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2.xml" ContentType="application/vnd.openxmlformats-officedocument.spreadsheetml.comments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sem\OneDrive - Calvin College 1\3 year\ENGR 312-330 Project\"/>
    </mc:Choice>
  </mc:AlternateContent>
  <bookViews>
    <workbookView xWindow="480" yWindow="135" windowWidth="27795" windowHeight="12015" firstSheet="1" activeTab="2" xr2:uid="{00000000-000D-0000-FFFF-FFFF00000000}"/>
  </bookViews>
  <sheets>
    <sheet name="Data" sheetId="2" r:id="rId1"/>
    <sheet name="Set Up" sheetId="1" r:id="rId2"/>
    <sheet name="Pressure Drops in Loops" sheetId="3" r:id="rId3"/>
    <sheet name="Pump Sizing" sheetId="4" r:id="rId4"/>
  </sheets>
  <externalReferences>
    <externalReference r:id="rId5"/>
  </externalReferences>
  <definedNames>
    <definedName name="solver_adj" localSheetId="2" hidden="1">'Pressure Drops in Loops'!$L$7</definedName>
    <definedName name="solver_adj" localSheetId="1" hidden="1">'Set Up'!$G$12</definedName>
    <definedName name="solver_cvg" localSheetId="2" hidden="1">0.0001</definedName>
    <definedName name="solver_cvg" localSheetId="1" hidden="1">0.0001</definedName>
    <definedName name="solver_drv" localSheetId="2" hidden="1">2</definedName>
    <definedName name="solver_drv" localSheetId="1" hidden="1">1</definedName>
    <definedName name="solver_eng" localSheetId="2" hidden="1">1</definedName>
    <definedName name="solver_eng" localSheetId="1" hidden="1">1</definedName>
    <definedName name="solver_est" localSheetId="2" hidden="1">1</definedName>
    <definedName name="solver_est" localSheetId="1" hidden="1">1</definedName>
    <definedName name="solver_itr" localSheetId="2" hidden="1">2147483647</definedName>
    <definedName name="solver_itr" localSheetId="1" hidden="1">2147483647</definedName>
    <definedName name="solver_mip" localSheetId="2" hidden="1">2147483647</definedName>
    <definedName name="solver_mip" localSheetId="1" hidden="1">2147483647</definedName>
    <definedName name="solver_mni" localSheetId="2" hidden="1">30</definedName>
    <definedName name="solver_mni" localSheetId="1" hidden="1">30</definedName>
    <definedName name="solver_mrt" localSheetId="2" hidden="1">0.075</definedName>
    <definedName name="solver_mrt" localSheetId="1" hidden="1">0.075</definedName>
    <definedName name="solver_msl" localSheetId="2" hidden="1">2</definedName>
    <definedName name="solver_msl" localSheetId="1" hidden="1">2</definedName>
    <definedName name="solver_neg" localSheetId="2" hidden="1">1</definedName>
    <definedName name="solver_neg" localSheetId="1" hidden="1">1</definedName>
    <definedName name="solver_nod" localSheetId="2" hidden="1">2147483647</definedName>
    <definedName name="solver_nod" localSheetId="1" hidden="1">2147483647</definedName>
    <definedName name="solver_num" localSheetId="2" hidden="1">0</definedName>
    <definedName name="solver_num" localSheetId="1" hidden="1">0</definedName>
    <definedName name="solver_nwt" localSheetId="2" hidden="1">1</definedName>
    <definedName name="solver_nwt" localSheetId="1" hidden="1">1</definedName>
    <definedName name="solver_opt" localSheetId="2" hidden="1">'Pressure Drops in Loops'!$N$7</definedName>
    <definedName name="solver_opt" localSheetId="1" hidden="1">'Set Up'!$J$12</definedName>
    <definedName name="solver_pre" localSheetId="2" hidden="1">0.000001</definedName>
    <definedName name="solver_pre" localSheetId="1" hidden="1">0.000001</definedName>
    <definedName name="solver_rbv" localSheetId="2" hidden="1">2</definedName>
    <definedName name="solver_rbv" localSheetId="1" hidden="1">1</definedName>
    <definedName name="solver_rlx" localSheetId="2" hidden="1">2</definedName>
    <definedName name="solver_rlx" localSheetId="1" hidden="1">2</definedName>
    <definedName name="solver_rsd" localSheetId="2" hidden="1">0</definedName>
    <definedName name="solver_rsd" localSheetId="1" hidden="1">0</definedName>
    <definedName name="solver_scl" localSheetId="2" hidden="1">2</definedName>
    <definedName name="solver_scl" localSheetId="1" hidden="1">1</definedName>
    <definedName name="solver_sho" localSheetId="2" hidden="1">2</definedName>
    <definedName name="solver_sho" localSheetId="1" hidden="1">2</definedName>
    <definedName name="solver_ssz" localSheetId="2" hidden="1">100</definedName>
    <definedName name="solver_ssz" localSheetId="1" hidden="1">100</definedName>
    <definedName name="solver_tim" localSheetId="2" hidden="1">2147483647</definedName>
    <definedName name="solver_tim" localSheetId="1" hidden="1">2147483647</definedName>
    <definedName name="solver_tol" localSheetId="2" hidden="1">0.01</definedName>
    <definedName name="solver_tol" localSheetId="1" hidden="1">0.01</definedName>
    <definedName name="solver_typ" localSheetId="2" hidden="1">3</definedName>
    <definedName name="solver_typ" localSheetId="1" hidden="1">3</definedName>
    <definedName name="solver_val" localSheetId="2" hidden="1">0</definedName>
    <definedName name="solver_val" localSheetId="1" hidden="1">0</definedName>
    <definedName name="solver_ver" localSheetId="2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S4" i="4" l="1"/>
  <c r="D4" i="3"/>
  <c r="P8" i="3" l="1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1161" i="3"/>
  <c r="P1162" i="3"/>
  <c r="P1163" i="3"/>
  <c r="P1164" i="3"/>
  <c r="P1165" i="3"/>
  <c r="P1166" i="3"/>
  <c r="P1167" i="3"/>
  <c r="P1168" i="3"/>
  <c r="P1169" i="3"/>
  <c r="P1170" i="3"/>
  <c r="P1171" i="3"/>
  <c r="P1172" i="3"/>
  <c r="P1173" i="3"/>
  <c r="P1174" i="3"/>
  <c r="P1175" i="3"/>
  <c r="P1176" i="3"/>
  <c r="P1177" i="3"/>
  <c r="P1178" i="3"/>
  <c r="P1179" i="3"/>
  <c r="P1180" i="3"/>
  <c r="P1181" i="3"/>
  <c r="P1182" i="3"/>
  <c r="P1183" i="3"/>
  <c r="P1184" i="3"/>
  <c r="P1185" i="3"/>
  <c r="P1186" i="3"/>
  <c r="P1187" i="3"/>
  <c r="P1188" i="3"/>
  <c r="P1189" i="3"/>
  <c r="P1190" i="3"/>
  <c r="P1191" i="3"/>
  <c r="P1192" i="3"/>
  <c r="P1193" i="3"/>
  <c r="P1194" i="3"/>
  <c r="P1195" i="3"/>
  <c r="P1196" i="3"/>
  <c r="P1197" i="3"/>
  <c r="P1198" i="3"/>
  <c r="P1199" i="3"/>
  <c r="P1200" i="3"/>
  <c r="P1201" i="3"/>
  <c r="P1202" i="3"/>
  <c r="P1203" i="3"/>
  <c r="P1204" i="3"/>
  <c r="P1205" i="3"/>
  <c r="P1206" i="3"/>
  <c r="P1207" i="3"/>
  <c r="P1208" i="3"/>
  <c r="P1209" i="3"/>
  <c r="P1210" i="3"/>
  <c r="P1211" i="3"/>
  <c r="P1212" i="3"/>
  <c r="P1213" i="3"/>
  <c r="P1214" i="3"/>
  <c r="P1215" i="3"/>
  <c r="P1216" i="3"/>
  <c r="P1217" i="3"/>
  <c r="P1218" i="3"/>
  <c r="P1219" i="3"/>
  <c r="P1220" i="3"/>
  <c r="P1221" i="3"/>
  <c r="P1222" i="3"/>
  <c r="P1223" i="3"/>
  <c r="P1224" i="3"/>
  <c r="P1225" i="3"/>
  <c r="P1226" i="3"/>
  <c r="P1227" i="3"/>
  <c r="P1228" i="3"/>
  <c r="P1229" i="3"/>
  <c r="P1230" i="3"/>
  <c r="P1231" i="3"/>
  <c r="P1232" i="3"/>
  <c r="P1233" i="3"/>
  <c r="P1234" i="3"/>
  <c r="P1235" i="3"/>
  <c r="P1236" i="3"/>
  <c r="P1237" i="3"/>
  <c r="P1238" i="3"/>
  <c r="P1239" i="3"/>
  <c r="P1240" i="3"/>
  <c r="P1241" i="3"/>
  <c r="P1242" i="3"/>
  <c r="P1243" i="3"/>
  <c r="P1244" i="3"/>
  <c r="P1245" i="3"/>
  <c r="P1246" i="3"/>
  <c r="P1247" i="3"/>
  <c r="P1248" i="3"/>
  <c r="P1249" i="3"/>
  <c r="P1250" i="3"/>
  <c r="P1251" i="3"/>
  <c r="P1252" i="3"/>
  <c r="P1253" i="3"/>
  <c r="P1254" i="3"/>
  <c r="P1255" i="3"/>
  <c r="P1256" i="3"/>
  <c r="P1257" i="3"/>
  <c r="P1258" i="3"/>
  <c r="P1259" i="3"/>
  <c r="P1260" i="3"/>
  <c r="P1261" i="3"/>
  <c r="P1262" i="3"/>
  <c r="P1263" i="3"/>
  <c r="P1264" i="3"/>
  <c r="P1265" i="3"/>
  <c r="P1266" i="3"/>
  <c r="P1267" i="3"/>
  <c r="P1268" i="3"/>
  <c r="P1269" i="3"/>
  <c r="P1270" i="3"/>
  <c r="P1271" i="3"/>
  <c r="P1272" i="3"/>
  <c r="P1273" i="3"/>
  <c r="P1274" i="3"/>
  <c r="P1275" i="3"/>
  <c r="P1276" i="3"/>
  <c r="P1277" i="3"/>
  <c r="P1278" i="3"/>
  <c r="P1279" i="3"/>
  <c r="P1280" i="3"/>
  <c r="P1281" i="3"/>
  <c r="P1282" i="3"/>
  <c r="P1283" i="3"/>
  <c r="P1284" i="3"/>
  <c r="P1285" i="3"/>
  <c r="P1286" i="3"/>
  <c r="P1287" i="3"/>
  <c r="P1288" i="3"/>
  <c r="P1289" i="3"/>
  <c r="P1290" i="3"/>
  <c r="P1291" i="3"/>
  <c r="P1292" i="3"/>
  <c r="P1293" i="3"/>
  <c r="P1294" i="3"/>
  <c r="P1295" i="3"/>
  <c r="P1296" i="3"/>
  <c r="P1297" i="3"/>
  <c r="P1298" i="3"/>
  <c r="P1299" i="3"/>
  <c r="P1300" i="3"/>
  <c r="P1301" i="3"/>
  <c r="P1302" i="3"/>
  <c r="P1303" i="3"/>
  <c r="P1304" i="3"/>
  <c r="P1305" i="3"/>
  <c r="P1306" i="3"/>
  <c r="P1307" i="3"/>
  <c r="P1308" i="3"/>
  <c r="P1309" i="3"/>
  <c r="P1310" i="3"/>
  <c r="P1311" i="3"/>
  <c r="P1312" i="3"/>
  <c r="P1313" i="3"/>
  <c r="P1314" i="3"/>
  <c r="P1315" i="3"/>
  <c r="P1316" i="3"/>
  <c r="P1317" i="3"/>
  <c r="P1318" i="3"/>
  <c r="P1319" i="3"/>
  <c r="P1320" i="3"/>
  <c r="P1321" i="3"/>
  <c r="P1322" i="3"/>
  <c r="P1323" i="3"/>
  <c r="P1324" i="3"/>
  <c r="P1325" i="3"/>
  <c r="P1326" i="3"/>
  <c r="P1327" i="3"/>
  <c r="P1328" i="3"/>
  <c r="P1329" i="3"/>
  <c r="P1330" i="3"/>
  <c r="P1331" i="3"/>
  <c r="P1332" i="3"/>
  <c r="P1333" i="3"/>
  <c r="P1334" i="3"/>
  <c r="P1335" i="3"/>
  <c r="P1336" i="3"/>
  <c r="P1337" i="3"/>
  <c r="P1338" i="3"/>
  <c r="P1339" i="3"/>
  <c r="P1340" i="3"/>
  <c r="P1341" i="3"/>
  <c r="P1342" i="3"/>
  <c r="P1343" i="3"/>
  <c r="P1344" i="3"/>
  <c r="P1345" i="3"/>
  <c r="P1346" i="3"/>
  <c r="P1347" i="3"/>
  <c r="P1348" i="3"/>
  <c r="P1349" i="3"/>
  <c r="P1350" i="3"/>
  <c r="P1351" i="3"/>
  <c r="P1352" i="3"/>
  <c r="P1353" i="3"/>
  <c r="P1354" i="3"/>
  <c r="P1355" i="3"/>
  <c r="P1356" i="3"/>
  <c r="P1357" i="3"/>
  <c r="P1358" i="3"/>
  <c r="P1359" i="3"/>
  <c r="P1360" i="3"/>
  <c r="P1361" i="3"/>
  <c r="P1362" i="3"/>
  <c r="P1363" i="3"/>
  <c r="P1364" i="3"/>
  <c r="P1365" i="3"/>
  <c r="P1366" i="3"/>
  <c r="P1367" i="3"/>
  <c r="P1368" i="3"/>
  <c r="P1369" i="3"/>
  <c r="P1370" i="3"/>
  <c r="P1371" i="3"/>
  <c r="P1372" i="3"/>
  <c r="P1373" i="3"/>
  <c r="P1374" i="3"/>
  <c r="P1375" i="3"/>
  <c r="P1376" i="3"/>
  <c r="P1377" i="3"/>
  <c r="P1378" i="3"/>
  <c r="P1379" i="3"/>
  <c r="P1380" i="3"/>
  <c r="P1381" i="3"/>
  <c r="P1382" i="3"/>
  <c r="P1383" i="3"/>
  <c r="P1384" i="3"/>
  <c r="P1385" i="3"/>
  <c r="P1386" i="3"/>
  <c r="P1387" i="3"/>
  <c r="P1388" i="3"/>
  <c r="P1389" i="3"/>
  <c r="P1390" i="3"/>
  <c r="P1391" i="3"/>
  <c r="P1392" i="3"/>
  <c r="P1393" i="3"/>
  <c r="P1394" i="3"/>
  <c r="P1395" i="3"/>
  <c r="P1396" i="3"/>
  <c r="P1397" i="3"/>
  <c r="P1398" i="3"/>
  <c r="P1399" i="3"/>
  <c r="P1400" i="3"/>
  <c r="P1401" i="3"/>
  <c r="P1402" i="3"/>
  <c r="P1403" i="3"/>
  <c r="P1404" i="3"/>
  <c r="P1405" i="3"/>
  <c r="P1406" i="3"/>
  <c r="P1407" i="3"/>
  <c r="P1408" i="3"/>
  <c r="P1409" i="3"/>
  <c r="P1410" i="3"/>
  <c r="P1411" i="3"/>
  <c r="P1412" i="3"/>
  <c r="P1413" i="3"/>
  <c r="P1414" i="3"/>
  <c r="P1415" i="3"/>
  <c r="P1416" i="3"/>
  <c r="P1417" i="3"/>
  <c r="P1418" i="3"/>
  <c r="P1419" i="3"/>
  <c r="P1420" i="3"/>
  <c r="P1421" i="3"/>
  <c r="P1422" i="3"/>
  <c r="P1423" i="3"/>
  <c r="P1424" i="3"/>
  <c r="P1425" i="3"/>
  <c r="P1426" i="3"/>
  <c r="P1427" i="3"/>
  <c r="P1428" i="3"/>
  <c r="P1429" i="3"/>
  <c r="P1430" i="3"/>
  <c r="P1431" i="3"/>
  <c r="P1432" i="3"/>
  <c r="P1433" i="3"/>
  <c r="P1434" i="3"/>
  <c r="P1435" i="3"/>
  <c r="P1436" i="3"/>
  <c r="P1437" i="3"/>
  <c r="P1438" i="3"/>
  <c r="P1439" i="3"/>
  <c r="P1440" i="3"/>
  <c r="P1441" i="3"/>
  <c r="P1442" i="3"/>
  <c r="P1443" i="3"/>
  <c r="P1444" i="3"/>
  <c r="P1445" i="3"/>
  <c r="P1446" i="3"/>
  <c r="P1447" i="3"/>
  <c r="P1448" i="3"/>
  <c r="P1449" i="3"/>
  <c r="P1450" i="3"/>
  <c r="P1451" i="3"/>
  <c r="P1452" i="3"/>
  <c r="P1453" i="3"/>
  <c r="P1454" i="3"/>
  <c r="P1455" i="3"/>
  <c r="P1456" i="3"/>
  <c r="P1457" i="3"/>
  <c r="P1458" i="3"/>
  <c r="P1459" i="3"/>
  <c r="P1460" i="3"/>
  <c r="P1461" i="3"/>
  <c r="P1462" i="3"/>
  <c r="P1463" i="3"/>
  <c r="P1464" i="3"/>
  <c r="P1465" i="3"/>
  <c r="P1466" i="3"/>
  <c r="P1467" i="3"/>
  <c r="P1468" i="3"/>
  <c r="P1469" i="3"/>
  <c r="P1470" i="3"/>
  <c r="P1471" i="3"/>
  <c r="P1472" i="3"/>
  <c r="P1473" i="3"/>
  <c r="P1474" i="3"/>
  <c r="P1475" i="3"/>
  <c r="P1476" i="3"/>
  <c r="P1477" i="3"/>
  <c r="P1478" i="3"/>
  <c r="P1479" i="3"/>
  <c r="P1480" i="3"/>
  <c r="P1481" i="3"/>
  <c r="P1482" i="3"/>
  <c r="P1483" i="3"/>
  <c r="P1484" i="3"/>
  <c r="P1485" i="3"/>
  <c r="P1486" i="3"/>
  <c r="P1487" i="3"/>
  <c r="P1488" i="3"/>
  <c r="P1489" i="3"/>
  <c r="P1490" i="3"/>
  <c r="P1491" i="3"/>
  <c r="P1492" i="3"/>
  <c r="P1493" i="3"/>
  <c r="P1494" i="3"/>
  <c r="P1495" i="3"/>
  <c r="P1496" i="3"/>
  <c r="P1497" i="3"/>
  <c r="P1498" i="3"/>
  <c r="P1499" i="3"/>
  <c r="P1500" i="3"/>
  <c r="P1501" i="3"/>
  <c r="P1502" i="3"/>
  <c r="P1503" i="3"/>
  <c r="P1504" i="3"/>
  <c r="P1505" i="3"/>
  <c r="P1506" i="3"/>
  <c r="P1507" i="3"/>
  <c r="P1508" i="3"/>
  <c r="P1509" i="3"/>
  <c r="P1510" i="3"/>
  <c r="P1511" i="3"/>
  <c r="P1512" i="3"/>
  <c r="P1513" i="3"/>
  <c r="P1514" i="3"/>
  <c r="P1515" i="3"/>
  <c r="P1516" i="3"/>
  <c r="P1517" i="3"/>
  <c r="P1518" i="3"/>
  <c r="P1519" i="3"/>
  <c r="P1520" i="3"/>
  <c r="P1521" i="3"/>
  <c r="P1522" i="3"/>
  <c r="P1523" i="3"/>
  <c r="P1524" i="3"/>
  <c r="P1525" i="3"/>
  <c r="P1526" i="3"/>
  <c r="P1527" i="3"/>
  <c r="P1528" i="3"/>
  <c r="P1529" i="3"/>
  <c r="P1530" i="3"/>
  <c r="P1531" i="3"/>
  <c r="P1532" i="3"/>
  <c r="P1533" i="3"/>
  <c r="P1534" i="3"/>
  <c r="P1535" i="3"/>
  <c r="P1536" i="3"/>
  <c r="P1537" i="3"/>
  <c r="P1538" i="3"/>
  <c r="P1539" i="3"/>
  <c r="P1540" i="3"/>
  <c r="P1541" i="3"/>
  <c r="P1542" i="3"/>
  <c r="P1543" i="3"/>
  <c r="P1544" i="3"/>
  <c r="P1545" i="3"/>
  <c r="P1546" i="3"/>
  <c r="P1547" i="3"/>
  <c r="P1548" i="3"/>
  <c r="P1549" i="3"/>
  <c r="P1550" i="3"/>
  <c r="P1551" i="3"/>
  <c r="P1552" i="3"/>
  <c r="P1553" i="3"/>
  <c r="P1554" i="3"/>
  <c r="P1555" i="3"/>
  <c r="P1556" i="3"/>
  <c r="P1557" i="3"/>
  <c r="P1558" i="3"/>
  <c r="P1559" i="3"/>
  <c r="P1560" i="3"/>
  <c r="P1561" i="3"/>
  <c r="P1562" i="3"/>
  <c r="P1563" i="3"/>
  <c r="P1564" i="3"/>
  <c r="P1565" i="3"/>
  <c r="P1566" i="3"/>
  <c r="P1567" i="3"/>
  <c r="P1568" i="3"/>
  <c r="P1569" i="3"/>
  <c r="P1570" i="3"/>
  <c r="P1571" i="3"/>
  <c r="P1572" i="3"/>
  <c r="P1573" i="3"/>
  <c r="P1574" i="3"/>
  <c r="P1575" i="3"/>
  <c r="P1576" i="3"/>
  <c r="P1577" i="3"/>
  <c r="P1578" i="3"/>
  <c r="P1579" i="3"/>
  <c r="P1580" i="3"/>
  <c r="P1581" i="3"/>
  <c r="P1582" i="3"/>
  <c r="P1583" i="3"/>
  <c r="P1584" i="3"/>
  <c r="P1585" i="3"/>
  <c r="P1586" i="3"/>
  <c r="P1587" i="3"/>
  <c r="P1588" i="3"/>
  <c r="P1589" i="3"/>
  <c r="P1590" i="3"/>
  <c r="P1591" i="3"/>
  <c r="P1592" i="3"/>
  <c r="P1593" i="3"/>
  <c r="P1594" i="3"/>
  <c r="P1595" i="3"/>
  <c r="P1596" i="3"/>
  <c r="P1597" i="3"/>
  <c r="P1598" i="3"/>
  <c r="P1599" i="3"/>
  <c r="P1600" i="3"/>
  <c r="P1601" i="3"/>
  <c r="P1602" i="3"/>
  <c r="P1603" i="3"/>
  <c r="P1604" i="3"/>
  <c r="P1605" i="3"/>
  <c r="P1606" i="3"/>
  <c r="P1607" i="3"/>
  <c r="P1608" i="3"/>
  <c r="P1609" i="3"/>
  <c r="P1610" i="3"/>
  <c r="P1611" i="3"/>
  <c r="P1612" i="3"/>
  <c r="P1613" i="3"/>
  <c r="P1614" i="3"/>
  <c r="P1615" i="3"/>
  <c r="P1616" i="3"/>
  <c r="P1617" i="3"/>
  <c r="P1618" i="3"/>
  <c r="P1619" i="3"/>
  <c r="P1620" i="3"/>
  <c r="P1621" i="3"/>
  <c r="P1622" i="3"/>
  <c r="P1623" i="3"/>
  <c r="P1624" i="3"/>
  <c r="P1625" i="3"/>
  <c r="P1626" i="3"/>
  <c r="P1627" i="3"/>
  <c r="P1628" i="3"/>
  <c r="P1629" i="3"/>
  <c r="P1630" i="3"/>
  <c r="P1631" i="3"/>
  <c r="P1632" i="3"/>
  <c r="P1633" i="3"/>
  <c r="P1634" i="3"/>
  <c r="P1635" i="3"/>
  <c r="P1636" i="3"/>
  <c r="P1637" i="3"/>
  <c r="P1638" i="3"/>
  <c r="P1639" i="3"/>
  <c r="P1640" i="3"/>
  <c r="P1641" i="3"/>
  <c r="P1642" i="3"/>
  <c r="P1643" i="3"/>
  <c r="P1644" i="3"/>
  <c r="P1645" i="3"/>
  <c r="P1646" i="3"/>
  <c r="P1647" i="3"/>
  <c r="P1648" i="3"/>
  <c r="P1649" i="3"/>
  <c r="P1650" i="3"/>
  <c r="P1651" i="3"/>
  <c r="P1652" i="3"/>
  <c r="P1653" i="3"/>
  <c r="P1654" i="3"/>
  <c r="P1655" i="3"/>
  <c r="P1656" i="3"/>
  <c r="P1657" i="3"/>
  <c r="P1658" i="3"/>
  <c r="P1659" i="3"/>
  <c r="P1660" i="3"/>
  <c r="P1661" i="3"/>
  <c r="P1662" i="3"/>
  <c r="P1663" i="3"/>
  <c r="P1664" i="3"/>
  <c r="P1665" i="3"/>
  <c r="P1666" i="3"/>
  <c r="P1667" i="3"/>
  <c r="P1668" i="3"/>
  <c r="P1669" i="3"/>
  <c r="P1670" i="3"/>
  <c r="P1671" i="3"/>
  <c r="P1672" i="3"/>
  <c r="P1673" i="3"/>
  <c r="P1674" i="3"/>
  <c r="P1675" i="3"/>
  <c r="P1676" i="3"/>
  <c r="P1677" i="3"/>
  <c r="P1678" i="3"/>
  <c r="P1679" i="3"/>
  <c r="P1680" i="3"/>
  <c r="P1681" i="3"/>
  <c r="P1682" i="3"/>
  <c r="P1683" i="3"/>
  <c r="P1684" i="3"/>
  <c r="P1685" i="3"/>
  <c r="P1686" i="3"/>
  <c r="P1687" i="3"/>
  <c r="P1688" i="3"/>
  <c r="P1689" i="3"/>
  <c r="P1690" i="3"/>
  <c r="P1691" i="3"/>
  <c r="P1692" i="3"/>
  <c r="P1693" i="3"/>
  <c r="P1694" i="3"/>
  <c r="P1695" i="3"/>
  <c r="P1696" i="3"/>
  <c r="P1697" i="3"/>
  <c r="P1698" i="3"/>
  <c r="P1699" i="3"/>
  <c r="P1700" i="3"/>
  <c r="P1701" i="3"/>
  <c r="P1702" i="3"/>
  <c r="P1703" i="3"/>
  <c r="P1704" i="3"/>
  <c r="P1705" i="3"/>
  <c r="P1706" i="3"/>
  <c r="P1707" i="3"/>
  <c r="P1708" i="3"/>
  <c r="P1709" i="3"/>
  <c r="P1710" i="3"/>
  <c r="P1711" i="3"/>
  <c r="P1712" i="3"/>
  <c r="P1713" i="3"/>
  <c r="P1714" i="3"/>
  <c r="P1715" i="3"/>
  <c r="P1716" i="3"/>
  <c r="P1717" i="3"/>
  <c r="P1718" i="3"/>
  <c r="P1719" i="3"/>
  <c r="P1720" i="3"/>
  <c r="P1721" i="3"/>
  <c r="P1722" i="3"/>
  <c r="P1723" i="3"/>
  <c r="P1724" i="3"/>
  <c r="P1725" i="3"/>
  <c r="P1726" i="3"/>
  <c r="P1727" i="3"/>
  <c r="P1728" i="3"/>
  <c r="P1729" i="3"/>
  <c r="P1730" i="3"/>
  <c r="P1731" i="3"/>
  <c r="P1732" i="3"/>
  <c r="P1733" i="3"/>
  <c r="P1734" i="3"/>
  <c r="P1735" i="3"/>
  <c r="P1736" i="3"/>
  <c r="P1737" i="3"/>
  <c r="P1738" i="3"/>
  <c r="P1739" i="3"/>
  <c r="P1740" i="3"/>
  <c r="P1741" i="3"/>
  <c r="P1742" i="3"/>
  <c r="P1743" i="3"/>
  <c r="P1744" i="3"/>
  <c r="P1745" i="3"/>
  <c r="P1746" i="3"/>
  <c r="P1747" i="3"/>
  <c r="P1748" i="3"/>
  <c r="P1749" i="3"/>
  <c r="P1750" i="3"/>
  <c r="P1751" i="3"/>
  <c r="P1752" i="3"/>
  <c r="P1753" i="3"/>
  <c r="P1754" i="3"/>
  <c r="P1755" i="3"/>
  <c r="P1756" i="3"/>
  <c r="P1757" i="3"/>
  <c r="P1758" i="3"/>
  <c r="P1759" i="3"/>
  <c r="P1760" i="3"/>
  <c r="P1761" i="3"/>
  <c r="P1762" i="3"/>
  <c r="P1763" i="3"/>
  <c r="P1764" i="3"/>
  <c r="P1765" i="3"/>
  <c r="P1766" i="3"/>
  <c r="P1767" i="3"/>
  <c r="P1768" i="3"/>
  <c r="P1769" i="3"/>
  <c r="P1770" i="3"/>
  <c r="P1771" i="3"/>
  <c r="P1772" i="3"/>
  <c r="P1773" i="3"/>
  <c r="P1774" i="3"/>
  <c r="P1775" i="3"/>
  <c r="P1776" i="3"/>
  <c r="P1777" i="3"/>
  <c r="P1778" i="3"/>
  <c r="P1779" i="3"/>
  <c r="P1780" i="3"/>
  <c r="P1781" i="3"/>
  <c r="P1782" i="3"/>
  <c r="P1783" i="3"/>
  <c r="P1784" i="3"/>
  <c r="P1785" i="3"/>
  <c r="P1786" i="3"/>
  <c r="P1787" i="3"/>
  <c r="P1788" i="3"/>
  <c r="P1789" i="3"/>
  <c r="P1790" i="3"/>
  <c r="P1791" i="3"/>
  <c r="P1792" i="3"/>
  <c r="P1793" i="3"/>
  <c r="P1794" i="3"/>
  <c r="P1795" i="3"/>
  <c r="P1796" i="3"/>
  <c r="P1797" i="3"/>
  <c r="P1798" i="3"/>
  <c r="P1799" i="3"/>
  <c r="P1800" i="3"/>
  <c r="P1801" i="3"/>
  <c r="P1802" i="3"/>
  <c r="P1803" i="3"/>
  <c r="P1804" i="3"/>
  <c r="P1805" i="3"/>
  <c r="P1806" i="3"/>
  <c r="P1807" i="3"/>
  <c r="P1808" i="3"/>
  <c r="P1809" i="3"/>
  <c r="P1810" i="3"/>
  <c r="P1811" i="3"/>
  <c r="P1812" i="3"/>
  <c r="P1813" i="3"/>
  <c r="P1814" i="3"/>
  <c r="P1815" i="3"/>
  <c r="P1816" i="3"/>
  <c r="P1817" i="3"/>
  <c r="P1818" i="3"/>
  <c r="P1819" i="3"/>
  <c r="P1820" i="3"/>
  <c r="P1821" i="3"/>
  <c r="P1822" i="3"/>
  <c r="P1823" i="3"/>
  <c r="P1824" i="3"/>
  <c r="P1825" i="3"/>
  <c r="P1826" i="3"/>
  <c r="P1827" i="3"/>
  <c r="P1828" i="3"/>
  <c r="P1829" i="3"/>
  <c r="P1830" i="3"/>
  <c r="P1831" i="3"/>
  <c r="P1832" i="3"/>
  <c r="P1833" i="3"/>
  <c r="P1834" i="3"/>
  <c r="P1835" i="3"/>
  <c r="P1836" i="3"/>
  <c r="P1837" i="3"/>
  <c r="P1838" i="3"/>
  <c r="P1839" i="3"/>
  <c r="P1840" i="3"/>
  <c r="P1841" i="3"/>
  <c r="P1842" i="3"/>
  <c r="P1843" i="3"/>
  <c r="P1844" i="3"/>
  <c r="P1845" i="3"/>
  <c r="P1846" i="3"/>
  <c r="P1847" i="3"/>
  <c r="P1848" i="3"/>
  <c r="P1849" i="3"/>
  <c r="P1850" i="3"/>
  <c r="P1851" i="3"/>
  <c r="P1852" i="3"/>
  <c r="P1853" i="3"/>
  <c r="P1854" i="3"/>
  <c r="P1855" i="3"/>
  <c r="P1856" i="3"/>
  <c r="P1857" i="3"/>
  <c r="P1858" i="3"/>
  <c r="P1859" i="3"/>
  <c r="P1860" i="3"/>
  <c r="P1861" i="3"/>
  <c r="P1862" i="3"/>
  <c r="P1863" i="3"/>
  <c r="P1864" i="3"/>
  <c r="P1865" i="3"/>
  <c r="P1866" i="3"/>
  <c r="P1867" i="3"/>
  <c r="P1868" i="3"/>
  <c r="P1869" i="3"/>
  <c r="P1870" i="3"/>
  <c r="P1871" i="3"/>
  <c r="P1872" i="3"/>
  <c r="P1873" i="3"/>
  <c r="P1874" i="3"/>
  <c r="P1875" i="3"/>
  <c r="P1876" i="3"/>
  <c r="P1877" i="3"/>
  <c r="P1878" i="3"/>
  <c r="P1879" i="3"/>
  <c r="P1880" i="3"/>
  <c r="P1881" i="3"/>
  <c r="P1882" i="3"/>
  <c r="P1883" i="3"/>
  <c r="P1884" i="3"/>
  <c r="P1885" i="3"/>
  <c r="P1886" i="3"/>
  <c r="P1887" i="3"/>
  <c r="P1888" i="3"/>
  <c r="P1889" i="3"/>
  <c r="P1890" i="3"/>
  <c r="P1891" i="3"/>
  <c r="P1892" i="3"/>
  <c r="P1893" i="3"/>
  <c r="P1894" i="3"/>
  <c r="P1895" i="3"/>
  <c r="P1896" i="3"/>
  <c r="P1897" i="3"/>
  <c r="P1898" i="3"/>
  <c r="P1899" i="3"/>
  <c r="P1900" i="3"/>
  <c r="P1901" i="3"/>
  <c r="P1902" i="3"/>
  <c r="P1903" i="3"/>
  <c r="P1904" i="3"/>
  <c r="P1905" i="3"/>
  <c r="P1906" i="3"/>
  <c r="P1907" i="3"/>
  <c r="P1908" i="3"/>
  <c r="P1909" i="3"/>
  <c r="P1910" i="3"/>
  <c r="P1911" i="3"/>
  <c r="P1912" i="3"/>
  <c r="P1913" i="3"/>
  <c r="P1914" i="3"/>
  <c r="P1915" i="3"/>
  <c r="P1916" i="3"/>
  <c r="P1917" i="3"/>
  <c r="P1918" i="3"/>
  <c r="P1919" i="3"/>
  <c r="P1920" i="3"/>
  <c r="P1921" i="3"/>
  <c r="P1922" i="3"/>
  <c r="P1923" i="3"/>
  <c r="P1924" i="3"/>
  <c r="P1925" i="3"/>
  <c r="P1926" i="3"/>
  <c r="P1927" i="3"/>
  <c r="P1928" i="3"/>
  <c r="P1929" i="3"/>
  <c r="P1930" i="3"/>
  <c r="P1931" i="3"/>
  <c r="P1932" i="3"/>
  <c r="P1933" i="3"/>
  <c r="P1934" i="3"/>
  <c r="P1935" i="3"/>
  <c r="P1936" i="3"/>
  <c r="P1937" i="3"/>
  <c r="P1938" i="3"/>
  <c r="P1939" i="3"/>
  <c r="P1940" i="3"/>
  <c r="P1941" i="3"/>
  <c r="P1942" i="3"/>
  <c r="P1943" i="3"/>
  <c r="P1944" i="3"/>
  <c r="P1945" i="3"/>
  <c r="P1946" i="3"/>
  <c r="P1947" i="3"/>
  <c r="P1948" i="3"/>
  <c r="P1949" i="3"/>
  <c r="P1950" i="3"/>
  <c r="P1951" i="3"/>
  <c r="P1952" i="3"/>
  <c r="P1953" i="3"/>
  <c r="P1954" i="3"/>
  <c r="P1955" i="3"/>
  <c r="P1956" i="3"/>
  <c r="P1957" i="3"/>
  <c r="P1958" i="3"/>
  <c r="P1959" i="3"/>
  <c r="P1960" i="3"/>
  <c r="P1961" i="3"/>
  <c r="P1962" i="3"/>
  <c r="P1963" i="3"/>
  <c r="P1964" i="3"/>
  <c r="P1965" i="3"/>
  <c r="P1966" i="3"/>
  <c r="P1967" i="3"/>
  <c r="P1968" i="3"/>
  <c r="P1969" i="3"/>
  <c r="P1970" i="3"/>
  <c r="P1971" i="3"/>
  <c r="P1972" i="3"/>
  <c r="P1973" i="3"/>
  <c r="P1974" i="3"/>
  <c r="P1975" i="3"/>
  <c r="P1976" i="3"/>
  <c r="P1977" i="3"/>
  <c r="P1978" i="3"/>
  <c r="P1979" i="3"/>
  <c r="P1980" i="3"/>
  <c r="P1981" i="3"/>
  <c r="P1982" i="3"/>
  <c r="P1983" i="3"/>
  <c r="P1984" i="3"/>
  <c r="P1985" i="3"/>
  <c r="P1986" i="3"/>
  <c r="P1987" i="3"/>
  <c r="P1988" i="3"/>
  <c r="P1989" i="3"/>
  <c r="P1990" i="3"/>
  <c r="P1991" i="3"/>
  <c r="P1992" i="3"/>
  <c r="P1993" i="3"/>
  <c r="P1994" i="3"/>
  <c r="P1995" i="3"/>
  <c r="P1996" i="3"/>
  <c r="P1997" i="3"/>
  <c r="P1998" i="3"/>
  <c r="P1999" i="3"/>
  <c r="P2000" i="3"/>
  <c r="O8" i="3" l="1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2" i="3"/>
  <c r="O1553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1583" i="3"/>
  <c r="O1584" i="3"/>
  <c r="O1585" i="3"/>
  <c r="O1586" i="3"/>
  <c r="O1587" i="3"/>
  <c r="O1588" i="3"/>
  <c r="O1589" i="3"/>
  <c r="O1590" i="3"/>
  <c r="O1591" i="3"/>
  <c r="O1592" i="3"/>
  <c r="O1593" i="3"/>
  <c r="O1594" i="3"/>
  <c r="O1595" i="3"/>
  <c r="O1596" i="3"/>
  <c r="O1597" i="3"/>
  <c r="O1598" i="3"/>
  <c r="O1599" i="3"/>
  <c r="O1600" i="3"/>
  <c r="O1601" i="3"/>
  <c r="O1602" i="3"/>
  <c r="O1603" i="3"/>
  <c r="O1604" i="3"/>
  <c r="O1605" i="3"/>
  <c r="O1606" i="3"/>
  <c r="O1607" i="3"/>
  <c r="O1608" i="3"/>
  <c r="O1609" i="3"/>
  <c r="O1610" i="3"/>
  <c r="O1611" i="3"/>
  <c r="O1612" i="3"/>
  <c r="O1613" i="3"/>
  <c r="O1614" i="3"/>
  <c r="O1615" i="3"/>
  <c r="O1616" i="3"/>
  <c r="O1617" i="3"/>
  <c r="O1618" i="3"/>
  <c r="O1619" i="3"/>
  <c r="O1620" i="3"/>
  <c r="O1621" i="3"/>
  <c r="O1622" i="3"/>
  <c r="O1623" i="3"/>
  <c r="O1624" i="3"/>
  <c r="O1625" i="3"/>
  <c r="O1626" i="3"/>
  <c r="O1627" i="3"/>
  <c r="O1628" i="3"/>
  <c r="O1629" i="3"/>
  <c r="O1630" i="3"/>
  <c r="O1631" i="3"/>
  <c r="O1632" i="3"/>
  <c r="O1633" i="3"/>
  <c r="O1634" i="3"/>
  <c r="O1635" i="3"/>
  <c r="O1636" i="3"/>
  <c r="O1637" i="3"/>
  <c r="O1638" i="3"/>
  <c r="O1639" i="3"/>
  <c r="O1640" i="3"/>
  <c r="O1641" i="3"/>
  <c r="O1642" i="3"/>
  <c r="O1643" i="3"/>
  <c r="O1644" i="3"/>
  <c r="O1645" i="3"/>
  <c r="O1646" i="3"/>
  <c r="O1647" i="3"/>
  <c r="O1648" i="3"/>
  <c r="O1649" i="3"/>
  <c r="O1650" i="3"/>
  <c r="O1651" i="3"/>
  <c r="O1652" i="3"/>
  <c r="O1653" i="3"/>
  <c r="O1654" i="3"/>
  <c r="O1655" i="3"/>
  <c r="O1656" i="3"/>
  <c r="O1657" i="3"/>
  <c r="O1658" i="3"/>
  <c r="O1659" i="3"/>
  <c r="O1660" i="3"/>
  <c r="O1661" i="3"/>
  <c r="O1662" i="3"/>
  <c r="O1663" i="3"/>
  <c r="O1664" i="3"/>
  <c r="O1665" i="3"/>
  <c r="O1666" i="3"/>
  <c r="O1667" i="3"/>
  <c r="O1668" i="3"/>
  <c r="O1669" i="3"/>
  <c r="O1670" i="3"/>
  <c r="O1671" i="3"/>
  <c r="O1672" i="3"/>
  <c r="O1673" i="3"/>
  <c r="O1674" i="3"/>
  <c r="O1675" i="3"/>
  <c r="O1676" i="3"/>
  <c r="O1677" i="3"/>
  <c r="O1678" i="3"/>
  <c r="O1679" i="3"/>
  <c r="O1680" i="3"/>
  <c r="O1681" i="3"/>
  <c r="O1682" i="3"/>
  <c r="O1683" i="3"/>
  <c r="O1684" i="3"/>
  <c r="O1685" i="3"/>
  <c r="O1686" i="3"/>
  <c r="O1687" i="3"/>
  <c r="O1688" i="3"/>
  <c r="O1689" i="3"/>
  <c r="O1690" i="3"/>
  <c r="O1691" i="3"/>
  <c r="O1692" i="3"/>
  <c r="O1693" i="3"/>
  <c r="O1694" i="3"/>
  <c r="O1695" i="3"/>
  <c r="O1696" i="3"/>
  <c r="O1697" i="3"/>
  <c r="O1698" i="3"/>
  <c r="O1699" i="3"/>
  <c r="O1700" i="3"/>
  <c r="O1701" i="3"/>
  <c r="O1702" i="3"/>
  <c r="O1703" i="3"/>
  <c r="O1704" i="3"/>
  <c r="O1705" i="3"/>
  <c r="O1706" i="3"/>
  <c r="O1707" i="3"/>
  <c r="O1708" i="3"/>
  <c r="O1709" i="3"/>
  <c r="O1710" i="3"/>
  <c r="O1711" i="3"/>
  <c r="O1712" i="3"/>
  <c r="O1713" i="3"/>
  <c r="O1714" i="3"/>
  <c r="O1715" i="3"/>
  <c r="O1716" i="3"/>
  <c r="O1717" i="3"/>
  <c r="O1718" i="3"/>
  <c r="O1719" i="3"/>
  <c r="O1720" i="3"/>
  <c r="O1721" i="3"/>
  <c r="O1722" i="3"/>
  <c r="O1723" i="3"/>
  <c r="O1724" i="3"/>
  <c r="O1725" i="3"/>
  <c r="O1726" i="3"/>
  <c r="O1727" i="3"/>
  <c r="O1728" i="3"/>
  <c r="O1729" i="3"/>
  <c r="O1730" i="3"/>
  <c r="O1731" i="3"/>
  <c r="O1732" i="3"/>
  <c r="O1733" i="3"/>
  <c r="O1734" i="3"/>
  <c r="O1735" i="3"/>
  <c r="O1736" i="3"/>
  <c r="O1737" i="3"/>
  <c r="O1738" i="3"/>
  <c r="O1739" i="3"/>
  <c r="O1740" i="3"/>
  <c r="O1741" i="3"/>
  <c r="O1742" i="3"/>
  <c r="O1743" i="3"/>
  <c r="O1744" i="3"/>
  <c r="O1745" i="3"/>
  <c r="O1746" i="3"/>
  <c r="O1747" i="3"/>
  <c r="O1748" i="3"/>
  <c r="O1749" i="3"/>
  <c r="O1750" i="3"/>
  <c r="O1751" i="3"/>
  <c r="O1752" i="3"/>
  <c r="O1753" i="3"/>
  <c r="O1754" i="3"/>
  <c r="O1755" i="3"/>
  <c r="O1756" i="3"/>
  <c r="O1757" i="3"/>
  <c r="O1758" i="3"/>
  <c r="O1759" i="3"/>
  <c r="O1760" i="3"/>
  <c r="O1761" i="3"/>
  <c r="O1762" i="3"/>
  <c r="O1763" i="3"/>
  <c r="O1764" i="3"/>
  <c r="O1765" i="3"/>
  <c r="O1766" i="3"/>
  <c r="O1767" i="3"/>
  <c r="O1768" i="3"/>
  <c r="O1769" i="3"/>
  <c r="O1770" i="3"/>
  <c r="O1771" i="3"/>
  <c r="O1772" i="3"/>
  <c r="O1773" i="3"/>
  <c r="O1774" i="3"/>
  <c r="O1775" i="3"/>
  <c r="O1776" i="3"/>
  <c r="O1777" i="3"/>
  <c r="O1778" i="3"/>
  <c r="O1779" i="3"/>
  <c r="O1780" i="3"/>
  <c r="O1781" i="3"/>
  <c r="O1782" i="3"/>
  <c r="O1783" i="3"/>
  <c r="O1784" i="3"/>
  <c r="O1785" i="3"/>
  <c r="O1786" i="3"/>
  <c r="O1787" i="3"/>
  <c r="O1788" i="3"/>
  <c r="O1789" i="3"/>
  <c r="O1790" i="3"/>
  <c r="O1791" i="3"/>
  <c r="O1792" i="3"/>
  <c r="O1793" i="3"/>
  <c r="O1794" i="3"/>
  <c r="O1795" i="3"/>
  <c r="O1796" i="3"/>
  <c r="O1797" i="3"/>
  <c r="O1798" i="3"/>
  <c r="O1799" i="3"/>
  <c r="O1800" i="3"/>
  <c r="O1801" i="3"/>
  <c r="O1802" i="3"/>
  <c r="O1803" i="3"/>
  <c r="O1804" i="3"/>
  <c r="O1805" i="3"/>
  <c r="O1806" i="3"/>
  <c r="O1807" i="3"/>
  <c r="O1808" i="3"/>
  <c r="O1809" i="3"/>
  <c r="O1810" i="3"/>
  <c r="O1811" i="3"/>
  <c r="O1812" i="3"/>
  <c r="O1813" i="3"/>
  <c r="O1814" i="3"/>
  <c r="O1815" i="3"/>
  <c r="O1816" i="3"/>
  <c r="O1817" i="3"/>
  <c r="O1818" i="3"/>
  <c r="O1819" i="3"/>
  <c r="O1820" i="3"/>
  <c r="O1821" i="3"/>
  <c r="O1822" i="3"/>
  <c r="O1823" i="3"/>
  <c r="O1824" i="3"/>
  <c r="O1825" i="3"/>
  <c r="O1826" i="3"/>
  <c r="O1827" i="3"/>
  <c r="O1828" i="3"/>
  <c r="O1829" i="3"/>
  <c r="O1830" i="3"/>
  <c r="O1831" i="3"/>
  <c r="O1832" i="3"/>
  <c r="O1833" i="3"/>
  <c r="O1834" i="3"/>
  <c r="O1835" i="3"/>
  <c r="O1836" i="3"/>
  <c r="O1837" i="3"/>
  <c r="O1838" i="3"/>
  <c r="O1839" i="3"/>
  <c r="O1840" i="3"/>
  <c r="O1841" i="3"/>
  <c r="O1842" i="3"/>
  <c r="O1843" i="3"/>
  <c r="O1844" i="3"/>
  <c r="O1845" i="3"/>
  <c r="O1846" i="3"/>
  <c r="O1847" i="3"/>
  <c r="O1848" i="3"/>
  <c r="O1849" i="3"/>
  <c r="O1850" i="3"/>
  <c r="O1851" i="3"/>
  <c r="O1852" i="3"/>
  <c r="O1853" i="3"/>
  <c r="O1854" i="3"/>
  <c r="O1855" i="3"/>
  <c r="O1856" i="3"/>
  <c r="O1857" i="3"/>
  <c r="O1858" i="3"/>
  <c r="O1859" i="3"/>
  <c r="O1860" i="3"/>
  <c r="O1861" i="3"/>
  <c r="O1862" i="3"/>
  <c r="O1863" i="3"/>
  <c r="O1864" i="3"/>
  <c r="O1865" i="3"/>
  <c r="O1866" i="3"/>
  <c r="O1867" i="3"/>
  <c r="O1868" i="3"/>
  <c r="O1869" i="3"/>
  <c r="O1870" i="3"/>
  <c r="O1871" i="3"/>
  <c r="O1872" i="3"/>
  <c r="O1873" i="3"/>
  <c r="O1874" i="3"/>
  <c r="O1875" i="3"/>
  <c r="O1876" i="3"/>
  <c r="O1877" i="3"/>
  <c r="O1878" i="3"/>
  <c r="O1879" i="3"/>
  <c r="O1880" i="3"/>
  <c r="O1881" i="3"/>
  <c r="O1882" i="3"/>
  <c r="O1883" i="3"/>
  <c r="O1884" i="3"/>
  <c r="O1885" i="3"/>
  <c r="O1886" i="3"/>
  <c r="O1887" i="3"/>
  <c r="O1888" i="3"/>
  <c r="O1889" i="3"/>
  <c r="O1890" i="3"/>
  <c r="O1891" i="3"/>
  <c r="O1892" i="3"/>
  <c r="O1893" i="3"/>
  <c r="O1894" i="3"/>
  <c r="O1895" i="3"/>
  <c r="O1896" i="3"/>
  <c r="O1897" i="3"/>
  <c r="O1898" i="3"/>
  <c r="O1899" i="3"/>
  <c r="O1900" i="3"/>
  <c r="O1901" i="3"/>
  <c r="O1902" i="3"/>
  <c r="O1903" i="3"/>
  <c r="O1904" i="3"/>
  <c r="O1905" i="3"/>
  <c r="O1906" i="3"/>
  <c r="O1907" i="3"/>
  <c r="O1908" i="3"/>
  <c r="O1909" i="3"/>
  <c r="O1910" i="3"/>
  <c r="O1911" i="3"/>
  <c r="O1912" i="3"/>
  <c r="O1913" i="3"/>
  <c r="O1914" i="3"/>
  <c r="O1915" i="3"/>
  <c r="O1916" i="3"/>
  <c r="O1917" i="3"/>
  <c r="O1918" i="3"/>
  <c r="O1919" i="3"/>
  <c r="O1920" i="3"/>
  <c r="O1921" i="3"/>
  <c r="O1922" i="3"/>
  <c r="O1923" i="3"/>
  <c r="O1924" i="3"/>
  <c r="O1925" i="3"/>
  <c r="O1926" i="3"/>
  <c r="O1927" i="3"/>
  <c r="O1928" i="3"/>
  <c r="O1929" i="3"/>
  <c r="O1930" i="3"/>
  <c r="O1931" i="3"/>
  <c r="O1932" i="3"/>
  <c r="O1933" i="3"/>
  <c r="O1934" i="3"/>
  <c r="O1935" i="3"/>
  <c r="O1936" i="3"/>
  <c r="O1937" i="3"/>
  <c r="O1938" i="3"/>
  <c r="O1939" i="3"/>
  <c r="O1940" i="3"/>
  <c r="O1941" i="3"/>
  <c r="O1942" i="3"/>
  <c r="O1943" i="3"/>
  <c r="O1944" i="3"/>
  <c r="O1945" i="3"/>
  <c r="O1946" i="3"/>
  <c r="O1947" i="3"/>
  <c r="O1948" i="3"/>
  <c r="O1949" i="3"/>
  <c r="O1950" i="3"/>
  <c r="O1951" i="3"/>
  <c r="O1952" i="3"/>
  <c r="O1953" i="3"/>
  <c r="O1954" i="3"/>
  <c r="O1955" i="3"/>
  <c r="O1956" i="3"/>
  <c r="O1957" i="3"/>
  <c r="O1958" i="3"/>
  <c r="O1959" i="3"/>
  <c r="O1960" i="3"/>
  <c r="O1961" i="3"/>
  <c r="O1962" i="3"/>
  <c r="O1963" i="3"/>
  <c r="O1964" i="3"/>
  <c r="O1965" i="3"/>
  <c r="O1966" i="3"/>
  <c r="O1967" i="3"/>
  <c r="O1968" i="3"/>
  <c r="O1969" i="3"/>
  <c r="O1970" i="3"/>
  <c r="O1971" i="3"/>
  <c r="O1972" i="3"/>
  <c r="O1973" i="3"/>
  <c r="O1974" i="3"/>
  <c r="O1975" i="3"/>
  <c r="O1976" i="3"/>
  <c r="O1977" i="3"/>
  <c r="O1978" i="3"/>
  <c r="O1979" i="3"/>
  <c r="O1980" i="3"/>
  <c r="O1981" i="3"/>
  <c r="O1982" i="3"/>
  <c r="O1983" i="3"/>
  <c r="O1984" i="3"/>
  <c r="O1985" i="3"/>
  <c r="O1986" i="3"/>
  <c r="O1987" i="3"/>
  <c r="O1988" i="3"/>
  <c r="O1989" i="3"/>
  <c r="O1990" i="3"/>
  <c r="O1991" i="3"/>
  <c r="O1992" i="3"/>
  <c r="O1993" i="3"/>
  <c r="O1994" i="3"/>
  <c r="O1995" i="3"/>
  <c r="O1996" i="3"/>
  <c r="O1997" i="3"/>
  <c r="O1998" i="3"/>
  <c r="O1999" i="3"/>
  <c r="O2000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E10" i="3" l="1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G1996" i="4" l="1"/>
  <c r="G1997" i="4"/>
  <c r="G1998" i="4"/>
  <c r="G1999" i="4"/>
  <c r="G2000" i="4"/>
  <c r="O1996" i="4"/>
  <c r="O1997" i="4"/>
  <c r="O1998" i="4"/>
  <c r="O1999" i="4"/>
  <c r="O2000" i="4"/>
  <c r="K1996" i="4"/>
  <c r="K1997" i="4"/>
  <c r="K1998" i="4"/>
  <c r="K1999" i="4"/>
  <c r="K2000" i="4"/>
  <c r="J1996" i="4"/>
  <c r="J1997" i="4"/>
  <c r="J1998" i="4"/>
  <c r="J1999" i="4"/>
  <c r="J2000" i="4"/>
  <c r="B2" i="4"/>
  <c r="D2" i="4"/>
  <c r="C2" i="4"/>
  <c r="A1996" i="4" l="1"/>
  <c r="A1997" i="4"/>
  <c r="A1998" i="4"/>
  <c r="A1999" i="4"/>
  <c r="A2000" i="4"/>
  <c r="F1999" i="4" l="1"/>
  <c r="N1999" i="4"/>
  <c r="F1998" i="4"/>
  <c r="N1998" i="4"/>
  <c r="F2000" i="4"/>
  <c r="N2000" i="4"/>
  <c r="F1996" i="4"/>
  <c r="N1996" i="4"/>
  <c r="F1997" i="4"/>
  <c r="N1997" i="4"/>
  <c r="M1997" i="4"/>
  <c r="M1999" i="4"/>
  <c r="M2000" i="4"/>
  <c r="M1998" i="4"/>
  <c r="M1996" i="4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AD27" i="3" s="1"/>
  <c r="Y28" i="3"/>
  <c r="AD28" i="3" s="1"/>
  <c r="Y29" i="3"/>
  <c r="AD29" i="3" s="1"/>
  <c r="Y30" i="3"/>
  <c r="AD30" i="3" s="1"/>
  <c r="Y31" i="3"/>
  <c r="AD31" i="3" s="1"/>
  <c r="Y32" i="3"/>
  <c r="Y33" i="3"/>
  <c r="AD33" i="3" s="1"/>
  <c r="Y34" i="3"/>
  <c r="AD34" i="3" s="1"/>
  <c r="Y35" i="3"/>
  <c r="AD35" i="3" s="1"/>
  <c r="Y36" i="3"/>
  <c r="AD36" i="3" s="1"/>
  <c r="Y37" i="3"/>
  <c r="AD37" i="3" s="1"/>
  <c r="Y38" i="3"/>
  <c r="AD38" i="3" s="1"/>
  <c r="Y39" i="3"/>
  <c r="Y40" i="3"/>
  <c r="Y41" i="3"/>
  <c r="AD41" i="3" s="1"/>
  <c r="Y42" i="3"/>
  <c r="AD42" i="3" s="1"/>
  <c r="Y43" i="3"/>
  <c r="AD43" i="3" s="1"/>
  <c r="Y44" i="3"/>
  <c r="AD44" i="3" s="1"/>
  <c r="Y45" i="3"/>
  <c r="AD45" i="3" s="1"/>
  <c r="Y46" i="3"/>
  <c r="AD46" i="3" s="1"/>
  <c r="Y47" i="3"/>
  <c r="AD47" i="3" s="1"/>
  <c r="Y48" i="3"/>
  <c r="AD48" i="3" s="1"/>
  <c r="Y49" i="3"/>
  <c r="AD49" i="3" s="1"/>
  <c r="Y50" i="3"/>
  <c r="AD50" i="3" s="1"/>
  <c r="Y51" i="3"/>
  <c r="AD51" i="3" s="1"/>
  <c r="Y52" i="3"/>
  <c r="AD52" i="3" s="1"/>
  <c r="Y53" i="3"/>
  <c r="AD53" i="3" s="1"/>
  <c r="Y54" i="3"/>
  <c r="AD54" i="3" s="1"/>
  <c r="Y55" i="3"/>
  <c r="AD55" i="3" s="1"/>
  <c r="Y56" i="3"/>
  <c r="AD56" i="3" s="1"/>
  <c r="Y57" i="3"/>
  <c r="AD57" i="3" s="1"/>
  <c r="Y58" i="3"/>
  <c r="AD58" i="3" s="1"/>
  <c r="Y59" i="3"/>
  <c r="AD59" i="3" s="1"/>
  <c r="Y60" i="3"/>
  <c r="AD60" i="3" s="1"/>
  <c r="Y61" i="3"/>
  <c r="AD61" i="3" s="1"/>
  <c r="Y62" i="3"/>
  <c r="AD62" i="3" s="1"/>
  <c r="Y63" i="3"/>
  <c r="AD63" i="3" s="1"/>
  <c r="Y64" i="3"/>
  <c r="AD64" i="3" s="1"/>
  <c r="Y65" i="3"/>
  <c r="AD65" i="3" s="1"/>
  <c r="Y66" i="3"/>
  <c r="AD66" i="3" s="1"/>
  <c r="Y67" i="3"/>
  <c r="AD67" i="3" s="1"/>
  <c r="Y68" i="3"/>
  <c r="AD68" i="3" s="1"/>
  <c r="Y69" i="3"/>
  <c r="AD69" i="3" s="1"/>
  <c r="Y70" i="3"/>
  <c r="AD70" i="3" s="1"/>
  <c r="Y71" i="3"/>
  <c r="Y72" i="3"/>
  <c r="AD72" i="3" s="1"/>
  <c r="Y73" i="3"/>
  <c r="AD73" i="3" s="1"/>
  <c r="Y74" i="3"/>
  <c r="AD74" i="3" s="1"/>
  <c r="Y75" i="3"/>
  <c r="AD75" i="3" s="1"/>
  <c r="Y76" i="3"/>
  <c r="AD76" i="3" s="1"/>
  <c r="Y77" i="3"/>
  <c r="AD77" i="3" s="1"/>
  <c r="Y78" i="3"/>
  <c r="AD78" i="3" s="1"/>
  <c r="Y79" i="3"/>
  <c r="AD79" i="3" s="1"/>
  <c r="Y80" i="3"/>
  <c r="AD80" i="3" s="1"/>
  <c r="Y81" i="3"/>
  <c r="AD81" i="3" s="1"/>
  <c r="Y82" i="3"/>
  <c r="AD82" i="3" s="1"/>
  <c r="Y83" i="3"/>
  <c r="AD83" i="3" s="1"/>
  <c r="Y84" i="3"/>
  <c r="AD84" i="3" s="1"/>
  <c r="Y85" i="3"/>
  <c r="AD85" i="3" s="1"/>
  <c r="Y86" i="3"/>
  <c r="AD86" i="3" s="1"/>
  <c r="Y87" i="3"/>
  <c r="AD87" i="3" s="1"/>
  <c r="Y88" i="3"/>
  <c r="AD88" i="3" s="1"/>
  <c r="Y89" i="3"/>
  <c r="AD89" i="3" s="1"/>
  <c r="Y90" i="3"/>
  <c r="AD90" i="3" s="1"/>
  <c r="Y91" i="3"/>
  <c r="AD91" i="3" s="1"/>
  <c r="Y92" i="3"/>
  <c r="AD92" i="3" s="1"/>
  <c r="Y93" i="3"/>
  <c r="AD93" i="3" s="1"/>
  <c r="Y94" i="3"/>
  <c r="AD94" i="3" s="1"/>
  <c r="Y95" i="3"/>
  <c r="AD95" i="3" s="1"/>
  <c r="Y96" i="3"/>
  <c r="AD96" i="3" s="1"/>
  <c r="Y97" i="3"/>
  <c r="AD97" i="3" s="1"/>
  <c r="Y98" i="3"/>
  <c r="AD98" i="3" s="1"/>
  <c r="Y99" i="3"/>
  <c r="AD99" i="3" s="1"/>
  <c r="Y100" i="3"/>
  <c r="AD100" i="3" s="1"/>
  <c r="Y101" i="3"/>
  <c r="AD101" i="3" s="1"/>
  <c r="Y102" i="3"/>
  <c r="Y103" i="3"/>
  <c r="Y104" i="3"/>
  <c r="AD104" i="3" s="1"/>
  <c r="Y105" i="3"/>
  <c r="AD105" i="3" s="1"/>
  <c r="Y106" i="3"/>
  <c r="AD106" i="3" s="1"/>
  <c r="Y107" i="3"/>
  <c r="AD107" i="3" s="1"/>
  <c r="Y108" i="3"/>
  <c r="AD108" i="3" s="1"/>
  <c r="Y109" i="3"/>
  <c r="AD109" i="3" s="1"/>
  <c r="Y110" i="3"/>
  <c r="AD110" i="3" s="1"/>
  <c r="Y111" i="3"/>
  <c r="AD111" i="3" s="1"/>
  <c r="Y112" i="3"/>
  <c r="AD112" i="3" s="1"/>
  <c r="Y113" i="3"/>
  <c r="AD113" i="3" s="1"/>
  <c r="Y114" i="3"/>
  <c r="AD114" i="3" s="1"/>
  <c r="Y115" i="3"/>
  <c r="AD115" i="3" s="1"/>
  <c r="Y116" i="3"/>
  <c r="AD116" i="3" s="1"/>
  <c r="Y117" i="3"/>
  <c r="AD117" i="3" s="1"/>
  <c r="Y118" i="3"/>
  <c r="AD118" i="3" s="1"/>
  <c r="Y119" i="3"/>
  <c r="AD119" i="3" s="1"/>
  <c r="Y120" i="3"/>
  <c r="AD120" i="3" s="1"/>
  <c r="Y121" i="3"/>
  <c r="AD121" i="3" s="1"/>
  <c r="Y122" i="3"/>
  <c r="AD122" i="3" s="1"/>
  <c r="Y123" i="3"/>
  <c r="AD123" i="3" s="1"/>
  <c r="Y124" i="3"/>
  <c r="AD124" i="3" s="1"/>
  <c r="Y125" i="3"/>
  <c r="AD125" i="3" s="1"/>
  <c r="Y126" i="3"/>
  <c r="AD126" i="3" s="1"/>
  <c r="Y127" i="3"/>
  <c r="AD127" i="3" s="1"/>
  <c r="Y128" i="3"/>
  <c r="AD128" i="3" s="1"/>
  <c r="Y129" i="3"/>
  <c r="AD129" i="3" s="1"/>
  <c r="Y130" i="3"/>
  <c r="AD130" i="3" s="1"/>
  <c r="Y131" i="3"/>
  <c r="AD131" i="3" s="1"/>
  <c r="Y132" i="3"/>
  <c r="AD132" i="3" s="1"/>
  <c r="Y133" i="3"/>
  <c r="AD133" i="3" s="1"/>
  <c r="Y134" i="3"/>
  <c r="Y135" i="3"/>
  <c r="Y136" i="3"/>
  <c r="AD136" i="3" s="1"/>
  <c r="Y137" i="3"/>
  <c r="AD137" i="3" s="1"/>
  <c r="Y138" i="3"/>
  <c r="AD138" i="3" s="1"/>
  <c r="Y139" i="3"/>
  <c r="AD139" i="3" s="1"/>
  <c r="Y140" i="3"/>
  <c r="AD140" i="3" s="1"/>
  <c r="Y141" i="3"/>
  <c r="AD141" i="3" s="1"/>
  <c r="Y142" i="3"/>
  <c r="AD142" i="3" s="1"/>
  <c r="Y143" i="3"/>
  <c r="AD143" i="3" s="1"/>
  <c r="Y144" i="3"/>
  <c r="AD144" i="3" s="1"/>
  <c r="Y145" i="3"/>
  <c r="AD145" i="3" s="1"/>
  <c r="Y146" i="3"/>
  <c r="AD146" i="3" s="1"/>
  <c r="Y147" i="3"/>
  <c r="AD147" i="3" s="1"/>
  <c r="Y148" i="3"/>
  <c r="AD148" i="3" s="1"/>
  <c r="Y149" i="3"/>
  <c r="AD149" i="3" s="1"/>
  <c r="Y150" i="3"/>
  <c r="AD150" i="3" s="1"/>
  <c r="Y151" i="3"/>
  <c r="AD151" i="3" s="1"/>
  <c r="Y152" i="3"/>
  <c r="AD152" i="3" s="1"/>
  <c r="Y153" i="3"/>
  <c r="AD153" i="3" s="1"/>
  <c r="Y154" i="3"/>
  <c r="AD154" i="3" s="1"/>
  <c r="Y155" i="3"/>
  <c r="AD155" i="3" s="1"/>
  <c r="Y156" i="3"/>
  <c r="AD156" i="3" s="1"/>
  <c r="Y157" i="3"/>
  <c r="AD157" i="3" s="1"/>
  <c r="Y158" i="3"/>
  <c r="AD158" i="3" s="1"/>
  <c r="Y159" i="3"/>
  <c r="AD159" i="3" s="1"/>
  <c r="Y160" i="3"/>
  <c r="AD160" i="3" s="1"/>
  <c r="Y161" i="3"/>
  <c r="AD161" i="3" s="1"/>
  <c r="Y162" i="3"/>
  <c r="AD162" i="3" s="1"/>
  <c r="Y163" i="3"/>
  <c r="AD163" i="3" s="1"/>
  <c r="Y164" i="3"/>
  <c r="AD164" i="3" s="1"/>
  <c r="Y165" i="3"/>
  <c r="AD165" i="3" s="1"/>
  <c r="Y166" i="3"/>
  <c r="AD166" i="3" s="1"/>
  <c r="Y167" i="3"/>
  <c r="Y168" i="3"/>
  <c r="AD168" i="3" s="1"/>
  <c r="Y169" i="3"/>
  <c r="AD169" i="3" s="1"/>
  <c r="Y170" i="3"/>
  <c r="AD170" i="3" s="1"/>
  <c r="Y171" i="3"/>
  <c r="AD171" i="3" s="1"/>
  <c r="Y172" i="3"/>
  <c r="AD172" i="3" s="1"/>
  <c r="Y173" i="3"/>
  <c r="AD173" i="3" s="1"/>
  <c r="Y174" i="3"/>
  <c r="AD174" i="3" s="1"/>
  <c r="Y175" i="3"/>
  <c r="AD175" i="3" s="1"/>
  <c r="Y176" i="3"/>
  <c r="AD176" i="3" s="1"/>
  <c r="Y177" i="3"/>
  <c r="AD177" i="3" s="1"/>
  <c r="Y178" i="3"/>
  <c r="AD178" i="3" s="1"/>
  <c r="Y179" i="3"/>
  <c r="AD179" i="3" s="1"/>
  <c r="Y180" i="3"/>
  <c r="AD180" i="3" s="1"/>
  <c r="Y181" i="3"/>
  <c r="AD181" i="3" s="1"/>
  <c r="Y182" i="3"/>
  <c r="AD182" i="3" s="1"/>
  <c r="Y183" i="3"/>
  <c r="AD183" i="3" s="1"/>
  <c r="Y184" i="3"/>
  <c r="AD184" i="3" s="1"/>
  <c r="Y185" i="3"/>
  <c r="AD185" i="3" s="1"/>
  <c r="Y186" i="3"/>
  <c r="AD186" i="3" s="1"/>
  <c r="Y187" i="3"/>
  <c r="AD187" i="3" s="1"/>
  <c r="Y188" i="3"/>
  <c r="AD188" i="3" s="1"/>
  <c r="Y189" i="3"/>
  <c r="AD189" i="3" s="1"/>
  <c r="Y190" i="3"/>
  <c r="AD190" i="3" s="1"/>
  <c r="Y191" i="3"/>
  <c r="AD191" i="3" s="1"/>
  <c r="Y192" i="3"/>
  <c r="AD192" i="3" s="1"/>
  <c r="Y193" i="3"/>
  <c r="AD193" i="3" s="1"/>
  <c r="Y194" i="3"/>
  <c r="AD194" i="3" s="1"/>
  <c r="Y195" i="3"/>
  <c r="AD195" i="3" s="1"/>
  <c r="Y196" i="3"/>
  <c r="AD196" i="3" s="1"/>
  <c r="Y197" i="3"/>
  <c r="AD197" i="3" s="1"/>
  <c r="Y198" i="3"/>
  <c r="AD198" i="3" s="1"/>
  <c r="Y199" i="3"/>
  <c r="Y200" i="3"/>
  <c r="AD200" i="3" s="1"/>
  <c r="Y201" i="3"/>
  <c r="AD201" i="3" s="1"/>
  <c r="Y202" i="3"/>
  <c r="AD202" i="3" s="1"/>
  <c r="Y203" i="3"/>
  <c r="AD203" i="3" s="1"/>
  <c r="Y204" i="3"/>
  <c r="AD204" i="3" s="1"/>
  <c r="Y205" i="3"/>
  <c r="AD205" i="3" s="1"/>
  <c r="Y206" i="3"/>
  <c r="AD206" i="3" s="1"/>
  <c r="Y207" i="3"/>
  <c r="AD207" i="3" s="1"/>
  <c r="Y208" i="3"/>
  <c r="AD208" i="3" s="1"/>
  <c r="Y209" i="3"/>
  <c r="AD209" i="3" s="1"/>
  <c r="Y210" i="3"/>
  <c r="AD210" i="3" s="1"/>
  <c r="Y211" i="3"/>
  <c r="AD211" i="3" s="1"/>
  <c r="Y212" i="3"/>
  <c r="AD212" i="3" s="1"/>
  <c r="Y213" i="3"/>
  <c r="AD213" i="3" s="1"/>
  <c r="Y214" i="3"/>
  <c r="AD214" i="3" s="1"/>
  <c r="Y215" i="3"/>
  <c r="AD215" i="3" s="1"/>
  <c r="Y216" i="3"/>
  <c r="AD216" i="3" s="1"/>
  <c r="Y217" i="3"/>
  <c r="AD217" i="3" s="1"/>
  <c r="Y218" i="3"/>
  <c r="AD218" i="3" s="1"/>
  <c r="Y219" i="3"/>
  <c r="AD219" i="3" s="1"/>
  <c r="Y220" i="3"/>
  <c r="AD220" i="3" s="1"/>
  <c r="Y221" i="3"/>
  <c r="AD221" i="3" s="1"/>
  <c r="Y222" i="3"/>
  <c r="AD222" i="3" s="1"/>
  <c r="Y223" i="3"/>
  <c r="AD223" i="3" s="1"/>
  <c r="Y224" i="3"/>
  <c r="AD224" i="3" s="1"/>
  <c r="Y225" i="3"/>
  <c r="AD225" i="3" s="1"/>
  <c r="Y226" i="3"/>
  <c r="AD226" i="3" s="1"/>
  <c r="Y227" i="3"/>
  <c r="AD227" i="3" s="1"/>
  <c r="Y228" i="3"/>
  <c r="AD228" i="3" s="1"/>
  <c r="Y229" i="3"/>
  <c r="AD229" i="3" s="1"/>
  <c r="Y230" i="3"/>
  <c r="Y231" i="3"/>
  <c r="Y232" i="3"/>
  <c r="AD232" i="3" s="1"/>
  <c r="Y233" i="3"/>
  <c r="AD233" i="3" s="1"/>
  <c r="Y234" i="3"/>
  <c r="AD234" i="3" s="1"/>
  <c r="Y235" i="3"/>
  <c r="AD235" i="3" s="1"/>
  <c r="Y236" i="3"/>
  <c r="AD236" i="3" s="1"/>
  <c r="Y237" i="3"/>
  <c r="AD237" i="3" s="1"/>
  <c r="Y238" i="3"/>
  <c r="AD238" i="3" s="1"/>
  <c r="Y239" i="3"/>
  <c r="AD239" i="3" s="1"/>
  <c r="Y240" i="3"/>
  <c r="AD240" i="3" s="1"/>
  <c r="Y241" i="3"/>
  <c r="AD241" i="3" s="1"/>
  <c r="Y242" i="3"/>
  <c r="AD242" i="3" s="1"/>
  <c r="Y243" i="3"/>
  <c r="AD243" i="3" s="1"/>
  <c r="Y244" i="3"/>
  <c r="AD244" i="3" s="1"/>
  <c r="Y245" i="3"/>
  <c r="AD245" i="3" s="1"/>
  <c r="Y246" i="3"/>
  <c r="AD246" i="3" s="1"/>
  <c r="Y247" i="3"/>
  <c r="AD247" i="3" s="1"/>
  <c r="Y248" i="3"/>
  <c r="AD248" i="3" s="1"/>
  <c r="Y249" i="3"/>
  <c r="AD249" i="3" s="1"/>
  <c r="Y250" i="3"/>
  <c r="AD250" i="3" s="1"/>
  <c r="Y251" i="3"/>
  <c r="AD251" i="3" s="1"/>
  <c r="Y252" i="3"/>
  <c r="AD252" i="3" s="1"/>
  <c r="Y253" i="3"/>
  <c r="AD253" i="3" s="1"/>
  <c r="Y254" i="3"/>
  <c r="AD254" i="3" s="1"/>
  <c r="Y255" i="3"/>
  <c r="AD255" i="3" s="1"/>
  <c r="Y256" i="3"/>
  <c r="AD256" i="3" s="1"/>
  <c r="Y257" i="3"/>
  <c r="AD257" i="3" s="1"/>
  <c r="Y258" i="3"/>
  <c r="AD258" i="3" s="1"/>
  <c r="Y259" i="3"/>
  <c r="AD259" i="3" s="1"/>
  <c r="Y260" i="3"/>
  <c r="AD260" i="3" s="1"/>
  <c r="Y261" i="3"/>
  <c r="AD261" i="3" s="1"/>
  <c r="Y262" i="3"/>
  <c r="Y263" i="3"/>
  <c r="Y264" i="3"/>
  <c r="AD264" i="3" s="1"/>
  <c r="Y265" i="3"/>
  <c r="AD265" i="3" s="1"/>
  <c r="Y266" i="3"/>
  <c r="AD266" i="3" s="1"/>
  <c r="Y267" i="3"/>
  <c r="AD267" i="3" s="1"/>
  <c r="Y268" i="3"/>
  <c r="AD268" i="3" s="1"/>
  <c r="Y269" i="3"/>
  <c r="AD269" i="3" s="1"/>
  <c r="Y270" i="3"/>
  <c r="AD270" i="3" s="1"/>
  <c r="Y271" i="3"/>
  <c r="AD271" i="3" s="1"/>
  <c r="Y272" i="3"/>
  <c r="AD272" i="3" s="1"/>
  <c r="Y273" i="3"/>
  <c r="AD273" i="3" s="1"/>
  <c r="Y274" i="3"/>
  <c r="AD274" i="3" s="1"/>
  <c r="Y275" i="3"/>
  <c r="Y276" i="3"/>
  <c r="AD276" i="3" s="1"/>
  <c r="Y277" i="3"/>
  <c r="AD277" i="3" s="1"/>
  <c r="Y278" i="3"/>
  <c r="AD278" i="3" s="1"/>
  <c r="Y279" i="3"/>
  <c r="AD279" i="3" s="1"/>
  <c r="Y280" i="3"/>
  <c r="AD280" i="3" s="1"/>
  <c r="Y281" i="3"/>
  <c r="AD281" i="3" s="1"/>
  <c r="Y282" i="3"/>
  <c r="AD282" i="3" s="1"/>
  <c r="Y283" i="3"/>
  <c r="AD283" i="3" s="1"/>
  <c r="Y284" i="3"/>
  <c r="AD284" i="3" s="1"/>
  <c r="Y285" i="3"/>
  <c r="AD285" i="3" s="1"/>
  <c r="Y286" i="3"/>
  <c r="AD286" i="3" s="1"/>
  <c r="Y287" i="3"/>
  <c r="Y288" i="3"/>
  <c r="Y289" i="3"/>
  <c r="AD289" i="3" s="1"/>
  <c r="Y290" i="3"/>
  <c r="AD290" i="3" s="1"/>
  <c r="Y291" i="3"/>
  <c r="Y292" i="3"/>
  <c r="AD292" i="3" s="1"/>
  <c r="Y293" i="3"/>
  <c r="AD293" i="3" s="1"/>
  <c r="Y294" i="3"/>
  <c r="AD294" i="3" s="1"/>
  <c r="Y295" i="3"/>
  <c r="AD295" i="3" s="1"/>
  <c r="Y296" i="3"/>
  <c r="AD296" i="3" s="1"/>
  <c r="Y297" i="3"/>
  <c r="AD297" i="3" s="1"/>
  <c r="Y298" i="3"/>
  <c r="AD298" i="3" s="1"/>
  <c r="Y299" i="3"/>
  <c r="AD299" i="3" s="1"/>
  <c r="Y300" i="3"/>
  <c r="AD300" i="3" s="1"/>
  <c r="Y301" i="3"/>
  <c r="AD301" i="3" s="1"/>
  <c r="Y302" i="3"/>
  <c r="AD302" i="3" s="1"/>
  <c r="Y303" i="3"/>
  <c r="AD303" i="3" s="1"/>
  <c r="Y304" i="3"/>
  <c r="AD304" i="3" s="1"/>
  <c r="Y305" i="3"/>
  <c r="AD305" i="3" s="1"/>
  <c r="Y306" i="3"/>
  <c r="AD306" i="3" s="1"/>
  <c r="Y307" i="3"/>
  <c r="AD307" i="3" s="1"/>
  <c r="Y308" i="3"/>
  <c r="AD308" i="3" s="1"/>
  <c r="Y309" i="3"/>
  <c r="AD309" i="3" s="1"/>
  <c r="Y310" i="3"/>
  <c r="AD310" i="3" s="1"/>
  <c r="Y311" i="3"/>
  <c r="AD311" i="3" s="1"/>
  <c r="Y312" i="3"/>
  <c r="Y313" i="3"/>
  <c r="AD313" i="3" s="1"/>
  <c r="Y314" i="3"/>
  <c r="AD314" i="3" s="1"/>
  <c r="Y315" i="3"/>
  <c r="Y316" i="3"/>
  <c r="AD316" i="3" s="1"/>
  <c r="Y317" i="3"/>
  <c r="AD317" i="3" s="1"/>
  <c r="Y318" i="3"/>
  <c r="AD318" i="3" s="1"/>
  <c r="Y319" i="3"/>
  <c r="AD319" i="3" s="1"/>
  <c r="Y320" i="3"/>
  <c r="AD320" i="3" s="1"/>
  <c r="Y321" i="3"/>
  <c r="AD321" i="3" s="1"/>
  <c r="Y322" i="3"/>
  <c r="AD322" i="3" s="1"/>
  <c r="Y323" i="3"/>
  <c r="Y324" i="3"/>
  <c r="AD324" i="3" s="1"/>
  <c r="Y325" i="3"/>
  <c r="AD325" i="3" s="1"/>
  <c r="Y326" i="3"/>
  <c r="AD326" i="3" s="1"/>
  <c r="Y327" i="3"/>
  <c r="AD327" i="3" s="1"/>
  <c r="Y328" i="3"/>
  <c r="AD328" i="3" s="1"/>
  <c r="Y329" i="3"/>
  <c r="AD329" i="3" s="1"/>
  <c r="Y330" i="3"/>
  <c r="AD330" i="3" s="1"/>
  <c r="Y331" i="3"/>
  <c r="AD331" i="3" s="1"/>
  <c r="Y332" i="3"/>
  <c r="AD332" i="3" s="1"/>
  <c r="Y333" i="3"/>
  <c r="AD333" i="3" s="1"/>
  <c r="Y334" i="3"/>
  <c r="AD334" i="3" s="1"/>
  <c r="Y335" i="3"/>
  <c r="AD335" i="3" s="1"/>
  <c r="Y336" i="3"/>
  <c r="AD336" i="3" s="1"/>
  <c r="Y337" i="3"/>
  <c r="AD337" i="3" s="1"/>
  <c r="Y338" i="3"/>
  <c r="AD338" i="3" s="1"/>
  <c r="Y339" i="3"/>
  <c r="Y340" i="3"/>
  <c r="Y341" i="3"/>
  <c r="AD341" i="3" s="1"/>
  <c r="Y342" i="3"/>
  <c r="AD342" i="3" s="1"/>
  <c r="Y343" i="3"/>
  <c r="AD343" i="3" s="1"/>
  <c r="Y344" i="3"/>
  <c r="AD344" i="3" s="1"/>
  <c r="Y345" i="3"/>
  <c r="AD345" i="3" s="1"/>
  <c r="Y346" i="3"/>
  <c r="AD346" i="3" s="1"/>
  <c r="Y347" i="3"/>
  <c r="AD347" i="3" s="1"/>
  <c r="Y348" i="3"/>
  <c r="AD348" i="3" s="1"/>
  <c r="Y349" i="3"/>
  <c r="AD349" i="3" s="1"/>
  <c r="Y350" i="3"/>
  <c r="AD350" i="3" s="1"/>
  <c r="Y351" i="3"/>
  <c r="AD351" i="3" s="1"/>
  <c r="Y352" i="3"/>
  <c r="AD352" i="3" s="1"/>
  <c r="Y353" i="3"/>
  <c r="AD353" i="3" s="1"/>
  <c r="Y354" i="3"/>
  <c r="AD354" i="3" s="1"/>
  <c r="Y355" i="3"/>
  <c r="Y356" i="3"/>
  <c r="AD356" i="3" s="1"/>
  <c r="Y357" i="3"/>
  <c r="AD357" i="3" s="1"/>
  <c r="Y358" i="3"/>
  <c r="AD358" i="3" s="1"/>
  <c r="Y359" i="3"/>
  <c r="AD359" i="3" s="1"/>
  <c r="Y360" i="3"/>
  <c r="AD360" i="3" s="1"/>
  <c r="Y361" i="3"/>
  <c r="AD361" i="3" s="1"/>
  <c r="Y362" i="3"/>
  <c r="AD362" i="3" s="1"/>
  <c r="Y363" i="3"/>
  <c r="AD363" i="3" s="1"/>
  <c r="Y364" i="3"/>
  <c r="Y365" i="3"/>
  <c r="AD365" i="3" s="1"/>
  <c r="Y366" i="3"/>
  <c r="AD366" i="3" s="1"/>
  <c r="Y367" i="3"/>
  <c r="AD367" i="3" s="1"/>
  <c r="Y368" i="3"/>
  <c r="AD368" i="3" s="1"/>
  <c r="Y369" i="3"/>
  <c r="AD369" i="3" s="1"/>
  <c r="Y370" i="3"/>
  <c r="AD370" i="3" s="1"/>
  <c r="Y371" i="3"/>
  <c r="AD371" i="3" s="1"/>
  <c r="Y372" i="3"/>
  <c r="AD372" i="3" s="1"/>
  <c r="Y373" i="3"/>
  <c r="AD373" i="3" s="1"/>
  <c r="Y374" i="3"/>
  <c r="AD374" i="3" s="1"/>
  <c r="Y375" i="3"/>
  <c r="AD375" i="3" s="1"/>
  <c r="Y376" i="3"/>
  <c r="AD376" i="3" s="1"/>
  <c r="Y377" i="3"/>
  <c r="AD377" i="3" s="1"/>
  <c r="Y378" i="3"/>
  <c r="AD378" i="3" s="1"/>
  <c r="Y379" i="3"/>
  <c r="Y380" i="3"/>
  <c r="AD380" i="3" s="1"/>
  <c r="Y381" i="3"/>
  <c r="AD381" i="3" s="1"/>
  <c r="Y382" i="3"/>
  <c r="AD382" i="3" s="1"/>
  <c r="Y383" i="3"/>
  <c r="AD383" i="3" s="1"/>
  <c r="Y384" i="3"/>
  <c r="AD384" i="3" s="1"/>
  <c r="Y385" i="3"/>
  <c r="AD385" i="3" s="1"/>
  <c r="Y386" i="3"/>
  <c r="AD386" i="3" s="1"/>
  <c r="Y387" i="3"/>
  <c r="Y388" i="3"/>
  <c r="AD388" i="3" s="1"/>
  <c r="Y389" i="3"/>
  <c r="AD389" i="3" s="1"/>
  <c r="Y390" i="3"/>
  <c r="AD390" i="3" s="1"/>
  <c r="Y391" i="3"/>
  <c r="Y392" i="3"/>
  <c r="AD392" i="3" s="1"/>
  <c r="Y393" i="3"/>
  <c r="AD393" i="3" s="1"/>
  <c r="Y394" i="3"/>
  <c r="AD394" i="3" s="1"/>
  <c r="Y395" i="3"/>
  <c r="AD395" i="3" s="1"/>
  <c r="Y396" i="3"/>
  <c r="AD396" i="3" s="1"/>
  <c r="Y397" i="3"/>
  <c r="AD397" i="3" s="1"/>
  <c r="Y398" i="3"/>
  <c r="AD398" i="3" s="1"/>
  <c r="Y399" i="3"/>
  <c r="AD399" i="3" s="1"/>
  <c r="Y400" i="3"/>
  <c r="AD400" i="3" s="1"/>
  <c r="Y401" i="3"/>
  <c r="AD401" i="3" s="1"/>
  <c r="Y402" i="3"/>
  <c r="AD402" i="3" s="1"/>
  <c r="Y403" i="3"/>
  <c r="Y404" i="3"/>
  <c r="AD404" i="3" s="1"/>
  <c r="Y405" i="3"/>
  <c r="AD405" i="3" s="1"/>
  <c r="Y406" i="3"/>
  <c r="AD406" i="3" s="1"/>
  <c r="Y407" i="3"/>
  <c r="AD407" i="3" s="1"/>
  <c r="Y408" i="3"/>
  <c r="AD408" i="3" s="1"/>
  <c r="Y409" i="3"/>
  <c r="AD409" i="3" s="1"/>
  <c r="Y410" i="3"/>
  <c r="AD410" i="3" s="1"/>
  <c r="Y411" i="3"/>
  <c r="AD411" i="3" s="1"/>
  <c r="Y412" i="3"/>
  <c r="AD412" i="3" s="1"/>
  <c r="Y413" i="3"/>
  <c r="AD413" i="3" s="1"/>
  <c r="Y414" i="3"/>
  <c r="AD414" i="3" s="1"/>
  <c r="Y415" i="3"/>
  <c r="Y416" i="3"/>
  <c r="Y417" i="3"/>
  <c r="AD417" i="3" s="1"/>
  <c r="Y418" i="3"/>
  <c r="AD418" i="3" s="1"/>
  <c r="Y419" i="3"/>
  <c r="Y420" i="3"/>
  <c r="AD420" i="3" s="1"/>
  <c r="Y421" i="3"/>
  <c r="AD421" i="3" s="1"/>
  <c r="Y422" i="3"/>
  <c r="AD422" i="3" s="1"/>
  <c r="Y423" i="3"/>
  <c r="AD423" i="3" s="1"/>
  <c r="Y424" i="3"/>
  <c r="AD424" i="3" s="1"/>
  <c r="Y425" i="3"/>
  <c r="AD425" i="3" s="1"/>
  <c r="Y426" i="3"/>
  <c r="AD426" i="3" s="1"/>
  <c r="Y427" i="3"/>
  <c r="AD427" i="3" s="1"/>
  <c r="Y428" i="3"/>
  <c r="AD428" i="3" s="1"/>
  <c r="Y429" i="3"/>
  <c r="AD429" i="3" s="1"/>
  <c r="Y430" i="3"/>
  <c r="AD430" i="3" s="1"/>
  <c r="Y431" i="3"/>
  <c r="AD431" i="3" s="1"/>
  <c r="Y432" i="3"/>
  <c r="AD432" i="3" s="1"/>
  <c r="Y433" i="3"/>
  <c r="AD433" i="3" s="1"/>
  <c r="Y434" i="3"/>
  <c r="AD434" i="3" s="1"/>
  <c r="Y435" i="3"/>
  <c r="AD435" i="3" s="1"/>
  <c r="Y436" i="3"/>
  <c r="AD436" i="3" s="1"/>
  <c r="Y437" i="3"/>
  <c r="AD437" i="3" s="1"/>
  <c r="Y438" i="3"/>
  <c r="AD438" i="3" s="1"/>
  <c r="Y439" i="3"/>
  <c r="AD439" i="3" s="1"/>
  <c r="Y440" i="3"/>
  <c r="Y441" i="3"/>
  <c r="AD441" i="3" s="1"/>
  <c r="Y442" i="3"/>
  <c r="AD442" i="3" s="1"/>
  <c r="Y443" i="3"/>
  <c r="Y444" i="3"/>
  <c r="AD444" i="3" s="1"/>
  <c r="Y445" i="3"/>
  <c r="AD445" i="3" s="1"/>
  <c r="Y446" i="3"/>
  <c r="AD446" i="3" s="1"/>
  <c r="Y447" i="3"/>
  <c r="AD447" i="3" s="1"/>
  <c r="Y448" i="3"/>
  <c r="AD448" i="3" s="1"/>
  <c r="Y449" i="3"/>
  <c r="AD449" i="3" s="1"/>
  <c r="Y450" i="3"/>
  <c r="AD450" i="3" s="1"/>
  <c r="Y451" i="3"/>
  <c r="Y452" i="3"/>
  <c r="AD452" i="3" s="1"/>
  <c r="Y453" i="3"/>
  <c r="AD453" i="3" s="1"/>
  <c r="Y454" i="3"/>
  <c r="AD454" i="3" s="1"/>
  <c r="Y455" i="3"/>
  <c r="AD455" i="3" s="1"/>
  <c r="Y456" i="3"/>
  <c r="AD456" i="3" s="1"/>
  <c r="Y457" i="3"/>
  <c r="AD457" i="3" s="1"/>
  <c r="Y458" i="3"/>
  <c r="AD458" i="3" s="1"/>
  <c r="Y459" i="3"/>
  <c r="AD459" i="3" s="1"/>
  <c r="Y460" i="3"/>
  <c r="AD460" i="3" s="1"/>
  <c r="Y461" i="3"/>
  <c r="AD461" i="3" s="1"/>
  <c r="Y462" i="3"/>
  <c r="AD462" i="3" s="1"/>
  <c r="Y463" i="3"/>
  <c r="AD463" i="3" s="1"/>
  <c r="Y464" i="3"/>
  <c r="AD464" i="3" s="1"/>
  <c r="Y465" i="3"/>
  <c r="AD465" i="3" s="1"/>
  <c r="Y466" i="3"/>
  <c r="AD466" i="3" s="1"/>
  <c r="Y467" i="3"/>
  <c r="Y468" i="3"/>
  <c r="AD468" i="3" s="1"/>
  <c r="Y469" i="3"/>
  <c r="AD469" i="3" s="1"/>
  <c r="Y470" i="3"/>
  <c r="AD470" i="3" s="1"/>
  <c r="Y471" i="3"/>
  <c r="AD471" i="3" s="1"/>
  <c r="Y472" i="3"/>
  <c r="AD472" i="3" s="1"/>
  <c r="Y473" i="3"/>
  <c r="AD473" i="3" s="1"/>
  <c r="Y474" i="3"/>
  <c r="AD474" i="3" s="1"/>
  <c r="Y475" i="3"/>
  <c r="AD475" i="3" s="1"/>
  <c r="Y476" i="3"/>
  <c r="AD476" i="3" s="1"/>
  <c r="Y477" i="3"/>
  <c r="AD477" i="3" s="1"/>
  <c r="Y478" i="3"/>
  <c r="AD478" i="3" s="1"/>
  <c r="Y479" i="3"/>
  <c r="AD479" i="3" s="1"/>
  <c r="Y480" i="3"/>
  <c r="AD480" i="3" s="1"/>
  <c r="Y481" i="3"/>
  <c r="AD481" i="3" s="1"/>
  <c r="Y482" i="3"/>
  <c r="AD482" i="3" s="1"/>
  <c r="Y483" i="3"/>
  <c r="Y484" i="3"/>
  <c r="AD484" i="3" s="1"/>
  <c r="Y485" i="3"/>
  <c r="AD485" i="3" s="1"/>
  <c r="Y486" i="3"/>
  <c r="AD486" i="3" s="1"/>
  <c r="Y487" i="3"/>
  <c r="AD487" i="3" s="1"/>
  <c r="Y488" i="3"/>
  <c r="AD488" i="3" s="1"/>
  <c r="Y489" i="3"/>
  <c r="AD489" i="3" s="1"/>
  <c r="Y490" i="3"/>
  <c r="AD490" i="3" s="1"/>
  <c r="Y491" i="3"/>
  <c r="AD491" i="3" s="1"/>
  <c r="Y492" i="3"/>
  <c r="AD492" i="3" s="1"/>
  <c r="Y493" i="3"/>
  <c r="AD493" i="3" s="1"/>
  <c r="Y494" i="3"/>
  <c r="AD494" i="3" s="1"/>
  <c r="Y495" i="3"/>
  <c r="AD495" i="3" s="1"/>
  <c r="Y496" i="3"/>
  <c r="AD496" i="3" s="1"/>
  <c r="Y497" i="3"/>
  <c r="AD497" i="3" s="1"/>
  <c r="Y498" i="3"/>
  <c r="AD498" i="3" s="1"/>
  <c r="Y499" i="3"/>
  <c r="AD499" i="3" s="1"/>
  <c r="Y500" i="3"/>
  <c r="AD500" i="3" s="1"/>
  <c r="Y501" i="3"/>
  <c r="AD501" i="3" s="1"/>
  <c r="Y502" i="3"/>
  <c r="AD502" i="3" s="1"/>
  <c r="Y503" i="3"/>
  <c r="AD503" i="3" s="1"/>
  <c r="Y504" i="3"/>
  <c r="AD504" i="3" s="1"/>
  <c r="Y505" i="3"/>
  <c r="AD505" i="3" s="1"/>
  <c r="Y506" i="3"/>
  <c r="AD506" i="3" s="1"/>
  <c r="Y507" i="3"/>
  <c r="Y508" i="3"/>
  <c r="AD508" i="3" s="1"/>
  <c r="Y509" i="3"/>
  <c r="AD509" i="3" s="1"/>
  <c r="Y510" i="3"/>
  <c r="AD510" i="3" s="1"/>
  <c r="Y511" i="3"/>
  <c r="AD511" i="3" s="1"/>
  <c r="Y512" i="3"/>
  <c r="AD512" i="3" s="1"/>
  <c r="Y513" i="3"/>
  <c r="AD513" i="3" s="1"/>
  <c r="Y514" i="3"/>
  <c r="AD514" i="3" s="1"/>
  <c r="Y515" i="3"/>
  <c r="Y516" i="3"/>
  <c r="AD516" i="3" s="1"/>
  <c r="Y517" i="3"/>
  <c r="AD517" i="3" s="1"/>
  <c r="Y518" i="3"/>
  <c r="AD518" i="3" s="1"/>
  <c r="Y519" i="3"/>
  <c r="Y520" i="3"/>
  <c r="AD520" i="3" s="1"/>
  <c r="Y521" i="3"/>
  <c r="AD521" i="3" s="1"/>
  <c r="Y522" i="3"/>
  <c r="AD522" i="3" s="1"/>
  <c r="Y523" i="3"/>
  <c r="AD523" i="3" s="1"/>
  <c r="Y524" i="3"/>
  <c r="AD524" i="3" s="1"/>
  <c r="Y525" i="3"/>
  <c r="AD525" i="3" s="1"/>
  <c r="Y526" i="3"/>
  <c r="AD526" i="3" s="1"/>
  <c r="Y527" i="3"/>
  <c r="AD527" i="3" s="1"/>
  <c r="Y528" i="3"/>
  <c r="AD528" i="3" s="1"/>
  <c r="Y529" i="3"/>
  <c r="AD529" i="3" s="1"/>
  <c r="Y530" i="3"/>
  <c r="AD530" i="3" s="1"/>
  <c r="Y531" i="3"/>
  <c r="Y532" i="3"/>
  <c r="AD532" i="3" s="1"/>
  <c r="Y533" i="3"/>
  <c r="AD533" i="3" s="1"/>
  <c r="Y534" i="3"/>
  <c r="AD534" i="3" s="1"/>
  <c r="Y535" i="3"/>
  <c r="AD535" i="3" s="1"/>
  <c r="Y536" i="3"/>
  <c r="AD536" i="3" s="1"/>
  <c r="Y537" i="3"/>
  <c r="AD537" i="3" s="1"/>
  <c r="Y538" i="3"/>
  <c r="AD538" i="3" s="1"/>
  <c r="Y539" i="3"/>
  <c r="AD539" i="3" s="1"/>
  <c r="Y540" i="3"/>
  <c r="AD540" i="3" s="1"/>
  <c r="Y541" i="3"/>
  <c r="AD541" i="3" s="1"/>
  <c r="Y542" i="3"/>
  <c r="AD542" i="3" s="1"/>
  <c r="Y543" i="3"/>
  <c r="Y544" i="3"/>
  <c r="Y545" i="3"/>
  <c r="AD545" i="3" s="1"/>
  <c r="Y546" i="3"/>
  <c r="AD546" i="3" s="1"/>
  <c r="Y547" i="3"/>
  <c r="AD547" i="3" s="1"/>
  <c r="Y548" i="3"/>
  <c r="AD548" i="3" s="1"/>
  <c r="Y549" i="3"/>
  <c r="AD549" i="3" s="1"/>
  <c r="Y550" i="3"/>
  <c r="AD550" i="3" s="1"/>
  <c r="Y551" i="3"/>
  <c r="AD551" i="3" s="1"/>
  <c r="Y552" i="3"/>
  <c r="AD552" i="3" s="1"/>
  <c r="Y553" i="3"/>
  <c r="AD553" i="3" s="1"/>
  <c r="Y554" i="3"/>
  <c r="AD554" i="3" s="1"/>
  <c r="Y555" i="3"/>
  <c r="AD555" i="3" s="1"/>
  <c r="Y556" i="3"/>
  <c r="AD556" i="3" s="1"/>
  <c r="Y557" i="3"/>
  <c r="AD557" i="3" s="1"/>
  <c r="Y558" i="3"/>
  <c r="AD558" i="3" s="1"/>
  <c r="Y559" i="3"/>
  <c r="AD559" i="3" s="1"/>
  <c r="Y560" i="3"/>
  <c r="AD560" i="3" s="1"/>
  <c r="Y561" i="3"/>
  <c r="AD561" i="3" s="1"/>
  <c r="Y562" i="3"/>
  <c r="AD562" i="3" s="1"/>
  <c r="Y563" i="3"/>
  <c r="AD563" i="3" s="1"/>
  <c r="Y564" i="3"/>
  <c r="AD564" i="3" s="1"/>
  <c r="Y565" i="3"/>
  <c r="AD565" i="3" s="1"/>
  <c r="Y566" i="3"/>
  <c r="AD566" i="3" s="1"/>
  <c r="Y567" i="3"/>
  <c r="AD567" i="3" s="1"/>
  <c r="Y568" i="3"/>
  <c r="Y569" i="3"/>
  <c r="AD569" i="3" s="1"/>
  <c r="Y570" i="3"/>
  <c r="AD570" i="3" s="1"/>
  <c r="Y571" i="3"/>
  <c r="Y572" i="3"/>
  <c r="AD572" i="3" s="1"/>
  <c r="Y573" i="3"/>
  <c r="AD573" i="3" s="1"/>
  <c r="Y574" i="3"/>
  <c r="AD574" i="3" s="1"/>
  <c r="Y575" i="3"/>
  <c r="AD575" i="3" s="1"/>
  <c r="Y576" i="3"/>
  <c r="AD576" i="3" s="1"/>
  <c r="Y577" i="3"/>
  <c r="AD577" i="3" s="1"/>
  <c r="Y578" i="3"/>
  <c r="AD578" i="3" s="1"/>
  <c r="Y579" i="3"/>
  <c r="AD579" i="3" s="1"/>
  <c r="Y580" i="3"/>
  <c r="AD580" i="3" s="1"/>
  <c r="Y581" i="3"/>
  <c r="AD581" i="3" s="1"/>
  <c r="Y582" i="3"/>
  <c r="AD582" i="3" s="1"/>
  <c r="Y583" i="3"/>
  <c r="AD583" i="3" s="1"/>
  <c r="Y584" i="3"/>
  <c r="AD584" i="3" s="1"/>
  <c r="Y585" i="3"/>
  <c r="AD585" i="3" s="1"/>
  <c r="Y586" i="3"/>
  <c r="AD586" i="3" s="1"/>
  <c r="Y587" i="3"/>
  <c r="AD587" i="3" s="1"/>
  <c r="Y588" i="3"/>
  <c r="AD588" i="3" s="1"/>
  <c r="Y589" i="3"/>
  <c r="AD589" i="3" s="1"/>
  <c r="Y590" i="3"/>
  <c r="AD590" i="3" s="1"/>
  <c r="Y591" i="3"/>
  <c r="AD591" i="3" s="1"/>
  <c r="Y592" i="3"/>
  <c r="AD592" i="3" s="1"/>
  <c r="Y593" i="3"/>
  <c r="AD593" i="3" s="1"/>
  <c r="Y594" i="3"/>
  <c r="AD594" i="3" s="1"/>
  <c r="Y595" i="3"/>
  <c r="Y596" i="3"/>
  <c r="AD596" i="3" s="1"/>
  <c r="Y597" i="3"/>
  <c r="AD597" i="3" s="1"/>
  <c r="Y598" i="3"/>
  <c r="AD598" i="3" s="1"/>
  <c r="Y599" i="3"/>
  <c r="AD599" i="3" s="1"/>
  <c r="Y600" i="3"/>
  <c r="AD600" i="3" s="1"/>
  <c r="Y601" i="3"/>
  <c r="AD601" i="3" s="1"/>
  <c r="Y602" i="3"/>
  <c r="AD602" i="3" s="1"/>
  <c r="Y603" i="3"/>
  <c r="AD603" i="3" s="1"/>
  <c r="Y604" i="3"/>
  <c r="AD604" i="3" s="1"/>
  <c r="Y605" i="3"/>
  <c r="AD605" i="3" s="1"/>
  <c r="Y606" i="3"/>
  <c r="AD606" i="3" s="1"/>
  <c r="Y607" i="3"/>
  <c r="AD607" i="3" s="1"/>
  <c r="Y608" i="3"/>
  <c r="AD608" i="3" s="1"/>
  <c r="Y609" i="3"/>
  <c r="AD609" i="3" s="1"/>
  <c r="Y610" i="3"/>
  <c r="AD610" i="3" s="1"/>
  <c r="Y611" i="3"/>
  <c r="AD611" i="3" s="1"/>
  <c r="Y612" i="3"/>
  <c r="AD612" i="3" s="1"/>
  <c r="Y613" i="3"/>
  <c r="AD613" i="3" s="1"/>
  <c r="Y614" i="3"/>
  <c r="AD614" i="3" s="1"/>
  <c r="Y615" i="3"/>
  <c r="AD615" i="3" s="1"/>
  <c r="Y616" i="3"/>
  <c r="AD616" i="3" s="1"/>
  <c r="Y617" i="3"/>
  <c r="AD617" i="3" s="1"/>
  <c r="Y618" i="3"/>
  <c r="AD618" i="3" s="1"/>
  <c r="Y619" i="3"/>
  <c r="AD619" i="3" s="1"/>
  <c r="Y620" i="3"/>
  <c r="AD620" i="3" s="1"/>
  <c r="Y621" i="3"/>
  <c r="AD621" i="3" s="1"/>
  <c r="Y622" i="3"/>
  <c r="AD622" i="3" s="1"/>
  <c r="Y623" i="3"/>
  <c r="AD623" i="3" s="1"/>
  <c r="Y624" i="3"/>
  <c r="AD624" i="3" s="1"/>
  <c r="Y625" i="3"/>
  <c r="AD625" i="3" s="1"/>
  <c r="Y626" i="3"/>
  <c r="AD626" i="3" s="1"/>
  <c r="Y627" i="3"/>
  <c r="AD627" i="3" s="1"/>
  <c r="Y628" i="3"/>
  <c r="AD628" i="3" s="1"/>
  <c r="Y629" i="3"/>
  <c r="AD629" i="3" s="1"/>
  <c r="Y630" i="3"/>
  <c r="AD630" i="3" s="1"/>
  <c r="Y631" i="3"/>
  <c r="AD631" i="3" s="1"/>
  <c r="Y632" i="3"/>
  <c r="AD632" i="3" s="1"/>
  <c r="Y633" i="3"/>
  <c r="AD633" i="3" s="1"/>
  <c r="Y634" i="3"/>
  <c r="AD634" i="3" s="1"/>
  <c r="Y635" i="3"/>
  <c r="AD635" i="3" s="1"/>
  <c r="Y636" i="3"/>
  <c r="AD636" i="3" s="1"/>
  <c r="Y637" i="3"/>
  <c r="AD637" i="3" s="1"/>
  <c r="Y638" i="3"/>
  <c r="AD638" i="3" s="1"/>
  <c r="Y639" i="3"/>
  <c r="AD639" i="3" s="1"/>
  <c r="Y640" i="3"/>
  <c r="AD640" i="3" s="1"/>
  <c r="Y641" i="3"/>
  <c r="AD641" i="3" s="1"/>
  <c r="Y642" i="3"/>
  <c r="AD642" i="3" s="1"/>
  <c r="Y643" i="3"/>
  <c r="AD643" i="3" s="1"/>
  <c r="Y644" i="3"/>
  <c r="AD644" i="3" s="1"/>
  <c r="Y645" i="3"/>
  <c r="AD645" i="3" s="1"/>
  <c r="Y646" i="3"/>
  <c r="Y647" i="3"/>
  <c r="Y648" i="3"/>
  <c r="AD648" i="3" s="1"/>
  <c r="Y649" i="3"/>
  <c r="AD649" i="3" s="1"/>
  <c r="Y650" i="3"/>
  <c r="AD650" i="3" s="1"/>
  <c r="Y651" i="3"/>
  <c r="AD651" i="3" s="1"/>
  <c r="Y652" i="3"/>
  <c r="AD652" i="3" s="1"/>
  <c r="Y653" i="3"/>
  <c r="AD653" i="3" s="1"/>
  <c r="Y654" i="3"/>
  <c r="AD654" i="3" s="1"/>
  <c r="Y655" i="3"/>
  <c r="AD655" i="3" s="1"/>
  <c r="Y656" i="3"/>
  <c r="AD656" i="3" s="1"/>
  <c r="Y657" i="3"/>
  <c r="AD657" i="3" s="1"/>
  <c r="Y658" i="3"/>
  <c r="AD658" i="3" s="1"/>
  <c r="Y659" i="3"/>
  <c r="AD659" i="3" s="1"/>
  <c r="Y660" i="3"/>
  <c r="AD660" i="3" s="1"/>
  <c r="Y661" i="3"/>
  <c r="AD661" i="3" s="1"/>
  <c r="Y662" i="3"/>
  <c r="AD662" i="3" s="1"/>
  <c r="Y663" i="3"/>
  <c r="AD663" i="3" s="1"/>
  <c r="Y664" i="3"/>
  <c r="AD664" i="3" s="1"/>
  <c r="Y665" i="3"/>
  <c r="AD665" i="3" s="1"/>
  <c r="Y666" i="3"/>
  <c r="AD666" i="3" s="1"/>
  <c r="Y667" i="3"/>
  <c r="AD667" i="3" s="1"/>
  <c r="Y668" i="3"/>
  <c r="AD668" i="3" s="1"/>
  <c r="Y669" i="3"/>
  <c r="AD669" i="3" s="1"/>
  <c r="Y670" i="3"/>
  <c r="AD670" i="3" s="1"/>
  <c r="Y671" i="3"/>
  <c r="Y672" i="3"/>
  <c r="Y673" i="3"/>
  <c r="AD673" i="3" s="1"/>
  <c r="Y674" i="3"/>
  <c r="AD674" i="3" s="1"/>
  <c r="Y675" i="3"/>
  <c r="AD675" i="3" s="1"/>
  <c r="Y676" i="3"/>
  <c r="AD676" i="3" s="1"/>
  <c r="Y677" i="3"/>
  <c r="AD677" i="3" s="1"/>
  <c r="Y678" i="3"/>
  <c r="AD678" i="3" s="1"/>
  <c r="Y679" i="3"/>
  <c r="AD679" i="3" s="1"/>
  <c r="Y680" i="3"/>
  <c r="AD680" i="3" s="1"/>
  <c r="Y681" i="3"/>
  <c r="AD681" i="3" s="1"/>
  <c r="Y682" i="3"/>
  <c r="AD682" i="3" s="1"/>
  <c r="Y683" i="3"/>
  <c r="AD683" i="3" s="1"/>
  <c r="Y684" i="3"/>
  <c r="AD684" i="3" s="1"/>
  <c r="Y685" i="3"/>
  <c r="AD685" i="3" s="1"/>
  <c r="Y686" i="3"/>
  <c r="AD686" i="3" s="1"/>
  <c r="Y687" i="3"/>
  <c r="AD687" i="3" s="1"/>
  <c r="Y688" i="3"/>
  <c r="AD688" i="3" s="1"/>
  <c r="Y689" i="3"/>
  <c r="AD689" i="3" s="1"/>
  <c r="Y690" i="3"/>
  <c r="AD690" i="3" s="1"/>
  <c r="Y691" i="3"/>
  <c r="AD691" i="3" s="1"/>
  <c r="Y692" i="3"/>
  <c r="AD692" i="3" s="1"/>
  <c r="Y693" i="3"/>
  <c r="AD693" i="3" s="1"/>
  <c r="Y694" i="3"/>
  <c r="AD694" i="3" s="1"/>
  <c r="Y695" i="3"/>
  <c r="AD695" i="3" s="1"/>
  <c r="Y696" i="3"/>
  <c r="Y697" i="3"/>
  <c r="AD697" i="3" s="1"/>
  <c r="Y698" i="3"/>
  <c r="AD698" i="3" s="1"/>
  <c r="Y699" i="3"/>
  <c r="AD699" i="3" s="1"/>
  <c r="Y700" i="3"/>
  <c r="AD700" i="3" s="1"/>
  <c r="Y701" i="3"/>
  <c r="AD701" i="3" s="1"/>
  <c r="Y702" i="3"/>
  <c r="AD702" i="3" s="1"/>
  <c r="Y703" i="3"/>
  <c r="AD703" i="3" s="1"/>
  <c r="Y704" i="3"/>
  <c r="AD704" i="3" s="1"/>
  <c r="Y705" i="3"/>
  <c r="AD705" i="3" s="1"/>
  <c r="Y706" i="3"/>
  <c r="AD706" i="3" s="1"/>
  <c r="Y707" i="3"/>
  <c r="AD707" i="3" s="1"/>
  <c r="Y708" i="3"/>
  <c r="AD708" i="3" s="1"/>
  <c r="Y709" i="3"/>
  <c r="AD709" i="3" s="1"/>
  <c r="Y710" i="3"/>
  <c r="AD710" i="3" s="1"/>
  <c r="Y711" i="3"/>
  <c r="AD711" i="3" s="1"/>
  <c r="Y712" i="3"/>
  <c r="Y713" i="3"/>
  <c r="AD713" i="3" s="1"/>
  <c r="Y714" i="3"/>
  <c r="AD714" i="3" s="1"/>
  <c r="Y715" i="3"/>
  <c r="AD715" i="3" s="1"/>
  <c r="Y716" i="3"/>
  <c r="AD716" i="3" s="1"/>
  <c r="Y717" i="3"/>
  <c r="AD717" i="3" s="1"/>
  <c r="Y718" i="3"/>
  <c r="AD718" i="3" s="1"/>
  <c r="Y719" i="3"/>
  <c r="AD719" i="3" s="1"/>
  <c r="Y720" i="3"/>
  <c r="AD720" i="3" s="1"/>
  <c r="Y721" i="3"/>
  <c r="AD721" i="3" s="1"/>
  <c r="Y722" i="3"/>
  <c r="AD722" i="3" s="1"/>
  <c r="Y723" i="3"/>
  <c r="AD723" i="3" s="1"/>
  <c r="Y724" i="3"/>
  <c r="AD724" i="3" s="1"/>
  <c r="Y725" i="3"/>
  <c r="AD725" i="3" s="1"/>
  <c r="Y726" i="3"/>
  <c r="AD726" i="3" s="1"/>
  <c r="Y727" i="3"/>
  <c r="Y728" i="3"/>
  <c r="Y729" i="3"/>
  <c r="AD729" i="3" s="1"/>
  <c r="Y730" i="3"/>
  <c r="AD730" i="3" s="1"/>
  <c r="Y731" i="3"/>
  <c r="AD731" i="3" s="1"/>
  <c r="Y732" i="3"/>
  <c r="AD732" i="3" s="1"/>
  <c r="Y733" i="3"/>
  <c r="AD733" i="3" s="1"/>
  <c r="Y734" i="3"/>
  <c r="AD734" i="3" s="1"/>
  <c r="Y735" i="3"/>
  <c r="AD735" i="3" s="1"/>
  <c r="Y736" i="3"/>
  <c r="AD736" i="3" s="1"/>
  <c r="Y737" i="3"/>
  <c r="AD737" i="3" s="1"/>
  <c r="Y738" i="3"/>
  <c r="AD738" i="3" s="1"/>
  <c r="Y739" i="3"/>
  <c r="AD739" i="3" s="1"/>
  <c r="Y740" i="3"/>
  <c r="AD740" i="3" s="1"/>
  <c r="Y741" i="3"/>
  <c r="AD741" i="3" s="1"/>
  <c r="Y742" i="3"/>
  <c r="AD742" i="3" s="1"/>
  <c r="Y743" i="3"/>
  <c r="Y744" i="3"/>
  <c r="Y745" i="3"/>
  <c r="AD745" i="3" s="1"/>
  <c r="Y746" i="3"/>
  <c r="AD746" i="3" s="1"/>
  <c r="Y747" i="3"/>
  <c r="AD747" i="3" s="1"/>
  <c r="Y748" i="3"/>
  <c r="AD748" i="3" s="1"/>
  <c r="Y749" i="3"/>
  <c r="AD749" i="3" s="1"/>
  <c r="Y750" i="3"/>
  <c r="AD750" i="3" s="1"/>
  <c r="Y751" i="3"/>
  <c r="AD751" i="3" s="1"/>
  <c r="Y752" i="3"/>
  <c r="AD752" i="3" s="1"/>
  <c r="Y753" i="3"/>
  <c r="AD753" i="3" s="1"/>
  <c r="Y754" i="3"/>
  <c r="AD754" i="3" s="1"/>
  <c r="Y755" i="3"/>
  <c r="AD755" i="3" s="1"/>
  <c r="Y756" i="3"/>
  <c r="AD756" i="3" s="1"/>
  <c r="Y757" i="3"/>
  <c r="AD757" i="3" s="1"/>
  <c r="Y758" i="3"/>
  <c r="AD758" i="3" s="1"/>
  <c r="Y759" i="3"/>
  <c r="AD759" i="3" s="1"/>
  <c r="Y760" i="3"/>
  <c r="Y761" i="3"/>
  <c r="AD761" i="3" s="1"/>
  <c r="Y762" i="3"/>
  <c r="AD762" i="3" s="1"/>
  <c r="Y763" i="3"/>
  <c r="AD763" i="3" s="1"/>
  <c r="Y764" i="3"/>
  <c r="AD764" i="3" s="1"/>
  <c r="Y765" i="3"/>
  <c r="AD765" i="3" s="1"/>
  <c r="Y766" i="3"/>
  <c r="AD766" i="3" s="1"/>
  <c r="Y767" i="3"/>
  <c r="AD767" i="3" s="1"/>
  <c r="Y768" i="3"/>
  <c r="AD768" i="3" s="1"/>
  <c r="Y769" i="3"/>
  <c r="AD769" i="3" s="1"/>
  <c r="Y770" i="3"/>
  <c r="AD770" i="3" s="1"/>
  <c r="Y771" i="3"/>
  <c r="AD771" i="3" s="1"/>
  <c r="Y772" i="3"/>
  <c r="AD772" i="3" s="1"/>
  <c r="Y773" i="3"/>
  <c r="AD773" i="3" s="1"/>
  <c r="Y774" i="3"/>
  <c r="AD774" i="3" s="1"/>
  <c r="Y775" i="3"/>
  <c r="AD775" i="3" s="1"/>
  <c r="Y776" i="3"/>
  <c r="Y777" i="3"/>
  <c r="AD777" i="3" s="1"/>
  <c r="Y778" i="3"/>
  <c r="AD778" i="3" s="1"/>
  <c r="Y779" i="3"/>
  <c r="AD779" i="3" s="1"/>
  <c r="Y780" i="3"/>
  <c r="AD780" i="3" s="1"/>
  <c r="Y781" i="3"/>
  <c r="AD781" i="3" s="1"/>
  <c r="Y782" i="3"/>
  <c r="AD782" i="3" s="1"/>
  <c r="Y783" i="3"/>
  <c r="AD783" i="3" s="1"/>
  <c r="Y784" i="3"/>
  <c r="AD784" i="3" s="1"/>
  <c r="Y785" i="3"/>
  <c r="AD785" i="3" s="1"/>
  <c r="Y786" i="3"/>
  <c r="AD786" i="3" s="1"/>
  <c r="Y787" i="3"/>
  <c r="AD787" i="3" s="1"/>
  <c r="Y788" i="3"/>
  <c r="AD788" i="3" s="1"/>
  <c r="Y789" i="3"/>
  <c r="AD789" i="3" s="1"/>
  <c r="Y790" i="3"/>
  <c r="AD790" i="3" s="1"/>
  <c r="Y791" i="3"/>
  <c r="Y792" i="3"/>
  <c r="Y793" i="3"/>
  <c r="AD793" i="3" s="1"/>
  <c r="Y794" i="3"/>
  <c r="AD794" i="3" s="1"/>
  <c r="Y795" i="3"/>
  <c r="AD795" i="3" s="1"/>
  <c r="Y796" i="3"/>
  <c r="AD796" i="3" s="1"/>
  <c r="Y797" i="3"/>
  <c r="AD797" i="3" s="1"/>
  <c r="Y798" i="3"/>
  <c r="AD798" i="3" s="1"/>
  <c r="Y799" i="3"/>
  <c r="AD799" i="3" s="1"/>
  <c r="Y800" i="3"/>
  <c r="AD800" i="3" s="1"/>
  <c r="Y801" i="3"/>
  <c r="AD801" i="3" s="1"/>
  <c r="Y802" i="3"/>
  <c r="AD802" i="3" s="1"/>
  <c r="Y803" i="3"/>
  <c r="AD803" i="3" s="1"/>
  <c r="Y804" i="3"/>
  <c r="AD804" i="3" s="1"/>
  <c r="Y805" i="3"/>
  <c r="AD805" i="3" s="1"/>
  <c r="Y806" i="3"/>
  <c r="AD806" i="3" s="1"/>
  <c r="Y807" i="3"/>
  <c r="Y808" i="3"/>
  <c r="Y809" i="3"/>
  <c r="AD809" i="3" s="1"/>
  <c r="Y810" i="3"/>
  <c r="AD810" i="3" s="1"/>
  <c r="Y811" i="3"/>
  <c r="AD811" i="3" s="1"/>
  <c r="Y812" i="3"/>
  <c r="AD812" i="3" s="1"/>
  <c r="Y813" i="3"/>
  <c r="AD813" i="3" s="1"/>
  <c r="Y814" i="3"/>
  <c r="AD814" i="3" s="1"/>
  <c r="Y815" i="3"/>
  <c r="AD815" i="3" s="1"/>
  <c r="Y816" i="3"/>
  <c r="AD816" i="3" s="1"/>
  <c r="Y817" i="3"/>
  <c r="AD817" i="3" s="1"/>
  <c r="Y818" i="3"/>
  <c r="AD818" i="3" s="1"/>
  <c r="Y819" i="3"/>
  <c r="AD819" i="3" s="1"/>
  <c r="Y820" i="3"/>
  <c r="AD820" i="3" s="1"/>
  <c r="Y821" i="3"/>
  <c r="AD821" i="3" s="1"/>
  <c r="Y822" i="3"/>
  <c r="AD822" i="3" s="1"/>
  <c r="Y823" i="3"/>
  <c r="AD823" i="3" s="1"/>
  <c r="Y824" i="3"/>
  <c r="Y825" i="3"/>
  <c r="AD825" i="3" s="1"/>
  <c r="Y826" i="3"/>
  <c r="AD826" i="3" s="1"/>
  <c r="Y827" i="3"/>
  <c r="AD827" i="3" s="1"/>
  <c r="Y828" i="3"/>
  <c r="AD828" i="3" s="1"/>
  <c r="Y829" i="3"/>
  <c r="AD829" i="3" s="1"/>
  <c r="Y830" i="3"/>
  <c r="AD830" i="3" s="1"/>
  <c r="Y831" i="3"/>
  <c r="AD831" i="3" s="1"/>
  <c r="Y832" i="3"/>
  <c r="AD832" i="3" s="1"/>
  <c r="Y833" i="3"/>
  <c r="AD833" i="3" s="1"/>
  <c r="Y834" i="3"/>
  <c r="AD834" i="3" s="1"/>
  <c r="Y835" i="3"/>
  <c r="AD835" i="3" s="1"/>
  <c r="Y836" i="3"/>
  <c r="AD836" i="3" s="1"/>
  <c r="Y837" i="3"/>
  <c r="AD837" i="3" s="1"/>
  <c r="Y838" i="3"/>
  <c r="AD838" i="3" s="1"/>
  <c r="Y839" i="3"/>
  <c r="AD839" i="3" s="1"/>
  <c r="Y840" i="3"/>
  <c r="Y841" i="3"/>
  <c r="AD841" i="3" s="1"/>
  <c r="Y842" i="3"/>
  <c r="AD842" i="3" s="1"/>
  <c r="Y843" i="3"/>
  <c r="AD843" i="3" s="1"/>
  <c r="Y844" i="3"/>
  <c r="AD844" i="3" s="1"/>
  <c r="Y845" i="3"/>
  <c r="AD845" i="3" s="1"/>
  <c r="Y846" i="3"/>
  <c r="AD846" i="3" s="1"/>
  <c r="Y847" i="3"/>
  <c r="AD847" i="3" s="1"/>
  <c r="Y848" i="3"/>
  <c r="AD848" i="3" s="1"/>
  <c r="Y849" i="3"/>
  <c r="AD849" i="3" s="1"/>
  <c r="Y850" i="3"/>
  <c r="AD850" i="3" s="1"/>
  <c r="Y851" i="3"/>
  <c r="AD851" i="3" s="1"/>
  <c r="Y852" i="3"/>
  <c r="AD852" i="3" s="1"/>
  <c r="Y853" i="3"/>
  <c r="AD853" i="3" s="1"/>
  <c r="Y854" i="3"/>
  <c r="AD854" i="3" s="1"/>
  <c r="Y855" i="3"/>
  <c r="Y856" i="3"/>
  <c r="Y857" i="3"/>
  <c r="AD857" i="3" s="1"/>
  <c r="Y858" i="3"/>
  <c r="AD858" i="3" s="1"/>
  <c r="Y859" i="3"/>
  <c r="AD859" i="3" s="1"/>
  <c r="Y860" i="3"/>
  <c r="AD860" i="3" s="1"/>
  <c r="Y861" i="3"/>
  <c r="AD861" i="3" s="1"/>
  <c r="Y862" i="3"/>
  <c r="AD862" i="3" s="1"/>
  <c r="Y863" i="3"/>
  <c r="AD863" i="3" s="1"/>
  <c r="Y864" i="3"/>
  <c r="AD864" i="3" s="1"/>
  <c r="Y865" i="3"/>
  <c r="AD865" i="3" s="1"/>
  <c r="Y866" i="3"/>
  <c r="AD866" i="3" s="1"/>
  <c r="Y867" i="3"/>
  <c r="AD867" i="3" s="1"/>
  <c r="Y868" i="3"/>
  <c r="AD868" i="3" s="1"/>
  <c r="Y869" i="3"/>
  <c r="AD869" i="3" s="1"/>
  <c r="Y870" i="3"/>
  <c r="AD870" i="3" s="1"/>
  <c r="Y871" i="3"/>
  <c r="Y872" i="3"/>
  <c r="Y873" i="3"/>
  <c r="AD873" i="3" s="1"/>
  <c r="Y874" i="3"/>
  <c r="AD874" i="3" s="1"/>
  <c r="Y875" i="3"/>
  <c r="AD875" i="3" s="1"/>
  <c r="Y876" i="3"/>
  <c r="AD876" i="3" s="1"/>
  <c r="Y877" i="3"/>
  <c r="AD877" i="3" s="1"/>
  <c r="Y878" i="3"/>
  <c r="AD878" i="3" s="1"/>
  <c r="Y879" i="3"/>
  <c r="AD879" i="3" s="1"/>
  <c r="Y880" i="3"/>
  <c r="AD880" i="3" s="1"/>
  <c r="Y881" i="3"/>
  <c r="AD881" i="3" s="1"/>
  <c r="Y882" i="3"/>
  <c r="AD882" i="3" s="1"/>
  <c r="Y883" i="3"/>
  <c r="AD883" i="3" s="1"/>
  <c r="Y884" i="3"/>
  <c r="AD884" i="3" s="1"/>
  <c r="Y885" i="3"/>
  <c r="AD885" i="3" s="1"/>
  <c r="Y886" i="3"/>
  <c r="AD886" i="3" s="1"/>
  <c r="Y887" i="3"/>
  <c r="AD887" i="3" s="1"/>
  <c r="Y888" i="3"/>
  <c r="Y889" i="3"/>
  <c r="AD889" i="3" s="1"/>
  <c r="Y890" i="3"/>
  <c r="AD890" i="3" s="1"/>
  <c r="Y891" i="3"/>
  <c r="AD891" i="3" s="1"/>
  <c r="Y892" i="3"/>
  <c r="AD892" i="3" s="1"/>
  <c r="Y893" i="3"/>
  <c r="AD893" i="3" s="1"/>
  <c r="Y894" i="3"/>
  <c r="AD894" i="3" s="1"/>
  <c r="Y895" i="3"/>
  <c r="AD895" i="3" s="1"/>
  <c r="Y896" i="3"/>
  <c r="AD896" i="3" s="1"/>
  <c r="Y897" i="3"/>
  <c r="AD897" i="3" s="1"/>
  <c r="Y898" i="3"/>
  <c r="AD898" i="3" s="1"/>
  <c r="Y899" i="3"/>
  <c r="AD899" i="3" s="1"/>
  <c r="Y900" i="3"/>
  <c r="AD900" i="3" s="1"/>
  <c r="Y901" i="3"/>
  <c r="AD901" i="3" s="1"/>
  <c r="Y902" i="3"/>
  <c r="AD902" i="3" s="1"/>
  <c r="Y903" i="3"/>
  <c r="AD903" i="3" s="1"/>
  <c r="Y904" i="3"/>
  <c r="Y905" i="3"/>
  <c r="AD905" i="3" s="1"/>
  <c r="Y906" i="3"/>
  <c r="AD906" i="3" s="1"/>
  <c r="Y907" i="3"/>
  <c r="AD907" i="3" s="1"/>
  <c r="Y908" i="3"/>
  <c r="AD908" i="3" s="1"/>
  <c r="Y909" i="3"/>
  <c r="AD909" i="3" s="1"/>
  <c r="Y910" i="3"/>
  <c r="AD910" i="3" s="1"/>
  <c r="Y911" i="3"/>
  <c r="AD911" i="3" s="1"/>
  <c r="Y912" i="3"/>
  <c r="AD912" i="3" s="1"/>
  <c r="Y913" i="3"/>
  <c r="AD913" i="3" s="1"/>
  <c r="Y914" i="3"/>
  <c r="AD914" i="3" s="1"/>
  <c r="Y915" i="3"/>
  <c r="AD915" i="3" s="1"/>
  <c r="Y916" i="3"/>
  <c r="AD916" i="3" s="1"/>
  <c r="Y917" i="3"/>
  <c r="AD917" i="3" s="1"/>
  <c r="Y918" i="3"/>
  <c r="AD918" i="3" s="1"/>
  <c r="Y919" i="3"/>
  <c r="Y920" i="3"/>
  <c r="Y921" i="3"/>
  <c r="AD921" i="3" s="1"/>
  <c r="Y922" i="3"/>
  <c r="AD922" i="3" s="1"/>
  <c r="Y923" i="3"/>
  <c r="AD923" i="3" s="1"/>
  <c r="Y924" i="3"/>
  <c r="AD924" i="3" s="1"/>
  <c r="Y925" i="3"/>
  <c r="AD925" i="3" s="1"/>
  <c r="Y926" i="3"/>
  <c r="AD926" i="3" s="1"/>
  <c r="Y927" i="3"/>
  <c r="AD927" i="3" s="1"/>
  <c r="Y928" i="3"/>
  <c r="AD928" i="3" s="1"/>
  <c r="Y929" i="3"/>
  <c r="AD929" i="3" s="1"/>
  <c r="Y930" i="3"/>
  <c r="AD930" i="3" s="1"/>
  <c r="Y931" i="3"/>
  <c r="AD931" i="3" s="1"/>
  <c r="Y932" i="3"/>
  <c r="AD932" i="3" s="1"/>
  <c r="Y933" i="3"/>
  <c r="AD933" i="3" s="1"/>
  <c r="Y934" i="3"/>
  <c r="AD934" i="3" s="1"/>
  <c r="Y935" i="3"/>
  <c r="Y936" i="3"/>
  <c r="Y937" i="3"/>
  <c r="AD937" i="3" s="1"/>
  <c r="Y938" i="3"/>
  <c r="AD938" i="3" s="1"/>
  <c r="Y939" i="3"/>
  <c r="AD939" i="3" s="1"/>
  <c r="Y940" i="3"/>
  <c r="AD940" i="3" s="1"/>
  <c r="Y941" i="3"/>
  <c r="AD941" i="3" s="1"/>
  <c r="Y942" i="3"/>
  <c r="AD942" i="3" s="1"/>
  <c r="Y943" i="3"/>
  <c r="AD943" i="3" s="1"/>
  <c r="Y944" i="3"/>
  <c r="AD944" i="3" s="1"/>
  <c r="Y945" i="3"/>
  <c r="AD945" i="3" s="1"/>
  <c r="Y946" i="3"/>
  <c r="AD946" i="3" s="1"/>
  <c r="Y947" i="3"/>
  <c r="AD947" i="3" s="1"/>
  <c r="Y948" i="3"/>
  <c r="AD948" i="3" s="1"/>
  <c r="Y949" i="3"/>
  <c r="AD949" i="3" s="1"/>
  <c r="Y950" i="3"/>
  <c r="AD950" i="3" s="1"/>
  <c r="Y951" i="3"/>
  <c r="AD951" i="3" s="1"/>
  <c r="Y952" i="3"/>
  <c r="Y953" i="3"/>
  <c r="AD953" i="3" s="1"/>
  <c r="Y954" i="3"/>
  <c r="AD954" i="3" s="1"/>
  <c r="Y955" i="3"/>
  <c r="AD955" i="3" s="1"/>
  <c r="Y956" i="3"/>
  <c r="AD956" i="3" s="1"/>
  <c r="Y957" i="3"/>
  <c r="AD957" i="3" s="1"/>
  <c r="Y958" i="3"/>
  <c r="AD958" i="3" s="1"/>
  <c r="Y959" i="3"/>
  <c r="AD959" i="3" s="1"/>
  <c r="Y960" i="3"/>
  <c r="AD960" i="3" s="1"/>
  <c r="Y961" i="3"/>
  <c r="AD961" i="3" s="1"/>
  <c r="Y962" i="3"/>
  <c r="AD962" i="3" s="1"/>
  <c r="Y963" i="3"/>
  <c r="AD963" i="3" s="1"/>
  <c r="Y964" i="3"/>
  <c r="AD964" i="3" s="1"/>
  <c r="Y965" i="3"/>
  <c r="AD965" i="3" s="1"/>
  <c r="Y966" i="3"/>
  <c r="AD966" i="3" s="1"/>
  <c r="Y967" i="3"/>
  <c r="AD967" i="3" s="1"/>
  <c r="Y968" i="3"/>
  <c r="Y969" i="3"/>
  <c r="AD969" i="3" s="1"/>
  <c r="Y970" i="3"/>
  <c r="AD970" i="3" s="1"/>
  <c r="Y971" i="3"/>
  <c r="AD971" i="3" s="1"/>
  <c r="Y972" i="3"/>
  <c r="AD972" i="3" s="1"/>
  <c r="Y973" i="3"/>
  <c r="AD973" i="3" s="1"/>
  <c r="Y974" i="3"/>
  <c r="AD974" i="3" s="1"/>
  <c r="Y975" i="3"/>
  <c r="AD975" i="3" s="1"/>
  <c r="Y976" i="3"/>
  <c r="AD976" i="3" s="1"/>
  <c r="Y977" i="3"/>
  <c r="AD977" i="3" s="1"/>
  <c r="Y978" i="3"/>
  <c r="AD978" i="3" s="1"/>
  <c r="Y979" i="3"/>
  <c r="AD979" i="3" s="1"/>
  <c r="Y980" i="3"/>
  <c r="AD980" i="3" s="1"/>
  <c r="Y981" i="3"/>
  <c r="AD981" i="3" s="1"/>
  <c r="Y982" i="3"/>
  <c r="AD982" i="3" s="1"/>
  <c r="Y983" i="3"/>
  <c r="Y984" i="3"/>
  <c r="Y985" i="3"/>
  <c r="AD985" i="3" s="1"/>
  <c r="Y986" i="3"/>
  <c r="AD986" i="3" s="1"/>
  <c r="Y987" i="3"/>
  <c r="AD987" i="3" s="1"/>
  <c r="Y988" i="3"/>
  <c r="AD988" i="3" s="1"/>
  <c r="Y989" i="3"/>
  <c r="AD989" i="3" s="1"/>
  <c r="Y990" i="3"/>
  <c r="AD990" i="3" s="1"/>
  <c r="Y991" i="3"/>
  <c r="AD991" i="3" s="1"/>
  <c r="Y992" i="3"/>
  <c r="AD992" i="3" s="1"/>
  <c r="Y993" i="3"/>
  <c r="AD993" i="3" s="1"/>
  <c r="Y994" i="3"/>
  <c r="AD994" i="3" s="1"/>
  <c r="Y995" i="3"/>
  <c r="AD995" i="3" s="1"/>
  <c r="Y996" i="3"/>
  <c r="AD996" i="3" s="1"/>
  <c r="Y997" i="3"/>
  <c r="AD997" i="3" s="1"/>
  <c r="Y998" i="3"/>
  <c r="AD998" i="3" s="1"/>
  <c r="Y999" i="3"/>
  <c r="Y1000" i="3"/>
  <c r="Y1001" i="3"/>
  <c r="AD1001" i="3" s="1"/>
  <c r="Y1002" i="3"/>
  <c r="AD1002" i="3" s="1"/>
  <c r="Y1003" i="3"/>
  <c r="AD1003" i="3" s="1"/>
  <c r="Y1004" i="3"/>
  <c r="AD1004" i="3" s="1"/>
  <c r="Y1005" i="3"/>
  <c r="AD1005" i="3" s="1"/>
  <c r="Y1006" i="3"/>
  <c r="AD1006" i="3" s="1"/>
  <c r="Y1007" i="3"/>
  <c r="AD1007" i="3" s="1"/>
  <c r="Y1008" i="3"/>
  <c r="AD1008" i="3" s="1"/>
  <c r="Y1009" i="3"/>
  <c r="AD1009" i="3" s="1"/>
  <c r="Y1010" i="3"/>
  <c r="AD1010" i="3" s="1"/>
  <c r="Y1011" i="3"/>
  <c r="AD1011" i="3" s="1"/>
  <c r="Y1012" i="3"/>
  <c r="AD1012" i="3" s="1"/>
  <c r="Y1013" i="3"/>
  <c r="AD1013" i="3" s="1"/>
  <c r="Y1014" i="3"/>
  <c r="AD1014" i="3" s="1"/>
  <c r="Y1015" i="3"/>
  <c r="AD1015" i="3" s="1"/>
  <c r="Y1016" i="3"/>
  <c r="Y1017" i="3"/>
  <c r="AD1017" i="3" s="1"/>
  <c r="Y1018" i="3"/>
  <c r="AD1018" i="3" s="1"/>
  <c r="Y1019" i="3"/>
  <c r="AD1019" i="3" s="1"/>
  <c r="Y1020" i="3"/>
  <c r="AD1020" i="3" s="1"/>
  <c r="Y1021" i="3"/>
  <c r="AD1021" i="3" s="1"/>
  <c r="Y1022" i="3"/>
  <c r="AD1022" i="3" s="1"/>
  <c r="Y1023" i="3"/>
  <c r="AD1023" i="3" s="1"/>
  <c r="Y1024" i="3"/>
  <c r="AD1024" i="3" s="1"/>
  <c r="Y1025" i="3"/>
  <c r="AD1025" i="3" s="1"/>
  <c r="Y1026" i="3"/>
  <c r="AD1026" i="3" s="1"/>
  <c r="Y1027" i="3"/>
  <c r="AD1027" i="3" s="1"/>
  <c r="Y1028" i="3"/>
  <c r="AD1028" i="3" s="1"/>
  <c r="Y1029" i="3"/>
  <c r="AD1029" i="3" s="1"/>
  <c r="Y1030" i="3"/>
  <c r="AD1030" i="3" s="1"/>
  <c r="Y1031" i="3"/>
  <c r="AD1031" i="3" s="1"/>
  <c r="Y1032" i="3"/>
  <c r="Y1033" i="3"/>
  <c r="AD1033" i="3" s="1"/>
  <c r="Y1034" i="3"/>
  <c r="AD1034" i="3" s="1"/>
  <c r="Y1035" i="3"/>
  <c r="AD1035" i="3" s="1"/>
  <c r="Y1036" i="3"/>
  <c r="AD1036" i="3" s="1"/>
  <c r="Y1037" i="3"/>
  <c r="AD1037" i="3" s="1"/>
  <c r="Y1038" i="3"/>
  <c r="AD1038" i="3" s="1"/>
  <c r="Y1039" i="3"/>
  <c r="AD1039" i="3" s="1"/>
  <c r="Y1040" i="3"/>
  <c r="AD1040" i="3" s="1"/>
  <c r="Y1041" i="3"/>
  <c r="AD1041" i="3" s="1"/>
  <c r="Y1042" i="3"/>
  <c r="AD1042" i="3" s="1"/>
  <c r="Y1043" i="3"/>
  <c r="AD1043" i="3" s="1"/>
  <c r="Y1044" i="3"/>
  <c r="AD1044" i="3" s="1"/>
  <c r="Y1045" i="3"/>
  <c r="AD1045" i="3" s="1"/>
  <c r="Y1046" i="3"/>
  <c r="AD1046" i="3" s="1"/>
  <c r="Y1047" i="3"/>
  <c r="Y1048" i="3"/>
  <c r="Y1049" i="3"/>
  <c r="AD1049" i="3" s="1"/>
  <c r="Y1050" i="3"/>
  <c r="AD1050" i="3" s="1"/>
  <c r="Y1051" i="3"/>
  <c r="AD1051" i="3" s="1"/>
  <c r="Y1052" i="3"/>
  <c r="AD1052" i="3" s="1"/>
  <c r="Y1053" i="3"/>
  <c r="AD1053" i="3" s="1"/>
  <c r="Y1054" i="3"/>
  <c r="AD1054" i="3" s="1"/>
  <c r="Y1055" i="3"/>
  <c r="AD1055" i="3" s="1"/>
  <c r="Y1056" i="3"/>
  <c r="AD1056" i="3" s="1"/>
  <c r="Y1057" i="3"/>
  <c r="AD1057" i="3" s="1"/>
  <c r="Y1058" i="3"/>
  <c r="AD1058" i="3" s="1"/>
  <c r="Y1059" i="3"/>
  <c r="AD1059" i="3" s="1"/>
  <c r="Y1060" i="3"/>
  <c r="AD1060" i="3" s="1"/>
  <c r="Y1061" i="3"/>
  <c r="AD1061" i="3" s="1"/>
  <c r="Y1062" i="3"/>
  <c r="AD1062" i="3" s="1"/>
  <c r="Y1063" i="3"/>
  <c r="Y1064" i="3"/>
  <c r="Y1065" i="3"/>
  <c r="AD1065" i="3" s="1"/>
  <c r="Y1066" i="3"/>
  <c r="AD1066" i="3" s="1"/>
  <c r="Y1067" i="3"/>
  <c r="AD1067" i="3" s="1"/>
  <c r="Y1068" i="3"/>
  <c r="AD1068" i="3" s="1"/>
  <c r="Y1069" i="3"/>
  <c r="AD1069" i="3" s="1"/>
  <c r="Y1070" i="3"/>
  <c r="AD1070" i="3" s="1"/>
  <c r="Y1071" i="3"/>
  <c r="AD1071" i="3" s="1"/>
  <c r="Y1072" i="3"/>
  <c r="AD1072" i="3" s="1"/>
  <c r="Y1073" i="3"/>
  <c r="AD1073" i="3" s="1"/>
  <c r="Y1074" i="3"/>
  <c r="AD1074" i="3" s="1"/>
  <c r="Y1075" i="3"/>
  <c r="AD1075" i="3" s="1"/>
  <c r="Y1076" i="3"/>
  <c r="AD1076" i="3" s="1"/>
  <c r="Y1077" i="3"/>
  <c r="AD1077" i="3" s="1"/>
  <c r="Y1078" i="3"/>
  <c r="AD1078" i="3" s="1"/>
  <c r="Y1079" i="3"/>
  <c r="AD1079" i="3" s="1"/>
  <c r="Y1080" i="3"/>
  <c r="Y1081" i="3"/>
  <c r="AD1081" i="3" s="1"/>
  <c r="Y1082" i="3"/>
  <c r="AD1082" i="3" s="1"/>
  <c r="Y1083" i="3"/>
  <c r="AD1083" i="3" s="1"/>
  <c r="Y1084" i="3"/>
  <c r="AD1084" i="3" s="1"/>
  <c r="Y1085" i="3"/>
  <c r="AD1085" i="3" s="1"/>
  <c r="Y1086" i="3"/>
  <c r="AD1086" i="3" s="1"/>
  <c r="Y1087" i="3"/>
  <c r="AD1087" i="3" s="1"/>
  <c r="Y1088" i="3"/>
  <c r="AD1088" i="3" s="1"/>
  <c r="Y1089" i="3"/>
  <c r="AD1089" i="3" s="1"/>
  <c r="Y1090" i="3"/>
  <c r="AD1090" i="3" s="1"/>
  <c r="Y1091" i="3"/>
  <c r="AD1091" i="3" s="1"/>
  <c r="Y1092" i="3"/>
  <c r="AD1092" i="3" s="1"/>
  <c r="Y1093" i="3"/>
  <c r="AD1093" i="3" s="1"/>
  <c r="Y1094" i="3"/>
  <c r="AD1094" i="3" s="1"/>
  <c r="Y1095" i="3"/>
  <c r="AD1095" i="3" s="1"/>
  <c r="Y1096" i="3"/>
  <c r="Y1097" i="3"/>
  <c r="AD1097" i="3" s="1"/>
  <c r="Y1098" i="3"/>
  <c r="AD1098" i="3" s="1"/>
  <c r="Y1099" i="3"/>
  <c r="AD1099" i="3" s="1"/>
  <c r="Y1100" i="3"/>
  <c r="AD1100" i="3" s="1"/>
  <c r="Y1101" i="3"/>
  <c r="AD1101" i="3" s="1"/>
  <c r="Y1102" i="3"/>
  <c r="AD1102" i="3" s="1"/>
  <c r="Y1103" i="3"/>
  <c r="AD1103" i="3" s="1"/>
  <c r="Y1104" i="3"/>
  <c r="AD1104" i="3" s="1"/>
  <c r="Y1105" i="3"/>
  <c r="AD1105" i="3" s="1"/>
  <c r="Y1106" i="3"/>
  <c r="AD1106" i="3" s="1"/>
  <c r="Y1107" i="3"/>
  <c r="AD1107" i="3" s="1"/>
  <c r="Y1108" i="3"/>
  <c r="AD1108" i="3" s="1"/>
  <c r="Y1109" i="3"/>
  <c r="AD1109" i="3" s="1"/>
  <c r="Y1110" i="3"/>
  <c r="AD1110" i="3" s="1"/>
  <c r="Y1111" i="3"/>
  <c r="Y1112" i="3"/>
  <c r="Y1113" i="3"/>
  <c r="AD1113" i="3" s="1"/>
  <c r="Y1114" i="3"/>
  <c r="AD1114" i="3" s="1"/>
  <c r="Y1115" i="3"/>
  <c r="AD1115" i="3" s="1"/>
  <c r="Y1116" i="3"/>
  <c r="AD1116" i="3" s="1"/>
  <c r="Y1117" i="3"/>
  <c r="AD1117" i="3" s="1"/>
  <c r="Y1118" i="3"/>
  <c r="AD1118" i="3" s="1"/>
  <c r="Y1119" i="3"/>
  <c r="AD1119" i="3" s="1"/>
  <c r="Y1120" i="3"/>
  <c r="AD1120" i="3" s="1"/>
  <c r="Y1121" i="3"/>
  <c r="AD1121" i="3" s="1"/>
  <c r="Y1122" i="3"/>
  <c r="AD1122" i="3" s="1"/>
  <c r="Y1123" i="3"/>
  <c r="AD1123" i="3" s="1"/>
  <c r="Y1124" i="3"/>
  <c r="AD1124" i="3" s="1"/>
  <c r="Y1125" i="3"/>
  <c r="AD1125" i="3" s="1"/>
  <c r="Y1126" i="3"/>
  <c r="AD1126" i="3" s="1"/>
  <c r="Y1127" i="3"/>
  <c r="Y1128" i="3"/>
  <c r="Y1129" i="3"/>
  <c r="AD1129" i="3" s="1"/>
  <c r="Y1130" i="3"/>
  <c r="AD1130" i="3" s="1"/>
  <c r="Y1131" i="3"/>
  <c r="AD1131" i="3" s="1"/>
  <c r="Y1132" i="3"/>
  <c r="AD1132" i="3" s="1"/>
  <c r="Y1133" i="3"/>
  <c r="AD1133" i="3" s="1"/>
  <c r="Y1134" i="3"/>
  <c r="AD1134" i="3" s="1"/>
  <c r="Y1135" i="3"/>
  <c r="AD1135" i="3" s="1"/>
  <c r="Y1136" i="3"/>
  <c r="AD1136" i="3" s="1"/>
  <c r="Y1137" i="3"/>
  <c r="AD1137" i="3" s="1"/>
  <c r="Y1138" i="3"/>
  <c r="AD1138" i="3" s="1"/>
  <c r="Y1139" i="3"/>
  <c r="AD1139" i="3" s="1"/>
  <c r="Y1140" i="3"/>
  <c r="AD1140" i="3" s="1"/>
  <c r="Y1141" i="3"/>
  <c r="AD1141" i="3" s="1"/>
  <c r="Y1142" i="3"/>
  <c r="AD1142" i="3" s="1"/>
  <c r="Y1143" i="3"/>
  <c r="AD1143" i="3" s="1"/>
  <c r="Y1144" i="3"/>
  <c r="Y1145" i="3"/>
  <c r="AD1145" i="3" s="1"/>
  <c r="Y1146" i="3"/>
  <c r="AD1146" i="3" s="1"/>
  <c r="Y1147" i="3"/>
  <c r="AD1147" i="3" s="1"/>
  <c r="Y1148" i="3"/>
  <c r="AD1148" i="3" s="1"/>
  <c r="Y1149" i="3"/>
  <c r="AD1149" i="3" s="1"/>
  <c r="Y1150" i="3"/>
  <c r="AD1150" i="3" s="1"/>
  <c r="Y1151" i="3"/>
  <c r="AD1151" i="3" s="1"/>
  <c r="Y1152" i="3"/>
  <c r="AD1152" i="3" s="1"/>
  <c r="Y1153" i="3"/>
  <c r="AD1153" i="3" s="1"/>
  <c r="Y1154" i="3"/>
  <c r="AD1154" i="3" s="1"/>
  <c r="Y1155" i="3"/>
  <c r="AD1155" i="3" s="1"/>
  <c r="Y1156" i="3"/>
  <c r="AD1156" i="3" s="1"/>
  <c r="Y1157" i="3"/>
  <c r="AD1157" i="3" s="1"/>
  <c r="Y1158" i="3"/>
  <c r="AD1158" i="3" s="1"/>
  <c r="Y1159" i="3"/>
  <c r="AD1159" i="3" s="1"/>
  <c r="Y1160" i="3"/>
  <c r="Y1161" i="3"/>
  <c r="AD1161" i="3" s="1"/>
  <c r="Y1162" i="3"/>
  <c r="AD1162" i="3" s="1"/>
  <c r="Y1163" i="3"/>
  <c r="AD1163" i="3" s="1"/>
  <c r="Y1164" i="3"/>
  <c r="AD1164" i="3" s="1"/>
  <c r="Y1165" i="3"/>
  <c r="AD1165" i="3" s="1"/>
  <c r="Y1166" i="3"/>
  <c r="AD1166" i="3" s="1"/>
  <c r="Y1167" i="3"/>
  <c r="AD1167" i="3" s="1"/>
  <c r="Y1168" i="3"/>
  <c r="AD1168" i="3" s="1"/>
  <c r="Y1169" i="3"/>
  <c r="AD1169" i="3" s="1"/>
  <c r="Y1170" i="3"/>
  <c r="AD1170" i="3" s="1"/>
  <c r="Y1171" i="3"/>
  <c r="AD1171" i="3" s="1"/>
  <c r="Y1172" i="3"/>
  <c r="AD1172" i="3" s="1"/>
  <c r="Y1173" i="3"/>
  <c r="AD1173" i="3" s="1"/>
  <c r="Y1174" i="3"/>
  <c r="AD1174" i="3" s="1"/>
  <c r="Y1175" i="3"/>
  <c r="Y1176" i="3"/>
  <c r="Y1177" i="3"/>
  <c r="AD1177" i="3" s="1"/>
  <c r="Y1178" i="3"/>
  <c r="AD1178" i="3" s="1"/>
  <c r="Y1179" i="3"/>
  <c r="AD1179" i="3" s="1"/>
  <c r="Y1180" i="3"/>
  <c r="AD1180" i="3" s="1"/>
  <c r="Y1181" i="3"/>
  <c r="AD1181" i="3" s="1"/>
  <c r="Y1182" i="3"/>
  <c r="AD1182" i="3" s="1"/>
  <c r="Y1183" i="3"/>
  <c r="AD1183" i="3" s="1"/>
  <c r="Y1184" i="3"/>
  <c r="AD1184" i="3" s="1"/>
  <c r="Y1185" i="3"/>
  <c r="AD1185" i="3" s="1"/>
  <c r="Y1186" i="3"/>
  <c r="AD1186" i="3" s="1"/>
  <c r="Y1187" i="3"/>
  <c r="AD1187" i="3" s="1"/>
  <c r="Y1188" i="3"/>
  <c r="AD1188" i="3" s="1"/>
  <c r="Y1189" i="3"/>
  <c r="AD1189" i="3" s="1"/>
  <c r="Y1190" i="3"/>
  <c r="AD1190" i="3" s="1"/>
  <c r="Y1191" i="3"/>
  <c r="Y1192" i="3"/>
  <c r="Y1193" i="3"/>
  <c r="AD1193" i="3" s="1"/>
  <c r="Y1194" i="3"/>
  <c r="AD1194" i="3" s="1"/>
  <c r="Y1195" i="3"/>
  <c r="AD1195" i="3" s="1"/>
  <c r="Y1196" i="3"/>
  <c r="AD1196" i="3" s="1"/>
  <c r="Y1197" i="3"/>
  <c r="AD1197" i="3" s="1"/>
  <c r="Y1198" i="3"/>
  <c r="AD1198" i="3" s="1"/>
  <c r="Y1199" i="3"/>
  <c r="AD1199" i="3" s="1"/>
  <c r="Y1200" i="3"/>
  <c r="AD1200" i="3" s="1"/>
  <c r="Y1201" i="3"/>
  <c r="AD1201" i="3" s="1"/>
  <c r="Y1202" i="3"/>
  <c r="AD1202" i="3" s="1"/>
  <c r="Y1203" i="3"/>
  <c r="AD1203" i="3" s="1"/>
  <c r="Y1204" i="3"/>
  <c r="AD1204" i="3" s="1"/>
  <c r="Y1205" i="3"/>
  <c r="AD1205" i="3" s="1"/>
  <c r="Y1206" i="3"/>
  <c r="AD1206" i="3" s="1"/>
  <c r="Y1207" i="3"/>
  <c r="AD1207" i="3" s="1"/>
  <c r="Y1208" i="3"/>
  <c r="Y1209" i="3"/>
  <c r="AD1209" i="3" s="1"/>
  <c r="Y1210" i="3"/>
  <c r="AD1210" i="3" s="1"/>
  <c r="Y1211" i="3"/>
  <c r="AD1211" i="3" s="1"/>
  <c r="Y1212" i="3"/>
  <c r="AD1212" i="3" s="1"/>
  <c r="Y1213" i="3"/>
  <c r="AD1213" i="3" s="1"/>
  <c r="Y1214" i="3"/>
  <c r="AD1214" i="3" s="1"/>
  <c r="Y1215" i="3"/>
  <c r="AD1215" i="3" s="1"/>
  <c r="Y1216" i="3"/>
  <c r="AD1216" i="3" s="1"/>
  <c r="Y1217" i="3"/>
  <c r="AD1217" i="3" s="1"/>
  <c r="Y1218" i="3"/>
  <c r="AD1218" i="3" s="1"/>
  <c r="Y1219" i="3"/>
  <c r="AD1219" i="3" s="1"/>
  <c r="Y1220" i="3"/>
  <c r="AD1220" i="3" s="1"/>
  <c r="Y1221" i="3"/>
  <c r="AD1221" i="3" s="1"/>
  <c r="Y1222" i="3"/>
  <c r="AD1222" i="3" s="1"/>
  <c r="Y1223" i="3"/>
  <c r="AD1223" i="3" s="1"/>
  <c r="Y1224" i="3"/>
  <c r="Y1225" i="3"/>
  <c r="AD1225" i="3" s="1"/>
  <c r="Y1226" i="3"/>
  <c r="AD1226" i="3" s="1"/>
  <c r="Y1227" i="3"/>
  <c r="AD1227" i="3" s="1"/>
  <c r="Y1228" i="3"/>
  <c r="AD1228" i="3" s="1"/>
  <c r="Y1229" i="3"/>
  <c r="AD1229" i="3" s="1"/>
  <c r="Y1230" i="3"/>
  <c r="AD1230" i="3" s="1"/>
  <c r="Y1231" i="3"/>
  <c r="AD1231" i="3" s="1"/>
  <c r="Y1232" i="3"/>
  <c r="AD1232" i="3" s="1"/>
  <c r="Y1233" i="3"/>
  <c r="AD1233" i="3" s="1"/>
  <c r="Y1234" i="3"/>
  <c r="AD1234" i="3" s="1"/>
  <c r="Y1235" i="3"/>
  <c r="AD1235" i="3" s="1"/>
  <c r="Y1236" i="3"/>
  <c r="AD1236" i="3" s="1"/>
  <c r="Y1237" i="3"/>
  <c r="AD1237" i="3" s="1"/>
  <c r="Y1238" i="3"/>
  <c r="AD1238" i="3" s="1"/>
  <c r="Y1239" i="3"/>
  <c r="Y1240" i="3"/>
  <c r="Y1241" i="3"/>
  <c r="AD1241" i="3" s="1"/>
  <c r="Y1242" i="3"/>
  <c r="AD1242" i="3" s="1"/>
  <c r="Y1243" i="3"/>
  <c r="AD1243" i="3" s="1"/>
  <c r="Y1244" i="3"/>
  <c r="AD1244" i="3" s="1"/>
  <c r="Y1245" i="3"/>
  <c r="AD1245" i="3" s="1"/>
  <c r="Y1246" i="3"/>
  <c r="AD1246" i="3" s="1"/>
  <c r="Y1247" i="3"/>
  <c r="AD1247" i="3" s="1"/>
  <c r="Y1248" i="3"/>
  <c r="AD1248" i="3" s="1"/>
  <c r="Y1249" i="3"/>
  <c r="AD1249" i="3" s="1"/>
  <c r="Y1250" i="3"/>
  <c r="AD1250" i="3" s="1"/>
  <c r="Y1251" i="3"/>
  <c r="AD1251" i="3" s="1"/>
  <c r="Y1252" i="3"/>
  <c r="AD1252" i="3" s="1"/>
  <c r="Y1253" i="3"/>
  <c r="AD1253" i="3" s="1"/>
  <c r="Y1254" i="3"/>
  <c r="AD1254" i="3" s="1"/>
  <c r="Y1255" i="3"/>
  <c r="Y1256" i="3"/>
  <c r="Y1257" i="3"/>
  <c r="AD1257" i="3" s="1"/>
  <c r="Y1258" i="3"/>
  <c r="AD1258" i="3" s="1"/>
  <c r="Y1259" i="3"/>
  <c r="AD1259" i="3" s="1"/>
  <c r="Y1260" i="3"/>
  <c r="AD1260" i="3" s="1"/>
  <c r="Y1261" i="3"/>
  <c r="AD1261" i="3" s="1"/>
  <c r="Y1262" i="3"/>
  <c r="AD1262" i="3" s="1"/>
  <c r="Y1263" i="3"/>
  <c r="AD1263" i="3" s="1"/>
  <c r="Y1264" i="3"/>
  <c r="AD1264" i="3" s="1"/>
  <c r="Y1265" i="3"/>
  <c r="AD1265" i="3" s="1"/>
  <c r="Y1266" i="3"/>
  <c r="AD1266" i="3" s="1"/>
  <c r="Y1267" i="3"/>
  <c r="AD1267" i="3" s="1"/>
  <c r="Y1268" i="3"/>
  <c r="AD1268" i="3" s="1"/>
  <c r="Y1269" i="3"/>
  <c r="AD1269" i="3" s="1"/>
  <c r="Y1270" i="3"/>
  <c r="AD1270" i="3" s="1"/>
  <c r="Y1271" i="3"/>
  <c r="AD1271" i="3" s="1"/>
  <c r="Y1272" i="3"/>
  <c r="AD1272" i="3" s="1"/>
  <c r="Y1273" i="3"/>
  <c r="AD1273" i="3" s="1"/>
  <c r="Y1274" i="3"/>
  <c r="AD1274" i="3" s="1"/>
  <c r="Y1275" i="3"/>
  <c r="AD1275" i="3" s="1"/>
  <c r="Y1276" i="3"/>
  <c r="AD1276" i="3" s="1"/>
  <c r="Y1277" i="3"/>
  <c r="AD1277" i="3" s="1"/>
  <c r="Y1278" i="3"/>
  <c r="AD1278" i="3" s="1"/>
  <c r="Y1279" i="3"/>
  <c r="AD1279" i="3" s="1"/>
  <c r="Y1280" i="3"/>
  <c r="Y1281" i="3"/>
  <c r="Y1282" i="3"/>
  <c r="AD1282" i="3" s="1"/>
  <c r="Y1283" i="3"/>
  <c r="AD1283" i="3" s="1"/>
  <c r="Y1284" i="3"/>
  <c r="AD1284" i="3" s="1"/>
  <c r="Y1285" i="3"/>
  <c r="AD1285" i="3" s="1"/>
  <c r="Y1286" i="3"/>
  <c r="AD1286" i="3" s="1"/>
  <c r="Y1287" i="3"/>
  <c r="AD1287" i="3" s="1"/>
  <c r="Y1288" i="3"/>
  <c r="AD1288" i="3" s="1"/>
  <c r="Y1289" i="3"/>
  <c r="AD1289" i="3" s="1"/>
  <c r="Y1290" i="3"/>
  <c r="AD1290" i="3" s="1"/>
  <c r="Y1291" i="3"/>
  <c r="AD1291" i="3" s="1"/>
  <c r="Y1292" i="3"/>
  <c r="AD1292" i="3" s="1"/>
  <c r="Y1293" i="3"/>
  <c r="Y1294" i="3"/>
  <c r="AD1294" i="3" s="1"/>
  <c r="Y1295" i="3"/>
  <c r="Y1296" i="3"/>
  <c r="AD1296" i="3" s="1"/>
  <c r="Y1297" i="3"/>
  <c r="AD1297" i="3" s="1"/>
  <c r="Y1298" i="3"/>
  <c r="AD1298" i="3" s="1"/>
  <c r="Y1299" i="3"/>
  <c r="AD1299" i="3" s="1"/>
  <c r="Y1300" i="3"/>
  <c r="AD1300" i="3" s="1"/>
  <c r="Y1301" i="3"/>
  <c r="AD1301" i="3" s="1"/>
  <c r="Y1302" i="3"/>
  <c r="AD1302" i="3" s="1"/>
  <c r="Y1303" i="3"/>
  <c r="AD1303" i="3" s="1"/>
  <c r="Y1304" i="3"/>
  <c r="AD1304" i="3" s="1"/>
  <c r="Y1305" i="3"/>
  <c r="Y1306" i="3"/>
  <c r="AD1306" i="3" s="1"/>
  <c r="Y1307" i="3"/>
  <c r="AD1307" i="3" s="1"/>
  <c r="Y1308" i="3"/>
  <c r="AD1308" i="3" s="1"/>
  <c r="Y1309" i="3"/>
  <c r="AD1309" i="3" s="1"/>
  <c r="Y1310" i="3"/>
  <c r="AD1310" i="3" s="1"/>
  <c r="Y1311" i="3"/>
  <c r="AD1311" i="3" s="1"/>
  <c r="Y1312" i="3"/>
  <c r="AD1312" i="3" s="1"/>
  <c r="Y1313" i="3"/>
  <c r="AD1313" i="3" s="1"/>
  <c r="Y1314" i="3"/>
  <c r="AD1314" i="3" s="1"/>
  <c r="Y1315" i="3"/>
  <c r="AD1315" i="3" s="1"/>
  <c r="Y1316" i="3"/>
  <c r="AD1316" i="3" s="1"/>
  <c r="Y1317" i="3"/>
  <c r="AD1317" i="3" s="1"/>
  <c r="Y1318" i="3"/>
  <c r="AD1318" i="3" s="1"/>
  <c r="Y1319" i="3"/>
  <c r="AD1319" i="3" s="1"/>
  <c r="Y1320" i="3"/>
  <c r="Y1321" i="3"/>
  <c r="AD1321" i="3" s="1"/>
  <c r="Y1322" i="3"/>
  <c r="AD1322" i="3" s="1"/>
  <c r="Y1323" i="3"/>
  <c r="AD1323" i="3" s="1"/>
  <c r="Y1324" i="3"/>
  <c r="AD1324" i="3" s="1"/>
  <c r="Y1325" i="3"/>
  <c r="AD1325" i="3" s="1"/>
  <c r="Y1326" i="3"/>
  <c r="AD1326" i="3" s="1"/>
  <c r="Y1327" i="3"/>
  <c r="AD1327" i="3" s="1"/>
  <c r="Y1328" i="3"/>
  <c r="AD1328" i="3" s="1"/>
  <c r="Y1329" i="3"/>
  <c r="AD1329" i="3" s="1"/>
  <c r="Y1330" i="3"/>
  <c r="AD1330" i="3" s="1"/>
  <c r="Y1331" i="3"/>
  <c r="AD1331" i="3" s="1"/>
  <c r="Y1332" i="3"/>
  <c r="AD1332" i="3" s="1"/>
  <c r="Y1333" i="3"/>
  <c r="AD1333" i="3" s="1"/>
  <c r="Y1334" i="3"/>
  <c r="AD1334" i="3" s="1"/>
  <c r="Y1335" i="3"/>
  <c r="AD1335" i="3" s="1"/>
  <c r="Y1336" i="3"/>
  <c r="AD1336" i="3" s="1"/>
  <c r="Y1337" i="3"/>
  <c r="AD1337" i="3" s="1"/>
  <c r="Y1338" i="3"/>
  <c r="AD1338" i="3" s="1"/>
  <c r="Y1339" i="3"/>
  <c r="AD1339" i="3" s="1"/>
  <c r="Y1340" i="3"/>
  <c r="AD1340" i="3" s="1"/>
  <c r="Y1341" i="3"/>
  <c r="AD1341" i="3" s="1"/>
  <c r="Y1342" i="3"/>
  <c r="AD1342" i="3" s="1"/>
  <c r="Y1343" i="3"/>
  <c r="AD1343" i="3" s="1"/>
  <c r="Y1344" i="3"/>
  <c r="Y1345" i="3"/>
  <c r="Y1346" i="3"/>
  <c r="AD1346" i="3" s="1"/>
  <c r="Y1347" i="3"/>
  <c r="AD1347" i="3" s="1"/>
  <c r="Y1348" i="3"/>
  <c r="AD1348" i="3" s="1"/>
  <c r="Y1349" i="3"/>
  <c r="AD1349" i="3" s="1"/>
  <c r="Y1350" i="3"/>
  <c r="AD1350" i="3" s="1"/>
  <c r="Y1351" i="3"/>
  <c r="AD1351" i="3" s="1"/>
  <c r="Y1352" i="3"/>
  <c r="AD1352" i="3" s="1"/>
  <c r="Y1353" i="3"/>
  <c r="AD1353" i="3" s="1"/>
  <c r="Y1354" i="3"/>
  <c r="AD1354" i="3" s="1"/>
  <c r="Y1355" i="3"/>
  <c r="AD1355" i="3" s="1"/>
  <c r="Y1356" i="3"/>
  <c r="AD1356" i="3" s="1"/>
  <c r="Y1357" i="3"/>
  <c r="Y1358" i="3"/>
  <c r="AD1358" i="3" s="1"/>
  <c r="Y1359" i="3"/>
  <c r="AD1359" i="3" s="1"/>
  <c r="Y1360" i="3"/>
  <c r="AD1360" i="3" s="1"/>
  <c r="Y1361" i="3"/>
  <c r="AD1361" i="3" s="1"/>
  <c r="Y1362" i="3"/>
  <c r="AD1362" i="3" s="1"/>
  <c r="Y1363" i="3"/>
  <c r="AD1363" i="3" s="1"/>
  <c r="Y1364" i="3"/>
  <c r="AD1364" i="3" s="1"/>
  <c r="Y1365" i="3"/>
  <c r="AD1365" i="3" s="1"/>
  <c r="Y1366" i="3"/>
  <c r="AD1366" i="3" s="1"/>
  <c r="Y1367" i="3"/>
  <c r="AD1367" i="3" s="1"/>
  <c r="Y1368" i="3"/>
  <c r="AD1368" i="3" s="1"/>
  <c r="Y1369" i="3"/>
  <c r="Y1370" i="3"/>
  <c r="AD1370" i="3" s="1"/>
  <c r="Y1371" i="3"/>
  <c r="AD1371" i="3" s="1"/>
  <c r="Y1372" i="3"/>
  <c r="AD1372" i="3" s="1"/>
  <c r="Y1373" i="3"/>
  <c r="AD1373" i="3" s="1"/>
  <c r="Y1374" i="3"/>
  <c r="AD1374" i="3" s="1"/>
  <c r="Y1375" i="3"/>
  <c r="AD1375" i="3" s="1"/>
  <c r="Y1376" i="3"/>
  <c r="AD1376" i="3" s="1"/>
  <c r="Y1377" i="3"/>
  <c r="AD1377" i="3" s="1"/>
  <c r="Y1378" i="3"/>
  <c r="AD1378" i="3" s="1"/>
  <c r="Y1379" i="3"/>
  <c r="AD1379" i="3" s="1"/>
  <c r="Y1380" i="3"/>
  <c r="AD1380" i="3" s="1"/>
  <c r="Y1381" i="3"/>
  <c r="AD1381" i="3" s="1"/>
  <c r="Y1382" i="3"/>
  <c r="AD1382" i="3" s="1"/>
  <c r="Y1383" i="3"/>
  <c r="AD1383" i="3" s="1"/>
  <c r="Y1384" i="3"/>
  <c r="Y1385" i="3"/>
  <c r="AD1385" i="3" s="1"/>
  <c r="Y1386" i="3"/>
  <c r="AD1386" i="3" s="1"/>
  <c r="Y1387" i="3"/>
  <c r="AD1387" i="3" s="1"/>
  <c r="Y1388" i="3"/>
  <c r="AD1388" i="3" s="1"/>
  <c r="Y1389" i="3"/>
  <c r="AD1389" i="3" s="1"/>
  <c r="Y1390" i="3"/>
  <c r="AD1390" i="3" s="1"/>
  <c r="Y1391" i="3"/>
  <c r="AD1391" i="3" s="1"/>
  <c r="Y1392" i="3"/>
  <c r="AD1392" i="3" s="1"/>
  <c r="Y1393" i="3"/>
  <c r="AD1393" i="3" s="1"/>
  <c r="Y1394" i="3"/>
  <c r="AD1394" i="3" s="1"/>
  <c r="Y1395" i="3"/>
  <c r="AD1395" i="3" s="1"/>
  <c r="Y1396" i="3"/>
  <c r="Y1397" i="3"/>
  <c r="Y1398" i="3"/>
  <c r="AD1398" i="3" s="1"/>
  <c r="Y1399" i="3"/>
  <c r="AD1399" i="3" s="1"/>
  <c r="Y1400" i="3"/>
  <c r="AD1400" i="3" s="1"/>
  <c r="Y1401" i="3"/>
  <c r="AD1401" i="3" s="1"/>
  <c r="Y1402" i="3"/>
  <c r="AD1402" i="3" s="1"/>
  <c r="Y1403" i="3"/>
  <c r="AD1403" i="3" s="1"/>
  <c r="Y1404" i="3"/>
  <c r="AD1404" i="3" s="1"/>
  <c r="Y1405" i="3"/>
  <c r="AD1405" i="3" s="1"/>
  <c r="Y1406" i="3"/>
  <c r="AD1406" i="3" s="1"/>
  <c r="Y1407" i="3"/>
  <c r="AD1407" i="3" s="1"/>
  <c r="Y1408" i="3"/>
  <c r="Y1409" i="3"/>
  <c r="Y1410" i="3"/>
  <c r="AD1410" i="3" s="1"/>
  <c r="Y1411" i="3"/>
  <c r="AD1411" i="3" s="1"/>
  <c r="Y1412" i="3"/>
  <c r="AD1412" i="3" s="1"/>
  <c r="Y1413" i="3"/>
  <c r="AD1413" i="3" s="1"/>
  <c r="Y1414" i="3"/>
  <c r="AD1414" i="3" s="1"/>
  <c r="Y1415" i="3"/>
  <c r="AD1415" i="3" s="1"/>
  <c r="Y1416" i="3"/>
  <c r="AD1416" i="3" s="1"/>
  <c r="Y1417" i="3"/>
  <c r="AD1417" i="3" s="1"/>
  <c r="Y1418" i="3"/>
  <c r="AD1418" i="3" s="1"/>
  <c r="Y1419" i="3"/>
  <c r="AD1419" i="3" s="1"/>
  <c r="Y1420" i="3"/>
  <c r="AD1420" i="3" s="1"/>
  <c r="Y1421" i="3"/>
  <c r="AD1421" i="3" s="1"/>
  <c r="Y1422" i="3"/>
  <c r="AD1422" i="3" s="1"/>
  <c r="Y1423" i="3"/>
  <c r="AD1423" i="3" s="1"/>
  <c r="Y1424" i="3"/>
  <c r="AD1424" i="3" s="1"/>
  <c r="Y1425" i="3"/>
  <c r="AD1425" i="3" s="1"/>
  <c r="Y1426" i="3"/>
  <c r="AD1426" i="3" s="1"/>
  <c r="Y1427" i="3"/>
  <c r="AD1427" i="3" s="1"/>
  <c r="Y1428" i="3"/>
  <c r="AD1428" i="3" s="1"/>
  <c r="Y1429" i="3"/>
  <c r="AD1429" i="3" s="1"/>
  <c r="Y1430" i="3"/>
  <c r="AD1430" i="3" s="1"/>
  <c r="Y1431" i="3"/>
  <c r="AD1431" i="3" s="1"/>
  <c r="Y1432" i="3"/>
  <c r="AD1432" i="3" s="1"/>
  <c r="Y1433" i="3"/>
  <c r="Y1434" i="3"/>
  <c r="AD1434" i="3" s="1"/>
  <c r="Y1435" i="3"/>
  <c r="AD1435" i="3" s="1"/>
  <c r="Y1436" i="3"/>
  <c r="AD1436" i="3" s="1"/>
  <c r="Y1437" i="3"/>
  <c r="AD1437" i="3" s="1"/>
  <c r="Y1438" i="3"/>
  <c r="AD1438" i="3" s="1"/>
  <c r="Y1439" i="3"/>
  <c r="AD1439" i="3" s="1"/>
  <c r="Y1440" i="3"/>
  <c r="AD1440" i="3" s="1"/>
  <c r="Y1441" i="3"/>
  <c r="AD1441" i="3" s="1"/>
  <c r="Y1442" i="3"/>
  <c r="AD1442" i="3" s="1"/>
  <c r="Y1443" i="3"/>
  <c r="AD1443" i="3" s="1"/>
  <c r="Y1444" i="3"/>
  <c r="AD1444" i="3" s="1"/>
  <c r="Y1445" i="3"/>
  <c r="AD1445" i="3" s="1"/>
  <c r="Y1446" i="3"/>
  <c r="AD1446" i="3" s="1"/>
  <c r="Y1447" i="3"/>
  <c r="Y1448" i="3"/>
  <c r="Y1449" i="3"/>
  <c r="AD1449" i="3" s="1"/>
  <c r="Y1450" i="3"/>
  <c r="AD1450" i="3" s="1"/>
  <c r="Y1451" i="3"/>
  <c r="AD1451" i="3" s="1"/>
  <c r="Y1452" i="3"/>
  <c r="AD1452" i="3" s="1"/>
  <c r="Y1453" i="3"/>
  <c r="AD1453" i="3" s="1"/>
  <c r="Y1454" i="3"/>
  <c r="AD1454" i="3" s="1"/>
  <c r="Y1455" i="3"/>
  <c r="AD1455" i="3" s="1"/>
  <c r="Y1456" i="3"/>
  <c r="AD1456" i="3" s="1"/>
  <c r="Y1457" i="3"/>
  <c r="AD1457" i="3" s="1"/>
  <c r="Y1458" i="3"/>
  <c r="AD1458" i="3" s="1"/>
  <c r="Y1459" i="3"/>
  <c r="AD1459" i="3" s="1"/>
  <c r="Y1460" i="3"/>
  <c r="Y1461" i="3"/>
  <c r="AD1461" i="3" s="1"/>
  <c r="Y1462" i="3"/>
  <c r="AD1462" i="3" s="1"/>
  <c r="Y1463" i="3"/>
  <c r="AD1463" i="3" s="1"/>
  <c r="Y1464" i="3"/>
  <c r="AD1464" i="3" s="1"/>
  <c r="Y1465" i="3"/>
  <c r="AD1465" i="3" s="1"/>
  <c r="Y1466" i="3"/>
  <c r="AD1466" i="3" s="1"/>
  <c r="Y1467" i="3"/>
  <c r="AD1467" i="3" s="1"/>
  <c r="Y1468" i="3"/>
  <c r="AD1468" i="3" s="1"/>
  <c r="Y1469" i="3"/>
  <c r="AD1469" i="3" s="1"/>
  <c r="Y1470" i="3"/>
  <c r="AD1470" i="3" s="1"/>
  <c r="Y1471" i="3"/>
  <c r="AD1471" i="3" s="1"/>
  <c r="Y1472" i="3"/>
  <c r="Y1473" i="3"/>
  <c r="Y1474" i="3"/>
  <c r="AD1474" i="3" s="1"/>
  <c r="Y1475" i="3"/>
  <c r="AD1475" i="3" s="1"/>
  <c r="Y1476" i="3"/>
  <c r="AD1476" i="3" s="1"/>
  <c r="Y1477" i="3"/>
  <c r="AD1477" i="3" s="1"/>
  <c r="Y1478" i="3"/>
  <c r="AD1478" i="3" s="1"/>
  <c r="Y1479" i="3"/>
  <c r="AD1479" i="3" s="1"/>
  <c r="Y1480" i="3"/>
  <c r="AD1480" i="3" s="1"/>
  <c r="Y1481" i="3"/>
  <c r="AD1481" i="3" s="1"/>
  <c r="Y1482" i="3"/>
  <c r="AD1482" i="3" s="1"/>
  <c r="Y1483" i="3"/>
  <c r="AD1483" i="3" s="1"/>
  <c r="Y1484" i="3"/>
  <c r="AD1484" i="3" s="1"/>
  <c r="Y1485" i="3"/>
  <c r="AD1485" i="3" s="1"/>
  <c r="Y1486" i="3"/>
  <c r="AD1486" i="3" s="1"/>
  <c r="Y1487" i="3"/>
  <c r="AD1487" i="3" s="1"/>
  <c r="Y1488" i="3"/>
  <c r="AD1488" i="3" s="1"/>
  <c r="Y1489" i="3"/>
  <c r="AD1489" i="3" s="1"/>
  <c r="Y1490" i="3"/>
  <c r="AD1490" i="3" s="1"/>
  <c r="Y1491" i="3"/>
  <c r="AD1491" i="3" s="1"/>
  <c r="Y1492" i="3"/>
  <c r="AD1492" i="3" s="1"/>
  <c r="Y1493" i="3"/>
  <c r="AD1493" i="3" s="1"/>
  <c r="Y1494" i="3"/>
  <c r="AD1494" i="3" s="1"/>
  <c r="Y1495" i="3"/>
  <c r="AD1495" i="3" s="1"/>
  <c r="Y1496" i="3"/>
  <c r="AD1496" i="3" s="1"/>
  <c r="Y1497" i="3"/>
  <c r="Y1498" i="3"/>
  <c r="AD1498" i="3" s="1"/>
  <c r="Y1499" i="3"/>
  <c r="AD1499" i="3" s="1"/>
  <c r="Y1500" i="3"/>
  <c r="Y1501" i="3"/>
  <c r="AD1501" i="3" s="1"/>
  <c r="Y1502" i="3"/>
  <c r="AD1502" i="3" s="1"/>
  <c r="Y1503" i="3"/>
  <c r="AD1503" i="3" s="1"/>
  <c r="Y1504" i="3"/>
  <c r="AD1504" i="3" s="1"/>
  <c r="Y1505" i="3"/>
  <c r="AD1505" i="3" s="1"/>
  <c r="Y1506" i="3"/>
  <c r="AD1506" i="3" s="1"/>
  <c r="Y1507" i="3"/>
  <c r="AD1507" i="3" s="1"/>
  <c r="Y1508" i="3"/>
  <c r="AD1508" i="3" s="1"/>
  <c r="Y1509" i="3"/>
  <c r="AD1509" i="3" s="1"/>
  <c r="Y1510" i="3"/>
  <c r="AD1510" i="3" s="1"/>
  <c r="Y1511" i="3"/>
  <c r="Y1512" i="3"/>
  <c r="AD1512" i="3" s="1"/>
  <c r="Y1513" i="3"/>
  <c r="AD1513" i="3" s="1"/>
  <c r="Y1514" i="3"/>
  <c r="AD1514" i="3" s="1"/>
  <c r="Y1515" i="3"/>
  <c r="AD1515" i="3" s="1"/>
  <c r="Y1516" i="3"/>
  <c r="AD1516" i="3" s="1"/>
  <c r="Y1517" i="3"/>
  <c r="AD1517" i="3" s="1"/>
  <c r="Y1518" i="3"/>
  <c r="AD1518" i="3" s="1"/>
  <c r="Y1519" i="3"/>
  <c r="AD1519" i="3" s="1"/>
  <c r="Y1520" i="3"/>
  <c r="AD1520" i="3" s="1"/>
  <c r="Y1521" i="3"/>
  <c r="AD1521" i="3" s="1"/>
  <c r="Y1522" i="3"/>
  <c r="AD1522" i="3" s="1"/>
  <c r="Y1523" i="3"/>
  <c r="AD1523" i="3" s="1"/>
  <c r="Y1524" i="3"/>
  <c r="AD1524" i="3" s="1"/>
  <c r="Y1525" i="3"/>
  <c r="AD1525" i="3" s="1"/>
  <c r="Y1526" i="3"/>
  <c r="AD1526" i="3" s="1"/>
  <c r="Y1527" i="3"/>
  <c r="AD1527" i="3" s="1"/>
  <c r="Y1528" i="3"/>
  <c r="AD1528" i="3" s="1"/>
  <c r="Y1529" i="3"/>
  <c r="AD1529" i="3" s="1"/>
  <c r="Y1530" i="3"/>
  <c r="AD1530" i="3" s="1"/>
  <c r="Y1531" i="3"/>
  <c r="AD1531" i="3" s="1"/>
  <c r="Y1532" i="3"/>
  <c r="AD1532" i="3" s="1"/>
  <c r="Y1533" i="3"/>
  <c r="AD1533" i="3" s="1"/>
  <c r="Y1534" i="3"/>
  <c r="AD1534" i="3" s="1"/>
  <c r="Y1535" i="3"/>
  <c r="AD1535" i="3" s="1"/>
  <c r="Y1536" i="3"/>
  <c r="AD1536" i="3" s="1"/>
  <c r="Y1537" i="3"/>
  <c r="Y1538" i="3"/>
  <c r="AD1538" i="3" s="1"/>
  <c r="Y1539" i="3"/>
  <c r="AD1539" i="3" s="1"/>
  <c r="Y1540" i="3"/>
  <c r="AD1540" i="3" s="1"/>
  <c r="Y1541" i="3"/>
  <c r="AD1541" i="3" s="1"/>
  <c r="Y1542" i="3"/>
  <c r="AD1542" i="3" s="1"/>
  <c r="Y1543" i="3"/>
  <c r="AD1543" i="3" s="1"/>
  <c r="Y1544" i="3"/>
  <c r="AD1544" i="3" s="1"/>
  <c r="Y1545" i="3"/>
  <c r="AD1545" i="3" s="1"/>
  <c r="Y1546" i="3"/>
  <c r="AD1546" i="3" s="1"/>
  <c r="Y1547" i="3"/>
  <c r="AD1547" i="3" s="1"/>
  <c r="Y1548" i="3"/>
  <c r="AD1548" i="3" s="1"/>
  <c r="Y1549" i="3"/>
  <c r="Y1550" i="3"/>
  <c r="AD1550" i="3" s="1"/>
  <c r="Y1551" i="3"/>
  <c r="Y1552" i="3"/>
  <c r="AD1552" i="3" s="1"/>
  <c r="Y1553" i="3"/>
  <c r="AD1553" i="3" s="1"/>
  <c r="Y1554" i="3"/>
  <c r="AD1554" i="3" s="1"/>
  <c r="Y1555" i="3"/>
  <c r="AD1555" i="3" s="1"/>
  <c r="Y1556" i="3"/>
  <c r="AD1556" i="3" s="1"/>
  <c r="Y1557" i="3"/>
  <c r="AD1557" i="3" s="1"/>
  <c r="Y1558" i="3"/>
  <c r="AD1558" i="3" s="1"/>
  <c r="Y1559" i="3"/>
  <c r="Y1560" i="3"/>
  <c r="AD1560" i="3" s="1"/>
  <c r="Y1561" i="3"/>
  <c r="Y1562" i="3"/>
  <c r="AD1562" i="3" s="1"/>
  <c r="Y1563" i="3"/>
  <c r="AD1563" i="3" s="1"/>
  <c r="Y1564" i="3"/>
  <c r="AD1564" i="3" s="1"/>
  <c r="Y1565" i="3"/>
  <c r="AD1565" i="3" s="1"/>
  <c r="Y1566" i="3"/>
  <c r="AD1566" i="3" s="1"/>
  <c r="Y1567" i="3"/>
  <c r="AD1567" i="3" s="1"/>
  <c r="Y1568" i="3"/>
  <c r="AD1568" i="3" s="1"/>
  <c r="Y1569" i="3"/>
  <c r="AD1569" i="3" s="1"/>
  <c r="Y1570" i="3"/>
  <c r="AD1570" i="3" s="1"/>
  <c r="Y1571" i="3"/>
  <c r="AD1571" i="3" s="1"/>
  <c r="Y1572" i="3"/>
  <c r="AD1572" i="3" s="1"/>
  <c r="Y1573" i="3"/>
  <c r="AD1573" i="3" s="1"/>
  <c r="Y1574" i="3"/>
  <c r="AD1574" i="3" s="1"/>
  <c r="Y1575" i="3"/>
  <c r="AD1575" i="3" s="1"/>
  <c r="Y1576" i="3"/>
  <c r="AD1576" i="3" s="1"/>
  <c r="Y1577" i="3"/>
  <c r="AD1577" i="3" s="1"/>
  <c r="Y1578" i="3"/>
  <c r="AD1578" i="3" s="1"/>
  <c r="Y1579" i="3"/>
  <c r="AD1579" i="3" s="1"/>
  <c r="Y1580" i="3"/>
  <c r="AD1580" i="3" s="1"/>
  <c r="Y1581" i="3"/>
  <c r="AD1581" i="3" s="1"/>
  <c r="Y1582" i="3"/>
  <c r="AD1582" i="3" s="1"/>
  <c r="Y1583" i="3"/>
  <c r="AD1583" i="3" s="1"/>
  <c r="Y1584" i="3"/>
  <c r="Y1585" i="3"/>
  <c r="AD1585" i="3" s="1"/>
  <c r="Y1586" i="3"/>
  <c r="AD1586" i="3" s="1"/>
  <c r="Y1587" i="3"/>
  <c r="AD1587" i="3" s="1"/>
  <c r="Y1588" i="3"/>
  <c r="Y1589" i="3"/>
  <c r="Y1590" i="3"/>
  <c r="AD1590" i="3" s="1"/>
  <c r="Y1591" i="3"/>
  <c r="AD1591" i="3" s="1"/>
  <c r="Y1592" i="3"/>
  <c r="AD1592" i="3" s="1"/>
  <c r="Y1593" i="3"/>
  <c r="AD1593" i="3" s="1"/>
  <c r="Y1594" i="3"/>
  <c r="AD1594" i="3" s="1"/>
  <c r="Y1595" i="3"/>
  <c r="AD1595" i="3" s="1"/>
  <c r="Y1596" i="3"/>
  <c r="AD1596" i="3" s="1"/>
  <c r="Y1597" i="3"/>
  <c r="AD1597" i="3" s="1"/>
  <c r="Y1598" i="3"/>
  <c r="AD1598" i="3" s="1"/>
  <c r="Y1599" i="3"/>
  <c r="AD1599" i="3" s="1"/>
  <c r="Y1600" i="3"/>
  <c r="AD1600" i="3" s="1"/>
  <c r="Y1601" i="3"/>
  <c r="Y1602" i="3"/>
  <c r="AD1602" i="3" s="1"/>
  <c r="Y1603" i="3"/>
  <c r="AD1603" i="3" s="1"/>
  <c r="Y1604" i="3"/>
  <c r="AD1604" i="3" s="1"/>
  <c r="Y1605" i="3"/>
  <c r="AD1605" i="3" s="1"/>
  <c r="Y1606" i="3"/>
  <c r="AD1606" i="3" s="1"/>
  <c r="Y1607" i="3"/>
  <c r="AD1607" i="3" s="1"/>
  <c r="Y1608" i="3"/>
  <c r="AD1608" i="3" s="1"/>
  <c r="Y1609" i="3"/>
  <c r="Y1610" i="3"/>
  <c r="AD1610" i="3" s="1"/>
  <c r="Y1611" i="3"/>
  <c r="AD1611" i="3" s="1"/>
  <c r="Y1612" i="3"/>
  <c r="AD1612" i="3" s="1"/>
  <c r="Y1613" i="3"/>
  <c r="Y1614" i="3"/>
  <c r="AD1614" i="3" s="1"/>
  <c r="Y1615" i="3"/>
  <c r="Y1616" i="3"/>
  <c r="AD1616" i="3" s="1"/>
  <c r="Y1617" i="3"/>
  <c r="AD1617" i="3" s="1"/>
  <c r="Y1618" i="3"/>
  <c r="AD1618" i="3" s="1"/>
  <c r="Y1619" i="3"/>
  <c r="AD1619" i="3" s="1"/>
  <c r="Y1620" i="3"/>
  <c r="AD1620" i="3" s="1"/>
  <c r="Y1621" i="3"/>
  <c r="AD1621" i="3" s="1"/>
  <c r="Y1622" i="3"/>
  <c r="AD1622" i="3" s="1"/>
  <c r="Y1623" i="3"/>
  <c r="AD1623" i="3" s="1"/>
  <c r="Y1624" i="3"/>
  <c r="AD1624" i="3" s="1"/>
  <c r="Y1625" i="3"/>
  <c r="AD1625" i="3" s="1"/>
  <c r="Y1626" i="3"/>
  <c r="AD1626" i="3" s="1"/>
  <c r="Y1627" i="3"/>
  <c r="AD1627" i="3" s="1"/>
  <c r="Y1628" i="3"/>
  <c r="AD1628" i="3" s="1"/>
  <c r="Y1629" i="3"/>
  <c r="AD1629" i="3" s="1"/>
  <c r="Y1630" i="3"/>
  <c r="AD1630" i="3" s="1"/>
  <c r="Y1631" i="3"/>
  <c r="AD1631" i="3" s="1"/>
  <c r="Y1632" i="3"/>
  <c r="AD1632" i="3" s="1"/>
  <c r="Y1633" i="3"/>
  <c r="AD1633" i="3" s="1"/>
  <c r="Y1634" i="3"/>
  <c r="AD1634" i="3" s="1"/>
  <c r="Y1635" i="3"/>
  <c r="AD1635" i="3" s="1"/>
  <c r="Y1636" i="3"/>
  <c r="Y1637" i="3"/>
  <c r="AD1637" i="3" s="1"/>
  <c r="Y1638" i="3"/>
  <c r="AD1638" i="3" s="1"/>
  <c r="Y1639" i="3"/>
  <c r="Y1640" i="3"/>
  <c r="Y1641" i="3"/>
  <c r="AD1641" i="3" s="1"/>
  <c r="Y1642" i="3"/>
  <c r="AD1642" i="3" s="1"/>
  <c r="Y1643" i="3"/>
  <c r="AD1643" i="3" s="1"/>
  <c r="Y1644" i="3"/>
  <c r="AD1644" i="3" s="1"/>
  <c r="Y1645" i="3"/>
  <c r="AD1645" i="3" s="1"/>
  <c r="Y1646" i="3"/>
  <c r="AD1646" i="3" s="1"/>
  <c r="Y1647" i="3"/>
  <c r="AD1647" i="3" s="1"/>
  <c r="Y1648" i="3"/>
  <c r="AD1648" i="3" s="1"/>
  <c r="Y1649" i="3"/>
  <c r="AD1649" i="3" s="1"/>
  <c r="Y1650" i="3"/>
  <c r="AD1650" i="3" s="1"/>
  <c r="Y1651" i="3"/>
  <c r="AD1651" i="3" s="1"/>
  <c r="Y1652" i="3"/>
  <c r="AD1652" i="3" s="1"/>
  <c r="Y1653" i="3"/>
  <c r="AD1653" i="3" s="1"/>
  <c r="Y1654" i="3"/>
  <c r="AD1654" i="3" s="1"/>
  <c r="Y1655" i="3"/>
  <c r="AD1655" i="3" s="1"/>
  <c r="Y1656" i="3"/>
  <c r="AD1656" i="3" s="1"/>
  <c r="Y1657" i="3"/>
  <c r="AD1657" i="3" s="1"/>
  <c r="Y1658" i="3"/>
  <c r="AD1658" i="3" s="1"/>
  <c r="Y1659" i="3"/>
  <c r="Y1660" i="3"/>
  <c r="AD1660" i="3" s="1"/>
  <c r="Y1661" i="3"/>
  <c r="Y1662" i="3"/>
  <c r="Y1663" i="3"/>
  <c r="AD1663" i="3" s="1"/>
  <c r="Y1664" i="3"/>
  <c r="AD1664" i="3" s="1"/>
  <c r="Y1665" i="3"/>
  <c r="AD1665" i="3" s="1"/>
  <c r="Y1666" i="3"/>
  <c r="AD1666" i="3" s="1"/>
  <c r="Y1667" i="3"/>
  <c r="Y1668" i="3"/>
  <c r="AD1668" i="3" s="1"/>
  <c r="Y1669" i="3"/>
  <c r="AD1669" i="3" s="1"/>
  <c r="Y1670" i="3"/>
  <c r="AD1670" i="3" s="1"/>
  <c r="Y1671" i="3"/>
  <c r="AD1671" i="3" s="1"/>
  <c r="Y1672" i="3"/>
  <c r="AD1672" i="3" s="1"/>
  <c r="Y1673" i="3"/>
  <c r="AD1673" i="3" s="1"/>
  <c r="Y1674" i="3"/>
  <c r="AD1674" i="3" s="1"/>
  <c r="Y1675" i="3"/>
  <c r="Y1676" i="3"/>
  <c r="AD1676" i="3" s="1"/>
  <c r="Y1677" i="3"/>
  <c r="Y1678" i="3"/>
  <c r="Y1679" i="3"/>
  <c r="AD1679" i="3" s="1"/>
  <c r="Y1680" i="3"/>
  <c r="AD1680" i="3" s="1"/>
  <c r="Y1681" i="3"/>
  <c r="AD1681" i="3" s="1"/>
  <c r="Y1682" i="3"/>
  <c r="AD1682" i="3" s="1"/>
  <c r="Y1683" i="3"/>
  <c r="Y1684" i="3"/>
  <c r="AD1684" i="3" s="1"/>
  <c r="Y1685" i="3"/>
  <c r="AD1685" i="3" s="1"/>
  <c r="Y1686" i="3"/>
  <c r="AD1686" i="3" s="1"/>
  <c r="Y1687" i="3"/>
  <c r="AD1687" i="3" s="1"/>
  <c r="Y1688" i="3"/>
  <c r="AD1688" i="3" s="1"/>
  <c r="Y1689" i="3"/>
  <c r="AD1689" i="3" s="1"/>
  <c r="Y1690" i="3"/>
  <c r="AD1690" i="3" s="1"/>
  <c r="Y1691" i="3"/>
  <c r="Y1692" i="3"/>
  <c r="AD1692" i="3" s="1"/>
  <c r="Y1693" i="3"/>
  <c r="Y1694" i="3"/>
  <c r="Y1695" i="3"/>
  <c r="AD1695" i="3" s="1"/>
  <c r="Y1696" i="3"/>
  <c r="AD1696" i="3" s="1"/>
  <c r="Y1697" i="3"/>
  <c r="AD1697" i="3" s="1"/>
  <c r="Y1698" i="3"/>
  <c r="AD1698" i="3" s="1"/>
  <c r="Y1699" i="3"/>
  <c r="Y1700" i="3"/>
  <c r="AD1700" i="3" s="1"/>
  <c r="Y1701" i="3"/>
  <c r="AD1701" i="3" s="1"/>
  <c r="Y1702" i="3"/>
  <c r="AD1702" i="3" s="1"/>
  <c r="Y1703" i="3"/>
  <c r="AD1703" i="3" s="1"/>
  <c r="Y1704" i="3"/>
  <c r="AD1704" i="3" s="1"/>
  <c r="Y1705" i="3"/>
  <c r="AD1705" i="3" s="1"/>
  <c r="Y1706" i="3"/>
  <c r="AD1706" i="3" s="1"/>
  <c r="Y1707" i="3"/>
  <c r="Y1708" i="3"/>
  <c r="AD1708" i="3" s="1"/>
  <c r="Y1709" i="3"/>
  <c r="Y1710" i="3"/>
  <c r="Y1711" i="3"/>
  <c r="AD1711" i="3" s="1"/>
  <c r="Y1712" i="3"/>
  <c r="AD1712" i="3" s="1"/>
  <c r="Y1713" i="3"/>
  <c r="AD1713" i="3" s="1"/>
  <c r="Y1714" i="3"/>
  <c r="AD1714" i="3" s="1"/>
  <c r="Y1715" i="3"/>
  <c r="Y1716" i="3"/>
  <c r="AD1716" i="3" s="1"/>
  <c r="Y1717" i="3"/>
  <c r="AD1717" i="3" s="1"/>
  <c r="Y1718" i="3"/>
  <c r="AD1718" i="3" s="1"/>
  <c r="Y1719" i="3"/>
  <c r="AD1719" i="3" s="1"/>
  <c r="Y1720" i="3"/>
  <c r="AD1720" i="3" s="1"/>
  <c r="Y1721" i="3"/>
  <c r="AD1721" i="3" s="1"/>
  <c r="Y1722" i="3"/>
  <c r="AD1722" i="3" s="1"/>
  <c r="Y1723" i="3"/>
  <c r="Y1724" i="3"/>
  <c r="AD1724" i="3" s="1"/>
  <c r="Y1725" i="3"/>
  <c r="Y1726" i="3"/>
  <c r="Y1727" i="3"/>
  <c r="AD1727" i="3" s="1"/>
  <c r="Y1728" i="3"/>
  <c r="AD1728" i="3" s="1"/>
  <c r="Y1729" i="3"/>
  <c r="AD1729" i="3" s="1"/>
  <c r="Y1730" i="3"/>
  <c r="AD1730" i="3" s="1"/>
  <c r="Y1731" i="3"/>
  <c r="Y1732" i="3"/>
  <c r="AD1732" i="3" s="1"/>
  <c r="Y1733" i="3"/>
  <c r="AD1733" i="3" s="1"/>
  <c r="Y1734" i="3"/>
  <c r="AD1734" i="3" s="1"/>
  <c r="Y1735" i="3"/>
  <c r="AD1735" i="3" s="1"/>
  <c r="Y1736" i="3"/>
  <c r="AD1736" i="3" s="1"/>
  <c r="Y1737" i="3"/>
  <c r="AD1737" i="3" s="1"/>
  <c r="Y1738" i="3"/>
  <c r="AD1738" i="3" s="1"/>
  <c r="Y1739" i="3"/>
  <c r="Y1740" i="3"/>
  <c r="AD1740" i="3" s="1"/>
  <c r="Y1741" i="3"/>
  <c r="Y1742" i="3"/>
  <c r="Y1743" i="3"/>
  <c r="AD1743" i="3" s="1"/>
  <c r="Y1744" i="3"/>
  <c r="AD1744" i="3" s="1"/>
  <c r="Y1745" i="3"/>
  <c r="AD1745" i="3" s="1"/>
  <c r="Y1746" i="3"/>
  <c r="AD1746" i="3" s="1"/>
  <c r="Y1747" i="3"/>
  <c r="Y1748" i="3"/>
  <c r="AD1748" i="3" s="1"/>
  <c r="Y1749" i="3"/>
  <c r="AD1749" i="3" s="1"/>
  <c r="Y1750" i="3"/>
  <c r="AD1750" i="3" s="1"/>
  <c r="Y1751" i="3"/>
  <c r="AD1751" i="3" s="1"/>
  <c r="Y1752" i="3"/>
  <c r="AD1752" i="3" s="1"/>
  <c r="Y1753" i="3"/>
  <c r="AD1753" i="3" s="1"/>
  <c r="Y1754" i="3"/>
  <c r="AD1754" i="3" s="1"/>
  <c r="Y1755" i="3"/>
  <c r="Y1756" i="3"/>
  <c r="AD1756" i="3" s="1"/>
  <c r="Y1757" i="3"/>
  <c r="Y1758" i="3"/>
  <c r="Y1759" i="3"/>
  <c r="AD1759" i="3" s="1"/>
  <c r="Y1760" i="3"/>
  <c r="AD1760" i="3" s="1"/>
  <c r="Y1761" i="3"/>
  <c r="AD1761" i="3" s="1"/>
  <c r="Y1762" i="3"/>
  <c r="AD1762" i="3" s="1"/>
  <c r="Y1763" i="3"/>
  <c r="Y1764" i="3"/>
  <c r="AD1764" i="3" s="1"/>
  <c r="Y1765" i="3"/>
  <c r="AD1765" i="3" s="1"/>
  <c r="Y1766" i="3"/>
  <c r="AD1766" i="3" s="1"/>
  <c r="Y1767" i="3"/>
  <c r="AD1767" i="3" s="1"/>
  <c r="Y1768" i="3"/>
  <c r="AD1768" i="3" s="1"/>
  <c r="Y1769" i="3"/>
  <c r="AD1769" i="3" s="1"/>
  <c r="Y1770" i="3"/>
  <c r="AD1770" i="3" s="1"/>
  <c r="Y1771" i="3"/>
  <c r="Y1772" i="3"/>
  <c r="AD1772" i="3" s="1"/>
  <c r="Y1773" i="3"/>
  <c r="Y1774" i="3"/>
  <c r="Y1775" i="3"/>
  <c r="AD1775" i="3" s="1"/>
  <c r="Y1776" i="3"/>
  <c r="AD1776" i="3" s="1"/>
  <c r="Y1777" i="3"/>
  <c r="AD1777" i="3" s="1"/>
  <c r="Y1778" i="3"/>
  <c r="AD1778" i="3" s="1"/>
  <c r="Y1779" i="3"/>
  <c r="Y1780" i="3"/>
  <c r="AD1780" i="3" s="1"/>
  <c r="Y1781" i="3"/>
  <c r="AD1781" i="3" s="1"/>
  <c r="Y1782" i="3"/>
  <c r="AD1782" i="3" s="1"/>
  <c r="Y1783" i="3"/>
  <c r="AD1783" i="3" s="1"/>
  <c r="Y1784" i="3"/>
  <c r="AD1784" i="3" s="1"/>
  <c r="Y1785" i="3"/>
  <c r="AD1785" i="3" s="1"/>
  <c r="Y1786" i="3"/>
  <c r="AD1786" i="3" s="1"/>
  <c r="Y1787" i="3"/>
  <c r="Y1788" i="3"/>
  <c r="AD1788" i="3" s="1"/>
  <c r="Y1789" i="3"/>
  <c r="Y1790" i="3"/>
  <c r="Y1791" i="3"/>
  <c r="AD1791" i="3" s="1"/>
  <c r="Y1792" i="3"/>
  <c r="AD1792" i="3" s="1"/>
  <c r="Y1793" i="3"/>
  <c r="AD1793" i="3" s="1"/>
  <c r="Y1794" i="3"/>
  <c r="AD1794" i="3" s="1"/>
  <c r="Y1795" i="3"/>
  <c r="Y1796" i="3"/>
  <c r="AD1796" i="3" s="1"/>
  <c r="Y1797" i="3"/>
  <c r="AD1797" i="3" s="1"/>
  <c r="Y1798" i="3"/>
  <c r="AD1798" i="3" s="1"/>
  <c r="Y1799" i="3"/>
  <c r="AD1799" i="3" s="1"/>
  <c r="Y1800" i="3"/>
  <c r="AD1800" i="3" s="1"/>
  <c r="Y1801" i="3"/>
  <c r="AD1801" i="3" s="1"/>
  <c r="Y1802" i="3"/>
  <c r="AD1802" i="3" s="1"/>
  <c r="Y1803" i="3"/>
  <c r="Y1804" i="3"/>
  <c r="AD1804" i="3" s="1"/>
  <c r="Y1805" i="3"/>
  <c r="Y1806" i="3"/>
  <c r="Y1807" i="3"/>
  <c r="AD1807" i="3" s="1"/>
  <c r="Y1808" i="3"/>
  <c r="AD1808" i="3" s="1"/>
  <c r="Y1809" i="3"/>
  <c r="AD1809" i="3" s="1"/>
  <c r="Y1810" i="3"/>
  <c r="AD1810" i="3" s="1"/>
  <c r="Y1811" i="3"/>
  <c r="Y1812" i="3"/>
  <c r="AD1812" i="3" s="1"/>
  <c r="Y1813" i="3"/>
  <c r="AD1813" i="3" s="1"/>
  <c r="Y1814" i="3"/>
  <c r="AD1814" i="3" s="1"/>
  <c r="Y1815" i="3"/>
  <c r="AD1815" i="3" s="1"/>
  <c r="Y1816" i="3"/>
  <c r="AD1816" i="3" s="1"/>
  <c r="Y1817" i="3"/>
  <c r="AD1817" i="3" s="1"/>
  <c r="Y1818" i="3"/>
  <c r="AD1818" i="3" s="1"/>
  <c r="Y1819" i="3"/>
  <c r="Y1820" i="3"/>
  <c r="AD1820" i="3" s="1"/>
  <c r="Y1821" i="3"/>
  <c r="Y1822" i="3"/>
  <c r="Y1823" i="3"/>
  <c r="AD1823" i="3" s="1"/>
  <c r="Y1824" i="3"/>
  <c r="AD1824" i="3" s="1"/>
  <c r="Y1825" i="3"/>
  <c r="AD1825" i="3" s="1"/>
  <c r="Y1826" i="3"/>
  <c r="AD1826" i="3" s="1"/>
  <c r="Y1827" i="3"/>
  <c r="Y1828" i="3"/>
  <c r="AD1828" i="3" s="1"/>
  <c r="Y1829" i="3"/>
  <c r="AD1829" i="3" s="1"/>
  <c r="Y1830" i="3"/>
  <c r="AD1830" i="3" s="1"/>
  <c r="Y1831" i="3"/>
  <c r="AD1831" i="3" s="1"/>
  <c r="Y1832" i="3"/>
  <c r="AD1832" i="3" s="1"/>
  <c r="Y1833" i="3"/>
  <c r="AD1833" i="3" s="1"/>
  <c r="Y1834" i="3"/>
  <c r="AD1834" i="3" s="1"/>
  <c r="Y1835" i="3"/>
  <c r="Y1836" i="3"/>
  <c r="AD1836" i="3" s="1"/>
  <c r="Y1837" i="3"/>
  <c r="Y1838" i="3"/>
  <c r="Y1839" i="3"/>
  <c r="AD1839" i="3" s="1"/>
  <c r="Y1840" i="3"/>
  <c r="AD1840" i="3" s="1"/>
  <c r="Y1841" i="3"/>
  <c r="AD1841" i="3" s="1"/>
  <c r="Y1842" i="3"/>
  <c r="AD1842" i="3" s="1"/>
  <c r="Y1843" i="3"/>
  <c r="Y1844" i="3"/>
  <c r="AD1844" i="3" s="1"/>
  <c r="Y1845" i="3"/>
  <c r="AD1845" i="3" s="1"/>
  <c r="Y1846" i="3"/>
  <c r="AD1846" i="3" s="1"/>
  <c r="Y1847" i="3"/>
  <c r="AD1847" i="3" s="1"/>
  <c r="Y1848" i="3"/>
  <c r="AD1848" i="3" s="1"/>
  <c r="Y1849" i="3"/>
  <c r="AD1849" i="3" s="1"/>
  <c r="Y1850" i="3"/>
  <c r="AD1850" i="3" s="1"/>
  <c r="Y1851" i="3"/>
  <c r="Y1852" i="3"/>
  <c r="AD1852" i="3" s="1"/>
  <c r="Y1853" i="3"/>
  <c r="Y1854" i="3"/>
  <c r="Y1855" i="3"/>
  <c r="AD1855" i="3" s="1"/>
  <c r="Y1856" i="3"/>
  <c r="AD1856" i="3" s="1"/>
  <c r="Y1857" i="3"/>
  <c r="AD1857" i="3" s="1"/>
  <c r="Y1858" i="3"/>
  <c r="AD1858" i="3" s="1"/>
  <c r="Y1859" i="3"/>
  <c r="Y1860" i="3"/>
  <c r="AD1860" i="3" s="1"/>
  <c r="Y1861" i="3"/>
  <c r="AD1861" i="3" s="1"/>
  <c r="Y1862" i="3"/>
  <c r="AD1862" i="3" s="1"/>
  <c r="Y1863" i="3"/>
  <c r="AD1863" i="3" s="1"/>
  <c r="Y1864" i="3"/>
  <c r="AD1864" i="3" s="1"/>
  <c r="Y1865" i="3"/>
  <c r="AD1865" i="3" s="1"/>
  <c r="Y1866" i="3"/>
  <c r="AD1866" i="3" s="1"/>
  <c r="Y1867" i="3"/>
  <c r="Y1868" i="3"/>
  <c r="AD1868" i="3" s="1"/>
  <c r="Y1869" i="3"/>
  <c r="Y1870" i="3"/>
  <c r="Y1871" i="3"/>
  <c r="AD1871" i="3" s="1"/>
  <c r="Y1872" i="3"/>
  <c r="AD1872" i="3" s="1"/>
  <c r="Y1873" i="3"/>
  <c r="AD1873" i="3" s="1"/>
  <c r="Y1874" i="3"/>
  <c r="AD1874" i="3" s="1"/>
  <c r="Y1875" i="3"/>
  <c r="Y1876" i="3"/>
  <c r="AD1876" i="3" s="1"/>
  <c r="Y1877" i="3"/>
  <c r="AD1877" i="3" s="1"/>
  <c r="Y1878" i="3"/>
  <c r="AD1878" i="3" s="1"/>
  <c r="Y1879" i="3"/>
  <c r="AD1879" i="3" s="1"/>
  <c r="Y1880" i="3"/>
  <c r="AD1880" i="3" s="1"/>
  <c r="Y1881" i="3"/>
  <c r="AD1881" i="3" s="1"/>
  <c r="Y1882" i="3"/>
  <c r="AD1882" i="3" s="1"/>
  <c r="Y1883" i="3"/>
  <c r="Y1884" i="3"/>
  <c r="AD1884" i="3" s="1"/>
  <c r="Y1885" i="3"/>
  <c r="Y1886" i="3"/>
  <c r="Y1887" i="3"/>
  <c r="AD1887" i="3" s="1"/>
  <c r="Y1888" i="3"/>
  <c r="AD1888" i="3" s="1"/>
  <c r="Y1889" i="3"/>
  <c r="AD1889" i="3" s="1"/>
  <c r="Y1890" i="3"/>
  <c r="AD1890" i="3" s="1"/>
  <c r="Y1891" i="3"/>
  <c r="Y1892" i="3"/>
  <c r="AD1892" i="3" s="1"/>
  <c r="Y1893" i="3"/>
  <c r="AD1893" i="3" s="1"/>
  <c r="Y1894" i="3"/>
  <c r="AD1894" i="3" s="1"/>
  <c r="Y1895" i="3"/>
  <c r="AD1895" i="3" s="1"/>
  <c r="Y1896" i="3"/>
  <c r="AD1896" i="3" s="1"/>
  <c r="Y1897" i="3"/>
  <c r="AD1897" i="3" s="1"/>
  <c r="Y1898" i="3"/>
  <c r="AD1898" i="3" s="1"/>
  <c r="Y1899" i="3"/>
  <c r="Y1900" i="3"/>
  <c r="AD1900" i="3" s="1"/>
  <c r="Y1901" i="3"/>
  <c r="Y1902" i="3"/>
  <c r="Y1903" i="3"/>
  <c r="AD1903" i="3" s="1"/>
  <c r="Y1904" i="3"/>
  <c r="AD1904" i="3" s="1"/>
  <c r="Y1905" i="3"/>
  <c r="AD1905" i="3" s="1"/>
  <c r="Y1906" i="3"/>
  <c r="AD1906" i="3" s="1"/>
  <c r="Y1907" i="3"/>
  <c r="Y1908" i="3"/>
  <c r="AD1908" i="3" s="1"/>
  <c r="Y1909" i="3"/>
  <c r="AD1909" i="3" s="1"/>
  <c r="Y1910" i="3"/>
  <c r="AD1910" i="3" s="1"/>
  <c r="Y1911" i="3"/>
  <c r="AD1911" i="3" s="1"/>
  <c r="Y1912" i="3"/>
  <c r="AD1912" i="3" s="1"/>
  <c r="Y1913" i="3"/>
  <c r="AD1913" i="3" s="1"/>
  <c r="Y1914" i="3"/>
  <c r="AD1914" i="3" s="1"/>
  <c r="Y1915" i="3"/>
  <c r="Y1916" i="3"/>
  <c r="AD1916" i="3" s="1"/>
  <c r="Y1917" i="3"/>
  <c r="Y1918" i="3"/>
  <c r="Y1919" i="3"/>
  <c r="AD1919" i="3" s="1"/>
  <c r="Y1920" i="3"/>
  <c r="AD1920" i="3" s="1"/>
  <c r="Y1921" i="3"/>
  <c r="AD1921" i="3" s="1"/>
  <c r="Y1922" i="3"/>
  <c r="AD1922" i="3" s="1"/>
  <c r="Y1923" i="3"/>
  <c r="Y1924" i="3"/>
  <c r="AD1924" i="3" s="1"/>
  <c r="Y1925" i="3"/>
  <c r="AD1925" i="3" s="1"/>
  <c r="Y1926" i="3"/>
  <c r="AD1926" i="3" s="1"/>
  <c r="Y1927" i="3"/>
  <c r="AD1927" i="3" s="1"/>
  <c r="Y1928" i="3"/>
  <c r="AD1928" i="3" s="1"/>
  <c r="Y1929" i="3"/>
  <c r="AD1929" i="3" s="1"/>
  <c r="Y1930" i="3"/>
  <c r="AD1930" i="3" s="1"/>
  <c r="Y1931" i="3"/>
  <c r="Y1932" i="3"/>
  <c r="AD1932" i="3" s="1"/>
  <c r="Y1933" i="3"/>
  <c r="Y1934" i="3"/>
  <c r="Y1935" i="3"/>
  <c r="AD1935" i="3" s="1"/>
  <c r="Y1936" i="3"/>
  <c r="AD1936" i="3" s="1"/>
  <c r="Y1937" i="3"/>
  <c r="AD1937" i="3" s="1"/>
  <c r="Y1938" i="3"/>
  <c r="AD1938" i="3" s="1"/>
  <c r="Y1939" i="3"/>
  <c r="Y1940" i="3"/>
  <c r="AD1940" i="3" s="1"/>
  <c r="Y1941" i="3"/>
  <c r="AD1941" i="3" s="1"/>
  <c r="Y1942" i="3"/>
  <c r="AD1942" i="3" s="1"/>
  <c r="Y1943" i="3"/>
  <c r="AD1943" i="3" s="1"/>
  <c r="Y1944" i="3"/>
  <c r="AD1944" i="3" s="1"/>
  <c r="Y1945" i="3"/>
  <c r="AD1945" i="3" s="1"/>
  <c r="Y1946" i="3"/>
  <c r="AD1946" i="3" s="1"/>
  <c r="Y1947" i="3"/>
  <c r="Y1948" i="3"/>
  <c r="AD1948" i="3" s="1"/>
  <c r="Y1949" i="3"/>
  <c r="Y1950" i="3"/>
  <c r="Y1951" i="3"/>
  <c r="AD1951" i="3" s="1"/>
  <c r="Y1952" i="3"/>
  <c r="AD1952" i="3" s="1"/>
  <c r="Y1953" i="3"/>
  <c r="AD1953" i="3" s="1"/>
  <c r="Y1954" i="3"/>
  <c r="AD1954" i="3" s="1"/>
  <c r="Y1955" i="3"/>
  <c r="Y1956" i="3"/>
  <c r="AD1956" i="3" s="1"/>
  <c r="Y1957" i="3"/>
  <c r="AD1957" i="3" s="1"/>
  <c r="Y1958" i="3"/>
  <c r="AD1958" i="3" s="1"/>
  <c r="Y1959" i="3"/>
  <c r="AD1959" i="3" s="1"/>
  <c r="Y1960" i="3"/>
  <c r="AD1960" i="3" s="1"/>
  <c r="Y1961" i="3"/>
  <c r="AD1961" i="3" s="1"/>
  <c r="Y1962" i="3"/>
  <c r="AD1962" i="3" s="1"/>
  <c r="Y1963" i="3"/>
  <c r="Y1964" i="3"/>
  <c r="AD1964" i="3" s="1"/>
  <c r="Y1965" i="3"/>
  <c r="Y1966" i="3"/>
  <c r="Y1967" i="3"/>
  <c r="AD1967" i="3" s="1"/>
  <c r="Y1968" i="3"/>
  <c r="AD1968" i="3" s="1"/>
  <c r="Y1969" i="3"/>
  <c r="AD1969" i="3" s="1"/>
  <c r="Y1970" i="3"/>
  <c r="AD1970" i="3" s="1"/>
  <c r="Y1971" i="3"/>
  <c r="Y1972" i="3"/>
  <c r="AD1972" i="3" s="1"/>
  <c r="Y1973" i="3"/>
  <c r="AD1973" i="3" s="1"/>
  <c r="Y1974" i="3"/>
  <c r="AD1974" i="3" s="1"/>
  <c r="Y1975" i="3"/>
  <c r="AD1975" i="3" s="1"/>
  <c r="Y1976" i="3"/>
  <c r="AD1976" i="3" s="1"/>
  <c r="Y1977" i="3"/>
  <c r="AD1977" i="3" s="1"/>
  <c r="Y1978" i="3"/>
  <c r="AD1978" i="3" s="1"/>
  <c r="Y1979" i="3"/>
  <c r="Y1980" i="3"/>
  <c r="AD1980" i="3" s="1"/>
  <c r="Y1981" i="3"/>
  <c r="Y1982" i="3"/>
  <c r="Y1983" i="3"/>
  <c r="AD1983" i="3" s="1"/>
  <c r="Y1984" i="3"/>
  <c r="AD1984" i="3" s="1"/>
  <c r="Y1985" i="3"/>
  <c r="AD1985" i="3" s="1"/>
  <c r="Y1986" i="3"/>
  <c r="AD1986" i="3" s="1"/>
  <c r="Y1987" i="3"/>
  <c r="Y1988" i="3"/>
  <c r="AD1988" i="3" s="1"/>
  <c r="Y1989" i="3"/>
  <c r="AD1989" i="3" s="1"/>
  <c r="Y1990" i="3"/>
  <c r="AD1990" i="3" s="1"/>
  <c r="Y1991" i="3"/>
  <c r="AD1991" i="3" s="1"/>
  <c r="Y1992" i="3"/>
  <c r="AD1992" i="3" s="1"/>
  <c r="Y1993" i="3"/>
  <c r="AD1993" i="3" s="1"/>
  <c r="Y1994" i="3"/>
  <c r="AD1994" i="3" s="1"/>
  <c r="Y1995" i="3"/>
  <c r="Y1996" i="3"/>
  <c r="AD1996" i="3" s="1"/>
  <c r="Y1997" i="3"/>
  <c r="Y1998" i="3"/>
  <c r="Y1999" i="3"/>
  <c r="AD1999" i="3" s="1"/>
  <c r="Y2000" i="3"/>
  <c r="AD2000" i="3" s="1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Z1758" i="3"/>
  <c r="Z1759" i="3"/>
  <c r="Z1760" i="3"/>
  <c r="Z1761" i="3"/>
  <c r="Z1762" i="3"/>
  <c r="Z1763" i="3"/>
  <c r="Z1764" i="3"/>
  <c r="Z1765" i="3"/>
  <c r="Z1766" i="3"/>
  <c r="Z1767" i="3"/>
  <c r="Z1768" i="3"/>
  <c r="Z1769" i="3"/>
  <c r="Z1770" i="3"/>
  <c r="Z1771" i="3"/>
  <c r="Z1772" i="3"/>
  <c r="Z1773" i="3"/>
  <c r="Z1774" i="3"/>
  <c r="Z1775" i="3"/>
  <c r="Z1776" i="3"/>
  <c r="Z1777" i="3"/>
  <c r="Z1778" i="3"/>
  <c r="Z1779" i="3"/>
  <c r="Z1780" i="3"/>
  <c r="Z1781" i="3"/>
  <c r="Z1782" i="3"/>
  <c r="Z1783" i="3"/>
  <c r="Z1784" i="3"/>
  <c r="Z1785" i="3"/>
  <c r="Z1786" i="3"/>
  <c r="Z1787" i="3"/>
  <c r="Z1788" i="3"/>
  <c r="Z1789" i="3"/>
  <c r="Z1790" i="3"/>
  <c r="Z1791" i="3"/>
  <c r="Z1792" i="3"/>
  <c r="Z1793" i="3"/>
  <c r="Z1794" i="3"/>
  <c r="Z1795" i="3"/>
  <c r="Z1796" i="3"/>
  <c r="Z1797" i="3"/>
  <c r="Z1798" i="3"/>
  <c r="Z1799" i="3"/>
  <c r="Z1800" i="3"/>
  <c r="Z1801" i="3"/>
  <c r="Z1802" i="3"/>
  <c r="Z1803" i="3"/>
  <c r="Z1804" i="3"/>
  <c r="Z1805" i="3"/>
  <c r="Z1806" i="3"/>
  <c r="Z1807" i="3"/>
  <c r="Z1808" i="3"/>
  <c r="Z1809" i="3"/>
  <c r="Z1810" i="3"/>
  <c r="Z1811" i="3"/>
  <c r="Z1812" i="3"/>
  <c r="Z1813" i="3"/>
  <c r="Z1814" i="3"/>
  <c r="Z1815" i="3"/>
  <c r="Z1816" i="3"/>
  <c r="Z1817" i="3"/>
  <c r="Z1818" i="3"/>
  <c r="Z1819" i="3"/>
  <c r="Z1820" i="3"/>
  <c r="Z1821" i="3"/>
  <c r="Z1822" i="3"/>
  <c r="Z1823" i="3"/>
  <c r="Z1824" i="3"/>
  <c r="Z1825" i="3"/>
  <c r="Z1826" i="3"/>
  <c r="Z1827" i="3"/>
  <c r="Z1828" i="3"/>
  <c r="Z1829" i="3"/>
  <c r="Z1830" i="3"/>
  <c r="Z1831" i="3"/>
  <c r="Z1832" i="3"/>
  <c r="Z1833" i="3"/>
  <c r="Z1834" i="3"/>
  <c r="Z1835" i="3"/>
  <c r="Z1836" i="3"/>
  <c r="Z1837" i="3"/>
  <c r="Z1838" i="3"/>
  <c r="Z1839" i="3"/>
  <c r="Z1840" i="3"/>
  <c r="Z1841" i="3"/>
  <c r="Z1842" i="3"/>
  <c r="Z1843" i="3"/>
  <c r="Z1844" i="3"/>
  <c r="Z1845" i="3"/>
  <c r="Z1846" i="3"/>
  <c r="Z1847" i="3"/>
  <c r="Z1848" i="3"/>
  <c r="Z1849" i="3"/>
  <c r="Z1850" i="3"/>
  <c r="Z1851" i="3"/>
  <c r="Z1852" i="3"/>
  <c r="Z1853" i="3"/>
  <c r="Z1854" i="3"/>
  <c r="Z1855" i="3"/>
  <c r="Z1856" i="3"/>
  <c r="Z1857" i="3"/>
  <c r="Z1858" i="3"/>
  <c r="Z1859" i="3"/>
  <c r="Z1860" i="3"/>
  <c r="Z1861" i="3"/>
  <c r="Z1862" i="3"/>
  <c r="Z1863" i="3"/>
  <c r="Z1864" i="3"/>
  <c r="Z1865" i="3"/>
  <c r="Z1866" i="3"/>
  <c r="Z1867" i="3"/>
  <c r="Z1868" i="3"/>
  <c r="Z1869" i="3"/>
  <c r="Z1870" i="3"/>
  <c r="Z1871" i="3"/>
  <c r="Z1872" i="3"/>
  <c r="Z1873" i="3"/>
  <c r="Z1874" i="3"/>
  <c r="Z1875" i="3"/>
  <c r="Z1876" i="3"/>
  <c r="Z1877" i="3"/>
  <c r="Z1878" i="3"/>
  <c r="Z1879" i="3"/>
  <c r="Z1880" i="3"/>
  <c r="Z1881" i="3"/>
  <c r="Z1882" i="3"/>
  <c r="Z1883" i="3"/>
  <c r="Z1884" i="3"/>
  <c r="Z1885" i="3"/>
  <c r="Z1886" i="3"/>
  <c r="Z1887" i="3"/>
  <c r="Z1888" i="3"/>
  <c r="Z1889" i="3"/>
  <c r="Z1890" i="3"/>
  <c r="Z1891" i="3"/>
  <c r="Z1892" i="3"/>
  <c r="Z1893" i="3"/>
  <c r="Z1894" i="3"/>
  <c r="Z1895" i="3"/>
  <c r="Z1896" i="3"/>
  <c r="Z1897" i="3"/>
  <c r="Z1898" i="3"/>
  <c r="Z1899" i="3"/>
  <c r="Z1900" i="3"/>
  <c r="Z1901" i="3"/>
  <c r="Z1902" i="3"/>
  <c r="Z1903" i="3"/>
  <c r="Z1904" i="3"/>
  <c r="Z1905" i="3"/>
  <c r="Z1906" i="3"/>
  <c r="Z1907" i="3"/>
  <c r="Z1908" i="3"/>
  <c r="Z1909" i="3"/>
  <c r="Z1910" i="3"/>
  <c r="Z1911" i="3"/>
  <c r="Z1912" i="3"/>
  <c r="Z1913" i="3"/>
  <c r="Z1914" i="3"/>
  <c r="Z1915" i="3"/>
  <c r="Z1916" i="3"/>
  <c r="Z1917" i="3"/>
  <c r="Z1918" i="3"/>
  <c r="Z1919" i="3"/>
  <c r="Z1920" i="3"/>
  <c r="Z1921" i="3"/>
  <c r="Z1922" i="3"/>
  <c r="Z1923" i="3"/>
  <c r="Z1924" i="3"/>
  <c r="Z1925" i="3"/>
  <c r="Z1926" i="3"/>
  <c r="Z1927" i="3"/>
  <c r="Z1928" i="3"/>
  <c r="Z1929" i="3"/>
  <c r="Z1930" i="3"/>
  <c r="Z1931" i="3"/>
  <c r="Z1932" i="3"/>
  <c r="Z1933" i="3"/>
  <c r="Z1934" i="3"/>
  <c r="Z1935" i="3"/>
  <c r="Z1936" i="3"/>
  <c r="Z1937" i="3"/>
  <c r="Z1938" i="3"/>
  <c r="Z1939" i="3"/>
  <c r="Z1940" i="3"/>
  <c r="Z1941" i="3"/>
  <c r="Z1942" i="3"/>
  <c r="Z1943" i="3"/>
  <c r="Z1944" i="3"/>
  <c r="Z1945" i="3"/>
  <c r="Z1946" i="3"/>
  <c r="Z1947" i="3"/>
  <c r="Z1948" i="3"/>
  <c r="Z1949" i="3"/>
  <c r="Z1950" i="3"/>
  <c r="Z1951" i="3"/>
  <c r="Z1952" i="3"/>
  <c r="Z1953" i="3"/>
  <c r="Z1954" i="3"/>
  <c r="Z1955" i="3"/>
  <c r="Z1956" i="3"/>
  <c r="Z1957" i="3"/>
  <c r="Z1958" i="3"/>
  <c r="Z1959" i="3"/>
  <c r="Z1960" i="3"/>
  <c r="Z1961" i="3"/>
  <c r="Z1962" i="3"/>
  <c r="Z1963" i="3"/>
  <c r="Z1964" i="3"/>
  <c r="Z1965" i="3"/>
  <c r="Z1966" i="3"/>
  <c r="Z1967" i="3"/>
  <c r="Z1968" i="3"/>
  <c r="Z1969" i="3"/>
  <c r="Z1970" i="3"/>
  <c r="Z1971" i="3"/>
  <c r="Z1972" i="3"/>
  <c r="Z1973" i="3"/>
  <c r="Z1974" i="3"/>
  <c r="Z1975" i="3"/>
  <c r="Z1976" i="3"/>
  <c r="Z1977" i="3"/>
  <c r="Z1978" i="3"/>
  <c r="Z1979" i="3"/>
  <c r="Z1980" i="3"/>
  <c r="Z1981" i="3"/>
  <c r="Z1982" i="3"/>
  <c r="Z1983" i="3"/>
  <c r="Z1984" i="3"/>
  <c r="Z1985" i="3"/>
  <c r="Z1986" i="3"/>
  <c r="Z1987" i="3"/>
  <c r="Z1988" i="3"/>
  <c r="Z1989" i="3"/>
  <c r="Z1990" i="3"/>
  <c r="Z1991" i="3"/>
  <c r="Z1992" i="3"/>
  <c r="Z1993" i="3"/>
  <c r="Z1994" i="3"/>
  <c r="Z1995" i="3"/>
  <c r="Z1996" i="3"/>
  <c r="Z1997" i="3"/>
  <c r="Z1998" i="3"/>
  <c r="Z1999" i="3"/>
  <c r="Z2000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AA1758" i="3"/>
  <c r="AA1759" i="3"/>
  <c r="AA1760" i="3"/>
  <c r="AA1761" i="3"/>
  <c r="AA1762" i="3"/>
  <c r="AA1763" i="3"/>
  <c r="AA1764" i="3"/>
  <c r="AA1765" i="3"/>
  <c r="AA1766" i="3"/>
  <c r="AA1767" i="3"/>
  <c r="AA1768" i="3"/>
  <c r="AA1769" i="3"/>
  <c r="AA1770" i="3"/>
  <c r="AA1771" i="3"/>
  <c r="AA1772" i="3"/>
  <c r="AA1773" i="3"/>
  <c r="AA1774" i="3"/>
  <c r="AA1775" i="3"/>
  <c r="AA1776" i="3"/>
  <c r="AA1777" i="3"/>
  <c r="AA1778" i="3"/>
  <c r="AA1779" i="3"/>
  <c r="AA1780" i="3"/>
  <c r="AA1781" i="3"/>
  <c r="AA1782" i="3"/>
  <c r="AA1783" i="3"/>
  <c r="AA1784" i="3"/>
  <c r="AA1785" i="3"/>
  <c r="AA1786" i="3"/>
  <c r="AA1787" i="3"/>
  <c r="AA1788" i="3"/>
  <c r="AA1789" i="3"/>
  <c r="AA1790" i="3"/>
  <c r="AA1791" i="3"/>
  <c r="AA1792" i="3"/>
  <c r="AA1793" i="3"/>
  <c r="AA1794" i="3"/>
  <c r="AA1795" i="3"/>
  <c r="AA1796" i="3"/>
  <c r="AA1797" i="3"/>
  <c r="AA1798" i="3"/>
  <c r="AA1799" i="3"/>
  <c r="AA1800" i="3"/>
  <c r="AA1801" i="3"/>
  <c r="AA1802" i="3"/>
  <c r="AA1803" i="3"/>
  <c r="AA1804" i="3"/>
  <c r="AA1805" i="3"/>
  <c r="AA1806" i="3"/>
  <c r="AA1807" i="3"/>
  <c r="AA1808" i="3"/>
  <c r="AA1809" i="3"/>
  <c r="AA1810" i="3"/>
  <c r="AA1811" i="3"/>
  <c r="AA1812" i="3"/>
  <c r="AA1813" i="3"/>
  <c r="AA1814" i="3"/>
  <c r="AA1815" i="3"/>
  <c r="AA1816" i="3"/>
  <c r="AA1817" i="3"/>
  <c r="AA1818" i="3"/>
  <c r="AA1819" i="3"/>
  <c r="AA1820" i="3"/>
  <c r="AA1821" i="3"/>
  <c r="AA1822" i="3"/>
  <c r="AA1823" i="3"/>
  <c r="AA1824" i="3"/>
  <c r="AA1825" i="3"/>
  <c r="AA1826" i="3"/>
  <c r="AA1827" i="3"/>
  <c r="AA1828" i="3"/>
  <c r="AA1829" i="3"/>
  <c r="AA1830" i="3"/>
  <c r="AA1831" i="3"/>
  <c r="AA1832" i="3"/>
  <c r="AA1833" i="3"/>
  <c r="AA1834" i="3"/>
  <c r="AA1835" i="3"/>
  <c r="AA1836" i="3"/>
  <c r="AA1837" i="3"/>
  <c r="AA1838" i="3"/>
  <c r="AA1839" i="3"/>
  <c r="AA1840" i="3"/>
  <c r="AA1841" i="3"/>
  <c r="AA1842" i="3"/>
  <c r="AA1843" i="3"/>
  <c r="AA1844" i="3"/>
  <c r="AA1845" i="3"/>
  <c r="AA1846" i="3"/>
  <c r="AA1847" i="3"/>
  <c r="AA1848" i="3"/>
  <c r="AA1849" i="3"/>
  <c r="AA1850" i="3"/>
  <c r="AA1851" i="3"/>
  <c r="AA1852" i="3"/>
  <c r="AA1853" i="3"/>
  <c r="AA1854" i="3"/>
  <c r="AA1855" i="3"/>
  <c r="AA1856" i="3"/>
  <c r="AA1857" i="3"/>
  <c r="AA1858" i="3"/>
  <c r="AA1859" i="3"/>
  <c r="AA1860" i="3"/>
  <c r="AA1861" i="3"/>
  <c r="AA1862" i="3"/>
  <c r="AA1863" i="3"/>
  <c r="AA1864" i="3"/>
  <c r="AA1865" i="3"/>
  <c r="AA1866" i="3"/>
  <c r="AA1867" i="3"/>
  <c r="AA1868" i="3"/>
  <c r="AA1869" i="3"/>
  <c r="AA1870" i="3"/>
  <c r="AA1871" i="3"/>
  <c r="AA1872" i="3"/>
  <c r="AA1873" i="3"/>
  <c r="AA1874" i="3"/>
  <c r="AA1875" i="3"/>
  <c r="AA1876" i="3"/>
  <c r="AA1877" i="3"/>
  <c r="AA1878" i="3"/>
  <c r="AA1879" i="3"/>
  <c r="AA1880" i="3"/>
  <c r="AA1881" i="3"/>
  <c r="AA1882" i="3"/>
  <c r="AA1883" i="3"/>
  <c r="AA1884" i="3"/>
  <c r="AA1885" i="3"/>
  <c r="AA1886" i="3"/>
  <c r="AA1887" i="3"/>
  <c r="AA1888" i="3"/>
  <c r="AA1889" i="3"/>
  <c r="AA1890" i="3"/>
  <c r="AA1891" i="3"/>
  <c r="AA1892" i="3"/>
  <c r="AA1893" i="3"/>
  <c r="AA1894" i="3"/>
  <c r="AA1895" i="3"/>
  <c r="AA1896" i="3"/>
  <c r="AA1897" i="3"/>
  <c r="AA1898" i="3"/>
  <c r="AA1899" i="3"/>
  <c r="AA1900" i="3"/>
  <c r="AA1901" i="3"/>
  <c r="AA1902" i="3"/>
  <c r="AA1903" i="3"/>
  <c r="AA1904" i="3"/>
  <c r="AA1905" i="3"/>
  <c r="AA1906" i="3"/>
  <c r="AA1907" i="3"/>
  <c r="AA1908" i="3"/>
  <c r="AA1909" i="3"/>
  <c r="AA1910" i="3"/>
  <c r="AA1911" i="3"/>
  <c r="AA1912" i="3"/>
  <c r="AA1913" i="3"/>
  <c r="AA1914" i="3"/>
  <c r="AA1915" i="3"/>
  <c r="AA1916" i="3"/>
  <c r="AA1917" i="3"/>
  <c r="AA1918" i="3"/>
  <c r="AA1919" i="3"/>
  <c r="AA1920" i="3"/>
  <c r="AA1921" i="3"/>
  <c r="AA1922" i="3"/>
  <c r="AA1923" i="3"/>
  <c r="AA1924" i="3"/>
  <c r="AA1925" i="3"/>
  <c r="AA1926" i="3"/>
  <c r="AA1927" i="3"/>
  <c r="AA1928" i="3"/>
  <c r="AA1929" i="3"/>
  <c r="AA1930" i="3"/>
  <c r="AA1931" i="3"/>
  <c r="AA1932" i="3"/>
  <c r="AA1933" i="3"/>
  <c r="AA1934" i="3"/>
  <c r="AA1935" i="3"/>
  <c r="AA1936" i="3"/>
  <c r="AA1937" i="3"/>
  <c r="AA1938" i="3"/>
  <c r="AA1939" i="3"/>
  <c r="AA1940" i="3"/>
  <c r="AA1941" i="3"/>
  <c r="AA1942" i="3"/>
  <c r="AA1943" i="3"/>
  <c r="AA1944" i="3"/>
  <c r="AA1945" i="3"/>
  <c r="AA1946" i="3"/>
  <c r="AA1947" i="3"/>
  <c r="AA1948" i="3"/>
  <c r="AA1949" i="3"/>
  <c r="AA1950" i="3"/>
  <c r="AA1951" i="3"/>
  <c r="AA1952" i="3"/>
  <c r="AA1953" i="3"/>
  <c r="AA1954" i="3"/>
  <c r="AA1955" i="3"/>
  <c r="AA1956" i="3"/>
  <c r="AA1957" i="3"/>
  <c r="AA1958" i="3"/>
  <c r="AA1959" i="3"/>
  <c r="AA1960" i="3"/>
  <c r="AA1961" i="3"/>
  <c r="AA1962" i="3"/>
  <c r="AA1963" i="3"/>
  <c r="AA1964" i="3"/>
  <c r="AA1965" i="3"/>
  <c r="AA1966" i="3"/>
  <c r="AA1967" i="3"/>
  <c r="AA1968" i="3"/>
  <c r="AA1969" i="3"/>
  <c r="AA1970" i="3"/>
  <c r="AA1971" i="3"/>
  <c r="AA1972" i="3"/>
  <c r="AA1973" i="3"/>
  <c r="AA1974" i="3"/>
  <c r="AA1975" i="3"/>
  <c r="AA1976" i="3"/>
  <c r="AA1977" i="3"/>
  <c r="AA1978" i="3"/>
  <c r="AA1979" i="3"/>
  <c r="AA1980" i="3"/>
  <c r="AA1981" i="3"/>
  <c r="AA1982" i="3"/>
  <c r="AA1983" i="3"/>
  <c r="AA1984" i="3"/>
  <c r="AA1985" i="3"/>
  <c r="AA1986" i="3"/>
  <c r="AA1987" i="3"/>
  <c r="AA1988" i="3"/>
  <c r="AA1989" i="3"/>
  <c r="AA1990" i="3"/>
  <c r="AA1991" i="3"/>
  <c r="AA1992" i="3"/>
  <c r="AA1993" i="3"/>
  <c r="AA1994" i="3"/>
  <c r="AA1995" i="3"/>
  <c r="AA1996" i="3"/>
  <c r="AA1997" i="3"/>
  <c r="AA1998" i="3"/>
  <c r="AA1999" i="3"/>
  <c r="AA2000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B1758" i="3"/>
  <c r="AB1759" i="3"/>
  <c r="AB1760" i="3"/>
  <c r="AB1761" i="3"/>
  <c r="AB1762" i="3"/>
  <c r="AB1763" i="3"/>
  <c r="AB1764" i="3"/>
  <c r="AB1765" i="3"/>
  <c r="AB1766" i="3"/>
  <c r="AB1767" i="3"/>
  <c r="AB1768" i="3"/>
  <c r="AB1769" i="3"/>
  <c r="AB1770" i="3"/>
  <c r="AB1771" i="3"/>
  <c r="AB1772" i="3"/>
  <c r="AB1773" i="3"/>
  <c r="AB1774" i="3"/>
  <c r="AB1775" i="3"/>
  <c r="AB1776" i="3"/>
  <c r="AB1777" i="3"/>
  <c r="AB1778" i="3"/>
  <c r="AB1779" i="3"/>
  <c r="AB1780" i="3"/>
  <c r="AB1781" i="3"/>
  <c r="AB1782" i="3"/>
  <c r="AB1783" i="3"/>
  <c r="AB1784" i="3"/>
  <c r="AB1785" i="3"/>
  <c r="AB1786" i="3"/>
  <c r="AB1787" i="3"/>
  <c r="AB1788" i="3"/>
  <c r="AB1789" i="3"/>
  <c r="AB1790" i="3"/>
  <c r="AB1791" i="3"/>
  <c r="AB1792" i="3"/>
  <c r="AB1793" i="3"/>
  <c r="AB1794" i="3"/>
  <c r="AB1795" i="3"/>
  <c r="AB1796" i="3"/>
  <c r="AB1797" i="3"/>
  <c r="AB1798" i="3"/>
  <c r="AB1799" i="3"/>
  <c r="AB1800" i="3"/>
  <c r="AB1801" i="3"/>
  <c r="AB1802" i="3"/>
  <c r="AB1803" i="3"/>
  <c r="AB1804" i="3"/>
  <c r="AB1805" i="3"/>
  <c r="AB1806" i="3"/>
  <c r="AB1807" i="3"/>
  <c r="AB1808" i="3"/>
  <c r="AB1809" i="3"/>
  <c r="AB1810" i="3"/>
  <c r="AB1811" i="3"/>
  <c r="AB1812" i="3"/>
  <c r="AB1813" i="3"/>
  <c r="AB1814" i="3"/>
  <c r="AB1815" i="3"/>
  <c r="AB1816" i="3"/>
  <c r="AB1817" i="3"/>
  <c r="AB1818" i="3"/>
  <c r="AB1819" i="3"/>
  <c r="AB1820" i="3"/>
  <c r="AB1821" i="3"/>
  <c r="AB1822" i="3"/>
  <c r="AB1823" i="3"/>
  <c r="AB1824" i="3"/>
  <c r="AB1825" i="3"/>
  <c r="AB1826" i="3"/>
  <c r="AB1827" i="3"/>
  <c r="AB1828" i="3"/>
  <c r="AB1829" i="3"/>
  <c r="AB1830" i="3"/>
  <c r="AB1831" i="3"/>
  <c r="AB1832" i="3"/>
  <c r="AB1833" i="3"/>
  <c r="AB1834" i="3"/>
  <c r="AB1835" i="3"/>
  <c r="AB1836" i="3"/>
  <c r="AB1837" i="3"/>
  <c r="AB1838" i="3"/>
  <c r="AB1839" i="3"/>
  <c r="AB1840" i="3"/>
  <c r="AB1841" i="3"/>
  <c r="AB1842" i="3"/>
  <c r="AB1843" i="3"/>
  <c r="AB1844" i="3"/>
  <c r="AB1845" i="3"/>
  <c r="AB1846" i="3"/>
  <c r="AB1847" i="3"/>
  <c r="AB1848" i="3"/>
  <c r="AB1849" i="3"/>
  <c r="AB1850" i="3"/>
  <c r="AB1851" i="3"/>
  <c r="AB1852" i="3"/>
  <c r="AB1853" i="3"/>
  <c r="AB1854" i="3"/>
  <c r="AB1855" i="3"/>
  <c r="AB1856" i="3"/>
  <c r="AB1857" i="3"/>
  <c r="AB1858" i="3"/>
  <c r="AB1859" i="3"/>
  <c r="AB1860" i="3"/>
  <c r="AB1861" i="3"/>
  <c r="AB1862" i="3"/>
  <c r="AB1863" i="3"/>
  <c r="AB1864" i="3"/>
  <c r="AB1865" i="3"/>
  <c r="AB1866" i="3"/>
  <c r="AB1867" i="3"/>
  <c r="AB1868" i="3"/>
  <c r="AB1869" i="3"/>
  <c r="AB1870" i="3"/>
  <c r="AB1871" i="3"/>
  <c r="AB1872" i="3"/>
  <c r="AB1873" i="3"/>
  <c r="AB1874" i="3"/>
  <c r="AB1875" i="3"/>
  <c r="AB1876" i="3"/>
  <c r="AB1877" i="3"/>
  <c r="AB1878" i="3"/>
  <c r="AB1879" i="3"/>
  <c r="AB1880" i="3"/>
  <c r="AB1881" i="3"/>
  <c r="AB1882" i="3"/>
  <c r="AB1883" i="3"/>
  <c r="AB1884" i="3"/>
  <c r="AB1885" i="3"/>
  <c r="AB1886" i="3"/>
  <c r="AB1887" i="3"/>
  <c r="AB1888" i="3"/>
  <c r="AB1889" i="3"/>
  <c r="AB1890" i="3"/>
  <c r="AB1891" i="3"/>
  <c r="AB1892" i="3"/>
  <c r="AB1893" i="3"/>
  <c r="AB1894" i="3"/>
  <c r="AB1895" i="3"/>
  <c r="AB1896" i="3"/>
  <c r="AB1897" i="3"/>
  <c r="AB1898" i="3"/>
  <c r="AB1899" i="3"/>
  <c r="AB1900" i="3"/>
  <c r="AB1901" i="3"/>
  <c r="AB1902" i="3"/>
  <c r="AB1903" i="3"/>
  <c r="AB1904" i="3"/>
  <c r="AB1905" i="3"/>
  <c r="AB1906" i="3"/>
  <c r="AB1907" i="3"/>
  <c r="AB1908" i="3"/>
  <c r="AB1909" i="3"/>
  <c r="AB1910" i="3"/>
  <c r="AB1911" i="3"/>
  <c r="AB1912" i="3"/>
  <c r="AB1913" i="3"/>
  <c r="AB1914" i="3"/>
  <c r="AB1915" i="3"/>
  <c r="AB1916" i="3"/>
  <c r="AB1917" i="3"/>
  <c r="AB1918" i="3"/>
  <c r="AB1919" i="3"/>
  <c r="AB1920" i="3"/>
  <c r="AB1921" i="3"/>
  <c r="AB1922" i="3"/>
  <c r="AB1923" i="3"/>
  <c r="AB1924" i="3"/>
  <c r="AB1925" i="3"/>
  <c r="AB1926" i="3"/>
  <c r="AB1927" i="3"/>
  <c r="AB1928" i="3"/>
  <c r="AB1929" i="3"/>
  <c r="AB1930" i="3"/>
  <c r="AB1931" i="3"/>
  <c r="AB1932" i="3"/>
  <c r="AB1933" i="3"/>
  <c r="AB1934" i="3"/>
  <c r="AB1935" i="3"/>
  <c r="AB1936" i="3"/>
  <c r="AB1937" i="3"/>
  <c r="AB1938" i="3"/>
  <c r="AB1939" i="3"/>
  <c r="AB1940" i="3"/>
  <c r="AB1941" i="3"/>
  <c r="AB1942" i="3"/>
  <c r="AB1943" i="3"/>
  <c r="AB1944" i="3"/>
  <c r="AB1945" i="3"/>
  <c r="AB1946" i="3"/>
  <c r="AB1947" i="3"/>
  <c r="AB1948" i="3"/>
  <c r="AB1949" i="3"/>
  <c r="AB1950" i="3"/>
  <c r="AB1951" i="3"/>
  <c r="AB1952" i="3"/>
  <c r="AB1953" i="3"/>
  <c r="AB1954" i="3"/>
  <c r="AB1955" i="3"/>
  <c r="AB1956" i="3"/>
  <c r="AB1957" i="3"/>
  <c r="AB1958" i="3"/>
  <c r="AB1959" i="3"/>
  <c r="AB1960" i="3"/>
  <c r="AB1961" i="3"/>
  <c r="AB1962" i="3"/>
  <c r="AB1963" i="3"/>
  <c r="AB1964" i="3"/>
  <c r="AB1965" i="3"/>
  <c r="AB1966" i="3"/>
  <c r="AB1967" i="3"/>
  <c r="AB1968" i="3"/>
  <c r="AB1969" i="3"/>
  <c r="AB1970" i="3"/>
  <c r="AB1971" i="3"/>
  <c r="AB1972" i="3"/>
  <c r="AB1973" i="3"/>
  <c r="AB1974" i="3"/>
  <c r="AB1975" i="3"/>
  <c r="AB1976" i="3"/>
  <c r="AB1977" i="3"/>
  <c r="AB1978" i="3"/>
  <c r="AB1979" i="3"/>
  <c r="AB1980" i="3"/>
  <c r="AB1981" i="3"/>
  <c r="AB1982" i="3"/>
  <c r="AB1983" i="3"/>
  <c r="AB1984" i="3"/>
  <c r="AB1985" i="3"/>
  <c r="AB1986" i="3"/>
  <c r="AB1987" i="3"/>
  <c r="AB1988" i="3"/>
  <c r="AB1989" i="3"/>
  <c r="AB1990" i="3"/>
  <c r="AB1991" i="3"/>
  <c r="AB1992" i="3"/>
  <c r="AB1993" i="3"/>
  <c r="AB1994" i="3"/>
  <c r="AB1995" i="3"/>
  <c r="AB1996" i="3"/>
  <c r="AB1997" i="3"/>
  <c r="AB1998" i="3"/>
  <c r="AB1999" i="3"/>
  <c r="AB2000" i="3"/>
  <c r="AB7" i="3"/>
  <c r="AA7" i="3"/>
  <c r="Z7" i="3"/>
  <c r="Y7" i="3"/>
  <c r="A7" i="3"/>
  <c r="A2" i="4" s="1"/>
  <c r="A3" i="4"/>
  <c r="A9" i="3"/>
  <c r="A10" i="3"/>
  <c r="P10" i="3" s="1"/>
  <c r="A11" i="3"/>
  <c r="P11" i="3" s="1"/>
  <c r="A12" i="3"/>
  <c r="P12" i="3" s="1"/>
  <c r="A13" i="3"/>
  <c r="P13" i="3" s="1"/>
  <c r="A14" i="3"/>
  <c r="P14" i="3" s="1"/>
  <c r="A15" i="3"/>
  <c r="P15" i="3" s="1"/>
  <c r="A16" i="3"/>
  <c r="P16" i="3" s="1"/>
  <c r="A17" i="3"/>
  <c r="P17" i="3" s="1"/>
  <c r="A18" i="3"/>
  <c r="P18" i="3" s="1"/>
  <c r="A19" i="3"/>
  <c r="P19" i="3" s="1"/>
  <c r="A20" i="3"/>
  <c r="P20" i="3" s="1"/>
  <c r="A21" i="3"/>
  <c r="P21" i="3" s="1"/>
  <c r="A22" i="3"/>
  <c r="P22" i="3" s="1"/>
  <c r="A23" i="3"/>
  <c r="P23" i="3" s="1"/>
  <c r="A24" i="3"/>
  <c r="P24" i="3" s="1"/>
  <c r="A25" i="3"/>
  <c r="P25" i="3" s="1"/>
  <c r="A26" i="3"/>
  <c r="P26" i="3" s="1"/>
  <c r="A27" i="3"/>
  <c r="P27" i="3" s="1"/>
  <c r="A28" i="3"/>
  <c r="P28" i="3" s="1"/>
  <c r="A29" i="3"/>
  <c r="P29" i="3" s="1"/>
  <c r="A30" i="3"/>
  <c r="P30" i="3" s="1"/>
  <c r="A31" i="3"/>
  <c r="P31" i="3" s="1"/>
  <c r="A32" i="3"/>
  <c r="P32" i="3" s="1"/>
  <c r="A33" i="3"/>
  <c r="P33" i="3" s="1"/>
  <c r="A34" i="3"/>
  <c r="P34" i="3" s="1"/>
  <c r="A35" i="3"/>
  <c r="P35" i="3" s="1"/>
  <c r="A36" i="3"/>
  <c r="P36" i="3" s="1"/>
  <c r="A37" i="3"/>
  <c r="P37" i="3" s="1"/>
  <c r="A38" i="3"/>
  <c r="P38" i="3" s="1"/>
  <c r="A39" i="3"/>
  <c r="P39" i="3" s="1"/>
  <c r="A40" i="3"/>
  <c r="P40" i="3" s="1"/>
  <c r="A41" i="3"/>
  <c r="P41" i="3" s="1"/>
  <c r="A42" i="3"/>
  <c r="P42" i="3" s="1"/>
  <c r="A43" i="3"/>
  <c r="P43" i="3" s="1"/>
  <c r="A44" i="3"/>
  <c r="P44" i="3" s="1"/>
  <c r="A45" i="3"/>
  <c r="P45" i="3" s="1"/>
  <c r="A46" i="3"/>
  <c r="P46" i="3" s="1"/>
  <c r="A47" i="3"/>
  <c r="P47" i="3" s="1"/>
  <c r="A48" i="3"/>
  <c r="P48" i="3" s="1"/>
  <c r="A49" i="3"/>
  <c r="P49" i="3" s="1"/>
  <c r="A50" i="3"/>
  <c r="P50" i="3" s="1"/>
  <c r="A51" i="3"/>
  <c r="P51" i="3" s="1"/>
  <c r="A52" i="3"/>
  <c r="P52" i="3" s="1"/>
  <c r="A53" i="3"/>
  <c r="P53" i="3" s="1"/>
  <c r="A54" i="3"/>
  <c r="P54" i="3" s="1"/>
  <c r="A55" i="3"/>
  <c r="P55" i="3" s="1"/>
  <c r="A56" i="3"/>
  <c r="P56" i="3" s="1"/>
  <c r="A57" i="3"/>
  <c r="P57" i="3" s="1"/>
  <c r="A58" i="3"/>
  <c r="P58" i="3" s="1"/>
  <c r="A59" i="3"/>
  <c r="P59" i="3" s="1"/>
  <c r="A60" i="3"/>
  <c r="P60" i="3" s="1"/>
  <c r="A61" i="3"/>
  <c r="P61" i="3" s="1"/>
  <c r="A62" i="3"/>
  <c r="P62" i="3" s="1"/>
  <c r="A63" i="3"/>
  <c r="P63" i="3" s="1"/>
  <c r="A64" i="3"/>
  <c r="P64" i="3" s="1"/>
  <c r="A65" i="3"/>
  <c r="P65" i="3" s="1"/>
  <c r="A66" i="3"/>
  <c r="P66" i="3" s="1"/>
  <c r="A67" i="3"/>
  <c r="P67" i="3" s="1"/>
  <c r="A68" i="3"/>
  <c r="P68" i="3" s="1"/>
  <c r="A69" i="3"/>
  <c r="P69" i="3" s="1"/>
  <c r="A70" i="3"/>
  <c r="P70" i="3" s="1"/>
  <c r="A71" i="3"/>
  <c r="P71" i="3" s="1"/>
  <c r="A72" i="3"/>
  <c r="P72" i="3" s="1"/>
  <c r="A73" i="3"/>
  <c r="P73" i="3" s="1"/>
  <c r="A74" i="3"/>
  <c r="P74" i="3" s="1"/>
  <c r="A75" i="3"/>
  <c r="P75" i="3" s="1"/>
  <c r="A76" i="3"/>
  <c r="P76" i="3" s="1"/>
  <c r="A77" i="3"/>
  <c r="P77" i="3" s="1"/>
  <c r="A78" i="3"/>
  <c r="P78" i="3" s="1"/>
  <c r="A79" i="3"/>
  <c r="P79" i="3" s="1"/>
  <c r="A80" i="3"/>
  <c r="P80" i="3" s="1"/>
  <c r="A81" i="3"/>
  <c r="P81" i="3" s="1"/>
  <c r="A82" i="3"/>
  <c r="P82" i="3" s="1"/>
  <c r="A83" i="3"/>
  <c r="P83" i="3" s="1"/>
  <c r="A84" i="3"/>
  <c r="P84" i="3" s="1"/>
  <c r="A85" i="3"/>
  <c r="P85" i="3" s="1"/>
  <c r="A86" i="3"/>
  <c r="P86" i="3" s="1"/>
  <c r="A87" i="3"/>
  <c r="P87" i="3" s="1"/>
  <c r="A88" i="3"/>
  <c r="P88" i="3" s="1"/>
  <c r="A89" i="3"/>
  <c r="P89" i="3" s="1"/>
  <c r="A90" i="3"/>
  <c r="P90" i="3" s="1"/>
  <c r="A91" i="3"/>
  <c r="P91" i="3" s="1"/>
  <c r="A92" i="3"/>
  <c r="P92" i="3" s="1"/>
  <c r="A93" i="3"/>
  <c r="P93" i="3" s="1"/>
  <c r="A94" i="3"/>
  <c r="P94" i="3" s="1"/>
  <c r="A95" i="3"/>
  <c r="P95" i="3" s="1"/>
  <c r="A96" i="3"/>
  <c r="P96" i="3" s="1"/>
  <c r="A97" i="3"/>
  <c r="P97" i="3" s="1"/>
  <c r="A98" i="3"/>
  <c r="P98" i="3" s="1"/>
  <c r="A99" i="3"/>
  <c r="P99" i="3" s="1"/>
  <c r="A100" i="3"/>
  <c r="P100" i="3" s="1"/>
  <c r="A101" i="3"/>
  <c r="P101" i="3" s="1"/>
  <c r="A102" i="3"/>
  <c r="P102" i="3" s="1"/>
  <c r="A103" i="3"/>
  <c r="P103" i="3" s="1"/>
  <c r="A104" i="3"/>
  <c r="P104" i="3" s="1"/>
  <c r="A105" i="3"/>
  <c r="P105" i="3" s="1"/>
  <c r="A106" i="3"/>
  <c r="P106" i="3" s="1"/>
  <c r="A107" i="3"/>
  <c r="P107" i="3" s="1"/>
  <c r="A108" i="3"/>
  <c r="P108" i="3" s="1"/>
  <c r="A109" i="3"/>
  <c r="P109" i="3" s="1"/>
  <c r="A110" i="3"/>
  <c r="P110" i="3" s="1"/>
  <c r="A111" i="3"/>
  <c r="P111" i="3" s="1"/>
  <c r="A112" i="3"/>
  <c r="P112" i="3" s="1"/>
  <c r="A113" i="3"/>
  <c r="P113" i="3" s="1"/>
  <c r="A114" i="3"/>
  <c r="P114" i="3" s="1"/>
  <c r="A115" i="3"/>
  <c r="P115" i="3" s="1"/>
  <c r="A116" i="3"/>
  <c r="P116" i="3" s="1"/>
  <c r="A117" i="3"/>
  <c r="P117" i="3" s="1"/>
  <c r="A118" i="3"/>
  <c r="P118" i="3" s="1"/>
  <c r="A119" i="3"/>
  <c r="P119" i="3" s="1"/>
  <c r="A120" i="3"/>
  <c r="P120" i="3" s="1"/>
  <c r="A121" i="3"/>
  <c r="P121" i="3" s="1"/>
  <c r="A122" i="3"/>
  <c r="P122" i="3" s="1"/>
  <c r="A123" i="3"/>
  <c r="P123" i="3" s="1"/>
  <c r="A124" i="3"/>
  <c r="P124" i="3" s="1"/>
  <c r="A125" i="3"/>
  <c r="P125" i="3" s="1"/>
  <c r="A126" i="3"/>
  <c r="P126" i="3" s="1"/>
  <c r="A127" i="3"/>
  <c r="P127" i="3" s="1"/>
  <c r="A128" i="3"/>
  <c r="P128" i="3" s="1"/>
  <c r="A129" i="3"/>
  <c r="P129" i="3" s="1"/>
  <c r="A130" i="3"/>
  <c r="P130" i="3" s="1"/>
  <c r="A131" i="3"/>
  <c r="P131" i="3" s="1"/>
  <c r="A132" i="3"/>
  <c r="P132" i="3" s="1"/>
  <c r="A133" i="3"/>
  <c r="P133" i="3" s="1"/>
  <c r="A134" i="3"/>
  <c r="P134" i="3" s="1"/>
  <c r="A135" i="3"/>
  <c r="P135" i="3" s="1"/>
  <c r="A136" i="3"/>
  <c r="P136" i="3" s="1"/>
  <c r="A137" i="3"/>
  <c r="P137" i="3" s="1"/>
  <c r="A138" i="3"/>
  <c r="P138" i="3" s="1"/>
  <c r="A139" i="3"/>
  <c r="P139" i="3" s="1"/>
  <c r="A140" i="3"/>
  <c r="P140" i="3" s="1"/>
  <c r="A141" i="3"/>
  <c r="P141" i="3" s="1"/>
  <c r="A142" i="3"/>
  <c r="P142" i="3" s="1"/>
  <c r="A143" i="3"/>
  <c r="P143" i="3" s="1"/>
  <c r="A144" i="3"/>
  <c r="P144" i="3" s="1"/>
  <c r="A145" i="3"/>
  <c r="P145" i="3" s="1"/>
  <c r="A146" i="3"/>
  <c r="P146" i="3" s="1"/>
  <c r="A147" i="3"/>
  <c r="P147" i="3" s="1"/>
  <c r="A148" i="3"/>
  <c r="P148" i="3" s="1"/>
  <c r="A149" i="3"/>
  <c r="P149" i="3" s="1"/>
  <c r="A150" i="3"/>
  <c r="P150" i="3" s="1"/>
  <c r="A151" i="3"/>
  <c r="P151" i="3" s="1"/>
  <c r="A152" i="3"/>
  <c r="P152" i="3" s="1"/>
  <c r="A153" i="3"/>
  <c r="P153" i="3" s="1"/>
  <c r="A154" i="3"/>
  <c r="P154" i="3" s="1"/>
  <c r="A155" i="3"/>
  <c r="P155" i="3" s="1"/>
  <c r="A156" i="3"/>
  <c r="P156" i="3" s="1"/>
  <c r="A157" i="3"/>
  <c r="P157" i="3" s="1"/>
  <c r="A158" i="3"/>
  <c r="P158" i="3" s="1"/>
  <c r="A159" i="3"/>
  <c r="P159" i="3" s="1"/>
  <c r="A160" i="3"/>
  <c r="P160" i="3" s="1"/>
  <c r="A161" i="3"/>
  <c r="P161" i="3" s="1"/>
  <c r="A162" i="3"/>
  <c r="P162" i="3" s="1"/>
  <c r="A163" i="3"/>
  <c r="P163" i="3" s="1"/>
  <c r="A164" i="3"/>
  <c r="P164" i="3" s="1"/>
  <c r="A165" i="3"/>
  <c r="P165" i="3" s="1"/>
  <c r="A166" i="3"/>
  <c r="P166" i="3" s="1"/>
  <c r="A167" i="3"/>
  <c r="P167" i="3" s="1"/>
  <c r="A168" i="3"/>
  <c r="P168" i="3" s="1"/>
  <c r="A169" i="3"/>
  <c r="P169" i="3" s="1"/>
  <c r="A170" i="3"/>
  <c r="P170" i="3" s="1"/>
  <c r="A171" i="3"/>
  <c r="P171" i="3" s="1"/>
  <c r="A172" i="3"/>
  <c r="P172" i="3" s="1"/>
  <c r="A173" i="3"/>
  <c r="P173" i="3" s="1"/>
  <c r="A174" i="3"/>
  <c r="P174" i="3" s="1"/>
  <c r="A175" i="3"/>
  <c r="P175" i="3" s="1"/>
  <c r="A176" i="3"/>
  <c r="P176" i="3" s="1"/>
  <c r="A177" i="3"/>
  <c r="P177" i="3" s="1"/>
  <c r="A178" i="3"/>
  <c r="P178" i="3" s="1"/>
  <c r="A179" i="3"/>
  <c r="P179" i="3" s="1"/>
  <c r="A180" i="3"/>
  <c r="P180" i="3" s="1"/>
  <c r="A181" i="3"/>
  <c r="P181" i="3" s="1"/>
  <c r="A182" i="3"/>
  <c r="P182" i="3" s="1"/>
  <c r="A183" i="3"/>
  <c r="P183" i="3" s="1"/>
  <c r="A184" i="3"/>
  <c r="P184" i="3" s="1"/>
  <c r="A185" i="3"/>
  <c r="P185" i="3" s="1"/>
  <c r="A186" i="3"/>
  <c r="P186" i="3" s="1"/>
  <c r="A187" i="3"/>
  <c r="P187" i="3" s="1"/>
  <c r="A188" i="3"/>
  <c r="P188" i="3" s="1"/>
  <c r="A189" i="3"/>
  <c r="P189" i="3" s="1"/>
  <c r="A190" i="3"/>
  <c r="P190" i="3" s="1"/>
  <c r="A191" i="3"/>
  <c r="P191" i="3" s="1"/>
  <c r="A192" i="3"/>
  <c r="P192" i="3" s="1"/>
  <c r="A193" i="3"/>
  <c r="P193" i="3" s="1"/>
  <c r="A194" i="3"/>
  <c r="P194" i="3" s="1"/>
  <c r="A195" i="3"/>
  <c r="P195" i="3" s="1"/>
  <c r="A196" i="3"/>
  <c r="P196" i="3" s="1"/>
  <c r="A197" i="3"/>
  <c r="P197" i="3" s="1"/>
  <c r="A198" i="3"/>
  <c r="P198" i="3" s="1"/>
  <c r="A199" i="3"/>
  <c r="P199" i="3" s="1"/>
  <c r="A200" i="3"/>
  <c r="P200" i="3" s="1"/>
  <c r="A201" i="3"/>
  <c r="P201" i="3" s="1"/>
  <c r="A202" i="3"/>
  <c r="P202" i="3" s="1"/>
  <c r="A203" i="3"/>
  <c r="P203" i="3" s="1"/>
  <c r="A204" i="3"/>
  <c r="P204" i="3" s="1"/>
  <c r="A205" i="3"/>
  <c r="P205" i="3" s="1"/>
  <c r="A206" i="3"/>
  <c r="P206" i="3" s="1"/>
  <c r="A207" i="3"/>
  <c r="P207" i="3" s="1"/>
  <c r="A208" i="3"/>
  <c r="P208" i="3" s="1"/>
  <c r="A209" i="3"/>
  <c r="P209" i="3" s="1"/>
  <c r="A210" i="3"/>
  <c r="P210" i="3" s="1"/>
  <c r="A211" i="3"/>
  <c r="P211" i="3" s="1"/>
  <c r="A212" i="3"/>
  <c r="P212" i="3" s="1"/>
  <c r="A213" i="3"/>
  <c r="P213" i="3" s="1"/>
  <c r="A214" i="3"/>
  <c r="P214" i="3" s="1"/>
  <c r="A215" i="3"/>
  <c r="P215" i="3" s="1"/>
  <c r="A216" i="3"/>
  <c r="P216" i="3" s="1"/>
  <c r="A217" i="3"/>
  <c r="P217" i="3" s="1"/>
  <c r="A218" i="3"/>
  <c r="P218" i="3" s="1"/>
  <c r="A219" i="3"/>
  <c r="P219" i="3" s="1"/>
  <c r="A220" i="3"/>
  <c r="P220" i="3" s="1"/>
  <c r="A221" i="3"/>
  <c r="P221" i="3" s="1"/>
  <c r="A222" i="3"/>
  <c r="P222" i="3" s="1"/>
  <c r="A223" i="3"/>
  <c r="P223" i="3" s="1"/>
  <c r="A224" i="3"/>
  <c r="P224" i="3" s="1"/>
  <c r="A225" i="3"/>
  <c r="P225" i="3" s="1"/>
  <c r="A226" i="3"/>
  <c r="P226" i="3" s="1"/>
  <c r="A227" i="3"/>
  <c r="P227" i="3" s="1"/>
  <c r="A228" i="3"/>
  <c r="P228" i="3" s="1"/>
  <c r="A229" i="3"/>
  <c r="P229" i="3" s="1"/>
  <c r="A230" i="3"/>
  <c r="P230" i="3" s="1"/>
  <c r="A231" i="3"/>
  <c r="P231" i="3" s="1"/>
  <c r="A232" i="3"/>
  <c r="P232" i="3" s="1"/>
  <c r="A233" i="3"/>
  <c r="P233" i="3" s="1"/>
  <c r="A234" i="3"/>
  <c r="P234" i="3" s="1"/>
  <c r="A235" i="3"/>
  <c r="P235" i="3" s="1"/>
  <c r="A236" i="3"/>
  <c r="P236" i="3" s="1"/>
  <c r="A237" i="3"/>
  <c r="P237" i="3" s="1"/>
  <c r="A238" i="3"/>
  <c r="P238" i="3" s="1"/>
  <c r="A239" i="3"/>
  <c r="P239" i="3" s="1"/>
  <c r="A240" i="3"/>
  <c r="P240" i="3" s="1"/>
  <c r="A241" i="3"/>
  <c r="P241" i="3" s="1"/>
  <c r="A242" i="3"/>
  <c r="P242" i="3" s="1"/>
  <c r="A243" i="3"/>
  <c r="P243" i="3" s="1"/>
  <c r="A244" i="3"/>
  <c r="P244" i="3" s="1"/>
  <c r="A245" i="3"/>
  <c r="P245" i="3" s="1"/>
  <c r="A246" i="3"/>
  <c r="P246" i="3" s="1"/>
  <c r="A247" i="3"/>
  <c r="P247" i="3" s="1"/>
  <c r="A248" i="3"/>
  <c r="P248" i="3" s="1"/>
  <c r="A249" i="3"/>
  <c r="P249" i="3" s="1"/>
  <c r="A250" i="3"/>
  <c r="P250" i="3" s="1"/>
  <c r="A251" i="3"/>
  <c r="P251" i="3" s="1"/>
  <c r="A252" i="3"/>
  <c r="P252" i="3" s="1"/>
  <c r="A253" i="3"/>
  <c r="P253" i="3" s="1"/>
  <c r="A254" i="3"/>
  <c r="P254" i="3" s="1"/>
  <c r="A255" i="3"/>
  <c r="P255" i="3" s="1"/>
  <c r="A256" i="3"/>
  <c r="P256" i="3" s="1"/>
  <c r="A257" i="3"/>
  <c r="P257" i="3" s="1"/>
  <c r="A258" i="3"/>
  <c r="P258" i="3" s="1"/>
  <c r="A259" i="3"/>
  <c r="P259" i="3" s="1"/>
  <c r="A260" i="3"/>
  <c r="P260" i="3" s="1"/>
  <c r="A261" i="3"/>
  <c r="P261" i="3" s="1"/>
  <c r="A262" i="3"/>
  <c r="P262" i="3" s="1"/>
  <c r="A263" i="3"/>
  <c r="P263" i="3" s="1"/>
  <c r="A264" i="3"/>
  <c r="P264" i="3" s="1"/>
  <c r="A265" i="3"/>
  <c r="P265" i="3" s="1"/>
  <c r="A266" i="3"/>
  <c r="P266" i="3" s="1"/>
  <c r="A267" i="3"/>
  <c r="P267" i="3" s="1"/>
  <c r="A268" i="3"/>
  <c r="A263" i="4" s="1"/>
  <c r="A269" i="3"/>
  <c r="A264" i="4" s="1"/>
  <c r="D264" i="4" s="1"/>
  <c r="A270" i="3"/>
  <c r="A265" i="4" s="1"/>
  <c r="A271" i="3"/>
  <c r="A266" i="4" s="1"/>
  <c r="M266" i="4" s="1"/>
  <c r="A272" i="3"/>
  <c r="A267" i="4" s="1"/>
  <c r="A273" i="3"/>
  <c r="A268" i="4" s="1"/>
  <c r="M268" i="4" s="1"/>
  <c r="A274" i="3"/>
  <c r="A269" i="4" s="1"/>
  <c r="M269" i="4" s="1"/>
  <c r="A275" i="3"/>
  <c r="A270" i="4" s="1"/>
  <c r="A276" i="3"/>
  <c r="A271" i="4" s="1"/>
  <c r="C271" i="4" s="1"/>
  <c r="A277" i="3"/>
  <c r="A272" i="4" s="1"/>
  <c r="A278" i="3"/>
  <c r="A273" i="4" s="1"/>
  <c r="A279" i="3"/>
  <c r="A274" i="4" s="1"/>
  <c r="A280" i="3"/>
  <c r="A275" i="4" s="1"/>
  <c r="A281" i="3"/>
  <c r="A276" i="4" s="1"/>
  <c r="A282" i="3"/>
  <c r="A277" i="4" s="1"/>
  <c r="D277" i="4" s="1"/>
  <c r="A283" i="3"/>
  <c r="A278" i="4" s="1"/>
  <c r="A284" i="3"/>
  <c r="A279" i="4" s="1"/>
  <c r="A285" i="3"/>
  <c r="A280" i="4" s="1"/>
  <c r="A286" i="3"/>
  <c r="A281" i="4" s="1"/>
  <c r="A287" i="3"/>
  <c r="A282" i="4" s="1"/>
  <c r="D282" i="4" s="1"/>
  <c r="A288" i="3"/>
  <c r="A283" i="4" s="1"/>
  <c r="A289" i="3"/>
  <c r="A284" i="4" s="1"/>
  <c r="A290" i="3"/>
  <c r="A285" i="4" s="1"/>
  <c r="E285" i="4" s="1"/>
  <c r="A291" i="3"/>
  <c r="A286" i="4" s="1"/>
  <c r="A292" i="3"/>
  <c r="A287" i="4" s="1"/>
  <c r="D287" i="4" s="1"/>
  <c r="A293" i="3"/>
  <c r="A288" i="4" s="1"/>
  <c r="B288" i="4" s="1"/>
  <c r="A294" i="3"/>
  <c r="A289" i="4" s="1"/>
  <c r="A295" i="3"/>
  <c r="A290" i="4" s="1"/>
  <c r="A296" i="3"/>
  <c r="A291" i="4" s="1"/>
  <c r="A297" i="3"/>
  <c r="A292" i="4" s="1"/>
  <c r="A298" i="3"/>
  <c r="A293" i="4" s="1"/>
  <c r="A299" i="3"/>
  <c r="A294" i="4" s="1"/>
  <c r="L294" i="4" s="1"/>
  <c r="A300" i="3"/>
  <c r="A295" i="4" s="1"/>
  <c r="D295" i="4" s="1"/>
  <c r="A301" i="3"/>
  <c r="A296" i="4" s="1"/>
  <c r="A302" i="3"/>
  <c r="A297" i="4" s="1"/>
  <c r="A303" i="3"/>
  <c r="A298" i="4" s="1"/>
  <c r="M298" i="4" s="1"/>
  <c r="A304" i="3"/>
  <c r="A299" i="4" s="1"/>
  <c r="A305" i="3"/>
  <c r="A300" i="4" s="1"/>
  <c r="A306" i="3"/>
  <c r="A301" i="4" s="1"/>
  <c r="D301" i="4" s="1"/>
  <c r="A307" i="3"/>
  <c r="A302" i="4" s="1"/>
  <c r="A308" i="3"/>
  <c r="A303" i="4" s="1"/>
  <c r="A309" i="3"/>
  <c r="A304" i="4" s="1"/>
  <c r="L304" i="4" s="1"/>
  <c r="A310" i="3"/>
  <c r="A305" i="4" s="1"/>
  <c r="A311" i="3"/>
  <c r="A306" i="4" s="1"/>
  <c r="A312" i="3"/>
  <c r="A307" i="4" s="1"/>
  <c r="A313" i="3"/>
  <c r="A308" i="4" s="1"/>
  <c r="E308" i="4" s="1"/>
  <c r="A314" i="3"/>
  <c r="A309" i="4" s="1"/>
  <c r="D309" i="4" s="1"/>
  <c r="A315" i="3"/>
  <c r="A310" i="4" s="1"/>
  <c r="D310" i="4" s="1"/>
  <c r="A316" i="3"/>
  <c r="A311" i="4" s="1"/>
  <c r="M311" i="4" s="1"/>
  <c r="A317" i="3"/>
  <c r="A312" i="4" s="1"/>
  <c r="C312" i="4" s="1"/>
  <c r="A318" i="3"/>
  <c r="A313" i="4" s="1"/>
  <c r="A319" i="3"/>
  <c r="A314" i="4" s="1"/>
  <c r="C314" i="4" s="1"/>
  <c r="A320" i="3"/>
  <c r="A315" i="4" s="1"/>
  <c r="A321" i="3"/>
  <c r="A316" i="4" s="1"/>
  <c r="B316" i="4" s="1"/>
  <c r="A322" i="3"/>
  <c r="A317" i="4" s="1"/>
  <c r="A323" i="3"/>
  <c r="A318" i="4" s="1"/>
  <c r="B318" i="4" s="1"/>
  <c r="A324" i="3"/>
  <c r="A319" i="4" s="1"/>
  <c r="D319" i="4" s="1"/>
  <c r="A325" i="3"/>
  <c r="A320" i="4" s="1"/>
  <c r="E320" i="4" s="1"/>
  <c r="A326" i="3"/>
  <c r="A321" i="4" s="1"/>
  <c r="A327" i="3"/>
  <c r="A322" i="4" s="1"/>
  <c r="B322" i="4" s="1"/>
  <c r="A328" i="3"/>
  <c r="A323" i="4" s="1"/>
  <c r="A329" i="3"/>
  <c r="A324" i="4" s="1"/>
  <c r="C324" i="4" s="1"/>
  <c r="A330" i="3"/>
  <c r="A325" i="4" s="1"/>
  <c r="A331" i="3"/>
  <c r="A326" i="4" s="1"/>
  <c r="A332" i="3"/>
  <c r="A327" i="4" s="1"/>
  <c r="L327" i="4" s="1"/>
  <c r="A333" i="3"/>
  <c r="A328" i="4" s="1"/>
  <c r="C328" i="4" s="1"/>
  <c r="A334" i="3"/>
  <c r="A329" i="4" s="1"/>
  <c r="A335" i="3"/>
  <c r="A330" i="4" s="1"/>
  <c r="A336" i="3"/>
  <c r="A331" i="4" s="1"/>
  <c r="A337" i="3"/>
  <c r="A332" i="4" s="1"/>
  <c r="A338" i="3"/>
  <c r="A333" i="4" s="1"/>
  <c r="A339" i="3"/>
  <c r="A334" i="4" s="1"/>
  <c r="A340" i="3"/>
  <c r="A335" i="4" s="1"/>
  <c r="C335" i="4" s="1"/>
  <c r="A341" i="3"/>
  <c r="A336" i="4" s="1"/>
  <c r="A342" i="3"/>
  <c r="A337" i="4" s="1"/>
  <c r="A343" i="3"/>
  <c r="A338" i="4" s="1"/>
  <c r="A344" i="3"/>
  <c r="A339" i="4" s="1"/>
  <c r="A345" i="3"/>
  <c r="A340" i="4" s="1"/>
  <c r="C340" i="4" s="1"/>
  <c r="A346" i="3"/>
  <c r="A341" i="4" s="1"/>
  <c r="A347" i="3"/>
  <c r="A342" i="4" s="1"/>
  <c r="A348" i="3"/>
  <c r="A343" i="4" s="1"/>
  <c r="A349" i="3"/>
  <c r="A344" i="4" s="1"/>
  <c r="C344" i="4" s="1"/>
  <c r="A350" i="3"/>
  <c r="A345" i="4" s="1"/>
  <c r="D345" i="4" s="1"/>
  <c r="A351" i="3"/>
  <c r="A346" i="4" s="1"/>
  <c r="C346" i="4" s="1"/>
  <c r="A352" i="3"/>
  <c r="A347" i="4" s="1"/>
  <c r="A353" i="3"/>
  <c r="A348" i="4" s="1"/>
  <c r="C348" i="4" s="1"/>
  <c r="A354" i="3"/>
  <c r="A349" i="4" s="1"/>
  <c r="C349" i="4" s="1"/>
  <c r="A355" i="3"/>
  <c r="A350" i="4" s="1"/>
  <c r="A356" i="3"/>
  <c r="A351" i="4" s="1"/>
  <c r="A357" i="3"/>
  <c r="A352" i="4" s="1"/>
  <c r="A358" i="3"/>
  <c r="A353" i="4" s="1"/>
  <c r="B353" i="4" s="1"/>
  <c r="A359" i="3"/>
  <c r="A354" i="4" s="1"/>
  <c r="B354" i="4" s="1"/>
  <c r="A360" i="3"/>
  <c r="A355" i="4" s="1"/>
  <c r="A361" i="3"/>
  <c r="A356" i="4" s="1"/>
  <c r="E356" i="4" s="1"/>
  <c r="A362" i="3"/>
  <c r="A357" i="4" s="1"/>
  <c r="M357" i="4" s="1"/>
  <c r="A363" i="3"/>
  <c r="A358" i="4" s="1"/>
  <c r="M358" i="4" s="1"/>
  <c r="A364" i="3"/>
  <c r="A359" i="4" s="1"/>
  <c r="D359" i="4" s="1"/>
  <c r="A365" i="3"/>
  <c r="A360" i="4" s="1"/>
  <c r="A366" i="3"/>
  <c r="A361" i="4" s="1"/>
  <c r="A367" i="3"/>
  <c r="A362" i="4" s="1"/>
  <c r="M362" i="4" s="1"/>
  <c r="A368" i="3"/>
  <c r="A363" i="4" s="1"/>
  <c r="A369" i="3"/>
  <c r="A364" i="4" s="1"/>
  <c r="A370" i="3"/>
  <c r="A365" i="4" s="1"/>
  <c r="D365" i="4" s="1"/>
  <c r="A371" i="3"/>
  <c r="A366" i="4" s="1"/>
  <c r="A372" i="3"/>
  <c r="A367" i="4" s="1"/>
  <c r="A373" i="3"/>
  <c r="A368" i="4" s="1"/>
  <c r="L368" i="4" s="1"/>
  <c r="A374" i="3"/>
  <c r="A369" i="4" s="1"/>
  <c r="L369" i="4" s="1"/>
  <c r="A375" i="3"/>
  <c r="A370" i="4" s="1"/>
  <c r="A376" i="3"/>
  <c r="A371" i="4" s="1"/>
  <c r="A377" i="3"/>
  <c r="A372" i="4" s="1"/>
  <c r="M372" i="4" s="1"/>
  <c r="A378" i="3"/>
  <c r="A373" i="4" s="1"/>
  <c r="M373" i="4" s="1"/>
  <c r="A379" i="3"/>
  <c r="A374" i="4" s="1"/>
  <c r="C374" i="4" s="1"/>
  <c r="A380" i="3"/>
  <c r="A375" i="4" s="1"/>
  <c r="A381" i="3"/>
  <c r="A376" i="4" s="1"/>
  <c r="C376" i="4" s="1"/>
  <c r="A382" i="3"/>
  <c r="A377" i="4" s="1"/>
  <c r="A383" i="3"/>
  <c r="A378" i="4" s="1"/>
  <c r="A384" i="3"/>
  <c r="A379" i="4" s="1"/>
  <c r="A385" i="3"/>
  <c r="A380" i="4" s="1"/>
  <c r="D380" i="4" s="1"/>
  <c r="A386" i="3"/>
  <c r="A381" i="4" s="1"/>
  <c r="A387" i="3"/>
  <c r="A382" i="4" s="1"/>
  <c r="C382" i="4" s="1"/>
  <c r="A388" i="3"/>
  <c r="A383" i="4" s="1"/>
  <c r="A389" i="3"/>
  <c r="A384" i="4" s="1"/>
  <c r="A390" i="3"/>
  <c r="A385" i="4" s="1"/>
  <c r="A391" i="3"/>
  <c r="A386" i="4" s="1"/>
  <c r="B386" i="4" s="1"/>
  <c r="A392" i="3"/>
  <c r="A387" i="4" s="1"/>
  <c r="A393" i="3"/>
  <c r="A388" i="4" s="1"/>
  <c r="D388" i="4" s="1"/>
  <c r="A394" i="3"/>
  <c r="A389" i="4" s="1"/>
  <c r="C389" i="4" s="1"/>
  <c r="A395" i="3"/>
  <c r="A390" i="4" s="1"/>
  <c r="A396" i="3"/>
  <c r="A391" i="4" s="1"/>
  <c r="A397" i="3"/>
  <c r="A392" i="4" s="1"/>
  <c r="C392" i="4" s="1"/>
  <c r="A398" i="3"/>
  <c r="A393" i="4" s="1"/>
  <c r="L393" i="4" s="1"/>
  <c r="A399" i="3"/>
  <c r="A394" i="4" s="1"/>
  <c r="M394" i="4" s="1"/>
  <c r="A400" i="3"/>
  <c r="A395" i="4" s="1"/>
  <c r="A401" i="3"/>
  <c r="A396" i="4" s="1"/>
  <c r="A402" i="3"/>
  <c r="A397" i="4" s="1"/>
  <c r="B397" i="4" s="1"/>
  <c r="A403" i="3"/>
  <c r="A398" i="4" s="1"/>
  <c r="A404" i="3"/>
  <c r="A399" i="4" s="1"/>
  <c r="A405" i="3"/>
  <c r="A400" i="4" s="1"/>
  <c r="A406" i="3"/>
  <c r="A401" i="4" s="1"/>
  <c r="D401" i="4" s="1"/>
  <c r="A407" i="3"/>
  <c r="A402" i="4" s="1"/>
  <c r="A408" i="3"/>
  <c r="A403" i="4" s="1"/>
  <c r="A409" i="3"/>
  <c r="A404" i="4" s="1"/>
  <c r="A410" i="3"/>
  <c r="A405" i="4" s="1"/>
  <c r="M405" i="4" s="1"/>
  <c r="A411" i="3"/>
  <c r="A406" i="4" s="1"/>
  <c r="A412" i="3"/>
  <c r="A407" i="4" s="1"/>
  <c r="A413" i="3"/>
  <c r="A408" i="4" s="1"/>
  <c r="A414" i="3"/>
  <c r="A409" i="4" s="1"/>
  <c r="A415" i="3"/>
  <c r="A410" i="4" s="1"/>
  <c r="E410" i="4" s="1"/>
  <c r="A416" i="3"/>
  <c r="A411" i="4" s="1"/>
  <c r="A417" i="3"/>
  <c r="A412" i="4" s="1"/>
  <c r="E412" i="4" s="1"/>
  <c r="A418" i="3"/>
  <c r="A413" i="4" s="1"/>
  <c r="A419" i="3"/>
  <c r="A414" i="4" s="1"/>
  <c r="A420" i="3"/>
  <c r="A415" i="4" s="1"/>
  <c r="B415" i="4" s="1"/>
  <c r="A421" i="3"/>
  <c r="A416" i="4" s="1"/>
  <c r="A422" i="3"/>
  <c r="A417" i="4" s="1"/>
  <c r="A423" i="3"/>
  <c r="A418" i="4" s="1"/>
  <c r="A424" i="3"/>
  <c r="A419" i="4" s="1"/>
  <c r="A425" i="3"/>
  <c r="A420" i="4" s="1"/>
  <c r="A426" i="3"/>
  <c r="A421" i="4" s="1"/>
  <c r="L421" i="4" s="1"/>
  <c r="A427" i="3"/>
  <c r="A422" i="4" s="1"/>
  <c r="M422" i="4" s="1"/>
  <c r="A428" i="3"/>
  <c r="A423" i="4" s="1"/>
  <c r="D423" i="4" s="1"/>
  <c r="A429" i="3"/>
  <c r="A424" i="4" s="1"/>
  <c r="M424" i="4" s="1"/>
  <c r="A430" i="3"/>
  <c r="A425" i="4" s="1"/>
  <c r="E425" i="4" s="1"/>
  <c r="A431" i="3"/>
  <c r="A426" i="4" s="1"/>
  <c r="M426" i="4" s="1"/>
  <c r="A432" i="3"/>
  <c r="A427" i="4" s="1"/>
  <c r="A433" i="3"/>
  <c r="A428" i="4" s="1"/>
  <c r="A434" i="3"/>
  <c r="A429" i="4" s="1"/>
  <c r="A435" i="3"/>
  <c r="A430" i="4" s="1"/>
  <c r="A436" i="3"/>
  <c r="A431" i="4" s="1"/>
  <c r="A437" i="3"/>
  <c r="A432" i="4" s="1"/>
  <c r="L432" i="4" s="1"/>
  <c r="A438" i="3"/>
  <c r="A433" i="4" s="1"/>
  <c r="E433" i="4" s="1"/>
  <c r="A439" i="3"/>
  <c r="A434" i="4" s="1"/>
  <c r="A440" i="3"/>
  <c r="A435" i="4" s="1"/>
  <c r="A441" i="3"/>
  <c r="A436" i="4" s="1"/>
  <c r="A442" i="3"/>
  <c r="A437" i="4" s="1"/>
  <c r="A443" i="3"/>
  <c r="A438" i="4" s="1"/>
  <c r="C438" i="4" s="1"/>
  <c r="A444" i="3"/>
  <c r="A439" i="4" s="1"/>
  <c r="M439" i="4" s="1"/>
  <c r="A445" i="3"/>
  <c r="A440" i="4" s="1"/>
  <c r="L440" i="4" s="1"/>
  <c r="A446" i="3"/>
  <c r="A441" i="4" s="1"/>
  <c r="A447" i="3"/>
  <c r="A442" i="4" s="1"/>
  <c r="C442" i="4" s="1"/>
  <c r="A448" i="3"/>
  <c r="A443" i="4" s="1"/>
  <c r="A449" i="3"/>
  <c r="A444" i="4" s="1"/>
  <c r="B444" i="4" s="1"/>
  <c r="A450" i="3"/>
  <c r="A445" i="4" s="1"/>
  <c r="D445" i="4" s="1"/>
  <c r="A451" i="3"/>
  <c r="A446" i="4" s="1"/>
  <c r="B446" i="4" s="1"/>
  <c r="A452" i="3"/>
  <c r="A447" i="4" s="1"/>
  <c r="A453" i="3"/>
  <c r="A448" i="4" s="1"/>
  <c r="A454" i="3"/>
  <c r="A449" i="4" s="1"/>
  <c r="B449" i="4" s="1"/>
  <c r="A455" i="3"/>
  <c r="A450" i="4" s="1"/>
  <c r="B450" i="4" s="1"/>
  <c r="A456" i="3"/>
  <c r="A451" i="4" s="1"/>
  <c r="A457" i="3"/>
  <c r="A452" i="4" s="1"/>
  <c r="A458" i="3"/>
  <c r="A453" i="4" s="1"/>
  <c r="L453" i="4" s="1"/>
  <c r="A459" i="3"/>
  <c r="A454" i="4" s="1"/>
  <c r="A460" i="3"/>
  <c r="A455" i="4" s="1"/>
  <c r="C455" i="4" s="1"/>
  <c r="A461" i="3"/>
  <c r="A456" i="4" s="1"/>
  <c r="D456" i="4" s="1"/>
  <c r="A462" i="3"/>
  <c r="A457" i="4" s="1"/>
  <c r="L457" i="4" s="1"/>
  <c r="A463" i="3"/>
  <c r="A458" i="4" s="1"/>
  <c r="A464" i="3"/>
  <c r="A459" i="4" s="1"/>
  <c r="A465" i="3"/>
  <c r="A460" i="4" s="1"/>
  <c r="A466" i="3"/>
  <c r="A461" i="4" s="1"/>
  <c r="A467" i="3"/>
  <c r="A462" i="4" s="1"/>
  <c r="A468" i="3"/>
  <c r="A463" i="4" s="1"/>
  <c r="C463" i="4" s="1"/>
  <c r="A469" i="3"/>
  <c r="A464" i="4" s="1"/>
  <c r="A470" i="3"/>
  <c r="A465" i="4" s="1"/>
  <c r="M465" i="4" s="1"/>
  <c r="A471" i="3"/>
  <c r="A466" i="4" s="1"/>
  <c r="A472" i="3"/>
  <c r="A467" i="4" s="1"/>
  <c r="A473" i="3"/>
  <c r="A468" i="4" s="1"/>
  <c r="A474" i="3"/>
  <c r="A469" i="4" s="1"/>
  <c r="E469" i="4" s="1"/>
  <c r="A475" i="3"/>
  <c r="A470" i="4" s="1"/>
  <c r="A476" i="3"/>
  <c r="A471" i="4" s="1"/>
  <c r="A477" i="3"/>
  <c r="A472" i="4" s="1"/>
  <c r="A478" i="3"/>
  <c r="A473" i="4" s="1"/>
  <c r="A479" i="3"/>
  <c r="A474" i="4" s="1"/>
  <c r="C474" i="4" s="1"/>
  <c r="A480" i="3"/>
  <c r="A475" i="4" s="1"/>
  <c r="A481" i="3"/>
  <c r="A476" i="4" s="1"/>
  <c r="B476" i="4" s="1"/>
  <c r="A482" i="3"/>
  <c r="A477" i="4" s="1"/>
  <c r="M477" i="4" s="1"/>
  <c r="A483" i="3"/>
  <c r="A478" i="4" s="1"/>
  <c r="A484" i="3"/>
  <c r="A479" i="4" s="1"/>
  <c r="A485" i="3"/>
  <c r="A480" i="4" s="1"/>
  <c r="A486" i="3"/>
  <c r="A481" i="4" s="1"/>
  <c r="A487" i="3"/>
  <c r="A482" i="4" s="1"/>
  <c r="D482" i="4" s="1"/>
  <c r="A488" i="3"/>
  <c r="A483" i="4" s="1"/>
  <c r="A489" i="3"/>
  <c r="A484" i="4" s="1"/>
  <c r="D484" i="4" s="1"/>
  <c r="A490" i="3"/>
  <c r="A485" i="4" s="1"/>
  <c r="C485" i="4" s="1"/>
  <c r="A491" i="3"/>
  <c r="A486" i="4" s="1"/>
  <c r="L486" i="4" s="1"/>
  <c r="A492" i="3"/>
  <c r="A487" i="4" s="1"/>
  <c r="A493" i="3"/>
  <c r="A488" i="4" s="1"/>
  <c r="L488" i="4" s="1"/>
  <c r="A494" i="3"/>
  <c r="A489" i="4" s="1"/>
  <c r="A495" i="3"/>
  <c r="A490" i="4" s="1"/>
  <c r="M490" i="4" s="1"/>
  <c r="A496" i="3"/>
  <c r="A491" i="4" s="1"/>
  <c r="A497" i="3"/>
  <c r="A492" i="4" s="1"/>
  <c r="L492" i="4" s="1"/>
  <c r="A498" i="3"/>
  <c r="A493" i="4" s="1"/>
  <c r="A499" i="3"/>
  <c r="A494" i="4" s="1"/>
  <c r="A500" i="3"/>
  <c r="A495" i="4" s="1"/>
  <c r="A501" i="3"/>
  <c r="A496" i="4" s="1"/>
  <c r="B496" i="4" s="1"/>
  <c r="A502" i="3"/>
  <c r="A497" i="4" s="1"/>
  <c r="A503" i="3"/>
  <c r="A498" i="4" s="1"/>
  <c r="A504" i="3"/>
  <c r="A499" i="4" s="1"/>
  <c r="A505" i="3"/>
  <c r="A500" i="4" s="1"/>
  <c r="A506" i="3"/>
  <c r="A501" i="4" s="1"/>
  <c r="A507" i="3"/>
  <c r="A502" i="4" s="1"/>
  <c r="B502" i="4" s="1"/>
  <c r="A508" i="3"/>
  <c r="A503" i="4" s="1"/>
  <c r="M503" i="4" s="1"/>
  <c r="A509" i="3"/>
  <c r="A504" i="4" s="1"/>
  <c r="C504" i="4" s="1"/>
  <c r="A510" i="3"/>
  <c r="A505" i="4" s="1"/>
  <c r="A511" i="3"/>
  <c r="A506" i="4" s="1"/>
  <c r="A512" i="3"/>
  <c r="A507" i="4" s="1"/>
  <c r="A513" i="3"/>
  <c r="A508" i="4" s="1"/>
  <c r="D508" i="4" s="1"/>
  <c r="A514" i="3"/>
  <c r="A509" i="4" s="1"/>
  <c r="M509" i="4" s="1"/>
  <c r="A515" i="3"/>
  <c r="A510" i="4" s="1"/>
  <c r="C510" i="4" s="1"/>
  <c r="A516" i="3"/>
  <c r="A511" i="4" s="1"/>
  <c r="A517" i="3"/>
  <c r="A512" i="4" s="1"/>
  <c r="A518" i="3"/>
  <c r="A513" i="4" s="1"/>
  <c r="A519" i="3"/>
  <c r="A514" i="4" s="1"/>
  <c r="B514" i="4" s="1"/>
  <c r="A520" i="3"/>
  <c r="A515" i="4" s="1"/>
  <c r="A521" i="3"/>
  <c r="A516" i="4" s="1"/>
  <c r="L516" i="4" s="1"/>
  <c r="A522" i="3"/>
  <c r="A517" i="4" s="1"/>
  <c r="A523" i="3"/>
  <c r="A518" i="4" s="1"/>
  <c r="A524" i="3"/>
  <c r="A519" i="4" s="1"/>
  <c r="A525" i="3"/>
  <c r="A520" i="4" s="1"/>
  <c r="A526" i="3"/>
  <c r="A521" i="4" s="1"/>
  <c r="E521" i="4" s="1"/>
  <c r="A527" i="3"/>
  <c r="A522" i="4" s="1"/>
  <c r="M522" i="4" s="1"/>
  <c r="A528" i="3"/>
  <c r="A523" i="4" s="1"/>
  <c r="A529" i="3"/>
  <c r="A524" i="4" s="1"/>
  <c r="A530" i="3"/>
  <c r="A525" i="4" s="1"/>
  <c r="A531" i="3"/>
  <c r="A526" i="4" s="1"/>
  <c r="A532" i="3"/>
  <c r="A527" i="4" s="1"/>
  <c r="C527" i="4" s="1"/>
  <c r="A533" i="3"/>
  <c r="A528" i="4" s="1"/>
  <c r="C528" i="4" s="1"/>
  <c r="A534" i="3"/>
  <c r="A529" i="4" s="1"/>
  <c r="A535" i="3"/>
  <c r="A530" i="4" s="1"/>
  <c r="A536" i="3"/>
  <c r="A531" i="4" s="1"/>
  <c r="A537" i="3"/>
  <c r="A532" i="4" s="1"/>
  <c r="E532" i="4" s="1"/>
  <c r="A538" i="3"/>
  <c r="A533" i="4" s="1"/>
  <c r="A539" i="3"/>
  <c r="A534" i="4" s="1"/>
  <c r="A540" i="3"/>
  <c r="A535" i="4" s="1"/>
  <c r="A541" i="3"/>
  <c r="A536" i="4" s="1"/>
  <c r="D536" i="4" s="1"/>
  <c r="A542" i="3"/>
  <c r="A537" i="4" s="1"/>
  <c r="A543" i="3"/>
  <c r="A538" i="4" s="1"/>
  <c r="C538" i="4" s="1"/>
  <c r="A544" i="3"/>
  <c r="A539" i="4" s="1"/>
  <c r="A545" i="3"/>
  <c r="A540" i="4" s="1"/>
  <c r="A546" i="3"/>
  <c r="A541" i="4" s="1"/>
  <c r="A547" i="3"/>
  <c r="A542" i="4" s="1"/>
  <c r="A548" i="3"/>
  <c r="A543" i="4" s="1"/>
  <c r="C543" i="4" s="1"/>
  <c r="A549" i="3"/>
  <c r="A544" i="4" s="1"/>
  <c r="A550" i="3"/>
  <c r="A545" i="4" s="1"/>
  <c r="A551" i="3"/>
  <c r="A546" i="4" s="1"/>
  <c r="A552" i="3"/>
  <c r="A547" i="4" s="1"/>
  <c r="A553" i="3"/>
  <c r="A548" i="4" s="1"/>
  <c r="M548" i="4" s="1"/>
  <c r="A554" i="3"/>
  <c r="A549" i="4" s="1"/>
  <c r="M549" i="4" s="1"/>
  <c r="A555" i="3"/>
  <c r="A550" i="4" s="1"/>
  <c r="L550" i="4" s="1"/>
  <c r="A556" i="3"/>
  <c r="A551" i="4" s="1"/>
  <c r="C551" i="4" s="1"/>
  <c r="A557" i="3"/>
  <c r="A552" i="4" s="1"/>
  <c r="A558" i="3"/>
  <c r="A553" i="4" s="1"/>
  <c r="B553" i="4" s="1"/>
  <c r="A559" i="3"/>
  <c r="A554" i="4" s="1"/>
  <c r="M554" i="4" s="1"/>
  <c r="A560" i="3"/>
  <c r="A555" i="4" s="1"/>
  <c r="A561" i="3"/>
  <c r="A556" i="4" s="1"/>
  <c r="A562" i="3"/>
  <c r="A557" i="4" s="1"/>
  <c r="A563" i="3"/>
  <c r="A558" i="4" s="1"/>
  <c r="A564" i="3"/>
  <c r="A559" i="4" s="1"/>
  <c r="A565" i="3"/>
  <c r="A560" i="4" s="1"/>
  <c r="A566" i="3"/>
  <c r="A561" i="4" s="1"/>
  <c r="A567" i="3"/>
  <c r="A562" i="4" s="1"/>
  <c r="A568" i="3"/>
  <c r="A563" i="4" s="1"/>
  <c r="A569" i="3"/>
  <c r="A564" i="4" s="1"/>
  <c r="D564" i="4" s="1"/>
  <c r="A570" i="3"/>
  <c r="A565" i="4" s="1"/>
  <c r="L565" i="4" s="1"/>
  <c r="A571" i="3"/>
  <c r="A566" i="4" s="1"/>
  <c r="E566" i="4" s="1"/>
  <c r="A572" i="3"/>
  <c r="A567" i="4" s="1"/>
  <c r="M567" i="4" s="1"/>
  <c r="A573" i="3"/>
  <c r="A568" i="4" s="1"/>
  <c r="A574" i="3"/>
  <c r="A569" i="4" s="1"/>
  <c r="L569" i="4" s="1"/>
  <c r="A575" i="3"/>
  <c r="A570" i="4" s="1"/>
  <c r="C570" i="4" s="1"/>
  <c r="A576" i="3"/>
  <c r="A571" i="4" s="1"/>
  <c r="A577" i="3"/>
  <c r="A572" i="4" s="1"/>
  <c r="C572" i="4" s="1"/>
  <c r="A578" i="3"/>
  <c r="A573" i="4" s="1"/>
  <c r="C573" i="4" s="1"/>
  <c r="A579" i="3"/>
  <c r="A574" i="4" s="1"/>
  <c r="B574" i="4" s="1"/>
  <c r="A580" i="3"/>
  <c r="A575" i="4" s="1"/>
  <c r="B575" i="4" s="1"/>
  <c r="A581" i="3"/>
  <c r="A576" i="4" s="1"/>
  <c r="A582" i="3"/>
  <c r="A577" i="4" s="1"/>
  <c r="M577" i="4" s="1"/>
  <c r="A583" i="3"/>
  <c r="A578" i="4" s="1"/>
  <c r="D578" i="4" s="1"/>
  <c r="A584" i="3"/>
  <c r="A579" i="4" s="1"/>
  <c r="A585" i="3"/>
  <c r="A580" i="4" s="1"/>
  <c r="A586" i="3"/>
  <c r="A581" i="4" s="1"/>
  <c r="A587" i="3"/>
  <c r="A582" i="4" s="1"/>
  <c r="A588" i="3"/>
  <c r="A583" i="4" s="1"/>
  <c r="L583" i="4" s="1"/>
  <c r="A589" i="3"/>
  <c r="A584" i="4" s="1"/>
  <c r="A590" i="3"/>
  <c r="A585" i="4" s="1"/>
  <c r="D585" i="4" s="1"/>
  <c r="A591" i="3"/>
  <c r="A586" i="4" s="1"/>
  <c r="A592" i="3"/>
  <c r="A587" i="4" s="1"/>
  <c r="A593" i="3"/>
  <c r="A588" i="4" s="1"/>
  <c r="A594" i="3"/>
  <c r="A589" i="4" s="1"/>
  <c r="A595" i="3"/>
  <c r="A590" i="4" s="1"/>
  <c r="A596" i="3"/>
  <c r="A591" i="4" s="1"/>
  <c r="C591" i="4" s="1"/>
  <c r="A597" i="3"/>
  <c r="A592" i="4" s="1"/>
  <c r="A598" i="3"/>
  <c r="A593" i="4" s="1"/>
  <c r="A599" i="3"/>
  <c r="A594" i="4" s="1"/>
  <c r="A600" i="3"/>
  <c r="A595" i="4" s="1"/>
  <c r="A601" i="3"/>
  <c r="A596" i="4" s="1"/>
  <c r="D596" i="4" s="1"/>
  <c r="A602" i="3"/>
  <c r="A597" i="4" s="1"/>
  <c r="A603" i="3"/>
  <c r="A598" i="4" s="1"/>
  <c r="A604" i="3"/>
  <c r="A599" i="4" s="1"/>
  <c r="A605" i="3"/>
  <c r="A600" i="4" s="1"/>
  <c r="A606" i="3"/>
  <c r="A601" i="4" s="1"/>
  <c r="A607" i="3"/>
  <c r="A602" i="4" s="1"/>
  <c r="E602" i="4" s="1"/>
  <c r="A608" i="3"/>
  <c r="A603" i="4" s="1"/>
  <c r="A609" i="3"/>
  <c r="A604" i="4" s="1"/>
  <c r="B604" i="4" s="1"/>
  <c r="A610" i="3"/>
  <c r="A605" i="4" s="1"/>
  <c r="B605" i="4" s="1"/>
  <c r="A611" i="3"/>
  <c r="A606" i="4" s="1"/>
  <c r="A612" i="3"/>
  <c r="A607" i="4" s="1"/>
  <c r="A613" i="3"/>
  <c r="A608" i="4" s="1"/>
  <c r="A614" i="3"/>
  <c r="A609" i="4" s="1"/>
  <c r="C609" i="4" s="1"/>
  <c r="A615" i="3"/>
  <c r="A610" i="4" s="1"/>
  <c r="A616" i="3"/>
  <c r="A611" i="4" s="1"/>
  <c r="A617" i="3"/>
  <c r="A612" i="4" s="1"/>
  <c r="L612" i="4" s="1"/>
  <c r="A618" i="3"/>
  <c r="A613" i="4" s="1"/>
  <c r="A619" i="3"/>
  <c r="A614" i="4" s="1"/>
  <c r="M614" i="4" s="1"/>
  <c r="A620" i="3"/>
  <c r="A615" i="4" s="1"/>
  <c r="E615" i="4" s="1"/>
  <c r="A621" i="3"/>
  <c r="A616" i="4" s="1"/>
  <c r="A622" i="3"/>
  <c r="A617" i="4" s="1"/>
  <c r="A623" i="3"/>
  <c r="A618" i="4" s="1"/>
  <c r="A624" i="3"/>
  <c r="A619" i="4" s="1"/>
  <c r="A625" i="3"/>
  <c r="A620" i="4" s="1"/>
  <c r="A626" i="3"/>
  <c r="A621" i="4" s="1"/>
  <c r="A627" i="3"/>
  <c r="A622" i="4" s="1"/>
  <c r="A628" i="3"/>
  <c r="A623" i="4" s="1"/>
  <c r="A629" i="3"/>
  <c r="A624" i="4" s="1"/>
  <c r="A630" i="3"/>
  <c r="A625" i="4" s="1"/>
  <c r="A631" i="3"/>
  <c r="A626" i="4" s="1"/>
  <c r="A632" i="3"/>
  <c r="A627" i="4" s="1"/>
  <c r="A633" i="3"/>
  <c r="A628" i="4" s="1"/>
  <c r="A634" i="3"/>
  <c r="A629" i="4" s="1"/>
  <c r="A635" i="3"/>
  <c r="A630" i="4" s="1"/>
  <c r="B630" i="4" s="1"/>
  <c r="A636" i="3"/>
  <c r="A631" i="4" s="1"/>
  <c r="A637" i="3"/>
  <c r="A632" i="4" s="1"/>
  <c r="A638" i="3"/>
  <c r="A633" i="4" s="1"/>
  <c r="A639" i="3"/>
  <c r="A634" i="4" s="1"/>
  <c r="A640" i="3"/>
  <c r="A635" i="4" s="1"/>
  <c r="A641" i="3"/>
  <c r="A636" i="4" s="1"/>
  <c r="C636" i="4" s="1"/>
  <c r="A642" i="3"/>
  <c r="A637" i="4" s="1"/>
  <c r="A643" i="3"/>
  <c r="A638" i="4" s="1"/>
  <c r="C638" i="4" s="1"/>
  <c r="A644" i="3"/>
  <c r="A639" i="4" s="1"/>
  <c r="A645" i="3"/>
  <c r="A640" i="4" s="1"/>
  <c r="A646" i="3"/>
  <c r="A641" i="4" s="1"/>
  <c r="E641" i="4" s="1"/>
  <c r="A647" i="3"/>
  <c r="A642" i="4" s="1"/>
  <c r="A648" i="3"/>
  <c r="A643" i="4" s="1"/>
  <c r="A649" i="3"/>
  <c r="A644" i="4" s="1"/>
  <c r="M644" i="4" s="1"/>
  <c r="A650" i="3"/>
  <c r="A645" i="4" s="1"/>
  <c r="A651" i="3"/>
  <c r="A646" i="4" s="1"/>
  <c r="A652" i="3"/>
  <c r="A647" i="4" s="1"/>
  <c r="A653" i="3"/>
  <c r="A648" i="4" s="1"/>
  <c r="A654" i="3"/>
  <c r="A649" i="4" s="1"/>
  <c r="B649" i="4" s="1"/>
  <c r="A655" i="3"/>
  <c r="A650" i="4" s="1"/>
  <c r="A656" i="3"/>
  <c r="A651" i="4" s="1"/>
  <c r="A657" i="3"/>
  <c r="A652" i="4" s="1"/>
  <c r="A658" i="3"/>
  <c r="A653" i="4" s="1"/>
  <c r="A659" i="3"/>
  <c r="A654" i="4" s="1"/>
  <c r="A660" i="3"/>
  <c r="A655" i="4" s="1"/>
  <c r="A661" i="3"/>
  <c r="A656" i="4" s="1"/>
  <c r="A662" i="3"/>
  <c r="A657" i="4" s="1"/>
  <c r="A663" i="3"/>
  <c r="A658" i="4" s="1"/>
  <c r="A664" i="3"/>
  <c r="A659" i="4" s="1"/>
  <c r="A665" i="3"/>
  <c r="A660" i="4" s="1"/>
  <c r="E660" i="4" s="1"/>
  <c r="A666" i="3"/>
  <c r="A661" i="4" s="1"/>
  <c r="D661" i="4" s="1"/>
  <c r="A667" i="3"/>
  <c r="A662" i="4" s="1"/>
  <c r="A668" i="3"/>
  <c r="A663" i="4" s="1"/>
  <c r="A669" i="3"/>
  <c r="A664" i="4" s="1"/>
  <c r="A670" i="3"/>
  <c r="A665" i="4" s="1"/>
  <c r="A671" i="3"/>
  <c r="A666" i="4" s="1"/>
  <c r="A672" i="3"/>
  <c r="A667" i="4" s="1"/>
  <c r="A673" i="3"/>
  <c r="A668" i="4" s="1"/>
  <c r="A674" i="3"/>
  <c r="A669" i="4" s="1"/>
  <c r="D669" i="4" s="1"/>
  <c r="A675" i="3"/>
  <c r="A670" i="4" s="1"/>
  <c r="A676" i="3"/>
  <c r="A671" i="4" s="1"/>
  <c r="D671" i="4" s="1"/>
  <c r="A677" i="3"/>
  <c r="A672" i="4" s="1"/>
  <c r="D672" i="4" s="1"/>
  <c r="A678" i="3"/>
  <c r="A673" i="4" s="1"/>
  <c r="A679" i="3"/>
  <c r="A674" i="4" s="1"/>
  <c r="A680" i="3"/>
  <c r="A675" i="4" s="1"/>
  <c r="A681" i="3"/>
  <c r="A676" i="4" s="1"/>
  <c r="M676" i="4" s="1"/>
  <c r="A682" i="3"/>
  <c r="A677" i="4" s="1"/>
  <c r="A683" i="3"/>
  <c r="A678" i="4" s="1"/>
  <c r="L678" i="4" s="1"/>
  <c r="A684" i="3"/>
  <c r="A679" i="4" s="1"/>
  <c r="E679" i="4" s="1"/>
  <c r="A685" i="3"/>
  <c r="A680" i="4" s="1"/>
  <c r="L680" i="4" s="1"/>
  <c r="A686" i="3"/>
  <c r="A681" i="4" s="1"/>
  <c r="A687" i="3"/>
  <c r="A682" i="4" s="1"/>
  <c r="A688" i="3"/>
  <c r="A683" i="4" s="1"/>
  <c r="A689" i="3"/>
  <c r="A684" i="4" s="1"/>
  <c r="A690" i="3"/>
  <c r="A685" i="4" s="1"/>
  <c r="M685" i="4" s="1"/>
  <c r="A691" i="3"/>
  <c r="A686" i="4" s="1"/>
  <c r="A692" i="3"/>
  <c r="A687" i="4" s="1"/>
  <c r="A693" i="3"/>
  <c r="A688" i="4" s="1"/>
  <c r="C688" i="4" s="1"/>
  <c r="A694" i="3"/>
  <c r="A689" i="4" s="1"/>
  <c r="E689" i="4" s="1"/>
  <c r="A695" i="3"/>
  <c r="A690" i="4" s="1"/>
  <c r="A696" i="3"/>
  <c r="A691" i="4" s="1"/>
  <c r="A697" i="3"/>
  <c r="A692" i="4" s="1"/>
  <c r="E692" i="4" s="1"/>
  <c r="A698" i="3"/>
  <c r="A693" i="4" s="1"/>
  <c r="A699" i="3"/>
  <c r="A694" i="4" s="1"/>
  <c r="D694" i="4" s="1"/>
  <c r="A700" i="3"/>
  <c r="A695" i="4" s="1"/>
  <c r="M695" i="4" s="1"/>
  <c r="A701" i="3"/>
  <c r="A696" i="4" s="1"/>
  <c r="D696" i="4" s="1"/>
  <c r="A702" i="3"/>
  <c r="A697" i="4" s="1"/>
  <c r="D697" i="4" s="1"/>
  <c r="A703" i="3"/>
  <c r="A698" i="4" s="1"/>
  <c r="A704" i="3"/>
  <c r="A699" i="4" s="1"/>
  <c r="A705" i="3"/>
  <c r="A700" i="4" s="1"/>
  <c r="C700" i="4" s="1"/>
  <c r="A706" i="3"/>
  <c r="A701" i="4" s="1"/>
  <c r="E701" i="4" s="1"/>
  <c r="A707" i="3"/>
  <c r="A702" i="4" s="1"/>
  <c r="C702" i="4" s="1"/>
  <c r="A708" i="3"/>
  <c r="A703" i="4" s="1"/>
  <c r="A709" i="3"/>
  <c r="A704" i="4" s="1"/>
  <c r="L704" i="4" s="1"/>
  <c r="A710" i="3"/>
  <c r="A705" i="4" s="1"/>
  <c r="M705" i="4" s="1"/>
  <c r="A711" i="3"/>
  <c r="A706" i="4" s="1"/>
  <c r="A712" i="3"/>
  <c r="A707" i="4" s="1"/>
  <c r="A713" i="3"/>
  <c r="A708" i="4" s="1"/>
  <c r="A714" i="3"/>
  <c r="A709" i="4" s="1"/>
  <c r="C709" i="4" s="1"/>
  <c r="A715" i="3"/>
  <c r="A710" i="4" s="1"/>
  <c r="A716" i="3"/>
  <c r="A711" i="4" s="1"/>
  <c r="L711" i="4" s="1"/>
  <c r="A717" i="3"/>
  <c r="A712" i="4" s="1"/>
  <c r="L712" i="4" s="1"/>
  <c r="A718" i="3"/>
  <c r="A713" i="4" s="1"/>
  <c r="L713" i="4" s="1"/>
  <c r="A719" i="3"/>
  <c r="A714" i="4" s="1"/>
  <c r="A720" i="3"/>
  <c r="A715" i="4" s="1"/>
  <c r="A721" i="3"/>
  <c r="A716" i="4" s="1"/>
  <c r="A722" i="3"/>
  <c r="A717" i="4" s="1"/>
  <c r="L717" i="4" s="1"/>
  <c r="A723" i="3"/>
  <c r="A718" i="4" s="1"/>
  <c r="A724" i="3"/>
  <c r="A719" i="4" s="1"/>
  <c r="C719" i="4" s="1"/>
  <c r="A725" i="3"/>
  <c r="A720" i="4" s="1"/>
  <c r="E720" i="4" s="1"/>
  <c r="A726" i="3"/>
  <c r="A721" i="4" s="1"/>
  <c r="A727" i="3"/>
  <c r="A722" i="4" s="1"/>
  <c r="A728" i="3"/>
  <c r="A723" i="4" s="1"/>
  <c r="A729" i="3"/>
  <c r="A724" i="4" s="1"/>
  <c r="E724" i="4" s="1"/>
  <c r="A730" i="3"/>
  <c r="A725" i="4" s="1"/>
  <c r="A731" i="3"/>
  <c r="A726" i="4" s="1"/>
  <c r="A732" i="3"/>
  <c r="A727" i="4" s="1"/>
  <c r="A733" i="3"/>
  <c r="A728" i="4" s="1"/>
  <c r="E728" i="4" s="1"/>
  <c r="A734" i="3"/>
  <c r="A729" i="4" s="1"/>
  <c r="A735" i="3"/>
  <c r="A730" i="4" s="1"/>
  <c r="A736" i="3"/>
  <c r="A731" i="4" s="1"/>
  <c r="A737" i="3"/>
  <c r="A732" i="4" s="1"/>
  <c r="B732" i="4" s="1"/>
  <c r="A738" i="3"/>
  <c r="A733" i="4" s="1"/>
  <c r="C733" i="4" s="1"/>
  <c r="A739" i="3"/>
  <c r="A734" i="4" s="1"/>
  <c r="A740" i="3"/>
  <c r="A735" i="4" s="1"/>
  <c r="A741" i="3"/>
  <c r="A736" i="4" s="1"/>
  <c r="A742" i="3"/>
  <c r="A737" i="4" s="1"/>
  <c r="B737" i="4" s="1"/>
  <c r="A743" i="3"/>
  <c r="A738" i="4" s="1"/>
  <c r="A744" i="3"/>
  <c r="A739" i="4" s="1"/>
  <c r="A745" i="3"/>
  <c r="A740" i="4" s="1"/>
  <c r="D740" i="4" s="1"/>
  <c r="A746" i="3"/>
  <c r="A741" i="4" s="1"/>
  <c r="A747" i="3"/>
  <c r="A742" i="4" s="1"/>
  <c r="L742" i="4" s="1"/>
  <c r="A748" i="3"/>
  <c r="A743" i="4" s="1"/>
  <c r="B743" i="4" s="1"/>
  <c r="A749" i="3"/>
  <c r="A744" i="4" s="1"/>
  <c r="A750" i="3"/>
  <c r="A745" i="4" s="1"/>
  <c r="A751" i="3"/>
  <c r="A746" i="4" s="1"/>
  <c r="A752" i="3"/>
  <c r="A747" i="4" s="1"/>
  <c r="A753" i="3"/>
  <c r="A748" i="4" s="1"/>
  <c r="A754" i="3"/>
  <c r="A749" i="4" s="1"/>
  <c r="A755" i="3"/>
  <c r="A750" i="4" s="1"/>
  <c r="A756" i="3"/>
  <c r="A751" i="4" s="1"/>
  <c r="A757" i="3"/>
  <c r="A752" i="4" s="1"/>
  <c r="A758" i="3"/>
  <c r="A753" i="4" s="1"/>
  <c r="B753" i="4" s="1"/>
  <c r="A759" i="3"/>
  <c r="A754" i="4" s="1"/>
  <c r="A760" i="3"/>
  <c r="A755" i="4" s="1"/>
  <c r="A761" i="3"/>
  <c r="A756" i="4" s="1"/>
  <c r="A762" i="3"/>
  <c r="A757" i="4" s="1"/>
  <c r="A763" i="3"/>
  <c r="A758" i="4" s="1"/>
  <c r="B758" i="4" s="1"/>
  <c r="A764" i="3"/>
  <c r="A759" i="4" s="1"/>
  <c r="M759" i="4" s="1"/>
  <c r="A765" i="3"/>
  <c r="A760" i="4" s="1"/>
  <c r="A766" i="3"/>
  <c r="A761" i="4" s="1"/>
  <c r="A767" i="3"/>
  <c r="A762" i="4" s="1"/>
  <c r="A768" i="3"/>
  <c r="A763" i="4" s="1"/>
  <c r="A769" i="3"/>
  <c r="A764" i="4" s="1"/>
  <c r="D764" i="4" s="1"/>
  <c r="A770" i="3"/>
  <c r="A765" i="4" s="1"/>
  <c r="B765" i="4" s="1"/>
  <c r="A771" i="3"/>
  <c r="A766" i="4" s="1"/>
  <c r="B766" i="4" s="1"/>
  <c r="A772" i="3"/>
  <c r="A767" i="4" s="1"/>
  <c r="A773" i="3"/>
  <c r="A768" i="4" s="1"/>
  <c r="A774" i="3"/>
  <c r="A769" i="4" s="1"/>
  <c r="A775" i="3"/>
  <c r="A770" i="4" s="1"/>
  <c r="A776" i="3"/>
  <c r="A771" i="4" s="1"/>
  <c r="A777" i="3"/>
  <c r="A772" i="4" s="1"/>
  <c r="L772" i="4" s="1"/>
  <c r="A778" i="3"/>
  <c r="A773" i="4" s="1"/>
  <c r="A779" i="3"/>
  <c r="A774" i="4" s="1"/>
  <c r="A780" i="3"/>
  <c r="A775" i="4" s="1"/>
  <c r="A781" i="3"/>
  <c r="A776" i="4" s="1"/>
  <c r="A782" i="3"/>
  <c r="A777" i="4" s="1"/>
  <c r="A783" i="3"/>
  <c r="A778" i="4" s="1"/>
  <c r="A784" i="3"/>
  <c r="A779" i="4" s="1"/>
  <c r="A785" i="3"/>
  <c r="A780" i="4" s="1"/>
  <c r="A786" i="3"/>
  <c r="A781" i="4" s="1"/>
  <c r="A787" i="3"/>
  <c r="A782" i="4" s="1"/>
  <c r="A788" i="3"/>
  <c r="A783" i="4" s="1"/>
  <c r="D783" i="4" s="1"/>
  <c r="A789" i="3"/>
  <c r="A784" i="4" s="1"/>
  <c r="D784" i="4" s="1"/>
  <c r="A790" i="3"/>
  <c r="A785" i="4" s="1"/>
  <c r="A791" i="3"/>
  <c r="A786" i="4" s="1"/>
  <c r="A792" i="3"/>
  <c r="A787" i="4" s="1"/>
  <c r="A793" i="3"/>
  <c r="A788" i="4" s="1"/>
  <c r="E788" i="4" s="1"/>
  <c r="A794" i="3"/>
  <c r="A789" i="4" s="1"/>
  <c r="A795" i="3"/>
  <c r="A790" i="4" s="1"/>
  <c r="A796" i="3"/>
  <c r="A791" i="4" s="1"/>
  <c r="A797" i="3"/>
  <c r="A792" i="4" s="1"/>
  <c r="A798" i="3"/>
  <c r="A793" i="4" s="1"/>
  <c r="D793" i="4" s="1"/>
  <c r="A799" i="3"/>
  <c r="A794" i="4" s="1"/>
  <c r="A800" i="3"/>
  <c r="A795" i="4" s="1"/>
  <c r="A801" i="3"/>
  <c r="A796" i="4" s="1"/>
  <c r="A802" i="3"/>
  <c r="A797" i="4" s="1"/>
  <c r="A803" i="3"/>
  <c r="A798" i="4" s="1"/>
  <c r="A804" i="3"/>
  <c r="A799" i="4" s="1"/>
  <c r="D799" i="4" s="1"/>
  <c r="A805" i="3"/>
  <c r="A800" i="4" s="1"/>
  <c r="A806" i="3"/>
  <c r="A801" i="4" s="1"/>
  <c r="B801" i="4" s="1"/>
  <c r="A807" i="3"/>
  <c r="A802" i="4" s="1"/>
  <c r="A808" i="3"/>
  <c r="A803" i="4" s="1"/>
  <c r="A809" i="3"/>
  <c r="A804" i="4" s="1"/>
  <c r="L804" i="4" s="1"/>
  <c r="A810" i="3"/>
  <c r="A805" i="4" s="1"/>
  <c r="A811" i="3"/>
  <c r="A806" i="4" s="1"/>
  <c r="L806" i="4" s="1"/>
  <c r="A812" i="3"/>
  <c r="A807" i="4" s="1"/>
  <c r="E807" i="4" s="1"/>
  <c r="A813" i="3"/>
  <c r="A808" i="4" s="1"/>
  <c r="A814" i="3"/>
  <c r="A809" i="4" s="1"/>
  <c r="E809" i="4" s="1"/>
  <c r="A815" i="3"/>
  <c r="A810" i="4" s="1"/>
  <c r="A816" i="3"/>
  <c r="A811" i="4" s="1"/>
  <c r="C811" i="4" s="1"/>
  <c r="A817" i="3"/>
  <c r="A812" i="4" s="1"/>
  <c r="A818" i="3"/>
  <c r="A813" i="4" s="1"/>
  <c r="A819" i="3"/>
  <c r="A814" i="4" s="1"/>
  <c r="A820" i="3"/>
  <c r="A815" i="4" s="1"/>
  <c r="A821" i="3"/>
  <c r="A816" i="4" s="1"/>
  <c r="A822" i="3"/>
  <c r="A817" i="4" s="1"/>
  <c r="A823" i="3"/>
  <c r="A818" i="4" s="1"/>
  <c r="A824" i="3"/>
  <c r="A819" i="4" s="1"/>
  <c r="A825" i="3"/>
  <c r="A820" i="4" s="1"/>
  <c r="C820" i="4" s="1"/>
  <c r="A826" i="3"/>
  <c r="A821" i="4" s="1"/>
  <c r="A827" i="3"/>
  <c r="A822" i="4" s="1"/>
  <c r="D822" i="4" s="1"/>
  <c r="A828" i="3"/>
  <c r="A823" i="4" s="1"/>
  <c r="M823" i="4" s="1"/>
  <c r="A829" i="3"/>
  <c r="A824" i="4" s="1"/>
  <c r="E824" i="4" s="1"/>
  <c r="A830" i="3"/>
  <c r="A825" i="4" s="1"/>
  <c r="A831" i="3"/>
  <c r="A826" i="4" s="1"/>
  <c r="A832" i="3"/>
  <c r="A827" i="4" s="1"/>
  <c r="A833" i="3"/>
  <c r="A828" i="4" s="1"/>
  <c r="D828" i="4" s="1"/>
  <c r="A834" i="3"/>
  <c r="A829" i="4" s="1"/>
  <c r="A835" i="3"/>
  <c r="A830" i="4" s="1"/>
  <c r="C830" i="4" s="1"/>
  <c r="A836" i="3"/>
  <c r="A831" i="4" s="1"/>
  <c r="D831" i="4" s="1"/>
  <c r="A837" i="3"/>
  <c r="A832" i="4" s="1"/>
  <c r="A838" i="3"/>
  <c r="A833" i="4" s="1"/>
  <c r="D833" i="4" s="1"/>
  <c r="A839" i="3"/>
  <c r="A834" i="4" s="1"/>
  <c r="A840" i="3"/>
  <c r="A835" i="4" s="1"/>
  <c r="A841" i="3"/>
  <c r="A836" i="4" s="1"/>
  <c r="A842" i="3"/>
  <c r="A837" i="4" s="1"/>
  <c r="A843" i="3"/>
  <c r="A838" i="4" s="1"/>
  <c r="A844" i="3"/>
  <c r="A839" i="4" s="1"/>
  <c r="L839" i="4" s="1"/>
  <c r="A845" i="3"/>
  <c r="A840" i="4" s="1"/>
  <c r="A846" i="3"/>
  <c r="A841" i="4" s="1"/>
  <c r="A847" i="3"/>
  <c r="A842" i="4" s="1"/>
  <c r="A848" i="3"/>
  <c r="A843" i="4" s="1"/>
  <c r="A849" i="3"/>
  <c r="A844" i="4" s="1"/>
  <c r="A850" i="3"/>
  <c r="A845" i="4" s="1"/>
  <c r="A851" i="3"/>
  <c r="A846" i="4" s="1"/>
  <c r="A852" i="3"/>
  <c r="A847" i="4" s="1"/>
  <c r="D847" i="4" s="1"/>
  <c r="A853" i="3"/>
  <c r="A848" i="4" s="1"/>
  <c r="A854" i="3"/>
  <c r="A849" i="4" s="1"/>
  <c r="A855" i="3"/>
  <c r="A850" i="4" s="1"/>
  <c r="A856" i="3"/>
  <c r="A851" i="4" s="1"/>
  <c r="M851" i="4" s="1"/>
  <c r="A857" i="3"/>
  <c r="A852" i="4" s="1"/>
  <c r="B852" i="4" s="1"/>
  <c r="A858" i="3"/>
  <c r="A853" i="4" s="1"/>
  <c r="A859" i="3"/>
  <c r="A854" i="4" s="1"/>
  <c r="A860" i="3"/>
  <c r="A855" i="4" s="1"/>
  <c r="A861" i="3"/>
  <c r="A856" i="4" s="1"/>
  <c r="A862" i="3"/>
  <c r="A857" i="4" s="1"/>
  <c r="C857" i="4" s="1"/>
  <c r="A863" i="3"/>
  <c r="A858" i="4" s="1"/>
  <c r="A864" i="3"/>
  <c r="A859" i="4" s="1"/>
  <c r="A865" i="3"/>
  <c r="A860" i="4" s="1"/>
  <c r="B860" i="4" s="1"/>
  <c r="A866" i="3"/>
  <c r="A861" i="4" s="1"/>
  <c r="A867" i="3"/>
  <c r="A862" i="4" s="1"/>
  <c r="A868" i="3"/>
  <c r="A863" i="4" s="1"/>
  <c r="A869" i="3"/>
  <c r="A864" i="4" s="1"/>
  <c r="A870" i="3"/>
  <c r="A865" i="4" s="1"/>
  <c r="A871" i="3"/>
  <c r="A866" i="4" s="1"/>
  <c r="A872" i="3"/>
  <c r="A867" i="4" s="1"/>
  <c r="A873" i="3"/>
  <c r="A868" i="4" s="1"/>
  <c r="M868" i="4" s="1"/>
  <c r="A874" i="3"/>
  <c r="A869" i="4" s="1"/>
  <c r="A875" i="3"/>
  <c r="A870" i="4" s="1"/>
  <c r="L870" i="4" s="1"/>
  <c r="A876" i="3"/>
  <c r="A871" i="4" s="1"/>
  <c r="E871" i="4" s="1"/>
  <c r="A877" i="3"/>
  <c r="A872" i="4" s="1"/>
  <c r="A878" i="3"/>
  <c r="A873" i="4" s="1"/>
  <c r="L873" i="4" s="1"/>
  <c r="A879" i="3"/>
  <c r="A874" i="4" s="1"/>
  <c r="A880" i="3"/>
  <c r="A875" i="4" s="1"/>
  <c r="A881" i="3"/>
  <c r="A876" i="4" s="1"/>
  <c r="A882" i="3"/>
  <c r="A877" i="4" s="1"/>
  <c r="A883" i="3"/>
  <c r="A878" i="4" s="1"/>
  <c r="A884" i="3"/>
  <c r="A879" i="4" s="1"/>
  <c r="A885" i="3"/>
  <c r="A880" i="4" s="1"/>
  <c r="L880" i="4" s="1"/>
  <c r="A886" i="3"/>
  <c r="A881" i="4" s="1"/>
  <c r="A887" i="3"/>
  <c r="A882" i="4" s="1"/>
  <c r="A888" i="3"/>
  <c r="A883" i="4" s="1"/>
  <c r="A889" i="3"/>
  <c r="A884" i="4" s="1"/>
  <c r="A890" i="3"/>
  <c r="A885" i="4" s="1"/>
  <c r="A891" i="3"/>
  <c r="A886" i="4" s="1"/>
  <c r="E886" i="4" s="1"/>
  <c r="A892" i="3"/>
  <c r="A887" i="4" s="1"/>
  <c r="A893" i="3"/>
  <c r="A888" i="4" s="1"/>
  <c r="C888" i="4" s="1"/>
  <c r="A894" i="3"/>
  <c r="A889" i="4" s="1"/>
  <c r="E889" i="4" s="1"/>
  <c r="A895" i="3"/>
  <c r="A890" i="4" s="1"/>
  <c r="A896" i="3"/>
  <c r="A891" i="4" s="1"/>
  <c r="A897" i="3"/>
  <c r="A892" i="4" s="1"/>
  <c r="B892" i="4" s="1"/>
  <c r="A898" i="3"/>
  <c r="A893" i="4" s="1"/>
  <c r="B893" i="4" s="1"/>
  <c r="A899" i="3"/>
  <c r="A894" i="4" s="1"/>
  <c r="C894" i="4" s="1"/>
  <c r="A900" i="3"/>
  <c r="A895" i="4" s="1"/>
  <c r="A901" i="3"/>
  <c r="A896" i="4" s="1"/>
  <c r="L896" i="4" s="1"/>
  <c r="A902" i="3"/>
  <c r="A897" i="4" s="1"/>
  <c r="L897" i="4" s="1"/>
  <c r="A903" i="3"/>
  <c r="A898" i="4" s="1"/>
  <c r="A904" i="3"/>
  <c r="A899" i="4" s="1"/>
  <c r="A905" i="3"/>
  <c r="A900" i="4" s="1"/>
  <c r="M900" i="4" s="1"/>
  <c r="A906" i="3"/>
  <c r="A901" i="4" s="1"/>
  <c r="A907" i="3"/>
  <c r="A902" i="4" s="1"/>
  <c r="A908" i="3"/>
  <c r="A903" i="4" s="1"/>
  <c r="A909" i="3"/>
  <c r="A904" i="4" s="1"/>
  <c r="A910" i="3"/>
  <c r="A905" i="4" s="1"/>
  <c r="A911" i="3"/>
  <c r="A906" i="4" s="1"/>
  <c r="A912" i="3"/>
  <c r="A907" i="4" s="1"/>
  <c r="A913" i="3"/>
  <c r="A908" i="4" s="1"/>
  <c r="A914" i="3"/>
  <c r="A909" i="4" s="1"/>
  <c r="A915" i="3"/>
  <c r="A910" i="4" s="1"/>
  <c r="A916" i="3"/>
  <c r="A911" i="4" s="1"/>
  <c r="L911" i="4" s="1"/>
  <c r="A917" i="3"/>
  <c r="A912" i="4" s="1"/>
  <c r="D912" i="4" s="1"/>
  <c r="A918" i="3"/>
  <c r="A913" i="4" s="1"/>
  <c r="A919" i="3"/>
  <c r="A914" i="4" s="1"/>
  <c r="A920" i="3"/>
  <c r="A915" i="4" s="1"/>
  <c r="E915" i="4" s="1"/>
  <c r="A921" i="3"/>
  <c r="A916" i="4" s="1"/>
  <c r="E916" i="4" s="1"/>
  <c r="A922" i="3"/>
  <c r="A917" i="4" s="1"/>
  <c r="B917" i="4" s="1"/>
  <c r="A923" i="3"/>
  <c r="A918" i="4" s="1"/>
  <c r="A924" i="3"/>
  <c r="A919" i="4" s="1"/>
  <c r="A925" i="3"/>
  <c r="A920" i="4" s="1"/>
  <c r="A926" i="3"/>
  <c r="A921" i="4" s="1"/>
  <c r="B921" i="4" s="1"/>
  <c r="A927" i="3"/>
  <c r="A922" i="4" s="1"/>
  <c r="A928" i="3"/>
  <c r="A923" i="4" s="1"/>
  <c r="A929" i="3"/>
  <c r="A924" i="4" s="1"/>
  <c r="A930" i="3"/>
  <c r="A925" i="4" s="1"/>
  <c r="E925" i="4" s="1"/>
  <c r="A931" i="3"/>
  <c r="A926" i="4" s="1"/>
  <c r="A932" i="3"/>
  <c r="A927" i="4" s="1"/>
  <c r="B927" i="4" s="1"/>
  <c r="A933" i="3"/>
  <c r="A928" i="4" s="1"/>
  <c r="A934" i="3"/>
  <c r="A929" i="4" s="1"/>
  <c r="A935" i="3"/>
  <c r="A930" i="4" s="1"/>
  <c r="A936" i="3"/>
  <c r="A931" i="4" s="1"/>
  <c r="A937" i="3"/>
  <c r="A932" i="4" s="1"/>
  <c r="M932" i="4" s="1"/>
  <c r="A938" i="3"/>
  <c r="A933" i="4" s="1"/>
  <c r="A939" i="3"/>
  <c r="A934" i="4" s="1"/>
  <c r="L934" i="4" s="1"/>
  <c r="A940" i="3"/>
  <c r="A935" i="4" s="1"/>
  <c r="A941" i="3"/>
  <c r="A936" i="4" s="1"/>
  <c r="A942" i="3"/>
  <c r="A937" i="4" s="1"/>
  <c r="D937" i="4" s="1"/>
  <c r="A943" i="3"/>
  <c r="A938" i="4" s="1"/>
  <c r="A944" i="3"/>
  <c r="A939" i="4" s="1"/>
  <c r="A945" i="3"/>
  <c r="A940" i="4" s="1"/>
  <c r="A946" i="3"/>
  <c r="A941" i="4" s="1"/>
  <c r="A947" i="3"/>
  <c r="A942" i="4" s="1"/>
  <c r="A948" i="3"/>
  <c r="A943" i="4" s="1"/>
  <c r="A949" i="3"/>
  <c r="A944" i="4" s="1"/>
  <c r="M944" i="4" s="1"/>
  <c r="A950" i="3"/>
  <c r="A945" i="4" s="1"/>
  <c r="M945" i="4" s="1"/>
  <c r="A951" i="3"/>
  <c r="A946" i="4" s="1"/>
  <c r="A952" i="3"/>
  <c r="A947" i="4" s="1"/>
  <c r="A953" i="3"/>
  <c r="A948" i="4" s="1"/>
  <c r="B948" i="4" s="1"/>
  <c r="A954" i="3"/>
  <c r="A949" i="4" s="1"/>
  <c r="A955" i="3"/>
  <c r="A950" i="4" s="1"/>
  <c r="D950" i="4" s="1"/>
  <c r="A956" i="3"/>
  <c r="A951" i="4" s="1"/>
  <c r="M951" i="4" s="1"/>
  <c r="A957" i="3"/>
  <c r="A952" i="4" s="1"/>
  <c r="A958" i="3"/>
  <c r="A953" i="4" s="1"/>
  <c r="A959" i="3"/>
  <c r="A954" i="4" s="1"/>
  <c r="A960" i="3"/>
  <c r="A955" i="4" s="1"/>
  <c r="A961" i="3"/>
  <c r="A956" i="4" s="1"/>
  <c r="A962" i="3"/>
  <c r="A957" i="4" s="1"/>
  <c r="L957" i="4" s="1"/>
  <c r="A963" i="3"/>
  <c r="A958" i="4" s="1"/>
  <c r="C958" i="4" s="1"/>
  <c r="A964" i="3"/>
  <c r="A959" i="4" s="1"/>
  <c r="A965" i="3"/>
  <c r="A960" i="4" s="1"/>
  <c r="D960" i="4" s="1"/>
  <c r="A966" i="3"/>
  <c r="A961" i="4" s="1"/>
  <c r="E961" i="4" s="1"/>
  <c r="A967" i="3"/>
  <c r="A962" i="4" s="1"/>
  <c r="A968" i="3"/>
  <c r="A963" i="4" s="1"/>
  <c r="A969" i="3"/>
  <c r="A964" i="4" s="1"/>
  <c r="A970" i="3"/>
  <c r="A965" i="4" s="1"/>
  <c r="A971" i="3"/>
  <c r="A966" i="4" s="1"/>
  <c r="A972" i="3"/>
  <c r="A967" i="4" s="1"/>
  <c r="L967" i="4" s="1"/>
  <c r="A973" i="3"/>
  <c r="A968" i="4" s="1"/>
  <c r="A974" i="3"/>
  <c r="A969" i="4" s="1"/>
  <c r="A975" i="3"/>
  <c r="A970" i="4" s="1"/>
  <c r="A976" i="3"/>
  <c r="A971" i="4" s="1"/>
  <c r="A977" i="3"/>
  <c r="A972" i="4" s="1"/>
  <c r="A978" i="3"/>
  <c r="A973" i="4" s="1"/>
  <c r="A979" i="3"/>
  <c r="A974" i="4" s="1"/>
  <c r="A980" i="3"/>
  <c r="A975" i="4" s="1"/>
  <c r="A981" i="3"/>
  <c r="A976" i="4" s="1"/>
  <c r="A982" i="3"/>
  <c r="A977" i="4" s="1"/>
  <c r="A983" i="3"/>
  <c r="A978" i="4" s="1"/>
  <c r="A984" i="3"/>
  <c r="A979" i="4" s="1"/>
  <c r="A985" i="3"/>
  <c r="A980" i="4" s="1"/>
  <c r="E980" i="4" s="1"/>
  <c r="A986" i="3"/>
  <c r="A981" i="4" s="1"/>
  <c r="A987" i="3"/>
  <c r="A982" i="4" s="1"/>
  <c r="A988" i="3"/>
  <c r="A983" i="4" s="1"/>
  <c r="A989" i="3"/>
  <c r="A984" i="4" s="1"/>
  <c r="B984" i="4" s="1"/>
  <c r="A990" i="3"/>
  <c r="A985" i="4" s="1"/>
  <c r="A991" i="3"/>
  <c r="A986" i="4" s="1"/>
  <c r="A992" i="3"/>
  <c r="A987" i="4" s="1"/>
  <c r="C987" i="4" s="1"/>
  <c r="A993" i="3"/>
  <c r="A988" i="4" s="1"/>
  <c r="B988" i="4" s="1"/>
  <c r="A994" i="3"/>
  <c r="A989" i="4" s="1"/>
  <c r="L989" i="4" s="1"/>
  <c r="A995" i="3"/>
  <c r="A990" i="4" s="1"/>
  <c r="A996" i="3"/>
  <c r="A991" i="4" s="1"/>
  <c r="B991" i="4" s="1"/>
  <c r="A997" i="3"/>
  <c r="A992" i="4" s="1"/>
  <c r="A998" i="3"/>
  <c r="A993" i="4" s="1"/>
  <c r="L993" i="4" s="1"/>
  <c r="A999" i="3"/>
  <c r="A994" i="4" s="1"/>
  <c r="A1000" i="3"/>
  <c r="A995" i="4" s="1"/>
  <c r="A1001" i="3"/>
  <c r="A996" i="4" s="1"/>
  <c r="A1002" i="3"/>
  <c r="A997" i="4" s="1"/>
  <c r="A1003" i="3"/>
  <c r="A998" i="4" s="1"/>
  <c r="L998" i="4" s="1"/>
  <c r="A1004" i="3"/>
  <c r="A999" i="4" s="1"/>
  <c r="A1005" i="3"/>
  <c r="A1000" i="4" s="1"/>
  <c r="B1000" i="4" s="1"/>
  <c r="A1006" i="3"/>
  <c r="A1001" i="4" s="1"/>
  <c r="L1001" i="4" s="1"/>
  <c r="A1007" i="3"/>
  <c r="A1002" i="4" s="1"/>
  <c r="A1008" i="3"/>
  <c r="A1003" i="4" s="1"/>
  <c r="M1003" i="4" s="1"/>
  <c r="A1009" i="3"/>
  <c r="A1004" i="4" s="1"/>
  <c r="A1010" i="3"/>
  <c r="A1005" i="4" s="1"/>
  <c r="A1011" i="3"/>
  <c r="A1006" i="4" s="1"/>
  <c r="A1012" i="3"/>
  <c r="A1007" i="4" s="1"/>
  <c r="L1007" i="4" s="1"/>
  <c r="A1013" i="3"/>
  <c r="A1008" i="4" s="1"/>
  <c r="A1014" i="3"/>
  <c r="A1009" i="4" s="1"/>
  <c r="A1015" i="3"/>
  <c r="A1010" i="4" s="1"/>
  <c r="A1016" i="3"/>
  <c r="A1011" i="4" s="1"/>
  <c r="A1017" i="3"/>
  <c r="A1012" i="4" s="1"/>
  <c r="A1018" i="3"/>
  <c r="A1013" i="4" s="1"/>
  <c r="A1019" i="3"/>
  <c r="A1014" i="4" s="1"/>
  <c r="E1014" i="4" s="1"/>
  <c r="A1020" i="3"/>
  <c r="A1015" i="4" s="1"/>
  <c r="B1015" i="4" s="1"/>
  <c r="A1021" i="3"/>
  <c r="A1016" i="4" s="1"/>
  <c r="L1016" i="4" s="1"/>
  <c r="A1022" i="3"/>
  <c r="A1017" i="4" s="1"/>
  <c r="A1023" i="3"/>
  <c r="A1018" i="4" s="1"/>
  <c r="A1024" i="3"/>
  <c r="A1019" i="4" s="1"/>
  <c r="E1019" i="4" s="1"/>
  <c r="A1025" i="3"/>
  <c r="A1020" i="4" s="1"/>
  <c r="D1020" i="4" s="1"/>
  <c r="A1026" i="3"/>
  <c r="A1021" i="4" s="1"/>
  <c r="A1027" i="3"/>
  <c r="A1022" i="4" s="1"/>
  <c r="D1022" i="4" s="1"/>
  <c r="A1028" i="3"/>
  <c r="A1023" i="4" s="1"/>
  <c r="M1023" i="4" s="1"/>
  <c r="A1029" i="3"/>
  <c r="A1024" i="4" s="1"/>
  <c r="A1030" i="3"/>
  <c r="A1025" i="4" s="1"/>
  <c r="A1031" i="3"/>
  <c r="A1026" i="4" s="1"/>
  <c r="A1032" i="3"/>
  <c r="A1027" i="4" s="1"/>
  <c r="A1033" i="3"/>
  <c r="A1028" i="4" s="1"/>
  <c r="M1028" i="4" s="1"/>
  <c r="A1034" i="3"/>
  <c r="A1029" i="4" s="1"/>
  <c r="A1035" i="3"/>
  <c r="A1030" i="4" s="1"/>
  <c r="A1036" i="3"/>
  <c r="A1031" i="4" s="1"/>
  <c r="A1037" i="3"/>
  <c r="A1032" i="4" s="1"/>
  <c r="A1038" i="3"/>
  <c r="A1033" i="4" s="1"/>
  <c r="A1039" i="3"/>
  <c r="A1034" i="4" s="1"/>
  <c r="A1040" i="3"/>
  <c r="A1035" i="4" s="1"/>
  <c r="A1041" i="3"/>
  <c r="A1036" i="4" s="1"/>
  <c r="A1042" i="3"/>
  <c r="A1037" i="4" s="1"/>
  <c r="A1043" i="3"/>
  <c r="A1038" i="4" s="1"/>
  <c r="A1044" i="3"/>
  <c r="A1039" i="4" s="1"/>
  <c r="L1039" i="4" s="1"/>
  <c r="A1045" i="3"/>
  <c r="A1040" i="4" s="1"/>
  <c r="A1046" i="3"/>
  <c r="A1041" i="4" s="1"/>
  <c r="A1047" i="3"/>
  <c r="A1042" i="4" s="1"/>
  <c r="A1048" i="3"/>
  <c r="A1043" i="4" s="1"/>
  <c r="A1049" i="3"/>
  <c r="A1044" i="4" s="1"/>
  <c r="A1050" i="3"/>
  <c r="A1045" i="4" s="1"/>
  <c r="M1045" i="4" s="1"/>
  <c r="A1051" i="3"/>
  <c r="A1046" i="4" s="1"/>
  <c r="A1052" i="3"/>
  <c r="A1047" i="4" s="1"/>
  <c r="D1047" i="4" s="1"/>
  <c r="A1053" i="3"/>
  <c r="A1048" i="4" s="1"/>
  <c r="A1054" i="3"/>
  <c r="A1049" i="4" s="1"/>
  <c r="E1049" i="4" s="1"/>
  <c r="A1055" i="3"/>
  <c r="A1050" i="4" s="1"/>
  <c r="A1056" i="3"/>
  <c r="A1051" i="4" s="1"/>
  <c r="A1057" i="3"/>
  <c r="A1052" i="4" s="1"/>
  <c r="A1058" i="3"/>
  <c r="A1053" i="4" s="1"/>
  <c r="A1059" i="3"/>
  <c r="A1054" i="4" s="1"/>
  <c r="A1060" i="3"/>
  <c r="A1055" i="4" s="1"/>
  <c r="A1061" i="3"/>
  <c r="A1056" i="4" s="1"/>
  <c r="A1062" i="3"/>
  <c r="A1057" i="4" s="1"/>
  <c r="B1057" i="4" s="1"/>
  <c r="A1063" i="3"/>
  <c r="A1058" i="4" s="1"/>
  <c r="A1064" i="3"/>
  <c r="A1059" i="4" s="1"/>
  <c r="A1065" i="3"/>
  <c r="A1060" i="4" s="1"/>
  <c r="M1060" i="4" s="1"/>
  <c r="A1066" i="3"/>
  <c r="A1061" i="4" s="1"/>
  <c r="D1061" i="4" s="1"/>
  <c r="A1067" i="3"/>
  <c r="A1062" i="4" s="1"/>
  <c r="L1062" i="4" s="1"/>
  <c r="A1068" i="3"/>
  <c r="A1063" i="4" s="1"/>
  <c r="B1063" i="4" s="1"/>
  <c r="A1069" i="3"/>
  <c r="A1064" i="4" s="1"/>
  <c r="A1070" i="3"/>
  <c r="A1065" i="4" s="1"/>
  <c r="A1071" i="3"/>
  <c r="A1066" i="4" s="1"/>
  <c r="A1072" i="3"/>
  <c r="A1067" i="4" s="1"/>
  <c r="C1067" i="4" s="1"/>
  <c r="A1073" i="3"/>
  <c r="A1068" i="4" s="1"/>
  <c r="A1074" i="3"/>
  <c r="A1069" i="4" s="1"/>
  <c r="A1075" i="3"/>
  <c r="A1070" i="4" s="1"/>
  <c r="A1076" i="3"/>
  <c r="A1071" i="4" s="1"/>
  <c r="A1077" i="3"/>
  <c r="A1072" i="4" s="1"/>
  <c r="M1072" i="4" s="1"/>
  <c r="A1078" i="3"/>
  <c r="A1073" i="4" s="1"/>
  <c r="A1079" i="3"/>
  <c r="A1074" i="4" s="1"/>
  <c r="A1080" i="3"/>
  <c r="A1075" i="4" s="1"/>
  <c r="A1081" i="3"/>
  <c r="A1076" i="4" s="1"/>
  <c r="C1076" i="4" s="1"/>
  <c r="A1082" i="3"/>
  <c r="A1077" i="4" s="1"/>
  <c r="A1083" i="3"/>
  <c r="A1078" i="4" s="1"/>
  <c r="C1078" i="4" s="1"/>
  <c r="A1084" i="3"/>
  <c r="A1079" i="4" s="1"/>
  <c r="A1085" i="3"/>
  <c r="A1080" i="4" s="1"/>
  <c r="A1086" i="3"/>
  <c r="A1081" i="4" s="1"/>
  <c r="B1081" i="4" s="1"/>
  <c r="A1087" i="3"/>
  <c r="A1082" i="4" s="1"/>
  <c r="A1088" i="3"/>
  <c r="A1083" i="4" s="1"/>
  <c r="A1089" i="3"/>
  <c r="A1084" i="4" s="1"/>
  <c r="A1090" i="3"/>
  <c r="A1085" i="4" s="1"/>
  <c r="A1091" i="3"/>
  <c r="A1086" i="4" s="1"/>
  <c r="D1086" i="4" s="1"/>
  <c r="A1092" i="3"/>
  <c r="A1087" i="4" s="1"/>
  <c r="B1087" i="4" s="1"/>
  <c r="A1093" i="3"/>
  <c r="A1088" i="4" s="1"/>
  <c r="A1094" i="3"/>
  <c r="A1089" i="4" s="1"/>
  <c r="M1089" i="4" s="1"/>
  <c r="A1095" i="3"/>
  <c r="A1090" i="4" s="1"/>
  <c r="A1096" i="3"/>
  <c r="A1091" i="4" s="1"/>
  <c r="A1097" i="3"/>
  <c r="A1092" i="4" s="1"/>
  <c r="A1098" i="3"/>
  <c r="A1093" i="4" s="1"/>
  <c r="M1093" i="4" s="1"/>
  <c r="A1099" i="3"/>
  <c r="A1094" i="4" s="1"/>
  <c r="A1100" i="3"/>
  <c r="A1095" i="4" s="1"/>
  <c r="A1101" i="3"/>
  <c r="A1096" i="4" s="1"/>
  <c r="A1102" i="3"/>
  <c r="A1097" i="4" s="1"/>
  <c r="A1103" i="3"/>
  <c r="A1098" i="4" s="1"/>
  <c r="A1104" i="3"/>
  <c r="A1099" i="4" s="1"/>
  <c r="A1105" i="3"/>
  <c r="A1100" i="4" s="1"/>
  <c r="A1106" i="3"/>
  <c r="A1101" i="4" s="1"/>
  <c r="A1107" i="3"/>
  <c r="A1102" i="4" s="1"/>
  <c r="A1108" i="3"/>
  <c r="A1103" i="4" s="1"/>
  <c r="A1109" i="3"/>
  <c r="A1104" i="4" s="1"/>
  <c r="A1110" i="3"/>
  <c r="A1105" i="4" s="1"/>
  <c r="A1111" i="3"/>
  <c r="A1106" i="4" s="1"/>
  <c r="A1112" i="3"/>
  <c r="A1107" i="4" s="1"/>
  <c r="M1107" i="4" s="1"/>
  <c r="A1113" i="3"/>
  <c r="A1108" i="4" s="1"/>
  <c r="C1108" i="4" s="1"/>
  <c r="A1114" i="3"/>
  <c r="A1109" i="4" s="1"/>
  <c r="A1115" i="3"/>
  <c r="A1110" i="4" s="1"/>
  <c r="A1116" i="3"/>
  <c r="A1111" i="4" s="1"/>
  <c r="A1117" i="3"/>
  <c r="A1112" i="4" s="1"/>
  <c r="L1112" i="4" s="1"/>
  <c r="A1118" i="3"/>
  <c r="A1113" i="4" s="1"/>
  <c r="C1113" i="4" s="1"/>
  <c r="A1119" i="3"/>
  <c r="A1114" i="4" s="1"/>
  <c r="A1120" i="3"/>
  <c r="A1115" i="4" s="1"/>
  <c r="A1121" i="3"/>
  <c r="A1116" i="4" s="1"/>
  <c r="B1116" i="4" s="1"/>
  <c r="A1122" i="3"/>
  <c r="A1117" i="4" s="1"/>
  <c r="A1123" i="3"/>
  <c r="A1118" i="4" s="1"/>
  <c r="E1118" i="4" s="1"/>
  <c r="A1124" i="3"/>
  <c r="A1119" i="4" s="1"/>
  <c r="L1119" i="4" s="1"/>
  <c r="A1125" i="3"/>
  <c r="A1120" i="4" s="1"/>
  <c r="A1126" i="3"/>
  <c r="A1121" i="4" s="1"/>
  <c r="C1121" i="4" s="1"/>
  <c r="A1127" i="3"/>
  <c r="A1122" i="4" s="1"/>
  <c r="A1128" i="3"/>
  <c r="A1123" i="4" s="1"/>
  <c r="A1129" i="3"/>
  <c r="A1124" i="4" s="1"/>
  <c r="A1130" i="3"/>
  <c r="A1125" i="4" s="1"/>
  <c r="A1131" i="3"/>
  <c r="A1126" i="4" s="1"/>
  <c r="C1126" i="4" s="1"/>
  <c r="A1132" i="3"/>
  <c r="A1127" i="4" s="1"/>
  <c r="A1133" i="3"/>
  <c r="A1128" i="4" s="1"/>
  <c r="L1128" i="4" s="1"/>
  <c r="A1134" i="3"/>
  <c r="A1129" i="4" s="1"/>
  <c r="A1135" i="3"/>
  <c r="A1130" i="4" s="1"/>
  <c r="A1136" i="3"/>
  <c r="A1131" i="4" s="1"/>
  <c r="A1137" i="3"/>
  <c r="A1132" i="4" s="1"/>
  <c r="A1138" i="3"/>
  <c r="A1133" i="4" s="1"/>
  <c r="A1139" i="3"/>
  <c r="A1134" i="4" s="1"/>
  <c r="M1134" i="4" s="1"/>
  <c r="A1140" i="3"/>
  <c r="A1135" i="4" s="1"/>
  <c r="A1141" i="3"/>
  <c r="A1136" i="4" s="1"/>
  <c r="A1142" i="3"/>
  <c r="A1137" i="4" s="1"/>
  <c r="A1143" i="3"/>
  <c r="A1138" i="4" s="1"/>
  <c r="A1144" i="3"/>
  <c r="A1139" i="4" s="1"/>
  <c r="A1145" i="3"/>
  <c r="A1140" i="4" s="1"/>
  <c r="A1146" i="3"/>
  <c r="A1141" i="4" s="1"/>
  <c r="L1141" i="4" s="1"/>
  <c r="A1147" i="3"/>
  <c r="A1142" i="4" s="1"/>
  <c r="A1148" i="3"/>
  <c r="A1143" i="4" s="1"/>
  <c r="B1143" i="4" s="1"/>
  <c r="A1149" i="3"/>
  <c r="A1144" i="4" s="1"/>
  <c r="C1144" i="4" s="1"/>
  <c r="A1150" i="3"/>
  <c r="A1145" i="4" s="1"/>
  <c r="A1151" i="3"/>
  <c r="A1146" i="4" s="1"/>
  <c r="A1152" i="3"/>
  <c r="A1147" i="4" s="1"/>
  <c r="A1153" i="3"/>
  <c r="A1148" i="4" s="1"/>
  <c r="C1148" i="4" s="1"/>
  <c r="A1154" i="3"/>
  <c r="A1149" i="4" s="1"/>
  <c r="A1155" i="3"/>
  <c r="A1150" i="4" s="1"/>
  <c r="A1156" i="3"/>
  <c r="A1151" i="4" s="1"/>
  <c r="A1157" i="3"/>
  <c r="A1152" i="4" s="1"/>
  <c r="A1158" i="3"/>
  <c r="A1153" i="4" s="1"/>
  <c r="A1159" i="3"/>
  <c r="A1154" i="4" s="1"/>
  <c r="A1160" i="3"/>
  <c r="A1155" i="4" s="1"/>
  <c r="A1161" i="3"/>
  <c r="A1156" i="4" s="1"/>
  <c r="M1156" i="4" s="1"/>
  <c r="A1162" i="3"/>
  <c r="A1157" i="4" s="1"/>
  <c r="E1157" i="4" s="1"/>
  <c r="A1163" i="3"/>
  <c r="A1158" i="4" s="1"/>
  <c r="C1158" i="4" s="1"/>
  <c r="A1164" i="3"/>
  <c r="A1159" i="4" s="1"/>
  <c r="E1159" i="4" s="1"/>
  <c r="A1165" i="3"/>
  <c r="A1160" i="4" s="1"/>
  <c r="A1166" i="3"/>
  <c r="A1161" i="4" s="1"/>
  <c r="A1167" i="3"/>
  <c r="A1162" i="4" s="1"/>
  <c r="E1162" i="4" s="1"/>
  <c r="A1168" i="3"/>
  <c r="A1163" i="4" s="1"/>
  <c r="D1163" i="4" s="1"/>
  <c r="A1169" i="3"/>
  <c r="A1164" i="4" s="1"/>
  <c r="A1170" i="3"/>
  <c r="A1165" i="4" s="1"/>
  <c r="A1171" i="3"/>
  <c r="A1166" i="4" s="1"/>
  <c r="A1172" i="3"/>
  <c r="A1167" i="4" s="1"/>
  <c r="D1167" i="4" s="1"/>
  <c r="A1173" i="3"/>
  <c r="A1168" i="4" s="1"/>
  <c r="A1174" i="3"/>
  <c r="A1169" i="4" s="1"/>
  <c r="A1175" i="3"/>
  <c r="A1170" i="4" s="1"/>
  <c r="C1170" i="4" s="1"/>
  <c r="A1176" i="3"/>
  <c r="A1171" i="4" s="1"/>
  <c r="A1177" i="3"/>
  <c r="A1172" i="4" s="1"/>
  <c r="A1178" i="3"/>
  <c r="A1173" i="4" s="1"/>
  <c r="A1179" i="3"/>
  <c r="A1174" i="4" s="1"/>
  <c r="A1180" i="3"/>
  <c r="A1175" i="4" s="1"/>
  <c r="L1175" i="4" s="1"/>
  <c r="A1181" i="3"/>
  <c r="A1176" i="4" s="1"/>
  <c r="A1182" i="3"/>
  <c r="A1177" i="4" s="1"/>
  <c r="A1183" i="3"/>
  <c r="A1178" i="4" s="1"/>
  <c r="A1184" i="3"/>
  <c r="A1179" i="4" s="1"/>
  <c r="A1185" i="3"/>
  <c r="A1180" i="4" s="1"/>
  <c r="A1186" i="3"/>
  <c r="A1181" i="4" s="1"/>
  <c r="C1181" i="4" s="1"/>
  <c r="A1187" i="3"/>
  <c r="A1182" i="4" s="1"/>
  <c r="A1188" i="3"/>
  <c r="A1183" i="4" s="1"/>
  <c r="A1189" i="3"/>
  <c r="A1184" i="4" s="1"/>
  <c r="L1184" i="4" s="1"/>
  <c r="A1190" i="3"/>
  <c r="A1185" i="4" s="1"/>
  <c r="E1185" i="4" s="1"/>
  <c r="A1191" i="3"/>
  <c r="A1186" i="4" s="1"/>
  <c r="A1192" i="3"/>
  <c r="A1187" i="4" s="1"/>
  <c r="D1187" i="4" s="1"/>
  <c r="A1193" i="3"/>
  <c r="A1188" i="4" s="1"/>
  <c r="L1188" i="4" s="1"/>
  <c r="A1194" i="3"/>
  <c r="A1189" i="4" s="1"/>
  <c r="L1189" i="4" s="1"/>
  <c r="A1195" i="3"/>
  <c r="A1190" i="4" s="1"/>
  <c r="A1196" i="3"/>
  <c r="A1191" i="4" s="1"/>
  <c r="C1191" i="4" s="1"/>
  <c r="A1197" i="3"/>
  <c r="A1192" i="4" s="1"/>
  <c r="L1192" i="4" s="1"/>
  <c r="A1198" i="3"/>
  <c r="A1193" i="4" s="1"/>
  <c r="A1199" i="3"/>
  <c r="A1194" i="4" s="1"/>
  <c r="A1200" i="3"/>
  <c r="A1195" i="4" s="1"/>
  <c r="A1201" i="3"/>
  <c r="A1196" i="4" s="1"/>
  <c r="A1202" i="3"/>
  <c r="A1197" i="4" s="1"/>
  <c r="D1197" i="4" s="1"/>
  <c r="A1203" i="3"/>
  <c r="A1198" i="4" s="1"/>
  <c r="A1204" i="3"/>
  <c r="A1199" i="4" s="1"/>
  <c r="E1199" i="4" s="1"/>
  <c r="A1205" i="3"/>
  <c r="A1200" i="4" s="1"/>
  <c r="A1206" i="3"/>
  <c r="A1201" i="4" s="1"/>
  <c r="A1207" i="3"/>
  <c r="A1202" i="4" s="1"/>
  <c r="A1208" i="3"/>
  <c r="A1203" i="4" s="1"/>
  <c r="A1209" i="3"/>
  <c r="A1204" i="4" s="1"/>
  <c r="D1204" i="4" s="1"/>
  <c r="A1210" i="3"/>
  <c r="A1205" i="4" s="1"/>
  <c r="A1211" i="3"/>
  <c r="A1206" i="4" s="1"/>
  <c r="A1212" i="3"/>
  <c r="A1207" i="4" s="1"/>
  <c r="A1213" i="3"/>
  <c r="A1208" i="4" s="1"/>
  <c r="L1208" i="4" s="1"/>
  <c r="A1214" i="3"/>
  <c r="A1209" i="4" s="1"/>
  <c r="B1209" i="4" s="1"/>
  <c r="A1215" i="3"/>
  <c r="A1210" i="4" s="1"/>
  <c r="M1210" i="4" s="1"/>
  <c r="A1216" i="3"/>
  <c r="A1211" i="4" s="1"/>
  <c r="A1217" i="3"/>
  <c r="A1212" i="4" s="1"/>
  <c r="A1218" i="3"/>
  <c r="A1213" i="4" s="1"/>
  <c r="A1219" i="3"/>
  <c r="A1214" i="4" s="1"/>
  <c r="C1214" i="4" s="1"/>
  <c r="A1220" i="3"/>
  <c r="A1215" i="4" s="1"/>
  <c r="B1215" i="4" s="1"/>
  <c r="A1221" i="3"/>
  <c r="A1216" i="4" s="1"/>
  <c r="B1216" i="4" s="1"/>
  <c r="A1222" i="3"/>
  <c r="A1217" i="4" s="1"/>
  <c r="A1223" i="3"/>
  <c r="A1218" i="4" s="1"/>
  <c r="A1224" i="3"/>
  <c r="A1219" i="4" s="1"/>
  <c r="C1219" i="4" s="1"/>
  <c r="A1225" i="3"/>
  <c r="A1220" i="4" s="1"/>
  <c r="A1226" i="3"/>
  <c r="A1221" i="4" s="1"/>
  <c r="A1227" i="3"/>
  <c r="A1222" i="4" s="1"/>
  <c r="C1222" i="4" s="1"/>
  <c r="A1228" i="3"/>
  <c r="A1223" i="4" s="1"/>
  <c r="L1223" i="4" s="1"/>
  <c r="A1229" i="3"/>
  <c r="A1224" i="4" s="1"/>
  <c r="A1230" i="3"/>
  <c r="A1225" i="4" s="1"/>
  <c r="A1231" i="3"/>
  <c r="A1226" i="4" s="1"/>
  <c r="D1226" i="4" s="1"/>
  <c r="A1232" i="3"/>
  <c r="A1227" i="4" s="1"/>
  <c r="A1233" i="3"/>
  <c r="A1228" i="4" s="1"/>
  <c r="A1234" i="3"/>
  <c r="A1229" i="4" s="1"/>
  <c r="M1229" i="4" s="1"/>
  <c r="A1235" i="3"/>
  <c r="A1230" i="4" s="1"/>
  <c r="A1236" i="3"/>
  <c r="A1231" i="4" s="1"/>
  <c r="A1237" i="3"/>
  <c r="A1232" i="4" s="1"/>
  <c r="C1232" i="4" s="1"/>
  <c r="A1238" i="3"/>
  <c r="A1233" i="4" s="1"/>
  <c r="A1239" i="3"/>
  <c r="A1234" i="4" s="1"/>
  <c r="C1234" i="4" s="1"/>
  <c r="A1240" i="3"/>
  <c r="A1235" i="4" s="1"/>
  <c r="A1241" i="3"/>
  <c r="A1236" i="4" s="1"/>
  <c r="C1236" i="4" s="1"/>
  <c r="A1242" i="3"/>
  <c r="A1237" i="4" s="1"/>
  <c r="A1243" i="3"/>
  <c r="A1238" i="4" s="1"/>
  <c r="A1244" i="3"/>
  <c r="A1239" i="4" s="1"/>
  <c r="A1245" i="3"/>
  <c r="A1240" i="4" s="1"/>
  <c r="D1240" i="4" s="1"/>
  <c r="A1246" i="3"/>
  <c r="A1241" i="4" s="1"/>
  <c r="A1247" i="3"/>
  <c r="A1242" i="4" s="1"/>
  <c r="A1248" i="3"/>
  <c r="A1243" i="4" s="1"/>
  <c r="A1249" i="3"/>
  <c r="A1244" i="4" s="1"/>
  <c r="B1244" i="4" s="1"/>
  <c r="A1250" i="3"/>
  <c r="A1245" i="4" s="1"/>
  <c r="E1245" i="4" s="1"/>
  <c r="A1251" i="3"/>
  <c r="A1246" i="4" s="1"/>
  <c r="E1246" i="4" s="1"/>
  <c r="A1252" i="3"/>
  <c r="A1247" i="4" s="1"/>
  <c r="L1247" i="4" s="1"/>
  <c r="A1253" i="3"/>
  <c r="A1248" i="4" s="1"/>
  <c r="A1254" i="3"/>
  <c r="A1249" i="4" s="1"/>
  <c r="A1255" i="3"/>
  <c r="A1250" i="4" s="1"/>
  <c r="A1256" i="3"/>
  <c r="A1251" i="4" s="1"/>
  <c r="L1251" i="4" s="1"/>
  <c r="A1257" i="3"/>
  <c r="A1252" i="4" s="1"/>
  <c r="A1258" i="3"/>
  <c r="A1253" i="4" s="1"/>
  <c r="A1259" i="3"/>
  <c r="A1254" i="4" s="1"/>
  <c r="A1260" i="3"/>
  <c r="A1255" i="4" s="1"/>
  <c r="A1261" i="3"/>
  <c r="A1256" i="4" s="1"/>
  <c r="A1262" i="3"/>
  <c r="A1257" i="4" s="1"/>
  <c r="A1263" i="3"/>
  <c r="A1258" i="4" s="1"/>
  <c r="A1264" i="3"/>
  <c r="A1259" i="4" s="1"/>
  <c r="L1259" i="4" s="1"/>
  <c r="A1265" i="3"/>
  <c r="A1260" i="4" s="1"/>
  <c r="A1266" i="3"/>
  <c r="A1261" i="4" s="1"/>
  <c r="A1267" i="3"/>
  <c r="A1262" i="4" s="1"/>
  <c r="A1268" i="3"/>
  <c r="A1263" i="4" s="1"/>
  <c r="A1269" i="3"/>
  <c r="A1264" i="4" s="1"/>
  <c r="D1264" i="4" s="1"/>
  <c r="A1270" i="3"/>
  <c r="A1265" i="4" s="1"/>
  <c r="A1271" i="3"/>
  <c r="A1266" i="4" s="1"/>
  <c r="A1272" i="3"/>
  <c r="A1267" i="4" s="1"/>
  <c r="E1267" i="4" s="1"/>
  <c r="A1273" i="3"/>
  <c r="A1268" i="4" s="1"/>
  <c r="A1274" i="3"/>
  <c r="A1269" i="4" s="1"/>
  <c r="B1269" i="4" s="1"/>
  <c r="A1275" i="3"/>
  <c r="A1270" i="4" s="1"/>
  <c r="A1276" i="3"/>
  <c r="A1271" i="4" s="1"/>
  <c r="A1277" i="3"/>
  <c r="A1272" i="4" s="1"/>
  <c r="A1278" i="3"/>
  <c r="A1273" i="4" s="1"/>
  <c r="A1279" i="3"/>
  <c r="A1274" i="4" s="1"/>
  <c r="M1274" i="4" s="1"/>
  <c r="A1280" i="3"/>
  <c r="A1275" i="4" s="1"/>
  <c r="A1281" i="3"/>
  <c r="A1276" i="4" s="1"/>
  <c r="C1276" i="4" s="1"/>
  <c r="A1282" i="3"/>
  <c r="A1277" i="4" s="1"/>
  <c r="A1283" i="3"/>
  <c r="A1278" i="4" s="1"/>
  <c r="A1284" i="3"/>
  <c r="A1279" i="4" s="1"/>
  <c r="C1279" i="4" s="1"/>
  <c r="A1285" i="3"/>
  <c r="A1280" i="4" s="1"/>
  <c r="L1280" i="4" s="1"/>
  <c r="A1286" i="3"/>
  <c r="A1281" i="4" s="1"/>
  <c r="A1287" i="3"/>
  <c r="A1282" i="4" s="1"/>
  <c r="A1288" i="3"/>
  <c r="A1283" i="4" s="1"/>
  <c r="A1289" i="3"/>
  <c r="A1284" i="4" s="1"/>
  <c r="M1284" i="4" s="1"/>
  <c r="A1290" i="3"/>
  <c r="A1285" i="4" s="1"/>
  <c r="A1291" i="3"/>
  <c r="A1286" i="4" s="1"/>
  <c r="C1286" i="4" s="1"/>
  <c r="A1292" i="3"/>
  <c r="A1287" i="4" s="1"/>
  <c r="A1293" i="3"/>
  <c r="A1288" i="4" s="1"/>
  <c r="A1294" i="3"/>
  <c r="A1289" i="4" s="1"/>
  <c r="D1289" i="4" s="1"/>
  <c r="A1295" i="3"/>
  <c r="A1290" i="4" s="1"/>
  <c r="E1290" i="4" s="1"/>
  <c r="A1296" i="3"/>
  <c r="A1291" i="4" s="1"/>
  <c r="A1297" i="3"/>
  <c r="A1292" i="4" s="1"/>
  <c r="A1298" i="3"/>
  <c r="A1293" i="4" s="1"/>
  <c r="A1299" i="3"/>
  <c r="A1294" i="4" s="1"/>
  <c r="A1300" i="3"/>
  <c r="A1295" i="4" s="1"/>
  <c r="C1295" i="4" s="1"/>
  <c r="A1301" i="3"/>
  <c r="A1296" i="4" s="1"/>
  <c r="A1302" i="3"/>
  <c r="A1297" i="4" s="1"/>
  <c r="A1303" i="3"/>
  <c r="A1298" i="4" s="1"/>
  <c r="C1298" i="4" s="1"/>
  <c r="A1304" i="3"/>
  <c r="A1299" i="4" s="1"/>
  <c r="A1305" i="3"/>
  <c r="A1300" i="4" s="1"/>
  <c r="A1306" i="3"/>
  <c r="A1301" i="4" s="1"/>
  <c r="A1307" i="3"/>
  <c r="A1302" i="4" s="1"/>
  <c r="A1308" i="3"/>
  <c r="A1303" i="4" s="1"/>
  <c r="A1309" i="3"/>
  <c r="A1304" i="4" s="1"/>
  <c r="B1304" i="4" s="1"/>
  <c r="A1310" i="3"/>
  <c r="A1305" i="4" s="1"/>
  <c r="A1311" i="3"/>
  <c r="A1306" i="4" s="1"/>
  <c r="A1312" i="3"/>
  <c r="A1307" i="4" s="1"/>
  <c r="A1313" i="3"/>
  <c r="A1308" i="4" s="1"/>
  <c r="A1314" i="3"/>
  <c r="A1309" i="4" s="1"/>
  <c r="A1315" i="3"/>
  <c r="A1310" i="4" s="1"/>
  <c r="E1310" i="4" s="1"/>
  <c r="A1316" i="3"/>
  <c r="A1311" i="4" s="1"/>
  <c r="A1317" i="3"/>
  <c r="A1312" i="4" s="1"/>
  <c r="B1312" i="4" s="1"/>
  <c r="A1318" i="3"/>
  <c r="A1313" i="4" s="1"/>
  <c r="A1319" i="3"/>
  <c r="A1314" i="4" s="1"/>
  <c r="A1320" i="3"/>
  <c r="A1315" i="4" s="1"/>
  <c r="A1321" i="3"/>
  <c r="A1316" i="4" s="1"/>
  <c r="M1316" i="4" s="1"/>
  <c r="A1322" i="3"/>
  <c r="A1317" i="4" s="1"/>
  <c r="A1323" i="3"/>
  <c r="A1318" i="4" s="1"/>
  <c r="A1324" i="3"/>
  <c r="A1319" i="4" s="1"/>
  <c r="M1319" i="4" s="1"/>
  <c r="A1325" i="3"/>
  <c r="A1320" i="4" s="1"/>
  <c r="B1320" i="4" s="1"/>
  <c r="A1326" i="3"/>
  <c r="A1321" i="4" s="1"/>
  <c r="A1327" i="3"/>
  <c r="A1322" i="4" s="1"/>
  <c r="A1328" i="3"/>
  <c r="A1323" i="4" s="1"/>
  <c r="B1323" i="4" s="1"/>
  <c r="A1329" i="3"/>
  <c r="A1324" i="4" s="1"/>
  <c r="A1330" i="3"/>
  <c r="A1325" i="4" s="1"/>
  <c r="A1331" i="3"/>
  <c r="A1326" i="4" s="1"/>
  <c r="A1332" i="3"/>
  <c r="A1327" i="4" s="1"/>
  <c r="A1333" i="3"/>
  <c r="A1328" i="4" s="1"/>
  <c r="M1328" i="4" s="1"/>
  <c r="A1334" i="3"/>
  <c r="A1329" i="4" s="1"/>
  <c r="A1335" i="3"/>
  <c r="A1330" i="4" s="1"/>
  <c r="A1336" i="3"/>
  <c r="A1331" i="4" s="1"/>
  <c r="A1337" i="3"/>
  <c r="A1332" i="4" s="1"/>
  <c r="E1332" i="4" s="1"/>
  <c r="A1338" i="3"/>
  <c r="A1333" i="4" s="1"/>
  <c r="A1339" i="3"/>
  <c r="A1334" i="4" s="1"/>
  <c r="A1340" i="3"/>
  <c r="A1335" i="4" s="1"/>
  <c r="A1341" i="3"/>
  <c r="A1336" i="4" s="1"/>
  <c r="A1342" i="3"/>
  <c r="A1337" i="4" s="1"/>
  <c r="A1343" i="3"/>
  <c r="A1338" i="4" s="1"/>
  <c r="M1338" i="4" s="1"/>
  <c r="A1344" i="3"/>
  <c r="A1339" i="4" s="1"/>
  <c r="A1345" i="3"/>
  <c r="A1340" i="4" s="1"/>
  <c r="A1346" i="3"/>
  <c r="A1341" i="4" s="1"/>
  <c r="A1347" i="3"/>
  <c r="A1342" i="4" s="1"/>
  <c r="E1342" i="4" s="1"/>
  <c r="A1348" i="3"/>
  <c r="A1343" i="4" s="1"/>
  <c r="B1343" i="4" s="1"/>
  <c r="A1349" i="3"/>
  <c r="A1344" i="4" s="1"/>
  <c r="A1350" i="3"/>
  <c r="A1345" i="4" s="1"/>
  <c r="A1351" i="3"/>
  <c r="A1346" i="4" s="1"/>
  <c r="A1352" i="3"/>
  <c r="A1347" i="4" s="1"/>
  <c r="A1353" i="3"/>
  <c r="A1348" i="4" s="1"/>
  <c r="A1354" i="3"/>
  <c r="A1349" i="4" s="1"/>
  <c r="E1349" i="4" s="1"/>
  <c r="A1355" i="3"/>
  <c r="A1350" i="4" s="1"/>
  <c r="B1350" i="4" s="1"/>
  <c r="A1356" i="3"/>
  <c r="A1351" i="4" s="1"/>
  <c r="L1351" i="4" s="1"/>
  <c r="A1357" i="3"/>
  <c r="A1352" i="4" s="1"/>
  <c r="A1358" i="3"/>
  <c r="A1353" i="4" s="1"/>
  <c r="B1353" i="4" s="1"/>
  <c r="A1359" i="3"/>
  <c r="A1354" i="4" s="1"/>
  <c r="B1354" i="4" s="1"/>
  <c r="A1360" i="3"/>
  <c r="A1355" i="4" s="1"/>
  <c r="L1355" i="4" s="1"/>
  <c r="A1361" i="3"/>
  <c r="A1356" i="4" s="1"/>
  <c r="A1362" i="3"/>
  <c r="A1357" i="4" s="1"/>
  <c r="A1363" i="3"/>
  <c r="A1358" i="4" s="1"/>
  <c r="A1364" i="3"/>
  <c r="A1359" i="4" s="1"/>
  <c r="M1359" i="4" s="1"/>
  <c r="A1365" i="3"/>
  <c r="A1360" i="4" s="1"/>
  <c r="C1360" i="4" s="1"/>
  <c r="A1366" i="3"/>
  <c r="A1361" i="4" s="1"/>
  <c r="A1367" i="3"/>
  <c r="A1362" i="4" s="1"/>
  <c r="D1362" i="4" s="1"/>
  <c r="A1368" i="3"/>
  <c r="A1363" i="4" s="1"/>
  <c r="M1363" i="4" s="1"/>
  <c r="A1369" i="3"/>
  <c r="A1364" i="4" s="1"/>
  <c r="D1364" i="4" s="1"/>
  <c r="A1370" i="3"/>
  <c r="A1365" i="4" s="1"/>
  <c r="A1371" i="3"/>
  <c r="A1366" i="4" s="1"/>
  <c r="A1372" i="3"/>
  <c r="A1367" i="4" s="1"/>
  <c r="A1373" i="3"/>
  <c r="A1368" i="4" s="1"/>
  <c r="A1374" i="3"/>
  <c r="A1369" i="4" s="1"/>
  <c r="A1375" i="3"/>
  <c r="A1370" i="4" s="1"/>
  <c r="A1376" i="3"/>
  <c r="A1371" i="4" s="1"/>
  <c r="C1371" i="4" s="1"/>
  <c r="A1377" i="3"/>
  <c r="A1372" i="4" s="1"/>
  <c r="D1372" i="4" s="1"/>
  <c r="A1378" i="3"/>
  <c r="A1373" i="4" s="1"/>
  <c r="D1373" i="4" s="1"/>
  <c r="A1379" i="3"/>
  <c r="A1374" i="4" s="1"/>
  <c r="E1374" i="4" s="1"/>
  <c r="A1380" i="3"/>
  <c r="A1375" i="4" s="1"/>
  <c r="L1375" i="4" s="1"/>
  <c r="A1381" i="3"/>
  <c r="A1376" i="4" s="1"/>
  <c r="A1382" i="3"/>
  <c r="A1377" i="4" s="1"/>
  <c r="A1383" i="3"/>
  <c r="A1378" i="4" s="1"/>
  <c r="A1384" i="3"/>
  <c r="A1379" i="4" s="1"/>
  <c r="A1385" i="3"/>
  <c r="A1380" i="4" s="1"/>
  <c r="A1386" i="3"/>
  <c r="A1381" i="4" s="1"/>
  <c r="A1387" i="3"/>
  <c r="A1382" i="4" s="1"/>
  <c r="B1382" i="4" s="1"/>
  <c r="A1388" i="3"/>
  <c r="A1383" i="4" s="1"/>
  <c r="A1389" i="3"/>
  <c r="A1384" i="4" s="1"/>
  <c r="B1384" i="4" s="1"/>
  <c r="A1390" i="3"/>
  <c r="A1385" i="4" s="1"/>
  <c r="D1385" i="4" s="1"/>
  <c r="A1391" i="3"/>
  <c r="A1386" i="4" s="1"/>
  <c r="A1392" i="3"/>
  <c r="A1387" i="4" s="1"/>
  <c r="L1387" i="4" s="1"/>
  <c r="A1393" i="3"/>
  <c r="A1388" i="4" s="1"/>
  <c r="A1394" i="3"/>
  <c r="A1389" i="4" s="1"/>
  <c r="B1389" i="4" s="1"/>
  <c r="A1395" i="3"/>
  <c r="A1390" i="4" s="1"/>
  <c r="A1396" i="3"/>
  <c r="A1391" i="4" s="1"/>
  <c r="A1397" i="3"/>
  <c r="A1392" i="4" s="1"/>
  <c r="A1398" i="3"/>
  <c r="A1393" i="4" s="1"/>
  <c r="A1399" i="3"/>
  <c r="A1394" i="4" s="1"/>
  <c r="A1400" i="3"/>
  <c r="A1395" i="4" s="1"/>
  <c r="A1401" i="3"/>
  <c r="A1396" i="4" s="1"/>
  <c r="A1402" i="3"/>
  <c r="A1397" i="4" s="1"/>
  <c r="L1397" i="4" s="1"/>
  <c r="A1403" i="3"/>
  <c r="A1398" i="4" s="1"/>
  <c r="A1404" i="3"/>
  <c r="A1399" i="4" s="1"/>
  <c r="D1399" i="4" s="1"/>
  <c r="A1405" i="3"/>
  <c r="A1400" i="4" s="1"/>
  <c r="A1406" i="3"/>
  <c r="A1401" i="4" s="1"/>
  <c r="A1407" i="3"/>
  <c r="A1402" i="4" s="1"/>
  <c r="M1402" i="4" s="1"/>
  <c r="A1408" i="3"/>
  <c r="A1403" i="4" s="1"/>
  <c r="A1409" i="3"/>
  <c r="A1404" i="4" s="1"/>
  <c r="B1404" i="4" s="1"/>
  <c r="A1410" i="3"/>
  <c r="A1405" i="4" s="1"/>
  <c r="A1411" i="3"/>
  <c r="A1406" i="4" s="1"/>
  <c r="A1412" i="3"/>
  <c r="A1407" i="4" s="1"/>
  <c r="A1413" i="3"/>
  <c r="A1408" i="4" s="1"/>
  <c r="L1408" i="4" s="1"/>
  <c r="A1414" i="3"/>
  <c r="A1409" i="4" s="1"/>
  <c r="A1415" i="3"/>
  <c r="A1410" i="4" s="1"/>
  <c r="A1416" i="3"/>
  <c r="A1411" i="4" s="1"/>
  <c r="A1417" i="3"/>
  <c r="A1412" i="4" s="1"/>
  <c r="M1412" i="4" s="1"/>
  <c r="A1418" i="3"/>
  <c r="A1413" i="4" s="1"/>
  <c r="A1419" i="3"/>
  <c r="A1414" i="4" s="1"/>
  <c r="B1414" i="4" s="1"/>
  <c r="A1420" i="3"/>
  <c r="A1415" i="4" s="1"/>
  <c r="A1421" i="3"/>
  <c r="A1416" i="4" s="1"/>
  <c r="A1422" i="3"/>
  <c r="A1417" i="4" s="1"/>
  <c r="A1423" i="3"/>
  <c r="A1418" i="4" s="1"/>
  <c r="E1418" i="4" s="1"/>
  <c r="A1424" i="3"/>
  <c r="A1419" i="4" s="1"/>
  <c r="C1419" i="4" s="1"/>
  <c r="A1425" i="3"/>
  <c r="A1420" i="4" s="1"/>
  <c r="A1426" i="3"/>
  <c r="A1421" i="4" s="1"/>
  <c r="A1427" i="3"/>
  <c r="A1422" i="4" s="1"/>
  <c r="A1428" i="3"/>
  <c r="A1423" i="4" s="1"/>
  <c r="D1423" i="4" s="1"/>
  <c r="A1429" i="3"/>
  <c r="A1424" i="4" s="1"/>
  <c r="M1424" i="4" s="1"/>
  <c r="A1430" i="3"/>
  <c r="A1425" i="4" s="1"/>
  <c r="A1431" i="3"/>
  <c r="A1426" i="4" s="1"/>
  <c r="D1426" i="4" s="1"/>
  <c r="A1432" i="3"/>
  <c r="A1427" i="4" s="1"/>
  <c r="E1427" i="4" s="1"/>
  <c r="A1433" i="3"/>
  <c r="A1428" i="4" s="1"/>
  <c r="A1434" i="3"/>
  <c r="A1429" i="4" s="1"/>
  <c r="A1435" i="3"/>
  <c r="A1430" i="4" s="1"/>
  <c r="A1436" i="3"/>
  <c r="A1431" i="4" s="1"/>
  <c r="L1431" i="4" s="1"/>
  <c r="A1437" i="3"/>
  <c r="A1432" i="4" s="1"/>
  <c r="A1438" i="3"/>
  <c r="A1433" i="4" s="1"/>
  <c r="A1439" i="3"/>
  <c r="A1434" i="4" s="1"/>
  <c r="A1440" i="3"/>
  <c r="A1435" i="4" s="1"/>
  <c r="A1441" i="3"/>
  <c r="A1436" i="4" s="1"/>
  <c r="A1442" i="3"/>
  <c r="A1437" i="4" s="1"/>
  <c r="D1437" i="4" s="1"/>
  <c r="A1443" i="3"/>
  <c r="A1438" i="4" s="1"/>
  <c r="A1444" i="3"/>
  <c r="A1439" i="4" s="1"/>
  <c r="A1445" i="3"/>
  <c r="A1440" i="4" s="1"/>
  <c r="D1440" i="4" s="1"/>
  <c r="A1446" i="3"/>
  <c r="A1441" i="4" s="1"/>
  <c r="C1441" i="4" s="1"/>
  <c r="A1447" i="3"/>
  <c r="A1442" i="4" s="1"/>
  <c r="A1448" i="3"/>
  <c r="A1443" i="4" s="1"/>
  <c r="A1449" i="3"/>
  <c r="A1444" i="4" s="1"/>
  <c r="M1444" i="4" s="1"/>
  <c r="A1450" i="3"/>
  <c r="A1445" i="4" s="1"/>
  <c r="A1451" i="3"/>
  <c r="A1446" i="4" s="1"/>
  <c r="A1452" i="3"/>
  <c r="A1447" i="4" s="1"/>
  <c r="D1447" i="4" s="1"/>
  <c r="A1453" i="3"/>
  <c r="A1448" i="4" s="1"/>
  <c r="A1454" i="3"/>
  <c r="A1449" i="4" s="1"/>
  <c r="A1455" i="3"/>
  <c r="A1450" i="4" s="1"/>
  <c r="A1456" i="3"/>
  <c r="A1451" i="4" s="1"/>
  <c r="L1451" i="4" s="1"/>
  <c r="A1457" i="3"/>
  <c r="A1452" i="4" s="1"/>
  <c r="A1458" i="3"/>
  <c r="A1453" i="4" s="1"/>
  <c r="A1459" i="3"/>
  <c r="A1454" i="4" s="1"/>
  <c r="M1454" i="4" s="1"/>
  <c r="A1460" i="3"/>
  <c r="A1455" i="4" s="1"/>
  <c r="E1455" i="4" s="1"/>
  <c r="A1461" i="3"/>
  <c r="A1456" i="4" s="1"/>
  <c r="B1456" i="4" s="1"/>
  <c r="A1462" i="3"/>
  <c r="A1457" i="4" s="1"/>
  <c r="A1463" i="3"/>
  <c r="A1458" i="4" s="1"/>
  <c r="A1464" i="3"/>
  <c r="A1459" i="4" s="1"/>
  <c r="B1459" i="4" s="1"/>
  <c r="A1465" i="3"/>
  <c r="A1460" i="4" s="1"/>
  <c r="E1460" i="4" s="1"/>
  <c r="A1466" i="3"/>
  <c r="A1461" i="4" s="1"/>
  <c r="D1461" i="4" s="1"/>
  <c r="A1467" i="3"/>
  <c r="A1462" i="4" s="1"/>
  <c r="A1468" i="3"/>
  <c r="A1463" i="4" s="1"/>
  <c r="A1469" i="3"/>
  <c r="A1464" i="4" s="1"/>
  <c r="A1470" i="3"/>
  <c r="A1465" i="4" s="1"/>
  <c r="L1465" i="4" s="1"/>
  <c r="A1471" i="3"/>
  <c r="A1466" i="4" s="1"/>
  <c r="M1466" i="4" s="1"/>
  <c r="A1472" i="3"/>
  <c r="A1467" i="4" s="1"/>
  <c r="A1473" i="3"/>
  <c r="A1468" i="4" s="1"/>
  <c r="A1474" i="3"/>
  <c r="A1469" i="4" s="1"/>
  <c r="A1475" i="3"/>
  <c r="A1470" i="4" s="1"/>
  <c r="E1470" i="4" s="1"/>
  <c r="A1476" i="3"/>
  <c r="A1471" i="4" s="1"/>
  <c r="C1471" i="4" s="1"/>
  <c r="A1477" i="3"/>
  <c r="A1472" i="4" s="1"/>
  <c r="A1478" i="3"/>
  <c r="A1473" i="4" s="1"/>
  <c r="E1473" i="4" s="1"/>
  <c r="A1479" i="3"/>
  <c r="A1474" i="4" s="1"/>
  <c r="A1480" i="3"/>
  <c r="A1475" i="4" s="1"/>
  <c r="A1481" i="3"/>
  <c r="A1476" i="4" s="1"/>
  <c r="A1482" i="3"/>
  <c r="A1477" i="4" s="1"/>
  <c r="A1483" i="3"/>
  <c r="A1478" i="4" s="1"/>
  <c r="B1478" i="4" s="1"/>
  <c r="A1484" i="3"/>
  <c r="A1479" i="4" s="1"/>
  <c r="L1479" i="4" s="1"/>
  <c r="A1485" i="3"/>
  <c r="A1480" i="4" s="1"/>
  <c r="A1486" i="3"/>
  <c r="A1481" i="4" s="1"/>
  <c r="A1487" i="3"/>
  <c r="A1482" i="4" s="1"/>
  <c r="C1482" i="4" s="1"/>
  <c r="A1488" i="3"/>
  <c r="A1483" i="4" s="1"/>
  <c r="M1483" i="4" s="1"/>
  <c r="A1489" i="3"/>
  <c r="A1484" i="4" s="1"/>
  <c r="A1490" i="3"/>
  <c r="A1485" i="4" s="1"/>
  <c r="A1491" i="3"/>
  <c r="A1486" i="4" s="1"/>
  <c r="A1492" i="3"/>
  <c r="A1487" i="4" s="1"/>
  <c r="A1493" i="3"/>
  <c r="A1488" i="4" s="1"/>
  <c r="A1494" i="3"/>
  <c r="A1489" i="4" s="1"/>
  <c r="L1489" i="4" s="1"/>
  <c r="A1495" i="3"/>
  <c r="A1490" i="4" s="1"/>
  <c r="D1490" i="4" s="1"/>
  <c r="A1496" i="3"/>
  <c r="A1491" i="4" s="1"/>
  <c r="M1491" i="4" s="1"/>
  <c r="A1497" i="3"/>
  <c r="A1492" i="4" s="1"/>
  <c r="D1492" i="4" s="1"/>
  <c r="A1498" i="3"/>
  <c r="A1493" i="4" s="1"/>
  <c r="A1499" i="3"/>
  <c r="A1494" i="4" s="1"/>
  <c r="A1500" i="3"/>
  <c r="A1495" i="4" s="1"/>
  <c r="E1495" i="4" s="1"/>
  <c r="A1501" i="3"/>
  <c r="A1496" i="4" s="1"/>
  <c r="A1502" i="3"/>
  <c r="A1497" i="4" s="1"/>
  <c r="A1503" i="3"/>
  <c r="A1498" i="4" s="1"/>
  <c r="A1504" i="3"/>
  <c r="A1499" i="4" s="1"/>
  <c r="A1505" i="3"/>
  <c r="A1500" i="4" s="1"/>
  <c r="D1500" i="4" s="1"/>
  <c r="A1506" i="3"/>
  <c r="A1501" i="4" s="1"/>
  <c r="A1507" i="3"/>
  <c r="A1502" i="4" s="1"/>
  <c r="E1502" i="4" s="1"/>
  <c r="A1508" i="3"/>
  <c r="A1503" i="4" s="1"/>
  <c r="M1503" i="4" s="1"/>
  <c r="A1509" i="3"/>
  <c r="A1504" i="4" s="1"/>
  <c r="A1510" i="3"/>
  <c r="A1505" i="4" s="1"/>
  <c r="M1505" i="4" s="1"/>
  <c r="A1511" i="3"/>
  <c r="A1506" i="4" s="1"/>
  <c r="A1512" i="3"/>
  <c r="A1507" i="4" s="1"/>
  <c r="C1507" i="4" s="1"/>
  <c r="A1513" i="3"/>
  <c r="A1508" i="4" s="1"/>
  <c r="A1514" i="3"/>
  <c r="A1509" i="4" s="1"/>
  <c r="A1515" i="3"/>
  <c r="A1510" i="4" s="1"/>
  <c r="A1516" i="3"/>
  <c r="A1511" i="4" s="1"/>
  <c r="A1517" i="3"/>
  <c r="A1512" i="4" s="1"/>
  <c r="A1518" i="3"/>
  <c r="A1513" i="4" s="1"/>
  <c r="C1513" i="4" s="1"/>
  <c r="A1519" i="3"/>
  <c r="A1514" i="4" s="1"/>
  <c r="A1520" i="3"/>
  <c r="A1515" i="4" s="1"/>
  <c r="L1515" i="4" s="1"/>
  <c r="A1521" i="3"/>
  <c r="A1516" i="4" s="1"/>
  <c r="A1522" i="3"/>
  <c r="A1517" i="4" s="1"/>
  <c r="L1517" i="4" s="1"/>
  <c r="A1523" i="3"/>
  <c r="A1518" i="4" s="1"/>
  <c r="A1524" i="3"/>
  <c r="A1519" i="4" s="1"/>
  <c r="A1525" i="3"/>
  <c r="A1520" i="4" s="1"/>
  <c r="B1520" i="4" s="1"/>
  <c r="A1526" i="3"/>
  <c r="A1521" i="4" s="1"/>
  <c r="A1527" i="3"/>
  <c r="A1522" i="4" s="1"/>
  <c r="A1528" i="3"/>
  <c r="A1523" i="4" s="1"/>
  <c r="A1529" i="3"/>
  <c r="A1524" i="4" s="1"/>
  <c r="A1530" i="3"/>
  <c r="A1525" i="4" s="1"/>
  <c r="A1531" i="3"/>
  <c r="A1526" i="4" s="1"/>
  <c r="A1532" i="3"/>
  <c r="A1527" i="4" s="1"/>
  <c r="C1527" i="4" s="1"/>
  <c r="A1533" i="3"/>
  <c r="A1528" i="4" s="1"/>
  <c r="A1534" i="3"/>
  <c r="A1529" i="4" s="1"/>
  <c r="A1535" i="3"/>
  <c r="A1530" i="4" s="1"/>
  <c r="M1530" i="4" s="1"/>
  <c r="A1536" i="3"/>
  <c r="A1531" i="4" s="1"/>
  <c r="E1531" i="4" s="1"/>
  <c r="A1537" i="3"/>
  <c r="A1532" i="4" s="1"/>
  <c r="B1532" i="4" s="1"/>
  <c r="A1538" i="3"/>
  <c r="A1533" i="4" s="1"/>
  <c r="C1533" i="4" s="1"/>
  <c r="A1539" i="3"/>
  <c r="A1534" i="4" s="1"/>
  <c r="A1540" i="3"/>
  <c r="A1535" i="4" s="1"/>
  <c r="E1535" i="4" s="1"/>
  <c r="A1541" i="3"/>
  <c r="A1536" i="4" s="1"/>
  <c r="A1542" i="3"/>
  <c r="A1537" i="4" s="1"/>
  <c r="D1537" i="4" s="1"/>
  <c r="A1543" i="3"/>
  <c r="A1538" i="4" s="1"/>
  <c r="A1544" i="3"/>
  <c r="A1539" i="4" s="1"/>
  <c r="A1545" i="3"/>
  <c r="A1540" i="4" s="1"/>
  <c r="M1540" i="4" s="1"/>
  <c r="A1546" i="3"/>
  <c r="A1541" i="4" s="1"/>
  <c r="M1541" i="4" s="1"/>
  <c r="A1547" i="3"/>
  <c r="A1542" i="4" s="1"/>
  <c r="B1542" i="4" s="1"/>
  <c r="A1548" i="3"/>
  <c r="A1543" i="4" s="1"/>
  <c r="C1543" i="4" s="1"/>
  <c r="A1549" i="3"/>
  <c r="A1544" i="4" s="1"/>
  <c r="A1550" i="3"/>
  <c r="A1545" i="4" s="1"/>
  <c r="A1551" i="3"/>
  <c r="A1546" i="4" s="1"/>
  <c r="E1546" i="4" s="1"/>
  <c r="A1552" i="3"/>
  <c r="A1547" i="4" s="1"/>
  <c r="B1547" i="4" s="1"/>
  <c r="A1553" i="3"/>
  <c r="A1548" i="4" s="1"/>
  <c r="A1554" i="3"/>
  <c r="A1549" i="4" s="1"/>
  <c r="A1555" i="3"/>
  <c r="A1550" i="4" s="1"/>
  <c r="A1556" i="3"/>
  <c r="A1551" i="4" s="1"/>
  <c r="A1557" i="3"/>
  <c r="A1552" i="4" s="1"/>
  <c r="A1558" i="3"/>
  <c r="A1553" i="4" s="1"/>
  <c r="A1559" i="3"/>
  <c r="A1554" i="4" s="1"/>
  <c r="D1554" i="4" s="1"/>
  <c r="A1560" i="3"/>
  <c r="A1555" i="4" s="1"/>
  <c r="A1561" i="3"/>
  <c r="A1556" i="4" s="1"/>
  <c r="A1562" i="3"/>
  <c r="A1557" i="4" s="1"/>
  <c r="A1563" i="3"/>
  <c r="A1558" i="4" s="1"/>
  <c r="A1564" i="3"/>
  <c r="A1559" i="4" s="1"/>
  <c r="A1565" i="3"/>
  <c r="A1560" i="4" s="1"/>
  <c r="A1566" i="3"/>
  <c r="A1561" i="4" s="1"/>
  <c r="A1567" i="3"/>
  <c r="A1562" i="4" s="1"/>
  <c r="A1568" i="3"/>
  <c r="A1563" i="4" s="1"/>
  <c r="A1569" i="3"/>
  <c r="A1564" i="4" s="1"/>
  <c r="A1570" i="3"/>
  <c r="A1565" i="4" s="1"/>
  <c r="A1571" i="3"/>
  <c r="A1566" i="4" s="1"/>
  <c r="E1566" i="4" s="1"/>
  <c r="A1572" i="3"/>
  <c r="A1567" i="4" s="1"/>
  <c r="A1573" i="3"/>
  <c r="A1568" i="4" s="1"/>
  <c r="B1568" i="4" s="1"/>
  <c r="A1574" i="3"/>
  <c r="A1569" i="4" s="1"/>
  <c r="A1575" i="3"/>
  <c r="A1570" i="4" s="1"/>
  <c r="A1576" i="3"/>
  <c r="A1571" i="4" s="1"/>
  <c r="A1577" i="3"/>
  <c r="A1572" i="4" s="1"/>
  <c r="M1572" i="4" s="1"/>
  <c r="A1578" i="3"/>
  <c r="A1573" i="4" s="1"/>
  <c r="L1573" i="4" s="1"/>
  <c r="A1579" i="3"/>
  <c r="A1574" i="4" s="1"/>
  <c r="A1580" i="3"/>
  <c r="A1575" i="4" s="1"/>
  <c r="A1581" i="3"/>
  <c r="A1576" i="4" s="1"/>
  <c r="A1582" i="3"/>
  <c r="A1577" i="4" s="1"/>
  <c r="A1583" i="3"/>
  <c r="A1578" i="4" s="1"/>
  <c r="A1584" i="3"/>
  <c r="A1579" i="4" s="1"/>
  <c r="A1585" i="3"/>
  <c r="A1580" i="4" s="1"/>
  <c r="A1586" i="3"/>
  <c r="A1581" i="4" s="1"/>
  <c r="A1587" i="3"/>
  <c r="A1582" i="4" s="1"/>
  <c r="M1582" i="4" s="1"/>
  <c r="A1588" i="3"/>
  <c r="A1583" i="4" s="1"/>
  <c r="L1583" i="4" s="1"/>
  <c r="A1589" i="3"/>
  <c r="A1584" i="4" s="1"/>
  <c r="A1590" i="3"/>
  <c r="A1585" i="4" s="1"/>
  <c r="A1591" i="3"/>
  <c r="A1586" i="4" s="1"/>
  <c r="A1592" i="3"/>
  <c r="A1587" i="4" s="1"/>
  <c r="E1587" i="4" s="1"/>
  <c r="A1593" i="3"/>
  <c r="A1588" i="4" s="1"/>
  <c r="E1588" i="4" s="1"/>
  <c r="A1594" i="3"/>
  <c r="A1589" i="4" s="1"/>
  <c r="A1595" i="3"/>
  <c r="A1590" i="4" s="1"/>
  <c r="A1596" i="3"/>
  <c r="A1591" i="4" s="1"/>
  <c r="D1591" i="4" s="1"/>
  <c r="A1597" i="3"/>
  <c r="A1592" i="4" s="1"/>
  <c r="A1598" i="3"/>
  <c r="A1593" i="4" s="1"/>
  <c r="A1599" i="3"/>
  <c r="A1594" i="4" s="1"/>
  <c r="M1594" i="4" s="1"/>
  <c r="A1600" i="3"/>
  <c r="A1595" i="4" s="1"/>
  <c r="C1595" i="4" s="1"/>
  <c r="A1601" i="3"/>
  <c r="A1596" i="4" s="1"/>
  <c r="A1602" i="3"/>
  <c r="A1597" i="4" s="1"/>
  <c r="A1603" i="3"/>
  <c r="A1598" i="4" s="1"/>
  <c r="E1598" i="4" s="1"/>
  <c r="A1604" i="3"/>
  <c r="A1599" i="4" s="1"/>
  <c r="A1605" i="3"/>
  <c r="A1600" i="4" s="1"/>
  <c r="D1600" i="4" s="1"/>
  <c r="A1606" i="3"/>
  <c r="A1601" i="4" s="1"/>
  <c r="L1601" i="4" s="1"/>
  <c r="A1607" i="3"/>
  <c r="A1602" i="4" s="1"/>
  <c r="A1608" i="3"/>
  <c r="A1603" i="4" s="1"/>
  <c r="M1603" i="4" s="1"/>
  <c r="A1609" i="3"/>
  <c r="A1604" i="4" s="1"/>
  <c r="A1610" i="3"/>
  <c r="A1605" i="4" s="1"/>
  <c r="A1611" i="3"/>
  <c r="A1606" i="4" s="1"/>
  <c r="A1612" i="3"/>
  <c r="A1607" i="4" s="1"/>
  <c r="M1607" i="4" s="1"/>
  <c r="A1613" i="3"/>
  <c r="A1608" i="4" s="1"/>
  <c r="A1614" i="3"/>
  <c r="A1609" i="4" s="1"/>
  <c r="A1615" i="3"/>
  <c r="A1610" i="4" s="1"/>
  <c r="E1610" i="4" s="1"/>
  <c r="A1616" i="3"/>
  <c r="A1611" i="4" s="1"/>
  <c r="E1611" i="4" s="1"/>
  <c r="A1617" i="3"/>
  <c r="A1612" i="4" s="1"/>
  <c r="A1618" i="3"/>
  <c r="A1613" i="4" s="1"/>
  <c r="A1619" i="3"/>
  <c r="A1614" i="4" s="1"/>
  <c r="A1620" i="3"/>
  <c r="A1615" i="4" s="1"/>
  <c r="A1621" i="3"/>
  <c r="A1616" i="4" s="1"/>
  <c r="L1616" i="4" s="1"/>
  <c r="A1622" i="3"/>
  <c r="A1617" i="4" s="1"/>
  <c r="A1623" i="3"/>
  <c r="A1618" i="4" s="1"/>
  <c r="D1618" i="4" s="1"/>
  <c r="A1624" i="3"/>
  <c r="A1619" i="4" s="1"/>
  <c r="A1625" i="3"/>
  <c r="A1620" i="4" s="1"/>
  <c r="E1620" i="4" s="1"/>
  <c r="A1626" i="3"/>
  <c r="A1621" i="4" s="1"/>
  <c r="M1621" i="4" s="1"/>
  <c r="A1627" i="3"/>
  <c r="A1622" i="4" s="1"/>
  <c r="A1628" i="3"/>
  <c r="A1623" i="4" s="1"/>
  <c r="L1623" i="4" s="1"/>
  <c r="A1629" i="3"/>
  <c r="A1624" i="4" s="1"/>
  <c r="E1624" i="4" s="1"/>
  <c r="A1630" i="3"/>
  <c r="A1625" i="4" s="1"/>
  <c r="D1625" i="4" s="1"/>
  <c r="A1631" i="3"/>
  <c r="A1626" i="4" s="1"/>
  <c r="A1632" i="3"/>
  <c r="A1627" i="4" s="1"/>
  <c r="A1633" i="3"/>
  <c r="A1628" i="4" s="1"/>
  <c r="E1628" i="4" s="1"/>
  <c r="A1634" i="3"/>
  <c r="A1629" i="4" s="1"/>
  <c r="A1635" i="3"/>
  <c r="A1630" i="4" s="1"/>
  <c r="E1630" i="4" s="1"/>
  <c r="A1636" i="3"/>
  <c r="A1631" i="4" s="1"/>
  <c r="A1637" i="3"/>
  <c r="A1632" i="4" s="1"/>
  <c r="L1632" i="4" s="1"/>
  <c r="A1638" i="3"/>
  <c r="A1633" i="4" s="1"/>
  <c r="A1639" i="3"/>
  <c r="A1634" i="4" s="1"/>
  <c r="A1640" i="3"/>
  <c r="A1635" i="4" s="1"/>
  <c r="M1635" i="4" s="1"/>
  <c r="A1641" i="3"/>
  <c r="A1636" i="4" s="1"/>
  <c r="A1642" i="3"/>
  <c r="A1637" i="4" s="1"/>
  <c r="A1643" i="3"/>
  <c r="A1638" i="4" s="1"/>
  <c r="A1644" i="3"/>
  <c r="A1639" i="4" s="1"/>
  <c r="A1645" i="3"/>
  <c r="A1640" i="4" s="1"/>
  <c r="A1646" i="3"/>
  <c r="A1641" i="4" s="1"/>
  <c r="B1641" i="4" s="1"/>
  <c r="A1647" i="3"/>
  <c r="A1642" i="4" s="1"/>
  <c r="A1648" i="3"/>
  <c r="A1643" i="4" s="1"/>
  <c r="C1643" i="4" s="1"/>
  <c r="A1649" i="3"/>
  <c r="A1644" i="4" s="1"/>
  <c r="A1650" i="3"/>
  <c r="A1645" i="4" s="1"/>
  <c r="L1645" i="4" s="1"/>
  <c r="A1651" i="3"/>
  <c r="A1646" i="4" s="1"/>
  <c r="M1646" i="4" s="1"/>
  <c r="A1652" i="3"/>
  <c r="A1647" i="4" s="1"/>
  <c r="A1653" i="3"/>
  <c r="A1648" i="4" s="1"/>
  <c r="A1654" i="3"/>
  <c r="A1649" i="4" s="1"/>
  <c r="A1655" i="3"/>
  <c r="A1650" i="4" s="1"/>
  <c r="A1656" i="3"/>
  <c r="A1651" i="4" s="1"/>
  <c r="D1651" i="4" s="1"/>
  <c r="A1657" i="3"/>
  <c r="A1652" i="4" s="1"/>
  <c r="A1658" i="3"/>
  <c r="A1653" i="4" s="1"/>
  <c r="A1659" i="3"/>
  <c r="A1654" i="4" s="1"/>
  <c r="A1660" i="3"/>
  <c r="A1655" i="4" s="1"/>
  <c r="A1661" i="3"/>
  <c r="A1656" i="4" s="1"/>
  <c r="D1656" i="4" s="1"/>
  <c r="A1662" i="3"/>
  <c r="A1657" i="4" s="1"/>
  <c r="A1663" i="3"/>
  <c r="A1658" i="4" s="1"/>
  <c r="M1658" i="4" s="1"/>
  <c r="A1664" i="3"/>
  <c r="A1659" i="4" s="1"/>
  <c r="A1665" i="3"/>
  <c r="A1660" i="4" s="1"/>
  <c r="D1660" i="4" s="1"/>
  <c r="A1666" i="3"/>
  <c r="A1661" i="4" s="1"/>
  <c r="E1661" i="4" s="1"/>
  <c r="A1667" i="3"/>
  <c r="A1662" i="4" s="1"/>
  <c r="A1668" i="3"/>
  <c r="A1663" i="4" s="1"/>
  <c r="E1663" i="4" s="1"/>
  <c r="A1669" i="3"/>
  <c r="A1664" i="4" s="1"/>
  <c r="A1670" i="3"/>
  <c r="A1665" i="4" s="1"/>
  <c r="A1671" i="3"/>
  <c r="A1666" i="4" s="1"/>
  <c r="A1672" i="3"/>
  <c r="A1667" i="4" s="1"/>
  <c r="A1673" i="3"/>
  <c r="A1668" i="4" s="1"/>
  <c r="M1668" i="4" s="1"/>
  <c r="A1674" i="3"/>
  <c r="A1669" i="4" s="1"/>
  <c r="A1675" i="3"/>
  <c r="A1670" i="4" s="1"/>
  <c r="A1676" i="3"/>
  <c r="A1671" i="4" s="1"/>
  <c r="E1671" i="4" s="1"/>
  <c r="A1677" i="3"/>
  <c r="A1672" i="4" s="1"/>
  <c r="D1672" i="4" s="1"/>
  <c r="A1678" i="3"/>
  <c r="A1673" i="4" s="1"/>
  <c r="A1679" i="3"/>
  <c r="A1674" i="4" s="1"/>
  <c r="E1674" i="4" s="1"/>
  <c r="A1680" i="3"/>
  <c r="A1675" i="4" s="1"/>
  <c r="L1675" i="4" s="1"/>
  <c r="A1681" i="3"/>
  <c r="A1676" i="4" s="1"/>
  <c r="A1682" i="3"/>
  <c r="A1677" i="4" s="1"/>
  <c r="A1683" i="3"/>
  <c r="A1678" i="4" s="1"/>
  <c r="A1684" i="3"/>
  <c r="A1679" i="4" s="1"/>
  <c r="A1685" i="3"/>
  <c r="A1680" i="4" s="1"/>
  <c r="A1686" i="3"/>
  <c r="A1681" i="4" s="1"/>
  <c r="D1681" i="4" s="1"/>
  <c r="A1687" i="3"/>
  <c r="A1682" i="4" s="1"/>
  <c r="D1682" i="4" s="1"/>
  <c r="A1688" i="3"/>
  <c r="A1683" i="4" s="1"/>
  <c r="C1683" i="4" s="1"/>
  <c r="A1689" i="3"/>
  <c r="A1684" i="4" s="1"/>
  <c r="A1690" i="3"/>
  <c r="A1685" i="4" s="1"/>
  <c r="A1691" i="3"/>
  <c r="A1686" i="4" s="1"/>
  <c r="A1692" i="3"/>
  <c r="A1687" i="4" s="1"/>
  <c r="C1687" i="4" s="1"/>
  <c r="A1693" i="3"/>
  <c r="A1688" i="4" s="1"/>
  <c r="L1688" i="4" s="1"/>
  <c r="A1694" i="3"/>
  <c r="A1689" i="4" s="1"/>
  <c r="A1695" i="3"/>
  <c r="A1690" i="4" s="1"/>
  <c r="A1696" i="3"/>
  <c r="A1691" i="4" s="1"/>
  <c r="A1697" i="3"/>
  <c r="A1692" i="4" s="1"/>
  <c r="A1698" i="3"/>
  <c r="A1693" i="4" s="1"/>
  <c r="L1693" i="4" s="1"/>
  <c r="A1699" i="3"/>
  <c r="A1694" i="4" s="1"/>
  <c r="D1694" i="4" s="1"/>
  <c r="A1700" i="3"/>
  <c r="A1695" i="4" s="1"/>
  <c r="E1695" i="4" s="1"/>
  <c r="A1701" i="3"/>
  <c r="A1696" i="4" s="1"/>
  <c r="A1702" i="3"/>
  <c r="A1697" i="4" s="1"/>
  <c r="A1703" i="3"/>
  <c r="A1698" i="4" s="1"/>
  <c r="A1704" i="3"/>
  <c r="A1699" i="4" s="1"/>
  <c r="A1705" i="3"/>
  <c r="A1700" i="4" s="1"/>
  <c r="M1700" i="4" s="1"/>
  <c r="A1706" i="3"/>
  <c r="A1701" i="4" s="1"/>
  <c r="B1701" i="4" s="1"/>
  <c r="A1707" i="3"/>
  <c r="A1702" i="4" s="1"/>
  <c r="A1708" i="3"/>
  <c r="A1703" i="4" s="1"/>
  <c r="L1703" i="4" s="1"/>
  <c r="A1709" i="3"/>
  <c r="A1704" i="4" s="1"/>
  <c r="M1704" i="4" s="1"/>
  <c r="A1710" i="3"/>
  <c r="A1705" i="4" s="1"/>
  <c r="E1705" i="4" s="1"/>
  <c r="A1711" i="3"/>
  <c r="A1706" i="4" s="1"/>
  <c r="A1712" i="3"/>
  <c r="A1707" i="4" s="1"/>
  <c r="C1707" i="4" s="1"/>
  <c r="A1713" i="3"/>
  <c r="A1708" i="4" s="1"/>
  <c r="A1714" i="3"/>
  <c r="A1709" i="4" s="1"/>
  <c r="A1715" i="3"/>
  <c r="A1710" i="4" s="1"/>
  <c r="A1716" i="3"/>
  <c r="A1711" i="4" s="1"/>
  <c r="D1711" i="4" s="1"/>
  <c r="A1717" i="3"/>
  <c r="A1712" i="4" s="1"/>
  <c r="A1718" i="3"/>
  <c r="A1713" i="4" s="1"/>
  <c r="E1713" i="4" s="1"/>
  <c r="A1719" i="3"/>
  <c r="A1714" i="4" s="1"/>
  <c r="A1720" i="3"/>
  <c r="A1715" i="4" s="1"/>
  <c r="A1721" i="3"/>
  <c r="A1716" i="4" s="1"/>
  <c r="E1716" i="4" s="1"/>
  <c r="A1722" i="3"/>
  <c r="A1717" i="4" s="1"/>
  <c r="D1717" i="4" s="1"/>
  <c r="A1723" i="3"/>
  <c r="A1718" i="4" s="1"/>
  <c r="A1724" i="3"/>
  <c r="A1719" i="4" s="1"/>
  <c r="B1719" i="4" s="1"/>
  <c r="A1725" i="3"/>
  <c r="A1720" i="4" s="1"/>
  <c r="A1726" i="3"/>
  <c r="A1721" i="4" s="1"/>
  <c r="A1727" i="3"/>
  <c r="A1722" i="4" s="1"/>
  <c r="M1722" i="4" s="1"/>
  <c r="A1728" i="3"/>
  <c r="A1723" i="4" s="1"/>
  <c r="A1729" i="3"/>
  <c r="A1724" i="4" s="1"/>
  <c r="A1730" i="3"/>
  <c r="A1725" i="4" s="1"/>
  <c r="A1731" i="3"/>
  <c r="A1726" i="4" s="1"/>
  <c r="C1726" i="4" s="1"/>
  <c r="A1732" i="3"/>
  <c r="A1727" i="4" s="1"/>
  <c r="A1733" i="3"/>
  <c r="A1728" i="4" s="1"/>
  <c r="A1734" i="3"/>
  <c r="A1729" i="4" s="1"/>
  <c r="A1735" i="3"/>
  <c r="A1730" i="4" s="1"/>
  <c r="A1736" i="3"/>
  <c r="A1731" i="4" s="1"/>
  <c r="A1737" i="3"/>
  <c r="A1732" i="4" s="1"/>
  <c r="A1738" i="3"/>
  <c r="A1733" i="4" s="1"/>
  <c r="A1739" i="3"/>
  <c r="A1734" i="4" s="1"/>
  <c r="D1734" i="4" s="1"/>
  <c r="A1740" i="3"/>
  <c r="A1735" i="4" s="1"/>
  <c r="A1741" i="3"/>
  <c r="A1736" i="4" s="1"/>
  <c r="A1742" i="3"/>
  <c r="A1737" i="4" s="1"/>
  <c r="A1743" i="3"/>
  <c r="A1738" i="4" s="1"/>
  <c r="E1738" i="4" s="1"/>
  <c r="A1744" i="3"/>
  <c r="A1739" i="4" s="1"/>
  <c r="M1739" i="4" s="1"/>
  <c r="A1745" i="3"/>
  <c r="A1740" i="4" s="1"/>
  <c r="A1746" i="3"/>
  <c r="A1741" i="4" s="1"/>
  <c r="B1741" i="4" s="1"/>
  <c r="A1747" i="3"/>
  <c r="A1742" i="4" s="1"/>
  <c r="A1748" i="3"/>
  <c r="A1743" i="4" s="1"/>
  <c r="L1743" i="4" s="1"/>
  <c r="A1749" i="3"/>
  <c r="A1744" i="4" s="1"/>
  <c r="D1744" i="4" s="1"/>
  <c r="A1750" i="3"/>
  <c r="A1745" i="4" s="1"/>
  <c r="A1751" i="3"/>
  <c r="A1746" i="4" s="1"/>
  <c r="D1746" i="4" s="1"/>
  <c r="A1752" i="3"/>
  <c r="A1747" i="4" s="1"/>
  <c r="A1753" i="3"/>
  <c r="A1748" i="4" s="1"/>
  <c r="C1748" i="4" s="1"/>
  <c r="A1754" i="3"/>
  <c r="A1749" i="4" s="1"/>
  <c r="A1755" i="3"/>
  <c r="A1750" i="4" s="1"/>
  <c r="A1756" i="3"/>
  <c r="A1751" i="4" s="1"/>
  <c r="L1751" i="4" s="1"/>
  <c r="A1757" i="3"/>
  <c r="A1752" i="4" s="1"/>
  <c r="E1752" i="4" s="1"/>
  <c r="A1758" i="3"/>
  <c r="A1753" i="4" s="1"/>
  <c r="A1759" i="3"/>
  <c r="A1754" i="4" s="1"/>
  <c r="A1760" i="3"/>
  <c r="A1755" i="4" s="1"/>
  <c r="A1761" i="3"/>
  <c r="A1756" i="4" s="1"/>
  <c r="B1756" i="4" s="1"/>
  <c r="A1762" i="3"/>
  <c r="A1757" i="4" s="1"/>
  <c r="A1763" i="3"/>
  <c r="A1758" i="4" s="1"/>
  <c r="B1758" i="4" s="1"/>
  <c r="A1764" i="3"/>
  <c r="A1759" i="4" s="1"/>
  <c r="A1765" i="3"/>
  <c r="A1760" i="4" s="1"/>
  <c r="A1766" i="3"/>
  <c r="A1761" i="4" s="1"/>
  <c r="A1767" i="3"/>
  <c r="A1762" i="4" s="1"/>
  <c r="A1768" i="3"/>
  <c r="A1763" i="4" s="1"/>
  <c r="B1763" i="4" s="1"/>
  <c r="A1769" i="3"/>
  <c r="A1764" i="4" s="1"/>
  <c r="A1770" i="3"/>
  <c r="A1765" i="4" s="1"/>
  <c r="E1765" i="4" s="1"/>
  <c r="A1771" i="3"/>
  <c r="A1766" i="4" s="1"/>
  <c r="E1766" i="4" s="1"/>
  <c r="A1772" i="3"/>
  <c r="A1767" i="4" s="1"/>
  <c r="A1773" i="3"/>
  <c r="A1768" i="4" s="1"/>
  <c r="B1768" i="4" s="1"/>
  <c r="A1774" i="3"/>
  <c r="A1769" i="4" s="1"/>
  <c r="A1775" i="3"/>
  <c r="A1770" i="4" s="1"/>
  <c r="A1776" i="3"/>
  <c r="A1771" i="4" s="1"/>
  <c r="A1777" i="3"/>
  <c r="A1772" i="4" s="1"/>
  <c r="A1778" i="3"/>
  <c r="A1773" i="4" s="1"/>
  <c r="A1779" i="3"/>
  <c r="A1774" i="4" s="1"/>
  <c r="A1780" i="3"/>
  <c r="A1775" i="4" s="1"/>
  <c r="A1781" i="3"/>
  <c r="A1776" i="4" s="1"/>
  <c r="A1782" i="3"/>
  <c r="A1777" i="4" s="1"/>
  <c r="A1783" i="3"/>
  <c r="A1778" i="4" s="1"/>
  <c r="A1784" i="3"/>
  <c r="A1779" i="4" s="1"/>
  <c r="A1785" i="3"/>
  <c r="A1780" i="4" s="1"/>
  <c r="E1780" i="4" s="1"/>
  <c r="A1786" i="3"/>
  <c r="A1781" i="4" s="1"/>
  <c r="A1787" i="3"/>
  <c r="A1782" i="4" s="1"/>
  <c r="A1788" i="3"/>
  <c r="A1783" i="4" s="1"/>
  <c r="C1783" i="4" s="1"/>
  <c r="A1789" i="3"/>
  <c r="A1784" i="4" s="1"/>
  <c r="C1784" i="4" s="1"/>
  <c r="A1790" i="3"/>
  <c r="A1785" i="4" s="1"/>
  <c r="A1791" i="3"/>
  <c r="A1786" i="4" s="1"/>
  <c r="M1786" i="4" s="1"/>
  <c r="A1792" i="3"/>
  <c r="A1787" i="4" s="1"/>
  <c r="A1793" i="3"/>
  <c r="A1788" i="4" s="1"/>
  <c r="L1788" i="4" s="1"/>
  <c r="A1794" i="3"/>
  <c r="A1789" i="4" s="1"/>
  <c r="E1789" i="4" s="1"/>
  <c r="A1795" i="3"/>
  <c r="A1790" i="4" s="1"/>
  <c r="A1796" i="3"/>
  <c r="A1791" i="4" s="1"/>
  <c r="A1797" i="3"/>
  <c r="A1792" i="4" s="1"/>
  <c r="A1798" i="3"/>
  <c r="A1793" i="4" s="1"/>
  <c r="A1799" i="3"/>
  <c r="A1794" i="4" s="1"/>
  <c r="A1800" i="3"/>
  <c r="A1795" i="4" s="1"/>
  <c r="M1795" i="4" s="1"/>
  <c r="A1801" i="3"/>
  <c r="A1796" i="4" s="1"/>
  <c r="A1802" i="3"/>
  <c r="A1797" i="4" s="1"/>
  <c r="C1797" i="4" s="1"/>
  <c r="A1803" i="3"/>
  <c r="A1798" i="4" s="1"/>
  <c r="D1798" i="4" s="1"/>
  <c r="A1804" i="3"/>
  <c r="A1799" i="4" s="1"/>
  <c r="E1799" i="4" s="1"/>
  <c r="A1805" i="3"/>
  <c r="A1800" i="4" s="1"/>
  <c r="C1800" i="4" s="1"/>
  <c r="A1806" i="3"/>
  <c r="A1801" i="4" s="1"/>
  <c r="A1807" i="3"/>
  <c r="A1802" i="4" s="1"/>
  <c r="E1802" i="4" s="1"/>
  <c r="A1808" i="3"/>
  <c r="A1803" i="4" s="1"/>
  <c r="A1809" i="3"/>
  <c r="A1804" i="4" s="1"/>
  <c r="D1804" i="4" s="1"/>
  <c r="A1810" i="3"/>
  <c r="A1805" i="4" s="1"/>
  <c r="A1811" i="3"/>
  <c r="A1806" i="4" s="1"/>
  <c r="A1812" i="3"/>
  <c r="A1807" i="4" s="1"/>
  <c r="A1813" i="3"/>
  <c r="A1808" i="4" s="1"/>
  <c r="A1814" i="3"/>
  <c r="A1809" i="4" s="1"/>
  <c r="A1815" i="3"/>
  <c r="A1810" i="4" s="1"/>
  <c r="D1810" i="4" s="1"/>
  <c r="A1816" i="3"/>
  <c r="A1811" i="4" s="1"/>
  <c r="A1817" i="3"/>
  <c r="A1812" i="4" s="1"/>
  <c r="A1818" i="3"/>
  <c r="A1813" i="4" s="1"/>
  <c r="A1819" i="3"/>
  <c r="A1814" i="4" s="1"/>
  <c r="A1820" i="3"/>
  <c r="A1815" i="4" s="1"/>
  <c r="A1821" i="3"/>
  <c r="A1816" i="4" s="1"/>
  <c r="A1822" i="3"/>
  <c r="A1817" i="4" s="1"/>
  <c r="C1817" i="4" s="1"/>
  <c r="A1823" i="3"/>
  <c r="A1818" i="4" s="1"/>
  <c r="A1824" i="3"/>
  <c r="A1819" i="4" s="1"/>
  <c r="E1819" i="4" s="1"/>
  <c r="A1825" i="3"/>
  <c r="A1820" i="4" s="1"/>
  <c r="A1826" i="3"/>
  <c r="A1821" i="4" s="1"/>
  <c r="A1827" i="3"/>
  <c r="A1822" i="4" s="1"/>
  <c r="B1822" i="4" s="1"/>
  <c r="A1828" i="3"/>
  <c r="A1823" i="4" s="1"/>
  <c r="A1829" i="3"/>
  <c r="A1824" i="4" s="1"/>
  <c r="A1830" i="3"/>
  <c r="A1825" i="4" s="1"/>
  <c r="A1831" i="3"/>
  <c r="A1826" i="4" s="1"/>
  <c r="A1832" i="3"/>
  <c r="A1827" i="4" s="1"/>
  <c r="E1827" i="4" s="1"/>
  <c r="A1833" i="3"/>
  <c r="A1828" i="4" s="1"/>
  <c r="M1828" i="4" s="1"/>
  <c r="A1834" i="3"/>
  <c r="A1829" i="4" s="1"/>
  <c r="A1835" i="3"/>
  <c r="A1830" i="4" s="1"/>
  <c r="A1836" i="3"/>
  <c r="A1831" i="4" s="1"/>
  <c r="A1837" i="3"/>
  <c r="A1832" i="4" s="1"/>
  <c r="A1838" i="3"/>
  <c r="A1833" i="4" s="1"/>
  <c r="A1839" i="3"/>
  <c r="A1834" i="4" s="1"/>
  <c r="A1840" i="3"/>
  <c r="A1835" i="4" s="1"/>
  <c r="A1841" i="3"/>
  <c r="A1836" i="4" s="1"/>
  <c r="A1842" i="3"/>
  <c r="A1837" i="4" s="1"/>
  <c r="A1843" i="3"/>
  <c r="A1838" i="4" s="1"/>
  <c r="A1844" i="3"/>
  <c r="A1839" i="4" s="1"/>
  <c r="M1839" i="4" s="1"/>
  <c r="A1845" i="3"/>
  <c r="A1840" i="4" s="1"/>
  <c r="A1846" i="3"/>
  <c r="A1841" i="4" s="1"/>
  <c r="A1847" i="3"/>
  <c r="A1842" i="4" s="1"/>
  <c r="A1848" i="3"/>
  <c r="A1843" i="4" s="1"/>
  <c r="A1849" i="3"/>
  <c r="A1844" i="4" s="1"/>
  <c r="A1850" i="3"/>
  <c r="A1845" i="4" s="1"/>
  <c r="A1851" i="3"/>
  <c r="A1846" i="4" s="1"/>
  <c r="A1852" i="3"/>
  <c r="A1847" i="4" s="1"/>
  <c r="E1847" i="4" s="1"/>
  <c r="A1853" i="3"/>
  <c r="A1848" i="4" s="1"/>
  <c r="D1848" i="4" s="1"/>
  <c r="A1854" i="3"/>
  <c r="A1849" i="4" s="1"/>
  <c r="A1855" i="3"/>
  <c r="A1850" i="4" s="1"/>
  <c r="M1850" i="4" s="1"/>
  <c r="A1856" i="3"/>
  <c r="A1851" i="4" s="1"/>
  <c r="A1857" i="3"/>
  <c r="A1852" i="4" s="1"/>
  <c r="A1858" i="3"/>
  <c r="A1853" i="4" s="1"/>
  <c r="A1859" i="3"/>
  <c r="A1854" i="4" s="1"/>
  <c r="A1860" i="3"/>
  <c r="A1855" i="4" s="1"/>
  <c r="A1861" i="3"/>
  <c r="A1856" i="4" s="1"/>
  <c r="A1862" i="3"/>
  <c r="A1857" i="4" s="1"/>
  <c r="A1863" i="3"/>
  <c r="A1858" i="4" s="1"/>
  <c r="A1864" i="3"/>
  <c r="A1859" i="4" s="1"/>
  <c r="M1859" i="4" s="1"/>
  <c r="A1865" i="3"/>
  <c r="A1860" i="4" s="1"/>
  <c r="A1866" i="3"/>
  <c r="A1861" i="4" s="1"/>
  <c r="A1867" i="3"/>
  <c r="A1862" i="4" s="1"/>
  <c r="A1868" i="3"/>
  <c r="A1863" i="4" s="1"/>
  <c r="M1863" i="4" s="1"/>
  <c r="A1869" i="3"/>
  <c r="A1864" i="4" s="1"/>
  <c r="A1870" i="3"/>
  <c r="A1865" i="4" s="1"/>
  <c r="D1865" i="4" s="1"/>
  <c r="A1871" i="3"/>
  <c r="A1866" i="4" s="1"/>
  <c r="E1866" i="4" s="1"/>
  <c r="A1872" i="3"/>
  <c r="A1867" i="4" s="1"/>
  <c r="L1867" i="4" s="1"/>
  <c r="A1873" i="3"/>
  <c r="A1868" i="4" s="1"/>
  <c r="L1868" i="4" s="1"/>
  <c r="A1874" i="3"/>
  <c r="A1869" i="4" s="1"/>
  <c r="B1869" i="4" s="1"/>
  <c r="A1875" i="3"/>
  <c r="A1870" i="4" s="1"/>
  <c r="A1876" i="3"/>
  <c r="A1871" i="4" s="1"/>
  <c r="L1871" i="4" s="1"/>
  <c r="A1877" i="3"/>
  <c r="A1872" i="4" s="1"/>
  <c r="A1878" i="3"/>
  <c r="A1873" i="4" s="1"/>
  <c r="A1879" i="3"/>
  <c r="A1874" i="4" s="1"/>
  <c r="D1874" i="4" s="1"/>
  <c r="A1880" i="3"/>
  <c r="A1875" i="4" s="1"/>
  <c r="B1875" i="4" s="1"/>
  <c r="A1881" i="3"/>
  <c r="A1876" i="4" s="1"/>
  <c r="A1882" i="3"/>
  <c r="A1877" i="4" s="1"/>
  <c r="E1877" i="4" s="1"/>
  <c r="A1883" i="3"/>
  <c r="A1878" i="4" s="1"/>
  <c r="A1884" i="3"/>
  <c r="A1879" i="4" s="1"/>
  <c r="L1879" i="4" s="1"/>
  <c r="A1885" i="3"/>
  <c r="A1880" i="4" s="1"/>
  <c r="A1886" i="3"/>
  <c r="A1881" i="4" s="1"/>
  <c r="A1887" i="3"/>
  <c r="A1882" i="4" s="1"/>
  <c r="A1888" i="3"/>
  <c r="A1883" i="4" s="1"/>
  <c r="B1883" i="4" s="1"/>
  <c r="A1889" i="3"/>
  <c r="A1884" i="4" s="1"/>
  <c r="L1884" i="4" s="1"/>
  <c r="A1890" i="3"/>
  <c r="A1885" i="4" s="1"/>
  <c r="D1885" i="4" s="1"/>
  <c r="A1891" i="3"/>
  <c r="A1886" i="4" s="1"/>
  <c r="B1886" i="4" s="1"/>
  <c r="A1892" i="3"/>
  <c r="A1887" i="4" s="1"/>
  <c r="A1893" i="3"/>
  <c r="A1888" i="4" s="1"/>
  <c r="A1894" i="3"/>
  <c r="A1889" i="4" s="1"/>
  <c r="A1895" i="3"/>
  <c r="A1890" i="4" s="1"/>
  <c r="A1896" i="3"/>
  <c r="A1891" i="4" s="1"/>
  <c r="A1897" i="3"/>
  <c r="A1892" i="4" s="1"/>
  <c r="M1892" i="4" s="1"/>
  <c r="A1898" i="3"/>
  <c r="A1893" i="4" s="1"/>
  <c r="A1899" i="3"/>
  <c r="A1894" i="4" s="1"/>
  <c r="A1900" i="3"/>
  <c r="A1895" i="4" s="1"/>
  <c r="A1901" i="3"/>
  <c r="A1896" i="4" s="1"/>
  <c r="A1902" i="3"/>
  <c r="A1897" i="4" s="1"/>
  <c r="A1903" i="3"/>
  <c r="A1898" i="4" s="1"/>
  <c r="A1904" i="3"/>
  <c r="A1899" i="4" s="1"/>
  <c r="A1905" i="3"/>
  <c r="A1900" i="4" s="1"/>
  <c r="E1900" i="4" s="1"/>
  <c r="A1906" i="3"/>
  <c r="A1901" i="4" s="1"/>
  <c r="A1907" i="3"/>
  <c r="A1902" i="4" s="1"/>
  <c r="M1902" i="4" s="1"/>
  <c r="A1908" i="3"/>
  <c r="A1903" i="4" s="1"/>
  <c r="A1909" i="3"/>
  <c r="A1904" i="4" s="1"/>
  <c r="D1904" i="4" s="1"/>
  <c r="A1910" i="3"/>
  <c r="A1905" i="4" s="1"/>
  <c r="A1911" i="3"/>
  <c r="A1906" i="4" s="1"/>
  <c r="A1912" i="3"/>
  <c r="A1907" i="4" s="1"/>
  <c r="D1907" i="4" s="1"/>
  <c r="A1913" i="3"/>
  <c r="A1908" i="4" s="1"/>
  <c r="A1914" i="3"/>
  <c r="A1909" i="4" s="1"/>
  <c r="A1915" i="3"/>
  <c r="A1910" i="4" s="1"/>
  <c r="A1916" i="3"/>
  <c r="A1911" i="4" s="1"/>
  <c r="A1917" i="3"/>
  <c r="A1912" i="4" s="1"/>
  <c r="M1912" i="4" s="1"/>
  <c r="A1918" i="3"/>
  <c r="A1913" i="4" s="1"/>
  <c r="A1919" i="3"/>
  <c r="A1914" i="4" s="1"/>
  <c r="M1914" i="4" s="1"/>
  <c r="A1920" i="3"/>
  <c r="A1915" i="4" s="1"/>
  <c r="A1921" i="3"/>
  <c r="A1916" i="4" s="1"/>
  <c r="A1922" i="3"/>
  <c r="A1917" i="4" s="1"/>
  <c r="C1917" i="4" s="1"/>
  <c r="A1923" i="3"/>
  <c r="A1918" i="4" s="1"/>
  <c r="A1924" i="3"/>
  <c r="A1919" i="4" s="1"/>
  <c r="M1919" i="4" s="1"/>
  <c r="A1925" i="3"/>
  <c r="A1920" i="4" s="1"/>
  <c r="A1926" i="3"/>
  <c r="A1921" i="4" s="1"/>
  <c r="A1927" i="3"/>
  <c r="A1922" i="4" s="1"/>
  <c r="A1928" i="3"/>
  <c r="A1923" i="4" s="1"/>
  <c r="C1923" i="4" s="1"/>
  <c r="A1929" i="3"/>
  <c r="A1924" i="4" s="1"/>
  <c r="A1930" i="3"/>
  <c r="A1925" i="4" s="1"/>
  <c r="A1931" i="3"/>
  <c r="A1926" i="4" s="1"/>
  <c r="A1932" i="3"/>
  <c r="A1927" i="4" s="1"/>
  <c r="D1927" i="4" s="1"/>
  <c r="A1933" i="3"/>
  <c r="A1928" i="4" s="1"/>
  <c r="A1934" i="3"/>
  <c r="A1929" i="4" s="1"/>
  <c r="A1935" i="3"/>
  <c r="A1930" i="4" s="1"/>
  <c r="E1930" i="4" s="1"/>
  <c r="A1936" i="3"/>
  <c r="A1931" i="4" s="1"/>
  <c r="B1931" i="4" s="1"/>
  <c r="A1937" i="3"/>
  <c r="A1932" i="4" s="1"/>
  <c r="M1932" i="4" s="1"/>
  <c r="A1938" i="3"/>
  <c r="A1933" i="4" s="1"/>
  <c r="D1933" i="4" s="1"/>
  <c r="A1939" i="3"/>
  <c r="A1934" i="4" s="1"/>
  <c r="M1934" i="4" s="1"/>
  <c r="A1940" i="3"/>
  <c r="A1935" i="4" s="1"/>
  <c r="A1941" i="3"/>
  <c r="A1936" i="4" s="1"/>
  <c r="A1942" i="3"/>
  <c r="A1937" i="4" s="1"/>
  <c r="A1943" i="3"/>
  <c r="A1938" i="4" s="1"/>
  <c r="C1938" i="4" s="1"/>
  <c r="A1944" i="3"/>
  <c r="A1939" i="4" s="1"/>
  <c r="A1945" i="3"/>
  <c r="A1940" i="4" s="1"/>
  <c r="A1946" i="3"/>
  <c r="A1941" i="4" s="1"/>
  <c r="A1947" i="3"/>
  <c r="A1942" i="4" s="1"/>
  <c r="A1948" i="3"/>
  <c r="A1943" i="4" s="1"/>
  <c r="A1949" i="3"/>
  <c r="A1944" i="4" s="1"/>
  <c r="L1944" i="4" s="1"/>
  <c r="A1950" i="3"/>
  <c r="A1945" i="4" s="1"/>
  <c r="A1951" i="3"/>
  <c r="A1946" i="4" s="1"/>
  <c r="A1952" i="3"/>
  <c r="A1947" i="4" s="1"/>
  <c r="M1947" i="4" s="1"/>
  <c r="A1953" i="3"/>
  <c r="A1948" i="4" s="1"/>
  <c r="E1948" i="4" s="1"/>
  <c r="A1954" i="3"/>
  <c r="A1949" i="4" s="1"/>
  <c r="A1955" i="3"/>
  <c r="A1950" i="4" s="1"/>
  <c r="A1956" i="3"/>
  <c r="A1951" i="4" s="1"/>
  <c r="C1951" i="4" s="1"/>
  <c r="A1957" i="3"/>
  <c r="A1952" i="4" s="1"/>
  <c r="A1958" i="3"/>
  <c r="A1953" i="4" s="1"/>
  <c r="A1959" i="3"/>
  <c r="A1954" i="4" s="1"/>
  <c r="A1960" i="3"/>
  <c r="A1955" i="4" s="1"/>
  <c r="D1955" i="4" s="1"/>
  <c r="A1961" i="3"/>
  <c r="A1956" i="4" s="1"/>
  <c r="M1956" i="4" s="1"/>
  <c r="A1962" i="3"/>
  <c r="A1957" i="4" s="1"/>
  <c r="A1963" i="3"/>
  <c r="A1958" i="4" s="1"/>
  <c r="A1964" i="3"/>
  <c r="A1959" i="4" s="1"/>
  <c r="L1959" i="4" s="1"/>
  <c r="A1965" i="3"/>
  <c r="A1960" i="4" s="1"/>
  <c r="A1966" i="3"/>
  <c r="A1961" i="4" s="1"/>
  <c r="A1967" i="3"/>
  <c r="A1962" i="4" s="1"/>
  <c r="A1968" i="3"/>
  <c r="A1963" i="4" s="1"/>
  <c r="A1969" i="3"/>
  <c r="A1964" i="4" s="1"/>
  <c r="B1964" i="4" s="1"/>
  <c r="A1970" i="3"/>
  <c r="A1965" i="4" s="1"/>
  <c r="A1971" i="3"/>
  <c r="A1966" i="4" s="1"/>
  <c r="M1966" i="4" s="1"/>
  <c r="A1972" i="3"/>
  <c r="A1967" i="4" s="1"/>
  <c r="B1967" i="4" s="1"/>
  <c r="A1973" i="3"/>
  <c r="A1968" i="4" s="1"/>
  <c r="A1974" i="3"/>
  <c r="A1969" i="4" s="1"/>
  <c r="L1969" i="4" s="1"/>
  <c r="A1975" i="3"/>
  <c r="A1970" i="4" s="1"/>
  <c r="A1976" i="3"/>
  <c r="A1971" i="4" s="1"/>
  <c r="A1977" i="3"/>
  <c r="A1972" i="4" s="1"/>
  <c r="A1978" i="3"/>
  <c r="A1973" i="4" s="1"/>
  <c r="A1979" i="3"/>
  <c r="A1974" i="4" s="1"/>
  <c r="A1980" i="3"/>
  <c r="A1975" i="4" s="1"/>
  <c r="C1975" i="4" s="1"/>
  <c r="A1981" i="3"/>
  <c r="A1976" i="4" s="1"/>
  <c r="A1982" i="3"/>
  <c r="A1977" i="4" s="1"/>
  <c r="A1983" i="3"/>
  <c r="A1978" i="4" s="1"/>
  <c r="M1978" i="4" s="1"/>
  <c r="A1984" i="3"/>
  <c r="A1979" i="4" s="1"/>
  <c r="M1979" i="4" s="1"/>
  <c r="A1985" i="3"/>
  <c r="A1980" i="4" s="1"/>
  <c r="A1986" i="3"/>
  <c r="A1981" i="4" s="1"/>
  <c r="A1987" i="3"/>
  <c r="A1982" i="4" s="1"/>
  <c r="C1982" i="4" s="1"/>
  <c r="A1988" i="3"/>
  <c r="A1983" i="4" s="1"/>
  <c r="A1989" i="3"/>
  <c r="A1984" i="4" s="1"/>
  <c r="A1990" i="3"/>
  <c r="A1985" i="4" s="1"/>
  <c r="D1985" i="4" s="1"/>
  <c r="A1991" i="3"/>
  <c r="A1986" i="4" s="1"/>
  <c r="A1992" i="3"/>
  <c r="A1987" i="4" s="1"/>
  <c r="B1987" i="4" s="1"/>
  <c r="A1993" i="3"/>
  <c r="A1988" i="4" s="1"/>
  <c r="A1994" i="3"/>
  <c r="A1989" i="4" s="1"/>
  <c r="C1989" i="4" s="1"/>
  <c r="A1995" i="3"/>
  <c r="A1990" i="4" s="1"/>
  <c r="A1996" i="3"/>
  <c r="A1991" i="4" s="1"/>
  <c r="A1997" i="3"/>
  <c r="A1992" i="4" s="1"/>
  <c r="M1992" i="4" s="1"/>
  <c r="A1998" i="3"/>
  <c r="A1993" i="4" s="1"/>
  <c r="A1999" i="3"/>
  <c r="A1994" i="4" s="1"/>
  <c r="D1994" i="4" s="1"/>
  <c r="A2000" i="3"/>
  <c r="A1995" i="4" s="1"/>
  <c r="B1995" i="4" s="1"/>
  <c r="B1996" i="4" s="1"/>
  <c r="L1996" i="4" s="1"/>
  <c r="D12" i="3"/>
  <c r="H4" i="3"/>
  <c r="AC8" i="3" l="1" a="1"/>
  <c r="AC8" i="3" s="1"/>
  <c r="O9" i="3"/>
  <c r="P9" i="3"/>
  <c r="A255" i="4"/>
  <c r="O260" i="3"/>
  <c r="A243" i="4"/>
  <c r="O248" i="3"/>
  <c r="A223" i="4"/>
  <c r="N223" i="4" s="1"/>
  <c r="O228" i="3"/>
  <c r="A211" i="4"/>
  <c r="O216" i="3"/>
  <c r="A199" i="4"/>
  <c r="E199" i="4" s="1"/>
  <c r="O204" i="3"/>
  <c r="A187" i="4"/>
  <c r="O192" i="3"/>
  <c r="A175" i="4"/>
  <c r="O180" i="3"/>
  <c r="A163" i="4"/>
  <c r="O168" i="3"/>
  <c r="A151" i="4"/>
  <c r="O156" i="3"/>
  <c r="A139" i="4"/>
  <c r="O144" i="3"/>
  <c r="A127" i="4"/>
  <c r="O132" i="3"/>
  <c r="A115" i="4"/>
  <c r="O120" i="3"/>
  <c r="A103" i="4"/>
  <c r="O108" i="3"/>
  <c r="A91" i="4"/>
  <c r="D91" i="4" s="1"/>
  <c r="O96" i="3"/>
  <c r="A83" i="4"/>
  <c r="O88" i="3"/>
  <c r="A67" i="4"/>
  <c r="D67" i="4" s="1"/>
  <c r="O72" i="3"/>
  <c r="A59" i="4"/>
  <c r="O64" i="3"/>
  <c r="A55" i="4"/>
  <c r="M55" i="4" s="1"/>
  <c r="O60" i="3"/>
  <c r="A47" i="4"/>
  <c r="O52" i="3"/>
  <c r="A43" i="4"/>
  <c r="M43" i="4" s="1"/>
  <c r="O48" i="3"/>
  <c r="A39" i="4"/>
  <c r="M39" i="4" s="1"/>
  <c r="O44" i="3"/>
  <c r="A35" i="4"/>
  <c r="L35" i="4" s="1"/>
  <c r="O40" i="3"/>
  <c r="A31" i="4"/>
  <c r="O36" i="3"/>
  <c r="A27" i="4"/>
  <c r="D27" i="4" s="1"/>
  <c r="O32" i="3"/>
  <c r="A23" i="4"/>
  <c r="O28" i="3"/>
  <c r="A15" i="4"/>
  <c r="C15" i="4" s="1"/>
  <c r="O20" i="3"/>
  <c r="A7" i="4"/>
  <c r="M7" i="4" s="1"/>
  <c r="O12" i="3"/>
  <c r="A251" i="4"/>
  <c r="O256" i="3"/>
  <c r="A239" i="4"/>
  <c r="O244" i="3"/>
  <c r="A231" i="4"/>
  <c r="E231" i="4" s="1"/>
  <c r="O236" i="3"/>
  <c r="A219" i="4"/>
  <c r="O224" i="3"/>
  <c r="A203" i="4"/>
  <c r="M203" i="4" s="1"/>
  <c r="O208" i="3"/>
  <c r="A191" i="4"/>
  <c r="O196" i="3"/>
  <c r="A179" i="4"/>
  <c r="B179" i="4" s="1"/>
  <c r="O184" i="3"/>
  <c r="A167" i="4"/>
  <c r="E167" i="4" s="1"/>
  <c r="O172" i="3"/>
  <c r="A155" i="4"/>
  <c r="B155" i="4" s="1"/>
  <c r="O160" i="3"/>
  <c r="A143" i="4"/>
  <c r="O148" i="3"/>
  <c r="A131" i="4"/>
  <c r="C131" i="4" s="1"/>
  <c r="O136" i="3"/>
  <c r="A119" i="4"/>
  <c r="O124" i="3"/>
  <c r="A107" i="4"/>
  <c r="M107" i="4" s="1"/>
  <c r="O112" i="3"/>
  <c r="A95" i="4"/>
  <c r="O100" i="3"/>
  <c r="A75" i="4"/>
  <c r="O80" i="3"/>
  <c r="A11" i="4"/>
  <c r="M11" i="4" s="1"/>
  <c r="O16" i="3"/>
  <c r="A262" i="4"/>
  <c r="L262" i="4" s="1"/>
  <c r="O267" i="3"/>
  <c r="A258" i="4"/>
  <c r="F258" i="4" s="1"/>
  <c r="O263" i="3"/>
  <c r="A254" i="4"/>
  <c r="O259" i="3"/>
  <c r="A250" i="4"/>
  <c r="O255" i="3"/>
  <c r="A246" i="4"/>
  <c r="E246" i="4" s="1"/>
  <c r="O251" i="3"/>
  <c r="A242" i="4"/>
  <c r="F242" i="4" s="1"/>
  <c r="O247" i="3"/>
  <c r="A238" i="4"/>
  <c r="M238" i="4" s="1"/>
  <c r="O243" i="3"/>
  <c r="A234" i="4"/>
  <c r="O239" i="3"/>
  <c r="A230" i="4"/>
  <c r="O235" i="3"/>
  <c r="A226" i="4"/>
  <c r="N226" i="4" s="1"/>
  <c r="O231" i="3"/>
  <c r="A222" i="4"/>
  <c r="B222" i="4" s="1"/>
  <c r="O227" i="3"/>
  <c r="A218" i="4"/>
  <c r="O223" i="3"/>
  <c r="A214" i="4"/>
  <c r="D214" i="4" s="1"/>
  <c r="O219" i="3"/>
  <c r="A210" i="4"/>
  <c r="O215" i="3"/>
  <c r="A206" i="4"/>
  <c r="M206" i="4" s="1"/>
  <c r="O211" i="3"/>
  <c r="A202" i="4"/>
  <c r="O207" i="3"/>
  <c r="A198" i="4"/>
  <c r="O203" i="3"/>
  <c r="A194" i="4"/>
  <c r="O199" i="3"/>
  <c r="A190" i="4"/>
  <c r="C190" i="4" s="1"/>
  <c r="O195" i="3"/>
  <c r="A186" i="4"/>
  <c r="O191" i="3"/>
  <c r="A182" i="4"/>
  <c r="E182" i="4" s="1"/>
  <c r="O187" i="3"/>
  <c r="A178" i="4"/>
  <c r="O183" i="3"/>
  <c r="A174" i="4"/>
  <c r="O179" i="3"/>
  <c r="A170" i="4"/>
  <c r="E170" i="4" s="1"/>
  <c r="O175" i="3"/>
  <c r="A166" i="4"/>
  <c r="L166" i="4" s="1"/>
  <c r="O171" i="3"/>
  <c r="A162" i="4"/>
  <c r="O167" i="3"/>
  <c r="A158" i="4"/>
  <c r="C158" i="4" s="1"/>
  <c r="O163" i="3"/>
  <c r="A154" i="4"/>
  <c r="C154" i="4" s="1"/>
  <c r="O159" i="3"/>
  <c r="A150" i="4"/>
  <c r="C150" i="4" s="1"/>
  <c r="O155" i="3"/>
  <c r="A146" i="4"/>
  <c r="F146" i="4" s="1"/>
  <c r="O151" i="3"/>
  <c r="A142" i="4"/>
  <c r="M142" i="4" s="1"/>
  <c r="O147" i="3"/>
  <c r="A138" i="4"/>
  <c r="O143" i="3"/>
  <c r="A134" i="4"/>
  <c r="L134" i="4" s="1"/>
  <c r="O139" i="3"/>
  <c r="A130" i="4"/>
  <c r="M130" i="4" s="1"/>
  <c r="O135" i="3"/>
  <c r="A126" i="4"/>
  <c r="B126" i="4" s="1"/>
  <c r="O131" i="3"/>
  <c r="A122" i="4"/>
  <c r="O127" i="3"/>
  <c r="A118" i="4"/>
  <c r="E118" i="4" s="1"/>
  <c r="O123" i="3"/>
  <c r="A114" i="4"/>
  <c r="N114" i="4" s="1"/>
  <c r="O119" i="3"/>
  <c r="A110" i="4"/>
  <c r="O115" i="3"/>
  <c r="A106" i="4"/>
  <c r="O111" i="3"/>
  <c r="A102" i="4"/>
  <c r="L102" i="4" s="1"/>
  <c r="O107" i="3"/>
  <c r="A98" i="4"/>
  <c r="L98" i="4" s="1"/>
  <c r="O103" i="3"/>
  <c r="A94" i="4"/>
  <c r="D94" i="4" s="1"/>
  <c r="O99" i="3"/>
  <c r="A90" i="4"/>
  <c r="O95" i="3"/>
  <c r="A86" i="4"/>
  <c r="O91" i="3"/>
  <c r="A82" i="4"/>
  <c r="Q82" i="4" s="1"/>
  <c r="O87" i="3"/>
  <c r="A78" i="4"/>
  <c r="M78" i="4" s="1"/>
  <c r="O83" i="3"/>
  <c r="A74" i="4"/>
  <c r="O79" i="3"/>
  <c r="A70" i="4"/>
  <c r="L70" i="4" s="1"/>
  <c r="O75" i="3"/>
  <c r="A66" i="4"/>
  <c r="N66" i="4" s="1"/>
  <c r="O71" i="3"/>
  <c r="A62" i="4"/>
  <c r="B62" i="4" s="1"/>
  <c r="O67" i="3"/>
  <c r="A58" i="4"/>
  <c r="O63" i="3"/>
  <c r="A54" i="4"/>
  <c r="O59" i="3"/>
  <c r="A50" i="4"/>
  <c r="O55" i="3"/>
  <c r="A46" i="4"/>
  <c r="M46" i="4" s="1"/>
  <c r="O51" i="3"/>
  <c r="A42" i="4"/>
  <c r="O47" i="3"/>
  <c r="A38" i="4"/>
  <c r="L38" i="4" s="1"/>
  <c r="O43" i="3"/>
  <c r="A34" i="4"/>
  <c r="O39" i="3"/>
  <c r="A30" i="4"/>
  <c r="O35" i="3"/>
  <c r="A26" i="4"/>
  <c r="O31" i="3"/>
  <c r="A22" i="4"/>
  <c r="E22" i="4" s="1"/>
  <c r="O27" i="3"/>
  <c r="A18" i="4"/>
  <c r="O23" i="3"/>
  <c r="A14" i="4"/>
  <c r="M14" i="4" s="1"/>
  <c r="O19" i="3"/>
  <c r="A10" i="4"/>
  <c r="O15" i="3"/>
  <c r="A6" i="4"/>
  <c r="O11" i="3"/>
  <c r="A259" i="4"/>
  <c r="O264" i="3"/>
  <c r="A247" i="4"/>
  <c r="M247" i="4" s="1"/>
  <c r="O252" i="3"/>
  <c r="A235" i="4"/>
  <c r="O240" i="3"/>
  <c r="A227" i="4"/>
  <c r="M227" i="4" s="1"/>
  <c r="O232" i="3"/>
  <c r="A215" i="4"/>
  <c r="O220" i="3"/>
  <c r="A207" i="4"/>
  <c r="C207" i="4" s="1"/>
  <c r="O212" i="3"/>
  <c r="A195" i="4"/>
  <c r="O200" i="3"/>
  <c r="A183" i="4"/>
  <c r="M183" i="4" s="1"/>
  <c r="O188" i="3"/>
  <c r="A171" i="4"/>
  <c r="O176" i="3"/>
  <c r="A159" i="4"/>
  <c r="M159" i="4" s="1"/>
  <c r="O164" i="3"/>
  <c r="A147" i="4"/>
  <c r="O152" i="3"/>
  <c r="A135" i="4"/>
  <c r="B135" i="4" s="1"/>
  <c r="O140" i="3"/>
  <c r="A123" i="4"/>
  <c r="O128" i="3"/>
  <c r="A111" i="4"/>
  <c r="C111" i="4" s="1"/>
  <c r="O116" i="3"/>
  <c r="A99" i="4"/>
  <c r="O104" i="3"/>
  <c r="A87" i="4"/>
  <c r="M87" i="4" s="1"/>
  <c r="O92" i="3"/>
  <c r="A79" i="4"/>
  <c r="O84" i="3"/>
  <c r="A71" i="4"/>
  <c r="B71" i="4" s="1"/>
  <c r="O76" i="3"/>
  <c r="A63" i="4"/>
  <c r="O68" i="3"/>
  <c r="A51" i="4"/>
  <c r="O56" i="3"/>
  <c r="A19" i="4"/>
  <c r="O24" i="3"/>
  <c r="A261" i="4"/>
  <c r="O266" i="3"/>
  <c r="A257" i="4"/>
  <c r="O262" i="3"/>
  <c r="A253" i="4"/>
  <c r="O258" i="3"/>
  <c r="A249" i="4"/>
  <c r="O254" i="3"/>
  <c r="A245" i="4"/>
  <c r="O250" i="3"/>
  <c r="A241" i="4"/>
  <c r="O246" i="3"/>
  <c r="A237" i="4"/>
  <c r="L237" i="4" s="1"/>
  <c r="O242" i="3"/>
  <c r="A233" i="4"/>
  <c r="O238" i="3"/>
  <c r="A229" i="4"/>
  <c r="O234" i="3"/>
  <c r="A225" i="4"/>
  <c r="O230" i="3"/>
  <c r="A221" i="4"/>
  <c r="O226" i="3"/>
  <c r="A217" i="4"/>
  <c r="O222" i="3"/>
  <c r="A213" i="4"/>
  <c r="O218" i="3"/>
  <c r="A209" i="4"/>
  <c r="O214" i="3"/>
  <c r="A205" i="4"/>
  <c r="D205" i="4" s="1"/>
  <c r="O210" i="3"/>
  <c r="A201" i="4"/>
  <c r="O206" i="3"/>
  <c r="A197" i="4"/>
  <c r="C197" i="4" s="1"/>
  <c r="O202" i="3"/>
  <c r="A193" i="4"/>
  <c r="O198" i="3"/>
  <c r="A189" i="4"/>
  <c r="E189" i="4" s="1"/>
  <c r="O194" i="3"/>
  <c r="A185" i="4"/>
  <c r="O190" i="3"/>
  <c r="A181" i="4"/>
  <c r="O186" i="3"/>
  <c r="A177" i="4"/>
  <c r="O182" i="3"/>
  <c r="A173" i="4"/>
  <c r="O178" i="3"/>
  <c r="A169" i="4"/>
  <c r="O174" i="3"/>
  <c r="A165" i="4"/>
  <c r="O170" i="3"/>
  <c r="A161" i="4"/>
  <c r="O166" i="3"/>
  <c r="A157" i="4"/>
  <c r="O162" i="3"/>
  <c r="A153" i="4"/>
  <c r="O158" i="3"/>
  <c r="A149" i="4"/>
  <c r="O154" i="3"/>
  <c r="A145" i="4"/>
  <c r="O150" i="3"/>
  <c r="A141" i="4"/>
  <c r="O146" i="3"/>
  <c r="A137" i="4"/>
  <c r="O142" i="3"/>
  <c r="A133" i="4"/>
  <c r="O138" i="3"/>
  <c r="A129" i="4"/>
  <c r="O134" i="3"/>
  <c r="A125" i="4"/>
  <c r="D125" i="4" s="1"/>
  <c r="O130" i="3"/>
  <c r="A121" i="4"/>
  <c r="O126" i="3"/>
  <c r="A117" i="4"/>
  <c r="B117" i="4" s="1"/>
  <c r="O122" i="3"/>
  <c r="A113" i="4"/>
  <c r="O118" i="3"/>
  <c r="A109" i="4"/>
  <c r="M109" i="4" s="1"/>
  <c r="O114" i="3"/>
  <c r="A105" i="4"/>
  <c r="O110" i="3"/>
  <c r="A101" i="4"/>
  <c r="O106" i="3"/>
  <c r="A97" i="4"/>
  <c r="O102" i="3"/>
  <c r="A93" i="4"/>
  <c r="O98" i="3"/>
  <c r="A89" i="4"/>
  <c r="O94" i="3"/>
  <c r="A85" i="4"/>
  <c r="O90" i="3"/>
  <c r="A81" i="4"/>
  <c r="O86" i="3"/>
  <c r="A77" i="4"/>
  <c r="O82" i="3"/>
  <c r="A73" i="4"/>
  <c r="O78" i="3"/>
  <c r="A69" i="4"/>
  <c r="O74" i="3"/>
  <c r="A65" i="4"/>
  <c r="O70" i="3"/>
  <c r="A61" i="4"/>
  <c r="L61" i="4" s="1"/>
  <c r="O66" i="3"/>
  <c r="A57" i="4"/>
  <c r="O62" i="3"/>
  <c r="A53" i="4"/>
  <c r="O58" i="3"/>
  <c r="A49" i="4"/>
  <c r="O54" i="3"/>
  <c r="A45" i="4"/>
  <c r="O50" i="3"/>
  <c r="A41" i="4"/>
  <c r="O46" i="3"/>
  <c r="A37" i="4"/>
  <c r="D37" i="4" s="1"/>
  <c r="O42" i="3"/>
  <c r="A33" i="4"/>
  <c r="O38" i="3"/>
  <c r="A29" i="4"/>
  <c r="O34" i="3"/>
  <c r="A25" i="4"/>
  <c r="O30" i="3"/>
  <c r="A21" i="4"/>
  <c r="O26" i="3"/>
  <c r="A17" i="4"/>
  <c r="O22" i="3"/>
  <c r="A13" i="4"/>
  <c r="E13" i="4" s="1"/>
  <c r="O18" i="3"/>
  <c r="A9" i="4"/>
  <c r="O14" i="3"/>
  <c r="A5" i="4"/>
  <c r="O10" i="3"/>
  <c r="A260" i="4"/>
  <c r="O265" i="3"/>
  <c r="A256" i="4"/>
  <c r="B256" i="4" s="1"/>
  <c r="O261" i="3"/>
  <c r="A252" i="4"/>
  <c r="O257" i="3"/>
  <c r="A248" i="4"/>
  <c r="D248" i="4" s="1"/>
  <c r="O253" i="3"/>
  <c r="A244" i="4"/>
  <c r="O249" i="3"/>
  <c r="A240" i="4"/>
  <c r="E240" i="4" s="1"/>
  <c r="O245" i="3"/>
  <c r="A236" i="4"/>
  <c r="O241" i="3"/>
  <c r="A232" i="4"/>
  <c r="C232" i="4" s="1"/>
  <c r="O237" i="3"/>
  <c r="A228" i="4"/>
  <c r="O233" i="3"/>
  <c r="A224" i="4"/>
  <c r="M224" i="4" s="1"/>
  <c r="O229" i="3"/>
  <c r="A220" i="4"/>
  <c r="O225" i="3"/>
  <c r="A216" i="4"/>
  <c r="O221" i="3"/>
  <c r="A212" i="4"/>
  <c r="O217" i="3"/>
  <c r="A208" i="4"/>
  <c r="O213" i="3"/>
  <c r="A204" i="4"/>
  <c r="O209" i="3"/>
  <c r="A200" i="4"/>
  <c r="O205" i="3"/>
  <c r="A196" i="4"/>
  <c r="O201" i="3"/>
  <c r="A192" i="4"/>
  <c r="M192" i="4" s="1"/>
  <c r="O197" i="3"/>
  <c r="A188" i="4"/>
  <c r="O193" i="3"/>
  <c r="A184" i="4"/>
  <c r="O189" i="3"/>
  <c r="A180" i="4"/>
  <c r="O185" i="3"/>
  <c r="A176" i="4"/>
  <c r="O181" i="3"/>
  <c r="A172" i="4"/>
  <c r="O177" i="3"/>
  <c r="A168" i="4"/>
  <c r="O173" i="3"/>
  <c r="A164" i="4"/>
  <c r="O169" i="3"/>
  <c r="A160" i="4"/>
  <c r="M160" i="4" s="1"/>
  <c r="O165" i="3"/>
  <c r="A156" i="4"/>
  <c r="O161" i="3"/>
  <c r="A152" i="4"/>
  <c r="L152" i="4" s="1"/>
  <c r="O157" i="3"/>
  <c r="A148" i="4"/>
  <c r="O153" i="3"/>
  <c r="A144" i="4"/>
  <c r="L144" i="4" s="1"/>
  <c r="O149" i="3"/>
  <c r="A140" i="4"/>
  <c r="O145" i="3"/>
  <c r="A136" i="4"/>
  <c r="O141" i="3"/>
  <c r="A132" i="4"/>
  <c r="O137" i="3"/>
  <c r="A128" i="4"/>
  <c r="E128" i="4" s="1"/>
  <c r="O133" i="3"/>
  <c r="A124" i="4"/>
  <c r="O129" i="3"/>
  <c r="A120" i="4"/>
  <c r="B120" i="4" s="1"/>
  <c r="O125" i="3"/>
  <c r="A116" i="4"/>
  <c r="O121" i="3"/>
  <c r="A112" i="4"/>
  <c r="O117" i="3"/>
  <c r="A108" i="4"/>
  <c r="O113" i="3"/>
  <c r="A104" i="4"/>
  <c r="C104" i="4" s="1"/>
  <c r="O109" i="3"/>
  <c r="A100" i="4"/>
  <c r="O105" i="3"/>
  <c r="A96" i="4"/>
  <c r="M96" i="4" s="1"/>
  <c r="O101" i="3"/>
  <c r="A92" i="4"/>
  <c r="O97" i="3"/>
  <c r="A88" i="4"/>
  <c r="O93" i="3"/>
  <c r="A84" i="4"/>
  <c r="O89" i="3"/>
  <c r="A80" i="4"/>
  <c r="C80" i="4" s="1"/>
  <c r="O85" i="3"/>
  <c r="A76" i="4"/>
  <c r="O81" i="3"/>
  <c r="A72" i="4"/>
  <c r="O77" i="3"/>
  <c r="A68" i="4"/>
  <c r="O73" i="3"/>
  <c r="A64" i="4"/>
  <c r="O69" i="3"/>
  <c r="A60" i="4"/>
  <c r="O65" i="3"/>
  <c r="A56" i="4"/>
  <c r="O61" i="3"/>
  <c r="A52" i="4"/>
  <c r="O57" i="3"/>
  <c r="A48" i="4"/>
  <c r="O53" i="3"/>
  <c r="A44" i="4"/>
  <c r="O49" i="3"/>
  <c r="A40" i="4"/>
  <c r="E40" i="4" s="1"/>
  <c r="O45" i="3"/>
  <c r="A36" i="4"/>
  <c r="O41" i="3"/>
  <c r="A32" i="4"/>
  <c r="M32" i="4" s="1"/>
  <c r="O37" i="3"/>
  <c r="A28" i="4"/>
  <c r="O33" i="3"/>
  <c r="A24" i="4"/>
  <c r="O29" i="3"/>
  <c r="A20" i="4"/>
  <c r="O25" i="3"/>
  <c r="A16" i="4"/>
  <c r="L16" i="4" s="1"/>
  <c r="O21" i="3"/>
  <c r="A12" i="4"/>
  <c r="O17" i="3"/>
  <c r="A8" i="4"/>
  <c r="O13" i="3"/>
  <c r="B1981" i="4"/>
  <c r="C1981" i="4"/>
  <c r="L1873" i="4"/>
  <c r="B1873" i="4"/>
  <c r="L1821" i="4"/>
  <c r="B1821" i="4"/>
  <c r="L1793" i="4"/>
  <c r="M1793" i="4"/>
  <c r="E1753" i="4"/>
  <c r="M1753" i="4"/>
  <c r="B1689" i="4"/>
  <c r="C1689" i="4"/>
  <c r="C1665" i="4"/>
  <c r="D1665" i="4"/>
  <c r="B1485" i="4"/>
  <c r="E1485" i="4"/>
  <c r="E1481" i="4"/>
  <c r="D1481" i="4"/>
  <c r="L1345" i="4"/>
  <c r="C1345" i="4"/>
  <c r="L1325" i="4"/>
  <c r="C1325" i="4"/>
  <c r="L1265" i="4"/>
  <c r="D1265" i="4"/>
  <c r="E1225" i="4"/>
  <c r="M1225" i="4"/>
  <c r="D1169" i="4"/>
  <c r="B1169" i="4"/>
  <c r="B1145" i="4"/>
  <c r="C1145" i="4"/>
  <c r="C1129" i="4"/>
  <c r="B1129" i="4"/>
  <c r="L1105" i="4"/>
  <c r="D1105" i="4"/>
  <c r="M1065" i="4"/>
  <c r="L1065" i="4"/>
  <c r="L1041" i="4"/>
  <c r="C1041" i="4"/>
  <c r="C1033" i="4"/>
  <c r="M1033" i="4"/>
  <c r="L1025" i="4"/>
  <c r="B1025" i="4"/>
  <c r="E1025" i="4"/>
  <c r="M1017" i="4"/>
  <c r="E1017" i="4"/>
  <c r="E1009" i="4"/>
  <c r="C1009" i="4"/>
  <c r="D997" i="4"/>
  <c r="E997" i="4"/>
  <c r="C969" i="4"/>
  <c r="E969" i="4"/>
  <c r="L953" i="4"/>
  <c r="E953" i="4"/>
  <c r="M929" i="4"/>
  <c r="E929" i="4"/>
  <c r="B913" i="4"/>
  <c r="C913" i="4"/>
  <c r="D881" i="4"/>
  <c r="B881" i="4"/>
  <c r="D865" i="4"/>
  <c r="C865" i="4"/>
  <c r="L845" i="4"/>
  <c r="B845" i="4"/>
  <c r="L841" i="4"/>
  <c r="D841" i="4"/>
  <c r="M825" i="4"/>
  <c r="B825" i="4"/>
  <c r="L817" i="4"/>
  <c r="M817" i="4"/>
  <c r="M805" i="4"/>
  <c r="E805" i="4"/>
  <c r="E777" i="4"/>
  <c r="M777" i="4"/>
  <c r="D769" i="4"/>
  <c r="E769" i="4"/>
  <c r="L761" i="4"/>
  <c r="D761" i="4"/>
  <c r="L721" i="4"/>
  <c r="C721" i="4"/>
  <c r="C681" i="4"/>
  <c r="D681" i="4"/>
  <c r="B673" i="4"/>
  <c r="D673" i="4"/>
  <c r="E665" i="4"/>
  <c r="M665" i="4"/>
  <c r="C657" i="4"/>
  <c r="E657" i="4"/>
  <c r="L601" i="4"/>
  <c r="B601" i="4"/>
  <c r="M593" i="4"/>
  <c r="L593" i="4"/>
  <c r="B561" i="4"/>
  <c r="M561" i="4"/>
  <c r="C545" i="4"/>
  <c r="E545" i="4"/>
  <c r="L537" i="4"/>
  <c r="C537" i="4"/>
  <c r="E537" i="4"/>
  <c r="E529" i="4"/>
  <c r="B529" i="4"/>
  <c r="B517" i="4"/>
  <c r="L517" i="4"/>
  <c r="L489" i="4"/>
  <c r="C489" i="4"/>
  <c r="L481" i="4"/>
  <c r="E481" i="4"/>
  <c r="M473" i="4"/>
  <c r="E473" i="4"/>
  <c r="B441" i="4"/>
  <c r="D441" i="4"/>
  <c r="D417" i="4"/>
  <c r="C417" i="4"/>
  <c r="M409" i="4"/>
  <c r="D409" i="4"/>
  <c r="M385" i="4"/>
  <c r="L385" i="4"/>
  <c r="C377" i="4"/>
  <c r="D377" i="4"/>
  <c r="D337" i="4"/>
  <c r="C337" i="4"/>
  <c r="D333" i="4"/>
  <c r="L333" i="4"/>
  <c r="B329" i="4"/>
  <c r="C329" i="4"/>
  <c r="B321" i="4"/>
  <c r="M321" i="4"/>
  <c r="L321" i="4"/>
  <c r="C321" i="4"/>
  <c r="M313" i="4"/>
  <c r="B313" i="4"/>
  <c r="D313" i="4"/>
  <c r="E313" i="4"/>
  <c r="D305" i="4"/>
  <c r="C305" i="4"/>
  <c r="E305" i="4"/>
  <c r="D297" i="4"/>
  <c r="L297" i="4"/>
  <c r="B289" i="4"/>
  <c r="M289" i="4"/>
  <c r="L289" i="4"/>
  <c r="C289" i="4"/>
  <c r="M281" i="4"/>
  <c r="B281" i="4"/>
  <c r="D281" i="4"/>
  <c r="E281" i="4"/>
  <c r="B273" i="4"/>
  <c r="C273" i="4"/>
  <c r="E273" i="4"/>
  <c r="C265" i="4"/>
  <c r="L265" i="4"/>
  <c r="D289" i="4"/>
  <c r="D329" i="4"/>
  <c r="C1936" i="4"/>
  <c r="E1936" i="4"/>
  <c r="E1864" i="4"/>
  <c r="D1864" i="4"/>
  <c r="M1836" i="4"/>
  <c r="C1836" i="4"/>
  <c r="E1824" i="4"/>
  <c r="D1824" i="4"/>
  <c r="M1680" i="4"/>
  <c r="L1680" i="4"/>
  <c r="M1608" i="4"/>
  <c r="C1608" i="4"/>
  <c r="L1528" i="4"/>
  <c r="B1528" i="4"/>
  <c r="L1472" i="4"/>
  <c r="B1472" i="4"/>
  <c r="E1376" i="4"/>
  <c r="C1376" i="4"/>
  <c r="D1040" i="4"/>
  <c r="C1040" i="4"/>
  <c r="E840" i="4"/>
  <c r="C840" i="4"/>
  <c r="C808" i="4"/>
  <c r="E808" i="4"/>
  <c r="B632" i="4"/>
  <c r="D632" i="4"/>
  <c r="C608" i="4"/>
  <c r="L608" i="4"/>
  <c r="E480" i="4"/>
  <c r="L480" i="4"/>
  <c r="C472" i="4"/>
  <c r="D472" i="4"/>
  <c r="M464" i="4"/>
  <c r="L464" i="4"/>
  <c r="M452" i="4"/>
  <c r="B452" i="4"/>
  <c r="L448" i="4"/>
  <c r="B448" i="4"/>
  <c r="E448" i="4"/>
  <c r="B424" i="4"/>
  <c r="C424" i="4"/>
  <c r="L420" i="4"/>
  <c r="B420" i="4"/>
  <c r="E416" i="4"/>
  <c r="L416" i="4"/>
  <c r="C408" i="4"/>
  <c r="E408" i="4"/>
  <c r="M400" i="4"/>
  <c r="E400" i="4"/>
  <c r="B384" i="4"/>
  <c r="C384" i="4"/>
  <c r="L384" i="4"/>
  <c r="B360" i="4"/>
  <c r="M360" i="4"/>
  <c r="C360" i="4"/>
  <c r="E352" i="4"/>
  <c r="L352" i="4"/>
  <c r="M336" i="4"/>
  <c r="L336" i="4"/>
  <c r="C336" i="4"/>
  <c r="L320" i="4"/>
  <c r="B320" i="4"/>
  <c r="D296" i="4"/>
  <c r="M296" i="4"/>
  <c r="C296" i="4"/>
  <c r="D284" i="4"/>
  <c r="E284" i="4"/>
  <c r="D280" i="4"/>
  <c r="E280" i="4"/>
  <c r="M272" i="4"/>
  <c r="C272" i="4"/>
  <c r="E272" i="4"/>
  <c r="C208" i="4"/>
  <c r="L208" i="4"/>
  <c r="E168" i="4"/>
  <c r="C168" i="4"/>
  <c r="B80" i="4"/>
  <c r="M64" i="4"/>
  <c r="E64" i="4"/>
  <c r="D344" i="4"/>
  <c r="E464" i="4"/>
  <c r="C297" i="4"/>
  <c r="L1963" i="4"/>
  <c r="B1963" i="4"/>
  <c r="L1939" i="4"/>
  <c r="B1939" i="4"/>
  <c r="M1915" i="4"/>
  <c r="D1915" i="4"/>
  <c r="M1891" i="4"/>
  <c r="D1891" i="4"/>
  <c r="L1851" i="4"/>
  <c r="B1851" i="4"/>
  <c r="M1843" i="4"/>
  <c r="B1843" i="4"/>
  <c r="B1835" i="4"/>
  <c r="M1835" i="4"/>
  <c r="L1811" i="4"/>
  <c r="D1811" i="4"/>
  <c r="C1791" i="4"/>
  <c r="D1791" i="4"/>
  <c r="M1779" i="4"/>
  <c r="L1779" i="4"/>
  <c r="M1771" i="4"/>
  <c r="B1771" i="4"/>
  <c r="B1755" i="4"/>
  <c r="C1755" i="4"/>
  <c r="L1731" i="4"/>
  <c r="D1731" i="4"/>
  <c r="C1723" i="4"/>
  <c r="M1723" i="4"/>
  <c r="L1699" i="4"/>
  <c r="B1699" i="4"/>
  <c r="M1691" i="4"/>
  <c r="B1691" i="4"/>
  <c r="C1659" i="4"/>
  <c r="E1659" i="4"/>
  <c r="D1627" i="4"/>
  <c r="B1627" i="4"/>
  <c r="L1619" i="4"/>
  <c r="D1619" i="4"/>
  <c r="L1615" i="4"/>
  <c r="E1615" i="4"/>
  <c r="M1571" i="4"/>
  <c r="B1571" i="4"/>
  <c r="M1563" i="4"/>
  <c r="B1563" i="4"/>
  <c r="D1539" i="4"/>
  <c r="B1539" i="4"/>
  <c r="E1499" i="4"/>
  <c r="C1499" i="4"/>
  <c r="C1467" i="4"/>
  <c r="D1467" i="4"/>
  <c r="D1435" i="4"/>
  <c r="B1435" i="4"/>
  <c r="B1403" i="4"/>
  <c r="E1403" i="4"/>
  <c r="M1331" i="4"/>
  <c r="B1331" i="4"/>
  <c r="D1299" i="4"/>
  <c r="E1299" i="4"/>
  <c r="D1283" i="4"/>
  <c r="M1283" i="4"/>
  <c r="B1271" i="4"/>
  <c r="E1271" i="4"/>
  <c r="M1227" i="4"/>
  <c r="L1227" i="4"/>
  <c r="L1195" i="4"/>
  <c r="B1195" i="4"/>
  <c r="M1155" i="4"/>
  <c r="B1155" i="4"/>
  <c r="D1147" i="4"/>
  <c r="B1147" i="4"/>
  <c r="C1147" i="4"/>
  <c r="E1147" i="4"/>
  <c r="B1131" i="4"/>
  <c r="L1131" i="4"/>
  <c r="M1131" i="4"/>
  <c r="M1123" i="4"/>
  <c r="L1123" i="4"/>
  <c r="C1115" i="4"/>
  <c r="E1115" i="4"/>
  <c r="B1115" i="4"/>
  <c r="D1115" i="4"/>
  <c r="C1103" i="4"/>
  <c r="L1103" i="4"/>
  <c r="D1099" i="4"/>
  <c r="L1099" i="4"/>
  <c r="M1091" i="4"/>
  <c r="L1091" i="4"/>
  <c r="C1091" i="4"/>
  <c r="E1083" i="4"/>
  <c r="B1083" i="4"/>
  <c r="D1083" i="4"/>
  <c r="M1075" i="4"/>
  <c r="D1075" i="4"/>
  <c r="L1059" i="4"/>
  <c r="C1059" i="4"/>
  <c r="B1059" i="4"/>
  <c r="M1059" i="4"/>
  <c r="D1051" i="4"/>
  <c r="E1051" i="4"/>
  <c r="M1043" i="4"/>
  <c r="D1043" i="4"/>
  <c r="E1043" i="4"/>
  <c r="C1027" i="4"/>
  <c r="B1027" i="4"/>
  <c r="D1027" i="4"/>
  <c r="M1027" i="4"/>
  <c r="L1027" i="4"/>
  <c r="B1011" i="4"/>
  <c r="E1011" i="4"/>
  <c r="M1011" i="4"/>
  <c r="B995" i="4"/>
  <c r="C995" i="4"/>
  <c r="L995" i="4"/>
  <c r="D995" i="4"/>
  <c r="E979" i="4"/>
  <c r="M979" i="4"/>
  <c r="B979" i="4"/>
  <c r="M971" i="4"/>
  <c r="L971" i="4"/>
  <c r="B963" i="4"/>
  <c r="C963" i="4"/>
  <c r="D963" i="4"/>
  <c r="C955" i="4"/>
  <c r="D955" i="4"/>
  <c r="B947" i="4"/>
  <c r="E947" i="4"/>
  <c r="M939" i="4"/>
  <c r="C939" i="4"/>
  <c r="D939" i="4"/>
  <c r="D931" i="4"/>
  <c r="B931" i="4"/>
  <c r="C923" i="4"/>
  <c r="D923" i="4"/>
  <c r="B923" i="4"/>
  <c r="L907" i="4"/>
  <c r="C907" i="4"/>
  <c r="M907" i="4"/>
  <c r="M899" i="4"/>
  <c r="B899" i="4"/>
  <c r="D891" i="4"/>
  <c r="B891" i="4"/>
  <c r="E891" i="4"/>
  <c r="C891" i="4"/>
  <c r="E887" i="4"/>
  <c r="M887" i="4"/>
  <c r="C875" i="4"/>
  <c r="M875" i="4"/>
  <c r="L875" i="4"/>
  <c r="M867" i="4"/>
  <c r="L867" i="4"/>
  <c r="B859" i="4"/>
  <c r="E859" i="4"/>
  <c r="C859" i="4"/>
  <c r="D859" i="4"/>
  <c r="L843" i="4"/>
  <c r="C843" i="4"/>
  <c r="M835" i="4"/>
  <c r="L835" i="4"/>
  <c r="C835" i="4"/>
  <c r="E827" i="4"/>
  <c r="D827" i="4"/>
  <c r="B827" i="4"/>
  <c r="M819" i="4"/>
  <c r="B819" i="4"/>
  <c r="L803" i="4"/>
  <c r="C803" i="4"/>
  <c r="D803" i="4"/>
  <c r="M803" i="4"/>
  <c r="B795" i="4"/>
  <c r="E795" i="4"/>
  <c r="M787" i="4"/>
  <c r="B787" i="4"/>
  <c r="E787" i="4"/>
  <c r="C771" i="4"/>
  <c r="D771" i="4"/>
  <c r="B771" i="4"/>
  <c r="M771" i="4"/>
  <c r="L771" i="4"/>
  <c r="E763" i="4"/>
  <c r="C763" i="4"/>
  <c r="D763" i="4"/>
  <c r="M755" i="4"/>
  <c r="L755" i="4"/>
  <c r="E755" i="4"/>
  <c r="B747" i="4"/>
  <c r="L747" i="4"/>
  <c r="C747" i="4"/>
  <c r="M747" i="4"/>
  <c r="D739" i="4"/>
  <c r="C739" i="4"/>
  <c r="E739" i="4"/>
  <c r="L739" i="4"/>
  <c r="B739" i="4"/>
  <c r="E731" i="4"/>
  <c r="C731" i="4"/>
  <c r="B731" i="4"/>
  <c r="M723" i="4"/>
  <c r="L723" i="4"/>
  <c r="E723" i="4"/>
  <c r="L715" i="4"/>
  <c r="C715" i="4"/>
  <c r="D715" i="4"/>
  <c r="M715" i="4"/>
  <c r="L707" i="4"/>
  <c r="B707" i="4"/>
  <c r="E707" i="4"/>
  <c r="C707" i="4"/>
  <c r="D707" i="4"/>
  <c r="E699" i="4"/>
  <c r="D699" i="4"/>
  <c r="B699" i="4"/>
  <c r="M691" i="4"/>
  <c r="L691" i="4"/>
  <c r="E691" i="4"/>
  <c r="L683" i="4"/>
  <c r="B683" i="4"/>
  <c r="C683" i="4"/>
  <c r="M683" i="4"/>
  <c r="B675" i="4"/>
  <c r="C675" i="4"/>
  <c r="E675" i="4"/>
  <c r="L675" i="4"/>
  <c r="D675" i="4"/>
  <c r="E667" i="4"/>
  <c r="C667" i="4"/>
  <c r="B667" i="4"/>
  <c r="M659" i="4"/>
  <c r="L659" i="4"/>
  <c r="E659" i="4"/>
  <c r="C655" i="4"/>
  <c r="L655" i="4"/>
  <c r="L651" i="4"/>
  <c r="C651" i="4"/>
  <c r="B651" i="4"/>
  <c r="M651" i="4"/>
  <c r="D643" i="4"/>
  <c r="B643" i="4"/>
  <c r="E643" i="4"/>
  <c r="L643" i="4"/>
  <c r="C643" i="4"/>
  <c r="E635" i="4"/>
  <c r="D635" i="4"/>
  <c r="B635" i="4"/>
  <c r="E631" i="4"/>
  <c r="M631" i="4"/>
  <c r="L627" i="4"/>
  <c r="M627" i="4"/>
  <c r="E627" i="4"/>
  <c r="L619" i="4"/>
  <c r="B619" i="4"/>
  <c r="C619" i="4"/>
  <c r="M619" i="4"/>
  <c r="C611" i="4"/>
  <c r="D611" i="4"/>
  <c r="E611" i="4"/>
  <c r="L611" i="4"/>
  <c r="B611" i="4"/>
  <c r="E603" i="4"/>
  <c r="B603" i="4"/>
  <c r="C603" i="4"/>
  <c r="M595" i="4"/>
  <c r="L595" i="4"/>
  <c r="E595" i="4"/>
  <c r="L587" i="4"/>
  <c r="D587" i="4"/>
  <c r="B587" i="4"/>
  <c r="M587" i="4"/>
  <c r="D579" i="4"/>
  <c r="B579" i="4"/>
  <c r="E579" i="4"/>
  <c r="L579" i="4"/>
  <c r="C579" i="4"/>
  <c r="E571" i="4"/>
  <c r="B571" i="4"/>
  <c r="C571" i="4"/>
  <c r="M563" i="4"/>
  <c r="L563" i="4"/>
  <c r="E563" i="4"/>
  <c r="L555" i="4"/>
  <c r="B555" i="4"/>
  <c r="C555" i="4"/>
  <c r="M555" i="4"/>
  <c r="D547" i="4"/>
  <c r="B547" i="4"/>
  <c r="E547" i="4"/>
  <c r="L547" i="4"/>
  <c r="C547" i="4"/>
  <c r="E539" i="4"/>
  <c r="B539" i="4"/>
  <c r="C539" i="4"/>
  <c r="L531" i="4"/>
  <c r="M531" i="4"/>
  <c r="E531" i="4"/>
  <c r="L523" i="4"/>
  <c r="B523" i="4"/>
  <c r="C523" i="4"/>
  <c r="M523" i="4"/>
  <c r="C515" i="4"/>
  <c r="D515" i="4"/>
  <c r="E515" i="4"/>
  <c r="L515" i="4"/>
  <c r="B515" i="4"/>
  <c r="E507" i="4"/>
  <c r="D507" i="4"/>
  <c r="B507" i="4"/>
  <c r="M499" i="4"/>
  <c r="L499" i="4"/>
  <c r="E499" i="4"/>
  <c r="L491" i="4"/>
  <c r="B491" i="4"/>
  <c r="C491" i="4"/>
  <c r="M491" i="4"/>
  <c r="B487" i="4"/>
  <c r="D487" i="4"/>
  <c r="D483" i="4"/>
  <c r="C483" i="4"/>
  <c r="E483" i="4"/>
  <c r="L483" i="4"/>
  <c r="B483" i="4"/>
  <c r="E475" i="4"/>
  <c r="D475" i="4"/>
  <c r="B475" i="4"/>
  <c r="M467" i="4"/>
  <c r="L467" i="4"/>
  <c r="E467" i="4"/>
  <c r="M459" i="4"/>
  <c r="D459" i="4"/>
  <c r="C459" i="4"/>
  <c r="L459" i="4"/>
  <c r="C451" i="4"/>
  <c r="L451" i="4"/>
  <c r="E451" i="4"/>
  <c r="B451" i="4"/>
  <c r="D451" i="4"/>
  <c r="E443" i="4"/>
  <c r="D443" i="4"/>
  <c r="B443" i="4"/>
  <c r="M435" i="4"/>
  <c r="L435" i="4"/>
  <c r="E435" i="4"/>
  <c r="L427" i="4"/>
  <c r="B427" i="4"/>
  <c r="E427" i="4"/>
  <c r="M427" i="4"/>
  <c r="D419" i="4"/>
  <c r="C419" i="4"/>
  <c r="E419" i="4"/>
  <c r="L419" i="4"/>
  <c r="B419" i="4"/>
  <c r="E411" i="4"/>
  <c r="D411" i="4"/>
  <c r="B411" i="4"/>
  <c r="M403" i="4"/>
  <c r="L403" i="4"/>
  <c r="E403" i="4"/>
  <c r="C399" i="4"/>
  <c r="L399" i="4"/>
  <c r="L395" i="4"/>
  <c r="B395" i="4"/>
  <c r="C395" i="4"/>
  <c r="M395" i="4"/>
  <c r="D387" i="4"/>
  <c r="C387" i="4"/>
  <c r="E387" i="4"/>
  <c r="B387" i="4"/>
  <c r="L387" i="4"/>
  <c r="E379" i="4"/>
  <c r="D379" i="4"/>
  <c r="B379" i="4"/>
  <c r="E375" i="4"/>
  <c r="M375" i="4"/>
  <c r="M371" i="4"/>
  <c r="L371" i="4"/>
  <c r="E371" i="4"/>
  <c r="L363" i="4"/>
  <c r="B363" i="4"/>
  <c r="D363" i="4"/>
  <c r="M363" i="4"/>
  <c r="D355" i="4"/>
  <c r="C355" i="4"/>
  <c r="E355" i="4"/>
  <c r="L355" i="4"/>
  <c r="B355" i="4"/>
  <c r="E347" i="4"/>
  <c r="D347" i="4"/>
  <c r="B347" i="4"/>
  <c r="M339" i="4"/>
  <c r="C339" i="4"/>
  <c r="E339" i="4"/>
  <c r="L331" i="4"/>
  <c r="B331" i="4"/>
  <c r="D331" i="4"/>
  <c r="M331" i="4"/>
  <c r="D323" i="4"/>
  <c r="C323" i="4"/>
  <c r="E323" i="4"/>
  <c r="L323" i="4"/>
  <c r="B323" i="4"/>
  <c r="E315" i="4"/>
  <c r="D315" i="4"/>
  <c r="B315" i="4"/>
  <c r="M307" i="4"/>
  <c r="L307" i="4"/>
  <c r="E307" i="4"/>
  <c r="L299" i="4"/>
  <c r="B299" i="4"/>
  <c r="C299" i="4"/>
  <c r="M299" i="4"/>
  <c r="B291" i="4"/>
  <c r="D291" i="4"/>
  <c r="E291" i="4"/>
  <c r="L291" i="4"/>
  <c r="C291" i="4"/>
  <c r="E283" i="4"/>
  <c r="D283" i="4"/>
  <c r="C283" i="4"/>
  <c r="M275" i="4"/>
  <c r="L275" i="4"/>
  <c r="E275" i="4"/>
  <c r="L267" i="4"/>
  <c r="B267" i="4"/>
  <c r="D267" i="4"/>
  <c r="M267" i="4"/>
  <c r="M248" i="4"/>
  <c r="B265" i="4"/>
  <c r="M305" i="4"/>
  <c r="L1986" i="4"/>
  <c r="C1986" i="4"/>
  <c r="B1970" i="4"/>
  <c r="D1970" i="4"/>
  <c r="M1962" i="4"/>
  <c r="D1962" i="4"/>
  <c r="B1946" i="4"/>
  <c r="L1946" i="4"/>
  <c r="D1946" i="4"/>
  <c r="C1922" i="4"/>
  <c r="B1922" i="4"/>
  <c r="D1906" i="4"/>
  <c r="B1906" i="4"/>
  <c r="M1898" i="4"/>
  <c r="D1898" i="4"/>
  <c r="B1882" i="4"/>
  <c r="E1882" i="4"/>
  <c r="L1882" i="4"/>
  <c r="L1858" i="4"/>
  <c r="D1858" i="4"/>
  <c r="E1842" i="4"/>
  <c r="B1842" i="4"/>
  <c r="M1834" i="4"/>
  <c r="E1834" i="4"/>
  <c r="B1818" i="4"/>
  <c r="L1818" i="4"/>
  <c r="C1818" i="4"/>
  <c r="L1794" i="4"/>
  <c r="D1794" i="4"/>
  <c r="E1778" i="4"/>
  <c r="B1778" i="4"/>
  <c r="B1770" i="4"/>
  <c r="M1770" i="4"/>
  <c r="B1754" i="4"/>
  <c r="L1754" i="4"/>
  <c r="C1754" i="4"/>
  <c r="L1730" i="4"/>
  <c r="D1730" i="4"/>
  <c r="E1714" i="4"/>
  <c r="B1714" i="4"/>
  <c r="M1706" i="4"/>
  <c r="E1706" i="4"/>
  <c r="B1690" i="4"/>
  <c r="L1690" i="4"/>
  <c r="E1690" i="4"/>
  <c r="L1666" i="4"/>
  <c r="D1666" i="4"/>
  <c r="E1650" i="4"/>
  <c r="B1650" i="4"/>
  <c r="M1642" i="4"/>
  <c r="B1642" i="4"/>
  <c r="C1626" i="4"/>
  <c r="B1626" i="4"/>
  <c r="L1626" i="4"/>
  <c r="L1602" i="4"/>
  <c r="D1602" i="4"/>
  <c r="E1586" i="4"/>
  <c r="B1586" i="4"/>
  <c r="M1578" i="4"/>
  <c r="B1578" i="4"/>
  <c r="B1562" i="4"/>
  <c r="L1562" i="4"/>
  <c r="C1562" i="4"/>
  <c r="L1538" i="4"/>
  <c r="D1538" i="4"/>
  <c r="E1522" i="4"/>
  <c r="B1522" i="4"/>
  <c r="B1514" i="4"/>
  <c r="M1514" i="4"/>
  <c r="B1498" i="4"/>
  <c r="L1498" i="4"/>
  <c r="C1498" i="4"/>
  <c r="L1474" i="4"/>
  <c r="D1474" i="4"/>
  <c r="E1458" i="4"/>
  <c r="B1458" i="4"/>
  <c r="M1450" i="4"/>
  <c r="B1450" i="4"/>
  <c r="B1434" i="4"/>
  <c r="L1434" i="4"/>
  <c r="C1434" i="4"/>
  <c r="M1410" i="4"/>
  <c r="D1410" i="4"/>
  <c r="E1394" i="4"/>
  <c r="B1394" i="4"/>
  <c r="M1386" i="4"/>
  <c r="E1386" i="4"/>
  <c r="B1370" i="4"/>
  <c r="C1370" i="4"/>
  <c r="L1370" i="4"/>
  <c r="L1346" i="4"/>
  <c r="D1346" i="4"/>
  <c r="E1330" i="4"/>
  <c r="B1330" i="4"/>
  <c r="M1322" i="4"/>
  <c r="D1322" i="4"/>
  <c r="B1306" i="4"/>
  <c r="L1306" i="4"/>
  <c r="D1306" i="4"/>
  <c r="L1282" i="4"/>
  <c r="C1282" i="4"/>
  <c r="E1266" i="4"/>
  <c r="D1266" i="4"/>
  <c r="D1258" i="4"/>
  <c r="M1258" i="4"/>
  <c r="B1242" i="4"/>
  <c r="L1242" i="4"/>
  <c r="D1242" i="4"/>
  <c r="L1218" i="4"/>
  <c r="C1218" i="4"/>
  <c r="E1202" i="4"/>
  <c r="B1202" i="4"/>
  <c r="M1194" i="4"/>
  <c r="D1194" i="4"/>
  <c r="D1178" i="4"/>
  <c r="L1178" i="4"/>
  <c r="B1178" i="4"/>
  <c r="L1154" i="4"/>
  <c r="C1154" i="4"/>
  <c r="C1146" i="4"/>
  <c r="L1146" i="4"/>
  <c r="B1146" i="4"/>
  <c r="D1146" i="4"/>
  <c r="M1146" i="4"/>
  <c r="L1138" i="4"/>
  <c r="D1138" i="4"/>
  <c r="C1138" i="4"/>
  <c r="E1138" i="4"/>
  <c r="B1130" i="4"/>
  <c r="E1130" i="4"/>
  <c r="D1130" i="4"/>
  <c r="M1130" i="4"/>
  <c r="E1122" i="4"/>
  <c r="L1122" i="4"/>
  <c r="C1122" i="4"/>
  <c r="C1114" i="4"/>
  <c r="L1114" i="4"/>
  <c r="B1114" i="4"/>
  <c r="D1114" i="4"/>
  <c r="M1114" i="4"/>
  <c r="L1106" i="4"/>
  <c r="D1106" i="4"/>
  <c r="C1106" i="4"/>
  <c r="E1106" i="4"/>
  <c r="B1098" i="4"/>
  <c r="E1098" i="4"/>
  <c r="M1098" i="4"/>
  <c r="D1098" i="4"/>
  <c r="L1094" i="4"/>
  <c r="C1094" i="4"/>
  <c r="B1094" i="4"/>
  <c r="E1090" i="4"/>
  <c r="L1090" i="4"/>
  <c r="C1090" i="4"/>
  <c r="C1082" i="4"/>
  <c r="L1082" i="4"/>
  <c r="M1082" i="4"/>
  <c r="B1082" i="4"/>
  <c r="D1082" i="4"/>
  <c r="L1074" i="4"/>
  <c r="B1074" i="4"/>
  <c r="E1074" i="4"/>
  <c r="C1074" i="4"/>
  <c r="M1070" i="4"/>
  <c r="C1070" i="4"/>
  <c r="B1066" i="4"/>
  <c r="E1066" i="4"/>
  <c r="M1066" i="4"/>
  <c r="D1066" i="4"/>
  <c r="E1058" i="4"/>
  <c r="C1058" i="4"/>
  <c r="L1058" i="4"/>
  <c r="D1054" i="4"/>
  <c r="E1054" i="4"/>
  <c r="C1050" i="4"/>
  <c r="L1050" i="4"/>
  <c r="M1050" i="4"/>
  <c r="D1050" i="4"/>
  <c r="E1050" i="4"/>
  <c r="C1046" i="4"/>
  <c r="L1046" i="4"/>
  <c r="L1042" i="4"/>
  <c r="B1042" i="4"/>
  <c r="C1042" i="4"/>
  <c r="E1042" i="4"/>
  <c r="B1034" i="4"/>
  <c r="E1034" i="4"/>
  <c r="M1034" i="4"/>
  <c r="D1034" i="4"/>
  <c r="L1030" i="4"/>
  <c r="B1030" i="4"/>
  <c r="C1030" i="4"/>
  <c r="E1026" i="4"/>
  <c r="L1026" i="4"/>
  <c r="C1026" i="4"/>
  <c r="D1018" i="4"/>
  <c r="L1018" i="4"/>
  <c r="B1018" i="4"/>
  <c r="M1018" i="4"/>
  <c r="C1018" i="4"/>
  <c r="L1010" i="4"/>
  <c r="B1010" i="4"/>
  <c r="C1010" i="4"/>
  <c r="E1010" i="4"/>
  <c r="M1006" i="4"/>
  <c r="D1006" i="4"/>
  <c r="B1002" i="4"/>
  <c r="D1002" i="4"/>
  <c r="E1002" i="4"/>
  <c r="M1002" i="4"/>
  <c r="E994" i="4"/>
  <c r="L994" i="4"/>
  <c r="C994" i="4"/>
  <c r="C990" i="4"/>
  <c r="E990" i="4"/>
  <c r="C986" i="4"/>
  <c r="M986" i="4"/>
  <c r="L986" i="4"/>
  <c r="B986" i="4"/>
  <c r="D986" i="4"/>
  <c r="E982" i="4"/>
  <c r="C982" i="4"/>
  <c r="L978" i="4"/>
  <c r="B978" i="4"/>
  <c r="D978" i="4"/>
  <c r="E978" i="4"/>
  <c r="D970" i="4"/>
  <c r="E970" i="4"/>
  <c r="C970" i="4"/>
  <c r="M970" i="4"/>
  <c r="L966" i="4"/>
  <c r="B966" i="4"/>
  <c r="E966" i="4"/>
  <c r="E962" i="4"/>
  <c r="L962" i="4"/>
  <c r="D962" i="4"/>
  <c r="C954" i="4"/>
  <c r="M954" i="4"/>
  <c r="L954" i="4"/>
  <c r="B954" i="4"/>
  <c r="D954" i="4"/>
  <c r="M946" i="4"/>
  <c r="D946" i="4"/>
  <c r="B946" i="4"/>
  <c r="E946" i="4"/>
  <c r="M942" i="4"/>
  <c r="C942" i="4"/>
  <c r="D938" i="4"/>
  <c r="C938" i="4"/>
  <c r="E938" i="4"/>
  <c r="M938" i="4"/>
  <c r="E930" i="4"/>
  <c r="L930" i="4"/>
  <c r="D930" i="4"/>
  <c r="C926" i="4"/>
  <c r="E926" i="4"/>
  <c r="C922" i="4"/>
  <c r="L922" i="4"/>
  <c r="M922" i="4"/>
  <c r="D922" i="4"/>
  <c r="E922" i="4"/>
  <c r="E918" i="4"/>
  <c r="L918" i="4"/>
  <c r="L914" i="4"/>
  <c r="D914" i="4"/>
  <c r="B914" i="4"/>
  <c r="E914" i="4"/>
  <c r="C906" i="4"/>
  <c r="D906" i="4"/>
  <c r="E906" i="4"/>
  <c r="M906" i="4"/>
  <c r="L902" i="4"/>
  <c r="B902" i="4"/>
  <c r="E902" i="4"/>
  <c r="E898" i="4"/>
  <c r="D898" i="4"/>
  <c r="L898" i="4"/>
  <c r="C890" i="4"/>
  <c r="M890" i="4"/>
  <c r="L890" i="4"/>
  <c r="B890" i="4"/>
  <c r="D890" i="4"/>
  <c r="L882" i="4"/>
  <c r="B882" i="4"/>
  <c r="C882" i="4"/>
  <c r="E882" i="4"/>
  <c r="L878" i="4"/>
  <c r="C878" i="4"/>
  <c r="D874" i="4"/>
  <c r="E874" i="4"/>
  <c r="C874" i="4"/>
  <c r="M874" i="4"/>
  <c r="E866" i="4"/>
  <c r="D866" i="4"/>
  <c r="L866" i="4"/>
  <c r="C862" i="4"/>
  <c r="E862" i="4"/>
  <c r="C858" i="4"/>
  <c r="M858" i="4"/>
  <c r="L858" i="4"/>
  <c r="B858" i="4"/>
  <c r="D858" i="4"/>
  <c r="E854" i="4"/>
  <c r="L854" i="4"/>
  <c r="L850" i="4"/>
  <c r="B850" i="4"/>
  <c r="D850" i="4"/>
  <c r="E850" i="4"/>
  <c r="D842" i="4"/>
  <c r="C842" i="4"/>
  <c r="E842" i="4"/>
  <c r="M842" i="4"/>
  <c r="L838" i="4"/>
  <c r="B838" i="4"/>
  <c r="E838" i="4"/>
  <c r="E834" i="4"/>
  <c r="M834" i="4"/>
  <c r="D834" i="4"/>
  <c r="C826" i="4"/>
  <c r="M826" i="4"/>
  <c r="L826" i="4"/>
  <c r="B826" i="4"/>
  <c r="D826" i="4"/>
  <c r="L818" i="4"/>
  <c r="D818" i="4"/>
  <c r="B818" i="4"/>
  <c r="E818" i="4"/>
  <c r="M814" i="4"/>
  <c r="C814" i="4"/>
  <c r="C810" i="4"/>
  <c r="D810" i="4"/>
  <c r="E810" i="4"/>
  <c r="M810" i="4"/>
  <c r="E802" i="4"/>
  <c r="L802" i="4"/>
  <c r="D802" i="4"/>
  <c r="C798" i="4"/>
  <c r="E798" i="4"/>
  <c r="C794" i="4"/>
  <c r="M794" i="4"/>
  <c r="L794" i="4"/>
  <c r="D794" i="4"/>
  <c r="B794" i="4"/>
  <c r="E790" i="4"/>
  <c r="L790" i="4"/>
  <c r="L786" i="4"/>
  <c r="B786" i="4"/>
  <c r="C786" i="4"/>
  <c r="E786" i="4"/>
  <c r="C778" i="4"/>
  <c r="D778" i="4"/>
  <c r="E778" i="4"/>
  <c r="M778" i="4"/>
  <c r="L774" i="4"/>
  <c r="B774" i="4"/>
  <c r="E774" i="4"/>
  <c r="E770" i="4"/>
  <c r="L770" i="4"/>
  <c r="D770" i="4"/>
  <c r="D762" i="4"/>
  <c r="M762" i="4"/>
  <c r="L762" i="4"/>
  <c r="B762" i="4"/>
  <c r="C762" i="4"/>
  <c r="L754" i="4"/>
  <c r="D754" i="4"/>
  <c r="C754" i="4"/>
  <c r="E754" i="4"/>
  <c r="M750" i="4"/>
  <c r="C750" i="4"/>
  <c r="B746" i="4"/>
  <c r="C746" i="4"/>
  <c r="E746" i="4"/>
  <c r="M746" i="4"/>
  <c r="E738" i="4"/>
  <c r="L738" i="4"/>
  <c r="D738" i="4"/>
  <c r="B734" i="4"/>
  <c r="C734" i="4"/>
  <c r="D730" i="4"/>
  <c r="M730" i="4"/>
  <c r="L730" i="4"/>
  <c r="B730" i="4"/>
  <c r="C730" i="4"/>
  <c r="E726" i="4"/>
  <c r="L726" i="4"/>
  <c r="D722" i="4"/>
  <c r="C722" i="4"/>
  <c r="M722" i="4"/>
  <c r="E722" i="4"/>
  <c r="B714" i="4"/>
  <c r="C714" i="4"/>
  <c r="E714" i="4"/>
  <c r="M714" i="4"/>
  <c r="L710" i="4"/>
  <c r="C710" i="4"/>
  <c r="E710" i="4"/>
  <c r="E706" i="4"/>
  <c r="D706" i="4"/>
  <c r="L706" i="4"/>
  <c r="D698" i="4"/>
  <c r="M698" i="4"/>
  <c r="L698" i="4"/>
  <c r="B698" i="4"/>
  <c r="C698" i="4"/>
  <c r="L690" i="4"/>
  <c r="D690" i="4"/>
  <c r="B690" i="4"/>
  <c r="E690" i="4"/>
  <c r="M686" i="4"/>
  <c r="C686" i="4"/>
  <c r="C682" i="4"/>
  <c r="B682" i="4"/>
  <c r="E682" i="4"/>
  <c r="M682" i="4"/>
  <c r="E674" i="4"/>
  <c r="D674" i="4"/>
  <c r="L674" i="4"/>
  <c r="B670" i="4"/>
  <c r="C670" i="4"/>
  <c r="D666" i="4"/>
  <c r="M666" i="4"/>
  <c r="L666" i="4"/>
  <c r="B666" i="4"/>
  <c r="C666" i="4"/>
  <c r="D662" i="4"/>
  <c r="L662" i="4"/>
  <c r="L658" i="4"/>
  <c r="D658" i="4"/>
  <c r="C658" i="4"/>
  <c r="E658" i="4"/>
  <c r="C650" i="4"/>
  <c r="B650" i="4"/>
  <c r="E650" i="4"/>
  <c r="M650" i="4"/>
  <c r="L646" i="4"/>
  <c r="C646" i="4"/>
  <c r="B646" i="4"/>
  <c r="E642" i="4"/>
  <c r="L642" i="4"/>
  <c r="D642" i="4"/>
  <c r="D634" i="4"/>
  <c r="M634" i="4"/>
  <c r="L634" i="4"/>
  <c r="B634" i="4"/>
  <c r="C634" i="4"/>
  <c r="L626" i="4"/>
  <c r="D626" i="4"/>
  <c r="B626" i="4"/>
  <c r="E626" i="4"/>
  <c r="M622" i="4"/>
  <c r="C622" i="4"/>
  <c r="C618" i="4"/>
  <c r="B618" i="4"/>
  <c r="E618" i="4"/>
  <c r="M618" i="4"/>
  <c r="E610" i="4"/>
  <c r="L610" i="4"/>
  <c r="D610" i="4"/>
  <c r="C606" i="4"/>
  <c r="B606" i="4"/>
  <c r="D602" i="4"/>
  <c r="M602" i="4"/>
  <c r="L602" i="4"/>
  <c r="C602" i="4"/>
  <c r="E598" i="4"/>
  <c r="M598" i="4"/>
  <c r="L594" i="4"/>
  <c r="D594" i="4"/>
  <c r="C594" i="4"/>
  <c r="E594" i="4"/>
  <c r="C586" i="4"/>
  <c r="B586" i="4"/>
  <c r="E586" i="4"/>
  <c r="L582" i="4"/>
  <c r="C582" i="4"/>
  <c r="E582" i="4"/>
  <c r="E578" i="4"/>
  <c r="L578" i="4"/>
  <c r="D570" i="4"/>
  <c r="M570" i="4"/>
  <c r="L570" i="4"/>
  <c r="B570" i="4"/>
  <c r="L562" i="4"/>
  <c r="D562" i="4"/>
  <c r="B562" i="4"/>
  <c r="E562" i="4"/>
  <c r="M558" i="4"/>
  <c r="C558" i="4"/>
  <c r="B554" i="4"/>
  <c r="C554" i="4"/>
  <c r="E554" i="4"/>
  <c r="E546" i="4"/>
  <c r="L546" i="4"/>
  <c r="C542" i="4"/>
  <c r="E542" i="4"/>
  <c r="D538" i="4"/>
  <c r="M538" i="4"/>
  <c r="L538" i="4"/>
  <c r="B538" i="4"/>
  <c r="E534" i="4"/>
  <c r="L534" i="4"/>
  <c r="L530" i="4"/>
  <c r="D530" i="4"/>
  <c r="C530" i="4"/>
  <c r="E530" i="4"/>
  <c r="B522" i="4"/>
  <c r="C522" i="4"/>
  <c r="E522" i="4"/>
  <c r="L518" i="4"/>
  <c r="B518" i="4"/>
  <c r="E518" i="4"/>
  <c r="E514" i="4"/>
  <c r="L514" i="4"/>
  <c r="B506" i="4"/>
  <c r="M506" i="4"/>
  <c r="L506" i="4"/>
  <c r="D506" i="4"/>
  <c r="L498" i="4"/>
  <c r="B498" i="4"/>
  <c r="D498" i="4"/>
  <c r="E498" i="4"/>
  <c r="L494" i="4"/>
  <c r="E494" i="4"/>
  <c r="D490" i="4"/>
  <c r="C490" i="4"/>
  <c r="E490" i="4"/>
  <c r="E482" i="4"/>
  <c r="B482" i="4"/>
  <c r="C478" i="4"/>
  <c r="E478" i="4"/>
  <c r="B474" i="4"/>
  <c r="M474" i="4"/>
  <c r="L474" i="4"/>
  <c r="D474" i="4"/>
  <c r="B470" i="4"/>
  <c r="M470" i="4"/>
  <c r="L466" i="4"/>
  <c r="B466" i="4"/>
  <c r="D466" i="4"/>
  <c r="E466" i="4"/>
  <c r="D458" i="4"/>
  <c r="C458" i="4"/>
  <c r="E458" i="4"/>
  <c r="L454" i="4"/>
  <c r="B454" i="4"/>
  <c r="E454" i="4"/>
  <c r="E450" i="4"/>
  <c r="L450" i="4"/>
  <c r="B442" i="4"/>
  <c r="M442" i="4"/>
  <c r="L442" i="4"/>
  <c r="D442" i="4"/>
  <c r="L434" i="4"/>
  <c r="B434" i="4"/>
  <c r="D434" i="4"/>
  <c r="E434" i="4"/>
  <c r="L430" i="4"/>
  <c r="D430" i="4"/>
  <c r="D426" i="4"/>
  <c r="C426" i="4"/>
  <c r="E426" i="4"/>
  <c r="E418" i="4"/>
  <c r="L418" i="4"/>
  <c r="C414" i="4"/>
  <c r="B414" i="4"/>
  <c r="B410" i="4"/>
  <c r="M410" i="4"/>
  <c r="L410" i="4"/>
  <c r="D410" i="4"/>
  <c r="L406" i="4"/>
  <c r="E406" i="4"/>
  <c r="L402" i="4"/>
  <c r="B402" i="4"/>
  <c r="D402" i="4"/>
  <c r="E402" i="4"/>
  <c r="D394" i="4"/>
  <c r="C394" i="4"/>
  <c r="E394" i="4"/>
  <c r="M390" i="4"/>
  <c r="B390" i="4"/>
  <c r="D390" i="4"/>
  <c r="E386" i="4"/>
  <c r="L386" i="4"/>
  <c r="B378" i="4"/>
  <c r="M378" i="4"/>
  <c r="L378" i="4"/>
  <c r="D378" i="4"/>
  <c r="L370" i="4"/>
  <c r="B370" i="4"/>
  <c r="D370" i="4"/>
  <c r="E370" i="4"/>
  <c r="L366" i="4"/>
  <c r="B366" i="4"/>
  <c r="D362" i="4"/>
  <c r="C362" i="4"/>
  <c r="E362" i="4"/>
  <c r="E354" i="4"/>
  <c r="L354" i="4"/>
  <c r="C350" i="4"/>
  <c r="E350" i="4"/>
  <c r="B346" i="4"/>
  <c r="M346" i="4"/>
  <c r="L346" i="4"/>
  <c r="D346" i="4"/>
  <c r="M342" i="4"/>
  <c r="E342" i="4"/>
  <c r="L338" i="4"/>
  <c r="B338" i="4"/>
  <c r="D338" i="4"/>
  <c r="E338" i="4"/>
  <c r="D330" i="4"/>
  <c r="C330" i="4"/>
  <c r="E330" i="4"/>
  <c r="M326" i="4"/>
  <c r="B326" i="4"/>
  <c r="E326" i="4"/>
  <c r="E322" i="4"/>
  <c r="L322" i="4"/>
  <c r="B314" i="4"/>
  <c r="M314" i="4"/>
  <c r="L314" i="4"/>
  <c r="D314" i="4"/>
  <c r="L306" i="4"/>
  <c r="B306" i="4"/>
  <c r="D306" i="4"/>
  <c r="E306" i="4"/>
  <c r="L302" i="4"/>
  <c r="D302" i="4"/>
  <c r="C298" i="4"/>
  <c r="D298" i="4"/>
  <c r="E298" i="4"/>
  <c r="E290" i="4"/>
  <c r="L290" i="4"/>
  <c r="C286" i="4"/>
  <c r="D286" i="4"/>
  <c r="B282" i="4"/>
  <c r="M282" i="4"/>
  <c r="L282" i="4"/>
  <c r="C282" i="4"/>
  <c r="L278" i="4"/>
  <c r="D278" i="4"/>
  <c r="L274" i="4"/>
  <c r="B274" i="4"/>
  <c r="C274" i="4"/>
  <c r="E274" i="4"/>
  <c r="D266" i="4"/>
  <c r="C266" i="4"/>
  <c r="E266" i="4"/>
  <c r="L230" i="4"/>
  <c r="E230" i="4"/>
  <c r="M198" i="4"/>
  <c r="D198" i="4"/>
  <c r="M110" i="4"/>
  <c r="L110" i="4"/>
  <c r="L288" i="4"/>
  <c r="L400" i="4"/>
  <c r="M273" i="4"/>
  <c r="D321" i="4"/>
  <c r="B290" i="4"/>
  <c r="M330" i="4"/>
  <c r="C378" i="4"/>
  <c r="B418" i="4"/>
  <c r="M458" i="4"/>
  <c r="C506" i="4"/>
  <c r="D546" i="4"/>
  <c r="M586" i="4"/>
  <c r="Q1990" i="4"/>
  <c r="P1990" i="4"/>
  <c r="F1990" i="4"/>
  <c r="N1990" i="4"/>
  <c r="M1990" i="4"/>
  <c r="B1990" i="4"/>
  <c r="L1990" i="4"/>
  <c r="D1990" i="4"/>
  <c r="Q1958" i="4"/>
  <c r="P1958" i="4"/>
  <c r="F1958" i="4"/>
  <c r="N1958" i="4"/>
  <c r="M1958" i="4"/>
  <c r="B1958" i="4"/>
  <c r="C1958" i="4"/>
  <c r="D1958" i="4"/>
  <c r="L1958" i="4"/>
  <c r="E1958" i="4"/>
  <c r="Q1926" i="4"/>
  <c r="P1926" i="4"/>
  <c r="F1926" i="4"/>
  <c r="N1926" i="4"/>
  <c r="M1926" i="4"/>
  <c r="B1926" i="4"/>
  <c r="L1926" i="4"/>
  <c r="D1926" i="4"/>
  <c r="C1926" i="4"/>
  <c r="Q1894" i="4"/>
  <c r="P1894" i="4"/>
  <c r="F1894" i="4"/>
  <c r="N1894" i="4"/>
  <c r="M1894" i="4"/>
  <c r="C1894" i="4"/>
  <c r="D1894" i="4"/>
  <c r="L1894" i="4"/>
  <c r="E1894" i="4"/>
  <c r="Q1862" i="4"/>
  <c r="P1862" i="4"/>
  <c r="F1862" i="4"/>
  <c r="N1862" i="4"/>
  <c r="M1862" i="4"/>
  <c r="E1862" i="4"/>
  <c r="L1862" i="4"/>
  <c r="C1862" i="4"/>
  <c r="Q1838" i="4"/>
  <c r="F1838" i="4"/>
  <c r="P1838" i="4"/>
  <c r="N1838" i="4"/>
  <c r="D1838" i="4"/>
  <c r="B1838" i="4"/>
  <c r="L1838" i="4"/>
  <c r="E1838" i="4"/>
  <c r="C1838" i="4"/>
  <c r="Q1806" i="4"/>
  <c r="F1806" i="4"/>
  <c r="P1806" i="4"/>
  <c r="N1806" i="4"/>
  <c r="B1806" i="4"/>
  <c r="C1806" i="4"/>
  <c r="L1806" i="4"/>
  <c r="E1806" i="4"/>
  <c r="D1806" i="4"/>
  <c r="Q1774" i="4"/>
  <c r="F1774" i="4"/>
  <c r="P1774" i="4"/>
  <c r="N1774" i="4"/>
  <c r="D1774" i="4"/>
  <c r="B1774" i="4"/>
  <c r="L1774" i="4"/>
  <c r="E1774" i="4"/>
  <c r="Q1742" i="4"/>
  <c r="F1742" i="4"/>
  <c r="P1742" i="4"/>
  <c r="N1742" i="4"/>
  <c r="C1742" i="4"/>
  <c r="D1742" i="4"/>
  <c r="L1742" i="4"/>
  <c r="E1742" i="4"/>
  <c r="B1742" i="4"/>
  <c r="M1742" i="4"/>
  <c r="Q1710" i="4"/>
  <c r="F1710" i="4"/>
  <c r="P1710" i="4"/>
  <c r="N1710" i="4"/>
  <c r="D1710" i="4"/>
  <c r="B1710" i="4"/>
  <c r="L1710" i="4"/>
  <c r="E1710" i="4"/>
  <c r="C1710" i="4"/>
  <c r="Q1670" i="4"/>
  <c r="P1670" i="4"/>
  <c r="F1670" i="4"/>
  <c r="N1670" i="4"/>
  <c r="M1670" i="4"/>
  <c r="E1670" i="4"/>
  <c r="L1670" i="4"/>
  <c r="C1670" i="4"/>
  <c r="B1670" i="4"/>
  <c r="Q1638" i="4"/>
  <c r="P1638" i="4"/>
  <c r="F1638" i="4"/>
  <c r="N1638" i="4"/>
  <c r="M1638" i="4"/>
  <c r="B1638" i="4"/>
  <c r="C1638" i="4"/>
  <c r="D1638" i="4"/>
  <c r="L1638" i="4"/>
  <c r="Q1606" i="4"/>
  <c r="P1606" i="4"/>
  <c r="F1606" i="4"/>
  <c r="N1606" i="4"/>
  <c r="M1606" i="4"/>
  <c r="E1606" i="4"/>
  <c r="L1606" i="4"/>
  <c r="D1606" i="4"/>
  <c r="Q1574" i="4"/>
  <c r="P1574" i="4"/>
  <c r="F1574" i="4"/>
  <c r="N1574" i="4"/>
  <c r="M1574" i="4"/>
  <c r="C1574" i="4"/>
  <c r="D1574" i="4"/>
  <c r="E1574" i="4"/>
  <c r="L1574" i="4"/>
  <c r="B1574" i="4"/>
  <c r="Q1550" i="4"/>
  <c r="F1550" i="4"/>
  <c r="P1550" i="4"/>
  <c r="N1550" i="4"/>
  <c r="E1550" i="4"/>
  <c r="D1550" i="4"/>
  <c r="L1550" i="4"/>
  <c r="B1550" i="4"/>
  <c r="C1550" i="4"/>
  <c r="Q1526" i="4"/>
  <c r="P1526" i="4"/>
  <c r="F1526" i="4"/>
  <c r="N1526" i="4"/>
  <c r="B1526" i="4"/>
  <c r="C1526" i="4"/>
  <c r="E1526" i="4"/>
  <c r="M1526" i="4"/>
  <c r="L1526" i="4"/>
  <c r="D1526" i="4"/>
  <c r="Q1494" i="4"/>
  <c r="P1494" i="4"/>
  <c r="F1494" i="4"/>
  <c r="N1494" i="4"/>
  <c r="B1494" i="4"/>
  <c r="C1494" i="4"/>
  <c r="E1494" i="4"/>
  <c r="L1494" i="4"/>
  <c r="M1494" i="4"/>
  <c r="D1494" i="4"/>
  <c r="Q1462" i="4"/>
  <c r="P1462" i="4"/>
  <c r="F1462" i="4"/>
  <c r="N1462" i="4"/>
  <c r="B1462" i="4"/>
  <c r="C1462" i="4"/>
  <c r="E1462" i="4"/>
  <c r="M1462" i="4"/>
  <c r="L1462" i="4"/>
  <c r="D1462" i="4"/>
  <c r="Q1430" i="4"/>
  <c r="P1430" i="4"/>
  <c r="N1430" i="4"/>
  <c r="F1430" i="4"/>
  <c r="B1430" i="4"/>
  <c r="C1430" i="4"/>
  <c r="E1430" i="4"/>
  <c r="L1430" i="4"/>
  <c r="D1430" i="4"/>
  <c r="Q1398" i="4"/>
  <c r="P1398" i="4"/>
  <c r="F1398" i="4"/>
  <c r="N1398" i="4"/>
  <c r="B1398" i="4"/>
  <c r="C1398" i="4"/>
  <c r="E1398" i="4"/>
  <c r="M1398" i="4"/>
  <c r="L1398" i="4"/>
  <c r="D1398" i="4"/>
  <c r="Q1366" i="4"/>
  <c r="P1366" i="4"/>
  <c r="F1366" i="4"/>
  <c r="N1366" i="4"/>
  <c r="B1366" i="4"/>
  <c r="C1366" i="4"/>
  <c r="E1366" i="4"/>
  <c r="L1366" i="4"/>
  <c r="M1366" i="4"/>
  <c r="D1366" i="4"/>
  <c r="Q1326" i="4"/>
  <c r="F1326" i="4"/>
  <c r="P1326" i="4"/>
  <c r="N1326" i="4"/>
  <c r="E1326" i="4"/>
  <c r="D1326" i="4"/>
  <c r="L1326" i="4"/>
  <c r="C1326" i="4"/>
  <c r="B1326" i="4"/>
  <c r="Q1294" i="4"/>
  <c r="F1294" i="4"/>
  <c r="P1294" i="4"/>
  <c r="N1294" i="4"/>
  <c r="B1294" i="4"/>
  <c r="C1294" i="4"/>
  <c r="L1294" i="4"/>
  <c r="D1294" i="4"/>
  <c r="E1294" i="4"/>
  <c r="Q1262" i="4"/>
  <c r="F1262" i="4"/>
  <c r="P1262" i="4"/>
  <c r="N1262" i="4"/>
  <c r="D1262" i="4"/>
  <c r="E1262" i="4"/>
  <c r="L1262" i="4"/>
  <c r="C1262" i="4"/>
  <c r="Q1230" i="4"/>
  <c r="F1230" i="4"/>
  <c r="P1230" i="4"/>
  <c r="N1230" i="4"/>
  <c r="E1230" i="4"/>
  <c r="C1230" i="4"/>
  <c r="L1230" i="4"/>
  <c r="D1230" i="4"/>
  <c r="B1230" i="4"/>
  <c r="M1230" i="4"/>
  <c r="Q1198" i="4"/>
  <c r="F1198" i="4"/>
  <c r="P1198" i="4"/>
  <c r="N1198" i="4"/>
  <c r="D1198" i="4"/>
  <c r="E1198" i="4"/>
  <c r="L1198" i="4"/>
  <c r="C1198" i="4"/>
  <c r="B1198" i="4"/>
  <c r="Q1166" i="4"/>
  <c r="F1166" i="4"/>
  <c r="P1166" i="4"/>
  <c r="N1166" i="4"/>
  <c r="B1166" i="4"/>
  <c r="C1166" i="4"/>
  <c r="L1166" i="4"/>
  <c r="D1166" i="4"/>
  <c r="E1166" i="4"/>
  <c r="Q1142" i="4"/>
  <c r="F1142" i="4"/>
  <c r="P1142" i="4"/>
  <c r="N1142" i="4"/>
  <c r="C1142" i="4"/>
  <c r="E1142" i="4"/>
  <c r="D1142" i="4"/>
  <c r="M1142" i="4"/>
  <c r="L1142" i="4"/>
  <c r="B1142" i="4"/>
  <c r="D1862" i="4"/>
  <c r="Q1973" i="4"/>
  <c r="F1973" i="4"/>
  <c r="P1973" i="4"/>
  <c r="N1973" i="4"/>
  <c r="L1973" i="4"/>
  <c r="D1973" i="4"/>
  <c r="B1973" i="4"/>
  <c r="M1973" i="4"/>
  <c r="C1973" i="4"/>
  <c r="E1973" i="4"/>
  <c r="Q1941" i="4"/>
  <c r="F1941" i="4"/>
  <c r="P1941" i="4"/>
  <c r="N1941" i="4"/>
  <c r="E1941" i="4"/>
  <c r="D1941" i="4"/>
  <c r="C1941" i="4"/>
  <c r="M1941" i="4"/>
  <c r="B1941" i="4"/>
  <c r="Q1909" i="4"/>
  <c r="F1909" i="4"/>
  <c r="P1909" i="4"/>
  <c r="N1909" i="4"/>
  <c r="E1909" i="4"/>
  <c r="D1909" i="4"/>
  <c r="C1909" i="4"/>
  <c r="M1909" i="4"/>
  <c r="L1909" i="4"/>
  <c r="B1909" i="4"/>
  <c r="Q1877" i="4"/>
  <c r="P1877" i="4"/>
  <c r="F1877" i="4"/>
  <c r="N1877" i="4"/>
  <c r="L1877" i="4"/>
  <c r="C1877" i="4"/>
  <c r="B1877" i="4"/>
  <c r="D1877" i="4"/>
  <c r="Q1845" i="4"/>
  <c r="P1845" i="4"/>
  <c r="N1845" i="4"/>
  <c r="F1845" i="4"/>
  <c r="E1845" i="4"/>
  <c r="C1845" i="4"/>
  <c r="M1845" i="4"/>
  <c r="L1845" i="4"/>
  <c r="Q1813" i="4"/>
  <c r="P1813" i="4"/>
  <c r="N1813" i="4"/>
  <c r="F1813" i="4"/>
  <c r="L1813" i="4"/>
  <c r="C1813" i="4"/>
  <c r="B1813" i="4"/>
  <c r="M1813" i="4"/>
  <c r="E1813" i="4"/>
  <c r="D1813" i="4"/>
  <c r="Q1773" i="4"/>
  <c r="F1773" i="4"/>
  <c r="N1773" i="4"/>
  <c r="P1773" i="4"/>
  <c r="D1773" i="4"/>
  <c r="B1773" i="4"/>
  <c r="E1773" i="4"/>
  <c r="M1773" i="4"/>
  <c r="C1773" i="4"/>
  <c r="L1773" i="4"/>
  <c r="Q1749" i="4"/>
  <c r="P1749" i="4"/>
  <c r="N1749" i="4"/>
  <c r="F1749" i="4"/>
  <c r="L1749" i="4"/>
  <c r="C1749" i="4"/>
  <c r="B1749" i="4"/>
  <c r="D1749" i="4"/>
  <c r="E1749" i="4"/>
  <c r="Q1709" i="4"/>
  <c r="F1709" i="4"/>
  <c r="N1709" i="4"/>
  <c r="P1709" i="4"/>
  <c r="D1709" i="4"/>
  <c r="B1709" i="4"/>
  <c r="E1709" i="4"/>
  <c r="M1709" i="4"/>
  <c r="L1709" i="4"/>
  <c r="Q1677" i="4"/>
  <c r="F1677" i="4"/>
  <c r="N1677" i="4"/>
  <c r="P1677" i="4"/>
  <c r="M1677" i="4"/>
  <c r="L1677" i="4"/>
  <c r="D1677" i="4"/>
  <c r="C1677" i="4"/>
  <c r="B1677" i="4"/>
  <c r="E1677" i="4"/>
  <c r="Q1645" i="4"/>
  <c r="F1645" i="4"/>
  <c r="N1645" i="4"/>
  <c r="P1645" i="4"/>
  <c r="D1645" i="4"/>
  <c r="B1645" i="4"/>
  <c r="E1645" i="4"/>
  <c r="M1645" i="4"/>
  <c r="C1645" i="4"/>
  <c r="Q1613" i="4"/>
  <c r="F1613" i="4"/>
  <c r="N1613" i="4"/>
  <c r="P1613" i="4"/>
  <c r="M1613" i="4"/>
  <c r="L1613" i="4"/>
  <c r="E1613" i="4"/>
  <c r="C1613" i="4"/>
  <c r="D1613" i="4"/>
  <c r="Q1581" i="4"/>
  <c r="F1581" i="4"/>
  <c r="N1581" i="4"/>
  <c r="P1581" i="4"/>
  <c r="B1581" i="4"/>
  <c r="C1581" i="4"/>
  <c r="M1581" i="4"/>
  <c r="L1581" i="4"/>
  <c r="Q1549" i="4"/>
  <c r="F1549" i="4"/>
  <c r="N1549" i="4"/>
  <c r="P1549" i="4"/>
  <c r="L1549" i="4"/>
  <c r="C1549" i="4"/>
  <c r="B1549" i="4"/>
  <c r="M1549" i="4"/>
  <c r="D1549" i="4"/>
  <c r="E1549" i="4"/>
  <c r="Q1517" i="4"/>
  <c r="F1517" i="4"/>
  <c r="N1517" i="4"/>
  <c r="P1517" i="4"/>
  <c r="E1517" i="4"/>
  <c r="C1517" i="4"/>
  <c r="B1517" i="4"/>
  <c r="M1517" i="4"/>
  <c r="D1517" i="4"/>
  <c r="Q1493" i="4"/>
  <c r="P1493" i="4"/>
  <c r="N1493" i="4"/>
  <c r="F1493" i="4"/>
  <c r="L1493" i="4"/>
  <c r="C1493" i="4"/>
  <c r="B1493" i="4"/>
  <c r="D1493" i="4"/>
  <c r="E1493" i="4"/>
  <c r="Q1453" i="4"/>
  <c r="F1453" i="4"/>
  <c r="N1453" i="4"/>
  <c r="P1453" i="4"/>
  <c r="D1453" i="4"/>
  <c r="B1453" i="4"/>
  <c r="E1453" i="4"/>
  <c r="M1453" i="4"/>
  <c r="L1453" i="4"/>
  <c r="Q1421" i="4"/>
  <c r="F1421" i="4"/>
  <c r="N1421" i="4"/>
  <c r="P1421" i="4"/>
  <c r="L1421" i="4"/>
  <c r="C1421" i="4"/>
  <c r="B1421" i="4"/>
  <c r="M1421" i="4"/>
  <c r="D1421" i="4"/>
  <c r="E1421" i="4"/>
  <c r="Q1405" i="4"/>
  <c r="N1405" i="4"/>
  <c r="F1405" i="4"/>
  <c r="P1405" i="4"/>
  <c r="E1405" i="4"/>
  <c r="B1405" i="4"/>
  <c r="D1405" i="4"/>
  <c r="M1405" i="4"/>
  <c r="C1405" i="4"/>
  <c r="Q1381" i="4"/>
  <c r="P1381" i="4"/>
  <c r="N1381" i="4"/>
  <c r="F1381" i="4"/>
  <c r="E1381" i="4"/>
  <c r="C1381" i="4"/>
  <c r="D1381" i="4"/>
  <c r="M1381" i="4"/>
  <c r="L1381" i="4"/>
  <c r="B1381" i="4"/>
  <c r="Q1349" i="4"/>
  <c r="P1349" i="4"/>
  <c r="N1349" i="4"/>
  <c r="F1349" i="4"/>
  <c r="L1349" i="4"/>
  <c r="C1349" i="4"/>
  <c r="B1349" i="4"/>
  <c r="D1349" i="4"/>
  <c r="Q1317" i="4"/>
  <c r="P1317" i="4"/>
  <c r="N1317" i="4"/>
  <c r="F1317" i="4"/>
  <c r="E1317" i="4"/>
  <c r="B1317" i="4"/>
  <c r="M1317" i="4"/>
  <c r="L1317" i="4"/>
  <c r="Q1285" i="4"/>
  <c r="P1285" i="4"/>
  <c r="N1285" i="4"/>
  <c r="F1285" i="4"/>
  <c r="L1285" i="4"/>
  <c r="B1285" i="4"/>
  <c r="D1285" i="4"/>
  <c r="M1285" i="4"/>
  <c r="C1285" i="4"/>
  <c r="E1285" i="4"/>
  <c r="Q1253" i="4"/>
  <c r="F1253" i="4"/>
  <c r="P1253" i="4"/>
  <c r="N1253" i="4"/>
  <c r="E1253" i="4"/>
  <c r="B1253" i="4"/>
  <c r="M1253" i="4"/>
  <c r="L1253" i="4"/>
  <c r="C1253" i="4"/>
  <c r="D1253" i="4"/>
  <c r="Q1237" i="4"/>
  <c r="F1237" i="4"/>
  <c r="P1237" i="4"/>
  <c r="N1237" i="4"/>
  <c r="M1237" i="4"/>
  <c r="L1237" i="4"/>
  <c r="C1237" i="4"/>
  <c r="B1237" i="4"/>
  <c r="Q1205" i="4"/>
  <c r="F1205" i="4"/>
  <c r="P1205" i="4"/>
  <c r="N1205" i="4"/>
  <c r="D1205" i="4"/>
  <c r="C1205" i="4"/>
  <c r="E1205" i="4"/>
  <c r="M1205" i="4"/>
  <c r="L1205" i="4"/>
  <c r="Q1173" i="4"/>
  <c r="F1173" i="4"/>
  <c r="P1173" i="4"/>
  <c r="N1173" i="4"/>
  <c r="M1173" i="4"/>
  <c r="L1173" i="4"/>
  <c r="C1173" i="4"/>
  <c r="B1173" i="4"/>
  <c r="D1173" i="4"/>
  <c r="E1173" i="4"/>
  <c r="Q1141" i="4"/>
  <c r="F1141" i="4"/>
  <c r="P1141" i="4"/>
  <c r="N1141" i="4"/>
  <c r="C1141" i="4"/>
  <c r="E1141" i="4"/>
  <c r="D1141" i="4"/>
  <c r="M1141" i="4"/>
  <c r="B1141" i="4"/>
  <c r="Q1101" i="4"/>
  <c r="F1101" i="4"/>
  <c r="N1101" i="4"/>
  <c r="P1101" i="4"/>
  <c r="L1101" i="4"/>
  <c r="B1101" i="4"/>
  <c r="C1101" i="4"/>
  <c r="M1101" i="4"/>
  <c r="D1101" i="4"/>
  <c r="E1101" i="4"/>
  <c r="Q1069" i="4"/>
  <c r="F1069" i="4"/>
  <c r="N1069" i="4"/>
  <c r="P1069" i="4"/>
  <c r="E1069" i="4"/>
  <c r="B1069" i="4"/>
  <c r="C1069" i="4"/>
  <c r="M1069" i="4"/>
  <c r="Q1037" i="4"/>
  <c r="F1037" i="4"/>
  <c r="N1037" i="4"/>
  <c r="P1037" i="4"/>
  <c r="M1037" i="4"/>
  <c r="L1037" i="4"/>
  <c r="C1037" i="4"/>
  <c r="B1037" i="4"/>
  <c r="D1037" i="4"/>
  <c r="E1037" i="4"/>
  <c r="Q1005" i="4"/>
  <c r="F1005" i="4"/>
  <c r="N1005" i="4"/>
  <c r="P1005" i="4"/>
  <c r="B1005" i="4"/>
  <c r="D1005" i="4"/>
  <c r="E1005" i="4"/>
  <c r="M1005" i="4"/>
  <c r="L1005" i="4"/>
  <c r="Q973" i="4"/>
  <c r="F973" i="4"/>
  <c r="N973" i="4"/>
  <c r="P973" i="4"/>
  <c r="B973" i="4"/>
  <c r="D973" i="4"/>
  <c r="E973" i="4"/>
  <c r="M973" i="4"/>
  <c r="L973" i="4"/>
  <c r="Q941" i="4"/>
  <c r="N941" i="4"/>
  <c r="P941" i="4"/>
  <c r="F941" i="4"/>
  <c r="M941" i="4"/>
  <c r="L941" i="4"/>
  <c r="E941" i="4"/>
  <c r="C941" i="4"/>
  <c r="D941" i="4"/>
  <c r="B941" i="4"/>
  <c r="Q909" i="4"/>
  <c r="N909" i="4"/>
  <c r="P909" i="4"/>
  <c r="F909" i="4"/>
  <c r="B909" i="4"/>
  <c r="D909" i="4"/>
  <c r="E909" i="4"/>
  <c r="M909" i="4"/>
  <c r="C909" i="4"/>
  <c r="Q885" i="4"/>
  <c r="F885" i="4"/>
  <c r="P885" i="4"/>
  <c r="N885" i="4"/>
  <c r="M885" i="4"/>
  <c r="L885" i="4"/>
  <c r="B885" i="4"/>
  <c r="C885" i="4"/>
  <c r="E885" i="4"/>
  <c r="Q853" i="4"/>
  <c r="F853" i="4"/>
  <c r="P853" i="4"/>
  <c r="N853" i="4"/>
  <c r="D853" i="4"/>
  <c r="B853" i="4"/>
  <c r="E853" i="4"/>
  <c r="M853" i="4"/>
  <c r="Q821" i="4"/>
  <c r="F821" i="4"/>
  <c r="P821" i="4"/>
  <c r="N821" i="4"/>
  <c r="M821" i="4"/>
  <c r="L821" i="4"/>
  <c r="C821" i="4"/>
  <c r="B821" i="4"/>
  <c r="D821" i="4"/>
  <c r="E821" i="4"/>
  <c r="Q789" i="4"/>
  <c r="F789" i="4"/>
  <c r="P789" i="4"/>
  <c r="N789" i="4"/>
  <c r="C789" i="4"/>
  <c r="D789" i="4"/>
  <c r="E789" i="4"/>
  <c r="M789" i="4"/>
  <c r="B789" i="4"/>
  <c r="L789" i="4"/>
  <c r="Q757" i="4"/>
  <c r="F757" i="4"/>
  <c r="P757" i="4"/>
  <c r="N757" i="4"/>
  <c r="M757" i="4"/>
  <c r="L757" i="4"/>
  <c r="D757" i="4"/>
  <c r="C757" i="4"/>
  <c r="B757" i="4"/>
  <c r="E757" i="4"/>
  <c r="Q725" i="4"/>
  <c r="F725" i="4"/>
  <c r="P725" i="4"/>
  <c r="N725" i="4"/>
  <c r="D725" i="4"/>
  <c r="B725" i="4"/>
  <c r="E725" i="4"/>
  <c r="M725" i="4"/>
  <c r="L725" i="4"/>
  <c r="Q693" i="4"/>
  <c r="F693" i="4"/>
  <c r="P693" i="4"/>
  <c r="N693" i="4"/>
  <c r="M693" i="4"/>
  <c r="L693" i="4"/>
  <c r="B693" i="4"/>
  <c r="C693" i="4"/>
  <c r="D693" i="4"/>
  <c r="E693" i="4"/>
  <c r="Q661" i="4"/>
  <c r="F661" i="4"/>
  <c r="P661" i="4"/>
  <c r="N661" i="4"/>
  <c r="M661" i="4"/>
  <c r="L661" i="4"/>
  <c r="B661" i="4"/>
  <c r="C661" i="4"/>
  <c r="E661" i="4"/>
  <c r="Q629" i="4"/>
  <c r="F629" i="4"/>
  <c r="P629" i="4"/>
  <c r="N629" i="4"/>
  <c r="M629" i="4"/>
  <c r="C629" i="4"/>
  <c r="D629" i="4"/>
  <c r="B629" i="4"/>
  <c r="L629" i="4"/>
  <c r="E629" i="4"/>
  <c r="Q597" i="4"/>
  <c r="F597" i="4"/>
  <c r="P597" i="4"/>
  <c r="N597" i="4"/>
  <c r="L597" i="4"/>
  <c r="C597" i="4"/>
  <c r="D597" i="4"/>
  <c r="B597" i="4"/>
  <c r="M597" i="4"/>
  <c r="F565" i="4"/>
  <c r="Q565" i="4"/>
  <c r="P565" i="4"/>
  <c r="N565" i="4"/>
  <c r="E565" i="4"/>
  <c r="C565" i="4"/>
  <c r="B565" i="4"/>
  <c r="M565" i="4"/>
  <c r="D565" i="4"/>
  <c r="F533" i="4"/>
  <c r="Q533" i="4"/>
  <c r="P533" i="4"/>
  <c r="N533" i="4"/>
  <c r="E533" i="4"/>
  <c r="C533" i="4"/>
  <c r="M533" i="4"/>
  <c r="L533" i="4"/>
  <c r="D533" i="4"/>
  <c r="F501" i="4"/>
  <c r="Q501" i="4"/>
  <c r="P501" i="4"/>
  <c r="N501" i="4"/>
  <c r="M501" i="4"/>
  <c r="L501" i="4"/>
  <c r="B501" i="4"/>
  <c r="F469" i="4"/>
  <c r="Q469" i="4"/>
  <c r="N469" i="4"/>
  <c r="P469" i="4"/>
  <c r="C469" i="4"/>
  <c r="D469" i="4"/>
  <c r="B469" i="4"/>
  <c r="F437" i="4"/>
  <c r="Q437" i="4"/>
  <c r="N437" i="4"/>
  <c r="P437" i="4"/>
  <c r="E437" i="4"/>
  <c r="D437" i="4"/>
  <c r="B437" i="4"/>
  <c r="M437" i="4"/>
  <c r="F413" i="4"/>
  <c r="Q413" i="4"/>
  <c r="N413" i="4"/>
  <c r="P413" i="4"/>
  <c r="M413" i="4"/>
  <c r="L413" i="4"/>
  <c r="C413" i="4"/>
  <c r="E413" i="4"/>
  <c r="F381" i="4"/>
  <c r="Q381" i="4"/>
  <c r="N381" i="4"/>
  <c r="P381" i="4"/>
  <c r="C381" i="4"/>
  <c r="B381" i="4"/>
  <c r="D381" i="4"/>
  <c r="Q349" i="4"/>
  <c r="F349" i="4"/>
  <c r="N349" i="4"/>
  <c r="P349" i="4"/>
  <c r="B349" i="4"/>
  <c r="D349" i="4"/>
  <c r="E349" i="4"/>
  <c r="M349" i="4"/>
  <c r="L349" i="4"/>
  <c r="Q317" i="4"/>
  <c r="F317" i="4"/>
  <c r="N317" i="4"/>
  <c r="P317" i="4"/>
  <c r="D317" i="4"/>
  <c r="C317" i="4"/>
  <c r="L317" i="4"/>
  <c r="B317" i="4"/>
  <c r="E317" i="4"/>
  <c r="Q285" i="4"/>
  <c r="F285" i="4"/>
  <c r="N285" i="4"/>
  <c r="P285" i="4"/>
  <c r="C285" i="4"/>
  <c r="B285" i="4"/>
  <c r="D285" i="4"/>
  <c r="L285" i="4"/>
  <c r="D357" i="4"/>
  <c r="E421" i="4"/>
  <c r="L469" i="4"/>
  <c r="E277" i="4"/>
  <c r="B373" i="4"/>
  <c r="C269" i="4"/>
  <c r="M1198" i="4"/>
  <c r="M1710" i="4"/>
  <c r="C1005" i="4"/>
  <c r="M1349" i="4"/>
  <c r="M1877" i="4"/>
  <c r="E597" i="4"/>
  <c r="Q1988" i="4"/>
  <c r="P1988" i="4"/>
  <c r="N1988" i="4"/>
  <c r="F1988" i="4"/>
  <c r="D1988" i="4"/>
  <c r="B1988" i="4"/>
  <c r="C1988" i="4"/>
  <c r="M1988" i="4"/>
  <c r="Q1980" i="4"/>
  <c r="F1980" i="4"/>
  <c r="P1980" i="4"/>
  <c r="N1980" i="4"/>
  <c r="B1980" i="4"/>
  <c r="C1980" i="4"/>
  <c r="D1980" i="4"/>
  <c r="M1980" i="4"/>
  <c r="L1980" i="4"/>
  <c r="E1980" i="4"/>
  <c r="Q1972" i="4"/>
  <c r="P1972" i="4"/>
  <c r="F1972" i="4"/>
  <c r="N1972" i="4"/>
  <c r="D1972" i="4"/>
  <c r="B1972" i="4"/>
  <c r="C1972" i="4"/>
  <c r="M1972" i="4"/>
  <c r="L1972" i="4"/>
  <c r="E1972" i="4"/>
  <c r="Q1964" i="4"/>
  <c r="F1964" i="4"/>
  <c r="P1964" i="4"/>
  <c r="N1964" i="4"/>
  <c r="C1964" i="4"/>
  <c r="E1964" i="4"/>
  <c r="Q1956" i="4"/>
  <c r="P1956" i="4"/>
  <c r="F1956" i="4"/>
  <c r="N1956" i="4"/>
  <c r="C1956" i="4"/>
  <c r="E1956" i="4"/>
  <c r="Q1948" i="4"/>
  <c r="F1948" i="4"/>
  <c r="P1948" i="4"/>
  <c r="N1948" i="4"/>
  <c r="M1948" i="4"/>
  <c r="L1948" i="4"/>
  <c r="B1948" i="4"/>
  <c r="Q1940" i="4"/>
  <c r="P1940" i="4"/>
  <c r="F1940" i="4"/>
  <c r="N1940" i="4"/>
  <c r="M1940" i="4"/>
  <c r="L1940" i="4"/>
  <c r="E1940" i="4"/>
  <c r="D1940" i="4"/>
  <c r="C1940" i="4"/>
  <c r="Q1932" i="4"/>
  <c r="F1932" i="4"/>
  <c r="P1932" i="4"/>
  <c r="N1932" i="4"/>
  <c r="C1932" i="4"/>
  <c r="E1932" i="4"/>
  <c r="D1932" i="4"/>
  <c r="Q1924" i="4"/>
  <c r="P1924" i="4"/>
  <c r="N1924" i="4"/>
  <c r="F1924" i="4"/>
  <c r="L1924" i="4"/>
  <c r="E1924" i="4"/>
  <c r="D1924" i="4"/>
  <c r="Q1916" i="4"/>
  <c r="F1916" i="4"/>
  <c r="P1916" i="4"/>
  <c r="N1916" i="4"/>
  <c r="L1916" i="4"/>
  <c r="E1916" i="4"/>
  <c r="C1916" i="4"/>
  <c r="D1916" i="4"/>
  <c r="Q1908" i="4"/>
  <c r="P1908" i="4"/>
  <c r="F1908" i="4"/>
  <c r="N1908" i="4"/>
  <c r="L1908" i="4"/>
  <c r="M1908" i="4"/>
  <c r="B1908" i="4"/>
  <c r="D1908" i="4"/>
  <c r="C1908" i="4"/>
  <c r="Q1900" i="4"/>
  <c r="F1900" i="4"/>
  <c r="P1900" i="4"/>
  <c r="N1900" i="4"/>
  <c r="D1900" i="4"/>
  <c r="B1900" i="4"/>
  <c r="C1900" i="4"/>
  <c r="M1900" i="4"/>
  <c r="Q1892" i="4"/>
  <c r="F1892" i="4"/>
  <c r="P1892" i="4"/>
  <c r="N1892" i="4"/>
  <c r="E1892" i="4"/>
  <c r="B1892" i="4"/>
  <c r="D1892" i="4"/>
  <c r="L1892" i="4"/>
  <c r="C1892" i="4"/>
  <c r="Q1884" i="4"/>
  <c r="F1884" i="4"/>
  <c r="P1884" i="4"/>
  <c r="N1884" i="4"/>
  <c r="E1884" i="4"/>
  <c r="B1884" i="4"/>
  <c r="Q1876" i="4"/>
  <c r="F1876" i="4"/>
  <c r="P1876" i="4"/>
  <c r="N1876" i="4"/>
  <c r="L1876" i="4"/>
  <c r="E1876" i="4"/>
  <c r="D1876" i="4"/>
  <c r="M1876" i="4"/>
  <c r="Q1868" i="4"/>
  <c r="F1868" i="4"/>
  <c r="P1868" i="4"/>
  <c r="N1868" i="4"/>
  <c r="C1868" i="4"/>
  <c r="M1868" i="4"/>
  <c r="B1868" i="4"/>
  <c r="Q1860" i="4"/>
  <c r="F1860" i="4"/>
  <c r="P1860" i="4"/>
  <c r="N1860" i="4"/>
  <c r="M1860" i="4"/>
  <c r="L1860" i="4"/>
  <c r="E1860" i="4"/>
  <c r="Q1852" i="4"/>
  <c r="F1852" i="4"/>
  <c r="P1852" i="4"/>
  <c r="N1852" i="4"/>
  <c r="E1852" i="4"/>
  <c r="B1852" i="4"/>
  <c r="C1852" i="4"/>
  <c r="M1852" i="4"/>
  <c r="L1852" i="4"/>
  <c r="Q1844" i="4"/>
  <c r="F1844" i="4"/>
  <c r="P1844" i="4"/>
  <c r="N1844" i="4"/>
  <c r="L1844" i="4"/>
  <c r="M1844" i="4"/>
  <c r="D1844" i="4"/>
  <c r="E1844" i="4"/>
  <c r="B1844" i="4"/>
  <c r="Q1836" i="4"/>
  <c r="F1836" i="4"/>
  <c r="N1836" i="4"/>
  <c r="P1836" i="4"/>
  <c r="L1836" i="4"/>
  <c r="B1836" i="4"/>
  <c r="E1836" i="4"/>
  <c r="Q1828" i="4"/>
  <c r="F1828" i="4"/>
  <c r="P1828" i="4"/>
  <c r="N1828" i="4"/>
  <c r="D1828" i="4"/>
  <c r="C1828" i="4"/>
  <c r="L1828" i="4"/>
  <c r="E1828" i="4"/>
  <c r="B1828" i="4"/>
  <c r="Q1820" i="4"/>
  <c r="F1820" i="4"/>
  <c r="N1820" i="4"/>
  <c r="P1820" i="4"/>
  <c r="M1820" i="4"/>
  <c r="B1820" i="4"/>
  <c r="C1820" i="4"/>
  <c r="E1820" i="4"/>
  <c r="Q1812" i="4"/>
  <c r="F1812" i="4"/>
  <c r="P1812" i="4"/>
  <c r="N1812" i="4"/>
  <c r="D1812" i="4"/>
  <c r="C1812" i="4"/>
  <c r="B1812" i="4"/>
  <c r="L1812" i="4"/>
  <c r="Q1804" i="4"/>
  <c r="F1804" i="4"/>
  <c r="N1804" i="4"/>
  <c r="P1804" i="4"/>
  <c r="M1804" i="4"/>
  <c r="L1804" i="4"/>
  <c r="E1804" i="4"/>
  <c r="C1804" i="4"/>
  <c r="Q1796" i="4"/>
  <c r="F1796" i="4"/>
  <c r="P1796" i="4"/>
  <c r="N1796" i="4"/>
  <c r="L1796" i="4"/>
  <c r="B1796" i="4"/>
  <c r="C1796" i="4"/>
  <c r="D1796" i="4"/>
  <c r="Q1788" i="4"/>
  <c r="F1788" i="4"/>
  <c r="N1788" i="4"/>
  <c r="P1788" i="4"/>
  <c r="E1788" i="4"/>
  <c r="C1788" i="4"/>
  <c r="B1788" i="4"/>
  <c r="D1788" i="4"/>
  <c r="Q1780" i="4"/>
  <c r="F1780" i="4"/>
  <c r="P1780" i="4"/>
  <c r="N1780" i="4"/>
  <c r="B1780" i="4"/>
  <c r="C1780" i="4"/>
  <c r="Q1772" i="4"/>
  <c r="F1772" i="4"/>
  <c r="N1772" i="4"/>
  <c r="P1772" i="4"/>
  <c r="E1772" i="4"/>
  <c r="C1772" i="4"/>
  <c r="D1772" i="4"/>
  <c r="M1772" i="4"/>
  <c r="L1772" i="4"/>
  <c r="B1772" i="4"/>
  <c r="Q1764" i="4"/>
  <c r="F1764" i="4"/>
  <c r="P1764" i="4"/>
  <c r="N1764" i="4"/>
  <c r="D1764" i="4"/>
  <c r="C1764" i="4"/>
  <c r="E1764" i="4"/>
  <c r="Q1756" i="4"/>
  <c r="F1756" i="4"/>
  <c r="N1756" i="4"/>
  <c r="P1756" i="4"/>
  <c r="M1756" i="4"/>
  <c r="L1756" i="4"/>
  <c r="D1756" i="4"/>
  <c r="C1756" i="4"/>
  <c r="E1756" i="4"/>
  <c r="Q1748" i="4"/>
  <c r="F1748" i="4"/>
  <c r="P1748" i="4"/>
  <c r="N1748" i="4"/>
  <c r="M1748" i="4"/>
  <c r="E1748" i="4"/>
  <c r="B1748" i="4"/>
  <c r="L1748" i="4"/>
  <c r="Q1740" i="4"/>
  <c r="F1740" i="4"/>
  <c r="N1740" i="4"/>
  <c r="P1740" i="4"/>
  <c r="B1740" i="4"/>
  <c r="E1740" i="4"/>
  <c r="C1740" i="4"/>
  <c r="M1740" i="4"/>
  <c r="L1740" i="4"/>
  <c r="Q1732" i="4"/>
  <c r="F1732" i="4"/>
  <c r="P1732" i="4"/>
  <c r="N1732" i="4"/>
  <c r="D1732" i="4"/>
  <c r="B1732" i="4"/>
  <c r="L1732" i="4"/>
  <c r="C1732" i="4"/>
  <c r="E1732" i="4"/>
  <c r="Q1724" i="4"/>
  <c r="F1724" i="4"/>
  <c r="N1724" i="4"/>
  <c r="P1724" i="4"/>
  <c r="M1724" i="4"/>
  <c r="L1724" i="4"/>
  <c r="B1724" i="4"/>
  <c r="C1724" i="4"/>
  <c r="Q1716" i="4"/>
  <c r="F1716" i="4"/>
  <c r="P1716" i="4"/>
  <c r="N1716" i="4"/>
  <c r="L1716" i="4"/>
  <c r="C1716" i="4"/>
  <c r="D1716" i="4"/>
  <c r="B1716" i="4"/>
  <c r="Q1708" i="4"/>
  <c r="F1708" i="4"/>
  <c r="N1708" i="4"/>
  <c r="P1708" i="4"/>
  <c r="E1708" i="4"/>
  <c r="C1708" i="4"/>
  <c r="D1708" i="4"/>
  <c r="M1708" i="4"/>
  <c r="L1708" i="4"/>
  <c r="B1708" i="4"/>
  <c r="Q1700" i="4"/>
  <c r="F1700" i="4"/>
  <c r="P1700" i="4"/>
  <c r="N1700" i="4"/>
  <c r="B1700" i="4"/>
  <c r="C1700" i="4"/>
  <c r="E1700" i="4"/>
  <c r="Q1692" i="4"/>
  <c r="F1692" i="4"/>
  <c r="N1692" i="4"/>
  <c r="P1692" i="4"/>
  <c r="M1692" i="4"/>
  <c r="L1692" i="4"/>
  <c r="D1692" i="4"/>
  <c r="C1692" i="4"/>
  <c r="E1692" i="4"/>
  <c r="Q1684" i="4"/>
  <c r="F1684" i="4"/>
  <c r="P1684" i="4"/>
  <c r="N1684" i="4"/>
  <c r="E1684" i="4"/>
  <c r="L1684" i="4"/>
  <c r="D1684" i="4"/>
  <c r="M1684" i="4"/>
  <c r="Q1676" i="4"/>
  <c r="F1676" i="4"/>
  <c r="N1676" i="4"/>
  <c r="P1676" i="4"/>
  <c r="B1676" i="4"/>
  <c r="E1676" i="4"/>
  <c r="C1676" i="4"/>
  <c r="M1676" i="4"/>
  <c r="L1676" i="4"/>
  <c r="Q1668" i="4"/>
  <c r="F1668" i="4"/>
  <c r="P1668" i="4"/>
  <c r="N1668" i="4"/>
  <c r="D1668" i="4"/>
  <c r="B1668" i="4"/>
  <c r="L1668" i="4"/>
  <c r="C1668" i="4"/>
  <c r="E1668" i="4"/>
  <c r="Q1660" i="4"/>
  <c r="F1660" i="4"/>
  <c r="N1660" i="4"/>
  <c r="P1660" i="4"/>
  <c r="M1660" i="4"/>
  <c r="L1660" i="4"/>
  <c r="C1660" i="4"/>
  <c r="B1660" i="4"/>
  <c r="Q1652" i="4"/>
  <c r="F1652" i="4"/>
  <c r="P1652" i="4"/>
  <c r="N1652" i="4"/>
  <c r="L1652" i="4"/>
  <c r="C1652" i="4"/>
  <c r="D1652" i="4"/>
  <c r="B1652" i="4"/>
  <c r="Q1644" i="4"/>
  <c r="F1644" i="4"/>
  <c r="N1644" i="4"/>
  <c r="P1644" i="4"/>
  <c r="E1644" i="4"/>
  <c r="C1644" i="4"/>
  <c r="D1644" i="4"/>
  <c r="M1644" i="4"/>
  <c r="L1644" i="4"/>
  <c r="B1644" i="4"/>
  <c r="Q1636" i="4"/>
  <c r="F1636" i="4"/>
  <c r="P1636" i="4"/>
  <c r="N1636" i="4"/>
  <c r="B1636" i="4"/>
  <c r="C1636" i="4"/>
  <c r="E1636" i="4"/>
  <c r="Q1628" i="4"/>
  <c r="F1628" i="4"/>
  <c r="N1628" i="4"/>
  <c r="P1628" i="4"/>
  <c r="L1628" i="4"/>
  <c r="M1628" i="4"/>
  <c r="B1628" i="4"/>
  <c r="D1628" i="4"/>
  <c r="C1628" i="4"/>
  <c r="Q1620" i="4"/>
  <c r="F1620" i="4"/>
  <c r="P1620" i="4"/>
  <c r="N1620" i="4"/>
  <c r="M1620" i="4"/>
  <c r="B1620" i="4"/>
  <c r="C1620" i="4"/>
  <c r="L1620" i="4"/>
  <c r="Q1612" i="4"/>
  <c r="F1612" i="4"/>
  <c r="N1612" i="4"/>
  <c r="P1612" i="4"/>
  <c r="D1612" i="4"/>
  <c r="E1612" i="4"/>
  <c r="B1612" i="4"/>
  <c r="M1612" i="4"/>
  <c r="L1612" i="4"/>
  <c r="Q1604" i="4"/>
  <c r="F1604" i="4"/>
  <c r="P1604" i="4"/>
  <c r="N1604" i="4"/>
  <c r="D1604" i="4"/>
  <c r="C1604" i="4"/>
  <c r="L1604" i="4"/>
  <c r="E1604" i="4"/>
  <c r="B1604" i="4"/>
  <c r="Q1596" i="4"/>
  <c r="F1596" i="4"/>
  <c r="N1596" i="4"/>
  <c r="P1596" i="4"/>
  <c r="M1596" i="4"/>
  <c r="L1596" i="4"/>
  <c r="C1596" i="4"/>
  <c r="D1596" i="4"/>
  <c r="Q1588" i="4"/>
  <c r="F1588" i="4"/>
  <c r="P1588" i="4"/>
  <c r="N1588" i="4"/>
  <c r="L1588" i="4"/>
  <c r="B1588" i="4"/>
  <c r="C1588" i="4"/>
  <c r="D1588" i="4"/>
  <c r="Q1580" i="4"/>
  <c r="F1580" i="4"/>
  <c r="N1580" i="4"/>
  <c r="P1580" i="4"/>
  <c r="E1580" i="4"/>
  <c r="C1580" i="4"/>
  <c r="D1580" i="4"/>
  <c r="M1580" i="4"/>
  <c r="L1580" i="4"/>
  <c r="B1580" i="4"/>
  <c r="Q1572" i="4"/>
  <c r="F1572" i="4"/>
  <c r="P1572" i="4"/>
  <c r="N1572" i="4"/>
  <c r="D1572" i="4"/>
  <c r="E1572" i="4"/>
  <c r="B1572" i="4"/>
  <c r="Q1564" i="4"/>
  <c r="F1564" i="4"/>
  <c r="N1564" i="4"/>
  <c r="P1564" i="4"/>
  <c r="M1564" i="4"/>
  <c r="L1564" i="4"/>
  <c r="B1564" i="4"/>
  <c r="E1564" i="4"/>
  <c r="C1564" i="4"/>
  <c r="Q1556" i="4"/>
  <c r="F1556" i="4"/>
  <c r="P1556" i="4"/>
  <c r="N1556" i="4"/>
  <c r="L1556" i="4"/>
  <c r="C1556" i="4"/>
  <c r="E1556" i="4"/>
  <c r="M1556" i="4"/>
  <c r="Q1548" i="4"/>
  <c r="F1548" i="4"/>
  <c r="N1548" i="4"/>
  <c r="P1548" i="4"/>
  <c r="B1548" i="4"/>
  <c r="E1548" i="4"/>
  <c r="C1548" i="4"/>
  <c r="M1548" i="4"/>
  <c r="L1548" i="4"/>
  <c r="Q1540" i="4"/>
  <c r="F1540" i="4"/>
  <c r="P1540" i="4"/>
  <c r="N1540" i="4"/>
  <c r="B1540" i="4"/>
  <c r="C1540" i="4"/>
  <c r="L1540" i="4"/>
  <c r="D1540" i="4"/>
  <c r="E1540" i="4"/>
  <c r="Q1532" i="4"/>
  <c r="F1532" i="4"/>
  <c r="N1532" i="4"/>
  <c r="P1532" i="4"/>
  <c r="M1532" i="4"/>
  <c r="L1532" i="4"/>
  <c r="D1532" i="4"/>
  <c r="E1532" i="4"/>
  <c r="Q1524" i="4"/>
  <c r="F1524" i="4"/>
  <c r="P1524" i="4"/>
  <c r="N1524" i="4"/>
  <c r="L1524" i="4"/>
  <c r="B1524" i="4"/>
  <c r="C1524" i="4"/>
  <c r="D1524" i="4"/>
  <c r="Q1516" i="4"/>
  <c r="F1516" i="4"/>
  <c r="N1516" i="4"/>
  <c r="P1516" i="4"/>
  <c r="E1516" i="4"/>
  <c r="C1516" i="4"/>
  <c r="D1516" i="4"/>
  <c r="M1516" i="4"/>
  <c r="L1516" i="4"/>
  <c r="B1516" i="4"/>
  <c r="Q1508" i="4"/>
  <c r="F1508" i="4"/>
  <c r="P1508" i="4"/>
  <c r="N1508" i="4"/>
  <c r="C1508" i="4"/>
  <c r="E1508" i="4"/>
  <c r="D1508" i="4"/>
  <c r="Q1500" i="4"/>
  <c r="F1500" i="4"/>
  <c r="N1500" i="4"/>
  <c r="P1500" i="4"/>
  <c r="M1500" i="4"/>
  <c r="L1500" i="4"/>
  <c r="C1500" i="4"/>
  <c r="E1500" i="4"/>
  <c r="B1500" i="4"/>
  <c r="Q1492" i="4"/>
  <c r="F1492" i="4"/>
  <c r="P1492" i="4"/>
  <c r="N1492" i="4"/>
  <c r="L1492" i="4"/>
  <c r="C1492" i="4"/>
  <c r="E1492" i="4"/>
  <c r="M1492" i="4"/>
  <c r="Q1484" i="4"/>
  <c r="F1484" i="4"/>
  <c r="N1484" i="4"/>
  <c r="P1484" i="4"/>
  <c r="B1484" i="4"/>
  <c r="E1484" i="4"/>
  <c r="C1484" i="4"/>
  <c r="M1484" i="4"/>
  <c r="L1484" i="4"/>
  <c r="Q1476" i="4"/>
  <c r="F1476" i="4"/>
  <c r="P1476" i="4"/>
  <c r="N1476" i="4"/>
  <c r="B1476" i="4"/>
  <c r="C1476" i="4"/>
  <c r="L1476" i="4"/>
  <c r="D1476" i="4"/>
  <c r="E1476" i="4"/>
  <c r="Q1468" i="4"/>
  <c r="F1468" i="4"/>
  <c r="N1468" i="4"/>
  <c r="P1468" i="4"/>
  <c r="M1468" i="4"/>
  <c r="L1468" i="4"/>
  <c r="D1468" i="4"/>
  <c r="E1468" i="4"/>
  <c r="Q1460" i="4"/>
  <c r="F1460" i="4"/>
  <c r="P1460" i="4"/>
  <c r="N1460" i="4"/>
  <c r="L1460" i="4"/>
  <c r="B1460" i="4"/>
  <c r="C1460" i="4"/>
  <c r="D1460" i="4"/>
  <c r="Q1452" i="4"/>
  <c r="F1452" i="4"/>
  <c r="N1452" i="4"/>
  <c r="P1452" i="4"/>
  <c r="E1452" i="4"/>
  <c r="C1452" i="4"/>
  <c r="D1452" i="4"/>
  <c r="L1452" i="4"/>
  <c r="M1452" i="4"/>
  <c r="B1452" i="4"/>
  <c r="Q1444" i="4"/>
  <c r="F1444" i="4"/>
  <c r="P1444" i="4"/>
  <c r="N1444" i="4"/>
  <c r="D1444" i="4"/>
  <c r="E1444" i="4"/>
  <c r="B1444" i="4"/>
  <c r="Q1436" i="4"/>
  <c r="F1436" i="4"/>
  <c r="N1436" i="4"/>
  <c r="P1436" i="4"/>
  <c r="M1436" i="4"/>
  <c r="L1436" i="4"/>
  <c r="B1436" i="4"/>
  <c r="E1436" i="4"/>
  <c r="C1436" i="4"/>
  <c r="Q1428" i="4"/>
  <c r="F1428" i="4"/>
  <c r="P1428" i="4"/>
  <c r="N1428" i="4"/>
  <c r="L1428" i="4"/>
  <c r="C1428" i="4"/>
  <c r="E1428" i="4"/>
  <c r="M1428" i="4"/>
  <c r="Q1420" i="4"/>
  <c r="F1420" i="4"/>
  <c r="N1420" i="4"/>
  <c r="P1420" i="4"/>
  <c r="B1420" i="4"/>
  <c r="E1420" i="4"/>
  <c r="C1420" i="4"/>
  <c r="M1420" i="4"/>
  <c r="L1420" i="4"/>
  <c r="Q1412" i="4"/>
  <c r="F1412" i="4"/>
  <c r="P1412" i="4"/>
  <c r="N1412" i="4"/>
  <c r="B1412" i="4"/>
  <c r="C1412" i="4"/>
  <c r="L1412" i="4"/>
  <c r="D1412" i="4"/>
  <c r="E1412" i="4"/>
  <c r="Q1404" i="4"/>
  <c r="F1404" i="4"/>
  <c r="N1404" i="4"/>
  <c r="P1404" i="4"/>
  <c r="M1404" i="4"/>
  <c r="L1404" i="4"/>
  <c r="D1404" i="4"/>
  <c r="E1404" i="4"/>
  <c r="Q1396" i="4"/>
  <c r="F1396" i="4"/>
  <c r="P1396" i="4"/>
  <c r="N1396" i="4"/>
  <c r="L1396" i="4"/>
  <c r="B1396" i="4"/>
  <c r="C1396" i="4"/>
  <c r="D1396" i="4"/>
  <c r="Q1388" i="4"/>
  <c r="F1388" i="4"/>
  <c r="N1388" i="4"/>
  <c r="P1388" i="4"/>
  <c r="E1388" i="4"/>
  <c r="C1388" i="4"/>
  <c r="D1388" i="4"/>
  <c r="M1388" i="4"/>
  <c r="L1388" i="4"/>
  <c r="B1388" i="4"/>
  <c r="Q1380" i="4"/>
  <c r="F1380" i="4"/>
  <c r="P1380" i="4"/>
  <c r="N1380" i="4"/>
  <c r="C1380" i="4"/>
  <c r="E1380" i="4"/>
  <c r="D1380" i="4"/>
  <c r="Q1372" i="4"/>
  <c r="F1372" i="4"/>
  <c r="N1372" i="4"/>
  <c r="P1372" i="4"/>
  <c r="M1372" i="4"/>
  <c r="L1372" i="4"/>
  <c r="C1372" i="4"/>
  <c r="E1372" i="4"/>
  <c r="B1372" i="4"/>
  <c r="Q1364" i="4"/>
  <c r="F1364" i="4"/>
  <c r="P1364" i="4"/>
  <c r="N1364" i="4"/>
  <c r="L1364" i="4"/>
  <c r="C1364" i="4"/>
  <c r="E1364" i="4"/>
  <c r="M1364" i="4"/>
  <c r="Q1356" i="4"/>
  <c r="F1356" i="4"/>
  <c r="N1356" i="4"/>
  <c r="P1356" i="4"/>
  <c r="B1356" i="4"/>
  <c r="E1356" i="4"/>
  <c r="C1356" i="4"/>
  <c r="M1356" i="4"/>
  <c r="L1356" i="4"/>
  <c r="Q1348" i="4"/>
  <c r="F1348" i="4"/>
  <c r="P1348" i="4"/>
  <c r="N1348" i="4"/>
  <c r="B1348" i="4"/>
  <c r="C1348" i="4"/>
  <c r="L1348" i="4"/>
  <c r="D1348" i="4"/>
  <c r="E1348" i="4"/>
  <c r="Q1340" i="4"/>
  <c r="F1340" i="4"/>
  <c r="N1340" i="4"/>
  <c r="P1340" i="4"/>
  <c r="M1340" i="4"/>
  <c r="L1340" i="4"/>
  <c r="D1340" i="4"/>
  <c r="E1340" i="4"/>
  <c r="Q1332" i="4"/>
  <c r="F1332" i="4"/>
  <c r="P1332" i="4"/>
  <c r="N1332" i="4"/>
  <c r="L1332" i="4"/>
  <c r="B1332" i="4"/>
  <c r="C1332" i="4"/>
  <c r="D1332" i="4"/>
  <c r="Q1324" i="4"/>
  <c r="F1324" i="4"/>
  <c r="N1324" i="4"/>
  <c r="P1324" i="4"/>
  <c r="B1324" i="4"/>
  <c r="C1324" i="4"/>
  <c r="D1324" i="4"/>
  <c r="M1324" i="4"/>
  <c r="L1324" i="4"/>
  <c r="E1324" i="4"/>
  <c r="Q1316" i="4"/>
  <c r="F1316" i="4"/>
  <c r="P1316" i="4"/>
  <c r="N1316" i="4"/>
  <c r="C1316" i="4"/>
  <c r="D1316" i="4"/>
  <c r="B1316" i="4"/>
  <c r="Q1308" i="4"/>
  <c r="F1308" i="4"/>
  <c r="N1308" i="4"/>
  <c r="P1308" i="4"/>
  <c r="M1308" i="4"/>
  <c r="L1308" i="4"/>
  <c r="D1308" i="4"/>
  <c r="C1308" i="4"/>
  <c r="E1308" i="4"/>
  <c r="Q1300" i="4"/>
  <c r="F1300" i="4"/>
  <c r="P1300" i="4"/>
  <c r="N1300" i="4"/>
  <c r="L1300" i="4"/>
  <c r="D1300" i="4"/>
  <c r="E1300" i="4"/>
  <c r="M1300" i="4"/>
  <c r="Q1292" i="4"/>
  <c r="F1292" i="4"/>
  <c r="N1292" i="4"/>
  <c r="P1292" i="4"/>
  <c r="L1292" i="4"/>
  <c r="B1292" i="4"/>
  <c r="E1292" i="4"/>
  <c r="M1292" i="4"/>
  <c r="C1292" i="4"/>
  <c r="Q1284" i="4"/>
  <c r="F1284" i="4"/>
  <c r="P1284" i="4"/>
  <c r="N1284" i="4"/>
  <c r="C1284" i="4"/>
  <c r="B1284" i="4"/>
  <c r="L1284" i="4"/>
  <c r="D1284" i="4"/>
  <c r="E1284" i="4"/>
  <c r="Q1276" i="4"/>
  <c r="F1276" i="4"/>
  <c r="N1276" i="4"/>
  <c r="P1276" i="4"/>
  <c r="M1276" i="4"/>
  <c r="L1276" i="4"/>
  <c r="E1276" i="4"/>
  <c r="B1276" i="4"/>
  <c r="Q1268" i="4"/>
  <c r="F1268" i="4"/>
  <c r="P1268" i="4"/>
  <c r="N1268" i="4"/>
  <c r="L1268" i="4"/>
  <c r="B1268" i="4"/>
  <c r="C1268" i="4"/>
  <c r="E1268" i="4"/>
  <c r="Q1260" i="4"/>
  <c r="F1260" i="4"/>
  <c r="N1260" i="4"/>
  <c r="P1260" i="4"/>
  <c r="D1260" i="4"/>
  <c r="E1260" i="4"/>
  <c r="B1260" i="4"/>
  <c r="M1260" i="4"/>
  <c r="L1260" i="4"/>
  <c r="C1260" i="4"/>
  <c r="Q1252" i="4"/>
  <c r="F1252" i="4"/>
  <c r="P1252" i="4"/>
  <c r="N1252" i="4"/>
  <c r="E1252" i="4"/>
  <c r="D1252" i="4"/>
  <c r="B1252" i="4"/>
  <c r="Q1244" i="4"/>
  <c r="F1244" i="4"/>
  <c r="N1244" i="4"/>
  <c r="P1244" i="4"/>
  <c r="M1244" i="4"/>
  <c r="L1244" i="4"/>
  <c r="E1244" i="4"/>
  <c r="C1244" i="4"/>
  <c r="D1244" i="4"/>
  <c r="Q1236" i="4"/>
  <c r="F1236" i="4"/>
  <c r="P1236" i="4"/>
  <c r="N1236" i="4"/>
  <c r="M1236" i="4"/>
  <c r="D1236" i="4"/>
  <c r="B1236" i="4"/>
  <c r="L1236" i="4"/>
  <c r="Q1228" i="4"/>
  <c r="F1228" i="4"/>
  <c r="N1228" i="4"/>
  <c r="P1228" i="4"/>
  <c r="D1228" i="4"/>
  <c r="B1228" i="4"/>
  <c r="E1228" i="4"/>
  <c r="M1228" i="4"/>
  <c r="L1228" i="4"/>
  <c r="Q1220" i="4"/>
  <c r="F1220" i="4"/>
  <c r="P1220" i="4"/>
  <c r="N1220" i="4"/>
  <c r="C1220" i="4"/>
  <c r="B1220" i="4"/>
  <c r="L1220" i="4"/>
  <c r="E1220" i="4"/>
  <c r="D1220" i="4"/>
  <c r="Q1212" i="4"/>
  <c r="F1212" i="4"/>
  <c r="N1212" i="4"/>
  <c r="P1212" i="4"/>
  <c r="M1212" i="4"/>
  <c r="L1212" i="4"/>
  <c r="D1212" i="4"/>
  <c r="E1212" i="4"/>
  <c r="Q1204" i="4"/>
  <c r="F1204" i="4"/>
  <c r="P1204" i="4"/>
  <c r="N1204" i="4"/>
  <c r="L1204" i="4"/>
  <c r="B1204" i="4"/>
  <c r="C1204" i="4"/>
  <c r="E1204" i="4"/>
  <c r="Q1196" i="4"/>
  <c r="F1196" i="4"/>
  <c r="N1196" i="4"/>
  <c r="P1196" i="4"/>
  <c r="C1196" i="4"/>
  <c r="D1196" i="4"/>
  <c r="B1196" i="4"/>
  <c r="M1196" i="4"/>
  <c r="L1196" i="4"/>
  <c r="E1196" i="4"/>
  <c r="Q1188" i="4"/>
  <c r="F1188" i="4"/>
  <c r="P1188" i="4"/>
  <c r="N1188" i="4"/>
  <c r="E1188" i="4"/>
  <c r="D1188" i="4"/>
  <c r="B1188" i="4"/>
  <c r="Q1180" i="4"/>
  <c r="F1180" i="4"/>
  <c r="N1180" i="4"/>
  <c r="P1180" i="4"/>
  <c r="M1180" i="4"/>
  <c r="L1180" i="4"/>
  <c r="E1180" i="4"/>
  <c r="C1180" i="4"/>
  <c r="D1180" i="4"/>
  <c r="Q1172" i="4"/>
  <c r="F1172" i="4"/>
  <c r="P1172" i="4"/>
  <c r="N1172" i="4"/>
  <c r="M1172" i="4"/>
  <c r="D1172" i="4"/>
  <c r="E1172" i="4"/>
  <c r="L1172" i="4"/>
  <c r="Q1164" i="4"/>
  <c r="F1164" i="4"/>
  <c r="N1164" i="4"/>
  <c r="P1164" i="4"/>
  <c r="D1164" i="4"/>
  <c r="B1164" i="4"/>
  <c r="E1164" i="4"/>
  <c r="M1164" i="4"/>
  <c r="L1164" i="4"/>
  <c r="Q1156" i="4"/>
  <c r="F1156" i="4"/>
  <c r="P1156" i="4"/>
  <c r="N1156" i="4"/>
  <c r="C1156" i="4"/>
  <c r="B1156" i="4"/>
  <c r="L1156" i="4"/>
  <c r="D1156" i="4"/>
  <c r="E1156" i="4"/>
  <c r="Q1148" i="4"/>
  <c r="F1148" i="4"/>
  <c r="N1148" i="4"/>
  <c r="P1148" i="4"/>
  <c r="M1148" i="4"/>
  <c r="L1148" i="4"/>
  <c r="E1148" i="4"/>
  <c r="B1148" i="4"/>
  <c r="Q1140" i="4"/>
  <c r="F1140" i="4"/>
  <c r="P1140" i="4"/>
  <c r="N1140" i="4"/>
  <c r="L1140" i="4"/>
  <c r="B1140" i="4"/>
  <c r="C1140" i="4"/>
  <c r="E1140" i="4"/>
  <c r="Q1132" i="4"/>
  <c r="F1132" i="4"/>
  <c r="N1132" i="4"/>
  <c r="P1132" i="4"/>
  <c r="D1132" i="4"/>
  <c r="E1132" i="4"/>
  <c r="B1132" i="4"/>
  <c r="L1132" i="4"/>
  <c r="M1132" i="4"/>
  <c r="C1132" i="4"/>
  <c r="Q1124" i="4"/>
  <c r="F1124" i="4"/>
  <c r="P1124" i="4"/>
  <c r="N1124" i="4"/>
  <c r="E1124" i="4"/>
  <c r="D1124" i="4"/>
  <c r="B1124" i="4"/>
  <c r="Q1116" i="4"/>
  <c r="F1116" i="4"/>
  <c r="N1116" i="4"/>
  <c r="P1116" i="4"/>
  <c r="M1116" i="4"/>
  <c r="L1116" i="4"/>
  <c r="E1116" i="4"/>
  <c r="C1116" i="4"/>
  <c r="D1116" i="4"/>
  <c r="Q1108" i="4"/>
  <c r="F1108" i="4"/>
  <c r="P1108" i="4"/>
  <c r="N1108" i="4"/>
  <c r="L1108" i="4"/>
  <c r="D1108" i="4"/>
  <c r="B1108" i="4"/>
  <c r="M1108" i="4"/>
  <c r="Q1100" i="4"/>
  <c r="F1100" i="4"/>
  <c r="N1100" i="4"/>
  <c r="P1100" i="4"/>
  <c r="D1100" i="4"/>
  <c r="B1100" i="4"/>
  <c r="E1100" i="4"/>
  <c r="L1100" i="4"/>
  <c r="M1100" i="4"/>
  <c r="Q1092" i="4"/>
  <c r="F1092" i="4"/>
  <c r="P1092" i="4"/>
  <c r="N1092" i="4"/>
  <c r="D1092" i="4"/>
  <c r="B1092" i="4"/>
  <c r="L1092" i="4"/>
  <c r="E1092" i="4"/>
  <c r="C1092" i="4"/>
  <c r="Q1084" i="4"/>
  <c r="F1084" i="4"/>
  <c r="N1084" i="4"/>
  <c r="P1084" i="4"/>
  <c r="M1084" i="4"/>
  <c r="L1084" i="4"/>
  <c r="D1084" i="4"/>
  <c r="E1084" i="4"/>
  <c r="Q1076" i="4"/>
  <c r="F1076" i="4"/>
  <c r="P1076" i="4"/>
  <c r="N1076" i="4"/>
  <c r="L1076" i="4"/>
  <c r="D1076" i="4"/>
  <c r="B1076" i="4"/>
  <c r="E1076" i="4"/>
  <c r="Q1068" i="4"/>
  <c r="F1068" i="4"/>
  <c r="N1068" i="4"/>
  <c r="P1068" i="4"/>
  <c r="B1068" i="4"/>
  <c r="C1068" i="4"/>
  <c r="E1068" i="4"/>
  <c r="M1068" i="4"/>
  <c r="L1068" i="4"/>
  <c r="D1068" i="4"/>
  <c r="Q1060" i="4"/>
  <c r="F1060" i="4"/>
  <c r="P1060" i="4"/>
  <c r="N1060" i="4"/>
  <c r="C1060" i="4"/>
  <c r="B1060" i="4"/>
  <c r="D1060" i="4"/>
  <c r="Q1052" i="4"/>
  <c r="F1052" i="4"/>
  <c r="N1052" i="4"/>
  <c r="P1052" i="4"/>
  <c r="L1052" i="4"/>
  <c r="M1052" i="4"/>
  <c r="D1052" i="4"/>
  <c r="C1052" i="4"/>
  <c r="E1052" i="4"/>
  <c r="Q1044" i="4"/>
  <c r="F1044" i="4"/>
  <c r="P1044" i="4"/>
  <c r="N1044" i="4"/>
  <c r="L1044" i="4"/>
  <c r="D1044" i="4"/>
  <c r="B1044" i="4"/>
  <c r="M1044" i="4"/>
  <c r="Q1036" i="4"/>
  <c r="F1036" i="4"/>
  <c r="N1036" i="4"/>
  <c r="P1036" i="4"/>
  <c r="E1036" i="4"/>
  <c r="B1036" i="4"/>
  <c r="C1036" i="4"/>
  <c r="L1036" i="4"/>
  <c r="M1036" i="4"/>
  <c r="Q1028" i="4"/>
  <c r="F1028" i="4"/>
  <c r="P1028" i="4"/>
  <c r="N1028" i="4"/>
  <c r="D1028" i="4"/>
  <c r="B1028" i="4"/>
  <c r="L1028" i="4"/>
  <c r="E1028" i="4"/>
  <c r="C1028" i="4"/>
  <c r="Q1020" i="4"/>
  <c r="F1020" i="4"/>
  <c r="N1020" i="4"/>
  <c r="P1020" i="4"/>
  <c r="M1020" i="4"/>
  <c r="L1020" i="4"/>
  <c r="C1020" i="4"/>
  <c r="E1020" i="4"/>
  <c r="Q1012" i="4"/>
  <c r="F1012" i="4"/>
  <c r="P1012" i="4"/>
  <c r="N1012" i="4"/>
  <c r="L1012" i="4"/>
  <c r="D1012" i="4"/>
  <c r="B1012" i="4"/>
  <c r="E1012" i="4"/>
  <c r="Q1004" i="4"/>
  <c r="F1004" i="4"/>
  <c r="N1004" i="4"/>
  <c r="P1004" i="4"/>
  <c r="C1004" i="4"/>
  <c r="E1004" i="4"/>
  <c r="D1004" i="4"/>
  <c r="M1004" i="4"/>
  <c r="L1004" i="4"/>
  <c r="B1004" i="4"/>
  <c r="Q996" i="4"/>
  <c r="F996" i="4"/>
  <c r="P996" i="4"/>
  <c r="N996" i="4"/>
  <c r="D996" i="4"/>
  <c r="C996" i="4"/>
  <c r="B996" i="4"/>
  <c r="Q988" i="4"/>
  <c r="F988" i="4"/>
  <c r="N988" i="4"/>
  <c r="P988" i="4"/>
  <c r="M988" i="4"/>
  <c r="L988" i="4"/>
  <c r="C988" i="4"/>
  <c r="E988" i="4"/>
  <c r="D988" i="4"/>
  <c r="Q980" i="4"/>
  <c r="F980" i="4"/>
  <c r="P980" i="4"/>
  <c r="N980" i="4"/>
  <c r="D980" i="4"/>
  <c r="M980" i="4"/>
  <c r="C980" i="4"/>
  <c r="L980" i="4"/>
  <c r="Q972" i="4"/>
  <c r="F972" i="4"/>
  <c r="N972" i="4"/>
  <c r="P972" i="4"/>
  <c r="B972" i="4"/>
  <c r="D972" i="4"/>
  <c r="E972" i="4"/>
  <c r="M972" i="4"/>
  <c r="L972" i="4"/>
  <c r="Q964" i="4"/>
  <c r="F964" i="4"/>
  <c r="P964" i="4"/>
  <c r="N964" i="4"/>
  <c r="C964" i="4"/>
  <c r="B964" i="4"/>
  <c r="L964" i="4"/>
  <c r="D964" i="4"/>
  <c r="E964" i="4"/>
  <c r="Q956" i="4"/>
  <c r="F956" i="4"/>
  <c r="N956" i="4"/>
  <c r="P956" i="4"/>
  <c r="M956" i="4"/>
  <c r="L956" i="4"/>
  <c r="C956" i="4"/>
  <c r="E956" i="4"/>
  <c r="Q948" i="4"/>
  <c r="F948" i="4"/>
  <c r="P948" i="4"/>
  <c r="N948" i="4"/>
  <c r="L948" i="4"/>
  <c r="D948" i="4"/>
  <c r="C948" i="4"/>
  <c r="E948" i="4"/>
  <c r="Q940" i="4"/>
  <c r="F940" i="4"/>
  <c r="N940" i="4"/>
  <c r="P940" i="4"/>
  <c r="B940" i="4"/>
  <c r="E940" i="4"/>
  <c r="D940" i="4"/>
  <c r="L940" i="4"/>
  <c r="M940" i="4"/>
  <c r="C940" i="4"/>
  <c r="Q932" i="4"/>
  <c r="F932" i="4"/>
  <c r="P932" i="4"/>
  <c r="N932" i="4"/>
  <c r="C932" i="4"/>
  <c r="D932" i="4"/>
  <c r="E932" i="4"/>
  <c r="Q924" i="4"/>
  <c r="F924" i="4"/>
  <c r="N924" i="4"/>
  <c r="P924" i="4"/>
  <c r="M924" i="4"/>
  <c r="L924" i="4"/>
  <c r="C924" i="4"/>
  <c r="D924" i="4"/>
  <c r="E924" i="4"/>
  <c r="Q916" i="4"/>
  <c r="F916" i="4"/>
  <c r="P916" i="4"/>
  <c r="N916" i="4"/>
  <c r="L916" i="4"/>
  <c r="D916" i="4"/>
  <c r="B916" i="4"/>
  <c r="M916" i="4"/>
  <c r="Q908" i="4"/>
  <c r="F908" i="4"/>
  <c r="N908" i="4"/>
  <c r="P908" i="4"/>
  <c r="B908" i="4"/>
  <c r="D908" i="4"/>
  <c r="E908" i="4"/>
  <c r="L908" i="4"/>
  <c r="M908" i="4"/>
  <c r="Q900" i="4"/>
  <c r="F900" i="4"/>
  <c r="P900" i="4"/>
  <c r="N900" i="4"/>
  <c r="E900" i="4"/>
  <c r="D900" i="4"/>
  <c r="L900" i="4"/>
  <c r="B900" i="4"/>
  <c r="C900" i="4"/>
  <c r="F892" i="4"/>
  <c r="N892" i="4"/>
  <c r="P892" i="4"/>
  <c r="Q892" i="4"/>
  <c r="M892" i="4"/>
  <c r="L892" i="4"/>
  <c r="D892" i="4"/>
  <c r="E892" i="4"/>
  <c r="Q884" i="4"/>
  <c r="F884" i="4"/>
  <c r="P884" i="4"/>
  <c r="N884" i="4"/>
  <c r="L884" i="4"/>
  <c r="D884" i="4"/>
  <c r="E884" i="4"/>
  <c r="C884" i="4"/>
  <c r="Q876" i="4"/>
  <c r="F876" i="4"/>
  <c r="N876" i="4"/>
  <c r="P876" i="4"/>
  <c r="B876" i="4"/>
  <c r="D876" i="4"/>
  <c r="E876" i="4"/>
  <c r="M876" i="4"/>
  <c r="L876" i="4"/>
  <c r="C876" i="4"/>
  <c r="Q868" i="4"/>
  <c r="F868" i="4"/>
  <c r="P868" i="4"/>
  <c r="N868" i="4"/>
  <c r="E868" i="4"/>
  <c r="B868" i="4"/>
  <c r="C868" i="4"/>
  <c r="Q860" i="4"/>
  <c r="F860" i="4"/>
  <c r="N860" i="4"/>
  <c r="P860" i="4"/>
  <c r="M860" i="4"/>
  <c r="L860" i="4"/>
  <c r="E860" i="4"/>
  <c r="D860" i="4"/>
  <c r="C860" i="4"/>
  <c r="Q852" i="4"/>
  <c r="F852" i="4"/>
  <c r="P852" i="4"/>
  <c r="N852" i="4"/>
  <c r="L852" i="4"/>
  <c r="D852" i="4"/>
  <c r="C852" i="4"/>
  <c r="M852" i="4"/>
  <c r="Q844" i="4"/>
  <c r="F844" i="4"/>
  <c r="N844" i="4"/>
  <c r="P844" i="4"/>
  <c r="B844" i="4"/>
  <c r="D844" i="4"/>
  <c r="E844" i="4"/>
  <c r="M844" i="4"/>
  <c r="L844" i="4"/>
  <c r="Q836" i="4"/>
  <c r="F836" i="4"/>
  <c r="P836" i="4"/>
  <c r="N836" i="4"/>
  <c r="D836" i="4"/>
  <c r="B836" i="4"/>
  <c r="L836" i="4"/>
  <c r="E836" i="4"/>
  <c r="C836" i="4"/>
  <c r="F828" i="4"/>
  <c r="Q828" i="4"/>
  <c r="N828" i="4"/>
  <c r="P828" i="4"/>
  <c r="M828" i="4"/>
  <c r="L828" i="4"/>
  <c r="E828" i="4"/>
  <c r="C828" i="4"/>
  <c r="Q820" i="4"/>
  <c r="F820" i="4"/>
  <c r="P820" i="4"/>
  <c r="N820" i="4"/>
  <c r="L820" i="4"/>
  <c r="D820" i="4"/>
  <c r="B820" i="4"/>
  <c r="E820" i="4"/>
  <c r="Q812" i="4"/>
  <c r="F812" i="4"/>
  <c r="N812" i="4"/>
  <c r="P812" i="4"/>
  <c r="B812" i="4"/>
  <c r="D812" i="4"/>
  <c r="E812" i="4"/>
  <c r="L812" i="4"/>
  <c r="M812" i="4"/>
  <c r="C812" i="4"/>
  <c r="Q804" i="4"/>
  <c r="F804" i="4"/>
  <c r="P804" i="4"/>
  <c r="N804" i="4"/>
  <c r="D804" i="4"/>
  <c r="B804" i="4"/>
  <c r="E804" i="4"/>
  <c r="Q796" i="4"/>
  <c r="F796" i="4"/>
  <c r="N796" i="4"/>
  <c r="P796" i="4"/>
  <c r="M796" i="4"/>
  <c r="L796" i="4"/>
  <c r="D796" i="4"/>
  <c r="C796" i="4"/>
  <c r="E796" i="4"/>
  <c r="Q788" i="4"/>
  <c r="F788" i="4"/>
  <c r="P788" i="4"/>
  <c r="N788" i="4"/>
  <c r="L788" i="4"/>
  <c r="D788" i="4"/>
  <c r="B788" i="4"/>
  <c r="M788" i="4"/>
  <c r="Q780" i="4"/>
  <c r="F780" i="4"/>
  <c r="N780" i="4"/>
  <c r="P780" i="4"/>
  <c r="B780" i="4"/>
  <c r="D780" i="4"/>
  <c r="E780" i="4"/>
  <c r="L780" i="4"/>
  <c r="M780" i="4"/>
  <c r="Q772" i="4"/>
  <c r="F772" i="4"/>
  <c r="P772" i="4"/>
  <c r="N772" i="4"/>
  <c r="B772" i="4"/>
  <c r="C772" i="4"/>
  <c r="M772" i="4"/>
  <c r="D772" i="4"/>
  <c r="E772" i="4"/>
  <c r="F764" i="4"/>
  <c r="Q764" i="4"/>
  <c r="N764" i="4"/>
  <c r="P764" i="4"/>
  <c r="M764" i="4"/>
  <c r="L764" i="4"/>
  <c r="C764" i="4"/>
  <c r="E764" i="4"/>
  <c r="Q756" i="4"/>
  <c r="F756" i="4"/>
  <c r="P756" i="4"/>
  <c r="N756" i="4"/>
  <c r="M756" i="4"/>
  <c r="B756" i="4"/>
  <c r="C756" i="4"/>
  <c r="D756" i="4"/>
  <c r="Q748" i="4"/>
  <c r="F748" i="4"/>
  <c r="N748" i="4"/>
  <c r="P748" i="4"/>
  <c r="B748" i="4"/>
  <c r="C748" i="4"/>
  <c r="E748" i="4"/>
  <c r="L748" i="4"/>
  <c r="M748" i="4"/>
  <c r="D748" i="4"/>
  <c r="Q740" i="4"/>
  <c r="F740" i="4"/>
  <c r="P740" i="4"/>
  <c r="N740" i="4"/>
  <c r="E740" i="4"/>
  <c r="M740" i="4"/>
  <c r="C740" i="4"/>
  <c r="Q732" i="4"/>
  <c r="F732" i="4"/>
  <c r="N732" i="4"/>
  <c r="P732" i="4"/>
  <c r="M732" i="4"/>
  <c r="L732" i="4"/>
  <c r="E732" i="4"/>
  <c r="D732" i="4"/>
  <c r="C732" i="4"/>
  <c r="Q724" i="4"/>
  <c r="F724" i="4"/>
  <c r="P724" i="4"/>
  <c r="N724" i="4"/>
  <c r="L724" i="4"/>
  <c r="C724" i="4"/>
  <c r="D724" i="4"/>
  <c r="M724" i="4"/>
  <c r="Q716" i="4"/>
  <c r="F716" i="4"/>
  <c r="N716" i="4"/>
  <c r="P716" i="4"/>
  <c r="D716" i="4"/>
  <c r="B716" i="4"/>
  <c r="E716" i="4"/>
  <c r="L716" i="4"/>
  <c r="M716" i="4"/>
  <c r="Q708" i="4"/>
  <c r="F708" i="4"/>
  <c r="P708" i="4"/>
  <c r="N708" i="4"/>
  <c r="E708" i="4"/>
  <c r="C708" i="4"/>
  <c r="L708" i="4"/>
  <c r="D708" i="4"/>
  <c r="B708" i="4"/>
  <c r="F700" i="4"/>
  <c r="Q700" i="4"/>
  <c r="N700" i="4"/>
  <c r="P700" i="4"/>
  <c r="M700" i="4"/>
  <c r="L700" i="4"/>
  <c r="D700" i="4"/>
  <c r="E700" i="4"/>
  <c r="Q692" i="4"/>
  <c r="F692" i="4"/>
  <c r="P692" i="4"/>
  <c r="N692" i="4"/>
  <c r="M692" i="4"/>
  <c r="B692" i="4"/>
  <c r="C692" i="4"/>
  <c r="D692" i="4"/>
  <c r="Q684" i="4"/>
  <c r="F684" i="4"/>
  <c r="N684" i="4"/>
  <c r="P684" i="4"/>
  <c r="C684" i="4"/>
  <c r="E684" i="4"/>
  <c r="D684" i="4"/>
  <c r="M684" i="4"/>
  <c r="L684" i="4"/>
  <c r="B684" i="4"/>
  <c r="Q676" i="4"/>
  <c r="F676" i="4"/>
  <c r="P676" i="4"/>
  <c r="N676" i="4"/>
  <c r="E676" i="4"/>
  <c r="D676" i="4"/>
  <c r="B676" i="4"/>
  <c r="Q668" i="4"/>
  <c r="F668" i="4"/>
  <c r="N668" i="4"/>
  <c r="P668" i="4"/>
  <c r="M668" i="4"/>
  <c r="L668" i="4"/>
  <c r="D668" i="4"/>
  <c r="C668" i="4"/>
  <c r="E668" i="4"/>
  <c r="Q660" i="4"/>
  <c r="F660" i="4"/>
  <c r="P660" i="4"/>
  <c r="N660" i="4"/>
  <c r="L660" i="4"/>
  <c r="D660" i="4"/>
  <c r="B660" i="4"/>
  <c r="M660" i="4"/>
  <c r="Q652" i="4"/>
  <c r="F652" i="4"/>
  <c r="N652" i="4"/>
  <c r="P652" i="4"/>
  <c r="D652" i="4"/>
  <c r="E652" i="4"/>
  <c r="B652" i="4"/>
  <c r="M652" i="4"/>
  <c r="L652" i="4"/>
  <c r="Q644" i="4"/>
  <c r="F644" i="4"/>
  <c r="P644" i="4"/>
  <c r="N644" i="4"/>
  <c r="E644" i="4"/>
  <c r="D644" i="4"/>
  <c r="L644" i="4"/>
  <c r="B644" i="4"/>
  <c r="C644" i="4"/>
  <c r="F636" i="4"/>
  <c r="Q636" i="4"/>
  <c r="N636" i="4"/>
  <c r="P636" i="4"/>
  <c r="M636" i="4"/>
  <c r="L636" i="4"/>
  <c r="B636" i="4"/>
  <c r="E636" i="4"/>
  <c r="Q628" i="4"/>
  <c r="F628" i="4"/>
  <c r="P628" i="4"/>
  <c r="N628" i="4"/>
  <c r="L628" i="4"/>
  <c r="B628" i="4"/>
  <c r="C628" i="4"/>
  <c r="E628" i="4"/>
  <c r="Q620" i="4"/>
  <c r="F620" i="4"/>
  <c r="N620" i="4"/>
  <c r="P620" i="4"/>
  <c r="D620" i="4"/>
  <c r="E620" i="4"/>
  <c r="B620" i="4"/>
  <c r="L620" i="4"/>
  <c r="M620" i="4"/>
  <c r="C620" i="4"/>
  <c r="Q612" i="4"/>
  <c r="F612" i="4"/>
  <c r="P612" i="4"/>
  <c r="N612" i="4"/>
  <c r="E612" i="4"/>
  <c r="D612" i="4"/>
  <c r="B612" i="4"/>
  <c r="Q604" i="4"/>
  <c r="F604" i="4"/>
  <c r="N604" i="4"/>
  <c r="P604" i="4"/>
  <c r="L604" i="4"/>
  <c r="M604" i="4"/>
  <c r="D604" i="4"/>
  <c r="C604" i="4"/>
  <c r="E604" i="4"/>
  <c r="Q596" i="4"/>
  <c r="F596" i="4"/>
  <c r="P596" i="4"/>
  <c r="N596" i="4"/>
  <c r="L596" i="4"/>
  <c r="B596" i="4"/>
  <c r="C596" i="4"/>
  <c r="M596" i="4"/>
  <c r="Q588" i="4"/>
  <c r="F588" i="4"/>
  <c r="N588" i="4"/>
  <c r="P588" i="4"/>
  <c r="D588" i="4"/>
  <c r="B588" i="4"/>
  <c r="E588" i="4"/>
  <c r="M588" i="4"/>
  <c r="L588" i="4"/>
  <c r="Q580" i="4"/>
  <c r="F580" i="4"/>
  <c r="P580" i="4"/>
  <c r="N580" i="4"/>
  <c r="E580" i="4"/>
  <c r="B580" i="4"/>
  <c r="M580" i="4"/>
  <c r="C580" i="4"/>
  <c r="D580" i="4"/>
  <c r="Q572" i="4"/>
  <c r="N572" i="4"/>
  <c r="F572" i="4"/>
  <c r="P572" i="4"/>
  <c r="M572" i="4"/>
  <c r="L572" i="4"/>
  <c r="D572" i="4"/>
  <c r="E572" i="4"/>
  <c r="Q564" i="4"/>
  <c r="F564" i="4"/>
  <c r="P564" i="4"/>
  <c r="N564" i="4"/>
  <c r="L564" i="4"/>
  <c r="B564" i="4"/>
  <c r="C564" i="4"/>
  <c r="E564" i="4"/>
  <c r="Q556" i="4"/>
  <c r="F556" i="4"/>
  <c r="N556" i="4"/>
  <c r="P556" i="4"/>
  <c r="C556" i="4"/>
  <c r="D556" i="4"/>
  <c r="E556" i="4"/>
  <c r="M556" i="4"/>
  <c r="L556" i="4"/>
  <c r="B556" i="4"/>
  <c r="Q548" i="4"/>
  <c r="F548" i="4"/>
  <c r="P548" i="4"/>
  <c r="N548" i="4"/>
  <c r="C548" i="4"/>
  <c r="D548" i="4"/>
  <c r="B548" i="4"/>
  <c r="Q540" i="4"/>
  <c r="N540" i="4"/>
  <c r="P540" i="4"/>
  <c r="F540" i="4"/>
  <c r="M540" i="4"/>
  <c r="B540" i="4"/>
  <c r="D540" i="4"/>
  <c r="C540" i="4"/>
  <c r="E540" i="4"/>
  <c r="Q532" i="4"/>
  <c r="F532" i="4"/>
  <c r="P532" i="4"/>
  <c r="N532" i="4"/>
  <c r="L532" i="4"/>
  <c r="D532" i="4"/>
  <c r="B532" i="4"/>
  <c r="M532" i="4"/>
  <c r="Q524" i="4"/>
  <c r="F524" i="4"/>
  <c r="N524" i="4"/>
  <c r="P524" i="4"/>
  <c r="D524" i="4"/>
  <c r="E524" i="4"/>
  <c r="B524" i="4"/>
  <c r="M524" i="4"/>
  <c r="L524" i="4"/>
  <c r="Q516" i="4"/>
  <c r="F516" i="4"/>
  <c r="P516" i="4"/>
  <c r="N516" i="4"/>
  <c r="E516" i="4"/>
  <c r="M516" i="4"/>
  <c r="D516" i="4"/>
  <c r="C516" i="4"/>
  <c r="B516" i="4"/>
  <c r="Q508" i="4"/>
  <c r="N508" i="4"/>
  <c r="P508" i="4"/>
  <c r="F508" i="4"/>
  <c r="M508" i="4"/>
  <c r="L508" i="4"/>
  <c r="B508" i="4"/>
  <c r="Q500" i="4"/>
  <c r="F500" i="4"/>
  <c r="P500" i="4"/>
  <c r="N500" i="4"/>
  <c r="L500" i="4"/>
  <c r="D500" i="4"/>
  <c r="B500" i="4"/>
  <c r="C500" i="4"/>
  <c r="E500" i="4"/>
  <c r="Q492" i="4"/>
  <c r="F492" i="4"/>
  <c r="N492" i="4"/>
  <c r="P492" i="4"/>
  <c r="C492" i="4"/>
  <c r="E492" i="4"/>
  <c r="B492" i="4"/>
  <c r="M492" i="4"/>
  <c r="Q484" i="4"/>
  <c r="F484" i="4"/>
  <c r="N484" i="4"/>
  <c r="P484" i="4"/>
  <c r="C484" i="4"/>
  <c r="B484" i="4"/>
  <c r="E484" i="4"/>
  <c r="M484" i="4"/>
  <c r="Q476" i="4"/>
  <c r="N476" i="4"/>
  <c r="P476" i="4"/>
  <c r="F476" i="4"/>
  <c r="M476" i="4"/>
  <c r="L476" i="4"/>
  <c r="D476" i="4"/>
  <c r="E476" i="4"/>
  <c r="Q468" i="4"/>
  <c r="F468" i="4"/>
  <c r="N468" i="4"/>
  <c r="P468" i="4"/>
  <c r="M468" i="4"/>
  <c r="D468" i="4"/>
  <c r="B468" i="4"/>
  <c r="E468" i="4"/>
  <c r="Q460" i="4"/>
  <c r="F460" i="4"/>
  <c r="N460" i="4"/>
  <c r="P460" i="4"/>
  <c r="B460" i="4"/>
  <c r="C460" i="4"/>
  <c r="E460" i="4"/>
  <c r="M460" i="4"/>
  <c r="L460" i="4"/>
  <c r="Q452" i="4"/>
  <c r="F452" i="4"/>
  <c r="N452" i="4"/>
  <c r="P452" i="4"/>
  <c r="E452" i="4"/>
  <c r="C452" i="4"/>
  <c r="L452" i="4"/>
  <c r="Q444" i="4"/>
  <c r="N444" i="4"/>
  <c r="F444" i="4"/>
  <c r="P444" i="4"/>
  <c r="M444" i="4"/>
  <c r="L444" i="4"/>
  <c r="D444" i="4"/>
  <c r="C444" i="4"/>
  <c r="Q436" i="4"/>
  <c r="F436" i="4"/>
  <c r="N436" i="4"/>
  <c r="P436" i="4"/>
  <c r="L436" i="4"/>
  <c r="D436" i="4"/>
  <c r="B436" i="4"/>
  <c r="M436" i="4"/>
  <c r="Q428" i="4"/>
  <c r="F428" i="4"/>
  <c r="N428" i="4"/>
  <c r="P428" i="4"/>
  <c r="B428" i="4"/>
  <c r="C428" i="4"/>
  <c r="E428" i="4"/>
  <c r="M428" i="4"/>
  <c r="L428" i="4"/>
  <c r="D428" i="4"/>
  <c r="Q420" i="4"/>
  <c r="F420" i="4"/>
  <c r="N420" i="4"/>
  <c r="P420" i="4"/>
  <c r="E420" i="4"/>
  <c r="D420" i="4"/>
  <c r="Q412" i="4"/>
  <c r="N412" i="4"/>
  <c r="P412" i="4"/>
  <c r="F412" i="4"/>
  <c r="M412" i="4"/>
  <c r="D412" i="4"/>
  <c r="L412" i="4"/>
  <c r="C412" i="4"/>
  <c r="B412" i="4"/>
  <c r="Q404" i="4"/>
  <c r="F404" i="4"/>
  <c r="N404" i="4"/>
  <c r="P404" i="4"/>
  <c r="L404" i="4"/>
  <c r="D404" i="4"/>
  <c r="B404" i="4"/>
  <c r="C404" i="4"/>
  <c r="Q396" i="4"/>
  <c r="F396" i="4"/>
  <c r="N396" i="4"/>
  <c r="P396" i="4"/>
  <c r="B396" i="4"/>
  <c r="C396" i="4"/>
  <c r="E396" i="4"/>
  <c r="L396" i="4"/>
  <c r="D396" i="4"/>
  <c r="Q388" i="4"/>
  <c r="F388" i="4"/>
  <c r="N388" i="4"/>
  <c r="P388" i="4"/>
  <c r="E388" i="4"/>
  <c r="M388" i="4"/>
  <c r="C388" i="4"/>
  <c r="Q380" i="4"/>
  <c r="N380" i="4"/>
  <c r="P380" i="4"/>
  <c r="F380" i="4"/>
  <c r="M380" i="4"/>
  <c r="L380" i="4"/>
  <c r="C380" i="4"/>
  <c r="B380" i="4"/>
  <c r="E380" i="4"/>
  <c r="Q372" i="4"/>
  <c r="F372" i="4"/>
  <c r="N372" i="4"/>
  <c r="P372" i="4"/>
  <c r="D372" i="4"/>
  <c r="L372" i="4"/>
  <c r="B372" i="4"/>
  <c r="E372" i="4"/>
  <c r="Q364" i="4"/>
  <c r="F364" i="4"/>
  <c r="N364" i="4"/>
  <c r="P364" i="4"/>
  <c r="B364" i="4"/>
  <c r="C364" i="4"/>
  <c r="E364" i="4"/>
  <c r="D364" i="4"/>
  <c r="Q356" i="4"/>
  <c r="F356" i="4"/>
  <c r="N356" i="4"/>
  <c r="P356" i="4"/>
  <c r="C356" i="4"/>
  <c r="M356" i="4"/>
  <c r="L356" i="4"/>
  <c r="B356" i="4"/>
  <c r="Q348" i="4"/>
  <c r="N348" i="4"/>
  <c r="P348" i="4"/>
  <c r="F348" i="4"/>
  <c r="M348" i="4"/>
  <c r="L348" i="4"/>
  <c r="B348" i="4"/>
  <c r="E348" i="4"/>
  <c r="Q340" i="4"/>
  <c r="F340" i="4"/>
  <c r="N340" i="4"/>
  <c r="P340" i="4"/>
  <c r="L340" i="4"/>
  <c r="D340" i="4"/>
  <c r="B340" i="4"/>
  <c r="M340" i="4"/>
  <c r="Q332" i="4"/>
  <c r="F332" i="4"/>
  <c r="N332" i="4"/>
  <c r="P332" i="4"/>
  <c r="B332" i="4"/>
  <c r="C332" i="4"/>
  <c r="E332" i="4"/>
  <c r="L332" i="4"/>
  <c r="Q324" i="4"/>
  <c r="F324" i="4"/>
  <c r="N324" i="4"/>
  <c r="P324" i="4"/>
  <c r="E324" i="4"/>
  <c r="M324" i="4"/>
  <c r="L324" i="4"/>
  <c r="D324" i="4"/>
  <c r="Q316" i="4"/>
  <c r="N316" i="4"/>
  <c r="F316" i="4"/>
  <c r="P316" i="4"/>
  <c r="M316" i="4"/>
  <c r="D316" i="4"/>
  <c r="E316" i="4"/>
  <c r="C316" i="4"/>
  <c r="Q308" i="4"/>
  <c r="F308" i="4"/>
  <c r="N308" i="4"/>
  <c r="P308" i="4"/>
  <c r="L308" i="4"/>
  <c r="D308" i="4"/>
  <c r="B308" i="4"/>
  <c r="M308" i="4"/>
  <c r="C308" i="4"/>
  <c r="F300" i="4"/>
  <c r="N300" i="4"/>
  <c r="P300" i="4"/>
  <c r="Q300" i="4"/>
  <c r="L300" i="4"/>
  <c r="B300" i="4"/>
  <c r="E300" i="4"/>
  <c r="D300" i="4"/>
  <c r="Q292" i="4"/>
  <c r="F292" i="4"/>
  <c r="N292" i="4"/>
  <c r="P292" i="4"/>
  <c r="E292" i="4"/>
  <c r="L292" i="4"/>
  <c r="D292" i="4"/>
  <c r="B292" i="4"/>
  <c r="Q284" i="4"/>
  <c r="N284" i="4"/>
  <c r="P284" i="4"/>
  <c r="F284" i="4"/>
  <c r="M284" i="4"/>
  <c r="L284" i="4"/>
  <c r="C284" i="4"/>
  <c r="Q276" i="4"/>
  <c r="F276" i="4"/>
  <c r="N276" i="4"/>
  <c r="P276" i="4"/>
  <c r="L276" i="4"/>
  <c r="D276" i="4"/>
  <c r="B276" i="4"/>
  <c r="M276" i="4"/>
  <c r="C276" i="4"/>
  <c r="E276" i="4"/>
  <c r="Q268" i="4"/>
  <c r="F268" i="4"/>
  <c r="N268" i="4"/>
  <c r="P268" i="4"/>
  <c r="C268" i="4"/>
  <c r="B268" i="4"/>
  <c r="E268" i="4"/>
  <c r="D268" i="4"/>
  <c r="L64" i="4"/>
  <c r="D320" i="4"/>
  <c r="E384" i="4"/>
  <c r="D448" i="4"/>
  <c r="B1707" i="4"/>
  <c r="D1771" i="4"/>
  <c r="C1891" i="4"/>
  <c r="E1931" i="4"/>
  <c r="D1780" i="4"/>
  <c r="D1860" i="4"/>
  <c r="L1900" i="4"/>
  <c r="D1964" i="4"/>
  <c r="M285" i="4"/>
  <c r="C357" i="4"/>
  <c r="D421" i="4"/>
  <c r="M469" i="4"/>
  <c r="E1371" i="4"/>
  <c r="B1515" i="4"/>
  <c r="L1563" i="4"/>
  <c r="D1859" i="4"/>
  <c r="M1788" i="4"/>
  <c r="B1916" i="4"/>
  <c r="E501" i="4"/>
  <c r="B284" i="4"/>
  <c r="L316" i="4"/>
  <c r="D348" i="4"/>
  <c r="B388" i="4"/>
  <c r="C420" i="4"/>
  <c r="D452" i="4"/>
  <c r="L484" i="4"/>
  <c r="C524" i="4"/>
  <c r="M564" i="4"/>
  <c r="C612" i="4"/>
  <c r="C652" i="4"/>
  <c r="L692" i="4"/>
  <c r="B740" i="4"/>
  <c r="C780" i="4"/>
  <c r="M820" i="4"/>
  <c r="D868" i="4"/>
  <c r="C908" i="4"/>
  <c r="M948" i="4"/>
  <c r="E996" i="4"/>
  <c r="D1036" i="4"/>
  <c r="M1076" i="4"/>
  <c r="C1124" i="4"/>
  <c r="C1164" i="4"/>
  <c r="M1204" i="4"/>
  <c r="C1252" i="4"/>
  <c r="D1292" i="4"/>
  <c r="M1332" i="4"/>
  <c r="B1380" i="4"/>
  <c r="D1420" i="4"/>
  <c r="M1460" i="4"/>
  <c r="B1508" i="4"/>
  <c r="D1548" i="4"/>
  <c r="M1588" i="4"/>
  <c r="D1636" i="4"/>
  <c r="D1676" i="4"/>
  <c r="M1716" i="4"/>
  <c r="B1764" i="4"/>
  <c r="D1852" i="4"/>
  <c r="B405" i="4"/>
  <c r="M1294" i="4"/>
  <c r="M1550" i="4"/>
  <c r="E1638" i="4"/>
  <c r="M1806" i="4"/>
  <c r="B1894" i="4"/>
  <c r="E743" i="4"/>
  <c r="D911" i="4"/>
  <c r="D605" i="4"/>
  <c r="C853" i="4"/>
  <c r="C1061" i="4"/>
  <c r="C1397" i="4"/>
  <c r="E1581" i="4"/>
  <c r="M1749" i="4"/>
  <c r="E1000" i="4"/>
  <c r="B1688" i="4"/>
  <c r="C1167" i="4"/>
  <c r="C1343" i="4"/>
  <c r="L1503" i="4"/>
  <c r="D1663" i="4"/>
  <c r="B1847" i="4"/>
  <c r="E896" i="4"/>
  <c r="C951" i="4"/>
  <c r="C1319" i="4"/>
  <c r="D1839" i="4"/>
  <c r="E944" i="4"/>
  <c r="B1912" i="4"/>
  <c r="D885" i="4"/>
  <c r="E1045" i="4"/>
  <c r="D1541" i="4"/>
  <c r="Q1974" i="4"/>
  <c r="P1974" i="4"/>
  <c r="F1974" i="4"/>
  <c r="N1974" i="4"/>
  <c r="E1974" i="4"/>
  <c r="B1974" i="4"/>
  <c r="C1974" i="4"/>
  <c r="M1974" i="4"/>
  <c r="L1974" i="4"/>
  <c r="D1974" i="4"/>
  <c r="Q1942" i="4"/>
  <c r="P1942" i="4"/>
  <c r="F1942" i="4"/>
  <c r="N1942" i="4"/>
  <c r="E1942" i="4"/>
  <c r="B1942" i="4"/>
  <c r="C1942" i="4"/>
  <c r="L1942" i="4"/>
  <c r="D1942" i="4"/>
  <c r="Q1910" i="4"/>
  <c r="P1910" i="4"/>
  <c r="F1910" i="4"/>
  <c r="N1910" i="4"/>
  <c r="E1910" i="4"/>
  <c r="B1910" i="4"/>
  <c r="C1910" i="4"/>
  <c r="M1910" i="4"/>
  <c r="L1910" i="4"/>
  <c r="D1910" i="4"/>
  <c r="Q1878" i="4"/>
  <c r="P1878" i="4"/>
  <c r="N1878" i="4"/>
  <c r="F1878" i="4"/>
  <c r="B1878" i="4"/>
  <c r="E1878" i="4"/>
  <c r="C1878" i="4"/>
  <c r="L1878" i="4"/>
  <c r="M1878" i="4"/>
  <c r="D1878" i="4"/>
  <c r="Q1846" i="4"/>
  <c r="P1846" i="4"/>
  <c r="F1846" i="4"/>
  <c r="N1846" i="4"/>
  <c r="E1846" i="4"/>
  <c r="D1846" i="4"/>
  <c r="B1846" i="4"/>
  <c r="M1846" i="4"/>
  <c r="L1846" i="4"/>
  <c r="C1846" i="4"/>
  <c r="Q1814" i="4"/>
  <c r="P1814" i="4"/>
  <c r="N1814" i="4"/>
  <c r="F1814" i="4"/>
  <c r="B1814" i="4"/>
  <c r="E1814" i="4"/>
  <c r="C1814" i="4"/>
  <c r="L1814" i="4"/>
  <c r="D1814" i="4"/>
  <c r="Q1782" i="4"/>
  <c r="P1782" i="4"/>
  <c r="F1782" i="4"/>
  <c r="N1782" i="4"/>
  <c r="E1782" i="4"/>
  <c r="D1782" i="4"/>
  <c r="C1782" i="4"/>
  <c r="M1782" i="4"/>
  <c r="L1782" i="4"/>
  <c r="B1782" i="4"/>
  <c r="Q1750" i="4"/>
  <c r="P1750" i="4"/>
  <c r="F1750" i="4"/>
  <c r="N1750" i="4"/>
  <c r="B1750" i="4"/>
  <c r="E1750" i="4"/>
  <c r="C1750" i="4"/>
  <c r="L1750" i="4"/>
  <c r="M1750" i="4"/>
  <c r="D1750" i="4"/>
  <c r="Q1726" i="4"/>
  <c r="F1726" i="4"/>
  <c r="P1726" i="4"/>
  <c r="N1726" i="4"/>
  <c r="M1726" i="4"/>
  <c r="L1726" i="4"/>
  <c r="E1726" i="4"/>
  <c r="D1726" i="4"/>
  <c r="B1726" i="4"/>
  <c r="Q1694" i="4"/>
  <c r="F1694" i="4"/>
  <c r="P1694" i="4"/>
  <c r="N1694" i="4"/>
  <c r="M1694" i="4"/>
  <c r="L1694" i="4"/>
  <c r="E1694" i="4"/>
  <c r="B1694" i="4"/>
  <c r="C1694" i="4"/>
  <c r="Q1662" i="4"/>
  <c r="F1662" i="4"/>
  <c r="P1662" i="4"/>
  <c r="N1662" i="4"/>
  <c r="L1662" i="4"/>
  <c r="M1662" i="4"/>
  <c r="E1662" i="4"/>
  <c r="D1662" i="4"/>
  <c r="B1662" i="4"/>
  <c r="C1662" i="4"/>
  <c r="Q1630" i="4"/>
  <c r="F1630" i="4"/>
  <c r="P1630" i="4"/>
  <c r="N1630" i="4"/>
  <c r="M1630" i="4"/>
  <c r="L1630" i="4"/>
  <c r="C1630" i="4"/>
  <c r="D1630" i="4"/>
  <c r="B1630" i="4"/>
  <c r="Q1590" i="4"/>
  <c r="P1590" i="4"/>
  <c r="F1590" i="4"/>
  <c r="N1590" i="4"/>
  <c r="C1590" i="4"/>
  <c r="E1590" i="4"/>
  <c r="B1590" i="4"/>
  <c r="M1590" i="4"/>
  <c r="L1590" i="4"/>
  <c r="D1590" i="4"/>
  <c r="Q1558" i="4"/>
  <c r="P1558" i="4"/>
  <c r="N1558" i="4"/>
  <c r="F1558" i="4"/>
  <c r="B1558" i="4"/>
  <c r="C1558" i="4"/>
  <c r="E1558" i="4"/>
  <c r="L1558" i="4"/>
  <c r="D1558" i="4"/>
  <c r="Q1518" i="4"/>
  <c r="F1518" i="4"/>
  <c r="P1518" i="4"/>
  <c r="N1518" i="4"/>
  <c r="E1518" i="4"/>
  <c r="D1518" i="4"/>
  <c r="B1518" i="4"/>
  <c r="L1518" i="4"/>
  <c r="Q1486" i="4"/>
  <c r="F1486" i="4"/>
  <c r="P1486" i="4"/>
  <c r="N1486" i="4"/>
  <c r="E1486" i="4"/>
  <c r="D1486" i="4"/>
  <c r="L1486" i="4"/>
  <c r="B1486" i="4"/>
  <c r="C1486" i="4"/>
  <c r="M1486" i="4"/>
  <c r="Q1454" i="4"/>
  <c r="F1454" i="4"/>
  <c r="P1454" i="4"/>
  <c r="N1454" i="4"/>
  <c r="E1454" i="4"/>
  <c r="D1454" i="4"/>
  <c r="L1454" i="4"/>
  <c r="C1454" i="4"/>
  <c r="B1454" i="4"/>
  <c r="Q1422" i="4"/>
  <c r="F1422" i="4"/>
  <c r="P1422" i="4"/>
  <c r="N1422" i="4"/>
  <c r="E1422" i="4"/>
  <c r="D1422" i="4"/>
  <c r="L1422" i="4"/>
  <c r="B1422" i="4"/>
  <c r="C1422" i="4"/>
  <c r="Q1390" i="4"/>
  <c r="F1390" i="4"/>
  <c r="P1390" i="4"/>
  <c r="N1390" i="4"/>
  <c r="E1390" i="4"/>
  <c r="D1390" i="4"/>
  <c r="L1390" i="4"/>
  <c r="C1390" i="4"/>
  <c r="Q1358" i="4"/>
  <c r="F1358" i="4"/>
  <c r="P1358" i="4"/>
  <c r="N1358" i="4"/>
  <c r="E1358" i="4"/>
  <c r="D1358" i="4"/>
  <c r="L1358" i="4"/>
  <c r="B1358" i="4"/>
  <c r="C1358" i="4"/>
  <c r="M1358" i="4"/>
  <c r="Q1334" i="4"/>
  <c r="P1334" i="4"/>
  <c r="F1334" i="4"/>
  <c r="N1334" i="4"/>
  <c r="B1334" i="4"/>
  <c r="C1334" i="4"/>
  <c r="E1334" i="4"/>
  <c r="M1334" i="4"/>
  <c r="L1334" i="4"/>
  <c r="D1334" i="4"/>
  <c r="Q1302" i="4"/>
  <c r="P1302" i="4"/>
  <c r="F1302" i="4"/>
  <c r="N1302" i="4"/>
  <c r="B1302" i="4"/>
  <c r="D1302" i="4"/>
  <c r="E1302" i="4"/>
  <c r="L1302" i="4"/>
  <c r="C1302" i="4"/>
  <c r="Q1270" i="4"/>
  <c r="P1270" i="4"/>
  <c r="F1270" i="4"/>
  <c r="N1270" i="4"/>
  <c r="C1270" i="4"/>
  <c r="E1270" i="4"/>
  <c r="D1270" i="4"/>
  <c r="M1270" i="4"/>
  <c r="L1270" i="4"/>
  <c r="B1270" i="4"/>
  <c r="Q1238" i="4"/>
  <c r="P1238" i="4"/>
  <c r="F1238" i="4"/>
  <c r="N1238" i="4"/>
  <c r="B1238" i="4"/>
  <c r="C1238" i="4"/>
  <c r="E1238" i="4"/>
  <c r="L1238" i="4"/>
  <c r="M1238" i="4"/>
  <c r="D1238" i="4"/>
  <c r="Q1206" i="4"/>
  <c r="F1206" i="4"/>
  <c r="P1206" i="4"/>
  <c r="N1206" i="4"/>
  <c r="C1206" i="4"/>
  <c r="E1206" i="4"/>
  <c r="B1206" i="4"/>
  <c r="M1206" i="4"/>
  <c r="L1206" i="4"/>
  <c r="D1206" i="4"/>
  <c r="Q1182" i="4"/>
  <c r="P1182" i="4"/>
  <c r="F1182" i="4"/>
  <c r="N1182" i="4"/>
  <c r="M1182" i="4"/>
  <c r="L1182" i="4"/>
  <c r="D1182" i="4"/>
  <c r="C1182" i="4"/>
  <c r="B1182" i="4"/>
  <c r="Q1150" i="4"/>
  <c r="P1150" i="4"/>
  <c r="F1150" i="4"/>
  <c r="N1150" i="4"/>
  <c r="M1150" i="4"/>
  <c r="L1150" i="4"/>
  <c r="B1150" i="4"/>
  <c r="C1150" i="4"/>
  <c r="D1150" i="4"/>
  <c r="E1150" i="4"/>
  <c r="Q1118" i="4"/>
  <c r="P1118" i="4"/>
  <c r="F1118" i="4"/>
  <c r="N1118" i="4"/>
  <c r="M1118" i="4"/>
  <c r="L1118" i="4"/>
  <c r="D1118" i="4"/>
  <c r="C1118" i="4"/>
  <c r="B1118" i="4"/>
  <c r="M1262" i="4"/>
  <c r="C1606" i="4"/>
  <c r="Q1965" i="4"/>
  <c r="F1965" i="4"/>
  <c r="P1965" i="4"/>
  <c r="N1965" i="4"/>
  <c r="L1965" i="4"/>
  <c r="M1965" i="4"/>
  <c r="C1965" i="4"/>
  <c r="D1965" i="4"/>
  <c r="E1965" i="4"/>
  <c r="Q1933" i="4"/>
  <c r="F1933" i="4"/>
  <c r="P1933" i="4"/>
  <c r="N1933" i="4"/>
  <c r="B1933" i="4"/>
  <c r="E1933" i="4"/>
  <c r="C1933" i="4"/>
  <c r="M1933" i="4"/>
  <c r="Q1901" i="4"/>
  <c r="F1901" i="4"/>
  <c r="P1901" i="4"/>
  <c r="N1901" i="4"/>
  <c r="B1901" i="4"/>
  <c r="E1901" i="4"/>
  <c r="C1901" i="4"/>
  <c r="M1901" i="4"/>
  <c r="D1901" i="4"/>
  <c r="Q1869" i="4"/>
  <c r="F1869" i="4"/>
  <c r="P1869" i="4"/>
  <c r="N1869" i="4"/>
  <c r="M1869" i="4"/>
  <c r="L1869" i="4"/>
  <c r="D1869" i="4"/>
  <c r="C1869" i="4"/>
  <c r="E1869" i="4"/>
  <c r="Q1837" i="4"/>
  <c r="F1837" i="4"/>
  <c r="N1837" i="4"/>
  <c r="P1837" i="4"/>
  <c r="B1837" i="4"/>
  <c r="L1837" i="4"/>
  <c r="E1837" i="4"/>
  <c r="M1837" i="4"/>
  <c r="C1837" i="4"/>
  <c r="D1837" i="4"/>
  <c r="Q1805" i="4"/>
  <c r="F1805" i="4"/>
  <c r="N1805" i="4"/>
  <c r="P1805" i="4"/>
  <c r="M1805" i="4"/>
  <c r="C1805" i="4"/>
  <c r="D1805" i="4"/>
  <c r="L1805" i="4"/>
  <c r="B1805" i="4"/>
  <c r="E1805" i="4"/>
  <c r="Q1781" i="4"/>
  <c r="P1781" i="4"/>
  <c r="N1781" i="4"/>
  <c r="F1781" i="4"/>
  <c r="E1781" i="4"/>
  <c r="C1781" i="4"/>
  <c r="D1781" i="4"/>
  <c r="M1781" i="4"/>
  <c r="B1781" i="4"/>
  <c r="Q1757" i="4"/>
  <c r="N1757" i="4"/>
  <c r="F1757" i="4"/>
  <c r="P1757" i="4"/>
  <c r="D1757" i="4"/>
  <c r="C1757" i="4"/>
  <c r="M1757" i="4"/>
  <c r="L1757" i="4"/>
  <c r="E1757" i="4"/>
  <c r="B1757" i="4"/>
  <c r="Q1725" i="4"/>
  <c r="N1725" i="4"/>
  <c r="F1725" i="4"/>
  <c r="P1725" i="4"/>
  <c r="M1725" i="4"/>
  <c r="C1725" i="4"/>
  <c r="D1725" i="4"/>
  <c r="L1725" i="4"/>
  <c r="E1725" i="4"/>
  <c r="B1725" i="4"/>
  <c r="Q1693" i="4"/>
  <c r="N1693" i="4"/>
  <c r="F1693" i="4"/>
  <c r="P1693" i="4"/>
  <c r="E1693" i="4"/>
  <c r="C1693" i="4"/>
  <c r="D1693" i="4"/>
  <c r="M1693" i="4"/>
  <c r="B1693" i="4"/>
  <c r="Q1661" i="4"/>
  <c r="N1661" i="4"/>
  <c r="F1661" i="4"/>
  <c r="P1661" i="4"/>
  <c r="L1661" i="4"/>
  <c r="C1661" i="4"/>
  <c r="D1661" i="4"/>
  <c r="B1661" i="4"/>
  <c r="M1661" i="4"/>
  <c r="Q1629" i="4"/>
  <c r="N1629" i="4"/>
  <c r="F1629" i="4"/>
  <c r="P1629" i="4"/>
  <c r="E1629" i="4"/>
  <c r="C1629" i="4"/>
  <c r="M1629" i="4"/>
  <c r="L1629" i="4"/>
  <c r="B1629" i="4"/>
  <c r="Q1597" i="4"/>
  <c r="N1597" i="4"/>
  <c r="F1597" i="4"/>
  <c r="P1597" i="4"/>
  <c r="B1597" i="4"/>
  <c r="D1597" i="4"/>
  <c r="E1597" i="4"/>
  <c r="M1597" i="4"/>
  <c r="C1597" i="4"/>
  <c r="L1597" i="4"/>
  <c r="Q1565" i="4"/>
  <c r="N1565" i="4"/>
  <c r="F1565" i="4"/>
  <c r="P1565" i="4"/>
  <c r="M1565" i="4"/>
  <c r="L1565" i="4"/>
  <c r="B1565" i="4"/>
  <c r="C1565" i="4"/>
  <c r="D1565" i="4"/>
  <c r="E1565" i="4"/>
  <c r="Q1533" i="4"/>
  <c r="N1533" i="4"/>
  <c r="F1533" i="4"/>
  <c r="P1533" i="4"/>
  <c r="B1533" i="4"/>
  <c r="E1533" i="4"/>
  <c r="D1533" i="4"/>
  <c r="M1533" i="4"/>
  <c r="L1533" i="4"/>
  <c r="Q1501" i="4"/>
  <c r="N1501" i="4"/>
  <c r="F1501" i="4"/>
  <c r="P1501" i="4"/>
  <c r="E1501" i="4"/>
  <c r="C1501" i="4"/>
  <c r="M1501" i="4"/>
  <c r="L1501" i="4"/>
  <c r="D1501" i="4"/>
  <c r="B1501" i="4"/>
  <c r="Q1469" i="4"/>
  <c r="N1469" i="4"/>
  <c r="F1469" i="4"/>
  <c r="P1469" i="4"/>
  <c r="L1469" i="4"/>
  <c r="C1469" i="4"/>
  <c r="B1469" i="4"/>
  <c r="M1469" i="4"/>
  <c r="D1469" i="4"/>
  <c r="E1469" i="4"/>
  <c r="Q1445" i="4"/>
  <c r="P1445" i="4"/>
  <c r="N1445" i="4"/>
  <c r="F1445" i="4"/>
  <c r="E1445" i="4"/>
  <c r="C1445" i="4"/>
  <c r="D1445" i="4"/>
  <c r="M1445" i="4"/>
  <c r="B1445" i="4"/>
  <c r="Q1413" i="4"/>
  <c r="P1413" i="4"/>
  <c r="N1413" i="4"/>
  <c r="F1413" i="4"/>
  <c r="L1413" i="4"/>
  <c r="C1413" i="4"/>
  <c r="B1413" i="4"/>
  <c r="D1413" i="4"/>
  <c r="M1413" i="4"/>
  <c r="Q1373" i="4"/>
  <c r="N1373" i="4"/>
  <c r="F1373" i="4"/>
  <c r="P1373" i="4"/>
  <c r="M1373" i="4"/>
  <c r="L1373" i="4"/>
  <c r="B1373" i="4"/>
  <c r="C1373" i="4"/>
  <c r="E1373" i="4"/>
  <c r="Q1333" i="4"/>
  <c r="P1333" i="4"/>
  <c r="N1333" i="4"/>
  <c r="F1333" i="4"/>
  <c r="B1333" i="4"/>
  <c r="D1333" i="4"/>
  <c r="E1333" i="4"/>
  <c r="M1333" i="4"/>
  <c r="C1333" i="4"/>
  <c r="L1333" i="4"/>
  <c r="Q1293" i="4"/>
  <c r="F1293" i="4"/>
  <c r="N1293" i="4"/>
  <c r="P1293" i="4"/>
  <c r="L1293" i="4"/>
  <c r="B1293" i="4"/>
  <c r="C1293" i="4"/>
  <c r="D1293" i="4"/>
  <c r="Q1261" i="4"/>
  <c r="F1261" i="4"/>
  <c r="N1261" i="4"/>
  <c r="P1261" i="4"/>
  <c r="E1261" i="4"/>
  <c r="B1261" i="4"/>
  <c r="D1261" i="4"/>
  <c r="M1261" i="4"/>
  <c r="C1261" i="4"/>
  <c r="Q1221" i="4"/>
  <c r="F1221" i="4"/>
  <c r="P1221" i="4"/>
  <c r="N1221" i="4"/>
  <c r="L1221" i="4"/>
  <c r="B1221" i="4"/>
  <c r="D1221" i="4"/>
  <c r="M1221" i="4"/>
  <c r="C1221" i="4"/>
  <c r="E1221" i="4"/>
  <c r="Q1181" i="4"/>
  <c r="F1181" i="4"/>
  <c r="N1181" i="4"/>
  <c r="P1181" i="4"/>
  <c r="M1181" i="4"/>
  <c r="L1181" i="4"/>
  <c r="D1181" i="4"/>
  <c r="B1181" i="4"/>
  <c r="E1181" i="4"/>
  <c r="Q1149" i="4"/>
  <c r="N1149" i="4"/>
  <c r="P1149" i="4"/>
  <c r="F1149" i="4"/>
  <c r="C1149" i="4"/>
  <c r="D1149" i="4"/>
  <c r="E1149" i="4"/>
  <c r="M1149" i="4"/>
  <c r="Q1117" i="4"/>
  <c r="F1117" i="4"/>
  <c r="N1117" i="4"/>
  <c r="P1117" i="4"/>
  <c r="M1117" i="4"/>
  <c r="L1117" i="4"/>
  <c r="D1117" i="4"/>
  <c r="B1117" i="4"/>
  <c r="C1117" i="4"/>
  <c r="E1117" i="4"/>
  <c r="Q1085" i="4"/>
  <c r="N1085" i="4"/>
  <c r="F1085" i="4"/>
  <c r="P1085" i="4"/>
  <c r="C1085" i="4"/>
  <c r="D1085" i="4"/>
  <c r="E1085" i="4"/>
  <c r="M1085" i="4"/>
  <c r="L1085" i="4"/>
  <c r="B1085" i="4"/>
  <c r="Q1053" i="4"/>
  <c r="F1053" i="4"/>
  <c r="N1053" i="4"/>
  <c r="P1053" i="4"/>
  <c r="M1053" i="4"/>
  <c r="L1053" i="4"/>
  <c r="C1053" i="4"/>
  <c r="B1053" i="4"/>
  <c r="D1053" i="4"/>
  <c r="E1053" i="4"/>
  <c r="Q1029" i="4"/>
  <c r="F1029" i="4"/>
  <c r="P1029" i="4"/>
  <c r="N1029" i="4"/>
  <c r="D1029" i="4"/>
  <c r="C1029" i="4"/>
  <c r="E1029" i="4"/>
  <c r="M1029" i="4"/>
  <c r="B1029" i="4"/>
  <c r="L1029" i="4"/>
  <c r="Q997" i="4"/>
  <c r="F997" i="4"/>
  <c r="P997" i="4"/>
  <c r="N997" i="4"/>
  <c r="M997" i="4"/>
  <c r="L997" i="4"/>
  <c r="B997" i="4"/>
  <c r="C997" i="4"/>
  <c r="Q965" i="4"/>
  <c r="F965" i="4"/>
  <c r="P965" i="4"/>
  <c r="N965" i="4"/>
  <c r="M965" i="4"/>
  <c r="L965" i="4"/>
  <c r="C965" i="4"/>
  <c r="B965" i="4"/>
  <c r="D965" i="4"/>
  <c r="Q933" i="4"/>
  <c r="F933" i="4"/>
  <c r="P933" i="4"/>
  <c r="N933" i="4"/>
  <c r="D933" i="4"/>
  <c r="C933" i="4"/>
  <c r="E933" i="4"/>
  <c r="M933" i="4"/>
  <c r="B933" i="4"/>
  <c r="L933" i="4"/>
  <c r="Q901" i="4"/>
  <c r="F901" i="4"/>
  <c r="P901" i="4"/>
  <c r="N901" i="4"/>
  <c r="E901" i="4"/>
  <c r="B901" i="4"/>
  <c r="M901" i="4"/>
  <c r="L901" i="4"/>
  <c r="C901" i="4"/>
  <c r="Q869" i="4"/>
  <c r="F869" i="4"/>
  <c r="P869" i="4"/>
  <c r="N869" i="4"/>
  <c r="L869" i="4"/>
  <c r="B869" i="4"/>
  <c r="D869" i="4"/>
  <c r="M869" i="4"/>
  <c r="C869" i="4"/>
  <c r="E869" i="4"/>
  <c r="Q837" i="4"/>
  <c r="F837" i="4"/>
  <c r="P837" i="4"/>
  <c r="N837" i="4"/>
  <c r="E837" i="4"/>
  <c r="B837" i="4"/>
  <c r="C837" i="4"/>
  <c r="M837" i="4"/>
  <c r="L837" i="4"/>
  <c r="D837" i="4"/>
  <c r="Q805" i="4"/>
  <c r="F805" i="4"/>
  <c r="P805" i="4"/>
  <c r="N805" i="4"/>
  <c r="L805" i="4"/>
  <c r="B805" i="4"/>
  <c r="D805" i="4"/>
  <c r="C805" i="4"/>
  <c r="Q773" i="4"/>
  <c r="F773" i="4"/>
  <c r="P773" i="4"/>
  <c r="N773" i="4"/>
  <c r="E773" i="4"/>
  <c r="B773" i="4"/>
  <c r="M773" i="4"/>
  <c r="L773" i="4"/>
  <c r="Q749" i="4"/>
  <c r="N749" i="4"/>
  <c r="P749" i="4"/>
  <c r="F749" i="4"/>
  <c r="L749" i="4"/>
  <c r="C749" i="4"/>
  <c r="B749" i="4"/>
  <c r="M749" i="4"/>
  <c r="D749" i="4"/>
  <c r="E749" i="4"/>
  <c r="Q717" i="4"/>
  <c r="N717" i="4"/>
  <c r="P717" i="4"/>
  <c r="F717" i="4"/>
  <c r="D717" i="4"/>
  <c r="C717" i="4"/>
  <c r="E717" i="4"/>
  <c r="M717" i="4"/>
  <c r="B717" i="4"/>
  <c r="Q685" i="4"/>
  <c r="N685" i="4"/>
  <c r="P685" i="4"/>
  <c r="F685" i="4"/>
  <c r="L685" i="4"/>
  <c r="C685" i="4"/>
  <c r="B685" i="4"/>
  <c r="D685" i="4"/>
  <c r="E685" i="4"/>
  <c r="Q653" i="4"/>
  <c r="N653" i="4"/>
  <c r="P653" i="4"/>
  <c r="F653" i="4"/>
  <c r="L653" i="4"/>
  <c r="C653" i="4"/>
  <c r="B653" i="4"/>
  <c r="M653" i="4"/>
  <c r="D653" i="4"/>
  <c r="E653" i="4"/>
  <c r="Q621" i="4"/>
  <c r="N621" i="4"/>
  <c r="P621" i="4"/>
  <c r="F621" i="4"/>
  <c r="L621" i="4"/>
  <c r="C621" i="4"/>
  <c r="B621" i="4"/>
  <c r="D621" i="4"/>
  <c r="Q589" i="4"/>
  <c r="N589" i="4"/>
  <c r="P589" i="4"/>
  <c r="F589" i="4"/>
  <c r="M589" i="4"/>
  <c r="L589" i="4"/>
  <c r="B589" i="4"/>
  <c r="C589" i="4"/>
  <c r="D589" i="4"/>
  <c r="E589" i="4"/>
  <c r="F557" i="4"/>
  <c r="Q557" i="4"/>
  <c r="N557" i="4"/>
  <c r="P557" i="4"/>
  <c r="M557" i="4"/>
  <c r="L557" i="4"/>
  <c r="B557" i="4"/>
  <c r="C557" i="4"/>
  <c r="D557" i="4"/>
  <c r="F525" i="4"/>
  <c r="Q525" i="4"/>
  <c r="N525" i="4"/>
  <c r="P525" i="4"/>
  <c r="E525" i="4"/>
  <c r="C525" i="4"/>
  <c r="D525" i="4"/>
  <c r="B525" i="4"/>
  <c r="F493" i="4"/>
  <c r="Q493" i="4"/>
  <c r="N493" i="4"/>
  <c r="P493" i="4"/>
  <c r="M493" i="4"/>
  <c r="L493" i="4"/>
  <c r="C493" i="4"/>
  <c r="E493" i="4"/>
  <c r="F461" i="4"/>
  <c r="Q461" i="4"/>
  <c r="N461" i="4"/>
  <c r="P461" i="4"/>
  <c r="L461" i="4"/>
  <c r="C461" i="4"/>
  <c r="B461" i="4"/>
  <c r="E461" i="4"/>
  <c r="F429" i="4"/>
  <c r="Q429" i="4"/>
  <c r="N429" i="4"/>
  <c r="P429" i="4"/>
  <c r="B429" i="4"/>
  <c r="D429" i="4"/>
  <c r="E429" i="4"/>
  <c r="M429" i="4"/>
  <c r="L429" i="4"/>
  <c r="C429" i="4"/>
  <c r="F397" i="4"/>
  <c r="Q397" i="4"/>
  <c r="N397" i="4"/>
  <c r="P397" i="4"/>
  <c r="M397" i="4"/>
  <c r="L397" i="4"/>
  <c r="C397" i="4"/>
  <c r="E397" i="4"/>
  <c r="F365" i="4"/>
  <c r="Q365" i="4"/>
  <c r="N365" i="4"/>
  <c r="P365" i="4"/>
  <c r="L365" i="4"/>
  <c r="C365" i="4"/>
  <c r="B365" i="4"/>
  <c r="M365" i="4"/>
  <c r="Q325" i="4"/>
  <c r="F325" i="4"/>
  <c r="N325" i="4"/>
  <c r="P325" i="4"/>
  <c r="E325" i="4"/>
  <c r="B325" i="4"/>
  <c r="L325" i="4"/>
  <c r="Q293" i="4"/>
  <c r="F293" i="4"/>
  <c r="N293" i="4"/>
  <c r="P293" i="4"/>
  <c r="M293" i="4"/>
  <c r="L293" i="4"/>
  <c r="D293" i="4"/>
  <c r="E293" i="4"/>
  <c r="Q1995" i="4"/>
  <c r="P1995" i="4"/>
  <c r="N1995" i="4"/>
  <c r="F1995" i="4"/>
  <c r="M1995" i="4"/>
  <c r="L1995" i="4"/>
  <c r="D1995" i="4"/>
  <c r="D1996" i="4" s="1"/>
  <c r="D1997" i="4" s="1"/>
  <c r="D1998" i="4" s="1"/>
  <c r="D1999" i="4" s="1"/>
  <c r="D2000" i="4" s="1"/>
  <c r="Q1971" i="4"/>
  <c r="P1971" i="4"/>
  <c r="N1971" i="4"/>
  <c r="F1971" i="4"/>
  <c r="L1971" i="4"/>
  <c r="M1971" i="4"/>
  <c r="D1971" i="4"/>
  <c r="E1971" i="4"/>
  <c r="Q1947" i="4"/>
  <c r="P1947" i="4"/>
  <c r="F1947" i="4"/>
  <c r="N1947" i="4"/>
  <c r="E1947" i="4"/>
  <c r="B1947" i="4"/>
  <c r="Q1923" i="4"/>
  <c r="P1923" i="4"/>
  <c r="N1923" i="4"/>
  <c r="F1923" i="4"/>
  <c r="E1923" i="4"/>
  <c r="M1923" i="4"/>
  <c r="L1923" i="4"/>
  <c r="B1923" i="4"/>
  <c r="Q1899" i="4"/>
  <c r="P1899" i="4"/>
  <c r="F1899" i="4"/>
  <c r="N1899" i="4"/>
  <c r="C1899" i="4"/>
  <c r="D1899" i="4"/>
  <c r="E1899" i="4"/>
  <c r="M1899" i="4"/>
  <c r="Q1875" i="4"/>
  <c r="F1875" i="4"/>
  <c r="P1875" i="4"/>
  <c r="N1875" i="4"/>
  <c r="M1875" i="4"/>
  <c r="L1875" i="4"/>
  <c r="D1875" i="4"/>
  <c r="Q1851" i="4"/>
  <c r="P1851" i="4"/>
  <c r="F1851" i="4"/>
  <c r="N1851" i="4"/>
  <c r="C1851" i="4"/>
  <c r="D1851" i="4"/>
  <c r="E1851" i="4"/>
  <c r="M1851" i="4"/>
  <c r="Q1827" i="4"/>
  <c r="F1827" i="4"/>
  <c r="P1827" i="4"/>
  <c r="N1827" i="4"/>
  <c r="M1827" i="4"/>
  <c r="L1827" i="4"/>
  <c r="D1827" i="4"/>
  <c r="Q1803" i="4"/>
  <c r="P1803" i="4"/>
  <c r="N1803" i="4"/>
  <c r="F1803" i="4"/>
  <c r="L1803" i="4"/>
  <c r="B1803" i="4"/>
  <c r="C1803" i="4"/>
  <c r="M1803" i="4"/>
  <c r="D1803" i="4"/>
  <c r="E1803" i="4"/>
  <c r="Q1787" i="4"/>
  <c r="P1787" i="4"/>
  <c r="N1787" i="4"/>
  <c r="F1787" i="4"/>
  <c r="C1787" i="4"/>
  <c r="E1787" i="4"/>
  <c r="D1787" i="4"/>
  <c r="M1787" i="4"/>
  <c r="Q1763" i="4"/>
  <c r="F1763" i="4"/>
  <c r="P1763" i="4"/>
  <c r="N1763" i="4"/>
  <c r="M1763" i="4"/>
  <c r="L1763" i="4"/>
  <c r="C1763" i="4"/>
  <c r="Q1747" i="4"/>
  <c r="F1747" i="4"/>
  <c r="P1747" i="4"/>
  <c r="N1747" i="4"/>
  <c r="L1747" i="4"/>
  <c r="B1747" i="4"/>
  <c r="C1747" i="4"/>
  <c r="Q1731" i="4"/>
  <c r="F1731" i="4"/>
  <c r="P1731" i="4"/>
  <c r="N1731" i="4"/>
  <c r="B1731" i="4"/>
  <c r="C1731" i="4"/>
  <c r="E1731" i="4"/>
  <c r="M1731" i="4"/>
  <c r="Q1715" i="4"/>
  <c r="F1715" i="4"/>
  <c r="P1715" i="4"/>
  <c r="N1715" i="4"/>
  <c r="C1715" i="4"/>
  <c r="B1715" i="4"/>
  <c r="E1715" i="4"/>
  <c r="M1715" i="4"/>
  <c r="Q1699" i="4"/>
  <c r="F1699" i="4"/>
  <c r="P1699" i="4"/>
  <c r="N1699" i="4"/>
  <c r="E1699" i="4"/>
  <c r="C1699" i="4"/>
  <c r="D1699" i="4"/>
  <c r="M1699" i="4"/>
  <c r="Q1683" i="4"/>
  <c r="F1683" i="4"/>
  <c r="P1683" i="4"/>
  <c r="N1683" i="4"/>
  <c r="M1683" i="4"/>
  <c r="L1683" i="4"/>
  <c r="B1683" i="4"/>
  <c r="E1683" i="4"/>
  <c r="Q1667" i="4"/>
  <c r="F1667" i="4"/>
  <c r="P1667" i="4"/>
  <c r="N1667" i="4"/>
  <c r="L1667" i="4"/>
  <c r="D1667" i="4"/>
  <c r="B1667" i="4"/>
  <c r="E1667" i="4"/>
  <c r="Q1659" i="4"/>
  <c r="P1659" i="4"/>
  <c r="N1659" i="4"/>
  <c r="F1659" i="4"/>
  <c r="D1659" i="4"/>
  <c r="B1659" i="4"/>
  <c r="Q1643" i="4"/>
  <c r="P1643" i="4"/>
  <c r="N1643" i="4"/>
  <c r="F1643" i="4"/>
  <c r="M1643" i="4"/>
  <c r="L1643" i="4"/>
  <c r="B1643" i="4"/>
  <c r="Q1627" i="4"/>
  <c r="P1627" i="4"/>
  <c r="N1627" i="4"/>
  <c r="F1627" i="4"/>
  <c r="E1627" i="4"/>
  <c r="C1627" i="4"/>
  <c r="M1627" i="4"/>
  <c r="Q1603" i="4"/>
  <c r="F1603" i="4"/>
  <c r="P1603" i="4"/>
  <c r="N1603" i="4"/>
  <c r="E1603" i="4"/>
  <c r="D1603" i="4"/>
  <c r="Q1587" i="4"/>
  <c r="F1587" i="4"/>
  <c r="P1587" i="4"/>
  <c r="N1587" i="4"/>
  <c r="M1587" i="4"/>
  <c r="L1587" i="4"/>
  <c r="B1587" i="4"/>
  <c r="Q1571" i="4"/>
  <c r="F1571" i="4"/>
  <c r="P1571" i="4"/>
  <c r="N1571" i="4"/>
  <c r="L1571" i="4"/>
  <c r="C1571" i="4"/>
  <c r="D1571" i="4"/>
  <c r="Q1555" i="4"/>
  <c r="F1555" i="4"/>
  <c r="P1555" i="4"/>
  <c r="N1555" i="4"/>
  <c r="D1555" i="4"/>
  <c r="B1555" i="4"/>
  <c r="E1555" i="4"/>
  <c r="L1555" i="4"/>
  <c r="Q1539" i="4"/>
  <c r="F1539" i="4"/>
  <c r="P1539" i="4"/>
  <c r="N1539" i="4"/>
  <c r="E1539" i="4"/>
  <c r="C1539" i="4"/>
  <c r="Q1523" i="4"/>
  <c r="F1523" i="4"/>
  <c r="P1523" i="4"/>
  <c r="N1523" i="4"/>
  <c r="D1523" i="4"/>
  <c r="B1523" i="4"/>
  <c r="E1523" i="4"/>
  <c r="L1523" i="4"/>
  <c r="C1523" i="4"/>
  <c r="Q1507" i="4"/>
  <c r="F1507" i="4"/>
  <c r="P1507" i="4"/>
  <c r="N1507" i="4"/>
  <c r="M1507" i="4"/>
  <c r="L1507" i="4"/>
  <c r="D1507" i="4"/>
  <c r="B1507" i="4"/>
  <c r="E1507" i="4"/>
  <c r="Q1491" i="4"/>
  <c r="F1491" i="4"/>
  <c r="P1491" i="4"/>
  <c r="N1491" i="4"/>
  <c r="L1491" i="4"/>
  <c r="C1491" i="4"/>
  <c r="D1491" i="4"/>
  <c r="E1491" i="4"/>
  <c r="Q1475" i="4"/>
  <c r="F1475" i="4"/>
  <c r="P1475" i="4"/>
  <c r="N1475" i="4"/>
  <c r="E1475" i="4"/>
  <c r="M1475" i="4"/>
  <c r="L1475" i="4"/>
  <c r="B1475" i="4"/>
  <c r="Q1459" i="4"/>
  <c r="F1459" i="4"/>
  <c r="P1459" i="4"/>
  <c r="N1459" i="4"/>
  <c r="L1459" i="4"/>
  <c r="C1459" i="4"/>
  <c r="D1459" i="4"/>
  <c r="M1459" i="4"/>
  <c r="Q1443" i="4"/>
  <c r="F1443" i="4"/>
  <c r="P1443" i="4"/>
  <c r="N1443" i="4"/>
  <c r="E1443" i="4"/>
  <c r="M1443" i="4"/>
  <c r="L1443" i="4"/>
  <c r="C1443" i="4"/>
  <c r="Q1427" i="4"/>
  <c r="F1427" i="4"/>
  <c r="P1427" i="4"/>
  <c r="N1427" i="4"/>
  <c r="L1427" i="4"/>
  <c r="C1427" i="4"/>
  <c r="D1427" i="4"/>
  <c r="M1427" i="4"/>
  <c r="B1427" i="4"/>
  <c r="Q1411" i="4"/>
  <c r="F1411" i="4"/>
  <c r="P1411" i="4"/>
  <c r="N1411" i="4"/>
  <c r="E1411" i="4"/>
  <c r="L1411" i="4"/>
  <c r="C1411" i="4"/>
  <c r="D1411" i="4"/>
  <c r="Q1403" i="4"/>
  <c r="P1403" i="4"/>
  <c r="N1403" i="4"/>
  <c r="F1403" i="4"/>
  <c r="M1403" i="4"/>
  <c r="L1403" i="4"/>
  <c r="D1403" i="4"/>
  <c r="Q1387" i="4"/>
  <c r="P1387" i="4"/>
  <c r="N1387" i="4"/>
  <c r="F1387" i="4"/>
  <c r="D1387" i="4"/>
  <c r="B1387" i="4"/>
  <c r="E1387" i="4"/>
  <c r="C1387" i="4"/>
  <c r="Q1379" i="4"/>
  <c r="F1379" i="4"/>
  <c r="P1379" i="4"/>
  <c r="N1379" i="4"/>
  <c r="E1379" i="4"/>
  <c r="C1379" i="4"/>
  <c r="D1379" i="4"/>
  <c r="B1379" i="4"/>
  <c r="Q1363" i="4"/>
  <c r="F1363" i="4"/>
  <c r="P1363" i="4"/>
  <c r="N1363" i="4"/>
  <c r="L1363" i="4"/>
  <c r="C1363" i="4"/>
  <c r="D1363" i="4"/>
  <c r="B1363" i="4"/>
  <c r="E1363" i="4"/>
  <c r="Q1355" i="4"/>
  <c r="P1355" i="4"/>
  <c r="N1355" i="4"/>
  <c r="F1355" i="4"/>
  <c r="D1355" i="4"/>
  <c r="B1355" i="4"/>
  <c r="E1355" i="4"/>
  <c r="M1355" i="4"/>
  <c r="Q1347" i="4"/>
  <c r="F1347" i="4"/>
  <c r="P1347" i="4"/>
  <c r="N1347" i="4"/>
  <c r="E1347" i="4"/>
  <c r="D1347" i="4"/>
  <c r="B1347" i="4"/>
  <c r="L1347" i="4"/>
  <c r="Q1339" i="4"/>
  <c r="P1339" i="4"/>
  <c r="N1339" i="4"/>
  <c r="F1339" i="4"/>
  <c r="M1339" i="4"/>
  <c r="L1339" i="4"/>
  <c r="C1339" i="4"/>
  <c r="E1339" i="4"/>
  <c r="Q1331" i="4"/>
  <c r="F1331" i="4"/>
  <c r="P1331" i="4"/>
  <c r="N1331" i="4"/>
  <c r="L1331" i="4"/>
  <c r="C1331" i="4"/>
  <c r="D1331" i="4"/>
  <c r="E1331" i="4"/>
  <c r="Q1323" i="4"/>
  <c r="P1323" i="4"/>
  <c r="N1323" i="4"/>
  <c r="F1323" i="4"/>
  <c r="C1323" i="4"/>
  <c r="D1323" i="4"/>
  <c r="E1323" i="4"/>
  <c r="M1323" i="4"/>
  <c r="L1323" i="4"/>
  <c r="Q1315" i="4"/>
  <c r="F1315" i="4"/>
  <c r="P1315" i="4"/>
  <c r="N1315" i="4"/>
  <c r="E1315" i="4"/>
  <c r="C1315" i="4"/>
  <c r="L1315" i="4"/>
  <c r="Q1307" i="4"/>
  <c r="P1307" i="4"/>
  <c r="N1307" i="4"/>
  <c r="F1307" i="4"/>
  <c r="M1307" i="4"/>
  <c r="L1307" i="4"/>
  <c r="D1307" i="4"/>
  <c r="B1307" i="4"/>
  <c r="Q1299" i="4"/>
  <c r="F1299" i="4"/>
  <c r="P1299" i="4"/>
  <c r="N1299" i="4"/>
  <c r="M1299" i="4"/>
  <c r="B1299" i="4"/>
  <c r="C1299" i="4"/>
  <c r="L1299" i="4"/>
  <c r="Q1291" i="4"/>
  <c r="P1291" i="4"/>
  <c r="N1291" i="4"/>
  <c r="F1291" i="4"/>
  <c r="B1291" i="4"/>
  <c r="C1291" i="4"/>
  <c r="E1291" i="4"/>
  <c r="M1291" i="4"/>
  <c r="L1291" i="4"/>
  <c r="D1291" i="4"/>
  <c r="Q1275" i="4"/>
  <c r="P1275" i="4"/>
  <c r="N1275" i="4"/>
  <c r="F1275" i="4"/>
  <c r="M1275" i="4"/>
  <c r="L1275" i="4"/>
  <c r="B1275" i="4"/>
  <c r="D1275" i="4"/>
  <c r="E1275" i="4"/>
  <c r="Q1267" i="4"/>
  <c r="F1267" i="4"/>
  <c r="P1267" i="4"/>
  <c r="N1267" i="4"/>
  <c r="L1267" i="4"/>
  <c r="C1267" i="4"/>
  <c r="B1267" i="4"/>
  <c r="D1267" i="4"/>
  <c r="Q1259" i="4"/>
  <c r="P1259" i="4"/>
  <c r="N1259" i="4"/>
  <c r="F1259" i="4"/>
  <c r="C1259" i="4"/>
  <c r="D1259" i="4"/>
  <c r="E1259" i="4"/>
  <c r="M1259" i="4"/>
  <c r="B1259" i="4"/>
  <c r="Q1251" i="4"/>
  <c r="F1251" i="4"/>
  <c r="P1251" i="4"/>
  <c r="N1251" i="4"/>
  <c r="C1251" i="4"/>
  <c r="M1251" i="4"/>
  <c r="D1251" i="4"/>
  <c r="Q1243" i="4"/>
  <c r="F1243" i="4"/>
  <c r="P1243" i="4"/>
  <c r="N1243" i="4"/>
  <c r="M1243" i="4"/>
  <c r="L1243" i="4"/>
  <c r="B1243" i="4"/>
  <c r="C1243" i="4"/>
  <c r="E1243" i="4"/>
  <c r="F1235" i="4"/>
  <c r="Q1235" i="4"/>
  <c r="P1235" i="4"/>
  <c r="N1235" i="4"/>
  <c r="L1235" i="4"/>
  <c r="B1235" i="4"/>
  <c r="C1235" i="4"/>
  <c r="E1235" i="4"/>
  <c r="Q1227" i="4"/>
  <c r="F1227" i="4"/>
  <c r="P1227" i="4"/>
  <c r="N1227" i="4"/>
  <c r="C1227" i="4"/>
  <c r="B1227" i="4"/>
  <c r="E1227" i="4"/>
  <c r="D1227" i="4"/>
  <c r="Q1219" i="4"/>
  <c r="F1219" i="4"/>
  <c r="P1219" i="4"/>
  <c r="N1219" i="4"/>
  <c r="E1219" i="4"/>
  <c r="M1219" i="4"/>
  <c r="L1219" i="4"/>
  <c r="B1219" i="4"/>
  <c r="Q1211" i="4"/>
  <c r="F1211" i="4"/>
  <c r="P1211" i="4"/>
  <c r="N1211" i="4"/>
  <c r="M1211" i="4"/>
  <c r="L1211" i="4"/>
  <c r="C1211" i="4"/>
  <c r="E1211" i="4"/>
  <c r="F1203" i="4"/>
  <c r="Q1203" i="4"/>
  <c r="P1203" i="4"/>
  <c r="N1203" i="4"/>
  <c r="L1203" i="4"/>
  <c r="C1203" i="4"/>
  <c r="D1203" i="4"/>
  <c r="M1203" i="4"/>
  <c r="Q1195" i="4"/>
  <c r="F1195" i="4"/>
  <c r="P1195" i="4"/>
  <c r="N1195" i="4"/>
  <c r="C1195" i="4"/>
  <c r="D1195" i="4"/>
  <c r="E1195" i="4"/>
  <c r="M1195" i="4"/>
  <c r="Q1187" i="4"/>
  <c r="F1187" i="4"/>
  <c r="P1187" i="4"/>
  <c r="N1187" i="4"/>
  <c r="E1187" i="4"/>
  <c r="M1187" i="4"/>
  <c r="L1187" i="4"/>
  <c r="C1187" i="4"/>
  <c r="Q1179" i="4"/>
  <c r="F1179" i="4"/>
  <c r="P1179" i="4"/>
  <c r="N1179" i="4"/>
  <c r="M1179" i="4"/>
  <c r="L1179" i="4"/>
  <c r="E1179" i="4"/>
  <c r="D1179" i="4"/>
  <c r="F1171" i="4"/>
  <c r="Q1171" i="4"/>
  <c r="P1171" i="4"/>
  <c r="N1171" i="4"/>
  <c r="L1171" i="4"/>
  <c r="B1171" i="4"/>
  <c r="C1171" i="4"/>
  <c r="M1171" i="4"/>
  <c r="D1171" i="4"/>
  <c r="Q1163" i="4"/>
  <c r="F1163" i="4"/>
  <c r="P1163" i="4"/>
  <c r="N1163" i="4"/>
  <c r="B1163" i="4"/>
  <c r="C1163" i="4"/>
  <c r="E1163" i="4"/>
  <c r="L1163" i="4"/>
  <c r="Q1155" i="4"/>
  <c r="F1155" i="4"/>
  <c r="P1155" i="4"/>
  <c r="N1155" i="4"/>
  <c r="E1155" i="4"/>
  <c r="L1155" i="4"/>
  <c r="C1155" i="4"/>
  <c r="D1155" i="4"/>
  <c r="L1539" i="4"/>
  <c r="D1587" i="4"/>
  <c r="E1635" i="4"/>
  <c r="L1659" i="4"/>
  <c r="D1707" i="4"/>
  <c r="E1747" i="4"/>
  <c r="L1771" i="4"/>
  <c r="C1827" i="4"/>
  <c r="C1867" i="4"/>
  <c r="L1891" i="4"/>
  <c r="C1931" i="4"/>
  <c r="E1979" i="4"/>
  <c r="L1780" i="4"/>
  <c r="C1860" i="4"/>
  <c r="B1924" i="4"/>
  <c r="L1964" i="4"/>
  <c r="B309" i="4"/>
  <c r="C421" i="4"/>
  <c r="D493" i="4"/>
  <c r="M1163" i="4"/>
  <c r="B1203" i="4"/>
  <c r="D1235" i="4"/>
  <c r="M1267" i="4"/>
  <c r="E1307" i="4"/>
  <c r="B1339" i="4"/>
  <c r="D1371" i="4"/>
  <c r="C1403" i="4"/>
  <c r="B1443" i="4"/>
  <c r="D1475" i="4"/>
  <c r="C1515" i="4"/>
  <c r="C1563" i="4"/>
  <c r="L1627" i="4"/>
  <c r="D1715" i="4"/>
  <c r="L1795" i="4"/>
  <c r="E1955" i="4"/>
  <c r="D1820" i="4"/>
  <c r="M1916" i="4"/>
  <c r="E301" i="4"/>
  <c r="D413" i="4"/>
  <c r="D501" i="4"/>
  <c r="D956" i="4"/>
  <c r="L996" i="4"/>
  <c r="E1044" i="4"/>
  <c r="C1084" i="4"/>
  <c r="M1124" i="4"/>
  <c r="B1172" i="4"/>
  <c r="B1212" i="4"/>
  <c r="L1252" i="4"/>
  <c r="B1300" i="4"/>
  <c r="C1340" i="4"/>
  <c r="L1380" i="4"/>
  <c r="B1428" i="4"/>
  <c r="C1468" i="4"/>
  <c r="L1508" i="4"/>
  <c r="D1556" i="4"/>
  <c r="B1596" i="4"/>
  <c r="L1636" i="4"/>
  <c r="C1684" i="4"/>
  <c r="E1724" i="4"/>
  <c r="L1764" i="4"/>
  <c r="C1876" i="4"/>
  <c r="C293" i="4"/>
  <c r="L405" i="4"/>
  <c r="B1134" i="4"/>
  <c r="E1222" i="4"/>
  <c r="M1302" i="4"/>
  <c r="B1390" i="4"/>
  <c r="E1478" i="4"/>
  <c r="M1558" i="4"/>
  <c r="C1646" i="4"/>
  <c r="B1734" i="4"/>
  <c r="M1814" i="4"/>
  <c r="E1902" i="4"/>
  <c r="C1990" i="4"/>
  <c r="L853" i="4"/>
  <c r="D1581" i="4"/>
  <c r="L1933" i="4"/>
  <c r="D901" i="4"/>
  <c r="B1205" i="4"/>
  <c r="C1709" i="4"/>
  <c r="D1128" i="4"/>
  <c r="D1992" i="4"/>
  <c r="Q1994" i="4"/>
  <c r="F1994" i="4"/>
  <c r="P1994" i="4"/>
  <c r="N1994" i="4"/>
  <c r="L1994" i="4"/>
  <c r="C1994" i="4"/>
  <c r="B1994" i="4"/>
  <c r="Q1986" i="4"/>
  <c r="F1986" i="4"/>
  <c r="P1986" i="4"/>
  <c r="N1986" i="4"/>
  <c r="D1986" i="4"/>
  <c r="B1986" i="4"/>
  <c r="E1986" i="4"/>
  <c r="M1986" i="4"/>
  <c r="Q1978" i="4"/>
  <c r="F1978" i="4"/>
  <c r="N1978" i="4"/>
  <c r="P1978" i="4"/>
  <c r="D1978" i="4"/>
  <c r="C1978" i="4"/>
  <c r="Q1970" i="4"/>
  <c r="F1970" i="4"/>
  <c r="P1970" i="4"/>
  <c r="N1970" i="4"/>
  <c r="M1970" i="4"/>
  <c r="L1970" i="4"/>
  <c r="E1970" i="4"/>
  <c r="Q1962" i="4"/>
  <c r="F1962" i="4"/>
  <c r="P1962" i="4"/>
  <c r="N1962" i="4"/>
  <c r="L1962" i="4"/>
  <c r="C1962" i="4"/>
  <c r="B1962" i="4"/>
  <c r="Q1954" i="4"/>
  <c r="F1954" i="4"/>
  <c r="P1954" i="4"/>
  <c r="N1954" i="4"/>
  <c r="E1954" i="4"/>
  <c r="B1954" i="4"/>
  <c r="D1954" i="4"/>
  <c r="L1954" i="4"/>
  <c r="Q1946" i="4"/>
  <c r="F1946" i="4"/>
  <c r="N1946" i="4"/>
  <c r="P1946" i="4"/>
  <c r="E1946" i="4"/>
  <c r="C1946" i="4"/>
  <c r="Q1938" i="4"/>
  <c r="F1938" i="4"/>
  <c r="P1938" i="4"/>
  <c r="N1938" i="4"/>
  <c r="M1938" i="4"/>
  <c r="L1938" i="4"/>
  <c r="E1938" i="4"/>
  <c r="Q1930" i="4"/>
  <c r="F1930" i="4"/>
  <c r="P1930" i="4"/>
  <c r="N1930" i="4"/>
  <c r="L1930" i="4"/>
  <c r="C1930" i="4"/>
  <c r="B1930" i="4"/>
  <c r="Q1922" i="4"/>
  <c r="F1922" i="4"/>
  <c r="P1922" i="4"/>
  <c r="N1922" i="4"/>
  <c r="D1922" i="4"/>
  <c r="L1922" i="4"/>
  <c r="E1922" i="4"/>
  <c r="M1922" i="4"/>
  <c r="Q1914" i="4"/>
  <c r="F1914" i="4"/>
  <c r="N1914" i="4"/>
  <c r="P1914" i="4"/>
  <c r="D1914" i="4"/>
  <c r="C1914" i="4"/>
  <c r="Q1906" i="4"/>
  <c r="F1906" i="4"/>
  <c r="P1906" i="4"/>
  <c r="N1906" i="4"/>
  <c r="M1906" i="4"/>
  <c r="L1906" i="4"/>
  <c r="E1906" i="4"/>
  <c r="Q1898" i="4"/>
  <c r="F1898" i="4"/>
  <c r="P1898" i="4"/>
  <c r="N1898" i="4"/>
  <c r="L1898" i="4"/>
  <c r="C1898" i="4"/>
  <c r="B1898" i="4"/>
  <c r="Q1890" i="4"/>
  <c r="F1890" i="4"/>
  <c r="P1890" i="4"/>
  <c r="N1890" i="4"/>
  <c r="B1890" i="4"/>
  <c r="C1890" i="4"/>
  <c r="E1890" i="4"/>
  <c r="M1890" i="4"/>
  <c r="Q1882" i="4"/>
  <c r="F1882" i="4"/>
  <c r="N1882" i="4"/>
  <c r="P1882" i="4"/>
  <c r="C1882" i="4"/>
  <c r="D1882" i="4"/>
  <c r="Q1874" i="4"/>
  <c r="F1874" i="4"/>
  <c r="P1874" i="4"/>
  <c r="N1874" i="4"/>
  <c r="M1874" i="4"/>
  <c r="L1874" i="4"/>
  <c r="E1874" i="4"/>
  <c r="Q1866" i="4"/>
  <c r="F1866" i="4"/>
  <c r="P1866" i="4"/>
  <c r="N1866" i="4"/>
  <c r="L1866" i="4"/>
  <c r="D1866" i="4"/>
  <c r="B1866" i="4"/>
  <c r="Q1858" i="4"/>
  <c r="F1858" i="4"/>
  <c r="P1858" i="4"/>
  <c r="N1858" i="4"/>
  <c r="B1858" i="4"/>
  <c r="C1858" i="4"/>
  <c r="E1858" i="4"/>
  <c r="M1858" i="4"/>
  <c r="Q1850" i="4"/>
  <c r="F1850" i="4"/>
  <c r="N1850" i="4"/>
  <c r="P1850" i="4"/>
  <c r="E1850" i="4"/>
  <c r="D1850" i="4"/>
  <c r="Q1842" i="4"/>
  <c r="F1842" i="4"/>
  <c r="P1842" i="4"/>
  <c r="N1842" i="4"/>
  <c r="M1842" i="4"/>
  <c r="L1842" i="4"/>
  <c r="C1842" i="4"/>
  <c r="Q1834" i="4"/>
  <c r="F1834" i="4"/>
  <c r="P1834" i="4"/>
  <c r="N1834" i="4"/>
  <c r="L1834" i="4"/>
  <c r="D1834" i="4"/>
  <c r="C1834" i="4"/>
  <c r="Q1826" i="4"/>
  <c r="F1826" i="4"/>
  <c r="P1826" i="4"/>
  <c r="N1826" i="4"/>
  <c r="B1826" i="4"/>
  <c r="C1826" i="4"/>
  <c r="E1826" i="4"/>
  <c r="M1826" i="4"/>
  <c r="Q1818" i="4"/>
  <c r="F1818" i="4"/>
  <c r="N1818" i="4"/>
  <c r="P1818" i="4"/>
  <c r="E1818" i="4"/>
  <c r="D1818" i="4"/>
  <c r="Q1810" i="4"/>
  <c r="F1810" i="4"/>
  <c r="P1810" i="4"/>
  <c r="N1810" i="4"/>
  <c r="M1810" i="4"/>
  <c r="L1810" i="4"/>
  <c r="C1810" i="4"/>
  <c r="Q1802" i="4"/>
  <c r="F1802" i="4"/>
  <c r="P1802" i="4"/>
  <c r="N1802" i="4"/>
  <c r="L1802" i="4"/>
  <c r="D1802" i="4"/>
  <c r="B1802" i="4"/>
  <c r="Q1794" i="4"/>
  <c r="F1794" i="4"/>
  <c r="P1794" i="4"/>
  <c r="N1794" i="4"/>
  <c r="C1794" i="4"/>
  <c r="E1794" i="4"/>
  <c r="B1794" i="4"/>
  <c r="M1794" i="4"/>
  <c r="Q1786" i="4"/>
  <c r="F1786" i="4"/>
  <c r="N1786" i="4"/>
  <c r="P1786" i="4"/>
  <c r="B1786" i="4"/>
  <c r="D1786" i="4"/>
  <c r="Q1778" i="4"/>
  <c r="F1778" i="4"/>
  <c r="P1778" i="4"/>
  <c r="N1778" i="4"/>
  <c r="M1778" i="4"/>
  <c r="L1778" i="4"/>
  <c r="C1778" i="4"/>
  <c r="Q1770" i="4"/>
  <c r="F1770" i="4"/>
  <c r="P1770" i="4"/>
  <c r="N1770" i="4"/>
  <c r="L1770" i="4"/>
  <c r="D1770" i="4"/>
  <c r="C1770" i="4"/>
  <c r="Q1762" i="4"/>
  <c r="F1762" i="4"/>
  <c r="P1762" i="4"/>
  <c r="N1762" i="4"/>
  <c r="B1762" i="4"/>
  <c r="C1762" i="4"/>
  <c r="E1762" i="4"/>
  <c r="M1762" i="4"/>
  <c r="Q1754" i="4"/>
  <c r="F1754" i="4"/>
  <c r="N1754" i="4"/>
  <c r="P1754" i="4"/>
  <c r="E1754" i="4"/>
  <c r="D1754" i="4"/>
  <c r="Q1746" i="4"/>
  <c r="F1746" i="4"/>
  <c r="P1746" i="4"/>
  <c r="N1746" i="4"/>
  <c r="M1746" i="4"/>
  <c r="L1746" i="4"/>
  <c r="E1746" i="4"/>
  <c r="Q1738" i="4"/>
  <c r="F1738" i="4"/>
  <c r="P1738" i="4"/>
  <c r="N1738" i="4"/>
  <c r="L1738" i="4"/>
  <c r="D1738" i="4"/>
  <c r="B1738" i="4"/>
  <c r="Q1730" i="4"/>
  <c r="F1730" i="4"/>
  <c r="P1730" i="4"/>
  <c r="N1730" i="4"/>
  <c r="B1730" i="4"/>
  <c r="C1730" i="4"/>
  <c r="E1730" i="4"/>
  <c r="M1730" i="4"/>
  <c r="Q1722" i="4"/>
  <c r="F1722" i="4"/>
  <c r="N1722" i="4"/>
  <c r="P1722" i="4"/>
  <c r="B1722" i="4"/>
  <c r="D1722" i="4"/>
  <c r="Q1714" i="4"/>
  <c r="F1714" i="4"/>
  <c r="P1714" i="4"/>
  <c r="N1714" i="4"/>
  <c r="M1714" i="4"/>
  <c r="L1714" i="4"/>
  <c r="C1714" i="4"/>
  <c r="Q1706" i="4"/>
  <c r="F1706" i="4"/>
  <c r="P1706" i="4"/>
  <c r="N1706" i="4"/>
  <c r="L1706" i="4"/>
  <c r="D1706" i="4"/>
  <c r="C1706" i="4"/>
  <c r="Q1698" i="4"/>
  <c r="F1698" i="4"/>
  <c r="P1698" i="4"/>
  <c r="N1698" i="4"/>
  <c r="C1698" i="4"/>
  <c r="L1698" i="4"/>
  <c r="E1698" i="4"/>
  <c r="M1698" i="4"/>
  <c r="Q1690" i="4"/>
  <c r="F1690" i="4"/>
  <c r="N1690" i="4"/>
  <c r="P1690" i="4"/>
  <c r="C1690" i="4"/>
  <c r="D1690" i="4"/>
  <c r="Q1682" i="4"/>
  <c r="F1682" i="4"/>
  <c r="P1682" i="4"/>
  <c r="N1682" i="4"/>
  <c r="M1682" i="4"/>
  <c r="L1682" i="4"/>
  <c r="E1682" i="4"/>
  <c r="Q1674" i="4"/>
  <c r="F1674" i="4"/>
  <c r="P1674" i="4"/>
  <c r="N1674" i="4"/>
  <c r="L1674" i="4"/>
  <c r="D1674" i="4"/>
  <c r="B1674" i="4"/>
  <c r="Q1666" i="4"/>
  <c r="F1666" i="4"/>
  <c r="P1666" i="4"/>
  <c r="N1666" i="4"/>
  <c r="C1666" i="4"/>
  <c r="E1666" i="4"/>
  <c r="B1666" i="4"/>
  <c r="M1666" i="4"/>
  <c r="Q1658" i="4"/>
  <c r="F1658" i="4"/>
  <c r="N1658" i="4"/>
  <c r="P1658" i="4"/>
  <c r="B1658" i="4"/>
  <c r="D1658" i="4"/>
  <c r="Q1650" i="4"/>
  <c r="F1650" i="4"/>
  <c r="P1650" i="4"/>
  <c r="N1650" i="4"/>
  <c r="M1650" i="4"/>
  <c r="L1650" i="4"/>
  <c r="C1650" i="4"/>
  <c r="Q1642" i="4"/>
  <c r="F1642" i="4"/>
  <c r="P1642" i="4"/>
  <c r="N1642" i="4"/>
  <c r="L1642" i="4"/>
  <c r="D1642" i="4"/>
  <c r="C1642" i="4"/>
  <c r="Q1634" i="4"/>
  <c r="F1634" i="4"/>
  <c r="P1634" i="4"/>
  <c r="N1634" i="4"/>
  <c r="B1634" i="4"/>
  <c r="C1634" i="4"/>
  <c r="E1634" i="4"/>
  <c r="M1634" i="4"/>
  <c r="Q1626" i="4"/>
  <c r="F1626" i="4"/>
  <c r="N1626" i="4"/>
  <c r="P1626" i="4"/>
  <c r="E1626" i="4"/>
  <c r="D1626" i="4"/>
  <c r="Q1618" i="4"/>
  <c r="F1618" i="4"/>
  <c r="P1618" i="4"/>
  <c r="N1618" i="4"/>
  <c r="M1618" i="4"/>
  <c r="L1618" i="4"/>
  <c r="E1618" i="4"/>
  <c r="Q1610" i="4"/>
  <c r="F1610" i="4"/>
  <c r="P1610" i="4"/>
  <c r="N1610" i="4"/>
  <c r="L1610" i="4"/>
  <c r="D1610" i="4"/>
  <c r="B1610" i="4"/>
  <c r="Q1602" i="4"/>
  <c r="F1602" i="4"/>
  <c r="P1602" i="4"/>
  <c r="N1602" i="4"/>
  <c r="B1602" i="4"/>
  <c r="C1602" i="4"/>
  <c r="E1602" i="4"/>
  <c r="M1602" i="4"/>
  <c r="Q1594" i="4"/>
  <c r="F1594" i="4"/>
  <c r="N1594" i="4"/>
  <c r="P1594" i="4"/>
  <c r="E1594" i="4"/>
  <c r="D1594" i="4"/>
  <c r="Q1586" i="4"/>
  <c r="F1586" i="4"/>
  <c r="P1586" i="4"/>
  <c r="N1586" i="4"/>
  <c r="M1586" i="4"/>
  <c r="L1586" i="4"/>
  <c r="C1586" i="4"/>
  <c r="Q1578" i="4"/>
  <c r="F1578" i="4"/>
  <c r="P1578" i="4"/>
  <c r="N1578" i="4"/>
  <c r="L1578" i="4"/>
  <c r="D1578" i="4"/>
  <c r="C1578" i="4"/>
  <c r="Q1570" i="4"/>
  <c r="F1570" i="4"/>
  <c r="P1570" i="4"/>
  <c r="N1570" i="4"/>
  <c r="B1570" i="4"/>
  <c r="C1570" i="4"/>
  <c r="E1570" i="4"/>
  <c r="M1570" i="4"/>
  <c r="Q1562" i="4"/>
  <c r="F1562" i="4"/>
  <c r="N1562" i="4"/>
  <c r="P1562" i="4"/>
  <c r="E1562" i="4"/>
  <c r="D1562" i="4"/>
  <c r="Q1554" i="4"/>
  <c r="F1554" i="4"/>
  <c r="P1554" i="4"/>
  <c r="N1554" i="4"/>
  <c r="M1554" i="4"/>
  <c r="L1554" i="4"/>
  <c r="C1554" i="4"/>
  <c r="Q1546" i="4"/>
  <c r="F1546" i="4"/>
  <c r="P1546" i="4"/>
  <c r="N1546" i="4"/>
  <c r="L1546" i="4"/>
  <c r="D1546" i="4"/>
  <c r="B1546" i="4"/>
  <c r="Q1538" i="4"/>
  <c r="F1538" i="4"/>
  <c r="P1538" i="4"/>
  <c r="N1538" i="4"/>
  <c r="B1538" i="4"/>
  <c r="E1538" i="4"/>
  <c r="C1538" i="4"/>
  <c r="M1538" i="4"/>
  <c r="Q1530" i="4"/>
  <c r="F1530" i="4"/>
  <c r="N1530" i="4"/>
  <c r="P1530" i="4"/>
  <c r="B1530" i="4"/>
  <c r="D1530" i="4"/>
  <c r="Q1522" i="4"/>
  <c r="F1522" i="4"/>
  <c r="P1522" i="4"/>
  <c r="N1522" i="4"/>
  <c r="L1522" i="4"/>
  <c r="M1522" i="4"/>
  <c r="C1522" i="4"/>
  <c r="Q1514" i="4"/>
  <c r="F1514" i="4"/>
  <c r="P1514" i="4"/>
  <c r="N1514" i="4"/>
  <c r="L1514" i="4"/>
  <c r="D1514" i="4"/>
  <c r="C1514" i="4"/>
  <c r="Q1506" i="4"/>
  <c r="F1506" i="4"/>
  <c r="P1506" i="4"/>
  <c r="N1506" i="4"/>
  <c r="B1506" i="4"/>
  <c r="C1506" i="4"/>
  <c r="E1506" i="4"/>
  <c r="M1506" i="4"/>
  <c r="Q1498" i="4"/>
  <c r="F1498" i="4"/>
  <c r="N1498" i="4"/>
  <c r="P1498" i="4"/>
  <c r="E1498" i="4"/>
  <c r="D1498" i="4"/>
  <c r="Q1490" i="4"/>
  <c r="F1490" i="4"/>
  <c r="P1490" i="4"/>
  <c r="N1490" i="4"/>
  <c r="M1490" i="4"/>
  <c r="L1490" i="4"/>
  <c r="E1490" i="4"/>
  <c r="Q1482" i="4"/>
  <c r="F1482" i="4"/>
  <c r="P1482" i="4"/>
  <c r="N1482" i="4"/>
  <c r="L1482" i="4"/>
  <c r="D1482" i="4"/>
  <c r="B1482" i="4"/>
  <c r="Q1474" i="4"/>
  <c r="F1474" i="4"/>
  <c r="P1474" i="4"/>
  <c r="N1474" i="4"/>
  <c r="C1474" i="4"/>
  <c r="E1474" i="4"/>
  <c r="B1474" i="4"/>
  <c r="M1474" i="4"/>
  <c r="Q1466" i="4"/>
  <c r="F1466" i="4"/>
  <c r="N1466" i="4"/>
  <c r="P1466" i="4"/>
  <c r="E1466" i="4"/>
  <c r="D1466" i="4"/>
  <c r="Q1458" i="4"/>
  <c r="F1458" i="4"/>
  <c r="P1458" i="4"/>
  <c r="N1458" i="4"/>
  <c r="M1458" i="4"/>
  <c r="L1458" i="4"/>
  <c r="C1458" i="4"/>
  <c r="Q1450" i="4"/>
  <c r="F1450" i="4"/>
  <c r="P1450" i="4"/>
  <c r="N1450" i="4"/>
  <c r="L1450" i="4"/>
  <c r="D1450" i="4"/>
  <c r="C1450" i="4"/>
  <c r="Q1442" i="4"/>
  <c r="F1442" i="4"/>
  <c r="P1442" i="4"/>
  <c r="N1442" i="4"/>
  <c r="B1442" i="4"/>
  <c r="C1442" i="4"/>
  <c r="E1442" i="4"/>
  <c r="L1442" i="4"/>
  <c r="Q1434" i="4"/>
  <c r="F1434" i="4"/>
  <c r="N1434" i="4"/>
  <c r="P1434" i="4"/>
  <c r="E1434" i="4"/>
  <c r="D1434" i="4"/>
  <c r="Q1426" i="4"/>
  <c r="F1426" i="4"/>
  <c r="P1426" i="4"/>
  <c r="N1426" i="4"/>
  <c r="M1426" i="4"/>
  <c r="L1426" i="4"/>
  <c r="C1426" i="4"/>
  <c r="Q1418" i="4"/>
  <c r="F1418" i="4"/>
  <c r="P1418" i="4"/>
  <c r="N1418" i="4"/>
  <c r="L1418" i="4"/>
  <c r="D1418" i="4"/>
  <c r="B1418" i="4"/>
  <c r="Q1410" i="4"/>
  <c r="F1410" i="4"/>
  <c r="P1410" i="4"/>
  <c r="N1410" i="4"/>
  <c r="B1410" i="4"/>
  <c r="E1410" i="4"/>
  <c r="C1410" i="4"/>
  <c r="L1410" i="4"/>
  <c r="Q1402" i="4"/>
  <c r="F1402" i="4"/>
  <c r="N1402" i="4"/>
  <c r="P1402" i="4"/>
  <c r="E1402" i="4"/>
  <c r="D1402" i="4"/>
  <c r="Q1394" i="4"/>
  <c r="F1394" i="4"/>
  <c r="P1394" i="4"/>
  <c r="N1394" i="4"/>
  <c r="M1394" i="4"/>
  <c r="L1394" i="4"/>
  <c r="C1394" i="4"/>
  <c r="Q1386" i="4"/>
  <c r="F1386" i="4"/>
  <c r="P1386" i="4"/>
  <c r="N1386" i="4"/>
  <c r="L1386" i="4"/>
  <c r="D1386" i="4"/>
  <c r="C1386" i="4"/>
  <c r="Q1378" i="4"/>
  <c r="F1378" i="4"/>
  <c r="P1378" i="4"/>
  <c r="N1378" i="4"/>
  <c r="B1378" i="4"/>
  <c r="C1378" i="4"/>
  <c r="E1378" i="4"/>
  <c r="M1378" i="4"/>
  <c r="Q1370" i="4"/>
  <c r="F1370" i="4"/>
  <c r="N1370" i="4"/>
  <c r="P1370" i="4"/>
  <c r="E1370" i="4"/>
  <c r="D1370" i="4"/>
  <c r="Q1362" i="4"/>
  <c r="F1362" i="4"/>
  <c r="P1362" i="4"/>
  <c r="N1362" i="4"/>
  <c r="M1362" i="4"/>
  <c r="L1362" i="4"/>
  <c r="C1362" i="4"/>
  <c r="Q1354" i="4"/>
  <c r="F1354" i="4"/>
  <c r="P1354" i="4"/>
  <c r="N1354" i="4"/>
  <c r="L1354" i="4"/>
  <c r="D1354" i="4"/>
  <c r="E1354" i="4"/>
  <c r="Q1346" i="4"/>
  <c r="F1346" i="4"/>
  <c r="P1346" i="4"/>
  <c r="N1346" i="4"/>
  <c r="C1346" i="4"/>
  <c r="E1346" i="4"/>
  <c r="B1346" i="4"/>
  <c r="M1346" i="4"/>
  <c r="Q1338" i="4"/>
  <c r="F1338" i="4"/>
  <c r="N1338" i="4"/>
  <c r="P1338" i="4"/>
  <c r="E1338" i="4"/>
  <c r="D1338" i="4"/>
  <c r="Q1330" i="4"/>
  <c r="F1330" i="4"/>
  <c r="P1330" i="4"/>
  <c r="N1330" i="4"/>
  <c r="M1330" i="4"/>
  <c r="L1330" i="4"/>
  <c r="C1330" i="4"/>
  <c r="Q1322" i="4"/>
  <c r="F1322" i="4"/>
  <c r="P1322" i="4"/>
  <c r="N1322" i="4"/>
  <c r="L1322" i="4"/>
  <c r="C1322" i="4"/>
  <c r="B1322" i="4"/>
  <c r="Q1314" i="4"/>
  <c r="F1314" i="4"/>
  <c r="P1314" i="4"/>
  <c r="N1314" i="4"/>
  <c r="B1314" i="4"/>
  <c r="D1314" i="4"/>
  <c r="E1314" i="4"/>
  <c r="M1314" i="4"/>
  <c r="Q1306" i="4"/>
  <c r="F1306" i="4"/>
  <c r="N1306" i="4"/>
  <c r="P1306" i="4"/>
  <c r="E1306" i="4"/>
  <c r="C1306" i="4"/>
  <c r="Q1298" i="4"/>
  <c r="F1298" i="4"/>
  <c r="P1298" i="4"/>
  <c r="N1298" i="4"/>
  <c r="L1298" i="4"/>
  <c r="M1298" i="4"/>
  <c r="B1298" i="4"/>
  <c r="Q1290" i="4"/>
  <c r="F1290" i="4"/>
  <c r="P1290" i="4"/>
  <c r="N1290" i="4"/>
  <c r="L1290" i="4"/>
  <c r="C1290" i="4"/>
  <c r="B1290" i="4"/>
  <c r="Q1282" i="4"/>
  <c r="F1282" i="4"/>
  <c r="P1282" i="4"/>
  <c r="N1282" i="4"/>
  <c r="D1282" i="4"/>
  <c r="B1282" i="4"/>
  <c r="E1282" i="4"/>
  <c r="M1282" i="4"/>
  <c r="Q1274" i="4"/>
  <c r="F1274" i="4"/>
  <c r="N1274" i="4"/>
  <c r="P1274" i="4"/>
  <c r="E1274" i="4"/>
  <c r="C1274" i="4"/>
  <c r="Q1266" i="4"/>
  <c r="F1266" i="4"/>
  <c r="P1266" i="4"/>
  <c r="N1266" i="4"/>
  <c r="M1266" i="4"/>
  <c r="L1266" i="4"/>
  <c r="B1266" i="4"/>
  <c r="Q1258" i="4"/>
  <c r="F1258" i="4"/>
  <c r="P1258" i="4"/>
  <c r="N1258" i="4"/>
  <c r="C1258" i="4"/>
  <c r="B1258" i="4"/>
  <c r="L1258" i="4"/>
  <c r="Q1250" i="4"/>
  <c r="F1250" i="4"/>
  <c r="P1250" i="4"/>
  <c r="N1250" i="4"/>
  <c r="B1250" i="4"/>
  <c r="D1250" i="4"/>
  <c r="E1250" i="4"/>
  <c r="M1250" i="4"/>
  <c r="Q1242" i="4"/>
  <c r="F1242" i="4"/>
  <c r="N1242" i="4"/>
  <c r="P1242" i="4"/>
  <c r="E1242" i="4"/>
  <c r="C1242" i="4"/>
  <c r="Q1234" i="4"/>
  <c r="F1234" i="4"/>
  <c r="P1234" i="4"/>
  <c r="N1234" i="4"/>
  <c r="M1234" i="4"/>
  <c r="L1234" i="4"/>
  <c r="B1234" i="4"/>
  <c r="Q1226" i="4"/>
  <c r="F1226" i="4"/>
  <c r="P1226" i="4"/>
  <c r="N1226" i="4"/>
  <c r="L1226" i="4"/>
  <c r="C1226" i="4"/>
  <c r="B1226" i="4"/>
  <c r="Q1218" i="4"/>
  <c r="F1218" i="4"/>
  <c r="P1218" i="4"/>
  <c r="N1218" i="4"/>
  <c r="D1218" i="4"/>
  <c r="B1218" i="4"/>
  <c r="E1218" i="4"/>
  <c r="M1218" i="4"/>
  <c r="Q1210" i="4"/>
  <c r="F1210" i="4"/>
  <c r="N1210" i="4"/>
  <c r="P1210" i="4"/>
  <c r="E1210" i="4"/>
  <c r="C1210" i="4"/>
  <c r="Q1202" i="4"/>
  <c r="F1202" i="4"/>
  <c r="P1202" i="4"/>
  <c r="N1202" i="4"/>
  <c r="M1202" i="4"/>
  <c r="C1202" i="4"/>
  <c r="D1202" i="4"/>
  <c r="Q1194" i="4"/>
  <c r="F1194" i="4"/>
  <c r="P1194" i="4"/>
  <c r="N1194" i="4"/>
  <c r="L1194" i="4"/>
  <c r="C1194" i="4"/>
  <c r="B1194" i="4"/>
  <c r="Q1186" i="4"/>
  <c r="F1186" i="4"/>
  <c r="P1186" i="4"/>
  <c r="N1186" i="4"/>
  <c r="B1186" i="4"/>
  <c r="D1186" i="4"/>
  <c r="E1186" i="4"/>
  <c r="M1186" i="4"/>
  <c r="Q1178" i="4"/>
  <c r="F1178" i="4"/>
  <c r="N1178" i="4"/>
  <c r="P1178" i="4"/>
  <c r="E1178" i="4"/>
  <c r="C1178" i="4"/>
  <c r="Q1170" i="4"/>
  <c r="F1170" i="4"/>
  <c r="P1170" i="4"/>
  <c r="N1170" i="4"/>
  <c r="M1170" i="4"/>
  <c r="L1170" i="4"/>
  <c r="B1170" i="4"/>
  <c r="Q1162" i="4"/>
  <c r="F1162" i="4"/>
  <c r="P1162" i="4"/>
  <c r="N1162" i="4"/>
  <c r="M1162" i="4"/>
  <c r="C1162" i="4"/>
  <c r="B1162" i="4"/>
  <c r="Q1154" i="4"/>
  <c r="F1154" i="4"/>
  <c r="P1154" i="4"/>
  <c r="N1154" i="4"/>
  <c r="D1154" i="4"/>
  <c r="B1154" i="4"/>
  <c r="E1154" i="4"/>
  <c r="M1154" i="4"/>
  <c r="L80" i="4"/>
  <c r="D168" i="4"/>
  <c r="C304" i="4"/>
  <c r="E368" i="4"/>
  <c r="E432" i="4"/>
  <c r="D1162" i="4"/>
  <c r="M1178" i="4"/>
  <c r="L1202" i="4"/>
  <c r="E1226" i="4"/>
  <c r="M1242" i="4"/>
  <c r="C1266" i="4"/>
  <c r="D1290" i="4"/>
  <c r="M1306" i="4"/>
  <c r="D1330" i="4"/>
  <c r="C1354" i="4"/>
  <c r="M1370" i="4"/>
  <c r="D1394" i="4"/>
  <c r="C1418" i="4"/>
  <c r="M1434" i="4"/>
  <c r="D1458" i="4"/>
  <c r="E1482" i="4"/>
  <c r="M1498" i="4"/>
  <c r="D1522" i="4"/>
  <c r="C1546" i="4"/>
  <c r="M1562" i="4"/>
  <c r="D1586" i="4"/>
  <c r="C1610" i="4"/>
  <c r="M1626" i="4"/>
  <c r="D1650" i="4"/>
  <c r="C1674" i="4"/>
  <c r="M1690" i="4"/>
  <c r="D1714" i="4"/>
  <c r="C1738" i="4"/>
  <c r="M1754" i="4"/>
  <c r="D1778" i="4"/>
  <c r="C1802" i="4"/>
  <c r="M1818" i="4"/>
  <c r="D1842" i="4"/>
  <c r="C1866" i="4"/>
  <c r="M1882" i="4"/>
  <c r="C1906" i="4"/>
  <c r="D1930" i="4"/>
  <c r="M1946" i="4"/>
  <c r="C1970" i="4"/>
  <c r="E1994" i="4"/>
  <c r="M1539" i="4"/>
  <c r="C1587" i="4"/>
  <c r="C1635" i="4"/>
  <c r="M1659" i="4"/>
  <c r="D1747" i="4"/>
  <c r="B1827" i="4"/>
  <c r="B1867" i="4"/>
  <c r="D1979" i="4"/>
  <c r="M1780" i="4"/>
  <c r="B1860" i="4"/>
  <c r="C1924" i="4"/>
  <c r="M1964" i="4"/>
  <c r="E381" i="4"/>
  <c r="B493" i="4"/>
  <c r="E1171" i="4"/>
  <c r="E1203" i="4"/>
  <c r="M1235" i="4"/>
  <c r="C1275" i="4"/>
  <c r="C1307" i="4"/>
  <c r="D1339" i="4"/>
  <c r="B1411" i="4"/>
  <c r="D1443" i="4"/>
  <c r="C1475" i="4"/>
  <c r="L1715" i="4"/>
  <c r="L1820" i="4"/>
  <c r="B1940" i="4"/>
  <c r="B413" i="4"/>
  <c r="C501" i="4"/>
  <c r="C292" i="4"/>
  <c r="B324" i="4"/>
  <c r="D356" i="4"/>
  <c r="L388" i="4"/>
  <c r="M420" i="4"/>
  <c r="D460" i="4"/>
  <c r="D492" i="4"/>
  <c r="C532" i="4"/>
  <c r="B572" i="4"/>
  <c r="M612" i="4"/>
  <c r="C660" i="4"/>
  <c r="B700" i="4"/>
  <c r="L740" i="4"/>
  <c r="C788" i="4"/>
  <c r="B828" i="4"/>
  <c r="L868" i="4"/>
  <c r="C916" i="4"/>
  <c r="B956" i="4"/>
  <c r="M996" i="4"/>
  <c r="C1044" i="4"/>
  <c r="B1084" i="4"/>
  <c r="L1124" i="4"/>
  <c r="C1172" i="4"/>
  <c r="C1212" i="4"/>
  <c r="M1252" i="4"/>
  <c r="C1300" i="4"/>
  <c r="B1340" i="4"/>
  <c r="M1380" i="4"/>
  <c r="D1428" i="4"/>
  <c r="B1468" i="4"/>
  <c r="M1508" i="4"/>
  <c r="B1556" i="4"/>
  <c r="E1596" i="4"/>
  <c r="M1636" i="4"/>
  <c r="B1684" i="4"/>
  <c r="D1724" i="4"/>
  <c r="M1764" i="4"/>
  <c r="B1876" i="4"/>
  <c r="B293" i="4"/>
  <c r="M1390" i="4"/>
  <c r="E1990" i="4"/>
  <c r="B503" i="4"/>
  <c r="E759" i="4"/>
  <c r="E621" i="4"/>
  <c r="E1093" i="4"/>
  <c r="L1261" i="4"/>
  <c r="E1621" i="4"/>
  <c r="L1781" i="4"/>
  <c r="B1965" i="4"/>
  <c r="B1072" i="4"/>
  <c r="E528" i="4"/>
  <c r="E960" i="4"/>
  <c r="C1304" i="4"/>
  <c r="D967" i="4"/>
  <c r="E1063" i="4"/>
  <c r="C1351" i="4"/>
  <c r="C1535" i="4"/>
  <c r="D1879" i="4"/>
  <c r="C536" i="4"/>
  <c r="C1016" i="4"/>
  <c r="C1384" i="4"/>
  <c r="D1944" i="4"/>
  <c r="E765" i="4"/>
  <c r="L909" i="4"/>
  <c r="D1069" i="4"/>
  <c r="E1237" i="4"/>
  <c r="L1405" i="4"/>
  <c r="B1573" i="4"/>
  <c r="E1741" i="4"/>
  <c r="L1901" i="4"/>
  <c r="F1993" i="4"/>
  <c r="Q1993" i="4"/>
  <c r="N1993" i="4"/>
  <c r="P1993" i="4"/>
  <c r="M1993" i="4"/>
  <c r="E1993" i="4"/>
  <c r="L1993" i="4"/>
  <c r="B1993" i="4"/>
  <c r="F1985" i="4"/>
  <c r="Q1985" i="4"/>
  <c r="N1985" i="4"/>
  <c r="P1985" i="4"/>
  <c r="M1985" i="4"/>
  <c r="L1985" i="4"/>
  <c r="C1985" i="4"/>
  <c r="B1985" i="4"/>
  <c r="E1985" i="4"/>
  <c r="Q1977" i="4"/>
  <c r="F1977" i="4"/>
  <c r="N1977" i="4"/>
  <c r="P1977" i="4"/>
  <c r="M1977" i="4"/>
  <c r="L1977" i="4"/>
  <c r="B1977" i="4"/>
  <c r="D1977" i="4"/>
  <c r="C1977" i="4"/>
  <c r="E1977" i="4"/>
  <c r="Q1969" i="4"/>
  <c r="F1969" i="4"/>
  <c r="N1969" i="4"/>
  <c r="P1969" i="4"/>
  <c r="E1969" i="4"/>
  <c r="D1969" i="4"/>
  <c r="C1969" i="4"/>
  <c r="M1969" i="4"/>
  <c r="B1969" i="4"/>
  <c r="F1961" i="4"/>
  <c r="Q1961" i="4"/>
  <c r="N1961" i="4"/>
  <c r="P1961" i="4"/>
  <c r="M1961" i="4"/>
  <c r="L1961" i="4"/>
  <c r="B1961" i="4"/>
  <c r="D1961" i="4"/>
  <c r="E1961" i="4"/>
  <c r="C1961" i="4"/>
  <c r="F1953" i="4"/>
  <c r="Q1953" i="4"/>
  <c r="N1953" i="4"/>
  <c r="P1953" i="4"/>
  <c r="L1953" i="4"/>
  <c r="B1953" i="4"/>
  <c r="C1953" i="4"/>
  <c r="M1953" i="4"/>
  <c r="D1953" i="4"/>
  <c r="E1953" i="4"/>
  <c r="Q1945" i="4"/>
  <c r="F1945" i="4"/>
  <c r="N1945" i="4"/>
  <c r="P1945" i="4"/>
  <c r="B1945" i="4"/>
  <c r="E1945" i="4"/>
  <c r="C1945" i="4"/>
  <c r="M1945" i="4"/>
  <c r="L1945" i="4"/>
  <c r="D1945" i="4"/>
  <c r="F1937" i="4"/>
  <c r="Q1937" i="4"/>
  <c r="N1937" i="4"/>
  <c r="P1937" i="4"/>
  <c r="D1937" i="4"/>
  <c r="L1937" i="4"/>
  <c r="M1937" i="4"/>
  <c r="B1937" i="4"/>
  <c r="E1937" i="4"/>
  <c r="F1929" i="4"/>
  <c r="Q1929" i="4"/>
  <c r="N1929" i="4"/>
  <c r="P1929" i="4"/>
  <c r="B1929" i="4"/>
  <c r="E1929" i="4"/>
  <c r="C1929" i="4"/>
  <c r="L1929" i="4"/>
  <c r="D1929" i="4"/>
  <c r="M1929" i="4"/>
  <c r="F1921" i="4"/>
  <c r="Q1921" i="4"/>
  <c r="N1921" i="4"/>
  <c r="P1921" i="4"/>
  <c r="C1921" i="4"/>
  <c r="D1921" i="4"/>
  <c r="E1921" i="4"/>
  <c r="M1921" i="4"/>
  <c r="L1921" i="4"/>
  <c r="B1921" i="4"/>
  <c r="Q1913" i="4"/>
  <c r="F1913" i="4"/>
  <c r="N1913" i="4"/>
  <c r="P1913" i="4"/>
  <c r="C1913" i="4"/>
  <c r="D1913" i="4"/>
  <c r="L1913" i="4"/>
  <c r="E1913" i="4"/>
  <c r="M1913" i="4"/>
  <c r="B1913" i="4"/>
  <c r="Q1905" i="4"/>
  <c r="F1905" i="4"/>
  <c r="N1905" i="4"/>
  <c r="P1905" i="4"/>
  <c r="L1905" i="4"/>
  <c r="M1905" i="4"/>
  <c r="D1905" i="4"/>
  <c r="B1905" i="4"/>
  <c r="E1905" i="4"/>
  <c r="F1897" i="4"/>
  <c r="N1897" i="4"/>
  <c r="Q1897" i="4"/>
  <c r="P1897" i="4"/>
  <c r="E1897" i="4"/>
  <c r="C1897" i="4"/>
  <c r="L1897" i="4"/>
  <c r="M1897" i="4"/>
  <c r="B1897" i="4"/>
  <c r="F1889" i="4"/>
  <c r="N1889" i="4"/>
  <c r="Q1889" i="4"/>
  <c r="P1889" i="4"/>
  <c r="M1889" i="4"/>
  <c r="E1889" i="4"/>
  <c r="L1889" i="4"/>
  <c r="C1889" i="4"/>
  <c r="B1889" i="4"/>
  <c r="Q1881" i="4"/>
  <c r="F1881" i="4"/>
  <c r="N1881" i="4"/>
  <c r="P1881" i="4"/>
  <c r="L1881" i="4"/>
  <c r="B1881" i="4"/>
  <c r="C1881" i="4"/>
  <c r="M1881" i="4"/>
  <c r="D1881" i="4"/>
  <c r="E1881" i="4"/>
  <c r="F1873" i="4"/>
  <c r="Q1873" i="4"/>
  <c r="N1873" i="4"/>
  <c r="P1873" i="4"/>
  <c r="C1873" i="4"/>
  <c r="D1873" i="4"/>
  <c r="E1873" i="4"/>
  <c r="M1873" i="4"/>
  <c r="F1865" i="4"/>
  <c r="Q1865" i="4"/>
  <c r="N1865" i="4"/>
  <c r="P1865" i="4"/>
  <c r="M1865" i="4"/>
  <c r="B1865" i="4"/>
  <c r="C1865" i="4"/>
  <c r="L1865" i="4"/>
  <c r="E1865" i="4"/>
  <c r="F1857" i="4"/>
  <c r="Q1857" i="4"/>
  <c r="N1857" i="4"/>
  <c r="P1857" i="4"/>
  <c r="M1857" i="4"/>
  <c r="L1857" i="4"/>
  <c r="B1857" i="4"/>
  <c r="E1857" i="4"/>
  <c r="D1857" i="4"/>
  <c r="Q1849" i="4"/>
  <c r="F1849" i="4"/>
  <c r="N1849" i="4"/>
  <c r="P1849" i="4"/>
  <c r="C1849" i="4"/>
  <c r="B1849" i="4"/>
  <c r="E1849" i="4"/>
  <c r="M1849" i="4"/>
  <c r="L1849" i="4"/>
  <c r="D1849" i="4"/>
  <c r="F1841" i="4"/>
  <c r="Q1841" i="4"/>
  <c r="P1841" i="4"/>
  <c r="N1841" i="4"/>
  <c r="C1841" i="4"/>
  <c r="D1841" i="4"/>
  <c r="E1841" i="4"/>
  <c r="L1841" i="4"/>
  <c r="B1841" i="4"/>
  <c r="M1841" i="4"/>
  <c r="F1833" i="4"/>
  <c r="Q1833" i="4"/>
  <c r="N1833" i="4"/>
  <c r="P1833" i="4"/>
  <c r="M1833" i="4"/>
  <c r="L1833" i="4"/>
  <c r="C1833" i="4"/>
  <c r="B1833" i="4"/>
  <c r="E1833" i="4"/>
  <c r="D1833" i="4"/>
  <c r="F1825" i="4"/>
  <c r="P1825" i="4"/>
  <c r="Q1825" i="4"/>
  <c r="N1825" i="4"/>
  <c r="M1825" i="4"/>
  <c r="L1825" i="4"/>
  <c r="C1825" i="4"/>
  <c r="D1825" i="4"/>
  <c r="B1825" i="4"/>
  <c r="E1825" i="4"/>
  <c r="Q1817" i="4"/>
  <c r="F1817" i="4"/>
  <c r="N1817" i="4"/>
  <c r="P1817" i="4"/>
  <c r="E1817" i="4"/>
  <c r="B1817" i="4"/>
  <c r="D1817" i="4"/>
  <c r="M1817" i="4"/>
  <c r="F1809" i="4"/>
  <c r="Q1809" i="4"/>
  <c r="P1809" i="4"/>
  <c r="N1809" i="4"/>
  <c r="E1809" i="4"/>
  <c r="D1809" i="4"/>
  <c r="L1809" i="4"/>
  <c r="M1809" i="4"/>
  <c r="B1809" i="4"/>
  <c r="F1801" i="4"/>
  <c r="Q1801" i="4"/>
  <c r="N1801" i="4"/>
  <c r="P1801" i="4"/>
  <c r="L1801" i="4"/>
  <c r="D1801" i="4"/>
  <c r="B1801" i="4"/>
  <c r="E1801" i="4"/>
  <c r="F1793" i="4"/>
  <c r="Q1793" i="4"/>
  <c r="P1793" i="4"/>
  <c r="N1793" i="4"/>
  <c r="B1793" i="4"/>
  <c r="C1793" i="4"/>
  <c r="D1793" i="4"/>
  <c r="E1793" i="4"/>
  <c r="Q1785" i="4"/>
  <c r="F1785" i="4"/>
  <c r="N1785" i="4"/>
  <c r="P1785" i="4"/>
  <c r="M1785" i="4"/>
  <c r="L1785" i="4"/>
  <c r="E1785" i="4"/>
  <c r="D1785" i="4"/>
  <c r="B1785" i="4"/>
  <c r="C1785" i="4"/>
  <c r="F1777" i="4"/>
  <c r="Q1777" i="4"/>
  <c r="P1777" i="4"/>
  <c r="N1777" i="4"/>
  <c r="L1777" i="4"/>
  <c r="D1777" i="4"/>
  <c r="B1777" i="4"/>
  <c r="C1777" i="4"/>
  <c r="M1777" i="4"/>
  <c r="E1777" i="4"/>
  <c r="F1769" i="4"/>
  <c r="N1769" i="4"/>
  <c r="Q1769" i="4"/>
  <c r="P1769" i="4"/>
  <c r="C1769" i="4"/>
  <c r="E1769" i="4"/>
  <c r="D1769" i="4"/>
  <c r="M1769" i="4"/>
  <c r="B1769" i="4"/>
  <c r="L1769" i="4"/>
  <c r="F1761" i="4"/>
  <c r="Q1761" i="4"/>
  <c r="P1761" i="4"/>
  <c r="N1761" i="4"/>
  <c r="E1761" i="4"/>
  <c r="D1761" i="4"/>
  <c r="L1761" i="4"/>
  <c r="B1761" i="4"/>
  <c r="M1761" i="4"/>
  <c r="C1761" i="4"/>
  <c r="Q1753" i="4"/>
  <c r="F1753" i="4"/>
  <c r="N1753" i="4"/>
  <c r="P1753" i="4"/>
  <c r="L1753" i="4"/>
  <c r="B1753" i="4"/>
  <c r="C1753" i="4"/>
  <c r="D1753" i="4"/>
  <c r="F1745" i="4"/>
  <c r="Q1745" i="4"/>
  <c r="P1745" i="4"/>
  <c r="N1745" i="4"/>
  <c r="L1745" i="4"/>
  <c r="M1745" i="4"/>
  <c r="D1745" i="4"/>
  <c r="C1745" i="4"/>
  <c r="B1745" i="4"/>
  <c r="E1745" i="4"/>
  <c r="F1737" i="4"/>
  <c r="Q1737" i="4"/>
  <c r="N1737" i="4"/>
  <c r="P1737" i="4"/>
  <c r="C1737" i="4"/>
  <c r="D1737" i="4"/>
  <c r="L1737" i="4"/>
  <c r="M1737" i="4"/>
  <c r="B1737" i="4"/>
  <c r="E1737" i="4"/>
  <c r="F1729" i="4"/>
  <c r="Q1729" i="4"/>
  <c r="P1729" i="4"/>
  <c r="N1729" i="4"/>
  <c r="B1729" i="4"/>
  <c r="C1729" i="4"/>
  <c r="D1729" i="4"/>
  <c r="M1729" i="4"/>
  <c r="L1729" i="4"/>
  <c r="E1729" i="4"/>
  <c r="Q1721" i="4"/>
  <c r="F1721" i="4"/>
  <c r="N1721" i="4"/>
  <c r="P1721" i="4"/>
  <c r="C1721" i="4"/>
  <c r="E1721" i="4"/>
  <c r="B1721" i="4"/>
  <c r="M1721" i="4"/>
  <c r="D1721" i="4"/>
  <c r="L1721" i="4"/>
  <c r="F1713" i="4"/>
  <c r="Q1713" i="4"/>
  <c r="P1713" i="4"/>
  <c r="N1713" i="4"/>
  <c r="M1713" i="4"/>
  <c r="D1713" i="4"/>
  <c r="L1713" i="4"/>
  <c r="C1713" i="4"/>
  <c r="B1713" i="4"/>
  <c r="F1705" i="4"/>
  <c r="Q1705" i="4"/>
  <c r="N1705" i="4"/>
  <c r="P1705" i="4"/>
  <c r="M1705" i="4"/>
  <c r="L1705" i="4"/>
  <c r="D1705" i="4"/>
  <c r="B1705" i="4"/>
  <c r="F1697" i="4"/>
  <c r="Q1697" i="4"/>
  <c r="P1697" i="4"/>
  <c r="N1697" i="4"/>
  <c r="E1697" i="4"/>
  <c r="C1697" i="4"/>
  <c r="M1697" i="4"/>
  <c r="L1697" i="4"/>
  <c r="D1697" i="4"/>
  <c r="B1697" i="4"/>
  <c r="Q1689" i="4"/>
  <c r="F1689" i="4"/>
  <c r="N1689" i="4"/>
  <c r="P1689" i="4"/>
  <c r="D1689" i="4"/>
  <c r="E1689" i="4"/>
  <c r="L1689" i="4"/>
  <c r="M1689" i="4"/>
  <c r="F1681" i="4"/>
  <c r="Q1681" i="4"/>
  <c r="P1681" i="4"/>
  <c r="N1681" i="4"/>
  <c r="M1681" i="4"/>
  <c r="L1681" i="4"/>
  <c r="B1681" i="4"/>
  <c r="E1681" i="4"/>
  <c r="C1681" i="4"/>
  <c r="F1673" i="4"/>
  <c r="Q1673" i="4"/>
  <c r="N1673" i="4"/>
  <c r="P1673" i="4"/>
  <c r="L1673" i="4"/>
  <c r="D1673" i="4"/>
  <c r="B1673" i="4"/>
  <c r="M1673" i="4"/>
  <c r="C1673" i="4"/>
  <c r="E1673" i="4"/>
  <c r="F1665" i="4"/>
  <c r="Q1665" i="4"/>
  <c r="P1665" i="4"/>
  <c r="N1665" i="4"/>
  <c r="M1665" i="4"/>
  <c r="L1665" i="4"/>
  <c r="E1665" i="4"/>
  <c r="B1665" i="4"/>
  <c r="Q1657" i="4"/>
  <c r="F1657" i="4"/>
  <c r="N1657" i="4"/>
  <c r="P1657" i="4"/>
  <c r="M1657" i="4"/>
  <c r="B1657" i="4"/>
  <c r="L1657" i="4"/>
  <c r="D1657" i="4"/>
  <c r="E1657" i="4"/>
  <c r="C1657" i="4"/>
  <c r="F1649" i="4"/>
  <c r="Q1649" i="4"/>
  <c r="P1649" i="4"/>
  <c r="N1649" i="4"/>
  <c r="C1649" i="4"/>
  <c r="D1649" i="4"/>
  <c r="B1649" i="4"/>
  <c r="L1649" i="4"/>
  <c r="E1649" i="4"/>
  <c r="M1649" i="4"/>
  <c r="F1641" i="4"/>
  <c r="N1641" i="4"/>
  <c r="P1641" i="4"/>
  <c r="Q1641" i="4"/>
  <c r="E1641" i="4"/>
  <c r="C1641" i="4"/>
  <c r="D1641" i="4"/>
  <c r="M1641" i="4"/>
  <c r="L1641" i="4"/>
  <c r="F1633" i="4"/>
  <c r="Q1633" i="4"/>
  <c r="P1633" i="4"/>
  <c r="N1633" i="4"/>
  <c r="L1633" i="4"/>
  <c r="B1633" i="4"/>
  <c r="D1633" i="4"/>
  <c r="M1633" i="4"/>
  <c r="C1633" i="4"/>
  <c r="E1633" i="4"/>
  <c r="Q1625" i="4"/>
  <c r="F1625" i="4"/>
  <c r="N1625" i="4"/>
  <c r="P1625" i="4"/>
  <c r="M1625" i="4"/>
  <c r="L1625" i="4"/>
  <c r="B1625" i="4"/>
  <c r="C1625" i="4"/>
  <c r="E1625" i="4"/>
  <c r="F1617" i="4"/>
  <c r="Q1617" i="4"/>
  <c r="P1617" i="4"/>
  <c r="N1617" i="4"/>
  <c r="D1617" i="4"/>
  <c r="E1617" i="4"/>
  <c r="L1617" i="4"/>
  <c r="M1617" i="4"/>
  <c r="F1609" i="4"/>
  <c r="Q1609" i="4"/>
  <c r="N1609" i="4"/>
  <c r="P1609" i="4"/>
  <c r="C1609" i="4"/>
  <c r="D1609" i="4"/>
  <c r="E1609" i="4"/>
  <c r="M1609" i="4"/>
  <c r="L1609" i="4"/>
  <c r="F1601" i="4"/>
  <c r="Q1601" i="4"/>
  <c r="P1601" i="4"/>
  <c r="N1601" i="4"/>
  <c r="E1601" i="4"/>
  <c r="B1601" i="4"/>
  <c r="C1601" i="4"/>
  <c r="M1601" i="4"/>
  <c r="D1601" i="4"/>
  <c r="Q1593" i="4"/>
  <c r="F1593" i="4"/>
  <c r="N1593" i="4"/>
  <c r="P1593" i="4"/>
  <c r="B1593" i="4"/>
  <c r="D1593" i="4"/>
  <c r="C1593" i="4"/>
  <c r="E1593" i="4"/>
  <c r="M1593" i="4"/>
  <c r="L1593" i="4"/>
  <c r="F1585" i="4"/>
  <c r="Q1585" i="4"/>
  <c r="P1585" i="4"/>
  <c r="N1585" i="4"/>
  <c r="L1585" i="4"/>
  <c r="D1585" i="4"/>
  <c r="E1585" i="4"/>
  <c r="M1585" i="4"/>
  <c r="B1585" i="4"/>
  <c r="C1585" i="4"/>
  <c r="F1577" i="4"/>
  <c r="Q1577" i="4"/>
  <c r="N1577" i="4"/>
  <c r="P1577" i="4"/>
  <c r="E1577" i="4"/>
  <c r="B1577" i="4"/>
  <c r="C1577" i="4"/>
  <c r="M1577" i="4"/>
  <c r="D1577" i="4"/>
  <c r="F1569" i="4"/>
  <c r="P1569" i="4"/>
  <c r="N1569" i="4"/>
  <c r="Q1569" i="4"/>
  <c r="D1569" i="4"/>
  <c r="E1569" i="4"/>
  <c r="L1569" i="4"/>
  <c r="M1569" i="4"/>
  <c r="B1569" i="4"/>
  <c r="C1569" i="4"/>
  <c r="Q1561" i="4"/>
  <c r="F1561" i="4"/>
  <c r="N1561" i="4"/>
  <c r="P1561" i="4"/>
  <c r="M1561" i="4"/>
  <c r="L1561" i="4"/>
  <c r="B1561" i="4"/>
  <c r="E1561" i="4"/>
  <c r="D1561" i="4"/>
  <c r="C1561" i="4"/>
  <c r="F1553" i="4"/>
  <c r="Q1553" i="4"/>
  <c r="P1553" i="4"/>
  <c r="N1553" i="4"/>
  <c r="M1553" i="4"/>
  <c r="L1553" i="4"/>
  <c r="D1553" i="4"/>
  <c r="B1553" i="4"/>
  <c r="C1553" i="4"/>
  <c r="E1553" i="4"/>
  <c r="F1545" i="4"/>
  <c r="Q1545" i="4"/>
  <c r="N1545" i="4"/>
  <c r="P1545" i="4"/>
  <c r="M1545" i="4"/>
  <c r="L1545" i="4"/>
  <c r="D1545" i="4"/>
  <c r="B1545" i="4"/>
  <c r="C1545" i="4"/>
  <c r="E1545" i="4"/>
  <c r="F1537" i="4"/>
  <c r="Q1537" i="4"/>
  <c r="P1537" i="4"/>
  <c r="N1537" i="4"/>
  <c r="M1537" i="4"/>
  <c r="C1537" i="4"/>
  <c r="B1537" i="4"/>
  <c r="L1537" i="4"/>
  <c r="Q1529" i="4"/>
  <c r="F1529" i="4"/>
  <c r="N1529" i="4"/>
  <c r="P1529" i="4"/>
  <c r="B1529" i="4"/>
  <c r="C1529" i="4"/>
  <c r="D1529" i="4"/>
  <c r="E1529" i="4"/>
  <c r="M1529" i="4"/>
  <c r="F1521" i="4"/>
  <c r="Q1521" i="4"/>
  <c r="P1521" i="4"/>
  <c r="N1521" i="4"/>
  <c r="L1521" i="4"/>
  <c r="B1521" i="4"/>
  <c r="C1521" i="4"/>
  <c r="D1521" i="4"/>
  <c r="M1521" i="4"/>
  <c r="F1513" i="4"/>
  <c r="N1513" i="4"/>
  <c r="Q1513" i="4"/>
  <c r="P1513" i="4"/>
  <c r="L1513" i="4"/>
  <c r="B1513" i="4"/>
  <c r="D1513" i="4"/>
  <c r="E1513" i="4"/>
  <c r="M1513" i="4"/>
  <c r="F1505" i="4"/>
  <c r="Q1505" i="4"/>
  <c r="P1505" i="4"/>
  <c r="N1505" i="4"/>
  <c r="D1505" i="4"/>
  <c r="E1505" i="4"/>
  <c r="L1505" i="4"/>
  <c r="C1505" i="4"/>
  <c r="B1505" i="4"/>
  <c r="Q1497" i="4"/>
  <c r="F1497" i="4"/>
  <c r="N1497" i="4"/>
  <c r="P1497" i="4"/>
  <c r="M1497" i="4"/>
  <c r="L1497" i="4"/>
  <c r="B1497" i="4"/>
  <c r="E1497" i="4"/>
  <c r="D1497" i="4"/>
  <c r="C1497" i="4"/>
  <c r="F1489" i="4"/>
  <c r="Q1489" i="4"/>
  <c r="P1489" i="4"/>
  <c r="N1489" i="4"/>
  <c r="C1489" i="4"/>
  <c r="D1489" i="4"/>
  <c r="E1489" i="4"/>
  <c r="M1489" i="4"/>
  <c r="B1489" i="4"/>
  <c r="F1481" i="4"/>
  <c r="Q1481" i="4"/>
  <c r="N1481" i="4"/>
  <c r="P1481" i="4"/>
  <c r="M1481" i="4"/>
  <c r="C1481" i="4"/>
  <c r="L1481" i="4"/>
  <c r="B1481" i="4"/>
  <c r="F1473" i="4"/>
  <c r="Q1473" i="4"/>
  <c r="P1473" i="4"/>
  <c r="N1473" i="4"/>
  <c r="D1473" i="4"/>
  <c r="B1473" i="4"/>
  <c r="M1473" i="4"/>
  <c r="L1473" i="4"/>
  <c r="C1473" i="4"/>
  <c r="Q1465" i="4"/>
  <c r="F1465" i="4"/>
  <c r="N1465" i="4"/>
  <c r="P1465" i="4"/>
  <c r="E1465" i="4"/>
  <c r="C1465" i="4"/>
  <c r="D1465" i="4"/>
  <c r="M1465" i="4"/>
  <c r="B1465" i="4"/>
  <c r="F1457" i="4"/>
  <c r="Q1457" i="4"/>
  <c r="P1457" i="4"/>
  <c r="N1457" i="4"/>
  <c r="B1457" i="4"/>
  <c r="D1457" i="4"/>
  <c r="E1457" i="4"/>
  <c r="M1457" i="4"/>
  <c r="L1457" i="4"/>
  <c r="F1449" i="4"/>
  <c r="Q1449" i="4"/>
  <c r="N1449" i="4"/>
  <c r="P1449" i="4"/>
  <c r="M1449" i="4"/>
  <c r="L1449" i="4"/>
  <c r="B1449" i="4"/>
  <c r="E1449" i="4"/>
  <c r="D1449" i="4"/>
  <c r="C1449" i="4"/>
  <c r="F1441" i="4"/>
  <c r="Q1441" i="4"/>
  <c r="P1441" i="4"/>
  <c r="N1441" i="4"/>
  <c r="M1441" i="4"/>
  <c r="L1441" i="4"/>
  <c r="D1441" i="4"/>
  <c r="B1441" i="4"/>
  <c r="E1441" i="4"/>
  <c r="Q1433" i="4"/>
  <c r="F1433" i="4"/>
  <c r="N1433" i="4"/>
  <c r="P1433" i="4"/>
  <c r="E1433" i="4"/>
  <c r="B1433" i="4"/>
  <c r="M1433" i="4"/>
  <c r="L1433" i="4"/>
  <c r="D1433" i="4"/>
  <c r="F1425" i="4"/>
  <c r="Q1425" i="4"/>
  <c r="P1425" i="4"/>
  <c r="N1425" i="4"/>
  <c r="D1425" i="4"/>
  <c r="E1425" i="4"/>
  <c r="L1425" i="4"/>
  <c r="M1425" i="4"/>
  <c r="B1425" i="4"/>
  <c r="C1425" i="4"/>
  <c r="F1417" i="4"/>
  <c r="Q1417" i="4"/>
  <c r="N1417" i="4"/>
  <c r="P1417" i="4"/>
  <c r="B1417" i="4"/>
  <c r="C1417" i="4"/>
  <c r="D1417" i="4"/>
  <c r="L1417" i="4"/>
  <c r="E1417" i="4"/>
  <c r="M1417" i="4"/>
  <c r="F1409" i="4"/>
  <c r="Q1409" i="4"/>
  <c r="P1409" i="4"/>
  <c r="N1409" i="4"/>
  <c r="L1409" i="4"/>
  <c r="B1409" i="4"/>
  <c r="C1409" i="4"/>
  <c r="M1409" i="4"/>
  <c r="D1409" i="4"/>
  <c r="E1409" i="4"/>
  <c r="Q1401" i="4"/>
  <c r="F1401" i="4"/>
  <c r="N1401" i="4"/>
  <c r="P1401" i="4"/>
  <c r="M1401" i="4"/>
  <c r="L1401" i="4"/>
  <c r="D1401" i="4"/>
  <c r="B1401" i="4"/>
  <c r="E1401" i="4"/>
  <c r="F1393" i="4"/>
  <c r="Q1393" i="4"/>
  <c r="P1393" i="4"/>
  <c r="N1393" i="4"/>
  <c r="M1393" i="4"/>
  <c r="C1393" i="4"/>
  <c r="L1393" i="4"/>
  <c r="B1393" i="4"/>
  <c r="D1393" i="4"/>
  <c r="E1393" i="4"/>
  <c r="F1385" i="4"/>
  <c r="N1385" i="4"/>
  <c r="Q1385" i="4"/>
  <c r="P1385" i="4"/>
  <c r="E1385" i="4"/>
  <c r="C1385" i="4"/>
  <c r="L1385" i="4"/>
  <c r="M1385" i="4"/>
  <c r="B1385" i="4"/>
  <c r="F1377" i="4"/>
  <c r="Q1377" i="4"/>
  <c r="P1377" i="4"/>
  <c r="N1377" i="4"/>
  <c r="D1377" i="4"/>
  <c r="L1377" i="4"/>
  <c r="E1377" i="4"/>
  <c r="M1377" i="4"/>
  <c r="B1377" i="4"/>
  <c r="C1377" i="4"/>
  <c r="Q1369" i="4"/>
  <c r="F1369" i="4"/>
  <c r="N1369" i="4"/>
  <c r="P1369" i="4"/>
  <c r="L1369" i="4"/>
  <c r="B1369" i="4"/>
  <c r="D1369" i="4"/>
  <c r="M1369" i="4"/>
  <c r="E1369" i="4"/>
  <c r="C1369" i="4"/>
  <c r="F1361" i="4"/>
  <c r="Q1361" i="4"/>
  <c r="P1361" i="4"/>
  <c r="N1361" i="4"/>
  <c r="M1361" i="4"/>
  <c r="L1361" i="4"/>
  <c r="B1361" i="4"/>
  <c r="E1361" i="4"/>
  <c r="D1361" i="4"/>
  <c r="C1361" i="4"/>
  <c r="F1353" i="4"/>
  <c r="Q1353" i="4"/>
  <c r="N1353" i="4"/>
  <c r="P1353" i="4"/>
  <c r="M1353" i="4"/>
  <c r="C1353" i="4"/>
  <c r="E1353" i="4"/>
  <c r="L1353" i="4"/>
  <c r="D1353" i="4"/>
  <c r="F1345" i="4"/>
  <c r="Q1345" i="4"/>
  <c r="P1345" i="4"/>
  <c r="N1345" i="4"/>
  <c r="D1345" i="4"/>
  <c r="B1345" i="4"/>
  <c r="E1345" i="4"/>
  <c r="M1345" i="4"/>
  <c r="Q1337" i="4"/>
  <c r="F1337" i="4"/>
  <c r="N1337" i="4"/>
  <c r="P1337" i="4"/>
  <c r="B1337" i="4"/>
  <c r="E1337" i="4"/>
  <c r="C1337" i="4"/>
  <c r="D1337" i="4"/>
  <c r="F1329" i="4"/>
  <c r="Q1329" i="4"/>
  <c r="P1329" i="4"/>
  <c r="N1329" i="4"/>
  <c r="M1329" i="4"/>
  <c r="L1329" i="4"/>
  <c r="B1329" i="4"/>
  <c r="E1329" i="4"/>
  <c r="D1329" i="4"/>
  <c r="C1329" i="4"/>
  <c r="F1321" i="4"/>
  <c r="Q1321" i="4"/>
  <c r="N1321" i="4"/>
  <c r="P1321" i="4"/>
  <c r="B1321" i="4"/>
  <c r="C1321" i="4"/>
  <c r="E1321" i="4"/>
  <c r="M1321" i="4"/>
  <c r="L1321" i="4"/>
  <c r="D1321" i="4"/>
  <c r="F1313" i="4"/>
  <c r="Q1313" i="4"/>
  <c r="P1313" i="4"/>
  <c r="N1313" i="4"/>
  <c r="M1313" i="4"/>
  <c r="L1313" i="4"/>
  <c r="C1313" i="4"/>
  <c r="D1313" i="4"/>
  <c r="B1313" i="4"/>
  <c r="E1313" i="4"/>
  <c r="Q1305" i="4"/>
  <c r="F1305" i="4"/>
  <c r="N1305" i="4"/>
  <c r="P1305" i="4"/>
  <c r="E1305" i="4"/>
  <c r="D1305" i="4"/>
  <c r="L1305" i="4"/>
  <c r="M1305" i="4"/>
  <c r="B1305" i="4"/>
  <c r="C1305" i="4"/>
  <c r="F1297" i="4"/>
  <c r="Q1297" i="4"/>
  <c r="P1297" i="4"/>
  <c r="N1297" i="4"/>
  <c r="B1297" i="4"/>
  <c r="C1297" i="4"/>
  <c r="L1297" i="4"/>
  <c r="E1297" i="4"/>
  <c r="Q1289" i="4"/>
  <c r="F1289" i="4"/>
  <c r="N1289" i="4"/>
  <c r="P1289" i="4"/>
  <c r="E1289" i="4"/>
  <c r="C1289" i="4"/>
  <c r="B1289" i="4"/>
  <c r="M1289" i="4"/>
  <c r="Q1281" i="4"/>
  <c r="F1281" i="4"/>
  <c r="P1281" i="4"/>
  <c r="N1281" i="4"/>
  <c r="L1281" i="4"/>
  <c r="B1281" i="4"/>
  <c r="C1281" i="4"/>
  <c r="D1281" i="4"/>
  <c r="Q1273" i="4"/>
  <c r="F1273" i="4"/>
  <c r="N1273" i="4"/>
  <c r="P1273" i="4"/>
  <c r="D1273" i="4"/>
  <c r="E1273" i="4"/>
  <c r="L1273" i="4"/>
  <c r="B1273" i="4"/>
  <c r="M1273" i="4"/>
  <c r="C1273" i="4"/>
  <c r="Q1265" i="4"/>
  <c r="F1265" i="4"/>
  <c r="P1265" i="4"/>
  <c r="N1265" i="4"/>
  <c r="M1265" i="4"/>
  <c r="C1265" i="4"/>
  <c r="B1265" i="4"/>
  <c r="E1265" i="4"/>
  <c r="Q1257" i="4"/>
  <c r="F1257" i="4"/>
  <c r="N1257" i="4"/>
  <c r="P1257" i="4"/>
  <c r="M1257" i="4"/>
  <c r="L1257" i="4"/>
  <c r="B1257" i="4"/>
  <c r="D1257" i="4"/>
  <c r="E1257" i="4"/>
  <c r="C1257" i="4"/>
  <c r="Q1249" i="4"/>
  <c r="F1249" i="4"/>
  <c r="P1249" i="4"/>
  <c r="N1249" i="4"/>
  <c r="B1249" i="4"/>
  <c r="C1249" i="4"/>
  <c r="E1249" i="4"/>
  <c r="M1249" i="4"/>
  <c r="D1249" i="4"/>
  <c r="L1249" i="4"/>
  <c r="Q1241" i="4"/>
  <c r="F1241" i="4"/>
  <c r="N1241" i="4"/>
  <c r="P1241" i="4"/>
  <c r="M1241" i="4"/>
  <c r="C1241" i="4"/>
  <c r="L1241" i="4"/>
  <c r="B1241" i="4"/>
  <c r="D1241" i="4"/>
  <c r="Q1233" i="4"/>
  <c r="F1233" i="4"/>
  <c r="P1233" i="4"/>
  <c r="N1233" i="4"/>
  <c r="M1233" i="4"/>
  <c r="L1233" i="4"/>
  <c r="D1233" i="4"/>
  <c r="C1233" i="4"/>
  <c r="B1233" i="4"/>
  <c r="E1233" i="4"/>
  <c r="Q1225" i="4"/>
  <c r="N1225" i="4"/>
  <c r="F1225" i="4"/>
  <c r="P1225" i="4"/>
  <c r="L1225" i="4"/>
  <c r="C1225" i="4"/>
  <c r="D1225" i="4"/>
  <c r="B1225" i="4"/>
  <c r="Q1217" i="4"/>
  <c r="F1217" i="4"/>
  <c r="P1217" i="4"/>
  <c r="N1217" i="4"/>
  <c r="E1217" i="4"/>
  <c r="B1217" i="4"/>
  <c r="M1217" i="4"/>
  <c r="L1217" i="4"/>
  <c r="D1217" i="4"/>
  <c r="C1217" i="4"/>
  <c r="Q1209" i="4"/>
  <c r="F1209" i="4"/>
  <c r="N1209" i="4"/>
  <c r="P1209" i="4"/>
  <c r="M1209" i="4"/>
  <c r="L1209" i="4"/>
  <c r="C1209" i="4"/>
  <c r="E1209" i="4"/>
  <c r="D1209" i="4"/>
  <c r="Q1201" i="4"/>
  <c r="F1201" i="4"/>
  <c r="P1201" i="4"/>
  <c r="N1201" i="4"/>
  <c r="B1201" i="4"/>
  <c r="C1201" i="4"/>
  <c r="D1201" i="4"/>
  <c r="M1201" i="4"/>
  <c r="L1201" i="4"/>
  <c r="E1201" i="4"/>
  <c r="Q1193" i="4"/>
  <c r="F1193" i="4"/>
  <c r="N1193" i="4"/>
  <c r="P1193" i="4"/>
  <c r="D1193" i="4"/>
  <c r="B1193" i="4"/>
  <c r="E1193" i="4"/>
  <c r="M1193" i="4"/>
  <c r="C1193" i="4"/>
  <c r="L1193" i="4"/>
  <c r="Q1185" i="4"/>
  <c r="F1185" i="4"/>
  <c r="P1185" i="4"/>
  <c r="N1185" i="4"/>
  <c r="M1185" i="4"/>
  <c r="L1185" i="4"/>
  <c r="C1185" i="4"/>
  <c r="D1185" i="4"/>
  <c r="Q1177" i="4"/>
  <c r="F1177" i="4"/>
  <c r="N1177" i="4"/>
  <c r="P1177" i="4"/>
  <c r="B1177" i="4"/>
  <c r="C1177" i="4"/>
  <c r="E1177" i="4"/>
  <c r="L1177" i="4"/>
  <c r="D1177" i="4"/>
  <c r="M1177" i="4"/>
  <c r="Q1169" i="4"/>
  <c r="F1169" i="4"/>
  <c r="P1169" i="4"/>
  <c r="N1169" i="4"/>
  <c r="C1169" i="4"/>
  <c r="E1169" i="4"/>
  <c r="L1169" i="4"/>
  <c r="M1169" i="4"/>
  <c r="Q1161" i="4"/>
  <c r="F1161" i="4"/>
  <c r="N1161" i="4"/>
  <c r="P1161" i="4"/>
  <c r="E1161" i="4"/>
  <c r="C1161" i="4"/>
  <c r="M1161" i="4"/>
  <c r="L1161" i="4"/>
  <c r="D1161" i="4"/>
  <c r="B1161" i="4"/>
  <c r="Q1153" i="4"/>
  <c r="F1153" i="4"/>
  <c r="P1153" i="4"/>
  <c r="N1153" i="4"/>
  <c r="M1153" i="4"/>
  <c r="B1153" i="4"/>
  <c r="C1153" i="4"/>
  <c r="L1153" i="4"/>
  <c r="E1153" i="4"/>
  <c r="D1153" i="4"/>
  <c r="Q1145" i="4"/>
  <c r="F1145" i="4"/>
  <c r="N1145" i="4"/>
  <c r="P1145" i="4"/>
  <c r="D1145" i="4"/>
  <c r="E1145" i="4"/>
  <c r="L1145" i="4"/>
  <c r="M1145" i="4"/>
  <c r="Q1137" i="4"/>
  <c r="F1137" i="4"/>
  <c r="P1137" i="4"/>
  <c r="N1137" i="4"/>
  <c r="M1137" i="4"/>
  <c r="C1137" i="4"/>
  <c r="L1137" i="4"/>
  <c r="B1137" i="4"/>
  <c r="D1137" i="4"/>
  <c r="E1137" i="4"/>
  <c r="E192" i="4"/>
  <c r="L1162" i="4"/>
  <c r="C1186" i="4"/>
  <c r="D1210" i="4"/>
  <c r="M1226" i="4"/>
  <c r="C1250" i="4"/>
  <c r="D1274" i="4"/>
  <c r="M1290" i="4"/>
  <c r="C1314" i="4"/>
  <c r="B1338" i="4"/>
  <c r="M1354" i="4"/>
  <c r="D1378" i="4"/>
  <c r="B1402" i="4"/>
  <c r="M1418" i="4"/>
  <c r="D1442" i="4"/>
  <c r="B1466" i="4"/>
  <c r="M1482" i="4"/>
  <c r="D1506" i="4"/>
  <c r="E1530" i="4"/>
  <c r="M1546" i="4"/>
  <c r="D1570" i="4"/>
  <c r="B1594" i="4"/>
  <c r="M1610" i="4"/>
  <c r="D1634" i="4"/>
  <c r="E1658" i="4"/>
  <c r="M1674" i="4"/>
  <c r="B1698" i="4"/>
  <c r="E1722" i="4"/>
  <c r="M1738" i="4"/>
  <c r="D1762" i="4"/>
  <c r="E1786" i="4"/>
  <c r="M1802" i="4"/>
  <c r="D1826" i="4"/>
  <c r="B1850" i="4"/>
  <c r="M1866" i="4"/>
  <c r="D1890" i="4"/>
  <c r="E1914" i="4"/>
  <c r="M1930" i="4"/>
  <c r="C1954" i="4"/>
  <c r="E1978" i="4"/>
  <c r="M1994" i="4"/>
  <c r="C1555" i="4"/>
  <c r="C1603" i="4"/>
  <c r="B1675" i="4"/>
  <c r="D1723" i="4"/>
  <c r="M1747" i="4"/>
  <c r="B1787" i="4"/>
  <c r="B1899" i="4"/>
  <c r="D1947" i="4"/>
  <c r="E1812" i="4"/>
  <c r="D1884" i="4"/>
  <c r="M1924" i="4"/>
  <c r="E1988" i="4"/>
  <c r="E333" i="4"/>
  <c r="L381" i="4"/>
  <c r="E517" i="4"/>
  <c r="C1179" i="4"/>
  <c r="D1211" i="4"/>
  <c r="D1243" i="4"/>
  <c r="B1283" i="4"/>
  <c r="B1315" i="4"/>
  <c r="C1347" i="4"/>
  <c r="L1379" i="4"/>
  <c r="M1411" i="4"/>
  <c r="C1451" i="4"/>
  <c r="L1483" i="4"/>
  <c r="M1523" i="4"/>
  <c r="E1595" i="4"/>
  <c r="C1667" i="4"/>
  <c r="D1819" i="4"/>
  <c r="C1971" i="4"/>
  <c r="C1844" i="4"/>
  <c r="B1956" i="4"/>
  <c r="D325" i="4"/>
  <c r="C437" i="4"/>
  <c r="L525" i="4"/>
  <c r="M292" i="4"/>
  <c r="M332" i="4"/>
  <c r="L364" i="4"/>
  <c r="M396" i="4"/>
  <c r="E436" i="4"/>
  <c r="C468" i="4"/>
  <c r="M500" i="4"/>
  <c r="L540" i="4"/>
  <c r="L580" i="4"/>
  <c r="D628" i="4"/>
  <c r="B668" i="4"/>
  <c r="M708" i="4"/>
  <c r="E756" i="4"/>
  <c r="B796" i="4"/>
  <c r="M836" i="4"/>
  <c r="B884" i="4"/>
  <c r="B924" i="4"/>
  <c r="M964" i="4"/>
  <c r="C1012" i="4"/>
  <c r="B1052" i="4"/>
  <c r="M1092" i="4"/>
  <c r="D1140" i="4"/>
  <c r="B1180" i="4"/>
  <c r="M1220" i="4"/>
  <c r="D1268" i="4"/>
  <c r="B1308" i="4"/>
  <c r="M1348" i="4"/>
  <c r="E1396" i="4"/>
  <c r="D1436" i="4"/>
  <c r="M1476" i="4"/>
  <c r="E1524" i="4"/>
  <c r="D1564" i="4"/>
  <c r="M1604" i="4"/>
  <c r="E1652" i="4"/>
  <c r="B1692" i="4"/>
  <c r="M1732" i="4"/>
  <c r="E1796" i="4"/>
  <c r="E1908" i="4"/>
  <c r="M317" i="4"/>
  <c r="D461" i="4"/>
  <c r="M1326" i="4"/>
  <c r="D1670" i="4"/>
  <c r="M1838" i="4"/>
  <c r="E1926" i="4"/>
  <c r="B533" i="4"/>
  <c r="M621" i="4"/>
  <c r="C725" i="4"/>
  <c r="E1241" i="4"/>
  <c r="L1529" i="4"/>
  <c r="D1897" i="4"/>
  <c r="L1289" i="4"/>
  <c r="C1705" i="4"/>
  <c r="B1185" i="4"/>
  <c r="E1521" i="4"/>
  <c r="L1817" i="4"/>
  <c r="L1069" i="4"/>
  <c r="D1237" i="4"/>
  <c r="E1413" i="4"/>
  <c r="L1337" i="4"/>
  <c r="C1809" i="4"/>
  <c r="Q1982" i="4"/>
  <c r="P1982" i="4"/>
  <c r="F1982" i="4"/>
  <c r="N1982" i="4"/>
  <c r="M1982" i="4"/>
  <c r="L1982" i="4"/>
  <c r="E1982" i="4"/>
  <c r="D1982" i="4"/>
  <c r="B1982" i="4"/>
  <c r="Q1950" i="4"/>
  <c r="P1950" i="4"/>
  <c r="F1950" i="4"/>
  <c r="N1950" i="4"/>
  <c r="M1950" i="4"/>
  <c r="E1950" i="4"/>
  <c r="B1950" i="4"/>
  <c r="D1950" i="4"/>
  <c r="C1950" i="4"/>
  <c r="Q1918" i="4"/>
  <c r="P1918" i="4"/>
  <c r="F1918" i="4"/>
  <c r="N1918" i="4"/>
  <c r="M1918" i="4"/>
  <c r="L1918" i="4"/>
  <c r="E1918" i="4"/>
  <c r="D1918" i="4"/>
  <c r="B1918" i="4"/>
  <c r="C1918" i="4"/>
  <c r="Q1886" i="4"/>
  <c r="F1886" i="4"/>
  <c r="P1886" i="4"/>
  <c r="N1886" i="4"/>
  <c r="M1886" i="4"/>
  <c r="L1886" i="4"/>
  <c r="E1886" i="4"/>
  <c r="D1886" i="4"/>
  <c r="C1886" i="4"/>
  <c r="Q1854" i="4"/>
  <c r="F1854" i="4"/>
  <c r="P1854" i="4"/>
  <c r="N1854" i="4"/>
  <c r="M1854" i="4"/>
  <c r="L1854" i="4"/>
  <c r="E1854" i="4"/>
  <c r="D1854" i="4"/>
  <c r="B1854" i="4"/>
  <c r="Q1822" i="4"/>
  <c r="F1822" i="4"/>
  <c r="P1822" i="4"/>
  <c r="N1822" i="4"/>
  <c r="M1822" i="4"/>
  <c r="L1822" i="4"/>
  <c r="E1822" i="4"/>
  <c r="D1822" i="4"/>
  <c r="C1822" i="4"/>
  <c r="Q1790" i="4"/>
  <c r="F1790" i="4"/>
  <c r="P1790" i="4"/>
  <c r="N1790" i="4"/>
  <c r="M1790" i="4"/>
  <c r="L1790" i="4"/>
  <c r="E1790" i="4"/>
  <c r="D1790" i="4"/>
  <c r="B1790" i="4"/>
  <c r="C1790" i="4"/>
  <c r="Q1758" i="4"/>
  <c r="F1758" i="4"/>
  <c r="P1758" i="4"/>
  <c r="N1758" i="4"/>
  <c r="M1758" i="4"/>
  <c r="L1758" i="4"/>
  <c r="E1758" i="4"/>
  <c r="D1758" i="4"/>
  <c r="C1758" i="4"/>
  <c r="Q1718" i="4"/>
  <c r="P1718" i="4"/>
  <c r="F1718" i="4"/>
  <c r="N1718" i="4"/>
  <c r="D1718" i="4"/>
  <c r="L1718" i="4"/>
  <c r="B1718" i="4"/>
  <c r="M1718" i="4"/>
  <c r="E1718" i="4"/>
  <c r="C1718" i="4"/>
  <c r="Q1678" i="4"/>
  <c r="F1678" i="4"/>
  <c r="P1678" i="4"/>
  <c r="N1678" i="4"/>
  <c r="B1678" i="4"/>
  <c r="C1678" i="4"/>
  <c r="L1678" i="4"/>
  <c r="E1678" i="4"/>
  <c r="D1678" i="4"/>
  <c r="Q1646" i="4"/>
  <c r="F1646" i="4"/>
  <c r="P1646" i="4"/>
  <c r="N1646" i="4"/>
  <c r="D1646" i="4"/>
  <c r="B1646" i="4"/>
  <c r="L1646" i="4"/>
  <c r="E1646" i="4"/>
  <c r="Q1614" i="4"/>
  <c r="F1614" i="4"/>
  <c r="P1614" i="4"/>
  <c r="N1614" i="4"/>
  <c r="D1614" i="4"/>
  <c r="B1614" i="4"/>
  <c r="L1614" i="4"/>
  <c r="C1614" i="4"/>
  <c r="E1614" i="4"/>
  <c r="M1614" i="4"/>
  <c r="Q1582" i="4"/>
  <c r="F1582" i="4"/>
  <c r="P1582" i="4"/>
  <c r="N1582" i="4"/>
  <c r="E1582" i="4"/>
  <c r="D1582" i="4"/>
  <c r="L1582" i="4"/>
  <c r="C1582" i="4"/>
  <c r="B1582" i="4"/>
  <c r="Q1542" i="4"/>
  <c r="P1542" i="4"/>
  <c r="F1542" i="4"/>
  <c r="N1542" i="4"/>
  <c r="M1542" i="4"/>
  <c r="C1542" i="4"/>
  <c r="L1542" i="4"/>
  <c r="D1542" i="4"/>
  <c r="E1542" i="4"/>
  <c r="Q1510" i="4"/>
  <c r="P1510" i="4"/>
  <c r="F1510" i="4"/>
  <c r="N1510" i="4"/>
  <c r="M1510" i="4"/>
  <c r="L1510" i="4"/>
  <c r="D1510" i="4"/>
  <c r="E1510" i="4"/>
  <c r="B1510" i="4"/>
  <c r="Q1478" i="4"/>
  <c r="P1478" i="4"/>
  <c r="F1478" i="4"/>
  <c r="N1478" i="4"/>
  <c r="M1478" i="4"/>
  <c r="C1478" i="4"/>
  <c r="L1478" i="4"/>
  <c r="D1478" i="4"/>
  <c r="Q1446" i="4"/>
  <c r="P1446" i="4"/>
  <c r="F1446" i="4"/>
  <c r="N1446" i="4"/>
  <c r="M1446" i="4"/>
  <c r="C1446" i="4"/>
  <c r="D1446" i="4"/>
  <c r="E1446" i="4"/>
  <c r="L1446" i="4"/>
  <c r="B1446" i="4"/>
  <c r="Q1414" i="4"/>
  <c r="P1414" i="4"/>
  <c r="F1414" i="4"/>
  <c r="N1414" i="4"/>
  <c r="M1414" i="4"/>
  <c r="C1414" i="4"/>
  <c r="L1414" i="4"/>
  <c r="D1414" i="4"/>
  <c r="E1414" i="4"/>
  <c r="Q1382" i="4"/>
  <c r="P1382" i="4"/>
  <c r="F1382" i="4"/>
  <c r="N1382" i="4"/>
  <c r="M1382" i="4"/>
  <c r="C1382" i="4"/>
  <c r="D1382" i="4"/>
  <c r="E1382" i="4"/>
  <c r="L1382" i="4"/>
  <c r="Q1350" i="4"/>
  <c r="P1350" i="4"/>
  <c r="F1350" i="4"/>
  <c r="N1350" i="4"/>
  <c r="M1350" i="4"/>
  <c r="C1350" i="4"/>
  <c r="L1350" i="4"/>
  <c r="D1350" i="4"/>
  <c r="Q1318" i="4"/>
  <c r="P1318" i="4"/>
  <c r="F1318" i="4"/>
  <c r="N1318" i="4"/>
  <c r="M1318" i="4"/>
  <c r="B1318" i="4"/>
  <c r="C1318" i="4"/>
  <c r="D1318" i="4"/>
  <c r="L1318" i="4"/>
  <c r="E1318" i="4"/>
  <c r="Q1286" i="4"/>
  <c r="P1286" i="4"/>
  <c r="F1286" i="4"/>
  <c r="N1286" i="4"/>
  <c r="M1286" i="4"/>
  <c r="D1286" i="4"/>
  <c r="L1286" i="4"/>
  <c r="B1286" i="4"/>
  <c r="E1286" i="4"/>
  <c r="Q1254" i="4"/>
  <c r="F1254" i="4"/>
  <c r="P1254" i="4"/>
  <c r="N1254" i="4"/>
  <c r="M1254" i="4"/>
  <c r="E1254" i="4"/>
  <c r="D1254" i="4"/>
  <c r="B1254" i="4"/>
  <c r="L1254" i="4"/>
  <c r="Q1222" i="4"/>
  <c r="P1222" i="4"/>
  <c r="F1222" i="4"/>
  <c r="N1222" i="4"/>
  <c r="M1222" i="4"/>
  <c r="D1222" i="4"/>
  <c r="L1222" i="4"/>
  <c r="B1222" i="4"/>
  <c r="Q1190" i="4"/>
  <c r="F1190" i="4"/>
  <c r="P1190" i="4"/>
  <c r="N1190" i="4"/>
  <c r="M1190" i="4"/>
  <c r="B1190" i="4"/>
  <c r="C1190" i="4"/>
  <c r="D1190" i="4"/>
  <c r="L1190" i="4"/>
  <c r="E1190" i="4"/>
  <c r="Q1158" i="4"/>
  <c r="P1158" i="4"/>
  <c r="F1158" i="4"/>
  <c r="N1158" i="4"/>
  <c r="M1158" i="4"/>
  <c r="D1158" i="4"/>
  <c r="L1158" i="4"/>
  <c r="B1158" i="4"/>
  <c r="E1158" i="4"/>
  <c r="Q1126" i="4"/>
  <c r="F1126" i="4"/>
  <c r="P1126" i="4"/>
  <c r="N1126" i="4"/>
  <c r="M1126" i="4"/>
  <c r="E1126" i="4"/>
  <c r="D1126" i="4"/>
  <c r="B1126" i="4"/>
  <c r="L1126" i="4"/>
  <c r="M1518" i="4"/>
  <c r="Q1989" i="4"/>
  <c r="F1989" i="4"/>
  <c r="P1989" i="4"/>
  <c r="N1989" i="4"/>
  <c r="E1989" i="4"/>
  <c r="D1989" i="4"/>
  <c r="M1989" i="4"/>
  <c r="L1989" i="4"/>
  <c r="B1989" i="4"/>
  <c r="Q1957" i="4"/>
  <c r="F1957" i="4"/>
  <c r="P1957" i="4"/>
  <c r="N1957" i="4"/>
  <c r="B1957" i="4"/>
  <c r="C1957" i="4"/>
  <c r="E1957" i="4"/>
  <c r="M1957" i="4"/>
  <c r="L1957" i="4"/>
  <c r="Q1925" i="4"/>
  <c r="F1925" i="4"/>
  <c r="P1925" i="4"/>
  <c r="N1925" i="4"/>
  <c r="M1925" i="4"/>
  <c r="L1925" i="4"/>
  <c r="C1925" i="4"/>
  <c r="D1925" i="4"/>
  <c r="B1925" i="4"/>
  <c r="E1925" i="4"/>
  <c r="Q1893" i="4"/>
  <c r="P1893" i="4"/>
  <c r="F1893" i="4"/>
  <c r="N1893" i="4"/>
  <c r="M1893" i="4"/>
  <c r="L1893" i="4"/>
  <c r="D1893" i="4"/>
  <c r="C1893" i="4"/>
  <c r="B1893" i="4"/>
  <c r="E1893" i="4"/>
  <c r="Q1861" i="4"/>
  <c r="P1861" i="4"/>
  <c r="F1861" i="4"/>
  <c r="N1861" i="4"/>
  <c r="D1861" i="4"/>
  <c r="B1861" i="4"/>
  <c r="E1861" i="4"/>
  <c r="M1861" i="4"/>
  <c r="C1861" i="4"/>
  <c r="L1861" i="4"/>
  <c r="Q1829" i="4"/>
  <c r="P1829" i="4"/>
  <c r="N1829" i="4"/>
  <c r="F1829" i="4"/>
  <c r="M1829" i="4"/>
  <c r="L1829" i="4"/>
  <c r="D1829" i="4"/>
  <c r="C1829" i="4"/>
  <c r="B1829" i="4"/>
  <c r="E1829" i="4"/>
  <c r="Q1797" i="4"/>
  <c r="P1797" i="4"/>
  <c r="N1797" i="4"/>
  <c r="F1797" i="4"/>
  <c r="B1797" i="4"/>
  <c r="D1797" i="4"/>
  <c r="E1797" i="4"/>
  <c r="M1797" i="4"/>
  <c r="L1797" i="4"/>
  <c r="Q1765" i="4"/>
  <c r="P1765" i="4"/>
  <c r="N1765" i="4"/>
  <c r="F1765" i="4"/>
  <c r="M1765" i="4"/>
  <c r="L1765" i="4"/>
  <c r="D1765" i="4"/>
  <c r="C1765" i="4"/>
  <c r="B1765" i="4"/>
  <c r="Q1733" i="4"/>
  <c r="P1733" i="4"/>
  <c r="N1733" i="4"/>
  <c r="F1733" i="4"/>
  <c r="D1733" i="4"/>
  <c r="B1733" i="4"/>
  <c r="E1733" i="4"/>
  <c r="M1733" i="4"/>
  <c r="C1733" i="4"/>
  <c r="L1733" i="4"/>
  <c r="Q1701" i="4"/>
  <c r="P1701" i="4"/>
  <c r="N1701" i="4"/>
  <c r="F1701" i="4"/>
  <c r="M1701" i="4"/>
  <c r="L1701" i="4"/>
  <c r="D1701" i="4"/>
  <c r="C1701" i="4"/>
  <c r="E1701" i="4"/>
  <c r="Q1669" i="4"/>
  <c r="P1669" i="4"/>
  <c r="N1669" i="4"/>
  <c r="F1669" i="4"/>
  <c r="B1669" i="4"/>
  <c r="D1669" i="4"/>
  <c r="E1669" i="4"/>
  <c r="M1669" i="4"/>
  <c r="Q1637" i="4"/>
  <c r="P1637" i="4"/>
  <c r="N1637" i="4"/>
  <c r="F1637" i="4"/>
  <c r="M1637" i="4"/>
  <c r="L1637" i="4"/>
  <c r="D1637" i="4"/>
  <c r="C1637" i="4"/>
  <c r="B1637" i="4"/>
  <c r="E1637" i="4"/>
  <c r="Q1605" i="4"/>
  <c r="P1605" i="4"/>
  <c r="N1605" i="4"/>
  <c r="F1605" i="4"/>
  <c r="L1605" i="4"/>
  <c r="C1605" i="4"/>
  <c r="B1605" i="4"/>
  <c r="M1605" i="4"/>
  <c r="D1605" i="4"/>
  <c r="E1605" i="4"/>
  <c r="Q1573" i="4"/>
  <c r="P1573" i="4"/>
  <c r="N1573" i="4"/>
  <c r="F1573" i="4"/>
  <c r="E1573" i="4"/>
  <c r="C1573" i="4"/>
  <c r="D1573" i="4"/>
  <c r="M1573" i="4"/>
  <c r="Q1541" i="4"/>
  <c r="P1541" i="4"/>
  <c r="N1541" i="4"/>
  <c r="F1541" i="4"/>
  <c r="L1541" i="4"/>
  <c r="C1541" i="4"/>
  <c r="B1541" i="4"/>
  <c r="E1541" i="4"/>
  <c r="Q1509" i="4"/>
  <c r="P1509" i="4"/>
  <c r="N1509" i="4"/>
  <c r="F1509" i="4"/>
  <c r="M1509" i="4"/>
  <c r="L1509" i="4"/>
  <c r="D1509" i="4"/>
  <c r="C1509" i="4"/>
  <c r="B1509" i="4"/>
  <c r="Q1477" i="4"/>
  <c r="P1477" i="4"/>
  <c r="N1477" i="4"/>
  <c r="F1477" i="4"/>
  <c r="B1477" i="4"/>
  <c r="D1477" i="4"/>
  <c r="E1477" i="4"/>
  <c r="M1477" i="4"/>
  <c r="C1477" i="4"/>
  <c r="L1477" i="4"/>
  <c r="Q1437" i="4"/>
  <c r="N1437" i="4"/>
  <c r="F1437" i="4"/>
  <c r="P1437" i="4"/>
  <c r="M1437" i="4"/>
  <c r="L1437" i="4"/>
  <c r="E1437" i="4"/>
  <c r="C1437" i="4"/>
  <c r="B1437" i="4"/>
  <c r="Q1397" i="4"/>
  <c r="P1397" i="4"/>
  <c r="N1397" i="4"/>
  <c r="F1397" i="4"/>
  <c r="D1397" i="4"/>
  <c r="B1397" i="4"/>
  <c r="E1397" i="4"/>
  <c r="M1397" i="4"/>
  <c r="Q1365" i="4"/>
  <c r="P1365" i="4"/>
  <c r="N1365" i="4"/>
  <c r="F1365" i="4"/>
  <c r="M1365" i="4"/>
  <c r="L1365" i="4"/>
  <c r="D1365" i="4"/>
  <c r="C1365" i="4"/>
  <c r="B1365" i="4"/>
  <c r="E1365" i="4"/>
  <c r="Q1341" i="4"/>
  <c r="N1341" i="4"/>
  <c r="F1341" i="4"/>
  <c r="P1341" i="4"/>
  <c r="B1341" i="4"/>
  <c r="D1341" i="4"/>
  <c r="E1341" i="4"/>
  <c r="M1341" i="4"/>
  <c r="L1341" i="4"/>
  <c r="C1341" i="4"/>
  <c r="Q1301" i="4"/>
  <c r="P1301" i="4"/>
  <c r="N1301" i="4"/>
  <c r="F1301" i="4"/>
  <c r="M1301" i="4"/>
  <c r="L1301" i="4"/>
  <c r="C1301" i="4"/>
  <c r="B1301" i="4"/>
  <c r="D1301" i="4"/>
  <c r="E1301" i="4"/>
  <c r="Q1269" i="4"/>
  <c r="P1269" i="4"/>
  <c r="N1269" i="4"/>
  <c r="F1269" i="4"/>
  <c r="C1269" i="4"/>
  <c r="D1269" i="4"/>
  <c r="E1269" i="4"/>
  <c r="M1269" i="4"/>
  <c r="L1269" i="4"/>
  <c r="Q1229" i="4"/>
  <c r="F1229" i="4"/>
  <c r="N1229" i="4"/>
  <c r="P1229" i="4"/>
  <c r="L1229" i="4"/>
  <c r="B1229" i="4"/>
  <c r="C1229" i="4"/>
  <c r="D1229" i="4"/>
  <c r="E1229" i="4"/>
  <c r="Q1197" i="4"/>
  <c r="F1197" i="4"/>
  <c r="N1197" i="4"/>
  <c r="P1197" i="4"/>
  <c r="E1197" i="4"/>
  <c r="B1197" i="4"/>
  <c r="M1197" i="4"/>
  <c r="L1197" i="4"/>
  <c r="C1197" i="4"/>
  <c r="Q1165" i="4"/>
  <c r="F1165" i="4"/>
  <c r="N1165" i="4"/>
  <c r="P1165" i="4"/>
  <c r="L1165" i="4"/>
  <c r="B1165" i="4"/>
  <c r="C1165" i="4"/>
  <c r="M1165" i="4"/>
  <c r="D1165" i="4"/>
  <c r="E1165" i="4"/>
  <c r="Q1133" i="4"/>
  <c r="N1133" i="4"/>
  <c r="F1133" i="4"/>
  <c r="P1133" i="4"/>
  <c r="E1133" i="4"/>
  <c r="B1133" i="4"/>
  <c r="D1133" i="4"/>
  <c r="M1133" i="4"/>
  <c r="L1133" i="4"/>
  <c r="C1133" i="4"/>
  <c r="Q1109" i="4"/>
  <c r="F1109" i="4"/>
  <c r="P1109" i="4"/>
  <c r="N1109" i="4"/>
  <c r="M1109" i="4"/>
  <c r="L1109" i="4"/>
  <c r="C1109" i="4"/>
  <c r="B1109" i="4"/>
  <c r="E1109" i="4"/>
  <c r="Q1077" i="4"/>
  <c r="F1077" i="4"/>
  <c r="P1077" i="4"/>
  <c r="N1077" i="4"/>
  <c r="C1077" i="4"/>
  <c r="D1077" i="4"/>
  <c r="E1077" i="4"/>
  <c r="M1077" i="4"/>
  <c r="B1077" i="4"/>
  <c r="L1077" i="4"/>
  <c r="Q1045" i="4"/>
  <c r="F1045" i="4"/>
  <c r="P1045" i="4"/>
  <c r="N1045" i="4"/>
  <c r="L1045" i="4"/>
  <c r="B1045" i="4"/>
  <c r="C1045" i="4"/>
  <c r="D1045" i="4"/>
  <c r="Q1013" i="4"/>
  <c r="F1013" i="4"/>
  <c r="P1013" i="4"/>
  <c r="N1013" i="4"/>
  <c r="E1013" i="4"/>
  <c r="C1013" i="4"/>
  <c r="M1013" i="4"/>
  <c r="L1013" i="4"/>
  <c r="D1013" i="4"/>
  <c r="B1013" i="4"/>
  <c r="Q981" i="4"/>
  <c r="F981" i="4"/>
  <c r="P981" i="4"/>
  <c r="N981" i="4"/>
  <c r="L981" i="4"/>
  <c r="C981" i="4"/>
  <c r="D981" i="4"/>
  <c r="M981" i="4"/>
  <c r="B981" i="4"/>
  <c r="E981" i="4"/>
  <c r="Q949" i="4"/>
  <c r="F949" i="4"/>
  <c r="P949" i="4"/>
  <c r="N949" i="4"/>
  <c r="L949" i="4"/>
  <c r="B949" i="4"/>
  <c r="C949" i="4"/>
  <c r="D949" i="4"/>
  <c r="E949" i="4"/>
  <c r="Q917" i="4"/>
  <c r="F917" i="4"/>
  <c r="P917" i="4"/>
  <c r="N917" i="4"/>
  <c r="E917" i="4"/>
  <c r="C917" i="4"/>
  <c r="M917" i="4"/>
  <c r="L917" i="4"/>
  <c r="D917" i="4"/>
  <c r="Q877" i="4"/>
  <c r="N877" i="4"/>
  <c r="P877" i="4"/>
  <c r="F877" i="4"/>
  <c r="L877" i="4"/>
  <c r="C877" i="4"/>
  <c r="B877" i="4"/>
  <c r="M877" i="4"/>
  <c r="D877" i="4"/>
  <c r="E877" i="4"/>
  <c r="Q845" i="4"/>
  <c r="N845" i="4"/>
  <c r="P845" i="4"/>
  <c r="F845" i="4"/>
  <c r="E845" i="4"/>
  <c r="C845" i="4"/>
  <c r="D845" i="4"/>
  <c r="M845" i="4"/>
  <c r="Q813" i="4"/>
  <c r="N813" i="4"/>
  <c r="P813" i="4"/>
  <c r="F813" i="4"/>
  <c r="L813" i="4"/>
  <c r="C813" i="4"/>
  <c r="D813" i="4"/>
  <c r="B813" i="4"/>
  <c r="Q781" i="4"/>
  <c r="N781" i="4"/>
  <c r="P781" i="4"/>
  <c r="F781" i="4"/>
  <c r="E781" i="4"/>
  <c r="D781" i="4"/>
  <c r="M781" i="4"/>
  <c r="C781" i="4"/>
  <c r="L781" i="4"/>
  <c r="B781" i="4"/>
  <c r="Q741" i="4"/>
  <c r="F741" i="4"/>
  <c r="P741" i="4"/>
  <c r="N741" i="4"/>
  <c r="L741" i="4"/>
  <c r="C741" i="4"/>
  <c r="B741" i="4"/>
  <c r="M741" i="4"/>
  <c r="D741" i="4"/>
  <c r="E741" i="4"/>
  <c r="Q709" i="4"/>
  <c r="F709" i="4"/>
  <c r="P709" i="4"/>
  <c r="N709" i="4"/>
  <c r="E709" i="4"/>
  <c r="L709" i="4"/>
  <c r="B709" i="4"/>
  <c r="M709" i="4"/>
  <c r="D709" i="4"/>
  <c r="Q677" i="4"/>
  <c r="F677" i="4"/>
  <c r="P677" i="4"/>
  <c r="N677" i="4"/>
  <c r="B677" i="4"/>
  <c r="D677" i="4"/>
  <c r="E677" i="4"/>
  <c r="M677" i="4"/>
  <c r="C677" i="4"/>
  <c r="L677" i="4"/>
  <c r="Q645" i="4"/>
  <c r="F645" i="4"/>
  <c r="P645" i="4"/>
  <c r="N645" i="4"/>
  <c r="B645" i="4"/>
  <c r="D645" i="4"/>
  <c r="E645" i="4"/>
  <c r="M645" i="4"/>
  <c r="Q605" i="4"/>
  <c r="N605" i="4"/>
  <c r="F605" i="4"/>
  <c r="P605" i="4"/>
  <c r="E605" i="4"/>
  <c r="C605" i="4"/>
  <c r="M605" i="4"/>
  <c r="L605" i="4"/>
  <c r="F573" i="4"/>
  <c r="Q573" i="4"/>
  <c r="N573" i="4"/>
  <c r="P573" i="4"/>
  <c r="B573" i="4"/>
  <c r="D573" i="4"/>
  <c r="E573" i="4"/>
  <c r="M573" i="4"/>
  <c r="L573" i="4"/>
  <c r="F541" i="4"/>
  <c r="Q541" i="4"/>
  <c r="N541" i="4"/>
  <c r="P541" i="4"/>
  <c r="D541" i="4"/>
  <c r="B541" i="4"/>
  <c r="E541" i="4"/>
  <c r="M541" i="4"/>
  <c r="C541" i="4"/>
  <c r="L541" i="4"/>
  <c r="F509" i="4"/>
  <c r="Q509" i="4"/>
  <c r="N509" i="4"/>
  <c r="P509" i="4"/>
  <c r="E509" i="4"/>
  <c r="C509" i="4"/>
  <c r="L509" i="4"/>
  <c r="B509" i="4"/>
  <c r="D509" i="4"/>
  <c r="F477" i="4"/>
  <c r="Q477" i="4"/>
  <c r="N477" i="4"/>
  <c r="P477" i="4"/>
  <c r="L477" i="4"/>
  <c r="C477" i="4"/>
  <c r="B477" i="4"/>
  <c r="E477" i="4"/>
  <c r="D477" i="4"/>
  <c r="F445" i="4"/>
  <c r="Q445" i="4"/>
  <c r="N445" i="4"/>
  <c r="P445" i="4"/>
  <c r="B445" i="4"/>
  <c r="E445" i="4"/>
  <c r="L445" i="4"/>
  <c r="F405" i="4"/>
  <c r="Q405" i="4"/>
  <c r="N405" i="4"/>
  <c r="P405" i="4"/>
  <c r="E405" i="4"/>
  <c r="C405" i="4"/>
  <c r="D405" i="4"/>
  <c r="F373" i="4"/>
  <c r="Q373" i="4"/>
  <c r="N373" i="4"/>
  <c r="P373" i="4"/>
  <c r="C373" i="4"/>
  <c r="L373" i="4"/>
  <c r="D373" i="4"/>
  <c r="E373" i="4"/>
  <c r="F341" i="4"/>
  <c r="Q341" i="4"/>
  <c r="N341" i="4"/>
  <c r="P341" i="4"/>
  <c r="D341" i="4"/>
  <c r="B341" i="4"/>
  <c r="E341" i="4"/>
  <c r="M341" i="4"/>
  <c r="L341" i="4"/>
  <c r="F309" i="4"/>
  <c r="Q309" i="4"/>
  <c r="N309" i="4"/>
  <c r="P309" i="4"/>
  <c r="M309" i="4"/>
  <c r="L309" i="4"/>
  <c r="C309" i="4"/>
  <c r="E309" i="4"/>
  <c r="Q277" i="4"/>
  <c r="F277" i="4"/>
  <c r="N277" i="4"/>
  <c r="P277" i="4"/>
  <c r="L277" i="4"/>
  <c r="B277" i="4"/>
  <c r="C277" i="4"/>
  <c r="M277" i="4"/>
  <c r="Q1987" i="4"/>
  <c r="P1987" i="4"/>
  <c r="N1987" i="4"/>
  <c r="F1987" i="4"/>
  <c r="E1987" i="4"/>
  <c r="M1987" i="4"/>
  <c r="L1987" i="4"/>
  <c r="D1987" i="4"/>
  <c r="Q1963" i="4"/>
  <c r="P1963" i="4"/>
  <c r="N1963" i="4"/>
  <c r="F1963" i="4"/>
  <c r="C1963" i="4"/>
  <c r="D1963" i="4"/>
  <c r="E1963" i="4"/>
  <c r="M1963" i="4"/>
  <c r="Q1939" i="4"/>
  <c r="P1939" i="4"/>
  <c r="N1939" i="4"/>
  <c r="F1939" i="4"/>
  <c r="C1939" i="4"/>
  <c r="D1939" i="4"/>
  <c r="E1939" i="4"/>
  <c r="M1939" i="4"/>
  <c r="Q1907" i="4"/>
  <c r="P1907" i="4"/>
  <c r="N1907" i="4"/>
  <c r="F1907" i="4"/>
  <c r="M1907" i="4"/>
  <c r="L1907" i="4"/>
  <c r="E1907" i="4"/>
  <c r="B1907" i="4"/>
  <c r="Q1883" i="4"/>
  <c r="P1883" i="4"/>
  <c r="F1883" i="4"/>
  <c r="N1883" i="4"/>
  <c r="L1883" i="4"/>
  <c r="C1883" i="4"/>
  <c r="D1883" i="4"/>
  <c r="M1883" i="4"/>
  <c r="E1883" i="4"/>
  <c r="Q1867" i="4"/>
  <c r="P1867" i="4"/>
  <c r="F1867" i="4"/>
  <c r="N1867" i="4"/>
  <c r="M1867" i="4"/>
  <c r="D1867" i="4"/>
  <c r="E1867" i="4"/>
  <c r="Q1835" i="4"/>
  <c r="P1835" i="4"/>
  <c r="N1835" i="4"/>
  <c r="F1835" i="4"/>
  <c r="E1835" i="4"/>
  <c r="C1835" i="4"/>
  <c r="Q1811" i="4"/>
  <c r="F1811" i="4"/>
  <c r="P1811" i="4"/>
  <c r="N1811" i="4"/>
  <c r="M1811" i="4"/>
  <c r="B1811" i="4"/>
  <c r="C1811" i="4"/>
  <c r="Q1779" i="4"/>
  <c r="F1779" i="4"/>
  <c r="P1779" i="4"/>
  <c r="N1779" i="4"/>
  <c r="E1779" i="4"/>
  <c r="D1779" i="4"/>
  <c r="B1779" i="4"/>
  <c r="C1779" i="4"/>
  <c r="Q1611" i="4"/>
  <c r="P1611" i="4"/>
  <c r="N1611" i="4"/>
  <c r="F1611" i="4"/>
  <c r="M1611" i="4"/>
  <c r="L1611" i="4"/>
  <c r="D1611" i="4"/>
  <c r="C1611" i="4"/>
  <c r="Q1992" i="4"/>
  <c r="F1992" i="4"/>
  <c r="P1992" i="4"/>
  <c r="N1992" i="4"/>
  <c r="L1992" i="4"/>
  <c r="E1992" i="4"/>
  <c r="C1992" i="4"/>
  <c r="B1992" i="4"/>
  <c r="Q1984" i="4"/>
  <c r="F1984" i="4"/>
  <c r="P1984" i="4"/>
  <c r="N1984" i="4"/>
  <c r="L1984" i="4"/>
  <c r="C1984" i="4"/>
  <c r="D1984" i="4"/>
  <c r="M1984" i="4"/>
  <c r="E1984" i="4"/>
  <c r="B1984" i="4"/>
  <c r="Q1976" i="4"/>
  <c r="F1976" i="4"/>
  <c r="P1976" i="4"/>
  <c r="N1976" i="4"/>
  <c r="M1976" i="4"/>
  <c r="L1976" i="4"/>
  <c r="C1976" i="4"/>
  <c r="B1976" i="4"/>
  <c r="E1976" i="4"/>
  <c r="D1976" i="4"/>
  <c r="Q1968" i="4"/>
  <c r="F1968" i="4"/>
  <c r="P1968" i="4"/>
  <c r="N1968" i="4"/>
  <c r="D1968" i="4"/>
  <c r="E1968" i="4"/>
  <c r="B1968" i="4"/>
  <c r="M1968" i="4"/>
  <c r="L1968" i="4"/>
  <c r="C1968" i="4"/>
  <c r="Q1960" i="4"/>
  <c r="F1960" i="4"/>
  <c r="P1960" i="4"/>
  <c r="N1960" i="4"/>
  <c r="C1960" i="4"/>
  <c r="D1960" i="4"/>
  <c r="E1960" i="4"/>
  <c r="M1960" i="4"/>
  <c r="L1960" i="4"/>
  <c r="B1960" i="4"/>
  <c r="Q1952" i="4"/>
  <c r="F1952" i="4"/>
  <c r="P1952" i="4"/>
  <c r="N1952" i="4"/>
  <c r="L1952" i="4"/>
  <c r="C1952" i="4"/>
  <c r="E1952" i="4"/>
  <c r="D1952" i="4"/>
  <c r="B1952" i="4"/>
  <c r="Q1944" i="4"/>
  <c r="F1944" i="4"/>
  <c r="P1944" i="4"/>
  <c r="N1944" i="4"/>
  <c r="B1944" i="4"/>
  <c r="C1944" i="4"/>
  <c r="E1944" i="4"/>
  <c r="M1944" i="4"/>
  <c r="F1936" i="4"/>
  <c r="P1936" i="4"/>
  <c r="Q1936" i="4"/>
  <c r="N1936" i="4"/>
  <c r="D1936" i="4"/>
  <c r="B1936" i="4"/>
  <c r="L1936" i="4"/>
  <c r="M1936" i="4"/>
  <c r="Q1928" i="4"/>
  <c r="F1928" i="4"/>
  <c r="P1928" i="4"/>
  <c r="N1928" i="4"/>
  <c r="M1928" i="4"/>
  <c r="L1928" i="4"/>
  <c r="E1928" i="4"/>
  <c r="C1928" i="4"/>
  <c r="D1928" i="4"/>
  <c r="B1928" i="4"/>
  <c r="Q1920" i="4"/>
  <c r="F1920" i="4"/>
  <c r="P1920" i="4"/>
  <c r="N1920" i="4"/>
  <c r="M1920" i="4"/>
  <c r="D1920" i="4"/>
  <c r="L1920" i="4"/>
  <c r="C1920" i="4"/>
  <c r="E1920" i="4"/>
  <c r="B1920" i="4"/>
  <c r="Q1912" i="4"/>
  <c r="F1912" i="4"/>
  <c r="P1912" i="4"/>
  <c r="N1912" i="4"/>
  <c r="L1912" i="4"/>
  <c r="C1912" i="4"/>
  <c r="E1912" i="4"/>
  <c r="D1912" i="4"/>
  <c r="F1904" i="4"/>
  <c r="Q1904" i="4"/>
  <c r="P1904" i="4"/>
  <c r="N1904" i="4"/>
  <c r="M1904" i="4"/>
  <c r="L1904" i="4"/>
  <c r="C1904" i="4"/>
  <c r="B1904" i="4"/>
  <c r="E1904" i="4"/>
  <c r="Q1896" i="4"/>
  <c r="F1896" i="4"/>
  <c r="P1896" i="4"/>
  <c r="N1896" i="4"/>
  <c r="C1896" i="4"/>
  <c r="D1896" i="4"/>
  <c r="E1896" i="4"/>
  <c r="M1896" i="4"/>
  <c r="B1896" i="4"/>
  <c r="L1896" i="4"/>
  <c r="F1888" i="4"/>
  <c r="Q1888" i="4"/>
  <c r="P1888" i="4"/>
  <c r="N1888" i="4"/>
  <c r="B1888" i="4"/>
  <c r="E1888" i="4"/>
  <c r="C1888" i="4"/>
  <c r="D1888" i="4"/>
  <c r="L1888" i="4"/>
  <c r="Q1880" i="4"/>
  <c r="F1880" i="4"/>
  <c r="P1880" i="4"/>
  <c r="N1880" i="4"/>
  <c r="D1880" i="4"/>
  <c r="B1880" i="4"/>
  <c r="M1880" i="4"/>
  <c r="L1880" i="4"/>
  <c r="E1880" i="4"/>
  <c r="C1880" i="4"/>
  <c r="F1872" i="4"/>
  <c r="P1872" i="4"/>
  <c r="Q1872" i="4"/>
  <c r="N1872" i="4"/>
  <c r="E1872" i="4"/>
  <c r="D1872" i="4"/>
  <c r="L1872" i="4"/>
  <c r="M1872" i="4"/>
  <c r="B1872" i="4"/>
  <c r="C1872" i="4"/>
  <c r="Q1864" i="4"/>
  <c r="F1864" i="4"/>
  <c r="P1864" i="4"/>
  <c r="N1864" i="4"/>
  <c r="M1864" i="4"/>
  <c r="L1864" i="4"/>
  <c r="C1864" i="4"/>
  <c r="B1864" i="4"/>
  <c r="F1856" i="4"/>
  <c r="Q1856" i="4"/>
  <c r="P1856" i="4"/>
  <c r="N1856" i="4"/>
  <c r="L1856" i="4"/>
  <c r="B1856" i="4"/>
  <c r="D1856" i="4"/>
  <c r="M1856" i="4"/>
  <c r="E1856" i="4"/>
  <c r="C1856" i="4"/>
  <c r="Q1848" i="4"/>
  <c r="F1848" i="4"/>
  <c r="P1848" i="4"/>
  <c r="N1848" i="4"/>
  <c r="M1848" i="4"/>
  <c r="E1848" i="4"/>
  <c r="B1848" i="4"/>
  <c r="L1848" i="4"/>
  <c r="F1840" i="4"/>
  <c r="Q1840" i="4"/>
  <c r="P1840" i="4"/>
  <c r="N1840" i="4"/>
  <c r="E1840" i="4"/>
  <c r="D1840" i="4"/>
  <c r="C1840" i="4"/>
  <c r="L1840" i="4"/>
  <c r="M1840" i="4"/>
  <c r="Q1832" i="4"/>
  <c r="F1832" i="4"/>
  <c r="P1832" i="4"/>
  <c r="N1832" i="4"/>
  <c r="M1832" i="4"/>
  <c r="L1832" i="4"/>
  <c r="B1832" i="4"/>
  <c r="E1832" i="4"/>
  <c r="C1832" i="4"/>
  <c r="D1832" i="4"/>
  <c r="F1824" i="4"/>
  <c r="Q1824" i="4"/>
  <c r="P1824" i="4"/>
  <c r="N1824" i="4"/>
  <c r="M1824" i="4"/>
  <c r="L1824" i="4"/>
  <c r="C1824" i="4"/>
  <c r="B1824" i="4"/>
  <c r="Q1816" i="4"/>
  <c r="F1816" i="4"/>
  <c r="P1816" i="4"/>
  <c r="N1816" i="4"/>
  <c r="E1816" i="4"/>
  <c r="C1816" i="4"/>
  <c r="D1816" i="4"/>
  <c r="M1816" i="4"/>
  <c r="B1816" i="4"/>
  <c r="L1816" i="4"/>
  <c r="F1808" i="4"/>
  <c r="P1808" i="4"/>
  <c r="N1808" i="4"/>
  <c r="Q1808" i="4"/>
  <c r="D1808" i="4"/>
  <c r="B1808" i="4"/>
  <c r="E1808" i="4"/>
  <c r="M1808" i="4"/>
  <c r="C1808" i="4"/>
  <c r="Q1800" i="4"/>
  <c r="F1800" i="4"/>
  <c r="P1800" i="4"/>
  <c r="N1800" i="4"/>
  <c r="B1800" i="4"/>
  <c r="E1800" i="4"/>
  <c r="D1800" i="4"/>
  <c r="M1800" i="4"/>
  <c r="L1800" i="4"/>
  <c r="F1792" i="4"/>
  <c r="Q1792" i="4"/>
  <c r="P1792" i="4"/>
  <c r="N1792" i="4"/>
  <c r="L1792" i="4"/>
  <c r="B1792" i="4"/>
  <c r="D1792" i="4"/>
  <c r="M1792" i="4"/>
  <c r="E1792" i="4"/>
  <c r="C1792" i="4"/>
  <c r="Q1784" i="4"/>
  <c r="F1784" i="4"/>
  <c r="P1784" i="4"/>
  <c r="N1784" i="4"/>
  <c r="D1784" i="4"/>
  <c r="B1784" i="4"/>
  <c r="M1784" i="4"/>
  <c r="L1784" i="4"/>
  <c r="E1784" i="4"/>
  <c r="F1776" i="4"/>
  <c r="Q1776" i="4"/>
  <c r="P1776" i="4"/>
  <c r="N1776" i="4"/>
  <c r="M1776" i="4"/>
  <c r="B1776" i="4"/>
  <c r="D1776" i="4"/>
  <c r="L1776" i="4"/>
  <c r="E1776" i="4"/>
  <c r="C1776" i="4"/>
  <c r="Q1768" i="4"/>
  <c r="F1768" i="4"/>
  <c r="P1768" i="4"/>
  <c r="N1768" i="4"/>
  <c r="D1768" i="4"/>
  <c r="E1768" i="4"/>
  <c r="L1768" i="4"/>
  <c r="M1768" i="4"/>
  <c r="C1768" i="4"/>
  <c r="F1760" i="4"/>
  <c r="Q1760" i="4"/>
  <c r="P1760" i="4"/>
  <c r="N1760" i="4"/>
  <c r="E1760" i="4"/>
  <c r="C1760" i="4"/>
  <c r="D1760" i="4"/>
  <c r="M1760" i="4"/>
  <c r="L1760" i="4"/>
  <c r="Q1752" i="4"/>
  <c r="F1752" i="4"/>
  <c r="P1752" i="4"/>
  <c r="N1752" i="4"/>
  <c r="L1752" i="4"/>
  <c r="M1752" i="4"/>
  <c r="C1752" i="4"/>
  <c r="B1752" i="4"/>
  <c r="D1752" i="4"/>
  <c r="F1744" i="4"/>
  <c r="P1744" i="4"/>
  <c r="Q1744" i="4"/>
  <c r="N1744" i="4"/>
  <c r="L1744" i="4"/>
  <c r="B1744" i="4"/>
  <c r="E1744" i="4"/>
  <c r="C1744" i="4"/>
  <c r="M1744" i="4"/>
  <c r="Q1736" i="4"/>
  <c r="F1736" i="4"/>
  <c r="P1736" i="4"/>
  <c r="N1736" i="4"/>
  <c r="M1736" i="4"/>
  <c r="E1736" i="4"/>
  <c r="L1736" i="4"/>
  <c r="B1736" i="4"/>
  <c r="C1736" i="4"/>
  <c r="D1736" i="4"/>
  <c r="F1728" i="4"/>
  <c r="Q1728" i="4"/>
  <c r="P1728" i="4"/>
  <c r="N1728" i="4"/>
  <c r="C1728" i="4"/>
  <c r="B1728" i="4"/>
  <c r="E1728" i="4"/>
  <c r="L1728" i="4"/>
  <c r="D1728" i="4"/>
  <c r="Q1720" i="4"/>
  <c r="F1720" i="4"/>
  <c r="P1720" i="4"/>
  <c r="N1720" i="4"/>
  <c r="L1720" i="4"/>
  <c r="B1720" i="4"/>
  <c r="E1720" i="4"/>
  <c r="M1720" i="4"/>
  <c r="C1720" i="4"/>
  <c r="D1720" i="4"/>
  <c r="F1712" i="4"/>
  <c r="Q1712" i="4"/>
  <c r="P1712" i="4"/>
  <c r="N1712" i="4"/>
  <c r="M1712" i="4"/>
  <c r="L1712" i="4"/>
  <c r="B1712" i="4"/>
  <c r="C1712" i="4"/>
  <c r="D1712" i="4"/>
  <c r="E1712" i="4"/>
  <c r="Q1704" i="4"/>
  <c r="F1704" i="4"/>
  <c r="P1704" i="4"/>
  <c r="N1704" i="4"/>
  <c r="C1704" i="4"/>
  <c r="E1704" i="4"/>
  <c r="D1704" i="4"/>
  <c r="L1704" i="4"/>
  <c r="B1704" i="4"/>
  <c r="F1696" i="4"/>
  <c r="Q1696" i="4"/>
  <c r="P1696" i="4"/>
  <c r="N1696" i="4"/>
  <c r="M1696" i="4"/>
  <c r="L1696" i="4"/>
  <c r="C1696" i="4"/>
  <c r="B1696" i="4"/>
  <c r="E1696" i="4"/>
  <c r="D1696" i="4"/>
  <c r="Q1688" i="4"/>
  <c r="F1688" i="4"/>
  <c r="P1688" i="4"/>
  <c r="N1688" i="4"/>
  <c r="E1688" i="4"/>
  <c r="C1688" i="4"/>
  <c r="D1688" i="4"/>
  <c r="M1688" i="4"/>
  <c r="F1680" i="4"/>
  <c r="P1680" i="4"/>
  <c r="N1680" i="4"/>
  <c r="Q1680" i="4"/>
  <c r="B1680" i="4"/>
  <c r="E1680" i="4"/>
  <c r="C1680" i="4"/>
  <c r="D1680" i="4"/>
  <c r="Q1672" i="4"/>
  <c r="F1672" i="4"/>
  <c r="P1672" i="4"/>
  <c r="N1672" i="4"/>
  <c r="C1672" i="4"/>
  <c r="B1672" i="4"/>
  <c r="M1672" i="4"/>
  <c r="L1672" i="4"/>
  <c r="E1672" i="4"/>
  <c r="F1664" i="4"/>
  <c r="Q1664" i="4"/>
  <c r="P1664" i="4"/>
  <c r="N1664" i="4"/>
  <c r="C1664" i="4"/>
  <c r="B1664" i="4"/>
  <c r="E1664" i="4"/>
  <c r="M1664" i="4"/>
  <c r="L1664" i="4"/>
  <c r="D1664" i="4"/>
  <c r="Q1656" i="4"/>
  <c r="F1656" i="4"/>
  <c r="P1656" i="4"/>
  <c r="N1656" i="4"/>
  <c r="L1656" i="4"/>
  <c r="B1656" i="4"/>
  <c r="E1656" i="4"/>
  <c r="C1656" i="4"/>
  <c r="M1656" i="4"/>
  <c r="F1648" i="4"/>
  <c r="Q1648" i="4"/>
  <c r="P1648" i="4"/>
  <c r="N1648" i="4"/>
  <c r="L1648" i="4"/>
  <c r="C1648" i="4"/>
  <c r="B1648" i="4"/>
  <c r="M1648" i="4"/>
  <c r="E1648" i="4"/>
  <c r="D1648" i="4"/>
  <c r="Q1640" i="4"/>
  <c r="F1640" i="4"/>
  <c r="P1640" i="4"/>
  <c r="N1640" i="4"/>
  <c r="M1640" i="4"/>
  <c r="L1640" i="4"/>
  <c r="E1640" i="4"/>
  <c r="B1640" i="4"/>
  <c r="C1640" i="4"/>
  <c r="D1640" i="4"/>
  <c r="F1632" i="4"/>
  <c r="Q1632" i="4"/>
  <c r="P1632" i="4"/>
  <c r="N1632" i="4"/>
  <c r="E1632" i="4"/>
  <c r="D1632" i="4"/>
  <c r="C1632" i="4"/>
  <c r="M1632" i="4"/>
  <c r="B1632" i="4"/>
  <c r="Q1624" i="4"/>
  <c r="F1624" i="4"/>
  <c r="P1624" i="4"/>
  <c r="N1624" i="4"/>
  <c r="M1624" i="4"/>
  <c r="L1624" i="4"/>
  <c r="C1624" i="4"/>
  <c r="B1624" i="4"/>
  <c r="D1624" i="4"/>
  <c r="F1616" i="4"/>
  <c r="P1616" i="4"/>
  <c r="Q1616" i="4"/>
  <c r="N1616" i="4"/>
  <c r="M1616" i="4"/>
  <c r="C1616" i="4"/>
  <c r="B1616" i="4"/>
  <c r="D1616" i="4"/>
  <c r="Q1608" i="4"/>
  <c r="F1608" i="4"/>
  <c r="P1608" i="4"/>
  <c r="N1608" i="4"/>
  <c r="L1608" i="4"/>
  <c r="B1608" i="4"/>
  <c r="D1608" i="4"/>
  <c r="E1608" i="4"/>
  <c r="F1600" i="4"/>
  <c r="Q1600" i="4"/>
  <c r="P1600" i="4"/>
  <c r="N1600" i="4"/>
  <c r="C1600" i="4"/>
  <c r="B1600" i="4"/>
  <c r="M1600" i="4"/>
  <c r="L1600" i="4"/>
  <c r="E1600" i="4"/>
  <c r="Q1592" i="4"/>
  <c r="F1592" i="4"/>
  <c r="P1592" i="4"/>
  <c r="N1592" i="4"/>
  <c r="L1592" i="4"/>
  <c r="B1592" i="4"/>
  <c r="E1592" i="4"/>
  <c r="M1592" i="4"/>
  <c r="C1592" i="4"/>
  <c r="D1592" i="4"/>
  <c r="F1584" i="4"/>
  <c r="Q1584" i="4"/>
  <c r="P1584" i="4"/>
  <c r="N1584" i="4"/>
  <c r="M1584" i="4"/>
  <c r="L1584" i="4"/>
  <c r="D1584" i="4"/>
  <c r="C1584" i="4"/>
  <c r="B1584" i="4"/>
  <c r="E1584" i="4"/>
  <c r="Q1576" i="4"/>
  <c r="F1576" i="4"/>
  <c r="P1576" i="4"/>
  <c r="N1576" i="4"/>
  <c r="B1576" i="4"/>
  <c r="E1576" i="4"/>
  <c r="C1576" i="4"/>
  <c r="M1576" i="4"/>
  <c r="D1576" i="4"/>
  <c r="L1576" i="4"/>
  <c r="F1568" i="4"/>
  <c r="Q1568" i="4"/>
  <c r="P1568" i="4"/>
  <c r="N1568" i="4"/>
  <c r="M1568" i="4"/>
  <c r="L1568" i="4"/>
  <c r="E1568" i="4"/>
  <c r="D1568" i="4"/>
  <c r="C1568" i="4"/>
  <c r="Q1560" i="4"/>
  <c r="F1560" i="4"/>
  <c r="P1560" i="4"/>
  <c r="N1560" i="4"/>
  <c r="B1560" i="4"/>
  <c r="E1560" i="4"/>
  <c r="C1560" i="4"/>
  <c r="M1560" i="4"/>
  <c r="L1560" i="4"/>
  <c r="D1560" i="4"/>
  <c r="F1552" i="4"/>
  <c r="P1552" i="4"/>
  <c r="N1552" i="4"/>
  <c r="Q1552" i="4"/>
  <c r="D1552" i="4"/>
  <c r="B1552" i="4"/>
  <c r="E1552" i="4"/>
  <c r="M1552" i="4"/>
  <c r="L1552" i="4"/>
  <c r="C1552" i="4"/>
  <c r="Q1544" i="4"/>
  <c r="F1544" i="4"/>
  <c r="P1544" i="4"/>
  <c r="N1544" i="4"/>
  <c r="E1544" i="4"/>
  <c r="D1544" i="4"/>
  <c r="M1544" i="4"/>
  <c r="L1544" i="4"/>
  <c r="F1536" i="4"/>
  <c r="Q1536" i="4"/>
  <c r="P1536" i="4"/>
  <c r="N1536" i="4"/>
  <c r="L1536" i="4"/>
  <c r="D1536" i="4"/>
  <c r="B1536" i="4"/>
  <c r="M1536" i="4"/>
  <c r="C1536" i="4"/>
  <c r="E1536" i="4"/>
  <c r="Q1528" i="4"/>
  <c r="F1528" i="4"/>
  <c r="P1528" i="4"/>
  <c r="N1528" i="4"/>
  <c r="C1528" i="4"/>
  <c r="D1528" i="4"/>
  <c r="E1528" i="4"/>
  <c r="M1528" i="4"/>
  <c r="F1520" i="4"/>
  <c r="Q1520" i="4"/>
  <c r="P1520" i="4"/>
  <c r="N1520" i="4"/>
  <c r="E1520" i="4"/>
  <c r="C1520" i="4"/>
  <c r="L1520" i="4"/>
  <c r="M1520" i="4"/>
  <c r="Q1512" i="4"/>
  <c r="F1512" i="4"/>
  <c r="P1512" i="4"/>
  <c r="N1512" i="4"/>
  <c r="M1512" i="4"/>
  <c r="L1512" i="4"/>
  <c r="E1512" i="4"/>
  <c r="D1512" i="4"/>
  <c r="B1512" i="4"/>
  <c r="C1512" i="4"/>
  <c r="F1504" i="4"/>
  <c r="Q1504" i="4"/>
  <c r="P1504" i="4"/>
  <c r="N1504" i="4"/>
  <c r="B1504" i="4"/>
  <c r="E1504" i="4"/>
  <c r="C1504" i="4"/>
  <c r="M1504" i="4"/>
  <c r="L1504" i="4"/>
  <c r="D1504" i="4"/>
  <c r="Q1496" i="4"/>
  <c r="F1496" i="4"/>
  <c r="P1496" i="4"/>
  <c r="N1496" i="4"/>
  <c r="M1496" i="4"/>
  <c r="L1496" i="4"/>
  <c r="E1496" i="4"/>
  <c r="D1496" i="4"/>
  <c r="B1496" i="4"/>
  <c r="C1496" i="4"/>
  <c r="F1488" i="4"/>
  <c r="P1488" i="4"/>
  <c r="Q1488" i="4"/>
  <c r="N1488" i="4"/>
  <c r="M1488" i="4"/>
  <c r="B1488" i="4"/>
  <c r="L1488" i="4"/>
  <c r="D1488" i="4"/>
  <c r="E1488" i="4"/>
  <c r="C1488" i="4"/>
  <c r="Q1480" i="4"/>
  <c r="F1480" i="4"/>
  <c r="P1480" i="4"/>
  <c r="N1480" i="4"/>
  <c r="L1480" i="4"/>
  <c r="D1480" i="4"/>
  <c r="B1480" i="4"/>
  <c r="M1480" i="4"/>
  <c r="C1480" i="4"/>
  <c r="E1480" i="4"/>
  <c r="F1472" i="4"/>
  <c r="Q1472" i="4"/>
  <c r="P1472" i="4"/>
  <c r="N1472" i="4"/>
  <c r="E1472" i="4"/>
  <c r="D1472" i="4"/>
  <c r="C1472" i="4"/>
  <c r="M1472" i="4"/>
  <c r="Q1464" i="4"/>
  <c r="F1464" i="4"/>
  <c r="P1464" i="4"/>
  <c r="N1464" i="4"/>
  <c r="L1464" i="4"/>
  <c r="D1464" i="4"/>
  <c r="B1464" i="4"/>
  <c r="E1464" i="4"/>
  <c r="F1456" i="4"/>
  <c r="Q1456" i="4"/>
  <c r="P1456" i="4"/>
  <c r="N1456" i="4"/>
  <c r="M1456" i="4"/>
  <c r="L1456" i="4"/>
  <c r="D1456" i="4"/>
  <c r="C1456" i="4"/>
  <c r="E1456" i="4"/>
  <c r="Q1448" i="4"/>
  <c r="F1448" i="4"/>
  <c r="P1448" i="4"/>
  <c r="N1448" i="4"/>
  <c r="E1448" i="4"/>
  <c r="L1448" i="4"/>
  <c r="C1448" i="4"/>
  <c r="M1448" i="4"/>
  <c r="B1448" i="4"/>
  <c r="D1448" i="4"/>
  <c r="F1440" i="4"/>
  <c r="Q1440" i="4"/>
  <c r="P1440" i="4"/>
  <c r="N1440" i="4"/>
  <c r="B1440" i="4"/>
  <c r="E1440" i="4"/>
  <c r="C1440" i="4"/>
  <c r="M1440" i="4"/>
  <c r="L1440" i="4"/>
  <c r="Q1432" i="4"/>
  <c r="F1432" i="4"/>
  <c r="P1432" i="4"/>
  <c r="N1432" i="4"/>
  <c r="M1432" i="4"/>
  <c r="L1432" i="4"/>
  <c r="E1432" i="4"/>
  <c r="D1432" i="4"/>
  <c r="B1432" i="4"/>
  <c r="C1432" i="4"/>
  <c r="F1424" i="4"/>
  <c r="P1424" i="4"/>
  <c r="N1424" i="4"/>
  <c r="Q1424" i="4"/>
  <c r="D1424" i="4"/>
  <c r="B1424" i="4"/>
  <c r="E1424" i="4"/>
  <c r="C1424" i="4"/>
  <c r="L1424" i="4"/>
  <c r="Q1416" i="4"/>
  <c r="F1416" i="4"/>
  <c r="P1416" i="4"/>
  <c r="N1416" i="4"/>
  <c r="L1416" i="4"/>
  <c r="B1416" i="4"/>
  <c r="M1416" i="4"/>
  <c r="D1416" i="4"/>
  <c r="C1416" i="4"/>
  <c r="E1416" i="4"/>
  <c r="F1408" i="4"/>
  <c r="Q1408" i="4"/>
  <c r="P1408" i="4"/>
  <c r="N1408" i="4"/>
  <c r="C1408" i="4"/>
  <c r="D1408" i="4"/>
  <c r="E1408" i="4"/>
  <c r="M1408" i="4"/>
  <c r="B1408" i="4"/>
  <c r="Q1400" i="4"/>
  <c r="F1400" i="4"/>
  <c r="P1400" i="4"/>
  <c r="N1400" i="4"/>
  <c r="C1400" i="4"/>
  <c r="E1400" i="4"/>
  <c r="L1400" i="4"/>
  <c r="M1400" i="4"/>
  <c r="D1400" i="4"/>
  <c r="B1400" i="4"/>
  <c r="F1392" i="4"/>
  <c r="Q1392" i="4"/>
  <c r="P1392" i="4"/>
  <c r="N1392" i="4"/>
  <c r="L1392" i="4"/>
  <c r="D1392" i="4"/>
  <c r="B1392" i="4"/>
  <c r="E1392" i="4"/>
  <c r="Q1384" i="4"/>
  <c r="F1384" i="4"/>
  <c r="P1384" i="4"/>
  <c r="N1384" i="4"/>
  <c r="M1384" i="4"/>
  <c r="L1384" i="4"/>
  <c r="E1384" i="4"/>
  <c r="D1384" i="4"/>
  <c r="F1376" i="4"/>
  <c r="Q1376" i="4"/>
  <c r="P1376" i="4"/>
  <c r="N1376" i="4"/>
  <c r="M1376" i="4"/>
  <c r="B1376" i="4"/>
  <c r="D1376" i="4"/>
  <c r="L1376" i="4"/>
  <c r="Q1368" i="4"/>
  <c r="F1368" i="4"/>
  <c r="P1368" i="4"/>
  <c r="N1368" i="4"/>
  <c r="B1368" i="4"/>
  <c r="E1368" i="4"/>
  <c r="C1368" i="4"/>
  <c r="M1368" i="4"/>
  <c r="L1368" i="4"/>
  <c r="D1368" i="4"/>
  <c r="F1360" i="4"/>
  <c r="P1360" i="4"/>
  <c r="Q1360" i="4"/>
  <c r="N1360" i="4"/>
  <c r="M1360" i="4"/>
  <c r="L1360" i="4"/>
  <c r="E1360" i="4"/>
  <c r="D1360" i="4"/>
  <c r="B1360" i="4"/>
  <c r="Q1352" i="4"/>
  <c r="F1352" i="4"/>
  <c r="P1352" i="4"/>
  <c r="N1352" i="4"/>
  <c r="L1352" i="4"/>
  <c r="D1352" i="4"/>
  <c r="B1352" i="4"/>
  <c r="M1352" i="4"/>
  <c r="C1352" i="4"/>
  <c r="E1352" i="4"/>
  <c r="F1344" i="4"/>
  <c r="Q1344" i="4"/>
  <c r="P1344" i="4"/>
  <c r="N1344" i="4"/>
  <c r="M1344" i="4"/>
  <c r="L1344" i="4"/>
  <c r="D1344" i="4"/>
  <c r="C1344" i="4"/>
  <c r="B1344" i="4"/>
  <c r="E1344" i="4"/>
  <c r="Q1336" i="4"/>
  <c r="F1336" i="4"/>
  <c r="P1336" i="4"/>
  <c r="N1336" i="4"/>
  <c r="C1336" i="4"/>
  <c r="D1336" i="4"/>
  <c r="M1336" i="4"/>
  <c r="L1336" i="4"/>
  <c r="B1336" i="4"/>
  <c r="E1336" i="4"/>
  <c r="F1328" i="4"/>
  <c r="Q1328" i="4"/>
  <c r="P1328" i="4"/>
  <c r="N1328" i="4"/>
  <c r="L1328" i="4"/>
  <c r="D1328" i="4"/>
  <c r="B1328" i="4"/>
  <c r="E1328" i="4"/>
  <c r="C1328" i="4"/>
  <c r="Q1320" i="4"/>
  <c r="F1320" i="4"/>
  <c r="P1320" i="4"/>
  <c r="N1320" i="4"/>
  <c r="C1320" i="4"/>
  <c r="E1320" i="4"/>
  <c r="D1320" i="4"/>
  <c r="M1320" i="4"/>
  <c r="L1320" i="4"/>
  <c r="F1312" i="4"/>
  <c r="Q1312" i="4"/>
  <c r="P1312" i="4"/>
  <c r="N1312" i="4"/>
  <c r="C1312" i="4"/>
  <c r="D1312" i="4"/>
  <c r="E1312" i="4"/>
  <c r="M1312" i="4"/>
  <c r="L1312" i="4"/>
  <c r="Q1304" i="4"/>
  <c r="F1304" i="4"/>
  <c r="P1304" i="4"/>
  <c r="N1304" i="4"/>
  <c r="M1304" i="4"/>
  <c r="L1304" i="4"/>
  <c r="E1304" i="4"/>
  <c r="D1304" i="4"/>
  <c r="F1296" i="4"/>
  <c r="P1296" i="4"/>
  <c r="N1296" i="4"/>
  <c r="Q1296" i="4"/>
  <c r="C1296" i="4"/>
  <c r="E1296" i="4"/>
  <c r="D1296" i="4"/>
  <c r="M1296" i="4"/>
  <c r="B1296" i="4"/>
  <c r="L1296" i="4"/>
  <c r="Q1288" i="4"/>
  <c r="F1288" i="4"/>
  <c r="P1288" i="4"/>
  <c r="N1288" i="4"/>
  <c r="C1288" i="4"/>
  <c r="B1288" i="4"/>
  <c r="M1288" i="4"/>
  <c r="L1288" i="4"/>
  <c r="E1288" i="4"/>
  <c r="Q1280" i="4"/>
  <c r="F1280" i="4"/>
  <c r="P1280" i="4"/>
  <c r="N1280" i="4"/>
  <c r="E1280" i="4"/>
  <c r="C1280" i="4"/>
  <c r="B1280" i="4"/>
  <c r="M1280" i="4"/>
  <c r="D1280" i="4"/>
  <c r="Q1272" i="4"/>
  <c r="F1272" i="4"/>
  <c r="P1272" i="4"/>
  <c r="N1272" i="4"/>
  <c r="L1272" i="4"/>
  <c r="B1272" i="4"/>
  <c r="D1272" i="4"/>
  <c r="M1272" i="4"/>
  <c r="E1272" i="4"/>
  <c r="C1272" i="4"/>
  <c r="Q1264" i="4"/>
  <c r="F1264" i="4"/>
  <c r="P1264" i="4"/>
  <c r="N1264" i="4"/>
  <c r="B1264" i="4"/>
  <c r="C1264" i="4"/>
  <c r="L1264" i="4"/>
  <c r="M1264" i="4"/>
  <c r="E1264" i="4"/>
  <c r="Q1256" i="4"/>
  <c r="F1256" i="4"/>
  <c r="P1256" i="4"/>
  <c r="N1256" i="4"/>
  <c r="M1256" i="4"/>
  <c r="C1256" i="4"/>
  <c r="L1256" i="4"/>
  <c r="B1256" i="4"/>
  <c r="D1256" i="4"/>
  <c r="E1256" i="4"/>
  <c r="Q1248" i="4"/>
  <c r="F1248" i="4"/>
  <c r="P1248" i="4"/>
  <c r="N1248" i="4"/>
  <c r="M1248" i="4"/>
  <c r="L1248" i="4"/>
  <c r="D1248" i="4"/>
  <c r="C1248" i="4"/>
  <c r="E1248" i="4"/>
  <c r="B1248" i="4"/>
  <c r="Q1240" i="4"/>
  <c r="F1240" i="4"/>
  <c r="P1240" i="4"/>
  <c r="N1240" i="4"/>
  <c r="B1240" i="4"/>
  <c r="E1240" i="4"/>
  <c r="C1240" i="4"/>
  <c r="M1240" i="4"/>
  <c r="L1240" i="4"/>
  <c r="Q1232" i="4"/>
  <c r="P1232" i="4"/>
  <c r="F1232" i="4"/>
  <c r="N1232" i="4"/>
  <c r="M1232" i="4"/>
  <c r="L1232" i="4"/>
  <c r="E1232" i="4"/>
  <c r="B1232" i="4"/>
  <c r="D1232" i="4"/>
  <c r="Q1224" i="4"/>
  <c r="P1224" i="4"/>
  <c r="N1224" i="4"/>
  <c r="F1224" i="4"/>
  <c r="M1224" i="4"/>
  <c r="L1224" i="4"/>
  <c r="D1224" i="4"/>
  <c r="C1224" i="4"/>
  <c r="E1224" i="4"/>
  <c r="B1224" i="4"/>
  <c r="Q1216" i="4"/>
  <c r="F1216" i="4"/>
  <c r="P1216" i="4"/>
  <c r="N1216" i="4"/>
  <c r="M1216" i="4"/>
  <c r="C1216" i="4"/>
  <c r="D1216" i="4"/>
  <c r="E1216" i="4"/>
  <c r="L1216" i="4"/>
  <c r="Q1208" i="4"/>
  <c r="P1208" i="4"/>
  <c r="F1208" i="4"/>
  <c r="N1208" i="4"/>
  <c r="D1208" i="4"/>
  <c r="B1208" i="4"/>
  <c r="C1208" i="4"/>
  <c r="M1208" i="4"/>
  <c r="E1208" i="4"/>
  <c r="Q1200" i="4"/>
  <c r="P1200" i="4"/>
  <c r="F1200" i="4"/>
  <c r="N1200" i="4"/>
  <c r="L1200" i="4"/>
  <c r="C1200" i="4"/>
  <c r="B1200" i="4"/>
  <c r="M1200" i="4"/>
  <c r="D1200" i="4"/>
  <c r="E1200" i="4"/>
  <c r="Q1192" i="4"/>
  <c r="F1192" i="4"/>
  <c r="P1192" i="4"/>
  <c r="N1192" i="4"/>
  <c r="B1192" i="4"/>
  <c r="C1192" i="4"/>
  <c r="D1192" i="4"/>
  <c r="E1192" i="4"/>
  <c r="Q1184" i="4"/>
  <c r="F1184" i="4"/>
  <c r="P1184" i="4"/>
  <c r="N1184" i="4"/>
  <c r="B1184" i="4"/>
  <c r="C1184" i="4"/>
  <c r="D1184" i="4"/>
  <c r="M1184" i="4"/>
  <c r="E1184" i="4"/>
  <c r="Q1176" i="4"/>
  <c r="F1176" i="4"/>
  <c r="P1176" i="4"/>
  <c r="N1176" i="4"/>
  <c r="M1176" i="4"/>
  <c r="L1176" i="4"/>
  <c r="E1176" i="4"/>
  <c r="D1176" i="4"/>
  <c r="B1176" i="4"/>
  <c r="C1176" i="4"/>
  <c r="Q1168" i="4"/>
  <c r="F1168" i="4"/>
  <c r="P1168" i="4"/>
  <c r="N1168" i="4"/>
  <c r="C1168" i="4"/>
  <c r="E1168" i="4"/>
  <c r="D1168" i="4"/>
  <c r="M1168" i="4"/>
  <c r="Q1160" i="4"/>
  <c r="P1160" i="4"/>
  <c r="F1160" i="4"/>
  <c r="N1160" i="4"/>
  <c r="C1160" i="4"/>
  <c r="B1160" i="4"/>
  <c r="L1160" i="4"/>
  <c r="M1160" i="4"/>
  <c r="D1160" i="4"/>
  <c r="E1160" i="4"/>
  <c r="Q1152" i="4"/>
  <c r="F1152" i="4"/>
  <c r="P1152" i="4"/>
  <c r="N1152" i="4"/>
  <c r="B1152" i="4"/>
  <c r="C1152" i="4"/>
  <c r="M1152" i="4"/>
  <c r="L1152" i="4"/>
  <c r="D1152" i="4"/>
  <c r="Q1144" i="4"/>
  <c r="F1144" i="4"/>
  <c r="P1144" i="4"/>
  <c r="N1144" i="4"/>
  <c r="L1144" i="4"/>
  <c r="B1144" i="4"/>
  <c r="D1144" i="4"/>
  <c r="E1144" i="4"/>
  <c r="M1144" i="4"/>
  <c r="Q1136" i="4"/>
  <c r="F1136" i="4"/>
  <c r="P1136" i="4"/>
  <c r="N1136" i="4"/>
  <c r="B1136" i="4"/>
  <c r="C1136" i="4"/>
  <c r="D1136" i="4"/>
  <c r="M1136" i="4"/>
  <c r="L1136" i="4"/>
  <c r="E1136" i="4"/>
  <c r="Q1128" i="4"/>
  <c r="F1128" i="4"/>
  <c r="P1128" i="4"/>
  <c r="N1128" i="4"/>
  <c r="M1128" i="4"/>
  <c r="C1128" i="4"/>
  <c r="B1128" i="4"/>
  <c r="E1128" i="4"/>
  <c r="Q1120" i="4"/>
  <c r="F1120" i="4"/>
  <c r="P1120" i="4"/>
  <c r="N1120" i="4"/>
  <c r="L1120" i="4"/>
  <c r="M1120" i="4"/>
  <c r="E1120" i="4"/>
  <c r="C1120" i="4"/>
  <c r="B1120" i="4"/>
  <c r="Q1112" i="4"/>
  <c r="F1112" i="4"/>
  <c r="P1112" i="4"/>
  <c r="N1112" i="4"/>
  <c r="B1112" i="4"/>
  <c r="E1112" i="4"/>
  <c r="C1112" i="4"/>
  <c r="M1112" i="4"/>
  <c r="D1112" i="4"/>
  <c r="Q1104" i="4"/>
  <c r="P1104" i="4"/>
  <c r="F1104" i="4"/>
  <c r="N1104" i="4"/>
  <c r="M1104" i="4"/>
  <c r="L1104" i="4"/>
  <c r="E1104" i="4"/>
  <c r="B1104" i="4"/>
  <c r="C1104" i="4"/>
  <c r="D1104" i="4"/>
  <c r="Q1096" i="4"/>
  <c r="P1096" i="4"/>
  <c r="N1096" i="4"/>
  <c r="F1096" i="4"/>
  <c r="L1096" i="4"/>
  <c r="M1096" i="4"/>
  <c r="D1096" i="4"/>
  <c r="E1096" i="4"/>
  <c r="B1096" i="4"/>
  <c r="C1096" i="4"/>
  <c r="Q1088" i="4"/>
  <c r="F1088" i="4"/>
  <c r="P1088" i="4"/>
  <c r="N1088" i="4"/>
  <c r="L1088" i="4"/>
  <c r="D1088" i="4"/>
  <c r="B1088" i="4"/>
  <c r="M1088" i="4"/>
  <c r="C1088" i="4"/>
  <c r="E1088" i="4"/>
  <c r="Q1080" i="4"/>
  <c r="P1080" i="4"/>
  <c r="F1080" i="4"/>
  <c r="N1080" i="4"/>
  <c r="B1080" i="4"/>
  <c r="D1080" i="4"/>
  <c r="M1080" i="4"/>
  <c r="L1080" i="4"/>
  <c r="C1080" i="4"/>
  <c r="Q1072" i="4"/>
  <c r="P1072" i="4"/>
  <c r="N1072" i="4"/>
  <c r="F1072" i="4"/>
  <c r="L1072" i="4"/>
  <c r="D1072" i="4"/>
  <c r="C1072" i="4"/>
  <c r="E1072" i="4"/>
  <c r="Q1064" i="4"/>
  <c r="F1064" i="4"/>
  <c r="P1064" i="4"/>
  <c r="N1064" i="4"/>
  <c r="D1064" i="4"/>
  <c r="E1064" i="4"/>
  <c r="B1064" i="4"/>
  <c r="M1064" i="4"/>
  <c r="L1064" i="4"/>
  <c r="C1064" i="4"/>
  <c r="Q1056" i="4"/>
  <c r="F1056" i="4"/>
  <c r="P1056" i="4"/>
  <c r="N1056" i="4"/>
  <c r="M1056" i="4"/>
  <c r="L1056" i="4"/>
  <c r="C1056" i="4"/>
  <c r="D1056" i="4"/>
  <c r="E1056" i="4"/>
  <c r="Q1048" i="4"/>
  <c r="F1048" i="4"/>
  <c r="P1048" i="4"/>
  <c r="N1048" i="4"/>
  <c r="C1048" i="4"/>
  <c r="E1048" i="4"/>
  <c r="B1048" i="4"/>
  <c r="M1048" i="4"/>
  <c r="L1048" i="4"/>
  <c r="D1048" i="4"/>
  <c r="Q1040" i="4"/>
  <c r="F1040" i="4"/>
  <c r="P1040" i="4"/>
  <c r="N1040" i="4"/>
  <c r="B1040" i="4"/>
  <c r="E1040" i="4"/>
  <c r="L1040" i="4"/>
  <c r="M1040" i="4"/>
  <c r="Q1032" i="4"/>
  <c r="P1032" i="4"/>
  <c r="N1032" i="4"/>
  <c r="F1032" i="4"/>
  <c r="C1032" i="4"/>
  <c r="E1032" i="4"/>
  <c r="B1032" i="4"/>
  <c r="M1032" i="4"/>
  <c r="D1032" i="4"/>
  <c r="L1032" i="4"/>
  <c r="Q1024" i="4"/>
  <c r="F1024" i="4"/>
  <c r="P1024" i="4"/>
  <c r="N1024" i="4"/>
  <c r="L1024" i="4"/>
  <c r="D1024" i="4"/>
  <c r="B1024" i="4"/>
  <c r="M1024" i="4"/>
  <c r="C1024" i="4"/>
  <c r="E1024" i="4"/>
  <c r="Q1016" i="4"/>
  <c r="F1016" i="4"/>
  <c r="P1016" i="4"/>
  <c r="N1016" i="4"/>
  <c r="D1016" i="4"/>
  <c r="B1016" i="4"/>
  <c r="E1016" i="4"/>
  <c r="M1016" i="4"/>
  <c r="Q1008" i="4"/>
  <c r="F1008" i="4"/>
  <c r="P1008" i="4"/>
  <c r="N1008" i="4"/>
  <c r="M1008" i="4"/>
  <c r="B1008" i="4"/>
  <c r="L1008" i="4"/>
  <c r="C1008" i="4"/>
  <c r="E1008" i="4"/>
  <c r="D1008" i="4"/>
  <c r="Q1000" i="4"/>
  <c r="F1000" i="4"/>
  <c r="P1000" i="4"/>
  <c r="N1000" i="4"/>
  <c r="D1000" i="4"/>
  <c r="C1000" i="4"/>
  <c r="M1000" i="4"/>
  <c r="L1000" i="4"/>
  <c r="Q992" i="4"/>
  <c r="F992" i="4"/>
  <c r="P992" i="4"/>
  <c r="N992" i="4"/>
  <c r="D992" i="4"/>
  <c r="E992" i="4"/>
  <c r="C992" i="4"/>
  <c r="M992" i="4"/>
  <c r="L992" i="4"/>
  <c r="B992" i="4"/>
  <c r="Q984" i="4"/>
  <c r="F984" i="4"/>
  <c r="P984" i="4"/>
  <c r="N984" i="4"/>
  <c r="M984" i="4"/>
  <c r="L984" i="4"/>
  <c r="D984" i="4"/>
  <c r="C984" i="4"/>
  <c r="E984" i="4"/>
  <c r="Q976" i="4"/>
  <c r="P976" i="4"/>
  <c r="F976" i="4"/>
  <c r="N976" i="4"/>
  <c r="M976" i="4"/>
  <c r="L976" i="4"/>
  <c r="E976" i="4"/>
  <c r="D976" i="4"/>
  <c r="C976" i="4"/>
  <c r="B976" i="4"/>
  <c r="Q968" i="4"/>
  <c r="P968" i="4"/>
  <c r="N968" i="4"/>
  <c r="F968" i="4"/>
  <c r="M968" i="4"/>
  <c r="L968" i="4"/>
  <c r="B968" i="4"/>
  <c r="D968" i="4"/>
  <c r="C968" i="4"/>
  <c r="E968" i="4"/>
  <c r="Q960" i="4"/>
  <c r="F960" i="4"/>
  <c r="P960" i="4"/>
  <c r="N960" i="4"/>
  <c r="C960" i="4"/>
  <c r="M960" i="4"/>
  <c r="B960" i="4"/>
  <c r="L960" i="4"/>
  <c r="Q952" i="4"/>
  <c r="P952" i="4"/>
  <c r="F952" i="4"/>
  <c r="N952" i="4"/>
  <c r="D952" i="4"/>
  <c r="B952" i="4"/>
  <c r="E952" i="4"/>
  <c r="C952" i="4"/>
  <c r="L952" i="4"/>
  <c r="Q944" i="4"/>
  <c r="F944" i="4"/>
  <c r="P944" i="4"/>
  <c r="N944" i="4"/>
  <c r="L944" i="4"/>
  <c r="D944" i="4"/>
  <c r="B944" i="4"/>
  <c r="C944" i="4"/>
  <c r="Q936" i="4"/>
  <c r="F936" i="4"/>
  <c r="P936" i="4"/>
  <c r="N936" i="4"/>
  <c r="L936" i="4"/>
  <c r="D936" i="4"/>
  <c r="C936" i="4"/>
  <c r="M936" i="4"/>
  <c r="B936" i="4"/>
  <c r="E936" i="4"/>
  <c r="Q928" i="4"/>
  <c r="F928" i="4"/>
  <c r="P928" i="4"/>
  <c r="N928" i="4"/>
  <c r="M928" i="4"/>
  <c r="L928" i="4"/>
  <c r="E928" i="4"/>
  <c r="D928" i="4"/>
  <c r="B928" i="4"/>
  <c r="C928" i="4"/>
  <c r="Q920" i="4"/>
  <c r="P920" i="4"/>
  <c r="F920" i="4"/>
  <c r="N920" i="4"/>
  <c r="C920" i="4"/>
  <c r="E920" i="4"/>
  <c r="L920" i="4"/>
  <c r="M920" i="4"/>
  <c r="D920" i="4"/>
  <c r="B920" i="4"/>
  <c r="Q912" i="4"/>
  <c r="F912" i="4"/>
  <c r="P912" i="4"/>
  <c r="N912" i="4"/>
  <c r="E912" i="4"/>
  <c r="B912" i="4"/>
  <c r="C912" i="4"/>
  <c r="M912" i="4"/>
  <c r="L912" i="4"/>
  <c r="Q904" i="4"/>
  <c r="F904" i="4"/>
  <c r="P904" i="4"/>
  <c r="N904" i="4"/>
  <c r="C904" i="4"/>
  <c r="B904" i="4"/>
  <c r="E904" i="4"/>
  <c r="M904" i="4"/>
  <c r="D904" i="4"/>
  <c r="L904" i="4"/>
  <c r="Q896" i="4"/>
  <c r="F896" i="4"/>
  <c r="P896" i="4"/>
  <c r="N896" i="4"/>
  <c r="M896" i="4"/>
  <c r="D896" i="4"/>
  <c r="B896" i="4"/>
  <c r="C896" i="4"/>
  <c r="Q888" i="4"/>
  <c r="P888" i="4"/>
  <c r="F888" i="4"/>
  <c r="N888" i="4"/>
  <c r="M888" i="4"/>
  <c r="B888" i="4"/>
  <c r="D888" i="4"/>
  <c r="L888" i="4"/>
  <c r="Q880" i="4"/>
  <c r="F880" i="4"/>
  <c r="P880" i="4"/>
  <c r="N880" i="4"/>
  <c r="E880" i="4"/>
  <c r="D880" i="4"/>
  <c r="B880" i="4"/>
  <c r="M880" i="4"/>
  <c r="C880" i="4"/>
  <c r="Q872" i="4"/>
  <c r="F872" i="4"/>
  <c r="P872" i="4"/>
  <c r="N872" i="4"/>
  <c r="E872" i="4"/>
  <c r="D872" i="4"/>
  <c r="M872" i="4"/>
  <c r="L872" i="4"/>
  <c r="C872" i="4"/>
  <c r="B872" i="4"/>
  <c r="Q864" i="4"/>
  <c r="F864" i="4"/>
  <c r="P864" i="4"/>
  <c r="N864" i="4"/>
  <c r="B864" i="4"/>
  <c r="E864" i="4"/>
  <c r="C864" i="4"/>
  <c r="M864" i="4"/>
  <c r="L864" i="4"/>
  <c r="D864" i="4"/>
  <c r="Q856" i="4"/>
  <c r="P856" i="4"/>
  <c r="F856" i="4"/>
  <c r="N856" i="4"/>
  <c r="M856" i="4"/>
  <c r="L856" i="4"/>
  <c r="D856" i="4"/>
  <c r="C856" i="4"/>
  <c r="B856" i="4"/>
  <c r="E856" i="4"/>
  <c r="Q848" i="4"/>
  <c r="F848" i="4"/>
  <c r="P848" i="4"/>
  <c r="N848" i="4"/>
  <c r="M848" i="4"/>
  <c r="L848" i="4"/>
  <c r="E848" i="4"/>
  <c r="D848" i="4"/>
  <c r="C848" i="4"/>
  <c r="Q840" i="4"/>
  <c r="F840" i="4"/>
  <c r="P840" i="4"/>
  <c r="N840" i="4"/>
  <c r="M840" i="4"/>
  <c r="L840" i="4"/>
  <c r="B840" i="4"/>
  <c r="D840" i="4"/>
  <c r="Q832" i="4"/>
  <c r="F832" i="4"/>
  <c r="P832" i="4"/>
  <c r="N832" i="4"/>
  <c r="E832" i="4"/>
  <c r="D832" i="4"/>
  <c r="M832" i="4"/>
  <c r="L832" i="4"/>
  <c r="B832" i="4"/>
  <c r="C832" i="4"/>
  <c r="Q824" i="4"/>
  <c r="P824" i="4"/>
  <c r="F824" i="4"/>
  <c r="N824" i="4"/>
  <c r="D824" i="4"/>
  <c r="B824" i="4"/>
  <c r="C824" i="4"/>
  <c r="M824" i="4"/>
  <c r="L824" i="4"/>
  <c r="Q816" i="4"/>
  <c r="F816" i="4"/>
  <c r="P816" i="4"/>
  <c r="N816" i="4"/>
  <c r="L816" i="4"/>
  <c r="D816" i="4"/>
  <c r="E816" i="4"/>
  <c r="M816" i="4"/>
  <c r="B816" i="4"/>
  <c r="C816" i="4"/>
  <c r="Q808" i="4"/>
  <c r="F808" i="4"/>
  <c r="P808" i="4"/>
  <c r="N808" i="4"/>
  <c r="M808" i="4"/>
  <c r="L808" i="4"/>
  <c r="B808" i="4"/>
  <c r="D808" i="4"/>
  <c r="Q800" i="4"/>
  <c r="F800" i="4"/>
  <c r="P800" i="4"/>
  <c r="N800" i="4"/>
  <c r="L800" i="4"/>
  <c r="D800" i="4"/>
  <c r="C800" i="4"/>
  <c r="B800" i="4"/>
  <c r="E800" i="4"/>
  <c r="Q792" i="4"/>
  <c r="P792" i="4"/>
  <c r="F792" i="4"/>
  <c r="N792" i="4"/>
  <c r="B792" i="4"/>
  <c r="C792" i="4"/>
  <c r="E792" i="4"/>
  <c r="M792" i="4"/>
  <c r="D792" i="4"/>
  <c r="Q784" i="4"/>
  <c r="F784" i="4"/>
  <c r="P784" i="4"/>
  <c r="N784" i="4"/>
  <c r="E784" i="4"/>
  <c r="B784" i="4"/>
  <c r="L784" i="4"/>
  <c r="M784" i="4"/>
  <c r="C784" i="4"/>
  <c r="Q776" i="4"/>
  <c r="F776" i="4"/>
  <c r="P776" i="4"/>
  <c r="N776" i="4"/>
  <c r="L776" i="4"/>
  <c r="D776" i="4"/>
  <c r="C776" i="4"/>
  <c r="M776" i="4"/>
  <c r="B776" i="4"/>
  <c r="E776" i="4"/>
  <c r="Q768" i="4"/>
  <c r="F768" i="4"/>
  <c r="P768" i="4"/>
  <c r="N768" i="4"/>
  <c r="C768" i="4"/>
  <c r="D768" i="4"/>
  <c r="E768" i="4"/>
  <c r="M768" i="4"/>
  <c r="L768" i="4"/>
  <c r="Q760" i="4"/>
  <c r="P760" i="4"/>
  <c r="F760" i="4"/>
  <c r="N760" i="4"/>
  <c r="C760" i="4"/>
  <c r="B760" i="4"/>
  <c r="E760" i="4"/>
  <c r="M760" i="4"/>
  <c r="D760" i="4"/>
  <c r="Q752" i="4"/>
  <c r="F752" i="4"/>
  <c r="P752" i="4"/>
  <c r="N752" i="4"/>
  <c r="L752" i="4"/>
  <c r="D752" i="4"/>
  <c r="E752" i="4"/>
  <c r="M752" i="4"/>
  <c r="C752" i="4"/>
  <c r="Q744" i="4"/>
  <c r="F744" i="4"/>
  <c r="P744" i="4"/>
  <c r="N744" i="4"/>
  <c r="L744" i="4"/>
  <c r="B744" i="4"/>
  <c r="E744" i="4"/>
  <c r="C744" i="4"/>
  <c r="M744" i="4"/>
  <c r="D744" i="4"/>
  <c r="Q736" i="4"/>
  <c r="F736" i="4"/>
  <c r="P736" i="4"/>
  <c r="N736" i="4"/>
  <c r="M736" i="4"/>
  <c r="L736" i="4"/>
  <c r="C736" i="4"/>
  <c r="B736" i="4"/>
  <c r="D736" i="4"/>
  <c r="E736" i="4"/>
  <c r="Q728" i="4"/>
  <c r="P728" i="4"/>
  <c r="F728" i="4"/>
  <c r="N728" i="4"/>
  <c r="L728" i="4"/>
  <c r="B728" i="4"/>
  <c r="D728" i="4"/>
  <c r="C728" i="4"/>
  <c r="M728" i="4"/>
  <c r="Q720" i="4"/>
  <c r="F720" i="4"/>
  <c r="P720" i="4"/>
  <c r="N720" i="4"/>
  <c r="B720" i="4"/>
  <c r="D720" i="4"/>
  <c r="C720" i="4"/>
  <c r="L720" i="4"/>
  <c r="M720" i="4"/>
  <c r="Q712" i="4"/>
  <c r="F712" i="4"/>
  <c r="P712" i="4"/>
  <c r="N712" i="4"/>
  <c r="C712" i="4"/>
  <c r="D712" i="4"/>
  <c r="E712" i="4"/>
  <c r="M712" i="4"/>
  <c r="B712" i="4"/>
  <c r="Q704" i="4"/>
  <c r="F704" i="4"/>
  <c r="P704" i="4"/>
  <c r="N704" i="4"/>
  <c r="C704" i="4"/>
  <c r="D704" i="4"/>
  <c r="E704" i="4"/>
  <c r="M704" i="4"/>
  <c r="B704" i="4"/>
  <c r="Q696" i="4"/>
  <c r="P696" i="4"/>
  <c r="F696" i="4"/>
  <c r="N696" i="4"/>
  <c r="E696" i="4"/>
  <c r="B696" i="4"/>
  <c r="M696" i="4"/>
  <c r="L696" i="4"/>
  <c r="C696" i="4"/>
  <c r="Q688" i="4"/>
  <c r="F688" i="4"/>
  <c r="P688" i="4"/>
  <c r="N688" i="4"/>
  <c r="E688" i="4"/>
  <c r="B688" i="4"/>
  <c r="M688" i="4"/>
  <c r="L688" i="4"/>
  <c r="D688" i="4"/>
  <c r="Q680" i="4"/>
  <c r="F680" i="4"/>
  <c r="P680" i="4"/>
  <c r="N680" i="4"/>
  <c r="M680" i="4"/>
  <c r="B680" i="4"/>
  <c r="E680" i="4"/>
  <c r="C680" i="4"/>
  <c r="D680" i="4"/>
  <c r="Q672" i="4"/>
  <c r="F672" i="4"/>
  <c r="P672" i="4"/>
  <c r="N672" i="4"/>
  <c r="M672" i="4"/>
  <c r="L672" i="4"/>
  <c r="E672" i="4"/>
  <c r="B672" i="4"/>
  <c r="C672" i="4"/>
  <c r="Q664" i="4"/>
  <c r="P664" i="4"/>
  <c r="F664" i="4"/>
  <c r="N664" i="4"/>
  <c r="L664" i="4"/>
  <c r="B664" i="4"/>
  <c r="D664" i="4"/>
  <c r="M664" i="4"/>
  <c r="C664" i="4"/>
  <c r="E664" i="4"/>
  <c r="Q656" i="4"/>
  <c r="F656" i="4"/>
  <c r="P656" i="4"/>
  <c r="N656" i="4"/>
  <c r="L656" i="4"/>
  <c r="B656" i="4"/>
  <c r="D656" i="4"/>
  <c r="M656" i="4"/>
  <c r="E656" i="4"/>
  <c r="C656" i="4"/>
  <c r="Q648" i="4"/>
  <c r="F648" i="4"/>
  <c r="P648" i="4"/>
  <c r="N648" i="4"/>
  <c r="D648" i="4"/>
  <c r="C648" i="4"/>
  <c r="E648" i="4"/>
  <c r="M648" i="4"/>
  <c r="L648" i="4"/>
  <c r="B648" i="4"/>
  <c r="Q640" i="4"/>
  <c r="F640" i="4"/>
  <c r="P640" i="4"/>
  <c r="N640" i="4"/>
  <c r="D640" i="4"/>
  <c r="L640" i="4"/>
  <c r="E640" i="4"/>
  <c r="M640" i="4"/>
  <c r="B640" i="4"/>
  <c r="C640" i="4"/>
  <c r="Q632" i="4"/>
  <c r="P632" i="4"/>
  <c r="F632" i="4"/>
  <c r="N632" i="4"/>
  <c r="E632" i="4"/>
  <c r="L632" i="4"/>
  <c r="C632" i="4"/>
  <c r="M632" i="4"/>
  <c r="Q624" i="4"/>
  <c r="F624" i="4"/>
  <c r="P624" i="4"/>
  <c r="N624" i="4"/>
  <c r="C624" i="4"/>
  <c r="D624" i="4"/>
  <c r="E624" i="4"/>
  <c r="M624" i="4"/>
  <c r="B624" i="4"/>
  <c r="L624" i="4"/>
  <c r="Q616" i="4"/>
  <c r="F616" i="4"/>
  <c r="P616" i="4"/>
  <c r="N616" i="4"/>
  <c r="M616" i="4"/>
  <c r="C616" i="4"/>
  <c r="L616" i="4"/>
  <c r="B616" i="4"/>
  <c r="D616" i="4"/>
  <c r="E616" i="4"/>
  <c r="Q608" i="4"/>
  <c r="F608" i="4"/>
  <c r="P608" i="4"/>
  <c r="N608" i="4"/>
  <c r="E608" i="4"/>
  <c r="B608" i="4"/>
  <c r="D608" i="4"/>
  <c r="M608" i="4"/>
  <c r="Q600" i="4"/>
  <c r="P600" i="4"/>
  <c r="F600" i="4"/>
  <c r="N600" i="4"/>
  <c r="M600" i="4"/>
  <c r="B600" i="4"/>
  <c r="C600" i="4"/>
  <c r="D600" i="4"/>
  <c r="L600" i="4"/>
  <c r="E600" i="4"/>
  <c r="Q592" i="4"/>
  <c r="F592" i="4"/>
  <c r="P592" i="4"/>
  <c r="N592" i="4"/>
  <c r="M592" i="4"/>
  <c r="L592" i="4"/>
  <c r="D592" i="4"/>
  <c r="B592" i="4"/>
  <c r="C592" i="4"/>
  <c r="E592" i="4"/>
  <c r="Q584" i="4"/>
  <c r="F584" i="4"/>
  <c r="P584" i="4"/>
  <c r="N584" i="4"/>
  <c r="L584" i="4"/>
  <c r="B584" i="4"/>
  <c r="C584" i="4"/>
  <c r="D584" i="4"/>
  <c r="Q576" i="4"/>
  <c r="F576" i="4"/>
  <c r="P576" i="4"/>
  <c r="N576" i="4"/>
  <c r="L576" i="4"/>
  <c r="B576" i="4"/>
  <c r="C576" i="4"/>
  <c r="D576" i="4"/>
  <c r="Q568" i="4"/>
  <c r="F568" i="4"/>
  <c r="P568" i="4"/>
  <c r="N568" i="4"/>
  <c r="C568" i="4"/>
  <c r="E568" i="4"/>
  <c r="D568" i="4"/>
  <c r="M568" i="4"/>
  <c r="B568" i="4"/>
  <c r="L568" i="4"/>
  <c r="Q560" i="4"/>
  <c r="F560" i="4"/>
  <c r="P560" i="4"/>
  <c r="N560" i="4"/>
  <c r="C560" i="4"/>
  <c r="D560" i="4"/>
  <c r="E560" i="4"/>
  <c r="M560" i="4"/>
  <c r="B560" i="4"/>
  <c r="L560" i="4"/>
  <c r="Q552" i="4"/>
  <c r="F552" i="4"/>
  <c r="P552" i="4"/>
  <c r="N552" i="4"/>
  <c r="D552" i="4"/>
  <c r="C552" i="4"/>
  <c r="M552" i="4"/>
  <c r="B552" i="4"/>
  <c r="L552" i="4"/>
  <c r="E552" i="4"/>
  <c r="Q544" i="4"/>
  <c r="F544" i="4"/>
  <c r="P544" i="4"/>
  <c r="N544" i="4"/>
  <c r="E544" i="4"/>
  <c r="B544" i="4"/>
  <c r="M544" i="4"/>
  <c r="L544" i="4"/>
  <c r="D544" i="4"/>
  <c r="C544" i="4"/>
  <c r="Q536" i="4"/>
  <c r="F536" i="4"/>
  <c r="P536" i="4"/>
  <c r="N536" i="4"/>
  <c r="M536" i="4"/>
  <c r="L536" i="4"/>
  <c r="E536" i="4"/>
  <c r="B536" i="4"/>
  <c r="Q528" i="4"/>
  <c r="F528" i="4"/>
  <c r="P528" i="4"/>
  <c r="N528" i="4"/>
  <c r="M528" i="4"/>
  <c r="L528" i="4"/>
  <c r="D528" i="4"/>
  <c r="B528" i="4"/>
  <c r="Q520" i="4"/>
  <c r="F520" i="4"/>
  <c r="P520" i="4"/>
  <c r="N520" i="4"/>
  <c r="B520" i="4"/>
  <c r="L520" i="4"/>
  <c r="C520" i="4"/>
  <c r="M520" i="4"/>
  <c r="D520" i="4"/>
  <c r="E520" i="4"/>
  <c r="Q512" i="4"/>
  <c r="F512" i="4"/>
  <c r="P512" i="4"/>
  <c r="N512" i="4"/>
  <c r="L512" i="4"/>
  <c r="B512" i="4"/>
  <c r="C512" i="4"/>
  <c r="M512" i="4"/>
  <c r="D512" i="4"/>
  <c r="E512" i="4"/>
  <c r="Q504" i="4"/>
  <c r="F504" i="4"/>
  <c r="P504" i="4"/>
  <c r="N504" i="4"/>
  <c r="L504" i="4"/>
  <c r="D504" i="4"/>
  <c r="E504" i="4"/>
  <c r="M504" i="4"/>
  <c r="B504" i="4"/>
  <c r="Q496" i="4"/>
  <c r="F496" i="4"/>
  <c r="P496" i="4"/>
  <c r="N496" i="4"/>
  <c r="D496" i="4"/>
  <c r="E496" i="4"/>
  <c r="C496" i="4"/>
  <c r="M496" i="4"/>
  <c r="L496" i="4"/>
  <c r="Q488" i="4"/>
  <c r="F488" i="4"/>
  <c r="P488" i="4"/>
  <c r="N488" i="4"/>
  <c r="E488" i="4"/>
  <c r="B488" i="4"/>
  <c r="D488" i="4"/>
  <c r="M488" i="4"/>
  <c r="C488" i="4"/>
  <c r="Q480" i="4"/>
  <c r="F480" i="4"/>
  <c r="P480" i="4"/>
  <c r="N480" i="4"/>
  <c r="M480" i="4"/>
  <c r="D480" i="4"/>
  <c r="Q472" i="4"/>
  <c r="F472" i="4"/>
  <c r="P472" i="4"/>
  <c r="N472" i="4"/>
  <c r="M472" i="4"/>
  <c r="L472" i="4"/>
  <c r="B472" i="4"/>
  <c r="E472" i="4"/>
  <c r="Q464" i="4"/>
  <c r="F464" i="4"/>
  <c r="P464" i="4"/>
  <c r="N464" i="4"/>
  <c r="B464" i="4"/>
  <c r="D464" i="4"/>
  <c r="C464" i="4"/>
  <c r="Q456" i="4"/>
  <c r="F456" i="4"/>
  <c r="P456" i="4"/>
  <c r="N456" i="4"/>
  <c r="C456" i="4"/>
  <c r="E456" i="4"/>
  <c r="L456" i="4"/>
  <c r="Q448" i="4"/>
  <c r="F448" i="4"/>
  <c r="P448" i="4"/>
  <c r="N448" i="4"/>
  <c r="M448" i="4"/>
  <c r="C448" i="4"/>
  <c r="Q440" i="4"/>
  <c r="F440" i="4"/>
  <c r="P440" i="4"/>
  <c r="N440" i="4"/>
  <c r="M440" i="4"/>
  <c r="B440" i="4"/>
  <c r="C440" i="4"/>
  <c r="E440" i="4"/>
  <c r="Q432" i="4"/>
  <c r="F432" i="4"/>
  <c r="P432" i="4"/>
  <c r="N432" i="4"/>
  <c r="B432" i="4"/>
  <c r="D432" i="4"/>
  <c r="C432" i="4"/>
  <c r="Q424" i="4"/>
  <c r="F424" i="4"/>
  <c r="P424" i="4"/>
  <c r="N424" i="4"/>
  <c r="D424" i="4"/>
  <c r="E424" i="4"/>
  <c r="L424" i="4"/>
  <c r="Q416" i="4"/>
  <c r="F416" i="4"/>
  <c r="P416" i="4"/>
  <c r="N416" i="4"/>
  <c r="M416" i="4"/>
  <c r="C416" i="4"/>
  <c r="Q408" i="4"/>
  <c r="F408" i="4"/>
  <c r="P408" i="4"/>
  <c r="N408" i="4"/>
  <c r="M408" i="4"/>
  <c r="L408" i="4"/>
  <c r="B408" i="4"/>
  <c r="D408" i="4"/>
  <c r="Q400" i="4"/>
  <c r="F400" i="4"/>
  <c r="P400" i="4"/>
  <c r="N400" i="4"/>
  <c r="B400" i="4"/>
  <c r="D400" i="4"/>
  <c r="C400" i="4"/>
  <c r="Q392" i="4"/>
  <c r="F392" i="4"/>
  <c r="P392" i="4"/>
  <c r="N392" i="4"/>
  <c r="E392" i="4"/>
  <c r="D392" i="4"/>
  <c r="L392" i="4"/>
  <c r="Q384" i="4"/>
  <c r="F384" i="4"/>
  <c r="P384" i="4"/>
  <c r="N384" i="4"/>
  <c r="M384" i="4"/>
  <c r="D384" i="4"/>
  <c r="Q376" i="4"/>
  <c r="F376" i="4"/>
  <c r="P376" i="4"/>
  <c r="N376" i="4"/>
  <c r="M376" i="4"/>
  <c r="L376" i="4"/>
  <c r="B376" i="4"/>
  <c r="D376" i="4"/>
  <c r="Q368" i="4"/>
  <c r="F368" i="4"/>
  <c r="P368" i="4"/>
  <c r="N368" i="4"/>
  <c r="B368" i="4"/>
  <c r="D368" i="4"/>
  <c r="C368" i="4"/>
  <c r="Q360" i="4"/>
  <c r="F360" i="4"/>
  <c r="P360" i="4"/>
  <c r="N360" i="4"/>
  <c r="D360" i="4"/>
  <c r="E360" i="4"/>
  <c r="L360" i="4"/>
  <c r="Q352" i="4"/>
  <c r="F352" i="4"/>
  <c r="P352" i="4"/>
  <c r="N352" i="4"/>
  <c r="M352" i="4"/>
  <c r="C352" i="4"/>
  <c r="Q344" i="4"/>
  <c r="F344" i="4"/>
  <c r="P344" i="4"/>
  <c r="N344" i="4"/>
  <c r="M344" i="4"/>
  <c r="L344" i="4"/>
  <c r="B344" i="4"/>
  <c r="E344" i="4"/>
  <c r="Q336" i="4"/>
  <c r="F336" i="4"/>
  <c r="P336" i="4"/>
  <c r="N336" i="4"/>
  <c r="B336" i="4"/>
  <c r="D336" i="4"/>
  <c r="E336" i="4"/>
  <c r="Q328" i="4"/>
  <c r="F328" i="4"/>
  <c r="P328" i="4"/>
  <c r="N328" i="4"/>
  <c r="D328" i="4"/>
  <c r="E328" i="4"/>
  <c r="L328" i="4"/>
  <c r="Q320" i="4"/>
  <c r="F320" i="4"/>
  <c r="P320" i="4"/>
  <c r="N320" i="4"/>
  <c r="M320" i="4"/>
  <c r="C320" i="4"/>
  <c r="Q312" i="4"/>
  <c r="F312" i="4"/>
  <c r="P312" i="4"/>
  <c r="N312" i="4"/>
  <c r="M312" i="4"/>
  <c r="L312" i="4"/>
  <c r="B312" i="4"/>
  <c r="E312" i="4"/>
  <c r="Q304" i="4"/>
  <c r="F304" i="4"/>
  <c r="P304" i="4"/>
  <c r="N304" i="4"/>
  <c r="B304" i="4"/>
  <c r="D304" i="4"/>
  <c r="E304" i="4"/>
  <c r="Q296" i="4"/>
  <c r="F296" i="4"/>
  <c r="P296" i="4"/>
  <c r="N296" i="4"/>
  <c r="B296" i="4"/>
  <c r="E296" i="4"/>
  <c r="L296" i="4"/>
  <c r="Q288" i="4"/>
  <c r="F288" i="4"/>
  <c r="P288" i="4"/>
  <c r="N288" i="4"/>
  <c r="M288" i="4"/>
  <c r="D288" i="4"/>
  <c r="Q280" i="4"/>
  <c r="F280" i="4"/>
  <c r="P280" i="4"/>
  <c r="N280" i="4"/>
  <c r="M280" i="4"/>
  <c r="L280" i="4"/>
  <c r="B280" i="4"/>
  <c r="C280" i="4"/>
  <c r="Q272" i="4"/>
  <c r="F272" i="4"/>
  <c r="P272" i="4"/>
  <c r="N272" i="4"/>
  <c r="D272" i="4"/>
  <c r="L272" i="4"/>
  <c r="B272" i="4"/>
  <c r="Q264" i="4"/>
  <c r="F264" i="4"/>
  <c r="P264" i="4"/>
  <c r="N264" i="4"/>
  <c r="C264" i="4"/>
  <c r="E264" i="4"/>
  <c r="L264" i="4"/>
  <c r="M256" i="4"/>
  <c r="L256" i="4"/>
  <c r="M240" i="4"/>
  <c r="C240" i="4"/>
  <c r="E232" i="4"/>
  <c r="D232" i="4"/>
  <c r="B216" i="4"/>
  <c r="M216" i="4"/>
  <c r="D216" i="4"/>
  <c r="C200" i="4"/>
  <c r="D200" i="4"/>
  <c r="B184" i="4"/>
  <c r="M184" i="4"/>
  <c r="C176" i="4"/>
  <c r="B176" i="4"/>
  <c r="E176" i="4"/>
  <c r="D152" i="4"/>
  <c r="M152" i="4"/>
  <c r="C144" i="4"/>
  <c r="B144" i="4"/>
  <c r="D136" i="4"/>
  <c r="E136" i="4"/>
  <c r="M128" i="4"/>
  <c r="L128" i="4"/>
  <c r="E112" i="4"/>
  <c r="B112" i="4"/>
  <c r="D104" i="4"/>
  <c r="E104" i="4"/>
  <c r="B88" i="4"/>
  <c r="M88" i="4"/>
  <c r="D88" i="4"/>
  <c r="C72" i="4"/>
  <c r="D72" i="4"/>
  <c r="B56" i="4"/>
  <c r="M56" i="4"/>
  <c r="D48" i="4"/>
  <c r="B48" i="4"/>
  <c r="E48" i="4"/>
  <c r="B24" i="4"/>
  <c r="M24" i="4"/>
  <c r="C16" i="4"/>
  <c r="B16" i="4"/>
  <c r="C24" i="4"/>
  <c r="C112" i="4"/>
  <c r="L192" i="4"/>
  <c r="B264" i="4"/>
  <c r="E288" i="4"/>
  <c r="M304" i="4"/>
  <c r="B328" i="4"/>
  <c r="D352" i="4"/>
  <c r="M368" i="4"/>
  <c r="B392" i="4"/>
  <c r="D416" i="4"/>
  <c r="M432" i="4"/>
  <c r="B456" i="4"/>
  <c r="C480" i="4"/>
  <c r="E1170" i="4"/>
  <c r="L1186" i="4"/>
  <c r="B1210" i="4"/>
  <c r="E1234" i="4"/>
  <c r="L1250" i="4"/>
  <c r="B1274" i="4"/>
  <c r="E1298" i="4"/>
  <c r="L1314" i="4"/>
  <c r="C1338" i="4"/>
  <c r="E1362" i="4"/>
  <c r="L1378" i="4"/>
  <c r="C1402" i="4"/>
  <c r="E1426" i="4"/>
  <c r="M1442" i="4"/>
  <c r="C1466" i="4"/>
  <c r="C1490" i="4"/>
  <c r="L1506" i="4"/>
  <c r="C1530" i="4"/>
  <c r="E1554" i="4"/>
  <c r="L1570" i="4"/>
  <c r="C1594" i="4"/>
  <c r="B1618" i="4"/>
  <c r="L1634" i="4"/>
  <c r="C1658" i="4"/>
  <c r="C1682" i="4"/>
  <c r="D1698" i="4"/>
  <c r="C1722" i="4"/>
  <c r="C1746" i="4"/>
  <c r="L1762" i="4"/>
  <c r="C1786" i="4"/>
  <c r="E1810" i="4"/>
  <c r="L1826" i="4"/>
  <c r="C1850" i="4"/>
  <c r="C1874" i="4"/>
  <c r="L1890" i="4"/>
  <c r="B1914" i="4"/>
  <c r="D1938" i="4"/>
  <c r="M1954" i="4"/>
  <c r="B1978" i="4"/>
  <c r="M1555" i="4"/>
  <c r="B1603" i="4"/>
  <c r="E1643" i="4"/>
  <c r="E1763" i="4"/>
  <c r="L1787" i="4"/>
  <c r="D1835" i="4"/>
  <c r="E1875" i="4"/>
  <c r="L1899" i="4"/>
  <c r="C1947" i="4"/>
  <c r="E1995" i="4"/>
  <c r="M1812" i="4"/>
  <c r="C1884" i="4"/>
  <c r="C1948" i="4"/>
  <c r="L1988" i="4"/>
  <c r="M381" i="4"/>
  <c r="C445" i="4"/>
  <c r="B1179" i="4"/>
  <c r="B1211" i="4"/>
  <c r="E1251" i="4"/>
  <c r="D1315" i="4"/>
  <c r="M1347" i="4"/>
  <c r="M1379" i="4"/>
  <c r="M1667" i="4"/>
  <c r="C1907" i="4"/>
  <c r="B1971" i="4"/>
  <c r="E1868" i="4"/>
  <c r="D1956" i="4"/>
  <c r="C325" i="4"/>
  <c r="L437" i="4"/>
  <c r="M525" i="4"/>
  <c r="C300" i="4"/>
  <c r="D332" i="4"/>
  <c r="M364" i="4"/>
  <c r="E404" i="4"/>
  <c r="C436" i="4"/>
  <c r="L468" i="4"/>
  <c r="C508" i="4"/>
  <c r="E548" i="4"/>
  <c r="C588" i="4"/>
  <c r="M628" i="4"/>
  <c r="C676" i="4"/>
  <c r="C716" i="4"/>
  <c r="L756" i="4"/>
  <c r="C804" i="4"/>
  <c r="C844" i="4"/>
  <c r="M884" i="4"/>
  <c r="B932" i="4"/>
  <c r="C972" i="4"/>
  <c r="M1012" i="4"/>
  <c r="E1060" i="4"/>
  <c r="C1100" i="4"/>
  <c r="M1140" i="4"/>
  <c r="C1188" i="4"/>
  <c r="C1228" i="4"/>
  <c r="M1268" i="4"/>
  <c r="E1316" i="4"/>
  <c r="D1356" i="4"/>
  <c r="M1396" i="4"/>
  <c r="C1444" i="4"/>
  <c r="D1484" i="4"/>
  <c r="M1524" i="4"/>
  <c r="C1572" i="4"/>
  <c r="C1612" i="4"/>
  <c r="M1652" i="4"/>
  <c r="D1700" i="4"/>
  <c r="D1740" i="4"/>
  <c r="M1796" i="4"/>
  <c r="B1932" i="4"/>
  <c r="C341" i="4"/>
  <c r="M461" i="4"/>
  <c r="M1166" i="4"/>
  <c r="C1254" i="4"/>
  <c r="M1422" i="4"/>
  <c r="C1510" i="4"/>
  <c r="M1678" i="4"/>
  <c r="C1854" i="4"/>
  <c r="C645" i="4"/>
  <c r="D773" i="4"/>
  <c r="M949" i="4"/>
  <c r="B1149" i="4"/>
  <c r="D1317" i="4"/>
  <c r="M1493" i="4"/>
  <c r="C1669" i="4"/>
  <c r="D1845" i="4"/>
  <c r="M800" i="4"/>
  <c r="B1168" i="4"/>
  <c r="C1544" i="4"/>
  <c r="M1952" i="4"/>
  <c r="D1297" i="4"/>
  <c r="C1617" i="4"/>
  <c r="C1993" i="4"/>
  <c r="E576" i="4"/>
  <c r="B752" i="4"/>
  <c r="B1056" i="4"/>
  <c r="C1392" i="4"/>
  <c r="M1728" i="4"/>
  <c r="E584" i="4"/>
  <c r="L760" i="4"/>
  <c r="D1120" i="4"/>
  <c r="C1464" i="4"/>
  <c r="L1808" i="4"/>
  <c r="C1401" i="4"/>
  <c r="C1801" i="4"/>
  <c r="E1281" i="4"/>
  <c r="L1577" i="4"/>
  <c r="C1905" i="4"/>
  <c r="E813" i="4"/>
  <c r="D1109" i="4"/>
  <c r="E1293" i="4"/>
  <c r="L1445" i="4"/>
  <c r="B1613" i="4"/>
  <c r="L1941" i="4"/>
  <c r="E888" i="4"/>
  <c r="M1192" i="4"/>
  <c r="D1520" i="4"/>
  <c r="C1848" i="4"/>
  <c r="M1337" i="4"/>
  <c r="C1857" i="4"/>
  <c r="Q1966" i="4"/>
  <c r="P1966" i="4"/>
  <c r="F1966" i="4"/>
  <c r="N1966" i="4"/>
  <c r="C1966" i="4"/>
  <c r="D1966" i="4"/>
  <c r="L1966" i="4"/>
  <c r="B1966" i="4"/>
  <c r="E1966" i="4"/>
  <c r="Q1934" i="4"/>
  <c r="P1934" i="4"/>
  <c r="F1934" i="4"/>
  <c r="N1934" i="4"/>
  <c r="C1934" i="4"/>
  <c r="D1934" i="4"/>
  <c r="L1934" i="4"/>
  <c r="E1934" i="4"/>
  <c r="B1934" i="4"/>
  <c r="Q1902" i="4"/>
  <c r="F1902" i="4"/>
  <c r="P1902" i="4"/>
  <c r="N1902" i="4"/>
  <c r="C1902" i="4"/>
  <c r="D1902" i="4"/>
  <c r="L1902" i="4"/>
  <c r="B1902" i="4"/>
  <c r="Q1870" i="4"/>
  <c r="F1870" i="4"/>
  <c r="P1870" i="4"/>
  <c r="N1870" i="4"/>
  <c r="D1870" i="4"/>
  <c r="B1870" i="4"/>
  <c r="L1870" i="4"/>
  <c r="E1870" i="4"/>
  <c r="C1870" i="4"/>
  <c r="M1870" i="4"/>
  <c r="Q1830" i="4"/>
  <c r="P1830" i="4"/>
  <c r="F1830" i="4"/>
  <c r="N1830" i="4"/>
  <c r="M1830" i="4"/>
  <c r="B1830" i="4"/>
  <c r="D1830" i="4"/>
  <c r="C1830" i="4"/>
  <c r="L1830" i="4"/>
  <c r="E1830" i="4"/>
  <c r="Q1798" i="4"/>
  <c r="P1798" i="4"/>
  <c r="F1798" i="4"/>
  <c r="N1798" i="4"/>
  <c r="M1798" i="4"/>
  <c r="E1798" i="4"/>
  <c r="L1798" i="4"/>
  <c r="C1798" i="4"/>
  <c r="B1798" i="4"/>
  <c r="Q1766" i="4"/>
  <c r="P1766" i="4"/>
  <c r="F1766" i="4"/>
  <c r="N1766" i="4"/>
  <c r="M1766" i="4"/>
  <c r="B1766" i="4"/>
  <c r="C1766" i="4"/>
  <c r="D1766" i="4"/>
  <c r="L1766" i="4"/>
  <c r="Q1734" i="4"/>
  <c r="P1734" i="4"/>
  <c r="F1734" i="4"/>
  <c r="N1734" i="4"/>
  <c r="M1734" i="4"/>
  <c r="E1734" i="4"/>
  <c r="L1734" i="4"/>
  <c r="C1734" i="4"/>
  <c r="Q1702" i="4"/>
  <c r="P1702" i="4"/>
  <c r="F1702" i="4"/>
  <c r="N1702" i="4"/>
  <c r="M1702" i="4"/>
  <c r="B1702" i="4"/>
  <c r="C1702" i="4"/>
  <c r="D1702" i="4"/>
  <c r="L1702" i="4"/>
  <c r="E1702" i="4"/>
  <c r="Q1686" i="4"/>
  <c r="P1686" i="4"/>
  <c r="N1686" i="4"/>
  <c r="F1686" i="4"/>
  <c r="B1686" i="4"/>
  <c r="E1686" i="4"/>
  <c r="C1686" i="4"/>
  <c r="L1686" i="4"/>
  <c r="D1686" i="4"/>
  <c r="Q1654" i="4"/>
  <c r="P1654" i="4"/>
  <c r="F1654" i="4"/>
  <c r="N1654" i="4"/>
  <c r="E1654" i="4"/>
  <c r="D1654" i="4"/>
  <c r="C1654" i="4"/>
  <c r="M1654" i="4"/>
  <c r="L1654" i="4"/>
  <c r="B1654" i="4"/>
  <c r="Q1622" i="4"/>
  <c r="P1622" i="4"/>
  <c r="F1622" i="4"/>
  <c r="N1622" i="4"/>
  <c r="C1622" i="4"/>
  <c r="E1622" i="4"/>
  <c r="B1622" i="4"/>
  <c r="L1622" i="4"/>
  <c r="M1622" i="4"/>
  <c r="D1622" i="4"/>
  <c r="Q1598" i="4"/>
  <c r="F1598" i="4"/>
  <c r="P1598" i="4"/>
  <c r="N1598" i="4"/>
  <c r="M1598" i="4"/>
  <c r="L1598" i="4"/>
  <c r="C1598" i="4"/>
  <c r="D1598" i="4"/>
  <c r="B1598" i="4"/>
  <c r="Q1566" i="4"/>
  <c r="F1566" i="4"/>
  <c r="P1566" i="4"/>
  <c r="N1566" i="4"/>
  <c r="M1566" i="4"/>
  <c r="L1566" i="4"/>
  <c r="B1566" i="4"/>
  <c r="D1566" i="4"/>
  <c r="C1566" i="4"/>
  <c r="Q1534" i="4"/>
  <c r="F1534" i="4"/>
  <c r="P1534" i="4"/>
  <c r="N1534" i="4"/>
  <c r="M1534" i="4"/>
  <c r="L1534" i="4"/>
  <c r="B1534" i="4"/>
  <c r="D1534" i="4"/>
  <c r="C1534" i="4"/>
  <c r="E1534" i="4"/>
  <c r="Q1502" i="4"/>
  <c r="F1502" i="4"/>
  <c r="P1502" i="4"/>
  <c r="N1502" i="4"/>
  <c r="L1502" i="4"/>
  <c r="M1502" i="4"/>
  <c r="B1502" i="4"/>
  <c r="D1502" i="4"/>
  <c r="C1502" i="4"/>
  <c r="Q1470" i="4"/>
  <c r="F1470" i="4"/>
  <c r="P1470" i="4"/>
  <c r="N1470" i="4"/>
  <c r="M1470" i="4"/>
  <c r="L1470" i="4"/>
  <c r="B1470" i="4"/>
  <c r="D1470" i="4"/>
  <c r="C1470" i="4"/>
  <c r="Q1438" i="4"/>
  <c r="F1438" i="4"/>
  <c r="P1438" i="4"/>
  <c r="N1438" i="4"/>
  <c r="M1438" i="4"/>
  <c r="L1438" i="4"/>
  <c r="B1438" i="4"/>
  <c r="D1438" i="4"/>
  <c r="C1438" i="4"/>
  <c r="Q1406" i="4"/>
  <c r="F1406" i="4"/>
  <c r="P1406" i="4"/>
  <c r="N1406" i="4"/>
  <c r="M1406" i="4"/>
  <c r="L1406" i="4"/>
  <c r="B1406" i="4"/>
  <c r="D1406" i="4"/>
  <c r="C1406" i="4"/>
  <c r="E1406" i="4"/>
  <c r="Q1374" i="4"/>
  <c r="F1374" i="4"/>
  <c r="P1374" i="4"/>
  <c r="N1374" i="4"/>
  <c r="M1374" i="4"/>
  <c r="L1374" i="4"/>
  <c r="B1374" i="4"/>
  <c r="D1374" i="4"/>
  <c r="C1374" i="4"/>
  <c r="Q1342" i="4"/>
  <c r="F1342" i="4"/>
  <c r="P1342" i="4"/>
  <c r="N1342" i="4"/>
  <c r="M1342" i="4"/>
  <c r="L1342" i="4"/>
  <c r="B1342" i="4"/>
  <c r="D1342" i="4"/>
  <c r="C1342" i="4"/>
  <c r="Q1310" i="4"/>
  <c r="F1310" i="4"/>
  <c r="P1310" i="4"/>
  <c r="N1310" i="4"/>
  <c r="M1310" i="4"/>
  <c r="L1310" i="4"/>
  <c r="D1310" i="4"/>
  <c r="C1310" i="4"/>
  <c r="B1310" i="4"/>
  <c r="Q1278" i="4"/>
  <c r="F1278" i="4"/>
  <c r="P1278" i="4"/>
  <c r="N1278" i="4"/>
  <c r="M1278" i="4"/>
  <c r="L1278" i="4"/>
  <c r="B1278" i="4"/>
  <c r="C1278" i="4"/>
  <c r="D1278" i="4"/>
  <c r="E1278" i="4"/>
  <c r="Q1246" i="4"/>
  <c r="P1246" i="4"/>
  <c r="F1246" i="4"/>
  <c r="N1246" i="4"/>
  <c r="M1246" i="4"/>
  <c r="L1246" i="4"/>
  <c r="D1246" i="4"/>
  <c r="C1246" i="4"/>
  <c r="B1246" i="4"/>
  <c r="Q1214" i="4"/>
  <c r="F1214" i="4"/>
  <c r="P1214" i="4"/>
  <c r="N1214" i="4"/>
  <c r="M1214" i="4"/>
  <c r="B1214" i="4"/>
  <c r="L1214" i="4"/>
  <c r="D1214" i="4"/>
  <c r="E1214" i="4"/>
  <c r="P1174" i="4"/>
  <c r="Q1174" i="4"/>
  <c r="F1174" i="4"/>
  <c r="N1174" i="4"/>
  <c r="B1174" i="4"/>
  <c r="C1174" i="4"/>
  <c r="E1174" i="4"/>
  <c r="L1174" i="4"/>
  <c r="D1174" i="4"/>
  <c r="Q1134" i="4"/>
  <c r="F1134" i="4"/>
  <c r="P1134" i="4"/>
  <c r="N1134" i="4"/>
  <c r="D1134" i="4"/>
  <c r="E1134" i="4"/>
  <c r="L1134" i="4"/>
  <c r="C1134" i="4"/>
  <c r="E1182" i="4"/>
  <c r="E1438" i="4"/>
  <c r="M1774" i="4"/>
  <c r="L1950" i="4"/>
  <c r="Q1981" i="4"/>
  <c r="F1981" i="4"/>
  <c r="P1981" i="4"/>
  <c r="N1981" i="4"/>
  <c r="M1981" i="4"/>
  <c r="L1981" i="4"/>
  <c r="E1981" i="4"/>
  <c r="D1981" i="4"/>
  <c r="Q1949" i="4"/>
  <c r="F1949" i="4"/>
  <c r="P1949" i="4"/>
  <c r="N1949" i="4"/>
  <c r="L1949" i="4"/>
  <c r="D1949" i="4"/>
  <c r="B1949" i="4"/>
  <c r="M1949" i="4"/>
  <c r="E1949" i="4"/>
  <c r="C1949" i="4"/>
  <c r="Q1917" i="4"/>
  <c r="F1917" i="4"/>
  <c r="P1917" i="4"/>
  <c r="N1917" i="4"/>
  <c r="L1917" i="4"/>
  <c r="D1917" i="4"/>
  <c r="B1917" i="4"/>
  <c r="E1917" i="4"/>
  <c r="M1917" i="4"/>
  <c r="Q1885" i="4"/>
  <c r="F1885" i="4"/>
  <c r="P1885" i="4"/>
  <c r="N1885" i="4"/>
  <c r="E1885" i="4"/>
  <c r="C1885" i="4"/>
  <c r="M1885" i="4"/>
  <c r="L1885" i="4"/>
  <c r="B1885" i="4"/>
  <c r="Q1853" i="4"/>
  <c r="F1853" i="4"/>
  <c r="P1853" i="4"/>
  <c r="N1853" i="4"/>
  <c r="L1853" i="4"/>
  <c r="C1853" i="4"/>
  <c r="D1853" i="4"/>
  <c r="M1853" i="4"/>
  <c r="E1853" i="4"/>
  <c r="B1853" i="4"/>
  <c r="Q1821" i="4"/>
  <c r="N1821" i="4"/>
  <c r="F1821" i="4"/>
  <c r="P1821" i="4"/>
  <c r="E1821" i="4"/>
  <c r="C1821" i="4"/>
  <c r="D1821" i="4"/>
  <c r="M1821" i="4"/>
  <c r="Q1789" i="4"/>
  <c r="N1789" i="4"/>
  <c r="F1789" i="4"/>
  <c r="P1789" i="4"/>
  <c r="M1789" i="4"/>
  <c r="C1789" i="4"/>
  <c r="D1789" i="4"/>
  <c r="B1789" i="4"/>
  <c r="Q1741" i="4"/>
  <c r="F1741" i="4"/>
  <c r="N1741" i="4"/>
  <c r="P1741" i="4"/>
  <c r="M1741" i="4"/>
  <c r="L1741" i="4"/>
  <c r="D1741" i="4"/>
  <c r="C1741" i="4"/>
  <c r="Q1717" i="4"/>
  <c r="P1717" i="4"/>
  <c r="N1717" i="4"/>
  <c r="F1717" i="4"/>
  <c r="E1717" i="4"/>
  <c r="C1717" i="4"/>
  <c r="M1717" i="4"/>
  <c r="L1717" i="4"/>
  <c r="B1717" i="4"/>
  <c r="Q1685" i="4"/>
  <c r="P1685" i="4"/>
  <c r="N1685" i="4"/>
  <c r="F1685" i="4"/>
  <c r="L1685" i="4"/>
  <c r="C1685" i="4"/>
  <c r="B1685" i="4"/>
  <c r="M1685" i="4"/>
  <c r="D1685" i="4"/>
  <c r="E1685" i="4"/>
  <c r="Q1653" i="4"/>
  <c r="P1653" i="4"/>
  <c r="N1653" i="4"/>
  <c r="F1653" i="4"/>
  <c r="E1653" i="4"/>
  <c r="C1653" i="4"/>
  <c r="D1653" i="4"/>
  <c r="M1653" i="4"/>
  <c r="L1653" i="4"/>
  <c r="B1653" i="4"/>
  <c r="Q1621" i="4"/>
  <c r="P1621" i="4"/>
  <c r="N1621" i="4"/>
  <c r="F1621" i="4"/>
  <c r="L1621" i="4"/>
  <c r="C1621" i="4"/>
  <c r="D1621" i="4"/>
  <c r="B1621" i="4"/>
  <c r="Q1589" i="4"/>
  <c r="P1589" i="4"/>
  <c r="N1589" i="4"/>
  <c r="F1589" i="4"/>
  <c r="B1589" i="4"/>
  <c r="D1589" i="4"/>
  <c r="E1589" i="4"/>
  <c r="M1589" i="4"/>
  <c r="L1589" i="4"/>
  <c r="C1589" i="4"/>
  <c r="Q1557" i="4"/>
  <c r="P1557" i="4"/>
  <c r="N1557" i="4"/>
  <c r="F1557" i="4"/>
  <c r="M1557" i="4"/>
  <c r="L1557" i="4"/>
  <c r="D1557" i="4"/>
  <c r="C1557" i="4"/>
  <c r="B1557" i="4"/>
  <c r="E1557" i="4"/>
  <c r="Q1525" i="4"/>
  <c r="P1525" i="4"/>
  <c r="N1525" i="4"/>
  <c r="F1525" i="4"/>
  <c r="D1525" i="4"/>
  <c r="B1525" i="4"/>
  <c r="E1525" i="4"/>
  <c r="M1525" i="4"/>
  <c r="C1525" i="4"/>
  <c r="L1525" i="4"/>
  <c r="Q1485" i="4"/>
  <c r="F1485" i="4"/>
  <c r="N1485" i="4"/>
  <c r="P1485" i="4"/>
  <c r="M1485" i="4"/>
  <c r="L1485" i="4"/>
  <c r="D1485" i="4"/>
  <c r="C1485" i="4"/>
  <c r="Q1461" i="4"/>
  <c r="P1461" i="4"/>
  <c r="N1461" i="4"/>
  <c r="F1461" i="4"/>
  <c r="E1461" i="4"/>
  <c r="C1461" i="4"/>
  <c r="M1461" i="4"/>
  <c r="L1461" i="4"/>
  <c r="B1461" i="4"/>
  <c r="Q1429" i="4"/>
  <c r="P1429" i="4"/>
  <c r="N1429" i="4"/>
  <c r="F1429" i="4"/>
  <c r="M1429" i="4"/>
  <c r="L1429" i="4"/>
  <c r="D1429" i="4"/>
  <c r="C1429" i="4"/>
  <c r="B1429" i="4"/>
  <c r="E1429" i="4"/>
  <c r="Q1389" i="4"/>
  <c r="F1389" i="4"/>
  <c r="N1389" i="4"/>
  <c r="P1389" i="4"/>
  <c r="E1389" i="4"/>
  <c r="C1389" i="4"/>
  <c r="M1389" i="4"/>
  <c r="L1389" i="4"/>
  <c r="D1389" i="4"/>
  <c r="Q1357" i="4"/>
  <c r="F1357" i="4"/>
  <c r="N1357" i="4"/>
  <c r="P1357" i="4"/>
  <c r="L1357" i="4"/>
  <c r="C1357" i="4"/>
  <c r="B1357" i="4"/>
  <c r="M1357" i="4"/>
  <c r="D1357" i="4"/>
  <c r="E1357" i="4"/>
  <c r="Q1325" i="4"/>
  <c r="F1325" i="4"/>
  <c r="N1325" i="4"/>
  <c r="P1325" i="4"/>
  <c r="E1325" i="4"/>
  <c r="B1325" i="4"/>
  <c r="D1325" i="4"/>
  <c r="M1325" i="4"/>
  <c r="Q1309" i="4"/>
  <c r="N1309" i="4"/>
  <c r="F1309" i="4"/>
  <c r="P1309" i="4"/>
  <c r="M1309" i="4"/>
  <c r="L1309" i="4"/>
  <c r="C1309" i="4"/>
  <c r="B1309" i="4"/>
  <c r="E1309" i="4"/>
  <c r="D1309" i="4"/>
  <c r="Q1277" i="4"/>
  <c r="N1277" i="4"/>
  <c r="F1277" i="4"/>
  <c r="P1277" i="4"/>
  <c r="C1277" i="4"/>
  <c r="D1277" i="4"/>
  <c r="E1277" i="4"/>
  <c r="M1277" i="4"/>
  <c r="B1277" i="4"/>
  <c r="L1277" i="4"/>
  <c r="Q1245" i="4"/>
  <c r="F1245" i="4"/>
  <c r="N1245" i="4"/>
  <c r="P1245" i="4"/>
  <c r="M1245" i="4"/>
  <c r="L1245" i="4"/>
  <c r="D1245" i="4"/>
  <c r="B1245" i="4"/>
  <c r="C1245" i="4"/>
  <c r="Q1213" i="4"/>
  <c r="F1213" i="4"/>
  <c r="N1213" i="4"/>
  <c r="P1213" i="4"/>
  <c r="C1213" i="4"/>
  <c r="D1213" i="4"/>
  <c r="E1213" i="4"/>
  <c r="M1213" i="4"/>
  <c r="B1213" i="4"/>
  <c r="L1213" i="4"/>
  <c r="Q1189" i="4"/>
  <c r="F1189" i="4"/>
  <c r="P1189" i="4"/>
  <c r="N1189" i="4"/>
  <c r="E1189" i="4"/>
  <c r="B1189" i="4"/>
  <c r="D1189" i="4"/>
  <c r="M1189" i="4"/>
  <c r="C1189" i="4"/>
  <c r="Q1157" i="4"/>
  <c r="F1157" i="4"/>
  <c r="P1157" i="4"/>
  <c r="N1157" i="4"/>
  <c r="L1157" i="4"/>
  <c r="B1157" i="4"/>
  <c r="D1157" i="4"/>
  <c r="C1157" i="4"/>
  <c r="M1157" i="4"/>
  <c r="Q1125" i="4"/>
  <c r="P1125" i="4"/>
  <c r="N1125" i="4"/>
  <c r="F1125" i="4"/>
  <c r="E1125" i="4"/>
  <c r="B1125" i="4"/>
  <c r="M1125" i="4"/>
  <c r="L1125" i="4"/>
  <c r="C1125" i="4"/>
  <c r="Q1093" i="4"/>
  <c r="F1093" i="4"/>
  <c r="P1093" i="4"/>
  <c r="N1093" i="4"/>
  <c r="L1093" i="4"/>
  <c r="B1093" i="4"/>
  <c r="D1093" i="4"/>
  <c r="C1093" i="4"/>
  <c r="Q1061" i="4"/>
  <c r="F1061" i="4"/>
  <c r="P1061" i="4"/>
  <c r="N1061" i="4"/>
  <c r="E1061" i="4"/>
  <c r="B1061" i="4"/>
  <c r="M1061" i="4"/>
  <c r="L1061" i="4"/>
  <c r="Q1021" i="4"/>
  <c r="N1021" i="4"/>
  <c r="P1021" i="4"/>
  <c r="F1021" i="4"/>
  <c r="L1021" i="4"/>
  <c r="D1021" i="4"/>
  <c r="C1021" i="4"/>
  <c r="M1021" i="4"/>
  <c r="E1021" i="4"/>
  <c r="B1021" i="4"/>
  <c r="Q989" i="4"/>
  <c r="F989" i="4"/>
  <c r="N989" i="4"/>
  <c r="P989" i="4"/>
  <c r="E989" i="4"/>
  <c r="D989" i="4"/>
  <c r="B989" i="4"/>
  <c r="M989" i="4"/>
  <c r="C989" i="4"/>
  <c r="Q957" i="4"/>
  <c r="F957" i="4"/>
  <c r="N957" i="4"/>
  <c r="P957" i="4"/>
  <c r="E957" i="4"/>
  <c r="D957" i="4"/>
  <c r="B957" i="4"/>
  <c r="M957" i="4"/>
  <c r="C957" i="4"/>
  <c r="Q925" i="4"/>
  <c r="N925" i="4"/>
  <c r="F925" i="4"/>
  <c r="P925" i="4"/>
  <c r="L925" i="4"/>
  <c r="D925" i="4"/>
  <c r="B925" i="4"/>
  <c r="C925" i="4"/>
  <c r="M925" i="4"/>
  <c r="Q893" i="4"/>
  <c r="F893" i="4"/>
  <c r="N893" i="4"/>
  <c r="P893" i="4"/>
  <c r="M893" i="4"/>
  <c r="L893" i="4"/>
  <c r="E893" i="4"/>
  <c r="D893" i="4"/>
  <c r="C893" i="4"/>
  <c r="Q861" i="4"/>
  <c r="N861" i="4"/>
  <c r="F861" i="4"/>
  <c r="P861" i="4"/>
  <c r="C861" i="4"/>
  <c r="B861" i="4"/>
  <c r="E861" i="4"/>
  <c r="M861" i="4"/>
  <c r="L861" i="4"/>
  <c r="D861" i="4"/>
  <c r="Q829" i="4"/>
  <c r="F829" i="4"/>
  <c r="N829" i="4"/>
  <c r="P829" i="4"/>
  <c r="M829" i="4"/>
  <c r="L829" i="4"/>
  <c r="B829" i="4"/>
  <c r="D829" i="4"/>
  <c r="C829" i="4"/>
  <c r="E829" i="4"/>
  <c r="Q797" i="4"/>
  <c r="N797" i="4"/>
  <c r="F797" i="4"/>
  <c r="P797" i="4"/>
  <c r="B797" i="4"/>
  <c r="C797" i="4"/>
  <c r="E797" i="4"/>
  <c r="M797" i="4"/>
  <c r="D797" i="4"/>
  <c r="L797" i="4"/>
  <c r="Q765" i="4"/>
  <c r="F765" i="4"/>
  <c r="N765" i="4"/>
  <c r="P765" i="4"/>
  <c r="M765" i="4"/>
  <c r="L765" i="4"/>
  <c r="D765" i="4"/>
  <c r="C765" i="4"/>
  <c r="Q733" i="4"/>
  <c r="N733" i="4"/>
  <c r="F733" i="4"/>
  <c r="P733" i="4"/>
  <c r="B733" i="4"/>
  <c r="D733" i="4"/>
  <c r="E733" i="4"/>
  <c r="M733" i="4"/>
  <c r="L733" i="4"/>
  <c r="Q701" i="4"/>
  <c r="F701" i="4"/>
  <c r="N701" i="4"/>
  <c r="P701" i="4"/>
  <c r="M701" i="4"/>
  <c r="L701" i="4"/>
  <c r="D701" i="4"/>
  <c r="C701" i="4"/>
  <c r="B701" i="4"/>
  <c r="Q669" i="4"/>
  <c r="N669" i="4"/>
  <c r="F669" i="4"/>
  <c r="P669" i="4"/>
  <c r="E669" i="4"/>
  <c r="C669" i="4"/>
  <c r="M669" i="4"/>
  <c r="L669" i="4"/>
  <c r="B669" i="4"/>
  <c r="Q637" i="4"/>
  <c r="F637" i="4"/>
  <c r="N637" i="4"/>
  <c r="P637" i="4"/>
  <c r="E637" i="4"/>
  <c r="C637" i="4"/>
  <c r="D637" i="4"/>
  <c r="M637" i="4"/>
  <c r="L637" i="4"/>
  <c r="B637" i="4"/>
  <c r="Q613" i="4"/>
  <c r="F613" i="4"/>
  <c r="P613" i="4"/>
  <c r="N613" i="4"/>
  <c r="B613" i="4"/>
  <c r="D613" i="4"/>
  <c r="E613" i="4"/>
  <c r="M613" i="4"/>
  <c r="C613" i="4"/>
  <c r="L613" i="4"/>
  <c r="Q581" i="4"/>
  <c r="F581" i="4"/>
  <c r="P581" i="4"/>
  <c r="N581" i="4"/>
  <c r="C581" i="4"/>
  <c r="L581" i="4"/>
  <c r="D581" i="4"/>
  <c r="M581" i="4"/>
  <c r="B581" i="4"/>
  <c r="E581" i="4"/>
  <c r="Q549" i="4"/>
  <c r="F549" i="4"/>
  <c r="P549" i="4"/>
  <c r="N549" i="4"/>
  <c r="L549" i="4"/>
  <c r="C549" i="4"/>
  <c r="B549" i="4"/>
  <c r="D549" i="4"/>
  <c r="E549" i="4"/>
  <c r="Q517" i="4"/>
  <c r="F517" i="4"/>
  <c r="P517" i="4"/>
  <c r="N517" i="4"/>
  <c r="M517" i="4"/>
  <c r="D517" i="4"/>
  <c r="Q485" i="4"/>
  <c r="F485" i="4"/>
  <c r="P485" i="4"/>
  <c r="N485" i="4"/>
  <c r="M485" i="4"/>
  <c r="L485" i="4"/>
  <c r="D485" i="4"/>
  <c r="E485" i="4"/>
  <c r="Q453" i="4"/>
  <c r="F453" i="4"/>
  <c r="N453" i="4"/>
  <c r="P453" i="4"/>
  <c r="B453" i="4"/>
  <c r="D453" i="4"/>
  <c r="E453" i="4"/>
  <c r="M453" i="4"/>
  <c r="Q421" i="4"/>
  <c r="F421" i="4"/>
  <c r="N421" i="4"/>
  <c r="P421" i="4"/>
  <c r="M421" i="4"/>
  <c r="B421" i="4"/>
  <c r="Q389" i="4"/>
  <c r="F389" i="4"/>
  <c r="N389" i="4"/>
  <c r="P389" i="4"/>
  <c r="M389" i="4"/>
  <c r="L389" i="4"/>
  <c r="D389" i="4"/>
  <c r="B389" i="4"/>
  <c r="E389" i="4"/>
  <c r="Q357" i="4"/>
  <c r="F357" i="4"/>
  <c r="N357" i="4"/>
  <c r="P357" i="4"/>
  <c r="B357" i="4"/>
  <c r="E357" i="4"/>
  <c r="L357" i="4"/>
  <c r="F333" i="4"/>
  <c r="Q333" i="4"/>
  <c r="N333" i="4"/>
  <c r="P333" i="4"/>
  <c r="M333" i="4"/>
  <c r="B333" i="4"/>
  <c r="Q301" i="4"/>
  <c r="F301" i="4"/>
  <c r="N301" i="4"/>
  <c r="P301" i="4"/>
  <c r="M301" i="4"/>
  <c r="L301" i="4"/>
  <c r="C301" i="4"/>
  <c r="B301" i="4"/>
  <c r="Q269" i="4"/>
  <c r="F269" i="4"/>
  <c r="N269" i="4"/>
  <c r="P269" i="4"/>
  <c r="L269" i="4"/>
  <c r="B269" i="4"/>
  <c r="D269" i="4"/>
  <c r="E269" i="4"/>
  <c r="Q1979" i="4"/>
  <c r="P1979" i="4"/>
  <c r="F1979" i="4"/>
  <c r="N1979" i="4"/>
  <c r="L1979" i="4"/>
  <c r="B1979" i="4"/>
  <c r="C1979" i="4"/>
  <c r="Q1955" i="4"/>
  <c r="P1955" i="4"/>
  <c r="N1955" i="4"/>
  <c r="F1955" i="4"/>
  <c r="L1955" i="4"/>
  <c r="B1955" i="4"/>
  <c r="C1955" i="4"/>
  <c r="M1955" i="4"/>
  <c r="Q1931" i="4"/>
  <c r="P1931" i="4"/>
  <c r="N1931" i="4"/>
  <c r="F1931" i="4"/>
  <c r="M1931" i="4"/>
  <c r="L1931" i="4"/>
  <c r="D1931" i="4"/>
  <c r="Q1915" i="4"/>
  <c r="P1915" i="4"/>
  <c r="F1915" i="4"/>
  <c r="N1915" i="4"/>
  <c r="L1915" i="4"/>
  <c r="B1915" i="4"/>
  <c r="C1915" i="4"/>
  <c r="Q1891" i="4"/>
  <c r="F1891" i="4"/>
  <c r="P1891" i="4"/>
  <c r="N1891" i="4"/>
  <c r="E1891" i="4"/>
  <c r="B1891" i="4"/>
  <c r="Q1859" i="4"/>
  <c r="F1859" i="4"/>
  <c r="P1859" i="4"/>
  <c r="N1859" i="4"/>
  <c r="B1859" i="4"/>
  <c r="E1859" i="4"/>
  <c r="C1859" i="4"/>
  <c r="L1859" i="4"/>
  <c r="Q1843" i="4"/>
  <c r="F1843" i="4"/>
  <c r="P1843" i="4"/>
  <c r="N1843" i="4"/>
  <c r="E1843" i="4"/>
  <c r="L1843" i="4"/>
  <c r="D1843" i="4"/>
  <c r="C1843" i="4"/>
  <c r="Q1819" i="4"/>
  <c r="P1819" i="4"/>
  <c r="N1819" i="4"/>
  <c r="F1819" i="4"/>
  <c r="M1819" i="4"/>
  <c r="L1819" i="4"/>
  <c r="B1819" i="4"/>
  <c r="Q1795" i="4"/>
  <c r="F1795" i="4"/>
  <c r="P1795" i="4"/>
  <c r="N1795" i="4"/>
  <c r="B1795" i="4"/>
  <c r="C1795" i="4"/>
  <c r="E1795" i="4"/>
  <c r="D1795" i="4"/>
  <c r="Q1771" i="4"/>
  <c r="P1771" i="4"/>
  <c r="N1771" i="4"/>
  <c r="F1771" i="4"/>
  <c r="E1771" i="4"/>
  <c r="C1771" i="4"/>
  <c r="Q1755" i="4"/>
  <c r="P1755" i="4"/>
  <c r="N1755" i="4"/>
  <c r="F1755" i="4"/>
  <c r="M1755" i="4"/>
  <c r="L1755" i="4"/>
  <c r="E1755" i="4"/>
  <c r="Q1739" i="4"/>
  <c r="P1739" i="4"/>
  <c r="N1739" i="4"/>
  <c r="F1739" i="4"/>
  <c r="L1739" i="4"/>
  <c r="D1739" i="4"/>
  <c r="C1739" i="4"/>
  <c r="E1739" i="4"/>
  <c r="B1739" i="4"/>
  <c r="Q1723" i="4"/>
  <c r="P1723" i="4"/>
  <c r="N1723" i="4"/>
  <c r="F1723" i="4"/>
  <c r="E1723" i="4"/>
  <c r="B1723" i="4"/>
  <c r="Q1707" i="4"/>
  <c r="P1707" i="4"/>
  <c r="N1707" i="4"/>
  <c r="F1707" i="4"/>
  <c r="M1707" i="4"/>
  <c r="L1707" i="4"/>
  <c r="E1707" i="4"/>
  <c r="Q1691" i="4"/>
  <c r="P1691" i="4"/>
  <c r="N1691" i="4"/>
  <c r="F1691" i="4"/>
  <c r="L1691" i="4"/>
  <c r="C1691" i="4"/>
  <c r="D1691" i="4"/>
  <c r="Q1675" i="4"/>
  <c r="P1675" i="4"/>
  <c r="N1675" i="4"/>
  <c r="F1675" i="4"/>
  <c r="C1675" i="4"/>
  <c r="E1675" i="4"/>
  <c r="D1675" i="4"/>
  <c r="M1675" i="4"/>
  <c r="Q1651" i="4"/>
  <c r="F1651" i="4"/>
  <c r="P1651" i="4"/>
  <c r="N1651" i="4"/>
  <c r="B1651" i="4"/>
  <c r="E1651" i="4"/>
  <c r="C1651" i="4"/>
  <c r="M1651" i="4"/>
  <c r="L1651" i="4"/>
  <c r="Q1635" i="4"/>
  <c r="F1635" i="4"/>
  <c r="P1635" i="4"/>
  <c r="N1635" i="4"/>
  <c r="L1635" i="4"/>
  <c r="D1635" i="4"/>
  <c r="B1635" i="4"/>
  <c r="Q1619" i="4"/>
  <c r="F1619" i="4"/>
  <c r="P1619" i="4"/>
  <c r="N1619" i="4"/>
  <c r="C1619" i="4"/>
  <c r="B1619" i="4"/>
  <c r="E1619" i="4"/>
  <c r="M1619" i="4"/>
  <c r="Q1595" i="4"/>
  <c r="P1595" i="4"/>
  <c r="N1595" i="4"/>
  <c r="F1595" i="4"/>
  <c r="L1595" i="4"/>
  <c r="D1595" i="4"/>
  <c r="B1595" i="4"/>
  <c r="M1595" i="4"/>
  <c r="Q1579" i="4"/>
  <c r="P1579" i="4"/>
  <c r="N1579" i="4"/>
  <c r="F1579" i="4"/>
  <c r="D1579" i="4"/>
  <c r="B1579" i="4"/>
  <c r="E1579" i="4"/>
  <c r="M1579" i="4"/>
  <c r="L1579" i="4"/>
  <c r="C1579" i="4"/>
  <c r="Q1563" i="4"/>
  <c r="P1563" i="4"/>
  <c r="N1563" i="4"/>
  <c r="F1563" i="4"/>
  <c r="E1563" i="4"/>
  <c r="D1563" i="4"/>
  <c r="Q1547" i="4"/>
  <c r="P1547" i="4"/>
  <c r="N1547" i="4"/>
  <c r="F1547" i="4"/>
  <c r="M1547" i="4"/>
  <c r="L1547" i="4"/>
  <c r="C1547" i="4"/>
  <c r="D1547" i="4"/>
  <c r="E1547" i="4"/>
  <c r="Q1531" i="4"/>
  <c r="P1531" i="4"/>
  <c r="N1531" i="4"/>
  <c r="F1531" i="4"/>
  <c r="L1531" i="4"/>
  <c r="C1531" i="4"/>
  <c r="D1531" i="4"/>
  <c r="B1531" i="4"/>
  <c r="Q1515" i="4"/>
  <c r="P1515" i="4"/>
  <c r="N1515" i="4"/>
  <c r="F1515" i="4"/>
  <c r="E1515" i="4"/>
  <c r="M1515" i="4"/>
  <c r="D1515" i="4"/>
  <c r="Q1499" i="4"/>
  <c r="P1499" i="4"/>
  <c r="N1499" i="4"/>
  <c r="F1499" i="4"/>
  <c r="M1499" i="4"/>
  <c r="L1499" i="4"/>
  <c r="B1499" i="4"/>
  <c r="Q1483" i="4"/>
  <c r="P1483" i="4"/>
  <c r="N1483" i="4"/>
  <c r="F1483" i="4"/>
  <c r="D1483" i="4"/>
  <c r="B1483" i="4"/>
  <c r="E1483" i="4"/>
  <c r="C1483" i="4"/>
  <c r="Q1467" i="4"/>
  <c r="P1467" i="4"/>
  <c r="N1467" i="4"/>
  <c r="F1467" i="4"/>
  <c r="M1467" i="4"/>
  <c r="L1467" i="4"/>
  <c r="B1467" i="4"/>
  <c r="E1467" i="4"/>
  <c r="Q1451" i="4"/>
  <c r="P1451" i="4"/>
  <c r="N1451" i="4"/>
  <c r="F1451" i="4"/>
  <c r="D1451" i="4"/>
  <c r="B1451" i="4"/>
  <c r="E1451" i="4"/>
  <c r="M1451" i="4"/>
  <c r="Q1435" i="4"/>
  <c r="P1435" i="4"/>
  <c r="N1435" i="4"/>
  <c r="F1435" i="4"/>
  <c r="M1435" i="4"/>
  <c r="L1435" i="4"/>
  <c r="E1435" i="4"/>
  <c r="C1435" i="4"/>
  <c r="Q1419" i="4"/>
  <c r="P1419" i="4"/>
  <c r="N1419" i="4"/>
  <c r="F1419" i="4"/>
  <c r="D1419" i="4"/>
  <c r="E1419" i="4"/>
  <c r="B1419" i="4"/>
  <c r="L1419" i="4"/>
  <c r="Q1395" i="4"/>
  <c r="F1395" i="4"/>
  <c r="P1395" i="4"/>
  <c r="N1395" i="4"/>
  <c r="L1395" i="4"/>
  <c r="C1395" i="4"/>
  <c r="D1395" i="4"/>
  <c r="M1395" i="4"/>
  <c r="B1395" i="4"/>
  <c r="E1395" i="4"/>
  <c r="Q1371" i="4"/>
  <c r="P1371" i="4"/>
  <c r="N1371" i="4"/>
  <c r="F1371" i="4"/>
  <c r="L1371" i="4"/>
  <c r="M1371" i="4"/>
  <c r="B1371" i="4"/>
  <c r="Q1283" i="4"/>
  <c r="F1283" i="4"/>
  <c r="P1283" i="4"/>
  <c r="N1283" i="4"/>
  <c r="E1283" i="4"/>
  <c r="C1283" i="4"/>
  <c r="Q1991" i="4"/>
  <c r="P1991" i="4"/>
  <c r="F1991" i="4"/>
  <c r="N1991" i="4"/>
  <c r="L1991" i="4"/>
  <c r="M1991" i="4"/>
  <c r="B1991" i="4"/>
  <c r="E1991" i="4"/>
  <c r="D1991" i="4"/>
  <c r="C1991" i="4"/>
  <c r="Q1983" i="4"/>
  <c r="P1983" i="4"/>
  <c r="F1983" i="4"/>
  <c r="N1983" i="4"/>
  <c r="C1983" i="4"/>
  <c r="B1983" i="4"/>
  <c r="L1983" i="4"/>
  <c r="D1983" i="4"/>
  <c r="M1983" i="4"/>
  <c r="E1983" i="4"/>
  <c r="Q1975" i="4"/>
  <c r="P1975" i="4"/>
  <c r="F1975" i="4"/>
  <c r="N1975" i="4"/>
  <c r="L1975" i="4"/>
  <c r="E1975" i="4"/>
  <c r="D1975" i="4"/>
  <c r="B1975" i="4"/>
  <c r="M1975" i="4"/>
  <c r="Q1967" i="4"/>
  <c r="P1967" i="4"/>
  <c r="F1967" i="4"/>
  <c r="N1967" i="4"/>
  <c r="M1967" i="4"/>
  <c r="D1967" i="4"/>
  <c r="L1967" i="4"/>
  <c r="E1967" i="4"/>
  <c r="C1967" i="4"/>
  <c r="Q1959" i="4"/>
  <c r="P1959" i="4"/>
  <c r="F1959" i="4"/>
  <c r="N1959" i="4"/>
  <c r="D1959" i="4"/>
  <c r="B1959" i="4"/>
  <c r="C1959" i="4"/>
  <c r="M1959" i="4"/>
  <c r="E1959" i="4"/>
  <c r="Q1951" i="4"/>
  <c r="P1951" i="4"/>
  <c r="F1951" i="4"/>
  <c r="N1951" i="4"/>
  <c r="L1951" i="4"/>
  <c r="M1951" i="4"/>
  <c r="E1951" i="4"/>
  <c r="B1951" i="4"/>
  <c r="D1951" i="4"/>
  <c r="Q1943" i="4"/>
  <c r="P1943" i="4"/>
  <c r="F1943" i="4"/>
  <c r="N1943" i="4"/>
  <c r="E1943" i="4"/>
  <c r="D1943" i="4"/>
  <c r="C1943" i="4"/>
  <c r="L1943" i="4"/>
  <c r="B1943" i="4"/>
  <c r="M1943" i="4"/>
  <c r="Q1935" i="4"/>
  <c r="P1935" i="4"/>
  <c r="F1935" i="4"/>
  <c r="N1935" i="4"/>
  <c r="B1935" i="4"/>
  <c r="E1935" i="4"/>
  <c r="M1935" i="4"/>
  <c r="L1935" i="4"/>
  <c r="D1935" i="4"/>
  <c r="Q1927" i="4"/>
  <c r="P1927" i="4"/>
  <c r="F1927" i="4"/>
  <c r="N1927" i="4"/>
  <c r="B1927" i="4"/>
  <c r="C1927" i="4"/>
  <c r="L1927" i="4"/>
  <c r="M1927" i="4"/>
  <c r="Q1919" i="4"/>
  <c r="P1919" i="4"/>
  <c r="F1919" i="4"/>
  <c r="N1919" i="4"/>
  <c r="L1919" i="4"/>
  <c r="E1919" i="4"/>
  <c r="C1919" i="4"/>
  <c r="D1919" i="4"/>
  <c r="B1919" i="4"/>
  <c r="Q1911" i="4"/>
  <c r="P1911" i="4"/>
  <c r="F1911" i="4"/>
  <c r="N1911" i="4"/>
  <c r="M1911" i="4"/>
  <c r="D1911" i="4"/>
  <c r="C1911" i="4"/>
  <c r="L1911" i="4"/>
  <c r="E1911" i="4"/>
  <c r="B1911" i="4"/>
  <c r="Q1903" i="4"/>
  <c r="F1903" i="4"/>
  <c r="P1903" i="4"/>
  <c r="N1903" i="4"/>
  <c r="L1903" i="4"/>
  <c r="E1903" i="4"/>
  <c r="D1903" i="4"/>
  <c r="M1903" i="4"/>
  <c r="C1903" i="4"/>
  <c r="B1903" i="4"/>
  <c r="Q1895" i="4"/>
  <c r="F1895" i="4"/>
  <c r="P1895" i="4"/>
  <c r="N1895" i="4"/>
  <c r="C1895" i="4"/>
  <c r="B1895" i="4"/>
  <c r="D1895" i="4"/>
  <c r="M1895" i="4"/>
  <c r="L1895" i="4"/>
  <c r="E1895" i="4"/>
  <c r="Q1887" i="4"/>
  <c r="F1887" i="4"/>
  <c r="P1887" i="4"/>
  <c r="N1887" i="4"/>
  <c r="L1887" i="4"/>
  <c r="M1887" i="4"/>
  <c r="B1887" i="4"/>
  <c r="D1887" i="4"/>
  <c r="C1887" i="4"/>
  <c r="E1887" i="4"/>
  <c r="Q1879" i="4"/>
  <c r="F1879" i="4"/>
  <c r="P1879" i="4"/>
  <c r="N1879" i="4"/>
  <c r="C1879" i="4"/>
  <c r="E1879" i="4"/>
  <c r="B1879" i="4"/>
  <c r="M1879" i="4"/>
  <c r="Q1871" i="4"/>
  <c r="F1871" i="4"/>
  <c r="P1871" i="4"/>
  <c r="N1871" i="4"/>
  <c r="D1871" i="4"/>
  <c r="E1871" i="4"/>
  <c r="B1871" i="4"/>
  <c r="C1871" i="4"/>
  <c r="M1871" i="4"/>
  <c r="Q1863" i="4"/>
  <c r="F1863" i="4"/>
  <c r="P1863" i="4"/>
  <c r="N1863" i="4"/>
  <c r="C1863" i="4"/>
  <c r="D1863" i="4"/>
  <c r="L1863" i="4"/>
  <c r="E1863" i="4"/>
  <c r="B1863" i="4"/>
  <c r="Q1855" i="4"/>
  <c r="F1855" i="4"/>
  <c r="P1855" i="4"/>
  <c r="N1855" i="4"/>
  <c r="M1855" i="4"/>
  <c r="L1855" i="4"/>
  <c r="C1855" i="4"/>
  <c r="E1855" i="4"/>
  <c r="D1855" i="4"/>
  <c r="B1855" i="4"/>
  <c r="Q1847" i="4"/>
  <c r="F1847" i="4"/>
  <c r="P1847" i="4"/>
  <c r="N1847" i="4"/>
  <c r="M1847" i="4"/>
  <c r="D1847" i="4"/>
  <c r="L1847" i="4"/>
  <c r="C1847" i="4"/>
  <c r="Q1839" i="4"/>
  <c r="F1839" i="4"/>
  <c r="P1839" i="4"/>
  <c r="N1839" i="4"/>
  <c r="L1839" i="4"/>
  <c r="E1839" i="4"/>
  <c r="B1839" i="4"/>
  <c r="C1839" i="4"/>
  <c r="Q1831" i="4"/>
  <c r="F1831" i="4"/>
  <c r="P1831" i="4"/>
  <c r="N1831" i="4"/>
  <c r="M1831" i="4"/>
  <c r="L1831" i="4"/>
  <c r="E1831" i="4"/>
  <c r="D1831" i="4"/>
  <c r="C1831" i="4"/>
  <c r="B1831" i="4"/>
  <c r="Q1823" i="4"/>
  <c r="F1823" i="4"/>
  <c r="P1823" i="4"/>
  <c r="N1823" i="4"/>
  <c r="C1823" i="4"/>
  <c r="E1823" i="4"/>
  <c r="D1823" i="4"/>
  <c r="M1823" i="4"/>
  <c r="B1823" i="4"/>
  <c r="L1823" i="4"/>
  <c r="Q1815" i="4"/>
  <c r="F1815" i="4"/>
  <c r="P1815" i="4"/>
  <c r="N1815" i="4"/>
  <c r="E1815" i="4"/>
  <c r="B1815" i="4"/>
  <c r="C1815" i="4"/>
  <c r="L1815" i="4"/>
  <c r="D1815" i="4"/>
  <c r="M1815" i="4"/>
  <c r="Q1807" i="4"/>
  <c r="F1807" i="4"/>
  <c r="P1807" i="4"/>
  <c r="N1807" i="4"/>
  <c r="C1807" i="4"/>
  <c r="D1807" i="4"/>
  <c r="M1807" i="4"/>
  <c r="L1807" i="4"/>
  <c r="E1807" i="4"/>
  <c r="B1807" i="4"/>
  <c r="Q1799" i="4"/>
  <c r="F1799" i="4"/>
  <c r="P1799" i="4"/>
  <c r="N1799" i="4"/>
  <c r="C1799" i="4"/>
  <c r="D1799" i="4"/>
  <c r="M1799" i="4"/>
  <c r="L1799" i="4"/>
  <c r="B1799" i="4"/>
  <c r="Q1791" i="4"/>
  <c r="F1791" i="4"/>
  <c r="P1791" i="4"/>
  <c r="N1791" i="4"/>
  <c r="M1791" i="4"/>
  <c r="L1791" i="4"/>
  <c r="B1791" i="4"/>
  <c r="E1791" i="4"/>
  <c r="Q1783" i="4"/>
  <c r="F1783" i="4"/>
  <c r="P1783" i="4"/>
  <c r="N1783" i="4"/>
  <c r="M1783" i="4"/>
  <c r="D1783" i="4"/>
  <c r="B1783" i="4"/>
  <c r="L1783" i="4"/>
  <c r="E1783" i="4"/>
  <c r="Q1775" i="4"/>
  <c r="F1775" i="4"/>
  <c r="P1775" i="4"/>
  <c r="N1775" i="4"/>
  <c r="L1775" i="4"/>
  <c r="E1775" i="4"/>
  <c r="B1775" i="4"/>
  <c r="M1775" i="4"/>
  <c r="D1775" i="4"/>
  <c r="C1775" i="4"/>
  <c r="Q1767" i="4"/>
  <c r="F1767" i="4"/>
  <c r="P1767" i="4"/>
  <c r="N1767" i="4"/>
  <c r="C1767" i="4"/>
  <c r="B1767" i="4"/>
  <c r="D1767" i="4"/>
  <c r="M1767" i="4"/>
  <c r="L1767" i="4"/>
  <c r="Q1759" i="4"/>
  <c r="F1759" i="4"/>
  <c r="P1759" i="4"/>
  <c r="N1759" i="4"/>
  <c r="M1759" i="4"/>
  <c r="L1759" i="4"/>
  <c r="B1759" i="4"/>
  <c r="D1759" i="4"/>
  <c r="C1759" i="4"/>
  <c r="E1759" i="4"/>
  <c r="Q1751" i="4"/>
  <c r="F1751" i="4"/>
  <c r="P1751" i="4"/>
  <c r="N1751" i="4"/>
  <c r="C1751" i="4"/>
  <c r="E1751" i="4"/>
  <c r="B1751" i="4"/>
  <c r="M1751" i="4"/>
  <c r="D1751" i="4"/>
  <c r="Q1743" i="4"/>
  <c r="F1743" i="4"/>
  <c r="P1743" i="4"/>
  <c r="N1743" i="4"/>
  <c r="D1743" i="4"/>
  <c r="E1743" i="4"/>
  <c r="B1743" i="4"/>
  <c r="C1743" i="4"/>
  <c r="Q1735" i="4"/>
  <c r="F1735" i="4"/>
  <c r="P1735" i="4"/>
  <c r="N1735" i="4"/>
  <c r="M1735" i="4"/>
  <c r="L1735" i="4"/>
  <c r="C1735" i="4"/>
  <c r="B1735" i="4"/>
  <c r="E1735" i="4"/>
  <c r="D1735" i="4"/>
  <c r="Q1727" i="4"/>
  <c r="F1727" i="4"/>
  <c r="P1727" i="4"/>
  <c r="N1727" i="4"/>
  <c r="C1727" i="4"/>
  <c r="B1727" i="4"/>
  <c r="L1727" i="4"/>
  <c r="D1727" i="4"/>
  <c r="M1727" i="4"/>
  <c r="E1727" i="4"/>
  <c r="Q1719" i="4"/>
  <c r="F1719" i="4"/>
  <c r="P1719" i="4"/>
  <c r="N1719" i="4"/>
  <c r="L1719" i="4"/>
  <c r="C1719" i="4"/>
  <c r="D1719" i="4"/>
  <c r="E1719" i="4"/>
  <c r="M1719" i="4"/>
  <c r="Q1711" i="4"/>
  <c r="F1711" i="4"/>
  <c r="P1711" i="4"/>
  <c r="N1711" i="4"/>
  <c r="M1711" i="4"/>
  <c r="B1711" i="4"/>
  <c r="L1711" i="4"/>
  <c r="E1711" i="4"/>
  <c r="C1711" i="4"/>
  <c r="Q1703" i="4"/>
  <c r="F1703" i="4"/>
  <c r="P1703" i="4"/>
  <c r="N1703" i="4"/>
  <c r="C1703" i="4"/>
  <c r="B1703" i="4"/>
  <c r="D1703" i="4"/>
  <c r="M1703" i="4"/>
  <c r="E1703" i="4"/>
  <c r="Q1695" i="4"/>
  <c r="F1695" i="4"/>
  <c r="P1695" i="4"/>
  <c r="N1695" i="4"/>
  <c r="M1695" i="4"/>
  <c r="L1695" i="4"/>
  <c r="B1695" i="4"/>
  <c r="D1695" i="4"/>
  <c r="C1695" i="4"/>
  <c r="Q1687" i="4"/>
  <c r="F1687" i="4"/>
  <c r="P1687" i="4"/>
  <c r="N1687" i="4"/>
  <c r="D1687" i="4"/>
  <c r="E1687" i="4"/>
  <c r="M1687" i="4"/>
  <c r="L1687" i="4"/>
  <c r="B1687" i="4"/>
  <c r="Q1679" i="4"/>
  <c r="F1679" i="4"/>
  <c r="P1679" i="4"/>
  <c r="N1679" i="4"/>
  <c r="D1679" i="4"/>
  <c r="E1679" i="4"/>
  <c r="B1679" i="4"/>
  <c r="L1679" i="4"/>
  <c r="C1679" i="4"/>
  <c r="M1679" i="4"/>
  <c r="Q1671" i="4"/>
  <c r="F1671" i="4"/>
  <c r="P1671" i="4"/>
  <c r="N1671" i="4"/>
  <c r="M1671" i="4"/>
  <c r="L1671" i="4"/>
  <c r="C1671" i="4"/>
  <c r="B1671" i="4"/>
  <c r="D1671" i="4"/>
  <c r="Q1663" i="4"/>
  <c r="F1663" i="4"/>
  <c r="P1663" i="4"/>
  <c r="N1663" i="4"/>
  <c r="B1663" i="4"/>
  <c r="C1663" i="4"/>
  <c r="M1663" i="4"/>
  <c r="L1663" i="4"/>
  <c r="Q1655" i="4"/>
  <c r="F1655" i="4"/>
  <c r="P1655" i="4"/>
  <c r="N1655" i="4"/>
  <c r="M1655" i="4"/>
  <c r="D1655" i="4"/>
  <c r="B1655" i="4"/>
  <c r="L1655" i="4"/>
  <c r="C1655" i="4"/>
  <c r="E1655" i="4"/>
  <c r="Q1647" i="4"/>
  <c r="F1647" i="4"/>
  <c r="P1647" i="4"/>
  <c r="N1647" i="4"/>
  <c r="L1647" i="4"/>
  <c r="E1647" i="4"/>
  <c r="B1647" i="4"/>
  <c r="M1647" i="4"/>
  <c r="C1647" i="4"/>
  <c r="D1647" i="4"/>
  <c r="Q1639" i="4"/>
  <c r="F1639" i="4"/>
  <c r="P1639" i="4"/>
  <c r="N1639" i="4"/>
  <c r="M1639" i="4"/>
  <c r="L1639" i="4"/>
  <c r="E1639" i="4"/>
  <c r="B1639" i="4"/>
  <c r="C1639" i="4"/>
  <c r="D1639" i="4"/>
  <c r="Q1631" i="4"/>
  <c r="F1631" i="4"/>
  <c r="P1631" i="4"/>
  <c r="N1631" i="4"/>
  <c r="B1631" i="4"/>
  <c r="C1631" i="4"/>
  <c r="D1631" i="4"/>
  <c r="M1631" i="4"/>
  <c r="L1631" i="4"/>
  <c r="E1631" i="4"/>
  <c r="Q1623" i="4"/>
  <c r="F1623" i="4"/>
  <c r="P1623" i="4"/>
  <c r="N1623" i="4"/>
  <c r="B1623" i="4"/>
  <c r="C1623" i="4"/>
  <c r="E1623" i="4"/>
  <c r="D1623" i="4"/>
  <c r="M1623" i="4"/>
  <c r="Q1615" i="4"/>
  <c r="F1615" i="4"/>
  <c r="P1615" i="4"/>
  <c r="N1615" i="4"/>
  <c r="C1615" i="4"/>
  <c r="D1615" i="4"/>
  <c r="B1615" i="4"/>
  <c r="M1615" i="4"/>
  <c r="Q1607" i="4"/>
  <c r="F1607" i="4"/>
  <c r="P1607" i="4"/>
  <c r="N1607" i="4"/>
  <c r="C1607" i="4"/>
  <c r="B1607" i="4"/>
  <c r="L1607" i="4"/>
  <c r="D1607" i="4"/>
  <c r="E1607" i="4"/>
  <c r="Q1599" i="4"/>
  <c r="F1599" i="4"/>
  <c r="P1599" i="4"/>
  <c r="N1599" i="4"/>
  <c r="M1599" i="4"/>
  <c r="L1599" i="4"/>
  <c r="C1599" i="4"/>
  <c r="E1599" i="4"/>
  <c r="B1599" i="4"/>
  <c r="D1599" i="4"/>
  <c r="Q1591" i="4"/>
  <c r="F1591" i="4"/>
  <c r="P1591" i="4"/>
  <c r="N1591" i="4"/>
  <c r="M1591" i="4"/>
  <c r="C1591" i="4"/>
  <c r="L1591" i="4"/>
  <c r="B1591" i="4"/>
  <c r="Q1583" i="4"/>
  <c r="F1583" i="4"/>
  <c r="P1583" i="4"/>
  <c r="N1583" i="4"/>
  <c r="B1583" i="4"/>
  <c r="C1583" i="4"/>
  <c r="E1583" i="4"/>
  <c r="D1583" i="4"/>
  <c r="Q1575" i="4"/>
  <c r="F1575" i="4"/>
  <c r="P1575" i="4"/>
  <c r="N1575" i="4"/>
  <c r="M1575" i="4"/>
  <c r="L1575" i="4"/>
  <c r="B1575" i="4"/>
  <c r="D1575" i="4"/>
  <c r="E1575" i="4"/>
  <c r="C1575" i="4"/>
  <c r="Q1567" i="4"/>
  <c r="F1567" i="4"/>
  <c r="P1567" i="4"/>
  <c r="N1567" i="4"/>
  <c r="B1567" i="4"/>
  <c r="C1567" i="4"/>
  <c r="D1567" i="4"/>
  <c r="M1567" i="4"/>
  <c r="E1567" i="4"/>
  <c r="L1567" i="4"/>
  <c r="Q1559" i="4"/>
  <c r="F1559" i="4"/>
  <c r="P1559" i="4"/>
  <c r="N1559" i="4"/>
  <c r="E1559" i="4"/>
  <c r="D1559" i="4"/>
  <c r="B1559" i="4"/>
  <c r="L1559" i="4"/>
  <c r="C1559" i="4"/>
  <c r="M1559" i="4"/>
  <c r="Q1551" i="4"/>
  <c r="F1551" i="4"/>
  <c r="P1551" i="4"/>
  <c r="N1551" i="4"/>
  <c r="B1551" i="4"/>
  <c r="E1551" i="4"/>
  <c r="M1551" i="4"/>
  <c r="L1551" i="4"/>
  <c r="D1551" i="4"/>
  <c r="C1551" i="4"/>
  <c r="Q1543" i="4"/>
  <c r="F1543" i="4"/>
  <c r="P1543" i="4"/>
  <c r="N1543" i="4"/>
  <c r="D1543" i="4"/>
  <c r="B1543" i="4"/>
  <c r="L1543" i="4"/>
  <c r="M1543" i="4"/>
  <c r="E1543" i="4"/>
  <c r="Q1535" i="4"/>
  <c r="F1535" i="4"/>
  <c r="P1535" i="4"/>
  <c r="N1535" i="4"/>
  <c r="M1535" i="4"/>
  <c r="L1535" i="4"/>
  <c r="B1535" i="4"/>
  <c r="D1535" i="4"/>
  <c r="Q1527" i="4"/>
  <c r="F1527" i="4"/>
  <c r="P1527" i="4"/>
  <c r="N1527" i="4"/>
  <c r="M1527" i="4"/>
  <c r="D1527" i="4"/>
  <c r="B1527" i="4"/>
  <c r="L1527" i="4"/>
  <c r="E1527" i="4"/>
  <c r="Q1519" i="4"/>
  <c r="F1519" i="4"/>
  <c r="P1519" i="4"/>
  <c r="N1519" i="4"/>
  <c r="L1519" i="4"/>
  <c r="M1519" i="4"/>
  <c r="B1519" i="4"/>
  <c r="D1519" i="4"/>
  <c r="C1519" i="4"/>
  <c r="E1519" i="4"/>
  <c r="Q1511" i="4"/>
  <c r="F1511" i="4"/>
  <c r="P1511" i="4"/>
  <c r="N1511" i="4"/>
  <c r="L1511" i="4"/>
  <c r="B1511" i="4"/>
  <c r="E1511" i="4"/>
  <c r="M1511" i="4"/>
  <c r="C1511" i="4"/>
  <c r="D1511" i="4"/>
  <c r="Q1503" i="4"/>
  <c r="F1503" i="4"/>
  <c r="P1503" i="4"/>
  <c r="N1503" i="4"/>
  <c r="E1503" i="4"/>
  <c r="B1503" i="4"/>
  <c r="C1503" i="4"/>
  <c r="D1503" i="4"/>
  <c r="Q1495" i="4"/>
  <c r="F1495" i="4"/>
  <c r="P1495" i="4"/>
  <c r="N1495" i="4"/>
  <c r="B1495" i="4"/>
  <c r="C1495" i="4"/>
  <c r="D1495" i="4"/>
  <c r="M1495" i="4"/>
  <c r="L1495" i="4"/>
  <c r="Q1487" i="4"/>
  <c r="F1487" i="4"/>
  <c r="P1487" i="4"/>
  <c r="N1487" i="4"/>
  <c r="B1487" i="4"/>
  <c r="C1487" i="4"/>
  <c r="L1487" i="4"/>
  <c r="D1487" i="4"/>
  <c r="M1487" i="4"/>
  <c r="E1487" i="4"/>
  <c r="Q1479" i="4"/>
  <c r="F1479" i="4"/>
  <c r="P1479" i="4"/>
  <c r="N1479" i="4"/>
  <c r="B1479" i="4"/>
  <c r="E1479" i="4"/>
  <c r="D1479" i="4"/>
  <c r="M1479" i="4"/>
  <c r="C1479" i="4"/>
  <c r="Q1471" i="4"/>
  <c r="F1471" i="4"/>
  <c r="P1471" i="4"/>
  <c r="N1471" i="4"/>
  <c r="M1471" i="4"/>
  <c r="E1471" i="4"/>
  <c r="L1471" i="4"/>
  <c r="D1471" i="4"/>
  <c r="B1471" i="4"/>
  <c r="Q1463" i="4"/>
  <c r="F1463" i="4"/>
  <c r="P1463" i="4"/>
  <c r="N1463" i="4"/>
  <c r="M1463" i="4"/>
  <c r="L1463" i="4"/>
  <c r="E1463" i="4"/>
  <c r="C1463" i="4"/>
  <c r="D1463" i="4"/>
  <c r="B1463" i="4"/>
  <c r="Q1455" i="4"/>
  <c r="F1455" i="4"/>
  <c r="P1455" i="4"/>
  <c r="N1455" i="4"/>
  <c r="M1455" i="4"/>
  <c r="L1455" i="4"/>
  <c r="B1455" i="4"/>
  <c r="D1455" i="4"/>
  <c r="C1455" i="4"/>
  <c r="Q1447" i="4"/>
  <c r="F1447" i="4"/>
  <c r="P1447" i="4"/>
  <c r="N1447" i="4"/>
  <c r="L1447" i="4"/>
  <c r="B1447" i="4"/>
  <c r="E1447" i="4"/>
  <c r="C1447" i="4"/>
  <c r="M1447" i="4"/>
  <c r="Q1439" i="4"/>
  <c r="F1439" i="4"/>
  <c r="P1439" i="4"/>
  <c r="N1439" i="4"/>
  <c r="E1439" i="4"/>
  <c r="B1439" i="4"/>
  <c r="C1439" i="4"/>
  <c r="L1439" i="4"/>
  <c r="D1439" i="4"/>
  <c r="M1439" i="4"/>
  <c r="Q1431" i="4"/>
  <c r="F1431" i="4"/>
  <c r="P1431" i="4"/>
  <c r="N1431" i="4"/>
  <c r="D1431" i="4"/>
  <c r="B1431" i="4"/>
  <c r="C1431" i="4"/>
  <c r="M1431" i="4"/>
  <c r="E1431" i="4"/>
  <c r="Q1423" i="4"/>
  <c r="F1423" i="4"/>
  <c r="P1423" i="4"/>
  <c r="N1423" i="4"/>
  <c r="C1423" i="4"/>
  <c r="B1423" i="4"/>
  <c r="L1423" i="4"/>
  <c r="M1423" i="4"/>
  <c r="Q1415" i="4"/>
  <c r="F1415" i="4"/>
  <c r="P1415" i="4"/>
  <c r="N1415" i="4"/>
  <c r="B1415" i="4"/>
  <c r="E1415" i="4"/>
  <c r="M1415" i="4"/>
  <c r="L1415" i="4"/>
  <c r="C1415" i="4"/>
  <c r="Q1407" i="4"/>
  <c r="F1407" i="4"/>
  <c r="P1407" i="4"/>
  <c r="N1407" i="4"/>
  <c r="M1407" i="4"/>
  <c r="E1407" i="4"/>
  <c r="C1407" i="4"/>
  <c r="L1407" i="4"/>
  <c r="D1407" i="4"/>
  <c r="B1407" i="4"/>
  <c r="Q1399" i="4"/>
  <c r="F1399" i="4"/>
  <c r="P1399" i="4"/>
  <c r="N1399" i="4"/>
  <c r="M1399" i="4"/>
  <c r="L1399" i="4"/>
  <c r="E1399" i="4"/>
  <c r="C1399" i="4"/>
  <c r="B1399" i="4"/>
  <c r="Q1391" i="4"/>
  <c r="F1391" i="4"/>
  <c r="P1391" i="4"/>
  <c r="N1391" i="4"/>
  <c r="M1391" i="4"/>
  <c r="L1391" i="4"/>
  <c r="B1391" i="4"/>
  <c r="D1391" i="4"/>
  <c r="C1391" i="4"/>
  <c r="E1391" i="4"/>
  <c r="Q1383" i="4"/>
  <c r="F1383" i="4"/>
  <c r="P1383" i="4"/>
  <c r="N1383" i="4"/>
  <c r="L1383" i="4"/>
  <c r="B1383" i="4"/>
  <c r="E1383" i="4"/>
  <c r="M1383" i="4"/>
  <c r="C1383" i="4"/>
  <c r="D1383" i="4"/>
  <c r="Q1375" i="4"/>
  <c r="F1375" i="4"/>
  <c r="P1375" i="4"/>
  <c r="N1375" i="4"/>
  <c r="E1375" i="4"/>
  <c r="B1375" i="4"/>
  <c r="C1375" i="4"/>
  <c r="D1375" i="4"/>
  <c r="M1375" i="4"/>
  <c r="Q1367" i="4"/>
  <c r="F1367" i="4"/>
  <c r="P1367" i="4"/>
  <c r="N1367" i="4"/>
  <c r="B1367" i="4"/>
  <c r="C1367" i="4"/>
  <c r="D1367" i="4"/>
  <c r="M1367" i="4"/>
  <c r="L1367" i="4"/>
  <c r="E1367" i="4"/>
  <c r="Q1359" i="4"/>
  <c r="F1359" i="4"/>
  <c r="P1359" i="4"/>
  <c r="N1359" i="4"/>
  <c r="B1359" i="4"/>
  <c r="C1359" i="4"/>
  <c r="L1359" i="4"/>
  <c r="D1359" i="4"/>
  <c r="E1359" i="4"/>
  <c r="Q1351" i="4"/>
  <c r="F1351" i="4"/>
  <c r="P1351" i="4"/>
  <c r="N1351" i="4"/>
  <c r="D1351" i="4"/>
  <c r="E1351" i="4"/>
  <c r="B1351" i="4"/>
  <c r="M1351" i="4"/>
  <c r="Q1343" i="4"/>
  <c r="F1343" i="4"/>
  <c r="P1343" i="4"/>
  <c r="N1343" i="4"/>
  <c r="M1343" i="4"/>
  <c r="E1343" i="4"/>
  <c r="L1343" i="4"/>
  <c r="D1343" i="4"/>
  <c r="Q1335" i="4"/>
  <c r="F1335" i="4"/>
  <c r="P1335" i="4"/>
  <c r="N1335" i="4"/>
  <c r="M1335" i="4"/>
  <c r="L1335" i="4"/>
  <c r="E1335" i="4"/>
  <c r="C1335" i="4"/>
  <c r="D1335" i="4"/>
  <c r="B1335" i="4"/>
  <c r="Q1327" i="4"/>
  <c r="F1327" i="4"/>
  <c r="P1327" i="4"/>
  <c r="N1327" i="4"/>
  <c r="M1327" i="4"/>
  <c r="L1327" i="4"/>
  <c r="B1327" i="4"/>
  <c r="D1327" i="4"/>
  <c r="C1327" i="4"/>
  <c r="E1327" i="4"/>
  <c r="Q1319" i="4"/>
  <c r="F1319" i="4"/>
  <c r="P1319" i="4"/>
  <c r="N1319" i="4"/>
  <c r="L1319" i="4"/>
  <c r="D1319" i="4"/>
  <c r="B1319" i="4"/>
  <c r="E1319" i="4"/>
  <c r="Q1311" i="4"/>
  <c r="F1311" i="4"/>
  <c r="P1311" i="4"/>
  <c r="N1311" i="4"/>
  <c r="D1311" i="4"/>
  <c r="B1311" i="4"/>
  <c r="E1311" i="4"/>
  <c r="L1311" i="4"/>
  <c r="C1311" i="4"/>
  <c r="M1311" i="4"/>
  <c r="Q1303" i="4"/>
  <c r="F1303" i="4"/>
  <c r="P1303" i="4"/>
  <c r="N1303" i="4"/>
  <c r="B1303" i="4"/>
  <c r="E1303" i="4"/>
  <c r="C1303" i="4"/>
  <c r="M1303" i="4"/>
  <c r="D1303" i="4"/>
  <c r="L1303" i="4"/>
  <c r="Q1295" i="4"/>
  <c r="F1295" i="4"/>
  <c r="P1295" i="4"/>
  <c r="N1295" i="4"/>
  <c r="E1295" i="4"/>
  <c r="B1295" i="4"/>
  <c r="L1295" i="4"/>
  <c r="M1295" i="4"/>
  <c r="D1295" i="4"/>
  <c r="F1287" i="4"/>
  <c r="P1287" i="4"/>
  <c r="Q1287" i="4"/>
  <c r="N1287" i="4"/>
  <c r="C1287" i="4"/>
  <c r="D1287" i="4"/>
  <c r="M1287" i="4"/>
  <c r="L1287" i="4"/>
  <c r="B1287" i="4"/>
  <c r="E1287" i="4"/>
  <c r="Q1279" i="4"/>
  <c r="F1279" i="4"/>
  <c r="P1279" i="4"/>
  <c r="N1279" i="4"/>
  <c r="D1279" i="4"/>
  <c r="B1279" i="4"/>
  <c r="L1279" i="4"/>
  <c r="M1279" i="4"/>
  <c r="E1279" i="4"/>
  <c r="F1271" i="4"/>
  <c r="P1271" i="4"/>
  <c r="Q1271" i="4"/>
  <c r="N1271" i="4"/>
  <c r="M1271" i="4"/>
  <c r="L1271" i="4"/>
  <c r="C1271" i="4"/>
  <c r="D1271" i="4"/>
  <c r="F1263" i="4"/>
  <c r="Q1263" i="4"/>
  <c r="P1263" i="4"/>
  <c r="N1263" i="4"/>
  <c r="M1263" i="4"/>
  <c r="L1263" i="4"/>
  <c r="D1263" i="4"/>
  <c r="C1263" i="4"/>
  <c r="E1263" i="4"/>
  <c r="B1263" i="4"/>
  <c r="Q1255" i="4"/>
  <c r="F1255" i="4"/>
  <c r="P1255" i="4"/>
  <c r="N1255" i="4"/>
  <c r="L1255" i="4"/>
  <c r="D1255" i="4"/>
  <c r="B1255" i="4"/>
  <c r="M1255" i="4"/>
  <c r="E1255" i="4"/>
  <c r="C1255" i="4"/>
  <c r="Q1247" i="4"/>
  <c r="P1247" i="4"/>
  <c r="F1247" i="4"/>
  <c r="N1247" i="4"/>
  <c r="D1247" i="4"/>
  <c r="B1247" i="4"/>
  <c r="C1247" i="4"/>
  <c r="E1247" i="4"/>
  <c r="F1239" i="4"/>
  <c r="Q1239" i="4"/>
  <c r="P1239" i="4"/>
  <c r="N1239" i="4"/>
  <c r="E1239" i="4"/>
  <c r="B1239" i="4"/>
  <c r="C1239" i="4"/>
  <c r="M1239" i="4"/>
  <c r="L1239" i="4"/>
  <c r="F1231" i="4"/>
  <c r="Q1231" i="4"/>
  <c r="P1231" i="4"/>
  <c r="N1231" i="4"/>
  <c r="E1231" i="4"/>
  <c r="B1231" i="4"/>
  <c r="L1231" i="4"/>
  <c r="C1231" i="4"/>
  <c r="M1231" i="4"/>
  <c r="D1231" i="4"/>
  <c r="F1223" i="4"/>
  <c r="P1223" i="4"/>
  <c r="Q1223" i="4"/>
  <c r="N1223" i="4"/>
  <c r="C1223" i="4"/>
  <c r="D1223" i="4"/>
  <c r="E1223" i="4"/>
  <c r="M1223" i="4"/>
  <c r="B1223" i="4"/>
  <c r="Q1215" i="4"/>
  <c r="F1215" i="4"/>
  <c r="P1215" i="4"/>
  <c r="N1215" i="4"/>
  <c r="M1215" i="4"/>
  <c r="C1215" i="4"/>
  <c r="L1215" i="4"/>
  <c r="D1215" i="4"/>
  <c r="E1215" i="4"/>
  <c r="P1207" i="4"/>
  <c r="F1207" i="4"/>
  <c r="Q1207" i="4"/>
  <c r="N1207" i="4"/>
  <c r="M1207" i="4"/>
  <c r="L1207" i="4"/>
  <c r="C1207" i="4"/>
  <c r="D1207" i="4"/>
  <c r="B1207" i="4"/>
  <c r="E1207" i="4"/>
  <c r="Q1199" i="4"/>
  <c r="P1199" i="4"/>
  <c r="F1199" i="4"/>
  <c r="N1199" i="4"/>
  <c r="M1199" i="4"/>
  <c r="L1199" i="4"/>
  <c r="D1199" i="4"/>
  <c r="B1199" i="4"/>
  <c r="C1199" i="4"/>
  <c r="Q1191" i="4"/>
  <c r="F1191" i="4"/>
  <c r="P1191" i="4"/>
  <c r="N1191" i="4"/>
  <c r="L1191" i="4"/>
  <c r="D1191" i="4"/>
  <c r="B1191" i="4"/>
  <c r="E1191" i="4"/>
  <c r="M1191" i="4"/>
  <c r="Q1183" i="4"/>
  <c r="P1183" i="4"/>
  <c r="F1183" i="4"/>
  <c r="N1183" i="4"/>
  <c r="L1183" i="4"/>
  <c r="B1183" i="4"/>
  <c r="C1183" i="4"/>
  <c r="D1183" i="4"/>
  <c r="E1183" i="4"/>
  <c r="M1183" i="4"/>
  <c r="P1175" i="4"/>
  <c r="Q1175" i="4"/>
  <c r="F1175" i="4"/>
  <c r="N1175" i="4"/>
  <c r="B1175" i="4"/>
  <c r="C1175" i="4"/>
  <c r="E1175" i="4"/>
  <c r="M1175" i="4"/>
  <c r="D1175" i="4"/>
  <c r="F1167" i="4"/>
  <c r="Q1167" i="4"/>
  <c r="P1167" i="4"/>
  <c r="N1167" i="4"/>
  <c r="E1167" i="4"/>
  <c r="B1167" i="4"/>
  <c r="L1167" i="4"/>
  <c r="M1167" i="4"/>
  <c r="F1159" i="4"/>
  <c r="P1159" i="4"/>
  <c r="Q1159" i="4"/>
  <c r="N1159" i="4"/>
  <c r="C1159" i="4"/>
  <c r="D1159" i="4"/>
  <c r="M1159" i="4"/>
  <c r="L1159" i="4"/>
  <c r="B1159" i="4"/>
  <c r="Q1151" i="4"/>
  <c r="F1151" i="4"/>
  <c r="P1151" i="4"/>
  <c r="N1151" i="4"/>
  <c r="M1151" i="4"/>
  <c r="C1151" i="4"/>
  <c r="E1151" i="4"/>
  <c r="L1151" i="4"/>
  <c r="D1151" i="4"/>
  <c r="B1151" i="4"/>
  <c r="F1143" i="4"/>
  <c r="P1143" i="4"/>
  <c r="Q1143" i="4"/>
  <c r="N1143" i="4"/>
  <c r="M1143" i="4"/>
  <c r="L1143" i="4"/>
  <c r="C1143" i="4"/>
  <c r="D1143" i="4"/>
  <c r="E1143" i="4"/>
  <c r="Q1135" i="4"/>
  <c r="P1135" i="4"/>
  <c r="F1135" i="4"/>
  <c r="N1135" i="4"/>
  <c r="M1135" i="4"/>
  <c r="L1135" i="4"/>
  <c r="D1135" i="4"/>
  <c r="C1135" i="4"/>
  <c r="E1135" i="4"/>
  <c r="B1135" i="4"/>
  <c r="Q1127" i="4"/>
  <c r="F1127" i="4"/>
  <c r="P1127" i="4"/>
  <c r="N1127" i="4"/>
  <c r="L1127" i="4"/>
  <c r="D1127" i="4"/>
  <c r="B1127" i="4"/>
  <c r="M1127" i="4"/>
  <c r="E1127" i="4"/>
  <c r="C1127" i="4"/>
  <c r="Q1119" i="4"/>
  <c r="P1119" i="4"/>
  <c r="F1119" i="4"/>
  <c r="N1119" i="4"/>
  <c r="D1119" i="4"/>
  <c r="B1119" i="4"/>
  <c r="C1119" i="4"/>
  <c r="E1119" i="4"/>
  <c r="M1119" i="4"/>
  <c r="F1111" i="4"/>
  <c r="Q1111" i="4"/>
  <c r="P1111" i="4"/>
  <c r="N1111" i="4"/>
  <c r="E1111" i="4"/>
  <c r="C1111" i="4"/>
  <c r="B1111" i="4"/>
  <c r="M1111" i="4"/>
  <c r="L1111" i="4"/>
  <c r="D1111" i="4"/>
  <c r="F1103" i="4"/>
  <c r="Q1103" i="4"/>
  <c r="P1103" i="4"/>
  <c r="N1103" i="4"/>
  <c r="B1103" i="4"/>
  <c r="D1103" i="4"/>
  <c r="E1103" i="4"/>
  <c r="M1103" i="4"/>
  <c r="F1095" i="4"/>
  <c r="P1095" i="4"/>
  <c r="Q1095" i="4"/>
  <c r="N1095" i="4"/>
  <c r="M1095" i="4"/>
  <c r="L1095" i="4"/>
  <c r="E1095" i="4"/>
  <c r="D1095" i="4"/>
  <c r="B1095" i="4"/>
  <c r="C1095" i="4"/>
  <c r="Q1087" i="4"/>
  <c r="F1087" i="4"/>
  <c r="P1087" i="4"/>
  <c r="N1087" i="4"/>
  <c r="L1087" i="4"/>
  <c r="D1087" i="4"/>
  <c r="C1087" i="4"/>
  <c r="E1087" i="4"/>
  <c r="P1079" i="4"/>
  <c r="F1079" i="4"/>
  <c r="Q1079" i="4"/>
  <c r="N1079" i="4"/>
  <c r="C1079" i="4"/>
  <c r="E1079" i="4"/>
  <c r="B1079" i="4"/>
  <c r="M1079" i="4"/>
  <c r="D1079" i="4"/>
  <c r="L1079" i="4"/>
  <c r="Q1071" i="4"/>
  <c r="P1071" i="4"/>
  <c r="F1071" i="4"/>
  <c r="N1071" i="4"/>
  <c r="C1071" i="4"/>
  <c r="D1071" i="4"/>
  <c r="M1071" i="4"/>
  <c r="L1071" i="4"/>
  <c r="E1071" i="4"/>
  <c r="B1071" i="4"/>
  <c r="Q1063" i="4"/>
  <c r="F1063" i="4"/>
  <c r="P1063" i="4"/>
  <c r="N1063" i="4"/>
  <c r="M1063" i="4"/>
  <c r="L1063" i="4"/>
  <c r="C1063" i="4"/>
  <c r="D1063" i="4"/>
  <c r="Q1055" i="4"/>
  <c r="P1055" i="4"/>
  <c r="F1055" i="4"/>
  <c r="N1055" i="4"/>
  <c r="D1055" i="4"/>
  <c r="C1055" i="4"/>
  <c r="E1055" i="4"/>
  <c r="M1055" i="4"/>
  <c r="B1055" i="4"/>
  <c r="L1055" i="4"/>
  <c r="P1047" i="4"/>
  <c r="Q1047" i="4"/>
  <c r="F1047" i="4"/>
  <c r="N1047" i="4"/>
  <c r="C1047" i="4"/>
  <c r="B1047" i="4"/>
  <c r="E1047" i="4"/>
  <c r="M1047" i="4"/>
  <c r="L1047" i="4"/>
  <c r="F1039" i="4"/>
  <c r="Q1039" i="4"/>
  <c r="P1039" i="4"/>
  <c r="N1039" i="4"/>
  <c r="B1039" i="4"/>
  <c r="D1039" i="4"/>
  <c r="E1039" i="4"/>
  <c r="M1039" i="4"/>
  <c r="C1039" i="4"/>
  <c r="F1031" i="4"/>
  <c r="P1031" i="4"/>
  <c r="Q1031" i="4"/>
  <c r="N1031" i="4"/>
  <c r="M1031" i="4"/>
  <c r="L1031" i="4"/>
  <c r="C1031" i="4"/>
  <c r="D1031" i="4"/>
  <c r="B1031" i="4"/>
  <c r="E1031" i="4"/>
  <c r="Q1023" i="4"/>
  <c r="F1023" i="4"/>
  <c r="P1023" i="4"/>
  <c r="N1023" i="4"/>
  <c r="E1023" i="4"/>
  <c r="B1023" i="4"/>
  <c r="L1023" i="4"/>
  <c r="C1023" i="4"/>
  <c r="D1023" i="4"/>
  <c r="F1015" i="4"/>
  <c r="P1015" i="4"/>
  <c r="Q1015" i="4"/>
  <c r="N1015" i="4"/>
  <c r="L1015" i="4"/>
  <c r="D1015" i="4"/>
  <c r="C1015" i="4"/>
  <c r="E1015" i="4"/>
  <c r="M1015" i="4"/>
  <c r="Q1007" i="4"/>
  <c r="P1007" i="4"/>
  <c r="F1007" i="4"/>
  <c r="N1007" i="4"/>
  <c r="D1007" i="4"/>
  <c r="E1007" i="4"/>
  <c r="B1007" i="4"/>
  <c r="M1007" i="4"/>
  <c r="C1007" i="4"/>
  <c r="Q999" i="4"/>
  <c r="F999" i="4"/>
  <c r="P999" i="4"/>
  <c r="N999" i="4"/>
  <c r="E999" i="4"/>
  <c r="C999" i="4"/>
  <c r="M999" i="4"/>
  <c r="L999" i="4"/>
  <c r="B999" i="4"/>
  <c r="Q991" i="4"/>
  <c r="P991" i="4"/>
  <c r="F991" i="4"/>
  <c r="N991" i="4"/>
  <c r="M991" i="4"/>
  <c r="L991" i="4"/>
  <c r="D991" i="4"/>
  <c r="C991" i="4"/>
  <c r="E991" i="4"/>
  <c r="F983" i="4"/>
  <c r="Q983" i="4"/>
  <c r="P983" i="4"/>
  <c r="N983" i="4"/>
  <c r="L983" i="4"/>
  <c r="B983" i="4"/>
  <c r="D983" i="4"/>
  <c r="M983" i="4"/>
  <c r="E983" i="4"/>
  <c r="C983" i="4"/>
  <c r="F975" i="4"/>
  <c r="Q975" i="4"/>
  <c r="P975" i="4"/>
  <c r="N975" i="4"/>
  <c r="C975" i="4"/>
  <c r="B975" i="4"/>
  <c r="E975" i="4"/>
  <c r="M975" i="4"/>
  <c r="L975" i="4"/>
  <c r="D975" i="4"/>
  <c r="F967" i="4"/>
  <c r="Q967" i="4"/>
  <c r="P967" i="4"/>
  <c r="N967" i="4"/>
  <c r="B967" i="4"/>
  <c r="C967" i="4"/>
  <c r="E967" i="4"/>
  <c r="M967" i="4"/>
  <c r="Q959" i="4"/>
  <c r="F959" i="4"/>
  <c r="P959" i="4"/>
  <c r="N959" i="4"/>
  <c r="M959" i="4"/>
  <c r="L959" i="4"/>
  <c r="E959" i="4"/>
  <c r="C959" i="4"/>
  <c r="B959" i="4"/>
  <c r="D959" i="4"/>
  <c r="F951" i="4"/>
  <c r="P951" i="4"/>
  <c r="Q951" i="4"/>
  <c r="N951" i="4"/>
  <c r="L951" i="4"/>
  <c r="B951" i="4"/>
  <c r="D951" i="4"/>
  <c r="E951" i="4"/>
  <c r="Q943" i="4"/>
  <c r="F943" i="4"/>
  <c r="P943" i="4"/>
  <c r="N943" i="4"/>
  <c r="C943" i="4"/>
  <c r="E943" i="4"/>
  <c r="B943" i="4"/>
  <c r="M943" i="4"/>
  <c r="D943" i="4"/>
  <c r="L943" i="4"/>
  <c r="Q935" i="4"/>
  <c r="F935" i="4"/>
  <c r="P935" i="4"/>
  <c r="N935" i="4"/>
  <c r="D935" i="4"/>
  <c r="L935" i="4"/>
  <c r="M935" i="4"/>
  <c r="B935" i="4"/>
  <c r="C935" i="4"/>
  <c r="E935" i="4"/>
  <c r="Q927" i="4"/>
  <c r="F927" i="4"/>
  <c r="P927" i="4"/>
  <c r="N927" i="4"/>
  <c r="M927" i="4"/>
  <c r="L927" i="4"/>
  <c r="D927" i="4"/>
  <c r="C927" i="4"/>
  <c r="E927" i="4"/>
  <c r="Q919" i="4"/>
  <c r="F919" i="4"/>
  <c r="P919" i="4"/>
  <c r="N919" i="4"/>
  <c r="L919" i="4"/>
  <c r="B919" i="4"/>
  <c r="D919" i="4"/>
  <c r="M919" i="4"/>
  <c r="E919" i="4"/>
  <c r="C919" i="4"/>
  <c r="Q911" i="4"/>
  <c r="F911" i="4"/>
  <c r="P911" i="4"/>
  <c r="N911" i="4"/>
  <c r="B911" i="4"/>
  <c r="C911" i="4"/>
  <c r="E911" i="4"/>
  <c r="M911" i="4"/>
  <c r="Q903" i="4"/>
  <c r="F903" i="4"/>
  <c r="P903" i="4"/>
  <c r="N903" i="4"/>
  <c r="B903" i="4"/>
  <c r="E903" i="4"/>
  <c r="D903" i="4"/>
  <c r="M903" i="4"/>
  <c r="L903" i="4"/>
  <c r="C903" i="4"/>
  <c r="Q895" i="4"/>
  <c r="F895" i="4"/>
  <c r="P895" i="4"/>
  <c r="N895" i="4"/>
  <c r="M895" i="4"/>
  <c r="L895" i="4"/>
  <c r="E895" i="4"/>
  <c r="C895" i="4"/>
  <c r="B895" i="4"/>
  <c r="D895" i="4"/>
  <c r="Q887" i="4"/>
  <c r="F887" i="4"/>
  <c r="P887" i="4"/>
  <c r="N887" i="4"/>
  <c r="L887" i="4"/>
  <c r="B887" i="4"/>
  <c r="C887" i="4"/>
  <c r="D887" i="4"/>
  <c r="Q879" i="4"/>
  <c r="F879" i="4"/>
  <c r="P879" i="4"/>
  <c r="N879" i="4"/>
  <c r="C879" i="4"/>
  <c r="E879" i="4"/>
  <c r="B879" i="4"/>
  <c r="M879" i="4"/>
  <c r="D879" i="4"/>
  <c r="L879" i="4"/>
  <c r="Q871" i="4"/>
  <c r="F871" i="4"/>
  <c r="P871" i="4"/>
  <c r="N871" i="4"/>
  <c r="D871" i="4"/>
  <c r="C871" i="4"/>
  <c r="M871" i="4"/>
  <c r="L871" i="4"/>
  <c r="Q863" i="4"/>
  <c r="F863" i="4"/>
  <c r="P863" i="4"/>
  <c r="N863" i="4"/>
  <c r="M863" i="4"/>
  <c r="L863" i="4"/>
  <c r="D863" i="4"/>
  <c r="C863" i="4"/>
  <c r="B863" i="4"/>
  <c r="E863" i="4"/>
  <c r="Q855" i="4"/>
  <c r="F855" i="4"/>
  <c r="P855" i="4"/>
  <c r="N855" i="4"/>
  <c r="L855" i="4"/>
  <c r="B855" i="4"/>
  <c r="E855" i="4"/>
  <c r="M855" i="4"/>
  <c r="C855" i="4"/>
  <c r="D855" i="4"/>
  <c r="Q847" i="4"/>
  <c r="F847" i="4"/>
  <c r="P847" i="4"/>
  <c r="N847" i="4"/>
  <c r="C847" i="4"/>
  <c r="E847" i="4"/>
  <c r="B847" i="4"/>
  <c r="M847" i="4"/>
  <c r="L847" i="4"/>
  <c r="Q839" i="4"/>
  <c r="F839" i="4"/>
  <c r="P839" i="4"/>
  <c r="N839" i="4"/>
  <c r="B839" i="4"/>
  <c r="C839" i="4"/>
  <c r="E839" i="4"/>
  <c r="M839" i="4"/>
  <c r="D839" i="4"/>
  <c r="Q831" i="4"/>
  <c r="F831" i="4"/>
  <c r="P831" i="4"/>
  <c r="N831" i="4"/>
  <c r="M831" i="4"/>
  <c r="L831" i="4"/>
  <c r="E831" i="4"/>
  <c r="C831" i="4"/>
  <c r="B831" i="4"/>
  <c r="Q823" i="4"/>
  <c r="F823" i="4"/>
  <c r="P823" i="4"/>
  <c r="N823" i="4"/>
  <c r="L823" i="4"/>
  <c r="B823" i="4"/>
  <c r="C823" i="4"/>
  <c r="E823" i="4"/>
  <c r="D823" i="4"/>
  <c r="Q815" i="4"/>
  <c r="F815" i="4"/>
  <c r="P815" i="4"/>
  <c r="N815" i="4"/>
  <c r="B815" i="4"/>
  <c r="E815" i="4"/>
  <c r="C815" i="4"/>
  <c r="M815" i="4"/>
  <c r="D815" i="4"/>
  <c r="L815" i="4"/>
  <c r="Q807" i="4"/>
  <c r="F807" i="4"/>
  <c r="P807" i="4"/>
  <c r="N807" i="4"/>
  <c r="C807" i="4"/>
  <c r="B807" i="4"/>
  <c r="M807" i="4"/>
  <c r="L807" i="4"/>
  <c r="D807" i="4"/>
  <c r="Q799" i="4"/>
  <c r="F799" i="4"/>
  <c r="P799" i="4"/>
  <c r="N799" i="4"/>
  <c r="L799" i="4"/>
  <c r="M799" i="4"/>
  <c r="B799" i="4"/>
  <c r="C799" i="4"/>
  <c r="E799" i="4"/>
  <c r="Q791" i="4"/>
  <c r="F791" i="4"/>
  <c r="P791" i="4"/>
  <c r="N791" i="4"/>
  <c r="L791" i="4"/>
  <c r="B791" i="4"/>
  <c r="C791" i="4"/>
  <c r="M791" i="4"/>
  <c r="D791" i="4"/>
  <c r="E791" i="4"/>
  <c r="Q783" i="4"/>
  <c r="F783" i="4"/>
  <c r="P783" i="4"/>
  <c r="N783" i="4"/>
  <c r="C783" i="4"/>
  <c r="E783" i="4"/>
  <c r="B783" i="4"/>
  <c r="M783" i="4"/>
  <c r="Q775" i="4"/>
  <c r="F775" i="4"/>
  <c r="P775" i="4"/>
  <c r="N775" i="4"/>
  <c r="D775" i="4"/>
  <c r="B775" i="4"/>
  <c r="E775" i="4"/>
  <c r="M775" i="4"/>
  <c r="L775" i="4"/>
  <c r="C775" i="4"/>
  <c r="Q767" i="4"/>
  <c r="F767" i="4"/>
  <c r="P767" i="4"/>
  <c r="N767" i="4"/>
  <c r="M767" i="4"/>
  <c r="L767" i="4"/>
  <c r="D767" i="4"/>
  <c r="B767" i="4"/>
  <c r="C767" i="4"/>
  <c r="E767" i="4"/>
  <c r="Q759" i="4"/>
  <c r="F759" i="4"/>
  <c r="P759" i="4"/>
  <c r="N759" i="4"/>
  <c r="L759" i="4"/>
  <c r="B759" i="4"/>
  <c r="C759" i="4"/>
  <c r="D759" i="4"/>
  <c r="Q751" i="4"/>
  <c r="F751" i="4"/>
  <c r="P751" i="4"/>
  <c r="N751" i="4"/>
  <c r="C751" i="4"/>
  <c r="D751" i="4"/>
  <c r="E751" i="4"/>
  <c r="M751" i="4"/>
  <c r="B751" i="4"/>
  <c r="L751" i="4"/>
  <c r="Q743" i="4"/>
  <c r="F743" i="4"/>
  <c r="P743" i="4"/>
  <c r="N743" i="4"/>
  <c r="C743" i="4"/>
  <c r="D743" i="4"/>
  <c r="M743" i="4"/>
  <c r="L743" i="4"/>
  <c r="Q735" i="4"/>
  <c r="F735" i="4"/>
  <c r="P735" i="4"/>
  <c r="N735" i="4"/>
  <c r="M735" i="4"/>
  <c r="L735" i="4"/>
  <c r="D735" i="4"/>
  <c r="B735" i="4"/>
  <c r="C735" i="4"/>
  <c r="E735" i="4"/>
  <c r="Q727" i="4"/>
  <c r="F727" i="4"/>
  <c r="P727" i="4"/>
  <c r="N727" i="4"/>
  <c r="L727" i="4"/>
  <c r="D727" i="4"/>
  <c r="B727" i="4"/>
  <c r="M727" i="4"/>
  <c r="E727" i="4"/>
  <c r="C727" i="4"/>
  <c r="Q719" i="4"/>
  <c r="F719" i="4"/>
  <c r="P719" i="4"/>
  <c r="N719" i="4"/>
  <c r="D719" i="4"/>
  <c r="E719" i="4"/>
  <c r="B719" i="4"/>
  <c r="M719" i="4"/>
  <c r="L719" i="4"/>
  <c r="Q711" i="4"/>
  <c r="F711" i="4"/>
  <c r="P711" i="4"/>
  <c r="N711" i="4"/>
  <c r="C711" i="4"/>
  <c r="B711" i="4"/>
  <c r="E711" i="4"/>
  <c r="M711" i="4"/>
  <c r="D711" i="4"/>
  <c r="Q703" i="4"/>
  <c r="F703" i="4"/>
  <c r="P703" i="4"/>
  <c r="N703" i="4"/>
  <c r="M703" i="4"/>
  <c r="L703" i="4"/>
  <c r="C703" i="4"/>
  <c r="D703" i="4"/>
  <c r="B703" i="4"/>
  <c r="Q695" i="4"/>
  <c r="F695" i="4"/>
  <c r="P695" i="4"/>
  <c r="N695" i="4"/>
  <c r="L695" i="4"/>
  <c r="B695" i="4"/>
  <c r="C695" i="4"/>
  <c r="D695" i="4"/>
  <c r="E695" i="4"/>
  <c r="Q687" i="4"/>
  <c r="F687" i="4"/>
  <c r="P687" i="4"/>
  <c r="N687" i="4"/>
  <c r="C687" i="4"/>
  <c r="B687" i="4"/>
  <c r="E687" i="4"/>
  <c r="M687" i="4"/>
  <c r="D687" i="4"/>
  <c r="L687" i="4"/>
  <c r="Q679" i="4"/>
  <c r="F679" i="4"/>
  <c r="P679" i="4"/>
  <c r="N679" i="4"/>
  <c r="B679" i="4"/>
  <c r="L679" i="4"/>
  <c r="M679" i="4"/>
  <c r="D679" i="4"/>
  <c r="C679" i="4"/>
  <c r="Q671" i="4"/>
  <c r="F671" i="4"/>
  <c r="P671" i="4"/>
  <c r="N671" i="4"/>
  <c r="M671" i="4"/>
  <c r="L671" i="4"/>
  <c r="C671" i="4"/>
  <c r="B671" i="4"/>
  <c r="E671" i="4"/>
  <c r="Q663" i="4"/>
  <c r="F663" i="4"/>
  <c r="P663" i="4"/>
  <c r="N663" i="4"/>
  <c r="L663" i="4"/>
  <c r="C663" i="4"/>
  <c r="B663" i="4"/>
  <c r="M663" i="4"/>
  <c r="D663" i="4"/>
  <c r="E663" i="4"/>
  <c r="Q655" i="4"/>
  <c r="F655" i="4"/>
  <c r="P655" i="4"/>
  <c r="N655" i="4"/>
  <c r="D655" i="4"/>
  <c r="B655" i="4"/>
  <c r="E655" i="4"/>
  <c r="M655" i="4"/>
  <c r="Q647" i="4"/>
  <c r="F647" i="4"/>
  <c r="P647" i="4"/>
  <c r="N647" i="4"/>
  <c r="E647" i="4"/>
  <c r="C647" i="4"/>
  <c r="D647" i="4"/>
  <c r="M647" i="4"/>
  <c r="L647" i="4"/>
  <c r="B647" i="4"/>
  <c r="Q639" i="4"/>
  <c r="F639" i="4"/>
  <c r="P639" i="4"/>
  <c r="N639" i="4"/>
  <c r="M639" i="4"/>
  <c r="L639" i="4"/>
  <c r="C639" i="4"/>
  <c r="B639" i="4"/>
  <c r="E639" i="4"/>
  <c r="D639" i="4"/>
  <c r="Q631" i="4"/>
  <c r="F631" i="4"/>
  <c r="P631" i="4"/>
  <c r="N631" i="4"/>
  <c r="B631" i="4"/>
  <c r="C631" i="4"/>
  <c r="L631" i="4"/>
  <c r="D631" i="4"/>
  <c r="Q623" i="4"/>
  <c r="F623" i="4"/>
  <c r="P623" i="4"/>
  <c r="N623" i="4"/>
  <c r="D623" i="4"/>
  <c r="E623" i="4"/>
  <c r="C623" i="4"/>
  <c r="M623" i="4"/>
  <c r="B623" i="4"/>
  <c r="L623" i="4"/>
  <c r="Q615" i="4"/>
  <c r="F615" i="4"/>
  <c r="P615" i="4"/>
  <c r="N615" i="4"/>
  <c r="B615" i="4"/>
  <c r="D615" i="4"/>
  <c r="M615" i="4"/>
  <c r="L615" i="4"/>
  <c r="Q607" i="4"/>
  <c r="F607" i="4"/>
  <c r="P607" i="4"/>
  <c r="N607" i="4"/>
  <c r="M607" i="4"/>
  <c r="L607" i="4"/>
  <c r="E607" i="4"/>
  <c r="B607" i="4"/>
  <c r="D607" i="4"/>
  <c r="C607" i="4"/>
  <c r="Q599" i="4"/>
  <c r="F599" i="4"/>
  <c r="P599" i="4"/>
  <c r="N599" i="4"/>
  <c r="D599" i="4"/>
  <c r="L599" i="4"/>
  <c r="B599" i="4"/>
  <c r="M599" i="4"/>
  <c r="C599" i="4"/>
  <c r="E599" i="4"/>
  <c r="Q591" i="4"/>
  <c r="F591" i="4"/>
  <c r="P591" i="4"/>
  <c r="N591" i="4"/>
  <c r="D591" i="4"/>
  <c r="B591" i="4"/>
  <c r="E591" i="4"/>
  <c r="M591" i="4"/>
  <c r="L591" i="4"/>
  <c r="Q583" i="4"/>
  <c r="F583" i="4"/>
  <c r="P583" i="4"/>
  <c r="N583" i="4"/>
  <c r="E583" i="4"/>
  <c r="D583" i="4"/>
  <c r="B583" i="4"/>
  <c r="M583" i="4"/>
  <c r="C583" i="4"/>
  <c r="Q575" i="4"/>
  <c r="F575" i="4"/>
  <c r="P575" i="4"/>
  <c r="N575" i="4"/>
  <c r="M575" i="4"/>
  <c r="L575" i="4"/>
  <c r="E575" i="4"/>
  <c r="C575" i="4"/>
  <c r="D575" i="4"/>
  <c r="Q567" i="4"/>
  <c r="F567" i="4"/>
  <c r="P567" i="4"/>
  <c r="N567" i="4"/>
  <c r="L567" i="4"/>
  <c r="B567" i="4"/>
  <c r="C567" i="4"/>
  <c r="D567" i="4"/>
  <c r="E567" i="4"/>
  <c r="Q559" i="4"/>
  <c r="F559" i="4"/>
  <c r="P559" i="4"/>
  <c r="N559" i="4"/>
  <c r="D559" i="4"/>
  <c r="B559" i="4"/>
  <c r="E559" i="4"/>
  <c r="M559" i="4"/>
  <c r="C559" i="4"/>
  <c r="L559" i="4"/>
  <c r="Q551" i="4"/>
  <c r="F551" i="4"/>
  <c r="P551" i="4"/>
  <c r="N551" i="4"/>
  <c r="E551" i="4"/>
  <c r="D551" i="4"/>
  <c r="M551" i="4"/>
  <c r="L551" i="4"/>
  <c r="B551" i="4"/>
  <c r="Q543" i="4"/>
  <c r="F543" i="4"/>
  <c r="P543" i="4"/>
  <c r="N543" i="4"/>
  <c r="M543" i="4"/>
  <c r="B543" i="4"/>
  <c r="D543" i="4"/>
  <c r="L543" i="4"/>
  <c r="E543" i="4"/>
  <c r="Q535" i="4"/>
  <c r="F535" i="4"/>
  <c r="P535" i="4"/>
  <c r="N535" i="4"/>
  <c r="L535" i="4"/>
  <c r="B535" i="4"/>
  <c r="C535" i="4"/>
  <c r="M535" i="4"/>
  <c r="E535" i="4"/>
  <c r="D535" i="4"/>
  <c r="Q527" i="4"/>
  <c r="F527" i="4"/>
  <c r="P527" i="4"/>
  <c r="N527" i="4"/>
  <c r="D527" i="4"/>
  <c r="B527" i="4"/>
  <c r="E527" i="4"/>
  <c r="M527" i="4"/>
  <c r="Q519" i="4"/>
  <c r="F519" i="4"/>
  <c r="P519" i="4"/>
  <c r="N519" i="4"/>
  <c r="D519" i="4"/>
  <c r="L519" i="4"/>
  <c r="E519" i="4"/>
  <c r="M519" i="4"/>
  <c r="C519" i="4"/>
  <c r="B519" i="4"/>
  <c r="Q511" i="4"/>
  <c r="F511" i="4"/>
  <c r="P511" i="4"/>
  <c r="N511" i="4"/>
  <c r="M511" i="4"/>
  <c r="L511" i="4"/>
  <c r="E511" i="4"/>
  <c r="C511" i="4"/>
  <c r="B511" i="4"/>
  <c r="D511" i="4"/>
  <c r="Q503" i="4"/>
  <c r="F503" i="4"/>
  <c r="P503" i="4"/>
  <c r="N503" i="4"/>
  <c r="L503" i="4"/>
  <c r="C503" i="4"/>
  <c r="D503" i="4"/>
  <c r="E503" i="4"/>
  <c r="Q495" i="4"/>
  <c r="F495" i="4"/>
  <c r="P495" i="4"/>
  <c r="N495" i="4"/>
  <c r="B495" i="4"/>
  <c r="D495" i="4"/>
  <c r="E495" i="4"/>
  <c r="M495" i="4"/>
  <c r="C495" i="4"/>
  <c r="L495" i="4"/>
  <c r="Q487" i="4"/>
  <c r="F487" i="4"/>
  <c r="P487" i="4"/>
  <c r="N487" i="4"/>
  <c r="E487" i="4"/>
  <c r="C487" i="4"/>
  <c r="M487" i="4"/>
  <c r="L487" i="4"/>
  <c r="Q479" i="4"/>
  <c r="F479" i="4"/>
  <c r="P479" i="4"/>
  <c r="N479" i="4"/>
  <c r="M479" i="4"/>
  <c r="C479" i="4"/>
  <c r="E479" i="4"/>
  <c r="L479" i="4"/>
  <c r="B479" i="4"/>
  <c r="D479" i="4"/>
  <c r="Q471" i="4"/>
  <c r="F471" i="4"/>
  <c r="P471" i="4"/>
  <c r="N471" i="4"/>
  <c r="L471" i="4"/>
  <c r="C471" i="4"/>
  <c r="D471" i="4"/>
  <c r="M471" i="4"/>
  <c r="B471" i="4"/>
  <c r="E471" i="4"/>
  <c r="Q463" i="4"/>
  <c r="F463" i="4"/>
  <c r="P463" i="4"/>
  <c r="N463" i="4"/>
  <c r="E463" i="4"/>
  <c r="B463" i="4"/>
  <c r="D463" i="4"/>
  <c r="M463" i="4"/>
  <c r="L463" i="4"/>
  <c r="Q455" i="4"/>
  <c r="F455" i="4"/>
  <c r="P455" i="4"/>
  <c r="N455" i="4"/>
  <c r="E455" i="4"/>
  <c r="M455" i="4"/>
  <c r="D455" i="4"/>
  <c r="L455" i="4"/>
  <c r="B455" i="4"/>
  <c r="Q447" i="4"/>
  <c r="F447" i="4"/>
  <c r="P447" i="4"/>
  <c r="N447" i="4"/>
  <c r="M447" i="4"/>
  <c r="L447" i="4"/>
  <c r="E447" i="4"/>
  <c r="C447" i="4"/>
  <c r="B447" i="4"/>
  <c r="Q439" i="4"/>
  <c r="F439" i="4"/>
  <c r="P439" i="4"/>
  <c r="N439" i="4"/>
  <c r="C439" i="4"/>
  <c r="D439" i="4"/>
  <c r="B439" i="4"/>
  <c r="L439" i="4"/>
  <c r="E439" i="4"/>
  <c r="Q431" i="4"/>
  <c r="F431" i="4"/>
  <c r="P431" i="4"/>
  <c r="N431" i="4"/>
  <c r="D431" i="4"/>
  <c r="E431" i="4"/>
  <c r="B431" i="4"/>
  <c r="M431" i="4"/>
  <c r="C431" i="4"/>
  <c r="L431" i="4"/>
  <c r="Q423" i="4"/>
  <c r="F423" i="4"/>
  <c r="P423" i="4"/>
  <c r="N423" i="4"/>
  <c r="E423" i="4"/>
  <c r="C423" i="4"/>
  <c r="M423" i="4"/>
  <c r="L423" i="4"/>
  <c r="B423" i="4"/>
  <c r="Q415" i="4"/>
  <c r="F415" i="4"/>
  <c r="P415" i="4"/>
  <c r="N415" i="4"/>
  <c r="M415" i="4"/>
  <c r="C415" i="4"/>
  <c r="D415" i="4"/>
  <c r="L415" i="4"/>
  <c r="E415" i="4"/>
  <c r="Q407" i="4"/>
  <c r="F407" i="4"/>
  <c r="P407" i="4"/>
  <c r="N407" i="4"/>
  <c r="L407" i="4"/>
  <c r="C407" i="4"/>
  <c r="D407" i="4"/>
  <c r="M407" i="4"/>
  <c r="B407" i="4"/>
  <c r="E407" i="4"/>
  <c r="Q399" i="4"/>
  <c r="F399" i="4"/>
  <c r="P399" i="4"/>
  <c r="N399" i="4"/>
  <c r="D399" i="4"/>
  <c r="E399" i="4"/>
  <c r="B399" i="4"/>
  <c r="M399" i="4"/>
  <c r="Q391" i="4"/>
  <c r="F391" i="4"/>
  <c r="P391" i="4"/>
  <c r="N391" i="4"/>
  <c r="D391" i="4"/>
  <c r="C391" i="4"/>
  <c r="E391" i="4"/>
  <c r="M391" i="4"/>
  <c r="L391" i="4"/>
  <c r="B391" i="4"/>
  <c r="Q383" i="4"/>
  <c r="F383" i="4"/>
  <c r="P383" i="4"/>
  <c r="N383" i="4"/>
  <c r="M383" i="4"/>
  <c r="L383" i="4"/>
  <c r="D383" i="4"/>
  <c r="C383" i="4"/>
  <c r="B383" i="4"/>
  <c r="E383" i="4"/>
  <c r="Q375" i="4"/>
  <c r="F375" i="4"/>
  <c r="P375" i="4"/>
  <c r="N375" i="4"/>
  <c r="L375" i="4"/>
  <c r="C375" i="4"/>
  <c r="D375" i="4"/>
  <c r="B375" i="4"/>
  <c r="Q367" i="4"/>
  <c r="F367" i="4"/>
  <c r="P367" i="4"/>
  <c r="N367" i="4"/>
  <c r="B367" i="4"/>
  <c r="E367" i="4"/>
  <c r="D367" i="4"/>
  <c r="M367" i="4"/>
  <c r="C367" i="4"/>
  <c r="L367" i="4"/>
  <c r="Q359" i="4"/>
  <c r="F359" i="4"/>
  <c r="P359" i="4"/>
  <c r="N359" i="4"/>
  <c r="E359" i="4"/>
  <c r="C359" i="4"/>
  <c r="M359" i="4"/>
  <c r="L359" i="4"/>
  <c r="Q351" i="4"/>
  <c r="F351" i="4"/>
  <c r="P351" i="4"/>
  <c r="N351" i="4"/>
  <c r="M351" i="4"/>
  <c r="L351" i="4"/>
  <c r="D351" i="4"/>
  <c r="C351" i="4"/>
  <c r="B351" i="4"/>
  <c r="E351" i="4"/>
  <c r="Q343" i="4"/>
  <c r="F343" i="4"/>
  <c r="P343" i="4"/>
  <c r="N343" i="4"/>
  <c r="L343" i="4"/>
  <c r="C343" i="4"/>
  <c r="D343" i="4"/>
  <c r="M343" i="4"/>
  <c r="B343" i="4"/>
  <c r="E343" i="4"/>
  <c r="Q335" i="4"/>
  <c r="F335" i="4"/>
  <c r="P335" i="4"/>
  <c r="N335" i="4"/>
  <c r="B335" i="4"/>
  <c r="E335" i="4"/>
  <c r="D335" i="4"/>
  <c r="M335" i="4"/>
  <c r="L335" i="4"/>
  <c r="Q327" i="4"/>
  <c r="F327" i="4"/>
  <c r="P327" i="4"/>
  <c r="N327" i="4"/>
  <c r="D327" i="4"/>
  <c r="C327" i="4"/>
  <c r="E327" i="4"/>
  <c r="M327" i="4"/>
  <c r="B327" i="4"/>
  <c r="Q319" i="4"/>
  <c r="F319" i="4"/>
  <c r="P319" i="4"/>
  <c r="N319" i="4"/>
  <c r="M319" i="4"/>
  <c r="L319" i="4"/>
  <c r="E319" i="4"/>
  <c r="C319" i="4"/>
  <c r="B319" i="4"/>
  <c r="Q311" i="4"/>
  <c r="F311" i="4"/>
  <c r="P311" i="4"/>
  <c r="N311" i="4"/>
  <c r="L311" i="4"/>
  <c r="C311" i="4"/>
  <c r="D311" i="4"/>
  <c r="B311" i="4"/>
  <c r="E311" i="4"/>
  <c r="Q303" i="4"/>
  <c r="F303" i="4"/>
  <c r="P303" i="4"/>
  <c r="N303" i="4"/>
  <c r="B303" i="4"/>
  <c r="D303" i="4"/>
  <c r="E303" i="4"/>
  <c r="M303" i="4"/>
  <c r="L303" i="4"/>
  <c r="C303" i="4"/>
  <c r="Q295" i="4"/>
  <c r="F295" i="4"/>
  <c r="P295" i="4"/>
  <c r="N295" i="4"/>
  <c r="E295" i="4"/>
  <c r="C295" i="4"/>
  <c r="M295" i="4"/>
  <c r="L295" i="4"/>
  <c r="B295" i="4"/>
  <c r="Q287" i="4"/>
  <c r="F287" i="4"/>
  <c r="P287" i="4"/>
  <c r="N287" i="4"/>
  <c r="M287" i="4"/>
  <c r="C287" i="4"/>
  <c r="B287" i="4"/>
  <c r="L287" i="4"/>
  <c r="E287" i="4"/>
  <c r="Q279" i="4"/>
  <c r="F279" i="4"/>
  <c r="P279" i="4"/>
  <c r="N279" i="4"/>
  <c r="L279" i="4"/>
  <c r="C279" i="4"/>
  <c r="B279" i="4"/>
  <c r="M279" i="4"/>
  <c r="E279" i="4"/>
  <c r="D279" i="4"/>
  <c r="Q271" i="4"/>
  <c r="F271" i="4"/>
  <c r="P271" i="4"/>
  <c r="N271" i="4"/>
  <c r="D271" i="4"/>
  <c r="B271" i="4"/>
  <c r="E271" i="4"/>
  <c r="M271" i="4"/>
  <c r="Q263" i="4"/>
  <c r="F263" i="4"/>
  <c r="P263" i="4"/>
  <c r="N263" i="4"/>
  <c r="E263" i="4"/>
  <c r="L263" i="4"/>
  <c r="D263" i="4"/>
  <c r="M263" i="4"/>
  <c r="C263" i="4"/>
  <c r="B263" i="4"/>
  <c r="D40" i="4"/>
  <c r="M120" i="4"/>
  <c r="B208" i="4"/>
  <c r="M264" i="4"/>
  <c r="C288" i="4"/>
  <c r="D312" i="4"/>
  <c r="M328" i="4"/>
  <c r="B352" i="4"/>
  <c r="E376" i="4"/>
  <c r="M392" i="4"/>
  <c r="B416" i="4"/>
  <c r="D440" i="4"/>
  <c r="M456" i="4"/>
  <c r="B480" i="4"/>
  <c r="D1170" i="4"/>
  <c r="E1194" i="4"/>
  <c r="L1210" i="4"/>
  <c r="D1234" i="4"/>
  <c r="E1258" i="4"/>
  <c r="L1274" i="4"/>
  <c r="D1298" i="4"/>
  <c r="E1322" i="4"/>
  <c r="L1338" i="4"/>
  <c r="B1362" i="4"/>
  <c r="B1386" i="4"/>
  <c r="L1402" i="4"/>
  <c r="B1426" i="4"/>
  <c r="E1450" i="4"/>
  <c r="L1466" i="4"/>
  <c r="B1490" i="4"/>
  <c r="E1514" i="4"/>
  <c r="L1530" i="4"/>
  <c r="B1554" i="4"/>
  <c r="E1578" i="4"/>
  <c r="L1594" i="4"/>
  <c r="C1618" i="4"/>
  <c r="E1642" i="4"/>
  <c r="L1658" i="4"/>
  <c r="B1682" i="4"/>
  <c r="B1706" i="4"/>
  <c r="L1722" i="4"/>
  <c r="B1746" i="4"/>
  <c r="E1770" i="4"/>
  <c r="L1786" i="4"/>
  <c r="B1810" i="4"/>
  <c r="B1834" i="4"/>
  <c r="L1850" i="4"/>
  <c r="B1874" i="4"/>
  <c r="E1898" i="4"/>
  <c r="L1914" i="4"/>
  <c r="B1938" i="4"/>
  <c r="E1962" i="4"/>
  <c r="L1978" i="4"/>
  <c r="D1499" i="4"/>
  <c r="E1571" i="4"/>
  <c r="L1603" i="4"/>
  <c r="D1643" i="4"/>
  <c r="E1691" i="4"/>
  <c r="L1723" i="4"/>
  <c r="D1763" i="4"/>
  <c r="E1811" i="4"/>
  <c r="L1835" i="4"/>
  <c r="C1875" i="4"/>
  <c r="E1915" i="4"/>
  <c r="L1947" i="4"/>
  <c r="C1995" i="4"/>
  <c r="C1996" i="4" s="1"/>
  <c r="C1997" i="4" s="1"/>
  <c r="C1998" i="4" s="1"/>
  <c r="C1999" i="4" s="1"/>
  <c r="C2000" i="4" s="1"/>
  <c r="D1836" i="4"/>
  <c r="M1884" i="4"/>
  <c r="D1948" i="4"/>
  <c r="C333" i="4"/>
  <c r="D397" i="4"/>
  <c r="M445" i="4"/>
  <c r="C517" i="4"/>
  <c r="B1187" i="4"/>
  <c r="D1219" i="4"/>
  <c r="B1251" i="4"/>
  <c r="L1283" i="4"/>
  <c r="M1315" i="4"/>
  <c r="C1355" i="4"/>
  <c r="M1387" i="4"/>
  <c r="M1419" i="4"/>
  <c r="E1459" i="4"/>
  <c r="B1491" i="4"/>
  <c r="M1531" i="4"/>
  <c r="B1611" i="4"/>
  <c r="D1683" i="4"/>
  <c r="D1755" i="4"/>
  <c r="C1819" i="4"/>
  <c r="D1923" i="4"/>
  <c r="C1987" i="4"/>
  <c r="D1868" i="4"/>
  <c r="L1956" i="4"/>
  <c r="M325" i="4"/>
  <c r="C453" i="4"/>
  <c r="L268" i="4"/>
  <c r="M300" i="4"/>
  <c r="E340" i="4"/>
  <c r="C372" i="4"/>
  <c r="M404" i="4"/>
  <c r="E444" i="4"/>
  <c r="C476" i="4"/>
  <c r="E508" i="4"/>
  <c r="L548" i="4"/>
  <c r="E596" i="4"/>
  <c r="D636" i="4"/>
  <c r="L676" i="4"/>
  <c r="B724" i="4"/>
  <c r="B764" i="4"/>
  <c r="M804" i="4"/>
  <c r="E852" i="4"/>
  <c r="C892" i="4"/>
  <c r="L932" i="4"/>
  <c r="B980" i="4"/>
  <c r="B1020" i="4"/>
  <c r="L1060" i="4"/>
  <c r="E1108" i="4"/>
  <c r="D1148" i="4"/>
  <c r="M1188" i="4"/>
  <c r="E1236" i="4"/>
  <c r="D1276" i="4"/>
  <c r="L1316" i="4"/>
  <c r="B1364" i="4"/>
  <c r="C1404" i="4"/>
  <c r="L1444" i="4"/>
  <c r="B1492" i="4"/>
  <c r="C1532" i="4"/>
  <c r="L1572" i="4"/>
  <c r="D1620" i="4"/>
  <c r="E1660" i="4"/>
  <c r="L1700" i="4"/>
  <c r="D1748" i="4"/>
  <c r="B1804" i="4"/>
  <c r="L1932" i="4"/>
  <c r="E365" i="4"/>
  <c r="B485" i="4"/>
  <c r="M1174" i="4"/>
  <c r="B1262" i="4"/>
  <c r="E1350" i="4"/>
  <c r="M1430" i="4"/>
  <c r="C1518" i="4"/>
  <c r="B1606" i="4"/>
  <c r="M1686" i="4"/>
  <c r="C1774" i="4"/>
  <c r="B1862" i="4"/>
  <c r="M1942" i="4"/>
  <c r="L271" i="4"/>
  <c r="B359" i="4"/>
  <c r="D447" i="4"/>
  <c r="L527" i="4"/>
  <c r="C615" i="4"/>
  <c r="E703" i="4"/>
  <c r="L783" i="4"/>
  <c r="B871" i="4"/>
  <c r="E557" i="4"/>
  <c r="L645" i="4"/>
  <c r="C773" i="4"/>
  <c r="E965" i="4"/>
  <c r="L1149" i="4"/>
  <c r="C1317" i="4"/>
  <c r="E1509" i="4"/>
  <c r="L1669" i="4"/>
  <c r="B1845" i="4"/>
  <c r="B848" i="4"/>
  <c r="L1168" i="4"/>
  <c r="B1544" i="4"/>
  <c r="M1297" i="4"/>
  <c r="B1617" i="4"/>
  <c r="D1993" i="4"/>
  <c r="M1247" i="4"/>
  <c r="E1423" i="4"/>
  <c r="E1591" i="4"/>
  <c r="M1743" i="4"/>
  <c r="E1927" i="4"/>
  <c r="M576" i="4"/>
  <c r="B768" i="4"/>
  <c r="E1080" i="4"/>
  <c r="M1392" i="4"/>
  <c r="B1760" i="4"/>
  <c r="D999" i="4"/>
  <c r="M1087" i="4"/>
  <c r="D1239" i="4"/>
  <c r="D1415" i="4"/>
  <c r="M1583" i="4"/>
  <c r="E1767" i="4"/>
  <c r="C1935" i="4"/>
  <c r="M584" i="4"/>
  <c r="L792" i="4"/>
  <c r="E1152" i="4"/>
  <c r="M1464" i="4"/>
  <c r="B1840" i="4"/>
  <c r="C1433" i="4"/>
  <c r="M1801" i="4"/>
  <c r="M1281" i="4"/>
  <c r="B1609" i="4"/>
  <c r="C1937" i="4"/>
  <c r="M813" i="4"/>
  <c r="C973" i="4"/>
  <c r="D1125" i="4"/>
  <c r="M1293" i="4"/>
  <c r="C1453" i="4"/>
  <c r="D1629" i="4"/>
  <c r="L1789" i="4"/>
  <c r="D1957" i="4"/>
  <c r="M952" i="4"/>
  <c r="D1288" i="4"/>
  <c r="E1616" i="4"/>
  <c r="M1888" i="4"/>
  <c r="C1457" i="4"/>
  <c r="D1889" i="4"/>
  <c r="E1537" i="4"/>
  <c r="Q1110" i="4"/>
  <c r="P1110" i="4"/>
  <c r="F1110" i="4"/>
  <c r="N1110" i="4"/>
  <c r="B1110" i="4"/>
  <c r="C1110" i="4"/>
  <c r="E1110" i="4"/>
  <c r="L1110" i="4"/>
  <c r="Q1102" i="4"/>
  <c r="F1102" i="4"/>
  <c r="P1102" i="4"/>
  <c r="N1102" i="4"/>
  <c r="E1102" i="4"/>
  <c r="C1102" i="4"/>
  <c r="L1102" i="4"/>
  <c r="D1102" i="4"/>
  <c r="B1102" i="4"/>
  <c r="Q1094" i="4"/>
  <c r="P1094" i="4"/>
  <c r="F1094" i="4"/>
  <c r="N1094" i="4"/>
  <c r="M1094" i="4"/>
  <c r="D1094" i="4"/>
  <c r="Q1086" i="4"/>
  <c r="F1086" i="4"/>
  <c r="P1086" i="4"/>
  <c r="N1086" i="4"/>
  <c r="M1086" i="4"/>
  <c r="L1086" i="4"/>
  <c r="B1086" i="4"/>
  <c r="C1086" i="4"/>
  <c r="Q1078" i="4"/>
  <c r="F1078" i="4"/>
  <c r="P1078" i="4"/>
  <c r="N1078" i="4"/>
  <c r="B1078" i="4"/>
  <c r="E1078" i="4"/>
  <c r="D1078" i="4"/>
  <c r="Q1070" i="4"/>
  <c r="F1070" i="4"/>
  <c r="P1070" i="4"/>
  <c r="N1070" i="4"/>
  <c r="D1070" i="4"/>
  <c r="E1070" i="4"/>
  <c r="L1070" i="4"/>
  <c r="Q1062" i="4"/>
  <c r="F1062" i="4"/>
  <c r="P1062" i="4"/>
  <c r="N1062" i="4"/>
  <c r="M1062" i="4"/>
  <c r="D1062" i="4"/>
  <c r="Q1054" i="4"/>
  <c r="P1054" i="4"/>
  <c r="F1054" i="4"/>
  <c r="N1054" i="4"/>
  <c r="M1054" i="4"/>
  <c r="L1054" i="4"/>
  <c r="B1054" i="4"/>
  <c r="C1054" i="4"/>
  <c r="P1046" i="4"/>
  <c r="Q1046" i="4"/>
  <c r="F1046" i="4"/>
  <c r="N1046" i="4"/>
  <c r="B1046" i="4"/>
  <c r="D1046" i="4"/>
  <c r="E1046" i="4"/>
  <c r="Q1038" i="4"/>
  <c r="F1038" i="4"/>
  <c r="P1038" i="4"/>
  <c r="N1038" i="4"/>
  <c r="D1038" i="4"/>
  <c r="E1038" i="4"/>
  <c r="L1038" i="4"/>
  <c r="Q1030" i="4"/>
  <c r="P1030" i="4"/>
  <c r="F1030" i="4"/>
  <c r="N1030" i="4"/>
  <c r="M1030" i="4"/>
  <c r="D1030" i="4"/>
  <c r="Q1022" i="4"/>
  <c r="P1022" i="4"/>
  <c r="N1022" i="4"/>
  <c r="F1022" i="4"/>
  <c r="M1022" i="4"/>
  <c r="L1022" i="4"/>
  <c r="C1022" i="4"/>
  <c r="B1022" i="4"/>
  <c r="Q1014" i="4"/>
  <c r="F1014" i="4"/>
  <c r="P1014" i="4"/>
  <c r="N1014" i="4"/>
  <c r="C1014" i="4"/>
  <c r="D1014" i="4"/>
  <c r="B1014" i="4"/>
  <c r="Q1006" i="4"/>
  <c r="F1006" i="4"/>
  <c r="P1006" i="4"/>
  <c r="N1006" i="4"/>
  <c r="B1006" i="4"/>
  <c r="E1006" i="4"/>
  <c r="L1006" i="4"/>
  <c r="Q998" i="4"/>
  <c r="F998" i="4"/>
  <c r="P998" i="4"/>
  <c r="N998" i="4"/>
  <c r="M998" i="4"/>
  <c r="B998" i="4"/>
  <c r="Q990" i="4"/>
  <c r="P990" i="4"/>
  <c r="F990" i="4"/>
  <c r="N990" i="4"/>
  <c r="M990" i="4"/>
  <c r="L990" i="4"/>
  <c r="B990" i="4"/>
  <c r="D990" i="4"/>
  <c r="Q982" i="4"/>
  <c r="P982" i="4"/>
  <c r="F982" i="4"/>
  <c r="N982" i="4"/>
  <c r="M982" i="4"/>
  <c r="L982" i="4"/>
  <c r="D982" i="4"/>
  <c r="Q974" i="4"/>
  <c r="F974" i="4"/>
  <c r="P974" i="4"/>
  <c r="N974" i="4"/>
  <c r="D974" i="4"/>
  <c r="E974" i="4"/>
  <c r="L974" i="4"/>
  <c r="Q966" i="4"/>
  <c r="P966" i="4"/>
  <c r="F966" i="4"/>
  <c r="N966" i="4"/>
  <c r="M966" i="4"/>
  <c r="C966" i="4"/>
  <c r="Q958" i="4"/>
  <c r="F958" i="4"/>
  <c r="P958" i="4"/>
  <c r="N958" i="4"/>
  <c r="M958" i="4"/>
  <c r="L958" i="4"/>
  <c r="B958" i="4"/>
  <c r="E958" i="4"/>
  <c r="Q950" i="4"/>
  <c r="P950" i="4"/>
  <c r="F950" i="4"/>
  <c r="N950" i="4"/>
  <c r="B950" i="4"/>
  <c r="C950" i="4"/>
  <c r="E950" i="4"/>
  <c r="Q942" i="4"/>
  <c r="P942" i="4"/>
  <c r="F942" i="4"/>
  <c r="N942" i="4"/>
  <c r="D942" i="4"/>
  <c r="E942" i="4"/>
  <c r="L942" i="4"/>
  <c r="Q934" i="4"/>
  <c r="P934" i="4"/>
  <c r="F934" i="4"/>
  <c r="N934" i="4"/>
  <c r="M934" i="4"/>
  <c r="C934" i="4"/>
  <c r="Q926" i="4"/>
  <c r="F926" i="4"/>
  <c r="P926" i="4"/>
  <c r="N926" i="4"/>
  <c r="M926" i="4"/>
  <c r="L926" i="4"/>
  <c r="B926" i="4"/>
  <c r="D926" i="4"/>
  <c r="Q918" i="4"/>
  <c r="P918" i="4"/>
  <c r="F918" i="4"/>
  <c r="N918" i="4"/>
  <c r="B918" i="4"/>
  <c r="C918" i="4"/>
  <c r="D918" i="4"/>
  <c r="Q910" i="4"/>
  <c r="P910" i="4"/>
  <c r="N910" i="4"/>
  <c r="F910" i="4"/>
  <c r="D910" i="4"/>
  <c r="E910" i="4"/>
  <c r="B910" i="4"/>
  <c r="Q902" i="4"/>
  <c r="P902" i="4"/>
  <c r="F902" i="4"/>
  <c r="N902" i="4"/>
  <c r="M902" i="4"/>
  <c r="C902" i="4"/>
  <c r="Q894" i="4"/>
  <c r="F894" i="4"/>
  <c r="P894" i="4"/>
  <c r="N894" i="4"/>
  <c r="M894" i="4"/>
  <c r="B894" i="4"/>
  <c r="L894" i="4"/>
  <c r="D894" i="4"/>
  <c r="Q886" i="4"/>
  <c r="P886" i="4"/>
  <c r="F886" i="4"/>
  <c r="N886" i="4"/>
  <c r="B886" i="4"/>
  <c r="C886" i="4"/>
  <c r="D886" i="4"/>
  <c r="Q878" i="4"/>
  <c r="P878" i="4"/>
  <c r="F878" i="4"/>
  <c r="N878" i="4"/>
  <c r="D878" i="4"/>
  <c r="E878" i="4"/>
  <c r="M878" i="4"/>
  <c r="Q870" i="4"/>
  <c r="P870" i="4"/>
  <c r="F870" i="4"/>
  <c r="N870" i="4"/>
  <c r="M870" i="4"/>
  <c r="C870" i="4"/>
  <c r="Q862" i="4"/>
  <c r="F862" i="4"/>
  <c r="P862" i="4"/>
  <c r="N862" i="4"/>
  <c r="M862" i="4"/>
  <c r="L862" i="4"/>
  <c r="B862" i="4"/>
  <c r="D862" i="4"/>
  <c r="Q854" i="4"/>
  <c r="P854" i="4"/>
  <c r="F854" i="4"/>
  <c r="N854" i="4"/>
  <c r="B854" i="4"/>
  <c r="C854" i="4"/>
  <c r="D854" i="4"/>
  <c r="Q846" i="4"/>
  <c r="P846" i="4"/>
  <c r="F846" i="4"/>
  <c r="N846" i="4"/>
  <c r="E846" i="4"/>
  <c r="D846" i="4"/>
  <c r="L846" i="4"/>
  <c r="Q838" i="4"/>
  <c r="P838" i="4"/>
  <c r="F838" i="4"/>
  <c r="N838" i="4"/>
  <c r="M838" i="4"/>
  <c r="C838" i="4"/>
  <c r="Q830" i="4"/>
  <c r="F830" i="4"/>
  <c r="P830" i="4"/>
  <c r="N830" i="4"/>
  <c r="M830" i="4"/>
  <c r="L830" i="4"/>
  <c r="B830" i="4"/>
  <c r="E830" i="4"/>
  <c r="Q822" i="4"/>
  <c r="P822" i="4"/>
  <c r="F822" i="4"/>
  <c r="N822" i="4"/>
  <c r="B822" i="4"/>
  <c r="C822" i="4"/>
  <c r="E822" i="4"/>
  <c r="Q814" i="4"/>
  <c r="P814" i="4"/>
  <c r="F814" i="4"/>
  <c r="N814" i="4"/>
  <c r="D814" i="4"/>
  <c r="E814" i="4"/>
  <c r="L814" i="4"/>
  <c r="Q806" i="4"/>
  <c r="P806" i="4"/>
  <c r="F806" i="4"/>
  <c r="N806" i="4"/>
  <c r="M806" i="4"/>
  <c r="C806" i="4"/>
  <c r="Q798" i="4"/>
  <c r="F798" i="4"/>
  <c r="P798" i="4"/>
  <c r="N798" i="4"/>
  <c r="M798" i="4"/>
  <c r="L798" i="4"/>
  <c r="B798" i="4"/>
  <c r="D798" i="4"/>
  <c r="Q790" i="4"/>
  <c r="P790" i="4"/>
  <c r="F790" i="4"/>
  <c r="N790" i="4"/>
  <c r="B790" i="4"/>
  <c r="C790" i="4"/>
  <c r="D790" i="4"/>
  <c r="Q782" i="4"/>
  <c r="P782" i="4"/>
  <c r="N782" i="4"/>
  <c r="F782" i="4"/>
  <c r="E782" i="4"/>
  <c r="D782" i="4"/>
  <c r="L782" i="4"/>
  <c r="Q774" i="4"/>
  <c r="P774" i="4"/>
  <c r="F774" i="4"/>
  <c r="N774" i="4"/>
  <c r="M774" i="4"/>
  <c r="C774" i="4"/>
  <c r="Q766" i="4"/>
  <c r="F766" i="4"/>
  <c r="P766" i="4"/>
  <c r="N766" i="4"/>
  <c r="M766" i="4"/>
  <c r="L766" i="4"/>
  <c r="D766" i="4"/>
  <c r="C766" i="4"/>
  <c r="Q758" i="4"/>
  <c r="P758" i="4"/>
  <c r="F758" i="4"/>
  <c r="N758" i="4"/>
  <c r="C758" i="4"/>
  <c r="D758" i="4"/>
  <c r="E758" i="4"/>
  <c r="Q750" i="4"/>
  <c r="P750" i="4"/>
  <c r="F750" i="4"/>
  <c r="N750" i="4"/>
  <c r="D750" i="4"/>
  <c r="E750" i="4"/>
  <c r="L750" i="4"/>
  <c r="Q742" i="4"/>
  <c r="P742" i="4"/>
  <c r="F742" i="4"/>
  <c r="N742" i="4"/>
  <c r="M742" i="4"/>
  <c r="D742" i="4"/>
  <c r="Q734" i="4"/>
  <c r="F734" i="4"/>
  <c r="P734" i="4"/>
  <c r="N734" i="4"/>
  <c r="M734" i="4"/>
  <c r="L734" i="4"/>
  <c r="D734" i="4"/>
  <c r="E734" i="4"/>
  <c r="Q726" i="4"/>
  <c r="P726" i="4"/>
  <c r="F726" i="4"/>
  <c r="N726" i="4"/>
  <c r="B726" i="4"/>
  <c r="C726" i="4"/>
  <c r="D726" i="4"/>
  <c r="Q718" i="4"/>
  <c r="P718" i="4"/>
  <c r="F718" i="4"/>
  <c r="N718" i="4"/>
  <c r="E718" i="4"/>
  <c r="D718" i="4"/>
  <c r="L718" i="4"/>
  <c r="Q710" i="4"/>
  <c r="P710" i="4"/>
  <c r="F710" i="4"/>
  <c r="N710" i="4"/>
  <c r="M710" i="4"/>
  <c r="D710" i="4"/>
  <c r="Q702" i="4"/>
  <c r="F702" i="4"/>
  <c r="P702" i="4"/>
  <c r="N702" i="4"/>
  <c r="M702" i="4"/>
  <c r="L702" i="4"/>
  <c r="B702" i="4"/>
  <c r="E702" i="4"/>
  <c r="Q694" i="4"/>
  <c r="P694" i="4"/>
  <c r="F694" i="4"/>
  <c r="N694" i="4"/>
  <c r="B694" i="4"/>
  <c r="C694" i="4"/>
  <c r="E694" i="4"/>
  <c r="Q686" i="4"/>
  <c r="P686" i="4"/>
  <c r="F686" i="4"/>
  <c r="N686" i="4"/>
  <c r="D686" i="4"/>
  <c r="E686" i="4"/>
  <c r="L686" i="4"/>
  <c r="Q678" i="4"/>
  <c r="P678" i="4"/>
  <c r="F678" i="4"/>
  <c r="N678" i="4"/>
  <c r="M678" i="4"/>
  <c r="C678" i="4"/>
  <c r="Q670" i="4"/>
  <c r="F670" i="4"/>
  <c r="P670" i="4"/>
  <c r="N670" i="4"/>
  <c r="M670" i="4"/>
  <c r="L670" i="4"/>
  <c r="D670" i="4"/>
  <c r="E670" i="4"/>
  <c r="Q662" i="4"/>
  <c r="P662" i="4"/>
  <c r="F662" i="4"/>
  <c r="N662" i="4"/>
  <c r="B662" i="4"/>
  <c r="C662" i="4"/>
  <c r="E662" i="4"/>
  <c r="Q654" i="4"/>
  <c r="P654" i="4"/>
  <c r="N654" i="4"/>
  <c r="F654" i="4"/>
  <c r="C654" i="4"/>
  <c r="B654" i="4"/>
  <c r="L654" i="4"/>
  <c r="Q646" i="4"/>
  <c r="P646" i="4"/>
  <c r="F646" i="4"/>
  <c r="N646" i="4"/>
  <c r="M646" i="4"/>
  <c r="D646" i="4"/>
  <c r="Q638" i="4"/>
  <c r="F638" i="4"/>
  <c r="P638" i="4"/>
  <c r="N638" i="4"/>
  <c r="L638" i="4"/>
  <c r="M638" i="4"/>
  <c r="B638" i="4"/>
  <c r="E638" i="4"/>
  <c r="Q630" i="4"/>
  <c r="P630" i="4"/>
  <c r="F630" i="4"/>
  <c r="N630" i="4"/>
  <c r="D630" i="4"/>
  <c r="C630" i="4"/>
  <c r="E630" i="4"/>
  <c r="Q622" i="4"/>
  <c r="P622" i="4"/>
  <c r="F622" i="4"/>
  <c r="N622" i="4"/>
  <c r="D622" i="4"/>
  <c r="E622" i="4"/>
  <c r="L622" i="4"/>
  <c r="Q614" i="4"/>
  <c r="P614" i="4"/>
  <c r="F614" i="4"/>
  <c r="N614" i="4"/>
  <c r="L614" i="4"/>
  <c r="E614" i="4"/>
  <c r="Q606" i="4"/>
  <c r="F606" i="4"/>
  <c r="P606" i="4"/>
  <c r="N606" i="4"/>
  <c r="M606" i="4"/>
  <c r="L606" i="4"/>
  <c r="D606" i="4"/>
  <c r="E606" i="4"/>
  <c r="Q598" i="4"/>
  <c r="P598" i="4"/>
  <c r="F598" i="4"/>
  <c r="N598" i="4"/>
  <c r="B598" i="4"/>
  <c r="D598" i="4"/>
  <c r="C598" i="4"/>
  <c r="Q590" i="4"/>
  <c r="P590" i="4"/>
  <c r="F590" i="4"/>
  <c r="N590" i="4"/>
  <c r="E590" i="4"/>
  <c r="D590" i="4"/>
  <c r="L590" i="4"/>
  <c r="Q582" i="4"/>
  <c r="P582" i="4"/>
  <c r="F582" i="4"/>
  <c r="N582" i="4"/>
  <c r="M582" i="4"/>
  <c r="D582" i="4"/>
  <c r="Q574" i="4"/>
  <c r="F574" i="4"/>
  <c r="P574" i="4"/>
  <c r="N574" i="4"/>
  <c r="M574" i="4"/>
  <c r="L574" i="4"/>
  <c r="C574" i="4"/>
  <c r="D574" i="4"/>
  <c r="Q566" i="4"/>
  <c r="F566" i="4"/>
  <c r="P566" i="4"/>
  <c r="N566" i="4"/>
  <c r="B566" i="4"/>
  <c r="C566" i="4"/>
  <c r="D566" i="4"/>
  <c r="Q558" i="4"/>
  <c r="P558" i="4"/>
  <c r="F558" i="4"/>
  <c r="N558" i="4"/>
  <c r="E558" i="4"/>
  <c r="D558" i="4"/>
  <c r="L558" i="4"/>
  <c r="Q550" i="4"/>
  <c r="F550" i="4"/>
  <c r="P550" i="4"/>
  <c r="N550" i="4"/>
  <c r="M550" i="4"/>
  <c r="D550" i="4"/>
  <c r="Q542" i="4"/>
  <c r="P542" i="4"/>
  <c r="F542" i="4"/>
  <c r="N542" i="4"/>
  <c r="L542" i="4"/>
  <c r="M542" i="4"/>
  <c r="D542" i="4"/>
  <c r="B542" i="4"/>
  <c r="Q534" i="4"/>
  <c r="F534" i="4"/>
  <c r="P534" i="4"/>
  <c r="N534" i="4"/>
  <c r="B534" i="4"/>
  <c r="C534" i="4"/>
  <c r="D534" i="4"/>
  <c r="Q526" i="4"/>
  <c r="P526" i="4"/>
  <c r="F526" i="4"/>
  <c r="N526" i="4"/>
  <c r="E526" i="4"/>
  <c r="B526" i="4"/>
  <c r="L526" i="4"/>
  <c r="Q518" i="4"/>
  <c r="F518" i="4"/>
  <c r="P518" i="4"/>
  <c r="N518" i="4"/>
  <c r="M518" i="4"/>
  <c r="C518" i="4"/>
  <c r="Q510" i="4"/>
  <c r="F510" i="4"/>
  <c r="P510" i="4"/>
  <c r="N510" i="4"/>
  <c r="M510" i="4"/>
  <c r="L510" i="4"/>
  <c r="D510" i="4"/>
  <c r="B510" i="4"/>
  <c r="Q502" i="4"/>
  <c r="F502" i="4"/>
  <c r="P502" i="4"/>
  <c r="N502" i="4"/>
  <c r="C502" i="4"/>
  <c r="D502" i="4"/>
  <c r="E502" i="4"/>
  <c r="Q494" i="4"/>
  <c r="P494" i="4"/>
  <c r="F494" i="4"/>
  <c r="N494" i="4"/>
  <c r="B494" i="4"/>
  <c r="C494" i="4"/>
  <c r="M494" i="4"/>
  <c r="Q486" i="4"/>
  <c r="F486" i="4"/>
  <c r="P486" i="4"/>
  <c r="N486" i="4"/>
  <c r="M486" i="4"/>
  <c r="C486" i="4"/>
  <c r="Q478" i="4"/>
  <c r="P478" i="4"/>
  <c r="N478" i="4"/>
  <c r="F478" i="4"/>
  <c r="L478" i="4"/>
  <c r="M478" i="4"/>
  <c r="D478" i="4"/>
  <c r="B478" i="4"/>
  <c r="Q470" i="4"/>
  <c r="F470" i="4"/>
  <c r="P470" i="4"/>
  <c r="N470" i="4"/>
  <c r="D470" i="4"/>
  <c r="C470" i="4"/>
  <c r="E470" i="4"/>
  <c r="Q462" i="4"/>
  <c r="P462" i="4"/>
  <c r="F462" i="4"/>
  <c r="N462" i="4"/>
  <c r="E462" i="4"/>
  <c r="D462" i="4"/>
  <c r="L462" i="4"/>
  <c r="Q454" i="4"/>
  <c r="F454" i="4"/>
  <c r="P454" i="4"/>
  <c r="N454" i="4"/>
  <c r="M454" i="4"/>
  <c r="C454" i="4"/>
  <c r="Q446" i="4"/>
  <c r="F446" i="4"/>
  <c r="P446" i="4"/>
  <c r="N446" i="4"/>
  <c r="M446" i="4"/>
  <c r="L446" i="4"/>
  <c r="D446" i="4"/>
  <c r="C446" i="4"/>
  <c r="Q438" i="4"/>
  <c r="F438" i="4"/>
  <c r="P438" i="4"/>
  <c r="N438" i="4"/>
  <c r="B438" i="4"/>
  <c r="D438" i="4"/>
  <c r="E438" i="4"/>
  <c r="Q430" i="4"/>
  <c r="P430" i="4"/>
  <c r="N430" i="4"/>
  <c r="F430" i="4"/>
  <c r="E430" i="4"/>
  <c r="B430" i="4"/>
  <c r="M430" i="4"/>
  <c r="Q422" i="4"/>
  <c r="F422" i="4"/>
  <c r="P422" i="4"/>
  <c r="N422" i="4"/>
  <c r="L422" i="4"/>
  <c r="C422" i="4"/>
  <c r="Q414" i="4"/>
  <c r="P414" i="4"/>
  <c r="N414" i="4"/>
  <c r="F414" i="4"/>
  <c r="M414" i="4"/>
  <c r="L414" i="4"/>
  <c r="D414" i="4"/>
  <c r="E414" i="4"/>
  <c r="Q406" i="4"/>
  <c r="F406" i="4"/>
  <c r="P406" i="4"/>
  <c r="N406" i="4"/>
  <c r="B406" i="4"/>
  <c r="C406" i="4"/>
  <c r="D406" i="4"/>
  <c r="Q398" i="4"/>
  <c r="P398" i="4"/>
  <c r="F398" i="4"/>
  <c r="N398" i="4"/>
  <c r="D398" i="4"/>
  <c r="E398" i="4"/>
  <c r="M398" i="4"/>
  <c r="Q390" i="4"/>
  <c r="F390" i="4"/>
  <c r="P390" i="4"/>
  <c r="N390" i="4"/>
  <c r="L390" i="4"/>
  <c r="C390" i="4"/>
  <c r="Q382" i="4"/>
  <c r="F382" i="4"/>
  <c r="P382" i="4"/>
  <c r="N382" i="4"/>
  <c r="M382" i="4"/>
  <c r="L382" i="4"/>
  <c r="D382" i="4"/>
  <c r="E382" i="4"/>
  <c r="Q374" i="4"/>
  <c r="F374" i="4"/>
  <c r="P374" i="4"/>
  <c r="N374" i="4"/>
  <c r="D374" i="4"/>
  <c r="E374" i="4"/>
  <c r="B374" i="4"/>
  <c r="Q366" i="4"/>
  <c r="P366" i="4"/>
  <c r="N366" i="4"/>
  <c r="F366" i="4"/>
  <c r="D366" i="4"/>
  <c r="E366" i="4"/>
  <c r="M366" i="4"/>
  <c r="Q358" i="4"/>
  <c r="F358" i="4"/>
  <c r="P358" i="4"/>
  <c r="N358" i="4"/>
  <c r="L358" i="4"/>
  <c r="C358" i="4"/>
  <c r="Q350" i="4"/>
  <c r="P350" i="4"/>
  <c r="N350" i="4"/>
  <c r="F350" i="4"/>
  <c r="M350" i="4"/>
  <c r="L350" i="4"/>
  <c r="D350" i="4"/>
  <c r="B350" i="4"/>
  <c r="Q342" i="4"/>
  <c r="F342" i="4"/>
  <c r="P342" i="4"/>
  <c r="N342" i="4"/>
  <c r="D342" i="4"/>
  <c r="B342" i="4"/>
  <c r="C342" i="4"/>
  <c r="Q334" i="4"/>
  <c r="P334" i="4"/>
  <c r="F334" i="4"/>
  <c r="N334" i="4"/>
  <c r="D334" i="4"/>
  <c r="E334" i="4"/>
  <c r="M334" i="4"/>
  <c r="Q326" i="4"/>
  <c r="F326" i="4"/>
  <c r="P326" i="4"/>
  <c r="N326" i="4"/>
  <c r="L326" i="4"/>
  <c r="C326" i="4"/>
  <c r="Q318" i="4"/>
  <c r="F318" i="4"/>
  <c r="P318" i="4"/>
  <c r="N318" i="4"/>
  <c r="M318" i="4"/>
  <c r="L318" i="4"/>
  <c r="D318" i="4"/>
  <c r="C318" i="4"/>
  <c r="Q310" i="4"/>
  <c r="F310" i="4"/>
  <c r="P310" i="4"/>
  <c r="N310" i="4"/>
  <c r="B310" i="4"/>
  <c r="C310" i="4"/>
  <c r="E310" i="4"/>
  <c r="Q302" i="4"/>
  <c r="P302" i="4"/>
  <c r="N302" i="4"/>
  <c r="F302" i="4"/>
  <c r="E302" i="4"/>
  <c r="B302" i="4"/>
  <c r="M302" i="4"/>
  <c r="Q294" i="4"/>
  <c r="F294" i="4"/>
  <c r="P294" i="4"/>
  <c r="N294" i="4"/>
  <c r="M294" i="4"/>
  <c r="B294" i="4"/>
  <c r="Q286" i="4"/>
  <c r="P286" i="4"/>
  <c r="N286" i="4"/>
  <c r="F286" i="4"/>
  <c r="M286" i="4"/>
  <c r="L286" i="4"/>
  <c r="B286" i="4"/>
  <c r="E286" i="4"/>
  <c r="Q278" i="4"/>
  <c r="F278" i="4"/>
  <c r="P278" i="4"/>
  <c r="N278" i="4"/>
  <c r="B278" i="4"/>
  <c r="C278" i="4"/>
  <c r="E278" i="4"/>
  <c r="Q270" i="4"/>
  <c r="P270" i="4"/>
  <c r="F270" i="4"/>
  <c r="N270" i="4"/>
  <c r="C270" i="4"/>
  <c r="E270" i="4"/>
  <c r="M270" i="4"/>
  <c r="B254" i="4"/>
  <c r="L254" i="4"/>
  <c r="M174" i="4"/>
  <c r="C174" i="4"/>
  <c r="E86" i="4"/>
  <c r="D86" i="4"/>
  <c r="E54" i="4"/>
  <c r="M54" i="4"/>
  <c r="B30" i="4"/>
  <c r="E30" i="4"/>
  <c r="M265" i="4"/>
  <c r="C281" i="4"/>
  <c r="M297" i="4"/>
  <c r="C313" i="4"/>
  <c r="M329" i="4"/>
  <c r="D274" i="4"/>
  <c r="M290" i="4"/>
  <c r="C306" i="4"/>
  <c r="M322" i="4"/>
  <c r="C338" i="4"/>
  <c r="M354" i="4"/>
  <c r="C370" i="4"/>
  <c r="M386" i="4"/>
  <c r="C402" i="4"/>
  <c r="M418" i="4"/>
  <c r="C434" i="4"/>
  <c r="M450" i="4"/>
  <c r="C466" i="4"/>
  <c r="M482" i="4"/>
  <c r="C498" i="4"/>
  <c r="M514" i="4"/>
  <c r="B530" i="4"/>
  <c r="M546" i="4"/>
  <c r="C562" i="4"/>
  <c r="M578" i="4"/>
  <c r="B594" i="4"/>
  <c r="M610" i="4"/>
  <c r="C626" i="4"/>
  <c r="M642" i="4"/>
  <c r="B658" i="4"/>
  <c r="M674" i="4"/>
  <c r="C690" i="4"/>
  <c r="M706" i="4"/>
  <c r="B722" i="4"/>
  <c r="M738" i="4"/>
  <c r="B754" i="4"/>
  <c r="M770" i="4"/>
  <c r="D786" i="4"/>
  <c r="M802" i="4"/>
  <c r="C818" i="4"/>
  <c r="L834" i="4"/>
  <c r="C850" i="4"/>
  <c r="M866" i="4"/>
  <c r="D882" i="4"/>
  <c r="M898" i="4"/>
  <c r="C914" i="4"/>
  <c r="M930" i="4"/>
  <c r="C946" i="4"/>
  <c r="M962" i="4"/>
  <c r="C978" i="4"/>
  <c r="M994" i="4"/>
  <c r="D1010" i="4"/>
  <c r="M1026" i="4"/>
  <c r="D1042" i="4"/>
  <c r="M1058" i="4"/>
  <c r="D1074" i="4"/>
  <c r="M1090" i="4"/>
  <c r="B1106" i="4"/>
  <c r="M1122" i="4"/>
  <c r="B1138" i="4"/>
  <c r="C142" i="4"/>
  <c r="M278" i="4"/>
  <c r="C302" i="4"/>
  <c r="D326" i="4"/>
  <c r="L342" i="4"/>
  <c r="C366" i="4"/>
  <c r="E390" i="4"/>
  <c r="M406" i="4"/>
  <c r="C430" i="4"/>
  <c r="D454" i="4"/>
  <c r="L470" i="4"/>
  <c r="D494" i="4"/>
  <c r="D518" i="4"/>
  <c r="M534" i="4"/>
  <c r="B558" i="4"/>
  <c r="B582" i="4"/>
  <c r="L598" i="4"/>
  <c r="B622" i="4"/>
  <c r="E646" i="4"/>
  <c r="M662" i="4"/>
  <c r="B686" i="4"/>
  <c r="B710" i="4"/>
  <c r="M726" i="4"/>
  <c r="B750" i="4"/>
  <c r="D774" i="4"/>
  <c r="M790" i="4"/>
  <c r="B814" i="4"/>
  <c r="D838" i="4"/>
  <c r="M854" i="4"/>
  <c r="B878" i="4"/>
  <c r="D902" i="4"/>
  <c r="M918" i="4"/>
  <c r="B942" i="4"/>
  <c r="D966" i="4"/>
  <c r="B982" i="4"/>
  <c r="C1006" i="4"/>
  <c r="E1030" i="4"/>
  <c r="M1046" i="4"/>
  <c r="B1070" i="4"/>
  <c r="E1094" i="4"/>
  <c r="Q1147" i="4"/>
  <c r="F1147" i="4"/>
  <c r="P1147" i="4"/>
  <c r="N1147" i="4"/>
  <c r="M1147" i="4"/>
  <c r="L1147" i="4"/>
  <c r="F1139" i="4"/>
  <c r="Q1139" i="4"/>
  <c r="P1139" i="4"/>
  <c r="N1139" i="4"/>
  <c r="L1139" i="4"/>
  <c r="C1139" i="4"/>
  <c r="B1139" i="4"/>
  <c r="Q1131" i="4"/>
  <c r="F1131" i="4"/>
  <c r="P1131" i="4"/>
  <c r="N1131" i="4"/>
  <c r="C1131" i="4"/>
  <c r="D1131" i="4"/>
  <c r="E1131" i="4"/>
  <c r="Q1123" i="4"/>
  <c r="F1123" i="4"/>
  <c r="P1123" i="4"/>
  <c r="N1123" i="4"/>
  <c r="B1123" i="4"/>
  <c r="Q1115" i="4"/>
  <c r="F1115" i="4"/>
  <c r="P1115" i="4"/>
  <c r="N1115" i="4"/>
  <c r="L1115" i="4"/>
  <c r="M1115" i="4"/>
  <c r="F1107" i="4"/>
  <c r="Q1107" i="4"/>
  <c r="P1107" i="4"/>
  <c r="N1107" i="4"/>
  <c r="L1107" i="4"/>
  <c r="B1107" i="4"/>
  <c r="C1107" i="4"/>
  <c r="Q1099" i="4"/>
  <c r="F1099" i="4"/>
  <c r="P1099" i="4"/>
  <c r="N1099" i="4"/>
  <c r="B1099" i="4"/>
  <c r="C1099" i="4"/>
  <c r="E1099" i="4"/>
  <c r="Q1091" i="4"/>
  <c r="F1091" i="4"/>
  <c r="P1091" i="4"/>
  <c r="N1091" i="4"/>
  <c r="E1091" i="4"/>
  <c r="Q1083" i="4"/>
  <c r="F1083" i="4"/>
  <c r="P1083" i="4"/>
  <c r="N1083" i="4"/>
  <c r="M1083" i="4"/>
  <c r="C1083" i="4"/>
  <c r="F1075" i="4"/>
  <c r="Q1075" i="4"/>
  <c r="P1075" i="4"/>
  <c r="N1075" i="4"/>
  <c r="L1075" i="4"/>
  <c r="C1075" i="4"/>
  <c r="B1075" i="4"/>
  <c r="Q1067" i="4"/>
  <c r="F1067" i="4"/>
  <c r="P1067" i="4"/>
  <c r="N1067" i="4"/>
  <c r="B1067" i="4"/>
  <c r="D1067" i="4"/>
  <c r="E1067" i="4"/>
  <c r="Q1059" i="4"/>
  <c r="F1059" i="4"/>
  <c r="P1059" i="4"/>
  <c r="N1059" i="4"/>
  <c r="E1059" i="4"/>
  <c r="Q1051" i="4"/>
  <c r="F1051" i="4"/>
  <c r="P1051" i="4"/>
  <c r="N1051" i="4"/>
  <c r="M1051" i="4"/>
  <c r="L1051" i="4"/>
  <c r="F1043" i="4"/>
  <c r="Q1043" i="4"/>
  <c r="P1043" i="4"/>
  <c r="N1043" i="4"/>
  <c r="L1043" i="4"/>
  <c r="C1043" i="4"/>
  <c r="B1043" i="4"/>
  <c r="Q1035" i="4"/>
  <c r="F1035" i="4"/>
  <c r="P1035" i="4"/>
  <c r="N1035" i="4"/>
  <c r="B1035" i="4"/>
  <c r="E1035" i="4"/>
  <c r="D1035" i="4"/>
  <c r="Q1027" i="4"/>
  <c r="F1027" i="4"/>
  <c r="P1027" i="4"/>
  <c r="N1027" i="4"/>
  <c r="E1027" i="4"/>
  <c r="Q1019" i="4"/>
  <c r="F1019" i="4"/>
  <c r="P1019" i="4"/>
  <c r="N1019" i="4"/>
  <c r="M1019" i="4"/>
  <c r="L1019" i="4"/>
  <c r="F1011" i="4"/>
  <c r="Q1011" i="4"/>
  <c r="P1011" i="4"/>
  <c r="N1011" i="4"/>
  <c r="D1011" i="4"/>
  <c r="L1011" i="4"/>
  <c r="C1011" i="4"/>
  <c r="Q1003" i="4"/>
  <c r="F1003" i="4"/>
  <c r="P1003" i="4"/>
  <c r="N1003" i="4"/>
  <c r="C1003" i="4"/>
  <c r="B1003" i="4"/>
  <c r="E1003" i="4"/>
  <c r="Q995" i="4"/>
  <c r="F995" i="4"/>
  <c r="P995" i="4"/>
  <c r="N995" i="4"/>
  <c r="E995" i="4"/>
  <c r="Q987" i="4"/>
  <c r="F987" i="4"/>
  <c r="P987" i="4"/>
  <c r="N987" i="4"/>
  <c r="M987" i="4"/>
  <c r="L987" i="4"/>
  <c r="F979" i="4"/>
  <c r="Q979" i="4"/>
  <c r="P979" i="4"/>
  <c r="N979" i="4"/>
  <c r="L979" i="4"/>
  <c r="C979" i="4"/>
  <c r="D979" i="4"/>
  <c r="Q971" i="4"/>
  <c r="F971" i="4"/>
  <c r="P971" i="4"/>
  <c r="N971" i="4"/>
  <c r="D971" i="4"/>
  <c r="B971" i="4"/>
  <c r="E971" i="4"/>
  <c r="Q963" i="4"/>
  <c r="F963" i="4"/>
  <c r="P963" i="4"/>
  <c r="N963" i="4"/>
  <c r="E963" i="4"/>
  <c r="Q955" i="4"/>
  <c r="F955" i="4"/>
  <c r="P955" i="4"/>
  <c r="N955" i="4"/>
  <c r="M955" i="4"/>
  <c r="L955" i="4"/>
  <c r="F947" i="4"/>
  <c r="Q947" i="4"/>
  <c r="P947" i="4"/>
  <c r="N947" i="4"/>
  <c r="L947" i="4"/>
  <c r="C947" i="4"/>
  <c r="D947" i="4"/>
  <c r="Q939" i="4"/>
  <c r="F939" i="4"/>
  <c r="P939" i="4"/>
  <c r="N939" i="4"/>
  <c r="B939" i="4"/>
  <c r="E939" i="4"/>
  <c r="L939" i="4"/>
  <c r="Q931" i="4"/>
  <c r="F931" i="4"/>
  <c r="P931" i="4"/>
  <c r="N931" i="4"/>
  <c r="E931" i="4"/>
  <c r="Q923" i="4"/>
  <c r="F923" i="4"/>
  <c r="P923" i="4"/>
  <c r="N923" i="4"/>
  <c r="M923" i="4"/>
  <c r="L923" i="4"/>
  <c r="Q915" i="4"/>
  <c r="F915" i="4"/>
  <c r="P915" i="4"/>
  <c r="N915" i="4"/>
  <c r="L915" i="4"/>
  <c r="C915" i="4"/>
  <c r="D915" i="4"/>
  <c r="Q907" i="4"/>
  <c r="F907" i="4"/>
  <c r="P907" i="4"/>
  <c r="N907" i="4"/>
  <c r="D907" i="4"/>
  <c r="B907" i="4"/>
  <c r="E907" i="4"/>
  <c r="Q899" i="4"/>
  <c r="F899" i="4"/>
  <c r="P899" i="4"/>
  <c r="N899" i="4"/>
  <c r="E899" i="4"/>
  <c r="Q891" i="4"/>
  <c r="F891" i="4"/>
  <c r="P891" i="4"/>
  <c r="N891" i="4"/>
  <c r="M891" i="4"/>
  <c r="L891" i="4"/>
  <c r="Q883" i="4"/>
  <c r="F883" i="4"/>
  <c r="P883" i="4"/>
  <c r="N883" i="4"/>
  <c r="L883" i="4"/>
  <c r="C883" i="4"/>
  <c r="D883" i="4"/>
  <c r="Q875" i="4"/>
  <c r="F875" i="4"/>
  <c r="P875" i="4"/>
  <c r="N875" i="4"/>
  <c r="D875" i="4"/>
  <c r="B875" i="4"/>
  <c r="E875" i="4"/>
  <c r="Q867" i="4"/>
  <c r="F867" i="4"/>
  <c r="P867" i="4"/>
  <c r="N867" i="4"/>
  <c r="E867" i="4"/>
  <c r="Q859" i="4"/>
  <c r="F859" i="4"/>
  <c r="P859" i="4"/>
  <c r="N859" i="4"/>
  <c r="M859" i="4"/>
  <c r="L859" i="4"/>
  <c r="Q851" i="4"/>
  <c r="F851" i="4"/>
  <c r="P851" i="4"/>
  <c r="N851" i="4"/>
  <c r="L851" i="4"/>
  <c r="C851" i="4"/>
  <c r="D851" i="4"/>
  <c r="Q843" i="4"/>
  <c r="F843" i="4"/>
  <c r="P843" i="4"/>
  <c r="N843" i="4"/>
  <c r="D843" i="4"/>
  <c r="B843" i="4"/>
  <c r="E843" i="4"/>
  <c r="Q835" i="4"/>
  <c r="F835" i="4"/>
  <c r="P835" i="4"/>
  <c r="N835" i="4"/>
  <c r="E835" i="4"/>
  <c r="Q827" i="4"/>
  <c r="F827" i="4"/>
  <c r="P827" i="4"/>
  <c r="N827" i="4"/>
  <c r="M827" i="4"/>
  <c r="L827" i="4"/>
  <c r="Q819" i="4"/>
  <c r="F819" i="4"/>
  <c r="P819" i="4"/>
  <c r="N819" i="4"/>
  <c r="L819" i="4"/>
  <c r="C819" i="4"/>
  <c r="D819" i="4"/>
  <c r="Q811" i="4"/>
  <c r="F811" i="4"/>
  <c r="P811" i="4"/>
  <c r="N811" i="4"/>
  <c r="D811" i="4"/>
  <c r="B811" i="4"/>
  <c r="E811" i="4"/>
  <c r="Q803" i="4"/>
  <c r="F803" i="4"/>
  <c r="P803" i="4"/>
  <c r="N803" i="4"/>
  <c r="E803" i="4"/>
  <c r="Q795" i="4"/>
  <c r="F795" i="4"/>
  <c r="P795" i="4"/>
  <c r="N795" i="4"/>
  <c r="M795" i="4"/>
  <c r="L795" i="4"/>
  <c r="Q787" i="4"/>
  <c r="F787" i="4"/>
  <c r="P787" i="4"/>
  <c r="N787" i="4"/>
  <c r="L787" i="4"/>
  <c r="C787" i="4"/>
  <c r="D787" i="4"/>
  <c r="Q779" i="4"/>
  <c r="F779" i="4"/>
  <c r="P779" i="4"/>
  <c r="N779" i="4"/>
  <c r="B779" i="4"/>
  <c r="L779" i="4"/>
  <c r="E779" i="4"/>
  <c r="Q771" i="4"/>
  <c r="F771" i="4"/>
  <c r="P771" i="4"/>
  <c r="N771" i="4"/>
  <c r="Q763" i="4"/>
  <c r="F763" i="4"/>
  <c r="P763" i="4"/>
  <c r="N763" i="4"/>
  <c r="L763" i="4"/>
  <c r="Q755" i="4"/>
  <c r="F755" i="4"/>
  <c r="P755" i="4"/>
  <c r="N755" i="4"/>
  <c r="Q747" i="4"/>
  <c r="F747" i="4"/>
  <c r="P747" i="4"/>
  <c r="N747" i="4"/>
  <c r="Q739" i="4"/>
  <c r="F739" i="4"/>
  <c r="P739" i="4"/>
  <c r="N739" i="4"/>
  <c r="Q731" i="4"/>
  <c r="F731" i="4"/>
  <c r="P731" i="4"/>
  <c r="N731" i="4"/>
  <c r="Q723" i="4"/>
  <c r="F723" i="4"/>
  <c r="P723" i="4"/>
  <c r="N723" i="4"/>
  <c r="Q715" i="4"/>
  <c r="F715" i="4"/>
  <c r="P715" i="4"/>
  <c r="N715" i="4"/>
  <c r="Q707" i="4"/>
  <c r="F707" i="4"/>
  <c r="P707" i="4"/>
  <c r="N707" i="4"/>
  <c r="Q699" i="4"/>
  <c r="F699" i="4"/>
  <c r="P699" i="4"/>
  <c r="N699" i="4"/>
  <c r="Q691" i="4"/>
  <c r="F691" i="4"/>
  <c r="P691" i="4"/>
  <c r="N691" i="4"/>
  <c r="Q683" i="4"/>
  <c r="F683" i="4"/>
  <c r="P683" i="4"/>
  <c r="N683" i="4"/>
  <c r="Q675" i="4"/>
  <c r="F675" i="4"/>
  <c r="P675" i="4"/>
  <c r="N675" i="4"/>
  <c r="Q667" i="4"/>
  <c r="F667" i="4"/>
  <c r="P667" i="4"/>
  <c r="N667" i="4"/>
  <c r="Q659" i="4"/>
  <c r="F659" i="4"/>
  <c r="P659" i="4"/>
  <c r="N659" i="4"/>
  <c r="Q651" i="4"/>
  <c r="F651" i="4"/>
  <c r="P651" i="4"/>
  <c r="N651" i="4"/>
  <c r="Q643" i="4"/>
  <c r="F643" i="4"/>
  <c r="P643" i="4"/>
  <c r="N643" i="4"/>
  <c r="Q635" i="4"/>
  <c r="F635" i="4"/>
  <c r="P635" i="4"/>
  <c r="N635" i="4"/>
  <c r="Q627" i="4"/>
  <c r="F627" i="4"/>
  <c r="P627" i="4"/>
  <c r="N627" i="4"/>
  <c r="Q619" i="4"/>
  <c r="F619" i="4"/>
  <c r="P619" i="4"/>
  <c r="N619" i="4"/>
  <c r="Q611" i="4"/>
  <c r="F611" i="4"/>
  <c r="P611" i="4"/>
  <c r="N611" i="4"/>
  <c r="Q603" i="4"/>
  <c r="F603" i="4"/>
  <c r="P603" i="4"/>
  <c r="N603" i="4"/>
  <c r="Q595" i="4"/>
  <c r="F595" i="4"/>
  <c r="P595" i="4"/>
  <c r="N595" i="4"/>
  <c r="Q587" i="4"/>
  <c r="F587" i="4"/>
  <c r="P587" i="4"/>
  <c r="N587" i="4"/>
  <c r="Q579" i="4"/>
  <c r="F579" i="4"/>
  <c r="P579" i="4"/>
  <c r="N579" i="4"/>
  <c r="Q571" i="4"/>
  <c r="F571" i="4"/>
  <c r="P571" i="4"/>
  <c r="N571" i="4"/>
  <c r="Q563" i="4"/>
  <c r="P563" i="4"/>
  <c r="N563" i="4"/>
  <c r="F563" i="4"/>
  <c r="Q555" i="4"/>
  <c r="F555" i="4"/>
  <c r="P555" i="4"/>
  <c r="N555" i="4"/>
  <c r="Q547" i="4"/>
  <c r="F547" i="4"/>
  <c r="P547" i="4"/>
  <c r="N547" i="4"/>
  <c r="Q539" i="4"/>
  <c r="F539" i="4"/>
  <c r="P539" i="4"/>
  <c r="N539" i="4"/>
  <c r="Q531" i="4"/>
  <c r="F531" i="4"/>
  <c r="P531" i="4"/>
  <c r="N531" i="4"/>
  <c r="Q523" i="4"/>
  <c r="F523" i="4"/>
  <c r="P523" i="4"/>
  <c r="N523" i="4"/>
  <c r="Q515" i="4"/>
  <c r="F515" i="4"/>
  <c r="P515" i="4"/>
  <c r="N515" i="4"/>
  <c r="Q507" i="4"/>
  <c r="F507" i="4"/>
  <c r="P507" i="4"/>
  <c r="N507" i="4"/>
  <c r="Q499" i="4"/>
  <c r="P499" i="4"/>
  <c r="N499" i="4"/>
  <c r="F499" i="4"/>
  <c r="Q491" i="4"/>
  <c r="F491" i="4"/>
  <c r="P491" i="4"/>
  <c r="N491" i="4"/>
  <c r="Q483" i="4"/>
  <c r="F483" i="4"/>
  <c r="P483" i="4"/>
  <c r="N483" i="4"/>
  <c r="Q475" i="4"/>
  <c r="F475" i="4"/>
  <c r="P475" i="4"/>
  <c r="N475" i="4"/>
  <c r="Q467" i="4"/>
  <c r="F467" i="4"/>
  <c r="P467" i="4"/>
  <c r="N467" i="4"/>
  <c r="Q459" i="4"/>
  <c r="F459" i="4"/>
  <c r="P459" i="4"/>
  <c r="N459" i="4"/>
  <c r="Q451" i="4"/>
  <c r="F451" i="4"/>
  <c r="P451" i="4"/>
  <c r="N451" i="4"/>
  <c r="Q443" i="4"/>
  <c r="F443" i="4"/>
  <c r="P443" i="4"/>
  <c r="N443" i="4"/>
  <c r="Q435" i="4"/>
  <c r="P435" i="4"/>
  <c r="F435" i="4"/>
  <c r="N435" i="4"/>
  <c r="Q427" i="4"/>
  <c r="F427" i="4"/>
  <c r="P427" i="4"/>
  <c r="N427" i="4"/>
  <c r="Q419" i="4"/>
  <c r="F419" i="4"/>
  <c r="P419" i="4"/>
  <c r="N419" i="4"/>
  <c r="Q411" i="4"/>
  <c r="F411" i="4"/>
  <c r="P411" i="4"/>
  <c r="N411" i="4"/>
  <c r="Q403" i="4"/>
  <c r="F403" i="4"/>
  <c r="P403" i="4"/>
  <c r="N403" i="4"/>
  <c r="Q395" i="4"/>
  <c r="F395" i="4"/>
  <c r="P395" i="4"/>
  <c r="N395" i="4"/>
  <c r="Q387" i="4"/>
  <c r="F387" i="4"/>
  <c r="P387" i="4"/>
  <c r="N387" i="4"/>
  <c r="Q379" i="4"/>
  <c r="F379" i="4"/>
  <c r="P379" i="4"/>
  <c r="N379" i="4"/>
  <c r="Q371" i="4"/>
  <c r="P371" i="4"/>
  <c r="N371" i="4"/>
  <c r="F371" i="4"/>
  <c r="Q363" i="4"/>
  <c r="F363" i="4"/>
  <c r="P363" i="4"/>
  <c r="N363" i="4"/>
  <c r="Q355" i="4"/>
  <c r="F355" i="4"/>
  <c r="P355" i="4"/>
  <c r="N355" i="4"/>
  <c r="Q347" i="4"/>
  <c r="F347" i="4"/>
  <c r="P347" i="4"/>
  <c r="N347" i="4"/>
  <c r="Q339" i="4"/>
  <c r="F339" i="4"/>
  <c r="P339" i="4"/>
  <c r="N339" i="4"/>
  <c r="Q331" i="4"/>
  <c r="F331" i="4"/>
  <c r="P331" i="4"/>
  <c r="N331" i="4"/>
  <c r="Q323" i="4"/>
  <c r="F323" i="4"/>
  <c r="P323" i="4"/>
  <c r="N323" i="4"/>
  <c r="Q315" i="4"/>
  <c r="F315" i="4"/>
  <c r="P315" i="4"/>
  <c r="N315" i="4"/>
  <c r="Q307" i="4"/>
  <c r="P307" i="4"/>
  <c r="F307" i="4"/>
  <c r="N307" i="4"/>
  <c r="Q299" i="4"/>
  <c r="F299" i="4"/>
  <c r="P299" i="4"/>
  <c r="N299" i="4"/>
  <c r="Q291" i="4"/>
  <c r="F291" i="4"/>
  <c r="P291" i="4"/>
  <c r="N291" i="4"/>
  <c r="Q283" i="4"/>
  <c r="F283" i="4"/>
  <c r="P283" i="4"/>
  <c r="N283" i="4"/>
  <c r="Q275" i="4"/>
  <c r="F275" i="4"/>
  <c r="P275" i="4"/>
  <c r="N275" i="4"/>
  <c r="Q267" i="4"/>
  <c r="F267" i="4"/>
  <c r="P267" i="4"/>
  <c r="N267" i="4"/>
  <c r="E265" i="4"/>
  <c r="D273" i="4"/>
  <c r="L281" i="4"/>
  <c r="E297" i="4"/>
  <c r="L305" i="4"/>
  <c r="L313" i="4"/>
  <c r="E329" i="4"/>
  <c r="D275" i="4"/>
  <c r="B283" i="4"/>
  <c r="M291" i="4"/>
  <c r="D307" i="4"/>
  <c r="C315" i="4"/>
  <c r="M323" i="4"/>
  <c r="L339" i="4"/>
  <c r="C347" i="4"/>
  <c r="M355" i="4"/>
  <c r="B371" i="4"/>
  <c r="C379" i="4"/>
  <c r="M387" i="4"/>
  <c r="D403" i="4"/>
  <c r="C411" i="4"/>
  <c r="M419" i="4"/>
  <c r="D435" i="4"/>
  <c r="C443" i="4"/>
  <c r="M451" i="4"/>
  <c r="D467" i="4"/>
  <c r="C475" i="4"/>
  <c r="M483" i="4"/>
  <c r="B499" i="4"/>
  <c r="C507" i="4"/>
  <c r="M515" i="4"/>
  <c r="D531" i="4"/>
  <c r="L539" i="4"/>
  <c r="M547" i="4"/>
  <c r="B563" i="4"/>
  <c r="D571" i="4"/>
  <c r="M579" i="4"/>
  <c r="D595" i="4"/>
  <c r="D603" i="4"/>
  <c r="M611" i="4"/>
  <c r="D627" i="4"/>
  <c r="C635" i="4"/>
  <c r="M643" i="4"/>
  <c r="C659" i="4"/>
  <c r="D667" i="4"/>
  <c r="M675" i="4"/>
  <c r="C691" i="4"/>
  <c r="C699" i="4"/>
  <c r="M707" i="4"/>
  <c r="D723" i="4"/>
  <c r="D731" i="4"/>
  <c r="M739" i="4"/>
  <c r="D755" i="4"/>
  <c r="B763" i="4"/>
  <c r="D779" i="4"/>
  <c r="D795" i="4"/>
  <c r="L811" i="4"/>
  <c r="C827" i="4"/>
  <c r="M843" i="4"/>
  <c r="B867" i="4"/>
  <c r="E883" i="4"/>
  <c r="D899" i="4"/>
  <c r="B915" i="4"/>
  <c r="C931" i="4"/>
  <c r="M947" i="4"/>
  <c r="L963" i="4"/>
  <c r="E987" i="4"/>
  <c r="M995" i="4"/>
  <c r="B1019" i="4"/>
  <c r="C1035" i="4"/>
  <c r="B1051" i="4"/>
  <c r="M1067" i="4"/>
  <c r="L1083" i="4"/>
  <c r="M1099" i="4"/>
  <c r="E1123" i="4"/>
  <c r="E1139" i="4"/>
  <c r="D270" i="4"/>
  <c r="E294" i="4"/>
  <c r="L310" i="4"/>
  <c r="B334" i="4"/>
  <c r="D358" i="4"/>
  <c r="M374" i="4"/>
  <c r="B398" i="4"/>
  <c r="E422" i="4"/>
  <c r="L438" i="4"/>
  <c r="C462" i="4"/>
  <c r="E486" i="4"/>
  <c r="M502" i="4"/>
  <c r="C526" i="4"/>
  <c r="C550" i="4"/>
  <c r="M566" i="4"/>
  <c r="B590" i="4"/>
  <c r="C614" i="4"/>
  <c r="L630" i="4"/>
  <c r="E654" i="4"/>
  <c r="D678" i="4"/>
  <c r="L694" i="4"/>
  <c r="C718" i="4"/>
  <c r="E742" i="4"/>
  <c r="L758" i="4"/>
  <c r="C782" i="4"/>
  <c r="E806" i="4"/>
  <c r="L822" i="4"/>
  <c r="C846" i="4"/>
  <c r="E870" i="4"/>
  <c r="L886" i="4"/>
  <c r="L910" i="4"/>
  <c r="E934" i="4"/>
  <c r="L950" i="4"/>
  <c r="C974" i="4"/>
  <c r="D998" i="4"/>
  <c r="L1014" i="4"/>
  <c r="C1038" i="4"/>
  <c r="C1062" i="4"/>
  <c r="L1078" i="4"/>
  <c r="M1102" i="4"/>
  <c r="B585" i="4"/>
  <c r="C753" i="4"/>
  <c r="B697" i="4"/>
  <c r="B873" i="4"/>
  <c r="E713" i="4"/>
  <c r="Q1146" i="4"/>
  <c r="F1146" i="4"/>
  <c r="N1146" i="4"/>
  <c r="P1146" i="4"/>
  <c r="Q1138" i="4"/>
  <c r="F1138" i="4"/>
  <c r="P1138" i="4"/>
  <c r="N1138" i="4"/>
  <c r="Q1130" i="4"/>
  <c r="F1130" i="4"/>
  <c r="P1130" i="4"/>
  <c r="N1130" i="4"/>
  <c r="Q1122" i="4"/>
  <c r="F1122" i="4"/>
  <c r="P1122" i="4"/>
  <c r="N1122" i="4"/>
  <c r="Q1114" i="4"/>
  <c r="F1114" i="4"/>
  <c r="N1114" i="4"/>
  <c r="P1114" i="4"/>
  <c r="Q1106" i="4"/>
  <c r="F1106" i="4"/>
  <c r="P1106" i="4"/>
  <c r="N1106" i="4"/>
  <c r="Q1098" i="4"/>
  <c r="F1098" i="4"/>
  <c r="P1098" i="4"/>
  <c r="N1098" i="4"/>
  <c r="Q1090" i="4"/>
  <c r="F1090" i="4"/>
  <c r="P1090" i="4"/>
  <c r="N1090" i="4"/>
  <c r="Q1082" i="4"/>
  <c r="F1082" i="4"/>
  <c r="N1082" i="4"/>
  <c r="P1082" i="4"/>
  <c r="Q1074" i="4"/>
  <c r="F1074" i="4"/>
  <c r="P1074" i="4"/>
  <c r="N1074" i="4"/>
  <c r="Q1066" i="4"/>
  <c r="F1066" i="4"/>
  <c r="P1066" i="4"/>
  <c r="N1066" i="4"/>
  <c r="Q1058" i="4"/>
  <c r="F1058" i="4"/>
  <c r="P1058" i="4"/>
  <c r="N1058" i="4"/>
  <c r="Q1050" i="4"/>
  <c r="F1050" i="4"/>
  <c r="N1050" i="4"/>
  <c r="P1050" i="4"/>
  <c r="Q1042" i="4"/>
  <c r="F1042" i="4"/>
  <c r="P1042" i="4"/>
  <c r="N1042" i="4"/>
  <c r="Q1034" i="4"/>
  <c r="F1034" i="4"/>
  <c r="P1034" i="4"/>
  <c r="N1034" i="4"/>
  <c r="Q1026" i="4"/>
  <c r="F1026" i="4"/>
  <c r="P1026" i="4"/>
  <c r="N1026" i="4"/>
  <c r="Q1018" i="4"/>
  <c r="F1018" i="4"/>
  <c r="N1018" i="4"/>
  <c r="P1018" i="4"/>
  <c r="Q1010" i="4"/>
  <c r="F1010" i="4"/>
  <c r="P1010" i="4"/>
  <c r="N1010" i="4"/>
  <c r="Q1002" i="4"/>
  <c r="F1002" i="4"/>
  <c r="P1002" i="4"/>
  <c r="N1002" i="4"/>
  <c r="Q994" i="4"/>
  <c r="F994" i="4"/>
  <c r="P994" i="4"/>
  <c r="N994" i="4"/>
  <c r="Q986" i="4"/>
  <c r="F986" i="4"/>
  <c r="N986" i="4"/>
  <c r="P986" i="4"/>
  <c r="Q978" i="4"/>
  <c r="F978" i="4"/>
  <c r="P978" i="4"/>
  <c r="N978" i="4"/>
  <c r="Q970" i="4"/>
  <c r="F970" i="4"/>
  <c r="P970" i="4"/>
  <c r="N970" i="4"/>
  <c r="Q962" i="4"/>
  <c r="F962" i="4"/>
  <c r="P962" i="4"/>
  <c r="N962" i="4"/>
  <c r="Q954" i="4"/>
  <c r="F954" i="4"/>
  <c r="N954" i="4"/>
  <c r="P954" i="4"/>
  <c r="Q946" i="4"/>
  <c r="F946" i="4"/>
  <c r="P946" i="4"/>
  <c r="N946" i="4"/>
  <c r="Q938" i="4"/>
  <c r="F938" i="4"/>
  <c r="P938" i="4"/>
  <c r="N938" i="4"/>
  <c r="Q930" i="4"/>
  <c r="F930" i="4"/>
  <c r="P930" i="4"/>
  <c r="N930" i="4"/>
  <c r="Q922" i="4"/>
  <c r="F922" i="4"/>
  <c r="N922" i="4"/>
  <c r="P922" i="4"/>
  <c r="Q914" i="4"/>
  <c r="F914" i="4"/>
  <c r="P914" i="4"/>
  <c r="N914" i="4"/>
  <c r="Q906" i="4"/>
  <c r="F906" i="4"/>
  <c r="P906" i="4"/>
  <c r="N906" i="4"/>
  <c r="Q898" i="4"/>
  <c r="F898" i="4"/>
  <c r="P898" i="4"/>
  <c r="N898" i="4"/>
  <c r="Q890" i="4"/>
  <c r="F890" i="4"/>
  <c r="N890" i="4"/>
  <c r="P890" i="4"/>
  <c r="Q882" i="4"/>
  <c r="F882" i="4"/>
  <c r="P882" i="4"/>
  <c r="N882" i="4"/>
  <c r="Q874" i="4"/>
  <c r="F874" i="4"/>
  <c r="P874" i="4"/>
  <c r="N874" i="4"/>
  <c r="Q866" i="4"/>
  <c r="F866" i="4"/>
  <c r="P866" i="4"/>
  <c r="N866" i="4"/>
  <c r="Q858" i="4"/>
  <c r="F858" i="4"/>
  <c r="N858" i="4"/>
  <c r="P858" i="4"/>
  <c r="Q850" i="4"/>
  <c r="F850" i="4"/>
  <c r="P850" i="4"/>
  <c r="N850" i="4"/>
  <c r="Q842" i="4"/>
  <c r="F842" i="4"/>
  <c r="P842" i="4"/>
  <c r="N842" i="4"/>
  <c r="Q834" i="4"/>
  <c r="F834" i="4"/>
  <c r="P834" i="4"/>
  <c r="N834" i="4"/>
  <c r="Q826" i="4"/>
  <c r="F826" i="4"/>
  <c r="N826" i="4"/>
  <c r="P826" i="4"/>
  <c r="Q818" i="4"/>
  <c r="F818" i="4"/>
  <c r="P818" i="4"/>
  <c r="N818" i="4"/>
  <c r="Q810" i="4"/>
  <c r="F810" i="4"/>
  <c r="P810" i="4"/>
  <c r="N810" i="4"/>
  <c r="Q802" i="4"/>
  <c r="F802" i="4"/>
  <c r="P802" i="4"/>
  <c r="N802" i="4"/>
  <c r="Q794" i="4"/>
  <c r="F794" i="4"/>
  <c r="N794" i="4"/>
  <c r="P794" i="4"/>
  <c r="Q786" i="4"/>
  <c r="F786" i="4"/>
  <c r="P786" i="4"/>
  <c r="N786" i="4"/>
  <c r="Q778" i="4"/>
  <c r="F778" i="4"/>
  <c r="P778" i="4"/>
  <c r="N778" i="4"/>
  <c r="Q770" i="4"/>
  <c r="F770" i="4"/>
  <c r="P770" i="4"/>
  <c r="N770" i="4"/>
  <c r="Q762" i="4"/>
  <c r="F762" i="4"/>
  <c r="N762" i="4"/>
  <c r="P762" i="4"/>
  <c r="Q754" i="4"/>
  <c r="F754" i="4"/>
  <c r="P754" i="4"/>
  <c r="N754" i="4"/>
  <c r="Q746" i="4"/>
  <c r="F746" i="4"/>
  <c r="P746" i="4"/>
  <c r="N746" i="4"/>
  <c r="Q738" i="4"/>
  <c r="F738" i="4"/>
  <c r="P738" i="4"/>
  <c r="N738" i="4"/>
  <c r="Q730" i="4"/>
  <c r="F730" i="4"/>
  <c r="N730" i="4"/>
  <c r="P730" i="4"/>
  <c r="Q722" i="4"/>
  <c r="F722" i="4"/>
  <c r="P722" i="4"/>
  <c r="N722" i="4"/>
  <c r="Q714" i="4"/>
  <c r="F714" i="4"/>
  <c r="P714" i="4"/>
  <c r="N714" i="4"/>
  <c r="Q706" i="4"/>
  <c r="F706" i="4"/>
  <c r="P706" i="4"/>
  <c r="N706" i="4"/>
  <c r="Q698" i="4"/>
  <c r="F698" i="4"/>
  <c r="N698" i="4"/>
  <c r="P698" i="4"/>
  <c r="Q690" i="4"/>
  <c r="F690" i="4"/>
  <c r="P690" i="4"/>
  <c r="N690" i="4"/>
  <c r="Q682" i="4"/>
  <c r="F682" i="4"/>
  <c r="P682" i="4"/>
  <c r="N682" i="4"/>
  <c r="Q674" i="4"/>
  <c r="F674" i="4"/>
  <c r="P674" i="4"/>
  <c r="N674" i="4"/>
  <c r="Q666" i="4"/>
  <c r="F666" i="4"/>
  <c r="N666" i="4"/>
  <c r="P666" i="4"/>
  <c r="Q658" i="4"/>
  <c r="F658" i="4"/>
  <c r="P658" i="4"/>
  <c r="N658" i="4"/>
  <c r="Q650" i="4"/>
  <c r="F650" i="4"/>
  <c r="P650" i="4"/>
  <c r="N650" i="4"/>
  <c r="Q642" i="4"/>
  <c r="F642" i="4"/>
  <c r="P642" i="4"/>
  <c r="N642" i="4"/>
  <c r="Q634" i="4"/>
  <c r="F634" i="4"/>
  <c r="N634" i="4"/>
  <c r="P634" i="4"/>
  <c r="Q626" i="4"/>
  <c r="F626" i="4"/>
  <c r="P626" i="4"/>
  <c r="N626" i="4"/>
  <c r="Q618" i="4"/>
  <c r="F618" i="4"/>
  <c r="P618" i="4"/>
  <c r="N618" i="4"/>
  <c r="Q610" i="4"/>
  <c r="F610" i="4"/>
  <c r="P610" i="4"/>
  <c r="N610" i="4"/>
  <c r="Q602" i="4"/>
  <c r="F602" i="4"/>
  <c r="N602" i="4"/>
  <c r="P602" i="4"/>
  <c r="Q594" i="4"/>
  <c r="F594" i="4"/>
  <c r="P594" i="4"/>
  <c r="N594" i="4"/>
  <c r="Q586" i="4"/>
  <c r="F586" i="4"/>
  <c r="P586" i="4"/>
  <c r="N586" i="4"/>
  <c r="Q578" i="4"/>
  <c r="F578" i="4"/>
  <c r="P578" i="4"/>
  <c r="N578" i="4"/>
  <c r="Q570" i="4"/>
  <c r="F570" i="4"/>
  <c r="N570" i="4"/>
  <c r="P570" i="4"/>
  <c r="Q562" i="4"/>
  <c r="F562" i="4"/>
  <c r="P562" i="4"/>
  <c r="N562" i="4"/>
  <c r="Q554" i="4"/>
  <c r="F554" i="4"/>
  <c r="P554" i="4"/>
  <c r="N554" i="4"/>
  <c r="Q546" i="4"/>
  <c r="F546" i="4"/>
  <c r="P546" i="4"/>
  <c r="N546" i="4"/>
  <c r="Q538" i="4"/>
  <c r="F538" i="4"/>
  <c r="N538" i="4"/>
  <c r="P538" i="4"/>
  <c r="Q530" i="4"/>
  <c r="F530" i="4"/>
  <c r="P530" i="4"/>
  <c r="N530" i="4"/>
  <c r="Q522" i="4"/>
  <c r="F522" i="4"/>
  <c r="P522" i="4"/>
  <c r="N522" i="4"/>
  <c r="Q514" i="4"/>
  <c r="F514" i="4"/>
  <c r="P514" i="4"/>
  <c r="N514" i="4"/>
  <c r="Q506" i="4"/>
  <c r="F506" i="4"/>
  <c r="N506" i="4"/>
  <c r="P506" i="4"/>
  <c r="Q498" i="4"/>
  <c r="F498" i="4"/>
  <c r="P498" i="4"/>
  <c r="N498" i="4"/>
  <c r="Q490" i="4"/>
  <c r="F490" i="4"/>
  <c r="P490" i="4"/>
  <c r="N490" i="4"/>
  <c r="Q482" i="4"/>
  <c r="F482" i="4"/>
  <c r="P482" i="4"/>
  <c r="N482" i="4"/>
  <c r="Q474" i="4"/>
  <c r="F474" i="4"/>
  <c r="P474" i="4"/>
  <c r="N474" i="4"/>
  <c r="Q466" i="4"/>
  <c r="F466" i="4"/>
  <c r="P466" i="4"/>
  <c r="N466" i="4"/>
  <c r="Q458" i="4"/>
  <c r="F458" i="4"/>
  <c r="P458" i="4"/>
  <c r="N458" i="4"/>
  <c r="Q450" i="4"/>
  <c r="F450" i="4"/>
  <c r="P450" i="4"/>
  <c r="N450" i="4"/>
  <c r="Q442" i="4"/>
  <c r="F442" i="4"/>
  <c r="N442" i="4"/>
  <c r="P442" i="4"/>
  <c r="Q434" i="4"/>
  <c r="F434" i="4"/>
  <c r="P434" i="4"/>
  <c r="N434" i="4"/>
  <c r="Q426" i="4"/>
  <c r="F426" i="4"/>
  <c r="P426" i="4"/>
  <c r="N426" i="4"/>
  <c r="Q418" i="4"/>
  <c r="F418" i="4"/>
  <c r="P418" i="4"/>
  <c r="N418" i="4"/>
  <c r="Q410" i="4"/>
  <c r="F410" i="4"/>
  <c r="P410" i="4"/>
  <c r="N410" i="4"/>
  <c r="Q402" i="4"/>
  <c r="F402" i="4"/>
  <c r="P402" i="4"/>
  <c r="N402" i="4"/>
  <c r="Q394" i="4"/>
  <c r="F394" i="4"/>
  <c r="P394" i="4"/>
  <c r="N394" i="4"/>
  <c r="Q386" i="4"/>
  <c r="F386" i="4"/>
  <c r="P386" i="4"/>
  <c r="N386" i="4"/>
  <c r="Q378" i="4"/>
  <c r="F378" i="4"/>
  <c r="N378" i="4"/>
  <c r="P378" i="4"/>
  <c r="Q370" i="4"/>
  <c r="F370" i="4"/>
  <c r="P370" i="4"/>
  <c r="N370" i="4"/>
  <c r="Q362" i="4"/>
  <c r="F362" i="4"/>
  <c r="P362" i="4"/>
  <c r="N362" i="4"/>
  <c r="Q354" i="4"/>
  <c r="F354" i="4"/>
  <c r="P354" i="4"/>
  <c r="N354" i="4"/>
  <c r="Q346" i="4"/>
  <c r="F346" i="4"/>
  <c r="P346" i="4"/>
  <c r="N346" i="4"/>
  <c r="Q338" i="4"/>
  <c r="F338" i="4"/>
  <c r="P338" i="4"/>
  <c r="N338" i="4"/>
  <c r="Q330" i="4"/>
  <c r="F330" i="4"/>
  <c r="P330" i="4"/>
  <c r="N330" i="4"/>
  <c r="Q322" i="4"/>
  <c r="F322" i="4"/>
  <c r="P322" i="4"/>
  <c r="N322" i="4"/>
  <c r="Q314" i="4"/>
  <c r="F314" i="4"/>
  <c r="N314" i="4"/>
  <c r="P314" i="4"/>
  <c r="Q306" i="4"/>
  <c r="F306" i="4"/>
  <c r="P306" i="4"/>
  <c r="N306" i="4"/>
  <c r="Q298" i="4"/>
  <c r="F298" i="4"/>
  <c r="P298" i="4"/>
  <c r="N298" i="4"/>
  <c r="Q290" i="4"/>
  <c r="F290" i="4"/>
  <c r="P290" i="4"/>
  <c r="N290" i="4"/>
  <c r="Q282" i="4"/>
  <c r="F282" i="4"/>
  <c r="P282" i="4"/>
  <c r="N282" i="4"/>
  <c r="Q274" i="4"/>
  <c r="F274" i="4"/>
  <c r="P274" i="4"/>
  <c r="N274" i="4"/>
  <c r="Q266" i="4"/>
  <c r="F266" i="4"/>
  <c r="P266" i="4"/>
  <c r="N266" i="4"/>
  <c r="B266" i="4"/>
  <c r="M274" i="4"/>
  <c r="D290" i="4"/>
  <c r="B298" i="4"/>
  <c r="M306" i="4"/>
  <c r="C322" i="4"/>
  <c r="B330" i="4"/>
  <c r="M338" i="4"/>
  <c r="C354" i="4"/>
  <c r="B362" i="4"/>
  <c r="M370" i="4"/>
  <c r="C386" i="4"/>
  <c r="B394" i="4"/>
  <c r="M402" i="4"/>
  <c r="C418" i="4"/>
  <c r="B426" i="4"/>
  <c r="M434" i="4"/>
  <c r="C450" i="4"/>
  <c r="B458" i="4"/>
  <c r="M466" i="4"/>
  <c r="C482" i="4"/>
  <c r="B490" i="4"/>
  <c r="M498" i="4"/>
  <c r="C514" i="4"/>
  <c r="D522" i="4"/>
  <c r="M530" i="4"/>
  <c r="C546" i="4"/>
  <c r="D554" i="4"/>
  <c r="M562" i="4"/>
  <c r="C578" i="4"/>
  <c r="D586" i="4"/>
  <c r="M594" i="4"/>
  <c r="C610" i="4"/>
  <c r="D618" i="4"/>
  <c r="M626" i="4"/>
  <c r="C642" i="4"/>
  <c r="D650" i="4"/>
  <c r="M658" i="4"/>
  <c r="C674" i="4"/>
  <c r="D682" i="4"/>
  <c r="M690" i="4"/>
  <c r="C706" i="4"/>
  <c r="D714" i="4"/>
  <c r="L722" i="4"/>
  <c r="C738" i="4"/>
  <c r="L746" i="4"/>
  <c r="M754" i="4"/>
  <c r="B770" i="4"/>
  <c r="B778" i="4"/>
  <c r="M786" i="4"/>
  <c r="C802" i="4"/>
  <c r="B810" i="4"/>
  <c r="M818" i="4"/>
  <c r="B834" i="4"/>
  <c r="B842" i="4"/>
  <c r="M850" i="4"/>
  <c r="B866" i="4"/>
  <c r="B874" i="4"/>
  <c r="M882" i="4"/>
  <c r="B898" i="4"/>
  <c r="B906" i="4"/>
  <c r="M914" i="4"/>
  <c r="C930" i="4"/>
  <c r="B938" i="4"/>
  <c r="L946" i="4"/>
  <c r="B962" i="4"/>
  <c r="B970" i="4"/>
  <c r="M978" i="4"/>
  <c r="D994" i="4"/>
  <c r="C1002" i="4"/>
  <c r="M1010" i="4"/>
  <c r="D1026" i="4"/>
  <c r="C1034" i="4"/>
  <c r="M1042" i="4"/>
  <c r="D1058" i="4"/>
  <c r="C1066" i="4"/>
  <c r="M1074" i="4"/>
  <c r="D1090" i="4"/>
  <c r="C1098" i="4"/>
  <c r="M1106" i="4"/>
  <c r="D1122" i="4"/>
  <c r="C1130" i="4"/>
  <c r="M1138" i="4"/>
  <c r="E267" i="4"/>
  <c r="C275" i="4"/>
  <c r="L283" i="4"/>
  <c r="E299" i="4"/>
  <c r="C307" i="4"/>
  <c r="M315" i="4"/>
  <c r="E331" i="4"/>
  <c r="B339" i="4"/>
  <c r="L347" i="4"/>
  <c r="E363" i="4"/>
  <c r="D371" i="4"/>
  <c r="M379" i="4"/>
  <c r="E395" i="4"/>
  <c r="B403" i="4"/>
  <c r="L411" i="4"/>
  <c r="D427" i="4"/>
  <c r="C435" i="4"/>
  <c r="M443" i="4"/>
  <c r="E459" i="4"/>
  <c r="C467" i="4"/>
  <c r="L475" i="4"/>
  <c r="E491" i="4"/>
  <c r="D499" i="4"/>
  <c r="M507" i="4"/>
  <c r="E523" i="4"/>
  <c r="C531" i="4"/>
  <c r="D539" i="4"/>
  <c r="E555" i="4"/>
  <c r="D563" i="4"/>
  <c r="M571" i="4"/>
  <c r="C587" i="4"/>
  <c r="C595" i="4"/>
  <c r="L603" i="4"/>
  <c r="E619" i="4"/>
  <c r="C627" i="4"/>
  <c r="L635" i="4"/>
  <c r="E651" i="4"/>
  <c r="D659" i="4"/>
  <c r="L667" i="4"/>
  <c r="E683" i="4"/>
  <c r="B691" i="4"/>
  <c r="L699" i="4"/>
  <c r="E715" i="4"/>
  <c r="C723" i="4"/>
  <c r="L731" i="4"/>
  <c r="E747" i="4"/>
  <c r="C755" i="4"/>
  <c r="M763" i="4"/>
  <c r="C779" i="4"/>
  <c r="C795" i="4"/>
  <c r="M811" i="4"/>
  <c r="B835" i="4"/>
  <c r="E851" i="4"/>
  <c r="D867" i="4"/>
  <c r="B883" i="4"/>
  <c r="C899" i="4"/>
  <c r="M915" i="4"/>
  <c r="L931" i="4"/>
  <c r="E955" i="4"/>
  <c r="M963" i="4"/>
  <c r="B987" i="4"/>
  <c r="D1003" i="4"/>
  <c r="C1019" i="4"/>
  <c r="L1035" i="4"/>
  <c r="C1051" i="4"/>
  <c r="L1067" i="4"/>
  <c r="D1091" i="4"/>
  <c r="E1107" i="4"/>
  <c r="D1123" i="4"/>
  <c r="D1139" i="4"/>
  <c r="B270" i="4"/>
  <c r="D294" i="4"/>
  <c r="M310" i="4"/>
  <c r="C334" i="4"/>
  <c r="E358" i="4"/>
  <c r="L374" i="4"/>
  <c r="C398" i="4"/>
  <c r="D422" i="4"/>
  <c r="M438" i="4"/>
  <c r="B462" i="4"/>
  <c r="D486" i="4"/>
  <c r="L502" i="4"/>
  <c r="D526" i="4"/>
  <c r="E550" i="4"/>
  <c r="L566" i="4"/>
  <c r="C590" i="4"/>
  <c r="B614" i="4"/>
  <c r="M630" i="4"/>
  <c r="D654" i="4"/>
  <c r="E678" i="4"/>
  <c r="M694" i="4"/>
  <c r="B718" i="4"/>
  <c r="B742" i="4"/>
  <c r="M758" i="4"/>
  <c r="B782" i="4"/>
  <c r="D806" i="4"/>
  <c r="M822" i="4"/>
  <c r="B846" i="4"/>
  <c r="D870" i="4"/>
  <c r="M886" i="4"/>
  <c r="C910" i="4"/>
  <c r="D934" i="4"/>
  <c r="M950" i="4"/>
  <c r="B974" i="4"/>
  <c r="E998" i="4"/>
  <c r="M1014" i="4"/>
  <c r="B1038" i="4"/>
  <c r="E1062" i="4"/>
  <c r="M1078" i="4"/>
  <c r="D1110" i="4"/>
  <c r="Q1129" i="4"/>
  <c r="F1129" i="4"/>
  <c r="N1129" i="4"/>
  <c r="P1129" i="4"/>
  <c r="M1129" i="4"/>
  <c r="L1129" i="4"/>
  <c r="E1129" i="4"/>
  <c r="D1129" i="4"/>
  <c r="Q1121" i="4"/>
  <c r="P1121" i="4"/>
  <c r="N1121" i="4"/>
  <c r="F1121" i="4"/>
  <c r="M1121" i="4"/>
  <c r="B1121" i="4"/>
  <c r="E1121" i="4"/>
  <c r="L1121" i="4"/>
  <c r="Q1113" i="4"/>
  <c r="F1113" i="4"/>
  <c r="N1113" i="4"/>
  <c r="P1113" i="4"/>
  <c r="M1113" i="4"/>
  <c r="L1113" i="4"/>
  <c r="B1113" i="4"/>
  <c r="E1113" i="4"/>
  <c r="D1113" i="4"/>
  <c r="Q1105" i="4"/>
  <c r="F1105" i="4"/>
  <c r="P1105" i="4"/>
  <c r="N1105" i="4"/>
  <c r="B1105" i="4"/>
  <c r="C1105" i="4"/>
  <c r="E1105" i="4"/>
  <c r="M1105" i="4"/>
  <c r="Q1097" i="4"/>
  <c r="F1097" i="4"/>
  <c r="N1097" i="4"/>
  <c r="P1097" i="4"/>
  <c r="M1097" i="4"/>
  <c r="L1097" i="4"/>
  <c r="C1097" i="4"/>
  <c r="E1097" i="4"/>
  <c r="D1097" i="4"/>
  <c r="B1097" i="4"/>
  <c r="Q1089" i="4"/>
  <c r="F1089" i="4"/>
  <c r="P1089" i="4"/>
  <c r="N1089" i="4"/>
  <c r="C1089" i="4"/>
  <c r="D1089" i="4"/>
  <c r="B1089" i="4"/>
  <c r="E1089" i="4"/>
  <c r="Q1081" i="4"/>
  <c r="F1081" i="4"/>
  <c r="N1081" i="4"/>
  <c r="P1081" i="4"/>
  <c r="E1081" i="4"/>
  <c r="C1081" i="4"/>
  <c r="D1081" i="4"/>
  <c r="M1081" i="4"/>
  <c r="Q1073" i="4"/>
  <c r="F1073" i="4"/>
  <c r="P1073" i="4"/>
  <c r="N1073" i="4"/>
  <c r="L1073" i="4"/>
  <c r="C1073" i="4"/>
  <c r="D1073" i="4"/>
  <c r="M1073" i="4"/>
  <c r="B1073" i="4"/>
  <c r="E1073" i="4"/>
  <c r="Q1065" i="4"/>
  <c r="F1065" i="4"/>
  <c r="N1065" i="4"/>
  <c r="P1065" i="4"/>
  <c r="C1065" i="4"/>
  <c r="D1065" i="4"/>
  <c r="B1065" i="4"/>
  <c r="E1065" i="4"/>
  <c r="Q1057" i="4"/>
  <c r="F1057" i="4"/>
  <c r="P1057" i="4"/>
  <c r="N1057" i="4"/>
  <c r="C1057" i="4"/>
  <c r="E1057" i="4"/>
  <c r="L1057" i="4"/>
  <c r="M1057" i="4"/>
  <c r="D1057" i="4"/>
  <c r="Q1049" i="4"/>
  <c r="F1049" i="4"/>
  <c r="N1049" i="4"/>
  <c r="P1049" i="4"/>
  <c r="M1049" i="4"/>
  <c r="L1049" i="4"/>
  <c r="D1049" i="4"/>
  <c r="B1049" i="4"/>
  <c r="C1049" i="4"/>
  <c r="Q1041" i="4"/>
  <c r="F1041" i="4"/>
  <c r="P1041" i="4"/>
  <c r="N1041" i="4"/>
  <c r="D1041" i="4"/>
  <c r="B1041" i="4"/>
  <c r="E1041" i="4"/>
  <c r="M1041" i="4"/>
  <c r="Q1033" i="4"/>
  <c r="F1033" i="4"/>
  <c r="N1033" i="4"/>
  <c r="P1033" i="4"/>
  <c r="D1033" i="4"/>
  <c r="E1033" i="4"/>
  <c r="L1033" i="4"/>
  <c r="B1033" i="4"/>
  <c r="Q1025" i="4"/>
  <c r="F1025" i="4"/>
  <c r="P1025" i="4"/>
  <c r="N1025" i="4"/>
  <c r="M1025" i="4"/>
  <c r="D1025" i="4"/>
  <c r="C1025" i="4"/>
  <c r="Q1017" i="4"/>
  <c r="F1017" i="4"/>
  <c r="N1017" i="4"/>
  <c r="P1017" i="4"/>
  <c r="L1017" i="4"/>
  <c r="B1017" i="4"/>
  <c r="D1017" i="4"/>
  <c r="C1017" i="4"/>
  <c r="Q1009" i="4"/>
  <c r="F1009" i="4"/>
  <c r="P1009" i="4"/>
  <c r="N1009" i="4"/>
  <c r="M1009" i="4"/>
  <c r="D1009" i="4"/>
  <c r="L1009" i="4"/>
  <c r="B1009" i="4"/>
  <c r="Q1001" i="4"/>
  <c r="F1001" i="4"/>
  <c r="N1001" i="4"/>
  <c r="P1001" i="4"/>
  <c r="E1001" i="4"/>
  <c r="B1001" i="4"/>
  <c r="D1001" i="4"/>
  <c r="M1001" i="4"/>
  <c r="Q993" i="4"/>
  <c r="F993" i="4"/>
  <c r="P993" i="4"/>
  <c r="N993" i="4"/>
  <c r="C993" i="4"/>
  <c r="D993" i="4"/>
  <c r="E993" i="4"/>
  <c r="M993" i="4"/>
  <c r="B993" i="4"/>
  <c r="Q985" i="4"/>
  <c r="F985" i="4"/>
  <c r="N985" i="4"/>
  <c r="P985" i="4"/>
  <c r="M985" i="4"/>
  <c r="L985" i="4"/>
  <c r="B985" i="4"/>
  <c r="E985" i="4"/>
  <c r="C985" i="4"/>
  <c r="D985" i="4"/>
  <c r="Q977" i="4"/>
  <c r="F977" i="4"/>
  <c r="P977" i="4"/>
  <c r="N977" i="4"/>
  <c r="M977" i="4"/>
  <c r="L977" i="4"/>
  <c r="B977" i="4"/>
  <c r="E977" i="4"/>
  <c r="C977" i="4"/>
  <c r="Q969" i="4"/>
  <c r="F969" i="4"/>
  <c r="N969" i="4"/>
  <c r="P969" i="4"/>
  <c r="D969" i="4"/>
  <c r="B969" i="4"/>
  <c r="M969" i="4"/>
  <c r="L969" i="4"/>
  <c r="Q961" i="4"/>
  <c r="F961" i="4"/>
  <c r="P961" i="4"/>
  <c r="N961" i="4"/>
  <c r="M961" i="4"/>
  <c r="L961" i="4"/>
  <c r="C961" i="4"/>
  <c r="B961" i="4"/>
  <c r="D961" i="4"/>
  <c r="Q953" i="4"/>
  <c r="F953" i="4"/>
  <c r="N953" i="4"/>
  <c r="P953" i="4"/>
  <c r="B953" i="4"/>
  <c r="C953" i="4"/>
  <c r="D953" i="4"/>
  <c r="M953" i="4"/>
  <c r="Q945" i="4"/>
  <c r="F945" i="4"/>
  <c r="P945" i="4"/>
  <c r="N945" i="4"/>
  <c r="B945" i="4"/>
  <c r="C945" i="4"/>
  <c r="D945" i="4"/>
  <c r="L945" i="4"/>
  <c r="E945" i="4"/>
  <c r="Q937" i="4"/>
  <c r="F937" i="4"/>
  <c r="N937" i="4"/>
  <c r="P937" i="4"/>
  <c r="M937" i="4"/>
  <c r="B937" i="4"/>
  <c r="C937" i="4"/>
  <c r="L937" i="4"/>
  <c r="Q929" i="4"/>
  <c r="F929" i="4"/>
  <c r="P929" i="4"/>
  <c r="N929" i="4"/>
  <c r="L929" i="4"/>
  <c r="B929" i="4"/>
  <c r="D929" i="4"/>
  <c r="C929" i="4"/>
  <c r="Q921" i="4"/>
  <c r="F921" i="4"/>
  <c r="N921" i="4"/>
  <c r="P921" i="4"/>
  <c r="E921" i="4"/>
  <c r="D921" i="4"/>
  <c r="L921" i="4"/>
  <c r="M921" i="4"/>
  <c r="Q913" i="4"/>
  <c r="F913" i="4"/>
  <c r="P913" i="4"/>
  <c r="N913" i="4"/>
  <c r="D913" i="4"/>
  <c r="E913" i="4"/>
  <c r="L913" i="4"/>
  <c r="M913" i="4"/>
  <c r="Q905" i="4"/>
  <c r="F905" i="4"/>
  <c r="N905" i="4"/>
  <c r="P905" i="4"/>
  <c r="L905" i="4"/>
  <c r="B905" i="4"/>
  <c r="D905" i="4"/>
  <c r="M905" i="4"/>
  <c r="C905" i="4"/>
  <c r="E905" i="4"/>
  <c r="Q897" i="4"/>
  <c r="F897" i="4"/>
  <c r="P897" i="4"/>
  <c r="N897" i="4"/>
  <c r="D897" i="4"/>
  <c r="C897" i="4"/>
  <c r="E897" i="4"/>
  <c r="M897" i="4"/>
  <c r="B897" i="4"/>
  <c r="Q889" i="4"/>
  <c r="F889" i="4"/>
  <c r="N889" i="4"/>
  <c r="P889" i="4"/>
  <c r="M889" i="4"/>
  <c r="C889" i="4"/>
  <c r="L889" i="4"/>
  <c r="B889" i="4"/>
  <c r="D889" i="4"/>
  <c r="Q881" i="4"/>
  <c r="F881" i="4"/>
  <c r="P881" i="4"/>
  <c r="N881" i="4"/>
  <c r="M881" i="4"/>
  <c r="C881" i="4"/>
  <c r="E881" i="4"/>
  <c r="L881" i="4"/>
  <c r="Q873" i="4"/>
  <c r="F873" i="4"/>
  <c r="N873" i="4"/>
  <c r="P873" i="4"/>
  <c r="C873" i="4"/>
  <c r="D873" i="4"/>
  <c r="E873" i="4"/>
  <c r="M873" i="4"/>
  <c r="Q865" i="4"/>
  <c r="F865" i="4"/>
  <c r="P865" i="4"/>
  <c r="N865" i="4"/>
  <c r="E865" i="4"/>
  <c r="L865" i="4"/>
  <c r="M865" i="4"/>
  <c r="B865" i="4"/>
  <c r="Q857" i="4"/>
  <c r="F857" i="4"/>
  <c r="N857" i="4"/>
  <c r="P857" i="4"/>
  <c r="M857" i="4"/>
  <c r="L857" i="4"/>
  <c r="B857" i="4"/>
  <c r="E857" i="4"/>
  <c r="D857" i="4"/>
  <c r="Q849" i="4"/>
  <c r="F849" i="4"/>
  <c r="P849" i="4"/>
  <c r="N849" i="4"/>
  <c r="L849" i="4"/>
  <c r="M849" i="4"/>
  <c r="B849" i="4"/>
  <c r="E849" i="4"/>
  <c r="C849" i="4"/>
  <c r="D849" i="4"/>
  <c r="Q841" i="4"/>
  <c r="F841" i="4"/>
  <c r="N841" i="4"/>
  <c r="P841" i="4"/>
  <c r="E841" i="4"/>
  <c r="B841" i="4"/>
  <c r="C841" i="4"/>
  <c r="M841" i="4"/>
  <c r="Q833" i="4"/>
  <c r="F833" i="4"/>
  <c r="P833" i="4"/>
  <c r="N833" i="4"/>
  <c r="M833" i="4"/>
  <c r="L833" i="4"/>
  <c r="C833" i="4"/>
  <c r="B833" i="4"/>
  <c r="Q825" i="4"/>
  <c r="F825" i="4"/>
  <c r="N825" i="4"/>
  <c r="P825" i="4"/>
  <c r="L825" i="4"/>
  <c r="C825" i="4"/>
  <c r="D825" i="4"/>
  <c r="E825" i="4"/>
  <c r="Q817" i="4"/>
  <c r="F817" i="4"/>
  <c r="P817" i="4"/>
  <c r="N817" i="4"/>
  <c r="B817" i="4"/>
  <c r="C817" i="4"/>
  <c r="D817" i="4"/>
  <c r="E817" i="4"/>
  <c r="Q809" i="4"/>
  <c r="F809" i="4"/>
  <c r="N809" i="4"/>
  <c r="P809" i="4"/>
  <c r="M809" i="4"/>
  <c r="L809" i="4"/>
  <c r="D809" i="4"/>
  <c r="B809" i="4"/>
  <c r="C809" i="4"/>
  <c r="Q801" i="4"/>
  <c r="F801" i="4"/>
  <c r="P801" i="4"/>
  <c r="N801" i="4"/>
  <c r="C801" i="4"/>
  <c r="E801" i="4"/>
  <c r="L801" i="4"/>
  <c r="D801" i="4"/>
  <c r="Q793" i="4"/>
  <c r="F793" i="4"/>
  <c r="N793" i="4"/>
  <c r="P793" i="4"/>
  <c r="E793" i="4"/>
  <c r="C793" i="4"/>
  <c r="B793" i="4"/>
  <c r="M793" i="4"/>
  <c r="L793" i="4"/>
  <c r="Q785" i="4"/>
  <c r="F785" i="4"/>
  <c r="P785" i="4"/>
  <c r="N785" i="4"/>
  <c r="L785" i="4"/>
  <c r="B785" i="4"/>
  <c r="C785" i="4"/>
  <c r="M785" i="4"/>
  <c r="D785" i="4"/>
  <c r="E785" i="4"/>
  <c r="Q777" i="4"/>
  <c r="F777" i="4"/>
  <c r="N777" i="4"/>
  <c r="P777" i="4"/>
  <c r="L777" i="4"/>
  <c r="B777" i="4"/>
  <c r="D777" i="4"/>
  <c r="C777" i="4"/>
  <c r="Q769" i="4"/>
  <c r="F769" i="4"/>
  <c r="P769" i="4"/>
  <c r="N769" i="4"/>
  <c r="M769" i="4"/>
  <c r="B769" i="4"/>
  <c r="L769" i="4"/>
  <c r="C769" i="4"/>
  <c r="Q761" i="4"/>
  <c r="F761" i="4"/>
  <c r="N761" i="4"/>
  <c r="P761" i="4"/>
  <c r="M761" i="4"/>
  <c r="C761" i="4"/>
  <c r="B761" i="4"/>
  <c r="Q753" i="4"/>
  <c r="F753" i="4"/>
  <c r="P753" i="4"/>
  <c r="N753" i="4"/>
  <c r="L753" i="4"/>
  <c r="D753" i="4"/>
  <c r="E753" i="4"/>
  <c r="M753" i="4"/>
  <c r="Q745" i="4"/>
  <c r="F745" i="4"/>
  <c r="N745" i="4"/>
  <c r="P745" i="4"/>
  <c r="M745" i="4"/>
  <c r="L745" i="4"/>
  <c r="B745" i="4"/>
  <c r="E745" i="4"/>
  <c r="D745" i="4"/>
  <c r="C745" i="4"/>
  <c r="Q737" i="4"/>
  <c r="F737" i="4"/>
  <c r="P737" i="4"/>
  <c r="N737" i="4"/>
  <c r="M737" i="4"/>
  <c r="L737" i="4"/>
  <c r="D737" i="4"/>
  <c r="E737" i="4"/>
  <c r="C737" i="4"/>
  <c r="Q729" i="4"/>
  <c r="F729" i="4"/>
  <c r="N729" i="4"/>
  <c r="P729" i="4"/>
  <c r="C729" i="4"/>
  <c r="D729" i="4"/>
  <c r="E729" i="4"/>
  <c r="M729" i="4"/>
  <c r="B729" i="4"/>
  <c r="Q721" i="4"/>
  <c r="F721" i="4"/>
  <c r="P721" i="4"/>
  <c r="N721" i="4"/>
  <c r="E721" i="4"/>
  <c r="D721" i="4"/>
  <c r="B721" i="4"/>
  <c r="M721" i="4"/>
  <c r="Q713" i="4"/>
  <c r="F713" i="4"/>
  <c r="N713" i="4"/>
  <c r="P713" i="4"/>
  <c r="C713" i="4"/>
  <c r="D713" i="4"/>
  <c r="B713" i="4"/>
  <c r="M713" i="4"/>
  <c r="Q705" i="4"/>
  <c r="F705" i="4"/>
  <c r="P705" i="4"/>
  <c r="N705" i="4"/>
  <c r="D705" i="4"/>
  <c r="B705" i="4"/>
  <c r="C705" i="4"/>
  <c r="L705" i="4"/>
  <c r="E705" i="4"/>
  <c r="Q697" i="4"/>
  <c r="F697" i="4"/>
  <c r="N697" i="4"/>
  <c r="P697" i="4"/>
  <c r="E697" i="4"/>
  <c r="C697" i="4"/>
  <c r="M697" i="4"/>
  <c r="L697" i="4"/>
  <c r="Q689" i="4"/>
  <c r="F689" i="4"/>
  <c r="P689" i="4"/>
  <c r="N689" i="4"/>
  <c r="M689" i="4"/>
  <c r="L689" i="4"/>
  <c r="D689" i="4"/>
  <c r="B689" i="4"/>
  <c r="C689" i="4"/>
  <c r="Q681" i="4"/>
  <c r="F681" i="4"/>
  <c r="N681" i="4"/>
  <c r="P681" i="4"/>
  <c r="B681" i="4"/>
  <c r="E681" i="4"/>
  <c r="L681" i="4"/>
  <c r="M681" i="4"/>
  <c r="Q673" i="4"/>
  <c r="F673" i="4"/>
  <c r="P673" i="4"/>
  <c r="N673" i="4"/>
  <c r="C673" i="4"/>
  <c r="E673" i="4"/>
  <c r="L673" i="4"/>
  <c r="M673" i="4"/>
  <c r="Q665" i="4"/>
  <c r="F665" i="4"/>
  <c r="N665" i="4"/>
  <c r="P665" i="4"/>
  <c r="L665" i="4"/>
  <c r="B665" i="4"/>
  <c r="C665" i="4"/>
  <c r="D665" i="4"/>
  <c r="Q657" i="4"/>
  <c r="F657" i="4"/>
  <c r="P657" i="4"/>
  <c r="N657" i="4"/>
  <c r="M657" i="4"/>
  <c r="L657" i="4"/>
  <c r="D657" i="4"/>
  <c r="B657" i="4"/>
  <c r="Q649" i="4"/>
  <c r="F649" i="4"/>
  <c r="N649" i="4"/>
  <c r="P649" i="4"/>
  <c r="M649" i="4"/>
  <c r="D649" i="4"/>
  <c r="E649" i="4"/>
  <c r="L649" i="4"/>
  <c r="Q641" i="4"/>
  <c r="F641" i="4"/>
  <c r="P641" i="4"/>
  <c r="N641" i="4"/>
  <c r="M641" i="4"/>
  <c r="C641" i="4"/>
  <c r="L641" i="4"/>
  <c r="B641" i="4"/>
  <c r="D641" i="4"/>
  <c r="Q633" i="4"/>
  <c r="F633" i="4"/>
  <c r="N633" i="4"/>
  <c r="P633" i="4"/>
  <c r="L633" i="4"/>
  <c r="B633" i="4"/>
  <c r="D633" i="4"/>
  <c r="M633" i="4"/>
  <c r="C633" i="4"/>
  <c r="E633" i="4"/>
  <c r="Q625" i="4"/>
  <c r="F625" i="4"/>
  <c r="P625" i="4"/>
  <c r="N625" i="4"/>
  <c r="M625" i="4"/>
  <c r="L625" i="4"/>
  <c r="B625" i="4"/>
  <c r="E625" i="4"/>
  <c r="C625" i="4"/>
  <c r="D625" i="4"/>
  <c r="Q617" i="4"/>
  <c r="F617" i="4"/>
  <c r="N617" i="4"/>
  <c r="P617" i="4"/>
  <c r="D617" i="4"/>
  <c r="C617" i="4"/>
  <c r="E617" i="4"/>
  <c r="M617" i="4"/>
  <c r="B617" i="4"/>
  <c r="Q609" i="4"/>
  <c r="F609" i="4"/>
  <c r="P609" i="4"/>
  <c r="N609" i="4"/>
  <c r="M609" i="4"/>
  <c r="L609" i="4"/>
  <c r="D609" i="4"/>
  <c r="E609" i="4"/>
  <c r="B609" i="4"/>
  <c r="Q601" i="4"/>
  <c r="F601" i="4"/>
  <c r="N601" i="4"/>
  <c r="P601" i="4"/>
  <c r="C601" i="4"/>
  <c r="D601" i="4"/>
  <c r="E601" i="4"/>
  <c r="M601" i="4"/>
  <c r="Q593" i="4"/>
  <c r="F593" i="4"/>
  <c r="P593" i="4"/>
  <c r="N593" i="4"/>
  <c r="B593" i="4"/>
  <c r="C593" i="4"/>
  <c r="D593" i="4"/>
  <c r="E593" i="4"/>
  <c r="Q585" i="4"/>
  <c r="F585" i="4"/>
  <c r="N585" i="4"/>
  <c r="P585" i="4"/>
  <c r="E585" i="4"/>
  <c r="C585" i="4"/>
  <c r="M585" i="4"/>
  <c r="L585" i="4"/>
  <c r="Q577" i="4"/>
  <c r="F577" i="4"/>
  <c r="P577" i="4"/>
  <c r="N577" i="4"/>
  <c r="C577" i="4"/>
  <c r="D577" i="4"/>
  <c r="B577" i="4"/>
  <c r="E577" i="4"/>
  <c r="Q569" i="4"/>
  <c r="F569" i="4"/>
  <c r="N569" i="4"/>
  <c r="P569" i="4"/>
  <c r="E569" i="4"/>
  <c r="D569" i="4"/>
  <c r="C569" i="4"/>
  <c r="M569" i="4"/>
  <c r="Q561" i="4"/>
  <c r="F561" i="4"/>
  <c r="P561" i="4"/>
  <c r="N561" i="4"/>
  <c r="D561" i="4"/>
  <c r="E561" i="4"/>
  <c r="L561" i="4"/>
  <c r="C561" i="4"/>
  <c r="Q553" i="4"/>
  <c r="F553" i="4"/>
  <c r="N553" i="4"/>
  <c r="P553" i="4"/>
  <c r="C553" i="4"/>
  <c r="E553" i="4"/>
  <c r="L553" i="4"/>
  <c r="M553" i="4"/>
  <c r="D553" i="4"/>
  <c r="Q545" i="4"/>
  <c r="F545" i="4"/>
  <c r="P545" i="4"/>
  <c r="N545" i="4"/>
  <c r="M545" i="4"/>
  <c r="L545" i="4"/>
  <c r="B545" i="4"/>
  <c r="D545" i="4"/>
  <c r="Q537" i="4"/>
  <c r="F537" i="4"/>
  <c r="N537" i="4"/>
  <c r="P537" i="4"/>
  <c r="M537" i="4"/>
  <c r="D537" i="4"/>
  <c r="B537" i="4"/>
  <c r="Q529" i="4"/>
  <c r="F529" i="4"/>
  <c r="P529" i="4"/>
  <c r="N529" i="4"/>
  <c r="M529" i="4"/>
  <c r="D529" i="4"/>
  <c r="L529" i="4"/>
  <c r="C529" i="4"/>
  <c r="Q521" i="4"/>
  <c r="F521" i="4"/>
  <c r="N521" i="4"/>
  <c r="P521" i="4"/>
  <c r="M521" i="4"/>
  <c r="L521" i="4"/>
  <c r="B521" i="4"/>
  <c r="C521" i="4"/>
  <c r="D521" i="4"/>
  <c r="Q513" i="4"/>
  <c r="F513" i="4"/>
  <c r="P513" i="4"/>
  <c r="N513" i="4"/>
  <c r="M513" i="4"/>
  <c r="L513" i="4"/>
  <c r="C513" i="4"/>
  <c r="E513" i="4"/>
  <c r="D513" i="4"/>
  <c r="B513" i="4"/>
  <c r="Q505" i="4"/>
  <c r="F505" i="4"/>
  <c r="N505" i="4"/>
  <c r="P505" i="4"/>
  <c r="L505" i="4"/>
  <c r="B505" i="4"/>
  <c r="C505" i="4"/>
  <c r="M505" i="4"/>
  <c r="D505" i="4"/>
  <c r="E505" i="4"/>
  <c r="Q497" i="4"/>
  <c r="F497" i="4"/>
  <c r="P497" i="4"/>
  <c r="N497" i="4"/>
  <c r="M497" i="4"/>
  <c r="L497" i="4"/>
  <c r="B497" i="4"/>
  <c r="E497" i="4"/>
  <c r="D497" i="4"/>
  <c r="Q489" i="4"/>
  <c r="F489" i="4"/>
  <c r="N489" i="4"/>
  <c r="P489" i="4"/>
  <c r="D489" i="4"/>
  <c r="B489" i="4"/>
  <c r="E489" i="4"/>
  <c r="M489" i="4"/>
  <c r="Q481" i="4"/>
  <c r="F481" i="4"/>
  <c r="N481" i="4"/>
  <c r="P481" i="4"/>
  <c r="B481" i="4"/>
  <c r="D481" i="4"/>
  <c r="C481" i="4"/>
  <c r="M481" i="4"/>
  <c r="Q473" i="4"/>
  <c r="F473" i="4"/>
  <c r="N473" i="4"/>
  <c r="P473" i="4"/>
  <c r="L473" i="4"/>
  <c r="D473" i="4"/>
  <c r="B473" i="4"/>
  <c r="C473" i="4"/>
  <c r="Q465" i="4"/>
  <c r="F465" i="4"/>
  <c r="N465" i="4"/>
  <c r="P465" i="4"/>
  <c r="B465" i="4"/>
  <c r="C465" i="4"/>
  <c r="D465" i="4"/>
  <c r="L465" i="4"/>
  <c r="E465" i="4"/>
  <c r="Q457" i="4"/>
  <c r="F457" i="4"/>
  <c r="N457" i="4"/>
  <c r="P457" i="4"/>
  <c r="E457" i="4"/>
  <c r="C457" i="4"/>
  <c r="B457" i="4"/>
  <c r="M457" i="4"/>
  <c r="Q449" i="4"/>
  <c r="F449" i="4"/>
  <c r="N449" i="4"/>
  <c r="P449" i="4"/>
  <c r="C449" i="4"/>
  <c r="E449" i="4"/>
  <c r="L449" i="4"/>
  <c r="M449" i="4"/>
  <c r="Q441" i="4"/>
  <c r="F441" i="4"/>
  <c r="N441" i="4"/>
  <c r="P441" i="4"/>
  <c r="C441" i="4"/>
  <c r="E441" i="4"/>
  <c r="L441" i="4"/>
  <c r="M441" i="4"/>
  <c r="Q433" i="4"/>
  <c r="F433" i="4"/>
  <c r="N433" i="4"/>
  <c r="P433" i="4"/>
  <c r="M433" i="4"/>
  <c r="L433" i="4"/>
  <c r="C433" i="4"/>
  <c r="B433" i="4"/>
  <c r="D433" i="4"/>
  <c r="Q425" i="4"/>
  <c r="F425" i="4"/>
  <c r="N425" i="4"/>
  <c r="P425" i="4"/>
  <c r="M425" i="4"/>
  <c r="D425" i="4"/>
  <c r="L425" i="4"/>
  <c r="C425" i="4"/>
  <c r="B425" i="4"/>
  <c r="Q417" i="4"/>
  <c r="F417" i="4"/>
  <c r="N417" i="4"/>
  <c r="P417" i="4"/>
  <c r="M417" i="4"/>
  <c r="L417" i="4"/>
  <c r="E417" i="4"/>
  <c r="B417" i="4"/>
  <c r="Q409" i="4"/>
  <c r="F409" i="4"/>
  <c r="N409" i="4"/>
  <c r="P409" i="4"/>
  <c r="L409" i="4"/>
  <c r="B409" i="4"/>
  <c r="C409" i="4"/>
  <c r="E409" i="4"/>
  <c r="Q401" i="4"/>
  <c r="F401" i="4"/>
  <c r="N401" i="4"/>
  <c r="P401" i="4"/>
  <c r="M401" i="4"/>
  <c r="L401" i="4"/>
  <c r="B401" i="4"/>
  <c r="E401" i="4"/>
  <c r="C401" i="4"/>
  <c r="Q393" i="4"/>
  <c r="F393" i="4"/>
  <c r="N393" i="4"/>
  <c r="P393" i="4"/>
  <c r="D393" i="4"/>
  <c r="B393" i="4"/>
  <c r="E393" i="4"/>
  <c r="M393" i="4"/>
  <c r="C393" i="4"/>
  <c r="Q385" i="4"/>
  <c r="F385" i="4"/>
  <c r="N385" i="4"/>
  <c r="P385" i="4"/>
  <c r="D385" i="4"/>
  <c r="B385" i="4"/>
  <c r="C385" i="4"/>
  <c r="E385" i="4"/>
  <c r="Q377" i="4"/>
  <c r="F377" i="4"/>
  <c r="N377" i="4"/>
  <c r="P377" i="4"/>
  <c r="E377" i="4"/>
  <c r="B377" i="4"/>
  <c r="M377" i="4"/>
  <c r="L377" i="4"/>
  <c r="Q369" i="4"/>
  <c r="F369" i="4"/>
  <c r="N369" i="4"/>
  <c r="P369" i="4"/>
  <c r="D369" i="4"/>
  <c r="C369" i="4"/>
  <c r="E369" i="4"/>
  <c r="M369" i="4"/>
  <c r="B369" i="4"/>
  <c r="Q361" i="4"/>
  <c r="F361" i="4"/>
  <c r="N361" i="4"/>
  <c r="P361" i="4"/>
  <c r="M361" i="4"/>
  <c r="L361" i="4"/>
  <c r="C361" i="4"/>
  <c r="E361" i="4"/>
  <c r="D361" i="4"/>
  <c r="B361" i="4"/>
  <c r="Q353" i="4"/>
  <c r="F353" i="4"/>
  <c r="N353" i="4"/>
  <c r="P353" i="4"/>
  <c r="C353" i="4"/>
  <c r="E353" i="4"/>
  <c r="L353" i="4"/>
  <c r="M353" i="4"/>
  <c r="D353" i="4"/>
  <c r="Q345" i="4"/>
  <c r="F345" i="4"/>
  <c r="N345" i="4"/>
  <c r="P345" i="4"/>
  <c r="M345" i="4"/>
  <c r="L345" i="4"/>
  <c r="C345" i="4"/>
  <c r="B345" i="4"/>
  <c r="Q337" i="4"/>
  <c r="F337" i="4"/>
  <c r="N337" i="4"/>
  <c r="P337" i="4"/>
  <c r="E337" i="4"/>
  <c r="B337" i="4"/>
  <c r="M337" i="4"/>
  <c r="L337" i="4"/>
  <c r="Q329" i="4"/>
  <c r="F329" i="4"/>
  <c r="N329" i="4"/>
  <c r="P329" i="4"/>
  <c r="Q321" i="4"/>
  <c r="F321" i="4"/>
  <c r="N321" i="4"/>
  <c r="P321" i="4"/>
  <c r="Q313" i="4"/>
  <c r="F313" i="4"/>
  <c r="N313" i="4"/>
  <c r="P313" i="4"/>
  <c r="Q305" i="4"/>
  <c r="F305" i="4"/>
  <c r="N305" i="4"/>
  <c r="P305" i="4"/>
  <c r="Q297" i="4"/>
  <c r="F297" i="4"/>
  <c r="N297" i="4"/>
  <c r="P297" i="4"/>
  <c r="Q289" i="4"/>
  <c r="F289" i="4"/>
  <c r="N289" i="4"/>
  <c r="P289" i="4"/>
  <c r="Q281" i="4"/>
  <c r="F281" i="4"/>
  <c r="N281" i="4"/>
  <c r="P281" i="4"/>
  <c r="Q273" i="4"/>
  <c r="F273" i="4"/>
  <c r="N273" i="4"/>
  <c r="P273" i="4"/>
  <c r="Q265" i="4"/>
  <c r="F265" i="4"/>
  <c r="N265" i="4"/>
  <c r="P265" i="4"/>
  <c r="D265" i="4"/>
  <c r="L273" i="4"/>
  <c r="E289" i="4"/>
  <c r="B297" i="4"/>
  <c r="B305" i="4"/>
  <c r="E321" i="4"/>
  <c r="L329" i="4"/>
  <c r="L266" i="4"/>
  <c r="E282" i="4"/>
  <c r="C290" i="4"/>
  <c r="L298" i="4"/>
  <c r="E314" i="4"/>
  <c r="D322" i="4"/>
  <c r="L330" i="4"/>
  <c r="E346" i="4"/>
  <c r="D354" i="4"/>
  <c r="L362" i="4"/>
  <c r="E378" i="4"/>
  <c r="D386" i="4"/>
  <c r="L394" i="4"/>
  <c r="C410" i="4"/>
  <c r="D418" i="4"/>
  <c r="L426" i="4"/>
  <c r="E442" i="4"/>
  <c r="D450" i="4"/>
  <c r="L458" i="4"/>
  <c r="E474" i="4"/>
  <c r="L482" i="4"/>
  <c r="L490" i="4"/>
  <c r="E506" i="4"/>
  <c r="D514" i="4"/>
  <c r="L522" i="4"/>
  <c r="E538" i="4"/>
  <c r="B546" i="4"/>
  <c r="L554" i="4"/>
  <c r="E570" i="4"/>
  <c r="B578" i="4"/>
  <c r="L586" i="4"/>
  <c r="B602" i="4"/>
  <c r="B610" i="4"/>
  <c r="L618" i="4"/>
  <c r="E634" i="4"/>
  <c r="B642" i="4"/>
  <c r="L650" i="4"/>
  <c r="E666" i="4"/>
  <c r="B674" i="4"/>
  <c r="L682" i="4"/>
  <c r="E698" i="4"/>
  <c r="B706" i="4"/>
  <c r="L714" i="4"/>
  <c r="E730" i="4"/>
  <c r="B738" i="4"/>
  <c r="D746" i="4"/>
  <c r="E762" i="4"/>
  <c r="C770" i="4"/>
  <c r="L778" i="4"/>
  <c r="E794" i="4"/>
  <c r="B802" i="4"/>
  <c r="L810" i="4"/>
  <c r="E826" i="4"/>
  <c r="C834" i="4"/>
  <c r="L842" i="4"/>
  <c r="E858" i="4"/>
  <c r="C866" i="4"/>
  <c r="L874" i="4"/>
  <c r="E890" i="4"/>
  <c r="C898" i="4"/>
  <c r="L906" i="4"/>
  <c r="B922" i="4"/>
  <c r="B930" i="4"/>
  <c r="L938" i="4"/>
  <c r="E954" i="4"/>
  <c r="C962" i="4"/>
  <c r="L970" i="4"/>
  <c r="E986" i="4"/>
  <c r="B994" i="4"/>
  <c r="L1002" i="4"/>
  <c r="E1018" i="4"/>
  <c r="B1026" i="4"/>
  <c r="L1034" i="4"/>
  <c r="B1050" i="4"/>
  <c r="B1058" i="4"/>
  <c r="L1066" i="4"/>
  <c r="E1082" i="4"/>
  <c r="B1090" i="4"/>
  <c r="L1098" i="4"/>
  <c r="E1114" i="4"/>
  <c r="B1122" i="4"/>
  <c r="L1130" i="4"/>
  <c r="E1146" i="4"/>
  <c r="C267" i="4"/>
  <c r="B275" i="4"/>
  <c r="M283" i="4"/>
  <c r="D299" i="4"/>
  <c r="B307" i="4"/>
  <c r="L315" i="4"/>
  <c r="C331" i="4"/>
  <c r="D339" i="4"/>
  <c r="M347" i="4"/>
  <c r="C363" i="4"/>
  <c r="C371" i="4"/>
  <c r="L379" i="4"/>
  <c r="D395" i="4"/>
  <c r="C403" i="4"/>
  <c r="M411" i="4"/>
  <c r="C427" i="4"/>
  <c r="B435" i="4"/>
  <c r="L443" i="4"/>
  <c r="B459" i="4"/>
  <c r="B467" i="4"/>
  <c r="M475" i="4"/>
  <c r="D491" i="4"/>
  <c r="C499" i="4"/>
  <c r="L507" i="4"/>
  <c r="D523" i="4"/>
  <c r="B531" i="4"/>
  <c r="M539" i="4"/>
  <c r="D555" i="4"/>
  <c r="C563" i="4"/>
  <c r="L571" i="4"/>
  <c r="E587" i="4"/>
  <c r="B595" i="4"/>
  <c r="M603" i="4"/>
  <c r="D619" i="4"/>
  <c r="B627" i="4"/>
  <c r="M635" i="4"/>
  <c r="D651" i="4"/>
  <c r="B659" i="4"/>
  <c r="M667" i="4"/>
  <c r="D683" i="4"/>
  <c r="D691" i="4"/>
  <c r="M699" i="4"/>
  <c r="B715" i="4"/>
  <c r="B723" i="4"/>
  <c r="M731" i="4"/>
  <c r="D747" i="4"/>
  <c r="B755" i="4"/>
  <c r="E771" i="4"/>
  <c r="M779" i="4"/>
  <c r="B803" i="4"/>
  <c r="E819" i="4"/>
  <c r="D835" i="4"/>
  <c r="B851" i="4"/>
  <c r="C867" i="4"/>
  <c r="M883" i="4"/>
  <c r="L899" i="4"/>
  <c r="E923" i="4"/>
  <c r="M931" i="4"/>
  <c r="B955" i="4"/>
  <c r="C971" i="4"/>
  <c r="D987" i="4"/>
  <c r="L1003" i="4"/>
  <c r="D1019" i="4"/>
  <c r="M1035" i="4"/>
  <c r="D1059" i="4"/>
  <c r="E1075" i="4"/>
  <c r="B1091" i="4"/>
  <c r="D1107" i="4"/>
  <c r="C1123" i="4"/>
  <c r="M1139" i="4"/>
  <c r="L270" i="4"/>
  <c r="C294" i="4"/>
  <c r="E318" i="4"/>
  <c r="L334" i="4"/>
  <c r="B358" i="4"/>
  <c r="B382" i="4"/>
  <c r="L398" i="4"/>
  <c r="B422" i="4"/>
  <c r="E446" i="4"/>
  <c r="M462" i="4"/>
  <c r="B486" i="4"/>
  <c r="E510" i="4"/>
  <c r="M526" i="4"/>
  <c r="B550" i="4"/>
  <c r="E574" i="4"/>
  <c r="M590" i="4"/>
  <c r="D614" i="4"/>
  <c r="D638" i="4"/>
  <c r="M654" i="4"/>
  <c r="B678" i="4"/>
  <c r="D702" i="4"/>
  <c r="M718" i="4"/>
  <c r="C742" i="4"/>
  <c r="E766" i="4"/>
  <c r="M782" i="4"/>
  <c r="B806" i="4"/>
  <c r="D830" i="4"/>
  <c r="M846" i="4"/>
  <c r="B870" i="4"/>
  <c r="E894" i="4"/>
  <c r="M910" i="4"/>
  <c r="B934" i="4"/>
  <c r="D958" i="4"/>
  <c r="M974" i="4"/>
  <c r="C998" i="4"/>
  <c r="E1022" i="4"/>
  <c r="M1038" i="4"/>
  <c r="B1062" i="4"/>
  <c r="E1086" i="4"/>
  <c r="M1110" i="4"/>
  <c r="C497" i="4"/>
  <c r="C649" i="4"/>
  <c r="M801" i="4"/>
  <c r="D977" i="4"/>
  <c r="D1121" i="4"/>
  <c r="E345" i="4"/>
  <c r="D457" i="4"/>
  <c r="L617" i="4"/>
  <c r="E833" i="4"/>
  <c r="C1001" i="4"/>
  <c r="B569" i="4"/>
  <c r="L729" i="4"/>
  <c r="E937" i="4"/>
  <c r="L1081" i="4"/>
  <c r="D449" i="4"/>
  <c r="L577" i="4"/>
  <c r="E761" i="4"/>
  <c r="C921" i="4"/>
  <c r="L1089" i="4"/>
  <c r="D183" i="4"/>
  <c r="L30" i="4"/>
  <c r="L142" i="4"/>
  <c r="E262" i="4"/>
  <c r="D87" i="4"/>
  <c r="E38" i="4"/>
  <c r="C62" i="4"/>
  <c r="E94" i="4"/>
  <c r="L118" i="4"/>
  <c r="B150" i="4"/>
  <c r="L174" i="4"/>
  <c r="D206" i="4"/>
  <c r="E238" i="4"/>
  <c r="C262" i="4"/>
  <c r="E71" i="4"/>
  <c r="C87" i="4"/>
  <c r="D111" i="4"/>
  <c r="E135" i="4"/>
  <c r="E207" i="4"/>
  <c r="A4" i="4"/>
  <c r="N4" i="4" s="1"/>
  <c r="L24" i="4"/>
  <c r="C48" i="4"/>
  <c r="E72" i="4"/>
  <c r="L88" i="4"/>
  <c r="D112" i="4"/>
  <c r="C136" i="4"/>
  <c r="B152" i="4"/>
  <c r="D176" i="4"/>
  <c r="E200" i="4"/>
  <c r="L216" i="4"/>
  <c r="B240" i="4"/>
  <c r="C97" i="4"/>
  <c r="C14" i="4"/>
  <c r="D38" i="4"/>
  <c r="D70" i="4"/>
  <c r="L94" i="4"/>
  <c r="E126" i="4"/>
  <c r="L150" i="4"/>
  <c r="B182" i="4"/>
  <c r="B206" i="4"/>
  <c r="B238" i="4"/>
  <c r="E55" i="4"/>
  <c r="L71" i="4"/>
  <c r="C135" i="4"/>
  <c r="B87" i="4"/>
  <c r="C118" i="4"/>
  <c r="E206" i="4"/>
  <c r="B111" i="4"/>
  <c r="D14" i="4"/>
  <c r="E102" i="4"/>
  <c r="L182" i="4"/>
  <c r="L238" i="4"/>
  <c r="E15" i="4"/>
  <c r="D32" i="4"/>
  <c r="L48" i="4"/>
  <c r="E96" i="4"/>
  <c r="L112" i="4"/>
  <c r="E160" i="4"/>
  <c r="L176" i="4"/>
  <c r="E224" i="4"/>
  <c r="L240" i="4"/>
  <c r="B14" i="4"/>
  <c r="D46" i="4"/>
  <c r="C78" i="4"/>
  <c r="D102" i="4"/>
  <c r="E134" i="4"/>
  <c r="L158" i="4"/>
  <c r="E190" i="4"/>
  <c r="M214" i="4"/>
  <c r="B246" i="4"/>
  <c r="B15" i="4"/>
  <c r="C55" i="4"/>
  <c r="E111" i="4"/>
  <c r="L86" i="4"/>
  <c r="D230" i="4"/>
  <c r="E46" i="4"/>
  <c r="L126" i="4"/>
  <c r="B214" i="4"/>
  <c r="E16" i="4"/>
  <c r="B32" i="4"/>
  <c r="C56" i="4"/>
  <c r="E80" i="4"/>
  <c r="L96" i="4"/>
  <c r="D120" i="4"/>
  <c r="E144" i="4"/>
  <c r="L160" i="4"/>
  <c r="D184" i="4"/>
  <c r="E208" i="4"/>
  <c r="L224" i="4"/>
  <c r="B248" i="4"/>
  <c r="D22" i="4"/>
  <c r="L46" i="4"/>
  <c r="D78" i="4"/>
  <c r="E110" i="4"/>
  <c r="D134" i="4"/>
  <c r="C166" i="4"/>
  <c r="L190" i="4"/>
  <c r="E222" i="4"/>
  <c r="M246" i="4"/>
  <c r="D15" i="4"/>
  <c r="L55" i="4"/>
  <c r="L119" i="4"/>
  <c r="L159" i="4"/>
  <c r="B247" i="4"/>
  <c r="E62" i="4"/>
  <c r="D174" i="4"/>
  <c r="C70" i="4"/>
  <c r="B158" i="4"/>
  <c r="D55" i="4"/>
  <c r="D16" i="4"/>
  <c r="L56" i="4"/>
  <c r="D80" i="4"/>
  <c r="L120" i="4"/>
  <c r="D144" i="4"/>
  <c r="L184" i="4"/>
  <c r="D208" i="4"/>
  <c r="L248" i="4"/>
  <c r="L22" i="4"/>
  <c r="C54" i="4"/>
  <c r="L78" i="4"/>
  <c r="C110" i="4"/>
  <c r="D142" i="4"/>
  <c r="D166" i="4"/>
  <c r="E198" i="4"/>
  <c r="L222" i="4"/>
  <c r="E254" i="4"/>
  <c r="E87" i="4"/>
  <c r="L103" i="4"/>
  <c r="P218" i="4"/>
  <c r="L154" i="4"/>
  <c r="P90" i="4"/>
  <c r="C18" i="4"/>
  <c r="F2" i="4"/>
  <c r="N2" i="4"/>
  <c r="E2" i="4"/>
  <c r="E241" i="4"/>
  <c r="C227" i="4"/>
  <c r="Q261" i="4"/>
  <c r="P261" i="4"/>
  <c r="F261" i="4"/>
  <c r="N261" i="4"/>
  <c r="M261" i="4"/>
  <c r="L261" i="4"/>
  <c r="B261" i="4"/>
  <c r="Q253" i="4"/>
  <c r="P253" i="4"/>
  <c r="F253" i="4"/>
  <c r="N253" i="4"/>
  <c r="D253" i="4"/>
  <c r="C253" i="4"/>
  <c r="E253" i="4"/>
  <c r="L253" i="4"/>
  <c r="Q245" i="4"/>
  <c r="P245" i="4"/>
  <c r="F245" i="4"/>
  <c r="N245" i="4"/>
  <c r="E245" i="4"/>
  <c r="L245" i="4"/>
  <c r="C245" i="4"/>
  <c r="Q237" i="4"/>
  <c r="P237" i="4"/>
  <c r="F237" i="4"/>
  <c r="N237" i="4"/>
  <c r="C237" i="4"/>
  <c r="D237" i="4"/>
  <c r="B237" i="4"/>
  <c r="M237" i="4"/>
  <c r="Q229" i="4"/>
  <c r="P229" i="4"/>
  <c r="F229" i="4"/>
  <c r="N229" i="4"/>
  <c r="M229" i="4"/>
  <c r="L229" i="4"/>
  <c r="B229" i="4"/>
  <c r="E229" i="4"/>
  <c r="Q221" i="4"/>
  <c r="P221" i="4"/>
  <c r="F221" i="4"/>
  <c r="N221" i="4"/>
  <c r="E221" i="4"/>
  <c r="L221" i="4"/>
  <c r="B221" i="4"/>
  <c r="Q213" i="4"/>
  <c r="P213" i="4"/>
  <c r="F213" i="4"/>
  <c r="N213" i="4"/>
  <c r="D213" i="4"/>
  <c r="E213" i="4"/>
  <c r="C213" i="4"/>
  <c r="Q205" i="4"/>
  <c r="P205" i="4"/>
  <c r="F205" i="4"/>
  <c r="N205" i="4"/>
  <c r="L205" i="4"/>
  <c r="C205" i="4"/>
  <c r="B205" i="4"/>
  <c r="E205" i="4"/>
  <c r="Q197" i="4"/>
  <c r="P197" i="4"/>
  <c r="F197" i="4"/>
  <c r="N197" i="4"/>
  <c r="M197" i="4"/>
  <c r="L197" i="4"/>
  <c r="B197" i="4"/>
  <c r="D197" i="4"/>
  <c r="Q189" i="4"/>
  <c r="P189" i="4"/>
  <c r="F189" i="4"/>
  <c r="N189" i="4"/>
  <c r="M189" i="4"/>
  <c r="D189" i="4"/>
  <c r="Q181" i="4"/>
  <c r="P181" i="4"/>
  <c r="F181" i="4"/>
  <c r="N181" i="4"/>
  <c r="B181" i="4"/>
  <c r="D181" i="4"/>
  <c r="E181" i="4"/>
  <c r="L181" i="4"/>
  <c r="Q173" i="4"/>
  <c r="P173" i="4"/>
  <c r="F173" i="4"/>
  <c r="N173" i="4"/>
  <c r="L173" i="4"/>
  <c r="C173" i="4"/>
  <c r="B173" i="4"/>
  <c r="E173" i="4"/>
  <c r="Q165" i="4"/>
  <c r="P165" i="4"/>
  <c r="F165" i="4"/>
  <c r="N165" i="4"/>
  <c r="M165" i="4"/>
  <c r="L165" i="4"/>
  <c r="C165" i="4"/>
  <c r="Q157" i="4"/>
  <c r="P157" i="4"/>
  <c r="F157" i="4"/>
  <c r="N157" i="4"/>
  <c r="E157" i="4"/>
  <c r="L157" i="4"/>
  <c r="D157" i="4"/>
  <c r="Q149" i="4"/>
  <c r="P149" i="4"/>
  <c r="F149" i="4"/>
  <c r="N149" i="4"/>
  <c r="B149" i="4"/>
  <c r="D149" i="4"/>
  <c r="E149" i="4"/>
  <c r="L149" i="4"/>
  <c r="Q141" i="4"/>
  <c r="P141" i="4"/>
  <c r="F141" i="4"/>
  <c r="N141" i="4"/>
  <c r="C141" i="4"/>
  <c r="B141" i="4"/>
  <c r="D141" i="4"/>
  <c r="M141" i="4"/>
  <c r="Q133" i="4"/>
  <c r="P133" i="4"/>
  <c r="F133" i="4"/>
  <c r="N133" i="4"/>
  <c r="M133" i="4"/>
  <c r="L133" i="4"/>
  <c r="D133" i="4"/>
  <c r="E133" i="4"/>
  <c r="Q125" i="4"/>
  <c r="P125" i="4"/>
  <c r="F125" i="4"/>
  <c r="N125" i="4"/>
  <c r="E125" i="4"/>
  <c r="L125" i="4"/>
  <c r="B125" i="4"/>
  <c r="Q117" i="4"/>
  <c r="P117" i="4"/>
  <c r="F117" i="4"/>
  <c r="N117" i="4"/>
  <c r="D117" i="4"/>
  <c r="E117" i="4"/>
  <c r="C117" i="4"/>
  <c r="Q109" i="4"/>
  <c r="P109" i="4"/>
  <c r="F109" i="4"/>
  <c r="N109" i="4"/>
  <c r="L109" i="4"/>
  <c r="C109" i="4"/>
  <c r="B109" i="4"/>
  <c r="D109" i="4"/>
  <c r="Q101" i="4"/>
  <c r="P101" i="4"/>
  <c r="F101" i="4"/>
  <c r="N101" i="4"/>
  <c r="M101" i="4"/>
  <c r="D101" i="4"/>
  <c r="Q93" i="4"/>
  <c r="P93" i="4"/>
  <c r="F93" i="4"/>
  <c r="N93" i="4"/>
  <c r="C93" i="4"/>
  <c r="D93" i="4"/>
  <c r="E93" i="4"/>
  <c r="L93" i="4"/>
  <c r="Q85" i="4"/>
  <c r="P85" i="4"/>
  <c r="F85" i="4"/>
  <c r="N85" i="4"/>
  <c r="M85" i="4"/>
  <c r="L85" i="4"/>
  <c r="C85" i="4"/>
  <c r="E85" i="4"/>
  <c r="Q77" i="4"/>
  <c r="P77" i="4"/>
  <c r="F77" i="4"/>
  <c r="N77" i="4"/>
  <c r="M77" i="4"/>
  <c r="L77" i="4"/>
  <c r="B77" i="4"/>
  <c r="Q69" i="4"/>
  <c r="P69" i="4"/>
  <c r="F69" i="4"/>
  <c r="N69" i="4"/>
  <c r="E69" i="4"/>
  <c r="L69" i="4"/>
  <c r="C69" i="4"/>
  <c r="Q61" i="4"/>
  <c r="P61" i="4"/>
  <c r="F61" i="4"/>
  <c r="N61" i="4"/>
  <c r="B61" i="4"/>
  <c r="C61" i="4"/>
  <c r="D61" i="4"/>
  <c r="M61" i="4"/>
  <c r="Q53" i="4"/>
  <c r="P53" i="4"/>
  <c r="F53" i="4"/>
  <c r="N53" i="4"/>
  <c r="L53" i="4"/>
  <c r="B53" i="4"/>
  <c r="C53" i="4"/>
  <c r="E53" i="4"/>
  <c r="Q45" i="4"/>
  <c r="P45" i="4"/>
  <c r="F45" i="4"/>
  <c r="N45" i="4"/>
  <c r="D45" i="4"/>
  <c r="E45" i="4"/>
  <c r="B45" i="4"/>
  <c r="Q37" i="4"/>
  <c r="F37" i="4"/>
  <c r="P37" i="4"/>
  <c r="N37" i="4"/>
  <c r="M37" i="4"/>
  <c r="L37" i="4"/>
  <c r="C37" i="4"/>
  <c r="E37" i="4"/>
  <c r="Q29" i="4"/>
  <c r="F29" i="4"/>
  <c r="P29" i="4"/>
  <c r="N29" i="4"/>
  <c r="D29" i="4"/>
  <c r="L29" i="4"/>
  <c r="E29" i="4"/>
  <c r="B29" i="4"/>
  <c r="Q21" i="4"/>
  <c r="F21" i="4"/>
  <c r="P21" i="4"/>
  <c r="N21" i="4"/>
  <c r="L21" i="4"/>
  <c r="B21" i="4"/>
  <c r="C21" i="4"/>
  <c r="E21" i="4"/>
  <c r="Q13" i="4"/>
  <c r="F13" i="4"/>
  <c r="P13" i="4"/>
  <c r="N13" i="4"/>
  <c r="M13" i="4"/>
  <c r="D13" i="4"/>
  <c r="F5" i="4"/>
  <c r="N5" i="4"/>
  <c r="L162" i="4"/>
  <c r="C13" i="4"/>
  <c r="E77" i="4"/>
  <c r="L117" i="4"/>
  <c r="B189" i="4"/>
  <c r="E261" i="4"/>
  <c r="C43" i="4"/>
  <c r="B67" i="4"/>
  <c r="C107" i="4"/>
  <c r="D131" i="4"/>
  <c r="C203" i="4"/>
  <c r="M5" i="4"/>
  <c r="C125" i="4"/>
  <c r="D221" i="4"/>
  <c r="B37" i="4"/>
  <c r="B133" i="4"/>
  <c r="M205" i="4"/>
  <c r="F108" i="4"/>
  <c r="B100" i="4"/>
  <c r="C84" i="4"/>
  <c r="Q68" i="4"/>
  <c r="D60" i="4"/>
  <c r="C44" i="4"/>
  <c r="Q28" i="4"/>
  <c r="Q20" i="4"/>
  <c r="N12" i="4"/>
  <c r="E130" i="4"/>
  <c r="B13" i="4"/>
  <c r="D77" i="4"/>
  <c r="M117" i="4"/>
  <c r="C189" i="4"/>
  <c r="C261" i="4"/>
  <c r="C29" i="4"/>
  <c r="M125" i="4"/>
  <c r="C221" i="4"/>
  <c r="D69" i="4"/>
  <c r="C133" i="4"/>
  <c r="D229" i="4"/>
  <c r="N260" i="4"/>
  <c r="E252" i="4"/>
  <c r="Q236" i="4"/>
  <c r="Q228" i="4"/>
  <c r="M220" i="4"/>
  <c r="D212" i="4"/>
  <c r="E204" i="4"/>
  <c r="F188" i="4"/>
  <c r="F180" i="4"/>
  <c r="N164" i="4"/>
  <c r="E148" i="4"/>
  <c r="Q132" i="4"/>
  <c r="Q124" i="4"/>
  <c r="Q116" i="4"/>
  <c r="E116" i="4"/>
  <c r="B259" i="4"/>
  <c r="Q251" i="4"/>
  <c r="F251" i="4"/>
  <c r="N251" i="4"/>
  <c r="P251" i="4"/>
  <c r="L251" i="4"/>
  <c r="M251" i="4"/>
  <c r="B251" i="4"/>
  <c r="E251" i="4"/>
  <c r="Q243" i="4"/>
  <c r="F243" i="4"/>
  <c r="P243" i="4"/>
  <c r="N243" i="4"/>
  <c r="C243" i="4"/>
  <c r="L243" i="4"/>
  <c r="B243" i="4"/>
  <c r="E243" i="4"/>
  <c r="L235" i="4"/>
  <c r="Q227" i="4"/>
  <c r="F227" i="4"/>
  <c r="P227" i="4"/>
  <c r="N227" i="4"/>
  <c r="E227" i="4"/>
  <c r="L227" i="4"/>
  <c r="B227" i="4"/>
  <c r="Q219" i="4"/>
  <c r="B219" i="4"/>
  <c r="Q211" i="4"/>
  <c r="F211" i="4"/>
  <c r="P211" i="4"/>
  <c r="N211" i="4"/>
  <c r="L211" i="4"/>
  <c r="C211" i="4"/>
  <c r="B211" i="4"/>
  <c r="E211" i="4"/>
  <c r="Q203" i="4"/>
  <c r="F203" i="4"/>
  <c r="P203" i="4"/>
  <c r="N203" i="4"/>
  <c r="D203" i="4"/>
  <c r="B203" i="4"/>
  <c r="E203" i="4"/>
  <c r="L203" i="4"/>
  <c r="L195" i="4"/>
  <c r="Q187" i="4"/>
  <c r="F187" i="4"/>
  <c r="N187" i="4"/>
  <c r="P187" i="4"/>
  <c r="M187" i="4"/>
  <c r="C187" i="4"/>
  <c r="D187" i="4"/>
  <c r="E187" i="4"/>
  <c r="Q179" i="4"/>
  <c r="F179" i="4"/>
  <c r="P179" i="4"/>
  <c r="N179" i="4"/>
  <c r="L179" i="4"/>
  <c r="C179" i="4"/>
  <c r="D179" i="4"/>
  <c r="E179" i="4"/>
  <c r="E171" i="4"/>
  <c r="Q163" i="4"/>
  <c r="F163" i="4"/>
  <c r="P163" i="4"/>
  <c r="N163" i="4"/>
  <c r="E163" i="4"/>
  <c r="L163" i="4"/>
  <c r="B163" i="4"/>
  <c r="Q155" i="4"/>
  <c r="F155" i="4"/>
  <c r="N155" i="4"/>
  <c r="P155" i="4"/>
  <c r="M155" i="4"/>
  <c r="C155" i="4"/>
  <c r="E155" i="4"/>
  <c r="Q147" i="4"/>
  <c r="Q139" i="4"/>
  <c r="F139" i="4"/>
  <c r="P139" i="4"/>
  <c r="N139" i="4"/>
  <c r="D139" i="4"/>
  <c r="C139" i="4"/>
  <c r="E139" i="4"/>
  <c r="L139" i="4"/>
  <c r="Q131" i="4"/>
  <c r="F131" i="4"/>
  <c r="P131" i="4"/>
  <c r="N131" i="4"/>
  <c r="E131" i="4"/>
  <c r="B131" i="4"/>
  <c r="M123" i="4"/>
  <c r="Q115" i="4"/>
  <c r="F115" i="4"/>
  <c r="P115" i="4"/>
  <c r="N115" i="4"/>
  <c r="M115" i="4"/>
  <c r="B115" i="4"/>
  <c r="C115" i="4"/>
  <c r="Q107" i="4"/>
  <c r="F107" i="4"/>
  <c r="P107" i="4"/>
  <c r="N107" i="4"/>
  <c r="B107" i="4"/>
  <c r="D107" i="4"/>
  <c r="E107" i="4"/>
  <c r="L107" i="4"/>
  <c r="F99" i="4"/>
  <c r="Q91" i="4"/>
  <c r="F91" i="4"/>
  <c r="N91" i="4"/>
  <c r="P91" i="4"/>
  <c r="M91" i="4"/>
  <c r="L91" i="4"/>
  <c r="E91" i="4"/>
  <c r="L83" i="4"/>
  <c r="Q75" i="4"/>
  <c r="F75" i="4"/>
  <c r="P75" i="4"/>
  <c r="N75" i="4"/>
  <c r="D75" i="4"/>
  <c r="B75" i="4"/>
  <c r="E75" i="4"/>
  <c r="L75" i="4"/>
  <c r="Q67" i="4"/>
  <c r="F67" i="4"/>
  <c r="P67" i="4"/>
  <c r="N67" i="4"/>
  <c r="E67" i="4"/>
  <c r="C67" i="4"/>
  <c r="P59" i="4"/>
  <c r="Q51" i="4"/>
  <c r="F51" i="4"/>
  <c r="P51" i="4"/>
  <c r="N51" i="4"/>
  <c r="L51" i="4"/>
  <c r="B51" i="4"/>
  <c r="D51" i="4"/>
  <c r="Q43" i="4"/>
  <c r="F43" i="4"/>
  <c r="P43" i="4"/>
  <c r="N43" i="4"/>
  <c r="D43" i="4"/>
  <c r="B43" i="4"/>
  <c r="E43" i="4"/>
  <c r="L43" i="4"/>
  <c r="Q35" i="4"/>
  <c r="F35" i="4"/>
  <c r="P35" i="4"/>
  <c r="N35" i="4"/>
  <c r="C35" i="4"/>
  <c r="D35" i="4"/>
  <c r="Q27" i="4"/>
  <c r="F27" i="4"/>
  <c r="N27" i="4"/>
  <c r="P27" i="4"/>
  <c r="L27" i="4"/>
  <c r="M27" i="4"/>
  <c r="E27" i="4"/>
  <c r="N19" i="4"/>
  <c r="N3" i="4"/>
  <c r="D3" i="4"/>
  <c r="C3" i="4"/>
  <c r="E26" i="4"/>
  <c r="E154" i="4"/>
  <c r="D258" i="4"/>
  <c r="L13" i="4"/>
  <c r="C77" i="4"/>
  <c r="E141" i="4"/>
  <c r="L189" i="4"/>
  <c r="D261" i="4"/>
  <c r="C27" i="4"/>
  <c r="E51" i="4"/>
  <c r="L67" i="4"/>
  <c r="B91" i="4"/>
  <c r="E115" i="4"/>
  <c r="L131" i="4"/>
  <c r="L155" i="4"/>
  <c r="M179" i="4"/>
  <c r="D211" i="4"/>
  <c r="M29" i="4"/>
  <c r="C149" i="4"/>
  <c r="M221" i="4"/>
  <c r="E52" i="4"/>
  <c r="E196" i="4"/>
  <c r="B69" i="4"/>
  <c r="B157" i="4"/>
  <c r="C229" i="4"/>
  <c r="C45" i="4"/>
  <c r="E101" i="4"/>
  <c r="L141" i="4"/>
  <c r="B213" i="4"/>
  <c r="B27" i="4"/>
  <c r="C51" i="4"/>
  <c r="M67" i="4"/>
  <c r="C91" i="4"/>
  <c r="D115" i="4"/>
  <c r="M131" i="4"/>
  <c r="D155" i="4"/>
  <c r="B187" i="4"/>
  <c r="M211" i="4"/>
  <c r="D243" i="4"/>
  <c r="D53" i="4"/>
  <c r="M149" i="4"/>
  <c r="B253" i="4"/>
  <c r="M108" i="4"/>
  <c r="D252" i="4"/>
  <c r="M69" i="4"/>
  <c r="C157" i="4"/>
  <c r="B245" i="4"/>
  <c r="Q233" i="4"/>
  <c r="D233" i="4"/>
  <c r="N217" i="4"/>
  <c r="F201" i="4"/>
  <c r="E201" i="4"/>
  <c r="M185" i="4"/>
  <c r="P169" i="4"/>
  <c r="L169" i="4"/>
  <c r="L153" i="4"/>
  <c r="N137" i="4"/>
  <c r="Q121" i="4"/>
  <c r="E121" i="4"/>
  <c r="B105" i="4"/>
  <c r="F89" i="4"/>
  <c r="Q73" i="4"/>
  <c r="C73" i="4"/>
  <c r="P57" i="4"/>
  <c r="F41" i="4"/>
  <c r="E41" i="4"/>
  <c r="N25" i="4"/>
  <c r="B3" i="4"/>
  <c r="C90" i="4"/>
  <c r="E242" i="4"/>
  <c r="L45" i="4"/>
  <c r="C101" i="4"/>
  <c r="E165" i="4"/>
  <c r="L213" i="4"/>
  <c r="E35" i="4"/>
  <c r="M51" i="4"/>
  <c r="C75" i="4"/>
  <c r="D99" i="4"/>
  <c r="L115" i="4"/>
  <c r="B139" i="4"/>
  <c r="D163" i="4"/>
  <c r="L187" i="4"/>
  <c r="M243" i="4"/>
  <c r="M53" i="4"/>
  <c r="D173" i="4"/>
  <c r="M253" i="4"/>
  <c r="L140" i="4"/>
  <c r="B93" i="4"/>
  <c r="M157" i="4"/>
  <c r="D245" i="4"/>
  <c r="P26" i="4"/>
  <c r="B26" i="4"/>
  <c r="C241" i="4"/>
  <c r="N225" i="4"/>
  <c r="P209" i="4"/>
  <c r="F193" i="4"/>
  <c r="Q177" i="4"/>
  <c r="C177" i="4"/>
  <c r="E161" i="4"/>
  <c r="N145" i="4"/>
  <c r="F129" i="4"/>
  <c r="F113" i="4"/>
  <c r="B113" i="4"/>
  <c r="E97" i="4"/>
  <c r="L81" i="4"/>
  <c r="P65" i="4"/>
  <c r="F49" i="4"/>
  <c r="Q33" i="4"/>
  <c r="D33" i="4"/>
  <c r="L17" i="4"/>
  <c r="M81" i="4"/>
  <c r="B193" i="4"/>
  <c r="C138" i="4"/>
  <c r="M45" i="4"/>
  <c r="B101" i="4"/>
  <c r="D165" i="4"/>
  <c r="M213" i="4"/>
  <c r="B35" i="4"/>
  <c r="M75" i="4"/>
  <c r="M139" i="4"/>
  <c r="C163" i="4"/>
  <c r="C251" i="4"/>
  <c r="D85" i="4"/>
  <c r="M173" i="4"/>
  <c r="M116" i="4"/>
  <c r="D21" i="4"/>
  <c r="M93" i="4"/>
  <c r="C181" i="4"/>
  <c r="M245" i="4"/>
  <c r="Q172" i="4"/>
  <c r="C172" i="4"/>
  <c r="N258" i="4"/>
  <c r="P242" i="4"/>
  <c r="M242" i="4"/>
  <c r="C226" i="4"/>
  <c r="B210" i="4"/>
  <c r="F194" i="4"/>
  <c r="F178" i="4"/>
  <c r="C178" i="4"/>
  <c r="N162" i="4"/>
  <c r="N146" i="4"/>
  <c r="Q130" i="4"/>
  <c r="C130" i="4"/>
  <c r="D114" i="4"/>
  <c r="P98" i="4"/>
  <c r="F82" i="4"/>
  <c r="M82" i="4"/>
  <c r="M66" i="4"/>
  <c r="N50" i="4"/>
  <c r="F34" i="4"/>
  <c r="F10" i="4"/>
  <c r="C218" i="4"/>
  <c r="M249" i="4"/>
  <c r="C34" i="4"/>
  <c r="B138" i="4"/>
  <c r="E250" i="4"/>
  <c r="E61" i="4"/>
  <c r="L101" i="4"/>
  <c r="B165" i="4"/>
  <c r="E237" i="4"/>
  <c r="M35" i="4"/>
  <c r="E83" i="4"/>
  <c r="M163" i="4"/>
  <c r="D227" i="4"/>
  <c r="D251" i="4"/>
  <c r="B85" i="4"/>
  <c r="E197" i="4"/>
  <c r="D92" i="4"/>
  <c r="M204" i="4"/>
  <c r="M21" i="4"/>
  <c r="E109" i="4"/>
  <c r="M181" i="4"/>
  <c r="D159" i="4"/>
  <c r="L167" i="4"/>
  <c r="E183" i="4"/>
  <c r="E215" i="4"/>
  <c r="L231" i="4"/>
  <c r="D247" i="4"/>
  <c r="D255" i="4"/>
  <c r="D240" i="4"/>
  <c r="E14" i="4"/>
  <c r="B22" i="4"/>
  <c r="M30" i="4"/>
  <c r="B46" i="4"/>
  <c r="D54" i="4"/>
  <c r="M62" i="4"/>
  <c r="E78" i="4"/>
  <c r="B86" i="4"/>
  <c r="M94" i="4"/>
  <c r="D110" i="4"/>
  <c r="B118" i="4"/>
  <c r="M126" i="4"/>
  <c r="E142" i="4"/>
  <c r="D150" i="4"/>
  <c r="M158" i="4"/>
  <c r="E174" i="4"/>
  <c r="D182" i="4"/>
  <c r="M190" i="4"/>
  <c r="C206" i="4"/>
  <c r="C214" i="4"/>
  <c r="M222" i="4"/>
  <c r="C238" i="4"/>
  <c r="C246" i="4"/>
  <c r="M254" i="4"/>
  <c r="B55" i="4"/>
  <c r="M71" i="4"/>
  <c r="L87" i="4"/>
  <c r="B119" i="4"/>
  <c r="M135" i="4"/>
  <c r="C159" i="4"/>
  <c r="M167" i="4"/>
  <c r="B183" i="4"/>
  <c r="B215" i="4"/>
  <c r="M231" i="4"/>
  <c r="E247" i="4"/>
  <c r="C255" i="4"/>
  <c r="L14" i="4"/>
  <c r="M22" i="4"/>
  <c r="C38" i="4"/>
  <c r="C46" i="4"/>
  <c r="L54" i="4"/>
  <c r="E70" i="4"/>
  <c r="B78" i="4"/>
  <c r="M86" i="4"/>
  <c r="C102" i="4"/>
  <c r="B110" i="4"/>
  <c r="M118" i="4"/>
  <c r="C134" i="4"/>
  <c r="B142" i="4"/>
  <c r="M150" i="4"/>
  <c r="E166" i="4"/>
  <c r="B174" i="4"/>
  <c r="M182" i="4"/>
  <c r="C198" i="4"/>
  <c r="L206" i="4"/>
  <c r="L214" i="4"/>
  <c r="C230" i="4"/>
  <c r="D238" i="4"/>
  <c r="L246" i="4"/>
  <c r="D262" i="4"/>
  <c r="C183" i="4"/>
  <c r="B207" i="4"/>
  <c r="C247" i="4"/>
  <c r="B175" i="4"/>
  <c r="L183" i="4"/>
  <c r="D207" i="4"/>
  <c r="L215" i="4"/>
  <c r="B231" i="4"/>
  <c r="L247" i="4"/>
  <c r="Q256" i="4"/>
  <c r="F256" i="4"/>
  <c r="P256" i="4"/>
  <c r="N256" i="4"/>
  <c r="Q248" i="4"/>
  <c r="P248" i="4"/>
  <c r="F248" i="4"/>
  <c r="N248" i="4"/>
  <c r="Q232" i="4"/>
  <c r="P232" i="4"/>
  <c r="F232" i="4"/>
  <c r="N232" i="4"/>
  <c r="Q224" i="4"/>
  <c r="F224" i="4"/>
  <c r="P224" i="4"/>
  <c r="N224" i="4"/>
  <c r="Q216" i="4"/>
  <c r="P216" i="4"/>
  <c r="N216" i="4"/>
  <c r="F216" i="4"/>
  <c r="Q208" i="4"/>
  <c r="F208" i="4"/>
  <c r="P208" i="4"/>
  <c r="N208" i="4"/>
  <c r="Q200" i="4"/>
  <c r="P200" i="4"/>
  <c r="F200" i="4"/>
  <c r="N200" i="4"/>
  <c r="Q192" i="4"/>
  <c r="F192" i="4"/>
  <c r="P192" i="4"/>
  <c r="N192" i="4"/>
  <c r="Q184" i="4"/>
  <c r="P184" i="4"/>
  <c r="F184" i="4"/>
  <c r="N184" i="4"/>
  <c r="Q176" i="4"/>
  <c r="F176" i="4"/>
  <c r="P176" i="4"/>
  <c r="N176" i="4"/>
  <c r="Q168" i="4"/>
  <c r="P168" i="4"/>
  <c r="F168" i="4"/>
  <c r="N168" i="4"/>
  <c r="Q160" i="4"/>
  <c r="F160" i="4"/>
  <c r="P160" i="4"/>
  <c r="N160" i="4"/>
  <c r="Q152" i="4"/>
  <c r="P152" i="4"/>
  <c r="N152" i="4"/>
  <c r="F152" i="4"/>
  <c r="Q144" i="4"/>
  <c r="F144" i="4"/>
  <c r="P144" i="4"/>
  <c r="N144" i="4"/>
  <c r="Q136" i="4"/>
  <c r="P136" i="4"/>
  <c r="F136" i="4"/>
  <c r="N136" i="4"/>
  <c r="Q128" i="4"/>
  <c r="F128" i="4"/>
  <c r="P128" i="4"/>
  <c r="N128" i="4"/>
  <c r="Q112" i="4"/>
  <c r="F112" i="4"/>
  <c r="P112" i="4"/>
  <c r="N112" i="4"/>
  <c r="Q104" i="4"/>
  <c r="P104" i="4"/>
  <c r="F104" i="4"/>
  <c r="N104" i="4"/>
  <c r="Q96" i="4"/>
  <c r="F96" i="4"/>
  <c r="P96" i="4"/>
  <c r="N96" i="4"/>
  <c r="Q88" i="4"/>
  <c r="P88" i="4"/>
  <c r="N88" i="4"/>
  <c r="F88" i="4"/>
  <c r="Q80" i="4"/>
  <c r="F80" i="4"/>
  <c r="P80" i="4"/>
  <c r="N80" i="4"/>
  <c r="Q72" i="4"/>
  <c r="P72" i="4"/>
  <c r="F72" i="4"/>
  <c r="N72" i="4"/>
  <c r="Q64" i="4"/>
  <c r="F64" i="4"/>
  <c r="P64" i="4"/>
  <c r="N64" i="4"/>
  <c r="Q56" i="4"/>
  <c r="P56" i="4"/>
  <c r="F56" i="4"/>
  <c r="N56" i="4"/>
  <c r="Q48" i="4"/>
  <c r="F48" i="4"/>
  <c r="P48" i="4"/>
  <c r="N48" i="4"/>
  <c r="Q40" i="4"/>
  <c r="P40" i="4"/>
  <c r="F40" i="4"/>
  <c r="N40" i="4"/>
  <c r="Q32" i="4"/>
  <c r="F32" i="4"/>
  <c r="P32" i="4"/>
  <c r="N32" i="4"/>
  <c r="Q24" i="4"/>
  <c r="F24" i="4"/>
  <c r="P24" i="4"/>
  <c r="N24" i="4"/>
  <c r="Q16" i="4"/>
  <c r="F16" i="4"/>
  <c r="P16" i="4"/>
  <c r="N16" i="4"/>
  <c r="F8" i="4"/>
  <c r="N8" i="4"/>
  <c r="M16" i="4"/>
  <c r="E32" i="4"/>
  <c r="B40" i="4"/>
  <c r="M48" i="4"/>
  <c r="C64" i="4"/>
  <c r="B72" i="4"/>
  <c r="M80" i="4"/>
  <c r="C96" i="4"/>
  <c r="B104" i="4"/>
  <c r="M112" i="4"/>
  <c r="D128" i="4"/>
  <c r="B136" i="4"/>
  <c r="M144" i="4"/>
  <c r="C160" i="4"/>
  <c r="B168" i="4"/>
  <c r="M176" i="4"/>
  <c r="C192" i="4"/>
  <c r="B200" i="4"/>
  <c r="M208" i="4"/>
  <c r="D224" i="4"/>
  <c r="L232" i="4"/>
  <c r="E256" i="4"/>
  <c r="D30" i="4"/>
  <c r="B38" i="4"/>
  <c r="D62" i="4"/>
  <c r="B70" i="4"/>
  <c r="B94" i="4"/>
  <c r="B102" i="4"/>
  <c r="C126" i="4"/>
  <c r="B134" i="4"/>
  <c r="E158" i="4"/>
  <c r="B166" i="4"/>
  <c r="B190" i="4"/>
  <c r="B198" i="4"/>
  <c r="C222" i="4"/>
  <c r="B230" i="4"/>
  <c r="C254" i="4"/>
  <c r="B262" i="4"/>
  <c r="Q240" i="4"/>
  <c r="F240" i="4"/>
  <c r="P240" i="4"/>
  <c r="N240" i="4"/>
  <c r="Q120" i="4"/>
  <c r="P120" i="4"/>
  <c r="F120" i="4"/>
  <c r="N120" i="4"/>
  <c r="Q255" i="4"/>
  <c r="Q247" i="4"/>
  <c r="F247" i="4"/>
  <c r="P247" i="4"/>
  <c r="N247" i="4"/>
  <c r="Q239" i="4"/>
  <c r="Q231" i="4"/>
  <c r="F231" i="4"/>
  <c r="P231" i="4"/>
  <c r="N231" i="4"/>
  <c r="Q223" i="4"/>
  <c r="Q215" i="4"/>
  <c r="Q207" i="4"/>
  <c r="F207" i="4"/>
  <c r="P207" i="4"/>
  <c r="N207" i="4"/>
  <c r="Q199" i="4"/>
  <c r="Q191" i="4"/>
  <c r="Q183" i="4"/>
  <c r="F183" i="4"/>
  <c r="P183" i="4"/>
  <c r="N183" i="4"/>
  <c r="Q175" i="4"/>
  <c r="Q167" i="4"/>
  <c r="Q159" i="4"/>
  <c r="F159" i="4"/>
  <c r="P159" i="4"/>
  <c r="N159" i="4"/>
  <c r="Q151" i="4"/>
  <c r="Q143" i="4"/>
  <c r="Q135" i="4"/>
  <c r="F135" i="4"/>
  <c r="P135" i="4"/>
  <c r="N135" i="4"/>
  <c r="Q127" i="4"/>
  <c r="Q119" i="4"/>
  <c r="Q111" i="4"/>
  <c r="F111" i="4"/>
  <c r="P111" i="4"/>
  <c r="N111" i="4"/>
  <c r="Q103" i="4"/>
  <c r="Q95" i="4"/>
  <c r="Q87" i="4"/>
  <c r="F87" i="4"/>
  <c r="P87" i="4"/>
  <c r="N87" i="4"/>
  <c r="Q79" i="4"/>
  <c r="Q71" i="4"/>
  <c r="F71" i="4"/>
  <c r="P71" i="4"/>
  <c r="N71" i="4"/>
  <c r="Q63" i="4"/>
  <c r="Q55" i="4"/>
  <c r="F55" i="4"/>
  <c r="P55" i="4"/>
  <c r="N55" i="4"/>
  <c r="Q47" i="4"/>
  <c r="Q39" i="4"/>
  <c r="Q31" i="4"/>
  <c r="Q23" i="4"/>
  <c r="Q15" i="4"/>
  <c r="F15" i="4"/>
  <c r="P15" i="4"/>
  <c r="N15" i="4"/>
  <c r="F7" i="4"/>
  <c r="E24" i="4"/>
  <c r="C32" i="4"/>
  <c r="L40" i="4"/>
  <c r="E56" i="4"/>
  <c r="D64" i="4"/>
  <c r="L72" i="4"/>
  <c r="C88" i="4"/>
  <c r="D96" i="4"/>
  <c r="L104" i="4"/>
  <c r="C120" i="4"/>
  <c r="C128" i="4"/>
  <c r="L136" i="4"/>
  <c r="E152" i="4"/>
  <c r="D160" i="4"/>
  <c r="L168" i="4"/>
  <c r="E184" i="4"/>
  <c r="D192" i="4"/>
  <c r="L200" i="4"/>
  <c r="E216" i="4"/>
  <c r="C224" i="4"/>
  <c r="B232" i="4"/>
  <c r="E248" i="4"/>
  <c r="D256" i="4"/>
  <c r="L15" i="4"/>
  <c r="L47" i="4"/>
  <c r="D71" i="4"/>
  <c r="E95" i="4"/>
  <c r="L111" i="4"/>
  <c r="D135" i="4"/>
  <c r="E159" i="4"/>
  <c r="L175" i="4"/>
  <c r="L207" i="4"/>
  <c r="E223" i="4"/>
  <c r="D231" i="4"/>
  <c r="Q262" i="4"/>
  <c r="P262" i="4"/>
  <c r="F262" i="4"/>
  <c r="N262" i="4"/>
  <c r="Q254" i="4"/>
  <c r="P254" i="4"/>
  <c r="F254" i="4"/>
  <c r="N254" i="4"/>
  <c r="Q246" i="4"/>
  <c r="P246" i="4"/>
  <c r="F246" i="4"/>
  <c r="N246" i="4"/>
  <c r="Q238" i="4"/>
  <c r="P238" i="4"/>
  <c r="F238" i="4"/>
  <c r="N238" i="4"/>
  <c r="Q230" i="4"/>
  <c r="P230" i="4"/>
  <c r="F230" i="4"/>
  <c r="N230" i="4"/>
  <c r="Q222" i="4"/>
  <c r="P222" i="4"/>
  <c r="F222" i="4"/>
  <c r="N222" i="4"/>
  <c r="Q214" i="4"/>
  <c r="P214" i="4"/>
  <c r="F214" i="4"/>
  <c r="N214" i="4"/>
  <c r="Q206" i="4"/>
  <c r="P206" i="4"/>
  <c r="F206" i="4"/>
  <c r="N206" i="4"/>
  <c r="Q198" i="4"/>
  <c r="P198" i="4"/>
  <c r="F198" i="4"/>
  <c r="N198" i="4"/>
  <c r="Q190" i="4"/>
  <c r="P190" i="4"/>
  <c r="F190" i="4"/>
  <c r="N190" i="4"/>
  <c r="Q182" i="4"/>
  <c r="P182" i="4"/>
  <c r="F182" i="4"/>
  <c r="N182" i="4"/>
  <c r="Q174" i="4"/>
  <c r="P174" i="4"/>
  <c r="F174" i="4"/>
  <c r="N174" i="4"/>
  <c r="Q166" i="4"/>
  <c r="P166" i="4"/>
  <c r="F166" i="4"/>
  <c r="N166" i="4"/>
  <c r="Q158" i="4"/>
  <c r="P158" i="4"/>
  <c r="F158" i="4"/>
  <c r="N158" i="4"/>
  <c r="Q150" i="4"/>
  <c r="P150" i="4"/>
  <c r="F150" i="4"/>
  <c r="N150" i="4"/>
  <c r="Q142" i="4"/>
  <c r="P142" i="4"/>
  <c r="F142" i="4"/>
  <c r="N142" i="4"/>
  <c r="Q134" i="4"/>
  <c r="P134" i="4"/>
  <c r="F134" i="4"/>
  <c r="N134" i="4"/>
  <c r="Q126" i="4"/>
  <c r="P126" i="4"/>
  <c r="F126" i="4"/>
  <c r="N126" i="4"/>
  <c r="Q118" i="4"/>
  <c r="P118" i="4"/>
  <c r="F118" i="4"/>
  <c r="N118" i="4"/>
  <c r="Q110" i="4"/>
  <c r="P110" i="4"/>
  <c r="F110" i="4"/>
  <c r="N110" i="4"/>
  <c r="Q102" i="4"/>
  <c r="P102" i="4"/>
  <c r="F102" i="4"/>
  <c r="N102" i="4"/>
  <c r="Q94" i="4"/>
  <c r="P94" i="4"/>
  <c r="N94" i="4"/>
  <c r="F94" i="4"/>
  <c r="Q86" i="4"/>
  <c r="P86" i="4"/>
  <c r="F86" i="4"/>
  <c r="N86" i="4"/>
  <c r="Q78" i="4"/>
  <c r="P78" i="4"/>
  <c r="F78" i="4"/>
  <c r="N78" i="4"/>
  <c r="Q70" i="4"/>
  <c r="P70" i="4"/>
  <c r="F70" i="4"/>
  <c r="N70" i="4"/>
  <c r="Q62" i="4"/>
  <c r="P62" i="4"/>
  <c r="N62" i="4"/>
  <c r="F62" i="4"/>
  <c r="Q54" i="4"/>
  <c r="P54" i="4"/>
  <c r="F54" i="4"/>
  <c r="N54" i="4"/>
  <c r="Q46" i="4"/>
  <c r="P46" i="4"/>
  <c r="F46" i="4"/>
  <c r="N46" i="4"/>
  <c r="Q38" i="4"/>
  <c r="P38" i="4"/>
  <c r="F38" i="4"/>
  <c r="N38" i="4"/>
  <c r="Q30" i="4"/>
  <c r="P30" i="4"/>
  <c r="F30" i="4"/>
  <c r="N30" i="4"/>
  <c r="Q22" i="4"/>
  <c r="P22" i="4"/>
  <c r="N22" i="4"/>
  <c r="F22" i="4"/>
  <c r="Q14" i="4"/>
  <c r="F14" i="4"/>
  <c r="P14" i="4"/>
  <c r="N14" i="4"/>
  <c r="F6" i="4"/>
  <c r="N6" i="4"/>
  <c r="M8" i="4"/>
  <c r="D24" i="4"/>
  <c r="L32" i="4"/>
  <c r="M40" i="4"/>
  <c r="D56" i="4"/>
  <c r="B64" i="4"/>
  <c r="M72" i="4"/>
  <c r="E88" i="4"/>
  <c r="B96" i="4"/>
  <c r="M104" i="4"/>
  <c r="E120" i="4"/>
  <c r="B128" i="4"/>
  <c r="M136" i="4"/>
  <c r="C152" i="4"/>
  <c r="B160" i="4"/>
  <c r="M168" i="4"/>
  <c r="C184" i="4"/>
  <c r="B192" i="4"/>
  <c r="M200" i="4"/>
  <c r="C216" i="4"/>
  <c r="B224" i="4"/>
  <c r="M232" i="4"/>
  <c r="C248" i="4"/>
  <c r="C256" i="4"/>
  <c r="M6" i="4"/>
  <c r="C22" i="4"/>
  <c r="C30" i="4"/>
  <c r="M38" i="4"/>
  <c r="B54" i="4"/>
  <c r="L62" i="4"/>
  <c r="M70" i="4"/>
  <c r="C86" i="4"/>
  <c r="C94" i="4"/>
  <c r="M102" i="4"/>
  <c r="D118" i="4"/>
  <c r="D126" i="4"/>
  <c r="M134" i="4"/>
  <c r="E150" i="4"/>
  <c r="D158" i="4"/>
  <c r="M166" i="4"/>
  <c r="C182" i="4"/>
  <c r="D190" i="4"/>
  <c r="L198" i="4"/>
  <c r="E214" i="4"/>
  <c r="D222" i="4"/>
  <c r="M230" i="4"/>
  <c r="D246" i="4"/>
  <c r="D254" i="4"/>
  <c r="M262" i="4"/>
  <c r="M15" i="4"/>
  <c r="B31" i="4"/>
  <c r="C71" i="4"/>
  <c r="M111" i="4"/>
  <c r="L135" i="4"/>
  <c r="B159" i="4"/>
  <c r="C199" i="4"/>
  <c r="M207" i="4"/>
  <c r="C231" i="4"/>
  <c r="M239" i="4"/>
  <c r="B1997" i="4"/>
  <c r="AF1134" i="3"/>
  <c r="AH1134" i="3" s="1"/>
  <c r="G1129" i="4" s="1"/>
  <c r="AF1102" i="3"/>
  <c r="AH1102" i="3" s="1"/>
  <c r="G1097" i="4" s="1"/>
  <c r="AF1062" i="3"/>
  <c r="AH1062" i="3" s="1"/>
  <c r="G1057" i="4" s="1"/>
  <c r="AF1030" i="3"/>
  <c r="AH1030" i="3" s="1"/>
  <c r="G1025" i="4" s="1"/>
  <c r="AF998" i="3"/>
  <c r="AH998" i="3" s="1"/>
  <c r="G993" i="4" s="1"/>
  <c r="AF966" i="3"/>
  <c r="AH966" i="3" s="1"/>
  <c r="G961" i="4" s="1"/>
  <c r="AF934" i="3"/>
  <c r="AH934" i="3" s="1"/>
  <c r="G929" i="4" s="1"/>
  <c r="AF902" i="3"/>
  <c r="AH902" i="3" s="1"/>
  <c r="G897" i="4" s="1"/>
  <c r="AF870" i="3"/>
  <c r="AH870" i="3" s="1"/>
  <c r="G865" i="4" s="1"/>
  <c r="AF838" i="3"/>
  <c r="AH838" i="3" s="1"/>
  <c r="G833" i="4" s="1"/>
  <c r="AF806" i="3"/>
  <c r="AH806" i="3" s="1"/>
  <c r="G801" i="4" s="1"/>
  <c r="AF774" i="3"/>
  <c r="AH774" i="3" s="1"/>
  <c r="G769" i="4" s="1"/>
  <c r="AF742" i="3"/>
  <c r="AH742" i="3" s="1"/>
  <c r="G737" i="4" s="1"/>
  <c r="AF702" i="3"/>
  <c r="AH702" i="3" s="1"/>
  <c r="G697" i="4" s="1"/>
  <c r="AF662" i="3"/>
  <c r="AH662" i="3" s="1"/>
  <c r="G657" i="4" s="1"/>
  <c r="AF638" i="3"/>
  <c r="AH638" i="3" s="1"/>
  <c r="G633" i="4" s="1"/>
  <c r="AF606" i="3"/>
  <c r="AH606" i="3" s="1"/>
  <c r="G601" i="4" s="1"/>
  <c r="AF574" i="3"/>
  <c r="AH574" i="3" s="1"/>
  <c r="G569" i="4" s="1"/>
  <c r="AF542" i="3"/>
  <c r="AH542" i="3" s="1"/>
  <c r="G537" i="4" s="1"/>
  <c r="AF510" i="3"/>
  <c r="AH510" i="3" s="1"/>
  <c r="G505" i="4" s="1"/>
  <c r="AF478" i="3"/>
  <c r="AH478" i="3" s="1"/>
  <c r="G473" i="4" s="1"/>
  <c r="AF438" i="3"/>
  <c r="AH438" i="3" s="1"/>
  <c r="G433" i="4" s="1"/>
  <c r="AF398" i="3"/>
  <c r="AH398" i="3" s="1"/>
  <c r="G393" i="4" s="1"/>
  <c r="AF366" i="3"/>
  <c r="AH366" i="3" s="1"/>
  <c r="G361" i="4" s="1"/>
  <c r="AF326" i="3"/>
  <c r="AH326" i="3" s="1"/>
  <c r="G321" i="4" s="1"/>
  <c r="AF294" i="3"/>
  <c r="AH294" i="3" s="1"/>
  <c r="G289" i="4" s="1"/>
  <c r="AF262" i="3"/>
  <c r="AH262" i="3" s="1"/>
  <c r="G257" i="4" s="1"/>
  <c r="AF230" i="3"/>
  <c r="AH230" i="3" s="1"/>
  <c r="G225" i="4" s="1"/>
  <c r="AF206" i="3"/>
  <c r="AH206" i="3" s="1"/>
  <c r="G201" i="4" s="1"/>
  <c r="AF182" i="3"/>
  <c r="AH182" i="3" s="1"/>
  <c r="G177" i="4" s="1"/>
  <c r="AF158" i="3"/>
  <c r="AH158" i="3" s="1"/>
  <c r="G153" i="4" s="1"/>
  <c r="AF134" i="3"/>
  <c r="AH134" i="3" s="1"/>
  <c r="G129" i="4" s="1"/>
  <c r="AF110" i="3"/>
  <c r="AH110" i="3" s="1"/>
  <c r="G105" i="4" s="1"/>
  <c r="AF86" i="3"/>
  <c r="AH86" i="3" s="1"/>
  <c r="G81" i="4" s="1"/>
  <c r="AF62" i="3"/>
  <c r="AH62" i="3" s="1"/>
  <c r="G57" i="4" s="1"/>
  <c r="AF22" i="3"/>
  <c r="AH22" i="3" s="1"/>
  <c r="G17" i="4" s="1"/>
  <c r="AF837" i="3"/>
  <c r="AH837" i="3" s="1"/>
  <c r="G832" i="4" s="1"/>
  <c r="AF829" i="3"/>
  <c r="AH829" i="3" s="1"/>
  <c r="G824" i="4" s="1"/>
  <c r="AF821" i="3"/>
  <c r="AH821" i="3" s="1"/>
  <c r="G816" i="4" s="1"/>
  <c r="AF813" i="3"/>
  <c r="AH813" i="3" s="1"/>
  <c r="G808" i="4" s="1"/>
  <c r="AF805" i="3"/>
  <c r="AH805" i="3" s="1"/>
  <c r="G800" i="4" s="1"/>
  <c r="AF797" i="3"/>
  <c r="AH797" i="3" s="1"/>
  <c r="G792" i="4" s="1"/>
  <c r="AF789" i="3"/>
  <c r="AH789" i="3" s="1"/>
  <c r="G784" i="4" s="1"/>
  <c r="AF781" i="3"/>
  <c r="AH781" i="3" s="1"/>
  <c r="G776" i="4" s="1"/>
  <c r="AF773" i="3"/>
  <c r="AH773" i="3" s="1"/>
  <c r="G768" i="4" s="1"/>
  <c r="AF765" i="3"/>
  <c r="AH765" i="3" s="1"/>
  <c r="G760" i="4" s="1"/>
  <c r="AF757" i="3"/>
  <c r="AH757" i="3" s="1"/>
  <c r="G752" i="4" s="1"/>
  <c r="AF749" i="3"/>
  <c r="AH749" i="3" s="1"/>
  <c r="G744" i="4" s="1"/>
  <c r="AF741" i="3"/>
  <c r="AH741" i="3" s="1"/>
  <c r="G736" i="4" s="1"/>
  <c r="AF733" i="3"/>
  <c r="AH733" i="3" s="1"/>
  <c r="G728" i="4" s="1"/>
  <c r="AF725" i="3"/>
  <c r="AH725" i="3" s="1"/>
  <c r="G720" i="4" s="1"/>
  <c r="AF717" i="3"/>
  <c r="AH717" i="3" s="1"/>
  <c r="G712" i="4" s="1"/>
  <c r="AF709" i="3"/>
  <c r="AH709" i="3" s="1"/>
  <c r="G704" i="4" s="1"/>
  <c r="AF701" i="3"/>
  <c r="AH701" i="3" s="1"/>
  <c r="G696" i="4" s="1"/>
  <c r="AF693" i="3"/>
  <c r="AH693" i="3" s="1"/>
  <c r="G688" i="4" s="1"/>
  <c r="AF685" i="3"/>
  <c r="AH685" i="3" s="1"/>
  <c r="G680" i="4" s="1"/>
  <c r="AF677" i="3"/>
  <c r="AH677" i="3" s="1"/>
  <c r="G672" i="4" s="1"/>
  <c r="AF669" i="3"/>
  <c r="AH669" i="3" s="1"/>
  <c r="G664" i="4" s="1"/>
  <c r="AF661" i="3"/>
  <c r="AH661" i="3" s="1"/>
  <c r="G656" i="4" s="1"/>
  <c r="AF653" i="3"/>
  <c r="AH653" i="3" s="1"/>
  <c r="G648" i="4" s="1"/>
  <c r="AF645" i="3"/>
  <c r="AH645" i="3" s="1"/>
  <c r="G640" i="4" s="1"/>
  <c r="AF637" i="3"/>
  <c r="AH637" i="3" s="1"/>
  <c r="G632" i="4" s="1"/>
  <c r="AF629" i="3"/>
  <c r="AH629" i="3" s="1"/>
  <c r="G624" i="4" s="1"/>
  <c r="AF621" i="3"/>
  <c r="AH621" i="3" s="1"/>
  <c r="G616" i="4" s="1"/>
  <c r="AF613" i="3"/>
  <c r="AH613" i="3" s="1"/>
  <c r="G608" i="4" s="1"/>
  <c r="AF605" i="3"/>
  <c r="AH605" i="3" s="1"/>
  <c r="G600" i="4" s="1"/>
  <c r="AF597" i="3"/>
  <c r="AH597" i="3" s="1"/>
  <c r="G592" i="4" s="1"/>
  <c r="AF589" i="3"/>
  <c r="AH589" i="3" s="1"/>
  <c r="G584" i="4" s="1"/>
  <c r="AF581" i="3"/>
  <c r="AH581" i="3" s="1"/>
  <c r="G576" i="4" s="1"/>
  <c r="AF573" i="3"/>
  <c r="AH573" i="3" s="1"/>
  <c r="G568" i="4" s="1"/>
  <c r="AF565" i="3"/>
  <c r="AH565" i="3" s="1"/>
  <c r="G560" i="4" s="1"/>
  <c r="AF557" i="3"/>
  <c r="AH557" i="3" s="1"/>
  <c r="G552" i="4" s="1"/>
  <c r="AF549" i="3"/>
  <c r="AH549" i="3" s="1"/>
  <c r="G544" i="4" s="1"/>
  <c r="AF541" i="3"/>
  <c r="AH541" i="3" s="1"/>
  <c r="G536" i="4" s="1"/>
  <c r="AF533" i="3"/>
  <c r="AH533" i="3" s="1"/>
  <c r="G528" i="4" s="1"/>
  <c r="AF525" i="3"/>
  <c r="AH525" i="3" s="1"/>
  <c r="G520" i="4" s="1"/>
  <c r="AF517" i="3"/>
  <c r="AH517" i="3" s="1"/>
  <c r="G512" i="4" s="1"/>
  <c r="AF509" i="3"/>
  <c r="AH509" i="3" s="1"/>
  <c r="G504" i="4" s="1"/>
  <c r="AF501" i="3"/>
  <c r="AH501" i="3" s="1"/>
  <c r="G496" i="4" s="1"/>
  <c r="AF493" i="3"/>
  <c r="AH493" i="3" s="1"/>
  <c r="G488" i="4" s="1"/>
  <c r="AF485" i="3"/>
  <c r="AH485" i="3" s="1"/>
  <c r="G480" i="4" s="1"/>
  <c r="AF477" i="3"/>
  <c r="AH477" i="3" s="1"/>
  <c r="G472" i="4" s="1"/>
  <c r="AF469" i="3"/>
  <c r="AH469" i="3" s="1"/>
  <c r="G464" i="4" s="1"/>
  <c r="AF461" i="3"/>
  <c r="AH461" i="3" s="1"/>
  <c r="G456" i="4" s="1"/>
  <c r="AF453" i="3"/>
  <c r="AH453" i="3" s="1"/>
  <c r="G448" i="4" s="1"/>
  <c r="AF445" i="3"/>
  <c r="AH445" i="3" s="1"/>
  <c r="G440" i="4" s="1"/>
  <c r="AF437" i="3"/>
  <c r="AH437" i="3" s="1"/>
  <c r="G432" i="4" s="1"/>
  <c r="AF429" i="3"/>
  <c r="AH429" i="3" s="1"/>
  <c r="G424" i="4" s="1"/>
  <c r="AF421" i="3"/>
  <c r="AH421" i="3" s="1"/>
  <c r="G416" i="4" s="1"/>
  <c r="AF413" i="3"/>
  <c r="AH413" i="3" s="1"/>
  <c r="G408" i="4" s="1"/>
  <c r="AF405" i="3"/>
  <c r="AH405" i="3" s="1"/>
  <c r="G400" i="4" s="1"/>
  <c r="AF397" i="3"/>
  <c r="AH397" i="3" s="1"/>
  <c r="G392" i="4" s="1"/>
  <c r="AF389" i="3"/>
  <c r="AH389" i="3" s="1"/>
  <c r="G384" i="4" s="1"/>
  <c r="AF381" i="3"/>
  <c r="AH381" i="3" s="1"/>
  <c r="G376" i="4" s="1"/>
  <c r="AF373" i="3"/>
  <c r="AH373" i="3" s="1"/>
  <c r="G368" i="4" s="1"/>
  <c r="AF365" i="3"/>
  <c r="AH365" i="3" s="1"/>
  <c r="G360" i="4" s="1"/>
  <c r="AF357" i="3"/>
  <c r="AH357" i="3" s="1"/>
  <c r="G352" i="4" s="1"/>
  <c r="AF349" i="3"/>
  <c r="AH349" i="3" s="1"/>
  <c r="G344" i="4" s="1"/>
  <c r="AF341" i="3"/>
  <c r="AH341" i="3" s="1"/>
  <c r="G336" i="4" s="1"/>
  <c r="AF333" i="3"/>
  <c r="AH333" i="3" s="1"/>
  <c r="G328" i="4" s="1"/>
  <c r="AF325" i="3"/>
  <c r="AH325" i="3" s="1"/>
  <c r="G320" i="4" s="1"/>
  <c r="AF317" i="3"/>
  <c r="AH317" i="3" s="1"/>
  <c r="G312" i="4" s="1"/>
  <c r="AF309" i="3"/>
  <c r="AH309" i="3" s="1"/>
  <c r="G304" i="4" s="1"/>
  <c r="AF301" i="3"/>
  <c r="AH301" i="3" s="1"/>
  <c r="G296" i="4" s="1"/>
  <c r="AF293" i="3"/>
  <c r="AH293" i="3" s="1"/>
  <c r="G288" i="4" s="1"/>
  <c r="AF285" i="3"/>
  <c r="AH285" i="3" s="1"/>
  <c r="G280" i="4" s="1"/>
  <c r="AF277" i="3"/>
  <c r="AH277" i="3" s="1"/>
  <c r="G272" i="4" s="1"/>
  <c r="AF269" i="3"/>
  <c r="AH269" i="3" s="1"/>
  <c r="G264" i="4" s="1"/>
  <c r="AF261" i="3"/>
  <c r="AH261" i="3" s="1"/>
  <c r="G256" i="4" s="1"/>
  <c r="AF253" i="3"/>
  <c r="AH253" i="3" s="1"/>
  <c r="G248" i="4" s="1"/>
  <c r="AF245" i="3"/>
  <c r="AH245" i="3" s="1"/>
  <c r="G240" i="4" s="1"/>
  <c r="AF237" i="3"/>
  <c r="AH237" i="3" s="1"/>
  <c r="G232" i="4" s="1"/>
  <c r="AF229" i="3"/>
  <c r="AH229" i="3" s="1"/>
  <c r="G224" i="4" s="1"/>
  <c r="AF221" i="3"/>
  <c r="AH221" i="3" s="1"/>
  <c r="G216" i="4" s="1"/>
  <c r="AF213" i="3"/>
  <c r="AH213" i="3" s="1"/>
  <c r="G208" i="4" s="1"/>
  <c r="AF205" i="3"/>
  <c r="AH205" i="3" s="1"/>
  <c r="G200" i="4" s="1"/>
  <c r="AF197" i="3"/>
  <c r="AH197" i="3" s="1"/>
  <c r="G192" i="4" s="1"/>
  <c r="AF189" i="3"/>
  <c r="AH189" i="3" s="1"/>
  <c r="G184" i="4" s="1"/>
  <c r="AF181" i="3"/>
  <c r="AH181" i="3" s="1"/>
  <c r="G176" i="4" s="1"/>
  <c r="AF173" i="3"/>
  <c r="AH173" i="3" s="1"/>
  <c r="G168" i="4" s="1"/>
  <c r="AF165" i="3"/>
  <c r="AH165" i="3" s="1"/>
  <c r="G160" i="4" s="1"/>
  <c r="AF157" i="3"/>
  <c r="AH157" i="3" s="1"/>
  <c r="G152" i="4" s="1"/>
  <c r="AF149" i="3"/>
  <c r="AH149" i="3" s="1"/>
  <c r="G144" i="4" s="1"/>
  <c r="AF141" i="3"/>
  <c r="AH141" i="3" s="1"/>
  <c r="G136" i="4" s="1"/>
  <c r="AF133" i="3"/>
  <c r="AH133" i="3" s="1"/>
  <c r="G128" i="4" s="1"/>
  <c r="AF125" i="3"/>
  <c r="AH125" i="3" s="1"/>
  <c r="G120" i="4" s="1"/>
  <c r="AF117" i="3"/>
  <c r="AH117" i="3" s="1"/>
  <c r="G112" i="4" s="1"/>
  <c r="AF109" i="3"/>
  <c r="AH109" i="3" s="1"/>
  <c r="G104" i="4" s="1"/>
  <c r="AF101" i="3"/>
  <c r="AH101" i="3" s="1"/>
  <c r="G96" i="4" s="1"/>
  <c r="AF93" i="3"/>
  <c r="AH93" i="3" s="1"/>
  <c r="G88" i="4" s="1"/>
  <c r="AF85" i="3"/>
  <c r="AH85" i="3" s="1"/>
  <c r="G80" i="4" s="1"/>
  <c r="AF77" i="3"/>
  <c r="AH77" i="3" s="1"/>
  <c r="G72" i="4" s="1"/>
  <c r="AF69" i="3"/>
  <c r="AH69" i="3" s="1"/>
  <c r="G64" i="4" s="1"/>
  <c r="AF61" i="3"/>
  <c r="AH61" i="3" s="1"/>
  <c r="G56" i="4" s="1"/>
  <c r="AF53" i="3"/>
  <c r="AH53" i="3" s="1"/>
  <c r="G48" i="4" s="1"/>
  <c r="AF45" i="3"/>
  <c r="AH45" i="3" s="1"/>
  <c r="G40" i="4" s="1"/>
  <c r="AF37" i="3"/>
  <c r="AH37" i="3" s="1"/>
  <c r="G32" i="4" s="1"/>
  <c r="AF29" i="3"/>
  <c r="AH29" i="3" s="1"/>
  <c r="G24" i="4" s="1"/>
  <c r="AF21" i="3"/>
  <c r="AH21" i="3" s="1"/>
  <c r="G16" i="4" s="1"/>
  <c r="AF13" i="3"/>
  <c r="AF1982" i="3"/>
  <c r="AH1982" i="3" s="1"/>
  <c r="G1977" i="4" s="1"/>
  <c r="AF1958" i="3"/>
  <c r="AH1958" i="3" s="1"/>
  <c r="G1953" i="4" s="1"/>
  <c r="AF1934" i="3"/>
  <c r="AH1934" i="3" s="1"/>
  <c r="G1929" i="4" s="1"/>
  <c r="AF1910" i="3"/>
  <c r="AH1910" i="3" s="1"/>
  <c r="G1905" i="4" s="1"/>
  <c r="AF1886" i="3"/>
  <c r="AH1886" i="3" s="1"/>
  <c r="G1881" i="4" s="1"/>
  <c r="AF1862" i="3"/>
  <c r="AH1862" i="3" s="1"/>
  <c r="G1857" i="4" s="1"/>
  <c r="AF1854" i="3"/>
  <c r="AH1854" i="3" s="1"/>
  <c r="G1849" i="4" s="1"/>
  <c r="AF1830" i="3"/>
  <c r="AH1830" i="3" s="1"/>
  <c r="G1825" i="4" s="1"/>
  <c r="AF1822" i="3"/>
  <c r="AH1822" i="3" s="1"/>
  <c r="G1817" i="4" s="1"/>
  <c r="AF1814" i="3"/>
  <c r="AH1814" i="3" s="1"/>
  <c r="G1809" i="4" s="1"/>
  <c r="AF1806" i="3"/>
  <c r="AH1806" i="3" s="1"/>
  <c r="G1801" i="4" s="1"/>
  <c r="AF1798" i="3"/>
  <c r="AH1798" i="3" s="1"/>
  <c r="G1793" i="4" s="1"/>
  <c r="AF1774" i="3"/>
  <c r="AH1774" i="3" s="1"/>
  <c r="G1769" i="4" s="1"/>
  <c r="AF1766" i="3"/>
  <c r="AH1766" i="3" s="1"/>
  <c r="G1761" i="4" s="1"/>
  <c r="AF1758" i="3"/>
  <c r="AH1758" i="3" s="1"/>
  <c r="G1753" i="4" s="1"/>
  <c r="AF1750" i="3"/>
  <c r="AH1750" i="3" s="1"/>
  <c r="G1745" i="4" s="1"/>
  <c r="AF1742" i="3"/>
  <c r="AH1742" i="3" s="1"/>
  <c r="G1737" i="4" s="1"/>
  <c r="AF1734" i="3"/>
  <c r="AH1734" i="3" s="1"/>
  <c r="G1729" i="4" s="1"/>
  <c r="AF1726" i="3"/>
  <c r="AH1726" i="3" s="1"/>
  <c r="G1721" i="4" s="1"/>
  <c r="AF1718" i="3"/>
  <c r="AH1718" i="3" s="1"/>
  <c r="G1713" i="4" s="1"/>
  <c r="AF1710" i="3"/>
  <c r="AH1710" i="3" s="1"/>
  <c r="G1705" i="4" s="1"/>
  <c r="AF1702" i="3"/>
  <c r="AH1702" i="3" s="1"/>
  <c r="G1697" i="4" s="1"/>
  <c r="AF1694" i="3"/>
  <c r="AH1694" i="3" s="1"/>
  <c r="G1689" i="4" s="1"/>
  <c r="AF1686" i="3"/>
  <c r="AH1686" i="3" s="1"/>
  <c r="G1681" i="4" s="1"/>
  <c r="AF1678" i="3"/>
  <c r="AH1678" i="3" s="1"/>
  <c r="G1673" i="4" s="1"/>
  <c r="AF1670" i="3"/>
  <c r="AH1670" i="3" s="1"/>
  <c r="G1665" i="4" s="1"/>
  <c r="AF1662" i="3"/>
  <c r="AH1662" i="3" s="1"/>
  <c r="G1657" i="4" s="1"/>
  <c r="AF1646" i="3"/>
  <c r="AH1646" i="3" s="1"/>
  <c r="G1641" i="4" s="1"/>
  <c r="AF1638" i="3"/>
  <c r="AH1638" i="3" s="1"/>
  <c r="G1633" i="4" s="1"/>
  <c r="AF1622" i="3"/>
  <c r="AH1622" i="3" s="1"/>
  <c r="G1617" i="4" s="1"/>
  <c r="AF1614" i="3"/>
  <c r="AH1614" i="3" s="1"/>
  <c r="G1609" i="4" s="1"/>
  <c r="AF1606" i="3"/>
  <c r="AH1606" i="3" s="1"/>
  <c r="G1601" i="4" s="1"/>
  <c r="AF1598" i="3"/>
  <c r="AH1598" i="3" s="1"/>
  <c r="G1593" i="4" s="1"/>
  <c r="AF1590" i="3"/>
  <c r="AH1590" i="3" s="1"/>
  <c r="G1585" i="4" s="1"/>
  <c r="AF1582" i="3"/>
  <c r="AH1582" i="3" s="1"/>
  <c r="G1577" i="4" s="1"/>
  <c r="AF1574" i="3"/>
  <c r="AH1574" i="3" s="1"/>
  <c r="G1569" i="4" s="1"/>
  <c r="AF1566" i="3"/>
  <c r="AH1566" i="3" s="1"/>
  <c r="G1561" i="4" s="1"/>
  <c r="AF1558" i="3"/>
  <c r="AH1558" i="3" s="1"/>
  <c r="G1553" i="4" s="1"/>
  <c r="AF1550" i="3"/>
  <c r="AH1550" i="3" s="1"/>
  <c r="G1545" i="4" s="1"/>
  <c r="AF1542" i="3"/>
  <c r="AH1542" i="3" s="1"/>
  <c r="G1537" i="4" s="1"/>
  <c r="AF1534" i="3"/>
  <c r="AH1534" i="3" s="1"/>
  <c r="G1529" i="4" s="1"/>
  <c r="AF1526" i="3"/>
  <c r="AH1526" i="3" s="1"/>
  <c r="G1521" i="4" s="1"/>
  <c r="AF1518" i="3"/>
  <c r="AH1518" i="3" s="1"/>
  <c r="G1513" i="4" s="1"/>
  <c r="AF1510" i="3"/>
  <c r="AH1510" i="3" s="1"/>
  <c r="G1505" i="4" s="1"/>
  <c r="AF1502" i="3"/>
  <c r="AH1502" i="3" s="1"/>
  <c r="G1497" i="4" s="1"/>
  <c r="AF1494" i="3"/>
  <c r="AH1494" i="3" s="1"/>
  <c r="G1489" i="4" s="1"/>
  <c r="AF1486" i="3"/>
  <c r="AH1486" i="3" s="1"/>
  <c r="G1481" i="4" s="1"/>
  <c r="AF1478" i="3"/>
  <c r="AH1478" i="3" s="1"/>
  <c r="G1473" i="4" s="1"/>
  <c r="AF1470" i="3"/>
  <c r="AH1470" i="3" s="1"/>
  <c r="G1465" i="4" s="1"/>
  <c r="AF1462" i="3"/>
  <c r="AH1462" i="3" s="1"/>
  <c r="G1457" i="4" s="1"/>
  <c r="AF1454" i="3"/>
  <c r="AH1454" i="3" s="1"/>
  <c r="G1449" i="4" s="1"/>
  <c r="AF1446" i="3"/>
  <c r="AH1446" i="3" s="1"/>
  <c r="G1441" i="4" s="1"/>
  <c r="AF1438" i="3"/>
  <c r="AH1438" i="3" s="1"/>
  <c r="G1433" i="4" s="1"/>
  <c r="AF1430" i="3"/>
  <c r="AH1430" i="3" s="1"/>
  <c r="G1425" i="4" s="1"/>
  <c r="AF1422" i="3"/>
  <c r="AH1422" i="3" s="1"/>
  <c r="G1417" i="4" s="1"/>
  <c r="AF1414" i="3"/>
  <c r="AH1414" i="3" s="1"/>
  <c r="G1409" i="4" s="1"/>
  <c r="AF1406" i="3"/>
  <c r="AH1406" i="3" s="1"/>
  <c r="G1401" i="4" s="1"/>
  <c r="AF1398" i="3"/>
  <c r="AH1398" i="3" s="1"/>
  <c r="G1393" i="4" s="1"/>
  <c r="AF1390" i="3"/>
  <c r="AH1390" i="3" s="1"/>
  <c r="G1385" i="4" s="1"/>
  <c r="AF1382" i="3"/>
  <c r="AH1382" i="3" s="1"/>
  <c r="G1377" i="4" s="1"/>
  <c r="AF1374" i="3"/>
  <c r="AH1374" i="3" s="1"/>
  <c r="G1369" i="4" s="1"/>
  <c r="AF1366" i="3"/>
  <c r="AH1366" i="3" s="1"/>
  <c r="G1361" i="4" s="1"/>
  <c r="AF1358" i="3"/>
  <c r="AH1358" i="3" s="1"/>
  <c r="G1353" i="4" s="1"/>
  <c r="AF1350" i="3"/>
  <c r="AH1350" i="3" s="1"/>
  <c r="G1345" i="4" s="1"/>
  <c r="AF1342" i="3"/>
  <c r="AH1342" i="3" s="1"/>
  <c r="G1337" i="4" s="1"/>
  <c r="AF1334" i="3"/>
  <c r="AH1334" i="3" s="1"/>
  <c r="G1329" i="4" s="1"/>
  <c r="AF1326" i="3"/>
  <c r="AH1326" i="3" s="1"/>
  <c r="G1321" i="4" s="1"/>
  <c r="AF1318" i="3"/>
  <c r="AH1318" i="3" s="1"/>
  <c r="G1313" i="4" s="1"/>
  <c r="AF1310" i="3"/>
  <c r="AH1310" i="3" s="1"/>
  <c r="G1305" i="4" s="1"/>
  <c r="AF1302" i="3"/>
  <c r="AH1302" i="3" s="1"/>
  <c r="G1297" i="4" s="1"/>
  <c r="AF1294" i="3"/>
  <c r="AH1294" i="3" s="1"/>
  <c r="G1289" i="4" s="1"/>
  <c r="AF1286" i="3"/>
  <c r="AH1286" i="3" s="1"/>
  <c r="G1281" i="4" s="1"/>
  <c r="AF1278" i="3"/>
  <c r="AH1278" i="3" s="1"/>
  <c r="G1273" i="4" s="1"/>
  <c r="AF1270" i="3"/>
  <c r="AH1270" i="3" s="1"/>
  <c r="G1265" i="4" s="1"/>
  <c r="AF1262" i="3"/>
  <c r="AH1262" i="3" s="1"/>
  <c r="G1257" i="4" s="1"/>
  <c r="AF1254" i="3"/>
  <c r="AH1254" i="3" s="1"/>
  <c r="G1249" i="4" s="1"/>
  <c r="AF1246" i="3"/>
  <c r="AH1246" i="3" s="1"/>
  <c r="G1241" i="4" s="1"/>
  <c r="AF1238" i="3"/>
  <c r="AH1238" i="3" s="1"/>
  <c r="G1233" i="4" s="1"/>
  <c r="AF1230" i="3"/>
  <c r="AH1230" i="3" s="1"/>
  <c r="G1225" i="4" s="1"/>
  <c r="AF1222" i="3"/>
  <c r="AH1222" i="3" s="1"/>
  <c r="G1217" i="4" s="1"/>
  <c r="AF1214" i="3"/>
  <c r="AH1214" i="3" s="1"/>
  <c r="G1209" i="4" s="1"/>
  <c r="AF1206" i="3"/>
  <c r="AH1206" i="3" s="1"/>
  <c r="G1201" i="4" s="1"/>
  <c r="AF1198" i="3"/>
  <c r="AH1198" i="3" s="1"/>
  <c r="G1193" i="4" s="1"/>
  <c r="AF1190" i="3"/>
  <c r="AH1190" i="3" s="1"/>
  <c r="G1185" i="4" s="1"/>
  <c r="AF1182" i="3"/>
  <c r="AH1182" i="3" s="1"/>
  <c r="G1177" i="4" s="1"/>
  <c r="AF1126" i="3"/>
  <c r="AH1126" i="3" s="1"/>
  <c r="G1121" i="4" s="1"/>
  <c r="AF1094" i="3"/>
  <c r="AH1094" i="3" s="1"/>
  <c r="G1089" i="4" s="1"/>
  <c r="AF1070" i="3"/>
  <c r="AH1070" i="3" s="1"/>
  <c r="G1065" i="4" s="1"/>
  <c r="AF1038" i="3"/>
  <c r="AH1038" i="3" s="1"/>
  <c r="G1033" i="4" s="1"/>
  <c r="AF1006" i="3"/>
  <c r="AH1006" i="3" s="1"/>
  <c r="G1001" i="4" s="1"/>
  <c r="AF974" i="3"/>
  <c r="AH974" i="3" s="1"/>
  <c r="G969" i="4" s="1"/>
  <c r="AF942" i="3"/>
  <c r="AH942" i="3" s="1"/>
  <c r="G937" i="4" s="1"/>
  <c r="AF910" i="3"/>
  <c r="AH910" i="3" s="1"/>
  <c r="G905" i="4" s="1"/>
  <c r="AF886" i="3"/>
  <c r="AH886" i="3" s="1"/>
  <c r="G881" i="4" s="1"/>
  <c r="AF862" i="3"/>
  <c r="AH862" i="3" s="1"/>
  <c r="G857" i="4" s="1"/>
  <c r="AF830" i="3"/>
  <c r="AH830" i="3" s="1"/>
  <c r="G825" i="4" s="1"/>
  <c r="AF790" i="3"/>
  <c r="AH790" i="3" s="1"/>
  <c r="G785" i="4" s="1"/>
  <c r="AF758" i="3"/>
  <c r="AH758" i="3" s="1"/>
  <c r="G753" i="4" s="1"/>
  <c r="AF718" i="3"/>
  <c r="AH718" i="3" s="1"/>
  <c r="G713" i="4" s="1"/>
  <c r="AF678" i="3"/>
  <c r="AH678" i="3" s="1"/>
  <c r="G673" i="4" s="1"/>
  <c r="AF630" i="3"/>
  <c r="AH630" i="3" s="1"/>
  <c r="G625" i="4" s="1"/>
  <c r="AF582" i="3"/>
  <c r="AH582" i="3" s="1"/>
  <c r="G577" i="4" s="1"/>
  <c r="AF550" i="3"/>
  <c r="AH550" i="3" s="1"/>
  <c r="G545" i="4" s="1"/>
  <c r="AF518" i="3"/>
  <c r="AH518" i="3" s="1"/>
  <c r="G513" i="4" s="1"/>
  <c r="AF486" i="3"/>
  <c r="AH486" i="3" s="1"/>
  <c r="G481" i="4" s="1"/>
  <c r="AF454" i="3"/>
  <c r="AH454" i="3" s="1"/>
  <c r="G449" i="4" s="1"/>
  <c r="AF430" i="3"/>
  <c r="AH430" i="3" s="1"/>
  <c r="G425" i="4" s="1"/>
  <c r="AF406" i="3"/>
  <c r="AH406" i="3" s="1"/>
  <c r="G401" i="4" s="1"/>
  <c r="AF374" i="3"/>
  <c r="AH374" i="3" s="1"/>
  <c r="G369" i="4" s="1"/>
  <c r="AF350" i="3"/>
  <c r="AH350" i="3" s="1"/>
  <c r="G345" i="4" s="1"/>
  <c r="AF318" i="3"/>
  <c r="AH318" i="3" s="1"/>
  <c r="G313" i="4" s="1"/>
  <c r="AF302" i="3"/>
  <c r="AH302" i="3" s="1"/>
  <c r="G297" i="4" s="1"/>
  <c r="AF278" i="3"/>
  <c r="AH278" i="3" s="1"/>
  <c r="G273" i="4" s="1"/>
  <c r="AF246" i="3"/>
  <c r="AH246" i="3" s="1"/>
  <c r="G241" i="4" s="1"/>
  <c r="AF222" i="3"/>
  <c r="AH222" i="3" s="1"/>
  <c r="G217" i="4" s="1"/>
  <c r="AF198" i="3"/>
  <c r="AH198" i="3" s="1"/>
  <c r="G193" i="4" s="1"/>
  <c r="AF166" i="3"/>
  <c r="AH166" i="3" s="1"/>
  <c r="G161" i="4" s="1"/>
  <c r="AF142" i="3"/>
  <c r="AH142" i="3" s="1"/>
  <c r="G137" i="4" s="1"/>
  <c r="AF126" i="3"/>
  <c r="AH126" i="3" s="1"/>
  <c r="G121" i="4" s="1"/>
  <c r="AF102" i="3"/>
  <c r="AH102" i="3" s="1"/>
  <c r="G97" i="4" s="1"/>
  <c r="AF78" i="3"/>
  <c r="AH78" i="3" s="1"/>
  <c r="G73" i="4" s="1"/>
  <c r="AF54" i="3"/>
  <c r="AH54" i="3" s="1"/>
  <c r="G49" i="4" s="1"/>
  <c r="AF30" i="3"/>
  <c r="AH30" i="3" s="1"/>
  <c r="G25" i="4" s="1"/>
  <c r="AF1989" i="3"/>
  <c r="AH1989" i="3" s="1"/>
  <c r="G1984" i="4" s="1"/>
  <c r="AF1957" i="3"/>
  <c r="AH1957" i="3" s="1"/>
  <c r="G1952" i="4" s="1"/>
  <c r="AF1925" i="3"/>
  <c r="AH1925" i="3" s="1"/>
  <c r="G1920" i="4" s="1"/>
  <c r="AF1893" i="3"/>
  <c r="AH1893" i="3" s="1"/>
  <c r="G1888" i="4" s="1"/>
  <c r="AF1861" i="3"/>
  <c r="AH1861" i="3" s="1"/>
  <c r="G1856" i="4" s="1"/>
  <c r="AF1829" i="3"/>
  <c r="AH1829" i="3" s="1"/>
  <c r="G1824" i="4" s="1"/>
  <c r="AF1797" i="3"/>
  <c r="AH1797" i="3" s="1"/>
  <c r="G1792" i="4" s="1"/>
  <c r="AF1765" i="3"/>
  <c r="AH1765" i="3" s="1"/>
  <c r="G1760" i="4" s="1"/>
  <c r="AF1725" i="3"/>
  <c r="AH1725" i="3" s="1"/>
  <c r="G1720" i="4" s="1"/>
  <c r="AF1693" i="3"/>
  <c r="AH1693" i="3" s="1"/>
  <c r="G1688" i="4" s="1"/>
  <c r="AF1661" i="3"/>
  <c r="AH1661" i="3" s="1"/>
  <c r="G1656" i="4" s="1"/>
  <c r="AF1629" i="3"/>
  <c r="AH1629" i="3" s="1"/>
  <c r="G1624" i="4" s="1"/>
  <c r="AF1597" i="3"/>
  <c r="AH1597" i="3" s="1"/>
  <c r="G1592" i="4" s="1"/>
  <c r="AF1565" i="3"/>
  <c r="AH1565" i="3" s="1"/>
  <c r="G1560" i="4" s="1"/>
  <c r="AF1525" i="3"/>
  <c r="AH1525" i="3" s="1"/>
  <c r="G1520" i="4" s="1"/>
  <c r="AF1493" i="3"/>
  <c r="AH1493" i="3" s="1"/>
  <c r="G1488" i="4" s="1"/>
  <c r="AF1461" i="3"/>
  <c r="AH1461" i="3" s="1"/>
  <c r="G1456" i="4" s="1"/>
  <c r="AF1421" i="3"/>
  <c r="AH1421" i="3" s="1"/>
  <c r="G1416" i="4" s="1"/>
  <c r="AF1389" i="3"/>
  <c r="AH1389" i="3" s="1"/>
  <c r="G1384" i="4" s="1"/>
  <c r="AF1357" i="3"/>
  <c r="AH1357" i="3" s="1"/>
  <c r="G1352" i="4" s="1"/>
  <c r="AF1317" i="3"/>
  <c r="AH1317" i="3" s="1"/>
  <c r="G1312" i="4" s="1"/>
  <c r="AF1277" i="3"/>
  <c r="AH1277" i="3" s="1"/>
  <c r="G1272" i="4" s="1"/>
  <c r="AF1245" i="3"/>
  <c r="AH1245" i="3" s="1"/>
  <c r="G1240" i="4" s="1"/>
  <c r="AF1229" i="3"/>
  <c r="AH1229" i="3" s="1"/>
  <c r="G1224" i="4" s="1"/>
  <c r="AF1213" i="3"/>
  <c r="AH1213" i="3" s="1"/>
  <c r="G1208" i="4" s="1"/>
  <c r="AF1197" i="3"/>
  <c r="AH1197" i="3" s="1"/>
  <c r="G1192" i="4" s="1"/>
  <c r="AF1173" i="3"/>
  <c r="AH1173" i="3" s="1"/>
  <c r="G1168" i="4" s="1"/>
  <c r="AF1165" i="3"/>
  <c r="AH1165" i="3" s="1"/>
  <c r="G1160" i="4" s="1"/>
  <c r="AF1157" i="3"/>
  <c r="AH1157" i="3" s="1"/>
  <c r="G1152" i="4" s="1"/>
  <c r="AF1149" i="3"/>
  <c r="AH1149" i="3" s="1"/>
  <c r="G1144" i="4" s="1"/>
  <c r="AF1141" i="3"/>
  <c r="AH1141" i="3" s="1"/>
  <c r="G1136" i="4" s="1"/>
  <c r="AF1133" i="3"/>
  <c r="AH1133" i="3" s="1"/>
  <c r="G1128" i="4" s="1"/>
  <c r="AF1125" i="3"/>
  <c r="AH1125" i="3" s="1"/>
  <c r="G1120" i="4" s="1"/>
  <c r="AF1117" i="3"/>
  <c r="AH1117" i="3" s="1"/>
  <c r="G1112" i="4" s="1"/>
  <c r="AF1109" i="3"/>
  <c r="AH1109" i="3" s="1"/>
  <c r="G1104" i="4" s="1"/>
  <c r="AF1101" i="3"/>
  <c r="AH1101" i="3" s="1"/>
  <c r="G1096" i="4" s="1"/>
  <c r="AF1093" i="3"/>
  <c r="AH1093" i="3" s="1"/>
  <c r="G1088" i="4" s="1"/>
  <c r="AF1085" i="3"/>
  <c r="AH1085" i="3" s="1"/>
  <c r="G1080" i="4" s="1"/>
  <c r="AF1077" i="3"/>
  <c r="AH1077" i="3" s="1"/>
  <c r="G1072" i="4" s="1"/>
  <c r="AF1069" i="3"/>
  <c r="AH1069" i="3" s="1"/>
  <c r="G1064" i="4" s="1"/>
  <c r="AF1061" i="3"/>
  <c r="AH1061" i="3" s="1"/>
  <c r="G1056" i="4" s="1"/>
  <c r="AF1053" i="3"/>
  <c r="AH1053" i="3" s="1"/>
  <c r="G1048" i="4" s="1"/>
  <c r="AF1045" i="3"/>
  <c r="AH1045" i="3" s="1"/>
  <c r="G1040" i="4" s="1"/>
  <c r="AF1037" i="3"/>
  <c r="AH1037" i="3" s="1"/>
  <c r="G1032" i="4" s="1"/>
  <c r="AF1029" i="3"/>
  <c r="AH1029" i="3" s="1"/>
  <c r="G1024" i="4" s="1"/>
  <c r="AF1005" i="3"/>
  <c r="AH1005" i="3" s="1"/>
  <c r="G1000" i="4" s="1"/>
  <c r="AF989" i="3"/>
  <c r="AH989" i="3" s="1"/>
  <c r="G984" i="4" s="1"/>
  <c r="AF981" i="3"/>
  <c r="AH981" i="3" s="1"/>
  <c r="G976" i="4" s="1"/>
  <c r="AF973" i="3"/>
  <c r="AH973" i="3" s="1"/>
  <c r="G968" i="4" s="1"/>
  <c r="AF965" i="3"/>
  <c r="AH965" i="3" s="1"/>
  <c r="G960" i="4" s="1"/>
  <c r="AF957" i="3"/>
  <c r="AH957" i="3" s="1"/>
  <c r="G952" i="4" s="1"/>
  <c r="AF949" i="3"/>
  <c r="AH949" i="3" s="1"/>
  <c r="G944" i="4" s="1"/>
  <c r="AF941" i="3"/>
  <c r="AH941" i="3" s="1"/>
  <c r="G936" i="4" s="1"/>
  <c r="AF933" i="3"/>
  <c r="AH933" i="3" s="1"/>
  <c r="G928" i="4" s="1"/>
  <c r="AF925" i="3"/>
  <c r="AH925" i="3" s="1"/>
  <c r="G920" i="4" s="1"/>
  <c r="AF917" i="3"/>
  <c r="AH917" i="3" s="1"/>
  <c r="G912" i="4" s="1"/>
  <c r="AF909" i="3"/>
  <c r="AH909" i="3" s="1"/>
  <c r="G904" i="4" s="1"/>
  <c r="AF901" i="3"/>
  <c r="AH901" i="3" s="1"/>
  <c r="G896" i="4" s="1"/>
  <c r="AF893" i="3"/>
  <c r="AH893" i="3" s="1"/>
  <c r="G888" i="4" s="1"/>
  <c r="AF885" i="3"/>
  <c r="AH885" i="3" s="1"/>
  <c r="G880" i="4" s="1"/>
  <c r="AF877" i="3"/>
  <c r="AH877" i="3" s="1"/>
  <c r="G872" i="4" s="1"/>
  <c r="AF869" i="3"/>
  <c r="AH869" i="3" s="1"/>
  <c r="G864" i="4" s="1"/>
  <c r="AF861" i="3"/>
  <c r="AH861" i="3" s="1"/>
  <c r="G856" i="4" s="1"/>
  <c r="AF853" i="3"/>
  <c r="AH853" i="3" s="1"/>
  <c r="G848" i="4" s="1"/>
  <c r="AF845" i="3"/>
  <c r="AH845" i="3" s="1"/>
  <c r="G840" i="4" s="1"/>
  <c r="AF1996" i="3"/>
  <c r="AH1996" i="3" s="1"/>
  <c r="G1991" i="4" s="1"/>
  <c r="AF1988" i="3"/>
  <c r="AH1988" i="3" s="1"/>
  <c r="G1983" i="4" s="1"/>
  <c r="AF1980" i="3"/>
  <c r="AH1980" i="3" s="1"/>
  <c r="G1975" i="4" s="1"/>
  <c r="AF1972" i="3"/>
  <c r="AH1972" i="3" s="1"/>
  <c r="G1967" i="4" s="1"/>
  <c r="AF1964" i="3"/>
  <c r="AH1964" i="3" s="1"/>
  <c r="G1959" i="4" s="1"/>
  <c r="AF1956" i="3"/>
  <c r="AH1956" i="3" s="1"/>
  <c r="G1951" i="4" s="1"/>
  <c r="AF1948" i="3"/>
  <c r="AH1948" i="3" s="1"/>
  <c r="G1943" i="4" s="1"/>
  <c r="AF1940" i="3"/>
  <c r="AH1940" i="3" s="1"/>
  <c r="G1935" i="4" s="1"/>
  <c r="AF1932" i="3"/>
  <c r="AH1932" i="3" s="1"/>
  <c r="G1927" i="4" s="1"/>
  <c r="AF1924" i="3"/>
  <c r="AH1924" i="3" s="1"/>
  <c r="G1919" i="4" s="1"/>
  <c r="AF1916" i="3"/>
  <c r="AH1916" i="3" s="1"/>
  <c r="G1911" i="4" s="1"/>
  <c r="AF1908" i="3"/>
  <c r="AH1908" i="3" s="1"/>
  <c r="G1903" i="4" s="1"/>
  <c r="AF1900" i="3"/>
  <c r="AH1900" i="3" s="1"/>
  <c r="G1895" i="4" s="1"/>
  <c r="AF1892" i="3"/>
  <c r="AH1892" i="3" s="1"/>
  <c r="G1887" i="4" s="1"/>
  <c r="AF1884" i="3"/>
  <c r="AH1884" i="3" s="1"/>
  <c r="G1879" i="4" s="1"/>
  <c r="AF1876" i="3"/>
  <c r="AH1876" i="3" s="1"/>
  <c r="G1871" i="4" s="1"/>
  <c r="AF1868" i="3"/>
  <c r="AH1868" i="3" s="1"/>
  <c r="G1863" i="4" s="1"/>
  <c r="AF1860" i="3"/>
  <c r="AH1860" i="3" s="1"/>
  <c r="G1855" i="4" s="1"/>
  <c r="AF1852" i="3"/>
  <c r="AH1852" i="3" s="1"/>
  <c r="G1847" i="4" s="1"/>
  <c r="AF1844" i="3"/>
  <c r="AH1844" i="3" s="1"/>
  <c r="G1839" i="4" s="1"/>
  <c r="AF1836" i="3"/>
  <c r="AH1836" i="3" s="1"/>
  <c r="G1831" i="4" s="1"/>
  <c r="AF1828" i="3"/>
  <c r="AH1828" i="3" s="1"/>
  <c r="G1823" i="4" s="1"/>
  <c r="AF1820" i="3"/>
  <c r="AH1820" i="3" s="1"/>
  <c r="G1815" i="4" s="1"/>
  <c r="AF1812" i="3"/>
  <c r="AH1812" i="3" s="1"/>
  <c r="G1807" i="4" s="1"/>
  <c r="AF1804" i="3"/>
  <c r="AH1804" i="3" s="1"/>
  <c r="G1799" i="4" s="1"/>
  <c r="AF1796" i="3"/>
  <c r="AH1796" i="3" s="1"/>
  <c r="G1791" i="4" s="1"/>
  <c r="AF1788" i="3"/>
  <c r="AH1788" i="3" s="1"/>
  <c r="G1783" i="4" s="1"/>
  <c r="AF1780" i="3"/>
  <c r="AH1780" i="3" s="1"/>
  <c r="G1775" i="4" s="1"/>
  <c r="AF1772" i="3"/>
  <c r="AH1772" i="3" s="1"/>
  <c r="G1767" i="4" s="1"/>
  <c r="AF1764" i="3"/>
  <c r="AH1764" i="3" s="1"/>
  <c r="G1759" i="4" s="1"/>
  <c r="AF1756" i="3"/>
  <c r="AH1756" i="3" s="1"/>
  <c r="G1751" i="4" s="1"/>
  <c r="AF1748" i="3"/>
  <c r="AH1748" i="3" s="1"/>
  <c r="G1743" i="4" s="1"/>
  <c r="AF1740" i="3"/>
  <c r="AH1740" i="3" s="1"/>
  <c r="G1735" i="4" s="1"/>
  <c r="AF1732" i="3"/>
  <c r="AH1732" i="3" s="1"/>
  <c r="G1727" i="4" s="1"/>
  <c r="AF1724" i="3"/>
  <c r="AH1724" i="3" s="1"/>
  <c r="G1719" i="4" s="1"/>
  <c r="AF1716" i="3"/>
  <c r="AH1716" i="3" s="1"/>
  <c r="G1711" i="4" s="1"/>
  <c r="AF1708" i="3"/>
  <c r="AH1708" i="3" s="1"/>
  <c r="G1703" i="4" s="1"/>
  <c r="AF1700" i="3"/>
  <c r="AH1700" i="3" s="1"/>
  <c r="G1695" i="4" s="1"/>
  <c r="AF1692" i="3"/>
  <c r="AH1692" i="3" s="1"/>
  <c r="G1687" i="4" s="1"/>
  <c r="AF1684" i="3"/>
  <c r="AH1684" i="3" s="1"/>
  <c r="G1679" i="4" s="1"/>
  <c r="AF1676" i="3"/>
  <c r="AH1676" i="3" s="1"/>
  <c r="G1671" i="4" s="1"/>
  <c r="AF1668" i="3"/>
  <c r="AH1668" i="3" s="1"/>
  <c r="G1663" i="4" s="1"/>
  <c r="AF1660" i="3"/>
  <c r="AH1660" i="3" s="1"/>
  <c r="G1655" i="4" s="1"/>
  <c r="AF1652" i="3"/>
  <c r="AH1652" i="3" s="1"/>
  <c r="G1647" i="4" s="1"/>
  <c r="AF1644" i="3"/>
  <c r="AH1644" i="3" s="1"/>
  <c r="G1639" i="4" s="1"/>
  <c r="AF1636" i="3"/>
  <c r="AH1636" i="3" s="1"/>
  <c r="G1631" i="4" s="1"/>
  <c r="AF1628" i="3"/>
  <c r="AH1628" i="3" s="1"/>
  <c r="G1623" i="4" s="1"/>
  <c r="AF1620" i="3"/>
  <c r="AH1620" i="3" s="1"/>
  <c r="G1615" i="4" s="1"/>
  <c r="AF1612" i="3"/>
  <c r="AH1612" i="3" s="1"/>
  <c r="G1607" i="4" s="1"/>
  <c r="AF1604" i="3"/>
  <c r="AH1604" i="3" s="1"/>
  <c r="G1599" i="4" s="1"/>
  <c r="AF1596" i="3"/>
  <c r="AH1596" i="3" s="1"/>
  <c r="G1591" i="4" s="1"/>
  <c r="AF1588" i="3"/>
  <c r="AH1588" i="3" s="1"/>
  <c r="G1583" i="4" s="1"/>
  <c r="AF1580" i="3"/>
  <c r="AH1580" i="3" s="1"/>
  <c r="G1575" i="4" s="1"/>
  <c r="AF1572" i="3"/>
  <c r="AH1572" i="3" s="1"/>
  <c r="G1567" i="4" s="1"/>
  <c r="AF1564" i="3"/>
  <c r="AH1564" i="3" s="1"/>
  <c r="G1559" i="4" s="1"/>
  <c r="AF1556" i="3"/>
  <c r="AH1556" i="3" s="1"/>
  <c r="G1551" i="4" s="1"/>
  <c r="AF1548" i="3"/>
  <c r="AH1548" i="3" s="1"/>
  <c r="G1543" i="4" s="1"/>
  <c r="AF1540" i="3"/>
  <c r="AH1540" i="3" s="1"/>
  <c r="G1535" i="4" s="1"/>
  <c r="AF1532" i="3"/>
  <c r="AH1532" i="3" s="1"/>
  <c r="G1527" i="4" s="1"/>
  <c r="AF1524" i="3"/>
  <c r="AH1524" i="3" s="1"/>
  <c r="G1519" i="4" s="1"/>
  <c r="AF1516" i="3"/>
  <c r="AH1516" i="3" s="1"/>
  <c r="G1511" i="4" s="1"/>
  <c r="AF1508" i="3"/>
  <c r="AH1508" i="3" s="1"/>
  <c r="G1503" i="4" s="1"/>
  <c r="AF1500" i="3"/>
  <c r="AH1500" i="3" s="1"/>
  <c r="G1495" i="4" s="1"/>
  <c r="AF1492" i="3"/>
  <c r="AH1492" i="3" s="1"/>
  <c r="G1487" i="4" s="1"/>
  <c r="AF1484" i="3"/>
  <c r="AH1484" i="3" s="1"/>
  <c r="G1479" i="4" s="1"/>
  <c r="AF1476" i="3"/>
  <c r="AH1476" i="3" s="1"/>
  <c r="G1471" i="4" s="1"/>
  <c r="AF1468" i="3"/>
  <c r="AH1468" i="3" s="1"/>
  <c r="G1463" i="4" s="1"/>
  <c r="AF1460" i="3"/>
  <c r="AH1460" i="3" s="1"/>
  <c r="G1455" i="4" s="1"/>
  <c r="AF1452" i="3"/>
  <c r="AH1452" i="3" s="1"/>
  <c r="G1447" i="4" s="1"/>
  <c r="AF1444" i="3"/>
  <c r="AH1444" i="3" s="1"/>
  <c r="G1439" i="4" s="1"/>
  <c r="AF1436" i="3"/>
  <c r="AH1436" i="3" s="1"/>
  <c r="G1431" i="4" s="1"/>
  <c r="AF1428" i="3"/>
  <c r="AH1428" i="3" s="1"/>
  <c r="G1423" i="4" s="1"/>
  <c r="AF1420" i="3"/>
  <c r="AH1420" i="3" s="1"/>
  <c r="G1415" i="4" s="1"/>
  <c r="AF1412" i="3"/>
  <c r="AH1412" i="3" s="1"/>
  <c r="G1407" i="4" s="1"/>
  <c r="AF1404" i="3"/>
  <c r="AH1404" i="3" s="1"/>
  <c r="G1399" i="4" s="1"/>
  <c r="AF1396" i="3"/>
  <c r="AH1396" i="3" s="1"/>
  <c r="G1391" i="4" s="1"/>
  <c r="AF1388" i="3"/>
  <c r="AH1388" i="3" s="1"/>
  <c r="G1383" i="4" s="1"/>
  <c r="AF1380" i="3"/>
  <c r="AH1380" i="3" s="1"/>
  <c r="G1375" i="4" s="1"/>
  <c r="AF1372" i="3"/>
  <c r="AH1372" i="3" s="1"/>
  <c r="G1367" i="4" s="1"/>
  <c r="AF1364" i="3"/>
  <c r="AH1364" i="3" s="1"/>
  <c r="G1359" i="4" s="1"/>
  <c r="AF1356" i="3"/>
  <c r="AH1356" i="3" s="1"/>
  <c r="G1351" i="4" s="1"/>
  <c r="AF1348" i="3"/>
  <c r="AH1348" i="3" s="1"/>
  <c r="G1343" i="4" s="1"/>
  <c r="AF1340" i="3"/>
  <c r="AH1340" i="3" s="1"/>
  <c r="G1335" i="4" s="1"/>
  <c r="AF1332" i="3"/>
  <c r="AH1332" i="3" s="1"/>
  <c r="G1327" i="4" s="1"/>
  <c r="AF1324" i="3"/>
  <c r="AH1324" i="3" s="1"/>
  <c r="G1319" i="4" s="1"/>
  <c r="AF1316" i="3"/>
  <c r="AH1316" i="3" s="1"/>
  <c r="G1311" i="4" s="1"/>
  <c r="AF1308" i="3"/>
  <c r="AH1308" i="3" s="1"/>
  <c r="G1303" i="4" s="1"/>
  <c r="AF1300" i="3"/>
  <c r="AH1300" i="3" s="1"/>
  <c r="G1295" i="4" s="1"/>
  <c r="AF1292" i="3"/>
  <c r="AH1292" i="3" s="1"/>
  <c r="G1287" i="4" s="1"/>
  <c r="AF1284" i="3"/>
  <c r="AH1284" i="3" s="1"/>
  <c r="G1279" i="4" s="1"/>
  <c r="AF1276" i="3"/>
  <c r="AH1276" i="3" s="1"/>
  <c r="G1271" i="4" s="1"/>
  <c r="AF1268" i="3"/>
  <c r="AH1268" i="3" s="1"/>
  <c r="G1263" i="4" s="1"/>
  <c r="AF1260" i="3"/>
  <c r="AH1260" i="3" s="1"/>
  <c r="G1255" i="4" s="1"/>
  <c r="AF1252" i="3"/>
  <c r="AH1252" i="3" s="1"/>
  <c r="G1247" i="4" s="1"/>
  <c r="AF1244" i="3"/>
  <c r="AH1244" i="3" s="1"/>
  <c r="G1239" i="4" s="1"/>
  <c r="AF1236" i="3"/>
  <c r="AH1236" i="3" s="1"/>
  <c r="G1231" i="4" s="1"/>
  <c r="AF1228" i="3"/>
  <c r="AH1228" i="3" s="1"/>
  <c r="G1223" i="4" s="1"/>
  <c r="AF1220" i="3"/>
  <c r="AH1220" i="3" s="1"/>
  <c r="G1215" i="4" s="1"/>
  <c r="AF1212" i="3"/>
  <c r="AH1212" i="3" s="1"/>
  <c r="G1207" i="4" s="1"/>
  <c r="AF1204" i="3"/>
  <c r="AH1204" i="3" s="1"/>
  <c r="G1199" i="4" s="1"/>
  <c r="AF1196" i="3"/>
  <c r="AH1196" i="3" s="1"/>
  <c r="G1191" i="4" s="1"/>
  <c r="AF1188" i="3"/>
  <c r="AH1188" i="3" s="1"/>
  <c r="G1183" i="4" s="1"/>
  <c r="AF1180" i="3"/>
  <c r="AH1180" i="3" s="1"/>
  <c r="G1175" i="4" s="1"/>
  <c r="AF1172" i="3"/>
  <c r="AH1172" i="3" s="1"/>
  <c r="G1167" i="4" s="1"/>
  <c r="AF1164" i="3"/>
  <c r="AH1164" i="3" s="1"/>
  <c r="G1159" i="4" s="1"/>
  <c r="AF1156" i="3"/>
  <c r="AH1156" i="3" s="1"/>
  <c r="G1151" i="4" s="1"/>
  <c r="AF1148" i="3"/>
  <c r="AH1148" i="3" s="1"/>
  <c r="G1143" i="4" s="1"/>
  <c r="AF1140" i="3"/>
  <c r="AH1140" i="3" s="1"/>
  <c r="G1135" i="4" s="1"/>
  <c r="AF1132" i="3"/>
  <c r="AH1132" i="3" s="1"/>
  <c r="G1127" i="4" s="1"/>
  <c r="AF1124" i="3"/>
  <c r="AH1124" i="3" s="1"/>
  <c r="G1119" i="4" s="1"/>
  <c r="AF1116" i="3"/>
  <c r="AH1116" i="3" s="1"/>
  <c r="G1111" i="4" s="1"/>
  <c r="AF1108" i="3"/>
  <c r="AH1108" i="3" s="1"/>
  <c r="G1103" i="4" s="1"/>
  <c r="AF1100" i="3"/>
  <c r="AH1100" i="3" s="1"/>
  <c r="G1095" i="4" s="1"/>
  <c r="AF1092" i="3"/>
  <c r="AH1092" i="3" s="1"/>
  <c r="G1087" i="4" s="1"/>
  <c r="AF1084" i="3"/>
  <c r="AH1084" i="3" s="1"/>
  <c r="G1079" i="4" s="1"/>
  <c r="AF1076" i="3"/>
  <c r="AH1076" i="3" s="1"/>
  <c r="G1071" i="4" s="1"/>
  <c r="AF1068" i="3"/>
  <c r="AH1068" i="3" s="1"/>
  <c r="G1063" i="4" s="1"/>
  <c r="AF1060" i="3"/>
  <c r="AH1060" i="3" s="1"/>
  <c r="G1055" i="4" s="1"/>
  <c r="AF1052" i="3"/>
  <c r="AH1052" i="3" s="1"/>
  <c r="G1047" i="4" s="1"/>
  <c r="AF1044" i="3"/>
  <c r="AH1044" i="3" s="1"/>
  <c r="G1039" i="4" s="1"/>
  <c r="AF1036" i="3"/>
  <c r="AH1036" i="3" s="1"/>
  <c r="G1031" i="4" s="1"/>
  <c r="AF1028" i="3"/>
  <c r="AH1028" i="3" s="1"/>
  <c r="G1023" i="4" s="1"/>
  <c r="AF1020" i="3"/>
  <c r="AH1020" i="3" s="1"/>
  <c r="G1015" i="4" s="1"/>
  <c r="AF1012" i="3"/>
  <c r="AH1012" i="3" s="1"/>
  <c r="G1007" i="4" s="1"/>
  <c r="AF1004" i="3"/>
  <c r="AH1004" i="3" s="1"/>
  <c r="G999" i="4" s="1"/>
  <c r="AF996" i="3"/>
  <c r="AH996" i="3" s="1"/>
  <c r="G991" i="4" s="1"/>
  <c r="AF988" i="3"/>
  <c r="AH988" i="3" s="1"/>
  <c r="G983" i="4" s="1"/>
  <c r="AF980" i="3"/>
  <c r="AH980" i="3" s="1"/>
  <c r="G975" i="4" s="1"/>
  <c r="AF972" i="3"/>
  <c r="AH972" i="3" s="1"/>
  <c r="G967" i="4" s="1"/>
  <c r="AF964" i="3"/>
  <c r="AH964" i="3" s="1"/>
  <c r="G959" i="4" s="1"/>
  <c r="AF956" i="3"/>
  <c r="AH956" i="3" s="1"/>
  <c r="G951" i="4" s="1"/>
  <c r="AF948" i="3"/>
  <c r="AH948" i="3" s="1"/>
  <c r="G943" i="4" s="1"/>
  <c r="AF940" i="3"/>
  <c r="AH940" i="3" s="1"/>
  <c r="G935" i="4" s="1"/>
  <c r="AF932" i="3"/>
  <c r="AH932" i="3" s="1"/>
  <c r="G927" i="4" s="1"/>
  <c r="AF924" i="3"/>
  <c r="AH924" i="3" s="1"/>
  <c r="G919" i="4" s="1"/>
  <c r="AF916" i="3"/>
  <c r="AH916" i="3" s="1"/>
  <c r="G911" i="4" s="1"/>
  <c r="AF908" i="3"/>
  <c r="AH908" i="3" s="1"/>
  <c r="G903" i="4" s="1"/>
  <c r="AF900" i="3"/>
  <c r="AH900" i="3" s="1"/>
  <c r="G895" i="4" s="1"/>
  <c r="AF892" i="3"/>
  <c r="AH892" i="3" s="1"/>
  <c r="G887" i="4" s="1"/>
  <c r="AF884" i="3"/>
  <c r="AH884" i="3" s="1"/>
  <c r="G879" i="4" s="1"/>
  <c r="AF876" i="3"/>
  <c r="AH876" i="3" s="1"/>
  <c r="G871" i="4" s="1"/>
  <c r="AF868" i="3"/>
  <c r="AH868" i="3" s="1"/>
  <c r="G863" i="4" s="1"/>
  <c r="AF860" i="3"/>
  <c r="AH860" i="3" s="1"/>
  <c r="G855" i="4" s="1"/>
  <c r="AF852" i="3"/>
  <c r="AH852" i="3" s="1"/>
  <c r="G847" i="4" s="1"/>
  <c r="AF844" i="3"/>
  <c r="AH844" i="3" s="1"/>
  <c r="G839" i="4" s="1"/>
  <c r="AF836" i="3"/>
  <c r="AH836" i="3" s="1"/>
  <c r="G831" i="4" s="1"/>
  <c r="AF828" i="3"/>
  <c r="AH828" i="3" s="1"/>
  <c r="G823" i="4" s="1"/>
  <c r="AF820" i="3"/>
  <c r="AH820" i="3" s="1"/>
  <c r="G815" i="4" s="1"/>
  <c r="AF812" i="3"/>
  <c r="AH812" i="3" s="1"/>
  <c r="G807" i="4" s="1"/>
  <c r="AF804" i="3"/>
  <c r="AH804" i="3" s="1"/>
  <c r="G799" i="4" s="1"/>
  <c r="AF796" i="3"/>
  <c r="AH796" i="3" s="1"/>
  <c r="G791" i="4" s="1"/>
  <c r="AF788" i="3"/>
  <c r="AH788" i="3" s="1"/>
  <c r="G783" i="4" s="1"/>
  <c r="AF780" i="3"/>
  <c r="AH780" i="3" s="1"/>
  <c r="G775" i="4" s="1"/>
  <c r="AF772" i="3"/>
  <c r="AH772" i="3" s="1"/>
  <c r="G767" i="4" s="1"/>
  <c r="AF764" i="3"/>
  <c r="AH764" i="3" s="1"/>
  <c r="G759" i="4" s="1"/>
  <c r="AF756" i="3"/>
  <c r="AH756" i="3" s="1"/>
  <c r="G751" i="4" s="1"/>
  <c r="AF748" i="3"/>
  <c r="AH748" i="3" s="1"/>
  <c r="G743" i="4" s="1"/>
  <c r="AF740" i="3"/>
  <c r="AH740" i="3" s="1"/>
  <c r="G735" i="4" s="1"/>
  <c r="AF732" i="3"/>
  <c r="AH732" i="3" s="1"/>
  <c r="G727" i="4" s="1"/>
  <c r="AF724" i="3"/>
  <c r="AH724" i="3" s="1"/>
  <c r="G719" i="4" s="1"/>
  <c r="AF716" i="3"/>
  <c r="AH716" i="3" s="1"/>
  <c r="G711" i="4" s="1"/>
  <c r="AF708" i="3"/>
  <c r="AH708" i="3" s="1"/>
  <c r="G703" i="4" s="1"/>
  <c r="AF700" i="3"/>
  <c r="AH700" i="3" s="1"/>
  <c r="G695" i="4" s="1"/>
  <c r="AF692" i="3"/>
  <c r="AH692" i="3" s="1"/>
  <c r="G687" i="4" s="1"/>
  <c r="AF684" i="3"/>
  <c r="AH684" i="3" s="1"/>
  <c r="G679" i="4" s="1"/>
  <c r="AF676" i="3"/>
  <c r="AH676" i="3" s="1"/>
  <c r="G671" i="4" s="1"/>
  <c r="AF668" i="3"/>
  <c r="AH668" i="3" s="1"/>
  <c r="G663" i="4" s="1"/>
  <c r="AF660" i="3"/>
  <c r="AH660" i="3" s="1"/>
  <c r="G655" i="4" s="1"/>
  <c r="AF652" i="3"/>
  <c r="AH652" i="3" s="1"/>
  <c r="G647" i="4" s="1"/>
  <c r="AF644" i="3"/>
  <c r="AH644" i="3" s="1"/>
  <c r="G639" i="4" s="1"/>
  <c r="AF636" i="3"/>
  <c r="AH636" i="3" s="1"/>
  <c r="G631" i="4" s="1"/>
  <c r="AF628" i="3"/>
  <c r="AH628" i="3" s="1"/>
  <c r="G623" i="4" s="1"/>
  <c r="AF620" i="3"/>
  <c r="AH620" i="3" s="1"/>
  <c r="G615" i="4" s="1"/>
  <c r="AF612" i="3"/>
  <c r="AH612" i="3" s="1"/>
  <c r="G607" i="4" s="1"/>
  <c r="AF604" i="3"/>
  <c r="AH604" i="3" s="1"/>
  <c r="G599" i="4" s="1"/>
  <c r="AF596" i="3"/>
  <c r="AH596" i="3" s="1"/>
  <c r="G591" i="4" s="1"/>
  <c r="AF588" i="3"/>
  <c r="AH588" i="3" s="1"/>
  <c r="G583" i="4" s="1"/>
  <c r="AF580" i="3"/>
  <c r="AH580" i="3" s="1"/>
  <c r="G575" i="4" s="1"/>
  <c r="AF572" i="3"/>
  <c r="AH572" i="3" s="1"/>
  <c r="G567" i="4" s="1"/>
  <c r="AF564" i="3"/>
  <c r="AH564" i="3" s="1"/>
  <c r="G559" i="4" s="1"/>
  <c r="AF556" i="3"/>
  <c r="AH556" i="3" s="1"/>
  <c r="G551" i="4" s="1"/>
  <c r="AF548" i="3"/>
  <c r="AH548" i="3" s="1"/>
  <c r="G543" i="4" s="1"/>
  <c r="AF540" i="3"/>
  <c r="AH540" i="3" s="1"/>
  <c r="G535" i="4" s="1"/>
  <c r="AF532" i="3"/>
  <c r="AH532" i="3" s="1"/>
  <c r="G527" i="4" s="1"/>
  <c r="AF524" i="3"/>
  <c r="AH524" i="3" s="1"/>
  <c r="G519" i="4" s="1"/>
  <c r="AF516" i="3"/>
  <c r="AH516" i="3" s="1"/>
  <c r="G511" i="4" s="1"/>
  <c r="AF508" i="3"/>
  <c r="AH508" i="3" s="1"/>
  <c r="G503" i="4" s="1"/>
  <c r="AF500" i="3"/>
  <c r="AH500" i="3" s="1"/>
  <c r="G495" i="4" s="1"/>
  <c r="AF492" i="3"/>
  <c r="AH492" i="3" s="1"/>
  <c r="G487" i="4" s="1"/>
  <c r="AF484" i="3"/>
  <c r="AH484" i="3" s="1"/>
  <c r="G479" i="4" s="1"/>
  <c r="AF476" i="3"/>
  <c r="AH476" i="3" s="1"/>
  <c r="G471" i="4" s="1"/>
  <c r="AF468" i="3"/>
  <c r="AH468" i="3" s="1"/>
  <c r="G463" i="4" s="1"/>
  <c r="AF460" i="3"/>
  <c r="AH460" i="3" s="1"/>
  <c r="G455" i="4" s="1"/>
  <c r="AF452" i="3"/>
  <c r="AH452" i="3" s="1"/>
  <c r="G447" i="4" s="1"/>
  <c r="AF444" i="3"/>
  <c r="AH444" i="3" s="1"/>
  <c r="G439" i="4" s="1"/>
  <c r="AF436" i="3"/>
  <c r="AH436" i="3" s="1"/>
  <c r="G431" i="4" s="1"/>
  <c r="AF428" i="3"/>
  <c r="AH428" i="3" s="1"/>
  <c r="G423" i="4" s="1"/>
  <c r="AF420" i="3"/>
  <c r="AH420" i="3" s="1"/>
  <c r="G415" i="4" s="1"/>
  <c r="AF412" i="3"/>
  <c r="AH412" i="3" s="1"/>
  <c r="G407" i="4" s="1"/>
  <c r="AF404" i="3"/>
  <c r="AH404" i="3" s="1"/>
  <c r="G399" i="4" s="1"/>
  <c r="AF396" i="3"/>
  <c r="AH396" i="3" s="1"/>
  <c r="G391" i="4" s="1"/>
  <c r="AF388" i="3"/>
  <c r="AH388" i="3" s="1"/>
  <c r="G383" i="4" s="1"/>
  <c r="AF380" i="3"/>
  <c r="AH380" i="3" s="1"/>
  <c r="G375" i="4" s="1"/>
  <c r="AF372" i="3"/>
  <c r="AH372" i="3" s="1"/>
  <c r="G367" i="4" s="1"/>
  <c r="AF364" i="3"/>
  <c r="AH364" i="3" s="1"/>
  <c r="G359" i="4" s="1"/>
  <c r="AF356" i="3"/>
  <c r="AH356" i="3" s="1"/>
  <c r="G351" i="4" s="1"/>
  <c r="AF348" i="3"/>
  <c r="AH348" i="3" s="1"/>
  <c r="G343" i="4" s="1"/>
  <c r="AF340" i="3"/>
  <c r="AH340" i="3" s="1"/>
  <c r="G335" i="4" s="1"/>
  <c r="AF332" i="3"/>
  <c r="AH332" i="3" s="1"/>
  <c r="G327" i="4" s="1"/>
  <c r="AF324" i="3"/>
  <c r="AH324" i="3" s="1"/>
  <c r="G319" i="4" s="1"/>
  <c r="AF316" i="3"/>
  <c r="AH316" i="3" s="1"/>
  <c r="G311" i="4" s="1"/>
  <c r="AF308" i="3"/>
  <c r="AH308" i="3" s="1"/>
  <c r="G303" i="4" s="1"/>
  <c r="AF300" i="3"/>
  <c r="AH300" i="3" s="1"/>
  <c r="G295" i="4" s="1"/>
  <c r="AF292" i="3"/>
  <c r="AH292" i="3" s="1"/>
  <c r="G287" i="4" s="1"/>
  <c r="AF284" i="3"/>
  <c r="AH284" i="3" s="1"/>
  <c r="G279" i="4" s="1"/>
  <c r="AF276" i="3"/>
  <c r="AH276" i="3" s="1"/>
  <c r="G271" i="4" s="1"/>
  <c r="AF268" i="3"/>
  <c r="AH268" i="3" s="1"/>
  <c r="G263" i="4" s="1"/>
  <c r="AF260" i="3"/>
  <c r="AH260" i="3" s="1"/>
  <c r="G255" i="4" s="1"/>
  <c r="AF252" i="3"/>
  <c r="AH252" i="3" s="1"/>
  <c r="G247" i="4" s="1"/>
  <c r="AF244" i="3"/>
  <c r="AH244" i="3" s="1"/>
  <c r="G239" i="4" s="1"/>
  <c r="AF236" i="3"/>
  <c r="AH236" i="3" s="1"/>
  <c r="G231" i="4" s="1"/>
  <c r="AF228" i="3"/>
  <c r="AH228" i="3" s="1"/>
  <c r="G223" i="4" s="1"/>
  <c r="AF220" i="3"/>
  <c r="AH220" i="3" s="1"/>
  <c r="G215" i="4" s="1"/>
  <c r="AF212" i="3"/>
  <c r="AH212" i="3" s="1"/>
  <c r="G207" i="4" s="1"/>
  <c r="AF204" i="3"/>
  <c r="AH204" i="3" s="1"/>
  <c r="G199" i="4" s="1"/>
  <c r="AF196" i="3"/>
  <c r="AH196" i="3" s="1"/>
  <c r="G191" i="4" s="1"/>
  <c r="AF188" i="3"/>
  <c r="AH188" i="3" s="1"/>
  <c r="G183" i="4" s="1"/>
  <c r="AF180" i="3"/>
  <c r="AH180" i="3" s="1"/>
  <c r="G175" i="4" s="1"/>
  <c r="AF172" i="3"/>
  <c r="AH172" i="3" s="1"/>
  <c r="G167" i="4" s="1"/>
  <c r="AF164" i="3"/>
  <c r="AH164" i="3" s="1"/>
  <c r="G159" i="4" s="1"/>
  <c r="AF156" i="3"/>
  <c r="AH156" i="3" s="1"/>
  <c r="G151" i="4" s="1"/>
  <c r="AF148" i="3"/>
  <c r="AH148" i="3" s="1"/>
  <c r="G143" i="4" s="1"/>
  <c r="AF140" i="3"/>
  <c r="AH140" i="3" s="1"/>
  <c r="G135" i="4" s="1"/>
  <c r="AF132" i="3"/>
  <c r="AH132" i="3" s="1"/>
  <c r="G127" i="4" s="1"/>
  <c r="AF124" i="3"/>
  <c r="AH124" i="3" s="1"/>
  <c r="G119" i="4" s="1"/>
  <c r="AF116" i="3"/>
  <c r="AH116" i="3" s="1"/>
  <c r="G111" i="4" s="1"/>
  <c r="AF108" i="3"/>
  <c r="AH108" i="3" s="1"/>
  <c r="G103" i="4" s="1"/>
  <c r="AF100" i="3"/>
  <c r="AH100" i="3" s="1"/>
  <c r="G95" i="4" s="1"/>
  <c r="AF92" i="3"/>
  <c r="AH92" i="3" s="1"/>
  <c r="G87" i="4" s="1"/>
  <c r="AF84" i="3"/>
  <c r="AH84" i="3" s="1"/>
  <c r="G79" i="4" s="1"/>
  <c r="AF76" i="3"/>
  <c r="AH76" i="3" s="1"/>
  <c r="G71" i="4" s="1"/>
  <c r="AF68" i="3"/>
  <c r="AH68" i="3" s="1"/>
  <c r="G63" i="4" s="1"/>
  <c r="AF60" i="3"/>
  <c r="AH60" i="3" s="1"/>
  <c r="G55" i="4" s="1"/>
  <c r="AF52" i="3"/>
  <c r="AH52" i="3" s="1"/>
  <c r="G47" i="4" s="1"/>
  <c r="AF44" i="3"/>
  <c r="AH44" i="3" s="1"/>
  <c r="G39" i="4" s="1"/>
  <c r="AF36" i="3"/>
  <c r="AH36" i="3" s="1"/>
  <c r="G31" i="4" s="1"/>
  <c r="AF28" i="3"/>
  <c r="AH28" i="3" s="1"/>
  <c r="G23" i="4" s="1"/>
  <c r="AF20" i="3"/>
  <c r="AH20" i="3" s="1"/>
  <c r="G15" i="4" s="1"/>
  <c r="AF12" i="3"/>
  <c r="AF1150" i="3"/>
  <c r="AH1150" i="3" s="1"/>
  <c r="G1145" i="4" s="1"/>
  <c r="AF1118" i="3"/>
  <c r="AH1118" i="3" s="1"/>
  <c r="G1113" i="4" s="1"/>
  <c r="AF1086" i="3"/>
  <c r="AH1086" i="3" s="1"/>
  <c r="G1081" i="4" s="1"/>
  <c r="AF1054" i="3"/>
  <c r="AH1054" i="3" s="1"/>
  <c r="G1049" i="4" s="1"/>
  <c r="AF1022" i="3"/>
  <c r="AH1022" i="3" s="1"/>
  <c r="G1017" i="4" s="1"/>
  <c r="AF990" i="3"/>
  <c r="AH990" i="3" s="1"/>
  <c r="G985" i="4" s="1"/>
  <c r="AF958" i="3"/>
  <c r="AH958" i="3" s="1"/>
  <c r="G953" i="4" s="1"/>
  <c r="AF926" i="3"/>
  <c r="AH926" i="3" s="1"/>
  <c r="G921" i="4" s="1"/>
  <c r="AF894" i="3"/>
  <c r="AH894" i="3" s="1"/>
  <c r="G889" i="4" s="1"/>
  <c r="AF854" i="3"/>
  <c r="AH854" i="3" s="1"/>
  <c r="G849" i="4" s="1"/>
  <c r="AF814" i="3"/>
  <c r="AH814" i="3" s="1"/>
  <c r="G809" i="4" s="1"/>
  <c r="AF782" i="3"/>
  <c r="AH782" i="3" s="1"/>
  <c r="G777" i="4" s="1"/>
  <c r="AF750" i="3"/>
  <c r="AH750" i="3" s="1"/>
  <c r="G745" i="4" s="1"/>
  <c r="AF726" i="3"/>
  <c r="AH726" i="3" s="1"/>
  <c r="G721" i="4" s="1"/>
  <c r="AF694" i="3"/>
  <c r="AH694" i="3" s="1"/>
  <c r="G689" i="4" s="1"/>
  <c r="AF670" i="3"/>
  <c r="AH670" i="3" s="1"/>
  <c r="G665" i="4" s="1"/>
  <c r="AF646" i="3"/>
  <c r="AH646" i="3" s="1"/>
  <c r="G641" i="4" s="1"/>
  <c r="AF614" i="3"/>
  <c r="AH614" i="3" s="1"/>
  <c r="G609" i="4" s="1"/>
  <c r="AF590" i="3"/>
  <c r="AH590" i="3" s="1"/>
  <c r="G585" i="4" s="1"/>
  <c r="AF558" i="3"/>
  <c r="AH558" i="3" s="1"/>
  <c r="G553" i="4" s="1"/>
  <c r="AF526" i="3"/>
  <c r="AH526" i="3" s="1"/>
  <c r="G521" i="4" s="1"/>
  <c r="AF494" i="3"/>
  <c r="AH494" i="3" s="1"/>
  <c r="G489" i="4" s="1"/>
  <c r="AF462" i="3"/>
  <c r="AH462" i="3" s="1"/>
  <c r="G457" i="4" s="1"/>
  <c r="AF422" i="3"/>
  <c r="AH422" i="3" s="1"/>
  <c r="G417" i="4" s="1"/>
  <c r="AF390" i="3"/>
  <c r="AH390" i="3" s="1"/>
  <c r="G385" i="4" s="1"/>
  <c r="AF342" i="3"/>
  <c r="AH342" i="3" s="1"/>
  <c r="G337" i="4" s="1"/>
  <c r="AF254" i="3"/>
  <c r="AH254" i="3" s="1"/>
  <c r="G249" i="4" s="1"/>
  <c r="AF38" i="3"/>
  <c r="AH38" i="3" s="1"/>
  <c r="G33" i="4" s="1"/>
  <c r="AF675" i="3"/>
  <c r="AH675" i="3" s="1"/>
  <c r="G670" i="4" s="1"/>
  <c r="AF651" i="3"/>
  <c r="AH651" i="3" s="1"/>
  <c r="G646" i="4" s="1"/>
  <c r="AF627" i="3"/>
  <c r="AH627" i="3" s="1"/>
  <c r="G622" i="4" s="1"/>
  <c r="AF603" i="3"/>
  <c r="AH603" i="3" s="1"/>
  <c r="G598" i="4" s="1"/>
  <c r="AF579" i="3"/>
  <c r="AH579" i="3" s="1"/>
  <c r="G574" i="4" s="1"/>
  <c r="AF555" i="3"/>
  <c r="AH555" i="3" s="1"/>
  <c r="G550" i="4" s="1"/>
  <c r="AF531" i="3"/>
  <c r="AH531" i="3" s="1"/>
  <c r="G526" i="4" s="1"/>
  <c r="AF507" i="3"/>
  <c r="AH507" i="3" s="1"/>
  <c r="G502" i="4" s="1"/>
  <c r="AF483" i="3"/>
  <c r="AH483" i="3" s="1"/>
  <c r="G478" i="4" s="1"/>
  <c r="AF459" i="3"/>
  <c r="AH459" i="3" s="1"/>
  <c r="G454" i="4" s="1"/>
  <c r="AF443" i="3"/>
  <c r="AH443" i="3" s="1"/>
  <c r="G438" i="4" s="1"/>
  <c r="AF419" i="3"/>
  <c r="AH419" i="3" s="1"/>
  <c r="G414" i="4" s="1"/>
  <c r="AF395" i="3"/>
  <c r="AH395" i="3" s="1"/>
  <c r="G390" i="4" s="1"/>
  <c r="AF371" i="3"/>
  <c r="AH371" i="3" s="1"/>
  <c r="G366" i="4" s="1"/>
  <c r="AF339" i="3"/>
  <c r="AH339" i="3" s="1"/>
  <c r="G334" i="4" s="1"/>
  <c r="AF307" i="3"/>
  <c r="AH307" i="3" s="1"/>
  <c r="G302" i="4" s="1"/>
  <c r="AF267" i="3"/>
  <c r="AH267" i="3" s="1"/>
  <c r="G262" i="4" s="1"/>
  <c r="AF243" i="3"/>
  <c r="AH243" i="3" s="1"/>
  <c r="G238" i="4" s="1"/>
  <c r="AF219" i="3"/>
  <c r="AH219" i="3" s="1"/>
  <c r="G214" i="4" s="1"/>
  <c r="AF187" i="3"/>
  <c r="AH187" i="3" s="1"/>
  <c r="G182" i="4" s="1"/>
  <c r="AF163" i="3"/>
  <c r="AH163" i="3" s="1"/>
  <c r="G158" i="4" s="1"/>
  <c r="AF139" i="3"/>
  <c r="AH139" i="3" s="1"/>
  <c r="G134" i="4" s="1"/>
  <c r="AF115" i="3"/>
  <c r="AH115" i="3" s="1"/>
  <c r="G110" i="4" s="1"/>
  <c r="AF99" i="3"/>
  <c r="AH99" i="3" s="1"/>
  <c r="G94" i="4" s="1"/>
  <c r="AF75" i="3"/>
  <c r="AH75" i="3" s="1"/>
  <c r="G70" i="4" s="1"/>
  <c r="AF51" i="3"/>
  <c r="AH51" i="3" s="1"/>
  <c r="G46" i="4" s="1"/>
  <c r="AF35" i="3"/>
  <c r="AH35" i="3" s="1"/>
  <c r="G30" i="4" s="1"/>
  <c r="AF11" i="3"/>
  <c r="AF1142" i="3"/>
  <c r="AH1142" i="3" s="1"/>
  <c r="G1137" i="4" s="1"/>
  <c r="AF1110" i="3"/>
  <c r="AH1110" i="3" s="1"/>
  <c r="G1105" i="4" s="1"/>
  <c r="AF1078" i="3"/>
  <c r="AH1078" i="3" s="1"/>
  <c r="G1073" i="4" s="1"/>
  <c r="AF1046" i="3"/>
  <c r="AH1046" i="3" s="1"/>
  <c r="G1041" i="4" s="1"/>
  <c r="AF1014" i="3"/>
  <c r="AH1014" i="3" s="1"/>
  <c r="G1009" i="4" s="1"/>
  <c r="AF982" i="3"/>
  <c r="AH982" i="3" s="1"/>
  <c r="G977" i="4" s="1"/>
  <c r="AF950" i="3"/>
  <c r="AH950" i="3" s="1"/>
  <c r="G945" i="4" s="1"/>
  <c r="AF918" i="3"/>
  <c r="AH918" i="3" s="1"/>
  <c r="G913" i="4" s="1"/>
  <c r="AF878" i="3"/>
  <c r="AH878" i="3" s="1"/>
  <c r="G873" i="4" s="1"/>
  <c r="AF846" i="3"/>
  <c r="AH846" i="3" s="1"/>
  <c r="G841" i="4" s="1"/>
  <c r="AF822" i="3"/>
  <c r="AH822" i="3" s="1"/>
  <c r="G817" i="4" s="1"/>
  <c r="AF798" i="3"/>
  <c r="AH798" i="3" s="1"/>
  <c r="G793" i="4" s="1"/>
  <c r="AF766" i="3"/>
  <c r="AH766" i="3" s="1"/>
  <c r="G761" i="4" s="1"/>
  <c r="AF734" i="3"/>
  <c r="AH734" i="3" s="1"/>
  <c r="G729" i="4" s="1"/>
  <c r="AF710" i="3"/>
  <c r="AH710" i="3" s="1"/>
  <c r="G705" i="4" s="1"/>
  <c r="AF686" i="3"/>
  <c r="AH686" i="3" s="1"/>
  <c r="G681" i="4" s="1"/>
  <c r="AF654" i="3"/>
  <c r="AH654" i="3" s="1"/>
  <c r="G649" i="4" s="1"/>
  <c r="AF622" i="3"/>
  <c r="AH622" i="3" s="1"/>
  <c r="G617" i="4" s="1"/>
  <c r="AF598" i="3"/>
  <c r="AH598" i="3" s="1"/>
  <c r="G593" i="4" s="1"/>
  <c r="AF566" i="3"/>
  <c r="AH566" i="3" s="1"/>
  <c r="G561" i="4" s="1"/>
  <c r="AF534" i="3"/>
  <c r="AH534" i="3" s="1"/>
  <c r="G529" i="4" s="1"/>
  <c r="AF502" i="3"/>
  <c r="AH502" i="3" s="1"/>
  <c r="G497" i="4" s="1"/>
  <c r="AF470" i="3"/>
  <c r="AH470" i="3" s="1"/>
  <c r="G465" i="4" s="1"/>
  <c r="AF446" i="3"/>
  <c r="AH446" i="3" s="1"/>
  <c r="G441" i="4" s="1"/>
  <c r="AF414" i="3"/>
  <c r="AH414" i="3" s="1"/>
  <c r="G409" i="4" s="1"/>
  <c r="AF382" i="3"/>
  <c r="AH382" i="3" s="1"/>
  <c r="G377" i="4" s="1"/>
  <c r="AF358" i="3"/>
  <c r="AH358" i="3" s="1"/>
  <c r="G353" i="4" s="1"/>
  <c r="AF334" i="3"/>
  <c r="AH334" i="3" s="1"/>
  <c r="G329" i="4" s="1"/>
  <c r="AF310" i="3"/>
  <c r="AH310" i="3" s="1"/>
  <c r="G305" i="4" s="1"/>
  <c r="AF286" i="3"/>
  <c r="AH286" i="3" s="1"/>
  <c r="G281" i="4" s="1"/>
  <c r="AF270" i="3"/>
  <c r="AH270" i="3" s="1"/>
  <c r="G265" i="4" s="1"/>
  <c r="AF238" i="3"/>
  <c r="AH238" i="3" s="1"/>
  <c r="G233" i="4" s="1"/>
  <c r="AF214" i="3"/>
  <c r="AH214" i="3" s="1"/>
  <c r="G209" i="4" s="1"/>
  <c r="AF190" i="3"/>
  <c r="AH190" i="3" s="1"/>
  <c r="G185" i="4" s="1"/>
  <c r="AF174" i="3"/>
  <c r="AH174" i="3" s="1"/>
  <c r="G169" i="4" s="1"/>
  <c r="AF150" i="3"/>
  <c r="AH150" i="3" s="1"/>
  <c r="G145" i="4" s="1"/>
  <c r="AF118" i="3"/>
  <c r="AH118" i="3" s="1"/>
  <c r="G113" i="4" s="1"/>
  <c r="AF94" i="3"/>
  <c r="AH94" i="3" s="1"/>
  <c r="G89" i="4" s="1"/>
  <c r="AF70" i="3"/>
  <c r="AH70" i="3" s="1"/>
  <c r="G65" i="4" s="1"/>
  <c r="AF46" i="3"/>
  <c r="AH46" i="3" s="1"/>
  <c r="G41" i="4" s="1"/>
  <c r="AF14" i="3"/>
  <c r="AF1981" i="3"/>
  <c r="AH1981" i="3" s="1"/>
  <c r="G1976" i="4" s="1"/>
  <c r="AF1949" i="3"/>
  <c r="AH1949" i="3" s="1"/>
  <c r="G1944" i="4" s="1"/>
  <c r="AF1917" i="3"/>
  <c r="AH1917" i="3" s="1"/>
  <c r="G1912" i="4" s="1"/>
  <c r="AF1885" i="3"/>
  <c r="AH1885" i="3" s="1"/>
  <c r="G1880" i="4" s="1"/>
  <c r="AF1853" i="3"/>
  <c r="AH1853" i="3" s="1"/>
  <c r="G1848" i="4" s="1"/>
  <c r="AF1821" i="3"/>
  <c r="AH1821" i="3" s="1"/>
  <c r="G1816" i="4" s="1"/>
  <c r="AF1789" i="3"/>
  <c r="AH1789" i="3" s="1"/>
  <c r="G1784" i="4" s="1"/>
  <c r="AF1757" i="3"/>
  <c r="AH1757" i="3" s="1"/>
  <c r="G1752" i="4" s="1"/>
  <c r="AF1733" i="3"/>
  <c r="AH1733" i="3" s="1"/>
  <c r="G1728" i="4" s="1"/>
  <c r="AF1701" i="3"/>
  <c r="AH1701" i="3" s="1"/>
  <c r="G1696" i="4" s="1"/>
  <c r="AF1669" i="3"/>
  <c r="AH1669" i="3" s="1"/>
  <c r="G1664" i="4" s="1"/>
  <c r="AF1637" i="3"/>
  <c r="AH1637" i="3" s="1"/>
  <c r="G1632" i="4" s="1"/>
  <c r="AF1605" i="3"/>
  <c r="AH1605" i="3" s="1"/>
  <c r="G1600" i="4" s="1"/>
  <c r="AF1573" i="3"/>
  <c r="AH1573" i="3" s="1"/>
  <c r="G1568" i="4" s="1"/>
  <c r="AF1541" i="3"/>
  <c r="AH1541" i="3" s="1"/>
  <c r="G1536" i="4" s="1"/>
  <c r="AF1509" i="3"/>
  <c r="AH1509" i="3" s="1"/>
  <c r="G1504" i="4" s="1"/>
  <c r="AF1477" i="3"/>
  <c r="AH1477" i="3" s="1"/>
  <c r="G1472" i="4" s="1"/>
  <c r="AF1453" i="3"/>
  <c r="AH1453" i="3" s="1"/>
  <c r="G1448" i="4" s="1"/>
  <c r="AF1429" i="3"/>
  <c r="AH1429" i="3" s="1"/>
  <c r="G1424" i="4" s="1"/>
  <c r="AF1397" i="3"/>
  <c r="AH1397" i="3" s="1"/>
  <c r="G1392" i="4" s="1"/>
  <c r="AF1373" i="3"/>
  <c r="AH1373" i="3" s="1"/>
  <c r="G1368" i="4" s="1"/>
  <c r="AF1349" i="3"/>
  <c r="AH1349" i="3" s="1"/>
  <c r="G1344" i="4" s="1"/>
  <c r="AF1325" i="3"/>
  <c r="AH1325" i="3" s="1"/>
  <c r="G1320" i="4" s="1"/>
  <c r="AF1285" i="3"/>
  <c r="AH1285" i="3" s="1"/>
  <c r="G1280" i="4" s="1"/>
  <c r="AF1253" i="3"/>
  <c r="AH1253" i="3" s="1"/>
  <c r="G1248" i="4" s="1"/>
  <c r="AF1221" i="3"/>
  <c r="AH1221" i="3" s="1"/>
  <c r="G1216" i="4" s="1"/>
  <c r="AF1181" i="3"/>
  <c r="AH1181" i="3" s="1"/>
  <c r="G1176" i="4" s="1"/>
  <c r="AF1013" i="3"/>
  <c r="AH1013" i="3" s="1"/>
  <c r="G1008" i="4" s="1"/>
  <c r="AF1987" i="3"/>
  <c r="AH1987" i="3" s="1"/>
  <c r="G1982" i="4" s="1"/>
  <c r="AF1963" i="3"/>
  <c r="AH1963" i="3" s="1"/>
  <c r="G1958" i="4" s="1"/>
  <c r="AF1939" i="3"/>
  <c r="AH1939" i="3" s="1"/>
  <c r="G1934" i="4" s="1"/>
  <c r="AF1923" i="3"/>
  <c r="AH1923" i="3" s="1"/>
  <c r="G1918" i="4" s="1"/>
  <c r="AF1899" i="3"/>
  <c r="AH1899" i="3" s="1"/>
  <c r="G1894" i="4" s="1"/>
  <c r="AF1875" i="3"/>
  <c r="AH1875" i="3" s="1"/>
  <c r="G1870" i="4" s="1"/>
  <c r="AF1851" i="3"/>
  <c r="AH1851" i="3" s="1"/>
  <c r="G1846" i="4" s="1"/>
  <c r="AF1827" i="3"/>
  <c r="AH1827" i="3" s="1"/>
  <c r="G1822" i="4" s="1"/>
  <c r="AF1811" i="3"/>
  <c r="AH1811" i="3" s="1"/>
  <c r="G1806" i="4" s="1"/>
  <c r="AF1787" i="3"/>
  <c r="AH1787" i="3" s="1"/>
  <c r="G1782" i="4" s="1"/>
  <c r="AF1763" i="3"/>
  <c r="AH1763" i="3" s="1"/>
  <c r="G1758" i="4" s="1"/>
  <c r="AF1739" i="3"/>
  <c r="AH1739" i="3" s="1"/>
  <c r="G1734" i="4" s="1"/>
  <c r="AF1723" i="3"/>
  <c r="AH1723" i="3" s="1"/>
  <c r="G1718" i="4" s="1"/>
  <c r="AF1699" i="3"/>
  <c r="AH1699" i="3" s="1"/>
  <c r="G1694" i="4" s="1"/>
  <c r="AF1667" i="3"/>
  <c r="AH1667" i="3" s="1"/>
  <c r="G1662" i="4" s="1"/>
  <c r="AF1603" i="3"/>
  <c r="AH1603" i="3" s="1"/>
  <c r="G1598" i="4" s="1"/>
  <c r="AF1443" i="3"/>
  <c r="AH1443" i="3" s="1"/>
  <c r="G1438" i="4" s="1"/>
  <c r="AF667" i="3"/>
  <c r="AH667" i="3" s="1"/>
  <c r="G662" i="4" s="1"/>
  <c r="AF635" i="3"/>
  <c r="AH635" i="3" s="1"/>
  <c r="G630" i="4" s="1"/>
  <c r="AF611" i="3"/>
  <c r="AH611" i="3" s="1"/>
  <c r="G606" i="4" s="1"/>
  <c r="AF587" i="3"/>
  <c r="AH587" i="3" s="1"/>
  <c r="G582" i="4" s="1"/>
  <c r="AF563" i="3"/>
  <c r="AH563" i="3" s="1"/>
  <c r="G558" i="4" s="1"/>
  <c r="AF539" i="3"/>
  <c r="AH539" i="3" s="1"/>
  <c r="G534" i="4" s="1"/>
  <c r="AF515" i="3"/>
  <c r="AH515" i="3" s="1"/>
  <c r="G510" i="4" s="1"/>
  <c r="AF491" i="3"/>
  <c r="AH491" i="3" s="1"/>
  <c r="G486" i="4" s="1"/>
  <c r="AF475" i="3"/>
  <c r="AH475" i="3" s="1"/>
  <c r="G470" i="4" s="1"/>
  <c r="AF451" i="3"/>
  <c r="AH451" i="3" s="1"/>
  <c r="G446" i="4" s="1"/>
  <c r="AF427" i="3"/>
  <c r="AH427" i="3" s="1"/>
  <c r="G422" i="4" s="1"/>
  <c r="AF411" i="3"/>
  <c r="AH411" i="3" s="1"/>
  <c r="G406" i="4" s="1"/>
  <c r="AF387" i="3"/>
  <c r="AH387" i="3" s="1"/>
  <c r="G382" i="4" s="1"/>
  <c r="AF363" i="3"/>
  <c r="AH363" i="3" s="1"/>
  <c r="G358" i="4" s="1"/>
  <c r="AF347" i="3"/>
  <c r="AH347" i="3" s="1"/>
  <c r="G342" i="4" s="1"/>
  <c r="AF323" i="3"/>
  <c r="AH323" i="3" s="1"/>
  <c r="G318" i="4" s="1"/>
  <c r="AF299" i="3"/>
  <c r="AH299" i="3" s="1"/>
  <c r="G294" i="4" s="1"/>
  <c r="AF283" i="3"/>
  <c r="AH283" i="3" s="1"/>
  <c r="G278" i="4" s="1"/>
  <c r="AF251" i="3"/>
  <c r="AH251" i="3" s="1"/>
  <c r="G246" i="4" s="1"/>
  <c r="AF227" i="3"/>
  <c r="AH227" i="3" s="1"/>
  <c r="G222" i="4" s="1"/>
  <c r="AF203" i="3"/>
  <c r="AH203" i="3" s="1"/>
  <c r="G198" i="4" s="1"/>
  <c r="AF179" i="3"/>
  <c r="AH179" i="3" s="1"/>
  <c r="G174" i="4" s="1"/>
  <c r="AF155" i="3"/>
  <c r="AH155" i="3" s="1"/>
  <c r="G150" i="4" s="1"/>
  <c r="AF131" i="3"/>
  <c r="AH131" i="3" s="1"/>
  <c r="G126" i="4" s="1"/>
  <c r="AF91" i="3"/>
  <c r="AH91" i="3" s="1"/>
  <c r="G86" i="4" s="1"/>
  <c r="AF27" i="3"/>
  <c r="AH27" i="3" s="1"/>
  <c r="G22" i="4" s="1"/>
  <c r="AF1994" i="3"/>
  <c r="AH1994" i="3" s="1"/>
  <c r="G1989" i="4" s="1"/>
  <c r="AF1978" i="3"/>
  <c r="AH1978" i="3" s="1"/>
  <c r="G1973" i="4" s="1"/>
  <c r="AF1962" i="3"/>
  <c r="AH1962" i="3" s="1"/>
  <c r="G1957" i="4" s="1"/>
  <c r="AF1938" i="3"/>
  <c r="AH1938" i="3" s="1"/>
  <c r="G1933" i="4" s="1"/>
  <c r="AF1922" i="3"/>
  <c r="AH1922" i="3" s="1"/>
  <c r="G1917" i="4" s="1"/>
  <c r="AF1906" i="3"/>
  <c r="AH1906" i="3" s="1"/>
  <c r="G1901" i="4" s="1"/>
  <c r="AF1890" i="3"/>
  <c r="AH1890" i="3" s="1"/>
  <c r="G1885" i="4" s="1"/>
  <c r="AF1874" i="3"/>
  <c r="AH1874" i="3" s="1"/>
  <c r="G1869" i="4" s="1"/>
  <c r="AF1858" i="3"/>
  <c r="AH1858" i="3" s="1"/>
  <c r="G1853" i="4" s="1"/>
  <c r="AF1842" i="3"/>
  <c r="AH1842" i="3" s="1"/>
  <c r="G1837" i="4" s="1"/>
  <c r="AF1818" i="3"/>
  <c r="AH1818" i="3" s="1"/>
  <c r="G1813" i="4" s="1"/>
  <c r="AF1794" i="3"/>
  <c r="AH1794" i="3" s="1"/>
  <c r="G1789" i="4" s="1"/>
  <c r="AF1738" i="3"/>
  <c r="AH1738" i="3" s="1"/>
  <c r="G1733" i="4" s="1"/>
  <c r="AF1538" i="3"/>
  <c r="AH1538" i="3" s="1"/>
  <c r="G1533" i="4" s="1"/>
  <c r="AF394" i="3"/>
  <c r="AH394" i="3" s="1"/>
  <c r="G389" i="4" s="1"/>
  <c r="AF378" i="3"/>
  <c r="AH378" i="3" s="1"/>
  <c r="G373" i="4" s="1"/>
  <c r="AF354" i="3"/>
  <c r="AH354" i="3" s="1"/>
  <c r="G349" i="4" s="1"/>
  <c r="AF338" i="3"/>
  <c r="AH338" i="3" s="1"/>
  <c r="G333" i="4" s="1"/>
  <c r="AF322" i="3"/>
  <c r="AH322" i="3" s="1"/>
  <c r="G317" i="4" s="1"/>
  <c r="AF306" i="3"/>
  <c r="AH306" i="3" s="1"/>
  <c r="G301" i="4" s="1"/>
  <c r="AF290" i="3"/>
  <c r="AH290" i="3" s="1"/>
  <c r="G285" i="4" s="1"/>
  <c r="AF274" i="3"/>
  <c r="AH274" i="3" s="1"/>
  <c r="G269" i="4" s="1"/>
  <c r="AF258" i="3"/>
  <c r="AH258" i="3" s="1"/>
  <c r="G253" i="4" s="1"/>
  <c r="AF242" i="3"/>
  <c r="AH242" i="3" s="1"/>
  <c r="G237" i="4" s="1"/>
  <c r="AF226" i="3"/>
  <c r="AH226" i="3" s="1"/>
  <c r="G221" i="4" s="1"/>
  <c r="AF210" i="3"/>
  <c r="AH210" i="3" s="1"/>
  <c r="G205" i="4" s="1"/>
  <c r="AF186" i="3"/>
  <c r="AH186" i="3" s="1"/>
  <c r="G181" i="4" s="1"/>
  <c r="AF170" i="3"/>
  <c r="AH170" i="3" s="1"/>
  <c r="G165" i="4" s="1"/>
  <c r="AF154" i="3"/>
  <c r="AH154" i="3" s="1"/>
  <c r="G149" i="4" s="1"/>
  <c r="AF146" i="3"/>
  <c r="AH146" i="3" s="1"/>
  <c r="G141" i="4" s="1"/>
  <c r="AF130" i="3"/>
  <c r="AH130" i="3" s="1"/>
  <c r="G125" i="4" s="1"/>
  <c r="AF114" i="3"/>
  <c r="AH114" i="3" s="1"/>
  <c r="G109" i="4" s="1"/>
  <c r="AF98" i="3"/>
  <c r="AH98" i="3" s="1"/>
  <c r="G93" i="4" s="1"/>
  <c r="AF82" i="3"/>
  <c r="AH82" i="3" s="1"/>
  <c r="G77" i="4" s="1"/>
  <c r="AF66" i="3"/>
  <c r="AH66" i="3" s="1"/>
  <c r="G61" i="4" s="1"/>
  <c r="AF50" i="3"/>
  <c r="AH50" i="3" s="1"/>
  <c r="G45" i="4" s="1"/>
  <c r="AF18" i="3"/>
  <c r="AH18" i="3" s="1"/>
  <c r="G13" i="4" s="1"/>
  <c r="AF1158" i="3"/>
  <c r="AH1158" i="3" s="1"/>
  <c r="G1153" i="4" s="1"/>
  <c r="AF1973" i="3"/>
  <c r="AH1973" i="3" s="1"/>
  <c r="G1968" i="4" s="1"/>
  <c r="AF1933" i="3"/>
  <c r="AH1933" i="3" s="1"/>
  <c r="G1928" i="4" s="1"/>
  <c r="AF1901" i="3"/>
  <c r="AH1901" i="3" s="1"/>
  <c r="G1896" i="4" s="1"/>
  <c r="AF1869" i="3"/>
  <c r="AH1869" i="3" s="1"/>
  <c r="G1864" i="4" s="1"/>
  <c r="AF1837" i="3"/>
  <c r="AH1837" i="3" s="1"/>
  <c r="G1832" i="4" s="1"/>
  <c r="AF1805" i="3"/>
  <c r="AH1805" i="3" s="1"/>
  <c r="G1800" i="4" s="1"/>
  <c r="AF1773" i="3"/>
  <c r="AH1773" i="3" s="1"/>
  <c r="G1768" i="4" s="1"/>
  <c r="AF1741" i="3"/>
  <c r="AH1741" i="3" s="1"/>
  <c r="G1736" i="4" s="1"/>
  <c r="AF1709" i="3"/>
  <c r="AH1709" i="3" s="1"/>
  <c r="G1704" i="4" s="1"/>
  <c r="AF1677" i="3"/>
  <c r="AH1677" i="3" s="1"/>
  <c r="G1672" i="4" s="1"/>
  <c r="AF1645" i="3"/>
  <c r="AH1645" i="3" s="1"/>
  <c r="G1640" i="4" s="1"/>
  <c r="AF1621" i="3"/>
  <c r="AH1621" i="3" s="1"/>
  <c r="G1616" i="4" s="1"/>
  <c r="AF1589" i="3"/>
  <c r="AH1589" i="3" s="1"/>
  <c r="G1584" i="4" s="1"/>
  <c r="AF1549" i="3"/>
  <c r="AH1549" i="3" s="1"/>
  <c r="G1544" i="4" s="1"/>
  <c r="AF1517" i="3"/>
  <c r="AH1517" i="3" s="1"/>
  <c r="G1512" i="4" s="1"/>
  <c r="AF1485" i="3"/>
  <c r="AH1485" i="3" s="1"/>
  <c r="G1480" i="4" s="1"/>
  <c r="AF1445" i="3"/>
  <c r="AH1445" i="3" s="1"/>
  <c r="G1440" i="4" s="1"/>
  <c r="AF1413" i="3"/>
  <c r="AH1413" i="3" s="1"/>
  <c r="G1408" i="4" s="1"/>
  <c r="AF1381" i="3"/>
  <c r="AH1381" i="3" s="1"/>
  <c r="G1376" i="4" s="1"/>
  <c r="AF1333" i="3"/>
  <c r="AH1333" i="3" s="1"/>
  <c r="G1328" i="4" s="1"/>
  <c r="AF1301" i="3"/>
  <c r="AH1301" i="3" s="1"/>
  <c r="G1296" i="4" s="1"/>
  <c r="AF1261" i="3"/>
  <c r="AH1261" i="3" s="1"/>
  <c r="G1256" i="4" s="1"/>
  <c r="AF1205" i="3"/>
  <c r="AH1205" i="3" s="1"/>
  <c r="G1200" i="4" s="1"/>
  <c r="AF997" i="3"/>
  <c r="AH997" i="3" s="1"/>
  <c r="G992" i="4" s="1"/>
  <c r="AF1979" i="3"/>
  <c r="AH1979" i="3" s="1"/>
  <c r="G1974" i="4" s="1"/>
  <c r="AF1955" i="3"/>
  <c r="AH1955" i="3" s="1"/>
  <c r="G1950" i="4" s="1"/>
  <c r="AF1931" i="3"/>
  <c r="AH1931" i="3" s="1"/>
  <c r="G1926" i="4" s="1"/>
  <c r="AF1907" i="3"/>
  <c r="AH1907" i="3" s="1"/>
  <c r="G1902" i="4" s="1"/>
  <c r="AF1883" i="3"/>
  <c r="AH1883" i="3" s="1"/>
  <c r="G1878" i="4" s="1"/>
  <c r="AF1859" i="3"/>
  <c r="AH1859" i="3" s="1"/>
  <c r="G1854" i="4" s="1"/>
  <c r="AF1835" i="3"/>
  <c r="AH1835" i="3" s="1"/>
  <c r="G1830" i="4" s="1"/>
  <c r="AF1803" i="3"/>
  <c r="AH1803" i="3" s="1"/>
  <c r="G1798" i="4" s="1"/>
  <c r="AF1779" i="3"/>
  <c r="AH1779" i="3" s="1"/>
  <c r="G1774" i="4" s="1"/>
  <c r="AF1747" i="3"/>
  <c r="AH1747" i="3" s="1"/>
  <c r="G1742" i="4" s="1"/>
  <c r="AF1707" i="3"/>
  <c r="AH1707" i="3" s="1"/>
  <c r="G1702" i="4" s="1"/>
  <c r="AF1635" i="3"/>
  <c r="AH1635" i="3" s="1"/>
  <c r="G1630" i="4" s="1"/>
  <c r="AF1451" i="3"/>
  <c r="AH1451" i="3" s="1"/>
  <c r="G1446" i="4" s="1"/>
  <c r="AF683" i="3"/>
  <c r="AH683" i="3" s="1"/>
  <c r="G678" i="4" s="1"/>
  <c r="AF659" i="3"/>
  <c r="AH659" i="3" s="1"/>
  <c r="G654" i="4" s="1"/>
  <c r="AF643" i="3"/>
  <c r="AH643" i="3" s="1"/>
  <c r="G638" i="4" s="1"/>
  <c r="AF619" i="3"/>
  <c r="AH619" i="3" s="1"/>
  <c r="G614" i="4" s="1"/>
  <c r="AF595" i="3"/>
  <c r="AH595" i="3" s="1"/>
  <c r="G590" i="4" s="1"/>
  <c r="AF571" i="3"/>
  <c r="AH571" i="3" s="1"/>
  <c r="G566" i="4" s="1"/>
  <c r="AF547" i="3"/>
  <c r="AH547" i="3" s="1"/>
  <c r="G542" i="4" s="1"/>
  <c r="AF523" i="3"/>
  <c r="AH523" i="3" s="1"/>
  <c r="G518" i="4" s="1"/>
  <c r="AF499" i="3"/>
  <c r="AH499" i="3" s="1"/>
  <c r="G494" i="4" s="1"/>
  <c r="AF467" i="3"/>
  <c r="AH467" i="3" s="1"/>
  <c r="G462" i="4" s="1"/>
  <c r="AF435" i="3"/>
  <c r="AH435" i="3" s="1"/>
  <c r="G430" i="4" s="1"/>
  <c r="AF403" i="3"/>
  <c r="AH403" i="3" s="1"/>
  <c r="G398" i="4" s="1"/>
  <c r="AF379" i="3"/>
  <c r="AH379" i="3" s="1"/>
  <c r="G374" i="4" s="1"/>
  <c r="AF355" i="3"/>
  <c r="AH355" i="3" s="1"/>
  <c r="G350" i="4" s="1"/>
  <c r="AF331" i="3"/>
  <c r="AH331" i="3" s="1"/>
  <c r="G326" i="4" s="1"/>
  <c r="AF315" i="3"/>
  <c r="AH315" i="3" s="1"/>
  <c r="G310" i="4" s="1"/>
  <c r="AF291" i="3"/>
  <c r="AH291" i="3" s="1"/>
  <c r="G286" i="4" s="1"/>
  <c r="AF275" i="3"/>
  <c r="AH275" i="3" s="1"/>
  <c r="G270" i="4" s="1"/>
  <c r="AF259" i="3"/>
  <c r="AH259" i="3" s="1"/>
  <c r="G254" i="4" s="1"/>
  <c r="AF235" i="3"/>
  <c r="AH235" i="3" s="1"/>
  <c r="G230" i="4" s="1"/>
  <c r="AF211" i="3"/>
  <c r="AH211" i="3" s="1"/>
  <c r="G206" i="4" s="1"/>
  <c r="AF195" i="3"/>
  <c r="AH195" i="3" s="1"/>
  <c r="G190" i="4" s="1"/>
  <c r="AF171" i="3"/>
  <c r="AH171" i="3" s="1"/>
  <c r="G166" i="4" s="1"/>
  <c r="AF147" i="3"/>
  <c r="AH147" i="3" s="1"/>
  <c r="G142" i="4" s="1"/>
  <c r="AF123" i="3"/>
  <c r="AH123" i="3" s="1"/>
  <c r="G118" i="4" s="1"/>
  <c r="AF107" i="3"/>
  <c r="AH107" i="3" s="1"/>
  <c r="G102" i="4" s="1"/>
  <c r="AF83" i="3"/>
  <c r="AH83" i="3" s="1"/>
  <c r="G78" i="4" s="1"/>
  <c r="AF67" i="3"/>
  <c r="AH67" i="3" s="1"/>
  <c r="G62" i="4" s="1"/>
  <c r="AF59" i="3"/>
  <c r="AH59" i="3" s="1"/>
  <c r="G54" i="4" s="1"/>
  <c r="AF43" i="3"/>
  <c r="AH43" i="3" s="1"/>
  <c r="G38" i="4" s="1"/>
  <c r="AF19" i="3"/>
  <c r="AH19" i="3" s="1"/>
  <c r="G14" i="4" s="1"/>
  <c r="AF1986" i="3"/>
  <c r="AH1986" i="3" s="1"/>
  <c r="G1981" i="4" s="1"/>
  <c r="AF1970" i="3"/>
  <c r="AH1970" i="3" s="1"/>
  <c r="G1965" i="4" s="1"/>
  <c r="AF1954" i="3"/>
  <c r="AH1954" i="3" s="1"/>
  <c r="G1949" i="4" s="1"/>
  <c r="AF1946" i="3"/>
  <c r="AH1946" i="3" s="1"/>
  <c r="G1941" i="4" s="1"/>
  <c r="AF1930" i="3"/>
  <c r="AH1930" i="3" s="1"/>
  <c r="G1925" i="4" s="1"/>
  <c r="AF1914" i="3"/>
  <c r="AH1914" i="3" s="1"/>
  <c r="G1909" i="4" s="1"/>
  <c r="AF1898" i="3"/>
  <c r="AH1898" i="3" s="1"/>
  <c r="G1893" i="4" s="1"/>
  <c r="AF1882" i="3"/>
  <c r="AH1882" i="3" s="1"/>
  <c r="G1877" i="4" s="1"/>
  <c r="AF1866" i="3"/>
  <c r="AH1866" i="3" s="1"/>
  <c r="G1861" i="4" s="1"/>
  <c r="AF1850" i="3"/>
  <c r="AH1850" i="3" s="1"/>
  <c r="G1845" i="4" s="1"/>
  <c r="AF1834" i="3"/>
  <c r="AH1834" i="3" s="1"/>
  <c r="G1829" i="4" s="1"/>
  <c r="AF1826" i="3"/>
  <c r="AH1826" i="3" s="1"/>
  <c r="G1821" i="4" s="1"/>
  <c r="AF1810" i="3"/>
  <c r="AH1810" i="3" s="1"/>
  <c r="G1805" i="4" s="1"/>
  <c r="AF1802" i="3"/>
  <c r="AH1802" i="3" s="1"/>
  <c r="G1797" i="4" s="1"/>
  <c r="AF1786" i="3"/>
  <c r="AH1786" i="3" s="1"/>
  <c r="G1781" i="4" s="1"/>
  <c r="AF1778" i="3"/>
  <c r="AH1778" i="3" s="1"/>
  <c r="G1773" i="4" s="1"/>
  <c r="AF1770" i="3"/>
  <c r="AH1770" i="3" s="1"/>
  <c r="G1765" i="4" s="1"/>
  <c r="AF1762" i="3"/>
  <c r="AH1762" i="3" s="1"/>
  <c r="G1757" i="4" s="1"/>
  <c r="AF1754" i="3"/>
  <c r="AH1754" i="3" s="1"/>
  <c r="G1749" i="4" s="1"/>
  <c r="AF1746" i="3"/>
  <c r="AH1746" i="3" s="1"/>
  <c r="G1741" i="4" s="1"/>
  <c r="AF1730" i="3"/>
  <c r="AH1730" i="3" s="1"/>
  <c r="G1725" i="4" s="1"/>
  <c r="AF1722" i="3"/>
  <c r="AH1722" i="3" s="1"/>
  <c r="G1717" i="4" s="1"/>
  <c r="AF1714" i="3"/>
  <c r="AH1714" i="3" s="1"/>
  <c r="G1709" i="4" s="1"/>
  <c r="AF1706" i="3"/>
  <c r="AH1706" i="3" s="1"/>
  <c r="G1701" i="4" s="1"/>
  <c r="AF1698" i="3"/>
  <c r="AH1698" i="3" s="1"/>
  <c r="G1693" i="4" s="1"/>
  <c r="AF1690" i="3"/>
  <c r="AH1690" i="3" s="1"/>
  <c r="G1685" i="4" s="1"/>
  <c r="AF1682" i="3"/>
  <c r="AH1682" i="3" s="1"/>
  <c r="G1677" i="4" s="1"/>
  <c r="AF1674" i="3"/>
  <c r="AH1674" i="3" s="1"/>
  <c r="G1669" i="4" s="1"/>
  <c r="AF1666" i="3"/>
  <c r="AH1666" i="3" s="1"/>
  <c r="G1661" i="4" s="1"/>
  <c r="AF1658" i="3"/>
  <c r="AH1658" i="3" s="1"/>
  <c r="G1653" i="4" s="1"/>
  <c r="AF1650" i="3"/>
  <c r="AH1650" i="3" s="1"/>
  <c r="G1645" i="4" s="1"/>
  <c r="AF1642" i="3"/>
  <c r="AH1642" i="3" s="1"/>
  <c r="G1637" i="4" s="1"/>
  <c r="AF1634" i="3"/>
  <c r="AH1634" i="3" s="1"/>
  <c r="G1629" i="4" s="1"/>
  <c r="AF1626" i="3"/>
  <c r="AH1626" i="3" s="1"/>
  <c r="G1621" i="4" s="1"/>
  <c r="AF1618" i="3"/>
  <c r="AH1618" i="3" s="1"/>
  <c r="G1613" i="4" s="1"/>
  <c r="AF1610" i="3"/>
  <c r="AH1610" i="3" s="1"/>
  <c r="G1605" i="4" s="1"/>
  <c r="AF1602" i="3"/>
  <c r="AH1602" i="3" s="1"/>
  <c r="G1597" i="4" s="1"/>
  <c r="AF1594" i="3"/>
  <c r="AH1594" i="3" s="1"/>
  <c r="G1589" i="4" s="1"/>
  <c r="AF1586" i="3"/>
  <c r="AH1586" i="3" s="1"/>
  <c r="G1581" i="4" s="1"/>
  <c r="AF1578" i="3"/>
  <c r="AH1578" i="3" s="1"/>
  <c r="G1573" i="4" s="1"/>
  <c r="AF1570" i="3"/>
  <c r="AH1570" i="3" s="1"/>
  <c r="G1565" i="4" s="1"/>
  <c r="AF1562" i="3"/>
  <c r="AH1562" i="3" s="1"/>
  <c r="G1557" i="4" s="1"/>
  <c r="AF1554" i="3"/>
  <c r="AH1554" i="3" s="1"/>
  <c r="G1549" i="4" s="1"/>
  <c r="AF1546" i="3"/>
  <c r="AH1546" i="3" s="1"/>
  <c r="G1541" i="4" s="1"/>
  <c r="AF1514" i="3"/>
  <c r="AH1514" i="3" s="1"/>
  <c r="G1509" i="4" s="1"/>
  <c r="AF1490" i="3"/>
  <c r="AH1490" i="3" s="1"/>
  <c r="G1485" i="4" s="1"/>
  <c r="AF1466" i="3"/>
  <c r="AH1466" i="3" s="1"/>
  <c r="G1461" i="4" s="1"/>
  <c r="AF1442" i="3"/>
  <c r="AH1442" i="3" s="1"/>
  <c r="G1437" i="4" s="1"/>
  <c r="AF1418" i="3"/>
  <c r="AH1418" i="3" s="1"/>
  <c r="G1413" i="4" s="1"/>
  <c r="AF1394" i="3"/>
  <c r="AH1394" i="3" s="1"/>
  <c r="G1389" i="4" s="1"/>
  <c r="AF1370" i="3"/>
  <c r="AH1370" i="3" s="1"/>
  <c r="G1365" i="4" s="1"/>
  <c r="AF1346" i="3"/>
  <c r="AH1346" i="3" s="1"/>
  <c r="G1341" i="4" s="1"/>
  <c r="AF1322" i="3"/>
  <c r="AH1322" i="3" s="1"/>
  <c r="G1317" i="4" s="1"/>
  <c r="AF1298" i="3"/>
  <c r="AH1298" i="3" s="1"/>
  <c r="G1293" i="4" s="1"/>
  <c r="AF1274" i="3"/>
  <c r="AH1274" i="3" s="1"/>
  <c r="G1269" i="4" s="1"/>
  <c r="AF1250" i="3"/>
  <c r="AH1250" i="3" s="1"/>
  <c r="G1245" i="4" s="1"/>
  <c r="AF1226" i="3"/>
  <c r="AH1226" i="3" s="1"/>
  <c r="G1221" i="4" s="1"/>
  <c r="AF1202" i="3"/>
  <c r="AH1202" i="3" s="1"/>
  <c r="G1197" i="4" s="1"/>
  <c r="AF1178" i="3"/>
  <c r="AH1178" i="3" s="1"/>
  <c r="G1173" i="4" s="1"/>
  <c r="AF1154" i="3"/>
  <c r="AH1154" i="3" s="1"/>
  <c r="G1149" i="4" s="1"/>
  <c r="AF1130" i="3"/>
  <c r="AH1130" i="3" s="1"/>
  <c r="G1125" i="4" s="1"/>
  <c r="AF1106" i="3"/>
  <c r="AH1106" i="3" s="1"/>
  <c r="G1101" i="4" s="1"/>
  <c r="AF1082" i="3"/>
  <c r="AH1082" i="3" s="1"/>
  <c r="G1077" i="4" s="1"/>
  <c r="AF1058" i="3"/>
  <c r="AH1058" i="3" s="1"/>
  <c r="G1053" i="4" s="1"/>
  <c r="AF1034" i="3"/>
  <c r="AH1034" i="3" s="1"/>
  <c r="G1029" i="4" s="1"/>
  <c r="AF1010" i="3"/>
  <c r="AH1010" i="3" s="1"/>
  <c r="G1005" i="4" s="1"/>
  <c r="AF986" i="3"/>
  <c r="AH986" i="3" s="1"/>
  <c r="G981" i="4" s="1"/>
  <c r="AF954" i="3"/>
  <c r="AH954" i="3" s="1"/>
  <c r="G949" i="4" s="1"/>
  <c r="AF930" i="3"/>
  <c r="AH930" i="3" s="1"/>
  <c r="G925" i="4" s="1"/>
  <c r="AF898" i="3"/>
  <c r="AH898" i="3" s="1"/>
  <c r="G893" i="4" s="1"/>
  <c r="AF874" i="3"/>
  <c r="AH874" i="3" s="1"/>
  <c r="G869" i="4" s="1"/>
  <c r="AF850" i="3"/>
  <c r="AH850" i="3" s="1"/>
  <c r="G845" i="4" s="1"/>
  <c r="AF834" i="3"/>
  <c r="AH834" i="3" s="1"/>
  <c r="G829" i="4" s="1"/>
  <c r="AF826" i="3"/>
  <c r="AH826" i="3" s="1"/>
  <c r="G821" i="4" s="1"/>
  <c r="AF818" i="3"/>
  <c r="AH818" i="3" s="1"/>
  <c r="G813" i="4" s="1"/>
  <c r="AF802" i="3"/>
  <c r="AH802" i="3" s="1"/>
  <c r="G797" i="4" s="1"/>
  <c r="AF786" i="3"/>
  <c r="AH786" i="3" s="1"/>
  <c r="G781" i="4" s="1"/>
  <c r="AF778" i="3"/>
  <c r="AH778" i="3" s="1"/>
  <c r="G773" i="4" s="1"/>
  <c r="AF770" i="3"/>
  <c r="AH770" i="3" s="1"/>
  <c r="G765" i="4" s="1"/>
  <c r="AF762" i="3"/>
  <c r="AH762" i="3" s="1"/>
  <c r="G757" i="4" s="1"/>
  <c r="AF754" i="3"/>
  <c r="AH754" i="3" s="1"/>
  <c r="G749" i="4" s="1"/>
  <c r="AF746" i="3"/>
  <c r="AH746" i="3" s="1"/>
  <c r="G741" i="4" s="1"/>
  <c r="AF738" i="3"/>
  <c r="AH738" i="3" s="1"/>
  <c r="G733" i="4" s="1"/>
  <c r="AF730" i="3"/>
  <c r="AH730" i="3" s="1"/>
  <c r="G725" i="4" s="1"/>
  <c r="AF722" i="3"/>
  <c r="AH722" i="3" s="1"/>
  <c r="G717" i="4" s="1"/>
  <c r="AF714" i="3"/>
  <c r="AH714" i="3" s="1"/>
  <c r="G709" i="4" s="1"/>
  <c r="AF706" i="3"/>
  <c r="AH706" i="3" s="1"/>
  <c r="G701" i="4" s="1"/>
  <c r="AF698" i="3"/>
  <c r="AH698" i="3" s="1"/>
  <c r="G693" i="4" s="1"/>
  <c r="AF690" i="3"/>
  <c r="AH690" i="3" s="1"/>
  <c r="G685" i="4" s="1"/>
  <c r="AF682" i="3"/>
  <c r="AH682" i="3" s="1"/>
  <c r="G677" i="4" s="1"/>
  <c r="AF674" i="3"/>
  <c r="AH674" i="3" s="1"/>
  <c r="G669" i="4" s="1"/>
  <c r="AF666" i="3"/>
  <c r="AH666" i="3" s="1"/>
  <c r="G661" i="4" s="1"/>
  <c r="AF658" i="3"/>
  <c r="AH658" i="3" s="1"/>
  <c r="G653" i="4" s="1"/>
  <c r="AF650" i="3"/>
  <c r="AH650" i="3" s="1"/>
  <c r="G645" i="4" s="1"/>
  <c r="AF642" i="3"/>
  <c r="AH642" i="3" s="1"/>
  <c r="G637" i="4" s="1"/>
  <c r="AF634" i="3"/>
  <c r="AH634" i="3" s="1"/>
  <c r="G629" i="4" s="1"/>
  <c r="AF626" i="3"/>
  <c r="AH626" i="3" s="1"/>
  <c r="G621" i="4" s="1"/>
  <c r="AF618" i="3"/>
  <c r="AH618" i="3" s="1"/>
  <c r="G613" i="4" s="1"/>
  <c r="AF610" i="3"/>
  <c r="AH610" i="3" s="1"/>
  <c r="G605" i="4" s="1"/>
  <c r="AF602" i="3"/>
  <c r="AH602" i="3" s="1"/>
  <c r="G597" i="4" s="1"/>
  <c r="AF594" i="3"/>
  <c r="AH594" i="3" s="1"/>
  <c r="G589" i="4" s="1"/>
  <c r="AF586" i="3"/>
  <c r="AH586" i="3" s="1"/>
  <c r="G581" i="4" s="1"/>
  <c r="AF578" i="3"/>
  <c r="AH578" i="3" s="1"/>
  <c r="G573" i="4" s="1"/>
  <c r="AF570" i="3"/>
  <c r="AH570" i="3" s="1"/>
  <c r="G565" i="4" s="1"/>
  <c r="AF562" i="3"/>
  <c r="AH562" i="3" s="1"/>
  <c r="G557" i="4" s="1"/>
  <c r="AF554" i="3"/>
  <c r="AH554" i="3" s="1"/>
  <c r="G549" i="4" s="1"/>
  <c r="AF546" i="3"/>
  <c r="AH546" i="3" s="1"/>
  <c r="G541" i="4" s="1"/>
  <c r="AF538" i="3"/>
  <c r="AH538" i="3" s="1"/>
  <c r="G533" i="4" s="1"/>
  <c r="AF522" i="3"/>
  <c r="AH522" i="3" s="1"/>
  <c r="G517" i="4" s="1"/>
  <c r="AF506" i="3"/>
  <c r="AH506" i="3" s="1"/>
  <c r="G501" i="4" s="1"/>
  <c r="AF498" i="3"/>
  <c r="AH498" i="3" s="1"/>
  <c r="G493" i="4" s="1"/>
  <c r="AF490" i="3"/>
  <c r="AH490" i="3" s="1"/>
  <c r="G485" i="4" s="1"/>
  <c r="AF482" i="3"/>
  <c r="AH482" i="3" s="1"/>
  <c r="G477" i="4" s="1"/>
  <c r="AF474" i="3"/>
  <c r="AH474" i="3" s="1"/>
  <c r="G469" i="4" s="1"/>
  <c r="AF466" i="3"/>
  <c r="AH466" i="3" s="1"/>
  <c r="G461" i="4" s="1"/>
  <c r="AF458" i="3"/>
  <c r="AH458" i="3" s="1"/>
  <c r="G453" i="4" s="1"/>
  <c r="AF450" i="3"/>
  <c r="AH450" i="3" s="1"/>
  <c r="G445" i="4" s="1"/>
  <c r="AF442" i="3"/>
  <c r="AH442" i="3" s="1"/>
  <c r="G437" i="4" s="1"/>
  <c r="AF434" i="3"/>
  <c r="AH434" i="3" s="1"/>
  <c r="G429" i="4" s="1"/>
  <c r="AF426" i="3"/>
  <c r="AH426" i="3" s="1"/>
  <c r="G421" i="4" s="1"/>
  <c r="AF418" i="3"/>
  <c r="AH418" i="3" s="1"/>
  <c r="G413" i="4" s="1"/>
  <c r="AF410" i="3"/>
  <c r="AH410" i="3" s="1"/>
  <c r="G405" i="4" s="1"/>
  <c r="AF402" i="3"/>
  <c r="AH402" i="3" s="1"/>
  <c r="G397" i="4" s="1"/>
  <c r="AF386" i="3"/>
  <c r="AH386" i="3" s="1"/>
  <c r="G381" i="4" s="1"/>
  <c r="AF370" i="3"/>
  <c r="AH370" i="3" s="1"/>
  <c r="G365" i="4" s="1"/>
  <c r="AF362" i="3"/>
  <c r="AH362" i="3" s="1"/>
  <c r="G357" i="4" s="1"/>
  <c r="AF346" i="3"/>
  <c r="AH346" i="3" s="1"/>
  <c r="G341" i="4" s="1"/>
  <c r="AF330" i="3"/>
  <c r="AH330" i="3" s="1"/>
  <c r="G325" i="4" s="1"/>
  <c r="AF314" i="3"/>
  <c r="AH314" i="3" s="1"/>
  <c r="G309" i="4" s="1"/>
  <c r="AF298" i="3"/>
  <c r="AH298" i="3" s="1"/>
  <c r="G293" i="4" s="1"/>
  <c r="AF282" i="3"/>
  <c r="AH282" i="3" s="1"/>
  <c r="G277" i="4" s="1"/>
  <c r="AF266" i="3"/>
  <c r="AH266" i="3" s="1"/>
  <c r="G261" i="4" s="1"/>
  <c r="AF250" i="3"/>
  <c r="AH250" i="3" s="1"/>
  <c r="G245" i="4" s="1"/>
  <c r="AF234" i="3"/>
  <c r="AH234" i="3" s="1"/>
  <c r="G229" i="4" s="1"/>
  <c r="AF218" i="3"/>
  <c r="AH218" i="3" s="1"/>
  <c r="G213" i="4" s="1"/>
  <c r="AF202" i="3"/>
  <c r="AH202" i="3" s="1"/>
  <c r="G197" i="4" s="1"/>
  <c r="AF194" i="3"/>
  <c r="AH194" i="3" s="1"/>
  <c r="G189" i="4" s="1"/>
  <c r="AF178" i="3"/>
  <c r="AH178" i="3" s="1"/>
  <c r="G173" i="4" s="1"/>
  <c r="AF162" i="3"/>
  <c r="AH162" i="3" s="1"/>
  <c r="G157" i="4" s="1"/>
  <c r="AF138" i="3"/>
  <c r="AH138" i="3" s="1"/>
  <c r="G133" i="4" s="1"/>
  <c r="AF122" i="3"/>
  <c r="AH122" i="3" s="1"/>
  <c r="G117" i="4" s="1"/>
  <c r="AF106" i="3"/>
  <c r="AH106" i="3" s="1"/>
  <c r="G101" i="4" s="1"/>
  <c r="AF90" i="3"/>
  <c r="AH90" i="3" s="1"/>
  <c r="G85" i="4" s="1"/>
  <c r="AF74" i="3"/>
  <c r="AH74" i="3" s="1"/>
  <c r="G69" i="4" s="1"/>
  <c r="AF58" i="3"/>
  <c r="AH58" i="3" s="1"/>
  <c r="G53" i="4" s="1"/>
  <c r="AF42" i="3"/>
  <c r="AH42" i="3" s="1"/>
  <c r="G37" i="4" s="1"/>
  <c r="AF34" i="3"/>
  <c r="AH34" i="3" s="1"/>
  <c r="G29" i="4" s="1"/>
  <c r="AF26" i="3"/>
  <c r="AH26" i="3" s="1"/>
  <c r="G21" i="4" s="1"/>
  <c r="AF10" i="3"/>
  <c r="AF1993" i="3"/>
  <c r="AH1993" i="3" s="1"/>
  <c r="G1988" i="4" s="1"/>
  <c r="AF1985" i="3"/>
  <c r="AH1985" i="3" s="1"/>
  <c r="G1980" i="4" s="1"/>
  <c r="AF1977" i="3"/>
  <c r="AH1977" i="3" s="1"/>
  <c r="G1972" i="4" s="1"/>
  <c r="AF1969" i="3"/>
  <c r="AH1969" i="3" s="1"/>
  <c r="G1964" i="4" s="1"/>
  <c r="AF1961" i="3"/>
  <c r="AH1961" i="3" s="1"/>
  <c r="G1956" i="4" s="1"/>
  <c r="AF1953" i="3"/>
  <c r="AH1953" i="3" s="1"/>
  <c r="G1948" i="4" s="1"/>
  <c r="AF1945" i="3"/>
  <c r="AH1945" i="3" s="1"/>
  <c r="G1940" i="4" s="1"/>
  <c r="AF1937" i="3"/>
  <c r="AH1937" i="3" s="1"/>
  <c r="G1932" i="4" s="1"/>
  <c r="AF1929" i="3"/>
  <c r="AH1929" i="3" s="1"/>
  <c r="G1924" i="4" s="1"/>
  <c r="AF1921" i="3"/>
  <c r="AH1921" i="3" s="1"/>
  <c r="G1916" i="4" s="1"/>
  <c r="AF1913" i="3"/>
  <c r="AH1913" i="3" s="1"/>
  <c r="G1908" i="4" s="1"/>
  <c r="AF1905" i="3"/>
  <c r="AH1905" i="3" s="1"/>
  <c r="G1900" i="4" s="1"/>
  <c r="AF1897" i="3"/>
  <c r="AH1897" i="3" s="1"/>
  <c r="G1892" i="4" s="1"/>
  <c r="AF1889" i="3"/>
  <c r="AH1889" i="3" s="1"/>
  <c r="G1884" i="4" s="1"/>
  <c r="AF1881" i="3"/>
  <c r="AH1881" i="3" s="1"/>
  <c r="G1876" i="4" s="1"/>
  <c r="AF1873" i="3"/>
  <c r="AH1873" i="3" s="1"/>
  <c r="G1868" i="4" s="1"/>
  <c r="AF1865" i="3"/>
  <c r="AH1865" i="3" s="1"/>
  <c r="G1860" i="4" s="1"/>
  <c r="AF1857" i="3"/>
  <c r="AH1857" i="3" s="1"/>
  <c r="G1852" i="4" s="1"/>
  <c r="AF1849" i="3"/>
  <c r="AH1849" i="3" s="1"/>
  <c r="G1844" i="4" s="1"/>
  <c r="AF1841" i="3"/>
  <c r="AH1841" i="3" s="1"/>
  <c r="G1836" i="4" s="1"/>
  <c r="AF1833" i="3"/>
  <c r="AH1833" i="3" s="1"/>
  <c r="G1828" i="4" s="1"/>
  <c r="AF1825" i="3"/>
  <c r="AH1825" i="3" s="1"/>
  <c r="G1820" i="4" s="1"/>
  <c r="AF1817" i="3"/>
  <c r="AH1817" i="3" s="1"/>
  <c r="G1812" i="4" s="1"/>
  <c r="AF1809" i="3"/>
  <c r="AH1809" i="3" s="1"/>
  <c r="G1804" i="4" s="1"/>
  <c r="AF1801" i="3"/>
  <c r="AH1801" i="3" s="1"/>
  <c r="G1796" i="4" s="1"/>
  <c r="AF1793" i="3"/>
  <c r="AH1793" i="3" s="1"/>
  <c r="G1788" i="4" s="1"/>
  <c r="AF1785" i="3"/>
  <c r="AH1785" i="3" s="1"/>
  <c r="G1780" i="4" s="1"/>
  <c r="AF1777" i="3"/>
  <c r="AH1777" i="3" s="1"/>
  <c r="G1772" i="4" s="1"/>
  <c r="AF1769" i="3"/>
  <c r="AH1769" i="3" s="1"/>
  <c r="G1764" i="4" s="1"/>
  <c r="AF1761" i="3"/>
  <c r="AH1761" i="3" s="1"/>
  <c r="G1756" i="4" s="1"/>
  <c r="AF1753" i="3"/>
  <c r="AH1753" i="3" s="1"/>
  <c r="G1748" i="4" s="1"/>
  <c r="AF1745" i="3"/>
  <c r="AH1745" i="3" s="1"/>
  <c r="G1740" i="4" s="1"/>
  <c r="AF1737" i="3"/>
  <c r="AH1737" i="3" s="1"/>
  <c r="G1732" i="4" s="1"/>
  <c r="AF1729" i="3"/>
  <c r="AH1729" i="3" s="1"/>
  <c r="G1724" i="4" s="1"/>
  <c r="AF1721" i="3"/>
  <c r="AH1721" i="3" s="1"/>
  <c r="G1716" i="4" s="1"/>
  <c r="AF1713" i="3"/>
  <c r="AH1713" i="3" s="1"/>
  <c r="G1708" i="4" s="1"/>
  <c r="AF1705" i="3"/>
  <c r="AH1705" i="3" s="1"/>
  <c r="G1700" i="4" s="1"/>
  <c r="AF1697" i="3"/>
  <c r="AH1697" i="3" s="1"/>
  <c r="G1692" i="4" s="1"/>
  <c r="AF1689" i="3"/>
  <c r="AH1689" i="3" s="1"/>
  <c r="G1684" i="4" s="1"/>
  <c r="AF1681" i="3"/>
  <c r="AH1681" i="3" s="1"/>
  <c r="G1676" i="4" s="1"/>
  <c r="AF1673" i="3"/>
  <c r="AH1673" i="3" s="1"/>
  <c r="G1668" i="4" s="1"/>
  <c r="AF1665" i="3"/>
  <c r="AH1665" i="3" s="1"/>
  <c r="G1660" i="4" s="1"/>
  <c r="AF1657" i="3"/>
  <c r="AH1657" i="3" s="1"/>
  <c r="G1652" i="4" s="1"/>
  <c r="AF1649" i="3"/>
  <c r="AH1649" i="3" s="1"/>
  <c r="G1644" i="4" s="1"/>
  <c r="AF1641" i="3"/>
  <c r="AH1641" i="3" s="1"/>
  <c r="G1636" i="4" s="1"/>
  <c r="AF1633" i="3"/>
  <c r="AH1633" i="3" s="1"/>
  <c r="G1628" i="4" s="1"/>
  <c r="AF1625" i="3"/>
  <c r="AH1625" i="3" s="1"/>
  <c r="G1620" i="4" s="1"/>
  <c r="AF1617" i="3"/>
  <c r="AH1617" i="3" s="1"/>
  <c r="G1612" i="4" s="1"/>
  <c r="AF1609" i="3"/>
  <c r="AH1609" i="3" s="1"/>
  <c r="G1604" i="4" s="1"/>
  <c r="AF1601" i="3"/>
  <c r="AH1601" i="3" s="1"/>
  <c r="G1596" i="4" s="1"/>
  <c r="AF1593" i="3"/>
  <c r="AH1593" i="3" s="1"/>
  <c r="G1588" i="4" s="1"/>
  <c r="AF1585" i="3"/>
  <c r="AH1585" i="3" s="1"/>
  <c r="G1580" i="4" s="1"/>
  <c r="AF1577" i="3"/>
  <c r="AH1577" i="3" s="1"/>
  <c r="G1572" i="4" s="1"/>
  <c r="AF1569" i="3"/>
  <c r="AH1569" i="3" s="1"/>
  <c r="G1564" i="4" s="1"/>
  <c r="AF1561" i="3"/>
  <c r="AH1561" i="3" s="1"/>
  <c r="G1556" i="4" s="1"/>
  <c r="AF1553" i="3"/>
  <c r="AH1553" i="3" s="1"/>
  <c r="G1548" i="4" s="1"/>
  <c r="AF1545" i="3"/>
  <c r="AH1545" i="3" s="1"/>
  <c r="G1540" i="4" s="1"/>
  <c r="AF1537" i="3"/>
  <c r="AH1537" i="3" s="1"/>
  <c r="G1532" i="4" s="1"/>
  <c r="AF1529" i="3"/>
  <c r="AH1529" i="3" s="1"/>
  <c r="G1524" i="4" s="1"/>
  <c r="AF1521" i="3"/>
  <c r="AH1521" i="3" s="1"/>
  <c r="G1516" i="4" s="1"/>
  <c r="AF1513" i="3"/>
  <c r="AH1513" i="3" s="1"/>
  <c r="G1508" i="4" s="1"/>
  <c r="AF1505" i="3"/>
  <c r="AH1505" i="3" s="1"/>
  <c r="G1500" i="4" s="1"/>
  <c r="AF1497" i="3"/>
  <c r="AH1497" i="3" s="1"/>
  <c r="G1492" i="4" s="1"/>
  <c r="AF1489" i="3"/>
  <c r="AH1489" i="3" s="1"/>
  <c r="G1484" i="4" s="1"/>
  <c r="AF1481" i="3"/>
  <c r="AH1481" i="3" s="1"/>
  <c r="G1476" i="4" s="1"/>
  <c r="AF1473" i="3"/>
  <c r="AH1473" i="3" s="1"/>
  <c r="G1468" i="4" s="1"/>
  <c r="AF1465" i="3"/>
  <c r="AH1465" i="3" s="1"/>
  <c r="G1460" i="4" s="1"/>
  <c r="AF1457" i="3"/>
  <c r="AH1457" i="3" s="1"/>
  <c r="G1452" i="4" s="1"/>
  <c r="AF1449" i="3"/>
  <c r="AH1449" i="3" s="1"/>
  <c r="G1444" i="4" s="1"/>
  <c r="AF1441" i="3"/>
  <c r="AH1441" i="3" s="1"/>
  <c r="G1436" i="4" s="1"/>
  <c r="AF1433" i="3"/>
  <c r="AH1433" i="3" s="1"/>
  <c r="G1428" i="4" s="1"/>
  <c r="AF1425" i="3"/>
  <c r="AH1425" i="3" s="1"/>
  <c r="G1420" i="4" s="1"/>
  <c r="AF1417" i="3"/>
  <c r="AH1417" i="3" s="1"/>
  <c r="G1412" i="4" s="1"/>
  <c r="AF1409" i="3"/>
  <c r="AH1409" i="3" s="1"/>
  <c r="G1404" i="4" s="1"/>
  <c r="AF1401" i="3"/>
  <c r="AH1401" i="3" s="1"/>
  <c r="G1396" i="4" s="1"/>
  <c r="AF1393" i="3"/>
  <c r="AH1393" i="3" s="1"/>
  <c r="G1388" i="4" s="1"/>
  <c r="AF1385" i="3"/>
  <c r="AH1385" i="3" s="1"/>
  <c r="G1380" i="4" s="1"/>
  <c r="AF1377" i="3"/>
  <c r="AH1377" i="3" s="1"/>
  <c r="G1372" i="4" s="1"/>
  <c r="AF1369" i="3"/>
  <c r="AH1369" i="3" s="1"/>
  <c r="G1364" i="4" s="1"/>
  <c r="AF1361" i="3"/>
  <c r="AH1361" i="3" s="1"/>
  <c r="G1356" i="4" s="1"/>
  <c r="AF1353" i="3"/>
  <c r="AH1353" i="3" s="1"/>
  <c r="G1348" i="4" s="1"/>
  <c r="AF1345" i="3"/>
  <c r="AH1345" i="3" s="1"/>
  <c r="G1340" i="4" s="1"/>
  <c r="AF1337" i="3"/>
  <c r="AH1337" i="3" s="1"/>
  <c r="G1332" i="4" s="1"/>
  <c r="AF1329" i="3"/>
  <c r="AH1329" i="3" s="1"/>
  <c r="G1324" i="4" s="1"/>
  <c r="AF1321" i="3"/>
  <c r="AH1321" i="3" s="1"/>
  <c r="G1316" i="4" s="1"/>
  <c r="AF1313" i="3"/>
  <c r="AH1313" i="3" s="1"/>
  <c r="G1308" i="4" s="1"/>
  <c r="AF1305" i="3"/>
  <c r="AH1305" i="3" s="1"/>
  <c r="G1300" i="4" s="1"/>
  <c r="AF1297" i="3"/>
  <c r="AH1297" i="3" s="1"/>
  <c r="G1292" i="4" s="1"/>
  <c r="AF1289" i="3"/>
  <c r="AH1289" i="3" s="1"/>
  <c r="G1284" i="4" s="1"/>
  <c r="AF1281" i="3"/>
  <c r="AH1281" i="3" s="1"/>
  <c r="G1276" i="4" s="1"/>
  <c r="AF1273" i="3"/>
  <c r="AH1273" i="3" s="1"/>
  <c r="G1268" i="4" s="1"/>
  <c r="AF1265" i="3"/>
  <c r="AH1265" i="3" s="1"/>
  <c r="G1260" i="4" s="1"/>
  <c r="AF1257" i="3"/>
  <c r="AH1257" i="3" s="1"/>
  <c r="G1252" i="4" s="1"/>
  <c r="AF1249" i="3"/>
  <c r="AH1249" i="3" s="1"/>
  <c r="G1244" i="4" s="1"/>
  <c r="AF1241" i="3"/>
  <c r="AH1241" i="3" s="1"/>
  <c r="G1236" i="4" s="1"/>
  <c r="AF1233" i="3"/>
  <c r="AH1233" i="3" s="1"/>
  <c r="G1228" i="4" s="1"/>
  <c r="AF1225" i="3"/>
  <c r="AH1225" i="3" s="1"/>
  <c r="G1220" i="4" s="1"/>
  <c r="AF1217" i="3"/>
  <c r="AH1217" i="3" s="1"/>
  <c r="G1212" i="4" s="1"/>
  <c r="AF1209" i="3"/>
  <c r="AH1209" i="3" s="1"/>
  <c r="G1204" i="4" s="1"/>
  <c r="AF1201" i="3"/>
  <c r="AH1201" i="3" s="1"/>
  <c r="G1196" i="4" s="1"/>
  <c r="AF1193" i="3"/>
  <c r="AH1193" i="3" s="1"/>
  <c r="G1188" i="4" s="1"/>
  <c r="AF1185" i="3"/>
  <c r="AH1185" i="3" s="1"/>
  <c r="G1180" i="4" s="1"/>
  <c r="AF1177" i="3"/>
  <c r="AH1177" i="3" s="1"/>
  <c r="G1172" i="4" s="1"/>
  <c r="AF1169" i="3"/>
  <c r="AH1169" i="3" s="1"/>
  <c r="G1164" i="4" s="1"/>
  <c r="AF1161" i="3"/>
  <c r="AH1161" i="3" s="1"/>
  <c r="G1156" i="4" s="1"/>
  <c r="AF1153" i="3"/>
  <c r="AH1153" i="3" s="1"/>
  <c r="G1148" i="4" s="1"/>
  <c r="AF1145" i="3"/>
  <c r="AH1145" i="3" s="1"/>
  <c r="G1140" i="4" s="1"/>
  <c r="AF1137" i="3"/>
  <c r="AH1137" i="3" s="1"/>
  <c r="G1132" i="4" s="1"/>
  <c r="AF1129" i="3"/>
  <c r="AH1129" i="3" s="1"/>
  <c r="G1124" i="4" s="1"/>
  <c r="AF1121" i="3"/>
  <c r="AH1121" i="3" s="1"/>
  <c r="G1116" i="4" s="1"/>
  <c r="AF1113" i="3"/>
  <c r="AH1113" i="3" s="1"/>
  <c r="G1108" i="4" s="1"/>
  <c r="AF1105" i="3"/>
  <c r="AH1105" i="3" s="1"/>
  <c r="G1100" i="4" s="1"/>
  <c r="AF1097" i="3"/>
  <c r="AH1097" i="3" s="1"/>
  <c r="G1092" i="4" s="1"/>
  <c r="AF1089" i="3"/>
  <c r="AH1089" i="3" s="1"/>
  <c r="G1084" i="4" s="1"/>
  <c r="AF1081" i="3"/>
  <c r="AH1081" i="3" s="1"/>
  <c r="G1076" i="4" s="1"/>
  <c r="AF1073" i="3"/>
  <c r="AH1073" i="3" s="1"/>
  <c r="G1068" i="4" s="1"/>
  <c r="AF1065" i="3"/>
  <c r="AH1065" i="3" s="1"/>
  <c r="G1060" i="4" s="1"/>
  <c r="AF1057" i="3"/>
  <c r="AH1057" i="3" s="1"/>
  <c r="G1052" i="4" s="1"/>
  <c r="AF1049" i="3"/>
  <c r="AH1049" i="3" s="1"/>
  <c r="G1044" i="4" s="1"/>
  <c r="AF1041" i="3"/>
  <c r="AH1041" i="3" s="1"/>
  <c r="G1036" i="4" s="1"/>
  <c r="AF1033" i="3"/>
  <c r="AH1033" i="3" s="1"/>
  <c r="G1028" i="4" s="1"/>
  <c r="AF1025" i="3"/>
  <c r="AH1025" i="3" s="1"/>
  <c r="G1020" i="4" s="1"/>
  <c r="AF1017" i="3"/>
  <c r="AH1017" i="3" s="1"/>
  <c r="G1012" i="4" s="1"/>
  <c r="AF1009" i="3"/>
  <c r="AH1009" i="3" s="1"/>
  <c r="G1004" i="4" s="1"/>
  <c r="AF1001" i="3"/>
  <c r="AH1001" i="3" s="1"/>
  <c r="G996" i="4" s="1"/>
  <c r="AF993" i="3"/>
  <c r="AH993" i="3" s="1"/>
  <c r="G988" i="4" s="1"/>
  <c r="AF985" i="3"/>
  <c r="AH985" i="3" s="1"/>
  <c r="G980" i="4" s="1"/>
  <c r="AF977" i="3"/>
  <c r="AH977" i="3" s="1"/>
  <c r="G972" i="4" s="1"/>
  <c r="AF969" i="3"/>
  <c r="AH969" i="3" s="1"/>
  <c r="G964" i="4" s="1"/>
  <c r="AF961" i="3"/>
  <c r="AH961" i="3" s="1"/>
  <c r="G956" i="4" s="1"/>
  <c r="AF953" i="3"/>
  <c r="AH953" i="3" s="1"/>
  <c r="G948" i="4" s="1"/>
  <c r="AF945" i="3"/>
  <c r="AH945" i="3" s="1"/>
  <c r="G940" i="4" s="1"/>
  <c r="AF937" i="3"/>
  <c r="AH937" i="3" s="1"/>
  <c r="G932" i="4" s="1"/>
  <c r="AF929" i="3"/>
  <c r="AH929" i="3" s="1"/>
  <c r="G924" i="4" s="1"/>
  <c r="AF921" i="3"/>
  <c r="AH921" i="3" s="1"/>
  <c r="G916" i="4" s="1"/>
  <c r="AF913" i="3"/>
  <c r="AH913" i="3" s="1"/>
  <c r="G908" i="4" s="1"/>
  <c r="AF905" i="3"/>
  <c r="AH905" i="3" s="1"/>
  <c r="G900" i="4" s="1"/>
  <c r="AF897" i="3"/>
  <c r="AH897" i="3" s="1"/>
  <c r="G892" i="4" s="1"/>
  <c r="AF889" i="3"/>
  <c r="AH889" i="3" s="1"/>
  <c r="G884" i="4" s="1"/>
  <c r="AF881" i="3"/>
  <c r="AH881" i="3" s="1"/>
  <c r="G876" i="4" s="1"/>
  <c r="AF873" i="3"/>
  <c r="AH873" i="3" s="1"/>
  <c r="G868" i="4" s="1"/>
  <c r="AF865" i="3"/>
  <c r="AH865" i="3" s="1"/>
  <c r="G860" i="4" s="1"/>
  <c r="AF857" i="3"/>
  <c r="AH857" i="3" s="1"/>
  <c r="G852" i="4" s="1"/>
  <c r="AF849" i="3"/>
  <c r="AH849" i="3" s="1"/>
  <c r="G844" i="4" s="1"/>
  <c r="AF841" i="3"/>
  <c r="AH841" i="3" s="1"/>
  <c r="G836" i="4" s="1"/>
  <c r="AF833" i="3"/>
  <c r="AH833" i="3" s="1"/>
  <c r="G828" i="4" s="1"/>
  <c r="AF825" i="3"/>
  <c r="AH825" i="3" s="1"/>
  <c r="G820" i="4" s="1"/>
  <c r="AF817" i="3"/>
  <c r="AH817" i="3" s="1"/>
  <c r="G812" i="4" s="1"/>
  <c r="AF809" i="3"/>
  <c r="AH809" i="3" s="1"/>
  <c r="G804" i="4" s="1"/>
  <c r="AF801" i="3"/>
  <c r="AH801" i="3" s="1"/>
  <c r="G796" i="4" s="1"/>
  <c r="AF793" i="3"/>
  <c r="AH793" i="3" s="1"/>
  <c r="G788" i="4" s="1"/>
  <c r="AF785" i="3"/>
  <c r="AH785" i="3" s="1"/>
  <c r="G780" i="4" s="1"/>
  <c r="AF777" i="3"/>
  <c r="AH777" i="3" s="1"/>
  <c r="G772" i="4" s="1"/>
  <c r="AF769" i="3"/>
  <c r="AH769" i="3" s="1"/>
  <c r="G764" i="4" s="1"/>
  <c r="AF761" i="3"/>
  <c r="AH761" i="3" s="1"/>
  <c r="G756" i="4" s="1"/>
  <c r="AF753" i="3"/>
  <c r="AH753" i="3" s="1"/>
  <c r="G748" i="4" s="1"/>
  <c r="AF745" i="3"/>
  <c r="AH745" i="3" s="1"/>
  <c r="G740" i="4" s="1"/>
  <c r="AF737" i="3"/>
  <c r="AH737" i="3" s="1"/>
  <c r="G732" i="4" s="1"/>
  <c r="AF729" i="3"/>
  <c r="AH729" i="3" s="1"/>
  <c r="G724" i="4" s="1"/>
  <c r="AF721" i="3"/>
  <c r="AH721" i="3" s="1"/>
  <c r="G716" i="4" s="1"/>
  <c r="AF713" i="3"/>
  <c r="AH713" i="3" s="1"/>
  <c r="G708" i="4" s="1"/>
  <c r="AF705" i="3"/>
  <c r="AH705" i="3" s="1"/>
  <c r="G700" i="4" s="1"/>
  <c r="AF697" i="3"/>
  <c r="AH697" i="3" s="1"/>
  <c r="G692" i="4" s="1"/>
  <c r="AF689" i="3"/>
  <c r="AH689" i="3" s="1"/>
  <c r="G684" i="4" s="1"/>
  <c r="AF681" i="3"/>
  <c r="AH681" i="3" s="1"/>
  <c r="G676" i="4" s="1"/>
  <c r="AF673" i="3"/>
  <c r="AH673" i="3" s="1"/>
  <c r="G668" i="4" s="1"/>
  <c r="AF665" i="3"/>
  <c r="AH665" i="3" s="1"/>
  <c r="G660" i="4" s="1"/>
  <c r="AF657" i="3"/>
  <c r="AH657" i="3" s="1"/>
  <c r="G652" i="4" s="1"/>
  <c r="AF649" i="3"/>
  <c r="AH649" i="3" s="1"/>
  <c r="G644" i="4" s="1"/>
  <c r="AF641" i="3"/>
  <c r="AH641" i="3" s="1"/>
  <c r="G636" i="4" s="1"/>
  <c r="AF633" i="3"/>
  <c r="AH633" i="3" s="1"/>
  <c r="G628" i="4" s="1"/>
  <c r="AF625" i="3"/>
  <c r="AH625" i="3" s="1"/>
  <c r="G620" i="4" s="1"/>
  <c r="AF617" i="3"/>
  <c r="AH617" i="3" s="1"/>
  <c r="G612" i="4" s="1"/>
  <c r="AF609" i="3"/>
  <c r="AH609" i="3" s="1"/>
  <c r="G604" i="4" s="1"/>
  <c r="AF601" i="3"/>
  <c r="AH601" i="3" s="1"/>
  <c r="G596" i="4" s="1"/>
  <c r="AF593" i="3"/>
  <c r="AH593" i="3" s="1"/>
  <c r="G588" i="4" s="1"/>
  <c r="AF585" i="3"/>
  <c r="AH585" i="3" s="1"/>
  <c r="G580" i="4" s="1"/>
  <c r="AF577" i="3"/>
  <c r="AH577" i="3" s="1"/>
  <c r="G572" i="4" s="1"/>
  <c r="AF569" i="3"/>
  <c r="AH569" i="3" s="1"/>
  <c r="G564" i="4" s="1"/>
  <c r="AF561" i="3"/>
  <c r="AH561" i="3" s="1"/>
  <c r="G556" i="4" s="1"/>
  <c r="AF553" i="3"/>
  <c r="AH553" i="3" s="1"/>
  <c r="G548" i="4" s="1"/>
  <c r="AF545" i="3"/>
  <c r="AH545" i="3" s="1"/>
  <c r="G540" i="4" s="1"/>
  <c r="AF537" i="3"/>
  <c r="AH537" i="3" s="1"/>
  <c r="G532" i="4" s="1"/>
  <c r="AF529" i="3"/>
  <c r="AH529" i="3" s="1"/>
  <c r="G524" i="4" s="1"/>
  <c r="AF521" i="3"/>
  <c r="AH521" i="3" s="1"/>
  <c r="G516" i="4" s="1"/>
  <c r="AF513" i="3"/>
  <c r="AH513" i="3" s="1"/>
  <c r="G508" i="4" s="1"/>
  <c r="AF505" i="3"/>
  <c r="AH505" i="3" s="1"/>
  <c r="G500" i="4" s="1"/>
  <c r="AF497" i="3"/>
  <c r="AH497" i="3" s="1"/>
  <c r="G492" i="4" s="1"/>
  <c r="AF489" i="3"/>
  <c r="AH489" i="3" s="1"/>
  <c r="G484" i="4" s="1"/>
  <c r="AF481" i="3"/>
  <c r="AH481" i="3" s="1"/>
  <c r="G476" i="4" s="1"/>
  <c r="AF473" i="3"/>
  <c r="AH473" i="3" s="1"/>
  <c r="G468" i="4" s="1"/>
  <c r="AF465" i="3"/>
  <c r="AH465" i="3" s="1"/>
  <c r="G460" i="4" s="1"/>
  <c r="AF457" i="3"/>
  <c r="AH457" i="3" s="1"/>
  <c r="G452" i="4" s="1"/>
  <c r="AF449" i="3"/>
  <c r="AH449" i="3" s="1"/>
  <c r="G444" i="4" s="1"/>
  <c r="AF441" i="3"/>
  <c r="AH441" i="3" s="1"/>
  <c r="G436" i="4" s="1"/>
  <c r="AF433" i="3"/>
  <c r="AH433" i="3" s="1"/>
  <c r="G428" i="4" s="1"/>
  <c r="AF425" i="3"/>
  <c r="AH425" i="3" s="1"/>
  <c r="G420" i="4" s="1"/>
  <c r="AF417" i="3"/>
  <c r="AH417" i="3" s="1"/>
  <c r="G412" i="4" s="1"/>
  <c r="AF409" i="3"/>
  <c r="AH409" i="3" s="1"/>
  <c r="G404" i="4" s="1"/>
  <c r="AF401" i="3"/>
  <c r="AH401" i="3" s="1"/>
  <c r="G396" i="4" s="1"/>
  <c r="AF393" i="3"/>
  <c r="AH393" i="3" s="1"/>
  <c r="G388" i="4" s="1"/>
  <c r="AF385" i="3"/>
  <c r="AH385" i="3" s="1"/>
  <c r="G380" i="4" s="1"/>
  <c r="AF377" i="3"/>
  <c r="AH377" i="3" s="1"/>
  <c r="G372" i="4" s="1"/>
  <c r="AF369" i="3"/>
  <c r="AH369" i="3" s="1"/>
  <c r="G364" i="4" s="1"/>
  <c r="AF361" i="3"/>
  <c r="AH361" i="3" s="1"/>
  <c r="G356" i="4" s="1"/>
  <c r="AF353" i="3"/>
  <c r="AH353" i="3" s="1"/>
  <c r="G348" i="4" s="1"/>
  <c r="AF345" i="3"/>
  <c r="AH345" i="3" s="1"/>
  <c r="G340" i="4" s="1"/>
  <c r="AF337" i="3"/>
  <c r="AH337" i="3" s="1"/>
  <c r="G332" i="4" s="1"/>
  <c r="AF329" i="3"/>
  <c r="AH329" i="3" s="1"/>
  <c r="G324" i="4" s="1"/>
  <c r="AF321" i="3"/>
  <c r="AH321" i="3" s="1"/>
  <c r="G316" i="4" s="1"/>
  <c r="AF313" i="3"/>
  <c r="AH313" i="3" s="1"/>
  <c r="G308" i="4" s="1"/>
  <c r="AF305" i="3"/>
  <c r="AH305" i="3" s="1"/>
  <c r="G300" i="4" s="1"/>
  <c r="AF297" i="3"/>
  <c r="AH297" i="3" s="1"/>
  <c r="G292" i="4" s="1"/>
  <c r="AF289" i="3"/>
  <c r="AH289" i="3" s="1"/>
  <c r="G284" i="4" s="1"/>
  <c r="AF281" i="3"/>
  <c r="AH281" i="3" s="1"/>
  <c r="G276" i="4" s="1"/>
  <c r="AF273" i="3"/>
  <c r="AH273" i="3" s="1"/>
  <c r="G268" i="4" s="1"/>
  <c r="AF265" i="3"/>
  <c r="AH265" i="3" s="1"/>
  <c r="G260" i="4" s="1"/>
  <c r="AF257" i="3"/>
  <c r="AH257" i="3" s="1"/>
  <c r="G252" i="4" s="1"/>
  <c r="AF249" i="3"/>
  <c r="AH249" i="3" s="1"/>
  <c r="G244" i="4" s="1"/>
  <c r="AF241" i="3"/>
  <c r="AH241" i="3" s="1"/>
  <c r="G236" i="4" s="1"/>
  <c r="AF233" i="3"/>
  <c r="AH233" i="3" s="1"/>
  <c r="G228" i="4" s="1"/>
  <c r="AF225" i="3"/>
  <c r="AH225" i="3" s="1"/>
  <c r="G220" i="4" s="1"/>
  <c r="AF217" i="3"/>
  <c r="AH217" i="3" s="1"/>
  <c r="G212" i="4" s="1"/>
  <c r="AF209" i="3"/>
  <c r="AH209" i="3" s="1"/>
  <c r="G204" i="4" s="1"/>
  <c r="AF201" i="3"/>
  <c r="AH201" i="3" s="1"/>
  <c r="G196" i="4" s="1"/>
  <c r="AF193" i="3"/>
  <c r="AH193" i="3" s="1"/>
  <c r="G188" i="4" s="1"/>
  <c r="AF185" i="3"/>
  <c r="AH185" i="3" s="1"/>
  <c r="G180" i="4" s="1"/>
  <c r="AF177" i="3"/>
  <c r="AH177" i="3" s="1"/>
  <c r="G172" i="4" s="1"/>
  <c r="AF169" i="3"/>
  <c r="AH169" i="3" s="1"/>
  <c r="G164" i="4" s="1"/>
  <c r="AF161" i="3"/>
  <c r="AH161" i="3" s="1"/>
  <c r="G156" i="4" s="1"/>
  <c r="AF153" i="3"/>
  <c r="AH153" i="3" s="1"/>
  <c r="G148" i="4" s="1"/>
  <c r="AF145" i="3"/>
  <c r="AH145" i="3" s="1"/>
  <c r="G140" i="4" s="1"/>
  <c r="AF137" i="3"/>
  <c r="AH137" i="3" s="1"/>
  <c r="G132" i="4" s="1"/>
  <c r="AF129" i="3"/>
  <c r="AH129" i="3" s="1"/>
  <c r="G124" i="4" s="1"/>
  <c r="AF121" i="3"/>
  <c r="AH121" i="3" s="1"/>
  <c r="G116" i="4" s="1"/>
  <c r="AF113" i="3"/>
  <c r="AH113" i="3" s="1"/>
  <c r="G108" i="4" s="1"/>
  <c r="AF105" i="3"/>
  <c r="AH105" i="3" s="1"/>
  <c r="G100" i="4" s="1"/>
  <c r="AF97" i="3"/>
  <c r="AH97" i="3" s="1"/>
  <c r="G92" i="4" s="1"/>
  <c r="AF89" i="3"/>
  <c r="AH89" i="3" s="1"/>
  <c r="G84" i="4" s="1"/>
  <c r="AF81" i="3"/>
  <c r="AH81" i="3" s="1"/>
  <c r="G76" i="4" s="1"/>
  <c r="AF73" i="3"/>
  <c r="AH73" i="3" s="1"/>
  <c r="G68" i="4" s="1"/>
  <c r="AF65" i="3"/>
  <c r="AH65" i="3" s="1"/>
  <c r="G60" i="4" s="1"/>
  <c r="AF57" i="3"/>
  <c r="AH57" i="3" s="1"/>
  <c r="G52" i="4" s="1"/>
  <c r="AF49" i="3"/>
  <c r="AH49" i="3" s="1"/>
  <c r="G44" i="4" s="1"/>
  <c r="AF41" i="3"/>
  <c r="AH41" i="3" s="1"/>
  <c r="G36" i="4" s="1"/>
  <c r="AF33" i="3"/>
  <c r="AH33" i="3" s="1"/>
  <c r="G28" i="4" s="1"/>
  <c r="AF25" i="3"/>
  <c r="AH25" i="3" s="1"/>
  <c r="G20" i="4" s="1"/>
  <c r="AF17" i="3"/>
  <c r="AH17" i="3" s="1"/>
  <c r="G12" i="4" s="1"/>
  <c r="AF9" i="3"/>
  <c r="AF1998" i="3"/>
  <c r="AH1998" i="3" s="1"/>
  <c r="G1993" i="4" s="1"/>
  <c r="AF1974" i="3"/>
  <c r="AH1974" i="3" s="1"/>
  <c r="G1969" i="4" s="1"/>
  <c r="AF1950" i="3"/>
  <c r="AH1950" i="3" s="1"/>
  <c r="G1945" i="4" s="1"/>
  <c r="AF1926" i="3"/>
  <c r="AH1926" i="3" s="1"/>
  <c r="G1921" i="4" s="1"/>
  <c r="AF1902" i="3"/>
  <c r="AH1902" i="3" s="1"/>
  <c r="G1897" i="4" s="1"/>
  <c r="AF1878" i="3"/>
  <c r="AH1878" i="3" s="1"/>
  <c r="G1873" i="4" s="1"/>
  <c r="AF1846" i="3"/>
  <c r="AH1846" i="3" s="1"/>
  <c r="G1841" i="4" s="1"/>
  <c r="AF1790" i="3"/>
  <c r="AH1790" i="3" s="1"/>
  <c r="G1785" i="4" s="1"/>
  <c r="AF1654" i="3"/>
  <c r="AH1654" i="3" s="1"/>
  <c r="G1649" i="4" s="1"/>
  <c r="AF1174" i="3"/>
  <c r="AH1174" i="3" s="1"/>
  <c r="G1169" i="4" s="1"/>
  <c r="AF1997" i="3"/>
  <c r="AH1997" i="3" s="1"/>
  <c r="G1992" i="4" s="1"/>
  <c r="AF1965" i="3"/>
  <c r="AH1965" i="3" s="1"/>
  <c r="G1960" i="4" s="1"/>
  <c r="AF1941" i="3"/>
  <c r="AH1941" i="3" s="1"/>
  <c r="G1936" i="4" s="1"/>
  <c r="AF1909" i="3"/>
  <c r="AH1909" i="3" s="1"/>
  <c r="G1904" i="4" s="1"/>
  <c r="AF1877" i="3"/>
  <c r="AH1877" i="3" s="1"/>
  <c r="G1872" i="4" s="1"/>
  <c r="AF1845" i="3"/>
  <c r="AH1845" i="3" s="1"/>
  <c r="G1840" i="4" s="1"/>
  <c r="AF1813" i="3"/>
  <c r="AH1813" i="3" s="1"/>
  <c r="G1808" i="4" s="1"/>
  <c r="AF1781" i="3"/>
  <c r="AH1781" i="3" s="1"/>
  <c r="G1776" i="4" s="1"/>
  <c r="AF1749" i="3"/>
  <c r="AH1749" i="3" s="1"/>
  <c r="G1744" i="4" s="1"/>
  <c r="AF1717" i="3"/>
  <c r="AH1717" i="3" s="1"/>
  <c r="G1712" i="4" s="1"/>
  <c r="AF1685" i="3"/>
  <c r="AH1685" i="3" s="1"/>
  <c r="G1680" i="4" s="1"/>
  <c r="AF1653" i="3"/>
  <c r="AH1653" i="3" s="1"/>
  <c r="G1648" i="4" s="1"/>
  <c r="AF1613" i="3"/>
  <c r="AH1613" i="3" s="1"/>
  <c r="G1608" i="4" s="1"/>
  <c r="AF1581" i="3"/>
  <c r="AH1581" i="3" s="1"/>
  <c r="G1576" i="4" s="1"/>
  <c r="AF1557" i="3"/>
  <c r="AH1557" i="3" s="1"/>
  <c r="G1552" i="4" s="1"/>
  <c r="AF1533" i="3"/>
  <c r="AH1533" i="3" s="1"/>
  <c r="G1528" i="4" s="1"/>
  <c r="AF1501" i="3"/>
  <c r="AH1501" i="3" s="1"/>
  <c r="G1496" i="4" s="1"/>
  <c r="AF1469" i="3"/>
  <c r="AH1469" i="3" s="1"/>
  <c r="G1464" i="4" s="1"/>
  <c r="AF1437" i="3"/>
  <c r="AH1437" i="3" s="1"/>
  <c r="G1432" i="4" s="1"/>
  <c r="AF1405" i="3"/>
  <c r="AH1405" i="3" s="1"/>
  <c r="G1400" i="4" s="1"/>
  <c r="AF1365" i="3"/>
  <c r="AH1365" i="3" s="1"/>
  <c r="G1360" i="4" s="1"/>
  <c r="AF1341" i="3"/>
  <c r="AH1341" i="3" s="1"/>
  <c r="G1336" i="4" s="1"/>
  <c r="AF1309" i="3"/>
  <c r="AH1309" i="3" s="1"/>
  <c r="G1304" i="4" s="1"/>
  <c r="AF1293" i="3"/>
  <c r="AH1293" i="3" s="1"/>
  <c r="G1288" i="4" s="1"/>
  <c r="AF1269" i="3"/>
  <c r="AH1269" i="3" s="1"/>
  <c r="G1264" i="4" s="1"/>
  <c r="AF1237" i="3"/>
  <c r="AH1237" i="3" s="1"/>
  <c r="G1232" i="4" s="1"/>
  <c r="AF1189" i="3"/>
  <c r="AH1189" i="3" s="1"/>
  <c r="G1184" i="4" s="1"/>
  <c r="AF1021" i="3"/>
  <c r="AH1021" i="3" s="1"/>
  <c r="G1016" i="4" s="1"/>
  <c r="AF1995" i="3"/>
  <c r="AH1995" i="3" s="1"/>
  <c r="G1990" i="4" s="1"/>
  <c r="AF1971" i="3"/>
  <c r="AH1971" i="3" s="1"/>
  <c r="G1966" i="4" s="1"/>
  <c r="AF1947" i="3"/>
  <c r="AH1947" i="3" s="1"/>
  <c r="G1942" i="4" s="1"/>
  <c r="AF1915" i="3"/>
  <c r="AH1915" i="3" s="1"/>
  <c r="G1910" i="4" s="1"/>
  <c r="AF1891" i="3"/>
  <c r="AH1891" i="3" s="1"/>
  <c r="G1886" i="4" s="1"/>
  <c r="AF1867" i="3"/>
  <c r="AH1867" i="3" s="1"/>
  <c r="G1862" i="4" s="1"/>
  <c r="AF1843" i="3"/>
  <c r="AH1843" i="3" s="1"/>
  <c r="G1838" i="4" s="1"/>
  <c r="AF1819" i="3"/>
  <c r="AH1819" i="3" s="1"/>
  <c r="G1814" i="4" s="1"/>
  <c r="AF1795" i="3"/>
  <c r="AH1795" i="3" s="1"/>
  <c r="G1790" i="4" s="1"/>
  <c r="AF1771" i="3"/>
  <c r="AH1771" i="3" s="1"/>
  <c r="G1766" i="4" s="1"/>
  <c r="AF1755" i="3"/>
  <c r="AH1755" i="3" s="1"/>
  <c r="G1750" i="4" s="1"/>
  <c r="AF1731" i="3"/>
  <c r="AH1731" i="3" s="1"/>
  <c r="G1726" i="4" s="1"/>
  <c r="AF1715" i="3"/>
  <c r="AH1715" i="3" s="1"/>
  <c r="G1710" i="4" s="1"/>
  <c r="AF1691" i="3"/>
  <c r="AH1691" i="3" s="1"/>
  <c r="G1686" i="4" s="1"/>
  <c r="AF1683" i="3"/>
  <c r="AH1683" i="3" s="1"/>
  <c r="G1678" i="4" s="1"/>
  <c r="AF1675" i="3"/>
  <c r="AH1675" i="3" s="1"/>
  <c r="G1670" i="4" s="1"/>
  <c r="AF1659" i="3"/>
  <c r="AH1659" i="3" s="1"/>
  <c r="G1654" i="4" s="1"/>
  <c r="AF1651" i="3"/>
  <c r="AH1651" i="3" s="1"/>
  <c r="G1646" i="4" s="1"/>
  <c r="AF1643" i="3"/>
  <c r="AH1643" i="3" s="1"/>
  <c r="G1638" i="4" s="1"/>
  <c r="AF1627" i="3"/>
  <c r="AH1627" i="3" s="1"/>
  <c r="G1622" i="4" s="1"/>
  <c r="AF1619" i="3"/>
  <c r="AH1619" i="3" s="1"/>
  <c r="G1614" i="4" s="1"/>
  <c r="AF1611" i="3"/>
  <c r="AH1611" i="3" s="1"/>
  <c r="G1606" i="4" s="1"/>
  <c r="AF1595" i="3"/>
  <c r="AH1595" i="3" s="1"/>
  <c r="G1590" i="4" s="1"/>
  <c r="AF1587" i="3"/>
  <c r="AH1587" i="3" s="1"/>
  <c r="G1582" i="4" s="1"/>
  <c r="AF1579" i="3"/>
  <c r="AH1579" i="3" s="1"/>
  <c r="G1574" i="4" s="1"/>
  <c r="AF1571" i="3"/>
  <c r="AH1571" i="3" s="1"/>
  <c r="G1566" i="4" s="1"/>
  <c r="AF1563" i="3"/>
  <c r="AH1563" i="3" s="1"/>
  <c r="G1558" i="4" s="1"/>
  <c r="AF1555" i="3"/>
  <c r="AH1555" i="3" s="1"/>
  <c r="G1550" i="4" s="1"/>
  <c r="AF1547" i="3"/>
  <c r="AH1547" i="3" s="1"/>
  <c r="G1542" i="4" s="1"/>
  <c r="AF1539" i="3"/>
  <c r="AH1539" i="3" s="1"/>
  <c r="G1534" i="4" s="1"/>
  <c r="AF1531" i="3"/>
  <c r="AH1531" i="3" s="1"/>
  <c r="G1526" i="4" s="1"/>
  <c r="AF1523" i="3"/>
  <c r="AH1523" i="3" s="1"/>
  <c r="G1518" i="4" s="1"/>
  <c r="AF1515" i="3"/>
  <c r="AH1515" i="3" s="1"/>
  <c r="G1510" i="4" s="1"/>
  <c r="AF1507" i="3"/>
  <c r="AH1507" i="3" s="1"/>
  <c r="G1502" i="4" s="1"/>
  <c r="AF1499" i="3"/>
  <c r="AH1499" i="3" s="1"/>
  <c r="G1494" i="4" s="1"/>
  <c r="AF1491" i="3"/>
  <c r="AH1491" i="3" s="1"/>
  <c r="G1486" i="4" s="1"/>
  <c r="AF1483" i="3"/>
  <c r="AH1483" i="3" s="1"/>
  <c r="G1478" i="4" s="1"/>
  <c r="AF1475" i="3"/>
  <c r="AH1475" i="3" s="1"/>
  <c r="G1470" i="4" s="1"/>
  <c r="AF1467" i="3"/>
  <c r="AH1467" i="3" s="1"/>
  <c r="G1462" i="4" s="1"/>
  <c r="AF1459" i="3"/>
  <c r="AH1459" i="3" s="1"/>
  <c r="G1454" i="4" s="1"/>
  <c r="AF1427" i="3"/>
  <c r="AH1427" i="3" s="1"/>
  <c r="G1422" i="4" s="1"/>
  <c r="AF1411" i="3"/>
  <c r="AH1411" i="3" s="1"/>
  <c r="G1406" i="4" s="1"/>
  <c r="AF1395" i="3"/>
  <c r="AH1395" i="3" s="1"/>
  <c r="G1390" i="4" s="1"/>
  <c r="AF1379" i="3"/>
  <c r="AH1379" i="3" s="1"/>
  <c r="G1374" i="4" s="1"/>
  <c r="AF1363" i="3"/>
  <c r="AH1363" i="3" s="1"/>
  <c r="G1358" i="4" s="1"/>
  <c r="AF1347" i="3"/>
  <c r="AH1347" i="3" s="1"/>
  <c r="G1342" i="4" s="1"/>
  <c r="AF1331" i="3"/>
  <c r="AH1331" i="3" s="1"/>
  <c r="G1326" i="4" s="1"/>
  <c r="AF1323" i="3"/>
  <c r="AH1323" i="3" s="1"/>
  <c r="G1318" i="4" s="1"/>
  <c r="AF1307" i="3"/>
  <c r="AH1307" i="3" s="1"/>
  <c r="G1302" i="4" s="1"/>
  <c r="AF1291" i="3"/>
  <c r="AH1291" i="3" s="1"/>
  <c r="G1286" i="4" s="1"/>
  <c r="AF1275" i="3"/>
  <c r="AH1275" i="3" s="1"/>
  <c r="G1270" i="4" s="1"/>
  <c r="AF1259" i="3"/>
  <c r="AH1259" i="3" s="1"/>
  <c r="G1254" i="4" s="1"/>
  <c r="AF1243" i="3"/>
  <c r="AH1243" i="3" s="1"/>
  <c r="G1238" i="4" s="1"/>
  <c r="AF1227" i="3"/>
  <c r="AH1227" i="3" s="1"/>
  <c r="G1222" i="4" s="1"/>
  <c r="AF1211" i="3"/>
  <c r="AH1211" i="3" s="1"/>
  <c r="G1206" i="4" s="1"/>
  <c r="AF1195" i="3"/>
  <c r="AH1195" i="3" s="1"/>
  <c r="G1190" i="4" s="1"/>
  <c r="AF1179" i="3"/>
  <c r="AH1179" i="3" s="1"/>
  <c r="G1174" i="4" s="1"/>
  <c r="AF1163" i="3"/>
  <c r="AH1163" i="3" s="1"/>
  <c r="G1158" i="4" s="1"/>
  <c r="AF1147" i="3"/>
  <c r="AH1147" i="3" s="1"/>
  <c r="G1142" i="4" s="1"/>
  <c r="AF1131" i="3"/>
  <c r="AH1131" i="3" s="1"/>
  <c r="G1126" i="4" s="1"/>
  <c r="AF1115" i="3"/>
  <c r="AH1115" i="3" s="1"/>
  <c r="G1110" i="4" s="1"/>
  <c r="AF1099" i="3"/>
  <c r="AH1099" i="3" s="1"/>
  <c r="G1094" i="4" s="1"/>
  <c r="AF1083" i="3"/>
  <c r="AH1083" i="3" s="1"/>
  <c r="G1078" i="4" s="1"/>
  <c r="AF1067" i="3"/>
  <c r="AH1067" i="3" s="1"/>
  <c r="G1062" i="4" s="1"/>
  <c r="AF1051" i="3"/>
  <c r="AH1051" i="3" s="1"/>
  <c r="G1046" i="4" s="1"/>
  <c r="AF1035" i="3"/>
  <c r="AH1035" i="3" s="1"/>
  <c r="G1030" i="4" s="1"/>
  <c r="AF1027" i="3"/>
  <c r="AH1027" i="3" s="1"/>
  <c r="G1022" i="4" s="1"/>
  <c r="AF1011" i="3"/>
  <c r="AH1011" i="3" s="1"/>
  <c r="G1006" i="4" s="1"/>
  <c r="AF995" i="3"/>
  <c r="AH995" i="3" s="1"/>
  <c r="G990" i="4" s="1"/>
  <c r="AF979" i="3"/>
  <c r="AH979" i="3" s="1"/>
  <c r="G974" i="4" s="1"/>
  <c r="AF963" i="3"/>
  <c r="AH963" i="3" s="1"/>
  <c r="G958" i="4" s="1"/>
  <c r="AF947" i="3"/>
  <c r="AH947" i="3" s="1"/>
  <c r="G942" i="4" s="1"/>
  <c r="AF931" i="3"/>
  <c r="AH931" i="3" s="1"/>
  <c r="G926" i="4" s="1"/>
  <c r="AF915" i="3"/>
  <c r="AH915" i="3" s="1"/>
  <c r="G910" i="4" s="1"/>
  <c r="AF899" i="3"/>
  <c r="AH899" i="3" s="1"/>
  <c r="G894" i="4" s="1"/>
  <c r="AF883" i="3"/>
  <c r="AH883" i="3" s="1"/>
  <c r="G878" i="4" s="1"/>
  <c r="AF867" i="3"/>
  <c r="AH867" i="3" s="1"/>
  <c r="G862" i="4" s="1"/>
  <c r="AF851" i="3"/>
  <c r="AH851" i="3" s="1"/>
  <c r="G846" i="4" s="1"/>
  <c r="AF843" i="3"/>
  <c r="AH843" i="3" s="1"/>
  <c r="G838" i="4" s="1"/>
  <c r="AF827" i="3"/>
  <c r="AH827" i="3" s="1"/>
  <c r="G822" i="4" s="1"/>
  <c r="AF811" i="3"/>
  <c r="AH811" i="3" s="1"/>
  <c r="G806" i="4" s="1"/>
  <c r="AF795" i="3"/>
  <c r="AH795" i="3" s="1"/>
  <c r="G790" i="4" s="1"/>
  <c r="AF779" i="3"/>
  <c r="AH779" i="3" s="1"/>
  <c r="G774" i="4" s="1"/>
  <c r="AF763" i="3"/>
  <c r="AH763" i="3" s="1"/>
  <c r="G758" i="4" s="1"/>
  <c r="AF747" i="3"/>
  <c r="AH747" i="3" s="1"/>
  <c r="G742" i="4" s="1"/>
  <c r="AF731" i="3"/>
  <c r="AH731" i="3" s="1"/>
  <c r="G726" i="4" s="1"/>
  <c r="AF715" i="3"/>
  <c r="AH715" i="3" s="1"/>
  <c r="G710" i="4" s="1"/>
  <c r="AF691" i="3"/>
  <c r="AH691" i="3" s="1"/>
  <c r="G686" i="4" s="1"/>
  <c r="AF1530" i="3"/>
  <c r="AH1530" i="3" s="1"/>
  <c r="G1525" i="4" s="1"/>
  <c r="AF1506" i="3"/>
  <c r="AH1506" i="3" s="1"/>
  <c r="G1501" i="4" s="1"/>
  <c r="AF1482" i="3"/>
  <c r="AH1482" i="3" s="1"/>
  <c r="G1477" i="4" s="1"/>
  <c r="AF1458" i="3"/>
  <c r="AH1458" i="3" s="1"/>
  <c r="G1453" i="4" s="1"/>
  <c r="AF1434" i="3"/>
  <c r="AH1434" i="3" s="1"/>
  <c r="G1429" i="4" s="1"/>
  <c r="AF1410" i="3"/>
  <c r="AH1410" i="3" s="1"/>
  <c r="G1405" i="4" s="1"/>
  <c r="AF1386" i="3"/>
  <c r="AH1386" i="3" s="1"/>
  <c r="G1381" i="4" s="1"/>
  <c r="AF1362" i="3"/>
  <c r="AH1362" i="3" s="1"/>
  <c r="G1357" i="4" s="1"/>
  <c r="AF1338" i="3"/>
  <c r="AH1338" i="3" s="1"/>
  <c r="G1333" i="4" s="1"/>
  <c r="AF1314" i="3"/>
  <c r="AH1314" i="3" s="1"/>
  <c r="G1309" i="4" s="1"/>
  <c r="AF1290" i="3"/>
  <c r="AH1290" i="3" s="1"/>
  <c r="G1285" i="4" s="1"/>
  <c r="AF1266" i="3"/>
  <c r="AH1266" i="3" s="1"/>
  <c r="G1261" i="4" s="1"/>
  <c r="AF1242" i="3"/>
  <c r="AH1242" i="3" s="1"/>
  <c r="G1237" i="4" s="1"/>
  <c r="AF1218" i="3"/>
  <c r="AH1218" i="3" s="1"/>
  <c r="G1213" i="4" s="1"/>
  <c r="AF1194" i="3"/>
  <c r="AH1194" i="3" s="1"/>
  <c r="G1189" i="4" s="1"/>
  <c r="AF1170" i="3"/>
  <c r="AH1170" i="3" s="1"/>
  <c r="G1165" i="4" s="1"/>
  <c r="AF1146" i="3"/>
  <c r="AH1146" i="3" s="1"/>
  <c r="G1141" i="4" s="1"/>
  <c r="AF1122" i="3"/>
  <c r="AH1122" i="3" s="1"/>
  <c r="G1117" i="4" s="1"/>
  <c r="AF1090" i="3"/>
  <c r="AH1090" i="3" s="1"/>
  <c r="G1085" i="4" s="1"/>
  <c r="AF1066" i="3"/>
  <c r="AH1066" i="3" s="1"/>
  <c r="G1061" i="4" s="1"/>
  <c r="AF1042" i="3"/>
  <c r="AH1042" i="3" s="1"/>
  <c r="G1037" i="4" s="1"/>
  <c r="AF1018" i="3"/>
  <c r="AH1018" i="3" s="1"/>
  <c r="G1013" i="4" s="1"/>
  <c r="AF994" i="3"/>
  <c r="AH994" i="3" s="1"/>
  <c r="G989" i="4" s="1"/>
  <c r="AF970" i="3"/>
  <c r="AH970" i="3" s="1"/>
  <c r="G965" i="4" s="1"/>
  <c r="AF946" i="3"/>
  <c r="AH946" i="3" s="1"/>
  <c r="G941" i="4" s="1"/>
  <c r="AF922" i="3"/>
  <c r="AH922" i="3" s="1"/>
  <c r="G917" i="4" s="1"/>
  <c r="AF906" i="3"/>
  <c r="AH906" i="3" s="1"/>
  <c r="G901" i="4" s="1"/>
  <c r="AF882" i="3"/>
  <c r="AH882" i="3" s="1"/>
  <c r="G877" i="4" s="1"/>
  <c r="AF866" i="3"/>
  <c r="AH866" i="3" s="1"/>
  <c r="G861" i="4" s="1"/>
  <c r="AF842" i="3"/>
  <c r="AH842" i="3" s="1"/>
  <c r="G837" i="4" s="1"/>
  <c r="AF794" i="3"/>
  <c r="AH794" i="3" s="1"/>
  <c r="G789" i="4" s="1"/>
  <c r="AF530" i="3"/>
  <c r="AH530" i="3" s="1"/>
  <c r="G525" i="4" s="1"/>
  <c r="AF2000" i="3"/>
  <c r="AH2000" i="3" s="1"/>
  <c r="G1995" i="4" s="1"/>
  <c r="AF1984" i="3"/>
  <c r="AH1984" i="3" s="1"/>
  <c r="G1979" i="4" s="1"/>
  <c r="AF1968" i="3"/>
  <c r="AH1968" i="3" s="1"/>
  <c r="G1963" i="4" s="1"/>
  <c r="AF1952" i="3"/>
  <c r="AH1952" i="3" s="1"/>
  <c r="G1947" i="4" s="1"/>
  <c r="AF1928" i="3"/>
  <c r="AH1928" i="3" s="1"/>
  <c r="G1923" i="4" s="1"/>
  <c r="AF1912" i="3"/>
  <c r="AH1912" i="3" s="1"/>
  <c r="G1907" i="4" s="1"/>
  <c r="AF1896" i="3"/>
  <c r="AH1896" i="3" s="1"/>
  <c r="G1891" i="4" s="1"/>
  <c r="AF1872" i="3"/>
  <c r="AH1872" i="3" s="1"/>
  <c r="G1867" i="4" s="1"/>
  <c r="AF1856" i="3"/>
  <c r="AH1856" i="3" s="1"/>
  <c r="G1851" i="4" s="1"/>
  <c r="AF1840" i="3"/>
  <c r="AH1840" i="3" s="1"/>
  <c r="G1835" i="4" s="1"/>
  <c r="AF1824" i="3"/>
  <c r="AH1824" i="3" s="1"/>
  <c r="G1819" i="4" s="1"/>
  <c r="AF1808" i="3"/>
  <c r="AH1808" i="3" s="1"/>
  <c r="G1803" i="4" s="1"/>
  <c r="AF1792" i="3"/>
  <c r="AH1792" i="3" s="1"/>
  <c r="G1787" i="4" s="1"/>
  <c r="AF1776" i="3"/>
  <c r="AH1776" i="3" s="1"/>
  <c r="G1771" i="4" s="1"/>
  <c r="AF1760" i="3"/>
  <c r="AH1760" i="3" s="1"/>
  <c r="G1755" i="4" s="1"/>
  <c r="AF1744" i="3"/>
  <c r="AH1744" i="3" s="1"/>
  <c r="G1739" i="4" s="1"/>
  <c r="AF1728" i="3"/>
  <c r="AH1728" i="3" s="1"/>
  <c r="G1723" i="4" s="1"/>
  <c r="AF1712" i="3"/>
  <c r="AH1712" i="3" s="1"/>
  <c r="G1707" i="4" s="1"/>
  <c r="AF1696" i="3"/>
  <c r="AH1696" i="3" s="1"/>
  <c r="G1691" i="4" s="1"/>
  <c r="AF1680" i="3"/>
  <c r="AH1680" i="3" s="1"/>
  <c r="G1675" i="4" s="1"/>
  <c r="AF1664" i="3"/>
  <c r="AH1664" i="3" s="1"/>
  <c r="G1659" i="4" s="1"/>
  <c r="AF1640" i="3"/>
  <c r="AH1640" i="3" s="1"/>
  <c r="G1635" i="4" s="1"/>
  <c r="AF1624" i="3"/>
  <c r="AH1624" i="3" s="1"/>
  <c r="G1619" i="4" s="1"/>
  <c r="AF1608" i="3"/>
  <c r="AH1608" i="3" s="1"/>
  <c r="G1603" i="4" s="1"/>
  <c r="AF1592" i="3"/>
  <c r="AH1592" i="3" s="1"/>
  <c r="G1587" i="4" s="1"/>
  <c r="AF1576" i="3"/>
  <c r="AH1576" i="3" s="1"/>
  <c r="G1571" i="4" s="1"/>
  <c r="AF1560" i="3"/>
  <c r="AH1560" i="3" s="1"/>
  <c r="G1555" i="4" s="1"/>
  <c r="AF1544" i="3"/>
  <c r="AH1544" i="3" s="1"/>
  <c r="G1539" i="4" s="1"/>
  <c r="AF1528" i="3"/>
  <c r="AH1528" i="3" s="1"/>
  <c r="G1523" i="4" s="1"/>
  <c r="AF1504" i="3"/>
  <c r="AH1504" i="3" s="1"/>
  <c r="G1499" i="4" s="1"/>
  <c r="AF1488" i="3"/>
  <c r="AH1488" i="3" s="1"/>
  <c r="G1483" i="4" s="1"/>
  <c r="AF1472" i="3"/>
  <c r="AH1472" i="3" s="1"/>
  <c r="G1467" i="4" s="1"/>
  <c r="AF1456" i="3"/>
  <c r="AH1456" i="3" s="1"/>
  <c r="G1451" i="4" s="1"/>
  <c r="AF1440" i="3"/>
  <c r="AH1440" i="3" s="1"/>
  <c r="G1435" i="4" s="1"/>
  <c r="AF1424" i="3"/>
  <c r="AH1424" i="3" s="1"/>
  <c r="G1419" i="4" s="1"/>
  <c r="AF1408" i="3"/>
  <c r="AH1408" i="3" s="1"/>
  <c r="G1403" i="4" s="1"/>
  <c r="AF1392" i="3"/>
  <c r="AH1392" i="3" s="1"/>
  <c r="G1387" i="4" s="1"/>
  <c r="AF1376" i="3"/>
  <c r="AH1376" i="3" s="1"/>
  <c r="G1371" i="4" s="1"/>
  <c r="AF1360" i="3"/>
  <c r="AH1360" i="3" s="1"/>
  <c r="G1355" i="4" s="1"/>
  <c r="AF1344" i="3"/>
  <c r="AH1344" i="3" s="1"/>
  <c r="G1339" i="4" s="1"/>
  <c r="AF1328" i="3"/>
  <c r="AH1328" i="3" s="1"/>
  <c r="G1323" i="4" s="1"/>
  <c r="AF1312" i="3"/>
  <c r="AH1312" i="3" s="1"/>
  <c r="G1307" i="4" s="1"/>
  <c r="AF1304" i="3"/>
  <c r="AH1304" i="3" s="1"/>
  <c r="G1299" i="4" s="1"/>
  <c r="AF1288" i="3"/>
  <c r="AH1288" i="3" s="1"/>
  <c r="G1283" i="4" s="1"/>
  <c r="AF1280" i="3"/>
  <c r="AH1280" i="3" s="1"/>
  <c r="G1275" i="4" s="1"/>
  <c r="AF1272" i="3"/>
  <c r="AH1272" i="3" s="1"/>
  <c r="G1267" i="4" s="1"/>
  <c r="AF1264" i="3"/>
  <c r="AH1264" i="3" s="1"/>
  <c r="G1259" i="4" s="1"/>
  <c r="AF1256" i="3"/>
  <c r="AH1256" i="3" s="1"/>
  <c r="G1251" i="4" s="1"/>
  <c r="AF1240" i="3"/>
  <c r="AH1240" i="3" s="1"/>
  <c r="G1235" i="4" s="1"/>
  <c r="AF1232" i="3"/>
  <c r="AH1232" i="3" s="1"/>
  <c r="G1227" i="4" s="1"/>
  <c r="AF1224" i="3"/>
  <c r="AH1224" i="3" s="1"/>
  <c r="G1219" i="4" s="1"/>
  <c r="AF1216" i="3"/>
  <c r="AH1216" i="3" s="1"/>
  <c r="G1211" i="4" s="1"/>
  <c r="AF1208" i="3"/>
  <c r="AH1208" i="3" s="1"/>
  <c r="G1203" i="4" s="1"/>
  <c r="AF1200" i="3"/>
  <c r="AH1200" i="3" s="1"/>
  <c r="G1195" i="4" s="1"/>
  <c r="AF1192" i="3"/>
  <c r="AH1192" i="3" s="1"/>
  <c r="G1187" i="4" s="1"/>
  <c r="AF1184" i="3"/>
  <c r="AH1184" i="3" s="1"/>
  <c r="G1179" i="4" s="1"/>
  <c r="AF1176" i="3"/>
  <c r="AH1176" i="3" s="1"/>
  <c r="G1171" i="4" s="1"/>
  <c r="AF1168" i="3"/>
  <c r="AH1168" i="3" s="1"/>
  <c r="G1163" i="4" s="1"/>
  <c r="AF1160" i="3"/>
  <c r="AH1160" i="3" s="1"/>
  <c r="G1155" i="4" s="1"/>
  <c r="AF1152" i="3"/>
  <c r="AH1152" i="3" s="1"/>
  <c r="G1147" i="4" s="1"/>
  <c r="AF1144" i="3"/>
  <c r="AH1144" i="3" s="1"/>
  <c r="G1139" i="4" s="1"/>
  <c r="AF1136" i="3"/>
  <c r="AH1136" i="3" s="1"/>
  <c r="G1131" i="4" s="1"/>
  <c r="AF1128" i="3"/>
  <c r="AH1128" i="3" s="1"/>
  <c r="G1123" i="4" s="1"/>
  <c r="AF1120" i="3"/>
  <c r="AH1120" i="3" s="1"/>
  <c r="G1115" i="4" s="1"/>
  <c r="AF1112" i="3"/>
  <c r="AH1112" i="3" s="1"/>
  <c r="G1107" i="4" s="1"/>
  <c r="AF1104" i="3"/>
  <c r="AH1104" i="3" s="1"/>
  <c r="G1099" i="4" s="1"/>
  <c r="AF1096" i="3"/>
  <c r="AH1096" i="3" s="1"/>
  <c r="G1091" i="4" s="1"/>
  <c r="AF1088" i="3"/>
  <c r="AH1088" i="3" s="1"/>
  <c r="G1083" i="4" s="1"/>
  <c r="AF1080" i="3"/>
  <c r="AH1080" i="3" s="1"/>
  <c r="G1075" i="4" s="1"/>
  <c r="AF1072" i="3"/>
  <c r="AH1072" i="3" s="1"/>
  <c r="G1067" i="4" s="1"/>
  <c r="AF1064" i="3"/>
  <c r="AH1064" i="3" s="1"/>
  <c r="G1059" i="4" s="1"/>
  <c r="AF1056" i="3"/>
  <c r="AH1056" i="3" s="1"/>
  <c r="G1051" i="4" s="1"/>
  <c r="AF1048" i="3"/>
  <c r="AH1048" i="3" s="1"/>
  <c r="G1043" i="4" s="1"/>
  <c r="AF1040" i="3"/>
  <c r="AH1040" i="3" s="1"/>
  <c r="G1035" i="4" s="1"/>
  <c r="AF1032" i="3"/>
  <c r="AH1032" i="3" s="1"/>
  <c r="G1027" i="4" s="1"/>
  <c r="AF1024" i="3"/>
  <c r="AH1024" i="3" s="1"/>
  <c r="G1019" i="4" s="1"/>
  <c r="AF1008" i="3"/>
  <c r="AH1008" i="3" s="1"/>
  <c r="G1003" i="4" s="1"/>
  <c r="AF1000" i="3"/>
  <c r="AH1000" i="3" s="1"/>
  <c r="G995" i="4" s="1"/>
  <c r="AF992" i="3"/>
  <c r="AH992" i="3" s="1"/>
  <c r="G987" i="4" s="1"/>
  <c r="AF984" i="3"/>
  <c r="AH984" i="3" s="1"/>
  <c r="G979" i="4" s="1"/>
  <c r="AF976" i="3"/>
  <c r="AH976" i="3" s="1"/>
  <c r="G971" i="4" s="1"/>
  <c r="AF968" i="3"/>
  <c r="AH968" i="3" s="1"/>
  <c r="G963" i="4" s="1"/>
  <c r="AF960" i="3"/>
  <c r="AH960" i="3" s="1"/>
  <c r="G955" i="4" s="1"/>
  <c r="AF952" i="3"/>
  <c r="AH952" i="3" s="1"/>
  <c r="G947" i="4" s="1"/>
  <c r="AF944" i="3"/>
  <c r="AH944" i="3" s="1"/>
  <c r="G939" i="4" s="1"/>
  <c r="AF936" i="3"/>
  <c r="AH936" i="3" s="1"/>
  <c r="G931" i="4" s="1"/>
  <c r="AF928" i="3"/>
  <c r="AH928" i="3" s="1"/>
  <c r="G923" i="4" s="1"/>
  <c r="AF920" i="3"/>
  <c r="AH920" i="3" s="1"/>
  <c r="G915" i="4" s="1"/>
  <c r="AF912" i="3"/>
  <c r="AH912" i="3" s="1"/>
  <c r="G907" i="4" s="1"/>
  <c r="AF904" i="3"/>
  <c r="AH904" i="3" s="1"/>
  <c r="G899" i="4" s="1"/>
  <c r="AF896" i="3"/>
  <c r="AH896" i="3" s="1"/>
  <c r="G891" i="4" s="1"/>
  <c r="AF888" i="3"/>
  <c r="AH888" i="3" s="1"/>
  <c r="G883" i="4" s="1"/>
  <c r="AF880" i="3"/>
  <c r="AH880" i="3" s="1"/>
  <c r="G875" i="4" s="1"/>
  <c r="AF872" i="3"/>
  <c r="AH872" i="3" s="1"/>
  <c r="G867" i="4" s="1"/>
  <c r="AF864" i="3"/>
  <c r="AH864" i="3" s="1"/>
  <c r="G859" i="4" s="1"/>
  <c r="AF856" i="3"/>
  <c r="AH856" i="3" s="1"/>
  <c r="G851" i="4" s="1"/>
  <c r="AF848" i="3"/>
  <c r="AH848" i="3" s="1"/>
  <c r="G843" i="4" s="1"/>
  <c r="AF840" i="3"/>
  <c r="AH840" i="3" s="1"/>
  <c r="G835" i="4" s="1"/>
  <c r="AF832" i="3"/>
  <c r="AH832" i="3" s="1"/>
  <c r="G827" i="4" s="1"/>
  <c r="AF824" i="3"/>
  <c r="AH824" i="3" s="1"/>
  <c r="G819" i="4" s="1"/>
  <c r="AF816" i="3"/>
  <c r="AH816" i="3" s="1"/>
  <c r="G811" i="4" s="1"/>
  <c r="AF808" i="3"/>
  <c r="AH808" i="3" s="1"/>
  <c r="G803" i="4" s="1"/>
  <c r="AF800" i="3"/>
  <c r="AH800" i="3" s="1"/>
  <c r="G795" i="4" s="1"/>
  <c r="AF792" i="3"/>
  <c r="AH792" i="3" s="1"/>
  <c r="G787" i="4" s="1"/>
  <c r="AF784" i="3"/>
  <c r="AH784" i="3" s="1"/>
  <c r="G779" i="4" s="1"/>
  <c r="AF776" i="3"/>
  <c r="AH776" i="3" s="1"/>
  <c r="G771" i="4" s="1"/>
  <c r="AF768" i="3"/>
  <c r="AH768" i="3" s="1"/>
  <c r="G763" i="4" s="1"/>
  <c r="AF760" i="3"/>
  <c r="AH760" i="3" s="1"/>
  <c r="G755" i="4" s="1"/>
  <c r="AF752" i="3"/>
  <c r="AH752" i="3" s="1"/>
  <c r="G747" i="4" s="1"/>
  <c r="AF744" i="3"/>
  <c r="AH744" i="3" s="1"/>
  <c r="G739" i="4" s="1"/>
  <c r="AF736" i="3"/>
  <c r="AH736" i="3" s="1"/>
  <c r="G731" i="4" s="1"/>
  <c r="AF728" i="3"/>
  <c r="AH728" i="3" s="1"/>
  <c r="G723" i="4" s="1"/>
  <c r="AF720" i="3"/>
  <c r="AH720" i="3" s="1"/>
  <c r="G715" i="4" s="1"/>
  <c r="AF712" i="3"/>
  <c r="AH712" i="3" s="1"/>
  <c r="G707" i="4" s="1"/>
  <c r="AF704" i="3"/>
  <c r="AH704" i="3" s="1"/>
  <c r="G699" i="4" s="1"/>
  <c r="AF696" i="3"/>
  <c r="AH696" i="3" s="1"/>
  <c r="G691" i="4" s="1"/>
  <c r="AF688" i="3"/>
  <c r="AH688" i="3" s="1"/>
  <c r="G683" i="4" s="1"/>
  <c r="AF680" i="3"/>
  <c r="AH680" i="3" s="1"/>
  <c r="G675" i="4" s="1"/>
  <c r="AF672" i="3"/>
  <c r="AH672" i="3" s="1"/>
  <c r="G667" i="4" s="1"/>
  <c r="AF664" i="3"/>
  <c r="AH664" i="3" s="1"/>
  <c r="G659" i="4" s="1"/>
  <c r="AF656" i="3"/>
  <c r="AH656" i="3" s="1"/>
  <c r="G651" i="4" s="1"/>
  <c r="AF648" i="3"/>
  <c r="AH648" i="3" s="1"/>
  <c r="G643" i="4" s="1"/>
  <c r="AF640" i="3"/>
  <c r="AH640" i="3" s="1"/>
  <c r="G635" i="4" s="1"/>
  <c r="AF632" i="3"/>
  <c r="AH632" i="3" s="1"/>
  <c r="G627" i="4" s="1"/>
  <c r="AF624" i="3"/>
  <c r="AH624" i="3" s="1"/>
  <c r="G619" i="4" s="1"/>
  <c r="AF616" i="3"/>
  <c r="AH616" i="3" s="1"/>
  <c r="G611" i="4" s="1"/>
  <c r="AF608" i="3"/>
  <c r="AH608" i="3" s="1"/>
  <c r="G603" i="4" s="1"/>
  <c r="AF600" i="3"/>
  <c r="AH600" i="3" s="1"/>
  <c r="G595" i="4" s="1"/>
  <c r="AF592" i="3"/>
  <c r="AH592" i="3" s="1"/>
  <c r="G587" i="4" s="1"/>
  <c r="AF584" i="3"/>
  <c r="AH584" i="3" s="1"/>
  <c r="G579" i="4" s="1"/>
  <c r="AF576" i="3"/>
  <c r="AH576" i="3" s="1"/>
  <c r="G571" i="4" s="1"/>
  <c r="AF568" i="3"/>
  <c r="AH568" i="3" s="1"/>
  <c r="G563" i="4" s="1"/>
  <c r="AF560" i="3"/>
  <c r="AH560" i="3" s="1"/>
  <c r="G555" i="4" s="1"/>
  <c r="AF552" i="3"/>
  <c r="AH552" i="3" s="1"/>
  <c r="G547" i="4" s="1"/>
  <c r="AF544" i="3"/>
  <c r="AH544" i="3" s="1"/>
  <c r="G539" i="4" s="1"/>
  <c r="AF536" i="3"/>
  <c r="AH536" i="3" s="1"/>
  <c r="G531" i="4" s="1"/>
  <c r="AF528" i="3"/>
  <c r="AH528" i="3" s="1"/>
  <c r="G523" i="4" s="1"/>
  <c r="AF520" i="3"/>
  <c r="AH520" i="3" s="1"/>
  <c r="G515" i="4" s="1"/>
  <c r="AF512" i="3"/>
  <c r="AH512" i="3" s="1"/>
  <c r="G507" i="4" s="1"/>
  <c r="AF504" i="3"/>
  <c r="AH504" i="3" s="1"/>
  <c r="G499" i="4" s="1"/>
  <c r="AF496" i="3"/>
  <c r="AH496" i="3" s="1"/>
  <c r="G491" i="4" s="1"/>
  <c r="AF488" i="3"/>
  <c r="AH488" i="3" s="1"/>
  <c r="G483" i="4" s="1"/>
  <c r="AF480" i="3"/>
  <c r="AH480" i="3" s="1"/>
  <c r="G475" i="4" s="1"/>
  <c r="AF472" i="3"/>
  <c r="AH472" i="3" s="1"/>
  <c r="G467" i="4" s="1"/>
  <c r="AF464" i="3"/>
  <c r="AH464" i="3" s="1"/>
  <c r="G459" i="4" s="1"/>
  <c r="AF456" i="3"/>
  <c r="AH456" i="3" s="1"/>
  <c r="G451" i="4" s="1"/>
  <c r="AF448" i="3"/>
  <c r="AH448" i="3" s="1"/>
  <c r="G443" i="4" s="1"/>
  <c r="AF440" i="3"/>
  <c r="AH440" i="3" s="1"/>
  <c r="G435" i="4" s="1"/>
  <c r="AF432" i="3"/>
  <c r="AH432" i="3" s="1"/>
  <c r="G427" i="4" s="1"/>
  <c r="AF424" i="3"/>
  <c r="AH424" i="3" s="1"/>
  <c r="G419" i="4" s="1"/>
  <c r="AF416" i="3"/>
  <c r="AH416" i="3" s="1"/>
  <c r="G411" i="4" s="1"/>
  <c r="AF408" i="3"/>
  <c r="AH408" i="3" s="1"/>
  <c r="G403" i="4" s="1"/>
  <c r="AF400" i="3"/>
  <c r="AH400" i="3" s="1"/>
  <c r="G395" i="4" s="1"/>
  <c r="AF392" i="3"/>
  <c r="AH392" i="3" s="1"/>
  <c r="G387" i="4" s="1"/>
  <c r="AF384" i="3"/>
  <c r="AH384" i="3" s="1"/>
  <c r="G379" i="4" s="1"/>
  <c r="AF376" i="3"/>
  <c r="AH376" i="3" s="1"/>
  <c r="G371" i="4" s="1"/>
  <c r="AF368" i="3"/>
  <c r="AH368" i="3" s="1"/>
  <c r="G363" i="4" s="1"/>
  <c r="AF360" i="3"/>
  <c r="AH360" i="3" s="1"/>
  <c r="G355" i="4" s="1"/>
  <c r="AF352" i="3"/>
  <c r="AH352" i="3" s="1"/>
  <c r="G347" i="4" s="1"/>
  <c r="AF344" i="3"/>
  <c r="AH344" i="3" s="1"/>
  <c r="G339" i="4" s="1"/>
  <c r="AF336" i="3"/>
  <c r="AH336" i="3" s="1"/>
  <c r="G331" i="4" s="1"/>
  <c r="AF328" i="3"/>
  <c r="AH328" i="3" s="1"/>
  <c r="G323" i="4" s="1"/>
  <c r="AF320" i="3"/>
  <c r="AH320" i="3" s="1"/>
  <c r="G315" i="4" s="1"/>
  <c r="AF312" i="3"/>
  <c r="AH312" i="3" s="1"/>
  <c r="G307" i="4" s="1"/>
  <c r="AF304" i="3"/>
  <c r="AH304" i="3" s="1"/>
  <c r="G299" i="4" s="1"/>
  <c r="AF296" i="3"/>
  <c r="AH296" i="3" s="1"/>
  <c r="G291" i="4" s="1"/>
  <c r="AF288" i="3"/>
  <c r="AH288" i="3" s="1"/>
  <c r="G283" i="4" s="1"/>
  <c r="AF280" i="3"/>
  <c r="AH280" i="3" s="1"/>
  <c r="G275" i="4" s="1"/>
  <c r="AF272" i="3"/>
  <c r="AH272" i="3" s="1"/>
  <c r="G267" i="4" s="1"/>
  <c r="AF264" i="3"/>
  <c r="AH264" i="3" s="1"/>
  <c r="G259" i="4" s="1"/>
  <c r="AF256" i="3"/>
  <c r="AH256" i="3" s="1"/>
  <c r="G251" i="4" s="1"/>
  <c r="AF248" i="3"/>
  <c r="AH248" i="3" s="1"/>
  <c r="G243" i="4" s="1"/>
  <c r="AF240" i="3"/>
  <c r="AH240" i="3" s="1"/>
  <c r="G235" i="4" s="1"/>
  <c r="AF232" i="3"/>
  <c r="AH232" i="3" s="1"/>
  <c r="G227" i="4" s="1"/>
  <c r="AF224" i="3"/>
  <c r="AH224" i="3" s="1"/>
  <c r="G219" i="4" s="1"/>
  <c r="AF216" i="3"/>
  <c r="AH216" i="3" s="1"/>
  <c r="G211" i="4" s="1"/>
  <c r="AF208" i="3"/>
  <c r="AH208" i="3" s="1"/>
  <c r="G203" i="4" s="1"/>
  <c r="AF200" i="3"/>
  <c r="AH200" i="3" s="1"/>
  <c r="G195" i="4" s="1"/>
  <c r="AF192" i="3"/>
  <c r="AH192" i="3" s="1"/>
  <c r="G187" i="4" s="1"/>
  <c r="AF184" i="3"/>
  <c r="AH184" i="3" s="1"/>
  <c r="G179" i="4" s="1"/>
  <c r="AF176" i="3"/>
  <c r="AH176" i="3" s="1"/>
  <c r="G171" i="4" s="1"/>
  <c r="AF168" i="3"/>
  <c r="AH168" i="3" s="1"/>
  <c r="G163" i="4" s="1"/>
  <c r="AF160" i="3"/>
  <c r="AH160" i="3" s="1"/>
  <c r="G155" i="4" s="1"/>
  <c r="AF152" i="3"/>
  <c r="AH152" i="3" s="1"/>
  <c r="G147" i="4" s="1"/>
  <c r="AF144" i="3"/>
  <c r="AH144" i="3" s="1"/>
  <c r="G139" i="4" s="1"/>
  <c r="AF136" i="3"/>
  <c r="AH136" i="3" s="1"/>
  <c r="G131" i="4" s="1"/>
  <c r="AF128" i="3"/>
  <c r="AH128" i="3" s="1"/>
  <c r="G123" i="4" s="1"/>
  <c r="AF120" i="3"/>
  <c r="AH120" i="3" s="1"/>
  <c r="G115" i="4" s="1"/>
  <c r="AF112" i="3"/>
  <c r="AH112" i="3" s="1"/>
  <c r="G107" i="4" s="1"/>
  <c r="AF104" i="3"/>
  <c r="AH104" i="3" s="1"/>
  <c r="G99" i="4" s="1"/>
  <c r="AF96" i="3"/>
  <c r="AH96" i="3" s="1"/>
  <c r="G91" i="4" s="1"/>
  <c r="AF88" i="3"/>
  <c r="AH88" i="3" s="1"/>
  <c r="G83" i="4" s="1"/>
  <c r="AF80" i="3"/>
  <c r="AH80" i="3" s="1"/>
  <c r="G75" i="4" s="1"/>
  <c r="AF72" i="3"/>
  <c r="AH72" i="3" s="1"/>
  <c r="G67" i="4" s="1"/>
  <c r="AF64" i="3"/>
  <c r="AH64" i="3" s="1"/>
  <c r="G59" i="4" s="1"/>
  <c r="AF56" i="3"/>
  <c r="AH56" i="3" s="1"/>
  <c r="G51" i="4" s="1"/>
  <c r="AF48" i="3"/>
  <c r="AH48" i="3" s="1"/>
  <c r="G43" i="4" s="1"/>
  <c r="AF40" i="3"/>
  <c r="AH40" i="3" s="1"/>
  <c r="G35" i="4" s="1"/>
  <c r="AF32" i="3"/>
  <c r="AH32" i="3" s="1"/>
  <c r="G27" i="4" s="1"/>
  <c r="AF24" i="3"/>
  <c r="AH24" i="3" s="1"/>
  <c r="G19" i="4" s="1"/>
  <c r="AF16" i="3"/>
  <c r="AF8" i="3"/>
  <c r="AF1990" i="3"/>
  <c r="AH1990" i="3" s="1"/>
  <c r="G1985" i="4" s="1"/>
  <c r="AF1966" i="3"/>
  <c r="AH1966" i="3" s="1"/>
  <c r="G1961" i="4" s="1"/>
  <c r="AF1942" i="3"/>
  <c r="AH1942" i="3" s="1"/>
  <c r="G1937" i="4" s="1"/>
  <c r="AF1918" i="3"/>
  <c r="AH1918" i="3" s="1"/>
  <c r="G1913" i="4" s="1"/>
  <c r="AF1894" i="3"/>
  <c r="AH1894" i="3" s="1"/>
  <c r="G1889" i="4" s="1"/>
  <c r="AF1870" i="3"/>
  <c r="AH1870" i="3" s="1"/>
  <c r="G1865" i="4" s="1"/>
  <c r="AF1838" i="3"/>
  <c r="AH1838" i="3" s="1"/>
  <c r="G1833" i="4" s="1"/>
  <c r="AF1782" i="3"/>
  <c r="AH1782" i="3" s="1"/>
  <c r="G1777" i="4" s="1"/>
  <c r="AF1630" i="3"/>
  <c r="AH1630" i="3" s="1"/>
  <c r="G1625" i="4" s="1"/>
  <c r="AF1166" i="3"/>
  <c r="AH1166" i="3" s="1"/>
  <c r="G1161" i="4" s="1"/>
  <c r="AF1435" i="3"/>
  <c r="AH1435" i="3" s="1"/>
  <c r="G1430" i="4" s="1"/>
  <c r="AF1419" i="3"/>
  <c r="AH1419" i="3" s="1"/>
  <c r="G1414" i="4" s="1"/>
  <c r="AF1403" i="3"/>
  <c r="AH1403" i="3" s="1"/>
  <c r="G1398" i="4" s="1"/>
  <c r="AF1387" i="3"/>
  <c r="AH1387" i="3" s="1"/>
  <c r="G1382" i="4" s="1"/>
  <c r="AF1371" i="3"/>
  <c r="AH1371" i="3" s="1"/>
  <c r="G1366" i="4" s="1"/>
  <c r="AF1355" i="3"/>
  <c r="AH1355" i="3" s="1"/>
  <c r="G1350" i="4" s="1"/>
  <c r="AF1339" i="3"/>
  <c r="AH1339" i="3" s="1"/>
  <c r="G1334" i="4" s="1"/>
  <c r="AF1315" i="3"/>
  <c r="AH1315" i="3" s="1"/>
  <c r="G1310" i="4" s="1"/>
  <c r="AF1299" i="3"/>
  <c r="AH1299" i="3" s="1"/>
  <c r="G1294" i="4" s="1"/>
  <c r="AF1283" i="3"/>
  <c r="AH1283" i="3" s="1"/>
  <c r="G1278" i="4" s="1"/>
  <c r="AF1267" i="3"/>
  <c r="AH1267" i="3" s="1"/>
  <c r="G1262" i="4" s="1"/>
  <c r="AF1251" i="3"/>
  <c r="AH1251" i="3" s="1"/>
  <c r="G1246" i="4" s="1"/>
  <c r="AF1235" i="3"/>
  <c r="AH1235" i="3" s="1"/>
  <c r="G1230" i="4" s="1"/>
  <c r="AF1219" i="3"/>
  <c r="AH1219" i="3" s="1"/>
  <c r="G1214" i="4" s="1"/>
  <c r="AF1203" i="3"/>
  <c r="AH1203" i="3" s="1"/>
  <c r="G1198" i="4" s="1"/>
  <c r="AF1187" i="3"/>
  <c r="AH1187" i="3" s="1"/>
  <c r="G1182" i="4" s="1"/>
  <c r="AF1171" i="3"/>
  <c r="AH1171" i="3" s="1"/>
  <c r="G1166" i="4" s="1"/>
  <c r="AF1155" i="3"/>
  <c r="AH1155" i="3" s="1"/>
  <c r="G1150" i="4" s="1"/>
  <c r="AF1139" i="3"/>
  <c r="AH1139" i="3" s="1"/>
  <c r="G1134" i="4" s="1"/>
  <c r="AF1123" i="3"/>
  <c r="AH1123" i="3" s="1"/>
  <c r="G1118" i="4" s="1"/>
  <c r="AF1107" i="3"/>
  <c r="AH1107" i="3" s="1"/>
  <c r="G1102" i="4" s="1"/>
  <c r="AF1091" i="3"/>
  <c r="AH1091" i="3" s="1"/>
  <c r="G1086" i="4" s="1"/>
  <c r="AF1075" i="3"/>
  <c r="AH1075" i="3" s="1"/>
  <c r="G1070" i="4" s="1"/>
  <c r="AF1059" i="3"/>
  <c r="AH1059" i="3" s="1"/>
  <c r="G1054" i="4" s="1"/>
  <c r="AF1043" i="3"/>
  <c r="AH1043" i="3" s="1"/>
  <c r="G1038" i="4" s="1"/>
  <c r="AF1019" i="3"/>
  <c r="AH1019" i="3" s="1"/>
  <c r="G1014" i="4" s="1"/>
  <c r="AF1003" i="3"/>
  <c r="AH1003" i="3" s="1"/>
  <c r="G998" i="4" s="1"/>
  <c r="AF987" i="3"/>
  <c r="AH987" i="3" s="1"/>
  <c r="G982" i="4" s="1"/>
  <c r="AF971" i="3"/>
  <c r="AH971" i="3" s="1"/>
  <c r="G966" i="4" s="1"/>
  <c r="AF955" i="3"/>
  <c r="AH955" i="3" s="1"/>
  <c r="G950" i="4" s="1"/>
  <c r="AF939" i="3"/>
  <c r="AH939" i="3" s="1"/>
  <c r="G934" i="4" s="1"/>
  <c r="AF923" i="3"/>
  <c r="AH923" i="3" s="1"/>
  <c r="G918" i="4" s="1"/>
  <c r="AF907" i="3"/>
  <c r="AH907" i="3" s="1"/>
  <c r="G902" i="4" s="1"/>
  <c r="AF891" i="3"/>
  <c r="AH891" i="3" s="1"/>
  <c r="G886" i="4" s="1"/>
  <c r="AF875" i="3"/>
  <c r="AH875" i="3" s="1"/>
  <c r="G870" i="4" s="1"/>
  <c r="AF859" i="3"/>
  <c r="AH859" i="3" s="1"/>
  <c r="G854" i="4" s="1"/>
  <c r="AF835" i="3"/>
  <c r="AH835" i="3" s="1"/>
  <c r="G830" i="4" s="1"/>
  <c r="AF819" i="3"/>
  <c r="AH819" i="3" s="1"/>
  <c r="G814" i="4" s="1"/>
  <c r="AF803" i="3"/>
  <c r="AH803" i="3" s="1"/>
  <c r="G798" i="4" s="1"/>
  <c r="AF787" i="3"/>
  <c r="AH787" i="3" s="1"/>
  <c r="G782" i="4" s="1"/>
  <c r="AF771" i="3"/>
  <c r="AH771" i="3" s="1"/>
  <c r="G766" i="4" s="1"/>
  <c r="AF755" i="3"/>
  <c r="AH755" i="3" s="1"/>
  <c r="G750" i="4" s="1"/>
  <c r="AF739" i="3"/>
  <c r="AH739" i="3" s="1"/>
  <c r="G734" i="4" s="1"/>
  <c r="AF723" i="3"/>
  <c r="AH723" i="3" s="1"/>
  <c r="G718" i="4" s="1"/>
  <c r="AF707" i="3"/>
  <c r="AH707" i="3" s="1"/>
  <c r="G702" i="4" s="1"/>
  <c r="AF699" i="3"/>
  <c r="AH699" i="3" s="1"/>
  <c r="G694" i="4" s="1"/>
  <c r="AF1522" i="3"/>
  <c r="AH1522" i="3" s="1"/>
  <c r="G1517" i="4" s="1"/>
  <c r="AF1498" i="3"/>
  <c r="AH1498" i="3" s="1"/>
  <c r="G1493" i="4" s="1"/>
  <c r="AF1474" i="3"/>
  <c r="AH1474" i="3" s="1"/>
  <c r="G1469" i="4" s="1"/>
  <c r="AF1450" i="3"/>
  <c r="AH1450" i="3" s="1"/>
  <c r="G1445" i="4" s="1"/>
  <c r="AF1426" i="3"/>
  <c r="AH1426" i="3" s="1"/>
  <c r="G1421" i="4" s="1"/>
  <c r="AF1402" i="3"/>
  <c r="AH1402" i="3" s="1"/>
  <c r="G1397" i="4" s="1"/>
  <c r="AF1378" i="3"/>
  <c r="AH1378" i="3" s="1"/>
  <c r="G1373" i="4" s="1"/>
  <c r="AF1354" i="3"/>
  <c r="AH1354" i="3" s="1"/>
  <c r="G1349" i="4" s="1"/>
  <c r="AF1330" i="3"/>
  <c r="AH1330" i="3" s="1"/>
  <c r="G1325" i="4" s="1"/>
  <c r="AF1306" i="3"/>
  <c r="AH1306" i="3" s="1"/>
  <c r="G1301" i="4" s="1"/>
  <c r="AF1282" i="3"/>
  <c r="AH1282" i="3" s="1"/>
  <c r="G1277" i="4" s="1"/>
  <c r="AF1258" i="3"/>
  <c r="AH1258" i="3" s="1"/>
  <c r="G1253" i="4" s="1"/>
  <c r="AF1234" i="3"/>
  <c r="AH1234" i="3" s="1"/>
  <c r="G1229" i="4" s="1"/>
  <c r="AF1210" i="3"/>
  <c r="AH1210" i="3" s="1"/>
  <c r="G1205" i="4" s="1"/>
  <c r="AF1186" i="3"/>
  <c r="AH1186" i="3" s="1"/>
  <c r="G1181" i="4" s="1"/>
  <c r="AF1162" i="3"/>
  <c r="AH1162" i="3" s="1"/>
  <c r="G1157" i="4" s="1"/>
  <c r="AF1138" i="3"/>
  <c r="AH1138" i="3" s="1"/>
  <c r="G1133" i="4" s="1"/>
  <c r="AF1114" i="3"/>
  <c r="AH1114" i="3" s="1"/>
  <c r="G1109" i="4" s="1"/>
  <c r="AF1098" i="3"/>
  <c r="AH1098" i="3" s="1"/>
  <c r="G1093" i="4" s="1"/>
  <c r="AF1074" i="3"/>
  <c r="AH1074" i="3" s="1"/>
  <c r="G1069" i="4" s="1"/>
  <c r="AF1050" i="3"/>
  <c r="AH1050" i="3" s="1"/>
  <c r="G1045" i="4" s="1"/>
  <c r="AF1026" i="3"/>
  <c r="AH1026" i="3" s="1"/>
  <c r="G1021" i="4" s="1"/>
  <c r="AF1002" i="3"/>
  <c r="AH1002" i="3" s="1"/>
  <c r="G997" i="4" s="1"/>
  <c r="AF978" i="3"/>
  <c r="AH978" i="3" s="1"/>
  <c r="G973" i="4" s="1"/>
  <c r="AF962" i="3"/>
  <c r="AH962" i="3" s="1"/>
  <c r="G957" i="4" s="1"/>
  <c r="AF938" i="3"/>
  <c r="AH938" i="3" s="1"/>
  <c r="G933" i="4" s="1"/>
  <c r="AF914" i="3"/>
  <c r="AH914" i="3" s="1"/>
  <c r="G909" i="4" s="1"/>
  <c r="AF890" i="3"/>
  <c r="AH890" i="3" s="1"/>
  <c r="G885" i="4" s="1"/>
  <c r="AF858" i="3"/>
  <c r="AH858" i="3" s="1"/>
  <c r="G853" i="4" s="1"/>
  <c r="AF810" i="3"/>
  <c r="AH810" i="3" s="1"/>
  <c r="G805" i="4" s="1"/>
  <c r="AF514" i="3"/>
  <c r="AH514" i="3" s="1"/>
  <c r="G509" i="4" s="1"/>
  <c r="AF1992" i="3"/>
  <c r="AH1992" i="3" s="1"/>
  <c r="G1987" i="4" s="1"/>
  <c r="AF1976" i="3"/>
  <c r="AH1976" i="3" s="1"/>
  <c r="G1971" i="4" s="1"/>
  <c r="AF1960" i="3"/>
  <c r="AH1960" i="3" s="1"/>
  <c r="G1955" i="4" s="1"/>
  <c r="AF1944" i="3"/>
  <c r="AH1944" i="3" s="1"/>
  <c r="G1939" i="4" s="1"/>
  <c r="AF1936" i="3"/>
  <c r="AH1936" i="3" s="1"/>
  <c r="G1931" i="4" s="1"/>
  <c r="AF1920" i="3"/>
  <c r="AH1920" i="3" s="1"/>
  <c r="G1915" i="4" s="1"/>
  <c r="AF1904" i="3"/>
  <c r="AH1904" i="3" s="1"/>
  <c r="G1899" i="4" s="1"/>
  <c r="AF1888" i="3"/>
  <c r="AH1888" i="3" s="1"/>
  <c r="G1883" i="4" s="1"/>
  <c r="AF1880" i="3"/>
  <c r="AH1880" i="3" s="1"/>
  <c r="G1875" i="4" s="1"/>
  <c r="AF1864" i="3"/>
  <c r="AH1864" i="3" s="1"/>
  <c r="G1859" i="4" s="1"/>
  <c r="AF1848" i="3"/>
  <c r="AH1848" i="3" s="1"/>
  <c r="G1843" i="4" s="1"/>
  <c r="AF1832" i="3"/>
  <c r="AH1832" i="3" s="1"/>
  <c r="G1827" i="4" s="1"/>
  <c r="AF1816" i="3"/>
  <c r="AH1816" i="3" s="1"/>
  <c r="G1811" i="4" s="1"/>
  <c r="AF1800" i="3"/>
  <c r="AH1800" i="3" s="1"/>
  <c r="G1795" i="4" s="1"/>
  <c r="AF1784" i="3"/>
  <c r="AH1784" i="3" s="1"/>
  <c r="G1779" i="4" s="1"/>
  <c r="AF1768" i="3"/>
  <c r="AH1768" i="3" s="1"/>
  <c r="G1763" i="4" s="1"/>
  <c r="AF1752" i="3"/>
  <c r="AH1752" i="3" s="1"/>
  <c r="G1747" i="4" s="1"/>
  <c r="AF1736" i="3"/>
  <c r="AH1736" i="3" s="1"/>
  <c r="G1731" i="4" s="1"/>
  <c r="AF1720" i="3"/>
  <c r="AH1720" i="3" s="1"/>
  <c r="G1715" i="4" s="1"/>
  <c r="AF1704" i="3"/>
  <c r="AH1704" i="3" s="1"/>
  <c r="G1699" i="4" s="1"/>
  <c r="AF1688" i="3"/>
  <c r="AH1688" i="3" s="1"/>
  <c r="G1683" i="4" s="1"/>
  <c r="AF1672" i="3"/>
  <c r="AH1672" i="3" s="1"/>
  <c r="G1667" i="4" s="1"/>
  <c r="AF1656" i="3"/>
  <c r="AH1656" i="3" s="1"/>
  <c r="G1651" i="4" s="1"/>
  <c r="AF1648" i="3"/>
  <c r="AH1648" i="3" s="1"/>
  <c r="G1643" i="4" s="1"/>
  <c r="AF1632" i="3"/>
  <c r="AH1632" i="3" s="1"/>
  <c r="G1627" i="4" s="1"/>
  <c r="AF1616" i="3"/>
  <c r="AH1616" i="3" s="1"/>
  <c r="G1611" i="4" s="1"/>
  <c r="AF1600" i="3"/>
  <c r="AH1600" i="3" s="1"/>
  <c r="G1595" i="4" s="1"/>
  <c r="AF1584" i="3"/>
  <c r="AH1584" i="3" s="1"/>
  <c r="G1579" i="4" s="1"/>
  <c r="AF1568" i="3"/>
  <c r="AH1568" i="3" s="1"/>
  <c r="G1563" i="4" s="1"/>
  <c r="AF1552" i="3"/>
  <c r="AH1552" i="3" s="1"/>
  <c r="G1547" i="4" s="1"/>
  <c r="AF1536" i="3"/>
  <c r="AH1536" i="3" s="1"/>
  <c r="G1531" i="4" s="1"/>
  <c r="AF1520" i="3"/>
  <c r="AH1520" i="3" s="1"/>
  <c r="G1515" i="4" s="1"/>
  <c r="AF1512" i="3"/>
  <c r="AH1512" i="3" s="1"/>
  <c r="G1507" i="4" s="1"/>
  <c r="AF1496" i="3"/>
  <c r="AH1496" i="3" s="1"/>
  <c r="G1491" i="4" s="1"/>
  <c r="AF1480" i="3"/>
  <c r="AH1480" i="3" s="1"/>
  <c r="G1475" i="4" s="1"/>
  <c r="AF1464" i="3"/>
  <c r="AH1464" i="3" s="1"/>
  <c r="G1459" i="4" s="1"/>
  <c r="AF1448" i="3"/>
  <c r="AH1448" i="3" s="1"/>
  <c r="G1443" i="4" s="1"/>
  <c r="AF1432" i="3"/>
  <c r="AH1432" i="3" s="1"/>
  <c r="G1427" i="4" s="1"/>
  <c r="AF1416" i="3"/>
  <c r="AH1416" i="3" s="1"/>
  <c r="G1411" i="4" s="1"/>
  <c r="AF1400" i="3"/>
  <c r="AH1400" i="3" s="1"/>
  <c r="G1395" i="4" s="1"/>
  <c r="AF1384" i="3"/>
  <c r="AH1384" i="3" s="1"/>
  <c r="G1379" i="4" s="1"/>
  <c r="AF1368" i="3"/>
  <c r="AH1368" i="3" s="1"/>
  <c r="G1363" i="4" s="1"/>
  <c r="AF1352" i="3"/>
  <c r="AH1352" i="3" s="1"/>
  <c r="G1347" i="4" s="1"/>
  <c r="AF1336" i="3"/>
  <c r="AH1336" i="3" s="1"/>
  <c r="G1331" i="4" s="1"/>
  <c r="AF1320" i="3"/>
  <c r="AH1320" i="3" s="1"/>
  <c r="G1315" i="4" s="1"/>
  <c r="AF1296" i="3"/>
  <c r="AH1296" i="3" s="1"/>
  <c r="G1291" i="4" s="1"/>
  <c r="AF1248" i="3"/>
  <c r="AH1248" i="3" s="1"/>
  <c r="G1243" i="4" s="1"/>
  <c r="AF1016" i="3"/>
  <c r="AH1016" i="3" s="1"/>
  <c r="G1011" i="4" s="1"/>
  <c r="AF1999" i="3"/>
  <c r="AH1999" i="3" s="1"/>
  <c r="G1994" i="4" s="1"/>
  <c r="AF1991" i="3"/>
  <c r="AH1991" i="3" s="1"/>
  <c r="G1986" i="4" s="1"/>
  <c r="AF1983" i="3"/>
  <c r="AH1983" i="3" s="1"/>
  <c r="G1978" i="4" s="1"/>
  <c r="AF1975" i="3"/>
  <c r="AH1975" i="3" s="1"/>
  <c r="G1970" i="4" s="1"/>
  <c r="AF1967" i="3"/>
  <c r="AH1967" i="3" s="1"/>
  <c r="G1962" i="4" s="1"/>
  <c r="AF1959" i="3"/>
  <c r="AH1959" i="3" s="1"/>
  <c r="G1954" i="4" s="1"/>
  <c r="AF1951" i="3"/>
  <c r="AH1951" i="3" s="1"/>
  <c r="G1946" i="4" s="1"/>
  <c r="AF1943" i="3"/>
  <c r="AH1943" i="3" s="1"/>
  <c r="G1938" i="4" s="1"/>
  <c r="AF1935" i="3"/>
  <c r="AH1935" i="3" s="1"/>
  <c r="G1930" i="4" s="1"/>
  <c r="AF1927" i="3"/>
  <c r="AH1927" i="3" s="1"/>
  <c r="G1922" i="4" s="1"/>
  <c r="AF1919" i="3"/>
  <c r="AH1919" i="3" s="1"/>
  <c r="G1914" i="4" s="1"/>
  <c r="AF1911" i="3"/>
  <c r="AH1911" i="3" s="1"/>
  <c r="G1906" i="4" s="1"/>
  <c r="AF1903" i="3"/>
  <c r="AH1903" i="3" s="1"/>
  <c r="G1898" i="4" s="1"/>
  <c r="AF1895" i="3"/>
  <c r="AH1895" i="3" s="1"/>
  <c r="G1890" i="4" s="1"/>
  <c r="AF1887" i="3"/>
  <c r="AH1887" i="3" s="1"/>
  <c r="G1882" i="4" s="1"/>
  <c r="AF1879" i="3"/>
  <c r="AH1879" i="3" s="1"/>
  <c r="G1874" i="4" s="1"/>
  <c r="AF1871" i="3"/>
  <c r="AH1871" i="3" s="1"/>
  <c r="G1866" i="4" s="1"/>
  <c r="AF1863" i="3"/>
  <c r="AH1863" i="3" s="1"/>
  <c r="G1858" i="4" s="1"/>
  <c r="AF1855" i="3"/>
  <c r="AH1855" i="3" s="1"/>
  <c r="G1850" i="4" s="1"/>
  <c r="AF1847" i="3"/>
  <c r="AH1847" i="3" s="1"/>
  <c r="G1842" i="4" s="1"/>
  <c r="AF1839" i="3"/>
  <c r="AH1839" i="3" s="1"/>
  <c r="G1834" i="4" s="1"/>
  <c r="AF1831" i="3"/>
  <c r="AH1831" i="3" s="1"/>
  <c r="G1826" i="4" s="1"/>
  <c r="AF1823" i="3"/>
  <c r="AH1823" i="3" s="1"/>
  <c r="G1818" i="4" s="1"/>
  <c r="AF1815" i="3"/>
  <c r="AH1815" i="3" s="1"/>
  <c r="G1810" i="4" s="1"/>
  <c r="AF1807" i="3"/>
  <c r="AH1807" i="3" s="1"/>
  <c r="G1802" i="4" s="1"/>
  <c r="AF1799" i="3"/>
  <c r="AH1799" i="3" s="1"/>
  <c r="G1794" i="4" s="1"/>
  <c r="AF1791" i="3"/>
  <c r="AH1791" i="3" s="1"/>
  <c r="G1786" i="4" s="1"/>
  <c r="AF1783" i="3"/>
  <c r="AH1783" i="3" s="1"/>
  <c r="G1778" i="4" s="1"/>
  <c r="AF1775" i="3"/>
  <c r="AH1775" i="3" s="1"/>
  <c r="G1770" i="4" s="1"/>
  <c r="AF1767" i="3"/>
  <c r="AH1767" i="3" s="1"/>
  <c r="G1762" i="4" s="1"/>
  <c r="AF1759" i="3"/>
  <c r="AH1759" i="3" s="1"/>
  <c r="G1754" i="4" s="1"/>
  <c r="AF1751" i="3"/>
  <c r="AH1751" i="3" s="1"/>
  <c r="G1746" i="4" s="1"/>
  <c r="AF1743" i="3"/>
  <c r="AH1743" i="3" s="1"/>
  <c r="G1738" i="4" s="1"/>
  <c r="AF1735" i="3"/>
  <c r="AH1735" i="3" s="1"/>
  <c r="G1730" i="4" s="1"/>
  <c r="AF1727" i="3"/>
  <c r="AH1727" i="3" s="1"/>
  <c r="G1722" i="4" s="1"/>
  <c r="AF1719" i="3"/>
  <c r="AH1719" i="3" s="1"/>
  <c r="G1714" i="4" s="1"/>
  <c r="AF1711" i="3"/>
  <c r="AH1711" i="3" s="1"/>
  <c r="G1706" i="4" s="1"/>
  <c r="AF1703" i="3"/>
  <c r="AH1703" i="3" s="1"/>
  <c r="G1698" i="4" s="1"/>
  <c r="AF1695" i="3"/>
  <c r="AH1695" i="3" s="1"/>
  <c r="G1690" i="4" s="1"/>
  <c r="AF1687" i="3"/>
  <c r="AH1687" i="3" s="1"/>
  <c r="G1682" i="4" s="1"/>
  <c r="AF1679" i="3"/>
  <c r="AH1679" i="3" s="1"/>
  <c r="G1674" i="4" s="1"/>
  <c r="AF1671" i="3"/>
  <c r="AH1671" i="3" s="1"/>
  <c r="G1666" i="4" s="1"/>
  <c r="AF1663" i="3"/>
  <c r="AH1663" i="3" s="1"/>
  <c r="G1658" i="4" s="1"/>
  <c r="AF1655" i="3"/>
  <c r="AH1655" i="3" s="1"/>
  <c r="G1650" i="4" s="1"/>
  <c r="AF1647" i="3"/>
  <c r="AH1647" i="3" s="1"/>
  <c r="G1642" i="4" s="1"/>
  <c r="AF1639" i="3"/>
  <c r="AH1639" i="3" s="1"/>
  <c r="G1634" i="4" s="1"/>
  <c r="AF1631" i="3"/>
  <c r="AH1631" i="3" s="1"/>
  <c r="G1626" i="4" s="1"/>
  <c r="AF1623" i="3"/>
  <c r="AH1623" i="3" s="1"/>
  <c r="G1618" i="4" s="1"/>
  <c r="AF1615" i="3"/>
  <c r="AH1615" i="3" s="1"/>
  <c r="G1610" i="4" s="1"/>
  <c r="AF1607" i="3"/>
  <c r="AH1607" i="3" s="1"/>
  <c r="G1602" i="4" s="1"/>
  <c r="AF1599" i="3"/>
  <c r="AH1599" i="3" s="1"/>
  <c r="G1594" i="4" s="1"/>
  <c r="AF1591" i="3"/>
  <c r="AH1591" i="3" s="1"/>
  <c r="G1586" i="4" s="1"/>
  <c r="AF1583" i="3"/>
  <c r="AH1583" i="3" s="1"/>
  <c r="G1578" i="4" s="1"/>
  <c r="AF1575" i="3"/>
  <c r="AH1575" i="3" s="1"/>
  <c r="G1570" i="4" s="1"/>
  <c r="AF1567" i="3"/>
  <c r="AH1567" i="3" s="1"/>
  <c r="G1562" i="4" s="1"/>
  <c r="AF1559" i="3"/>
  <c r="AH1559" i="3" s="1"/>
  <c r="G1554" i="4" s="1"/>
  <c r="AF1551" i="3"/>
  <c r="AH1551" i="3" s="1"/>
  <c r="G1546" i="4" s="1"/>
  <c r="AF1543" i="3"/>
  <c r="AH1543" i="3" s="1"/>
  <c r="G1538" i="4" s="1"/>
  <c r="AF1535" i="3"/>
  <c r="AH1535" i="3" s="1"/>
  <c r="G1530" i="4" s="1"/>
  <c r="AF1527" i="3"/>
  <c r="AH1527" i="3" s="1"/>
  <c r="G1522" i="4" s="1"/>
  <c r="AF1519" i="3"/>
  <c r="AH1519" i="3" s="1"/>
  <c r="G1514" i="4" s="1"/>
  <c r="AF1511" i="3"/>
  <c r="AH1511" i="3" s="1"/>
  <c r="G1506" i="4" s="1"/>
  <c r="AF1503" i="3"/>
  <c r="AH1503" i="3" s="1"/>
  <c r="G1498" i="4" s="1"/>
  <c r="AF1495" i="3"/>
  <c r="AH1495" i="3" s="1"/>
  <c r="G1490" i="4" s="1"/>
  <c r="AF1487" i="3"/>
  <c r="AH1487" i="3" s="1"/>
  <c r="G1482" i="4" s="1"/>
  <c r="AF1479" i="3"/>
  <c r="AH1479" i="3" s="1"/>
  <c r="G1474" i="4" s="1"/>
  <c r="AF1471" i="3"/>
  <c r="AH1471" i="3" s="1"/>
  <c r="G1466" i="4" s="1"/>
  <c r="AF1463" i="3"/>
  <c r="AH1463" i="3" s="1"/>
  <c r="G1458" i="4" s="1"/>
  <c r="AF1455" i="3"/>
  <c r="AH1455" i="3" s="1"/>
  <c r="G1450" i="4" s="1"/>
  <c r="AF1447" i="3"/>
  <c r="AH1447" i="3" s="1"/>
  <c r="G1442" i="4" s="1"/>
  <c r="AF1439" i="3"/>
  <c r="AH1439" i="3" s="1"/>
  <c r="G1434" i="4" s="1"/>
  <c r="AF1431" i="3"/>
  <c r="AH1431" i="3" s="1"/>
  <c r="G1426" i="4" s="1"/>
  <c r="AF1423" i="3"/>
  <c r="AH1423" i="3" s="1"/>
  <c r="G1418" i="4" s="1"/>
  <c r="AF1415" i="3"/>
  <c r="AH1415" i="3" s="1"/>
  <c r="G1410" i="4" s="1"/>
  <c r="AF1407" i="3"/>
  <c r="AH1407" i="3" s="1"/>
  <c r="G1402" i="4" s="1"/>
  <c r="AF1399" i="3"/>
  <c r="AH1399" i="3" s="1"/>
  <c r="G1394" i="4" s="1"/>
  <c r="AF1391" i="3"/>
  <c r="AH1391" i="3" s="1"/>
  <c r="G1386" i="4" s="1"/>
  <c r="AF1383" i="3"/>
  <c r="AH1383" i="3" s="1"/>
  <c r="G1378" i="4" s="1"/>
  <c r="AF1375" i="3"/>
  <c r="AH1375" i="3" s="1"/>
  <c r="G1370" i="4" s="1"/>
  <c r="AF1367" i="3"/>
  <c r="AH1367" i="3" s="1"/>
  <c r="G1362" i="4" s="1"/>
  <c r="AF1359" i="3"/>
  <c r="AH1359" i="3" s="1"/>
  <c r="G1354" i="4" s="1"/>
  <c r="AF1351" i="3"/>
  <c r="AH1351" i="3" s="1"/>
  <c r="G1346" i="4" s="1"/>
  <c r="AF1343" i="3"/>
  <c r="AH1343" i="3" s="1"/>
  <c r="G1338" i="4" s="1"/>
  <c r="AF1335" i="3"/>
  <c r="AH1335" i="3" s="1"/>
  <c r="G1330" i="4" s="1"/>
  <c r="AF1327" i="3"/>
  <c r="AH1327" i="3" s="1"/>
  <c r="G1322" i="4" s="1"/>
  <c r="AF1319" i="3"/>
  <c r="AH1319" i="3" s="1"/>
  <c r="G1314" i="4" s="1"/>
  <c r="AF1311" i="3"/>
  <c r="AH1311" i="3" s="1"/>
  <c r="G1306" i="4" s="1"/>
  <c r="AF1303" i="3"/>
  <c r="AH1303" i="3" s="1"/>
  <c r="G1298" i="4" s="1"/>
  <c r="AF1295" i="3"/>
  <c r="AH1295" i="3" s="1"/>
  <c r="G1290" i="4" s="1"/>
  <c r="AF1287" i="3"/>
  <c r="AH1287" i="3" s="1"/>
  <c r="G1282" i="4" s="1"/>
  <c r="AF1279" i="3"/>
  <c r="AH1279" i="3" s="1"/>
  <c r="G1274" i="4" s="1"/>
  <c r="AF1271" i="3"/>
  <c r="AH1271" i="3" s="1"/>
  <c r="G1266" i="4" s="1"/>
  <c r="AF1263" i="3"/>
  <c r="AH1263" i="3" s="1"/>
  <c r="G1258" i="4" s="1"/>
  <c r="AF1255" i="3"/>
  <c r="AH1255" i="3" s="1"/>
  <c r="G1250" i="4" s="1"/>
  <c r="AF1247" i="3"/>
  <c r="AH1247" i="3" s="1"/>
  <c r="G1242" i="4" s="1"/>
  <c r="AF1239" i="3"/>
  <c r="AH1239" i="3" s="1"/>
  <c r="G1234" i="4" s="1"/>
  <c r="AF1231" i="3"/>
  <c r="AH1231" i="3" s="1"/>
  <c r="G1226" i="4" s="1"/>
  <c r="AF1223" i="3"/>
  <c r="AH1223" i="3" s="1"/>
  <c r="G1218" i="4" s="1"/>
  <c r="AF1215" i="3"/>
  <c r="AH1215" i="3" s="1"/>
  <c r="G1210" i="4" s="1"/>
  <c r="AF1207" i="3"/>
  <c r="AH1207" i="3" s="1"/>
  <c r="G1202" i="4" s="1"/>
  <c r="AF1199" i="3"/>
  <c r="AH1199" i="3" s="1"/>
  <c r="G1194" i="4" s="1"/>
  <c r="AF1191" i="3"/>
  <c r="AH1191" i="3" s="1"/>
  <c r="G1186" i="4" s="1"/>
  <c r="AF1183" i="3"/>
  <c r="AH1183" i="3" s="1"/>
  <c r="G1178" i="4" s="1"/>
  <c r="AF1175" i="3"/>
  <c r="AH1175" i="3" s="1"/>
  <c r="G1170" i="4" s="1"/>
  <c r="AF1167" i="3"/>
  <c r="AH1167" i="3" s="1"/>
  <c r="G1162" i="4" s="1"/>
  <c r="AF1159" i="3"/>
  <c r="AH1159" i="3" s="1"/>
  <c r="G1154" i="4" s="1"/>
  <c r="AF1151" i="3"/>
  <c r="AH1151" i="3" s="1"/>
  <c r="G1146" i="4" s="1"/>
  <c r="AF1143" i="3"/>
  <c r="AH1143" i="3" s="1"/>
  <c r="G1138" i="4" s="1"/>
  <c r="AF1135" i="3"/>
  <c r="AH1135" i="3" s="1"/>
  <c r="G1130" i="4" s="1"/>
  <c r="AF1127" i="3"/>
  <c r="AH1127" i="3" s="1"/>
  <c r="G1122" i="4" s="1"/>
  <c r="AF1119" i="3"/>
  <c r="AH1119" i="3" s="1"/>
  <c r="G1114" i="4" s="1"/>
  <c r="AF1111" i="3"/>
  <c r="AH1111" i="3" s="1"/>
  <c r="G1106" i="4" s="1"/>
  <c r="AF1103" i="3"/>
  <c r="AH1103" i="3" s="1"/>
  <c r="G1098" i="4" s="1"/>
  <c r="AF1095" i="3"/>
  <c r="AH1095" i="3" s="1"/>
  <c r="G1090" i="4" s="1"/>
  <c r="AF1087" i="3"/>
  <c r="AH1087" i="3" s="1"/>
  <c r="G1082" i="4" s="1"/>
  <c r="AF1079" i="3"/>
  <c r="AH1079" i="3" s="1"/>
  <c r="G1074" i="4" s="1"/>
  <c r="AF1071" i="3"/>
  <c r="AH1071" i="3" s="1"/>
  <c r="G1066" i="4" s="1"/>
  <c r="AF1063" i="3"/>
  <c r="AH1063" i="3" s="1"/>
  <c r="G1058" i="4" s="1"/>
  <c r="AF1055" i="3"/>
  <c r="AH1055" i="3" s="1"/>
  <c r="G1050" i="4" s="1"/>
  <c r="AF1047" i="3"/>
  <c r="AH1047" i="3" s="1"/>
  <c r="G1042" i="4" s="1"/>
  <c r="AF1039" i="3"/>
  <c r="AH1039" i="3" s="1"/>
  <c r="G1034" i="4" s="1"/>
  <c r="AF1031" i="3"/>
  <c r="AH1031" i="3" s="1"/>
  <c r="G1026" i="4" s="1"/>
  <c r="AF1023" i="3"/>
  <c r="AH1023" i="3" s="1"/>
  <c r="G1018" i="4" s="1"/>
  <c r="AF1015" i="3"/>
  <c r="AH1015" i="3" s="1"/>
  <c r="G1010" i="4" s="1"/>
  <c r="AF1007" i="3"/>
  <c r="AH1007" i="3" s="1"/>
  <c r="G1002" i="4" s="1"/>
  <c r="AF999" i="3"/>
  <c r="AH999" i="3" s="1"/>
  <c r="G994" i="4" s="1"/>
  <c r="AF991" i="3"/>
  <c r="AH991" i="3" s="1"/>
  <c r="G986" i="4" s="1"/>
  <c r="AF983" i="3"/>
  <c r="AH983" i="3" s="1"/>
  <c r="G978" i="4" s="1"/>
  <c r="AF975" i="3"/>
  <c r="AH975" i="3" s="1"/>
  <c r="G970" i="4" s="1"/>
  <c r="AF967" i="3"/>
  <c r="AH967" i="3" s="1"/>
  <c r="G962" i="4" s="1"/>
  <c r="AF959" i="3"/>
  <c r="AH959" i="3" s="1"/>
  <c r="G954" i="4" s="1"/>
  <c r="AF951" i="3"/>
  <c r="AH951" i="3" s="1"/>
  <c r="G946" i="4" s="1"/>
  <c r="AF943" i="3"/>
  <c r="AH943" i="3" s="1"/>
  <c r="G938" i="4" s="1"/>
  <c r="AF935" i="3"/>
  <c r="AH935" i="3" s="1"/>
  <c r="G930" i="4" s="1"/>
  <c r="AF927" i="3"/>
  <c r="AH927" i="3" s="1"/>
  <c r="G922" i="4" s="1"/>
  <c r="AF919" i="3"/>
  <c r="AH919" i="3" s="1"/>
  <c r="G914" i="4" s="1"/>
  <c r="AF911" i="3"/>
  <c r="AH911" i="3" s="1"/>
  <c r="G906" i="4" s="1"/>
  <c r="AF903" i="3"/>
  <c r="AH903" i="3" s="1"/>
  <c r="G898" i="4" s="1"/>
  <c r="AF895" i="3"/>
  <c r="AH895" i="3" s="1"/>
  <c r="G890" i="4" s="1"/>
  <c r="AF887" i="3"/>
  <c r="AH887" i="3" s="1"/>
  <c r="G882" i="4" s="1"/>
  <c r="AF879" i="3"/>
  <c r="AH879" i="3" s="1"/>
  <c r="G874" i="4" s="1"/>
  <c r="AF871" i="3"/>
  <c r="AH871" i="3" s="1"/>
  <c r="G866" i="4" s="1"/>
  <c r="AF863" i="3"/>
  <c r="AH863" i="3" s="1"/>
  <c r="G858" i="4" s="1"/>
  <c r="AF855" i="3"/>
  <c r="AH855" i="3" s="1"/>
  <c r="G850" i="4" s="1"/>
  <c r="AF847" i="3"/>
  <c r="AH847" i="3" s="1"/>
  <c r="G842" i="4" s="1"/>
  <c r="AF839" i="3"/>
  <c r="AH839" i="3" s="1"/>
  <c r="G834" i="4" s="1"/>
  <c r="AF831" i="3"/>
  <c r="AH831" i="3" s="1"/>
  <c r="G826" i="4" s="1"/>
  <c r="AF823" i="3"/>
  <c r="AH823" i="3" s="1"/>
  <c r="G818" i="4" s="1"/>
  <c r="AF815" i="3"/>
  <c r="AH815" i="3" s="1"/>
  <c r="G810" i="4" s="1"/>
  <c r="AF807" i="3"/>
  <c r="AH807" i="3" s="1"/>
  <c r="G802" i="4" s="1"/>
  <c r="AF799" i="3"/>
  <c r="AH799" i="3" s="1"/>
  <c r="G794" i="4" s="1"/>
  <c r="AF791" i="3"/>
  <c r="AH791" i="3" s="1"/>
  <c r="G786" i="4" s="1"/>
  <c r="AF783" i="3"/>
  <c r="AH783" i="3" s="1"/>
  <c r="G778" i="4" s="1"/>
  <c r="AF775" i="3"/>
  <c r="AH775" i="3" s="1"/>
  <c r="G770" i="4" s="1"/>
  <c r="AF767" i="3"/>
  <c r="AH767" i="3" s="1"/>
  <c r="G762" i="4" s="1"/>
  <c r="AF759" i="3"/>
  <c r="AH759" i="3" s="1"/>
  <c r="G754" i="4" s="1"/>
  <c r="AF751" i="3"/>
  <c r="AH751" i="3" s="1"/>
  <c r="G746" i="4" s="1"/>
  <c r="AF743" i="3"/>
  <c r="AH743" i="3" s="1"/>
  <c r="G738" i="4" s="1"/>
  <c r="AF735" i="3"/>
  <c r="AH735" i="3" s="1"/>
  <c r="G730" i="4" s="1"/>
  <c r="AF727" i="3"/>
  <c r="AH727" i="3" s="1"/>
  <c r="G722" i="4" s="1"/>
  <c r="AF719" i="3"/>
  <c r="AH719" i="3" s="1"/>
  <c r="G714" i="4" s="1"/>
  <c r="AF711" i="3"/>
  <c r="AH711" i="3" s="1"/>
  <c r="G706" i="4" s="1"/>
  <c r="AF703" i="3"/>
  <c r="AH703" i="3" s="1"/>
  <c r="G698" i="4" s="1"/>
  <c r="AF695" i="3"/>
  <c r="AH695" i="3" s="1"/>
  <c r="G690" i="4" s="1"/>
  <c r="AF687" i="3"/>
  <c r="AH687" i="3" s="1"/>
  <c r="G682" i="4" s="1"/>
  <c r="AF679" i="3"/>
  <c r="AH679" i="3" s="1"/>
  <c r="G674" i="4" s="1"/>
  <c r="AF671" i="3"/>
  <c r="AH671" i="3" s="1"/>
  <c r="G666" i="4" s="1"/>
  <c r="AF663" i="3"/>
  <c r="AH663" i="3" s="1"/>
  <c r="G658" i="4" s="1"/>
  <c r="AF655" i="3"/>
  <c r="AH655" i="3" s="1"/>
  <c r="G650" i="4" s="1"/>
  <c r="AF647" i="3"/>
  <c r="AH647" i="3" s="1"/>
  <c r="G642" i="4" s="1"/>
  <c r="AF639" i="3"/>
  <c r="AH639" i="3" s="1"/>
  <c r="G634" i="4" s="1"/>
  <c r="AF631" i="3"/>
  <c r="AH631" i="3" s="1"/>
  <c r="G626" i="4" s="1"/>
  <c r="AF623" i="3"/>
  <c r="AH623" i="3" s="1"/>
  <c r="G618" i="4" s="1"/>
  <c r="AF615" i="3"/>
  <c r="AH615" i="3" s="1"/>
  <c r="G610" i="4" s="1"/>
  <c r="AF607" i="3"/>
  <c r="AH607" i="3" s="1"/>
  <c r="G602" i="4" s="1"/>
  <c r="AF599" i="3"/>
  <c r="AH599" i="3" s="1"/>
  <c r="G594" i="4" s="1"/>
  <c r="AF591" i="3"/>
  <c r="AH591" i="3" s="1"/>
  <c r="G586" i="4" s="1"/>
  <c r="AF583" i="3"/>
  <c r="AH583" i="3" s="1"/>
  <c r="G578" i="4" s="1"/>
  <c r="AF575" i="3"/>
  <c r="AH575" i="3" s="1"/>
  <c r="G570" i="4" s="1"/>
  <c r="AF567" i="3"/>
  <c r="AH567" i="3" s="1"/>
  <c r="G562" i="4" s="1"/>
  <c r="AF559" i="3"/>
  <c r="AH559" i="3" s="1"/>
  <c r="G554" i="4" s="1"/>
  <c r="AF551" i="3"/>
  <c r="AH551" i="3" s="1"/>
  <c r="G546" i="4" s="1"/>
  <c r="AF543" i="3"/>
  <c r="AH543" i="3" s="1"/>
  <c r="G538" i="4" s="1"/>
  <c r="AF535" i="3"/>
  <c r="AH535" i="3" s="1"/>
  <c r="G530" i="4" s="1"/>
  <c r="AF527" i="3"/>
  <c r="AH527" i="3" s="1"/>
  <c r="G522" i="4" s="1"/>
  <c r="AF519" i="3"/>
  <c r="AH519" i="3" s="1"/>
  <c r="G514" i="4" s="1"/>
  <c r="AF511" i="3"/>
  <c r="AH511" i="3" s="1"/>
  <c r="G506" i="4" s="1"/>
  <c r="AF503" i="3"/>
  <c r="AH503" i="3" s="1"/>
  <c r="G498" i="4" s="1"/>
  <c r="AF495" i="3"/>
  <c r="AH495" i="3" s="1"/>
  <c r="G490" i="4" s="1"/>
  <c r="AF487" i="3"/>
  <c r="AH487" i="3" s="1"/>
  <c r="G482" i="4" s="1"/>
  <c r="AF479" i="3"/>
  <c r="AH479" i="3" s="1"/>
  <c r="G474" i="4" s="1"/>
  <c r="AF471" i="3"/>
  <c r="AH471" i="3" s="1"/>
  <c r="G466" i="4" s="1"/>
  <c r="AF463" i="3"/>
  <c r="AH463" i="3" s="1"/>
  <c r="G458" i="4" s="1"/>
  <c r="AF455" i="3"/>
  <c r="AH455" i="3" s="1"/>
  <c r="G450" i="4" s="1"/>
  <c r="AF447" i="3"/>
  <c r="AH447" i="3" s="1"/>
  <c r="G442" i="4" s="1"/>
  <c r="AF439" i="3"/>
  <c r="AH439" i="3" s="1"/>
  <c r="G434" i="4" s="1"/>
  <c r="AF431" i="3"/>
  <c r="AH431" i="3" s="1"/>
  <c r="G426" i="4" s="1"/>
  <c r="AF423" i="3"/>
  <c r="AH423" i="3" s="1"/>
  <c r="G418" i="4" s="1"/>
  <c r="AF415" i="3"/>
  <c r="AH415" i="3" s="1"/>
  <c r="G410" i="4" s="1"/>
  <c r="AF407" i="3"/>
  <c r="AH407" i="3" s="1"/>
  <c r="G402" i="4" s="1"/>
  <c r="AF399" i="3"/>
  <c r="AH399" i="3" s="1"/>
  <c r="G394" i="4" s="1"/>
  <c r="AF391" i="3"/>
  <c r="AH391" i="3" s="1"/>
  <c r="G386" i="4" s="1"/>
  <c r="AF383" i="3"/>
  <c r="AH383" i="3" s="1"/>
  <c r="G378" i="4" s="1"/>
  <c r="AF375" i="3"/>
  <c r="AH375" i="3" s="1"/>
  <c r="G370" i="4" s="1"/>
  <c r="AF367" i="3"/>
  <c r="AH367" i="3" s="1"/>
  <c r="G362" i="4" s="1"/>
  <c r="AF359" i="3"/>
  <c r="AH359" i="3" s="1"/>
  <c r="G354" i="4" s="1"/>
  <c r="AF351" i="3"/>
  <c r="AH351" i="3" s="1"/>
  <c r="G346" i="4" s="1"/>
  <c r="AF343" i="3"/>
  <c r="AH343" i="3" s="1"/>
  <c r="G338" i="4" s="1"/>
  <c r="AF335" i="3"/>
  <c r="AH335" i="3" s="1"/>
  <c r="G330" i="4" s="1"/>
  <c r="AF327" i="3"/>
  <c r="AH327" i="3" s="1"/>
  <c r="G322" i="4" s="1"/>
  <c r="AF319" i="3"/>
  <c r="AH319" i="3" s="1"/>
  <c r="G314" i="4" s="1"/>
  <c r="AF311" i="3"/>
  <c r="AH311" i="3" s="1"/>
  <c r="G306" i="4" s="1"/>
  <c r="AF303" i="3"/>
  <c r="AH303" i="3" s="1"/>
  <c r="G298" i="4" s="1"/>
  <c r="AF295" i="3"/>
  <c r="AH295" i="3" s="1"/>
  <c r="G290" i="4" s="1"/>
  <c r="AF287" i="3"/>
  <c r="AH287" i="3" s="1"/>
  <c r="G282" i="4" s="1"/>
  <c r="AF279" i="3"/>
  <c r="AH279" i="3" s="1"/>
  <c r="G274" i="4" s="1"/>
  <c r="AF271" i="3"/>
  <c r="AH271" i="3" s="1"/>
  <c r="G266" i="4" s="1"/>
  <c r="AF263" i="3"/>
  <c r="AH263" i="3" s="1"/>
  <c r="G258" i="4" s="1"/>
  <c r="AF255" i="3"/>
  <c r="AH255" i="3" s="1"/>
  <c r="G250" i="4" s="1"/>
  <c r="AF247" i="3"/>
  <c r="AH247" i="3" s="1"/>
  <c r="G242" i="4" s="1"/>
  <c r="AF239" i="3"/>
  <c r="AH239" i="3" s="1"/>
  <c r="G234" i="4" s="1"/>
  <c r="AF231" i="3"/>
  <c r="AH231" i="3" s="1"/>
  <c r="G226" i="4" s="1"/>
  <c r="AF223" i="3"/>
  <c r="AH223" i="3" s="1"/>
  <c r="G218" i="4" s="1"/>
  <c r="AF215" i="3"/>
  <c r="AH215" i="3" s="1"/>
  <c r="G210" i="4" s="1"/>
  <c r="AF207" i="3"/>
  <c r="AH207" i="3" s="1"/>
  <c r="G202" i="4" s="1"/>
  <c r="AF199" i="3"/>
  <c r="AH199" i="3" s="1"/>
  <c r="G194" i="4" s="1"/>
  <c r="AF191" i="3"/>
  <c r="AH191" i="3" s="1"/>
  <c r="G186" i="4" s="1"/>
  <c r="AF183" i="3"/>
  <c r="AH183" i="3" s="1"/>
  <c r="G178" i="4" s="1"/>
  <c r="AF175" i="3"/>
  <c r="AH175" i="3" s="1"/>
  <c r="G170" i="4" s="1"/>
  <c r="AF167" i="3"/>
  <c r="AH167" i="3" s="1"/>
  <c r="G162" i="4" s="1"/>
  <c r="AF159" i="3"/>
  <c r="AH159" i="3" s="1"/>
  <c r="G154" i="4" s="1"/>
  <c r="AF151" i="3"/>
  <c r="AH151" i="3" s="1"/>
  <c r="G146" i="4" s="1"/>
  <c r="AF143" i="3"/>
  <c r="AH143" i="3" s="1"/>
  <c r="G138" i="4" s="1"/>
  <c r="AF135" i="3"/>
  <c r="AH135" i="3" s="1"/>
  <c r="G130" i="4" s="1"/>
  <c r="AF127" i="3"/>
  <c r="AH127" i="3" s="1"/>
  <c r="G122" i="4" s="1"/>
  <c r="AF119" i="3"/>
  <c r="AH119" i="3" s="1"/>
  <c r="G114" i="4" s="1"/>
  <c r="AF111" i="3"/>
  <c r="AH111" i="3" s="1"/>
  <c r="G106" i="4" s="1"/>
  <c r="AF103" i="3"/>
  <c r="AH103" i="3" s="1"/>
  <c r="G98" i="4" s="1"/>
  <c r="AF95" i="3"/>
  <c r="AH95" i="3" s="1"/>
  <c r="G90" i="4" s="1"/>
  <c r="AF87" i="3"/>
  <c r="AH87" i="3" s="1"/>
  <c r="G82" i="4" s="1"/>
  <c r="AF79" i="3"/>
  <c r="AH79" i="3" s="1"/>
  <c r="G74" i="4" s="1"/>
  <c r="AF71" i="3"/>
  <c r="AH71" i="3" s="1"/>
  <c r="G66" i="4" s="1"/>
  <c r="AF63" i="3"/>
  <c r="AH63" i="3" s="1"/>
  <c r="G58" i="4" s="1"/>
  <c r="AF55" i="3"/>
  <c r="AH55" i="3" s="1"/>
  <c r="G50" i="4" s="1"/>
  <c r="AF47" i="3"/>
  <c r="AH47" i="3" s="1"/>
  <c r="G42" i="4" s="1"/>
  <c r="AF39" i="3"/>
  <c r="AH39" i="3" s="1"/>
  <c r="G34" i="4" s="1"/>
  <c r="AF31" i="3"/>
  <c r="AH31" i="3" s="1"/>
  <c r="G26" i="4" s="1"/>
  <c r="AF23" i="3"/>
  <c r="AH23" i="3" s="1"/>
  <c r="G18" i="4" s="1"/>
  <c r="AF15" i="3"/>
  <c r="AF7" i="3"/>
  <c r="Q1982" i="3"/>
  <c r="R1982" i="3"/>
  <c r="S1982" i="3"/>
  <c r="W1982" i="3"/>
  <c r="V1982" i="3"/>
  <c r="U1982" i="3"/>
  <c r="O1977" i="4" s="1"/>
  <c r="Q1950" i="3"/>
  <c r="R1950" i="3"/>
  <c r="S1950" i="3"/>
  <c r="W1950" i="3"/>
  <c r="U1950" i="3"/>
  <c r="O1945" i="4" s="1"/>
  <c r="V1950" i="3"/>
  <c r="Q1918" i="3"/>
  <c r="R1918" i="3"/>
  <c r="S1918" i="3"/>
  <c r="W1918" i="3"/>
  <c r="V1918" i="3"/>
  <c r="U1918" i="3"/>
  <c r="O1913" i="4" s="1"/>
  <c r="Q1886" i="3"/>
  <c r="R1886" i="3"/>
  <c r="S1886" i="3"/>
  <c r="W1886" i="3"/>
  <c r="U1886" i="3"/>
  <c r="O1881" i="4" s="1"/>
  <c r="V1886" i="3"/>
  <c r="Q1854" i="3"/>
  <c r="R1854" i="3"/>
  <c r="S1854" i="3"/>
  <c r="W1854" i="3"/>
  <c r="V1854" i="3"/>
  <c r="U1854" i="3"/>
  <c r="O1849" i="4" s="1"/>
  <c r="Q1838" i="3"/>
  <c r="R1838" i="3"/>
  <c r="S1838" i="3"/>
  <c r="W1838" i="3"/>
  <c r="V1838" i="3"/>
  <c r="U1838" i="3"/>
  <c r="O1833" i="4" s="1"/>
  <c r="Q1806" i="3"/>
  <c r="R1806" i="3"/>
  <c r="S1806" i="3"/>
  <c r="W1806" i="3"/>
  <c r="V1806" i="3"/>
  <c r="U1806" i="3"/>
  <c r="O1801" i="4" s="1"/>
  <c r="Q1774" i="3"/>
  <c r="R1774" i="3"/>
  <c r="S1774" i="3"/>
  <c r="W1774" i="3"/>
  <c r="V1774" i="3"/>
  <c r="U1774" i="3"/>
  <c r="O1769" i="4" s="1"/>
  <c r="Q1742" i="3"/>
  <c r="R1742" i="3"/>
  <c r="S1742" i="3"/>
  <c r="W1742" i="3"/>
  <c r="V1742" i="3"/>
  <c r="U1742" i="3"/>
  <c r="O1737" i="4" s="1"/>
  <c r="Q1702" i="3"/>
  <c r="R1702" i="3"/>
  <c r="W1702" i="3"/>
  <c r="V1702" i="3"/>
  <c r="S1702" i="3"/>
  <c r="U1702" i="3"/>
  <c r="O1697" i="4" s="1"/>
  <c r="R1670" i="3"/>
  <c r="Q1670" i="3"/>
  <c r="W1670" i="3"/>
  <c r="V1670" i="3"/>
  <c r="S1670" i="3"/>
  <c r="U1670" i="3"/>
  <c r="O1665" i="4" s="1"/>
  <c r="Q1638" i="3"/>
  <c r="R1638" i="3"/>
  <c r="W1638" i="3"/>
  <c r="V1638" i="3"/>
  <c r="S1638" i="3"/>
  <c r="U1638" i="3"/>
  <c r="O1633" i="4" s="1"/>
  <c r="R1606" i="3"/>
  <c r="Q1606" i="3"/>
  <c r="W1606" i="3"/>
  <c r="V1606" i="3"/>
  <c r="U1606" i="3"/>
  <c r="O1601" i="4" s="1"/>
  <c r="S1606" i="3"/>
  <c r="Q1574" i="3"/>
  <c r="R1574" i="3"/>
  <c r="W1574" i="3"/>
  <c r="V1574" i="3"/>
  <c r="S1574" i="3"/>
  <c r="U1574" i="3"/>
  <c r="O1569" i="4" s="1"/>
  <c r="R1542" i="3"/>
  <c r="Q1542" i="3"/>
  <c r="W1542" i="3"/>
  <c r="V1542" i="3"/>
  <c r="S1542" i="3"/>
  <c r="U1542" i="3"/>
  <c r="O1537" i="4" s="1"/>
  <c r="Q1510" i="3"/>
  <c r="W1510" i="3"/>
  <c r="V1510" i="3"/>
  <c r="S1510" i="3"/>
  <c r="U1510" i="3"/>
  <c r="O1505" i="4" s="1"/>
  <c r="R1510" i="3"/>
  <c r="R1478" i="3"/>
  <c r="Q1478" i="3"/>
  <c r="W1478" i="3"/>
  <c r="V1478" i="3"/>
  <c r="U1478" i="3"/>
  <c r="O1473" i="4" s="1"/>
  <c r="S1478" i="3"/>
  <c r="Q1438" i="3"/>
  <c r="R1438" i="3"/>
  <c r="S1438" i="3"/>
  <c r="W1438" i="3"/>
  <c r="V1438" i="3"/>
  <c r="U1438" i="3"/>
  <c r="O1433" i="4" s="1"/>
  <c r="Q1406" i="3"/>
  <c r="R1406" i="3"/>
  <c r="S1406" i="3"/>
  <c r="W1406" i="3"/>
  <c r="V1406" i="3"/>
  <c r="U1406" i="3"/>
  <c r="O1401" i="4" s="1"/>
  <c r="Q1374" i="3"/>
  <c r="R1374" i="3"/>
  <c r="S1374" i="3"/>
  <c r="W1374" i="3"/>
  <c r="V1374" i="3"/>
  <c r="U1374" i="3"/>
  <c r="O1369" i="4" s="1"/>
  <c r="Q1342" i="3"/>
  <c r="R1342" i="3"/>
  <c r="S1342" i="3"/>
  <c r="W1342" i="3"/>
  <c r="V1342" i="3"/>
  <c r="U1342" i="3"/>
  <c r="O1337" i="4" s="1"/>
  <c r="R1302" i="3"/>
  <c r="Q1302" i="3"/>
  <c r="W1302" i="3"/>
  <c r="S1302" i="3"/>
  <c r="V1302" i="3"/>
  <c r="U1302" i="3"/>
  <c r="O1297" i="4" s="1"/>
  <c r="R1270" i="3"/>
  <c r="Q1270" i="3"/>
  <c r="W1270" i="3"/>
  <c r="S1270" i="3"/>
  <c r="V1270" i="3"/>
  <c r="U1270" i="3"/>
  <c r="O1265" i="4" s="1"/>
  <c r="R1238" i="3"/>
  <c r="W1238" i="3"/>
  <c r="S1238" i="3"/>
  <c r="V1238" i="3"/>
  <c r="Q1238" i="3"/>
  <c r="U1238" i="3"/>
  <c r="O1233" i="4" s="1"/>
  <c r="R1206" i="3"/>
  <c r="Q1206" i="3"/>
  <c r="W1206" i="3"/>
  <c r="S1206" i="3"/>
  <c r="V1206" i="3"/>
  <c r="U1206" i="3"/>
  <c r="O1201" i="4" s="1"/>
  <c r="R1174" i="3"/>
  <c r="W1174" i="3"/>
  <c r="S1174" i="3"/>
  <c r="Q1174" i="3"/>
  <c r="V1174" i="3"/>
  <c r="U1174" i="3"/>
  <c r="O1169" i="4" s="1"/>
  <c r="R1142" i="3"/>
  <c r="Q1142" i="3"/>
  <c r="W1142" i="3"/>
  <c r="S1142" i="3"/>
  <c r="V1142" i="3"/>
  <c r="U1142" i="3"/>
  <c r="O1137" i="4" s="1"/>
  <c r="R1110" i="3"/>
  <c r="W1110" i="3"/>
  <c r="S1110" i="3"/>
  <c r="V1110" i="3"/>
  <c r="Q1110" i="3"/>
  <c r="U1110" i="3"/>
  <c r="O1105" i="4" s="1"/>
  <c r="R1078" i="3"/>
  <c r="Q1078" i="3"/>
  <c r="W1078" i="3"/>
  <c r="S1078" i="3"/>
  <c r="V1078" i="3"/>
  <c r="U1078" i="3"/>
  <c r="O1073" i="4" s="1"/>
  <c r="Q1038" i="3"/>
  <c r="R1038" i="3"/>
  <c r="S1038" i="3"/>
  <c r="W1038" i="3"/>
  <c r="V1038" i="3"/>
  <c r="U1038" i="3"/>
  <c r="O1033" i="4" s="1"/>
  <c r="Q998" i="3"/>
  <c r="R998" i="3"/>
  <c r="W998" i="3"/>
  <c r="V998" i="3"/>
  <c r="S998" i="3"/>
  <c r="U998" i="3"/>
  <c r="O993" i="4" s="1"/>
  <c r="Q974" i="3"/>
  <c r="R974" i="3"/>
  <c r="S974" i="3"/>
  <c r="W974" i="3"/>
  <c r="V974" i="3"/>
  <c r="U974" i="3"/>
  <c r="O969" i="4" s="1"/>
  <c r="Q942" i="3"/>
  <c r="R942" i="3"/>
  <c r="S942" i="3"/>
  <c r="W942" i="3"/>
  <c r="V942" i="3"/>
  <c r="U942" i="3"/>
  <c r="O937" i="4" s="1"/>
  <c r="Q894" i="3"/>
  <c r="R894" i="3"/>
  <c r="S894" i="3"/>
  <c r="W894" i="3"/>
  <c r="V894" i="3"/>
  <c r="U894" i="3"/>
  <c r="O889" i="4" s="1"/>
  <c r="Q854" i="3"/>
  <c r="R854" i="3"/>
  <c r="W854" i="3"/>
  <c r="S854" i="3"/>
  <c r="V854" i="3"/>
  <c r="U854" i="3"/>
  <c r="O849" i="4" s="1"/>
  <c r="Q822" i="3"/>
  <c r="R822" i="3"/>
  <c r="W822" i="3"/>
  <c r="S822" i="3"/>
  <c r="V822" i="3"/>
  <c r="U822" i="3"/>
  <c r="O817" i="4" s="1"/>
  <c r="Q798" i="3"/>
  <c r="R798" i="3"/>
  <c r="S798" i="3"/>
  <c r="W798" i="3"/>
  <c r="V798" i="3"/>
  <c r="U798" i="3"/>
  <c r="O793" i="4" s="1"/>
  <c r="Q766" i="3"/>
  <c r="R766" i="3"/>
  <c r="S766" i="3"/>
  <c r="W766" i="3"/>
  <c r="V766" i="3"/>
  <c r="U766" i="3"/>
  <c r="O761" i="4" s="1"/>
  <c r="Q734" i="3"/>
  <c r="R734" i="3"/>
  <c r="S734" i="3"/>
  <c r="W734" i="3"/>
  <c r="V734" i="3"/>
  <c r="U734" i="3"/>
  <c r="O729" i="4" s="1"/>
  <c r="Q702" i="3"/>
  <c r="R702" i="3"/>
  <c r="S702" i="3"/>
  <c r="W702" i="3"/>
  <c r="V702" i="3"/>
  <c r="U702" i="3"/>
  <c r="O697" i="4" s="1"/>
  <c r="Q670" i="3"/>
  <c r="R670" i="3"/>
  <c r="S670" i="3"/>
  <c r="W670" i="3"/>
  <c r="V670" i="3"/>
  <c r="U670" i="3"/>
  <c r="O665" i="4" s="1"/>
  <c r="Q638" i="3"/>
  <c r="R638" i="3"/>
  <c r="S638" i="3"/>
  <c r="W638" i="3"/>
  <c r="V638" i="3"/>
  <c r="U638" i="3"/>
  <c r="O633" i="4" s="1"/>
  <c r="Q606" i="3"/>
  <c r="R606" i="3"/>
  <c r="S606" i="3"/>
  <c r="W606" i="3"/>
  <c r="V606" i="3"/>
  <c r="U606" i="3"/>
  <c r="O601" i="4" s="1"/>
  <c r="Q574" i="3"/>
  <c r="R574" i="3"/>
  <c r="S574" i="3"/>
  <c r="W574" i="3"/>
  <c r="V574" i="3"/>
  <c r="U574" i="3"/>
  <c r="O569" i="4" s="1"/>
  <c r="Q542" i="3"/>
  <c r="R542" i="3"/>
  <c r="S542" i="3"/>
  <c r="W542" i="3"/>
  <c r="V542" i="3"/>
  <c r="U542" i="3"/>
  <c r="O537" i="4" s="1"/>
  <c r="Q510" i="3"/>
  <c r="R510" i="3"/>
  <c r="S510" i="3"/>
  <c r="W510" i="3"/>
  <c r="V510" i="3"/>
  <c r="U510" i="3"/>
  <c r="O505" i="4" s="1"/>
  <c r="Q470" i="3"/>
  <c r="R470" i="3"/>
  <c r="W470" i="3"/>
  <c r="S470" i="3"/>
  <c r="V470" i="3"/>
  <c r="U470" i="3"/>
  <c r="O465" i="4" s="1"/>
  <c r="Q438" i="3"/>
  <c r="R438" i="3"/>
  <c r="W438" i="3"/>
  <c r="S438" i="3"/>
  <c r="V438" i="3"/>
  <c r="U438" i="3"/>
  <c r="O433" i="4" s="1"/>
  <c r="Q406" i="3"/>
  <c r="R406" i="3"/>
  <c r="W406" i="3"/>
  <c r="S406" i="3"/>
  <c r="V406" i="3"/>
  <c r="U406" i="3"/>
  <c r="O401" i="4" s="1"/>
  <c r="R366" i="3"/>
  <c r="Q366" i="3"/>
  <c r="S366" i="3"/>
  <c r="W366" i="3"/>
  <c r="V366" i="3"/>
  <c r="U366" i="3"/>
  <c r="O361" i="4" s="1"/>
  <c r="R334" i="3"/>
  <c r="Q334" i="3"/>
  <c r="S334" i="3"/>
  <c r="W334" i="3"/>
  <c r="V334" i="3"/>
  <c r="U334" i="3"/>
  <c r="O329" i="4" s="1"/>
  <c r="R302" i="3"/>
  <c r="Q302" i="3"/>
  <c r="S302" i="3"/>
  <c r="W302" i="3"/>
  <c r="V302" i="3"/>
  <c r="U302" i="3"/>
  <c r="O297" i="4" s="1"/>
  <c r="R270" i="3"/>
  <c r="Q270" i="3"/>
  <c r="S270" i="3"/>
  <c r="W270" i="3"/>
  <c r="V270" i="3"/>
  <c r="U270" i="3"/>
  <c r="O265" i="4" s="1"/>
  <c r="Q246" i="3"/>
  <c r="R246" i="3"/>
  <c r="V246" i="3"/>
  <c r="W246" i="3"/>
  <c r="U246" i="3"/>
  <c r="O241" i="4" s="1"/>
  <c r="S246" i="3"/>
  <c r="Q214" i="3"/>
  <c r="R214" i="3"/>
  <c r="W214" i="3"/>
  <c r="S214" i="3"/>
  <c r="V214" i="3"/>
  <c r="U214" i="3"/>
  <c r="O209" i="4" s="1"/>
  <c r="Q182" i="3"/>
  <c r="R182" i="3"/>
  <c r="W182" i="3"/>
  <c r="S182" i="3"/>
  <c r="V182" i="3"/>
  <c r="U182" i="3"/>
  <c r="O177" i="4" s="1"/>
  <c r="Q150" i="3"/>
  <c r="R150" i="3"/>
  <c r="W150" i="3"/>
  <c r="S150" i="3"/>
  <c r="V150" i="3"/>
  <c r="U150" i="3"/>
  <c r="O145" i="4" s="1"/>
  <c r="R126" i="3"/>
  <c r="Q126" i="3"/>
  <c r="W126" i="3"/>
  <c r="S126" i="3"/>
  <c r="V126" i="3"/>
  <c r="U126" i="3"/>
  <c r="O121" i="4" s="1"/>
  <c r="R94" i="3"/>
  <c r="Q94" i="3"/>
  <c r="W94" i="3"/>
  <c r="S94" i="3"/>
  <c r="V94" i="3"/>
  <c r="U94" i="3"/>
  <c r="O89" i="4" s="1"/>
  <c r="R62" i="3"/>
  <c r="Q62" i="3"/>
  <c r="W62" i="3"/>
  <c r="S62" i="3"/>
  <c r="V62" i="3"/>
  <c r="U62" i="3"/>
  <c r="O57" i="4" s="1"/>
  <c r="Q1997" i="3"/>
  <c r="R1997" i="3"/>
  <c r="S1997" i="3"/>
  <c r="W1997" i="3"/>
  <c r="V1997" i="3"/>
  <c r="U1997" i="3"/>
  <c r="O1992" i="4" s="1"/>
  <c r="Q1965" i="3"/>
  <c r="R1965" i="3"/>
  <c r="S1965" i="3"/>
  <c r="W1965" i="3"/>
  <c r="V1965" i="3"/>
  <c r="U1965" i="3"/>
  <c r="O1960" i="4" s="1"/>
  <c r="Q1933" i="3"/>
  <c r="R1933" i="3"/>
  <c r="S1933" i="3"/>
  <c r="W1933" i="3"/>
  <c r="V1933" i="3"/>
  <c r="U1933" i="3"/>
  <c r="O1928" i="4" s="1"/>
  <c r="Q1901" i="3"/>
  <c r="R1901" i="3"/>
  <c r="S1901" i="3"/>
  <c r="W1901" i="3"/>
  <c r="V1901" i="3"/>
  <c r="U1901" i="3"/>
  <c r="O1896" i="4" s="1"/>
  <c r="Q1877" i="3"/>
  <c r="R1877" i="3"/>
  <c r="S1877" i="3"/>
  <c r="V1877" i="3"/>
  <c r="U1877" i="3"/>
  <c r="O1872" i="4" s="1"/>
  <c r="W1877" i="3"/>
  <c r="Q1845" i="3"/>
  <c r="R1845" i="3"/>
  <c r="V1845" i="3"/>
  <c r="U1845" i="3"/>
  <c r="O1840" i="4" s="1"/>
  <c r="W1845" i="3"/>
  <c r="S1845" i="3"/>
  <c r="Q1813" i="3"/>
  <c r="R1813" i="3"/>
  <c r="S1813" i="3"/>
  <c r="V1813" i="3"/>
  <c r="U1813" i="3"/>
  <c r="O1808" i="4" s="1"/>
  <c r="W1813" i="3"/>
  <c r="Q1781" i="3"/>
  <c r="R1781" i="3"/>
  <c r="V1781" i="3"/>
  <c r="U1781" i="3"/>
  <c r="O1776" i="4" s="1"/>
  <c r="S1781" i="3"/>
  <c r="W1781" i="3"/>
  <c r="Q1749" i="3"/>
  <c r="R1749" i="3"/>
  <c r="S1749" i="3"/>
  <c r="V1749" i="3"/>
  <c r="U1749" i="3"/>
  <c r="O1744" i="4" s="1"/>
  <c r="W1749" i="3"/>
  <c r="Q1717" i="3"/>
  <c r="R1717" i="3"/>
  <c r="V1717" i="3"/>
  <c r="U1717" i="3"/>
  <c r="O1712" i="4" s="1"/>
  <c r="W1717" i="3"/>
  <c r="S1717" i="3"/>
  <c r="Q1685" i="3"/>
  <c r="R1685" i="3"/>
  <c r="W1685" i="3"/>
  <c r="S1685" i="3"/>
  <c r="V1685" i="3"/>
  <c r="U1685" i="3"/>
  <c r="O1680" i="4" s="1"/>
  <c r="Q1653" i="3"/>
  <c r="R1653" i="3"/>
  <c r="W1653" i="3"/>
  <c r="V1653" i="3"/>
  <c r="U1653" i="3"/>
  <c r="O1648" i="4" s="1"/>
  <c r="S1653" i="3"/>
  <c r="Q1621" i="3"/>
  <c r="R1621" i="3"/>
  <c r="S1621" i="3"/>
  <c r="V1621" i="3"/>
  <c r="W1621" i="3"/>
  <c r="U1621" i="3"/>
  <c r="O1616" i="4" s="1"/>
  <c r="Q1589" i="3"/>
  <c r="R1589" i="3"/>
  <c r="W1589" i="3"/>
  <c r="V1589" i="3"/>
  <c r="U1589" i="3"/>
  <c r="O1584" i="4" s="1"/>
  <c r="S1589" i="3"/>
  <c r="Q1557" i="3"/>
  <c r="R1557" i="3"/>
  <c r="W1557" i="3"/>
  <c r="S1557" i="3"/>
  <c r="V1557" i="3"/>
  <c r="U1557" i="3"/>
  <c r="O1552" i="4" s="1"/>
  <c r="Q1525" i="3"/>
  <c r="R1525" i="3"/>
  <c r="W1525" i="3"/>
  <c r="V1525" i="3"/>
  <c r="U1525" i="3"/>
  <c r="O1520" i="4" s="1"/>
  <c r="S1525" i="3"/>
  <c r="Q1493" i="3"/>
  <c r="R1493" i="3"/>
  <c r="W1493" i="3"/>
  <c r="S1493" i="3"/>
  <c r="V1493" i="3"/>
  <c r="U1493" i="3"/>
  <c r="O1488" i="4" s="1"/>
  <c r="Q1469" i="3"/>
  <c r="R1469" i="3"/>
  <c r="W1469" i="3"/>
  <c r="V1469" i="3"/>
  <c r="S1469" i="3"/>
  <c r="U1469" i="3"/>
  <c r="O1464" i="4" s="1"/>
  <c r="Q1437" i="3"/>
  <c r="R1437" i="3"/>
  <c r="W1437" i="3"/>
  <c r="V1437" i="3"/>
  <c r="S1437" i="3"/>
  <c r="U1437" i="3"/>
  <c r="O1432" i="4" s="1"/>
  <c r="Q1405" i="3"/>
  <c r="W1405" i="3"/>
  <c r="V1405" i="3"/>
  <c r="S1405" i="3"/>
  <c r="U1405" i="3"/>
  <c r="O1400" i="4" s="1"/>
  <c r="R1405" i="3"/>
  <c r="Q1373" i="3"/>
  <c r="R1373" i="3"/>
  <c r="W1373" i="3"/>
  <c r="V1373" i="3"/>
  <c r="S1373" i="3"/>
  <c r="U1373" i="3"/>
  <c r="O1368" i="4" s="1"/>
  <c r="Q1341" i="3"/>
  <c r="R1341" i="3"/>
  <c r="W1341" i="3"/>
  <c r="V1341" i="3"/>
  <c r="S1341" i="3"/>
  <c r="U1341" i="3"/>
  <c r="O1336" i="4" s="1"/>
  <c r="Q1309" i="3"/>
  <c r="R1309" i="3"/>
  <c r="W1309" i="3"/>
  <c r="V1309" i="3"/>
  <c r="S1309" i="3"/>
  <c r="U1309" i="3"/>
  <c r="O1304" i="4" s="1"/>
  <c r="Q1269" i="3"/>
  <c r="R1269" i="3"/>
  <c r="W1269" i="3"/>
  <c r="V1269" i="3"/>
  <c r="S1269" i="3"/>
  <c r="U1269" i="3"/>
  <c r="O1264" i="4" s="1"/>
  <c r="Q1237" i="3"/>
  <c r="R1237" i="3"/>
  <c r="W1237" i="3"/>
  <c r="S1237" i="3"/>
  <c r="V1237" i="3"/>
  <c r="U1237" i="3"/>
  <c r="O1232" i="4" s="1"/>
  <c r="Q1205" i="3"/>
  <c r="R1205" i="3"/>
  <c r="W1205" i="3"/>
  <c r="V1205" i="3"/>
  <c r="U1205" i="3"/>
  <c r="O1200" i="4" s="1"/>
  <c r="S1205" i="3"/>
  <c r="Q1173" i="3"/>
  <c r="R1173" i="3"/>
  <c r="W1173" i="3"/>
  <c r="S1173" i="3"/>
  <c r="V1173" i="3"/>
  <c r="U1173" i="3"/>
  <c r="O1168" i="4" s="1"/>
  <c r="Q1141" i="3"/>
  <c r="R1141" i="3"/>
  <c r="W1141" i="3"/>
  <c r="V1141" i="3"/>
  <c r="U1141" i="3"/>
  <c r="O1136" i="4" s="1"/>
  <c r="S1141" i="3"/>
  <c r="Q1109" i="3"/>
  <c r="R1109" i="3"/>
  <c r="W1109" i="3"/>
  <c r="S1109" i="3"/>
  <c r="V1109" i="3"/>
  <c r="U1109" i="3"/>
  <c r="O1104" i="4" s="1"/>
  <c r="Q1085" i="3"/>
  <c r="R1085" i="3"/>
  <c r="W1085" i="3"/>
  <c r="S1085" i="3"/>
  <c r="U1085" i="3"/>
  <c r="O1080" i="4" s="1"/>
  <c r="V1085" i="3"/>
  <c r="Q1053" i="3"/>
  <c r="R1053" i="3"/>
  <c r="W1053" i="3"/>
  <c r="S1053" i="3"/>
  <c r="V1053" i="3"/>
  <c r="U1053" i="3"/>
  <c r="O1048" i="4" s="1"/>
  <c r="Q1021" i="3"/>
  <c r="W1021" i="3"/>
  <c r="V1021" i="3"/>
  <c r="R1021" i="3"/>
  <c r="S1021" i="3"/>
  <c r="U1021" i="3"/>
  <c r="O1016" i="4" s="1"/>
  <c r="Q989" i="3"/>
  <c r="R989" i="3"/>
  <c r="W989" i="3"/>
  <c r="S989" i="3"/>
  <c r="V989" i="3"/>
  <c r="U989" i="3"/>
  <c r="O984" i="4" s="1"/>
  <c r="Q957" i="3"/>
  <c r="R957" i="3"/>
  <c r="W957" i="3"/>
  <c r="V957" i="3"/>
  <c r="S957" i="3"/>
  <c r="U957" i="3"/>
  <c r="O952" i="4" s="1"/>
  <c r="Q925" i="3"/>
  <c r="R925" i="3"/>
  <c r="W925" i="3"/>
  <c r="S925" i="3"/>
  <c r="V925" i="3"/>
  <c r="U925" i="3"/>
  <c r="O920" i="4" s="1"/>
  <c r="Q893" i="3"/>
  <c r="W893" i="3"/>
  <c r="V893" i="3"/>
  <c r="S893" i="3"/>
  <c r="U893" i="3"/>
  <c r="O888" i="4" s="1"/>
  <c r="R893" i="3"/>
  <c r="Q861" i="3"/>
  <c r="R861" i="3"/>
  <c r="W861" i="3"/>
  <c r="S861" i="3"/>
  <c r="V861" i="3"/>
  <c r="U861" i="3"/>
  <c r="O856" i="4" s="1"/>
  <c r="Q829" i="3"/>
  <c r="R829" i="3"/>
  <c r="W829" i="3"/>
  <c r="V829" i="3"/>
  <c r="S829" i="3"/>
  <c r="U829" i="3"/>
  <c r="O824" i="4" s="1"/>
  <c r="Q797" i="3"/>
  <c r="R797" i="3"/>
  <c r="W797" i="3"/>
  <c r="S797" i="3"/>
  <c r="V797" i="3"/>
  <c r="U797" i="3"/>
  <c r="O792" i="4" s="1"/>
  <c r="Q765" i="3"/>
  <c r="R765" i="3"/>
  <c r="W765" i="3"/>
  <c r="V765" i="3"/>
  <c r="S765" i="3"/>
  <c r="U765" i="3"/>
  <c r="O760" i="4" s="1"/>
  <c r="Q725" i="3"/>
  <c r="R725" i="3"/>
  <c r="W725" i="3"/>
  <c r="S725" i="3"/>
  <c r="V725" i="3"/>
  <c r="U725" i="3"/>
  <c r="O720" i="4" s="1"/>
  <c r="R685" i="3"/>
  <c r="Q685" i="3"/>
  <c r="S685" i="3"/>
  <c r="W685" i="3"/>
  <c r="V685" i="3"/>
  <c r="U685" i="3"/>
  <c r="O680" i="4" s="1"/>
  <c r="Q653" i="3"/>
  <c r="R653" i="3"/>
  <c r="S653" i="3"/>
  <c r="W653" i="3"/>
  <c r="V653" i="3"/>
  <c r="U653" i="3"/>
  <c r="O648" i="4" s="1"/>
  <c r="Q621" i="3"/>
  <c r="R621" i="3"/>
  <c r="S621" i="3"/>
  <c r="W621" i="3"/>
  <c r="V621" i="3"/>
  <c r="U621" i="3"/>
  <c r="O616" i="4" s="1"/>
  <c r="Q589" i="3"/>
  <c r="R589" i="3"/>
  <c r="S589" i="3"/>
  <c r="W589" i="3"/>
  <c r="V589" i="3"/>
  <c r="U589" i="3"/>
  <c r="O584" i="4" s="1"/>
  <c r="R557" i="3"/>
  <c r="Q557" i="3"/>
  <c r="S557" i="3"/>
  <c r="W557" i="3"/>
  <c r="V557" i="3"/>
  <c r="U557" i="3"/>
  <c r="O552" i="4" s="1"/>
  <c r="Q517" i="3"/>
  <c r="R517" i="3"/>
  <c r="W517" i="3"/>
  <c r="V517" i="3"/>
  <c r="S517" i="3"/>
  <c r="U517" i="3"/>
  <c r="O512" i="4" s="1"/>
  <c r="Q477" i="3"/>
  <c r="W477" i="3"/>
  <c r="S477" i="3"/>
  <c r="V477" i="3"/>
  <c r="U477" i="3"/>
  <c r="O472" i="4" s="1"/>
  <c r="R477" i="3"/>
  <c r="Q437" i="3"/>
  <c r="R437" i="3"/>
  <c r="W437" i="3"/>
  <c r="V437" i="3"/>
  <c r="U437" i="3"/>
  <c r="O432" i="4" s="1"/>
  <c r="S437" i="3"/>
  <c r="Q397" i="3"/>
  <c r="R397" i="3"/>
  <c r="S397" i="3"/>
  <c r="W397" i="3"/>
  <c r="V397" i="3"/>
  <c r="U397" i="3"/>
  <c r="O392" i="4" s="1"/>
  <c r="Q365" i="3"/>
  <c r="R365" i="3"/>
  <c r="S365" i="3"/>
  <c r="W365" i="3"/>
  <c r="V365" i="3"/>
  <c r="U365" i="3"/>
  <c r="O360" i="4" s="1"/>
  <c r="Q325" i="3"/>
  <c r="R325" i="3"/>
  <c r="W325" i="3"/>
  <c r="V325" i="3"/>
  <c r="U325" i="3"/>
  <c r="O320" i="4" s="1"/>
  <c r="S325" i="3"/>
  <c r="Q277" i="3"/>
  <c r="R277" i="3"/>
  <c r="W277" i="3"/>
  <c r="S277" i="3"/>
  <c r="V277" i="3"/>
  <c r="U277" i="3"/>
  <c r="O272" i="4" s="1"/>
  <c r="R237" i="3"/>
  <c r="S237" i="3"/>
  <c r="W237" i="3"/>
  <c r="Q237" i="3"/>
  <c r="V237" i="3"/>
  <c r="U237" i="3"/>
  <c r="O232" i="4" s="1"/>
  <c r="Q197" i="3"/>
  <c r="R197" i="3"/>
  <c r="W197" i="3"/>
  <c r="S197" i="3"/>
  <c r="V197" i="3"/>
  <c r="U197" i="3"/>
  <c r="O192" i="4" s="1"/>
  <c r="Q165" i="3"/>
  <c r="R165" i="3"/>
  <c r="W165" i="3"/>
  <c r="S165" i="3"/>
  <c r="V165" i="3"/>
  <c r="U165" i="3"/>
  <c r="O160" i="4" s="1"/>
  <c r="Q133" i="3"/>
  <c r="R133" i="3"/>
  <c r="W133" i="3"/>
  <c r="S133" i="3"/>
  <c r="V133" i="3"/>
  <c r="U133" i="3"/>
  <c r="O128" i="4" s="1"/>
  <c r="R77" i="3"/>
  <c r="Q77" i="3"/>
  <c r="W77" i="3"/>
  <c r="V77" i="3"/>
  <c r="U77" i="3"/>
  <c r="O72" i="4" s="1"/>
  <c r="S77" i="3"/>
  <c r="Q53" i="3"/>
  <c r="W53" i="3"/>
  <c r="S53" i="3"/>
  <c r="R53" i="3"/>
  <c r="V53" i="3"/>
  <c r="U53" i="3"/>
  <c r="O48" i="4" s="1"/>
  <c r="Q1996" i="3"/>
  <c r="R1996" i="3"/>
  <c r="S1996" i="3"/>
  <c r="W1996" i="3"/>
  <c r="U1996" i="3"/>
  <c r="O1991" i="4" s="1"/>
  <c r="V1996" i="3"/>
  <c r="Q1988" i="3"/>
  <c r="R1988" i="3"/>
  <c r="S1988" i="3"/>
  <c r="W1988" i="3"/>
  <c r="U1988" i="3"/>
  <c r="O1983" i="4" s="1"/>
  <c r="V1988" i="3"/>
  <c r="Q1980" i="3"/>
  <c r="R1980" i="3"/>
  <c r="S1980" i="3"/>
  <c r="W1980" i="3"/>
  <c r="U1980" i="3"/>
  <c r="O1975" i="4" s="1"/>
  <c r="V1980" i="3"/>
  <c r="Q1972" i="3"/>
  <c r="R1972" i="3"/>
  <c r="S1972" i="3"/>
  <c r="W1972" i="3"/>
  <c r="U1972" i="3"/>
  <c r="O1967" i="4" s="1"/>
  <c r="V1972" i="3"/>
  <c r="Q1964" i="3"/>
  <c r="R1964" i="3"/>
  <c r="S1964" i="3"/>
  <c r="W1964" i="3"/>
  <c r="V1964" i="3"/>
  <c r="U1964" i="3"/>
  <c r="O1959" i="4" s="1"/>
  <c r="Q1956" i="3"/>
  <c r="R1956" i="3"/>
  <c r="S1956" i="3"/>
  <c r="W1956" i="3"/>
  <c r="U1956" i="3"/>
  <c r="O1951" i="4" s="1"/>
  <c r="V1956" i="3"/>
  <c r="Q1948" i="3"/>
  <c r="R1948" i="3"/>
  <c r="S1948" i="3"/>
  <c r="W1948" i="3"/>
  <c r="U1948" i="3"/>
  <c r="O1943" i="4" s="1"/>
  <c r="V1948" i="3"/>
  <c r="Q1940" i="3"/>
  <c r="R1940" i="3"/>
  <c r="S1940" i="3"/>
  <c r="W1940" i="3"/>
  <c r="V1940" i="3"/>
  <c r="U1940" i="3"/>
  <c r="O1935" i="4" s="1"/>
  <c r="Q1932" i="3"/>
  <c r="R1932" i="3"/>
  <c r="S1932" i="3"/>
  <c r="W1932" i="3"/>
  <c r="U1932" i="3"/>
  <c r="O1927" i="4" s="1"/>
  <c r="V1932" i="3"/>
  <c r="Q1924" i="3"/>
  <c r="R1924" i="3"/>
  <c r="S1924" i="3"/>
  <c r="W1924" i="3"/>
  <c r="U1924" i="3"/>
  <c r="O1919" i="4" s="1"/>
  <c r="V1924" i="3"/>
  <c r="Q1916" i="3"/>
  <c r="R1916" i="3"/>
  <c r="S1916" i="3"/>
  <c r="W1916" i="3"/>
  <c r="U1916" i="3"/>
  <c r="O1911" i="4" s="1"/>
  <c r="V1916" i="3"/>
  <c r="Q1908" i="3"/>
  <c r="R1908" i="3"/>
  <c r="S1908" i="3"/>
  <c r="W1908" i="3"/>
  <c r="U1908" i="3"/>
  <c r="O1903" i="4" s="1"/>
  <c r="V1908" i="3"/>
  <c r="Q1900" i="3"/>
  <c r="R1900" i="3"/>
  <c r="S1900" i="3"/>
  <c r="W1900" i="3"/>
  <c r="V1900" i="3"/>
  <c r="U1900" i="3"/>
  <c r="O1895" i="4" s="1"/>
  <c r="Q1892" i="3"/>
  <c r="R1892" i="3"/>
  <c r="S1892" i="3"/>
  <c r="W1892" i="3"/>
  <c r="U1892" i="3"/>
  <c r="O1887" i="4" s="1"/>
  <c r="V1892" i="3"/>
  <c r="Q1884" i="3"/>
  <c r="R1884" i="3"/>
  <c r="S1884" i="3"/>
  <c r="W1884" i="3"/>
  <c r="U1884" i="3"/>
  <c r="O1879" i="4" s="1"/>
  <c r="V1884" i="3"/>
  <c r="Q1876" i="3"/>
  <c r="R1876" i="3"/>
  <c r="S1876" i="3"/>
  <c r="W1876" i="3"/>
  <c r="U1876" i="3"/>
  <c r="O1871" i="4" s="1"/>
  <c r="V1876" i="3"/>
  <c r="Q1868" i="3"/>
  <c r="R1868" i="3"/>
  <c r="S1868" i="3"/>
  <c r="W1868" i="3"/>
  <c r="U1868" i="3"/>
  <c r="O1863" i="4" s="1"/>
  <c r="V1868" i="3"/>
  <c r="Q1860" i="3"/>
  <c r="R1860" i="3"/>
  <c r="S1860" i="3"/>
  <c r="W1860" i="3"/>
  <c r="U1860" i="3"/>
  <c r="O1855" i="4" s="1"/>
  <c r="V1860" i="3"/>
  <c r="Q1852" i="3"/>
  <c r="R1852" i="3"/>
  <c r="S1852" i="3"/>
  <c r="W1852" i="3"/>
  <c r="U1852" i="3"/>
  <c r="O1847" i="4" s="1"/>
  <c r="V1852" i="3"/>
  <c r="Q1844" i="3"/>
  <c r="R1844" i="3"/>
  <c r="S1844" i="3"/>
  <c r="W1844" i="3"/>
  <c r="U1844" i="3"/>
  <c r="O1839" i="4" s="1"/>
  <c r="V1844" i="3"/>
  <c r="Q1836" i="3"/>
  <c r="R1836" i="3"/>
  <c r="S1836" i="3"/>
  <c r="W1836" i="3"/>
  <c r="U1836" i="3"/>
  <c r="O1831" i="4" s="1"/>
  <c r="V1836" i="3"/>
  <c r="Q1828" i="3"/>
  <c r="R1828" i="3"/>
  <c r="S1828" i="3"/>
  <c r="W1828" i="3"/>
  <c r="U1828" i="3"/>
  <c r="O1823" i="4" s="1"/>
  <c r="V1828" i="3"/>
  <c r="Q1820" i="3"/>
  <c r="R1820" i="3"/>
  <c r="S1820" i="3"/>
  <c r="W1820" i="3"/>
  <c r="U1820" i="3"/>
  <c r="O1815" i="4" s="1"/>
  <c r="V1820" i="3"/>
  <c r="Q1812" i="3"/>
  <c r="R1812" i="3"/>
  <c r="S1812" i="3"/>
  <c r="W1812" i="3"/>
  <c r="U1812" i="3"/>
  <c r="O1807" i="4" s="1"/>
  <c r="V1812" i="3"/>
  <c r="Q1804" i="3"/>
  <c r="R1804" i="3"/>
  <c r="S1804" i="3"/>
  <c r="W1804" i="3"/>
  <c r="U1804" i="3"/>
  <c r="O1799" i="4" s="1"/>
  <c r="V1804" i="3"/>
  <c r="Q1796" i="3"/>
  <c r="R1796" i="3"/>
  <c r="S1796" i="3"/>
  <c r="W1796" i="3"/>
  <c r="U1796" i="3"/>
  <c r="O1791" i="4" s="1"/>
  <c r="V1796" i="3"/>
  <c r="Q1788" i="3"/>
  <c r="R1788" i="3"/>
  <c r="S1788" i="3"/>
  <c r="W1788" i="3"/>
  <c r="U1788" i="3"/>
  <c r="O1783" i="4" s="1"/>
  <c r="V1788" i="3"/>
  <c r="Q1780" i="3"/>
  <c r="R1780" i="3"/>
  <c r="S1780" i="3"/>
  <c r="W1780" i="3"/>
  <c r="U1780" i="3"/>
  <c r="O1775" i="4" s="1"/>
  <c r="V1780" i="3"/>
  <c r="Q1772" i="3"/>
  <c r="R1772" i="3"/>
  <c r="S1772" i="3"/>
  <c r="W1772" i="3"/>
  <c r="U1772" i="3"/>
  <c r="O1767" i="4" s="1"/>
  <c r="V1772" i="3"/>
  <c r="Q1764" i="3"/>
  <c r="R1764" i="3"/>
  <c r="S1764" i="3"/>
  <c r="W1764" i="3"/>
  <c r="U1764" i="3"/>
  <c r="O1759" i="4" s="1"/>
  <c r="V1764" i="3"/>
  <c r="Q1756" i="3"/>
  <c r="R1756" i="3"/>
  <c r="S1756" i="3"/>
  <c r="W1756" i="3"/>
  <c r="U1756" i="3"/>
  <c r="O1751" i="4" s="1"/>
  <c r="V1756" i="3"/>
  <c r="Q1748" i="3"/>
  <c r="R1748" i="3"/>
  <c r="S1748" i="3"/>
  <c r="W1748" i="3"/>
  <c r="U1748" i="3"/>
  <c r="O1743" i="4" s="1"/>
  <c r="V1748" i="3"/>
  <c r="Q1740" i="3"/>
  <c r="R1740" i="3"/>
  <c r="S1740" i="3"/>
  <c r="W1740" i="3"/>
  <c r="U1740" i="3"/>
  <c r="O1735" i="4" s="1"/>
  <c r="V1740" i="3"/>
  <c r="Q1732" i="3"/>
  <c r="R1732" i="3"/>
  <c r="S1732" i="3"/>
  <c r="W1732" i="3"/>
  <c r="U1732" i="3"/>
  <c r="O1727" i="4" s="1"/>
  <c r="V1732" i="3"/>
  <c r="Q1724" i="3"/>
  <c r="R1724" i="3"/>
  <c r="S1724" i="3"/>
  <c r="W1724" i="3"/>
  <c r="U1724" i="3"/>
  <c r="O1719" i="4" s="1"/>
  <c r="V1724" i="3"/>
  <c r="Q1716" i="3"/>
  <c r="R1716" i="3"/>
  <c r="S1716" i="3"/>
  <c r="W1716" i="3"/>
  <c r="U1716" i="3"/>
  <c r="O1711" i="4" s="1"/>
  <c r="V1716" i="3"/>
  <c r="Q1708" i="3"/>
  <c r="R1708" i="3"/>
  <c r="S1708" i="3"/>
  <c r="W1708" i="3"/>
  <c r="U1708" i="3"/>
  <c r="O1703" i="4" s="1"/>
  <c r="V1708" i="3"/>
  <c r="Q1700" i="3"/>
  <c r="R1700" i="3"/>
  <c r="S1700" i="3"/>
  <c r="W1700" i="3"/>
  <c r="U1700" i="3"/>
  <c r="O1695" i="4" s="1"/>
  <c r="V1700" i="3"/>
  <c r="Q1692" i="3"/>
  <c r="R1692" i="3"/>
  <c r="S1692" i="3"/>
  <c r="W1692" i="3"/>
  <c r="U1692" i="3"/>
  <c r="O1687" i="4" s="1"/>
  <c r="V1692" i="3"/>
  <c r="Q1684" i="3"/>
  <c r="R1684" i="3"/>
  <c r="S1684" i="3"/>
  <c r="W1684" i="3"/>
  <c r="U1684" i="3"/>
  <c r="O1679" i="4" s="1"/>
  <c r="V1684" i="3"/>
  <c r="Q1676" i="3"/>
  <c r="R1676" i="3"/>
  <c r="S1676" i="3"/>
  <c r="W1676" i="3"/>
  <c r="U1676" i="3"/>
  <c r="O1671" i="4" s="1"/>
  <c r="V1676" i="3"/>
  <c r="Q1668" i="3"/>
  <c r="R1668" i="3"/>
  <c r="S1668" i="3"/>
  <c r="W1668" i="3"/>
  <c r="U1668" i="3"/>
  <c r="O1663" i="4" s="1"/>
  <c r="V1668" i="3"/>
  <c r="Q1660" i="3"/>
  <c r="R1660" i="3"/>
  <c r="S1660" i="3"/>
  <c r="W1660" i="3"/>
  <c r="U1660" i="3"/>
  <c r="O1655" i="4" s="1"/>
  <c r="V1660" i="3"/>
  <c r="Q1652" i="3"/>
  <c r="R1652" i="3"/>
  <c r="S1652" i="3"/>
  <c r="W1652" i="3"/>
  <c r="U1652" i="3"/>
  <c r="O1647" i="4" s="1"/>
  <c r="V1652" i="3"/>
  <c r="Q1644" i="3"/>
  <c r="R1644" i="3"/>
  <c r="S1644" i="3"/>
  <c r="W1644" i="3"/>
  <c r="U1644" i="3"/>
  <c r="O1639" i="4" s="1"/>
  <c r="V1644" i="3"/>
  <c r="Q1636" i="3"/>
  <c r="R1636" i="3"/>
  <c r="S1636" i="3"/>
  <c r="W1636" i="3"/>
  <c r="U1636" i="3"/>
  <c r="O1631" i="4" s="1"/>
  <c r="V1636" i="3"/>
  <c r="Q1628" i="3"/>
  <c r="R1628" i="3"/>
  <c r="S1628" i="3"/>
  <c r="W1628" i="3"/>
  <c r="U1628" i="3"/>
  <c r="O1623" i="4" s="1"/>
  <c r="V1628" i="3"/>
  <c r="Q1620" i="3"/>
  <c r="R1620" i="3"/>
  <c r="S1620" i="3"/>
  <c r="W1620" i="3"/>
  <c r="U1620" i="3"/>
  <c r="O1615" i="4" s="1"/>
  <c r="V1620" i="3"/>
  <c r="Q1612" i="3"/>
  <c r="R1612" i="3"/>
  <c r="S1612" i="3"/>
  <c r="W1612" i="3"/>
  <c r="U1612" i="3"/>
  <c r="O1607" i="4" s="1"/>
  <c r="V1612" i="3"/>
  <c r="Q1604" i="3"/>
  <c r="R1604" i="3"/>
  <c r="S1604" i="3"/>
  <c r="W1604" i="3"/>
  <c r="U1604" i="3"/>
  <c r="O1599" i="4" s="1"/>
  <c r="V1604" i="3"/>
  <c r="Q1596" i="3"/>
  <c r="R1596" i="3"/>
  <c r="S1596" i="3"/>
  <c r="W1596" i="3"/>
  <c r="U1596" i="3"/>
  <c r="O1591" i="4" s="1"/>
  <c r="V1596" i="3"/>
  <c r="Q1588" i="3"/>
  <c r="R1588" i="3"/>
  <c r="S1588" i="3"/>
  <c r="W1588" i="3"/>
  <c r="U1588" i="3"/>
  <c r="O1583" i="4" s="1"/>
  <c r="V1588" i="3"/>
  <c r="Q1580" i="3"/>
  <c r="R1580" i="3"/>
  <c r="S1580" i="3"/>
  <c r="W1580" i="3"/>
  <c r="U1580" i="3"/>
  <c r="O1575" i="4" s="1"/>
  <c r="V1580" i="3"/>
  <c r="Q1572" i="3"/>
  <c r="R1572" i="3"/>
  <c r="S1572" i="3"/>
  <c r="W1572" i="3"/>
  <c r="U1572" i="3"/>
  <c r="O1567" i="4" s="1"/>
  <c r="V1572" i="3"/>
  <c r="Q1564" i="3"/>
  <c r="R1564" i="3"/>
  <c r="S1564" i="3"/>
  <c r="W1564" i="3"/>
  <c r="U1564" i="3"/>
  <c r="O1559" i="4" s="1"/>
  <c r="V1564" i="3"/>
  <c r="Q1556" i="3"/>
  <c r="R1556" i="3"/>
  <c r="S1556" i="3"/>
  <c r="W1556" i="3"/>
  <c r="U1556" i="3"/>
  <c r="O1551" i="4" s="1"/>
  <c r="V1556" i="3"/>
  <c r="Q1548" i="3"/>
  <c r="R1548" i="3"/>
  <c r="S1548" i="3"/>
  <c r="W1548" i="3"/>
  <c r="U1548" i="3"/>
  <c r="O1543" i="4" s="1"/>
  <c r="V1548" i="3"/>
  <c r="Q1540" i="3"/>
  <c r="S1540" i="3"/>
  <c r="W1540" i="3"/>
  <c r="R1540" i="3"/>
  <c r="U1540" i="3"/>
  <c r="O1535" i="4" s="1"/>
  <c r="V1540" i="3"/>
  <c r="Q1532" i="3"/>
  <c r="S1532" i="3"/>
  <c r="R1532" i="3"/>
  <c r="W1532" i="3"/>
  <c r="U1532" i="3"/>
  <c r="O1527" i="4" s="1"/>
  <c r="V1532" i="3"/>
  <c r="Q1524" i="3"/>
  <c r="R1524" i="3"/>
  <c r="S1524" i="3"/>
  <c r="W1524" i="3"/>
  <c r="U1524" i="3"/>
  <c r="O1519" i="4" s="1"/>
  <c r="V1524" i="3"/>
  <c r="Q1516" i="3"/>
  <c r="R1516" i="3"/>
  <c r="S1516" i="3"/>
  <c r="W1516" i="3"/>
  <c r="U1516" i="3"/>
  <c r="O1511" i="4" s="1"/>
  <c r="V1516" i="3"/>
  <c r="Q1508" i="3"/>
  <c r="R1508" i="3"/>
  <c r="S1508" i="3"/>
  <c r="W1508" i="3"/>
  <c r="U1508" i="3"/>
  <c r="O1503" i="4" s="1"/>
  <c r="V1508" i="3"/>
  <c r="Q1500" i="3"/>
  <c r="S1500" i="3"/>
  <c r="W1500" i="3"/>
  <c r="R1500" i="3"/>
  <c r="U1500" i="3"/>
  <c r="O1495" i="4" s="1"/>
  <c r="V1500" i="3"/>
  <c r="Q1492" i="3"/>
  <c r="R1492" i="3"/>
  <c r="S1492" i="3"/>
  <c r="W1492" i="3"/>
  <c r="U1492" i="3"/>
  <c r="O1487" i="4" s="1"/>
  <c r="V1492" i="3"/>
  <c r="Q1484" i="3"/>
  <c r="S1484" i="3"/>
  <c r="R1484" i="3"/>
  <c r="W1484" i="3"/>
  <c r="U1484" i="3"/>
  <c r="O1479" i="4" s="1"/>
  <c r="V1484" i="3"/>
  <c r="Q1476" i="3"/>
  <c r="R1476" i="3"/>
  <c r="S1476" i="3"/>
  <c r="W1476" i="3"/>
  <c r="U1476" i="3"/>
  <c r="O1471" i="4" s="1"/>
  <c r="V1476" i="3"/>
  <c r="Q1468" i="3"/>
  <c r="R1468" i="3"/>
  <c r="S1468" i="3"/>
  <c r="W1468" i="3"/>
  <c r="U1468" i="3"/>
  <c r="O1463" i="4" s="1"/>
  <c r="V1468" i="3"/>
  <c r="Q1460" i="3"/>
  <c r="R1460" i="3"/>
  <c r="S1460" i="3"/>
  <c r="W1460" i="3"/>
  <c r="U1460" i="3"/>
  <c r="O1455" i="4" s="1"/>
  <c r="V1460" i="3"/>
  <c r="Q1452" i="3"/>
  <c r="S1452" i="3"/>
  <c r="W1452" i="3"/>
  <c r="R1452" i="3"/>
  <c r="U1452" i="3"/>
  <c r="O1447" i="4" s="1"/>
  <c r="V1452" i="3"/>
  <c r="Q1444" i="3"/>
  <c r="R1444" i="3"/>
  <c r="S1444" i="3"/>
  <c r="W1444" i="3"/>
  <c r="U1444" i="3"/>
  <c r="O1439" i="4" s="1"/>
  <c r="V1444" i="3"/>
  <c r="Q1436" i="3"/>
  <c r="S1436" i="3"/>
  <c r="W1436" i="3"/>
  <c r="R1436" i="3"/>
  <c r="U1436" i="3"/>
  <c r="O1431" i="4" s="1"/>
  <c r="V1436" i="3"/>
  <c r="Q1428" i="3"/>
  <c r="S1428" i="3"/>
  <c r="R1428" i="3"/>
  <c r="W1428" i="3"/>
  <c r="U1428" i="3"/>
  <c r="O1423" i="4" s="1"/>
  <c r="V1428" i="3"/>
  <c r="Q1420" i="3"/>
  <c r="S1420" i="3"/>
  <c r="R1420" i="3"/>
  <c r="W1420" i="3"/>
  <c r="U1420" i="3"/>
  <c r="O1415" i="4" s="1"/>
  <c r="V1420" i="3"/>
  <c r="Q1412" i="3"/>
  <c r="R1412" i="3"/>
  <c r="S1412" i="3"/>
  <c r="W1412" i="3"/>
  <c r="U1412" i="3"/>
  <c r="O1407" i="4" s="1"/>
  <c r="V1412" i="3"/>
  <c r="Q1404" i="3"/>
  <c r="S1404" i="3"/>
  <c r="W1404" i="3"/>
  <c r="R1404" i="3"/>
  <c r="U1404" i="3"/>
  <c r="O1399" i="4" s="1"/>
  <c r="V1404" i="3"/>
  <c r="Q1396" i="3"/>
  <c r="S1396" i="3"/>
  <c r="W1396" i="3"/>
  <c r="R1396" i="3"/>
  <c r="U1396" i="3"/>
  <c r="O1391" i="4" s="1"/>
  <c r="V1396" i="3"/>
  <c r="Q1388" i="3"/>
  <c r="S1388" i="3"/>
  <c r="W1388" i="3"/>
  <c r="R1388" i="3"/>
  <c r="U1388" i="3"/>
  <c r="O1383" i="4" s="1"/>
  <c r="V1388" i="3"/>
  <c r="Q1380" i="3"/>
  <c r="R1380" i="3"/>
  <c r="S1380" i="3"/>
  <c r="W1380" i="3"/>
  <c r="U1380" i="3"/>
  <c r="O1375" i="4" s="1"/>
  <c r="V1380" i="3"/>
  <c r="Q1372" i="3"/>
  <c r="S1372" i="3"/>
  <c r="W1372" i="3"/>
  <c r="R1372" i="3"/>
  <c r="U1372" i="3"/>
  <c r="O1367" i="4" s="1"/>
  <c r="V1372" i="3"/>
  <c r="Q1364" i="3"/>
  <c r="S1364" i="3"/>
  <c r="R1364" i="3"/>
  <c r="W1364" i="3"/>
  <c r="U1364" i="3"/>
  <c r="O1359" i="4" s="1"/>
  <c r="V1364" i="3"/>
  <c r="Q1356" i="3"/>
  <c r="S1356" i="3"/>
  <c r="R1356" i="3"/>
  <c r="W1356" i="3"/>
  <c r="U1356" i="3"/>
  <c r="O1351" i="4" s="1"/>
  <c r="V1356" i="3"/>
  <c r="Q1348" i="3"/>
  <c r="R1348" i="3"/>
  <c r="S1348" i="3"/>
  <c r="W1348" i="3"/>
  <c r="U1348" i="3"/>
  <c r="O1343" i="4" s="1"/>
  <c r="V1348" i="3"/>
  <c r="Q1340" i="3"/>
  <c r="S1340" i="3"/>
  <c r="W1340" i="3"/>
  <c r="R1340" i="3"/>
  <c r="U1340" i="3"/>
  <c r="O1335" i="4" s="1"/>
  <c r="V1340" i="3"/>
  <c r="Q1332" i="3"/>
  <c r="S1332" i="3"/>
  <c r="W1332" i="3"/>
  <c r="R1332" i="3"/>
  <c r="U1332" i="3"/>
  <c r="O1327" i="4" s="1"/>
  <c r="V1332" i="3"/>
  <c r="Q1324" i="3"/>
  <c r="S1324" i="3"/>
  <c r="W1324" i="3"/>
  <c r="R1324" i="3"/>
  <c r="U1324" i="3"/>
  <c r="O1319" i="4" s="1"/>
  <c r="V1324" i="3"/>
  <c r="Q1316" i="3"/>
  <c r="R1316" i="3"/>
  <c r="S1316" i="3"/>
  <c r="W1316" i="3"/>
  <c r="U1316" i="3"/>
  <c r="O1311" i="4" s="1"/>
  <c r="V1316" i="3"/>
  <c r="Q1308" i="3"/>
  <c r="S1308" i="3"/>
  <c r="W1308" i="3"/>
  <c r="R1308" i="3"/>
  <c r="U1308" i="3"/>
  <c r="O1303" i="4" s="1"/>
  <c r="V1308" i="3"/>
  <c r="Q1300" i="3"/>
  <c r="S1300" i="3"/>
  <c r="R1300" i="3"/>
  <c r="W1300" i="3"/>
  <c r="U1300" i="3"/>
  <c r="O1295" i="4" s="1"/>
  <c r="V1300" i="3"/>
  <c r="Q1292" i="3"/>
  <c r="S1292" i="3"/>
  <c r="R1292" i="3"/>
  <c r="W1292" i="3"/>
  <c r="U1292" i="3"/>
  <c r="O1287" i="4" s="1"/>
  <c r="V1292" i="3"/>
  <c r="Q1284" i="3"/>
  <c r="R1284" i="3"/>
  <c r="S1284" i="3"/>
  <c r="W1284" i="3"/>
  <c r="U1284" i="3"/>
  <c r="O1279" i="4" s="1"/>
  <c r="V1284" i="3"/>
  <c r="Q1276" i="3"/>
  <c r="S1276" i="3"/>
  <c r="W1276" i="3"/>
  <c r="R1276" i="3"/>
  <c r="U1276" i="3"/>
  <c r="O1271" i="4" s="1"/>
  <c r="V1276" i="3"/>
  <c r="Q1268" i="3"/>
  <c r="S1268" i="3"/>
  <c r="W1268" i="3"/>
  <c r="R1268" i="3"/>
  <c r="U1268" i="3"/>
  <c r="O1263" i="4" s="1"/>
  <c r="V1268" i="3"/>
  <c r="Q1260" i="3"/>
  <c r="S1260" i="3"/>
  <c r="W1260" i="3"/>
  <c r="R1260" i="3"/>
  <c r="U1260" i="3"/>
  <c r="O1255" i="4" s="1"/>
  <c r="V1260" i="3"/>
  <c r="Q1252" i="3"/>
  <c r="R1252" i="3"/>
  <c r="S1252" i="3"/>
  <c r="W1252" i="3"/>
  <c r="U1252" i="3"/>
  <c r="O1247" i="4" s="1"/>
  <c r="V1252" i="3"/>
  <c r="Q1244" i="3"/>
  <c r="S1244" i="3"/>
  <c r="W1244" i="3"/>
  <c r="R1244" i="3"/>
  <c r="U1244" i="3"/>
  <c r="O1239" i="4" s="1"/>
  <c r="V1244" i="3"/>
  <c r="Q1236" i="3"/>
  <c r="S1236" i="3"/>
  <c r="R1236" i="3"/>
  <c r="W1236" i="3"/>
  <c r="U1236" i="3"/>
  <c r="O1231" i="4" s="1"/>
  <c r="V1236" i="3"/>
  <c r="Q1228" i="3"/>
  <c r="S1228" i="3"/>
  <c r="R1228" i="3"/>
  <c r="W1228" i="3"/>
  <c r="U1228" i="3"/>
  <c r="O1223" i="4" s="1"/>
  <c r="V1228" i="3"/>
  <c r="Q1220" i="3"/>
  <c r="R1220" i="3"/>
  <c r="S1220" i="3"/>
  <c r="W1220" i="3"/>
  <c r="U1220" i="3"/>
  <c r="O1215" i="4" s="1"/>
  <c r="V1220" i="3"/>
  <c r="Q1212" i="3"/>
  <c r="S1212" i="3"/>
  <c r="W1212" i="3"/>
  <c r="R1212" i="3"/>
  <c r="U1212" i="3"/>
  <c r="O1207" i="4" s="1"/>
  <c r="V1212" i="3"/>
  <c r="Q1204" i="3"/>
  <c r="S1204" i="3"/>
  <c r="W1204" i="3"/>
  <c r="R1204" i="3"/>
  <c r="U1204" i="3"/>
  <c r="O1199" i="4" s="1"/>
  <c r="V1204" i="3"/>
  <c r="Q1196" i="3"/>
  <c r="S1196" i="3"/>
  <c r="W1196" i="3"/>
  <c r="R1196" i="3"/>
  <c r="U1196" i="3"/>
  <c r="O1191" i="4" s="1"/>
  <c r="V1196" i="3"/>
  <c r="Q1188" i="3"/>
  <c r="R1188" i="3"/>
  <c r="S1188" i="3"/>
  <c r="W1188" i="3"/>
  <c r="U1188" i="3"/>
  <c r="O1183" i="4" s="1"/>
  <c r="V1188" i="3"/>
  <c r="Q1180" i="3"/>
  <c r="S1180" i="3"/>
  <c r="W1180" i="3"/>
  <c r="R1180" i="3"/>
  <c r="V1180" i="3"/>
  <c r="U1180" i="3"/>
  <c r="O1175" i="4" s="1"/>
  <c r="Q1172" i="3"/>
  <c r="S1172" i="3"/>
  <c r="R1172" i="3"/>
  <c r="W1172" i="3"/>
  <c r="V1172" i="3"/>
  <c r="U1172" i="3"/>
  <c r="O1167" i="4" s="1"/>
  <c r="Q1164" i="3"/>
  <c r="S1164" i="3"/>
  <c r="R1164" i="3"/>
  <c r="W1164" i="3"/>
  <c r="U1164" i="3"/>
  <c r="O1159" i="4" s="1"/>
  <c r="V1164" i="3"/>
  <c r="Q1156" i="3"/>
  <c r="R1156" i="3"/>
  <c r="S1156" i="3"/>
  <c r="W1156" i="3"/>
  <c r="V1156" i="3"/>
  <c r="U1156" i="3"/>
  <c r="O1151" i="4" s="1"/>
  <c r="Q1148" i="3"/>
  <c r="S1148" i="3"/>
  <c r="W1148" i="3"/>
  <c r="V1148" i="3"/>
  <c r="U1148" i="3"/>
  <c r="O1143" i="4" s="1"/>
  <c r="R1148" i="3"/>
  <c r="Q1140" i="3"/>
  <c r="S1140" i="3"/>
  <c r="W1140" i="3"/>
  <c r="R1140" i="3"/>
  <c r="V1140" i="3"/>
  <c r="U1140" i="3"/>
  <c r="O1135" i="4" s="1"/>
  <c r="Q1132" i="3"/>
  <c r="S1132" i="3"/>
  <c r="W1132" i="3"/>
  <c r="V1132" i="3"/>
  <c r="R1132" i="3"/>
  <c r="U1132" i="3"/>
  <c r="O1127" i="4" s="1"/>
  <c r="Q1124" i="3"/>
  <c r="R1124" i="3"/>
  <c r="S1124" i="3"/>
  <c r="W1124" i="3"/>
  <c r="V1124" i="3"/>
  <c r="U1124" i="3"/>
  <c r="O1119" i="4" s="1"/>
  <c r="Q1116" i="3"/>
  <c r="S1116" i="3"/>
  <c r="W1116" i="3"/>
  <c r="V1116" i="3"/>
  <c r="R1116" i="3"/>
  <c r="U1116" i="3"/>
  <c r="O1111" i="4" s="1"/>
  <c r="Q1108" i="3"/>
  <c r="S1108" i="3"/>
  <c r="R1108" i="3"/>
  <c r="W1108" i="3"/>
  <c r="V1108" i="3"/>
  <c r="U1108" i="3"/>
  <c r="O1103" i="4" s="1"/>
  <c r="Q1100" i="3"/>
  <c r="S1100" i="3"/>
  <c r="R1100" i="3"/>
  <c r="W1100" i="3"/>
  <c r="V1100" i="3"/>
  <c r="U1100" i="3"/>
  <c r="O1095" i="4" s="1"/>
  <c r="Q1092" i="3"/>
  <c r="R1092" i="3"/>
  <c r="S1092" i="3"/>
  <c r="W1092" i="3"/>
  <c r="V1092" i="3"/>
  <c r="U1092" i="3"/>
  <c r="O1087" i="4" s="1"/>
  <c r="Q1084" i="3"/>
  <c r="S1084" i="3"/>
  <c r="W1084" i="3"/>
  <c r="V1084" i="3"/>
  <c r="U1084" i="3"/>
  <c r="O1079" i="4" s="1"/>
  <c r="R1084" i="3"/>
  <c r="Q1076" i="3"/>
  <c r="S1076" i="3"/>
  <c r="W1076" i="3"/>
  <c r="R1076" i="3"/>
  <c r="V1076" i="3"/>
  <c r="U1076" i="3"/>
  <c r="O1071" i="4" s="1"/>
  <c r="Q1068" i="3"/>
  <c r="S1068" i="3"/>
  <c r="W1068" i="3"/>
  <c r="R1068" i="3"/>
  <c r="V1068" i="3"/>
  <c r="U1068" i="3"/>
  <c r="O1063" i="4" s="1"/>
  <c r="Q1060" i="3"/>
  <c r="R1060" i="3"/>
  <c r="S1060" i="3"/>
  <c r="W1060" i="3"/>
  <c r="V1060" i="3"/>
  <c r="U1060" i="3"/>
  <c r="O1055" i="4" s="1"/>
  <c r="Q1052" i="3"/>
  <c r="S1052" i="3"/>
  <c r="W1052" i="3"/>
  <c r="R1052" i="3"/>
  <c r="V1052" i="3"/>
  <c r="U1052" i="3"/>
  <c r="O1047" i="4" s="1"/>
  <c r="Q1044" i="3"/>
  <c r="S1044" i="3"/>
  <c r="R1044" i="3"/>
  <c r="W1044" i="3"/>
  <c r="V1044" i="3"/>
  <c r="U1044" i="3"/>
  <c r="O1039" i="4" s="1"/>
  <c r="Q1036" i="3"/>
  <c r="S1036" i="3"/>
  <c r="R1036" i="3"/>
  <c r="W1036" i="3"/>
  <c r="V1036" i="3"/>
  <c r="U1036" i="3"/>
  <c r="O1031" i="4" s="1"/>
  <c r="Q1028" i="3"/>
  <c r="R1028" i="3"/>
  <c r="S1028" i="3"/>
  <c r="W1028" i="3"/>
  <c r="V1028" i="3"/>
  <c r="U1028" i="3"/>
  <c r="O1023" i="4" s="1"/>
  <c r="Q1020" i="3"/>
  <c r="S1020" i="3"/>
  <c r="W1020" i="3"/>
  <c r="V1020" i="3"/>
  <c r="U1020" i="3"/>
  <c r="O1015" i="4" s="1"/>
  <c r="R1020" i="3"/>
  <c r="Q1012" i="3"/>
  <c r="S1012" i="3"/>
  <c r="W1012" i="3"/>
  <c r="R1012" i="3"/>
  <c r="V1012" i="3"/>
  <c r="U1012" i="3"/>
  <c r="O1007" i="4" s="1"/>
  <c r="Q1004" i="3"/>
  <c r="S1004" i="3"/>
  <c r="W1004" i="3"/>
  <c r="V1004" i="3"/>
  <c r="R1004" i="3"/>
  <c r="U1004" i="3"/>
  <c r="O999" i="4" s="1"/>
  <c r="Q996" i="3"/>
  <c r="R996" i="3"/>
  <c r="S996" i="3"/>
  <c r="W996" i="3"/>
  <c r="V996" i="3"/>
  <c r="U996" i="3"/>
  <c r="O991" i="4" s="1"/>
  <c r="Q988" i="3"/>
  <c r="S988" i="3"/>
  <c r="W988" i="3"/>
  <c r="V988" i="3"/>
  <c r="R988" i="3"/>
  <c r="U988" i="3"/>
  <c r="O983" i="4" s="1"/>
  <c r="Q980" i="3"/>
  <c r="S980" i="3"/>
  <c r="R980" i="3"/>
  <c r="W980" i="3"/>
  <c r="V980" i="3"/>
  <c r="U980" i="3"/>
  <c r="O975" i="4" s="1"/>
  <c r="Q972" i="3"/>
  <c r="S972" i="3"/>
  <c r="R972" i="3"/>
  <c r="W972" i="3"/>
  <c r="V972" i="3"/>
  <c r="U972" i="3"/>
  <c r="O967" i="4" s="1"/>
  <c r="Q964" i="3"/>
  <c r="R964" i="3"/>
  <c r="S964" i="3"/>
  <c r="W964" i="3"/>
  <c r="V964" i="3"/>
  <c r="U964" i="3"/>
  <c r="O959" i="4" s="1"/>
  <c r="Q956" i="3"/>
  <c r="S956" i="3"/>
  <c r="W956" i="3"/>
  <c r="V956" i="3"/>
  <c r="R956" i="3"/>
  <c r="U956" i="3"/>
  <c r="O951" i="4" s="1"/>
  <c r="Q948" i="3"/>
  <c r="S948" i="3"/>
  <c r="W948" i="3"/>
  <c r="R948" i="3"/>
  <c r="V948" i="3"/>
  <c r="U948" i="3"/>
  <c r="O943" i="4" s="1"/>
  <c r="Q940" i="3"/>
  <c r="S940" i="3"/>
  <c r="W940" i="3"/>
  <c r="R940" i="3"/>
  <c r="V940" i="3"/>
  <c r="U940" i="3"/>
  <c r="O935" i="4" s="1"/>
  <c r="Q932" i="3"/>
  <c r="R932" i="3"/>
  <c r="S932" i="3"/>
  <c r="W932" i="3"/>
  <c r="V932" i="3"/>
  <c r="U932" i="3"/>
  <c r="O927" i="4" s="1"/>
  <c r="Q924" i="3"/>
  <c r="S924" i="3"/>
  <c r="W924" i="3"/>
  <c r="R924" i="3"/>
  <c r="V924" i="3"/>
  <c r="U924" i="3"/>
  <c r="O919" i="4" s="1"/>
  <c r="Q916" i="3"/>
  <c r="S916" i="3"/>
  <c r="R916" i="3"/>
  <c r="W916" i="3"/>
  <c r="V916" i="3"/>
  <c r="U916" i="3"/>
  <c r="O911" i="4" s="1"/>
  <c r="Q908" i="3"/>
  <c r="S908" i="3"/>
  <c r="R908" i="3"/>
  <c r="W908" i="3"/>
  <c r="V908" i="3"/>
  <c r="U908" i="3"/>
  <c r="O903" i="4" s="1"/>
  <c r="Q900" i="3"/>
  <c r="R900" i="3"/>
  <c r="S900" i="3"/>
  <c r="W900" i="3"/>
  <c r="V900" i="3"/>
  <c r="U900" i="3"/>
  <c r="O895" i="4" s="1"/>
  <c r="Q892" i="3"/>
  <c r="S892" i="3"/>
  <c r="W892" i="3"/>
  <c r="V892" i="3"/>
  <c r="U892" i="3"/>
  <c r="O887" i="4" s="1"/>
  <c r="R892" i="3"/>
  <c r="Q884" i="3"/>
  <c r="S884" i="3"/>
  <c r="W884" i="3"/>
  <c r="R884" i="3"/>
  <c r="V884" i="3"/>
  <c r="U884" i="3"/>
  <c r="O879" i="4" s="1"/>
  <c r="Q876" i="3"/>
  <c r="S876" i="3"/>
  <c r="W876" i="3"/>
  <c r="V876" i="3"/>
  <c r="R876" i="3"/>
  <c r="U876" i="3"/>
  <c r="O871" i="4" s="1"/>
  <c r="Q868" i="3"/>
  <c r="R868" i="3"/>
  <c r="S868" i="3"/>
  <c r="W868" i="3"/>
  <c r="V868" i="3"/>
  <c r="U868" i="3"/>
  <c r="O863" i="4" s="1"/>
  <c r="Q860" i="3"/>
  <c r="S860" i="3"/>
  <c r="W860" i="3"/>
  <c r="V860" i="3"/>
  <c r="R860" i="3"/>
  <c r="U860" i="3"/>
  <c r="O855" i="4" s="1"/>
  <c r="Q852" i="3"/>
  <c r="S852" i="3"/>
  <c r="R852" i="3"/>
  <c r="W852" i="3"/>
  <c r="V852" i="3"/>
  <c r="U852" i="3"/>
  <c r="O847" i="4" s="1"/>
  <c r="Q844" i="3"/>
  <c r="S844" i="3"/>
  <c r="R844" i="3"/>
  <c r="W844" i="3"/>
  <c r="V844" i="3"/>
  <c r="U844" i="3"/>
  <c r="O839" i="4" s="1"/>
  <c r="Q836" i="3"/>
  <c r="R836" i="3"/>
  <c r="S836" i="3"/>
  <c r="W836" i="3"/>
  <c r="V836" i="3"/>
  <c r="U836" i="3"/>
  <c r="O831" i="4" s="1"/>
  <c r="Q828" i="3"/>
  <c r="S828" i="3"/>
  <c r="W828" i="3"/>
  <c r="V828" i="3"/>
  <c r="R828" i="3"/>
  <c r="U828" i="3"/>
  <c r="O823" i="4" s="1"/>
  <c r="Q820" i="3"/>
  <c r="S820" i="3"/>
  <c r="W820" i="3"/>
  <c r="R820" i="3"/>
  <c r="V820" i="3"/>
  <c r="U820" i="3"/>
  <c r="O815" i="4" s="1"/>
  <c r="Q812" i="3"/>
  <c r="S812" i="3"/>
  <c r="W812" i="3"/>
  <c r="R812" i="3"/>
  <c r="V812" i="3"/>
  <c r="U812" i="3"/>
  <c r="O807" i="4" s="1"/>
  <c r="Q804" i="3"/>
  <c r="R804" i="3"/>
  <c r="S804" i="3"/>
  <c r="W804" i="3"/>
  <c r="V804" i="3"/>
  <c r="U804" i="3"/>
  <c r="O799" i="4" s="1"/>
  <c r="Q796" i="3"/>
  <c r="R796" i="3"/>
  <c r="S796" i="3"/>
  <c r="W796" i="3"/>
  <c r="V796" i="3"/>
  <c r="U796" i="3"/>
  <c r="O791" i="4" s="1"/>
  <c r="Q788" i="3"/>
  <c r="R788" i="3"/>
  <c r="S788" i="3"/>
  <c r="W788" i="3"/>
  <c r="V788" i="3"/>
  <c r="U788" i="3"/>
  <c r="O783" i="4" s="1"/>
  <c r="Q780" i="3"/>
  <c r="R780" i="3"/>
  <c r="S780" i="3"/>
  <c r="W780" i="3"/>
  <c r="V780" i="3"/>
  <c r="U780" i="3"/>
  <c r="O775" i="4" s="1"/>
  <c r="Q772" i="3"/>
  <c r="R772" i="3"/>
  <c r="S772" i="3"/>
  <c r="W772" i="3"/>
  <c r="V772" i="3"/>
  <c r="U772" i="3"/>
  <c r="O767" i="4" s="1"/>
  <c r="Q764" i="3"/>
  <c r="S764" i="3"/>
  <c r="R764" i="3"/>
  <c r="W764" i="3"/>
  <c r="V764" i="3"/>
  <c r="U764" i="3"/>
  <c r="O759" i="4" s="1"/>
  <c r="Q756" i="3"/>
  <c r="R756" i="3"/>
  <c r="S756" i="3"/>
  <c r="W756" i="3"/>
  <c r="V756" i="3"/>
  <c r="U756" i="3"/>
  <c r="O751" i="4" s="1"/>
  <c r="Q748" i="3"/>
  <c r="R748" i="3"/>
  <c r="S748" i="3"/>
  <c r="W748" i="3"/>
  <c r="V748" i="3"/>
  <c r="U748" i="3"/>
  <c r="O743" i="4" s="1"/>
  <c r="Q740" i="3"/>
  <c r="R740" i="3"/>
  <c r="S740" i="3"/>
  <c r="W740" i="3"/>
  <c r="V740" i="3"/>
  <c r="U740" i="3"/>
  <c r="O735" i="4" s="1"/>
  <c r="Q732" i="3"/>
  <c r="S732" i="3"/>
  <c r="W732" i="3"/>
  <c r="V732" i="3"/>
  <c r="R732" i="3"/>
  <c r="U732" i="3"/>
  <c r="O727" i="4" s="1"/>
  <c r="Q724" i="3"/>
  <c r="R724" i="3"/>
  <c r="S724" i="3"/>
  <c r="W724" i="3"/>
  <c r="V724" i="3"/>
  <c r="U724" i="3"/>
  <c r="O719" i="4" s="1"/>
  <c r="Q716" i="3"/>
  <c r="S716" i="3"/>
  <c r="W716" i="3"/>
  <c r="R716" i="3"/>
  <c r="V716" i="3"/>
  <c r="U716" i="3"/>
  <c r="O711" i="4" s="1"/>
  <c r="Q708" i="3"/>
  <c r="R708" i="3"/>
  <c r="S708" i="3"/>
  <c r="W708" i="3"/>
  <c r="V708" i="3"/>
  <c r="U708" i="3"/>
  <c r="O703" i="4" s="1"/>
  <c r="Q700" i="3"/>
  <c r="S700" i="3"/>
  <c r="W700" i="3"/>
  <c r="V700" i="3"/>
  <c r="R700" i="3"/>
  <c r="U700" i="3"/>
  <c r="O695" i="4" s="1"/>
  <c r="Q692" i="3"/>
  <c r="R692" i="3"/>
  <c r="S692" i="3"/>
  <c r="W692" i="3"/>
  <c r="V692" i="3"/>
  <c r="U692" i="3"/>
  <c r="O687" i="4" s="1"/>
  <c r="Q684" i="3"/>
  <c r="R684" i="3"/>
  <c r="S684" i="3"/>
  <c r="W684" i="3"/>
  <c r="V684" i="3"/>
  <c r="U684" i="3"/>
  <c r="O679" i="4" s="1"/>
  <c r="Q676" i="3"/>
  <c r="R676" i="3"/>
  <c r="S676" i="3"/>
  <c r="W676" i="3"/>
  <c r="V676" i="3"/>
  <c r="U676" i="3"/>
  <c r="O671" i="4" s="1"/>
  <c r="Q668" i="3"/>
  <c r="S668" i="3"/>
  <c r="W668" i="3"/>
  <c r="V668" i="3"/>
  <c r="R668" i="3"/>
  <c r="U668" i="3"/>
  <c r="O663" i="4" s="1"/>
  <c r="Q660" i="3"/>
  <c r="R660" i="3"/>
  <c r="S660" i="3"/>
  <c r="W660" i="3"/>
  <c r="V660" i="3"/>
  <c r="U660" i="3"/>
  <c r="O655" i="4" s="1"/>
  <c r="Q652" i="3"/>
  <c r="S652" i="3"/>
  <c r="R652" i="3"/>
  <c r="W652" i="3"/>
  <c r="V652" i="3"/>
  <c r="U652" i="3"/>
  <c r="O647" i="4" s="1"/>
  <c r="Q644" i="3"/>
  <c r="R644" i="3"/>
  <c r="S644" i="3"/>
  <c r="W644" i="3"/>
  <c r="V644" i="3"/>
  <c r="U644" i="3"/>
  <c r="O639" i="4" s="1"/>
  <c r="Q636" i="3"/>
  <c r="S636" i="3"/>
  <c r="R636" i="3"/>
  <c r="W636" i="3"/>
  <c r="V636" i="3"/>
  <c r="U636" i="3"/>
  <c r="O631" i="4" s="1"/>
  <c r="Q628" i="3"/>
  <c r="R628" i="3"/>
  <c r="S628" i="3"/>
  <c r="W628" i="3"/>
  <c r="V628" i="3"/>
  <c r="U628" i="3"/>
  <c r="O623" i="4" s="1"/>
  <c r="Q620" i="3"/>
  <c r="R620" i="3"/>
  <c r="S620" i="3"/>
  <c r="W620" i="3"/>
  <c r="V620" i="3"/>
  <c r="U620" i="3"/>
  <c r="O615" i="4" s="1"/>
  <c r="Q612" i="3"/>
  <c r="R612" i="3"/>
  <c r="S612" i="3"/>
  <c r="W612" i="3"/>
  <c r="V612" i="3"/>
  <c r="U612" i="3"/>
  <c r="O607" i="4" s="1"/>
  <c r="Q604" i="3"/>
  <c r="S604" i="3"/>
  <c r="W604" i="3"/>
  <c r="V604" i="3"/>
  <c r="R604" i="3"/>
  <c r="U604" i="3"/>
  <c r="O599" i="4" s="1"/>
  <c r="Q596" i="3"/>
  <c r="R596" i="3"/>
  <c r="S596" i="3"/>
  <c r="W596" i="3"/>
  <c r="V596" i="3"/>
  <c r="U596" i="3"/>
  <c r="O591" i="4" s="1"/>
  <c r="Q588" i="3"/>
  <c r="S588" i="3"/>
  <c r="W588" i="3"/>
  <c r="R588" i="3"/>
  <c r="V588" i="3"/>
  <c r="U588" i="3"/>
  <c r="O583" i="4" s="1"/>
  <c r="Q580" i="3"/>
  <c r="R580" i="3"/>
  <c r="S580" i="3"/>
  <c r="W580" i="3"/>
  <c r="V580" i="3"/>
  <c r="U580" i="3"/>
  <c r="O575" i="4" s="1"/>
  <c r="Q572" i="3"/>
  <c r="S572" i="3"/>
  <c r="W572" i="3"/>
  <c r="R572" i="3"/>
  <c r="V572" i="3"/>
  <c r="U572" i="3"/>
  <c r="O567" i="4" s="1"/>
  <c r="Q564" i="3"/>
  <c r="R564" i="3"/>
  <c r="S564" i="3"/>
  <c r="W564" i="3"/>
  <c r="V564" i="3"/>
  <c r="U564" i="3"/>
  <c r="O559" i="4" s="1"/>
  <c r="Q556" i="3"/>
  <c r="R556" i="3"/>
  <c r="S556" i="3"/>
  <c r="W556" i="3"/>
  <c r="V556" i="3"/>
  <c r="U556" i="3"/>
  <c r="O551" i="4" s="1"/>
  <c r="Q548" i="3"/>
  <c r="R548" i="3"/>
  <c r="S548" i="3"/>
  <c r="W548" i="3"/>
  <c r="V548" i="3"/>
  <c r="U548" i="3"/>
  <c r="O543" i="4" s="1"/>
  <c r="Q540" i="3"/>
  <c r="S540" i="3"/>
  <c r="W540" i="3"/>
  <c r="R540" i="3"/>
  <c r="V540" i="3"/>
  <c r="U540" i="3"/>
  <c r="O535" i="4" s="1"/>
  <c r="Q532" i="3"/>
  <c r="R532" i="3"/>
  <c r="S532" i="3"/>
  <c r="W532" i="3"/>
  <c r="V532" i="3"/>
  <c r="U532" i="3"/>
  <c r="O527" i="4" s="1"/>
  <c r="Q524" i="3"/>
  <c r="S524" i="3"/>
  <c r="R524" i="3"/>
  <c r="W524" i="3"/>
  <c r="V524" i="3"/>
  <c r="U524" i="3"/>
  <c r="O519" i="4" s="1"/>
  <c r="Q516" i="3"/>
  <c r="R516" i="3"/>
  <c r="S516" i="3"/>
  <c r="W516" i="3"/>
  <c r="V516" i="3"/>
  <c r="U516" i="3"/>
  <c r="O511" i="4" s="1"/>
  <c r="Q508" i="3"/>
  <c r="S508" i="3"/>
  <c r="R508" i="3"/>
  <c r="W508" i="3"/>
  <c r="V508" i="3"/>
  <c r="U508" i="3"/>
  <c r="O503" i="4" s="1"/>
  <c r="Q500" i="3"/>
  <c r="R500" i="3"/>
  <c r="S500" i="3"/>
  <c r="W500" i="3"/>
  <c r="V500" i="3"/>
  <c r="U500" i="3"/>
  <c r="O495" i="4" s="1"/>
  <c r="Q492" i="3"/>
  <c r="R492" i="3"/>
  <c r="S492" i="3"/>
  <c r="W492" i="3"/>
  <c r="V492" i="3"/>
  <c r="U492" i="3"/>
  <c r="O487" i="4" s="1"/>
  <c r="Q484" i="3"/>
  <c r="R484" i="3"/>
  <c r="S484" i="3"/>
  <c r="W484" i="3"/>
  <c r="V484" i="3"/>
  <c r="U484" i="3"/>
  <c r="O479" i="4" s="1"/>
  <c r="Q476" i="3"/>
  <c r="S476" i="3"/>
  <c r="W476" i="3"/>
  <c r="V476" i="3"/>
  <c r="U476" i="3"/>
  <c r="O471" i="4" s="1"/>
  <c r="R476" i="3"/>
  <c r="Q468" i="3"/>
  <c r="R468" i="3"/>
  <c r="S468" i="3"/>
  <c r="W468" i="3"/>
  <c r="V468" i="3"/>
  <c r="U468" i="3"/>
  <c r="O463" i="4" s="1"/>
  <c r="Q460" i="3"/>
  <c r="S460" i="3"/>
  <c r="W460" i="3"/>
  <c r="R460" i="3"/>
  <c r="V460" i="3"/>
  <c r="U460" i="3"/>
  <c r="O455" i="4" s="1"/>
  <c r="Q452" i="3"/>
  <c r="R452" i="3"/>
  <c r="S452" i="3"/>
  <c r="W452" i="3"/>
  <c r="V452" i="3"/>
  <c r="U452" i="3"/>
  <c r="O447" i="4" s="1"/>
  <c r="Q444" i="3"/>
  <c r="S444" i="3"/>
  <c r="W444" i="3"/>
  <c r="V444" i="3"/>
  <c r="R444" i="3"/>
  <c r="U444" i="3"/>
  <c r="O439" i="4" s="1"/>
  <c r="Q436" i="3"/>
  <c r="R436" i="3"/>
  <c r="S436" i="3"/>
  <c r="W436" i="3"/>
  <c r="V436" i="3"/>
  <c r="U436" i="3"/>
  <c r="O431" i="4" s="1"/>
  <c r="Q428" i="3"/>
  <c r="R428" i="3"/>
  <c r="S428" i="3"/>
  <c r="W428" i="3"/>
  <c r="V428" i="3"/>
  <c r="U428" i="3"/>
  <c r="O423" i="4" s="1"/>
  <c r="Q420" i="3"/>
  <c r="R420" i="3"/>
  <c r="S420" i="3"/>
  <c r="W420" i="3"/>
  <c r="V420" i="3"/>
  <c r="U420" i="3"/>
  <c r="O415" i="4" s="1"/>
  <c r="Q412" i="3"/>
  <c r="S412" i="3"/>
  <c r="W412" i="3"/>
  <c r="V412" i="3"/>
  <c r="R412" i="3"/>
  <c r="U412" i="3"/>
  <c r="O407" i="4" s="1"/>
  <c r="Q404" i="3"/>
  <c r="R404" i="3"/>
  <c r="S404" i="3"/>
  <c r="W404" i="3"/>
  <c r="V404" i="3"/>
  <c r="U404" i="3"/>
  <c r="O399" i="4" s="1"/>
  <c r="Q396" i="3"/>
  <c r="S396" i="3"/>
  <c r="R396" i="3"/>
  <c r="W396" i="3"/>
  <c r="V396" i="3"/>
  <c r="U396" i="3"/>
  <c r="O391" i="4" s="1"/>
  <c r="Q388" i="3"/>
  <c r="R388" i="3"/>
  <c r="S388" i="3"/>
  <c r="W388" i="3"/>
  <c r="V388" i="3"/>
  <c r="U388" i="3"/>
  <c r="O383" i="4" s="1"/>
  <c r="Q380" i="3"/>
  <c r="S380" i="3"/>
  <c r="R380" i="3"/>
  <c r="W380" i="3"/>
  <c r="V380" i="3"/>
  <c r="U380" i="3"/>
  <c r="O375" i="4" s="1"/>
  <c r="Q372" i="3"/>
  <c r="R372" i="3"/>
  <c r="S372" i="3"/>
  <c r="W372" i="3"/>
  <c r="V372" i="3"/>
  <c r="U372" i="3"/>
  <c r="O367" i="4" s="1"/>
  <c r="Q364" i="3"/>
  <c r="R364" i="3"/>
  <c r="S364" i="3"/>
  <c r="W364" i="3"/>
  <c r="V364" i="3"/>
  <c r="U364" i="3"/>
  <c r="O359" i="4" s="1"/>
  <c r="Q356" i="3"/>
  <c r="R356" i="3"/>
  <c r="S356" i="3"/>
  <c r="W356" i="3"/>
  <c r="V356" i="3"/>
  <c r="U356" i="3"/>
  <c r="O351" i="4" s="1"/>
  <c r="Q348" i="3"/>
  <c r="S348" i="3"/>
  <c r="W348" i="3"/>
  <c r="V348" i="3"/>
  <c r="U348" i="3"/>
  <c r="O343" i="4" s="1"/>
  <c r="R348" i="3"/>
  <c r="Q340" i="3"/>
  <c r="R340" i="3"/>
  <c r="S340" i="3"/>
  <c r="W340" i="3"/>
  <c r="V340" i="3"/>
  <c r="U340" i="3"/>
  <c r="O335" i="4" s="1"/>
  <c r="Q332" i="3"/>
  <c r="S332" i="3"/>
  <c r="W332" i="3"/>
  <c r="R332" i="3"/>
  <c r="V332" i="3"/>
  <c r="U332" i="3"/>
  <c r="O327" i="4" s="1"/>
  <c r="Q324" i="3"/>
  <c r="R324" i="3"/>
  <c r="S324" i="3"/>
  <c r="W324" i="3"/>
  <c r="V324" i="3"/>
  <c r="U324" i="3"/>
  <c r="O319" i="4" s="1"/>
  <c r="Q316" i="3"/>
  <c r="S316" i="3"/>
  <c r="R316" i="3"/>
  <c r="V316" i="3"/>
  <c r="W316" i="3"/>
  <c r="U316" i="3"/>
  <c r="O311" i="4" s="1"/>
  <c r="Q308" i="3"/>
  <c r="R308" i="3"/>
  <c r="S308" i="3"/>
  <c r="W308" i="3"/>
  <c r="V308" i="3"/>
  <c r="U308" i="3"/>
  <c r="O303" i="4" s="1"/>
  <c r="Q300" i="3"/>
  <c r="R300" i="3"/>
  <c r="S300" i="3"/>
  <c r="W300" i="3"/>
  <c r="V300" i="3"/>
  <c r="U300" i="3"/>
  <c r="O295" i="4" s="1"/>
  <c r="Q292" i="3"/>
  <c r="R292" i="3"/>
  <c r="S292" i="3"/>
  <c r="V292" i="3"/>
  <c r="W292" i="3"/>
  <c r="U292" i="3"/>
  <c r="O287" i="4" s="1"/>
  <c r="Q284" i="3"/>
  <c r="S284" i="3"/>
  <c r="R284" i="3"/>
  <c r="V284" i="3"/>
  <c r="W284" i="3"/>
  <c r="U284" i="3"/>
  <c r="O279" i="4" s="1"/>
  <c r="Q276" i="3"/>
  <c r="R276" i="3"/>
  <c r="S276" i="3"/>
  <c r="W276" i="3"/>
  <c r="V276" i="3"/>
  <c r="U276" i="3"/>
  <c r="O271" i="4" s="1"/>
  <c r="Q268" i="3"/>
  <c r="S268" i="3"/>
  <c r="R268" i="3"/>
  <c r="V268" i="3"/>
  <c r="W268" i="3"/>
  <c r="U268" i="3"/>
  <c r="O263" i="4" s="1"/>
  <c r="Q260" i="3"/>
  <c r="R260" i="3"/>
  <c r="S260" i="3"/>
  <c r="W260" i="3"/>
  <c r="V260" i="3"/>
  <c r="U260" i="3"/>
  <c r="O255" i="4" s="1"/>
  <c r="Q252" i="3"/>
  <c r="S252" i="3"/>
  <c r="R252" i="3"/>
  <c r="V252" i="3"/>
  <c r="W252" i="3"/>
  <c r="U252" i="3"/>
  <c r="O247" i="4" s="1"/>
  <c r="Q244" i="3"/>
  <c r="S244" i="3"/>
  <c r="R244" i="3"/>
  <c r="W244" i="3"/>
  <c r="V244" i="3"/>
  <c r="U244" i="3"/>
  <c r="O239" i="4" s="1"/>
  <c r="Q236" i="3"/>
  <c r="S236" i="3"/>
  <c r="R236" i="3"/>
  <c r="W236" i="3"/>
  <c r="V236" i="3"/>
  <c r="U236" i="3"/>
  <c r="O231" i="4" s="1"/>
  <c r="Q228" i="3"/>
  <c r="R228" i="3"/>
  <c r="S228" i="3"/>
  <c r="V228" i="3"/>
  <c r="U228" i="3"/>
  <c r="O223" i="4" s="1"/>
  <c r="W228" i="3"/>
  <c r="Q220" i="3"/>
  <c r="S220" i="3"/>
  <c r="W220" i="3"/>
  <c r="V220" i="3"/>
  <c r="U220" i="3"/>
  <c r="O215" i="4" s="1"/>
  <c r="R220" i="3"/>
  <c r="Q212" i="3"/>
  <c r="S212" i="3"/>
  <c r="R212" i="3"/>
  <c r="W212" i="3"/>
  <c r="V212" i="3"/>
  <c r="U212" i="3"/>
  <c r="O207" i="4" s="1"/>
  <c r="Q204" i="3"/>
  <c r="S204" i="3"/>
  <c r="W204" i="3"/>
  <c r="R204" i="3"/>
  <c r="V204" i="3"/>
  <c r="U204" i="3"/>
  <c r="O199" i="4" s="1"/>
  <c r="Q196" i="3"/>
  <c r="R196" i="3"/>
  <c r="S196" i="3"/>
  <c r="V196" i="3"/>
  <c r="W196" i="3"/>
  <c r="U196" i="3"/>
  <c r="O191" i="4" s="1"/>
  <c r="Q188" i="3"/>
  <c r="S188" i="3"/>
  <c r="W188" i="3"/>
  <c r="V188" i="3"/>
  <c r="R188" i="3"/>
  <c r="U188" i="3"/>
  <c r="O183" i="4" s="1"/>
  <c r="Q180" i="3"/>
  <c r="S180" i="3"/>
  <c r="R180" i="3"/>
  <c r="W180" i="3"/>
  <c r="V180" i="3"/>
  <c r="U180" i="3"/>
  <c r="O175" i="4" s="1"/>
  <c r="Q172" i="3"/>
  <c r="S172" i="3"/>
  <c r="R172" i="3"/>
  <c r="W172" i="3"/>
  <c r="V172" i="3"/>
  <c r="U172" i="3"/>
  <c r="O167" i="4" s="1"/>
  <c r="Q164" i="3"/>
  <c r="R164" i="3"/>
  <c r="S164" i="3"/>
  <c r="V164" i="3"/>
  <c r="U164" i="3"/>
  <c r="O159" i="4" s="1"/>
  <c r="W164" i="3"/>
  <c r="Q156" i="3"/>
  <c r="S156" i="3"/>
  <c r="W156" i="3"/>
  <c r="V156" i="3"/>
  <c r="R156" i="3"/>
  <c r="U156" i="3"/>
  <c r="O151" i="4" s="1"/>
  <c r="Q148" i="3"/>
  <c r="S148" i="3"/>
  <c r="R148" i="3"/>
  <c r="W148" i="3"/>
  <c r="V148" i="3"/>
  <c r="U148" i="3"/>
  <c r="O143" i="4" s="1"/>
  <c r="Q140" i="3"/>
  <c r="S140" i="3"/>
  <c r="R140" i="3"/>
  <c r="W140" i="3"/>
  <c r="V140" i="3"/>
  <c r="U140" i="3"/>
  <c r="O135" i="4" s="1"/>
  <c r="Q132" i="3"/>
  <c r="R132" i="3"/>
  <c r="S132" i="3"/>
  <c r="V132" i="3"/>
  <c r="W132" i="3"/>
  <c r="U132" i="3"/>
  <c r="O127" i="4" s="1"/>
  <c r="Q124" i="3"/>
  <c r="R124" i="3"/>
  <c r="S124" i="3"/>
  <c r="W124" i="3"/>
  <c r="V124" i="3"/>
  <c r="U124" i="3"/>
  <c r="O119" i="4" s="1"/>
  <c r="Q116" i="3"/>
  <c r="S116" i="3"/>
  <c r="R116" i="3"/>
  <c r="W116" i="3"/>
  <c r="V116" i="3"/>
  <c r="U116" i="3"/>
  <c r="O111" i="4" s="1"/>
  <c r="Q108" i="3"/>
  <c r="R108" i="3"/>
  <c r="S108" i="3"/>
  <c r="W108" i="3"/>
  <c r="V108" i="3"/>
  <c r="U108" i="3"/>
  <c r="O103" i="4" s="1"/>
  <c r="Q100" i="3"/>
  <c r="S100" i="3"/>
  <c r="R100" i="3"/>
  <c r="V100" i="3"/>
  <c r="U100" i="3"/>
  <c r="O95" i="4" s="1"/>
  <c r="W100" i="3"/>
  <c r="Q92" i="3"/>
  <c r="R92" i="3"/>
  <c r="S92" i="3"/>
  <c r="W92" i="3"/>
  <c r="V92" i="3"/>
  <c r="U92" i="3"/>
  <c r="O87" i="4" s="1"/>
  <c r="Q84" i="3"/>
  <c r="S84" i="3"/>
  <c r="R84" i="3"/>
  <c r="W84" i="3"/>
  <c r="V84" i="3"/>
  <c r="U84" i="3"/>
  <c r="O79" i="4" s="1"/>
  <c r="Q76" i="3"/>
  <c r="R76" i="3"/>
  <c r="S76" i="3"/>
  <c r="W76" i="3"/>
  <c r="V76" i="3"/>
  <c r="U76" i="3"/>
  <c r="O71" i="4" s="1"/>
  <c r="Q68" i="3"/>
  <c r="R68" i="3"/>
  <c r="S68" i="3"/>
  <c r="V68" i="3"/>
  <c r="W68" i="3"/>
  <c r="U68" i="3"/>
  <c r="O63" i="4" s="1"/>
  <c r="Q60" i="3"/>
  <c r="R60" i="3"/>
  <c r="S60" i="3"/>
  <c r="W60" i="3"/>
  <c r="V60" i="3"/>
  <c r="U60" i="3"/>
  <c r="O55" i="4" s="1"/>
  <c r="Q52" i="3"/>
  <c r="S52" i="3"/>
  <c r="W52" i="3"/>
  <c r="V52" i="3"/>
  <c r="R52" i="3"/>
  <c r="U52" i="3"/>
  <c r="O47" i="4" s="1"/>
  <c r="R1990" i="3"/>
  <c r="Q1990" i="3"/>
  <c r="W1990" i="3"/>
  <c r="V1990" i="3"/>
  <c r="U1990" i="3"/>
  <c r="O1985" i="4" s="1"/>
  <c r="S1990" i="3"/>
  <c r="Q1958" i="3"/>
  <c r="R1958" i="3"/>
  <c r="W1958" i="3"/>
  <c r="S1958" i="3"/>
  <c r="U1958" i="3"/>
  <c r="O1953" i="4" s="1"/>
  <c r="V1958" i="3"/>
  <c r="R1926" i="3"/>
  <c r="Q1926" i="3"/>
  <c r="W1926" i="3"/>
  <c r="V1926" i="3"/>
  <c r="S1926" i="3"/>
  <c r="U1926" i="3"/>
  <c r="O1921" i="4" s="1"/>
  <c r="Q1894" i="3"/>
  <c r="R1894" i="3"/>
  <c r="W1894" i="3"/>
  <c r="S1894" i="3"/>
  <c r="U1894" i="3"/>
  <c r="O1889" i="4" s="1"/>
  <c r="V1894" i="3"/>
  <c r="Q1870" i="3"/>
  <c r="R1870" i="3"/>
  <c r="S1870" i="3"/>
  <c r="W1870" i="3"/>
  <c r="U1870" i="3"/>
  <c r="O1865" i="4" s="1"/>
  <c r="V1870" i="3"/>
  <c r="Q1830" i="3"/>
  <c r="R1830" i="3"/>
  <c r="W1830" i="3"/>
  <c r="V1830" i="3"/>
  <c r="S1830" i="3"/>
  <c r="U1830" i="3"/>
  <c r="O1825" i="4" s="1"/>
  <c r="Q1790" i="3"/>
  <c r="R1790" i="3"/>
  <c r="S1790" i="3"/>
  <c r="W1790" i="3"/>
  <c r="V1790" i="3"/>
  <c r="U1790" i="3"/>
  <c r="O1785" i="4" s="1"/>
  <c r="Q1758" i="3"/>
  <c r="R1758" i="3"/>
  <c r="S1758" i="3"/>
  <c r="W1758" i="3"/>
  <c r="V1758" i="3"/>
  <c r="U1758" i="3"/>
  <c r="O1753" i="4" s="1"/>
  <c r="Q1726" i="3"/>
  <c r="R1726" i="3"/>
  <c r="S1726" i="3"/>
  <c r="W1726" i="3"/>
  <c r="V1726" i="3"/>
  <c r="U1726" i="3"/>
  <c r="O1721" i="4" s="1"/>
  <c r="Q1694" i="3"/>
  <c r="R1694" i="3"/>
  <c r="S1694" i="3"/>
  <c r="W1694" i="3"/>
  <c r="V1694" i="3"/>
  <c r="U1694" i="3"/>
  <c r="O1689" i="4" s="1"/>
  <c r="R1654" i="3"/>
  <c r="Q1654" i="3"/>
  <c r="W1654" i="3"/>
  <c r="S1654" i="3"/>
  <c r="V1654" i="3"/>
  <c r="U1654" i="3"/>
  <c r="O1649" i="4" s="1"/>
  <c r="R1622" i="3"/>
  <c r="W1622" i="3"/>
  <c r="S1622" i="3"/>
  <c r="V1622" i="3"/>
  <c r="Q1622" i="3"/>
  <c r="U1622" i="3"/>
  <c r="O1617" i="4" s="1"/>
  <c r="R1590" i="3"/>
  <c r="Q1590" i="3"/>
  <c r="W1590" i="3"/>
  <c r="S1590" i="3"/>
  <c r="V1590" i="3"/>
  <c r="U1590" i="3"/>
  <c r="O1585" i="4" s="1"/>
  <c r="Q1558" i="3"/>
  <c r="R1558" i="3"/>
  <c r="W1558" i="3"/>
  <c r="S1558" i="3"/>
  <c r="V1558" i="3"/>
  <c r="U1558" i="3"/>
  <c r="O1553" i="4" s="1"/>
  <c r="Q1526" i="3"/>
  <c r="R1526" i="3"/>
  <c r="W1526" i="3"/>
  <c r="S1526" i="3"/>
  <c r="V1526" i="3"/>
  <c r="U1526" i="3"/>
  <c r="O1521" i="4" s="1"/>
  <c r="R1494" i="3"/>
  <c r="W1494" i="3"/>
  <c r="S1494" i="3"/>
  <c r="V1494" i="3"/>
  <c r="Q1494" i="3"/>
  <c r="U1494" i="3"/>
  <c r="O1489" i="4" s="1"/>
  <c r="R1462" i="3"/>
  <c r="Q1462" i="3"/>
  <c r="W1462" i="3"/>
  <c r="S1462" i="3"/>
  <c r="V1462" i="3"/>
  <c r="U1462" i="3"/>
  <c r="O1457" i="4" s="1"/>
  <c r="R1430" i="3"/>
  <c r="W1430" i="3"/>
  <c r="Q1430" i="3"/>
  <c r="S1430" i="3"/>
  <c r="V1430" i="3"/>
  <c r="U1430" i="3"/>
  <c r="O1425" i="4" s="1"/>
  <c r="R1390" i="3"/>
  <c r="Q1390" i="3"/>
  <c r="S1390" i="3"/>
  <c r="W1390" i="3"/>
  <c r="V1390" i="3"/>
  <c r="U1390" i="3"/>
  <c r="O1385" i="4" s="1"/>
  <c r="R1358" i="3"/>
  <c r="Q1358" i="3"/>
  <c r="S1358" i="3"/>
  <c r="W1358" i="3"/>
  <c r="V1358" i="3"/>
  <c r="U1358" i="3"/>
  <c r="O1353" i="4" s="1"/>
  <c r="R1326" i="3"/>
  <c r="Q1326" i="3"/>
  <c r="S1326" i="3"/>
  <c r="W1326" i="3"/>
  <c r="V1326" i="3"/>
  <c r="U1326" i="3"/>
  <c r="O1321" i="4" s="1"/>
  <c r="R1294" i="3"/>
  <c r="Q1294" i="3"/>
  <c r="S1294" i="3"/>
  <c r="W1294" i="3"/>
  <c r="V1294" i="3"/>
  <c r="U1294" i="3"/>
  <c r="O1289" i="4" s="1"/>
  <c r="R1262" i="3"/>
  <c r="Q1262" i="3"/>
  <c r="S1262" i="3"/>
  <c r="W1262" i="3"/>
  <c r="V1262" i="3"/>
  <c r="U1262" i="3"/>
  <c r="O1257" i="4" s="1"/>
  <c r="R1230" i="3"/>
  <c r="Q1230" i="3"/>
  <c r="S1230" i="3"/>
  <c r="W1230" i="3"/>
  <c r="V1230" i="3"/>
  <c r="U1230" i="3"/>
  <c r="O1225" i="4" s="1"/>
  <c r="R1198" i="3"/>
  <c r="Q1198" i="3"/>
  <c r="S1198" i="3"/>
  <c r="W1198" i="3"/>
  <c r="V1198" i="3"/>
  <c r="U1198" i="3"/>
  <c r="O1193" i="4" s="1"/>
  <c r="R1166" i="3"/>
  <c r="Q1166" i="3"/>
  <c r="S1166" i="3"/>
  <c r="W1166" i="3"/>
  <c r="V1166" i="3"/>
  <c r="U1166" i="3"/>
  <c r="O1161" i="4" s="1"/>
  <c r="R1134" i="3"/>
  <c r="Q1134" i="3"/>
  <c r="S1134" i="3"/>
  <c r="W1134" i="3"/>
  <c r="V1134" i="3"/>
  <c r="U1134" i="3"/>
  <c r="O1129" i="4" s="1"/>
  <c r="R1102" i="3"/>
  <c r="Q1102" i="3"/>
  <c r="S1102" i="3"/>
  <c r="W1102" i="3"/>
  <c r="V1102" i="3"/>
  <c r="U1102" i="3"/>
  <c r="O1097" i="4" s="1"/>
  <c r="Q1062" i="3"/>
  <c r="R1062" i="3"/>
  <c r="W1062" i="3"/>
  <c r="V1062" i="3"/>
  <c r="S1062" i="3"/>
  <c r="U1062" i="3"/>
  <c r="O1057" i="4" s="1"/>
  <c r="Q1030" i="3"/>
  <c r="R1030" i="3"/>
  <c r="W1030" i="3"/>
  <c r="V1030" i="3"/>
  <c r="S1030" i="3"/>
  <c r="U1030" i="3"/>
  <c r="O1025" i="4" s="1"/>
  <c r="Q1006" i="3"/>
  <c r="R1006" i="3"/>
  <c r="S1006" i="3"/>
  <c r="W1006" i="3"/>
  <c r="V1006" i="3"/>
  <c r="U1006" i="3"/>
  <c r="O1001" i="4" s="1"/>
  <c r="Q982" i="3"/>
  <c r="R982" i="3"/>
  <c r="W982" i="3"/>
  <c r="S982" i="3"/>
  <c r="V982" i="3"/>
  <c r="U982" i="3"/>
  <c r="O977" i="4" s="1"/>
  <c r="Q950" i="3"/>
  <c r="R950" i="3"/>
  <c r="W950" i="3"/>
  <c r="S950" i="3"/>
  <c r="V950" i="3"/>
  <c r="U950" i="3"/>
  <c r="O945" i="4" s="1"/>
  <c r="Q918" i="3"/>
  <c r="R918" i="3"/>
  <c r="W918" i="3"/>
  <c r="S918" i="3"/>
  <c r="V918" i="3"/>
  <c r="U918" i="3"/>
  <c r="O913" i="4" s="1"/>
  <c r="Q886" i="3"/>
  <c r="R886" i="3"/>
  <c r="W886" i="3"/>
  <c r="S886" i="3"/>
  <c r="V886" i="3"/>
  <c r="U886" i="3"/>
  <c r="O881" i="4" s="1"/>
  <c r="Q870" i="3"/>
  <c r="R870" i="3"/>
  <c r="W870" i="3"/>
  <c r="V870" i="3"/>
  <c r="S870" i="3"/>
  <c r="U870" i="3"/>
  <c r="O865" i="4" s="1"/>
  <c r="Q830" i="3"/>
  <c r="R830" i="3"/>
  <c r="S830" i="3"/>
  <c r="W830" i="3"/>
  <c r="V830" i="3"/>
  <c r="U830" i="3"/>
  <c r="O825" i="4" s="1"/>
  <c r="Q790" i="3"/>
  <c r="W790" i="3"/>
  <c r="R790" i="3"/>
  <c r="S790" i="3"/>
  <c r="V790" i="3"/>
  <c r="U790" i="3"/>
  <c r="O785" i="4" s="1"/>
  <c r="Q758" i="3"/>
  <c r="R758" i="3"/>
  <c r="W758" i="3"/>
  <c r="S758" i="3"/>
  <c r="V758" i="3"/>
  <c r="U758" i="3"/>
  <c r="O753" i="4" s="1"/>
  <c r="Q726" i="3"/>
  <c r="R726" i="3"/>
  <c r="W726" i="3"/>
  <c r="S726" i="3"/>
  <c r="V726" i="3"/>
  <c r="U726" i="3"/>
  <c r="O721" i="4" s="1"/>
  <c r="Q694" i="3"/>
  <c r="R694" i="3"/>
  <c r="W694" i="3"/>
  <c r="S694" i="3"/>
  <c r="V694" i="3"/>
  <c r="U694" i="3"/>
  <c r="O689" i="4" s="1"/>
  <c r="Q662" i="3"/>
  <c r="R662" i="3"/>
  <c r="W662" i="3"/>
  <c r="S662" i="3"/>
  <c r="V662" i="3"/>
  <c r="U662" i="3"/>
  <c r="O657" i="4" s="1"/>
  <c r="Q630" i="3"/>
  <c r="R630" i="3"/>
  <c r="W630" i="3"/>
  <c r="S630" i="3"/>
  <c r="V630" i="3"/>
  <c r="U630" i="3"/>
  <c r="O625" i="4" s="1"/>
  <c r="Q598" i="3"/>
  <c r="R598" i="3"/>
  <c r="W598" i="3"/>
  <c r="S598" i="3"/>
  <c r="V598" i="3"/>
  <c r="U598" i="3"/>
  <c r="O593" i="4" s="1"/>
  <c r="Q566" i="3"/>
  <c r="R566" i="3"/>
  <c r="W566" i="3"/>
  <c r="S566" i="3"/>
  <c r="V566" i="3"/>
  <c r="U566" i="3"/>
  <c r="O561" i="4" s="1"/>
  <c r="Q534" i="3"/>
  <c r="R534" i="3"/>
  <c r="W534" i="3"/>
  <c r="S534" i="3"/>
  <c r="V534" i="3"/>
  <c r="U534" i="3"/>
  <c r="O529" i="4" s="1"/>
  <c r="Q502" i="3"/>
  <c r="R502" i="3"/>
  <c r="W502" i="3"/>
  <c r="S502" i="3"/>
  <c r="V502" i="3"/>
  <c r="U502" i="3"/>
  <c r="O497" i="4" s="1"/>
  <c r="Q478" i="3"/>
  <c r="R478" i="3"/>
  <c r="S478" i="3"/>
  <c r="W478" i="3"/>
  <c r="V478" i="3"/>
  <c r="U478" i="3"/>
  <c r="O473" i="4" s="1"/>
  <c r="Q454" i="3"/>
  <c r="R454" i="3"/>
  <c r="W454" i="3"/>
  <c r="V454" i="3"/>
  <c r="U454" i="3"/>
  <c r="O449" i="4" s="1"/>
  <c r="S454" i="3"/>
  <c r="Q422" i="3"/>
  <c r="R422" i="3"/>
  <c r="W422" i="3"/>
  <c r="V422" i="3"/>
  <c r="S422" i="3"/>
  <c r="U422" i="3"/>
  <c r="O417" i="4" s="1"/>
  <c r="Q390" i="3"/>
  <c r="R390" i="3"/>
  <c r="W390" i="3"/>
  <c r="V390" i="3"/>
  <c r="U390" i="3"/>
  <c r="O385" i="4" s="1"/>
  <c r="S390" i="3"/>
  <c r="Q358" i="3"/>
  <c r="R358" i="3"/>
  <c r="W358" i="3"/>
  <c r="V358" i="3"/>
  <c r="S358" i="3"/>
  <c r="U358" i="3"/>
  <c r="O353" i="4" s="1"/>
  <c r="Q326" i="3"/>
  <c r="R326" i="3"/>
  <c r="V326" i="3"/>
  <c r="W326" i="3"/>
  <c r="U326" i="3"/>
  <c r="O321" i="4" s="1"/>
  <c r="S326" i="3"/>
  <c r="Q294" i="3"/>
  <c r="R294" i="3"/>
  <c r="V294" i="3"/>
  <c r="S294" i="3"/>
  <c r="U294" i="3"/>
  <c r="O289" i="4" s="1"/>
  <c r="W294" i="3"/>
  <c r="Q262" i="3"/>
  <c r="R262" i="3"/>
  <c r="S262" i="3"/>
  <c r="V262" i="3"/>
  <c r="U262" i="3"/>
  <c r="O257" i="4" s="1"/>
  <c r="W262" i="3"/>
  <c r="Q230" i="3"/>
  <c r="R230" i="3"/>
  <c r="W230" i="3"/>
  <c r="S230" i="3"/>
  <c r="V230" i="3"/>
  <c r="U230" i="3"/>
  <c r="O225" i="4" s="1"/>
  <c r="Q198" i="3"/>
  <c r="R198" i="3"/>
  <c r="W198" i="3"/>
  <c r="S198" i="3"/>
  <c r="V198" i="3"/>
  <c r="U198" i="3"/>
  <c r="O193" i="4" s="1"/>
  <c r="Q158" i="3"/>
  <c r="R158" i="3"/>
  <c r="W158" i="3"/>
  <c r="S158" i="3"/>
  <c r="V158" i="3"/>
  <c r="U158" i="3"/>
  <c r="O153" i="4" s="1"/>
  <c r="Q118" i="3"/>
  <c r="R118" i="3"/>
  <c r="W118" i="3"/>
  <c r="S118" i="3"/>
  <c r="V118" i="3"/>
  <c r="U118" i="3"/>
  <c r="O113" i="4" s="1"/>
  <c r="Q86" i="3"/>
  <c r="R86" i="3"/>
  <c r="W86" i="3"/>
  <c r="S86" i="3"/>
  <c r="V86" i="3"/>
  <c r="U86" i="3"/>
  <c r="O81" i="4" s="1"/>
  <c r="Q54" i="3"/>
  <c r="R54" i="3"/>
  <c r="W54" i="3"/>
  <c r="S54" i="3"/>
  <c r="V54" i="3"/>
  <c r="U54" i="3"/>
  <c r="O49" i="4" s="1"/>
  <c r="Q1981" i="3"/>
  <c r="R1981" i="3"/>
  <c r="W1981" i="3"/>
  <c r="V1981" i="3"/>
  <c r="S1981" i="3"/>
  <c r="U1981" i="3"/>
  <c r="O1976" i="4" s="1"/>
  <c r="Q1949" i="3"/>
  <c r="R1949" i="3"/>
  <c r="W1949" i="3"/>
  <c r="V1949" i="3"/>
  <c r="S1949" i="3"/>
  <c r="U1949" i="3"/>
  <c r="O1944" i="4" s="1"/>
  <c r="Q1917" i="3"/>
  <c r="R1917" i="3"/>
  <c r="W1917" i="3"/>
  <c r="V1917" i="3"/>
  <c r="S1917" i="3"/>
  <c r="U1917" i="3"/>
  <c r="O1912" i="4" s="1"/>
  <c r="Q1885" i="3"/>
  <c r="R1885" i="3"/>
  <c r="W1885" i="3"/>
  <c r="V1885" i="3"/>
  <c r="S1885" i="3"/>
  <c r="U1885" i="3"/>
  <c r="O1880" i="4" s="1"/>
  <c r="Q1853" i="3"/>
  <c r="R1853" i="3"/>
  <c r="W1853" i="3"/>
  <c r="V1853" i="3"/>
  <c r="S1853" i="3"/>
  <c r="U1853" i="3"/>
  <c r="O1848" i="4" s="1"/>
  <c r="Q1821" i="3"/>
  <c r="R1821" i="3"/>
  <c r="W1821" i="3"/>
  <c r="V1821" i="3"/>
  <c r="S1821" i="3"/>
  <c r="U1821" i="3"/>
  <c r="O1816" i="4" s="1"/>
  <c r="Q1789" i="3"/>
  <c r="R1789" i="3"/>
  <c r="W1789" i="3"/>
  <c r="V1789" i="3"/>
  <c r="S1789" i="3"/>
  <c r="U1789" i="3"/>
  <c r="O1784" i="4" s="1"/>
  <c r="Q1757" i="3"/>
  <c r="R1757" i="3"/>
  <c r="W1757" i="3"/>
  <c r="V1757" i="3"/>
  <c r="S1757" i="3"/>
  <c r="U1757" i="3"/>
  <c r="O1752" i="4" s="1"/>
  <c r="Q1725" i="3"/>
  <c r="R1725" i="3"/>
  <c r="W1725" i="3"/>
  <c r="V1725" i="3"/>
  <c r="S1725" i="3"/>
  <c r="U1725" i="3"/>
  <c r="O1720" i="4" s="1"/>
  <c r="Q1693" i="3"/>
  <c r="R1693" i="3"/>
  <c r="W1693" i="3"/>
  <c r="V1693" i="3"/>
  <c r="S1693" i="3"/>
  <c r="U1693" i="3"/>
  <c r="O1688" i="4" s="1"/>
  <c r="Q1661" i="3"/>
  <c r="R1661" i="3"/>
  <c r="V1661" i="3"/>
  <c r="W1661" i="3"/>
  <c r="S1661" i="3"/>
  <c r="U1661" i="3"/>
  <c r="O1656" i="4" s="1"/>
  <c r="Q1629" i="3"/>
  <c r="R1629" i="3"/>
  <c r="W1629" i="3"/>
  <c r="V1629" i="3"/>
  <c r="S1629" i="3"/>
  <c r="U1629" i="3"/>
  <c r="O1624" i="4" s="1"/>
  <c r="Q1597" i="3"/>
  <c r="R1597" i="3"/>
  <c r="W1597" i="3"/>
  <c r="V1597" i="3"/>
  <c r="S1597" i="3"/>
  <c r="U1597" i="3"/>
  <c r="O1592" i="4" s="1"/>
  <c r="Q1565" i="3"/>
  <c r="R1565" i="3"/>
  <c r="W1565" i="3"/>
  <c r="V1565" i="3"/>
  <c r="S1565" i="3"/>
  <c r="U1565" i="3"/>
  <c r="O1560" i="4" s="1"/>
  <c r="Q1533" i="3"/>
  <c r="R1533" i="3"/>
  <c r="W1533" i="3"/>
  <c r="V1533" i="3"/>
  <c r="S1533" i="3"/>
  <c r="U1533" i="3"/>
  <c r="O1528" i="4" s="1"/>
  <c r="Q1501" i="3"/>
  <c r="R1501" i="3"/>
  <c r="W1501" i="3"/>
  <c r="V1501" i="3"/>
  <c r="S1501" i="3"/>
  <c r="U1501" i="3"/>
  <c r="O1496" i="4" s="1"/>
  <c r="Q1461" i="3"/>
  <c r="R1461" i="3"/>
  <c r="W1461" i="3"/>
  <c r="V1461" i="3"/>
  <c r="U1461" i="3"/>
  <c r="O1456" i="4" s="1"/>
  <c r="S1461" i="3"/>
  <c r="Q1429" i="3"/>
  <c r="R1429" i="3"/>
  <c r="W1429" i="3"/>
  <c r="S1429" i="3"/>
  <c r="V1429" i="3"/>
  <c r="U1429" i="3"/>
  <c r="O1424" i="4" s="1"/>
  <c r="Q1397" i="3"/>
  <c r="R1397" i="3"/>
  <c r="W1397" i="3"/>
  <c r="V1397" i="3"/>
  <c r="U1397" i="3"/>
  <c r="O1392" i="4" s="1"/>
  <c r="S1397" i="3"/>
  <c r="Q1365" i="3"/>
  <c r="R1365" i="3"/>
  <c r="W1365" i="3"/>
  <c r="S1365" i="3"/>
  <c r="V1365" i="3"/>
  <c r="U1365" i="3"/>
  <c r="O1360" i="4" s="1"/>
  <c r="Q1333" i="3"/>
  <c r="R1333" i="3"/>
  <c r="W1333" i="3"/>
  <c r="V1333" i="3"/>
  <c r="U1333" i="3"/>
  <c r="O1328" i="4" s="1"/>
  <c r="S1333" i="3"/>
  <c r="Q1301" i="3"/>
  <c r="R1301" i="3"/>
  <c r="W1301" i="3"/>
  <c r="S1301" i="3"/>
  <c r="V1301" i="3"/>
  <c r="U1301" i="3"/>
  <c r="O1296" i="4" s="1"/>
  <c r="Q1277" i="3"/>
  <c r="W1277" i="3"/>
  <c r="V1277" i="3"/>
  <c r="R1277" i="3"/>
  <c r="S1277" i="3"/>
  <c r="U1277" i="3"/>
  <c r="O1272" i="4" s="1"/>
  <c r="Q1245" i="3"/>
  <c r="R1245" i="3"/>
  <c r="W1245" i="3"/>
  <c r="V1245" i="3"/>
  <c r="S1245" i="3"/>
  <c r="U1245" i="3"/>
  <c r="O1240" i="4" s="1"/>
  <c r="Q1213" i="3"/>
  <c r="R1213" i="3"/>
  <c r="W1213" i="3"/>
  <c r="V1213" i="3"/>
  <c r="S1213" i="3"/>
  <c r="U1213" i="3"/>
  <c r="O1208" i="4" s="1"/>
  <c r="Q1181" i="3"/>
  <c r="R1181" i="3"/>
  <c r="W1181" i="3"/>
  <c r="S1181" i="3"/>
  <c r="V1181" i="3"/>
  <c r="U1181" i="3"/>
  <c r="O1176" i="4" s="1"/>
  <c r="Q1149" i="3"/>
  <c r="W1149" i="3"/>
  <c r="S1149" i="3"/>
  <c r="U1149" i="3"/>
  <c r="O1144" i="4" s="1"/>
  <c r="V1149" i="3"/>
  <c r="R1149" i="3"/>
  <c r="Q1125" i="3"/>
  <c r="R1125" i="3"/>
  <c r="W1125" i="3"/>
  <c r="S1125" i="3"/>
  <c r="U1125" i="3"/>
  <c r="O1120" i="4" s="1"/>
  <c r="V1125" i="3"/>
  <c r="Q1093" i="3"/>
  <c r="R1093" i="3"/>
  <c r="W1093" i="3"/>
  <c r="U1093" i="3"/>
  <c r="O1088" i="4" s="1"/>
  <c r="V1093" i="3"/>
  <c r="S1093" i="3"/>
  <c r="Q1061" i="3"/>
  <c r="R1061" i="3"/>
  <c r="W1061" i="3"/>
  <c r="V1061" i="3"/>
  <c r="U1061" i="3"/>
  <c r="O1056" i="4" s="1"/>
  <c r="S1061" i="3"/>
  <c r="Q1029" i="3"/>
  <c r="R1029" i="3"/>
  <c r="W1029" i="3"/>
  <c r="V1029" i="3"/>
  <c r="S1029" i="3"/>
  <c r="U1029" i="3"/>
  <c r="O1024" i="4" s="1"/>
  <c r="Q997" i="3"/>
  <c r="R997" i="3"/>
  <c r="W997" i="3"/>
  <c r="V997" i="3"/>
  <c r="S997" i="3"/>
  <c r="U997" i="3"/>
  <c r="O992" i="4" s="1"/>
  <c r="Q965" i="3"/>
  <c r="R965" i="3"/>
  <c r="W965" i="3"/>
  <c r="V965" i="3"/>
  <c r="U965" i="3"/>
  <c r="O960" i="4" s="1"/>
  <c r="S965" i="3"/>
  <c r="Q933" i="3"/>
  <c r="R933" i="3"/>
  <c r="W933" i="3"/>
  <c r="V933" i="3"/>
  <c r="U933" i="3"/>
  <c r="O928" i="4" s="1"/>
  <c r="S933" i="3"/>
  <c r="Q901" i="3"/>
  <c r="R901" i="3"/>
  <c r="W901" i="3"/>
  <c r="V901" i="3"/>
  <c r="S901" i="3"/>
  <c r="U901" i="3"/>
  <c r="O896" i="4" s="1"/>
  <c r="Q869" i="3"/>
  <c r="R869" i="3"/>
  <c r="W869" i="3"/>
  <c r="V869" i="3"/>
  <c r="S869" i="3"/>
  <c r="U869" i="3"/>
  <c r="O864" i="4" s="1"/>
  <c r="Q837" i="3"/>
  <c r="R837" i="3"/>
  <c r="W837" i="3"/>
  <c r="V837" i="3"/>
  <c r="U837" i="3"/>
  <c r="O832" i="4" s="1"/>
  <c r="S837" i="3"/>
  <c r="Q805" i="3"/>
  <c r="R805" i="3"/>
  <c r="W805" i="3"/>
  <c r="V805" i="3"/>
  <c r="U805" i="3"/>
  <c r="O800" i="4" s="1"/>
  <c r="S805" i="3"/>
  <c r="Q781" i="3"/>
  <c r="R781" i="3"/>
  <c r="S781" i="3"/>
  <c r="W781" i="3"/>
  <c r="V781" i="3"/>
  <c r="U781" i="3"/>
  <c r="O776" i="4" s="1"/>
  <c r="Q741" i="3"/>
  <c r="R741" i="3"/>
  <c r="W741" i="3"/>
  <c r="V741" i="3"/>
  <c r="S741" i="3"/>
  <c r="U741" i="3"/>
  <c r="O736" i="4" s="1"/>
  <c r="Q709" i="3"/>
  <c r="R709" i="3"/>
  <c r="W709" i="3"/>
  <c r="V709" i="3"/>
  <c r="U709" i="3"/>
  <c r="O704" i="4" s="1"/>
  <c r="S709" i="3"/>
  <c r="Q677" i="3"/>
  <c r="R677" i="3"/>
  <c r="W677" i="3"/>
  <c r="V677" i="3"/>
  <c r="U677" i="3"/>
  <c r="O672" i="4" s="1"/>
  <c r="S677" i="3"/>
  <c r="Q645" i="3"/>
  <c r="R645" i="3"/>
  <c r="W645" i="3"/>
  <c r="V645" i="3"/>
  <c r="S645" i="3"/>
  <c r="U645" i="3"/>
  <c r="O640" i="4" s="1"/>
  <c r="Q613" i="3"/>
  <c r="R613" i="3"/>
  <c r="W613" i="3"/>
  <c r="V613" i="3"/>
  <c r="S613" i="3"/>
  <c r="U613" i="3"/>
  <c r="O608" i="4" s="1"/>
  <c r="Q581" i="3"/>
  <c r="R581" i="3"/>
  <c r="W581" i="3"/>
  <c r="V581" i="3"/>
  <c r="S581" i="3"/>
  <c r="U581" i="3"/>
  <c r="O576" i="4" s="1"/>
  <c r="Q541" i="3"/>
  <c r="R541" i="3"/>
  <c r="W541" i="3"/>
  <c r="S541" i="3"/>
  <c r="V541" i="3"/>
  <c r="U541" i="3"/>
  <c r="O536" i="4" s="1"/>
  <c r="Q509" i="3"/>
  <c r="R509" i="3"/>
  <c r="W509" i="3"/>
  <c r="V509" i="3"/>
  <c r="S509" i="3"/>
  <c r="U509" i="3"/>
  <c r="O504" i="4" s="1"/>
  <c r="R493" i="3"/>
  <c r="Q493" i="3"/>
  <c r="S493" i="3"/>
  <c r="W493" i="3"/>
  <c r="V493" i="3"/>
  <c r="U493" i="3"/>
  <c r="O488" i="4" s="1"/>
  <c r="Q461" i="3"/>
  <c r="R461" i="3"/>
  <c r="S461" i="3"/>
  <c r="W461" i="3"/>
  <c r="V461" i="3"/>
  <c r="U461" i="3"/>
  <c r="O456" i="4" s="1"/>
  <c r="R429" i="3"/>
  <c r="Q429" i="3"/>
  <c r="S429" i="3"/>
  <c r="W429" i="3"/>
  <c r="V429" i="3"/>
  <c r="U429" i="3"/>
  <c r="O424" i="4" s="1"/>
  <c r="Q405" i="3"/>
  <c r="R405" i="3"/>
  <c r="W405" i="3"/>
  <c r="S405" i="3"/>
  <c r="V405" i="3"/>
  <c r="U405" i="3"/>
  <c r="O400" i="4" s="1"/>
  <c r="Q373" i="3"/>
  <c r="R373" i="3"/>
  <c r="W373" i="3"/>
  <c r="V373" i="3"/>
  <c r="S373" i="3"/>
  <c r="U373" i="3"/>
  <c r="O368" i="4" s="1"/>
  <c r="Q341" i="3"/>
  <c r="R341" i="3"/>
  <c r="W341" i="3"/>
  <c r="S341" i="3"/>
  <c r="V341" i="3"/>
  <c r="U341" i="3"/>
  <c r="O336" i="4" s="1"/>
  <c r="Q309" i="3"/>
  <c r="R309" i="3"/>
  <c r="W309" i="3"/>
  <c r="V309" i="3"/>
  <c r="U309" i="3"/>
  <c r="O304" i="4" s="1"/>
  <c r="S309" i="3"/>
  <c r="Q285" i="3"/>
  <c r="R285" i="3"/>
  <c r="W285" i="3"/>
  <c r="S285" i="3"/>
  <c r="V285" i="3"/>
  <c r="U285" i="3"/>
  <c r="O280" i="4" s="1"/>
  <c r="Q253" i="3"/>
  <c r="R253" i="3"/>
  <c r="S253" i="3"/>
  <c r="V253" i="3"/>
  <c r="W253" i="3"/>
  <c r="U253" i="3"/>
  <c r="O248" i="4" s="1"/>
  <c r="Q221" i="3"/>
  <c r="W221" i="3"/>
  <c r="S221" i="3"/>
  <c r="V221" i="3"/>
  <c r="R221" i="3"/>
  <c r="U221" i="3"/>
  <c r="O216" i="4" s="1"/>
  <c r="Q189" i="3"/>
  <c r="W189" i="3"/>
  <c r="R189" i="3"/>
  <c r="S189" i="3"/>
  <c r="V189" i="3"/>
  <c r="U189" i="3"/>
  <c r="O184" i="4" s="1"/>
  <c r="Q141" i="3"/>
  <c r="R141" i="3"/>
  <c r="W141" i="3"/>
  <c r="V141" i="3"/>
  <c r="U141" i="3"/>
  <c r="O136" i="4" s="1"/>
  <c r="S141" i="3"/>
  <c r="R109" i="3"/>
  <c r="Q109" i="3"/>
  <c r="W109" i="3"/>
  <c r="V109" i="3"/>
  <c r="S109" i="3"/>
  <c r="U109" i="3"/>
  <c r="O104" i="4" s="1"/>
  <c r="Q85" i="3"/>
  <c r="R85" i="3"/>
  <c r="W85" i="3"/>
  <c r="S85" i="3"/>
  <c r="V85" i="3"/>
  <c r="U85" i="3"/>
  <c r="O80" i="4" s="1"/>
  <c r="Q61" i="3"/>
  <c r="R61" i="3"/>
  <c r="W61" i="3"/>
  <c r="S61" i="3"/>
  <c r="V61" i="3"/>
  <c r="U61" i="3"/>
  <c r="O56" i="4" s="1"/>
  <c r="Q1995" i="3"/>
  <c r="S1995" i="3"/>
  <c r="R1995" i="3"/>
  <c r="W1995" i="3"/>
  <c r="U1995" i="3"/>
  <c r="O1990" i="4" s="1"/>
  <c r="V1995" i="3"/>
  <c r="Q1971" i="3"/>
  <c r="R1971" i="3"/>
  <c r="S1971" i="3"/>
  <c r="W1971" i="3"/>
  <c r="U1971" i="3"/>
  <c r="O1966" i="4" s="1"/>
  <c r="V1971" i="3"/>
  <c r="Q1963" i="3"/>
  <c r="S1963" i="3"/>
  <c r="R1963" i="3"/>
  <c r="W1963" i="3"/>
  <c r="U1963" i="3"/>
  <c r="O1958" i="4" s="1"/>
  <c r="V1963" i="3"/>
  <c r="Q1931" i="3"/>
  <c r="S1931" i="3"/>
  <c r="R1931" i="3"/>
  <c r="W1931" i="3"/>
  <c r="U1931" i="3"/>
  <c r="O1926" i="4" s="1"/>
  <c r="V1931" i="3"/>
  <c r="Q1907" i="3"/>
  <c r="R1907" i="3"/>
  <c r="S1907" i="3"/>
  <c r="W1907" i="3"/>
  <c r="U1907" i="3"/>
  <c r="O1902" i="4" s="1"/>
  <c r="V1907" i="3"/>
  <c r="Q1883" i="3"/>
  <c r="R1883" i="3"/>
  <c r="S1883" i="3"/>
  <c r="W1883" i="3"/>
  <c r="U1883" i="3"/>
  <c r="O1878" i="4" s="1"/>
  <c r="V1883" i="3"/>
  <c r="Q1867" i="3"/>
  <c r="S1867" i="3"/>
  <c r="R1867" i="3"/>
  <c r="W1867" i="3"/>
  <c r="U1867" i="3"/>
  <c r="O1862" i="4" s="1"/>
  <c r="V1867" i="3"/>
  <c r="Q1843" i="3"/>
  <c r="R1843" i="3"/>
  <c r="S1843" i="3"/>
  <c r="W1843" i="3"/>
  <c r="U1843" i="3"/>
  <c r="O1838" i="4" s="1"/>
  <c r="V1843" i="3"/>
  <c r="Q1827" i="3"/>
  <c r="R1827" i="3"/>
  <c r="S1827" i="3"/>
  <c r="W1827" i="3"/>
  <c r="U1827" i="3"/>
  <c r="O1822" i="4" s="1"/>
  <c r="V1827" i="3"/>
  <c r="Q1803" i="3"/>
  <c r="S1803" i="3"/>
  <c r="R1803" i="3"/>
  <c r="W1803" i="3"/>
  <c r="U1803" i="3"/>
  <c r="O1798" i="4" s="1"/>
  <c r="V1803" i="3"/>
  <c r="Q1779" i="3"/>
  <c r="R1779" i="3"/>
  <c r="S1779" i="3"/>
  <c r="W1779" i="3"/>
  <c r="U1779" i="3"/>
  <c r="O1774" i="4" s="1"/>
  <c r="V1779" i="3"/>
  <c r="Q1755" i="3"/>
  <c r="R1755" i="3"/>
  <c r="S1755" i="3"/>
  <c r="W1755" i="3"/>
  <c r="U1755" i="3"/>
  <c r="O1750" i="4" s="1"/>
  <c r="V1755" i="3"/>
  <c r="Q1731" i="3"/>
  <c r="R1731" i="3"/>
  <c r="S1731" i="3"/>
  <c r="W1731" i="3"/>
  <c r="U1731" i="3"/>
  <c r="O1726" i="4" s="1"/>
  <c r="V1731" i="3"/>
  <c r="Q1707" i="3"/>
  <c r="S1707" i="3"/>
  <c r="R1707" i="3"/>
  <c r="W1707" i="3"/>
  <c r="U1707" i="3"/>
  <c r="O1702" i="4" s="1"/>
  <c r="V1707" i="3"/>
  <c r="Q1683" i="3"/>
  <c r="R1683" i="3"/>
  <c r="S1683" i="3"/>
  <c r="W1683" i="3"/>
  <c r="U1683" i="3"/>
  <c r="O1678" i="4" s="1"/>
  <c r="V1683" i="3"/>
  <c r="Q1659" i="3"/>
  <c r="R1659" i="3"/>
  <c r="S1659" i="3"/>
  <c r="U1659" i="3"/>
  <c r="O1654" i="4" s="1"/>
  <c r="V1659" i="3"/>
  <c r="W1659" i="3"/>
  <c r="Q1651" i="3"/>
  <c r="R1651" i="3"/>
  <c r="S1651" i="3"/>
  <c r="W1651" i="3"/>
  <c r="U1651" i="3"/>
  <c r="O1646" i="4" s="1"/>
  <c r="V1651" i="3"/>
  <c r="Q1627" i="3"/>
  <c r="R1627" i="3"/>
  <c r="S1627" i="3"/>
  <c r="W1627" i="3"/>
  <c r="U1627" i="3"/>
  <c r="O1622" i="4" s="1"/>
  <c r="V1627" i="3"/>
  <c r="Q1603" i="3"/>
  <c r="R1603" i="3"/>
  <c r="S1603" i="3"/>
  <c r="W1603" i="3"/>
  <c r="U1603" i="3"/>
  <c r="O1598" i="4" s="1"/>
  <c r="V1603" i="3"/>
  <c r="Q1579" i="3"/>
  <c r="S1579" i="3"/>
  <c r="R1579" i="3"/>
  <c r="W1579" i="3"/>
  <c r="U1579" i="3"/>
  <c r="O1574" i="4" s="1"/>
  <c r="V1579" i="3"/>
  <c r="Q1563" i="3"/>
  <c r="R1563" i="3"/>
  <c r="S1563" i="3"/>
  <c r="W1563" i="3"/>
  <c r="U1563" i="3"/>
  <c r="O1558" i="4" s="1"/>
  <c r="V1563" i="3"/>
  <c r="Q1531" i="3"/>
  <c r="R1531" i="3"/>
  <c r="S1531" i="3"/>
  <c r="W1531" i="3"/>
  <c r="U1531" i="3"/>
  <c r="O1526" i="4" s="1"/>
  <c r="V1531" i="3"/>
  <c r="Q1507" i="3"/>
  <c r="R1507" i="3"/>
  <c r="S1507" i="3"/>
  <c r="W1507" i="3"/>
  <c r="U1507" i="3"/>
  <c r="O1502" i="4" s="1"/>
  <c r="V1507" i="3"/>
  <c r="Q1483" i="3"/>
  <c r="R1483" i="3"/>
  <c r="S1483" i="3"/>
  <c r="W1483" i="3"/>
  <c r="U1483" i="3"/>
  <c r="O1478" i="4" s="1"/>
  <c r="V1483" i="3"/>
  <c r="Q1459" i="3"/>
  <c r="R1459" i="3"/>
  <c r="S1459" i="3"/>
  <c r="W1459" i="3"/>
  <c r="U1459" i="3"/>
  <c r="O1454" i="4" s="1"/>
  <c r="V1459" i="3"/>
  <c r="Q1435" i="3"/>
  <c r="R1435" i="3"/>
  <c r="S1435" i="3"/>
  <c r="W1435" i="3"/>
  <c r="U1435" i="3"/>
  <c r="O1430" i="4" s="1"/>
  <c r="V1435" i="3"/>
  <c r="Q1411" i="3"/>
  <c r="R1411" i="3"/>
  <c r="S1411" i="3"/>
  <c r="W1411" i="3"/>
  <c r="U1411" i="3"/>
  <c r="O1406" i="4" s="1"/>
  <c r="V1411" i="3"/>
  <c r="Q1395" i="3"/>
  <c r="R1395" i="3"/>
  <c r="S1395" i="3"/>
  <c r="W1395" i="3"/>
  <c r="U1395" i="3"/>
  <c r="O1390" i="4" s="1"/>
  <c r="V1395" i="3"/>
  <c r="Q1371" i="3"/>
  <c r="R1371" i="3"/>
  <c r="S1371" i="3"/>
  <c r="W1371" i="3"/>
  <c r="U1371" i="3"/>
  <c r="O1366" i="4" s="1"/>
  <c r="V1371" i="3"/>
  <c r="Q1355" i="3"/>
  <c r="R1355" i="3"/>
  <c r="S1355" i="3"/>
  <c r="W1355" i="3"/>
  <c r="U1355" i="3"/>
  <c r="O1350" i="4" s="1"/>
  <c r="V1355" i="3"/>
  <c r="Q1331" i="3"/>
  <c r="R1331" i="3"/>
  <c r="S1331" i="3"/>
  <c r="W1331" i="3"/>
  <c r="U1331" i="3"/>
  <c r="O1326" i="4" s="1"/>
  <c r="V1331" i="3"/>
  <c r="Q1299" i="3"/>
  <c r="R1299" i="3"/>
  <c r="S1299" i="3"/>
  <c r="W1299" i="3"/>
  <c r="U1299" i="3"/>
  <c r="O1294" i="4" s="1"/>
  <c r="V1299" i="3"/>
  <c r="Q1275" i="3"/>
  <c r="R1275" i="3"/>
  <c r="S1275" i="3"/>
  <c r="W1275" i="3"/>
  <c r="U1275" i="3"/>
  <c r="O1270" i="4" s="1"/>
  <c r="V1275" i="3"/>
  <c r="Q1251" i="3"/>
  <c r="R1251" i="3"/>
  <c r="S1251" i="3"/>
  <c r="W1251" i="3"/>
  <c r="U1251" i="3"/>
  <c r="O1246" i="4" s="1"/>
  <c r="V1251" i="3"/>
  <c r="Q1227" i="3"/>
  <c r="R1227" i="3"/>
  <c r="S1227" i="3"/>
  <c r="W1227" i="3"/>
  <c r="U1227" i="3"/>
  <c r="O1222" i="4" s="1"/>
  <c r="V1227" i="3"/>
  <c r="Q1211" i="3"/>
  <c r="R1211" i="3"/>
  <c r="S1211" i="3"/>
  <c r="W1211" i="3"/>
  <c r="U1211" i="3"/>
  <c r="O1206" i="4" s="1"/>
  <c r="V1211" i="3"/>
  <c r="Q1187" i="3"/>
  <c r="R1187" i="3"/>
  <c r="S1187" i="3"/>
  <c r="W1187" i="3"/>
  <c r="U1187" i="3"/>
  <c r="O1182" i="4" s="1"/>
  <c r="V1187" i="3"/>
  <c r="Q1163" i="3"/>
  <c r="R1163" i="3"/>
  <c r="S1163" i="3"/>
  <c r="W1163" i="3"/>
  <c r="V1163" i="3"/>
  <c r="U1163" i="3"/>
  <c r="O1158" i="4" s="1"/>
  <c r="Q1139" i="3"/>
  <c r="R1139" i="3"/>
  <c r="S1139" i="3"/>
  <c r="W1139" i="3"/>
  <c r="U1139" i="3"/>
  <c r="O1134" i="4" s="1"/>
  <c r="V1139" i="3"/>
  <c r="Q1115" i="3"/>
  <c r="R1115" i="3"/>
  <c r="S1115" i="3"/>
  <c r="W1115" i="3"/>
  <c r="V1115" i="3"/>
  <c r="U1115" i="3"/>
  <c r="O1110" i="4" s="1"/>
  <c r="Q1083" i="3"/>
  <c r="R1083" i="3"/>
  <c r="S1083" i="3"/>
  <c r="W1083" i="3"/>
  <c r="V1083" i="3"/>
  <c r="U1083" i="3"/>
  <c r="O1078" i="4" s="1"/>
  <c r="Q1051" i="3"/>
  <c r="R1051" i="3"/>
  <c r="S1051" i="3"/>
  <c r="V1051" i="3"/>
  <c r="W1051" i="3"/>
  <c r="U1051" i="3"/>
  <c r="O1046" i="4" s="1"/>
  <c r="Q1027" i="3"/>
  <c r="R1027" i="3"/>
  <c r="S1027" i="3"/>
  <c r="W1027" i="3"/>
  <c r="U1027" i="3"/>
  <c r="O1022" i="4" s="1"/>
  <c r="V1027" i="3"/>
  <c r="Q1003" i="3"/>
  <c r="R1003" i="3"/>
  <c r="S1003" i="3"/>
  <c r="V1003" i="3"/>
  <c r="W1003" i="3"/>
  <c r="U1003" i="3"/>
  <c r="O998" i="4" s="1"/>
  <c r="Q979" i="3"/>
  <c r="R979" i="3"/>
  <c r="S979" i="3"/>
  <c r="W979" i="3"/>
  <c r="U979" i="3"/>
  <c r="O974" i="4" s="1"/>
  <c r="V979" i="3"/>
  <c r="Q963" i="3"/>
  <c r="R963" i="3"/>
  <c r="S963" i="3"/>
  <c r="W963" i="3"/>
  <c r="U963" i="3"/>
  <c r="O958" i="4" s="1"/>
  <c r="V963" i="3"/>
  <c r="Q939" i="3"/>
  <c r="R939" i="3"/>
  <c r="S939" i="3"/>
  <c r="V939" i="3"/>
  <c r="W939" i="3"/>
  <c r="U939" i="3"/>
  <c r="O934" i="4" s="1"/>
  <c r="Q915" i="3"/>
  <c r="R915" i="3"/>
  <c r="S915" i="3"/>
  <c r="W915" i="3"/>
  <c r="U915" i="3"/>
  <c r="O910" i="4" s="1"/>
  <c r="V915" i="3"/>
  <c r="Q891" i="3"/>
  <c r="R891" i="3"/>
  <c r="S891" i="3"/>
  <c r="V891" i="3"/>
  <c r="W891" i="3"/>
  <c r="U891" i="3"/>
  <c r="O886" i="4" s="1"/>
  <c r="Q875" i="3"/>
  <c r="R875" i="3"/>
  <c r="S875" i="3"/>
  <c r="V875" i="3"/>
  <c r="W875" i="3"/>
  <c r="U875" i="3"/>
  <c r="O870" i="4" s="1"/>
  <c r="Q851" i="3"/>
  <c r="R851" i="3"/>
  <c r="S851" i="3"/>
  <c r="W851" i="3"/>
  <c r="U851" i="3"/>
  <c r="O846" i="4" s="1"/>
  <c r="V851" i="3"/>
  <c r="Q819" i="3"/>
  <c r="R819" i="3"/>
  <c r="S819" i="3"/>
  <c r="W819" i="3"/>
  <c r="U819" i="3"/>
  <c r="O814" i="4" s="1"/>
  <c r="V819" i="3"/>
  <c r="Q787" i="3"/>
  <c r="R787" i="3"/>
  <c r="S787" i="3"/>
  <c r="W787" i="3"/>
  <c r="U787" i="3"/>
  <c r="O782" i="4" s="1"/>
  <c r="V787" i="3"/>
  <c r="Q763" i="3"/>
  <c r="R763" i="3"/>
  <c r="S763" i="3"/>
  <c r="V763" i="3"/>
  <c r="W763" i="3"/>
  <c r="U763" i="3"/>
  <c r="O758" i="4" s="1"/>
  <c r="Q739" i="3"/>
  <c r="R739" i="3"/>
  <c r="S739" i="3"/>
  <c r="W739" i="3"/>
  <c r="U739" i="3"/>
  <c r="O734" i="4" s="1"/>
  <c r="V739" i="3"/>
  <c r="Q715" i="3"/>
  <c r="R715" i="3"/>
  <c r="S715" i="3"/>
  <c r="V715" i="3"/>
  <c r="W715" i="3"/>
  <c r="U715" i="3"/>
  <c r="O710" i="4" s="1"/>
  <c r="Q691" i="3"/>
  <c r="R691" i="3"/>
  <c r="S691" i="3"/>
  <c r="W691" i="3"/>
  <c r="U691" i="3"/>
  <c r="O686" i="4" s="1"/>
  <c r="V691" i="3"/>
  <c r="Q667" i="3"/>
  <c r="R667" i="3"/>
  <c r="S667" i="3"/>
  <c r="V667" i="3"/>
  <c r="W667" i="3"/>
  <c r="U667" i="3"/>
  <c r="O662" i="4" s="1"/>
  <c r="Q635" i="3"/>
  <c r="R635" i="3"/>
  <c r="S635" i="3"/>
  <c r="V635" i="3"/>
  <c r="W635" i="3"/>
  <c r="U635" i="3"/>
  <c r="O630" i="4" s="1"/>
  <c r="Q611" i="3"/>
  <c r="R611" i="3"/>
  <c r="S611" i="3"/>
  <c r="W611" i="3"/>
  <c r="U611" i="3"/>
  <c r="O606" i="4" s="1"/>
  <c r="V611" i="3"/>
  <c r="Q587" i="3"/>
  <c r="R587" i="3"/>
  <c r="S587" i="3"/>
  <c r="V587" i="3"/>
  <c r="W587" i="3"/>
  <c r="U587" i="3"/>
  <c r="O582" i="4" s="1"/>
  <c r="Q555" i="3"/>
  <c r="R555" i="3"/>
  <c r="S555" i="3"/>
  <c r="V555" i="3"/>
  <c r="W555" i="3"/>
  <c r="U555" i="3"/>
  <c r="O550" i="4" s="1"/>
  <c r="Q531" i="3"/>
  <c r="R531" i="3"/>
  <c r="S531" i="3"/>
  <c r="W531" i="3"/>
  <c r="V531" i="3"/>
  <c r="U531" i="3"/>
  <c r="O526" i="4" s="1"/>
  <c r="Q507" i="3"/>
  <c r="R507" i="3"/>
  <c r="S507" i="3"/>
  <c r="V507" i="3"/>
  <c r="W507" i="3"/>
  <c r="U507" i="3"/>
  <c r="O502" i="4" s="1"/>
  <c r="Q483" i="3"/>
  <c r="R483" i="3"/>
  <c r="S483" i="3"/>
  <c r="W483" i="3"/>
  <c r="U483" i="3"/>
  <c r="O478" i="4" s="1"/>
  <c r="V483" i="3"/>
  <c r="Q459" i="3"/>
  <c r="R459" i="3"/>
  <c r="S459" i="3"/>
  <c r="V459" i="3"/>
  <c r="U459" i="3"/>
  <c r="O454" i="4" s="1"/>
  <c r="W459" i="3"/>
  <c r="Q435" i="3"/>
  <c r="R435" i="3"/>
  <c r="S435" i="3"/>
  <c r="W435" i="3"/>
  <c r="U435" i="3"/>
  <c r="O430" i="4" s="1"/>
  <c r="V435" i="3"/>
  <c r="Q411" i="3"/>
  <c r="R411" i="3"/>
  <c r="S411" i="3"/>
  <c r="V411" i="3"/>
  <c r="U411" i="3"/>
  <c r="O406" i="4" s="1"/>
  <c r="W411" i="3"/>
  <c r="Q387" i="3"/>
  <c r="R387" i="3"/>
  <c r="S387" i="3"/>
  <c r="W387" i="3"/>
  <c r="U387" i="3"/>
  <c r="O382" i="4" s="1"/>
  <c r="V387" i="3"/>
  <c r="Q363" i="3"/>
  <c r="R363" i="3"/>
  <c r="S363" i="3"/>
  <c r="V363" i="3"/>
  <c r="U363" i="3"/>
  <c r="O358" i="4" s="1"/>
  <c r="W363" i="3"/>
  <c r="Q339" i="3"/>
  <c r="R339" i="3"/>
  <c r="S339" i="3"/>
  <c r="W339" i="3"/>
  <c r="U339" i="3"/>
  <c r="O334" i="4" s="1"/>
  <c r="V339" i="3"/>
  <c r="Q315" i="3"/>
  <c r="R315" i="3"/>
  <c r="S315" i="3"/>
  <c r="W315" i="3"/>
  <c r="V315" i="3"/>
  <c r="U315" i="3"/>
  <c r="O310" i="4" s="1"/>
  <c r="Q291" i="3"/>
  <c r="R291" i="3"/>
  <c r="W291" i="3"/>
  <c r="S291" i="3"/>
  <c r="U291" i="3"/>
  <c r="O286" i="4" s="1"/>
  <c r="V291" i="3"/>
  <c r="Q259" i="3"/>
  <c r="R259" i="3"/>
  <c r="W259" i="3"/>
  <c r="U259" i="3"/>
  <c r="O254" i="4" s="1"/>
  <c r="S259" i="3"/>
  <c r="V259" i="3"/>
  <c r="Q235" i="3"/>
  <c r="R235" i="3"/>
  <c r="W235" i="3"/>
  <c r="S235" i="3"/>
  <c r="V235" i="3"/>
  <c r="U235" i="3"/>
  <c r="O230" i="4" s="1"/>
  <c r="Q211" i="3"/>
  <c r="R211" i="3"/>
  <c r="S211" i="3"/>
  <c r="U211" i="3"/>
  <c r="O206" i="4" s="1"/>
  <c r="W211" i="3"/>
  <c r="V211" i="3"/>
  <c r="Q187" i="3"/>
  <c r="R187" i="3"/>
  <c r="S187" i="3"/>
  <c r="V187" i="3"/>
  <c r="U187" i="3"/>
  <c r="O182" i="4" s="1"/>
  <c r="W187" i="3"/>
  <c r="Q163" i="3"/>
  <c r="R163" i="3"/>
  <c r="S163" i="3"/>
  <c r="U163" i="3"/>
  <c r="O158" i="4" s="1"/>
  <c r="V163" i="3"/>
  <c r="W163" i="3"/>
  <c r="Q139" i="3"/>
  <c r="R139" i="3"/>
  <c r="S139" i="3"/>
  <c r="W139" i="3"/>
  <c r="V139" i="3"/>
  <c r="U139" i="3"/>
  <c r="O134" i="4" s="1"/>
  <c r="Q99" i="3"/>
  <c r="R99" i="3"/>
  <c r="S99" i="3"/>
  <c r="U99" i="3"/>
  <c r="O94" i="4" s="1"/>
  <c r="W99" i="3"/>
  <c r="V99" i="3"/>
  <c r="Q75" i="3"/>
  <c r="R75" i="3"/>
  <c r="S75" i="3"/>
  <c r="W75" i="3"/>
  <c r="V75" i="3"/>
  <c r="U75" i="3"/>
  <c r="O70" i="4" s="1"/>
  <c r="Q51" i="3"/>
  <c r="R51" i="3"/>
  <c r="S51" i="3"/>
  <c r="W51" i="3"/>
  <c r="U51" i="3"/>
  <c r="O46" i="4" s="1"/>
  <c r="V51" i="3"/>
  <c r="Q1994" i="3"/>
  <c r="R1994" i="3"/>
  <c r="S1994" i="3"/>
  <c r="V1994" i="3"/>
  <c r="W1994" i="3"/>
  <c r="U1994" i="3"/>
  <c r="O1989" i="4" s="1"/>
  <c r="Q1986" i="3"/>
  <c r="R1986" i="3"/>
  <c r="S1986" i="3"/>
  <c r="W1986" i="3"/>
  <c r="V1986" i="3"/>
  <c r="U1986" i="3"/>
  <c r="O1981" i="4" s="1"/>
  <c r="Q1978" i="3"/>
  <c r="R1978" i="3"/>
  <c r="S1978" i="3"/>
  <c r="V1978" i="3"/>
  <c r="W1978" i="3"/>
  <c r="U1978" i="3"/>
  <c r="O1973" i="4" s="1"/>
  <c r="Q1970" i="3"/>
  <c r="R1970" i="3"/>
  <c r="S1970" i="3"/>
  <c r="W1970" i="3"/>
  <c r="V1970" i="3"/>
  <c r="U1970" i="3"/>
  <c r="O1965" i="4" s="1"/>
  <c r="Q1962" i="3"/>
  <c r="R1962" i="3"/>
  <c r="S1962" i="3"/>
  <c r="V1962" i="3"/>
  <c r="U1962" i="3"/>
  <c r="O1957" i="4" s="1"/>
  <c r="W1962" i="3"/>
  <c r="Q1954" i="3"/>
  <c r="R1954" i="3"/>
  <c r="S1954" i="3"/>
  <c r="W1954" i="3"/>
  <c r="V1954" i="3"/>
  <c r="U1954" i="3"/>
  <c r="O1949" i="4" s="1"/>
  <c r="Q1946" i="3"/>
  <c r="R1946" i="3"/>
  <c r="S1946" i="3"/>
  <c r="V1946" i="3"/>
  <c r="W1946" i="3"/>
  <c r="U1946" i="3"/>
  <c r="O1941" i="4" s="1"/>
  <c r="Q1938" i="3"/>
  <c r="R1938" i="3"/>
  <c r="S1938" i="3"/>
  <c r="W1938" i="3"/>
  <c r="V1938" i="3"/>
  <c r="U1938" i="3"/>
  <c r="O1933" i="4" s="1"/>
  <c r="Q1930" i="3"/>
  <c r="R1930" i="3"/>
  <c r="S1930" i="3"/>
  <c r="V1930" i="3"/>
  <c r="W1930" i="3"/>
  <c r="U1930" i="3"/>
  <c r="O1925" i="4" s="1"/>
  <c r="Q1922" i="3"/>
  <c r="R1922" i="3"/>
  <c r="S1922" i="3"/>
  <c r="W1922" i="3"/>
  <c r="V1922" i="3"/>
  <c r="U1922" i="3"/>
  <c r="O1917" i="4" s="1"/>
  <c r="Q1914" i="3"/>
  <c r="R1914" i="3"/>
  <c r="S1914" i="3"/>
  <c r="V1914" i="3"/>
  <c r="W1914" i="3"/>
  <c r="U1914" i="3"/>
  <c r="O1909" i="4" s="1"/>
  <c r="Q1906" i="3"/>
  <c r="R1906" i="3"/>
  <c r="S1906" i="3"/>
  <c r="W1906" i="3"/>
  <c r="V1906" i="3"/>
  <c r="U1906" i="3"/>
  <c r="O1901" i="4" s="1"/>
  <c r="Q1898" i="3"/>
  <c r="R1898" i="3"/>
  <c r="S1898" i="3"/>
  <c r="V1898" i="3"/>
  <c r="W1898" i="3"/>
  <c r="U1898" i="3"/>
  <c r="O1893" i="4" s="1"/>
  <c r="Q1890" i="3"/>
  <c r="R1890" i="3"/>
  <c r="S1890" i="3"/>
  <c r="W1890" i="3"/>
  <c r="V1890" i="3"/>
  <c r="U1890" i="3"/>
  <c r="O1885" i="4" s="1"/>
  <c r="Q1882" i="3"/>
  <c r="R1882" i="3"/>
  <c r="S1882" i="3"/>
  <c r="V1882" i="3"/>
  <c r="W1882" i="3"/>
  <c r="U1882" i="3"/>
  <c r="O1877" i="4" s="1"/>
  <c r="Q1874" i="3"/>
  <c r="R1874" i="3"/>
  <c r="S1874" i="3"/>
  <c r="W1874" i="3"/>
  <c r="V1874" i="3"/>
  <c r="U1874" i="3"/>
  <c r="O1869" i="4" s="1"/>
  <c r="Q1866" i="3"/>
  <c r="R1866" i="3"/>
  <c r="S1866" i="3"/>
  <c r="V1866" i="3"/>
  <c r="W1866" i="3"/>
  <c r="U1866" i="3"/>
  <c r="O1861" i="4" s="1"/>
  <c r="Q1858" i="3"/>
  <c r="R1858" i="3"/>
  <c r="S1858" i="3"/>
  <c r="W1858" i="3"/>
  <c r="V1858" i="3"/>
  <c r="U1858" i="3"/>
  <c r="O1853" i="4" s="1"/>
  <c r="Q1850" i="3"/>
  <c r="R1850" i="3"/>
  <c r="S1850" i="3"/>
  <c r="V1850" i="3"/>
  <c r="W1850" i="3"/>
  <c r="U1850" i="3"/>
  <c r="O1845" i="4" s="1"/>
  <c r="Q1842" i="3"/>
  <c r="R1842" i="3"/>
  <c r="S1842" i="3"/>
  <c r="W1842" i="3"/>
  <c r="V1842" i="3"/>
  <c r="U1842" i="3"/>
  <c r="O1837" i="4" s="1"/>
  <c r="Q1834" i="3"/>
  <c r="R1834" i="3"/>
  <c r="S1834" i="3"/>
  <c r="V1834" i="3"/>
  <c r="U1834" i="3"/>
  <c r="O1829" i="4" s="1"/>
  <c r="W1834" i="3"/>
  <c r="Q1826" i="3"/>
  <c r="R1826" i="3"/>
  <c r="S1826" i="3"/>
  <c r="W1826" i="3"/>
  <c r="V1826" i="3"/>
  <c r="U1826" i="3"/>
  <c r="O1821" i="4" s="1"/>
  <c r="Q1818" i="3"/>
  <c r="R1818" i="3"/>
  <c r="S1818" i="3"/>
  <c r="V1818" i="3"/>
  <c r="W1818" i="3"/>
  <c r="U1818" i="3"/>
  <c r="O1813" i="4" s="1"/>
  <c r="Q1810" i="3"/>
  <c r="R1810" i="3"/>
  <c r="S1810" i="3"/>
  <c r="W1810" i="3"/>
  <c r="V1810" i="3"/>
  <c r="U1810" i="3"/>
  <c r="O1805" i="4" s="1"/>
  <c r="Q1802" i="3"/>
  <c r="R1802" i="3"/>
  <c r="S1802" i="3"/>
  <c r="V1802" i="3"/>
  <c r="U1802" i="3"/>
  <c r="O1797" i="4" s="1"/>
  <c r="W1802" i="3"/>
  <c r="Q1794" i="3"/>
  <c r="R1794" i="3"/>
  <c r="S1794" i="3"/>
  <c r="W1794" i="3"/>
  <c r="V1794" i="3"/>
  <c r="U1794" i="3"/>
  <c r="O1789" i="4" s="1"/>
  <c r="Q1786" i="3"/>
  <c r="R1786" i="3"/>
  <c r="S1786" i="3"/>
  <c r="V1786" i="3"/>
  <c r="W1786" i="3"/>
  <c r="U1786" i="3"/>
  <c r="O1781" i="4" s="1"/>
  <c r="Q1778" i="3"/>
  <c r="R1778" i="3"/>
  <c r="S1778" i="3"/>
  <c r="W1778" i="3"/>
  <c r="V1778" i="3"/>
  <c r="U1778" i="3"/>
  <c r="O1773" i="4" s="1"/>
  <c r="Q1770" i="3"/>
  <c r="R1770" i="3"/>
  <c r="S1770" i="3"/>
  <c r="V1770" i="3"/>
  <c r="W1770" i="3"/>
  <c r="U1770" i="3"/>
  <c r="O1765" i="4" s="1"/>
  <c r="Q1762" i="3"/>
  <c r="R1762" i="3"/>
  <c r="S1762" i="3"/>
  <c r="W1762" i="3"/>
  <c r="V1762" i="3"/>
  <c r="U1762" i="3"/>
  <c r="O1757" i="4" s="1"/>
  <c r="Q1754" i="3"/>
  <c r="R1754" i="3"/>
  <c r="S1754" i="3"/>
  <c r="V1754" i="3"/>
  <c r="W1754" i="3"/>
  <c r="U1754" i="3"/>
  <c r="O1749" i="4" s="1"/>
  <c r="Q1746" i="3"/>
  <c r="R1746" i="3"/>
  <c r="S1746" i="3"/>
  <c r="W1746" i="3"/>
  <c r="V1746" i="3"/>
  <c r="U1746" i="3"/>
  <c r="O1741" i="4" s="1"/>
  <c r="Q1738" i="3"/>
  <c r="R1738" i="3"/>
  <c r="S1738" i="3"/>
  <c r="V1738" i="3"/>
  <c r="W1738" i="3"/>
  <c r="U1738" i="3"/>
  <c r="O1733" i="4" s="1"/>
  <c r="Q1730" i="3"/>
  <c r="R1730" i="3"/>
  <c r="S1730" i="3"/>
  <c r="W1730" i="3"/>
  <c r="V1730" i="3"/>
  <c r="U1730" i="3"/>
  <c r="O1725" i="4" s="1"/>
  <c r="Q1722" i="3"/>
  <c r="R1722" i="3"/>
  <c r="S1722" i="3"/>
  <c r="V1722" i="3"/>
  <c r="W1722" i="3"/>
  <c r="U1722" i="3"/>
  <c r="O1717" i="4" s="1"/>
  <c r="Q1714" i="3"/>
  <c r="R1714" i="3"/>
  <c r="S1714" i="3"/>
  <c r="W1714" i="3"/>
  <c r="V1714" i="3"/>
  <c r="U1714" i="3"/>
  <c r="O1709" i="4" s="1"/>
  <c r="Q1706" i="3"/>
  <c r="R1706" i="3"/>
  <c r="S1706" i="3"/>
  <c r="V1706" i="3"/>
  <c r="U1706" i="3"/>
  <c r="O1701" i="4" s="1"/>
  <c r="W1706" i="3"/>
  <c r="Q1698" i="3"/>
  <c r="R1698" i="3"/>
  <c r="S1698" i="3"/>
  <c r="W1698" i="3"/>
  <c r="V1698" i="3"/>
  <c r="U1698" i="3"/>
  <c r="O1693" i="4" s="1"/>
  <c r="Q1690" i="3"/>
  <c r="R1690" i="3"/>
  <c r="S1690" i="3"/>
  <c r="V1690" i="3"/>
  <c r="W1690" i="3"/>
  <c r="U1690" i="3"/>
  <c r="O1685" i="4" s="1"/>
  <c r="Q1682" i="3"/>
  <c r="R1682" i="3"/>
  <c r="S1682" i="3"/>
  <c r="W1682" i="3"/>
  <c r="V1682" i="3"/>
  <c r="U1682" i="3"/>
  <c r="O1677" i="4" s="1"/>
  <c r="Q1674" i="3"/>
  <c r="R1674" i="3"/>
  <c r="S1674" i="3"/>
  <c r="W1674" i="3"/>
  <c r="V1674" i="3"/>
  <c r="U1674" i="3"/>
  <c r="O1669" i="4" s="1"/>
  <c r="Q1666" i="3"/>
  <c r="R1666" i="3"/>
  <c r="S1666" i="3"/>
  <c r="W1666" i="3"/>
  <c r="V1666" i="3"/>
  <c r="U1666" i="3"/>
  <c r="O1661" i="4" s="1"/>
  <c r="Q1658" i="3"/>
  <c r="R1658" i="3"/>
  <c r="S1658" i="3"/>
  <c r="W1658" i="3"/>
  <c r="V1658" i="3"/>
  <c r="U1658" i="3"/>
  <c r="O1653" i="4" s="1"/>
  <c r="Q1650" i="3"/>
  <c r="R1650" i="3"/>
  <c r="S1650" i="3"/>
  <c r="V1650" i="3"/>
  <c r="W1650" i="3"/>
  <c r="U1650" i="3"/>
  <c r="O1645" i="4" s="1"/>
  <c r="Q1642" i="3"/>
  <c r="R1642" i="3"/>
  <c r="S1642" i="3"/>
  <c r="W1642" i="3"/>
  <c r="V1642" i="3"/>
  <c r="U1642" i="3"/>
  <c r="O1637" i="4" s="1"/>
  <c r="Q1634" i="3"/>
  <c r="R1634" i="3"/>
  <c r="S1634" i="3"/>
  <c r="W1634" i="3"/>
  <c r="V1634" i="3"/>
  <c r="U1634" i="3"/>
  <c r="O1629" i="4" s="1"/>
  <c r="Q1626" i="3"/>
  <c r="R1626" i="3"/>
  <c r="S1626" i="3"/>
  <c r="V1626" i="3"/>
  <c r="W1626" i="3"/>
  <c r="U1626" i="3"/>
  <c r="O1621" i="4" s="1"/>
  <c r="Q1618" i="3"/>
  <c r="R1618" i="3"/>
  <c r="S1618" i="3"/>
  <c r="V1618" i="3"/>
  <c r="W1618" i="3"/>
  <c r="U1618" i="3"/>
  <c r="O1613" i="4" s="1"/>
  <c r="Q1610" i="3"/>
  <c r="R1610" i="3"/>
  <c r="S1610" i="3"/>
  <c r="W1610" i="3"/>
  <c r="V1610" i="3"/>
  <c r="U1610" i="3"/>
  <c r="O1605" i="4" s="1"/>
  <c r="Q1602" i="3"/>
  <c r="R1602" i="3"/>
  <c r="S1602" i="3"/>
  <c r="W1602" i="3"/>
  <c r="V1602" i="3"/>
  <c r="U1602" i="3"/>
  <c r="O1597" i="4" s="1"/>
  <c r="Q1594" i="3"/>
  <c r="R1594" i="3"/>
  <c r="S1594" i="3"/>
  <c r="W1594" i="3"/>
  <c r="V1594" i="3"/>
  <c r="U1594" i="3"/>
  <c r="O1589" i="4" s="1"/>
  <c r="Q1586" i="3"/>
  <c r="R1586" i="3"/>
  <c r="S1586" i="3"/>
  <c r="W1586" i="3"/>
  <c r="V1586" i="3"/>
  <c r="U1586" i="3"/>
  <c r="O1581" i="4" s="1"/>
  <c r="Q1578" i="3"/>
  <c r="R1578" i="3"/>
  <c r="S1578" i="3"/>
  <c r="W1578" i="3"/>
  <c r="V1578" i="3"/>
  <c r="U1578" i="3"/>
  <c r="O1573" i="4" s="1"/>
  <c r="Q1570" i="3"/>
  <c r="R1570" i="3"/>
  <c r="S1570" i="3"/>
  <c r="W1570" i="3"/>
  <c r="V1570" i="3"/>
  <c r="U1570" i="3"/>
  <c r="O1565" i="4" s="1"/>
  <c r="Q1562" i="3"/>
  <c r="S1562" i="3"/>
  <c r="R1562" i="3"/>
  <c r="W1562" i="3"/>
  <c r="V1562" i="3"/>
  <c r="U1562" i="3"/>
  <c r="O1557" i="4" s="1"/>
  <c r="Q1554" i="3"/>
  <c r="R1554" i="3"/>
  <c r="S1554" i="3"/>
  <c r="W1554" i="3"/>
  <c r="V1554" i="3"/>
  <c r="U1554" i="3"/>
  <c r="O1549" i="4" s="1"/>
  <c r="Q1546" i="3"/>
  <c r="S1546" i="3"/>
  <c r="R1546" i="3"/>
  <c r="W1546" i="3"/>
  <c r="V1546" i="3"/>
  <c r="U1546" i="3"/>
  <c r="O1541" i="4" s="1"/>
  <c r="Q1538" i="3"/>
  <c r="R1538" i="3"/>
  <c r="S1538" i="3"/>
  <c r="W1538" i="3"/>
  <c r="V1538" i="3"/>
  <c r="U1538" i="3"/>
  <c r="O1533" i="4" s="1"/>
  <c r="Q1530" i="3"/>
  <c r="S1530" i="3"/>
  <c r="W1530" i="3"/>
  <c r="R1530" i="3"/>
  <c r="V1530" i="3"/>
  <c r="U1530" i="3"/>
  <c r="O1525" i="4" s="1"/>
  <c r="Q1522" i="3"/>
  <c r="R1522" i="3"/>
  <c r="S1522" i="3"/>
  <c r="W1522" i="3"/>
  <c r="V1522" i="3"/>
  <c r="U1522" i="3"/>
  <c r="O1517" i="4" s="1"/>
  <c r="Q1514" i="3"/>
  <c r="R1514" i="3"/>
  <c r="S1514" i="3"/>
  <c r="W1514" i="3"/>
  <c r="V1514" i="3"/>
  <c r="U1514" i="3"/>
  <c r="O1509" i="4" s="1"/>
  <c r="Q1506" i="3"/>
  <c r="R1506" i="3"/>
  <c r="S1506" i="3"/>
  <c r="W1506" i="3"/>
  <c r="V1506" i="3"/>
  <c r="U1506" i="3"/>
  <c r="O1501" i="4" s="1"/>
  <c r="Q1498" i="3"/>
  <c r="R1498" i="3"/>
  <c r="S1498" i="3"/>
  <c r="W1498" i="3"/>
  <c r="V1498" i="3"/>
  <c r="U1498" i="3"/>
  <c r="O1493" i="4" s="1"/>
  <c r="Q1490" i="3"/>
  <c r="S1490" i="3"/>
  <c r="W1490" i="3"/>
  <c r="R1490" i="3"/>
  <c r="V1490" i="3"/>
  <c r="U1490" i="3"/>
  <c r="O1485" i="4" s="1"/>
  <c r="Q1482" i="3"/>
  <c r="R1482" i="3"/>
  <c r="S1482" i="3"/>
  <c r="W1482" i="3"/>
  <c r="V1482" i="3"/>
  <c r="U1482" i="3"/>
  <c r="O1477" i="4" s="1"/>
  <c r="Q1474" i="3"/>
  <c r="R1474" i="3"/>
  <c r="S1474" i="3"/>
  <c r="W1474" i="3"/>
  <c r="V1474" i="3"/>
  <c r="U1474" i="3"/>
  <c r="O1469" i="4" s="1"/>
  <c r="Q1466" i="3"/>
  <c r="S1466" i="3"/>
  <c r="W1466" i="3"/>
  <c r="R1466" i="3"/>
  <c r="V1466" i="3"/>
  <c r="U1466" i="3"/>
  <c r="O1461" i="4" s="1"/>
  <c r="Q1458" i="3"/>
  <c r="S1458" i="3"/>
  <c r="W1458" i="3"/>
  <c r="R1458" i="3"/>
  <c r="V1458" i="3"/>
  <c r="U1458" i="3"/>
  <c r="O1453" i="4" s="1"/>
  <c r="Q1450" i="3"/>
  <c r="R1450" i="3"/>
  <c r="S1450" i="3"/>
  <c r="W1450" i="3"/>
  <c r="V1450" i="3"/>
  <c r="U1450" i="3"/>
  <c r="O1445" i="4" s="1"/>
  <c r="Q1442" i="3"/>
  <c r="R1442" i="3"/>
  <c r="S1442" i="3"/>
  <c r="W1442" i="3"/>
  <c r="V1442" i="3"/>
  <c r="U1442" i="3"/>
  <c r="O1437" i="4" s="1"/>
  <c r="Q1434" i="3"/>
  <c r="R1434" i="3"/>
  <c r="S1434" i="3"/>
  <c r="W1434" i="3"/>
  <c r="V1434" i="3"/>
  <c r="U1434" i="3"/>
  <c r="O1429" i="4" s="1"/>
  <c r="Q1426" i="3"/>
  <c r="R1426" i="3"/>
  <c r="S1426" i="3"/>
  <c r="W1426" i="3"/>
  <c r="V1426" i="3"/>
  <c r="U1426" i="3"/>
  <c r="O1421" i="4" s="1"/>
  <c r="Q1418" i="3"/>
  <c r="R1418" i="3"/>
  <c r="S1418" i="3"/>
  <c r="W1418" i="3"/>
  <c r="V1418" i="3"/>
  <c r="U1418" i="3"/>
  <c r="O1413" i="4" s="1"/>
  <c r="Q1410" i="3"/>
  <c r="R1410" i="3"/>
  <c r="S1410" i="3"/>
  <c r="W1410" i="3"/>
  <c r="V1410" i="3"/>
  <c r="U1410" i="3"/>
  <c r="O1405" i="4" s="1"/>
  <c r="Q1402" i="3"/>
  <c r="R1402" i="3"/>
  <c r="S1402" i="3"/>
  <c r="W1402" i="3"/>
  <c r="V1402" i="3"/>
  <c r="U1402" i="3"/>
  <c r="O1397" i="4" s="1"/>
  <c r="Q1394" i="3"/>
  <c r="R1394" i="3"/>
  <c r="S1394" i="3"/>
  <c r="W1394" i="3"/>
  <c r="V1394" i="3"/>
  <c r="U1394" i="3"/>
  <c r="O1389" i="4" s="1"/>
  <c r="Q1386" i="3"/>
  <c r="R1386" i="3"/>
  <c r="S1386" i="3"/>
  <c r="W1386" i="3"/>
  <c r="V1386" i="3"/>
  <c r="U1386" i="3"/>
  <c r="O1381" i="4" s="1"/>
  <c r="Q1378" i="3"/>
  <c r="R1378" i="3"/>
  <c r="S1378" i="3"/>
  <c r="W1378" i="3"/>
  <c r="V1378" i="3"/>
  <c r="U1378" i="3"/>
  <c r="O1373" i="4" s="1"/>
  <c r="Q1370" i="3"/>
  <c r="R1370" i="3"/>
  <c r="S1370" i="3"/>
  <c r="W1370" i="3"/>
  <c r="V1370" i="3"/>
  <c r="U1370" i="3"/>
  <c r="O1365" i="4" s="1"/>
  <c r="Q1362" i="3"/>
  <c r="R1362" i="3"/>
  <c r="S1362" i="3"/>
  <c r="W1362" i="3"/>
  <c r="V1362" i="3"/>
  <c r="U1362" i="3"/>
  <c r="O1357" i="4" s="1"/>
  <c r="Q1354" i="3"/>
  <c r="R1354" i="3"/>
  <c r="S1354" i="3"/>
  <c r="W1354" i="3"/>
  <c r="V1354" i="3"/>
  <c r="U1354" i="3"/>
  <c r="O1349" i="4" s="1"/>
  <c r="Q1346" i="3"/>
  <c r="R1346" i="3"/>
  <c r="S1346" i="3"/>
  <c r="W1346" i="3"/>
  <c r="V1346" i="3"/>
  <c r="U1346" i="3"/>
  <c r="O1341" i="4" s="1"/>
  <c r="Q1338" i="3"/>
  <c r="R1338" i="3"/>
  <c r="S1338" i="3"/>
  <c r="W1338" i="3"/>
  <c r="V1338" i="3"/>
  <c r="U1338" i="3"/>
  <c r="O1333" i="4" s="1"/>
  <c r="Q1330" i="3"/>
  <c r="R1330" i="3"/>
  <c r="S1330" i="3"/>
  <c r="W1330" i="3"/>
  <c r="V1330" i="3"/>
  <c r="U1330" i="3"/>
  <c r="O1325" i="4" s="1"/>
  <c r="Q1322" i="3"/>
  <c r="R1322" i="3"/>
  <c r="S1322" i="3"/>
  <c r="W1322" i="3"/>
  <c r="V1322" i="3"/>
  <c r="U1322" i="3"/>
  <c r="O1317" i="4" s="1"/>
  <c r="Q1314" i="3"/>
  <c r="R1314" i="3"/>
  <c r="S1314" i="3"/>
  <c r="W1314" i="3"/>
  <c r="V1314" i="3"/>
  <c r="U1314" i="3"/>
  <c r="O1309" i="4" s="1"/>
  <c r="Q1306" i="3"/>
  <c r="R1306" i="3"/>
  <c r="S1306" i="3"/>
  <c r="W1306" i="3"/>
  <c r="V1306" i="3"/>
  <c r="U1306" i="3"/>
  <c r="O1301" i="4" s="1"/>
  <c r="Q1298" i="3"/>
  <c r="R1298" i="3"/>
  <c r="S1298" i="3"/>
  <c r="W1298" i="3"/>
  <c r="V1298" i="3"/>
  <c r="U1298" i="3"/>
  <c r="O1293" i="4" s="1"/>
  <c r="Q1290" i="3"/>
  <c r="R1290" i="3"/>
  <c r="S1290" i="3"/>
  <c r="W1290" i="3"/>
  <c r="V1290" i="3"/>
  <c r="U1290" i="3"/>
  <c r="O1285" i="4" s="1"/>
  <c r="Q1282" i="3"/>
  <c r="R1282" i="3"/>
  <c r="S1282" i="3"/>
  <c r="W1282" i="3"/>
  <c r="V1282" i="3"/>
  <c r="U1282" i="3"/>
  <c r="O1277" i="4" s="1"/>
  <c r="Q1274" i="3"/>
  <c r="R1274" i="3"/>
  <c r="S1274" i="3"/>
  <c r="W1274" i="3"/>
  <c r="V1274" i="3"/>
  <c r="U1274" i="3"/>
  <c r="O1269" i="4" s="1"/>
  <c r="Q1266" i="3"/>
  <c r="R1266" i="3"/>
  <c r="S1266" i="3"/>
  <c r="W1266" i="3"/>
  <c r="V1266" i="3"/>
  <c r="U1266" i="3"/>
  <c r="O1261" i="4" s="1"/>
  <c r="Q1258" i="3"/>
  <c r="R1258" i="3"/>
  <c r="S1258" i="3"/>
  <c r="W1258" i="3"/>
  <c r="V1258" i="3"/>
  <c r="U1258" i="3"/>
  <c r="O1253" i="4" s="1"/>
  <c r="Q1250" i="3"/>
  <c r="R1250" i="3"/>
  <c r="S1250" i="3"/>
  <c r="W1250" i="3"/>
  <c r="V1250" i="3"/>
  <c r="U1250" i="3"/>
  <c r="O1245" i="4" s="1"/>
  <c r="Q1242" i="3"/>
  <c r="R1242" i="3"/>
  <c r="S1242" i="3"/>
  <c r="W1242" i="3"/>
  <c r="V1242" i="3"/>
  <c r="U1242" i="3"/>
  <c r="O1237" i="4" s="1"/>
  <c r="Q1234" i="3"/>
  <c r="R1234" i="3"/>
  <c r="S1234" i="3"/>
  <c r="W1234" i="3"/>
  <c r="V1234" i="3"/>
  <c r="U1234" i="3"/>
  <c r="O1229" i="4" s="1"/>
  <c r="Q1226" i="3"/>
  <c r="R1226" i="3"/>
  <c r="S1226" i="3"/>
  <c r="W1226" i="3"/>
  <c r="V1226" i="3"/>
  <c r="U1226" i="3"/>
  <c r="O1221" i="4" s="1"/>
  <c r="Q1218" i="3"/>
  <c r="R1218" i="3"/>
  <c r="S1218" i="3"/>
  <c r="W1218" i="3"/>
  <c r="V1218" i="3"/>
  <c r="U1218" i="3"/>
  <c r="O1213" i="4" s="1"/>
  <c r="Q1210" i="3"/>
  <c r="R1210" i="3"/>
  <c r="S1210" i="3"/>
  <c r="W1210" i="3"/>
  <c r="V1210" i="3"/>
  <c r="U1210" i="3"/>
  <c r="O1205" i="4" s="1"/>
  <c r="Q1202" i="3"/>
  <c r="R1202" i="3"/>
  <c r="S1202" i="3"/>
  <c r="W1202" i="3"/>
  <c r="V1202" i="3"/>
  <c r="U1202" i="3"/>
  <c r="O1197" i="4" s="1"/>
  <c r="Q1194" i="3"/>
  <c r="R1194" i="3"/>
  <c r="S1194" i="3"/>
  <c r="W1194" i="3"/>
  <c r="V1194" i="3"/>
  <c r="U1194" i="3"/>
  <c r="O1189" i="4" s="1"/>
  <c r="Q1186" i="3"/>
  <c r="R1186" i="3"/>
  <c r="S1186" i="3"/>
  <c r="W1186" i="3"/>
  <c r="V1186" i="3"/>
  <c r="U1186" i="3"/>
  <c r="O1181" i="4" s="1"/>
  <c r="Q1178" i="3"/>
  <c r="R1178" i="3"/>
  <c r="S1178" i="3"/>
  <c r="W1178" i="3"/>
  <c r="V1178" i="3"/>
  <c r="U1178" i="3"/>
  <c r="O1173" i="4" s="1"/>
  <c r="Q1170" i="3"/>
  <c r="R1170" i="3"/>
  <c r="S1170" i="3"/>
  <c r="W1170" i="3"/>
  <c r="U1170" i="3"/>
  <c r="O1165" i="4" s="1"/>
  <c r="V1170" i="3"/>
  <c r="Q1162" i="3"/>
  <c r="R1162" i="3"/>
  <c r="S1162" i="3"/>
  <c r="W1162" i="3"/>
  <c r="V1162" i="3"/>
  <c r="U1162" i="3"/>
  <c r="O1157" i="4" s="1"/>
  <c r="Q1154" i="3"/>
  <c r="R1154" i="3"/>
  <c r="S1154" i="3"/>
  <c r="W1154" i="3"/>
  <c r="V1154" i="3"/>
  <c r="U1154" i="3"/>
  <c r="O1149" i="4" s="1"/>
  <c r="Q1146" i="3"/>
  <c r="R1146" i="3"/>
  <c r="S1146" i="3"/>
  <c r="W1146" i="3"/>
  <c r="V1146" i="3"/>
  <c r="U1146" i="3"/>
  <c r="O1141" i="4" s="1"/>
  <c r="Q1138" i="3"/>
  <c r="R1138" i="3"/>
  <c r="S1138" i="3"/>
  <c r="W1138" i="3"/>
  <c r="V1138" i="3"/>
  <c r="U1138" i="3"/>
  <c r="O1133" i="4" s="1"/>
  <c r="Q1130" i="3"/>
  <c r="R1130" i="3"/>
  <c r="S1130" i="3"/>
  <c r="W1130" i="3"/>
  <c r="V1130" i="3"/>
  <c r="U1130" i="3"/>
  <c r="O1125" i="4" s="1"/>
  <c r="Q1122" i="3"/>
  <c r="R1122" i="3"/>
  <c r="S1122" i="3"/>
  <c r="W1122" i="3"/>
  <c r="V1122" i="3"/>
  <c r="U1122" i="3"/>
  <c r="O1117" i="4" s="1"/>
  <c r="Q1114" i="3"/>
  <c r="R1114" i="3"/>
  <c r="S1114" i="3"/>
  <c r="W1114" i="3"/>
  <c r="V1114" i="3"/>
  <c r="U1114" i="3"/>
  <c r="O1109" i="4" s="1"/>
  <c r="Q1106" i="3"/>
  <c r="R1106" i="3"/>
  <c r="S1106" i="3"/>
  <c r="W1106" i="3"/>
  <c r="V1106" i="3"/>
  <c r="U1106" i="3"/>
  <c r="O1101" i="4" s="1"/>
  <c r="Q1098" i="3"/>
  <c r="R1098" i="3"/>
  <c r="S1098" i="3"/>
  <c r="W1098" i="3"/>
  <c r="V1098" i="3"/>
  <c r="U1098" i="3"/>
  <c r="O1093" i="4" s="1"/>
  <c r="Q1090" i="3"/>
  <c r="R1090" i="3"/>
  <c r="S1090" i="3"/>
  <c r="W1090" i="3"/>
  <c r="V1090" i="3"/>
  <c r="U1090" i="3"/>
  <c r="O1085" i="4" s="1"/>
  <c r="Q1082" i="3"/>
  <c r="R1082" i="3"/>
  <c r="S1082" i="3"/>
  <c r="W1082" i="3"/>
  <c r="V1082" i="3"/>
  <c r="U1082" i="3"/>
  <c r="O1077" i="4" s="1"/>
  <c r="Q1074" i="3"/>
  <c r="R1074" i="3"/>
  <c r="S1074" i="3"/>
  <c r="W1074" i="3"/>
  <c r="V1074" i="3"/>
  <c r="U1074" i="3"/>
  <c r="O1069" i="4" s="1"/>
  <c r="Q1066" i="3"/>
  <c r="R1066" i="3"/>
  <c r="S1066" i="3"/>
  <c r="W1066" i="3"/>
  <c r="V1066" i="3"/>
  <c r="U1066" i="3"/>
  <c r="O1061" i="4" s="1"/>
  <c r="Q1058" i="3"/>
  <c r="R1058" i="3"/>
  <c r="S1058" i="3"/>
  <c r="W1058" i="3"/>
  <c r="V1058" i="3"/>
  <c r="U1058" i="3"/>
  <c r="O1053" i="4" s="1"/>
  <c r="Q1050" i="3"/>
  <c r="R1050" i="3"/>
  <c r="S1050" i="3"/>
  <c r="W1050" i="3"/>
  <c r="V1050" i="3"/>
  <c r="U1050" i="3"/>
  <c r="O1045" i="4" s="1"/>
  <c r="Q1042" i="3"/>
  <c r="R1042" i="3"/>
  <c r="S1042" i="3"/>
  <c r="W1042" i="3"/>
  <c r="V1042" i="3"/>
  <c r="U1042" i="3"/>
  <c r="O1037" i="4" s="1"/>
  <c r="Q1034" i="3"/>
  <c r="R1034" i="3"/>
  <c r="S1034" i="3"/>
  <c r="W1034" i="3"/>
  <c r="V1034" i="3"/>
  <c r="U1034" i="3"/>
  <c r="O1029" i="4" s="1"/>
  <c r="R1026" i="3"/>
  <c r="Q1026" i="3"/>
  <c r="S1026" i="3"/>
  <c r="W1026" i="3"/>
  <c r="V1026" i="3"/>
  <c r="U1026" i="3"/>
  <c r="O1021" i="4" s="1"/>
  <c r="Q1018" i="3"/>
  <c r="R1018" i="3"/>
  <c r="S1018" i="3"/>
  <c r="W1018" i="3"/>
  <c r="V1018" i="3"/>
  <c r="U1018" i="3"/>
  <c r="O1013" i="4" s="1"/>
  <c r="Q1010" i="3"/>
  <c r="R1010" i="3"/>
  <c r="S1010" i="3"/>
  <c r="W1010" i="3"/>
  <c r="V1010" i="3"/>
  <c r="U1010" i="3"/>
  <c r="O1005" i="4" s="1"/>
  <c r="Q1002" i="3"/>
  <c r="R1002" i="3"/>
  <c r="S1002" i="3"/>
  <c r="W1002" i="3"/>
  <c r="V1002" i="3"/>
  <c r="U1002" i="3"/>
  <c r="O997" i="4" s="1"/>
  <c r="Q994" i="3"/>
  <c r="R994" i="3"/>
  <c r="S994" i="3"/>
  <c r="W994" i="3"/>
  <c r="V994" i="3"/>
  <c r="U994" i="3"/>
  <c r="O989" i="4" s="1"/>
  <c r="Q986" i="3"/>
  <c r="R986" i="3"/>
  <c r="S986" i="3"/>
  <c r="W986" i="3"/>
  <c r="V986" i="3"/>
  <c r="U986" i="3"/>
  <c r="O981" i="4" s="1"/>
  <c r="Q978" i="3"/>
  <c r="R978" i="3"/>
  <c r="S978" i="3"/>
  <c r="W978" i="3"/>
  <c r="V978" i="3"/>
  <c r="U978" i="3"/>
  <c r="O973" i="4" s="1"/>
  <c r="Q970" i="3"/>
  <c r="R970" i="3"/>
  <c r="S970" i="3"/>
  <c r="W970" i="3"/>
  <c r="V970" i="3"/>
  <c r="U970" i="3"/>
  <c r="O965" i="4" s="1"/>
  <c r="R962" i="3"/>
  <c r="Q962" i="3"/>
  <c r="S962" i="3"/>
  <c r="W962" i="3"/>
  <c r="V962" i="3"/>
  <c r="U962" i="3"/>
  <c r="O957" i="4" s="1"/>
  <c r="Q954" i="3"/>
  <c r="R954" i="3"/>
  <c r="S954" i="3"/>
  <c r="W954" i="3"/>
  <c r="V954" i="3"/>
  <c r="U954" i="3"/>
  <c r="O949" i="4" s="1"/>
  <c r="Q946" i="3"/>
  <c r="R946" i="3"/>
  <c r="S946" i="3"/>
  <c r="W946" i="3"/>
  <c r="V946" i="3"/>
  <c r="U946" i="3"/>
  <c r="O941" i="4" s="1"/>
  <c r="Q938" i="3"/>
  <c r="R938" i="3"/>
  <c r="S938" i="3"/>
  <c r="W938" i="3"/>
  <c r="V938" i="3"/>
  <c r="U938" i="3"/>
  <c r="O933" i="4" s="1"/>
  <c r="Q930" i="3"/>
  <c r="R930" i="3"/>
  <c r="S930" i="3"/>
  <c r="W930" i="3"/>
  <c r="V930" i="3"/>
  <c r="U930" i="3"/>
  <c r="O925" i="4" s="1"/>
  <c r="Q922" i="3"/>
  <c r="R922" i="3"/>
  <c r="S922" i="3"/>
  <c r="W922" i="3"/>
  <c r="V922" i="3"/>
  <c r="U922" i="3"/>
  <c r="O917" i="4" s="1"/>
  <c r="Q914" i="3"/>
  <c r="R914" i="3"/>
  <c r="S914" i="3"/>
  <c r="W914" i="3"/>
  <c r="V914" i="3"/>
  <c r="U914" i="3"/>
  <c r="O909" i="4" s="1"/>
  <c r="Q906" i="3"/>
  <c r="R906" i="3"/>
  <c r="S906" i="3"/>
  <c r="W906" i="3"/>
  <c r="V906" i="3"/>
  <c r="U906" i="3"/>
  <c r="O901" i="4" s="1"/>
  <c r="R898" i="3"/>
  <c r="S898" i="3"/>
  <c r="W898" i="3"/>
  <c r="V898" i="3"/>
  <c r="Q898" i="3"/>
  <c r="U898" i="3"/>
  <c r="O893" i="4" s="1"/>
  <c r="Q890" i="3"/>
  <c r="R890" i="3"/>
  <c r="S890" i="3"/>
  <c r="W890" i="3"/>
  <c r="V890" i="3"/>
  <c r="U890" i="3"/>
  <c r="O885" i="4" s="1"/>
  <c r="Q882" i="3"/>
  <c r="R882" i="3"/>
  <c r="S882" i="3"/>
  <c r="W882" i="3"/>
  <c r="V882" i="3"/>
  <c r="U882" i="3"/>
  <c r="O877" i="4" s="1"/>
  <c r="Q874" i="3"/>
  <c r="R874" i="3"/>
  <c r="S874" i="3"/>
  <c r="W874" i="3"/>
  <c r="V874" i="3"/>
  <c r="U874" i="3"/>
  <c r="O869" i="4" s="1"/>
  <c r="Q866" i="3"/>
  <c r="R866" i="3"/>
  <c r="S866" i="3"/>
  <c r="W866" i="3"/>
  <c r="V866" i="3"/>
  <c r="U866" i="3"/>
  <c r="O861" i="4" s="1"/>
  <c r="Q858" i="3"/>
  <c r="R858" i="3"/>
  <c r="S858" i="3"/>
  <c r="W858" i="3"/>
  <c r="V858" i="3"/>
  <c r="U858" i="3"/>
  <c r="O853" i="4" s="1"/>
  <c r="Q850" i="3"/>
  <c r="R850" i="3"/>
  <c r="S850" i="3"/>
  <c r="W850" i="3"/>
  <c r="V850" i="3"/>
  <c r="U850" i="3"/>
  <c r="O845" i="4" s="1"/>
  <c r="Q842" i="3"/>
  <c r="R842" i="3"/>
  <c r="S842" i="3"/>
  <c r="W842" i="3"/>
  <c r="V842" i="3"/>
  <c r="U842" i="3"/>
  <c r="O837" i="4" s="1"/>
  <c r="R834" i="3"/>
  <c r="Q834" i="3"/>
  <c r="S834" i="3"/>
  <c r="W834" i="3"/>
  <c r="V834" i="3"/>
  <c r="U834" i="3"/>
  <c r="O829" i="4" s="1"/>
  <c r="Q826" i="3"/>
  <c r="R826" i="3"/>
  <c r="S826" i="3"/>
  <c r="W826" i="3"/>
  <c r="V826" i="3"/>
  <c r="U826" i="3"/>
  <c r="O821" i="4" s="1"/>
  <c r="Q818" i="3"/>
  <c r="R818" i="3"/>
  <c r="S818" i="3"/>
  <c r="W818" i="3"/>
  <c r="V818" i="3"/>
  <c r="U818" i="3"/>
  <c r="O813" i="4" s="1"/>
  <c r="Q810" i="3"/>
  <c r="R810" i="3"/>
  <c r="S810" i="3"/>
  <c r="W810" i="3"/>
  <c r="V810" i="3"/>
  <c r="U810" i="3"/>
  <c r="O805" i="4" s="1"/>
  <c r="Q802" i="3"/>
  <c r="R802" i="3"/>
  <c r="S802" i="3"/>
  <c r="W802" i="3"/>
  <c r="V802" i="3"/>
  <c r="U802" i="3"/>
  <c r="O797" i="4" s="1"/>
  <c r="Q794" i="3"/>
  <c r="R794" i="3"/>
  <c r="S794" i="3"/>
  <c r="W794" i="3"/>
  <c r="V794" i="3"/>
  <c r="U794" i="3"/>
  <c r="O789" i="4" s="1"/>
  <c r="Q786" i="3"/>
  <c r="R786" i="3"/>
  <c r="S786" i="3"/>
  <c r="W786" i="3"/>
  <c r="V786" i="3"/>
  <c r="U786" i="3"/>
  <c r="O781" i="4" s="1"/>
  <c r="Q778" i="3"/>
  <c r="S778" i="3"/>
  <c r="R778" i="3"/>
  <c r="W778" i="3"/>
  <c r="V778" i="3"/>
  <c r="U778" i="3"/>
  <c r="O773" i="4" s="1"/>
  <c r="R770" i="3"/>
  <c r="Q770" i="3"/>
  <c r="S770" i="3"/>
  <c r="W770" i="3"/>
  <c r="V770" i="3"/>
  <c r="U770" i="3"/>
  <c r="O765" i="4" s="1"/>
  <c r="Q762" i="3"/>
  <c r="R762" i="3"/>
  <c r="S762" i="3"/>
  <c r="W762" i="3"/>
  <c r="V762" i="3"/>
  <c r="U762" i="3"/>
  <c r="O757" i="4" s="1"/>
  <c r="Q754" i="3"/>
  <c r="R754" i="3"/>
  <c r="S754" i="3"/>
  <c r="W754" i="3"/>
  <c r="V754" i="3"/>
  <c r="U754" i="3"/>
  <c r="O749" i="4" s="1"/>
  <c r="Q746" i="3"/>
  <c r="R746" i="3"/>
  <c r="S746" i="3"/>
  <c r="W746" i="3"/>
  <c r="V746" i="3"/>
  <c r="U746" i="3"/>
  <c r="O741" i="4" s="1"/>
  <c r="R738" i="3"/>
  <c r="Q738" i="3"/>
  <c r="S738" i="3"/>
  <c r="W738" i="3"/>
  <c r="V738" i="3"/>
  <c r="U738" i="3"/>
  <c r="O733" i="4" s="1"/>
  <c r="Q730" i="3"/>
  <c r="R730" i="3"/>
  <c r="S730" i="3"/>
  <c r="W730" i="3"/>
  <c r="V730" i="3"/>
  <c r="U730" i="3"/>
  <c r="O725" i="4" s="1"/>
  <c r="Q722" i="3"/>
  <c r="R722" i="3"/>
  <c r="S722" i="3"/>
  <c r="W722" i="3"/>
  <c r="V722" i="3"/>
  <c r="U722" i="3"/>
  <c r="O717" i="4" s="1"/>
  <c r="Q714" i="3"/>
  <c r="R714" i="3"/>
  <c r="S714" i="3"/>
  <c r="W714" i="3"/>
  <c r="V714" i="3"/>
  <c r="U714" i="3"/>
  <c r="O709" i="4" s="1"/>
  <c r="Q706" i="3"/>
  <c r="R706" i="3"/>
  <c r="S706" i="3"/>
  <c r="W706" i="3"/>
  <c r="V706" i="3"/>
  <c r="U706" i="3"/>
  <c r="O701" i="4" s="1"/>
  <c r="Q698" i="3"/>
  <c r="R698" i="3"/>
  <c r="S698" i="3"/>
  <c r="W698" i="3"/>
  <c r="V698" i="3"/>
  <c r="U698" i="3"/>
  <c r="O693" i="4" s="1"/>
  <c r="Q690" i="3"/>
  <c r="R690" i="3"/>
  <c r="S690" i="3"/>
  <c r="W690" i="3"/>
  <c r="V690" i="3"/>
  <c r="U690" i="3"/>
  <c r="O685" i="4" s="1"/>
  <c r="Q682" i="3"/>
  <c r="R682" i="3"/>
  <c r="S682" i="3"/>
  <c r="W682" i="3"/>
  <c r="V682" i="3"/>
  <c r="U682" i="3"/>
  <c r="O677" i="4" s="1"/>
  <c r="Q674" i="3"/>
  <c r="R674" i="3"/>
  <c r="S674" i="3"/>
  <c r="W674" i="3"/>
  <c r="V674" i="3"/>
  <c r="U674" i="3"/>
  <c r="O669" i="4" s="1"/>
  <c r="Q666" i="3"/>
  <c r="R666" i="3"/>
  <c r="S666" i="3"/>
  <c r="W666" i="3"/>
  <c r="V666" i="3"/>
  <c r="U666" i="3"/>
  <c r="O661" i="4" s="1"/>
  <c r="Q658" i="3"/>
  <c r="R658" i="3"/>
  <c r="S658" i="3"/>
  <c r="W658" i="3"/>
  <c r="V658" i="3"/>
  <c r="U658" i="3"/>
  <c r="O653" i="4" s="1"/>
  <c r="Q650" i="3"/>
  <c r="R650" i="3"/>
  <c r="S650" i="3"/>
  <c r="W650" i="3"/>
  <c r="V650" i="3"/>
  <c r="U650" i="3"/>
  <c r="O645" i="4" s="1"/>
  <c r="Q642" i="3"/>
  <c r="R642" i="3"/>
  <c r="S642" i="3"/>
  <c r="W642" i="3"/>
  <c r="V642" i="3"/>
  <c r="U642" i="3"/>
  <c r="O637" i="4" s="1"/>
  <c r="Q634" i="3"/>
  <c r="R634" i="3"/>
  <c r="S634" i="3"/>
  <c r="W634" i="3"/>
  <c r="V634" i="3"/>
  <c r="U634" i="3"/>
  <c r="O629" i="4" s="1"/>
  <c r="Q626" i="3"/>
  <c r="R626" i="3"/>
  <c r="S626" i="3"/>
  <c r="W626" i="3"/>
  <c r="V626" i="3"/>
  <c r="U626" i="3"/>
  <c r="O621" i="4" s="1"/>
  <c r="Q618" i="3"/>
  <c r="R618" i="3"/>
  <c r="S618" i="3"/>
  <c r="W618" i="3"/>
  <c r="V618" i="3"/>
  <c r="U618" i="3"/>
  <c r="O613" i="4" s="1"/>
  <c r="Q610" i="3"/>
  <c r="R610" i="3"/>
  <c r="S610" i="3"/>
  <c r="W610" i="3"/>
  <c r="V610" i="3"/>
  <c r="U610" i="3"/>
  <c r="O605" i="4" s="1"/>
  <c r="Q602" i="3"/>
  <c r="R602" i="3"/>
  <c r="S602" i="3"/>
  <c r="W602" i="3"/>
  <c r="V602" i="3"/>
  <c r="U602" i="3"/>
  <c r="O597" i="4" s="1"/>
  <c r="Q594" i="3"/>
  <c r="R594" i="3"/>
  <c r="S594" i="3"/>
  <c r="W594" i="3"/>
  <c r="V594" i="3"/>
  <c r="U594" i="3"/>
  <c r="O589" i="4" s="1"/>
  <c r="Q586" i="3"/>
  <c r="R586" i="3"/>
  <c r="S586" i="3"/>
  <c r="W586" i="3"/>
  <c r="V586" i="3"/>
  <c r="U586" i="3"/>
  <c r="O581" i="4" s="1"/>
  <c r="Q578" i="3"/>
  <c r="R578" i="3"/>
  <c r="S578" i="3"/>
  <c r="W578" i="3"/>
  <c r="V578" i="3"/>
  <c r="U578" i="3"/>
  <c r="O573" i="4" s="1"/>
  <c r="Q570" i="3"/>
  <c r="R570" i="3"/>
  <c r="S570" i="3"/>
  <c r="W570" i="3"/>
  <c r="V570" i="3"/>
  <c r="U570" i="3"/>
  <c r="O565" i="4" s="1"/>
  <c r="Q562" i="3"/>
  <c r="R562" i="3"/>
  <c r="S562" i="3"/>
  <c r="W562" i="3"/>
  <c r="V562" i="3"/>
  <c r="U562" i="3"/>
  <c r="O557" i="4" s="1"/>
  <c r="Q554" i="3"/>
  <c r="R554" i="3"/>
  <c r="S554" i="3"/>
  <c r="W554" i="3"/>
  <c r="V554" i="3"/>
  <c r="U554" i="3"/>
  <c r="O549" i="4" s="1"/>
  <c r="Q546" i="3"/>
  <c r="R546" i="3"/>
  <c r="S546" i="3"/>
  <c r="W546" i="3"/>
  <c r="V546" i="3"/>
  <c r="U546" i="3"/>
  <c r="O541" i="4" s="1"/>
  <c r="Q538" i="3"/>
  <c r="R538" i="3"/>
  <c r="S538" i="3"/>
  <c r="W538" i="3"/>
  <c r="V538" i="3"/>
  <c r="U538" i="3"/>
  <c r="O533" i="4" s="1"/>
  <c r="Q530" i="3"/>
  <c r="R530" i="3"/>
  <c r="S530" i="3"/>
  <c r="W530" i="3"/>
  <c r="V530" i="3"/>
  <c r="U530" i="3"/>
  <c r="O525" i="4" s="1"/>
  <c r="Q522" i="3"/>
  <c r="R522" i="3"/>
  <c r="S522" i="3"/>
  <c r="W522" i="3"/>
  <c r="V522" i="3"/>
  <c r="U522" i="3"/>
  <c r="O517" i="4" s="1"/>
  <c r="Q514" i="3"/>
  <c r="R514" i="3"/>
  <c r="S514" i="3"/>
  <c r="W514" i="3"/>
  <c r="V514" i="3"/>
  <c r="U514" i="3"/>
  <c r="O509" i="4" s="1"/>
  <c r="Q506" i="3"/>
  <c r="R506" i="3"/>
  <c r="S506" i="3"/>
  <c r="W506" i="3"/>
  <c r="V506" i="3"/>
  <c r="U506" i="3"/>
  <c r="O501" i="4" s="1"/>
  <c r="Q498" i="3"/>
  <c r="R498" i="3"/>
  <c r="S498" i="3"/>
  <c r="W498" i="3"/>
  <c r="V498" i="3"/>
  <c r="U498" i="3"/>
  <c r="O493" i="4" s="1"/>
  <c r="Q490" i="3"/>
  <c r="R490" i="3"/>
  <c r="S490" i="3"/>
  <c r="W490" i="3"/>
  <c r="V490" i="3"/>
  <c r="U490" i="3"/>
  <c r="O485" i="4" s="1"/>
  <c r="Q482" i="3"/>
  <c r="R482" i="3"/>
  <c r="S482" i="3"/>
  <c r="W482" i="3"/>
  <c r="V482" i="3"/>
  <c r="U482" i="3"/>
  <c r="O477" i="4" s="1"/>
  <c r="Q474" i="3"/>
  <c r="R474" i="3"/>
  <c r="S474" i="3"/>
  <c r="W474" i="3"/>
  <c r="V474" i="3"/>
  <c r="U474" i="3"/>
  <c r="O469" i="4" s="1"/>
  <c r="Q466" i="3"/>
  <c r="R466" i="3"/>
  <c r="S466" i="3"/>
  <c r="W466" i="3"/>
  <c r="V466" i="3"/>
  <c r="U466" i="3"/>
  <c r="O461" i="4" s="1"/>
  <c r="Q458" i="3"/>
  <c r="R458" i="3"/>
  <c r="S458" i="3"/>
  <c r="W458" i="3"/>
  <c r="V458" i="3"/>
  <c r="U458" i="3"/>
  <c r="O453" i="4" s="1"/>
  <c r="Q450" i="3"/>
  <c r="R450" i="3"/>
  <c r="S450" i="3"/>
  <c r="W450" i="3"/>
  <c r="V450" i="3"/>
  <c r="U450" i="3"/>
  <c r="O445" i="4" s="1"/>
  <c r="Q442" i="3"/>
  <c r="R442" i="3"/>
  <c r="S442" i="3"/>
  <c r="W442" i="3"/>
  <c r="V442" i="3"/>
  <c r="U442" i="3"/>
  <c r="O437" i="4" s="1"/>
  <c r="Q434" i="3"/>
  <c r="R434" i="3"/>
  <c r="S434" i="3"/>
  <c r="W434" i="3"/>
  <c r="V434" i="3"/>
  <c r="U434" i="3"/>
  <c r="O429" i="4" s="1"/>
  <c r="Q426" i="3"/>
  <c r="R426" i="3"/>
  <c r="S426" i="3"/>
  <c r="W426" i="3"/>
  <c r="V426" i="3"/>
  <c r="U426" i="3"/>
  <c r="O421" i="4" s="1"/>
  <c r="Q418" i="3"/>
  <c r="R418" i="3"/>
  <c r="S418" i="3"/>
  <c r="W418" i="3"/>
  <c r="V418" i="3"/>
  <c r="U418" i="3"/>
  <c r="O413" i="4" s="1"/>
  <c r="Q410" i="3"/>
  <c r="R410" i="3"/>
  <c r="S410" i="3"/>
  <c r="W410" i="3"/>
  <c r="V410" i="3"/>
  <c r="U410" i="3"/>
  <c r="O405" i="4" s="1"/>
  <c r="Q402" i="3"/>
  <c r="R402" i="3"/>
  <c r="S402" i="3"/>
  <c r="W402" i="3"/>
  <c r="V402" i="3"/>
  <c r="U402" i="3"/>
  <c r="O397" i="4" s="1"/>
  <c r="Q394" i="3"/>
  <c r="R394" i="3"/>
  <c r="S394" i="3"/>
  <c r="W394" i="3"/>
  <c r="V394" i="3"/>
  <c r="U394" i="3"/>
  <c r="O389" i="4" s="1"/>
  <c r="Q386" i="3"/>
  <c r="R386" i="3"/>
  <c r="S386" i="3"/>
  <c r="W386" i="3"/>
  <c r="V386" i="3"/>
  <c r="U386" i="3"/>
  <c r="O381" i="4" s="1"/>
  <c r="Q378" i="3"/>
  <c r="R378" i="3"/>
  <c r="S378" i="3"/>
  <c r="W378" i="3"/>
  <c r="V378" i="3"/>
  <c r="U378" i="3"/>
  <c r="O373" i="4" s="1"/>
  <c r="Q370" i="3"/>
  <c r="R370" i="3"/>
  <c r="S370" i="3"/>
  <c r="W370" i="3"/>
  <c r="V370" i="3"/>
  <c r="U370" i="3"/>
  <c r="O365" i="4" s="1"/>
  <c r="Q362" i="3"/>
  <c r="R362" i="3"/>
  <c r="S362" i="3"/>
  <c r="W362" i="3"/>
  <c r="V362" i="3"/>
  <c r="U362" i="3"/>
  <c r="O357" i="4" s="1"/>
  <c r="Q354" i="3"/>
  <c r="R354" i="3"/>
  <c r="S354" i="3"/>
  <c r="W354" i="3"/>
  <c r="V354" i="3"/>
  <c r="U354" i="3"/>
  <c r="O349" i="4" s="1"/>
  <c r="Q346" i="3"/>
  <c r="R346" i="3"/>
  <c r="S346" i="3"/>
  <c r="W346" i="3"/>
  <c r="V346" i="3"/>
  <c r="U346" i="3"/>
  <c r="O341" i="4" s="1"/>
  <c r="Q338" i="3"/>
  <c r="R338" i="3"/>
  <c r="S338" i="3"/>
  <c r="W338" i="3"/>
  <c r="V338" i="3"/>
  <c r="U338" i="3"/>
  <c r="O333" i="4" s="1"/>
  <c r="Q330" i="3"/>
  <c r="R330" i="3"/>
  <c r="S330" i="3"/>
  <c r="W330" i="3"/>
  <c r="V330" i="3"/>
  <c r="U330" i="3"/>
  <c r="O325" i="4" s="1"/>
  <c r="Q322" i="3"/>
  <c r="R322" i="3"/>
  <c r="S322" i="3"/>
  <c r="W322" i="3"/>
  <c r="V322" i="3"/>
  <c r="U322" i="3"/>
  <c r="O317" i="4" s="1"/>
  <c r="Q314" i="3"/>
  <c r="R314" i="3"/>
  <c r="S314" i="3"/>
  <c r="W314" i="3"/>
  <c r="V314" i="3"/>
  <c r="U314" i="3"/>
  <c r="O309" i="4" s="1"/>
  <c r="Q306" i="3"/>
  <c r="R306" i="3"/>
  <c r="S306" i="3"/>
  <c r="W306" i="3"/>
  <c r="V306" i="3"/>
  <c r="U306" i="3"/>
  <c r="O301" i="4" s="1"/>
  <c r="Q298" i="3"/>
  <c r="R298" i="3"/>
  <c r="S298" i="3"/>
  <c r="W298" i="3"/>
  <c r="V298" i="3"/>
  <c r="U298" i="3"/>
  <c r="O293" i="4" s="1"/>
  <c r="Q290" i="3"/>
  <c r="R290" i="3"/>
  <c r="S290" i="3"/>
  <c r="W290" i="3"/>
  <c r="V290" i="3"/>
  <c r="U290" i="3"/>
  <c r="O285" i="4" s="1"/>
  <c r="Q282" i="3"/>
  <c r="R282" i="3"/>
  <c r="S282" i="3"/>
  <c r="W282" i="3"/>
  <c r="V282" i="3"/>
  <c r="U282" i="3"/>
  <c r="O277" i="4" s="1"/>
  <c r="Q274" i="3"/>
  <c r="R274" i="3"/>
  <c r="S274" i="3"/>
  <c r="W274" i="3"/>
  <c r="V274" i="3"/>
  <c r="U274" i="3"/>
  <c r="O269" i="4" s="1"/>
  <c r="Q266" i="3"/>
  <c r="R266" i="3"/>
  <c r="S266" i="3"/>
  <c r="W266" i="3"/>
  <c r="V266" i="3"/>
  <c r="U266" i="3"/>
  <c r="O261" i="4" s="1"/>
  <c r="Q258" i="3"/>
  <c r="R258" i="3"/>
  <c r="S258" i="3"/>
  <c r="W258" i="3"/>
  <c r="V258" i="3"/>
  <c r="U258" i="3"/>
  <c r="O253" i="4" s="1"/>
  <c r="Q250" i="3"/>
  <c r="R250" i="3"/>
  <c r="S250" i="3"/>
  <c r="W250" i="3"/>
  <c r="V250" i="3"/>
  <c r="U250" i="3"/>
  <c r="O245" i="4" s="1"/>
  <c r="Q242" i="3"/>
  <c r="R242" i="3"/>
  <c r="S242" i="3"/>
  <c r="W242" i="3"/>
  <c r="V242" i="3"/>
  <c r="U242" i="3"/>
  <c r="O237" i="4" s="1"/>
  <c r="Q234" i="3"/>
  <c r="R234" i="3"/>
  <c r="S234" i="3"/>
  <c r="W234" i="3"/>
  <c r="V234" i="3"/>
  <c r="U234" i="3"/>
  <c r="O229" i="4" s="1"/>
  <c r="Q226" i="3"/>
  <c r="R226" i="3"/>
  <c r="S226" i="3"/>
  <c r="W226" i="3"/>
  <c r="V226" i="3"/>
  <c r="U226" i="3"/>
  <c r="O221" i="4" s="1"/>
  <c r="Q218" i="3"/>
  <c r="R218" i="3"/>
  <c r="S218" i="3"/>
  <c r="W218" i="3"/>
  <c r="V218" i="3"/>
  <c r="U218" i="3"/>
  <c r="O213" i="4" s="1"/>
  <c r="Q210" i="3"/>
  <c r="R210" i="3"/>
  <c r="S210" i="3"/>
  <c r="W210" i="3"/>
  <c r="V210" i="3"/>
  <c r="U210" i="3"/>
  <c r="O205" i="4" s="1"/>
  <c r="Q202" i="3"/>
  <c r="R202" i="3"/>
  <c r="S202" i="3"/>
  <c r="W202" i="3"/>
  <c r="V202" i="3"/>
  <c r="U202" i="3"/>
  <c r="O197" i="4" s="1"/>
  <c r="Q194" i="3"/>
  <c r="R194" i="3"/>
  <c r="S194" i="3"/>
  <c r="W194" i="3"/>
  <c r="V194" i="3"/>
  <c r="U194" i="3"/>
  <c r="O189" i="4" s="1"/>
  <c r="Q186" i="3"/>
  <c r="R186" i="3"/>
  <c r="S186" i="3"/>
  <c r="W186" i="3"/>
  <c r="V186" i="3"/>
  <c r="U186" i="3"/>
  <c r="O181" i="4" s="1"/>
  <c r="Q178" i="3"/>
  <c r="R178" i="3"/>
  <c r="S178" i="3"/>
  <c r="W178" i="3"/>
  <c r="V178" i="3"/>
  <c r="U178" i="3"/>
  <c r="O173" i="4" s="1"/>
  <c r="Q170" i="3"/>
  <c r="R170" i="3"/>
  <c r="S170" i="3"/>
  <c r="W170" i="3"/>
  <c r="V170" i="3"/>
  <c r="U170" i="3"/>
  <c r="O165" i="4" s="1"/>
  <c r="Q162" i="3"/>
  <c r="R162" i="3"/>
  <c r="S162" i="3"/>
  <c r="W162" i="3"/>
  <c r="V162" i="3"/>
  <c r="U162" i="3"/>
  <c r="O157" i="4" s="1"/>
  <c r="Q154" i="3"/>
  <c r="R154" i="3"/>
  <c r="S154" i="3"/>
  <c r="W154" i="3"/>
  <c r="V154" i="3"/>
  <c r="U154" i="3"/>
  <c r="O149" i="4" s="1"/>
  <c r="Q146" i="3"/>
  <c r="R146" i="3"/>
  <c r="S146" i="3"/>
  <c r="W146" i="3"/>
  <c r="V146" i="3"/>
  <c r="U146" i="3"/>
  <c r="O141" i="4" s="1"/>
  <c r="Q138" i="3"/>
  <c r="R138" i="3"/>
  <c r="S138" i="3"/>
  <c r="W138" i="3"/>
  <c r="V138" i="3"/>
  <c r="U138" i="3"/>
  <c r="O133" i="4" s="1"/>
  <c r="Q130" i="3"/>
  <c r="R130" i="3"/>
  <c r="S130" i="3"/>
  <c r="W130" i="3"/>
  <c r="V130" i="3"/>
  <c r="U130" i="3"/>
  <c r="O125" i="4" s="1"/>
  <c r="Q122" i="3"/>
  <c r="R122" i="3"/>
  <c r="S122" i="3"/>
  <c r="W122" i="3"/>
  <c r="V122" i="3"/>
  <c r="U122" i="3"/>
  <c r="O117" i="4" s="1"/>
  <c r="Q114" i="3"/>
  <c r="R114" i="3"/>
  <c r="S114" i="3"/>
  <c r="W114" i="3"/>
  <c r="V114" i="3"/>
  <c r="U114" i="3"/>
  <c r="O109" i="4" s="1"/>
  <c r="Q106" i="3"/>
  <c r="R106" i="3"/>
  <c r="S106" i="3"/>
  <c r="W106" i="3"/>
  <c r="V106" i="3"/>
  <c r="U106" i="3"/>
  <c r="O101" i="4" s="1"/>
  <c r="Q98" i="3"/>
  <c r="R98" i="3"/>
  <c r="S98" i="3"/>
  <c r="W98" i="3"/>
  <c r="V98" i="3"/>
  <c r="U98" i="3"/>
  <c r="O93" i="4" s="1"/>
  <c r="Q90" i="3"/>
  <c r="R90" i="3"/>
  <c r="S90" i="3"/>
  <c r="W90" i="3"/>
  <c r="V90" i="3"/>
  <c r="U90" i="3"/>
  <c r="O85" i="4" s="1"/>
  <c r="Q82" i="3"/>
  <c r="R82" i="3"/>
  <c r="S82" i="3"/>
  <c r="W82" i="3"/>
  <c r="V82" i="3"/>
  <c r="U82" i="3"/>
  <c r="O77" i="4" s="1"/>
  <c r="Q74" i="3"/>
  <c r="R74" i="3"/>
  <c r="S74" i="3"/>
  <c r="W74" i="3"/>
  <c r="V74" i="3"/>
  <c r="U74" i="3"/>
  <c r="O69" i="4" s="1"/>
  <c r="Q66" i="3"/>
  <c r="R66" i="3"/>
  <c r="S66" i="3"/>
  <c r="W66" i="3"/>
  <c r="V66" i="3"/>
  <c r="U66" i="3"/>
  <c r="O61" i="4" s="1"/>
  <c r="Q58" i="3"/>
  <c r="R58" i="3"/>
  <c r="S58" i="3"/>
  <c r="W58" i="3"/>
  <c r="V58" i="3"/>
  <c r="U58" i="3"/>
  <c r="O53" i="4" s="1"/>
  <c r="Q50" i="3"/>
  <c r="R50" i="3"/>
  <c r="S50" i="3"/>
  <c r="W50" i="3"/>
  <c r="V50" i="3"/>
  <c r="U50" i="3"/>
  <c r="O45" i="4" s="1"/>
  <c r="Q1998" i="3"/>
  <c r="R1998" i="3"/>
  <c r="S1998" i="3"/>
  <c r="W1998" i="3"/>
  <c r="U1998" i="3"/>
  <c r="O1993" i="4" s="1"/>
  <c r="V1998" i="3"/>
  <c r="Q1966" i="3"/>
  <c r="R1966" i="3"/>
  <c r="S1966" i="3"/>
  <c r="W1966" i="3"/>
  <c r="V1966" i="3"/>
  <c r="U1966" i="3"/>
  <c r="O1961" i="4" s="1"/>
  <c r="Q1934" i="3"/>
  <c r="R1934" i="3"/>
  <c r="S1934" i="3"/>
  <c r="W1934" i="3"/>
  <c r="U1934" i="3"/>
  <c r="O1929" i="4" s="1"/>
  <c r="V1934" i="3"/>
  <c r="R1910" i="3"/>
  <c r="Q1910" i="3"/>
  <c r="S1910" i="3"/>
  <c r="W1910" i="3"/>
  <c r="U1910" i="3"/>
  <c r="O1905" i="4" s="1"/>
  <c r="V1910" i="3"/>
  <c r="R1878" i="3"/>
  <c r="Q1878" i="3"/>
  <c r="S1878" i="3"/>
  <c r="W1878" i="3"/>
  <c r="V1878" i="3"/>
  <c r="U1878" i="3"/>
  <c r="O1873" i="4" s="1"/>
  <c r="R1846" i="3"/>
  <c r="Q1846" i="3"/>
  <c r="S1846" i="3"/>
  <c r="W1846" i="3"/>
  <c r="V1846" i="3"/>
  <c r="U1846" i="3"/>
  <c r="O1841" i="4" s="1"/>
  <c r="R1814" i="3"/>
  <c r="Q1814" i="3"/>
  <c r="S1814" i="3"/>
  <c r="W1814" i="3"/>
  <c r="V1814" i="3"/>
  <c r="U1814" i="3"/>
  <c r="O1809" i="4" s="1"/>
  <c r="R1782" i="3"/>
  <c r="Q1782" i="3"/>
  <c r="S1782" i="3"/>
  <c r="W1782" i="3"/>
  <c r="V1782" i="3"/>
  <c r="U1782" i="3"/>
  <c r="O1777" i="4" s="1"/>
  <c r="R1750" i="3"/>
  <c r="S1750" i="3"/>
  <c r="W1750" i="3"/>
  <c r="V1750" i="3"/>
  <c r="Q1750" i="3"/>
  <c r="U1750" i="3"/>
  <c r="O1745" i="4" s="1"/>
  <c r="R1718" i="3"/>
  <c r="Q1718" i="3"/>
  <c r="S1718" i="3"/>
  <c r="W1718" i="3"/>
  <c r="V1718" i="3"/>
  <c r="U1718" i="3"/>
  <c r="O1713" i="4" s="1"/>
  <c r="R1686" i="3"/>
  <c r="W1686" i="3"/>
  <c r="S1686" i="3"/>
  <c r="Q1686" i="3"/>
  <c r="V1686" i="3"/>
  <c r="U1686" i="3"/>
  <c r="O1681" i="4" s="1"/>
  <c r="Q1662" i="3"/>
  <c r="R1662" i="3"/>
  <c r="S1662" i="3"/>
  <c r="W1662" i="3"/>
  <c r="V1662" i="3"/>
  <c r="U1662" i="3"/>
  <c r="O1657" i="4" s="1"/>
  <c r="Q1630" i="3"/>
  <c r="R1630" i="3"/>
  <c r="S1630" i="3"/>
  <c r="W1630" i="3"/>
  <c r="V1630" i="3"/>
  <c r="U1630" i="3"/>
  <c r="O1625" i="4" s="1"/>
  <c r="Q1598" i="3"/>
  <c r="R1598" i="3"/>
  <c r="S1598" i="3"/>
  <c r="W1598" i="3"/>
  <c r="V1598" i="3"/>
  <c r="U1598" i="3"/>
  <c r="O1593" i="4" s="1"/>
  <c r="Q1566" i="3"/>
  <c r="R1566" i="3"/>
  <c r="S1566" i="3"/>
  <c r="W1566" i="3"/>
  <c r="V1566" i="3"/>
  <c r="U1566" i="3"/>
  <c r="O1561" i="4" s="1"/>
  <c r="Q1534" i="3"/>
  <c r="R1534" i="3"/>
  <c r="S1534" i="3"/>
  <c r="W1534" i="3"/>
  <c r="V1534" i="3"/>
  <c r="U1534" i="3"/>
  <c r="O1529" i="4" s="1"/>
  <c r="Q1502" i="3"/>
  <c r="R1502" i="3"/>
  <c r="S1502" i="3"/>
  <c r="W1502" i="3"/>
  <c r="V1502" i="3"/>
  <c r="U1502" i="3"/>
  <c r="O1497" i="4" s="1"/>
  <c r="Q1470" i="3"/>
  <c r="R1470" i="3"/>
  <c r="S1470" i="3"/>
  <c r="W1470" i="3"/>
  <c r="V1470" i="3"/>
  <c r="U1470" i="3"/>
  <c r="O1465" i="4" s="1"/>
  <c r="R1446" i="3"/>
  <c r="Q1446" i="3"/>
  <c r="W1446" i="3"/>
  <c r="V1446" i="3"/>
  <c r="S1446" i="3"/>
  <c r="U1446" i="3"/>
  <c r="O1441" i="4" s="1"/>
  <c r="R1422" i="3"/>
  <c r="Q1422" i="3"/>
  <c r="S1422" i="3"/>
  <c r="W1422" i="3"/>
  <c r="V1422" i="3"/>
  <c r="U1422" i="3"/>
  <c r="O1417" i="4" s="1"/>
  <c r="R1398" i="3"/>
  <c r="Q1398" i="3"/>
  <c r="W1398" i="3"/>
  <c r="S1398" i="3"/>
  <c r="V1398" i="3"/>
  <c r="U1398" i="3"/>
  <c r="O1393" i="4" s="1"/>
  <c r="R1366" i="3"/>
  <c r="W1366" i="3"/>
  <c r="Q1366" i="3"/>
  <c r="S1366" i="3"/>
  <c r="V1366" i="3"/>
  <c r="U1366" i="3"/>
  <c r="O1361" i="4" s="1"/>
  <c r="R1334" i="3"/>
  <c r="Q1334" i="3"/>
  <c r="W1334" i="3"/>
  <c r="S1334" i="3"/>
  <c r="V1334" i="3"/>
  <c r="U1334" i="3"/>
  <c r="O1329" i="4" s="1"/>
  <c r="Q1310" i="3"/>
  <c r="R1310" i="3"/>
  <c r="S1310" i="3"/>
  <c r="W1310" i="3"/>
  <c r="V1310" i="3"/>
  <c r="U1310" i="3"/>
  <c r="O1305" i="4" s="1"/>
  <c r="Q1278" i="3"/>
  <c r="R1278" i="3"/>
  <c r="S1278" i="3"/>
  <c r="W1278" i="3"/>
  <c r="V1278" i="3"/>
  <c r="U1278" i="3"/>
  <c r="O1273" i="4" s="1"/>
  <c r="Q1246" i="3"/>
  <c r="R1246" i="3"/>
  <c r="S1246" i="3"/>
  <c r="W1246" i="3"/>
  <c r="V1246" i="3"/>
  <c r="U1246" i="3"/>
  <c r="O1241" i="4" s="1"/>
  <c r="Q1214" i="3"/>
  <c r="R1214" i="3"/>
  <c r="S1214" i="3"/>
  <c r="W1214" i="3"/>
  <c r="V1214" i="3"/>
  <c r="U1214" i="3"/>
  <c r="O1209" i="4" s="1"/>
  <c r="Q1182" i="3"/>
  <c r="R1182" i="3"/>
  <c r="S1182" i="3"/>
  <c r="W1182" i="3"/>
  <c r="V1182" i="3"/>
  <c r="U1182" i="3"/>
  <c r="O1177" i="4" s="1"/>
  <c r="Q1150" i="3"/>
  <c r="R1150" i="3"/>
  <c r="S1150" i="3"/>
  <c r="W1150" i="3"/>
  <c r="V1150" i="3"/>
  <c r="U1150" i="3"/>
  <c r="O1145" i="4" s="1"/>
  <c r="Q1118" i="3"/>
  <c r="R1118" i="3"/>
  <c r="S1118" i="3"/>
  <c r="W1118" i="3"/>
  <c r="V1118" i="3"/>
  <c r="U1118" i="3"/>
  <c r="O1113" i="4" s="1"/>
  <c r="Q1086" i="3"/>
  <c r="R1086" i="3"/>
  <c r="S1086" i="3"/>
  <c r="W1086" i="3"/>
  <c r="V1086" i="3"/>
  <c r="U1086" i="3"/>
  <c r="O1081" i="4" s="1"/>
  <c r="Q1054" i="3"/>
  <c r="R1054" i="3"/>
  <c r="S1054" i="3"/>
  <c r="W1054" i="3"/>
  <c r="V1054" i="3"/>
  <c r="U1054" i="3"/>
  <c r="O1049" i="4" s="1"/>
  <c r="Q1014" i="3"/>
  <c r="R1014" i="3"/>
  <c r="W1014" i="3"/>
  <c r="S1014" i="3"/>
  <c r="V1014" i="3"/>
  <c r="U1014" i="3"/>
  <c r="O1009" i="4" s="1"/>
  <c r="Q966" i="3"/>
  <c r="R966" i="3"/>
  <c r="W966" i="3"/>
  <c r="V966" i="3"/>
  <c r="U966" i="3"/>
  <c r="O961" i="4" s="1"/>
  <c r="S966" i="3"/>
  <c r="Q926" i="3"/>
  <c r="R926" i="3"/>
  <c r="S926" i="3"/>
  <c r="W926" i="3"/>
  <c r="V926" i="3"/>
  <c r="U926" i="3"/>
  <c r="O921" i="4" s="1"/>
  <c r="Q902" i="3"/>
  <c r="R902" i="3"/>
  <c r="W902" i="3"/>
  <c r="V902" i="3"/>
  <c r="S902" i="3"/>
  <c r="U902" i="3"/>
  <c r="O897" i="4" s="1"/>
  <c r="Q862" i="3"/>
  <c r="R862" i="3"/>
  <c r="S862" i="3"/>
  <c r="W862" i="3"/>
  <c r="V862" i="3"/>
  <c r="U862" i="3"/>
  <c r="O857" i="4" s="1"/>
  <c r="Q838" i="3"/>
  <c r="R838" i="3"/>
  <c r="W838" i="3"/>
  <c r="V838" i="3"/>
  <c r="U838" i="3"/>
  <c r="O833" i="4" s="1"/>
  <c r="S838" i="3"/>
  <c r="Q806" i="3"/>
  <c r="R806" i="3"/>
  <c r="W806" i="3"/>
  <c r="V806" i="3"/>
  <c r="S806" i="3"/>
  <c r="U806" i="3"/>
  <c r="O801" i="4" s="1"/>
  <c r="Q774" i="3"/>
  <c r="R774" i="3"/>
  <c r="W774" i="3"/>
  <c r="V774" i="3"/>
  <c r="S774" i="3"/>
  <c r="U774" i="3"/>
  <c r="O769" i="4" s="1"/>
  <c r="Q742" i="3"/>
  <c r="R742" i="3"/>
  <c r="W742" i="3"/>
  <c r="V742" i="3"/>
  <c r="S742" i="3"/>
  <c r="U742" i="3"/>
  <c r="O737" i="4" s="1"/>
  <c r="Q710" i="3"/>
  <c r="R710" i="3"/>
  <c r="W710" i="3"/>
  <c r="V710" i="3"/>
  <c r="U710" i="3"/>
  <c r="O705" i="4" s="1"/>
  <c r="S710" i="3"/>
  <c r="Q678" i="3"/>
  <c r="R678" i="3"/>
  <c r="W678" i="3"/>
  <c r="V678" i="3"/>
  <c r="S678" i="3"/>
  <c r="U678" i="3"/>
  <c r="O673" i="4" s="1"/>
  <c r="Q646" i="3"/>
  <c r="R646" i="3"/>
  <c r="W646" i="3"/>
  <c r="V646" i="3"/>
  <c r="U646" i="3"/>
  <c r="O641" i="4" s="1"/>
  <c r="S646" i="3"/>
  <c r="Q614" i="3"/>
  <c r="R614" i="3"/>
  <c r="W614" i="3"/>
  <c r="V614" i="3"/>
  <c r="S614" i="3"/>
  <c r="U614" i="3"/>
  <c r="O609" i="4" s="1"/>
  <c r="Q582" i="3"/>
  <c r="R582" i="3"/>
  <c r="W582" i="3"/>
  <c r="V582" i="3"/>
  <c r="U582" i="3"/>
  <c r="O577" i="4" s="1"/>
  <c r="S582" i="3"/>
  <c r="Q550" i="3"/>
  <c r="R550" i="3"/>
  <c r="W550" i="3"/>
  <c r="V550" i="3"/>
  <c r="S550" i="3"/>
  <c r="U550" i="3"/>
  <c r="O545" i="4" s="1"/>
  <c r="Q518" i="3"/>
  <c r="R518" i="3"/>
  <c r="W518" i="3"/>
  <c r="V518" i="3"/>
  <c r="U518" i="3"/>
  <c r="O513" i="4" s="1"/>
  <c r="S518" i="3"/>
  <c r="Q486" i="3"/>
  <c r="R486" i="3"/>
  <c r="W486" i="3"/>
  <c r="V486" i="3"/>
  <c r="S486" i="3"/>
  <c r="U486" i="3"/>
  <c r="O481" i="4" s="1"/>
  <c r="Q446" i="3"/>
  <c r="R446" i="3"/>
  <c r="S446" i="3"/>
  <c r="W446" i="3"/>
  <c r="V446" i="3"/>
  <c r="U446" i="3"/>
  <c r="O441" i="4" s="1"/>
  <c r="Q414" i="3"/>
  <c r="R414" i="3"/>
  <c r="S414" i="3"/>
  <c r="W414" i="3"/>
  <c r="V414" i="3"/>
  <c r="U414" i="3"/>
  <c r="O409" i="4" s="1"/>
  <c r="Q382" i="3"/>
  <c r="R382" i="3"/>
  <c r="S382" i="3"/>
  <c r="W382" i="3"/>
  <c r="V382" i="3"/>
  <c r="U382" i="3"/>
  <c r="O377" i="4" s="1"/>
  <c r="Q350" i="3"/>
  <c r="R350" i="3"/>
  <c r="S350" i="3"/>
  <c r="W350" i="3"/>
  <c r="V350" i="3"/>
  <c r="U350" i="3"/>
  <c r="O345" i="4" s="1"/>
  <c r="Q318" i="3"/>
  <c r="R318" i="3"/>
  <c r="W318" i="3"/>
  <c r="S318" i="3"/>
  <c r="V318" i="3"/>
  <c r="U318" i="3"/>
  <c r="O313" i="4" s="1"/>
  <c r="Q278" i="3"/>
  <c r="R278" i="3"/>
  <c r="W278" i="3"/>
  <c r="S278" i="3"/>
  <c r="V278" i="3"/>
  <c r="U278" i="3"/>
  <c r="O273" i="4" s="1"/>
  <c r="R238" i="3"/>
  <c r="Q238" i="3"/>
  <c r="S238" i="3"/>
  <c r="W238" i="3"/>
  <c r="V238" i="3"/>
  <c r="U238" i="3"/>
  <c r="O233" i="4" s="1"/>
  <c r="R206" i="3"/>
  <c r="Q206" i="3"/>
  <c r="W206" i="3"/>
  <c r="V206" i="3"/>
  <c r="S206" i="3"/>
  <c r="U206" i="3"/>
  <c r="O201" i="4" s="1"/>
  <c r="R174" i="3"/>
  <c r="Q174" i="3"/>
  <c r="W174" i="3"/>
  <c r="S174" i="3"/>
  <c r="V174" i="3"/>
  <c r="U174" i="3"/>
  <c r="O169" i="4" s="1"/>
  <c r="R142" i="3"/>
  <c r="Q142" i="3"/>
  <c r="W142" i="3"/>
  <c r="V142" i="3"/>
  <c r="U142" i="3"/>
  <c r="O137" i="4" s="1"/>
  <c r="S142" i="3"/>
  <c r="R110" i="3"/>
  <c r="Q110" i="3"/>
  <c r="W110" i="3"/>
  <c r="S110" i="3"/>
  <c r="V110" i="3"/>
  <c r="U110" i="3"/>
  <c r="O105" i="4" s="1"/>
  <c r="R78" i="3"/>
  <c r="Q78" i="3"/>
  <c r="W78" i="3"/>
  <c r="V78" i="3"/>
  <c r="S78" i="3"/>
  <c r="U78" i="3"/>
  <c r="O73" i="4" s="1"/>
  <c r="Q1989" i="3"/>
  <c r="R1989" i="3"/>
  <c r="V1989" i="3"/>
  <c r="U1989" i="3"/>
  <c r="O1984" i="4" s="1"/>
  <c r="W1989" i="3"/>
  <c r="S1989" i="3"/>
  <c r="Q1957" i="3"/>
  <c r="R1957" i="3"/>
  <c r="V1957" i="3"/>
  <c r="U1957" i="3"/>
  <c r="O1952" i="4" s="1"/>
  <c r="S1957" i="3"/>
  <c r="W1957" i="3"/>
  <c r="Q1925" i="3"/>
  <c r="R1925" i="3"/>
  <c r="V1925" i="3"/>
  <c r="S1925" i="3"/>
  <c r="U1925" i="3"/>
  <c r="O1920" i="4" s="1"/>
  <c r="W1925" i="3"/>
  <c r="Q1893" i="3"/>
  <c r="R1893" i="3"/>
  <c r="V1893" i="3"/>
  <c r="S1893" i="3"/>
  <c r="U1893" i="3"/>
  <c r="O1888" i="4" s="1"/>
  <c r="W1893" i="3"/>
  <c r="Q1861" i="3"/>
  <c r="R1861" i="3"/>
  <c r="V1861" i="3"/>
  <c r="U1861" i="3"/>
  <c r="O1856" i="4" s="1"/>
  <c r="W1861" i="3"/>
  <c r="S1861" i="3"/>
  <c r="Q1829" i="3"/>
  <c r="R1829" i="3"/>
  <c r="V1829" i="3"/>
  <c r="U1829" i="3"/>
  <c r="O1824" i="4" s="1"/>
  <c r="S1829" i="3"/>
  <c r="W1829" i="3"/>
  <c r="Q1797" i="3"/>
  <c r="R1797" i="3"/>
  <c r="V1797" i="3"/>
  <c r="U1797" i="3"/>
  <c r="O1792" i="4" s="1"/>
  <c r="S1797" i="3"/>
  <c r="W1797" i="3"/>
  <c r="Q1765" i="3"/>
  <c r="R1765" i="3"/>
  <c r="V1765" i="3"/>
  <c r="S1765" i="3"/>
  <c r="U1765" i="3"/>
  <c r="O1760" i="4" s="1"/>
  <c r="W1765" i="3"/>
  <c r="Q1741" i="3"/>
  <c r="R1741" i="3"/>
  <c r="S1741" i="3"/>
  <c r="W1741" i="3"/>
  <c r="V1741" i="3"/>
  <c r="U1741" i="3"/>
  <c r="O1736" i="4" s="1"/>
  <c r="Q1709" i="3"/>
  <c r="R1709" i="3"/>
  <c r="S1709" i="3"/>
  <c r="W1709" i="3"/>
  <c r="V1709" i="3"/>
  <c r="U1709" i="3"/>
  <c r="O1704" i="4" s="1"/>
  <c r="Q1677" i="3"/>
  <c r="R1677" i="3"/>
  <c r="S1677" i="3"/>
  <c r="V1677" i="3"/>
  <c r="W1677" i="3"/>
  <c r="U1677" i="3"/>
  <c r="O1672" i="4" s="1"/>
  <c r="Q1645" i="3"/>
  <c r="R1645" i="3"/>
  <c r="S1645" i="3"/>
  <c r="W1645" i="3"/>
  <c r="V1645" i="3"/>
  <c r="U1645" i="3"/>
  <c r="O1640" i="4" s="1"/>
  <c r="Q1613" i="3"/>
  <c r="R1613" i="3"/>
  <c r="S1613" i="3"/>
  <c r="V1613" i="3"/>
  <c r="W1613" i="3"/>
  <c r="U1613" i="3"/>
  <c r="O1608" i="4" s="1"/>
  <c r="Q1581" i="3"/>
  <c r="R1581" i="3"/>
  <c r="S1581" i="3"/>
  <c r="W1581" i="3"/>
  <c r="V1581" i="3"/>
  <c r="U1581" i="3"/>
  <c r="O1576" i="4" s="1"/>
  <c r="Q1549" i="3"/>
  <c r="S1549" i="3"/>
  <c r="W1549" i="3"/>
  <c r="V1549" i="3"/>
  <c r="U1549" i="3"/>
  <c r="O1544" i="4" s="1"/>
  <c r="R1549" i="3"/>
  <c r="Q1517" i="3"/>
  <c r="R1517" i="3"/>
  <c r="S1517" i="3"/>
  <c r="W1517" i="3"/>
  <c r="V1517" i="3"/>
  <c r="U1517" i="3"/>
  <c r="O1512" i="4" s="1"/>
  <c r="Q1485" i="3"/>
  <c r="R1485" i="3"/>
  <c r="S1485" i="3"/>
  <c r="W1485" i="3"/>
  <c r="V1485" i="3"/>
  <c r="U1485" i="3"/>
  <c r="O1480" i="4" s="1"/>
  <c r="Q1445" i="3"/>
  <c r="R1445" i="3"/>
  <c r="W1445" i="3"/>
  <c r="V1445" i="3"/>
  <c r="U1445" i="3"/>
  <c r="O1440" i="4" s="1"/>
  <c r="S1445" i="3"/>
  <c r="Q1413" i="3"/>
  <c r="R1413" i="3"/>
  <c r="W1413" i="3"/>
  <c r="V1413" i="3"/>
  <c r="U1413" i="3"/>
  <c r="O1408" i="4" s="1"/>
  <c r="S1413" i="3"/>
  <c r="Q1381" i="3"/>
  <c r="R1381" i="3"/>
  <c r="W1381" i="3"/>
  <c r="V1381" i="3"/>
  <c r="S1381" i="3"/>
  <c r="U1381" i="3"/>
  <c r="O1376" i="4" s="1"/>
  <c r="Q1349" i="3"/>
  <c r="R1349" i="3"/>
  <c r="W1349" i="3"/>
  <c r="V1349" i="3"/>
  <c r="U1349" i="3"/>
  <c r="O1344" i="4" s="1"/>
  <c r="S1349" i="3"/>
  <c r="Q1317" i="3"/>
  <c r="R1317" i="3"/>
  <c r="W1317" i="3"/>
  <c r="V1317" i="3"/>
  <c r="U1317" i="3"/>
  <c r="O1312" i="4" s="1"/>
  <c r="S1317" i="3"/>
  <c r="Q1285" i="3"/>
  <c r="R1285" i="3"/>
  <c r="W1285" i="3"/>
  <c r="V1285" i="3"/>
  <c r="S1285" i="3"/>
  <c r="U1285" i="3"/>
  <c r="O1280" i="4" s="1"/>
  <c r="Q1253" i="3"/>
  <c r="R1253" i="3"/>
  <c r="W1253" i="3"/>
  <c r="V1253" i="3"/>
  <c r="S1253" i="3"/>
  <c r="U1253" i="3"/>
  <c r="O1248" i="4" s="1"/>
  <c r="Q1221" i="3"/>
  <c r="R1221" i="3"/>
  <c r="W1221" i="3"/>
  <c r="V1221" i="3"/>
  <c r="U1221" i="3"/>
  <c r="O1216" i="4" s="1"/>
  <c r="S1221" i="3"/>
  <c r="Q1189" i="3"/>
  <c r="R1189" i="3"/>
  <c r="W1189" i="3"/>
  <c r="V1189" i="3"/>
  <c r="U1189" i="3"/>
  <c r="O1184" i="4" s="1"/>
  <c r="S1189" i="3"/>
  <c r="Q1157" i="3"/>
  <c r="R1157" i="3"/>
  <c r="W1157" i="3"/>
  <c r="U1157" i="3"/>
  <c r="O1152" i="4" s="1"/>
  <c r="V1157" i="3"/>
  <c r="S1157" i="3"/>
  <c r="Q1117" i="3"/>
  <c r="R1117" i="3"/>
  <c r="W1117" i="3"/>
  <c r="S1117" i="3"/>
  <c r="V1117" i="3"/>
  <c r="U1117" i="3"/>
  <c r="O1112" i="4" s="1"/>
  <c r="Q1077" i="3"/>
  <c r="R1077" i="3"/>
  <c r="W1077" i="3"/>
  <c r="V1077" i="3"/>
  <c r="U1077" i="3"/>
  <c r="O1072" i="4" s="1"/>
  <c r="S1077" i="3"/>
  <c r="Q1045" i="3"/>
  <c r="R1045" i="3"/>
  <c r="W1045" i="3"/>
  <c r="S1045" i="3"/>
  <c r="V1045" i="3"/>
  <c r="U1045" i="3"/>
  <c r="O1040" i="4" s="1"/>
  <c r="Q1013" i="3"/>
  <c r="R1013" i="3"/>
  <c r="W1013" i="3"/>
  <c r="V1013" i="3"/>
  <c r="S1013" i="3"/>
  <c r="U1013" i="3"/>
  <c r="O1008" i="4" s="1"/>
  <c r="Q981" i="3"/>
  <c r="R981" i="3"/>
  <c r="W981" i="3"/>
  <c r="S981" i="3"/>
  <c r="V981" i="3"/>
  <c r="U981" i="3"/>
  <c r="O976" i="4" s="1"/>
  <c r="Q949" i="3"/>
  <c r="R949" i="3"/>
  <c r="W949" i="3"/>
  <c r="V949" i="3"/>
  <c r="U949" i="3"/>
  <c r="O944" i="4" s="1"/>
  <c r="S949" i="3"/>
  <c r="Q917" i="3"/>
  <c r="R917" i="3"/>
  <c r="W917" i="3"/>
  <c r="S917" i="3"/>
  <c r="V917" i="3"/>
  <c r="U917" i="3"/>
  <c r="O912" i="4" s="1"/>
  <c r="Q885" i="3"/>
  <c r="R885" i="3"/>
  <c r="W885" i="3"/>
  <c r="V885" i="3"/>
  <c r="S885" i="3"/>
  <c r="U885" i="3"/>
  <c r="O880" i="4" s="1"/>
  <c r="Q853" i="3"/>
  <c r="R853" i="3"/>
  <c r="W853" i="3"/>
  <c r="S853" i="3"/>
  <c r="V853" i="3"/>
  <c r="U853" i="3"/>
  <c r="O848" i="4" s="1"/>
  <c r="Q813" i="3"/>
  <c r="R813" i="3"/>
  <c r="S813" i="3"/>
  <c r="W813" i="3"/>
  <c r="V813" i="3"/>
  <c r="U813" i="3"/>
  <c r="O808" i="4" s="1"/>
  <c r="Q773" i="3"/>
  <c r="R773" i="3"/>
  <c r="W773" i="3"/>
  <c r="V773" i="3"/>
  <c r="S773" i="3"/>
  <c r="U773" i="3"/>
  <c r="O768" i="4" s="1"/>
  <c r="Q749" i="3"/>
  <c r="R749" i="3"/>
  <c r="S749" i="3"/>
  <c r="W749" i="3"/>
  <c r="V749" i="3"/>
  <c r="U749" i="3"/>
  <c r="O744" i="4" s="1"/>
  <c r="Q717" i="3"/>
  <c r="R717" i="3"/>
  <c r="S717" i="3"/>
  <c r="W717" i="3"/>
  <c r="V717" i="3"/>
  <c r="U717" i="3"/>
  <c r="O712" i="4" s="1"/>
  <c r="Q693" i="3"/>
  <c r="R693" i="3"/>
  <c r="W693" i="3"/>
  <c r="V693" i="3"/>
  <c r="U693" i="3"/>
  <c r="O688" i="4" s="1"/>
  <c r="S693" i="3"/>
  <c r="Q661" i="3"/>
  <c r="R661" i="3"/>
  <c r="W661" i="3"/>
  <c r="S661" i="3"/>
  <c r="V661" i="3"/>
  <c r="U661" i="3"/>
  <c r="O656" i="4" s="1"/>
  <c r="Q629" i="3"/>
  <c r="R629" i="3"/>
  <c r="W629" i="3"/>
  <c r="V629" i="3"/>
  <c r="S629" i="3"/>
  <c r="U629" i="3"/>
  <c r="O624" i="4" s="1"/>
  <c r="Q597" i="3"/>
  <c r="R597" i="3"/>
  <c r="W597" i="3"/>
  <c r="S597" i="3"/>
  <c r="V597" i="3"/>
  <c r="U597" i="3"/>
  <c r="O592" i="4" s="1"/>
  <c r="Q565" i="3"/>
  <c r="R565" i="3"/>
  <c r="W565" i="3"/>
  <c r="V565" i="3"/>
  <c r="U565" i="3"/>
  <c r="O560" i="4" s="1"/>
  <c r="S565" i="3"/>
  <c r="Q533" i="3"/>
  <c r="R533" i="3"/>
  <c r="W533" i="3"/>
  <c r="S533" i="3"/>
  <c r="V533" i="3"/>
  <c r="U533" i="3"/>
  <c r="O528" i="4" s="1"/>
  <c r="Q485" i="3"/>
  <c r="R485" i="3"/>
  <c r="W485" i="3"/>
  <c r="V485" i="3"/>
  <c r="S485" i="3"/>
  <c r="U485" i="3"/>
  <c r="O480" i="4" s="1"/>
  <c r="Q445" i="3"/>
  <c r="R445" i="3"/>
  <c r="W445" i="3"/>
  <c r="V445" i="3"/>
  <c r="S445" i="3"/>
  <c r="U445" i="3"/>
  <c r="O440" i="4" s="1"/>
  <c r="Q413" i="3"/>
  <c r="R413" i="3"/>
  <c r="W413" i="3"/>
  <c r="S413" i="3"/>
  <c r="V413" i="3"/>
  <c r="U413" i="3"/>
  <c r="O408" i="4" s="1"/>
  <c r="Q381" i="3"/>
  <c r="R381" i="3"/>
  <c r="W381" i="3"/>
  <c r="V381" i="3"/>
  <c r="S381" i="3"/>
  <c r="U381" i="3"/>
  <c r="O376" i="4" s="1"/>
  <c r="Q349" i="3"/>
  <c r="R349" i="3"/>
  <c r="W349" i="3"/>
  <c r="S349" i="3"/>
  <c r="V349" i="3"/>
  <c r="U349" i="3"/>
  <c r="O344" i="4" s="1"/>
  <c r="Q317" i="3"/>
  <c r="R317" i="3"/>
  <c r="V317" i="3"/>
  <c r="S317" i="3"/>
  <c r="U317" i="3"/>
  <c r="O312" i="4" s="1"/>
  <c r="W317" i="3"/>
  <c r="Q293" i="3"/>
  <c r="R293" i="3"/>
  <c r="W293" i="3"/>
  <c r="V293" i="3"/>
  <c r="U293" i="3"/>
  <c r="O288" i="4" s="1"/>
  <c r="S293" i="3"/>
  <c r="Q261" i="3"/>
  <c r="R261" i="3"/>
  <c r="S261" i="3"/>
  <c r="W261" i="3"/>
  <c r="V261" i="3"/>
  <c r="U261" i="3"/>
  <c r="O256" i="4" s="1"/>
  <c r="Q229" i="3"/>
  <c r="R229" i="3"/>
  <c r="W229" i="3"/>
  <c r="S229" i="3"/>
  <c r="V229" i="3"/>
  <c r="U229" i="3"/>
  <c r="O224" i="4" s="1"/>
  <c r="Q205" i="3"/>
  <c r="R205" i="3"/>
  <c r="W205" i="3"/>
  <c r="V205" i="3"/>
  <c r="S205" i="3"/>
  <c r="U205" i="3"/>
  <c r="O200" i="4" s="1"/>
  <c r="R173" i="3"/>
  <c r="Q173" i="3"/>
  <c r="W173" i="3"/>
  <c r="S173" i="3"/>
  <c r="V173" i="3"/>
  <c r="U173" i="3"/>
  <c r="O168" i="4" s="1"/>
  <c r="Q157" i="3"/>
  <c r="W157" i="3"/>
  <c r="R157" i="3"/>
  <c r="S157" i="3"/>
  <c r="V157" i="3"/>
  <c r="U157" i="3"/>
  <c r="O152" i="4" s="1"/>
  <c r="Q117" i="3"/>
  <c r="W117" i="3"/>
  <c r="R117" i="3"/>
  <c r="S117" i="3"/>
  <c r="V117" i="3"/>
  <c r="U117" i="3"/>
  <c r="O112" i="4" s="1"/>
  <c r="R93" i="3"/>
  <c r="Q93" i="3"/>
  <c r="W93" i="3"/>
  <c r="S93" i="3"/>
  <c r="V93" i="3"/>
  <c r="U93" i="3"/>
  <c r="O88" i="4" s="1"/>
  <c r="Q1987" i="3"/>
  <c r="R1987" i="3"/>
  <c r="S1987" i="3"/>
  <c r="W1987" i="3"/>
  <c r="U1987" i="3"/>
  <c r="O1982" i="4" s="1"/>
  <c r="V1987" i="3"/>
  <c r="Q1947" i="3"/>
  <c r="R1947" i="3"/>
  <c r="S1947" i="3"/>
  <c r="W1947" i="3"/>
  <c r="U1947" i="3"/>
  <c r="O1942" i="4" s="1"/>
  <c r="V1947" i="3"/>
  <c r="Q1923" i="3"/>
  <c r="R1923" i="3"/>
  <c r="S1923" i="3"/>
  <c r="W1923" i="3"/>
  <c r="U1923" i="3"/>
  <c r="O1918" i="4" s="1"/>
  <c r="V1923" i="3"/>
  <c r="Q1891" i="3"/>
  <c r="R1891" i="3"/>
  <c r="S1891" i="3"/>
  <c r="W1891" i="3"/>
  <c r="U1891" i="3"/>
  <c r="O1886" i="4" s="1"/>
  <c r="V1891" i="3"/>
  <c r="Q1859" i="3"/>
  <c r="R1859" i="3"/>
  <c r="S1859" i="3"/>
  <c r="W1859" i="3"/>
  <c r="U1859" i="3"/>
  <c r="O1854" i="4" s="1"/>
  <c r="V1859" i="3"/>
  <c r="Q1835" i="3"/>
  <c r="S1835" i="3"/>
  <c r="R1835" i="3"/>
  <c r="W1835" i="3"/>
  <c r="U1835" i="3"/>
  <c r="O1830" i="4" s="1"/>
  <c r="V1835" i="3"/>
  <c r="Q1819" i="3"/>
  <c r="R1819" i="3"/>
  <c r="S1819" i="3"/>
  <c r="W1819" i="3"/>
  <c r="U1819" i="3"/>
  <c r="O1814" i="4" s="1"/>
  <c r="V1819" i="3"/>
  <c r="Q1795" i="3"/>
  <c r="R1795" i="3"/>
  <c r="S1795" i="3"/>
  <c r="W1795" i="3"/>
  <c r="U1795" i="3"/>
  <c r="O1790" i="4" s="1"/>
  <c r="V1795" i="3"/>
  <c r="Q1771" i="3"/>
  <c r="S1771" i="3"/>
  <c r="R1771" i="3"/>
  <c r="W1771" i="3"/>
  <c r="U1771" i="3"/>
  <c r="O1766" i="4" s="1"/>
  <c r="V1771" i="3"/>
  <c r="Q1747" i="3"/>
  <c r="R1747" i="3"/>
  <c r="S1747" i="3"/>
  <c r="W1747" i="3"/>
  <c r="U1747" i="3"/>
  <c r="O1742" i="4" s="1"/>
  <c r="V1747" i="3"/>
  <c r="Q1723" i="3"/>
  <c r="R1723" i="3"/>
  <c r="S1723" i="3"/>
  <c r="W1723" i="3"/>
  <c r="U1723" i="3"/>
  <c r="O1718" i="4" s="1"/>
  <c r="V1723" i="3"/>
  <c r="Q1699" i="3"/>
  <c r="R1699" i="3"/>
  <c r="S1699" i="3"/>
  <c r="W1699" i="3"/>
  <c r="U1699" i="3"/>
  <c r="O1694" i="4" s="1"/>
  <c r="V1699" i="3"/>
  <c r="Q1675" i="3"/>
  <c r="S1675" i="3"/>
  <c r="R1675" i="3"/>
  <c r="W1675" i="3"/>
  <c r="U1675" i="3"/>
  <c r="O1670" i="4" s="1"/>
  <c r="V1675" i="3"/>
  <c r="Q1643" i="3"/>
  <c r="S1643" i="3"/>
  <c r="R1643" i="3"/>
  <c r="U1643" i="3"/>
  <c r="O1638" i="4" s="1"/>
  <c r="W1643" i="3"/>
  <c r="V1643" i="3"/>
  <c r="Q1619" i="3"/>
  <c r="R1619" i="3"/>
  <c r="S1619" i="3"/>
  <c r="W1619" i="3"/>
  <c r="U1619" i="3"/>
  <c r="O1614" i="4" s="1"/>
  <c r="V1619" i="3"/>
  <c r="Q1595" i="3"/>
  <c r="R1595" i="3"/>
  <c r="S1595" i="3"/>
  <c r="W1595" i="3"/>
  <c r="U1595" i="3"/>
  <c r="O1590" i="4" s="1"/>
  <c r="V1595" i="3"/>
  <c r="Q1571" i="3"/>
  <c r="R1571" i="3"/>
  <c r="S1571" i="3"/>
  <c r="W1571" i="3"/>
  <c r="U1571" i="3"/>
  <c r="O1566" i="4" s="1"/>
  <c r="V1571" i="3"/>
  <c r="Q1547" i="3"/>
  <c r="R1547" i="3"/>
  <c r="S1547" i="3"/>
  <c r="W1547" i="3"/>
  <c r="U1547" i="3"/>
  <c r="O1542" i="4" s="1"/>
  <c r="V1547" i="3"/>
  <c r="Q1523" i="3"/>
  <c r="R1523" i="3"/>
  <c r="S1523" i="3"/>
  <c r="W1523" i="3"/>
  <c r="U1523" i="3"/>
  <c r="O1518" i="4" s="1"/>
  <c r="V1523" i="3"/>
  <c r="Q1499" i="3"/>
  <c r="R1499" i="3"/>
  <c r="S1499" i="3"/>
  <c r="W1499" i="3"/>
  <c r="U1499" i="3"/>
  <c r="O1494" i="4" s="1"/>
  <c r="V1499" i="3"/>
  <c r="Q1475" i="3"/>
  <c r="R1475" i="3"/>
  <c r="S1475" i="3"/>
  <c r="W1475" i="3"/>
  <c r="U1475" i="3"/>
  <c r="O1470" i="4" s="1"/>
  <c r="V1475" i="3"/>
  <c r="Q1451" i="3"/>
  <c r="R1451" i="3"/>
  <c r="S1451" i="3"/>
  <c r="W1451" i="3"/>
  <c r="U1451" i="3"/>
  <c r="O1446" i="4" s="1"/>
  <c r="V1451" i="3"/>
  <c r="Q1427" i="3"/>
  <c r="R1427" i="3"/>
  <c r="S1427" i="3"/>
  <c r="W1427" i="3"/>
  <c r="U1427" i="3"/>
  <c r="O1422" i="4" s="1"/>
  <c r="V1427" i="3"/>
  <c r="Q1387" i="3"/>
  <c r="R1387" i="3"/>
  <c r="S1387" i="3"/>
  <c r="W1387" i="3"/>
  <c r="U1387" i="3"/>
  <c r="O1382" i="4" s="1"/>
  <c r="V1387" i="3"/>
  <c r="Q1363" i="3"/>
  <c r="R1363" i="3"/>
  <c r="S1363" i="3"/>
  <c r="W1363" i="3"/>
  <c r="U1363" i="3"/>
  <c r="O1358" i="4" s="1"/>
  <c r="V1363" i="3"/>
  <c r="Q1339" i="3"/>
  <c r="R1339" i="3"/>
  <c r="S1339" i="3"/>
  <c r="W1339" i="3"/>
  <c r="U1339" i="3"/>
  <c r="O1334" i="4" s="1"/>
  <c r="V1339" i="3"/>
  <c r="Q1315" i="3"/>
  <c r="R1315" i="3"/>
  <c r="S1315" i="3"/>
  <c r="W1315" i="3"/>
  <c r="U1315" i="3"/>
  <c r="O1310" i="4" s="1"/>
  <c r="V1315" i="3"/>
  <c r="Q1291" i="3"/>
  <c r="R1291" i="3"/>
  <c r="S1291" i="3"/>
  <c r="W1291" i="3"/>
  <c r="U1291" i="3"/>
  <c r="O1286" i="4" s="1"/>
  <c r="V1291" i="3"/>
  <c r="Q1267" i="3"/>
  <c r="R1267" i="3"/>
  <c r="S1267" i="3"/>
  <c r="W1267" i="3"/>
  <c r="U1267" i="3"/>
  <c r="O1262" i="4" s="1"/>
  <c r="V1267" i="3"/>
  <c r="Q1243" i="3"/>
  <c r="R1243" i="3"/>
  <c r="S1243" i="3"/>
  <c r="W1243" i="3"/>
  <c r="U1243" i="3"/>
  <c r="O1238" i="4" s="1"/>
  <c r="V1243" i="3"/>
  <c r="Q1219" i="3"/>
  <c r="R1219" i="3"/>
  <c r="S1219" i="3"/>
  <c r="W1219" i="3"/>
  <c r="U1219" i="3"/>
  <c r="O1214" i="4" s="1"/>
  <c r="V1219" i="3"/>
  <c r="Q1195" i="3"/>
  <c r="R1195" i="3"/>
  <c r="S1195" i="3"/>
  <c r="W1195" i="3"/>
  <c r="U1195" i="3"/>
  <c r="O1190" i="4" s="1"/>
  <c r="V1195" i="3"/>
  <c r="Q1171" i="3"/>
  <c r="R1171" i="3"/>
  <c r="S1171" i="3"/>
  <c r="W1171" i="3"/>
  <c r="V1171" i="3"/>
  <c r="U1171" i="3"/>
  <c r="O1166" i="4" s="1"/>
  <c r="Q1147" i="3"/>
  <c r="R1147" i="3"/>
  <c r="S1147" i="3"/>
  <c r="W1147" i="3"/>
  <c r="V1147" i="3"/>
  <c r="U1147" i="3"/>
  <c r="O1142" i="4" s="1"/>
  <c r="Q1123" i="3"/>
  <c r="R1123" i="3"/>
  <c r="S1123" i="3"/>
  <c r="W1123" i="3"/>
  <c r="V1123" i="3"/>
  <c r="U1123" i="3"/>
  <c r="O1118" i="4" s="1"/>
  <c r="Q1107" i="3"/>
  <c r="R1107" i="3"/>
  <c r="S1107" i="3"/>
  <c r="W1107" i="3"/>
  <c r="U1107" i="3"/>
  <c r="O1102" i="4" s="1"/>
  <c r="V1107" i="3"/>
  <c r="Q1091" i="3"/>
  <c r="R1091" i="3"/>
  <c r="S1091" i="3"/>
  <c r="W1091" i="3"/>
  <c r="V1091" i="3"/>
  <c r="U1091" i="3"/>
  <c r="O1086" i="4" s="1"/>
  <c r="Q1067" i="3"/>
  <c r="R1067" i="3"/>
  <c r="S1067" i="3"/>
  <c r="W1067" i="3"/>
  <c r="V1067" i="3"/>
  <c r="U1067" i="3"/>
  <c r="O1062" i="4" s="1"/>
  <c r="Q1043" i="3"/>
  <c r="R1043" i="3"/>
  <c r="S1043" i="3"/>
  <c r="W1043" i="3"/>
  <c r="U1043" i="3"/>
  <c r="O1038" i="4" s="1"/>
  <c r="V1043" i="3"/>
  <c r="Q1019" i="3"/>
  <c r="R1019" i="3"/>
  <c r="S1019" i="3"/>
  <c r="V1019" i="3"/>
  <c r="W1019" i="3"/>
  <c r="U1019" i="3"/>
  <c r="O1014" i="4" s="1"/>
  <c r="Q987" i="3"/>
  <c r="R987" i="3"/>
  <c r="S987" i="3"/>
  <c r="V987" i="3"/>
  <c r="W987" i="3"/>
  <c r="U987" i="3"/>
  <c r="O982" i="4" s="1"/>
  <c r="Q947" i="3"/>
  <c r="R947" i="3"/>
  <c r="S947" i="3"/>
  <c r="W947" i="3"/>
  <c r="U947" i="3"/>
  <c r="O942" i="4" s="1"/>
  <c r="V947" i="3"/>
  <c r="Q923" i="3"/>
  <c r="R923" i="3"/>
  <c r="S923" i="3"/>
  <c r="V923" i="3"/>
  <c r="W923" i="3"/>
  <c r="U923" i="3"/>
  <c r="O918" i="4" s="1"/>
  <c r="Q899" i="3"/>
  <c r="R899" i="3"/>
  <c r="S899" i="3"/>
  <c r="W899" i="3"/>
  <c r="U899" i="3"/>
  <c r="O894" i="4" s="1"/>
  <c r="V899" i="3"/>
  <c r="Q867" i="3"/>
  <c r="R867" i="3"/>
  <c r="S867" i="3"/>
  <c r="W867" i="3"/>
  <c r="U867" i="3"/>
  <c r="O862" i="4" s="1"/>
  <c r="V867" i="3"/>
  <c r="Q843" i="3"/>
  <c r="R843" i="3"/>
  <c r="S843" i="3"/>
  <c r="V843" i="3"/>
  <c r="W843" i="3"/>
  <c r="U843" i="3"/>
  <c r="O838" i="4" s="1"/>
  <c r="Q827" i="3"/>
  <c r="R827" i="3"/>
  <c r="S827" i="3"/>
  <c r="V827" i="3"/>
  <c r="W827" i="3"/>
  <c r="U827" i="3"/>
  <c r="O822" i="4" s="1"/>
  <c r="Q803" i="3"/>
  <c r="R803" i="3"/>
  <c r="S803" i="3"/>
  <c r="W803" i="3"/>
  <c r="U803" i="3"/>
  <c r="O798" i="4" s="1"/>
  <c r="V803" i="3"/>
  <c r="Q771" i="3"/>
  <c r="R771" i="3"/>
  <c r="S771" i="3"/>
  <c r="W771" i="3"/>
  <c r="U771" i="3"/>
  <c r="O766" i="4" s="1"/>
  <c r="V771" i="3"/>
  <c r="Q747" i="3"/>
  <c r="R747" i="3"/>
  <c r="S747" i="3"/>
  <c r="V747" i="3"/>
  <c r="W747" i="3"/>
  <c r="U747" i="3"/>
  <c r="O742" i="4" s="1"/>
  <c r="Q723" i="3"/>
  <c r="R723" i="3"/>
  <c r="S723" i="3"/>
  <c r="W723" i="3"/>
  <c r="U723" i="3"/>
  <c r="O718" i="4" s="1"/>
  <c r="V723" i="3"/>
  <c r="Q699" i="3"/>
  <c r="R699" i="3"/>
  <c r="S699" i="3"/>
  <c r="V699" i="3"/>
  <c r="W699" i="3"/>
  <c r="U699" i="3"/>
  <c r="O694" i="4" s="1"/>
  <c r="Q675" i="3"/>
  <c r="R675" i="3"/>
  <c r="S675" i="3"/>
  <c r="W675" i="3"/>
  <c r="U675" i="3"/>
  <c r="O670" i="4" s="1"/>
  <c r="V675" i="3"/>
  <c r="Q643" i="3"/>
  <c r="R643" i="3"/>
  <c r="S643" i="3"/>
  <c r="W643" i="3"/>
  <c r="V643" i="3"/>
  <c r="U643" i="3"/>
  <c r="O638" i="4" s="1"/>
  <c r="Q619" i="3"/>
  <c r="R619" i="3"/>
  <c r="S619" i="3"/>
  <c r="V619" i="3"/>
  <c r="W619" i="3"/>
  <c r="U619" i="3"/>
  <c r="O614" i="4" s="1"/>
  <c r="Q595" i="3"/>
  <c r="R595" i="3"/>
  <c r="S595" i="3"/>
  <c r="W595" i="3"/>
  <c r="V595" i="3"/>
  <c r="U595" i="3"/>
  <c r="O590" i="4" s="1"/>
  <c r="Q571" i="3"/>
  <c r="R571" i="3"/>
  <c r="S571" i="3"/>
  <c r="V571" i="3"/>
  <c r="W571" i="3"/>
  <c r="U571" i="3"/>
  <c r="O566" i="4" s="1"/>
  <c r="Q547" i="3"/>
  <c r="R547" i="3"/>
  <c r="S547" i="3"/>
  <c r="W547" i="3"/>
  <c r="V547" i="3"/>
  <c r="U547" i="3"/>
  <c r="O542" i="4" s="1"/>
  <c r="Q523" i="3"/>
  <c r="R523" i="3"/>
  <c r="S523" i="3"/>
  <c r="V523" i="3"/>
  <c r="W523" i="3"/>
  <c r="U523" i="3"/>
  <c r="O518" i="4" s="1"/>
  <c r="Q499" i="3"/>
  <c r="R499" i="3"/>
  <c r="S499" i="3"/>
  <c r="W499" i="3"/>
  <c r="U499" i="3"/>
  <c r="O494" i="4" s="1"/>
  <c r="V499" i="3"/>
  <c r="Q475" i="3"/>
  <c r="R475" i="3"/>
  <c r="S475" i="3"/>
  <c r="V475" i="3"/>
  <c r="U475" i="3"/>
  <c r="O470" i="4" s="1"/>
  <c r="W475" i="3"/>
  <c r="Q451" i="3"/>
  <c r="R451" i="3"/>
  <c r="S451" i="3"/>
  <c r="W451" i="3"/>
  <c r="U451" i="3"/>
  <c r="O446" i="4" s="1"/>
  <c r="V451" i="3"/>
  <c r="Q427" i="3"/>
  <c r="R427" i="3"/>
  <c r="S427" i="3"/>
  <c r="V427" i="3"/>
  <c r="U427" i="3"/>
  <c r="O422" i="4" s="1"/>
  <c r="W427" i="3"/>
  <c r="Q403" i="3"/>
  <c r="R403" i="3"/>
  <c r="S403" i="3"/>
  <c r="W403" i="3"/>
  <c r="U403" i="3"/>
  <c r="O398" i="4" s="1"/>
  <c r="V403" i="3"/>
  <c r="Q379" i="3"/>
  <c r="R379" i="3"/>
  <c r="S379" i="3"/>
  <c r="V379" i="3"/>
  <c r="U379" i="3"/>
  <c r="O374" i="4" s="1"/>
  <c r="W379" i="3"/>
  <c r="Q355" i="3"/>
  <c r="R355" i="3"/>
  <c r="S355" i="3"/>
  <c r="W355" i="3"/>
  <c r="U355" i="3"/>
  <c r="O350" i="4" s="1"/>
  <c r="V355" i="3"/>
  <c r="Q331" i="3"/>
  <c r="R331" i="3"/>
  <c r="S331" i="3"/>
  <c r="V331" i="3"/>
  <c r="U331" i="3"/>
  <c r="O326" i="4" s="1"/>
  <c r="W331" i="3"/>
  <c r="Q307" i="3"/>
  <c r="R307" i="3"/>
  <c r="S307" i="3"/>
  <c r="W307" i="3"/>
  <c r="U307" i="3"/>
  <c r="O302" i="4" s="1"/>
  <c r="V307" i="3"/>
  <c r="Q283" i="3"/>
  <c r="R283" i="3"/>
  <c r="S283" i="3"/>
  <c r="W283" i="3"/>
  <c r="V283" i="3"/>
  <c r="U283" i="3"/>
  <c r="O278" i="4" s="1"/>
  <c r="Q267" i="3"/>
  <c r="R267" i="3"/>
  <c r="S267" i="3"/>
  <c r="W267" i="3"/>
  <c r="V267" i="3"/>
  <c r="U267" i="3"/>
  <c r="O262" i="4" s="1"/>
  <c r="Q243" i="3"/>
  <c r="R243" i="3"/>
  <c r="S243" i="3"/>
  <c r="W243" i="3"/>
  <c r="U243" i="3"/>
  <c r="O238" i="4" s="1"/>
  <c r="V243" i="3"/>
  <c r="Q219" i="3"/>
  <c r="R219" i="3"/>
  <c r="S219" i="3"/>
  <c r="V219" i="3"/>
  <c r="U219" i="3"/>
  <c r="O214" i="4" s="1"/>
  <c r="W219" i="3"/>
  <c r="Q195" i="3"/>
  <c r="R195" i="3"/>
  <c r="S195" i="3"/>
  <c r="U195" i="3"/>
  <c r="O190" i="4" s="1"/>
  <c r="W195" i="3"/>
  <c r="V195" i="3"/>
  <c r="Q171" i="3"/>
  <c r="R171" i="3"/>
  <c r="S171" i="3"/>
  <c r="W171" i="3"/>
  <c r="V171" i="3"/>
  <c r="U171" i="3"/>
  <c r="O166" i="4" s="1"/>
  <c r="Q147" i="3"/>
  <c r="R147" i="3"/>
  <c r="S147" i="3"/>
  <c r="U147" i="3"/>
  <c r="O142" i="4" s="1"/>
  <c r="V147" i="3"/>
  <c r="W147" i="3"/>
  <c r="Q123" i="3"/>
  <c r="R123" i="3"/>
  <c r="S123" i="3"/>
  <c r="V123" i="3"/>
  <c r="U123" i="3"/>
  <c r="O118" i="4" s="1"/>
  <c r="W123" i="3"/>
  <c r="Q107" i="3"/>
  <c r="R107" i="3"/>
  <c r="S107" i="3"/>
  <c r="W107" i="3"/>
  <c r="V107" i="3"/>
  <c r="U107" i="3"/>
  <c r="O102" i="4" s="1"/>
  <c r="Q83" i="3"/>
  <c r="R83" i="3"/>
  <c r="S83" i="3"/>
  <c r="U83" i="3"/>
  <c r="O78" i="4" s="1"/>
  <c r="W83" i="3"/>
  <c r="V83" i="3"/>
  <c r="Q67" i="3"/>
  <c r="R67" i="3"/>
  <c r="S67" i="3"/>
  <c r="U67" i="3"/>
  <c r="O62" i="4" s="1"/>
  <c r="W67" i="3"/>
  <c r="V67" i="3"/>
  <c r="Q1985" i="3"/>
  <c r="R1985" i="3"/>
  <c r="S1985" i="3"/>
  <c r="W1985" i="3"/>
  <c r="V1985" i="3"/>
  <c r="U1985" i="3"/>
  <c r="O1980" i="4" s="1"/>
  <c r="Q1969" i="3"/>
  <c r="R1969" i="3"/>
  <c r="S1969" i="3"/>
  <c r="W1969" i="3"/>
  <c r="V1969" i="3"/>
  <c r="U1969" i="3"/>
  <c r="O1964" i="4" s="1"/>
  <c r="Q1953" i="3"/>
  <c r="R1953" i="3"/>
  <c r="S1953" i="3"/>
  <c r="V1953" i="3"/>
  <c r="W1953" i="3"/>
  <c r="U1953" i="3"/>
  <c r="O1948" i="4" s="1"/>
  <c r="Q1937" i="3"/>
  <c r="R1937" i="3"/>
  <c r="S1937" i="3"/>
  <c r="W1937" i="3"/>
  <c r="U1937" i="3"/>
  <c r="O1932" i="4" s="1"/>
  <c r="V1937" i="3"/>
  <c r="Q1921" i="3"/>
  <c r="R1921" i="3"/>
  <c r="S1921" i="3"/>
  <c r="W1921" i="3"/>
  <c r="V1921" i="3"/>
  <c r="U1921" i="3"/>
  <c r="O1916" i="4" s="1"/>
  <c r="Q1905" i="3"/>
  <c r="R1905" i="3"/>
  <c r="S1905" i="3"/>
  <c r="W1905" i="3"/>
  <c r="V1905" i="3"/>
  <c r="U1905" i="3"/>
  <c r="O1900" i="4" s="1"/>
  <c r="Q1889" i="3"/>
  <c r="R1889" i="3"/>
  <c r="S1889" i="3"/>
  <c r="V1889" i="3"/>
  <c r="W1889" i="3"/>
  <c r="U1889" i="3"/>
  <c r="O1884" i="4" s="1"/>
  <c r="Q1865" i="3"/>
  <c r="R1865" i="3"/>
  <c r="S1865" i="3"/>
  <c r="V1865" i="3"/>
  <c r="W1865" i="3"/>
  <c r="U1865" i="3"/>
  <c r="O1860" i="4" s="1"/>
  <c r="Q1849" i="3"/>
  <c r="R1849" i="3"/>
  <c r="S1849" i="3"/>
  <c r="V1849" i="3"/>
  <c r="W1849" i="3"/>
  <c r="U1849" i="3"/>
  <c r="O1844" i="4" s="1"/>
  <c r="Q1833" i="3"/>
  <c r="R1833" i="3"/>
  <c r="S1833" i="3"/>
  <c r="V1833" i="3"/>
  <c r="W1833" i="3"/>
  <c r="U1833" i="3"/>
  <c r="O1828" i="4" s="1"/>
  <c r="Q1817" i="3"/>
  <c r="R1817" i="3"/>
  <c r="S1817" i="3"/>
  <c r="W1817" i="3"/>
  <c r="V1817" i="3"/>
  <c r="U1817" i="3"/>
  <c r="O1812" i="4" s="1"/>
  <c r="Q1809" i="3"/>
  <c r="R1809" i="3"/>
  <c r="S1809" i="3"/>
  <c r="W1809" i="3"/>
  <c r="V1809" i="3"/>
  <c r="U1809" i="3"/>
  <c r="O1804" i="4" s="1"/>
  <c r="Q1793" i="3"/>
  <c r="R1793" i="3"/>
  <c r="S1793" i="3"/>
  <c r="W1793" i="3"/>
  <c r="V1793" i="3"/>
  <c r="U1793" i="3"/>
  <c r="O1788" i="4" s="1"/>
  <c r="Q1777" i="3"/>
  <c r="R1777" i="3"/>
  <c r="S1777" i="3"/>
  <c r="W1777" i="3"/>
  <c r="V1777" i="3"/>
  <c r="U1777" i="3"/>
  <c r="O1772" i="4" s="1"/>
  <c r="Q1753" i="3"/>
  <c r="R1753" i="3"/>
  <c r="S1753" i="3"/>
  <c r="W1753" i="3"/>
  <c r="V1753" i="3"/>
  <c r="U1753" i="3"/>
  <c r="O1748" i="4" s="1"/>
  <c r="Q1737" i="3"/>
  <c r="R1737" i="3"/>
  <c r="S1737" i="3"/>
  <c r="V1737" i="3"/>
  <c r="W1737" i="3"/>
  <c r="U1737" i="3"/>
  <c r="O1732" i="4" s="1"/>
  <c r="Q1721" i="3"/>
  <c r="R1721" i="3"/>
  <c r="S1721" i="3"/>
  <c r="V1721" i="3"/>
  <c r="W1721" i="3"/>
  <c r="U1721" i="3"/>
  <c r="O1716" i="4" s="1"/>
  <c r="Q1705" i="3"/>
  <c r="R1705" i="3"/>
  <c r="S1705" i="3"/>
  <c r="V1705" i="3"/>
  <c r="W1705" i="3"/>
  <c r="U1705" i="3"/>
  <c r="O1700" i="4" s="1"/>
  <c r="Q1689" i="3"/>
  <c r="R1689" i="3"/>
  <c r="S1689" i="3"/>
  <c r="W1689" i="3"/>
  <c r="V1689" i="3"/>
  <c r="U1689" i="3"/>
  <c r="O1684" i="4" s="1"/>
  <c r="Q1665" i="3"/>
  <c r="R1665" i="3"/>
  <c r="S1665" i="3"/>
  <c r="W1665" i="3"/>
  <c r="V1665" i="3"/>
  <c r="U1665" i="3"/>
  <c r="O1660" i="4" s="1"/>
  <c r="Q1649" i="3"/>
  <c r="R1649" i="3"/>
  <c r="S1649" i="3"/>
  <c r="W1649" i="3"/>
  <c r="U1649" i="3"/>
  <c r="O1644" i="4" s="1"/>
  <c r="V1649" i="3"/>
  <c r="Q1633" i="3"/>
  <c r="R1633" i="3"/>
  <c r="W1633" i="3"/>
  <c r="S1633" i="3"/>
  <c r="U1633" i="3"/>
  <c r="O1628" i="4" s="1"/>
  <c r="V1633" i="3"/>
  <c r="Q1617" i="3"/>
  <c r="R1617" i="3"/>
  <c r="W1617" i="3"/>
  <c r="S1617" i="3"/>
  <c r="V1617" i="3"/>
  <c r="U1617" i="3"/>
  <c r="O1612" i="4" s="1"/>
  <c r="Q1601" i="3"/>
  <c r="R1601" i="3"/>
  <c r="W1601" i="3"/>
  <c r="S1601" i="3"/>
  <c r="V1601" i="3"/>
  <c r="U1601" i="3"/>
  <c r="O1596" i="4" s="1"/>
  <c r="Q1585" i="3"/>
  <c r="R1585" i="3"/>
  <c r="W1585" i="3"/>
  <c r="S1585" i="3"/>
  <c r="V1585" i="3"/>
  <c r="U1585" i="3"/>
  <c r="O1580" i="4" s="1"/>
  <c r="Q1569" i="3"/>
  <c r="R1569" i="3"/>
  <c r="W1569" i="3"/>
  <c r="S1569" i="3"/>
  <c r="V1569" i="3"/>
  <c r="U1569" i="3"/>
  <c r="O1564" i="4" s="1"/>
  <c r="Q1545" i="3"/>
  <c r="R1545" i="3"/>
  <c r="S1545" i="3"/>
  <c r="W1545" i="3"/>
  <c r="V1545" i="3"/>
  <c r="U1545" i="3"/>
  <c r="O1540" i="4" s="1"/>
  <c r="Q1521" i="3"/>
  <c r="R1521" i="3"/>
  <c r="W1521" i="3"/>
  <c r="S1521" i="3"/>
  <c r="V1521" i="3"/>
  <c r="U1521" i="3"/>
  <c r="O1516" i="4" s="1"/>
  <c r="Q1505" i="3"/>
  <c r="R1505" i="3"/>
  <c r="W1505" i="3"/>
  <c r="S1505" i="3"/>
  <c r="V1505" i="3"/>
  <c r="U1505" i="3"/>
  <c r="O1500" i="4" s="1"/>
  <c r="Q1489" i="3"/>
  <c r="R1489" i="3"/>
  <c r="W1489" i="3"/>
  <c r="S1489" i="3"/>
  <c r="V1489" i="3"/>
  <c r="U1489" i="3"/>
  <c r="O1484" i="4" s="1"/>
  <c r="Q1473" i="3"/>
  <c r="R1473" i="3"/>
  <c r="W1473" i="3"/>
  <c r="S1473" i="3"/>
  <c r="V1473" i="3"/>
  <c r="U1473" i="3"/>
  <c r="O1468" i="4" s="1"/>
  <c r="Q1457" i="3"/>
  <c r="R1457" i="3"/>
  <c r="W1457" i="3"/>
  <c r="S1457" i="3"/>
  <c r="V1457" i="3"/>
  <c r="U1457" i="3"/>
  <c r="O1452" i="4" s="1"/>
  <c r="Q1441" i="3"/>
  <c r="R1441" i="3"/>
  <c r="W1441" i="3"/>
  <c r="S1441" i="3"/>
  <c r="V1441" i="3"/>
  <c r="U1441" i="3"/>
  <c r="O1436" i="4" s="1"/>
  <c r="Q1425" i="3"/>
  <c r="R1425" i="3"/>
  <c r="W1425" i="3"/>
  <c r="S1425" i="3"/>
  <c r="V1425" i="3"/>
  <c r="U1425" i="3"/>
  <c r="O1420" i="4" s="1"/>
  <c r="Q1409" i="3"/>
  <c r="R1409" i="3"/>
  <c r="W1409" i="3"/>
  <c r="S1409" i="3"/>
  <c r="V1409" i="3"/>
  <c r="U1409" i="3"/>
  <c r="O1404" i="4" s="1"/>
  <c r="Q1393" i="3"/>
  <c r="R1393" i="3"/>
  <c r="W1393" i="3"/>
  <c r="S1393" i="3"/>
  <c r="V1393" i="3"/>
  <c r="U1393" i="3"/>
  <c r="O1388" i="4" s="1"/>
  <c r="Q1377" i="3"/>
  <c r="R1377" i="3"/>
  <c r="W1377" i="3"/>
  <c r="S1377" i="3"/>
  <c r="V1377" i="3"/>
  <c r="U1377" i="3"/>
  <c r="O1372" i="4" s="1"/>
  <c r="Q1353" i="3"/>
  <c r="R1353" i="3"/>
  <c r="S1353" i="3"/>
  <c r="W1353" i="3"/>
  <c r="V1353" i="3"/>
  <c r="U1353" i="3"/>
  <c r="O1348" i="4" s="1"/>
  <c r="Q1337" i="3"/>
  <c r="R1337" i="3"/>
  <c r="S1337" i="3"/>
  <c r="W1337" i="3"/>
  <c r="V1337" i="3"/>
  <c r="U1337" i="3"/>
  <c r="O1332" i="4" s="1"/>
  <c r="Q1329" i="3"/>
  <c r="R1329" i="3"/>
  <c r="W1329" i="3"/>
  <c r="S1329" i="3"/>
  <c r="V1329" i="3"/>
  <c r="U1329" i="3"/>
  <c r="O1324" i="4" s="1"/>
  <c r="Q1313" i="3"/>
  <c r="R1313" i="3"/>
  <c r="W1313" i="3"/>
  <c r="S1313" i="3"/>
  <c r="V1313" i="3"/>
  <c r="U1313" i="3"/>
  <c r="O1308" i="4" s="1"/>
  <c r="Q1297" i="3"/>
  <c r="R1297" i="3"/>
  <c r="W1297" i="3"/>
  <c r="S1297" i="3"/>
  <c r="V1297" i="3"/>
  <c r="U1297" i="3"/>
  <c r="O1292" i="4" s="1"/>
  <c r="Q1281" i="3"/>
  <c r="R1281" i="3"/>
  <c r="W1281" i="3"/>
  <c r="S1281" i="3"/>
  <c r="V1281" i="3"/>
  <c r="U1281" i="3"/>
  <c r="O1276" i="4" s="1"/>
  <c r="Q1265" i="3"/>
  <c r="R1265" i="3"/>
  <c r="W1265" i="3"/>
  <c r="S1265" i="3"/>
  <c r="V1265" i="3"/>
  <c r="U1265" i="3"/>
  <c r="O1260" i="4" s="1"/>
  <c r="Q1249" i="3"/>
  <c r="R1249" i="3"/>
  <c r="W1249" i="3"/>
  <c r="S1249" i="3"/>
  <c r="V1249" i="3"/>
  <c r="U1249" i="3"/>
  <c r="O1244" i="4" s="1"/>
  <c r="Q1233" i="3"/>
  <c r="R1233" i="3"/>
  <c r="W1233" i="3"/>
  <c r="S1233" i="3"/>
  <c r="V1233" i="3"/>
  <c r="U1233" i="3"/>
  <c r="O1228" i="4" s="1"/>
  <c r="Q1217" i="3"/>
  <c r="R1217" i="3"/>
  <c r="W1217" i="3"/>
  <c r="S1217" i="3"/>
  <c r="V1217" i="3"/>
  <c r="U1217" i="3"/>
  <c r="O1212" i="4" s="1"/>
  <c r="Q1201" i="3"/>
  <c r="R1201" i="3"/>
  <c r="W1201" i="3"/>
  <c r="S1201" i="3"/>
  <c r="V1201" i="3"/>
  <c r="U1201" i="3"/>
  <c r="O1196" i="4" s="1"/>
  <c r="Q1185" i="3"/>
  <c r="R1185" i="3"/>
  <c r="W1185" i="3"/>
  <c r="S1185" i="3"/>
  <c r="V1185" i="3"/>
  <c r="U1185" i="3"/>
  <c r="O1180" i="4" s="1"/>
  <c r="Q1161" i="3"/>
  <c r="R1161" i="3"/>
  <c r="S1161" i="3"/>
  <c r="W1161" i="3"/>
  <c r="V1161" i="3"/>
  <c r="U1161" i="3"/>
  <c r="O1156" i="4" s="1"/>
  <c r="Q1145" i="3"/>
  <c r="R1145" i="3"/>
  <c r="S1145" i="3"/>
  <c r="W1145" i="3"/>
  <c r="V1145" i="3"/>
  <c r="U1145" i="3"/>
  <c r="O1140" i="4" s="1"/>
  <c r="Q1137" i="3"/>
  <c r="R1137" i="3"/>
  <c r="W1137" i="3"/>
  <c r="S1137" i="3"/>
  <c r="V1137" i="3"/>
  <c r="U1137" i="3"/>
  <c r="O1132" i="4" s="1"/>
  <c r="Q1121" i="3"/>
  <c r="R1121" i="3"/>
  <c r="W1121" i="3"/>
  <c r="S1121" i="3"/>
  <c r="V1121" i="3"/>
  <c r="U1121" i="3"/>
  <c r="O1116" i="4" s="1"/>
  <c r="Q1105" i="3"/>
  <c r="R1105" i="3"/>
  <c r="W1105" i="3"/>
  <c r="S1105" i="3"/>
  <c r="V1105" i="3"/>
  <c r="U1105" i="3"/>
  <c r="O1100" i="4" s="1"/>
  <c r="Q1097" i="3"/>
  <c r="R1097" i="3"/>
  <c r="S1097" i="3"/>
  <c r="W1097" i="3"/>
  <c r="V1097" i="3"/>
  <c r="U1097" i="3"/>
  <c r="O1092" i="4" s="1"/>
  <c r="Q1081" i="3"/>
  <c r="R1081" i="3"/>
  <c r="S1081" i="3"/>
  <c r="W1081" i="3"/>
  <c r="V1081" i="3"/>
  <c r="U1081" i="3"/>
  <c r="O1076" i="4" s="1"/>
  <c r="Q1065" i="3"/>
  <c r="R1065" i="3"/>
  <c r="S1065" i="3"/>
  <c r="W1065" i="3"/>
  <c r="V1065" i="3"/>
  <c r="U1065" i="3"/>
  <c r="O1060" i="4" s="1"/>
  <c r="R1057" i="3"/>
  <c r="Q1057" i="3"/>
  <c r="W1057" i="3"/>
  <c r="V1057" i="3"/>
  <c r="S1057" i="3"/>
  <c r="U1057" i="3"/>
  <c r="O1052" i="4" s="1"/>
  <c r="Q1041" i="3"/>
  <c r="R1041" i="3"/>
  <c r="W1041" i="3"/>
  <c r="V1041" i="3"/>
  <c r="S1041" i="3"/>
  <c r="U1041" i="3"/>
  <c r="O1036" i="4" s="1"/>
  <c r="R1017" i="3"/>
  <c r="Q1017" i="3"/>
  <c r="S1017" i="3"/>
  <c r="W1017" i="3"/>
  <c r="V1017" i="3"/>
  <c r="U1017" i="3"/>
  <c r="O1012" i="4" s="1"/>
  <c r="Q1001" i="3"/>
  <c r="R1001" i="3"/>
  <c r="S1001" i="3"/>
  <c r="W1001" i="3"/>
  <c r="V1001" i="3"/>
  <c r="U1001" i="3"/>
  <c r="O996" i="4" s="1"/>
  <c r="Q985" i="3"/>
  <c r="R985" i="3"/>
  <c r="S985" i="3"/>
  <c r="W985" i="3"/>
  <c r="V985" i="3"/>
  <c r="U985" i="3"/>
  <c r="O980" i="4" s="1"/>
  <c r="Q969" i="3"/>
  <c r="R969" i="3"/>
  <c r="S969" i="3"/>
  <c r="W969" i="3"/>
  <c r="V969" i="3"/>
  <c r="U969" i="3"/>
  <c r="O964" i="4" s="1"/>
  <c r="R953" i="3"/>
  <c r="Q953" i="3"/>
  <c r="S953" i="3"/>
  <c r="W953" i="3"/>
  <c r="V953" i="3"/>
  <c r="U953" i="3"/>
  <c r="O948" i="4" s="1"/>
  <c r="Q937" i="3"/>
  <c r="R937" i="3"/>
  <c r="S937" i="3"/>
  <c r="W937" i="3"/>
  <c r="V937" i="3"/>
  <c r="U937" i="3"/>
  <c r="O932" i="4" s="1"/>
  <c r="R929" i="3"/>
  <c r="Q929" i="3"/>
  <c r="W929" i="3"/>
  <c r="V929" i="3"/>
  <c r="S929" i="3"/>
  <c r="U929" i="3"/>
  <c r="O924" i="4" s="1"/>
  <c r="Q913" i="3"/>
  <c r="R913" i="3"/>
  <c r="W913" i="3"/>
  <c r="V913" i="3"/>
  <c r="S913" i="3"/>
  <c r="U913" i="3"/>
  <c r="O908" i="4" s="1"/>
  <c r="R889" i="3"/>
  <c r="Q889" i="3"/>
  <c r="S889" i="3"/>
  <c r="W889" i="3"/>
  <c r="V889" i="3"/>
  <c r="U889" i="3"/>
  <c r="O884" i="4" s="1"/>
  <c r="Q873" i="3"/>
  <c r="R873" i="3"/>
  <c r="S873" i="3"/>
  <c r="W873" i="3"/>
  <c r="V873" i="3"/>
  <c r="U873" i="3"/>
  <c r="O868" i="4" s="1"/>
  <c r="Q857" i="3"/>
  <c r="R857" i="3"/>
  <c r="S857" i="3"/>
  <c r="W857" i="3"/>
  <c r="V857" i="3"/>
  <c r="U857" i="3"/>
  <c r="O852" i="4" s="1"/>
  <c r="Q841" i="3"/>
  <c r="R841" i="3"/>
  <c r="S841" i="3"/>
  <c r="W841" i="3"/>
  <c r="V841" i="3"/>
  <c r="U841" i="3"/>
  <c r="O836" i="4" s="1"/>
  <c r="R825" i="3"/>
  <c r="Q825" i="3"/>
  <c r="S825" i="3"/>
  <c r="W825" i="3"/>
  <c r="V825" i="3"/>
  <c r="U825" i="3"/>
  <c r="O820" i="4" s="1"/>
  <c r="Q809" i="3"/>
  <c r="R809" i="3"/>
  <c r="S809" i="3"/>
  <c r="W809" i="3"/>
  <c r="V809" i="3"/>
  <c r="U809" i="3"/>
  <c r="O804" i="4" s="1"/>
  <c r="R793" i="3"/>
  <c r="Q793" i="3"/>
  <c r="S793" i="3"/>
  <c r="W793" i="3"/>
  <c r="V793" i="3"/>
  <c r="U793" i="3"/>
  <c r="O788" i="4" s="1"/>
  <c r="Q777" i="3"/>
  <c r="R777" i="3"/>
  <c r="S777" i="3"/>
  <c r="W777" i="3"/>
  <c r="V777" i="3"/>
  <c r="U777" i="3"/>
  <c r="O772" i="4" s="1"/>
  <c r="R761" i="3"/>
  <c r="Q761" i="3"/>
  <c r="S761" i="3"/>
  <c r="W761" i="3"/>
  <c r="V761" i="3"/>
  <c r="U761" i="3"/>
  <c r="O756" i="4" s="1"/>
  <c r="Q745" i="3"/>
  <c r="R745" i="3"/>
  <c r="S745" i="3"/>
  <c r="W745" i="3"/>
  <c r="V745" i="3"/>
  <c r="U745" i="3"/>
  <c r="O740" i="4" s="1"/>
  <c r="R729" i="3"/>
  <c r="Q729" i="3"/>
  <c r="S729" i="3"/>
  <c r="W729" i="3"/>
  <c r="V729" i="3"/>
  <c r="U729" i="3"/>
  <c r="O724" i="4" s="1"/>
  <c r="Q713" i="3"/>
  <c r="R713" i="3"/>
  <c r="S713" i="3"/>
  <c r="W713" i="3"/>
  <c r="V713" i="3"/>
  <c r="U713" i="3"/>
  <c r="O708" i="4" s="1"/>
  <c r="Q697" i="3"/>
  <c r="R697" i="3"/>
  <c r="S697" i="3"/>
  <c r="W697" i="3"/>
  <c r="V697" i="3"/>
  <c r="U697" i="3"/>
  <c r="O692" i="4" s="1"/>
  <c r="Q673" i="3"/>
  <c r="R673" i="3"/>
  <c r="W673" i="3"/>
  <c r="V673" i="3"/>
  <c r="S673" i="3"/>
  <c r="U673" i="3"/>
  <c r="O668" i="4" s="1"/>
  <c r="Q649" i="3"/>
  <c r="R649" i="3"/>
  <c r="S649" i="3"/>
  <c r="W649" i="3"/>
  <c r="V649" i="3"/>
  <c r="U649" i="3"/>
  <c r="O644" i="4" s="1"/>
  <c r="Q633" i="3"/>
  <c r="R633" i="3"/>
  <c r="S633" i="3"/>
  <c r="W633" i="3"/>
  <c r="V633" i="3"/>
  <c r="U633" i="3"/>
  <c r="O628" i="4" s="1"/>
  <c r="Q625" i="3"/>
  <c r="R625" i="3"/>
  <c r="W625" i="3"/>
  <c r="V625" i="3"/>
  <c r="S625" i="3"/>
  <c r="U625" i="3"/>
  <c r="O620" i="4" s="1"/>
  <c r="Q609" i="3"/>
  <c r="R609" i="3"/>
  <c r="W609" i="3"/>
  <c r="V609" i="3"/>
  <c r="S609" i="3"/>
  <c r="U609" i="3"/>
  <c r="O604" i="4" s="1"/>
  <c r="Q593" i="3"/>
  <c r="R593" i="3"/>
  <c r="W593" i="3"/>
  <c r="V593" i="3"/>
  <c r="S593" i="3"/>
  <c r="U593" i="3"/>
  <c r="O588" i="4" s="1"/>
  <c r="Q577" i="3"/>
  <c r="R577" i="3"/>
  <c r="W577" i="3"/>
  <c r="V577" i="3"/>
  <c r="S577" i="3"/>
  <c r="U577" i="3"/>
  <c r="O572" i="4" s="1"/>
  <c r="Q561" i="3"/>
  <c r="R561" i="3"/>
  <c r="W561" i="3"/>
  <c r="V561" i="3"/>
  <c r="S561" i="3"/>
  <c r="U561" i="3"/>
  <c r="O556" i="4" s="1"/>
  <c r="Q545" i="3"/>
  <c r="R545" i="3"/>
  <c r="W545" i="3"/>
  <c r="V545" i="3"/>
  <c r="S545" i="3"/>
  <c r="U545" i="3"/>
  <c r="O540" i="4" s="1"/>
  <c r="Q529" i="3"/>
  <c r="R529" i="3"/>
  <c r="W529" i="3"/>
  <c r="V529" i="3"/>
  <c r="S529" i="3"/>
  <c r="U529" i="3"/>
  <c r="O524" i="4" s="1"/>
  <c r="Q513" i="3"/>
  <c r="R513" i="3"/>
  <c r="W513" i="3"/>
  <c r="V513" i="3"/>
  <c r="S513" i="3"/>
  <c r="U513" i="3"/>
  <c r="O508" i="4" s="1"/>
  <c r="Q497" i="3"/>
  <c r="R497" i="3"/>
  <c r="W497" i="3"/>
  <c r="V497" i="3"/>
  <c r="S497" i="3"/>
  <c r="U497" i="3"/>
  <c r="O492" i="4" s="1"/>
  <c r="Q481" i="3"/>
  <c r="R481" i="3"/>
  <c r="W481" i="3"/>
  <c r="V481" i="3"/>
  <c r="S481" i="3"/>
  <c r="U481" i="3"/>
  <c r="O476" i="4" s="1"/>
  <c r="Q465" i="3"/>
  <c r="R465" i="3"/>
  <c r="W465" i="3"/>
  <c r="V465" i="3"/>
  <c r="S465" i="3"/>
  <c r="U465" i="3"/>
  <c r="O460" i="4" s="1"/>
  <c r="Q457" i="3"/>
  <c r="R457" i="3"/>
  <c r="S457" i="3"/>
  <c r="W457" i="3"/>
  <c r="V457" i="3"/>
  <c r="U457" i="3"/>
  <c r="O452" i="4" s="1"/>
  <c r="Q441" i="3"/>
  <c r="R441" i="3"/>
  <c r="S441" i="3"/>
  <c r="W441" i="3"/>
  <c r="V441" i="3"/>
  <c r="U441" i="3"/>
  <c r="O436" i="4" s="1"/>
  <c r="Q425" i="3"/>
  <c r="R425" i="3"/>
  <c r="S425" i="3"/>
  <c r="W425" i="3"/>
  <c r="V425" i="3"/>
  <c r="U425" i="3"/>
  <c r="O420" i="4" s="1"/>
  <c r="Q409" i="3"/>
  <c r="R409" i="3"/>
  <c r="S409" i="3"/>
  <c r="W409" i="3"/>
  <c r="V409" i="3"/>
  <c r="U409" i="3"/>
  <c r="O404" i="4" s="1"/>
  <c r="Q393" i="3"/>
  <c r="R393" i="3"/>
  <c r="S393" i="3"/>
  <c r="W393" i="3"/>
  <c r="V393" i="3"/>
  <c r="U393" i="3"/>
  <c r="O388" i="4" s="1"/>
  <c r="Q377" i="3"/>
  <c r="R377" i="3"/>
  <c r="S377" i="3"/>
  <c r="W377" i="3"/>
  <c r="V377" i="3"/>
  <c r="U377" i="3"/>
  <c r="O372" i="4" s="1"/>
  <c r="Q361" i="3"/>
  <c r="R361" i="3"/>
  <c r="S361" i="3"/>
  <c r="W361" i="3"/>
  <c r="V361" i="3"/>
  <c r="U361" i="3"/>
  <c r="O356" i="4" s="1"/>
  <c r="Q345" i="3"/>
  <c r="R345" i="3"/>
  <c r="S345" i="3"/>
  <c r="W345" i="3"/>
  <c r="V345" i="3"/>
  <c r="U345" i="3"/>
  <c r="O340" i="4" s="1"/>
  <c r="Q329" i="3"/>
  <c r="R329" i="3"/>
  <c r="S329" i="3"/>
  <c r="W329" i="3"/>
  <c r="V329" i="3"/>
  <c r="U329" i="3"/>
  <c r="O324" i="4" s="1"/>
  <c r="Q313" i="3"/>
  <c r="R313" i="3"/>
  <c r="S313" i="3"/>
  <c r="V313" i="3"/>
  <c r="W313" i="3"/>
  <c r="U313" i="3"/>
  <c r="O308" i="4" s="1"/>
  <c r="Q297" i="3"/>
  <c r="R297" i="3"/>
  <c r="S297" i="3"/>
  <c r="W297" i="3"/>
  <c r="V297" i="3"/>
  <c r="U297" i="3"/>
  <c r="O292" i="4" s="1"/>
  <c r="Q281" i="3"/>
  <c r="R281" i="3"/>
  <c r="S281" i="3"/>
  <c r="V281" i="3"/>
  <c r="W281" i="3"/>
  <c r="U281" i="3"/>
  <c r="O276" i="4" s="1"/>
  <c r="Q265" i="3"/>
  <c r="R265" i="3"/>
  <c r="W265" i="3"/>
  <c r="S265" i="3"/>
  <c r="V265" i="3"/>
  <c r="U265" i="3"/>
  <c r="O260" i="4" s="1"/>
  <c r="Q249" i="3"/>
  <c r="R249" i="3"/>
  <c r="S249" i="3"/>
  <c r="V249" i="3"/>
  <c r="W249" i="3"/>
  <c r="U249" i="3"/>
  <c r="O244" i="4" s="1"/>
  <c r="Q233" i="3"/>
  <c r="R233" i="3"/>
  <c r="W233" i="3"/>
  <c r="V233" i="3"/>
  <c r="S233" i="3"/>
  <c r="U233" i="3"/>
  <c r="O228" i="4" s="1"/>
  <c r="Q217" i="3"/>
  <c r="R217" i="3"/>
  <c r="S217" i="3"/>
  <c r="W217" i="3"/>
  <c r="V217" i="3"/>
  <c r="U217" i="3"/>
  <c r="O212" i="4" s="1"/>
  <c r="Q201" i="3"/>
  <c r="R201" i="3"/>
  <c r="W201" i="3"/>
  <c r="S201" i="3"/>
  <c r="V201" i="3"/>
  <c r="U201" i="3"/>
  <c r="O196" i="4" s="1"/>
  <c r="Q185" i="3"/>
  <c r="R185" i="3"/>
  <c r="S185" i="3"/>
  <c r="W185" i="3"/>
  <c r="V185" i="3"/>
  <c r="U185" i="3"/>
  <c r="O180" i="4" s="1"/>
  <c r="Q169" i="3"/>
  <c r="R169" i="3"/>
  <c r="W169" i="3"/>
  <c r="S169" i="3"/>
  <c r="V169" i="3"/>
  <c r="U169" i="3"/>
  <c r="O164" i="4" s="1"/>
  <c r="Q153" i="3"/>
  <c r="R153" i="3"/>
  <c r="S153" i="3"/>
  <c r="W153" i="3"/>
  <c r="V153" i="3"/>
  <c r="U153" i="3"/>
  <c r="O148" i="4" s="1"/>
  <c r="Q137" i="3"/>
  <c r="R137" i="3"/>
  <c r="W137" i="3"/>
  <c r="S137" i="3"/>
  <c r="V137" i="3"/>
  <c r="U137" i="3"/>
  <c r="O132" i="4" s="1"/>
  <c r="Q113" i="3"/>
  <c r="R113" i="3"/>
  <c r="S113" i="3"/>
  <c r="W113" i="3"/>
  <c r="V113" i="3"/>
  <c r="U113" i="3"/>
  <c r="O108" i="4" s="1"/>
  <c r="Q97" i="3"/>
  <c r="R97" i="3"/>
  <c r="S97" i="3"/>
  <c r="W97" i="3"/>
  <c r="V97" i="3"/>
  <c r="U97" i="3"/>
  <c r="O92" i="4" s="1"/>
  <c r="Q81" i="3"/>
  <c r="R81" i="3"/>
  <c r="S81" i="3"/>
  <c r="W81" i="3"/>
  <c r="V81" i="3"/>
  <c r="U81" i="3"/>
  <c r="O76" i="4" s="1"/>
  <c r="Q65" i="3"/>
  <c r="R65" i="3"/>
  <c r="S65" i="3"/>
  <c r="W65" i="3"/>
  <c r="V65" i="3"/>
  <c r="U65" i="3"/>
  <c r="O60" i="4" s="1"/>
  <c r="Q49" i="3"/>
  <c r="R49" i="3"/>
  <c r="S49" i="3"/>
  <c r="W49" i="3"/>
  <c r="V49" i="3"/>
  <c r="U49" i="3"/>
  <c r="O44" i="4" s="1"/>
  <c r="Q1992" i="3"/>
  <c r="S1992" i="3"/>
  <c r="R1992" i="3"/>
  <c r="W1992" i="3"/>
  <c r="V1992" i="3"/>
  <c r="U1992" i="3"/>
  <c r="O1987" i="4" s="1"/>
  <c r="Q1984" i="3"/>
  <c r="S1984" i="3"/>
  <c r="R1984" i="3"/>
  <c r="W1984" i="3"/>
  <c r="V1984" i="3"/>
  <c r="U1984" i="3"/>
  <c r="O1979" i="4" s="1"/>
  <c r="Q1976" i="3"/>
  <c r="S1976" i="3"/>
  <c r="R1976" i="3"/>
  <c r="W1976" i="3"/>
  <c r="V1976" i="3"/>
  <c r="U1976" i="3"/>
  <c r="O1971" i="4" s="1"/>
  <c r="Q1968" i="3"/>
  <c r="S1968" i="3"/>
  <c r="W1968" i="3"/>
  <c r="V1968" i="3"/>
  <c r="R1968" i="3"/>
  <c r="U1968" i="3"/>
  <c r="O1963" i="4" s="1"/>
  <c r="Q1960" i="3"/>
  <c r="S1960" i="3"/>
  <c r="R1960" i="3"/>
  <c r="W1960" i="3"/>
  <c r="V1960" i="3"/>
  <c r="U1960" i="3"/>
  <c r="O1955" i="4" s="1"/>
  <c r="Q1952" i="3"/>
  <c r="S1952" i="3"/>
  <c r="R1952" i="3"/>
  <c r="W1952" i="3"/>
  <c r="V1952" i="3"/>
  <c r="U1952" i="3"/>
  <c r="O1947" i="4" s="1"/>
  <c r="Q1944" i="3"/>
  <c r="S1944" i="3"/>
  <c r="R1944" i="3"/>
  <c r="W1944" i="3"/>
  <c r="V1944" i="3"/>
  <c r="U1944" i="3"/>
  <c r="O1939" i="4" s="1"/>
  <c r="Q1936" i="3"/>
  <c r="S1936" i="3"/>
  <c r="R1936" i="3"/>
  <c r="W1936" i="3"/>
  <c r="V1936" i="3"/>
  <c r="U1936" i="3"/>
  <c r="O1931" i="4" s="1"/>
  <c r="Q1928" i="3"/>
  <c r="S1928" i="3"/>
  <c r="R1928" i="3"/>
  <c r="W1928" i="3"/>
  <c r="V1928" i="3"/>
  <c r="U1928" i="3"/>
  <c r="O1923" i="4" s="1"/>
  <c r="Q1920" i="3"/>
  <c r="S1920" i="3"/>
  <c r="R1920" i="3"/>
  <c r="W1920" i="3"/>
  <c r="V1920" i="3"/>
  <c r="U1920" i="3"/>
  <c r="O1915" i="4" s="1"/>
  <c r="Q1912" i="3"/>
  <c r="S1912" i="3"/>
  <c r="R1912" i="3"/>
  <c r="W1912" i="3"/>
  <c r="V1912" i="3"/>
  <c r="U1912" i="3"/>
  <c r="O1907" i="4" s="1"/>
  <c r="Q1904" i="3"/>
  <c r="S1904" i="3"/>
  <c r="W1904" i="3"/>
  <c r="R1904" i="3"/>
  <c r="V1904" i="3"/>
  <c r="U1904" i="3"/>
  <c r="O1899" i="4" s="1"/>
  <c r="Q1896" i="3"/>
  <c r="S1896" i="3"/>
  <c r="R1896" i="3"/>
  <c r="W1896" i="3"/>
  <c r="V1896" i="3"/>
  <c r="U1896" i="3"/>
  <c r="O1891" i="4" s="1"/>
  <c r="Q1888" i="3"/>
  <c r="S1888" i="3"/>
  <c r="R1888" i="3"/>
  <c r="W1888" i="3"/>
  <c r="V1888" i="3"/>
  <c r="U1888" i="3"/>
  <c r="O1883" i="4" s="1"/>
  <c r="Q1880" i="3"/>
  <c r="S1880" i="3"/>
  <c r="R1880" i="3"/>
  <c r="W1880" i="3"/>
  <c r="V1880" i="3"/>
  <c r="U1880" i="3"/>
  <c r="O1875" i="4" s="1"/>
  <c r="Q1872" i="3"/>
  <c r="S1872" i="3"/>
  <c r="R1872" i="3"/>
  <c r="W1872" i="3"/>
  <c r="V1872" i="3"/>
  <c r="U1872" i="3"/>
  <c r="O1867" i="4" s="1"/>
  <c r="Q1864" i="3"/>
  <c r="S1864" i="3"/>
  <c r="R1864" i="3"/>
  <c r="W1864" i="3"/>
  <c r="V1864" i="3"/>
  <c r="U1864" i="3"/>
  <c r="O1859" i="4" s="1"/>
  <c r="Q1856" i="3"/>
  <c r="S1856" i="3"/>
  <c r="R1856" i="3"/>
  <c r="W1856" i="3"/>
  <c r="V1856" i="3"/>
  <c r="U1856" i="3"/>
  <c r="O1851" i="4" s="1"/>
  <c r="Q1848" i="3"/>
  <c r="S1848" i="3"/>
  <c r="R1848" i="3"/>
  <c r="W1848" i="3"/>
  <c r="V1848" i="3"/>
  <c r="U1848" i="3"/>
  <c r="O1843" i="4" s="1"/>
  <c r="Q1840" i="3"/>
  <c r="S1840" i="3"/>
  <c r="W1840" i="3"/>
  <c r="V1840" i="3"/>
  <c r="U1840" i="3"/>
  <c r="O1835" i="4" s="1"/>
  <c r="R1840" i="3"/>
  <c r="Q1832" i="3"/>
  <c r="S1832" i="3"/>
  <c r="R1832" i="3"/>
  <c r="W1832" i="3"/>
  <c r="V1832" i="3"/>
  <c r="U1832" i="3"/>
  <c r="O1827" i="4" s="1"/>
  <c r="Q1824" i="3"/>
  <c r="S1824" i="3"/>
  <c r="R1824" i="3"/>
  <c r="W1824" i="3"/>
  <c r="V1824" i="3"/>
  <c r="U1824" i="3"/>
  <c r="O1819" i="4" s="1"/>
  <c r="Q1816" i="3"/>
  <c r="S1816" i="3"/>
  <c r="R1816" i="3"/>
  <c r="W1816" i="3"/>
  <c r="V1816" i="3"/>
  <c r="U1816" i="3"/>
  <c r="O1811" i="4" s="1"/>
  <c r="Q1808" i="3"/>
  <c r="S1808" i="3"/>
  <c r="R1808" i="3"/>
  <c r="W1808" i="3"/>
  <c r="V1808" i="3"/>
  <c r="U1808" i="3"/>
  <c r="O1803" i="4" s="1"/>
  <c r="Q1800" i="3"/>
  <c r="S1800" i="3"/>
  <c r="R1800" i="3"/>
  <c r="W1800" i="3"/>
  <c r="V1800" i="3"/>
  <c r="U1800" i="3"/>
  <c r="O1795" i="4" s="1"/>
  <c r="Q1792" i="3"/>
  <c r="S1792" i="3"/>
  <c r="R1792" i="3"/>
  <c r="W1792" i="3"/>
  <c r="V1792" i="3"/>
  <c r="U1792" i="3"/>
  <c r="O1787" i="4" s="1"/>
  <c r="Q1784" i="3"/>
  <c r="S1784" i="3"/>
  <c r="R1784" i="3"/>
  <c r="W1784" i="3"/>
  <c r="V1784" i="3"/>
  <c r="U1784" i="3"/>
  <c r="O1779" i="4" s="1"/>
  <c r="Q1776" i="3"/>
  <c r="S1776" i="3"/>
  <c r="W1776" i="3"/>
  <c r="R1776" i="3"/>
  <c r="V1776" i="3"/>
  <c r="U1776" i="3"/>
  <c r="O1771" i="4" s="1"/>
  <c r="Q1768" i="3"/>
  <c r="S1768" i="3"/>
  <c r="R1768" i="3"/>
  <c r="W1768" i="3"/>
  <c r="V1768" i="3"/>
  <c r="U1768" i="3"/>
  <c r="O1763" i="4" s="1"/>
  <c r="Q1760" i="3"/>
  <c r="S1760" i="3"/>
  <c r="R1760" i="3"/>
  <c r="W1760" i="3"/>
  <c r="V1760" i="3"/>
  <c r="U1760" i="3"/>
  <c r="O1755" i="4" s="1"/>
  <c r="Q1752" i="3"/>
  <c r="S1752" i="3"/>
  <c r="R1752" i="3"/>
  <c r="W1752" i="3"/>
  <c r="V1752" i="3"/>
  <c r="U1752" i="3"/>
  <c r="O1747" i="4" s="1"/>
  <c r="Q1744" i="3"/>
  <c r="S1744" i="3"/>
  <c r="R1744" i="3"/>
  <c r="W1744" i="3"/>
  <c r="V1744" i="3"/>
  <c r="U1744" i="3"/>
  <c r="O1739" i="4" s="1"/>
  <c r="Q1736" i="3"/>
  <c r="S1736" i="3"/>
  <c r="R1736" i="3"/>
  <c r="W1736" i="3"/>
  <c r="V1736" i="3"/>
  <c r="U1736" i="3"/>
  <c r="O1731" i="4" s="1"/>
  <c r="Q1728" i="3"/>
  <c r="S1728" i="3"/>
  <c r="R1728" i="3"/>
  <c r="W1728" i="3"/>
  <c r="V1728" i="3"/>
  <c r="U1728" i="3"/>
  <c r="O1723" i="4" s="1"/>
  <c r="Q1720" i="3"/>
  <c r="S1720" i="3"/>
  <c r="R1720" i="3"/>
  <c r="W1720" i="3"/>
  <c r="V1720" i="3"/>
  <c r="U1720" i="3"/>
  <c r="O1715" i="4" s="1"/>
  <c r="Q1712" i="3"/>
  <c r="S1712" i="3"/>
  <c r="W1712" i="3"/>
  <c r="V1712" i="3"/>
  <c r="R1712" i="3"/>
  <c r="U1712" i="3"/>
  <c r="O1707" i="4" s="1"/>
  <c r="Q1704" i="3"/>
  <c r="S1704" i="3"/>
  <c r="R1704" i="3"/>
  <c r="W1704" i="3"/>
  <c r="V1704" i="3"/>
  <c r="U1704" i="3"/>
  <c r="O1699" i="4" s="1"/>
  <c r="Q1696" i="3"/>
  <c r="S1696" i="3"/>
  <c r="R1696" i="3"/>
  <c r="W1696" i="3"/>
  <c r="V1696" i="3"/>
  <c r="U1696" i="3"/>
  <c r="O1691" i="4" s="1"/>
  <c r="Q1688" i="3"/>
  <c r="S1688" i="3"/>
  <c r="R1688" i="3"/>
  <c r="W1688" i="3"/>
  <c r="V1688" i="3"/>
  <c r="U1688" i="3"/>
  <c r="O1683" i="4" s="1"/>
  <c r="Q1680" i="3"/>
  <c r="S1680" i="3"/>
  <c r="R1680" i="3"/>
  <c r="V1680" i="3"/>
  <c r="W1680" i="3"/>
  <c r="U1680" i="3"/>
  <c r="O1675" i="4" s="1"/>
  <c r="Q1672" i="3"/>
  <c r="S1672" i="3"/>
  <c r="R1672" i="3"/>
  <c r="V1672" i="3"/>
  <c r="U1672" i="3"/>
  <c r="O1667" i="4" s="1"/>
  <c r="W1672" i="3"/>
  <c r="Q1664" i="3"/>
  <c r="S1664" i="3"/>
  <c r="R1664" i="3"/>
  <c r="W1664" i="3"/>
  <c r="V1664" i="3"/>
  <c r="U1664" i="3"/>
  <c r="O1659" i="4" s="1"/>
  <c r="Q1656" i="3"/>
  <c r="S1656" i="3"/>
  <c r="R1656" i="3"/>
  <c r="W1656" i="3"/>
  <c r="V1656" i="3"/>
  <c r="U1656" i="3"/>
  <c r="O1651" i="4" s="1"/>
  <c r="Q1648" i="3"/>
  <c r="S1648" i="3"/>
  <c r="W1648" i="3"/>
  <c r="R1648" i="3"/>
  <c r="V1648" i="3"/>
  <c r="U1648" i="3"/>
  <c r="O1643" i="4" s="1"/>
  <c r="Q1640" i="3"/>
  <c r="S1640" i="3"/>
  <c r="R1640" i="3"/>
  <c r="W1640" i="3"/>
  <c r="V1640" i="3"/>
  <c r="U1640" i="3"/>
  <c r="O1635" i="4" s="1"/>
  <c r="Q1632" i="3"/>
  <c r="S1632" i="3"/>
  <c r="R1632" i="3"/>
  <c r="W1632" i="3"/>
  <c r="V1632" i="3"/>
  <c r="U1632" i="3"/>
  <c r="O1627" i="4" s="1"/>
  <c r="Q1624" i="3"/>
  <c r="S1624" i="3"/>
  <c r="R1624" i="3"/>
  <c r="V1624" i="3"/>
  <c r="U1624" i="3"/>
  <c r="O1619" i="4" s="1"/>
  <c r="W1624" i="3"/>
  <c r="Q1616" i="3"/>
  <c r="S1616" i="3"/>
  <c r="W1616" i="3"/>
  <c r="R1616" i="3"/>
  <c r="V1616" i="3"/>
  <c r="U1616" i="3"/>
  <c r="O1611" i="4" s="1"/>
  <c r="Q1608" i="3"/>
  <c r="S1608" i="3"/>
  <c r="R1608" i="3"/>
  <c r="W1608" i="3"/>
  <c r="V1608" i="3"/>
  <c r="U1608" i="3"/>
  <c r="O1603" i="4" s="1"/>
  <c r="Q1600" i="3"/>
  <c r="S1600" i="3"/>
  <c r="R1600" i="3"/>
  <c r="V1600" i="3"/>
  <c r="W1600" i="3"/>
  <c r="U1600" i="3"/>
  <c r="O1595" i="4" s="1"/>
  <c r="Q1592" i="3"/>
  <c r="S1592" i="3"/>
  <c r="R1592" i="3"/>
  <c r="W1592" i="3"/>
  <c r="V1592" i="3"/>
  <c r="U1592" i="3"/>
  <c r="O1587" i="4" s="1"/>
  <c r="Q1584" i="3"/>
  <c r="S1584" i="3"/>
  <c r="W1584" i="3"/>
  <c r="V1584" i="3"/>
  <c r="U1584" i="3"/>
  <c r="O1579" i="4" s="1"/>
  <c r="R1584" i="3"/>
  <c r="Q1576" i="3"/>
  <c r="S1576" i="3"/>
  <c r="R1576" i="3"/>
  <c r="W1576" i="3"/>
  <c r="V1576" i="3"/>
  <c r="U1576" i="3"/>
  <c r="O1571" i="4" s="1"/>
  <c r="Q1568" i="3"/>
  <c r="S1568" i="3"/>
  <c r="R1568" i="3"/>
  <c r="V1568" i="3"/>
  <c r="U1568" i="3"/>
  <c r="O1563" i="4" s="1"/>
  <c r="W1568" i="3"/>
  <c r="Q1560" i="3"/>
  <c r="R1560" i="3"/>
  <c r="S1560" i="3"/>
  <c r="W1560" i="3"/>
  <c r="V1560" i="3"/>
  <c r="U1560" i="3"/>
  <c r="O1555" i="4" s="1"/>
  <c r="Q1552" i="3"/>
  <c r="R1552" i="3"/>
  <c r="S1552" i="3"/>
  <c r="W1552" i="3"/>
  <c r="V1552" i="3"/>
  <c r="U1552" i="3"/>
  <c r="O1547" i="4" s="1"/>
  <c r="Q1544" i="3"/>
  <c r="S1544" i="3"/>
  <c r="R1544" i="3"/>
  <c r="W1544" i="3"/>
  <c r="V1544" i="3"/>
  <c r="U1544" i="3"/>
  <c r="O1539" i="4" s="1"/>
  <c r="Q1536" i="3"/>
  <c r="R1536" i="3"/>
  <c r="S1536" i="3"/>
  <c r="V1536" i="3"/>
  <c r="W1536" i="3"/>
  <c r="U1536" i="3"/>
  <c r="O1531" i="4" s="1"/>
  <c r="Q1528" i="3"/>
  <c r="S1528" i="3"/>
  <c r="R1528" i="3"/>
  <c r="W1528" i="3"/>
  <c r="V1528" i="3"/>
  <c r="U1528" i="3"/>
  <c r="O1523" i="4" s="1"/>
  <c r="Q1520" i="3"/>
  <c r="S1520" i="3"/>
  <c r="R1520" i="3"/>
  <c r="W1520" i="3"/>
  <c r="V1520" i="3"/>
  <c r="U1520" i="3"/>
  <c r="O1515" i="4" s="1"/>
  <c r="Q1512" i="3"/>
  <c r="R1512" i="3"/>
  <c r="S1512" i="3"/>
  <c r="W1512" i="3"/>
  <c r="V1512" i="3"/>
  <c r="U1512" i="3"/>
  <c r="O1507" i="4" s="1"/>
  <c r="Q1504" i="3"/>
  <c r="S1504" i="3"/>
  <c r="R1504" i="3"/>
  <c r="V1504" i="3"/>
  <c r="U1504" i="3"/>
  <c r="O1499" i="4" s="1"/>
  <c r="W1504" i="3"/>
  <c r="Q1496" i="3"/>
  <c r="R1496" i="3"/>
  <c r="S1496" i="3"/>
  <c r="W1496" i="3"/>
  <c r="V1496" i="3"/>
  <c r="U1496" i="3"/>
  <c r="O1491" i="4" s="1"/>
  <c r="Q1488" i="3"/>
  <c r="S1488" i="3"/>
  <c r="R1488" i="3"/>
  <c r="W1488" i="3"/>
  <c r="V1488" i="3"/>
  <c r="U1488" i="3"/>
  <c r="O1483" i="4" s="1"/>
  <c r="Q1480" i="3"/>
  <c r="R1480" i="3"/>
  <c r="S1480" i="3"/>
  <c r="W1480" i="3"/>
  <c r="V1480" i="3"/>
  <c r="U1480" i="3"/>
  <c r="O1475" i="4" s="1"/>
  <c r="Q1472" i="3"/>
  <c r="R1472" i="3"/>
  <c r="S1472" i="3"/>
  <c r="V1472" i="3"/>
  <c r="W1472" i="3"/>
  <c r="U1472" i="3"/>
  <c r="O1467" i="4" s="1"/>
  <c r="Q1464" i="3"/>
  <c r="S1464" i="3"/>
  <c r="W1464" i="3"/>
  <c r="R1464" i="3"/>
  <c r="V1464" i="3"/>
  <c r="U1464" i="3"/>
  <c r="O1459" i="4" s="1"/>
  <c r="Q1456" i="3"/>
  <c r="R1456" i="3"/>
  <c r="S1456" i="3"/>
  <c r="W1456" i="3"/>
  <c r="V1456" i="3"/>
  <c r="U1456" i="3"/>
  <c r="O1451" i="4" s="1"/>
  <c r="Q1448" i="3"/>
  <c r="R1448" i="3"/>
  <c r="S1448" i="3"/>
  <c r="W1448" i="3"/>
  <c r="V1448" i="3"/>
  <c r="U1448" i="3"/>
  <c r="O1443" i="4" s="1"/>
  <c r="Q1440" i="3"/>
  <c r="R1440" i="3"/>
  <c r="S1440" i="3"/>
  <c r="V1440" i="3"/>
  <c r="U1440" i="3"/>
  <c r="O1435" i="4" s="1"/>
  <c r="W1440" i="3"/>
  <c r="Q1432" i="3"/>
  <c r="S1432" i="3"/>
  <c r="R1432" i="3"/>
  <c r="W1432" i="3"/>
  <c r="V1432" i="3"/>
  <c r="U1432" i="3"/>
  <c r="O1427" i="4" s="1"/>
  <c r="Q1424" i="3"/>
  <c r="R1424" i="3"/>
  <c r="S1424" i="3"/>
  <c r="W1424" i="3"/>
  <c r="V1424" i="3"/>
  <c r="U1424" i="3"/>
  <c r="O1419" i="4" s="1"/>
  <c r="Q1416" i="3"/>
  <c r="R1416" i="3"/>
  <c r="S1416" i="3"/>
  <c r="W1416" i="3"/>
  <c r="V1416" i="3"/>
  <c r="U1416" i="3"/>
  <c r="O1411" i="4" s="1"/>
  <c r="Q1408" i="3"/>
  <c r="R1408" i="3"/>
  <c r="S1408" i="3"/>
  <c r="V1408" i="3"/>
  <c r="W1408" i="3"/>
  <c r="U1408" i="3"/>
  <c r="O1403" i="4" s="1"/>
  <c r="Q1400" i="3"/>
  <c r="S1400" i="3"/>
  <c r="R1400" i="3"/>
  <c r="W1400" i="3"/>
  <c r="V1400" i="3"/>
  <c r="U1400" i="3"/>
  <c r="O1395" i="4" s="1"/>
  <c r="Q1392" i="3"/>
  <c r="R1392" i="3"/>
  <c r="S1392" i="3"/>
  <c r="W1392" i="3"/>
  <c r="V1392" i="3"/>
  <c r="U1392" i="3"/>
  <c r="O1387" i="4" s="1"/>
  <c r="Q1384" i="3"/>
  <c r="R1384" i="3"/>
  <c r="S1384" i="3"/>
  <c r="W1384" i="3"/>
  <c r="V1384" i="3"/>
  <c r="U1384" i="3"/>
  <c r="O1379" i="4" s="1"/>
  <c r="Q1376" i="3"/>
  <c r="R1376" i="3"/>
  <c r="S1376" i="3"/>
  <c r="V1376" i="3"/>
  <c r="U1376" i="3"/>
  <c r="O1371" i="4" s="1"/>
  <c r="W1376" i="3"/>
  <c r="Q1368" i="3"/>
  <c r="S1368" i="3"/>
  <c r="R1368" i="3"/>
  <c r="W1368" i="3"/>
  <c r="V1368" i="3"/>
  <c r="U1368" i="3"/>
  <c r="O1363" i="4" s="1"/>
  <c r="Q1360" i="3"/>
  <c r="R1360" i="3"/>
  <c r="S1360" i="3"/>
  <c r="W1360" i="3"/>
  <c r="V1360" i="3"/>
  <c r="U1360" i="3"/>
  <c r="O1355" i="4" s="1"/>
  <c r="Q1352" i="3"/>
  <c r="R1352" i="3"/>
  <c r="S1352" i="3"/>
  <c r="W1352" i="3"/>
  <c r="V1352" i="3"/>
  <c r="U1352" i="3"/>
  <c r="O1347" i="4" s="1"/>
  <c r="Q1344" i="3"/>
  <c r="R1344" i="3"/>
  <c r="S1344" i="3"/>
  <c r="V1344" i="3"/>
  <c r="W1344" i="3"/>
  <c r="U1344" i="3"/>
  <c r="O1339" i="4" s="1"/>
  <c r="Q1336" i="3"/>
  <c r="S1336" i="3"/>
  <c r="R1336" i="3"/>
  <c r="W1336" i="3"/>
  <c r="V1336" i="3"/>
  <c r="U1336" i="3"/>
  <c r="O1331" i="4" s="1"/>
  <c r="Q1328" i="3"/>
  <c r="R1328" i="3"/>
  <c r="S1328" i="3"/>
  <c r="W1328" i="3"/>
  <c r="V1328" i="3"/>
  <c r="U1328" i="3"/>
  <c r="O1323" i="4" s="1"/>
  <c r="Q1320" i="3"/>
  <c r="R1320" i="3"/>
  <c r="S1320" i="3"/>
  <c r="W1320" i="3"/>
  <c r="V1320" i="3"/>
  <c r="U1320" i="3"/>
  <c r="O1315" i="4" s="1"/>
  <c r="Q1312" i="3"/>
  <c r="R1312" i="3"/>
  <c r="S1312" i="3"/>
  <c r="V1312" i="3"/>
  <c r="U1312" i="3"/>
  <c r="O1307" i="4" s="1"/>
  <c r="W1312" i="3"/>
  <c r="Q1304" i="3"/>
  <c r="S1304" i="3"/>
  <c r="R1304" i="3"/>
  <c r="W1304" i="3"/>
  <c r="V1304" i="3"/>
  <c r="U1304" i="3"/>
  <c r="O1299" i="4" s="1"/>
  <c r="Q1296" i="3"/>
  <c r="R1296" i="3"/>
  <c r="S1296" i="3"/>
  <c r="W1296" i="3"/>
  <c r="V1296" i="3"/>
  <c r="U1296" i="3"/>
  <c r="O1291" i="4" s="1"/>
  <c r="Q1288" i="3"/>
  <c r="R1288" i="3"/>
  <c r="S1288" i="3"/>
  <c r="W1288" i="3"/>
  <c r="V1288" i="3"/>
  <c r="U1288" i="3"/>
  <c r="O1283" i="4" s="1"/>
  <c r="Q1280" i="3"/>
  <c r="R1280" i="3"/>
  <c r="S1280" i="3"/>
  <c r="V1280" i="3"/>
  <c r="W1280" i="3"/>
  <c r="U1280" i="3"/>
  <c r="O1275" i="4" s="1"/>
  <c r="Q1272" i="3"/>
  <c r="S1272" i="3"/>
  <c r="R1272" i="3"/>
  <c r="W1272" i="3"/>
  <c r="V1272" i="3"/>
  <c r="U1272" i="3"/>
  <c r="O1267" i="4" s="1"/>
  <c r="Q1264" i="3"/>
  <c r="R1264" i="3"/>
  <c r="S1264" i="3"/>
  <c r="W1264" i="3"/>
  <c r="V1264" i="3"/>
  <c r="U1264" i="3"/>
  <c r="O1259" i="4" s="1"/>
  <c r="Q1256" i="3"/>
  <c r="R1256" i="3"/>
  <c r="S1256" i="3"/>
  <c r="W1256" i="3"/>
  <c r="V1256" i="3"/>
  <c r="U1256" i="3"/>
  <c r="O1251" i="4" s="1"/>
  <c r="Q1248" i="3"/>
  <c r="R1248" i="3"/>
  <c r="S1248" i="3"/>
  <c r="V1248" i="3"/>
  <c r="U1248" i="3"/>
  <c r="O1243" i="4" s="1"/>
  <c r="W1248" i="3"/>
  <c r="Q1240" i="3"/>
  <c r="S1240" i="3"/>
  <c r="R1240" i="3"/>
  <c r="W1240" i="3"/>
  <c r="V1240" i="3"/>
  <c r="U1240" i="3"/>
  <c r="O1235" i="4" s="1"/>
  <c r="Q1232" i="3"/>
  <c r="R1232" i="3"/>
  <c r="S1232" i="3"/>
  <c r="W1232" i="3"/>
  <c r="V1232" i="3"/>
  <c r="U1232" i="3"/>
  <c r="O1227" i="4" s="1"/>
  <c r="Q1224" i="3"/>
  <c r="R1224" i="3"/>
  <c r="S1224" i="3"/>
  <c r="W1224" i="3"/>
  <c r="V1224" i="3"/>
  <c r="U1224" i="3"/>
  <c r="O1219" i="4" s="1"/>
  <c r="Q1216" i="3"/>
  <c r="R1216" i="3"/>
  <c r="S1216" i="3"/>
  <c r="V1216" i="3"/>
  <c r="W1216" i="3"/>
  <c r="U1216" i="3"/>
  <c r="O1211" i="4" s="1"/>
  <c r="Q1208" i="3"/>
  <c r="S1208" i="3"/>
  <c r="R1208" i="3"/>
  <c r="W1208" i="3"/>
  <c r="V1208" i="3"/>
  <c r="U1208" i="3"/>
  <c r="O1203" i="4" s="1"/>
  <c r="Q1200" i="3"/>
  <c r="R1200" i="3"/>
  <c r="S1200" i="3"/>
  <c r="W1200" i="3"/>
  <c r="V1200" i="3"/>
  <c r="U1200" i="3"/>
  <c r="O1195" i="4" s="1"/>
  <c r="Q1192" i="3"/>
  <c r="R1192" i="3"/>
  <c r="S1192" i="3"/>
  <c r="W1192" i="3"/>
  <c r="V1192" i="3"/>
  <c r="U1192" i="3"/>
  <c r="O1187" i="4" s="1"/>
  <c r="Q1184" i="3"/>
  <c r="R1184" i="3"/>
  <c r="S1184" i="3"/>
  <c r="V1184" i="3"/>
  <c r="U1184" i="3"/>
  <c r="O1179" i="4" s="1"/>
  <c r="W1184" i="3"/>
  <c r="Q1176" i="3"/>
  <c r="S1176" i="3"/>
  <c r="R1176" i="3"/>
  <c r="W1176" i="3"/>
  <c r="V1176" i="3"/>
  <c r="U1176" i="3"/>
  <c r="O1171" i="4" s="1"/>
  <c r="Q1168" i="3"/>
  <c r="R1168" i="3"/>
  <c r="S1168" i="3"/>
  <c r="W1168" i="3"/>
  <c r="V1168" i="3"/>
  <c r="U1168" i="3"/>
  <c r="O1163" i="4" s="1"/>
  <c r="Q1160" i="3"/>
  <c r="R1160" i="3"/>
  <c r="S1160" i="3"/>
  <c r="W1160" i="3"/>
  <c r="V1160" i="3"/>
  <c r="U1160" i="3"/>
  <c r="O1155" i="4" s="1"/>
  <c r="Q1152" i="3"/>
  <c r="R1152" i="3"/>
  <c r="S1152" i="3"/>
  <c r="V1152" i="3"/>
  <c r="W1152" i="3"/>
  <c r="U1152" i="3"/>
  <c r="O1147" i="4" s="1"/>
  <c r="Q1144" i="3"/>
  <c r="S1144" i="3"/>
  <c r="R1144" i="3"/>
  <c r="W1144" i="3"/>
  <c r="V1144" i="3"/>
  <c r="U1144" i="3"/>
  <c r="O1139" i="4" s="1"/>
  <c r="Q1136" i="3"/>
  <c r="R1136" i="3"/>
  <c r="S1136" i="3"/>
  <c r="W1136" i="3"/>
  <c r="V1136" i="3"/>
  <c r="U1136" i="3"/>
  <c r="O1131" i="4" s="1"/>
  <c r="Q1128" i="3"/>
  <c r="R1128" i="3"/>
  <c r="S1128" i="3"/>
  <c r="W1128" i="3"/>
  <c r="U1128" i="3"/>
  <c r="O1123" i="4" s="1"/>
  <c r="V1128" i="3"/>
  <c r="Q1120" i="3"/>
  <c r="R1120" i="3"/>
  <c r="S1120" i="3"/>
  <c r="V1120" i="3"/>
  <c r="U1120" i="3"/>
  <c r="O1115" i="4" s="1"/>
  <c r="W1120" i="3"/>
  <c r="Q1112" i="3"/>
  <c r="S1112" i="3"/>
  <c r="R1112" i="3"/>
  <c r="W1112" i="3"/>
  <c r="V1112" i="3"/>
  <c r="U1112" i="3"/>
  <c r="O1107" i="4" s="1"/>
  <c r="Q1104" i="3"/>
  <c r="R1104" i="3"/>
  <c r="S1104" i="3"/>
  <c r="W1104" i="3"/>
  <c r="V1104" i="3"/>
  <c r="U1104" i="3"/>
  <c r="O1099" i="4" s="1"/>
  <c r="Q1096" i="3"/>
  <c r="R1096" i="3"/>
  <c r="S1096" i="3"/>
  <c r="W1096" i="3"/>
  <c r="V1096" i="3"/>
  <c r="U1096" i="3"/>
  <c r="O1091" i="4" s="1"/>
  <c r="Q1088" i="3"/>
  <c r="R1088" i="3"/>
  <c r="S1088" i="3"/>
  <c r="V1088" i="3"/>
  <c r="W1088" i="3"/>
  <c r="U1088" i="3"/>
  <c r="O1083" i="4" s="1"/>
  <c r="Q1080" i="3"/>
  <c r="S1080" i="3"/>
  <c r="R1080" i="3"/>
  <c r="W1080" i="3"/>
  <c r="V1080" i="3"/>
  <c r="U1080" i="3"/>
  <c r="O1075" i="4" s="1"/>
  <c r="Q1072" i="3"/>
  <c r="R1072" i="3"/>
  <c r="S1072" i="3"/>
  <c r="W1072" i="3"/>
  <c r="V1072" i="3"/>
  <c r="U1072" i="3"/>
  <c r="O1067" i="4" s="1"/>
  <c r="Q1064" i="3"/>
  <c r="R1064" i="3"/>
  <c r="S1064" i="3"/>
  <c r="W1064" i="3"/>
  <c r="U1064" i="3"/>
  <c r="O1059" i="4" s="1"/>
  <c r="V1064" i="3"/>
  <c r="Q1056" i="3"/>
  <c r="R1056" i="3"/>
  <c r="S1056" i="3"/>
  <c r="V1056" i="3"/>
  <c r="U1056" i="3"/>
  <c r="O1051" i="4" s="1"/>
  <c r="W1056" i="3"/>
  <c r="Q1048" i="3"/>
  <c r="S1048" i="3"/>
  <c r="R1048" i="3"/>
  <c r="W1048" i="3"/>
  <c r="V1048" i="3"/>
  <c r="U1048" i="3"/>
  <c r="O1043" i="4" s="1"/>
  <c r="Q1040" i="3"/>
  <c r="R1040" i="3"/>
  <c r="S1040" i="3"/>
  <c r="W1040" i="3"/>
  <c r="V1040" i="3"/>
  <c r="U1040" i="3"/>
  <c r="O1035" i="4" s="1"/>
  <c r="Q1032" i="3"/>
  <c r="R1032" i="3"/>
  <c r="S1032" i="3"/>
  <c r="W1032" i="3"/>
  <c r="U1032" i="3"/>
  <c r="O1027" i="4" s="1"/>
  <c r="V1032" i="3"/>
  <c r="Q1024" i="3"/>
  <c r="R1024" i="3"/>
  <c r="S1024" i="3"/>
  <c r="V1024" i="3"/>
  <c r="W1024" i="3"/>
  <c r="U1024" i="3"/>
  <c r="O1019" i="4" s="1"/>
  <c r="Q1016" i="3"/>
  <c r="S1016" i="3"/>
  <c r="R1016" i="3"/>
  <c r="W1016" i="3"/>
  <c r="V1016" i="3"/>
  <c r="U1016" i="3"/>
  <c r="O1011" i="4" s="1"/>
  <c r="Q1008" i="3"/>
  <c r="R1008" i="3"/>
  <c r="S1008" i="3"/>
  <c r="W1008" i="3"/>
  <c r="V1008" i="3"/>
  <c r="U1008" i="3"/>
  <c r="O1003" i="4" s="1"/>
  <c r="Q1000" i="3"/>
  <c r="R1000" i="3"/>
  <c r="S1000" i="3"/>
  <c r="W1000" i="3"/>
  <c r="U1000" i="3"/>
  <c r="O995" i="4" s="1"/>
  <c r="V1000" i="3"/>
  <c r="Q992" i="3"/>
  <c r="R992" i="3"/>
  <c r="S992" i="3"/>
  <c r="V992" i="3"/>
  <c r="U992" i="3"/>
  <c r="O987" i="4" s="1"/>
  <c r="W992" i="3"/>
  <c r="Q984" i="3"/>
  <c r="S984" i="3"/>
  <c r="R984" i="3"/>
  <c r="W984" i="3"/>
  <c r="V984" i="3"/>
  <c r="U984" i="3"/>
  <c r="O979" i="4" s="1"/>
  <c r="Q976" i="3"/>
  <c r="R976" i="3"/>
  <c r="S976" i="3"/>
  <c r="W976" i="3"/>
  <c r="V976" i="3"/>
  <c r="U976" i="3"/>
  <c r="O971" i="4" s="1"/>
  <c r="Q968" i="3"/>
  <c r="R968" i="3"/>
  <c r="S968" i="3"/>
  <c r="W968" i="3"/>
  <c r="U968" i="3"/>
  <c r="O963" i="4" s="1"/>
  <c r="V968" i="3"/>
  <c r="Q960" i="3"/>
  <c r="R960" i="3"/>
  <c r="S960" i="3"/>
  <c r="V960" i="3"/>
  <c r="W960" i="3"/>
  <c r="U960" i="3"/>
  <c r="O955" i="4" s="1"/>
  <c r="Q952" i="3"/>
  <c r="S952" i="3"/>
  <c r="R952" i="3"/>
  <c r="W952" i="3"/>
  <c r="V952" i="3"/>
  <c r="U952" i="3"/>
  <c r="O947" i="4" s="1"/>
  <c r="Q944" i="3"/>
  <c r="R944" i="3"/>
  <c r="S944" i="3"/>
  <c r="W944" i="3"/>
  <c r="V944" i="3"/>
  <c r="U944" i="3"/>
  <c r="O939" i="4" s="1"/>
  <c r="Q936" i="3"/>
  <c r="R936" i="3"/>
  <c r="S936" i="3"/>
  <c r="W936" i="3"/>
  <c r="U936" i="3"/>
  <c r="O931" i="4" s="1"/>
  <c r="V936" i="3"/>
  <c r="Q928" i="3"/>
  <c r="R928" i="3"/>
  <c r="S928" i="3"/>
  <c r="V928" i="3"/>
  <c r="U928" i="3"/>
  <c r="O923" i="4" s="1"/>
  <c r="W928" i="3"/>
  <c r="Q920" i="3"/>
  <c r="S920" i="3"/>
  <c r="R920" i="3"/>
  <c r="W920" i="3"/>
  <c r="V920" i="3"/>
  <c r="U920" i="3"/>
  <c r="O915" i="4" s="1"/>
  <c r="Q912" i="3"/>
  <c r="R912" i="3"/>
  <c r="S912" i="3"/>
  <c r="W912" i="3"/>
  <c r="V912" i="3"/>
  <c r="U912" i="3"/>
  <c r="O907" i="4" s="1"/>
  <c r="Q904" i="3"/>
  <c r="R904" i="3"/>
  <c r="S904" i="3"/>
  <c r="W904" i="3"/>
  <c r="U904" i="3"/>
  <c r="O899" i="4" s="1"/>
  <c r="V904" i="3"/>
  <c r="Q896" i="3"/>
  <c r="R896" i="3"/>
  <c r="S896" i="3"/>
  <c r="V896" i="3"/>
  <c r="W896" i="3"/>
  <c r="U896" i="3"/>
  <c r="O891" i="4" s="1"/>
  <c r="Q888" i="3"/>
  <c r="S888" i="3"/>
  <c r="R888" i="3"/>
  <c r="W888" i="3"/>
  <c r="V888" i="3"/>
  <c r="U888" i="3"/>
  <c r="O883" i="4" s="1"/>
  <c r="Q880" i="3"/>
  <c r="R880" i="3"/>
  <c r="S880" i="3"/>
  <c r="W880" i="3"/>
  <c r="V880" i="3"/>
  <c r="U880" i="3"/>
  <c r="O875" i="4" s="1"/>
  <c r="Q872" i="3"/>
  <c r="R872" i="3"/>
  <c r="S872" i="3"/>
  <c r="W872" i="3"/>
  <c r="U872" i="3"/>
  <c r="O867" i="4" s="1"/>
  <c r="V872" i="3"/>
  <c r="Q864" i="3"/>
  <c r="R864" i="3"/>
  <c r="S864" i="3"/>
  <c r="V864" i="3"/>
  <c r="U864" i="3"/>
  <c r="O859" i="4" s="1"/>
  <c r="W864" i="3"/>
  <c r="Q856" i="3"/>
  <c r="S856" i="3"/>
  <c r="R856" i="3"/>
  <c r="W856" i="3"/>
  <c r="V856" i="3"/>
  <c r="U856" i="3"/>
  <c r="O851" i="4" s="1"/>
  <c r="Q848" i="3"/>
  <c r="R848" i="3"/>
  <c r="S848" i="3"/>
  <c r="W848" i="3"/>
  <c r="V848" i="3"/>
  <c r="U848" i="3"/>
  <c r="O843" i="4" s="1"/>
  <c r="Q840" i="3"/>
  <c r="R840" i="3"/>
  <c r="S840" i="3"/>
  <c r="W840" i="3"/>
  <c r="U840" i="3"/>
  <c r="O835" i="4" s="1"/>
  <c r="V840" i="3"/>
  <c r="Q832" i="3"/>
  <c r="R832" i="3"/>
  <c r="S832" i="3"/>
  <c r="V832" i="3"/>
  <c r="W832" i="3"/>
  <c r="U832" i="3"/>
  <c r="O827" i="4" s="1"/>
  <c r="Q824" i="3"/>
  <c r="S824" i="3"/>
  <c r="R824" i="3"/>
  <c r="W824" i="3"/>
  <c r="V824" i="3"/>
  <c r="U824" i="3"/>
  <c r="O819" i="4" s="1"/>
  <c r="Q816" i="3"/>
  <c r="R816" i="3"/>
  <c r="S816" i="3"/>
  <c r="W816" i="3"/>
  <c r="V816" i="3"/>
  <c r="U816" i="3"/>
  <c r="O811" i="4" s="1"/>
  <c r="Q808" i="3"/>
  <c r="R808" i="3"/>
  <c r="S808" i="3"/>
  <c r="W808" i="3"/>
  <c r="U808" i="3"/>
  <c r="O803" i="4" s="1"/>
  <c r="V808" i="3"/>
  <c r="Q800" i="3"/>
  <c r="R800" i="3"/>
  <c r="S800" i="3"/>
  <c r="V800" i="3"/>
  <c r="U800" i="3"/>
  <c r="O795" i="4" s="1"/>
  <c r="W800" i="3"/>
  <c r="Q792" i="3"/>
  <c r="S792" i="3"/>
  <c r="R792" i="3"/>
  <c r="W792" i="3"/>
  <c r="V792" i="3"/>
  <c r="U792" i="3"/>
  <c r="O787" i="4" s="1"/>
  <c r="Q784" i="3"/>
  <c r="S784" i="3"/>
  <c r="R784" i="3"/>
  <c r="W784" i="3"/>
  <c r="V784" i="3"/>
  <c r="U784" i="3"/>
  <c r="O779" i="4" s="1"/>
  <c r="Q776" i="3"/>
  <c r="R776" i="3"/>
  <c r="S776" i="3"/>
  <c r="W776" i="3"/>
  <c r="U776" i="3"/>
  <c r="O771" i="4" s="1"/>
  <c r="V776" i="3"/>
  <c r="Q768" i="3"/>
  <c r="R768" i="3"/>
  <c r="S768" i="3"/>
  <c r="V768" i="3"/>
  <c r="W768" i="3"/>
  <c r="U768" i="3"/>
  <c r="O763" i="4" s="1"/>
  <c r="Q760" i="3"/>
  <c r="R760" i="3"/>
  <c r="S760" i="3"/>
  <c r="W760" i="3"/>
  <c r="V760" i="3"/>
  <c r="U760" i="3"/>
  <c r="O755" i="4" s="1"/>
  <c r="Q752" i="3"/>
  <c r="R752" i="3"/>
  <c r="S752" i="3"/>
  <c r="W752" i="3"/>
  <c r="V752" i="3"/>
  <c r="U752" i="3"/>
  <c r="O747" i="4" s="1"/>
  <c r="Q744" i="3"/>
  <c r="R744" i="3"/>
  <c r="S744" i="3"/>
  <c r="W744" i="3"/>
  <c r="U744" i="3"/>
  <c r="O739" i="4" s="1"/>
  <c r="V744" i="3"/>
  <c r="Q736" i="3"/>
  <c r="R736" i="3"/>
  <c r="S736" i="3"/>
  <c r="V736" i="3"/>
  <c r="U736" i="3"/>
  <c r="O731" i="4" s="1"/>
  <c r="W736" i="3"/>
  <c r="Q728" i="3"/>
  <c r="R728" i="3"/>
  <c r="S728" i="3"/>
  <c r="W728" i="3"/>
  <c r="V728" i="3"/>
  <c r="U728" i="3"/>
  <c r="O723" i="4" s="1"/>
  <c r="Q720" i="3"/>
  <c r="R720" i="3"/>
  <c r="S720" i="3"/>
  <c r="W720" i="3"/>
  <c r="V720" i="3"/>
  <c r="U720" i="3"/>
  <c r="O715" i="4" s="1"/>
  <c r="Q712" i="3"/>
  <c r="R712" i="3"/>
  <c r="S712" i="3"/>
  <c r="W712" i="3"/>
  <c r="U712" i="3"/>
  <c r="O707" i="4" s="1"/>
  <c r="V712" i="3"/>
  <c r="Q704" i="3"/>
  <c r="R704" i="3"/>
  <c r="S704" i="3"/>
  <c r="V704" i="3"/>
  <c r="W704" i="3"/>
  <c r="U704" i="3"/>
  <c r="O699" i="4" s="1"/>
  <c r="Q696" i="3"/>
  <c r="R696" i="3"/>
  <c r="S696" i="3"/>
  <c r="W696" i="3"/>
  <c r="V696" i="3"/>
  <c r="U696" i="3"/>
  <c r="O691" i="4" s="1"/>
  <c r="Q688" i="3"/>
  <c r="R688" i="3"/>
  <c r="S688" i="3"/>
  <c r="W688" i="3"/>
  <c r="V688" i="3"/>
  <c r="U688" i="3"/>
  <c r="O683" i="4" s="1"/>
  <c r="Q680" i="3"/>
  <c r="R680" i="3"/>
  <c r="S680" i="3"/>
  <c r="W680" i="3"/>
  <c r="U680" i="3"/>
  <c r="O675" i="4" s="1"/>
  <c r="V680" i="3"/>
  <c r="Q672" i="3"/>
  <c r="R672" i="3"/>
  <c r="S672" i="3"/>
  <c r="V672" i="3"/>
  <c r="U672" i="3"/>
  <c r="O667" i="4" s="1"/>
  <c r="W672" i="3"/>
  <c r="Q664" i="3"/>
  <c r="R664" i="3"/>
  <c r="S664" i="3"/>
  <c r="W664" i="3"/>
  <c r="U664" i="3"/>
  <c r="O659" i="4" s="1"/>
  <c r="V664" i="3"/>
  <c r="Q656" i="3"/>
  <c r="R656" i="3"/>
  <c r="S656" i="3"/>
  <c r="W656" i="3"/>
  <c r="V656" i="3"/>
  <c r="U656" i="3"/>
  <c r="O651" i="4" s="1"/>
  <c r="Q648" i="3"/>
  <c r="R648" i="3"/>
  <c r="S648" i="3"/>
  <c r="W648" i="3"/>
  <c r="U648" i="3"/>
  <c r="O643" i="4" s="1"/>
  <c r="V648" i="3"/>
  <c r="Q640" i="3"/>
  <c r="R640" i="3"/>
  <c r="S640" i="3"/>
  <c r="V640" i="3"/>
  <c r="U640" i="3"/>
  <c r="O635" i="4" s="1"/>
  <c r="W640" i="3"/>
  <c r="Q632" i="3"/>
  <c r="R632" i="3"/>
  <c r="S632" i="3"/>
  <c r="W632" i="3"/>
  <c r="U632" i="3"/>
  <c r="O627" i="4" s="1"/>
  <c r="V632" i="3"/>
  <c r="Q624" i="3"/>
  <c r="R624" i="3"/>
  <c r="S624" i="3"/>
  <c r="W624" i="3"/>
  <c r="V624" i="3"/>
  <c r="U624" i="3"/>
  <c r="O619" i="4" s="1"/>
  <c r="Q616" i="3"/>
  <c r="R616" i="3"/>
  <c r="S616" i="3"/>
  <c r="W616" i="3"/>
  <c r="U616" i="3"/>
  <c r="O611" i="4" s="1"/>
  <c r="V616" i="3"/>
  <c r="Q608" i="3"/>
  <c r="R608" i="3"/>
  <c r="S608" i="3"/>
  <c r="V608" i="3"/>
  <c r="U608" i="3"/>
  <c r="O603" i="4" s="1"/>
  <c r="W608" i="3"/>
  <c r="Q600" i="3"/>
  <c r="R600" i="3"/>
  <c r="S600" i="3"/>
  <c r="W600" i="3"/>
  <c r="U600" i="3"/>
  <c r="O595" i="4" s="1"/>
  <c r="V600" i="3"/>
  <c r="Q592" i="3"/>
  <c r="R592" i="3"/>
  <c r="S592" i="3"/>
  <c r="W592" i="3"/>
  <c r="V592" i="3"/>
  <c r="U592" i="3"/>
  <c r="O587" i="4" s="1"/>
  <c r="Q584" i="3"/>
  <c r="R584" i="3"/>
  <c r="S584" i="3"/>
  <c r="W584" i="3"/>
  <c r="U584" i="3"/>
  <c r="O579" i="4" s="1"/>
  <c r="V584" i="3"/>
  <c r="Q576" i="3"/>
  <c r="R576" i="3"/>
  <c r="S576" i="3"/>
  <c r="V576" i="3"/>
  <c r="U576" i="3"/>
  <c r="O571" i="4" s="1"/>
  <c r="W576" i="3"/>
  <c r="Q568" i="3"/>
  <c r="R568" i="3"/>
  <c r="S568" i="3"/>
  <c r="W568" i="3"/>
  <c r="U568" i="3"/>
  <c r="O563" i="4" s="1"/>
  <c r="V568" i="3"/>
  <c r="Q560" i="3"/>
  <c r="R560" i="3"/>
  <c r="S560" i="3"/>
  <c r="W560" i="3"/>
  <c r="V560" i="3"/>
  <c r="U560" i="3"/>
  <c r="O555" i="4" s="1"/>
  <c r="Q552" i="3"/>
  <c r="R552" i="3"/>
  <c r="S552" i="3"/>
  <c r="W552" i="3"/>
  <c r="U552" i="3"/>
  <c r="O547" i="4" s="1"/>
  <c r="V552" i="3"/>
  <c r="Q544" i="3"/>
  <c r="R544" i="3"/>
  <c r="S544" i="3"/>
  <c r="V544" i="3"/>
  <c r="U544" i="3"/>
  <c r="O539" i="4" s="1"/>
  <c r="W544" i="3"/>
  <c r="Q536" i="3"/>
  <c r="R536" i="3"/>
  <c r="S536" i="3"/>
  <c r="W536" i="3"/>
  <c r="U536" i="3"/>
  <c r="O531" i="4" s="1"/>
  <c r="V536" i="3"/>
  <c r="Q528" i="3"/>
  <c r="R528" i="3"/>
  <c r="S528" i="3"/>
  <c r="W528" i="3"/>
  <c r="V528" i="3"/>
  <c r="U528" i="3"/>
  <c r="O523" i="4" s="1"/>
  <c r="Q520" i="3"/>
  <c r="R520" i="3"/>
  <c r="S520" i="3"/>
  <c r="W520" i="3"/>
  <c r="U520" i="3"/>
  <c r="O515" i="4" s="1"/>
  <c r="V520" i="3"/>
  <c r="Q512" i="3"/>
  <c r="R512" i="3"/>
  <c r="S512" i="3"/>
  <c r="V512" i="3"/>
  <c r="U512" i="3"/>
  <c r="O507" i="4" s="1"/>
  <c r="W512" i="3"/>
  <c r="Q504" i="3"/>
  <c r="R504" i="3"/>
  <c r="S504" i="3"/>
  <c r="W504" i="3"/>
  <c r="U504" i="3"/>
  <c r="O499" i="4" s="1"/>
  <c r="V504" i="3"/>
  <c r="Q496" i="3"/>
  <c r="R496" i="3"/>
  <c r="S496" i="3"/>
  <c r="W496" i="3"/>
  <c r="V496" i="3"/>
  <c r="U496" i="3"/>
  <c r="O491" i="4" s="1"/>
  <c r="Q488" i="3"/>
  <c r="R488" i="3"/>
  <c r="S488" i="3"/>
  <c r="W488" i="3"/>
  <c r="U488" i="3"/>
  <c r="O483" i="4" s="1"/>
  <c r="V488" i="3"/>
  <c r="Q480" i="3"/>
  <c r="R480" i="3"/>
  <c r="S480" i="3"/>
  <c r="V480" i="3"/>
  <c r="U480" i="3"/>
  <c r="O475" i="4" s="1"/>
  <c r="W480" i="3"/>
  <c r="Q472" i="3"/>
  <c r="R472" i="3"/>
  <c r="S472" i="3"/>
  <c r="W472" i="3"/>
  <c r="U472" i="3"/>
  <c r="O467" i="4" s="1"/>
  <c r="V472" i="3"/>
  <c r="Q464" i="3"/>
  <c r="R464" i="3"/>
  <c r="S464" i="3"/>
  <c r="W464" i="3"/>
  <c r="V464" i="3"/>
  <c r="U464" i="3"/>
  <c r="O459" i="4" s="1"/>
  <c r="Q456" i="3"/>
  <c r="R456" i="3"/>
  <c r="S456" i="3"/>
  <c r="W456" i="3"/>
  <c r="U456" i="3"/>
  <c r="O451" i="4" s="1"/>
  <c r="V456" i="3"/>
  <c r="Q448" i="3"/>
  <c r="R448" i="3"/>
  <c r="S448" i="3"/>
  <c r="V448" i="3"/>
  <c r="U448" i="3"/>
  <c r="O443" i="4" s="1"/>
  <c r="W448" i="3"/>
  <c r="Q440" i="3"/>
  <c r="R440" i="3"/>
  <c r="S440" i="3"/>
  <c r="W440" i="3"/>
  <c r="U440" i="3"/>
  <c r="O435" i="4" s="1"/>
  <c r="V440" i="3"/>
  <c r="Q432" i="3"/>
  <c r="R432" i="3"/>
  <c r="S432" i="3"/>
  <c r="W432" i="3"/>
  <c r="V432" i="3"/>
  <c r="U432" i="3"/>
  <c r="O427" i="4" s="1"/>
  <c r="Q424" i="3"/>
  <c r="R424" i="3"/>
  <c r="S424" i="3"/>
  <c r="W424" i="3"/>
  <c r="U424" i="3"/>
  <c r="O419" i="4" s="1"/>
  <c r="V424" i="3"/>
  <c r="Q416" i="3"/>
  <c r="R416" i="3"/>
  <c r="S416" i="3"/>
  <c r="V416" i="3"/>
  <c r="U416" i="3"/>
  <c r="O411" i="4" s="1"/>
  <c r="W416" i="3"/>
  <c r="Q408" i="3"/>
  <c r="R408" i="3"/>
  <c r="S408" i="3"/>
  <c r="W408" i="3"/>
  <c r="U408" i="3"/>
  <c r="O403" i="4" s="1"/>
  <c r="V408" i="3"/>
  <c r="Q400" i="3"/>
  <c r="R400" i="3"/>
  <c r="S400" i="3"/>
  <c r="W400" i="3"/>
  <c r="V400" i="3"/>
  <c r="U400" i="3"/>
  <c r="O395" i="4" s="1"/>
  <c r="Q392" i="3"/>
  <c r="R392" i="3"/>
  <c r="S392" i="3"/>
  <c r="W392" i="3"/>
  <c r="U392" i="3"/>
  <c r="O387" i="4" s="1"/>
  <c r="V392" i="3"/>
  <c r="Q384" i="3"/>
  <c r="R384" i="3"/>
  <c r="S384" i="3"/>
  <c r="V384" i="3"/>
  <c r="U384" i="3"/>
  <c r="O379" i="4" s="1"/>
  <c r="W384" i="3"/>
  <c r="Q376" i="3"/>
  <c r="R376" i="3"/>
  <c r="S376" i="3"/>
  <c r="W376" i="3"/>
  <c r="U376" i="3"/>
  <c r="O371" i="4" s="1"/>
  <c r="V376" i="3"/>
  <c r="Q368" i="3"/>
  <c r="R368" i="3"/>
  <c r="S368" i="3"/>
  <c r="W368" i="3"/>
  <c r="V368" i="3"/>
  <c r="U368" i="3"/>
  <c r="O363" i="4" s="1"/>
  <c r="Q360" i="3"/>
  <c r="R360" i="3"/>
  <c r="S360" i="3"/>
  <c r="W360" i="3"/>
  <c r="U360" i="3"/>
  <c r="O355" i="4" s="1"/>
  <c r="V360" i="3"/>
  <c r="Q352" i="3"/>
  <c r="R352" i="3"/>
  <c r="S352" i="3"/>
  <c r="V352" i="3"/>
  <c r="U352" i="3"/>
  <c r="O347" i="4" s="1"/>
  <c r="W352" i="3"/>
  <c r="Q344" i="3"/>
  <c r="R344" i="3"/>
  <c r="S344" i="3"/>
  <c r="W344" i="3"/>
  <c r="U344" i="3"/>
  <c r="O339" i="4" s="1"/>
  <c r="V344" i="3"/>
  <c r="Q336" i="3"/>
  <c r="R336" i="3"/>
  <c r="S336" i="3"/>
  <c r="W336" i="3"/>
  <c r="V336" i="3"/>
  <c r="U336" i="3"/>
  <c r="O331" i="4" s="1"/>
  <c r="Q328" i="3"/>
  <c r="R328" i="3"/>
  <c r="S328" i="3"/>
  <c r="W328" i="3"/>
  <c r="U328" i="3"/>
  <c r="O323" i="4" s="1"/>
  <c r="V328" i="3"/>
  <c r="Q320" i="3"/>
  <c r="R320" i="3"/>
  <c r="S320" i="3"/>
  <c r="W320" i="3"/>
  <c r="V320" i="3"/>
  <c r="U320" i="3"/>
  <c r="O315" i="4" s="1"/>
  <c r="Q312" i="3"/>
  <c r="R312" i="3"/>
  <c r="S312" i="3"/>
  <c r="W312" i="3"/>
  <c r="U312" i="3"/>
  <c r="O307" i="4" s="1"/>
  <c r="V312" i="3"/>
  <c r="Q304" i="3"/>
  <c r="R304" i="3"/>
  <c r="S304" i="3"/>
  <c r="W304" i="3"/>
  <c r="V304" i="3"/>
  <c r="U304" i="3"/>
  <c r="O299" i="4" s="1"/>
  <c r="Q296" i="3"/>
  <c r="R296" i="3"/>
  <c r="S296" i="3"/>
  <c r="W296" i="3"/>
  <c r="U296" i="3"/>
  <c r="O291" i="4" s="1"/>
  <c r="V296" i="3"/>
  <c r="Q288" i="3"/>
  <c r="R288" i="3"/>
  <c r="S288" i="3"/>
  <c r="W288" i="3"/>
  <c r="V288" i="3"/>
  <c r="U288" i="3"/>
  <c r="O283" i="4" s="1"/>
  <c r="Q280" i="3"/>
  <c r="R280" i="3"/>
  <c r="S280" i="3"/>
  <c r="W280" i="3"/>
  <c r="U280" i="3"/>
  <c r="O275" i="4" s="1"/>
  <c r="V280" i="3"/>
  <c r="Q272" i="3"/>
  <c r="R272" i="3"/>
  <c r="S272" i="3"/>
  <c r="W272" i="3"/>
  <c r="V272" i="3"/>
  <c r="U272" i="3"/>
  <c r="O267" i="4" s="1"/>
  <c r="Q264" i="3"/>
  <c r="R264" i="3"/>
  <c r="S264" i="3"/>
  <c r="W264" i="3"/>
  <c r="U264" i="3"/>
  <c r="O259" i="4" s="1"/>
  <c r="V264" i="3"/>
  <c r="Q256" i="3"/>
  <c r="R256" i="3"/>
  <c r="W256" i="3"/>
  <c r="S256" i="3"/>
  <c r="V256" i="3"/>
  <c r="U256" i="3"/>
  <c r="O251" i="4" s="1"/>
  <c r="Q248" i="3"/>
  <c r="S248" i="3"/>
  <c r="R248" i="3"/>
  <c r="W248" i="3"/>
  <c r="U248" i="3"/>
  <c r="O243" i="4" s="1"/>
  <c r="V248" i="3"/>
  <c r="Q240" i="3"/>
  <c r="R240" i="3"/>
  <c r="S240" i="3"/>
  <c r="W240" i="3"/>
  <c r="V240" i="3"/>
  <c r="U240" i="3"/>
  <c r="O235" i="4" s="1"/>
  <c r="Q232" i="3"/>
  <c r="R232" i="3"/>
  <c r="S232" i="3"/>
  <c r="W232" i="3"/>
  <c r="U232" i="3"/>
  <c r="O227" i="4" s="1"/>
  <c r="V232" i="3"/>
  <c r="Q224" i="3"/>
  <c r="R224" i="3"/>
  <c r="S224" i="3"/>
  <c r="W224" i="3"/>
  <c r="V224" i="3"/>
  <c r="U224" i="3"/>
  <c r="O219" i="4" s="1"/>
  <c r="Q216" i="3"/>
  <c r="S216" i="3"/>
  <c r="R216" i="3"/>
  <c r="W216" i="3"/>
  <c r="U216" i="3"/>
  <c r="O211" i="4" s="1"/>
  <c r="V216" i="3"/>
  <c r="Q208" i="3"/>
  <c r="R208" i="3"/>
  <c r="S208" i="3"/>
  <c r="W208" i="3"/>
  <c r="V208" i="3"/>
  <c r="U208" i="3"/>
  <c r="O203" i="4" s="1"/>
  <c r="Q200" i="3"/>
  <c r="R200" i="3"/>
  <c r="S200" i="3"/>
  <c r="W200" i="3"/>
  <c r="U200" i="3"/>
  <c r="O195" i="4" s="1"/>
  <c r="V200" i="3"/>
  <c r="Q192" i="3"/>
  <c r="R192" i="3"/>
  <c r="S192" i="3"/>
  <c r="W192" i="3"/>
  <c r="V192" i="3"/>
  <c r="U192" i="3"/>
  <c r="O187" i="4" s="1"/>
  <c r="Q184" i="3"/>
  <c r="S184" i="3"/>
  <c r="R184" i="3"/>
  <c r="W184" i="3"/>
  <c r="U184" i="3"/>
  <c r="O179" i="4" s="1"/>
  <c r="V184" i="3"/>
  <c r="Q176" i="3"/>
  <c r="R176" i="3"/>
  <c r="S176" i="3"/>
  <c r="W176" i="3"/>
  <c r="V176" i="3"/>
  <c r="U176" i="3"/>
  <c r="O171" i="4" s="1"/>
  <c r="Q168" i="3"/>
  <c r="R168" i="3"/>
  <c r="S168" i="3"/>
  <c r="W168" i="3"/>
  <c r="U168" i="3"/>
  <c r="O163" i="4" s="1"/>
  <c r="V168" i="3"/>
  <c r="Q160" i="3"/>
  <c r="R160" i="3"/>
  <c r="S160" i="3"/>
  <c r="W160" i="3"/>
  <c r="V160" i="3"/>
  <c r="U160" i="3"/>
  <c r="O155" i="4" s="1"/>
  <c r="Q152" i="3"/>
  <c r="S152" i="3"/>
  <c r="R152" i="3"/>
  <c r="W152" i="3"/>
  <c r="U152" i="3"/>
  <c r="O147" i="4" s="1"/>
  <c r="V152" i="3"/>
  <c r="Q144" i="3"/>
  <c r="R144" i="3"/>
  <c r="S144" i="3"/>
  <c r="W144" i="3"/>
  <c r="V144" i="3"/>
  <c r="U144" i="3"/>
  <c r="O139" i="4" s="1"/>
  <c r="Q136" i="3"/>
  <c r="R136" i="3"/>
  <c r="S136" i="3"/>
  <c r="W136" i="3"/>
  <c r="U136" i="3"/>
  <c r="O131" i="4" s="1"/>
  <c r="V136" i="3"/>
  <c r="Q128" i="3"/>
  <c r="R128" i="3"/>
  <c r="S128" i="3"/>
  <c r="W128" i="3"/>
  <c r="V128" i="3"/>
  <c r="U128" i="3"/>
  <c r="O123" i="4" s="1"/>
  <c r="Q120" i="3"/>
  <c r="R120" i="3"/>
  <c r="S120" i="3"/>
  <c r="W120" i="3"/>
  <c r="U120" i="3"/>
  <c r="O115" i="4" s="1"/>
  <c r="V120" i="3"/>
  <c r="Q112" i="3"/>
  <c r="R112" i="3"/>
  <c r="S112" i="3"/>
  <c r="W112" i="3"/>
  <c r="V112" i="3"/>
  <c r="U112" i="3"/>
  <c r="O107" i="4" s="1"/>
  <c r="Q104" i="3"/>
  <c r="R104" i="3"/>
  <c r="S104" i="3"/>
  <c r="W104" i="3"/>
  <c r="U104" i="3"/>
  <c r="O99" i="4" s="1"/>
  <c r="V104" i="3"/>
  <c r="Q96" i="3"/>
  <c r="R96" i="3"/>
  <c r="S96" i="3"/>
  <c r="W96" i="3"/>
  <c r="V96" i="3"/>
  <c r="U96" i="3"/>
  <c r="O91" i="4" s="1"/>
  <c r="Q88" i="3"/>
  <c r="R88" i="3"/>
  <c r="S88" i="3"/>
  <c r="W88" i="3"/>
  <c r="U88" i="3"/>
  <c r="O83" i="4" s="1"/>
  <c r="V88" i="3"/>
  <c r="Q80" i="3"/>
  <c r="R80" i="3"/>
  <c r="S80" i="3"/>
  <c r="W80" i="3"/>
  <c r="V80" i="3"/>
  <c r="U80" i="3"/>
  <c r="O75" i="4" s="1"/>
  <c r="Q72" i="3"/>
  <c r="R72" i="3"/>
  <c r="S72" i="3"/>
  <c r="W72" i="3"/>
  <c r="U72" i="3"/>
  <c r="O67" i="4" s="1"/>
  <c r="V72" i="3"/>
  <c r="Q64" i="3"/>
  <c r="R64" i="3"/>
  <c r="S64" i="3"/>
  <c r="W64" i="3"/>
  <c r="V64" i="3"/>
  <c r="U64" i="3"/>
  <c r="O59" i="4" s="1"/>
  <c r="Q56" i="3"/>
  <c r="R56" i="3"/>
  <c r="S56" i="3"/>
  <c r="W56" i="3"/>
  <c r="U56" i="3"/>
  <c r="O51" i="4" s="1"/>
  <c r="V56" i="3"/>
  <c r="Q48" i="3"/>
  <c r="R48" i="3"/>
  <c r="S48" i="3"/>
  <c r="W48" i="3"/>
  <c r="V48" i="3"/>
  <c r="U48" i="3"/>
  <c r="O43" i="4" s="1"/>
  <c r="R1974" i="3"/>
  <c r="Q1974" i="3"/>
  <c r="S1974" i="3"/>
  <c r="W1974" i="3"/>
  <c r="U1974" i="3"/>
  <c r="O1969" i="4" s="1"/>
  <c r="V1974" i="3"/>
  <c r="R1942" i="3"/>
  <c r="Q1942" i="3"/>
  <c r="S1942" i="3"/>
  <c r="W1942" i="3"/>
  <c r="V1942" i="3"/>
  <c r="U1942" i="3"/>
  <c r="O1937" i="4" s="1"/>
  <c r="Q1902" i="3"/>
  <c r="R1902" i="3"/>
  <c r="S1902" i="3"/>
  <c r="W1902" i="3"/>
  <c r="V1902" i="3"/>
  <c r="U1902" i="3"/>
  <c r="O1897" i="4" s="1"/>
  <c r="R1862" i="3"/>
  <c r="Q1862" i="3"/>
  <c r="W1862" i="3"/>
  <c r="V1862" i="3"/>
  <c r="U1862" i="3"/>
  <c r="O1857" i="4" s="1"/>
  <c r="S1862" i="3"/>
  <c r="Q1822" i="3"/>
  <c r="R1822" i="3"/>
  <c r="S1822" i="3"/>
  <c r="W1822" i="3"/>
  <c r="V1822" i="3"/>
  <c r="U1822" i="3"/>
  <c r="O1817" i="4" s="1"/>
  <c r="R1798" i="3"/>
  <c r="Q1798" i="3"/>
  <c r="W1798" i="3"/>
  <c r="V1798" i="3"/>
  <c r="S1798" i="3"/>
  <c r="U1798" i="3"/>
  <c r="O1793" i="4" s="1"/>
  <c r="Q1766" i="3"/>
  <c r="R1766" i="3"/>
  <c r="W1766" i="3"/>
  <c r="V1766" i="3"/>
  <c r="S1766" i="3"/>
  <c r="U1766" i="3"/>
  <c r="O1761" i="4" s="1"/>
  <c r="R1734" i="3"/>
  <c r="Q1734" i="3"/>
  <c r="W1734" i="3"/>
  <c r="V1734" i="3"/>
  <c r="U1734" i="3"/>
  <c r="O1729" i="4" s="1"/>
  <c r="S1734" i="3"/>
  <c r="Q1710" i="3"/>
  <c r="R1710" i="3"/>
  <c r="S1710" i="3"/>
  <c r="W1710" i="3"/>
  <c r="V1710" i="3"/>
  <c r="U1710" i="3"/>
  <c r="O1705" i="4" s="1"/>
  <c r="Q1678" i="3"/>
  <c r="R1678" i="3"/>
  <c r="S1678" i="3"/>
  <c r="W1678" i="3"/>
  <c r="V1678" i="3"/>
  <c r="U1678" i="3"/>
  <c r="O1673" i="4" s="1"/>
  <c r="Q1646" i="3"/>
  <c r="R1646" i="3"/>
  <c r="S1646" i="3"/>
  <c r="W1646" i="3"/>
  <c r="V1646" i="3"/>
  <c r="U1646" i="3"/>
  <c r="O1641" i="4" s="1"/>
  <c r="Q1614" i="3"/>
  <c r="R1614" i="3"/>
  <c r="S1614" i="3"/>
  <c r="W1614" i="3"/>
  <c r="V1614" i="3"/>
  <c r="U1614" i="3"/>
  <c r="O1609" i="4" s="1"/>
  <c r="Q1582" i="3"/>
  <c r="R1582" i="3"/>
  <c r="S1582" i="3"/>
  <c r="W1582" i="3"/>
  <c r="V1582" i="3"/>
  <c r="U1582" i="3"/>
  <c r="O1577" i="4" s="1"/>
  <c r="Q1550" i="3"/>
  <c r="S1550" i="3"/>
  <c r="W1550" i="3"/>
  <c r="R1550" i="3"/>
  <c r="V1550" i="3"/>
  <c r="U1550" i="3"/>
  <c r="O1545" i="4" s="1"/>
  <c r="Q1518" i="3"/>
  <c r="R1518" i="3"/>
  <c r="S1518" i="3"/>
  <c r="W1518" i="3"/>
  <c r="V1518" i="3"/>
  <c r="U1518" i="3"/>
  <c r="O1513" i="4" s="1"/>
  <c r="Q1486" i="3"/>
  <c r="R1486" i="3"/>
  <c r="S1486" i="3"/>
  <c r="W1486" i="3"/>
  <c r="V1486" i="3"/>
  <c r="U1486" i="3"/>
  <c r="O1481" i="4" s="1"/>
  <c r="R1454" i="3"/>
  <c r="Q1454" i="3"/>
  <c r="S1454" i="3"/>
  <c r="W1454" i="3"/>
  <c r="V1454" i="3"/>
  <c r="U1454" i="3"/>
  <c r="O1449" i="4" s="1"/>
  <c r="R1414" i="3"/>
  <c r="Q1414" i="3"/>
  <c r="W1414" i="3"/>
  <c r="V1414" i="3"/>
  <c r="S1414" i="3"/>
  <c r="U1414" i="3"/>
  <c r="O1409" i="4" s="1"/>
  <c r="R1382" i="3"/>
  <c r="Q1382" i="3"/>
  <c r="W1382" i="3"/>
  <c r="V1382" i="3"/>
  <c r="S1382" i="3"/>
  <c r="U1382" i="3"/>
  <c r="O1377" i="4" s="1"/>
  <c r="R1350" i="3"/>
  <c r="Q1350" i="3"/>
  <c r="W1350" i="3"/>
  <c r="V1350" i="3"/>
  <c r="U1350" i="3"/>
  <c r="O1345" i="4" s="1"/>
  <c r="S1350" i="3"/>
  <c r="R1318" i="3"/>
  <c r="Q1318" i="3"/>
  <c r="W1318" i="3"/>
  <c r="V1318" i="3"/>
  <c r="S1318" i="3"/>
  <c r="U1318" i="3"/>
  <c r="O1313" i="4" s="1"/>
  <c r="R1286" i="3"/>
  <c r="Q1286" i="3"/>
  <c r="W1286" i="3"/>
  <c r="V1286" i="3"/>
  <c r="S1286" i="3"/>
  <c r="U1286" i="3"/>
  <c r="O1281" i="4" s="1"/>
  <c r="R1254" i="3"/>
  <c r="Q1254" i="3"/>
  <c r="W1254" i="3"/>
  <c r="V1254" i="3"/>
  <c r="S1254" i="3"/>
  <c r="U1254" i="3"/>
  <c r="O1249" i="4" s="1"/>
  <c r="R1222" i="3"/>
  <c r="Q1222" i="3"/>
  <c r="W1222" i="3"/>
  <c r="V1222" i="3"/>
  <c r="U1222" i="3"/>
  <c r="O1217" i="4" s="1"/>
  <c r="S1222" i="3"/>
  <c r="R1190" i="3"/>
  <c r="Q1190" i="3"/>
  <c r="W1190" i="3"/>
  <c r="V1190" i="3"/>
  <c r="S1190" i="3"/>
  <c r="U1190" i="3"/>
  <c r="O1185" i="4" s="1"/>
  <c r="R1158" i="3"/>
  <c r="Q1158" i="3"/>
  <c r="W1158" i="3"/>
  <c r="V1158" i="3"/>
  <c r="S1158" i="3"/>
  <c r="U1158" i="3"/>
  <c r="O1153" i="4" s="1"/>
  <c r="R1126" i="3"/>
  <c r="Q1126" i="3"/>
  <c r="W1126" i="3"/>
  <c r="V1126" i="3"/>
  <c r="S1126" i="3"/>
  <c r="U1126" i="3"/>
  <c r="O1121" i="4" s="1"/>
  <c r="R1094" i="3"/>
  <c r="Q1094" i="3"/>
  <c r="W1094" i="3"/>
  <c r="V1094" i="3"/>
  <c r="U1094" i="3"/>
  <c r="O1089" i="4" s="1"/>
  <c r="S1094" i="3"/>
  <c r="R1070" i="3"/>
  <c r="Q1070" i="3"/>
  <c r="S1070" i="3"/>
  <c r="W1070" i="3"/>
  <c r="V1070" i="3"/>
  <c r="U1070" i="3"/>
  <c r="O1065" i="4" s="1"/>
  <c r="Q1046" i="3"/>
  <c r="R1046" i="3"/>
  <c r="W1046" i="3"/>
  <c r="S1046" i="3"/>
  <c r="V1046" i="3"/>
  <c r="U1046" i="3"/>
  <c r="O1041" i="4" s="1"/>
  <c r="Q1022" i="3"/>
  <c r="R1022" i="3"/>
  <c r="S1022" i="3"/>
  <c r="W1022" i="3"/>
  <c r="V1022" i="3"/>
  <c r="U1022" i="3"/>
  <c r="O1017" i="4" s="1"/>
  <c r="Q990" i="3"/>
  <c r="R990" i="3"/>
  <c r="S990" i="3"/>
  <c r="W990" i="3"/>
  <c r="V990" i="3"/>
  <c r="U990" i="3"/>
  <c r="O985" i="4" s="1"/>
  <c r="Q958" i="3"/>
  <c r="R958" i="3"/>
  <c r="S958" i="3"/>
  <c r="W958" i="3"/>
  <c r="V958" i="3"/>
  <c r="U958" i="3"/>
  <c r="O953" i="4" s="1"/>
  <c r="Q934" i="3"/>
  <c r="R934" i="3"/>
  <c r="W934" i="3"/>
  <c r="V934" i="3"/>
  <c r="S934" i="3"/>
  <c r="U934" i="3"/>
  <c r="O929" i="4" s="1"/>
  <c r="Q910" i="3"/>
  <c r="R910" i="3"/>
  <c r="S910" i="3"/>
  <c r="W910" i="3"/>
  <c r="V910" i="3"/>
  <c r="U910" i="3"/>
  <c r="O905" i="4" s="1"/>
  <c r="Q878" i="3"/>
  <c r="R878" i="3"/>
  <c r="S878" i="3"/>
  <c r="W878" i="3"/>
  <c r="V878" i="3"/>
  <c r="U878" i="3"/>
  <c r="O873" i="4" s="1"/>
  <c r="Q846" i="3"/>
  <c r="R846" i="3"/>
  <c r="S846" i="3"/>
  <c r="W846" i="3"/>
  <c r="V846" i="3"/>
  <c r="U846" i="3"/>
  <c r="O841" i="4" s="1"/>
  <c r="Q814" i="3"/>
  <c r="R814" i="3"/>
  <c r="S814" i="3"/>
  <c r="W814" i="3"/>
  <c r="V814" i="3"/>
  <c r="U814" i="3"/>
  <c r="O809" i="4" s="1"/>
  <c r="Q782" i="3"/>
  <c r="R782" i="3"/>
  <c r="S782" i="3"/>
  <c r="W782" i="3"/>
  <c r="V782" i="3"/>
  <c r="U782" i="3"/>
  <c r="O777" i="4" s="1"/>
  <c r="Q750" i="3"/>
  <c r="R750" i="3"/>
  <c r="S750" i="3"/>
  <c r="W750" i="3"/>
  <c r="V750" i="3"/>
  <c r="U750" i="3"/>
  <c r="O745" i="4" s="1"/>
  <c r="R718" i="3"/>
  <c r="Q718" i="3"/>
  <c r="S718" i="3"/>
  <c r="W718" i="3"/>
  <c r="V718" i="3"/>
  <c r="U718" i="3"/>
  <c r="O713" i="4" s="1"/>
  <c r="R686" i="3"/>
  <c r="Q686" i="3"/>
  <c r="S686" i="3"/>
  <c r="W686" i="3"/>
  <c r="V686" i="3"/>
  <c r="U686" i="3"/>
  <c r="O681" i="4" s="1"/>
  <c r="R654" i="3"/>
  <c r="Q654" i="3"/>
  <c r="S654" i="3"/>
  <c r="W654" i="3"/>
  <c r="V654" i="3"/>
  <c r="U654" i="3"/>
  <c r="O649" i="4" s="1"/>
  <c r="R622" i="3"/>
  <c r="Q622" i="3"/>
  <c r="S622" i="3"/>
  <c r="W622" i="3"/>
  <c r="V622" i="3"/>
  <c r="U622" i="3"/>
  <c r="O617" i="4" s="1"/>
  <c r="R590" i="3"/>
  <c r="Q590" i="3"/>
  <c r="S590" i="3"/>
  <c r="W590" i="3"/>
  <c r="V590" i="3"/>
  <c r="U590" i="3"/>
  <c r="O585" i="4" s="1"/>
  <c r="R558" i="3"/>
  <c r="Q558" i="3"/>
  <c r="S558" i="3"/>
  <c r="W558" i="3"/>
  <c r="V558" i="3"/>
  <c r="U558" i="3"/>
  <c r="O553" i="4" s="1"/>
  <c r="R526" i="3"/>
  <c r="Q526" i="3"/>
  <c r="S526" i="3"/>
  <c r="W526" i="3"/>
  <c r="V526" i="3"/>
  <c r="U526" i="3"/>
  <c r="O521" i="4" s="1"/>
  <c r="R494" i="3"/>
  <c r="Q494" i="3"/>
  <c r="S494" i="3"/>
  <c r="W494" i="3"/>
  <c r="V494" i="3"/>
  <c r="U494" i="3"/>
  <c r="O489" i="4" s="1"/>
  <c r="R462" i="3"/>
  <c r="Q462" i="3"/>
  <c r="S462" i="3"/>
  <c r="W462" i="3"/>
  <c r="V462" i="3"/>
  <c r="U462" i="3"/>
  <c r="O457" i="4" s="1"/>
  <c r="R430" i="3"/>
  <c r="Q430" i="3"/>
  <c r="S430" i="3"/>
  <c r="W430" i="3"/>
  <c r="V430" i="3"/>
  <c r="U430" i="3"/>
  <c r="O425" i="4" s="1"/>
  <c r="R398" i="3"/>
  <c r="Q398" i="3"/>
  <c r="S398" i="3"/>
  <c r="W398" i="3"/>
  <c r="V398" i="3"/>
  <c r="U398" i="3"/>
  <c r="O393" i="4" s="1"/>
  <c r="Q374" i="3"/>
  <c r="R374" i="3"/>
  <c r="W374" i="3"/>
  <c r="S374" i="3"/>
  <c r="V374" i="3"/>
  <c r="U374" i="3"/>
  <c r="O369" i="4" s="1"/>
  <c r="Q342" i="3"/>
  <c r="R342" i="3"/>
  <c r="W342" i="3"/>
  <c r="S342" i="3"/>
  <c r="V342" i="3"/>
  <c r="U342" i="3"/>
  <c r="O337" i="4" s="1"/>
  <c r="Q310" i="3"/>
  <c r="R310" i="3"/>
  <c r="S310" i="3"/>
  <c r="V310" i="3"/>
  <c r="U310" i="3"/>
  <c r="O305" i="4" s="1"/>
  <c r="W310" i="3"/>
  <c r="Q286" i="3"/>
  <c r="R286" i="3"/>
  <c r="W286" i="3"/>
  <c r="S286" i="3"/>
  <c r="V286" i="3"/>
  <c r="U286" i="3"/>
  <c r="O281" i="4" s="1"/>
  <c r="Q254" i="3"/>
  <c r="R254" i="3"/>
  <c r="S254" i="3"/>
  <c r="W254" i="3"/>
  <c r="V254" i="3"/>
  <c r="U254" i="3"/>
  <c r="O249" i="4" s="1"/>
  <c r="Q222" i="3"/>
  <c r="R222" i="3"/>
  <c r="W222" i="3"/>
  <c r="S222" i="3"/>
  <c r="V222" i="3"/>
  <c r="U222" i="3"/>
  <c r="O217" i="4" s="1"/>
  <c r="Q190" i="3"/>
  <c r="R190" i="3"/>
  <c r="W190" i="3"/>
  <c r="S190" i="3"/>
  <c r="V190" i="3"/>
  <c r="U190" i="3"/>
  <c r="O185" i="4" s="1"/>
  <c r="Q166" i="3"/>
  <c r="R166" i="3"/>
  <c r="W166" i="3"/>
  <c r="S166" i="3"/>
  <c r="V166" i="3"/>
  <c r="U166" i="3"/>
  <c r="O161" i="4" s="1"/>
  <c r="Q134" i="3"/>
  <c r="R134" i="3"/>
  <c r="W134" i="3"/>
  <c r="S134" i="3"/>
  <c r="V134" i="3"/>
  <c r="U134" i="3"/>
  <c r="O129" i="4" s="1"/>
  <c r="Q102" i="3"/>
  <c r="R102" i="3"/>
  <c r="W102" i="3"/>
  <c r="S102" i="3"/>
  <c r="V102" i="3"/>
  <c r="U102" i="3"/>
  <c r="O97" i="4" s="1"/>
  <c r="Q70" i="3"/>
  <c r="R70" i="3"/>
  <c r="W70" i="3"/>
  <c r="S70" i="3"/>
  <c r="V70" i="3"/>
  <c r="U70" i="3"/>
  <c r="O65" i="4" s="1"/>
  <c r="Q1973" i="3"/>
  <c r="R1973" i="3"/>
  <c r="V1973" i="3"/>
  <c r="U1973" i="3"/>
  <c r="O1968" i="4" s="1"/>
  <c r="W1973" i="3"/>
  <c r="S1973" i="3"/>
  <c r="Q1941" i="3"/>
  <c r="R1941" i="3"/>
  <c r="S1941" i="3"/>
  <c r="V1941" i="3"/>
  <c r="U1941" i="3"/>
  <c r="O1936" i="4" s="1"/>
  <c r="W1941" i="3"/>
  <c r="Q1909" i="3"/>
  <c r="R1909" i="3"/>
  <c r="V1909" i="3"/>
  <c r="U1909" i="3"/>
  <c r="O1904" i="4" s="1"/>
  <c r="S1909" i="3"/>
  <c r="W1909" i="3"/>
  <c r="Q1869" i="3"/>
  <c r="R1869" i="3"/>
  <c r="S1869" i="3"/>
  <c r="W1869" i="3"/>
  <c r="V1869" i="3"/>
  <c r="U1869" i="3"/>
  <c r="O1864" i="4" s="1"/>
  <c r="Q1837" i="3"/>
  <c r="R1837" i="3"/>
  <c r="S1837" i="3"/>
  <c r="W1837" i="3"/>
  <c r="V1837" i="3"/>
  <c r="U1837" i="3"/>
  <c r="O1832" i="4" s="1"/>
  <c r="Q1805" i="3"/>
  <c r="R1805" i="3"/>
  <c r="S1805" i="3"/>
  <c r="W1805" i="3"/>
  <c r="V1805" i="3"/>
  <c r="U1805" i="3"/>
  <c r="O1800" i="4" s="1"/>
  <c r="Q1773" i="3"/>
  <c r="R1773" i="3"/>
  <c r="S1773" i="3"/>
  <c r="W1773" i="3"/>
  <c r="V1773" i="3"/>
  <c r="U1773" i="3"/>
  <c r="O1768" i="4" s="1"/>
  <c r="Q1733" i="3"/>
  <c r="R1733" i="3"/>
  <c r="V1733" i="3"/>
  <c r="U1733" i="3"/>
  <c r="O1728" i="4" s="1"/>
  <c r="W1733" i="3"/>
  <c r="S1733" i="3"/>
  <c r="Q1701" i="3"/>
  <c r="R1701" i="3"/>
  <c r="V1701" i="3"/>
  <c r="U1701" i="3"/>
  <c r="O1696" i="4" s="1"/>
  <c r="S1701" i="3"/>
  <c r="W1701" i="3"/>
  <c r="Q1669" i="3"/>
  <c r="R1669" i="3"/>
  <c r="W1669" i="3"/>
  <c r="V1669" i="3"/>
  <c r="S1669" i="3"/>
  <c r="U1669" i="3"/>
  <c r="O1664" i="4" s="1"/>
  <c r="Q1637" i="3"/>
  <c r="R1637" i="3"/>
  <c r="V1637" i="3"/>
  <c r="S1637" i="3"/>
  <c r="W1637" i="3"/>
  <c r="U1637" i="3"/>
  <c r="O1632" i="4" s="1"/>
  <c r="Q1605" i="3"/>
  <c r="R1605" i="3"/>
  <c r="W1605" i="3"/>
  <c r="V1605" i="3"/>
  <c r="U1605" i="3"/>
  <c r="O1600" i="4" s="1"/>
  <c r="S1605" i="3"/>
  <c r="Q1573" i="3"/>
  <c r="R1573" i="3"/>
  <c r="W1573" i="3"/>
  <c r="V1573" i="3"/>
  <c r="U1573" i="3"/>
  <c r="O1568" i="4" s="1"/>
  <c r="S1573" i="3"/>
  <c r="Q1541" i="3"/>
  <c r="R1541" i="3"/>
  <c r="W1541" i="3"/>
  <c r="V1541" i="3"/>
  <c r="U1541" i="3"/>
  <c r="O1536" i="4" s="1"/>
  <c r="S1541" i="3"/>
  <c r="Q1509" i="3"/>
  <c r="R1509" i="3"/>
  <c r="W1509" i="3"/>
  <c r="V1509" i="3"/>
  <c r="S1509" i="3"/>
  <c r="U1509" i="3"/>
  <c r="O1504" i="4" s="1"/>
  <c r="Q1477" i="3"/>
  <c r="R1477" i="3"/>
  <c r="W1477" i="3"/>
  <c r="V1477" i="3"/>
  <c r="U1477" i="3"/>
  <c r="O1472" i="4" s="1"/>
  <c r="S1477" i="3"/>
  <c r="Q1453" i="3"/>
  <c r="R1453" i="3"/>
  <c r="S1453" i="3"/>
  <c r="W1453" i="3"/>
  <c r="V1453" i="3"/>
  <c r="U1453" i="3"/>
  <c r="O1448" i="4" s="1"/>
  <c r="Q1421" i="3"/>
  <c r="R1421" i="3"/>
  <c r="S1421" i="3"/>
  <c r="W1421" i="3"/>
  <c r="V1421" i="3"/>
  <c r="U1421" i="3"/>
  <c r="O1416" i="4" s="1"/>
  <c r="Q1389" i="3"/>
  <c r="R1389" i="3"/>
  <c r="S1389" i="3"/>
  <c r="W1389" i="3"/>
  <c r="V1389" i="3"/>
  <c r="U1389" i="3"/>
  <c r="O1384" i="4" s="1"/>
  <c r="Q1357" i="3"/>
  <c r="R1357" i="3"/>
  <c r="S1357" i="3"/>
  <c r="W1357" i="3"/>
  <c r="V1357" i="3"/>
  <c r="U1357" i="3"/>
  <c r="O1352" i="4" s="1"/>
  <c r="Q1325" i="3"/>
  <c r="R1325" i="3"/>
  <c r="S1325" i="3"/>
  <c r="W1325" i="3"/>
  <c r="V1325" i="3"/>
  <c r="U1325" i="3"/>
  <c r="O1320" i="4" s="1"/>
  <c r="Q1293" i="3"/>
  <c r="R1293" i="3"/>
  <c r="S1293" i="3"/>
  <c r="W1293" i="3"/>
  <c r="V1293" i="3"/>
  <c r="U1293" i="3"/>
  <c r="O1288" i="4" s="1"/>
  <c r="Q1261" i="3"/>
  <c r="R1261" i="3"/>
  <c r="S1261" i="3"/>
  <c r="W1261" i="3"/>
  <c r="V1261" i="3"/>
  <c r="U1261" i="3"/>
  <c r="O1256" i="4" s="1"/>
  <c r="Q1229" i="3"/>
  <c r="R1229" i="3"/>
  <c r="S1229" i="3"/>
  <c r="W1229" i="3"/>
  <c r="V1229" i="3"/>
  <c r="U1229" i="3"/>
  <c r="O1224" i="4" s="1"/>
  <c r="Q1197" i="3"/>
  <c r="R1197" i="3"/>
  <c r="S1197" i="3"/>
  <c r="W1197" i="3"/>
  <c r="V1197" i="3"/>
  <c r="U1197" i="3"/>
  <c r="O1192" i="4" s="1"/>
  <c r="Q1165" i="3"/>
  <c r="R1165" i="3"/>
  <c r="S1165" i="3"/>
  <c r="W1165" i="3"/>
  <c r="V1165" i="3"/>
  <c r="U1165" i="3"/>
  <c r="O1160" i="4" s="1"/>
  <c r="Q1133" i="3"/>
  <c r="R1133" i="3"/>
  <c r="S1133" i="3"/>
  <c r="W1133" i="3"/>
  <c r="V1133" i="3"/>
  <c r="U1133" i="3"/>
  <c r="O1128" i="4" s="1"/>
  <c r="Q1101" i="3"/>
  <c r="R1101" i="3"/>
  <c r="S1101" i="3"/>
  <c r="W1101" i="3"/>
  <c r="U1101" i="3"/>
  <c r="O1096" i="4" s="1"/>
  <c r="V1101" i="3"/>
  <c r="Q1069" i="3"/>
  <c r="R1069" i="3"/>
  <c r="S1069" i="3"/>
  <c r="W1069" i="3"/>
  <c r="V1069" i="3"/>
  <c r="U1069" i="3"/>
  <c r="O1064" i="4" s="1"/>
  <c r="Q1037" i="3"/>
  <c r="R1037" i="3"/>
  <c r="S1037" i="3"/>
  <c r="W1037" i="3"/>
  <c r="V1037" i="3"/>
  <c r="U1037" i="3"/>
  <c r="O1032" i="4" s="1"/>
  <c r="Q1005" i="3"/>
  <c r="R1005" i="3"/>
  <c r="S1005" i="3"/>
  <c r="W1005" i="3"/>
  <c r="V1005" i="3"/>
  <c r="U1005" i="3"/>
  <c r="O1000" i="4" s="1"/>
  <c r="Q973" i="3"/>
  <c r="R973" i="3"/>
  <c r="S973" i="3"/>
  <c r="W973" i="3"/>
  <c r="V973" i="3"/>
  <c r="U973" i="3"/>
  <c r="O968" i="4" s="1"/>
  <c r="Q941" i="3"/>
  <c r="R941" i="3"/>
  <c r="S941" i="3"/>
  <c r="W941" i="3"/>
  <c r="V941" i="3"/>
  <c r="U941" i="3"/>
  <c r="O936" i="4" s="1"/>
  <c r="Q909" i="3"/>
  <c r="R909" i="3"/>
  <c r="S909" i="3"/>
  <c r="W909" i="3"/>
  <c r="V909" i="3"/>
  <c r="U909" i="3"/>
  <c r="O904" i="4" s="1"/>
  <c r="Q877" i="3"/>
  <c r="R877" i="3"/>
  <c r="S877" i="3"/>
  <c r="W877" i="3"/>
  <c r="V877" i="3"/>
  <c r="U877" i="3"/>
  <c r="O872" i="4" s="1"/>
  <c r="Q845" i="3"/>
  <c r="R845" i="3"/>
  <c r="S845" i="3"/>
  <c r="W845" i="3"/>
  <c r="V845" i="3"/>
  <c r="U845" i="3"/>
  <c r="O840" i="4" s="1"/>
  <c r="Q821" i="3"/>
  <c r="R821" i="3"/>
  <c r="W821" i="3"/>
  <c r="V821" i="3"/>
  <c r="U821" i="3"/>
  <c r="O816" i="4" s="1"/>
  <c r="S821" i="3"/>
  <c r="Q789" i="3"/>
  <c r="R789" i="3"/>
  <c r="W789" i="3"/>
  <c r="S789" i="3"/>
  <c r="V789" i="3"/>
  <c r="U789" i="3"/>
  <c r="O784" i="4" s="1"/>
  <c r="Q757" i="3"/>
  <c r="R757" i="3"/>
  <c r="W757" i="3"/>
  <c r="V757" i="3"/>
  <c r="S757" i="3"/>
  <c r="U757" i="3"/>
  <c r="O752" i="4" s="1"/>
  <c r="Q733" i="3"/>
  <c r="W733" i="3"/>
  <c r="S733" i="3"/>
  <c r="V733" i="3"/>
  <c r="R733" i="3"/>
  <c r="U733" i="3"/>
  <c r="O728" i="4" s="1"/>
  <c r="Q701" i="3"/>
  <c r="R701" i="3"/>
  <c r="W701" i="3"/>
  <c r="V701" i="3"/>
  <c r="S701" i="3"/>
  <c r="U701" i="3"/>
  <c r="O696" i="4" s="1"/>
  <c r="Q669" i="3"/>
  <c r="R669" i="3"/>
  <c r="W669" i="3"/>
  <c r="S669" i="3"/>
  <c r="V669" i="3"/>
  <c r="U669" i="3"/>
  <c r="O664" i="4" s="1"/>
  <c r="Q637" i="3"/>
  <c r="R637" i="3"/>
  <c r="W637" i="3"/>
  <c r="V637" i="3"/>
  <c r="S637" i="3"/>
  <c r="U637" i="3"/>
  <c r="O632" i="4" s="1"/>
  <c r="Q605" i="3"/>
  <c r="R605" i="3"/>
  <c r="W605" i="3"/>
  <c r="S605" i="3"/>
  <c r="V605" i="3"/>
  <c r="U605" i="3"/>
  <c r="O600" i="4" s="1"/>
  <c r="Q573" i="3"/>
  <c r="R573" i="3"/>
  <c r="W573" i="3"/>
  <c r="V573" i="3"/>
  <c r="S573" i="3"/>
  <c r="U573" i="3"/>
  <c r="O568" i="4" s="1"/>
  <c r="Q549" i="3"/>
  <c r="R549" i="3"/>
  <c r="W549" i="3"/>
  <c r="V549" i="3"/>
  <c r="S549" i="3"/>
  <c r="U549" i="3"/>
  <c r="O544" i="4" s="1"/>
  <c r="R525" i="3"/>
  <c r="Q525" i="3"/>
  <c r="S525" i="3"/>
  <c r="W525" i="3"/>
  <c r="V525" i="3"/>
  <c r="U525" i="3"/>
  <c r="O520" i="4" s="1"/>
  <c r="Q501" i="3"/>
  <c r="R501" i="3"/>
  <c r="W501" i="3"/>
  <c r="V501" i="3"/>
  <c r="S501" i="3"/>
  <c r="U501" i="3"/>
  <c r="O496" i="4" s="1"/>
  <c r="Q469" i="3"/>
  <c r="R469" i="3"/>
  <c r="W469" i="3"/>
  <c r="S469" i="3"/>
  <c r="V469" i="3"/>
  <c r="U469" i="3"/>
  <c r="O464" i="4" s="1"/>
  <c r="Q453" i="3"/>
  <c r="R453" i="3"/>
  <c r="W453" i="3"/>
  <c r="V453" i="3"/>
  <c r="U453" i="3"/>
  <c r="O448" i="4" s="1"/>
  <c r="S453" i="3"/>
  <c r="Q421" i="3"/>
  <c r="R421" i="3"/>
  <c r="W421" i="3"/>
  <c r="V421" i="3"/>
  <c r="U421" i="3"/>
  <c r="O416" i="4" s="1"/>
  <c r="S421" i="3"/>
  <c r="Q389" i="3"/>
  <c r="R389" i="3"/>
  <c r="W389" i="3"/>
  <c r="V389" i="3"/>
  <c r="S389" i="3"/>
  <c r="U389" i="3"/>
  <c r="O384" i="4" s="1"/>
  <c r="Q357" i="3"/>
  <c r="R357" i="3"/>
  <c r="W357" i="3"/>
  <c r="V357" i="3"/>
  <c r="S357" i="3"/>
  <c r="U357" i="3"/>
  <c r="O352" i="4" s="1"/>
  <c r="Q333" i="3"/>
  <c r="R333" i="3"/>
  <c r="S333" i="3"/>
  <c r="W333" i="3"/>
  <c r="V333" i="3"/>
  <c r="U333" i="3"/>
  <c r="O328" i="4" s="1"/>
  <c r="R301" i="3"/>
  <c r="Q301" i="3"/>
  <c r="W301" i="3"/>
  <c r="S301" i="3"/>
  <c r="V301" i="3"/>
  <c r="U301" i="3"/>
  <c r="O296" i="4" s="1"/>
  <c r="R269" i="3"/>
  <c r="Q269" i="3"/>
  <c r="W269" i="3"/>
  <c r="S269" i="3"/>
  <c r="V269" i="3"/>
  <c r="U269" i="3"/>
  <c r="O264" i="4" s="1"/>
  <c r="Q245" i="3"/>
  <c r="R245" i="3"/>
  <c r="S245" i="3"/>
  <c r="W245" i="3"/>
  <c r="V245" i="3"/>
  <c r="U245" i="3"/>
  <c r="O240" i="4" s="1"/>
  <c r="Q213" i="3"/>
  <c r="R213" i="3"/>
  <c r="W213" i="3"/>
  <c r="S213" i="3"/>
  <c r="V213" i="3"/>
  <c r="U213" i="3"/>
  <c r="O208" i="4" s="1"/>
  <c r="Q181" i="3"/>
  <c r="R181" i="3"/>
  <c r="W181" i="3"/>
  <c r="S181" i="3"/>
  <c r="V181" i="3"/>
  <c r="U181" i="3"/>
  <c r="O176" i="4" s="1"/>
  <c r="Q149" i="3"/>
  <c r="R149" i="3"/>
  <c r="W149" i="3"/>
  <c r="S149" i="3"/>
  <c r="V149" i="3"/>
  <c r="U149" i="3"/>
  <c r="O144" i="4" s="1"/>
  <c r="Q125" i="3"/>
  <c r="R125" i="3"/>
  <c r="W125" i="3"/>
  <c r="V125" i="3"/>
  <c r="S125" i="3"/>
  <c r="U125" i="3"/>
  <c r="O120" i="4" s="1"/>
  <c r="Q101" i="3"/>
  <c r="R101" i="3"/>
  <c r="W101" i="3"/>
  <c r="S101" i="3"/>
  <c r="V101" i="3"/>
  <c r="U101" i="3"/>
  <c r="O96" i="4" s="1"/>
  <c r="Q69" i="3"/>
  <c r="R69" i="3"/>
  <c r="W69" i="3"/>
  <c r="S69" i="3"/>
  <c r="V69" i="3"/>
  <c r="U69" i="3"/>
  <c r="O64" i="4" s="1"/>
  <c r="Q1979" i="3"/>
  <c r="R1979" i="3"/>
  <c r="S1979" i="3"/>
  <c r="W1979" i="3"/>
  <c r="U1979" i="3"/>
  <c r="O1974" i="4" s="1"/>
  <c r="V1979" i="3"/>
  <c r="Q1955" i="3"/>
  <c r="R1955" i="3"/>
  <c r="S1955" i="3"/>
  <c r="W1955" i="3"/>
  <c r="U1955" i="3"/>
  <c r="O1950" i="4" s="1"/>
  <c r="V1955" i="3"/>
  <c r="Q1939" i="3"/>
  <c r="R1939" i="3"/>
  <c r="S1939" i="3"/>
  <c r="W1939" i="3"/>
  <c r="V1939" i="3"/>
  <c r="U1939" i="3"/>
  <c r="O1934" i="4" s="1"/>
  <c r="Q1915" i="3"/>
  <c r="R1915" i="3"/>
  <c r="S1915" i="3"/>
  <c r="W1915" i="3"/>
  <c r="U1915" i="3"/>
  <c r="O1910" i="4" s="1"/>
  <c r="V1915" i="3"/>
  <c r="Q1899" i="3"/>
  <c r="S1899" i="3"/>
  <c r="R1899" i="3"/>
  <c r="W1899" i="3"/>
  <c r="U1899" i="3"/>
  <c r="O1894" i="4" s="1"/>
  <c r="V1899" i="3"/>
  <c r="Q1875" i="3"/>
  <c r="R1875" i="3"/>
  <c r="S1875" i="3"/>
  <c r="W1875" i="3"/>
  <c r="V1875" i="3"/>
  <c r="U1875" i="3"/>
  <c r="O1870" i="4" s="1"/>
  <c r="Q1851" i="3"/>
  <c r="R1851" i="3"/>
  <c r="S1851" i="3"/>
  <c r="W1851" i="3"/>
  <c r="U1851" i="3"/>
  <c r="O1846" i="4" s="1"/>
  <c r="V1851" i="3"/>
  <c r="Q1811" i="3"/>
  <c r="R1811" i="3"/>
  <c r="S1811" i="3"/>
  <c r="W1811" i="3"/>
  <c r="U1811" i="3"/>
  <c r="O1806" i="4" s="1"/>
  <c r="V1811" i="3"/>
  <c r="Q1787" i="3"/>
  <c r="R1787" i="3"/>
  <c r="S1787" i="3"/>
  <c r="W1787" i="3"/>
  <c r="U1787" i="3"/>
  <c r="O1782" i="4" s="1"/>
  <c r="V1787" i="3"/>
  <c r="Q1763" i="3"/>
  <c r="R1763" i="3"/>
  <c r="S1763" i="3"/>
  <c r="W1763" i="3"/>
  <c r="U1763" i="3"/>
  <c r="O1758" i="4" s="1"/>
  <c r="V1763" i="3"/>
  <c r="Q1739" i="3"/>
  <c r="S1739" i="3"/>
  <c r="R1739" i="3"/>
  <c r="W1739" i="3"/>
  <c r="U1739" i="3"/>
  <c r="O1734" i="4" s="1"/>
  <c r="V1739" i="3"/>
  <c r="Q1715" i="3"/>
  <c r="R1715" i="3"/>
  <c r="S1715" i="3"/>
  <c r="W1715" i="3"/>
  <c r="U1715" i="3"/>
  <c r="O1710" i="4" s="1"/>
  <c r="V1715" i="3"/>
  <c r="Q1691" i="3"/>
  <c r="R1691" i="3"/>
  <c r="S1691" i="3"/>
  <c r="W1691" i="3"/>
  <c r="U1691" i="3"/>
  <c r="O1686" i="4" s="1"/>
  <c r="V1691" i="3"/>
  <c r="Q1667" i="3"/>
  <c r="R1667" i="3"/>
  <c r="S1667" i="3"/>
  <c r="W1667" i="3"/>
  <c r="U1667" i="3"/>
  <c r="O1662" i="4" s="1"/>
  <c r="V1667" i="3"/>
  <c r="Q1635" i="3"/>
  <c r="R1635" i="3"/>
  <c r="S1635" i="3"/>
  <c r="W1635" i="3"/>
  <c r="U1635" i="3"/>
  <c r="O1630" i="4" s="1"/>
  <c r="V1635" i="3"/>
  <c r="Q1611" i="3"/>
  <c r="S1611" i="3"/>
  <c r="R1611" i="3"/>
  <c r="U1611" i="3"/>
  <c r="O1606" i="4" s="1"/>
  <c r="V1611" i="3"/>
  <c r="W1611" i="3"/>
  <c r="Q1587" i="3"/>
  <c r="R1587" i="3"/>
  <c r="S1587" i="3"/>
  <c r="W1587" i="3"/>
  <c r="U1587" i="3"/>
  <c r="O1582" i="4" s="1"/>
  <c r="V1587" i="3"/>
  <c r="Q1555" i="3"/>
  <c r="R1555" i="3"/>
  <c r="S1555" i="3"/>
  <c r="W1555" i="3"/>
  <c r="U1555" i="3"/>
  <c r="O1550" i="4" s="1"/>
  <c r="V1555" i="3"/>
  <c r="Q1539" i="3"/>
  <c r="R1539" i="3"/>
  <c r="S1539" i="3"/>
  <c r="W1539" i="3"/>
  <c r="U1539" i="3"/>
  <c r="O1534" i="4" s="1"/>
  <c r="V1539" i="3"/>
  <c r="Q1515" i="3"/>
  <c r="R1515" i="3"/>
  <c r="S1515" i="3"/>
  <c r="W1515" i="3"/>
  <c r="U1515" i="3"/>
  <c r="O1510" i="4" s="1"/>
  <c r="V1515" i="3"/>
  <c r="Q1491" i="3"/>
  <c r="R1491" i="3"/>
  <c r="S1491" i="3"/>
  <c r="W1491" i="3"/>
  <c r="U1491" i="3"/>
  <c r="O1486" i="4" s="1"/>
  <c r="V1491" i="3"/>
  <c r="Q1467" i="3"/>
  <c r="R1467" i="3"/>
  <c r="S1467" i="3"/>
  <c r="W1467" i="3"/>
  <c r="U1467" i="3"/>
  <c r="O1462" i="4" s="1"/>
  <c r="V1467" i="3"/>
  <c r="Q1443" i="3"/>
  <c r="R1443" i="3"/>
  <c r="S1443" i="3"/>
  <c r="W1443" i="3"/>
  <c r="U1443" i="3"/>
  <c r="O1438" i="4" s="1"/>
  <c r="V1443" i="3"/>
  <c r="Q1419" i="3"/>
  <c r="R1419" i="3"/>
  <c r="S1419" i="3"/>
  <c r="W1419" i="3"/>
  <c r="U1419" i="3"/>
  <c r="O1414" i="4" s="1"/>
  <c r="V1419" i="3"/>
  <c r="Q1403" i="3"/>
  <c r="R1403" i="3"/>
  <c r="S1403" i="3"/>
  <c r="W1403" i="3"/>
  <c r="U1403" i="3"/>
  <c r="O1398" i="4" s="1"/>
  <c r="V1403" i="3"/>
  <c r="Q1379" i="3"/>
  <c r="R1379" i="3"/>
  <c r="S1379" i="3"/>
  <c r="W1379" i="3"/>
  <c r="U1379" i="3"/>
  <c r="O1374" i="4" s="1"/>
  <c r="V1379" i="3"/>
  <c r="Q1347" i="3"/>
  <c r="R1347" i="3"/>
  <c r="S1347" i="3"/>
  <c r="W1347" i="3"/>
  <c r="U1347" i="3"/>
  <c r="O1342" i="4" s="1"/>
  <c r="V1347" i="3"/>
  <c r="Q1323" i="3"/>
  <c r="R1323" i="3"/>
  <c r="S1323" i="3"/>
  <c r="W1323" i="3"/>
  <c r="U1323" i="3"/>
  <c r="O1318" i="4" s="1"/>
  <c r="V1323" i="3"/>
  <c r="Q1307" i="3"/>
  <c r="R1307" i="3"/>
  <c r="S1307" i="3"/>
  <c r="W1307" i="3"/>
  <c r="U1307" i="3"/>
  <c r="O1302" i="4" s="1"/>
  <c r="V1307" i="3"/>
  <c r="Q1283" i="3"/>
  <c r="R1283" i="3"/>
  <c r="S1283" i="3"/>
  <c r="W1283" i="3"/>
  <c r="U1283" i="3"/>
  <c r="O1278" i="4" s="1"/>
  <c r="V1283" i="3"/>
  <c r="Q1259" i="3"/>
  <c r="R1259" i="3"/>
  <c r="S1259" i="3"/>
  <c r="W1259" i="3"/>
  <c r="U1259" i="3"/>
  <c r="O1254" i="4" s="1"/>
  <c r="V1259" i="3"/>
  <c r="Q1235" i="3"/>
  <c r="R1235" i="3"/>
  <c r="S1235" i="3"/>
  <c r="W1235" i="3"/>
  <c r="U1235" i="3"/>
  <c r="O1230" i="4" s="1"/>
  <c r="V1235" i="3"/>
  <c r="Q1203" i="3"/>
  <c r="R1203" i="3"/>
  <c r="S1203" i="3"/>
  <c r="W1203" i="3"/>
  <c r="U1203" i="3"/>
  <c r="O1198" i="4" s="1"/>
  <c r="V1203" i="3"/>
  <c r="Q1179" i="3"/>
  <c r="R1179" i="3"/>
  <c r="S1179" i="3"/>
  <c r="W1179" i="3"/>
  <c r="U1179" i="3"/>
  <c r="O1174" i="4" s="1"/>
  <c r="V1179" i="3"/>
  <c r="Q1155" i="3"/>
  <c r="R1155" i="3"/>
  <c r="S1155" i="3"/>
  <c r="W1155" i="3"/>
  <c r="V1155" i="3"/>
  <c r="U1155" i="3"/>
  <c r="O1150" i="4" s="1"/>
  <c r="Q1131" i="3"/>
  <c r="R1131" i="3"/>
  <c r="S1131" i="3"/>
  <c r="W1131" i="3"/>
  <c r="V1131" i="3"/>
  <c r="U1131" i="3"/>
  <c r="O1126" i="4" s="1"/>
  <c r="Q1099" i="3"/>
  <c r="R1099" i="3"/>
  <c r="S1099" i="3"/>
  <c r="W1099" i="3"/>
  <c r="V1099" i="3"/>
  <c r="U1099" i="3"/>
  <c r="O1094" i="4" s="1"/>
  <c r="Q1075" i="3"/>
  <c r="R1075" i="3"/>
  <c r="S1075" i="3"/>
  <c r="W1075" i="3"/>
  <c r="U1075" i="3"/>
  <c r="O1070" i="4" s="1"/>
  <c r="V1075" i="3"/>
  <c r="Q1059" i="3"/>
  <c r="R1059" i="3"/>
  <c r="S1059" i="3"/>
  <c r="W1059" i="3"/>
  <c r="U1059" i="3"/>
  <c r="O1054" i="4" s="1"/>
  <c r="V1059" i="3"/>
  <c r="Q1035" i="3"/>
  <c r="R1035" i="3"/>
  <c r="S1035" i="3"/>
  <c r="V1035" i="3"/>
  <c r="W1035" i="3"/>
  <c r="U1035" i="3"/>
  <c r="O1030" i="4" s="1"/>
  <c r="Q1011" i="3"/>
  <c r="R1011" i="3"/>
  <c r="S1011" i="3"/>
  <c r="W1011" i="3"/>
  <c r="U1011" i="3"/>
  <c r="O1006" i="4" s="1"/>
  <c r="V1011" i="3"/>
  <c r="Q995" i="3"/>
  <c r="R995" i="3"/>
  <c r="S995" i="3"/>
  <c r="W995" i="3"/>
  <c r="U995" i="3"/>
  <c r="O990" i="4" s="1"/>
  <c r="V995" i="3"/>
  <c r="Q971" i="3"/>
  <c r="R971" i="3"/>
  <c r="S971" i="3"/>
  <c r="V971" i="3"/>
  <c r="W971" i="3"/>
  <c r="U971" i="3"/>
  <c r="O966" i="4" s="1"/>
  <c r="Q955" i="3"/>
  <c r="R955" i="3"/>
  <c r="S955" i="3"/>
  <c r="V955" i="3"/>
  <c r="W955" i="3"/>
  <c r="U955" i="3"/>
  <c r="O950" i="4" s="1"/>
  <c r="Q931" i="3"/>
  <c r="R931" i="3"/>
  <c r="S931" i="3"/>
  <c r="W931" i="3"/>
  <c r="U931" i="3"/>
  <c r="O926" i="4" s="1"/>
  <c r="V931" i="3"/>
  <c r="Q907" i="3"/>
  <c r="R907" i="3"/>
  <c r="S907" i="3"/>
  <c r="V907" i="3"/>
  <c r="W907" i="3"/>
  <c r="U907" i="3"/>
  <c r="O902" i="4" s="1"/>
  <c r="Q883" i="3"/>
  <c r="R883" i="3"/>
  <c r="S883" i="3"/>
  <c r="W883" i="3"/>
  <c r="U883" i="3"/>
  <c r="O878" i="4" s="1"/>
  <c r="V883" i="3"/>
  <c r="Q859" i="3"/>
  <c r="R859" i="3"/>
  <c r="S859" i="3"/>
  <c r="V859" i="3"/>
  <c r="W859" i="3"/>
  <c r="U859" i="3"/>
  <c r="O854" i="4" s="1"/>
  <c r="Q835" i="3"/>
  <c r="R835" i="3"/>
  <c r="S835" i="3"/>
  <c r="W835" i="3"/>
  <c r="U835" i="3"/>
  <c r="O830" i="4" s="1"/>
  <c r="V835" i="3"/>
  <c r="Q811" i="3"/>
  <c r="R811" i="3"/>
  <c r="S811" i="3"/>
  <c r="V811" i="3"/>
  <c r="W811" i="3"/>
  <c r="U811" i="3"/>
  <c r="O806" i="4" s="1"/>
  <c r="Q795" i="3"/>
  <c r="R795" i="3"/>
  <c r="S795" i="3"/>
  <c r="V795" i="3"/>
  <c r="W795" i="3"/>
  <c r="U795" i="3"/>
  <c r="O790" i="4" s="1"/>
  <c r="Q779" i="3"/>
  <c r="R779" i="3"/>
  <c r="S779" i="3"/>
  <c r="V779" i="3"/>
  <c r="W779" i="3"/>
  <c r="U779" i="3"/>
  <c r="O774" i="4" s="1"/>
  <c r="Q755" i="3"/>
  <c r="R755" i="3"/>
  <c r="S755" i="3"/>
  <c r="W755" i="3"/>
  <c r="U755" i="3"/>
  <c r="O750" i="4" s="1"/>
  <c r="V755" i="3"/>
  <c r="Q731" i="3"/>
  <c r="R731" i="3"/>
  <c r="S731" i="3"/>
  <c r="V731" i="3"/>
  <c r="W731" i="3"/>
  <c r="U731" i="3"/>
  <c r="O726" i="4" s="1"/>
  <c r="Q707" i="3"/>
  <c r="R707" i="3"/>
  <c r="S707" i="3"/>
  <c r="W707" i="3"/>
  <c r="U707" i="3"/>
  <c r="O702" i="4" s="1"/>
  <c r="V707" i="3"/>
  <c r="Q683" i="3"/>
  <c r="R683" i="3"/>
  <c r="S683" i="3"/>
  <c r="V683" i="3"/>
  <c r="W683" i="3"/>
  <c r="U683" i="3"/>
  <c r="O678" i="4" s="1"/>
  <c r="Q659" i="3"/>
  <c r="R659" i="3"/>
  <c r="S659" i="3"/>
  <c r="W659" i="3"/>
  <c r="V659" i="3"/>
  <c r="U659" i="3"/>
  <c r="O654" i="4" s="1"/>
  <c r="Q651" i="3"/>
  <c r="R651" i="3"/>
  <c r="S651" i="3"/>
  <c r="V651" i="3"/>
  <c r="W651" i="3"/>
  <c r="U651" i="3"/>
  <c r="O646" i="4" s="1"/>
  <c r="Q627" i="3"/>
  <c r="R627" i="3"/>
  <c r="S627" i="3"/>
  <c r="W627" i="3"/>
  <c r="V627" i="3"/>
  <c r="U627" i="3"/>
  <c r="O622" i="4" s="1"/>
  <c r="Q603" i="3"/>
  <c r="R603" i="3"/>
  <c r="S603" i="3"/>
  <c r="V603" i="3"/>
  <c r="W603" i="3"/>
  <c r="U603" i="3"/>
  <c r="O598" i="4" s="1"/>
  <c r="Q579" i="3"/>
  <c r="R579" i="3"/>
  <c r="S579" i="3"/>
  <c r="W579" i="3"/>
  <c r="V579" i="3"/>
  <c r="U579" i="3"/>
  <c r="O574" i="4" s="1"/>
  <c r="Q563" i="3"/>
  <c r="R563" i="3"/>
  <c r="S563" i="3"/>
  <c r="W563" i="3"/>
  <c r="V563" i="3"/>
  <c r="U563" i="3"/>
  <c r="O558" i="4" s="1"/>
  <c r="Q539" i="3"/>
  <c r="R539" i="3"/>
  <c r="S539" i="3"/>
  <c r="V539" i="3"/>
  <c r="W539" i="3"/>
  <c r="U539" i="3"/>
  <c r="O534" i="4" s="1"/>
  <c r="Q515" i="3"/>
  <c r="R515" i="3"/>
  <c r="S515" i="3"/>
  <c r="W515" i="3"/>
  <c r="V515" i="3"/>
  <c r="U515" i="3"/>
  <c r="O510" i="4" s="1"/>
  <c r="Q491" i="3"/>
  <c r="R491" i="3"/>
  <c r="S491" i="3"/>
  <c r="V491" i="3"/>
  <c r="U491" i="3"/>
  <c r="O486" i="4" s="1"/>
  <c r="W491" i="3"/>
  <c r="Q467" i="3"/>
  <c r="R467" i="3"/>
  <c r="S467" i="3"/>
  <c r="W467" i="3"/>
  <c r="U467" i="3"/>
  <c r="O462" i="4" s="1"/>
  <c r="V467" i="3"/>
  <c r="Q443" i="3"/>
  <c r="R443" i="3"/>
  <c r="S443" i="3"/>
  <c r="V443" i="3"/>
  <c r="U443" i="3"/>
  <c r="O438" i="4" s="1"/>
  <c r="W443" i="3"/>
  <c r="Q419" i="3"/>
  <c r="R419" i="3"/>
  <c r="S419" i="3"/>
  <c r="W419" i="3"/>
  <c r="U419" i="3"/>
  <c r="O414" i="4" s="1"/>
  <c r="V419" i="3"/>
  <c r="Q395" i="3"/>
  <c r="R395" i="3"/>
  <c r="S395" i="3"/>
  <c r="V395" i="3"/>
  <c r="U395" i="3"/>
  <c r="O390" i="4" s="1"/>
  <c r="W395" i="3"/>
  <c r="Q371" i="3"/>
  <c r="R371" i="3"/>
  <c r="S371" i="3"/>
  <c r="W371" i="3"/>
  <c r="U371" i="3"/>
  <c r="O366" i="4" s="1"/>
  <c r="V371" i="3"/>
  <c r="Q347" i="3"/>
  <c r="R347" i="3"/>
  <c r="S347" i="3"/>
  <c r="V347" i="3"/>
  <c r="U347" i="3"/>
  <c r="O342" i="4" s="1"/>
  <c r="W347" i="3"/>
  <c r="Q323" i="3"/>
  <c r="R323" i="3"/>
  <c r="W323" i="3"/>
  <c r="S323" i="3"/>
  <c r="U323" i="3"/>
  <c r="O318" i="4" s="1"/>
  <c r="V323" i="3"/>
  <c r="Q299" i="3"/>
  <c r="R299" i="3"/>
  <c r="S299" i="3"/>
  <c r="W299" i="3"/>
  <c r="V299" i="3"/>
  <c r="U299" i="3"/>
  <c r="O294" i="4" s="1"/>
  <c r="Q275" i="3"/>
  <c r="R275" i="3"/>
  <c r="S275" i="3"/>
  <c r="U275" i="3"/>
  <c r="O270" i="4" s="1"/>
  <c r="V275" i="3"/>
  <c r="W275" i="3"/>
  <c r="Q251" i="3"/>
  <c r="R251" i="3"/>
  <c r="S251" i="3"/>
  <c r="W251" i="3"/>
  <c r="V251" i="3"/>
  <c r="U251" i="3"/>
  <c r="O246" i="4" s="1"/>
  <c r="Q227" i="3"/>
  <c r="R227" i="3"/>
  <c r="S227" i="3"/>
  <c r="U227" i="3"/>
  <c r="O222" i="4" s="1"/>
  <c r="W227" i="3"/>
  <c r="V227" i="3"/>
  <c r="Q203" i="3"/>
  <c r="R203" i="3"/>
  <c r="S203" i="3"/>
  <c r="W203" i="3"/>
  <c r="V203" i="3"/>
  <c r="U203" i="3"/>
  <c r="O198" i="4" s="1"/>
  <c r="Q179" i="3"/>
  <c r="R179" i="3"/>
  <c r="S179" i="3"/>
  <c r="W179" i="3"/>
  <c r="U179" i="3"/>
  <c r="O174" i="4" s="1"/>
  <c r="V179" i="3"/>
  <c r="Q155" i="3"/>
  <c r="R155" i="3"/>
  <c r="S155" i="3"/>
  <c r="V155" i="3"/>
  <c r="U155" i="3"/>
  <c r="O150" i="4" s="1"/>
  <c r="W155" i="3"/>
  <c r="Q131" i="3"/>
  <c r="R131" i="3"/>
  <c r="S131" i="3"/>
  <c r="U131" i="3"/>
  <c r="O126" i="4" s="1"/>
  <c r="W131" i="3"/>
  <c r="V131" i="3"/>
  <c r="Q115" i="3"/>
  <c r="R115" i="3"/>
  <c r="S115" i="3"/>
  <c r="W115" i="3"/>
  <c r="U115" i="3"/>
  <c r="O110" i="4" s="1"/>
  <c r="V115" i="3"/>
  <c r="Q91" i="3"/>
  <c r="R91" i="3"/>
  <c r="S91" i="3"/>
  <c r="V91" i="3"/>
  <c r="U91" i="3"/>
  <c r="O86" i="4" s="1"/>
  <c r="W91" i="3"/>
  <c r="Q59" i="3"/>
  <c r="R59" i="3"/>
  <c r="S59" i="3"/>
  <c r="V59" i="3"/>
  <c r="U59" i="3"/>
  <c r="O54" i="4" s="1"/>
  <c r="W59" i="3"/>
  <c r="Q1993" i="3"/>
  <c r="R1993" i="3"/>
  <c r="S1993" i="3"/>
  <c r="V1993" i="3"/>
  <c r="W1993" i="3"/>
  <c r="U1993" i="3"/>
  <c r="O1988" i="4" s="1"/>
  <c r="Q1977" i="3"/>
  <c r="R1977" i="3"/>
  <c r="S1977" i="3"/>
  <c r="V1977" i="3"/>
  <c r="W1977" i="3"/>
  <c r="U1977" i="3"/>
  <c r="O1972" i="4" s="1"/>
  <c r="Q1961" i="3"/>
  <c r="R1961" i="3"/>
  <c r="S1961" i="3"/>
  <c r="W1961" i="3"/>
  <c r="V1961" i="3"/>
  <c r="U1961" i="3"/>
  <c r="O1956" i="4" s="1"/>
  <c r="Q1945" i="3"/>
  <c r="R1945" i="3"/>
  <c r="S1945" i="3"/>
  <c r="W1945" i="3"/>
  <c r="V1945" i="3"/>
  <c r="U1945" i="3"/>
  <c r="O1940" i="4" s="1"/>
  <c r="Q1929" i="3"/>
  <c r="R1929" i="3"/>
  <c r="S1929" i="3"/>
  <c r="V1929" i="3"/>
  <c r="W1929" i="3"/>
  <c r="U1929" i="3"/>
  <c r="O1924" i="4" s="1"/>
  <c r="Q1913" i="3"/>
  <c r="R1913" i="3"/>
  <c r="S1913" i="3"/>
  <c r="V1913" i="3"/>
  <c r="W1913" i="3"/>
  <c r="U1913" i="3"/>
  <c r="O1908" i="4" s="1"/>
  <c r="Q1897" i="3"/>
  <c r="R1897" i="3"/>
  <c r="S1897" i="3"/>
  <c r="W1897" i="3"/>
  <c r="V1897" i="3"/>
  <c r="U1897" i="3"/>
  <c r="O1892" i="4" s="1"/>
  <c r="Q1881" i="3"/>
  <c r="R1881" i="3"/>
  <c r="S1881" i="3"/>
  <c r="W1881" i="3"/>
  <c r="V1881" i="3"/>
  <c r="U1881" i="3"/>
  <c r="O1876" i="4" s="1"/>
  <c r="Q1873" i="3"/>
  <c r="R1873" i="3"/>
  <c r="S1873" i="3"/>
  <c r="W1873" i="3"/>
  <c r="U1873" i="3"/>
  <c r="O1868" i="4" s="1"/>
  <c r="V1873" i="3"/>
  <c r="Q1857" i="3"/>
  <c r="R1857" i="3"/>
  <c r="S1857" i="3"/>
  <c r="W1857" i="3"/>
  <c r="V1857" i="3"/>
  <c r="U1857" i="3"/>
  <c r="O1852" i="4" s="1"/>
  <c r="Q1841" i="3"/>
  <c r="R1841" i="3"/>
  <c r="S1841" i="3"/>
  <c r="W1841" i="3"/>
  <c r="V1841" i="3"/>
  <c r="U1841" i="3"/>
  <c r="O1836" i="4" s="1"/>
  <c r="Q1825" i="3"/>
  <c r="R1825" i="3"/>
  <c r="S1825" i="3"/>
  <c r="W1825" i="3"/>
  <c r="V1825" i="3"/>
  <c r="U1825" i="3"/>
  <c r="O1820" i="4" s="1"/>
  <c r="Q1801" i="3"/>
  <c r="R1801" i="3"/>
  <c r="S1801" i="3"/>
  <c r="V1801" i="3"/>
  <c r="W1801" i="3"/>
  <c r="U1801" i="3"/>
  <c r="O1796" i="4" s="1"/>
  <c r="Q1785" i="3"/>
  <c r="R1785" i="3"/>
  <c r="S1785" i="3"/>
  <c r="V1785" i="3"/>
  <c r="W1785" i="3"/>
  <c r="U1785" i="3"/>
  <c r="O1780" i="4" s="1"/>
  <c r="Q1769" i="3"/>
  <c r="R1769" i="3"/>
  <c r="S1769" i="3"/>
  <c r="V1769" i="3"/>
  <c r="W1769" i="3"/>
  <c r="U1769" i="3"/>
  <c r="O1764" i="4" s="1"/>
  <c r="Q1761" i="3"/>
  <c r="R1761" i="3"/>
  <c r="S1761" i="3"/>
  <c r="W1761" i="3"/>
  <c r="V1761" i="3"/>
  <c r="U1761" i="3"/>
  <c r="O1756" i="4" s="1"/>
  <c r="Q1745" i="3"/>
  <c r="R1745" i="3"/>
  <c r="S1745" i="3"/>
  <c r="W1745" i="3"/>
  <c r="V1745" i="3"/>
  <c r="U1745" i="3"/>
  <c r="O1740" i="4" s="1"/>
  <c r="Q1729" i="3"/>
  <c r="R1729" i="3"/>
  <c r="S1729" i="3"/>
  <c r="W1729" i="3"/>
  <c r="V1729" i="3"/>
  <c r="U1729" i="3"/>
  <c r="O1724" i="4" s="1"/>
  <c r="Q1713" i="3"/>
  <c r="R1713" i="3"/>
  <c r="S1713" i="3"/>
  <c r="W1713" i="3"/>
  <c r="V1713" i="3"/>
  <c r="U1713" i="3"/>
  <c r="O1708" i="4" s="1"/>
  <c r="Q1697" i="3"/>
  <c r="R1697" i="3"/>
  <c r="S1697" i="3"/>
  <c r="W1697" i="3"/>
  <c r="V1697" i="3"/>
  <c r="U1697" i="3"/>
  <c r="O1692" i="4" s="1"/>
  <c r="Q1681" i="3"/>
  <c r="R1681" i="3"/>
  <c r="S1681" i="3"/>
  <c r="W1681" i="3"/>
  <c r="V1681" i="3"/>
  <c r="U1681" i="3"/>
  <c r="O1676" i="4" s="1"/>
  <c r="Q1673" i="3"/>
  <c r="R1673" i="3"/>
  <c r="S1673" i="3"/>
  <c r="W1673" i="3"/>
  <c r="U1673" i="3"/>
  <c r="O1668" i="4" s="1"/>
  <c r="V1673" i="3"/>
  <c r="Q1657" i="3"/>
  <c r="R1657" i="3"/>
  <c r="S1657" i="3"/>
  <c r="W1657" i="3"/>
  <c r="V1657" i="3"/>
  <c r="U1657" i="3"/>
  <c r="O1652" i="4" s="1"/>
  <c r="Q1641" i="3"/>
  <c r="R1641" i="3"/>
  <c r="S1641" i="3"/>
  <c r="W1641" i="3"/>
  <c r="V1641" i="3"/>
  <c r="U1641" i="3"/>
  <c r="O1636" i="4" s="1"/>
  <c r="Q1625" i="3"/>
  <c r="R1625" i="3"/>
  <c r="S1625" i="3"/>
  <c r="W1625" i="3"/>
  <c r="V1625" i="3"/>
  <c r="U1625" i="3"/>
  <c r="O1620" i="4" s="1"/>
  <c r="Q1609" i="3"/>
  <c r="R1609" i="3"/>
  <c r="S1609" i="3"/>
  <c r="W1609" i="3"/>
  <c r="V1609" i="3"/>
  <c r="U1609" i="3"/>
  <c r="O1604" i="4" s="1"/>
  <c r="Q1593" i="3"/>
  <c r="R1593" i="3"/>
  <c r="S1593" i="3"/>
  <c r="W1593" i="3"/>
  <c r="V1593" i="3"/>
  <c r="U1593" i="3"/>
  <c r="O1588" i="4" s="1"/>
  <c r="Q1577" i="3"/>
  <c r="R1577" i="3"/>
  <c r="S1577" i="3"/>
  <c r="W1577" i="3"/>
  <c r="V1577" i="3"/>
  <c r="U1577" i="3"/>
  <c r="O1572" i="4" s="1"/>
  <c r="Q1561" i="3"/>
  <c r="R1561" i="3"/>
  <c r="S1561" i="3"/>
  <c r="W1561" i="3"/>
  <c r="V1561" i="3"/>
  <c r="U1561" i="3"/>
  <c r="O1556" i="4" s="1"/>
  <c r="Q1553" i="3"/>
  <c r="R1553" i="3"/>
  <c r="W1553" i="3"/>
  <c r="S1553" i="3"/>
  <c r="V1553" i="3"/>
  <c r="U1553" i="3"/>
  <c r="O1548" i="4" s="1"/>
  <c r="Q1537" i="3"/>
  <c r="R1537" i="3"/>
  <c r="W1537" i="3"/>
  <c r="S1537" i="3"/>
  <c r="V1537" i="3"/>
  <c r="U1537" i="3"/>
  <c r="O1532" i="4" s="1"/>
  <c r="Q1529" i="3"/>
  <c r="R1529" i="3"/>
  <c r="S1529" i="3"/>
  <c r="W1529" i="3"/>
  <c r="V1529" i="3"/>
  <c r="U1529" i="3"/>
  <c r="O1524" i="4" s="1"/>
  <c r="Q1513" i="3"/>
  <c r="R1513" i="3"/>
  <c r="S1513" i="3"/>
  <c r="W1513" i="3"/>
  <c r="V1513" i="3"/>
  <c r="U1513" i="3"/>
  <c r="O1508" i="4" s="1"/>
  <c r="Q1497" i="3"/>
  <c r="R1497" i="3"/>
  <c r="S1497" i="3"/>
  <c r="W1497" i="3"/>
  <c r="V1497" i="3"/>
  <c r="U1497" i="3"/>
  <c r="O1492" i="4" s="1"/>
  <c r="Q1481" i="3"/>
  <c r="R1481" i="3"/>
  <c r="S1481" i="3"/>
  <c r="W1481" i="3"/>
  <c r="V1481" i="3"/>
  <c r="U1481" i="3"/>
  <c r="O1476" i="4" s="1"/>
  <c r="Q1465" i="3"/>
  <c r="R1465" i="3"/>
  <c r="S1465" i="3"/>
  <c r="W1465" i="3"/>
  <c r="V1465" i="3"/>
  <c r="U1465" i="3"/>
  <c r="O1460" i="4" s="1"/>
  <c r="Q1449" i="3"/>
  <c r="R1449" i="3"/>
  <c r="S1449" i="3"/>
  <c r="W1449" i="3"/>
  <c r="V1449" i="3"/>
  <c r="U1449" i="3"/>
  <c r="O1444" i="4" s="1"/>
  <c r="Q1433" i="3"/>
  <c r="R1433" i="3"/>
  <c r="S1433" i="3"/>
  <c r="W1433" i="3"/>
  <c r="V1433" i="3"/>
  <c r="U1433" i="3"/>
  <c r="O1428" i="4" s="1"/>
  <c r="Q1417" i="3"/>
  <c r="R1417" i="3"/>
  <c r="S1417" i="3"/>
  <c r="W1417" i="3"/>
  <c r="V1417" i="3"/>
  <c r="U1417" i="3"/>
  <c r="O1412" i="4" s="1"/>
  <c r="Q1401" i="3"/>
  <c r="R1401" i="3"/>
  <c r="S1401" i="3"/>
  <c r="W1401" i="3"/>
  <c r="V1401" i="3"/>
  <c r="U1401" i="3"/>
  <c r="O1396" i="4" s="1"/>
  <c r="Q1385" i="3"/>
  <c r="R1385" i="3"/>
  <c r="S1385" i="3"/>
  <c r="W1385" i="3"/>
  <c r="V1385" i="3"/>
  <c r="U1385" i="3"/>
  <c r="O1380" i="4" s="1"/>
  <c r="Q1369" i="3"/>
  <c r="R1369" i="3"/>
  <c r="S1369" i="3"/>
  <c r="W1369" i="3"/>
  <c r="V1369" i="3"/>
  <c r="U1369" i="3"/>
  <c r="O1364" i="4" s="1"/>
  <c r="Q1361" i="3"/>
  <c r="R1361" i="3"/>
  <c r="W1361" i="3"/>
  <c r="S1361" i="3"/>
  <c r="V1361" i="3"/>
  <c r="U1361" i="3"/>
  <c r="O1356" i="4" s="1"/>
  <c r="Q1345" i="3"/>
  <c r="R1345" i="3"/>
  <c r="W1345" i="3"/>
  <c r="S1345" i="3"/>
  <c r="V1345" i="3"/>
  <c r="U1345" i="3"/>
  <c r="O1340" i="4" s="1"/>
  <c r="Q1321" i="3"/>
  <c r="R1321" i="3"/>
  <c r="S1321" i="3"/>
  <c r="W1321" i="3"/>
  <c r="V1321" i="3"/>
  <c r="U1321" i="3"/>
  <c r="O1316" i="4" s="1"/>
  <c r="Q1305" i="3"/>
  <c r="R1305" i="3"/>
  <c r="S1305" i="3"/>
  <c r="W1305" i="3"/>
  <c r="V1305" i="3"/>
  <c r="U1305" i="3"/>
  <c r="O1300" i="4" s="1"/>
  <c r="Q1289" i="3"/>
  <c r="R1289" i="3"/>
  <c r="S1289" i="3"/>
  <c r="W1289" i="3"/>
  <c r="V1289" i="3"/>
  <c r="U1289" i="3"/>
  <c r="O1284" i="4" s="1"/>
  <c r="Q1273" i="3"/>
  <c r="R1273" i="3"/>
  <c r="S1273" i="3"/>
  <c r="W1273" i="3"/>
  <c r="V1273" i="3"/>
  <c r="U1273" i="3"/>
  <c r="O1268" i="4" s="1"/>
  <c r="Q1257" i="3"/>
  <c r="R1257" i="3"/>
  <c r="S1257" i="3"/>
  <c r="W1257" i="3"/>
  <c r="V1257" i="3"/>
  <c r="U1257" i="3"/>
  <c r="O1252" i="4" s="1"/>
  <c r="Q1241" i="3"/>
  <c r="R1241" i="3"/>
  <c r="S1241" i="3"/>
  <c r="W1241" i="3"/>
  <c r="V1241" i="3"/>
  <c r="U1241" i="3"/>
  <c r="O1236" i="4" s="1"/>
  <c r="Q1225" i="3"/>
  <c r="R1225" i="3"/>
  <c r="S1225" i="3"/>
  <c r="W1225" i="3"/>
  <c r="V1225" i="3"/>
  <c r="U1225" i="3"/>
  <c r="O1220" i="4" s="1"/>
  <c r="Q1209" i="3"/>
  <c r="R1209" i="3"/>
  <c r="S1209" i="3"/>
  <c r="W1209" i="3"/>
  <c r="V1209" i="3"/>
  <c r="U1209" i="3"/>
  <c r="O1204" i="4" s="1"/>
  <c r="Q1193" i="3"/>
  <c r="R1193" i="3"/>
  <c r="S1193" i="3"/>
  <c r="W1193" i="3"/>
  <c r="V1193" i="3"/>
  <c r="U1193" i="3"/>
  <c r="O1188" i="4" s="1"/>
  <c r="Q1177" i="3"/>
  <c r="R1177" i="3"/>
  <c r="S1177" i="3"/>
  <c r="W1177" i="3"/>
  <c r="V1177" i="3"/>
  <c r="U1177" i="3"/>
  <c r="O1172" i="4" s="1"/>
  <c r="Q1169" i="3"/>
  <c r="R1169" i="3"/>
  <c r="W1169" i="3"/>
  <c r="S1169" i="3"/>
  <c r="V1169" i="3"/>
  <c r="U1169" i="3"/>
  <c r="O1164" i="4" s="1"/>
  <c r="Q1153" i="3"/>
  <c r="R1153" i="3"/>
  <c r="W1153" i="3"/>
  <c r="S1153" i="3"/>
  <c r="V1153" i="3"/>
  <c r="U1153" i="3"/>
  <c r="O1148" i="4" s="1"/>
  <c r="Q1129" i="3"/>
  <c r="R1129" i="3"/>
  <c r="S1129" i="3"/>
  <c r="W1129" i="3"/>
  <c r="U1129" i="3"/>
  <c r="O1124" i="4" s="1"/>
  <c r="V1129" i="3"/>
  <c r="Q1113" i="3"/>
  <c r="R1113" i="3"/>
  <c r="S1113" i="3"/>
  <c r="W1113" i="3"/>
  <c r="V1113" i="3"/>
  <c r="U1113" i="3"/>
  <c r="O1108" i="4" s="1"/>
  <c r="Q1089" i="3"/>
  <c r="R1089" i="3"/>
  <c r="W1089" i="3"/>
  <c r="S1089" i="3"/>
  <c r="V1089" i="3"/>
  <c r="U1089" i="3"/>
  <c r="O1084" i="4" s="1"/>
  <c r="Q1073" i="3"/>
  <c r="R1073" i="3"/>
  <c r="W1073" i="3"/>
  <c r="S1073" i="3"/>
  <c r="V1073" i="3"/>
  <c r="U1073" i="3"/>
  <c r="O1068" i="4" s="1"/>
  <c r="Q1049" i="3"/>
  <c r="R1049" i="3"/>
  <c r="S1049" i="3"/>
  <c r="W1049" i="3"/>
  <c r="V1049" i="3"/>
  <c r="U1049" i="3"/>
  <c r="O1044" i="4" s="1"/>
  <c r="Q1033" i="3"/>
  <c r="R1033" i="3"/>
  <c r="S1033" i="3"/>
  <c r="W1033" i="3"/>
  <c r="V1033" i="3"/>
  <c r="U1033" i="3"/>
  <c r="O1028" i="4" s="1"/>
  <c r="R1025" i="3"/>
  <c r="Q1025" i="3"/>
  <c r="W1025" i="3"/>
  <c r="V1025" i="3"/>
  <c r="S1025" i="3"/>
  <c r="U1025" i="3"/>
  <c r="O1020" i="4" s="1"/>
  <c r="R1009" i="3"/>
  <c r="Q1009" i="3"/>
  <c r="W1009" i="3"/>
  <c r="V1009" i="3"/>
  <c r="S1009" i="3"/>
  <c r="U1009" i="3"/>
  <c r="O1004" i="4" s="1"/>
  <c r="R993" i="3"/>
  <c r="Q993" i="3"/>
  <c r="W993" i="3"/>
  <c r="V993" i="3"/>
  <c r="S993" i="3"/>
  <c r="U993" i="3"/>
  <c r="O988" i="4" s="1"/>
  <c r="Q977" i="3"/>
  <c r="R977" i="3"/>
  <c r="W977" i="3"/>
  <c r="V977" i="3"/>
  <c r="S977" i="3"/>
  <c r="U977" i="3"/>
  <c r="O972" i="4" s="1"/>
  <c r="R961" i="3"/>
  <c r="Q961" i="3"/>
  <c r="W961" i="3"/>
  <c r="V961" i="3"/>
  <c r="S961" i="3"/>
  <c r="U961" i="3"/>
  <c r="O956" i="4" s="1"/>
  <c r="R945" i="3"/>
  <c r="Q945" i="3"/>
  <c r="W945" i="3"/>
  <c r="V945" i="3"/>
  <c r="S945" i="3"/>
  <c r="U945" i="3"/>
  <c r="O940" i="4" s="1"/>
  <c r="Q921" i="3"/>
  <c r="R921" i="3"/>
  <c r="S921" i="3"/>
  <c r="W921" i="3"/>
  <c r="V921" i="3"/>
  <c r="U921" i="3"/>
  <c r="O916" i="4" s="1"/>
  <c r="Q905" i="3"/>
  <c r="R905" i="3"/>
  <c r="S905" i="3"/>
  <c r="W905" i="3"/>
  <c r="V905" i="3"/>
  <c r="U905" i="3"/>
  <c r="O900" i="4" s="1"/>
  <c r="R897" i="3"/>
  <c r="W897" i="3"/>
  <c r="V897" i="3"/>
  <c r="S897" i="3"/>
  <c r="Q897" i="3"/>
  <c r="U897" i="3"/>
  <c r="O892" i="4" s="1"/>
  <c r="R881" i="3"/>
  <c r="Q881" i="3"/>
  <c r="W881" i="3"/>
  <c r="V881" i="3"/>
  <c r="S881" i="3"/>
  <c r="U881" i="3"/>
  <c r="O876" i="4" s="1"/>
  <c r="R865" i="3"/>
  <c r="Q865" i="3"/>
  <c r="W865" i="3"/>
  <c r="V865" i="3"/>
  <c r="S865" i="3"/>
  <c r="U865" i="3"/>
  <c r="O860" i="4" s="1"/>
  <c r="Q849" i="3"/>
  <c r="R849" i="3"/>
  <c r="W849" i="3"/>
  <c r="V849" i="3"/>
  <c r="S849" i="3"/>
  <c r="U849" i="3"/>
  <c r="O844" i="4" s="1"/>
  <c r="R833" i="3"/>
  <c r="W833" i="3"/>
  <c r="Q833" i="3"/>
  <c r="V833" i="3"/>
  <c r="S833" i="3"/>
  <c r="U833" i="3"/>
  <c r="O828" i="4" s="1"/>
  <c r="R817" i="3"/>
  <c r="Q817" i="3"/>
  <c r="W817" i="3"/>
  <c r="V817" i="3"/>
  <c r="S817" i="3"/>
  <c r="U817" i="3"/>
  <c r="O812" i="4" s="1"/>
  <c r="R801" i="3"/>
  <c r="Q801" i="3"/>
  <c r="W801" i="3"/>
  <c r="V801" i="3"/>
  <c r="S801" i="3"/>
  <c r="U801" i="3"/>
  <c r="O796" i="4" s="1"/>
  <c r="R785" i="3"/>
  <c r="Q785" i="3"/>
  <c r="W785" i="3"/>
  <c r="V785" i="3"/>
  <c r="S785" i="3"/>
  <c r="U785" i="3"/>
  <c r="O780" i="4" s="1"/>
  <c r="R769" i="3"/>
  <c r="W769" i="3"/>
  <c r="V769" i="3"/>
  <c r="Q769" i="3"/>
  <c r="S769" i="3"/>
  <c r="U769" i="3"/>
  <c r="O764" i="4" s="1"/>
  <c r="R753" i="3"/>
  <c r="Q753" i="3"/>
  <c r="W753" i="3"/>
  <c r="V753" i="3"/>
  <c r="S753" i="3"/>
  <c r="U753" i="3"/>
  <c r="O748" i="4" s="1"/>
  <c r="R737" i="3"/>
  <c r="Q737" i="3"/>
  <c r="W737" i="3"/>
  <c r="V737" i="3"/>
  <c r="S737" i="3"/>
  <c r="U737" i="3"/>
  <c r="O732" i="4" s="1"/>
  <c r="Q721" i="3"/>
  <c r="R721" i="3"/>
  <c r="W721" i="3"/>
  <c r="V721" i="3"/>
  <c r="S721" i="3"/>
  <c r="U721" i="3"/>
  <c r="O716" i="4" s="1"/>
  <c r="Q705" i="3"/>
  <c r="R705" i="3"/>
  <c r="W705" i="3"/>
  <c r="V705" i="3"/>
  <c r="S705" i="3"/>
  <c r="U705" i="3"/>
  <c r="O700" i="4" s="1"/>
  <c r="Q689" i="3"/>
  <c r="R689" i="3"/>
  <c r="W689" i="3"/>
  <c r="V689" i="3"/>
  <c r="S689" i="3"/>
  <c r="U689" i="3"/>
  <c r="O684" i="4" s="1"/>
  <c r="Q681" i="3"/>
  <c r="R681" i="3"/>
  <c r="S681" i="3"/>
  <c r="W681" i="3"/>
  <c r="V681" i="3"/>
  <c r="U681" i="3"/>
  <c r="O676" i="4" s="1"/>
  <c r="Q665" i="3"/>
  <c r="R665" i="3"/>
  <c r="S665" i="3"/>
  <c r="W665" i="3"/>
  <c r="V665" i="3"/>
  <c r="U665" i="3"/>
  <c r="O660" i="4" s="1"/>
  <c r="Q657" i="3"/>
  <c r="R657" i="3"/>
  <c r="W657" i="3"/>
  <c r="V657" i="3"/>
  <c r="S657" i="3"/>
  <c r="U657" i="3"/>
  <c r="O652" i="4" s="1"/>
  <c r="Q641" i="3"/>
  <c r="R641" i="3"/>
  <c r="W641" i="3"/>
  <c r="V641" i="3"/>
  <c r="S641" i="3"/>
  <c r="U641" i="3"/>
  <c r="O636" i="4" s="1"/>
  <c r="Q617" i="3"/>
  <c r="R617" i="3"/>
  <c r="S617" i="3"/>
  <c r="W617" i="3"/>
  <c r="V617" i="3"/>
  <c r="U617" i="3"/>
  <c r="O612" i="4" s="1"/>
  <c r="Q601" i="3"/>
  <c r="R601" i="3"/>
  <c r="S601" i="3"/>
  <c r="W601" i="3"/>
  <c r="V601" i="3"/>
  <c r="U601" i="3"/>
  <c r="O596" i="4" s="1"/>
  <c r="Q585" i="3"/>
  <c r="R585" i="3"/>
  <c r="S585" i="3"/>
  <c r="W585" i="3"/>
  <c r="V585" i="3"/>
  <c r="U585" i="3"/>
  <c r="O580" i="4" s="1"/>
  <c r="Q569" i="3"/>
  <c r="R569" i="3"/>
  <c r="S569" i="3"/>
  <c r="W569" i="3"/>
  <c r="V569" i="3"/>
  <c r="U569" i="3"/>
  <c r="O564" i="4" s="1"/>
  <c r="Q553" i="3"/>
  <c r="R553" i="3"/>
  <c r="S553" i="3"/>
  <c r="W553" i="3"/>
  <c r="V553" i="3"/>
  <c r="U553" i="3"/>
  <c r="O548" i="4" s="1"/>
  <c r="Q537" i="3"/>
  <c r="R537" i="3"/>
  <c r="S537" i="3"/>
  <c r="W537" i="3"/>
  <c r="V537" i="3"/>
  <c r="U537" i="3"/>
  <c r="O532" i="4" s="1"/>
  <c r="Q521" i="3"/>
  <c r="R521" i="3"/>
  <c r="S521" i="3"/>
  <c r="W521" i="3"/>
  <c r="V521" i="3"/>
  <c r="U521" i="3"/>
  <c r="O516" i="4" s="1"/>
  <c r="Q505" i="3"/>
  <c r="R505" i="3"/>
  <c r="S505" i="3"/>
  <c r="W505" i="3"/>
  <c r="V505" i="3"/>
  <c r="U505" i="3"/>
  <c r="O500" i="4" s="1"/>
  <c r="Q489" i="3"/>
  <c r="R489" i="3"/>
  <c r="S489" i="3"/>
  <c r="W489" i="3"/>
  <c r="V489" i="3"/>
  <c r="U489" i="3"/>
  <c r="O484" i="4" s="1"/>
  <c r="Q473" i="3"/>
  <c r="R473" i="3"/>
  <c r="S473" i="3"/>
  <c r="W473" i="3"/>
  <c r="V473" i="3"/>
  <c r="U473" i="3"/>
  <c r="O468" i="4" s="1"/>
  <c r="Q449" i="3"/>
  <c r="R449" i="3"/>
  <c r="W449" i="3"/>
  <c r="V449" i="3"/>
  <c r="S449" i="3"/>
  <c r="U449" i="3"/>
  <c r="O444" i="4" s="1"/>
  <c r="Q433" i="3"/>
  <c r="R433" i="3"/>
  <c r="W433" i="3"/>
  <c r="V433" i="3"/>
  <c r="S433" i="3"/>
  <c r="U433" i="3"/>
  <c r="O428" i="4" s="1"/>
  <c r="Q417" i="3"/>
  <c r="R417" i="3"/>
  <c r="W417" i="3"/>
  <c r="V417" i="3"/>
  <c r="S417" i="3"/>
  <c r="U417" i="3"/>
  <c r="O412" i="4" s="1"/>
  <c r="Q401" i="3"/>
  <c r="R401" i="3"/>
  <c r="W401" i="3"/>
  <c r="V401" i="3"/>
  <c r="S401" i="3"/>
  <c r="U401" i="3"/>
  <c r="O396" i="4" s="1"/>
  <c r="Q385" i="3"/>
  <c r="R385" i="3"/>
  <c r="W385" i="3"/>
  <c r="V385" i="3"/>
  <c r="S385" i="3"/>
  <c r="U385" i="3"/>
  <c r="O380" i="4" s="1"/>
  <c r="Q369" i="3"/>
  <c r="R369" i="3"/>
  <c r="W369" i="3"/>
  <c r="V369" i="3"/>
  <c r="S369" i="3"/>
  <c r="U369" i="3"/>
  <c r="O364" i="4" s="1"/>
  <c r="Q353" i="3"/>
  <c r="R353" i="3"/>
  <c r="W353" i="3"/>
  <c r="V353" i="3"/>
  <c r="S353" i="3"/>
  <c r="U353" i="3"/>
  <c r="O348" i="4" s="1"/>
  <c r="Q337" i="3"/>
  <c r="R337" i="3"/>
  <c r="W337" i="3"/>
  <c r="V337" i="3"/>
  <c r="S337" i="3"/>
  <c r="U337" i="3"/>
  <c r="O332" i="4" s="1"/>
  <c r="Q321" i="3"/>
  <c r="R321" i="3"/>
  <c r="W321" i="3"/>
  <c r="V321" i="3"/>
  <c r="S321" i="3"/>
  <c r="U321" i="3"/>
  <c r="O316" i="4" s="1"/>
  <c r="Q305" i="3"/>
  <c r="R305" i="3"/>
  <c r="V305" i="3"/>
  <c r="S305" i="3"/>
  <c r="U305" i="3"/>
  <c r="O300" i="4" s="1"/>
  <c r="W305" i="3"/>
  <c r="Q289" i="3"/>
  <c r="R289" i="3"/>
  <c r="V289" i="3"/>
  <c r="S289" i="3"/>
  <c r="W289" i="3"/>
  <c r="U289" i="3"/>
  <c r="O284" i="4" s="1"/>
  <c r="Q273" i="3"/>
  <c r="R273" i="3"/>
  <c r="V273" i="3"/>
  <c r="S273" i="3"/>
  <c r="U273" i="3"/>
  <c r="O268" i="4" s="1"/>
  <c r="W273" i="3"/>
  <c r="Q257" i="3"/>
  <c r="R257" i="3"/>
  <c r="W257" i="3"/>
  <c r="V257" i="3"/>
  <c r="S257" i="3"/>
  <c r="U257" i="3"/>
  <c r="O252" i="4" s="1"/>
  <c r="Q241" i="3"/>
  <c r="R241" i="3"/>
  <c r="S241" i="3"/>
  <c r="V241" i="3"/>
  <c r="W241" i="3"/>
  <c r="U241" i="3"/>
  <c r="O236" i="4" s="1"/>
  <c r="Q225" i="3"/>
  <c r="R225" i="3"/>
  <c r="S225" i="3"/>
  <c r="W225" i="3"/>
  <c r="V225" i="3"/>
  <c r="U225" i="3"/>
  <c r="O220" i="4" s="1"/>
  <c r="Q209" i="3"/>
  <c r="R209" i="3"/>
  <c r="S209" i="3"/>
  <c r="W209" i="3"/>
  <c r="V209" i="3"/>
  <c r="U209" i="3"/>
  <c r="O204" i="4" s="1"/>
  <c r="Q193" i="3"/>
  <c r="R193" i="3"/>
  <c r="S193" i="3"/>
  <c r="W193" i="3"/>
  <c r="V193" i="3"/>
  <c r="U193" i="3"/>
  <c r="O188" i="4" s="1"/>
  <c r="Q177" i="3"/>
  <c r="R177" i="3"/>
  <c r="S177" i="3"/>
  <c r="W177" i="3"/>
  <c r="V177" i="3"/>
  <c r="U177" i="3"/>
  <c r="O172" i="4" s="1"/>
  <c r="Q161" i="3"/>
  <c r="R161" i="3"/>
  <c r="S161" i="3"/>
  <c r="W161" i="3"/>
  <c r="V161" i="3"/>
  <c r="U161" i="3"/>
  <c r="O156" i="4" s="1"/>
  <c r="Q145" i="3"/>
  <c r="R145" i="3"/>
  <c r="S145" i="3"/>
  <c r="W145" i="3"/>
  <c r="V145" i="3"/>
  <c r="U145" i="3"/>
  <c r="O140" i="4" s="1"/>
  <c r="Q129" i="3"/>
  <c r="R129" i="3"/>
  <c r="S129" i="3"/>
  <c r="W129" i="3"/>
  <c r="V129" i="3"/>
  <c r="U129" i="3"/>
  <c r="O124" i="4" s="1"/>
  <c r="Q121" i="3"/>
  <c r="R121" i="3"/>
  <c r="S121" i="3"/>
  <c r="W121" i="3"/>
  <c r="V121" i="3"/>
  <c r="U121" i="3"/>
  <c r="O116" i="4" s="1"/>
  <c r="R105" i="3"/>
  <c r="Q105" i="3"/>
  <c r="W105" i="3"/>
  <c r="S105" i="3"/>
  <c r="V105" i="3"/>
  <c r="U105" i="3"/>
  <c r="O100" i="4" s="1"/>
  <c r="Q89" i="3"/>
  <c r="R89" i="3"/>
  <c r="S89" i="3"/>
  <c r="W89" i="3"/>
  <c r="V89" i="3"/>
  <c r="U89" i="3"/>
  <c r="O84" i="4" s="1"/>
  <c r="R73" i="3"/>
  <c r="Q73" i="3"/>
  <c r="W73" i="3"/>
  <c r="S73" i="3"/>
  <c r="V73" i="3"/>
  <c r="U73" i="3"/>
  <c r="O68" i="4" s="1"/>
  <c r="Q57" i="3"/>
  <c r="R57" i="3"/>
  <c r="S57" i="3"/>
  <c r="W57" i="3"/>
  <c r="V57" i="3"/>
  <c r="U57" i="3"/>
  <c r="O52" i="4" s="1"/>
  <c r="Q2000" i="3"/>
  <c r="S2000" i="3"/>
  <c r="R2000" i="3"/>
  <c r="W2000" i="3"/>
  <c r="V2000" i="3"/>
  <c r="U2000" i="3"/>
  <c r="O1995" i="4" s="1"/>
  <c r="Q1999" i="3"/>
  <c r="S1999" i="3"/>
  <c r="R1999" i="3"/>
  <c r="W1999" i="3"/>
  <c r="U1999" i="3"/>
  <c r="O1994" i="4" s="1"/>
  <c r="V1999" i="3"/>
  <c r="Q1991" i="3"/>
  <c r="S1991" i="3"/>
  <c r="R1991" i="3"/>
  <c r="W1991" i="3"/>
  <c r="V1991" i="3"/>
  <c r="U1991" i="3"/>
  <c r="O1986" i="4" s="1"/>
  <c r="Q1983" i="3"/>
  <c r="S1983" i="3"/>
  <c r="R1983" i="3"/>
  <c r="W1983" i="3"/>
  <c r="U1983" i="3"/>
  <c r="O1978" i="4" s="1"/>
  <c r="V1983" i="3"/>
  <c r="Q1975" i="3"/>
  <c r="S1975" i="3"/>
  <c r="R1975" i="3"/>
  <c r="W1975" i="3"/>
  <c r="U1975" i="3"/>
  <c r="O1970" i="4" s="1"/>
  <c r="V1975" i="3"/>
  <c r="Q1967" i="3"/>
  <c r="S1967" i="3"/>
  <c r="W1967" i="3"/>
  <c r="R1967" i="3"/>
  <c r="V1967" i="3"/>
  <c r="U1967" i="3"/>
  <c r="O1962" i="4" s="1"/>
  <c r="Q1959" i="3"/>
  <c r="S1959" i="3"/>
  <c r="R1959" i="3"/>
  <c r="W1959" i="3"/>
  <c r="U1959" i="3"/>
  <c r="O1954" i="4" s="1"/>
  <c r="V1959" i="3"/>
  <c r="Q1951" i="3"/>
  <c r="S1951" i="3"/>
  <c r="W1951" i="3"/>
  <c r="R1951" i="3"/>
  <c r="V1951" i="3"/>
  <c r="U1951" i="3"/>
  <c r="O1946" i="4" s="1"/>
  <c r="S1943" i="3"/>
  <c r="Q1943" i="3"/>
  <c r="R1943" i="3"/>
  <c r="W1943" i="3"/>
  <c r="V1943" i="3"/>
  <c r="U1943" i="3"/>
  <c r="O1938" i="4" s="1"/>
  <c r="Q1935" i="3"/>
  <c r="S1935" i="3"/>
  <c r="W1935" i="3"/>
  <c r="R1935" i="3"/>
  <c r="U1935" i="3"/>
  <c r="O1930" i="4" s="1"/>
  <c r="V1935" i="3"/>
  <c r="Q1927" i="3"/>
  <c r="S1927" i="3"/>
  <c r="R1927" i="3"/>
  <c r="W1927" i="3"/>
  <c r="U1927" i="3"/>
  <c r="O1922" i="4" s="1"/>
  <c r="V1927" i="3"/>
  <c r="Q1919" i="3"/>
  <c r="S1919" i="3"/>
  <c r="R1919" i="3"/>
  <c r="W1919" i="3"/>
  <c r="V1919" i="3"/>
  <c r="U1919" i="3"/>
  <c r="O1914" i="4" s="1"/>
  <c r="Q1911" i="3"/>
  <c r="S1911" i="3"/>
  <c r="R1911" i="3"/>
  <c r="W1911" i="3"/>
  <c r="U1911" i="3"/>
  <c r="O1906" i="4" s="1"/>
  <c r="V1911" i="3"/>
  <c r="Q1903" i="3"/>
  <c r="S1903" i="3"/>
  <c r="W1903" i="3"/>
  <c r="R1903" i="3"/>
  <c r="V1903" i="3"/>
  <c r="U1903" i="3"/>
  <c r="O1898" i="4" s="1"/>
  <c r="Q1895" i="3"/>
  <c r="S1895" i="3"/>
  <c r="R1895" i="3"/>
  <c r="W1895" i="3"/>
  <c r="U1895" i="3"/>
  <c r="O1890" i="4" s="1"/>
  <c r="V1895" i="3"/>
  <c r="Q1887" i="3"/>
  <c r="S1887" i="3"/>
  <c r="R1887" i="3"/>
  <c r="W1887" i="3"/>
  <c r="V1887" i="3"/>
  <c r="U1887" i="3"/>
  <c r="O1882" i="4" s="1"/>
  <c r="S1879" i="3"/>
  <c r="R1879" i="3"/>
  <c r="Q1879" i="3"/>
  <c r="W1879" i="3"/>
  <c r="V1879" i="3"/>
  <c r="U1879" i="3"/>
  <c r="O1874" i="4" s="1"/>
  <c r="Q1871" i="3"/>
  <c r="S1871" i="3"/>
  <c r="R1871" i="3"/>
  <c r="W1871" i="3"/>
  <c r="U1871" i="3"/>
  <c r="O1866" i="4" s="1"/>
  <c r="V1871" i="3"/>
  <c r="Q1863" i="3"/>
  <c r="S1863" i="3"/>
  <c r="R1863" i="3"/>
  <c r="W1863" i="3"/>
  <c r="V1863" i="3"/>
  <c r="U1863" i="3"/>
  <c r="O1858" i="4" s="1"/>
  <c r="Q1855" i="3"/>
  <c r="S1855" i="3"/>
  <c r="R1855" i="3"/>
  <c r="W1855" i="3"/>
  <c r="V1855" i="3"/>
  <c r="U1855" i="3"/>
  <c r="O1850" i="4" s="1"/>
  <c r="Q1847" i="3"/>
  <c r="S1847" i="3"/>
  <c r="R1847" i="3"/>
  <c r="W1847" i="3"/>
  <c r="V1847" i="3"/>
  <c r="U1847" i="3"/>
  <c r="O1842" i="4" s="1"/>
  <c r="Q1839" i="3"/>
  <c r="S1839" i="3"/>
  <c r="W1839" i="3"/>
  <c r="U1839" i="3"/>
  <c r="O1834" i="4" s="1"/>
  <c r="V1839" i="3"/>
  <c r="R1839" i="3"/>
  <c r="Q1831" i="3"/>
  <c r="S1831" i="3"/>
  <c r="R1831" i="3"/>
  <c r="W1831" i="3"/>
  <c r="V1831" i="3"/>
  <c r="U1831" i="3"/>
  <c r="O1826" i="4" s="1"/>
  <c r="Q1823" i="3"/>
  <c r="S1823" i="3"/>
  <c r="W1823" i="3"/>
  <c r="R1823" i="3"/>
  <c r="V1823" i="3"/>
  <c r="U1823" i="3"/>
  <c r="O1818" i="4" s="1"/>
  <c r="S1815" i="3"/>
  <c r="Q1815" i="3"/>
  <c r="R1815" i="3"/>
  <c r="W1815" i="3"/>
  <c r="V1815" i="3"/>
  <c r="U1815" i="3"/>
  <c r="O1810" i="4" s="1"/>
  <c r="Q1807" i="3"/>
  <c r="S1807" i="3"/>
  <c r="W1807" i="3"/>
  <c r="U1807" i="3"/>
  <c r="O1802" i="4" s="1"/>
  <c r="V1807" i="3"/>
  <c r="R1807" i="3"/>
  <c r="Q1799" i="3"/>
  <c r="S1799" i="3"/>
  <c r="R1799" i="3"/>
  <c r="W1799" i="3"/>
  <c r="V1799" i="3"/>
  <c r="U1799" i="3"/>
  <c r="O1794" i="4" s="1"/>
  <c r="Q1791" i="3"/>
  <c r="S1791" i="3"/>
  <c r="R1791" i="3"/>
  <c r="W1791" i="3"/>
  <c r="U1791" i="3"/>
  <c r="O1786" i="4" s="1"/>
  <c r="V1791" i="3"/>
  <c r="Q1783" i="3"/>
  <c r="S1783" i="3"/>
  <c r="R1783" i="3"/>
  <c r="W1783" i="3"/>
  <c r="V1783" i="3"/>
  <c r="U1783" i="3"/>
  <c r="O1778" i="4" s="1"/>
  <c r="Q1775" i="3"/>
  <c r="S1775" i="3"/>
  <c r="W1775" i="3"/>
  <c r="R1775" i="3"/>
  <c r="V1775" i="3"/>
  <c r="U1775" i="3"/>
  <c r="O1770" i="4" s="1"/>
  <c r="Q1767" i="3"/>
  <c r="S1767" i="3"/>
  <c r="R1767" i="3"/>
  <c r="W1767" i="3"/>
  <c r="V1767" i="3"/>
  <c r="U1767" i="3"/>
  <c r="O1762" i="4" s="1"/>
  <c r="Q1759" i="3"/>
  <c r="S1759" i="3"/>
  <c r="R1759" i="3"/>
  <c r="W1759" i="3"/>
  <c r="U1759" i="3"/>
  <c r="O1754" i="4" s="1"/>
  <c r="V1759" i="3"/>
  <c r="S1751" i="3"/>
  <c r="R1751" i="3"/>
  <c r="W1751" i="3"/>
  <c r="V1751" i="3"/>
  <c r="Q1751" i="3"/>
  <c r="U1751" i="3"/>
  <c r="O1746" i="4" s="1"/>
  <c r="Q1743" i="3"/>
  <c r="S1743" i="3"/>
  <c r="R1743" i="3"/>
  <c r="W1743" i="3"/>
  <c r="U1743" i="3"/>
  <c r="O1738" i="4" s="1"/>
  <c r="V1743" i="3"/>
  <c r="Q1735" i="3"/>
  <c r="S1735" i="3"/>
  <c r="R1735" i="3"/>
  <c r="W1735" i="3"/>
  <c r="V1735" i="3"/>
  <c r="U1735" i="3"/>
  <c r="O1730" i="4" s="1"/>
  <c r="Q1727" i="3"/>
  <c r="S1727" i="3"/>
  <c r="R1727" i="3"/>
  <c r="W1727" i="3"/>
  <c r="V1727" i="3"/>
  <c r="U1727" i="3"/>
  <c r="O1722" i="4" s="1"/>
  <c r="Q1719" i="3"/>
  <c r="S1719" i="3"/>
  <c r="R1719" i="3"/>
  <c r="W1719" i="3"/>
  <c r="V1719" i="3"/>
  <c r="U1719" i="3"/>
  <c r="O1714" i="4" s="1"/>
  <c r="Q1711" i="3"/>
  <c r="S1711" i="3"/>
  <c r="W1711" i="3"/>
  <c r="R1711" i="3"/>
  <c r="V1711" i="3"/>
  <c r="U1711" i="3"/>
  <c r="O1706" i="4" s="1"/>
  <c r="Q1703" i="3"/>
  <c r="S1703" i="3"/>
  <c r="R1703" i="3"/>
  <c r="W1703" i="3"/>
  <c r="V1703" i="3"/>
  <c r="U1703" i="3"/>
  <c r="O1698" i="4" s="1"/>
  <c r="Q1695" i="3"/>
  <c r="S1695" i="3"/>
  <c r="W1695" i="3"/>
  <c r="R1695" i="3"/>
  <c r="U1695" i="3"/>
  <c r="O1690" i="4" s="1"/>
  <c r="V1695" i="3"/>
  <c r="S1687" i="3"/>
  <c r="Q1687" i="3"/>
  <c r="R1687" i="3"/>
  <c r="W1687" i="3"/>
  <c r="V1687" i="3"/>
  <c r="U1687" i="3"/>
  <c r="O1682" i="4" s="1"/>
  <c r="Q1679" i="3"/>
  <c r="S1679" i="3"/>
  <c r="W1679" i="3"/>
  <c r="R1679" i="3"/>
  <c r="U1679" i="3"/>
  <c r="O1674" i="4" s="1"/>
  <c r="V1679" i="3"/>
  <c r="Q1671" i="3"/>
  <c r="S1671" i="3"/>
  <c r="R1671" i="3"/>
  <c r="V1671" i="3"/>
  <c r="U1671" i="3"/>
  <c r="O1666" i="4" s="1"/>
  <c r="W1671" i="3"/>
  <c r="Q1663" i="3"/>
  <c r="S1663" i="3"/>
  <c r="R1663" i="3"/>
  <c r="W1663" i="3"/>
  <c r="V1663" i="3"/>
  <c r="U1663" i="3"/>
  <c r="O1658" i="4" s="1"/>
  <c r="Q1655" i="3"/>
  <c r="S1655" i="3"/>
  <c r="R1655" i="3"/>
  <c r="W1655" i="3"/>
  <c r="V1655" i="3"/>
  <c r="U1655" i="3"/>
  <c r="O1650" i="4" s="1"/>
  <c r="Q1647" i="3"/>
  <c r="S1647" i="3"/>
  <c r="W1647" i="3"/>
  <c r="R1647" i="3"/>
  <c r="U1647" i="3"/>
  <c r="O1642" i="4" s="1"/>
  <c r="V1647" i="3"/>
  <c r="Q1639" i="3"/>
  <c r="S1639" i="3"/>
  <c r="R1639" i="3"/>
  <c r="W1639" i="3"/>
  <c r="V1639" i="3"/>
  <c r="U1639" i="3"/>
  <c r="O1634" i="4" s="1"/>
  <c r="Q1631" i="3"/>
  <c r="S1631" i="3"/>
  <c r="W1631" i="3"/>
  <c r="R1631" i="3"/>
  <c r="U1631" i="3"/>
  <c r="O1626" i="4" s="1"/>
  <c r="V1631" i="3"/>
  <c r="S1623" i="3"/>
  <c r="R1623" i="3"/>
  <c r="Q1623" i="3"/>
  <c r="W1623" i="3"/>
  <c r="V1623" i="3"/>
  <c r="U1623" i="3"/>
  <c r="O1618" i="4" s="1"/>
  <c r="Q1615" i="3"/>
  <c r="S1615" i="3"/>
  <c r="W1615" i="3"/>
  <c r="R1615" i="3"/>
  <c r="V1615" i="3"/>
  <c r="U1615" i="3"/>
  <c r="O1610" i="4" s="1"/>
  <c r="Q1607" i="3"/>
  <c r="S1607" i="3"/>
  <c r="R1607" i="3"/>
  <c r="W1607" i="3"/>
  <c r="V1607" i="3"/>
  <c r="U1607" i="3"/>
  <c r="O1602" i="4" s="1"/>
  <c r="Q1599" i="3"/>
  <c r="S1599" i="3"/>
  <c r="R1599" i="3"/>
  <c r="W1599" i="3"/>
  <c r="U1599" i="3"/>
  <c r="O1594" i="4" s="1"/>
  <c r="V1599" i="3"/>
  <c r="Q1591" i="3"/>
  <c r="S1591" i="3"/>
  <c r="R1591" i="3"/>
  <c r="V1591" i="3"/>
  <c r="W1591" i="3"/>
  <c r="U1591" i="3"/>
  <c r="O1586" i="4" s="1"/>
  <c r="Q1583" i="3"/>
  <c r="S1583" i="3"/>
  <c r="W1583" i="3"/>
  <c r="U1583" i="3"/>
  <c r="O1578" i="4" s="1"/>
  <c r="V1583" i="3"/>
  <c r="R1583" i="3"/>
  <c r="Q1575" i="3"/>
  <c r="S1575" i="3"/>
  <c r="R1575" i="3"/>
  <c r="W1575" i="3"/>
  <c r="V1575" i="3"/>
  <c r="U1575" i="3"/>
  <c r="O1570" i="4" s="1"/>
  <c r="Q1567" i="3"/>
  <c r="S1567" i="3"/>
  <c r="R1567" i="3"/>
  <c r="V1567" i="3"/>
  <c r="U1567" i="3"/>
  <c r="O1562" i="4" s="1"/>
  <c r="W1567" i="3"/>
  <c r="S1559" i="3"/>
  <c r="Q1559" i="3"/>
  <c r="R1559" i="3"/>
  <c r="V1559" i="3"/>
  <c r="U1559" i="3"/>
  <c r="O1554" i="4" s="1"/>
  <c r="W1559" i="3"/>
  <c r="Q1551" i="3"/>
  <c r="R1551" i="3"/>
  <c r="S1551" i="3"/>
  <c r="U1551" i="3"/>
  <c r="O1546" i="4" s="1"/>
  <c r="W1551" i="3"/>
  <c r="V1551" i="3"/>
  <c r="Q1543" i="3"/>
  <c r="R1543" i="3"/>
  <c r="S1543" i="3"/>
  <c r="W1543" i="3"/>
  <c r="V1543" i="3"/>
  <c r="U1543" i="3"/>
  <c r="O1538" i="4" s="1"/>
  <c r="Q1535" i="3"/>
  <c r="R1535" i="3"/>
  <c r="S1535" i="3"/>
  <c r="W1535" i="3"/>
  <c r="U1535" i="3"/>
  <c r="O1530" i="4" s="1"/>
  <c r="V1535" i="3"/>
  <c r="Q1527" i="3"/>
  <c r="R1527" i="3"/>
  <c r="S1527" i="3"/>
  <c r="V1527" i="3"/>
  <c r="U1527" i="3"/>
  <c r="O1522" i="4" s="1"/>
  <c r="W1527" i="3"/>
  <c r="Q1519" i="3"/>
  <c r="R1519" i="3"/>
  <c r="S1519" i="3"/>
  <c r="W1519" i="3"/>
  <c r="V1519" i="3"/>
  <c r="U1519" i="3"/>
  <c r="O1514" i="4" s="1"/>
  <c r="Q1511" i="3"/>
  <c r="S1511" i="3"/>
  <c r="W1511" i="3"/>
  <c r="R1511" i="3"/>
  <c r="V1511" i="3"/>
  <c r="U1511" i="3"/>
  <c r="O1506" i="4" s="1"/>
  <c r="Q1503" i="3"/>
  <c r="R1503" i="3"/>
  <c r="S1503" i="3"/>
  <c r="U1503" i="3"/>
  <c r="O1498" i="4" s="1"/>
  <c r="V1503" i="3"/>
  <c r="W1503" i="3"/>
  <c r="R1495" i="3"/>
  <c r="S1495" i="3"/>
  <c r="Q1495" i="3"/>
  <c r="V1495" i="3"/>
  <c r="U1495" i="3"/>
  <c r="O1490" i="4" s="1"/>
  <c r="W1495" i="3"/>
  <c r="Q1487" i="3"/>
  <c r="R1487" i="3"/>
  <c r="S1487" i="3"/>
  <c r="U1487" i="3"/>
  <c r="O1482" i="4" s="1"/>
  <c r="W1487" i="3"/>
  <c r="V1487" i="3"/>
  <c r="R1479" i="3"/>
  <c r="Q1479" i="3"/>
  <c r="S1479" i="3"/>
  <c r="W1479" i="3"/>
  <c r="V1479" i="3"/>
  <c r="U1479" i="3"/>
  <c r="O1474" i="4" s="1"/>
  <c r="Q1471" i="3"/>
  <c r="R1471" i="3"/>
  <c r="S1471" i="3"/>
  <c r="W1471" i="3"/>
  <c r="V1471" i="3"/>
  <c r="U1471" i="3"/>
  <c r="O1466" i="4" s="1"/>
  <c r="R1463" i="3"/>
  <c r="Q1463" i="3"/>
  <c r="S1463" i="3"/>
  <c r="V1463" i="3"/>
  <c r="W1463" i="3"/>
  <c r="U1463" i="3"/>
  <c r="O1458" i="4" s="1"/>
  <c r="Q1455" i="3"/>
  <c r="R1455" i="3"/>
  <c r="S1455" i="3"/>
  <c r="W1455" i="3"/>
  <c r="U1455" i="3"/>
  <c r="O1450" i="4" s="1"/>
  <c r="V1455" i="3"/>
  <c r="R1447" i="3"/>
  <c r="Q1447" i="3"/>
  <c r="S1447" i="3"/>
  <c r="W1447" i="3"/>
  <c r="V1447" i="3"/>
  <c r="U1447" i="3"/>
  <c r="O1442" i="4" s="1"/>
  <c r="Q1439" i="3"/>
  <c r="R1439" i="3"/>
  <c r="S1439" i="3"/>
  <c r="U1439" i="3"/>
  <c r="O1434" i="4" s="1"/>
  <c r="V1439" i="3"/>
  <c r="W1439" i="3"/>
  <c r="R1431" i="3"/>
  <c r="S1431" i="3"/>
  <c r="Q1431" i="3"/>
  <c r="V1431" i="3"/>
  <c r="U1431" i="3"/>
  <c r="O1426" i="4" s="1"/>
  <c r="W1431" i="3"/>
  <c r="Q1423" i="3"/>
  <c r="R1423" i="3"/>
  <c r="S1423" i="3"/>
  <c r="U1423" i="3"/>
  <c r="O1418" i="4" s="1"/>
  <c r="W1423" i="3"/>
  <c r="V1423" i="3"/>
  <c r="R1415" i="3"/>
  <c r="Q1415" i="3"/>
  <c r="S1415" i="3"/>
  <c r="W1415" i="3"/>
  <c r="V1415" i="3"/>
  <c r="U1415" i="3"/>
  <c r="O1410" i="4" s="1"/>
  <c r="Q1407" i="3"/>
  <c r="R1407" i="3"/>
  <c r="S1407" i="3"/>
  <c r="W1407" i="3"/>
  <c r="V1407" i="3"/>
  <c r="U1407" i="3"/>
  <c r="O1402" i="4" s="1"/>
  <c r="R1399" i="3"/>
  <c r="Q1399" i="3"/>
  <c r="S1399" i="3"/>
  <c r="V1399" i="3"/>
  <c r="W1399" i="3"/>
  <c r="U1399" i="3"/>
  <c r="O1394" i="4" s="1"/>
  <c r="Q1391" i="3"/>
  <c r="R1391" i="3"/>
  <c r="S1391" i="3"/>
  <c r="W1391" i="3"/>
  <c r="V1391" i="3"/>
  <c r="U1391" i="3"/>
  <c r="O1386" i="4" s="1"/>
  <c r="R1383" i="3"/>
  <c r="Q1383" i="3"/>
  <c r="S1383" i="3"/>
  <c r="W1383" i="3"/>
  <c r="V1383" i="3"/>
  <c r="U1383" i="3"/>
  <c r="O1378" i="4" s="1"/>
  <c r="Q1375" i="3"/>
  <c r="R1375" i="3"/>
  <c r="S1375" i="3"/>
  <c r="V1375" i="3"/>
  <c r="U1375" i="3"/>
  <c r="O1370" i="4" s="1"/>
  <c r="W1375" i="3"/>
  <c r="R1367" i="3"/>
  <c r="S1367" i="3"/>
  <c r="Q1367" i="3"/>
  <c r="V1367" i="3"/>
  <c r="U1367" i="3"/>
  <c r="O1362" i="4" s="1"/>
  <c r="W1367" i="3"/>
  <c r="Q1359" i="3"/>
  <c r="R1359" i="3"/>
  <c r="S1359" i="3"/>
  <c r="W1359" i="3"/>
  <c r="V1359" i="3"/>
  <c r="U1359" i="3"/>
  <c r="O1354" i="4" s="1"/>
  <c r="R1351" i="3"/>
  <c r="Q1351" i="3"/>
  <c r="S1351" i="3"/>
  <c r="W1351" i="3"/>
  <c r="V1351" i="3"/>
  <c r="U1351" i="3"/>
  <c r="O1346" i="4" s="1"/>
  <c r="Q1343" i="3"/>
  <c r="R1343" i="3"/>
  <c r="S1343" i="3"/>
  <c r="W1343" i="3"/>
  <c r="V1343" i="3"/>
  <c r="U1343" i="3"/>
  <c r="O1338" i="4" s="1"/>
  <c r="R1335" i="3"/>
  <c r="Q1335" i="3"/>
  <c r="S1335" i="3"/>
  <c r="V1335" i="3"/>
  <c r="W1335" i="3"/>
  <c r="U1335" i="3"/>
  <c r="O1330" i="4" s="1"/>
  <c r="Q1327" i="3"/>
  <c r="R1327" i="3"/>
  <c r="S1327" i="3"/>
  <c r="W1327" i="3"/>
  <c r="V1327" i="3"/>
  <c r="U1327" i="3"/>
  <c r="O1322" i="4" s="1"/>
  <c r="R1319" i="3"/>
  <c r="Q1319" i="3"/>
  <c r="S1319" i="3"/>
  <c r="W1319" i="3"/>
  <c r="V1319" i="3"/>
  <c r="U1319" i="3"/>
  <c r="O1314" i="4" s="1"/>
  <c r="Q1311" i="3"/>
  <c r="R1311" i="3"/>
  <c r="S1311" i="3"/>
  <c r="V1311" i="3"/>
  <c r="U1311" i="3"/>
  <c r="O1306" i="4" s="1"/>
  <c r="W1311" i="3"/>
  <c r="R1303" i="3"/>
  <c r="S1303" i="3"/>
  <c r="Q1303" i="3"/>
  <c r="V1303" i="3"/>
  <c r="U1303" i="3"/>
  <c r="O1298" i="4" s="1"/>
  <c r="W1303" i="3"/>
  <c r="Q1295" i="3"/>
  <c r="R1295" i="3"/>
  <c r="S1295" i="3"/>
  <c r="W1295" i="3"/>
  <c r="V1295" i="3"/>
  <c r="U1295" i="3"/>
  <c r="O1290" i="4" s="1"/>
  <c r="R1287" i="3"/>
  <c r="Q1287" i="3"/>
  <c r="S1287" i="3"/>
  <c r="W1287" i="3"/>
  <c r="V1287" i="3"/>
  <c r="U1287" i="3"/>
  <c r="O1282" i="4" s="1"/>
  <c r="Q1279" i="3"/>
  <c r="R1279" i="3"/>
  <c r="S1279" i="3"/>
  <c r="W1279" i="3"/>
  <c r="V1279" i="3"/>
  <c r="U1279" i="3"/>
  <c r="O1274" i="4" s="1"/>
  <c r="R1271" i="3"/>
  <c r="Q1271" i="3"/>
  <c r="S1271" i="3"/>
  <c r="V1271" i="3"/>
  <c r="W1271" i="3"/>
  <c r="U1271" i="3"/>
  <c r="O1266" i="4" s="1"/>
  <c r="Q1263" i="3"/>
  <c r="R1263" i="3"/>
  <c r="S1263" i="3"/>
  <c r="W1263" i="3"/>
  <c r="V1263" i="3"/>
  <c r="U1263" i="3"/>
  <c r="O1258" i="4" s="1"/>
  <c r="R1255" i="3"/>
  <c r="Q1255" i="3"/>
  <c r="S1255" i="3"/>
  <c r="W1255" i="3"/>
  <c r="V1255" i="3"/>
  <c r="U1255" i="3"/>
  <c r="O1250" i="4" s="1"/>
  <c r="Q1247" i="3"/>
  <c r="R1247" i="3"/>
  <c r="S1247" i="3"/>
  <c r="V1247" i="3"/>
  <c r="U1247" i="3"/>
  <c r="O1242" i="4" s="1"/>
  <c r="W1247" i="3"/>
  <c r="R1239" i="3"/>
  <c r="S1239" i="3"/>
  <c r="Q1239" i="3"/>
  <c r="V1239" i="3"/>
  <c r="U1239" i="3"/>
  <c r="O1234" i="4" s="1"/>
  <c r="W1239" i="3"/>
  <c r="Q1231" i="3"/>
  <c r="R1231" i="3"/>
  <c r="S1231" i="3"/>
  <c r="W1231" i="3"/>
  <c r="V1231" i="3"/>
  <c r="U1231" i="3"/>
  <c r="O1226" i="4" s="1"/>
  <c r="R1223" i="3"/>
  <c r="Q1223" i="3"/>
  <c r="S1223" i="3"/>
  <c r="W1223" i="3"/>
  <c r="V1223" i="3"/>
  <c r="U1223" i="3"/>
  <c r="O1218" i="4" s="1"/>
  <c r="Q1215" i="3"/>
  <c r="R1215" i="3"/>
  <c r="S1215" i="3"/>
  <c r="W1215" i="3"/>
  <c r="V1215" i="3"/>
  <c r="U1215" i="3"/>
  <c r="O1210" i="4" s="1"/>
  <c r="R1207" i="3"/>
  <c r="Q1207" i="3"/>
  <c r="S1207" i="3"/>
  <c r="V1207" i="3"/>
  <c r="W1207" i="3"/>
  <c r="U1207" i="3"/>
  <c r="O1202" i="4" s="1"/>
  <c r="Q1199" i="3"/>
  <c r="R1199" i="3"/>
  <c r="S1199" i="3"/>
  <c r="W1199" i="3"/>
  <c r="V1199" i="3"/>
  <c r="U1199" i="3"/>
  <c r="O1194" i="4" s="1"/>
  <c r="R1191" i="3"/>
  <c r="Q1191" i="3"/>
  <c r="S1191" i="3"/>
  <c r="W1191" i="3"/>
  <c r="V1191" i="3"/>
  <c r="U1191" i="3"/>
  <c r="O1186" i="4" s="1"/>
  <c r="Q1183" i="3"/>
  <c r="R1183" i="3"/>
  <c r="S1183" i="3"/>
  <c r="V1183" i="3"/>
  <c r="U1183" i="3"/>
  <c r="O1178" i="4" s="1"/>
  <c r="W1183" i="3"/>
  <c r="R1175" i="3"/>
  <c r="S1175" i="3"/>
  <c r="Q1175" i="3"/>
  <c r="V1175" i="3"/>
  <c r="U1175" i="3"/>
  <c r="O1170" i="4" s="1"/>
  <c r="W1175" i="3"/>
  <c r="Q1167" i="3"/>
  <c r="R1167" i="3"/>
  <c r="S1167" i="3"/>
  <c r="W1167" i="3"/>
  <c r="U1167" i="3"/>
  <c r="O1162" i="4" s="1"/>
  <c r="V1167" i="3"/>
  <c r="R1159" i="3"/>
  <c r="Q1159" i="3"/>
  <c r="S1159" i="3"/>
  <c r="W1159" i="3"/>
  <c r="V1159" i="3"/>
  <c r="U1159" i="3"/>
  <c r="O1154" i="4" s="1"/>
  <c r="Q1151" i="3"/>
  <c r="R1151" i="3"/>
  <c r="S1151" i="3"/>
  <c r="W1151" i="3"/>
  <c r="U1151" i="3"/>
  <c r="O1146" i="4" s="1"/>
  <c r="V1151" i="3"/>
  <c r="R1143" i="3"/>
  <c r="Q1143" i="3"/>
  <c r="S1143" i="3"/>
  <c r="V1143" i="3"/>
  <c r="W1143" i="3"/>
  <c r="U1143" i="3"/>
  <c r="O1138" i="4" s="1"/>
  <c r="Q1135" i="3"/>
  <c r="R1135" i="3"/>
  <c r="S1135" i="3"/>
  <c r="V1135" i="3"/>
  <c r="W1135" i="3"/>
  <c r="U1135" i="3"/>
  <c r="O1130" i="4" s="1"/>
  <c r="R1127" i="3"/>
  <c r="Q1127" i="3"/>
  <c r="S1127" i="3"/>
  <c r="W1127" i="3"/>
  <c r="V1127" i="3"/>
  <c r="U1127" i="3"/>
  <c r="O1122" i="4" s="1"/>
  <c r="Q1119" i="3"/>
  <c r="R1119" i="3"/>
  <c r="S1119" i="3"/>
  <c r="V1119" i="3"/>
  <c r="U1119" i="3"/>
  <c r="O1114" i="4" s="1"/>
  <c r="W1119" i="3"/>
  <c r="R1111" i="3"/>
  <c r="S1111" i="3"/>
  <c r="Q1111" i="3"/>
  <c r="V1111" i="3"/>
  <c r="U1111" i="3"/>
  <c r="O1106" i="4" s="1"/>
  <c r="W1111" i="3"/>
  <c r="Q1103" i="3"/>
  <c r="R1103" i="3"/>
  <c r="S1103" i="3"/>
  <c r="V1103" i="3"/>
  <c r="W1103" i="3"/>
  <c r="U1103" i="3"/>
  <c r="O1098" i="4" s="1"/>
  <c r="R1095" i="3"/>
  <c r="Q1095" i="3"/>
  <c r="S1095" i="3"/>
  <c r="W1095" i="3"/>
  <c r="V1095" i="3"/>
  <c r="U1095" i="3"/>
  <c r="O1090" i="4" s="1"/>
  <c r="Q1087" i="3"/>
  <c r="R1087" i="3"/>
  <c r="S1087" i="3"/>
  <c r="W1087" i="3"/>
  <c r="U1087" i="3"/>
  <c r="O1082" i="4" s="1"/>
  <c r="V1087" i="3"/>
  <c r="R1079" i="3"/>
  <c r="Q1079" i="3"/>
  <c r="S1079" i="3"/>
  <c r="V1079" i="3"/>
  <c r="W1079" i="3"/>
  <c r="U1079" i="3"/>
  <c r="O1074" i="4" s="1"/>
  <c r="Q1071" i="3"/>
  <c r="R1071" i="3"/>
  <c r="S1071" i="3"/>
  <c r="V1071" i="3"/>
  <c r="W1071" i="3"/>
  <c r="U1071" i="3"/>
  <c r="O1066" i="4" s="1"/>
  <c r="Q1063" i="3"/>
  <c r="R1063" i="3"/>
  <c r="S1063" i="3"/>
  <c r="W1063" i="3"/>
  <c r="U1063" i="3"/>
  <c r="O1058" i="4" s="1"/>
  <c r="V1063" i="3"/>
  <c r="Q1055" i="3"/>
  <c r="R1055" i="3"/>
  <c r="S1055" i="3"/>
  <c r="V1055" i="3"/>
  <c r="U1055" i="3"/>
  <c r="O1050" i="4" s="1"/>
  <c r="W1055" i="3"/>
  <c r="Q1047" i="3"/>
  <c r="R1047" i="3"/>
  <c r="S1047" i="3"/>
  <c r="V1047" i="3"/>
  <c r="U1047" i="3"/>
  <c r="O1042" i="4" s="1"/>
  <c r="W1047" i="3"/>
  <c r="Q1039" i="3"/>
  <c r="R1039" i="3"/>
  <c r="S1039" i="3"/>
  <c r="V1039" i="3"/>
  <c r="W1039" i="3"/>
  <c r="U1039" i="3"/>
  <c r="O1034" i="4" s="1"/>
  <c r="Q1031" i="3"/>
  <c r="R1031" i="3"/>
  <c r="S1031" i="3"/>
  <c r="W1031" i="3"/>
  <c r="U1031" i="3"/>
  <c r="O1026" i="4" s="1"/>
  <c r="V1031" i="3"/>
  <c r="Q1023" i="3"/>
  <c r="R1023" i="3"/>
  <c r="S1023" i="3"/>
  <c r="W1023" i="3"/>
  <c r="V1023" i="3"/>
  <c r="U1023" i="3"/>
  <c r="O1018" i="4" s="1"/>
  <c r="Q1015" i="3"/>
  <c r="R1015" i="3"/>
  <c r="S1015" i="3"/>
  <c r="V1015" i="3"/>
  <c r="W1015" i="3"/>
  <c r="U1015" i="3"/>
  <c r="O1010" i="4" s="1"/>
  <c r="Q1007" i="3"/>
  <c r="R1007" i="3"/>
  <c r="S1007" i="3"/>
  <c r="W1007" i="3"/>
  <c r="V1007" i="3"/>
  <c r="U1007" i="3"/>
  <c r="O1002" i="4" s="1"/>
  <c r="Q999" i="3"/>
  <c r="R999" i="3"/>
  <c r="S999" i="3"/>
  <c r="W999" i="3"/>
  <c r="U999" i="3"/>
  <c r="O994" i="4" s="1"/>
  <c r="V999" i="3"/>
  <c r="Q991" i="3"/>
  <c r="R991" i="3"/>
  <c r="S991" i="3"/>
  <c r="V991" i="3"/>
  <c r="U991" i="3"/>
  <c r="O986" i="4" s="1"/>
  <c r="W991" i="3"/>
  <c r="Q983" i="3"/>
  <c r="R983" i="3"/>
  <c r="S983" i="3"/>
  <c r="V983" i="3"/>
  <c r="U983" i="3"/>
  <c r="O978" i="4" s="1"/>
  <c r="W983" i="3"/>
  <c r="Q975" i="3"/>
  <c r="R975" i="3"/>
  <c r="S975" i="3"/>
  <c r="V975" i="3"/>
  <c r="W975" i="3"/>
  <c r="U975" i="3"/>
  <c r="O970" i="4" s="1"/>
  <c r="Q967" i="3"/>
  <c r="R967" i="3"/>
  <c r="S967" i="3"/>
  <c r="W967" i="3"/>
  <c r="U967" i="3"/>
  <c r="O962" i="4" s="1"/>
  <c r="V967" i="3"/>
  <c r="Q959" i="3"/>
  <c r="R959" i="3"/>
  <c r="S959" i="3"/>
  <c r="W959" i="3"/>
  <c r="V959" i="3"/>
  <c r="U959" i="3"/>
  <c r="O954" i="4" s="1"/>
  <c r="Q951" i="3"/>
  <c r="R951" i="3"/>
  <c r="S951" i="3"/>
  <c r="V951" i="3"/>
  <c r="W951" i="3"/>
  <c r="U951" i="3"/>
  <c r="O946" i="4" s="1"/>
  <c r="Q943" i="3"/>
  <c r="R943" i="3"/>
  <c r="S943" i="3"/>
  <c r="W943" i="3"/>
  <c r="V943" i="3"/>
  <c r="U943" i="3"/>
  <c r="O938" i="4" s="1"/>
  <c r="Q935" i="3"/>
  <c r="R935" i="3"/>
  <c r="S935" i="3"/>
  <c r="W935" i="3"/>
  <c r="U935" i="3"/>
  <c r="O930" i="4" s="1"/>
  <c r="V935" i="3"/>
  <c r="Q927" i="3"/>
  <c r="R927" i="3"/>
  <c r="S927" i="3"/>
  <c r="V927" i="3"/>
  <c r="U927" i="3"/>
  <c r="O922" i="4" s="1"/>
  <c r="W927" i="3"/>
  <c r="Q919" i="3"/>
  <c r="R919" i="3"/>
  <c r="S919" i="3"/>
  <c r="V919" i="3"/>
  <c r="U919" i="3"/>
  <c r="O914" i="4" s="1"/>
  <c r="W919" i="3"/>
  <c r="Q911" i="3"/>
  <c r="R911" i="3"/>
  <c r="S911" i="3"/>
  <c r="V911" i="3"/>
  <c r="W911" i="3"/>
  <c r="U911" i="3"/>
  <c r="O906" i="4" s="1"/>
  <c r="Q903" i="3"/>
  <c r="R903" i="3"/>
  <c r="S903" i="3"/>
  <c r="W903" i="3"/>
  <c r="U903" i="3"/>
  <c r="O898" i="4" s="1"/>
  <c r="V903" i="3"/>
  <c r="Q895" i="3"/>
  <c r="R895" i="3"/>
  <c r="S895" i="3"/>
  <c r="W895" i="3"/>
  <c r="V895" i="3"/>
  <c r="U895" i="3"/>
  <c r="O890" i="4" s="1"/>
  <c r="Q887" i="3"/>
  <c r="R887" i="3"/>
  <c r="S887" i="3"/>
  <c r="V887" i="3"/>
  <c r="W887" i="3"/>
  <c r="U887" i="3"/>
  <c r="O882" i="4" s="1"/>
  <c r="Q879" i="3"/>
  <c r="R879" i="3"/>
  <c r="S879" i="3"/>
  <c r="W879" i="3"/>
  <c r="V879" i="3"/>
  <c r="U879" i="3"/>
  <c r="O874" i="4" s="1"/>
  <c r="Q871" i="3"/>
  <c r="R871" i="3"/>
  <c r="S871" i="3"/>
  <c r="W871" i="3"/>
  <c r="U871" i="3"/>
  <c r="O866" i="4" s="1"/>
  <c r="V871" i="3"/>
  <c r="Q863" i="3"/>
  <c r="R863" i="3"/>
  <c r="S863" i="3"/>
  <c r="V863" i="3"/>
  <c r="U863" i="3"/>
  <c r="O858" i="4" s="1"/>
  <c r="W863" i="3"/>
  <c r="Q855" i="3"/>
  <c r="R855" i="3"/>
  <c r="S855" i="3"/>
  <c r="V855" i="3"/>
  <c r="U855" i="3"/>
  <c r="O850" i="4" s="1"/>
  <c r="W855" i="3"/>
  <c r="Q847" i="3"/>
  <c r="R847" i="3"/>
  <c r="S847" i="3"/>
  <c r="V847" i="3"/>
  <c r="W847" i="3"/>
  <c r="U847" i="3"/>
  <c r="O842" i="4" s="1"/>
  <c r="Q839" i="3"/>
  <c r="R839" i="3"/>
  <c r="S839" i="3"/>
  <c r="W839" i="3"/>
  <c r="U839" i="3"/>
  <c r="O834" i="4" s="1"/>
  <c r="V839" i="3"/>
  <c r="Q831" i="3"/>
  <c r="R831" i="3"/>
  <c r="S831" i="3"/>
  <c r="W831" i="3"/>
  <c r="V831" i="3"/>
  <c r="U831" i="3"/>
  <c r="O826" i="4" s="1"/>
  <c r="Q823" i="3"/>
  <c r="R823" i="3"/>
  <c r="S823" i="3"/>
  <c r="V823" i="3"/>
  <c r="W823" i="3"/>
  <c r="U823" i="3"/>
  <c r="O818" i="4" s="1"/>
  <c r="Q815" i="3"/>
  <c r="R815" i="3"/>
  <c r="S815" i="3"/>
  <c r="W815" i="3"/>
  <c r="V815" i="3"/>
  <c r="U815" i="3"/>
  <c r="O810" i="4" s="1"/>
  <c r="Q807" i="3"/>
  <c r="S807" i="3"/>
  <c r="R807" i="3"/>
  <c r="W807" i="3"/>
  <c r="U807" i="3"/>
  <c r="O802" i="4" s="1"/>
  <c r="V807" i="3"/>
  <c r="Q799" i="3"/>
  <c r="R799" i="3"/>
  <c r="S799" i="3"/>
  <c r="V799" i="3"/>
  <c r="U799" i="3"/>
  <c r="O794" i="4" s="1"/>
  <c r="W799" i="3"/>
  <c r="Q791" i="3"/>
  <c r="R791" i="3"/>
  <c r="S791" i="3"/>
  <c r="V791" i="3"/>
  <c r="U791" i="3"/>
  <c r="O786" i="4" s="1"/>
  <c r="W791" i="3"/>
  <c r="Q783" i="3"/>
  <c r="R783" i="3"/>
  <c r="S783" i="3"/>
  <c r="V783" i="3"/>
  <c r="W783" i="3"/>
  <c r="U783" i="3"/>
  <c r="O778" i="4" s="1"/>
  <c r="Q775" i="3"/>
  <c r="R775" i="3"/>
  <c r="S775" i="3"/>
  <c r="W775" i="3"/>
  <c r="U775" i="3"/>
  <c r="O770" i="4" s="1"/>
  <c r="V775" i="3"/>
  <c r="Q767" i="3"/>
  <c r="R767" i="3"/>
  <c r="S767" i="3"/>
  <c r="W767" i="3"/>
  <c r="V767" i="3"/>
  <c r="U767" i="3"/>
  <c r="O762" i="4" s="1"/>
  <c r="Q759" i="3"/>
  <c r="R759" i="3"/>
  <c r="S759" i="3"/>
  <c r="V759" i="3"/>
  <c r="W759" i="3"/>
  <c r="U759" i="3"/>
  <c r="O754" i="4" s="1"/>
  <c r="Q751" i="3"/>
  <c r="R751" i="3"/>
  <c r="S751" i="3"/>
  <c r="W751" i="3"/>
  <c r="V751" i="3"/>
  <c r="U751" i="3"/>
  <c r="O746" i="4" s="1"/>
  <c r="Q743" i="3"/>
  <c r="R743" i="3"/>
  <c r="S743" i="3"/>
  <c r="W743" i="3"/>
  <c r="U743" i="3"/>
  <c r="O738" i="4" s="1"/>
  <c r="V743" i="3"/>
  <c r="Q735" i="3"/>
  <c r="R735" i="3"/>
  <c r="S735" i="3"/>
  <c r="V735" i="3"/>
  <c r="U735" i="3"/>
  <c r="O730" i="4" s="1"/>
  <c r="W735" i="3"/>
  <c r="Q727" i="3"/>
  <c r="R727" i="3"/>
  <c r="S727" i="3"/>
  <c r="V727" i="3"/>
  <c r="U727" i="3"/>
  <c r="O722" i="4" s="1"/>
  <c r="W727" i="3"/>
  <c r="Q719" i="3"/>
  <c r="R719" i="3"/>
  <c r="S719" i="3"/>
  <c r="V719" i="3"/>
  <c r="W719" i="3"/>
  <c r="U719" i="3"/>
  <c r="O714" i="4" s="1"/>
  <c r="Q711" i="3"/>
  <c r="R711" i="3"/>
  <c r="S711" i="3"/>
  <c r="W711" i="3"/>
  <c r="U711" i="3"/>
  <c r="O706" i="4" s="1"/>
  <c r="V711" i="3"/>
  <c r="Q703" i="3"/>
  <c r="R703" i="3"/>
  <c r="S703" i="3"/>
  <c r="W703" i="3"/>
  <c r="V703" i="3"/>
  <c r="U703" i="3"/>
  <c r="O698" i="4" s="1"/>
  <c r="Q695" i="3"/>
  <c r="R695" i="3"/>
  <c r="S695" i="3"/>
  <c r="V695" i="3"/>
  <c r="W695" i="3"/>
  <c r="U695" i="3"/>
  <c r="O690" i="4" s="1"/>
  <c r="Q687" i="3"/>
  <c r="R687" i="3"/>
  <c r="S687" i="3"/>
  <c r="W687" i="3"/>
  <c r="V687" i="3"/>
  <c r="U687" i="3"/>
  <c r="O682" i="4" s="1"/>
  <c r="Q679" i="3"/>
  <c r="R679" i="3"/>
  <c r="S679" i="3"/>
  <c r="W679" i="3"/>
  <c r="U679" i="3"/>
  <c r="O674" i="4" s="1"/>
  <c r="V679" i="3"/>
  <c r="Q671" i="3"/>
  <c r="R671" i="3"/>
  <c r="S671" i="3"/>
  <c r="V671" i="3"/>
  <c r="W671" i="3"/>
  <c r="U671" i="3"/>
  <c r="O666" i="4" s="1"/>
  <c r="Q663" i="3"/>
  <c r="R663" i="3"/>
  <c r="S663" i="3"/>
  <c r="V663" i="3"/>
  <c r="W663" i="3"/>
  <c r="U663" i="3"/>
  <c r="O658" i="4" s="1"/>
  <c r="Q655" i="3"/>
  <c r="R655" i="3"/>
  <c r="S655" i="3"/>
  <c r="V655" i="3"/>
  <c r="U655" i="3"/>
  <c r="O650" i="4" s="1"/>
  <c r="W655" i="3"/>
  <c r="Q647" i="3"/>
  <c r="R647" i="3"/>
  <c r="S647" i="3"/>
  <c r="W647" i="3"/>
  <c r="U647" i="3"/>
  <c r="O642" i="4" s="1"/>
  <c r="V647" i="3"/>
  <c r="Q639" i="3"/>
  <c r="R639" i="3"/>
  <c r="S639" i="3"/>
  <c r="W639" i="3"/>
  <c r="U639" i="3"/>
  <c r="O634" i="4" s="1"/>
  <c r="V639" i="3"/>
  <c r="Q631" i="3"/>
  <c r="R631" i="3"/>
  <c r="S631" i="3"/>
  <c r="V631" i="3"/>
  <c r="W631" i="3"/>
  <c r="U631" i="3"/>
  <c r="O626" i="4" s="1"/>
  <c r="Q623" i="3"/>
  <c r="R623" i="3"/>
  <c r="S623" i="3"/>
  <c r="W623" i="3"/>
  <c r="V623" i="3"/>
  <c r="U623" i="3"/>
  <c r="O618" i="4" s="1"/>
  <c r="Q615" i="3"/>
  <c r="R615" i="3"/>
  <c r="S615" i="3"/>
  <c r="W615" i="3"/>
  <c r="U615" i="3"/>
  <c r="O610" i="4" s="1"/>
  <c r="V615" i="3"/>
  <c r="Q607" i="3"/>
  <c r="R607" i="3"/>
  <c r="S607" i="3"/>
  <c r="V607" i="3"/>
  <c r="W607" i="3"/>
  <c r="U607" i="3"/>
  <c r="O602" i="4" s="1"/>
  <c r="Q599" i="3"/>
  <c r="R599" i="3"/>
  <c r="S599" i="3"/>
  <c r="V599" i="3"/>
  <c r="W599" i="3"/>
  <c r="U599" i="3"/>
  <c r="O594" i="4" s="1"/>
  <c r="Q591" i="3"/>
  <c r="R591" i="3"/>
  <c r="S591" i="3"/>
  <c r="V591" i="3"/>
  <c r="U591" i="3"/>
  <c r="O586" i="4" s="1"/>
  <c r="W591" i="3"/>
  <c r="Q583" i="3"/>
  <c r="R583" i="3"/>
  <c r="S583" i="3"/>
  <c r="W583" i="3"/>
  <c r="U583" i="3"/>
  <c r="O578" i="4" s="1"/>
  <c r="V583" i="3"/>
  <c r="Q575" i="3"/>
  <c r="R575" i="3"/>
  <c r="S575" i="3"/>
  <c r="W575" i="3"/>
  <c r="U575" i="3"/>
  <c r="O570" i="4" s="1"/>
  <c r="V575" i="3"/>
  <c r="Q567" i="3"/>
  <c r="R567" i="3"/>
  <c r="S567" i="3"/>
  <c r="V567" i="3"/>
  <c r="W567" i="3"/>
  <c r="U567" i="3"/>
  <c r="O562" i="4" s="1"/>
  <c r="Q559" i="3"/>
  <c r="R559" i="3"/>
  <c r="S559" i="3"/>
  <c r="W559" i="3"/>
  <c r="V559" i="3"/>
  <c r="U559" i="3"/>
  <c r="O554" i="4" s="1"/>
  <c r="Q551" i="3"/>
  <c r="R551" i="3"/>
  <c r="S551" i="3"/>
  <c r="W551" i="3"/>
  <c r="U551" i="3"/>
  <c r="O546" i="4" s="1"/>
  <c r="V551" i="3"/>
  <c r="Q543" i="3"/>
  <c r="R543" i="3"/>
  <c r="S543" i="3"/>
  <c r="U543" i="3"/>
  <c r="O538" i="4" s="1"/>
  <c r="V543" i="3"/>
  <c r="W543" i="3"/>
  <c r="Q535" i="3"/>
  <c r="R535" i="3"/>
  <c r="S535" i="3"/>
  <c r="V535" i="3"/>
  <c r="U535" i="3"/>
  <c r="O530" i="4" s="1"/>
  <c r="W535" i="3"/>
  <c r="Q527" i="3"/>
  <c r="R527" i="3"/>
  <c r="S527" i="3"/>
  <c r="V527" i="3"/>
  <c r="W527" i="3"/>
  <c r="U527" i="3"/>
  <c r="O522" i="4" s="1"/>
  <c r="Q519" i="3"/>
  <c r="R519" i="3"/>
  <c r="S519" i="3"/>
  <c r="W519" i="3"/>
  <c r="U519" i="3"/>
  <c r="O514" i="4" s="1"/>
  <c r="V519" i="3"/>
  <c r="Q511" i="3"/>
  <c r="R511" i="3"/>
  <c r="S511" i="3"/>
  <c r="W511" i="3"/>
  <c r="U511" i="3"/>
  <c r="O506" i="4" s="1"/>
  <c r="V511" i="3"/>
  <c r="Q503" i="3"/>
  <c r="R503" i="3"/>
  <c r="S503" i="3"/>
  <c r="V503" i="3"/>
  <c r="W503" i="3"/>
  <c r="U503" i="3"/>
  <c r="O498" i="4" s="1"/>
  <c r="Q495" i="3"/>
  <c r="R495" i="3"/>
  <c r="S495" i="3"/>
  <c r="W495" i="3"/>
  <c r="V495" i="3"/>
  <c r="U495" i="3"/>
  <c r="O490" i="4" s="1"/>
  <c r="Q487" i="3"/>
  <c r="R487" i="3"/>
  <c r="S487" i="3"/>
  <c r="W487" i="3"/>
  <c r="U487" i="3"/>
  <c r="O482" i="4" s="1"/>
  <c r="V487" i="3"/>
  <c r="Q479" i="3"/>
  <c r="R479" i="3"/>
  <c r="S479" i="3"/>
  <c r="V479" i="3"/>
  <c r="U479" i="3"/>
  <c r="O474" i="4" s="1"/>
  <c r="W479" i="3"/>
  <c r="Q471" i="3"/>
  <c r="R471" i="3"/>
  <c r="S471" i="3"/>
  <c r="U471" i="3"/>
  <c r="O466" i="4" s="1"/>
  <c r="V471" i="3"/>
  <c r="W471" i="3"/>
  <c r="Q463" i="3"/>
  <c r="R463" i="3"/>
  <c r="S463" i="3"/>
  <c r="V463" i="3"/>
  <c r="U463" i="3"/>
  <c r="O458" i="4" s="1"/>
  <c r="W463" i="3"/>
  <c r="Q455" i="3"/>
  <c r="R455" i="3"/>
  <c r="S455" i="3"/>
  <c r="W455" i="3"/>
  <c r="V455" i="3"/>
  <c r="U455" i="3"/>
  <c r="O450" i="4" s="1"/>
  <c r="Q447" i="3"/>
  <c r="R447" i="3"/>
  <c r="S447" i="3"/>
  <c r="U447" i="3"/>
  <c r="O442" i="4" s="1"/>
  <c r="W447" i="3"/>
  <c r="V447" i="3"/>
  <c r="Q439" i="3"/>
  <c r="R439" i="3"/>
  <c r="S439" i="3"/>
  <c r="V439" i="3"/>
  <c r="W439" i="3"/>
  <c r="U439" i="3"/>
  <c r="O434" i="4" s="1"/>
  <c r="Q431" i="3"/>
  <c r="R431" i="3"/>
  <c r="S431" i="3"/>
  <c r="W431" i="3"/>
  <c r="V431" i="3"/>
  <c r="U431" i="3"/>
  <c r="O426" i="4" s="1"/>
  <c r="Q423" i="3"/>
  <c r="R423" i="3"/>
  <c r="S423" i="3"/>
  <c r="W423" i="3"/>
  <c r="U423" i="3"/>
  <c r="O418" i="4" s="1"/>
  <c r="V423" i="3"/>
  <c r="Q415" i="3"/>
  <c r="R415" i="3"/>
  <c r="S415" i="3"/>
  <c r="V415" i="3"/>
  <c r="U415" i="3"/>
  <c r="O410" i="4" s="1"/>
  <c r="W415" i="3"/>
  <c r="Q407" i="3"/>
  <c r="R407" i="3"/>
  <c r="S407" i="3"/>
  <c r="U407" i="3"/>
  <c r="O402" i="4" s="1"/>
  <c r="V407" i="3"/>
  <c r="W407" i="3"/>
  <c r="Q399" i="3"/>
  <c r="R399" i="3"/>
  <c r="S399" i="3"/>
  <c r="V399" i="3"/>
  <c r="U399" i="3"/>
  <c r="O394" i="4" s="1"/>
  <c r="W399" i="3"/>
  <c r="Q391" i="3"/>
  <c r="R391" i="3"/>
  <c r="S391" i="3"/>
  <c r="W391" i="3"/>
  <c r="V391" i="3"/>
  <c r="U391" i="3"/>
  <c r="O386" i="4" s="1"/>
  <c r="Q383" i="3"/>
  <c r="R383" i="3"/>
  <c r="S383" i="3"/>
  <c r="W383" i="3"/>
  <c r="U383" i="3"/>
  <c r="O378" i="4" s="1"/>
  <c r="V383" i="3"/>
  <c r="Q375" i="3"/>
  <c r="R375" i="3"/>
  <c r="S375" i="3"/>
  <c r="V375" i="3"/>
  <c r="W375" i="3"/>
  <c r="U375" i="3"/>
  <c r="O370" i="4" s="1"/>
  <c r="Q367" i="3"/>
  <c r="R367" i="3"/>
  <c r="S367" i="3"/>
  <c r="W367" i="3"/>
  <c r="V367" i="3"/>
  <c r="U367" i="3"/>
  <c r="O362" i="4" s="1"/>
  <c r="Q359" i="3"/>
  <c r="R359" i="3"/>
  <c r="S359" i="3"/>
  <c r="W359" i="3"/>
  <c r="U359" i="3"/>
  <c r="O354" i="4" s="1"/>
  <c r="V359" i="3"/>
  <c r="Q351" i="3"/>
  <c r="R351" i="3"/>
  <c r="S351" i="3"/>
  <c r="V351" i="3"/>
  <c r="U351" i="3"/>
  <c r="O346" i="4" s="1"/>
  <c r="W351" i="3"/>
  <c r="Q343" i="3"/>
  <c r="R343" i="3"/>
  <c r="S343" i="3"/>
  <c r="U343" i="3"/>
  <c r="O338" i="4" s="1"/>
  <c r="V343" i="3"/>
  <c r="W343" i="3"/>
  <c r="Q335" i="3"/>
  <c r="R335" i="3"/>
  <c r="S335" i="3"/>
  <c r="V335" i="3"/>
  <c r="U335" i="3"/>
  <c r="O330" i="4" s="1"/>
  <c r="W335" i="3"/>
  <c r="Q327" i="3"/>
  <c r="R327" i="3"/>
  <c r="S327" i="3"/>
  <c r="W327" i="3"/>
  <c r="V327" i="3"/>
  <c r="U327" i="3"/>
  <c r="O322" i="4" s="1"/>
  <c r="Q319" i="3"/>
  <c r="R319" i="3"/>
  <c r="S319" i="3"/>
  <c r="W319" i="3"/>
  <c r="U319" i="3"/>
  <c r="O314" i="4" s="1"/>
  <c r="V319" i="3"/>
  <c r="Q311" i="3"/>
  <c r="R311" i="3"/>
  <c r="S311" i="3"/>
  <c r="W311" i="3"/>
  <c r="V311" i="3"/>
  <c r="U311" i="3"/>
  <c r="O306" i="4" s="1"/>
  <c r="Q303" i="3"/>
  <c r="R303" i="3"/>
  <c r="S303" i="3"/>
  <c r="W303" i="3"/>
  <c r="V303" i="3"/>
  <c r="U303" i="3"/>
  <c r="O298" i="4" s="1"/>
  <c r="Q295" i="3"/>
  <c r="R295" i="3"/>
  <c r="S295" i="3"/>
  <c r="W295" i="3"/>
  <c r="U295" i="3"/>
  <c r="O290" i="4" s="1"/>
  <c r="V295" i="3"/>
  <c r="Q287" i="3"/>
  <c r="R287" i="3"/>
  <c r="S287" i="3"/>
  <c r="W287" i="3"/>
  <c r="V287" i="3"/>
  <c r="U287" i="3"/>
  <c r="O282" i="4" s="1"/>
  <c r="Q279" i="3"/>
  <c r="R279" i="3"/>
  <c r="S279" i="3"/>
  <c r="W279" i="3"/>
  <c r="U279" i="3"/>
  <c r="O274" i="4" s="1"/>
  <c r="V279" i="3"/>
  <c r="Q271" i="3"/>
  <c r="R271" i="3"/>
  <c r="S271" i="3"/>
  <c r="W271" i="3"/>
  <c r="V271" i="3"/>
  <c r="U271" i="3"/>
  <c r="O266" i="4" s="1"/>
  <c r="Q263" i="3"/>
  <c r="R263" i="3"/>
  <c r="S263" i="3"/>
  <c r="W263" i="3"/>
  <c r="V263" i="3"/>
  <c r="U263" i="3"/>
  <c r="O258" i="4" s="1"/>
  <c r="Q255" i="3"/>
  <c r="R255" i="3"/>
  <c r="W255" i="3"/>
  <c r="S255" i="3"/>
  <c r="U255" i="3"/>
  <c r="O250" i="4" s="1"/>
  <c r="V255" i="3"/>
  <c r="Q247" i="3"/>
  <c r="R247" i="3"/>
  <c r="S247" i="3"/>
  <c r="W247" i="3"/>
  <c r="V247" i="3"/>
  <c r="U247" i="3"/>
  <c r="O242" i="4" s="1"/>
  <c r="Q239" i="3"/>
  <c r="R239" i="3"/>
  <c r="S239" i="3"/>
  <c r="W239" i="3"/>
  <c r="V239" i="3"/>
  <c r="U239" i="3"/>
  <c r="O234" i="4" s="1"/>
  <c r="Q231" i="3"/>
  <c r="R231" i="3"/>
  <c r="S231" i="3"/>
  <c r="W231" i="3"/>
  <c r="U231" i="3"/>
  <c r="O226" i="4" s="1"/>
  <c r="V231" i="3"/>
  <c r="Q223" i="3"/>
  <c r="R223" i="3"/>
  <c r="S223" i="3"/>
  <c r="W223" i="3"/>
  <c r="V223" i="3"/>
  <c r="U223" i="3"/>
  <c r="O218" i="4" s="1"/>
  <c r="Q215" i="3"/>
  <c r="R215" i="3"/>
  <c r="S215" i="3"/>
  <c r="W215" i="3"/>
  <c r="U215" i="3"/>
  <c r="O210" i="4" s="1"/>
  <c r="V215" i="3"/>
  <c r="Q207" i="3"/>
  <c r="R207" i="3"/>
  <c r="S207" i="3"/>
  <c r="W207" i="3"/>
  <c r="V207" i="3"/>
  <c r="U207" i="3"/>
  <c r="O202" i="4" s="1"/>
  <c r="Q199" i="3"/>
  <c r="R199" i="3"/>
  <c r="S199" i="3"/>
  <c r="W199" i="3"/>
  <c r="V199" i="3"/>
  <c r="U199" i="3"/>
  <c r="O194" i="4" s="1"/>
  <c r="Q191" i="3"/>
  <c r="R191" i="3"/>
  <c r="S191" i="3"/>
  <c r="W191" i="3"/>
  <c r="U191" i="3"/>
  <c r="O186" i="4" s="1"/>
  <c r="V191" i="3"/>
  <c r="Q183" i="3"/>
  <c r="R183" i="3"/>
  <c r="S183" i="3"/>
  <c r="W183" i="3"/>
  <c r="V183" i="3"/>
  <c r="U183" i="3"/>
  <c r="O178" i="4" s="1"/>
  <c r="Q175" i="3"/>
  <c r="R175" i="3"/>
  <c r="S175" i="3"/>
  <c r="W175" i="3"/>
  <c r="V175" i="3"/>
  <c r="U175" i="3"/>
  <c r="O170" i="4" s="1"/>
  <c r="Q167" i="3"/>
  <c r="R167" i="3"/>
  <c r="S167" i="3"/>
  <c r="W167" i="3"/>
  <c r="U167" i="3"/>
  <c r="O162" i="4" s="1"/>
  <c r="V167" i="3"/>
  <c r="Q159" i="3"/>
  <c r="R159" i="3"/>
  <c r="S159" i="3"/>
  <c r="W159" i="3"/>
  <c r="V159" i="3"/>
  <c r="U159" i="3"/>
  <c r="O154" i="4" s="1"/>
  <c r="Q151" i="3"/>
  <c r="R151" i="3"/>
  <c r="S151" i="3"/>
  <c r="W151" i="3"/>
  <c r="U151" i="3"/>
  <c r="O146" i="4" s="1"/>
  <c r="V151" i="3"/>
  <c r="Q143" i="3"/>
  <c r="R143" i="3"/>
  <c r="S143" i="3"/>
  <c r="W143" i="3"/>
  <c r="V143" i="3"/>
  <c r="U143" i="3"/>
  <c r="O138" i="4" s="1"/>
  <c r="Q135" i="3"/>
  <c r="R135" i="3"/>
  <c r="S135" i="3"/>
  <c r="W135" i="3"/>
  <c r="V135" i="3"/>
  <c r="U135" i="3"/>
  <c r="O130" i="4" s="1"/>
  <c r="Q127" i="3"/>
  <c r="R127" i="3"/>
  <c r="S127" i="3"/>
  <c r="W127" i="3"/>
  <c r="U127" i="3"/>
  <c r="O122" i="4" s="1"/>
  <c r="V127" i="3"/>
  <c r="Q119" i="3"/>
  <c r="R119" i="3"/>
  <c r="S119" i="3"/>
  <c r="W119" i="3"/>
  <c r="V119" i="3"/>
  <c r="U119" i="3"/>
  <c r="O114" i="4" s="1"/>
  <c r="Q111" i="3"/>
  <c r="R111" i="3"/>
  <c r="S111" i="3"/>
  <c r="W111" i="3"/>
  <c r="V111" i="3"/>
  <c r="U111" i="3"/>
  <c r="O106" i="4" s="1"/>
  <c r="Q103" i="3"/>
  <c r="R103" i="3"/>
  <c r="S103" i="3"/>
  <c r="W103" i="3"/>
  <c r="U103" i="3"/>
  <c r="O98" i="4" s="1"/>
  <c r="V103" i="3"/>
  <c r="Q95" i="3"/>
  <c r="R95" i="3"/>
  <c r="S95" i="3"/>
  <c r="W95" i="3"/>
  <c r="V95" i="3"/>
  <c r="U95" i="3"/>
  <c r="O90" i="4" s="1"/>
  <c r="Q87" i="3"/>
  <c r="R87" i="3"/>
  <c r="S87" i="3"/>
  <c r="W87" i="3"/>
  <c r="U87" i="3"/>
  <c r="O82" i="4" s="1"/>
  <c r="V87" i="3"/>
  <c r="Q79" i="3"/>
  <c r="R79" i="3"/>
  <c r="S79" i="3"/>
  <c r="W79" i="3"/>
  <c r="V79" i="3"/>
  <c r="U79" i="3"/>
  <c r="O74" i="4" s="1"/>
  <c r="Q71" i="3"/>
  <c r="R71" i="3"/>
  <c r="S71" i="3"/>
  <c r="W71" i="3"/>
  <c r="V71" i="3"/>
  <c r="U71" i="3"/>
  <c r="O66" i="4" s="1"/>
  <c r="Q63" i="3"/>
  <c r="R63" i="3"/>
  <c r="S63" i="3"/>
  <c r="W63" i="3"/>
  <c r="U63" i="3"/>
  <c r="O58" i="4" s="1"/>
  <c r="V63" i="3"/>
  <c r="Q55" i="3"/>
  <c r="R55" i="3"/>
  <c r="S55" i="3"/>
  <c r="W55" i="3"/>
  <c r="V55" i="3"/>
  <c r="U55" i="3"/>
  <c r="O50" i="4" s="1"/>
  <c r="Q47" i="3"/>
  <c r="R47" i="3"/>
  <c r="S47" i="3"/>
  <c r="W47" i="3"/>
  <c r="V47" i="3"/>
  <c r="U47" i="3"/>
  <c r="O42" i="4" s="1"/>
  <c r="AC17" i="3" a="1"/>
  <c r="AC17" i="3" s="1"/>
  <c r="W46" i="3"/>
  <c r="U46" i="3"/>
  <c r="O41" i="4" s="1"/>
  <c r="S46" i="3"/>
  <c r="R46" i="3"/>
  <c r="V46" i="3"/>
  <c r="Q46" i="3"/>
  <c r="W22" i="3"/>
  <c r="U22" i="3"/>
  <c r="O17" i="4" s="1"/>
  <c r="R22" i="3"/>
  <c r="S22" i="3"/>
  <c r="V22" i="3"/>
  <c r="Q22" i="3"/>
  <c r="R45" i="3"/>
  <c r="V45" i="3"/>
  <c r="U45" i="3"/>
  <c r="O40" i="4" s="1"/>
  <c r="S45" i="3"/>
  <c r="Q45" i="3"/>
  <c r="W45" i="3"/>
  <c r="R37" i="3"/>
  <c r="S37" i="3"/>
  <c r="V37" i="3"/>
  <c r="U37" i="3"/>
  <c r="O32" i="4" s="1"/>
  <c r="Q37" i="3"/>
  <c r="W37" i="3"/>
  <c r="R29" i="3"/>
  <c r="V29" i="3"/>
  <c r="S29" i="3"/>
  <c r="Q29" i="3"/>
  <c r="W29" i="3"/>
  <c r="U29" i="3"/>
  <c r="O24" i="4" s="1"/>
  <c r="R21" i="3"/>
  <c r="V21" i="3"/>
  <c r="U21" i="3"/>
  <c r="O16" i="4" s="1"/>
  <c r="S21" i="3"/>
  <c r="Q21" i="3"/>
  <c r="W21" i="3"/>
  <c r="S44" i="3"/>
  <c r="V44" i="3"/>
  <c r="Q44" i="3"/>
  <c r="W44" i="3"/>
  <c r="U44" i="3"/>
  <c r="O39" i="4" s="1"/>
  <c r="R44" i="3"/>
  <c r="S36" i="3"/>
  <c r="V36" i="3"/>
  <c r="Q36" i="3"/>
  <c r="W36" i="3"/>
  <c r="U36" i="3"/>
  <c r="O31" i="4" s="1"/>
  <c r="R36" i="3"/>
  <c r="S28" i="3"/>
  <c r="V28" i="3"/>
  <c r="Q28" i="3"/>
  <c r="W28" i="3"/>
  <c r="U28" i="3"/>
  <c r="O23" i="4" s="1"/>
  <c r="R28" i="3"/>
  <c r="S20" i="3"/>
  <c r="V20" i="3"/>
  <c r="Q20" i="3"/>
  <c r="W20" i="3"/>
  <c r="U20" i="3"/>
  <c r="O15" i="4" s="1"/>
  <c r="R20" i="3"/>
  <c r="W38" i="3"/>
  <c r="U38" i="3"/>
  <c r="O33" i="4" s="1"/>
  <c r="V38" i="3"/>
  <c r="Q38" i="3"/>
  <c r="R38" i="3"/>
  <c r="S38" i="3"/>
  <c r="S35" i="3"/>
  <c r="Q35" i="3"/>
  <c r="V35" i="3"/>
  <c r="W35" i="3"/>
  <c r="U35" i="3"/>
  <c r="O30" i="4" s="1"/>
  <c r="R35" i="3"/>
  <c r="S19" i="3"/>
  <c r="V19" i="3"/>
  <c r="Q19" i="3"/>
  <c r="W19" i="3"/>
  <c r="U19" i="3"/>
  <c r="O14" i="4" s="1"/>
  <c r="R19" i="3"/>
  <c r="V42" i="3"/>
  <c r="U42" i="3"/>
  <c r="O37" i="4" s="1"/>
  <c r="Q42" i="3"/>
  <c r="W42" i="3"/>
  <c r="R42" i="3"/>
  <c r="S42" i="3"/>
  <c r="V18" i="3"/>
  <c r="Q18" i="3"/>
  <c r="U18" i="3"/>
  <c r="O13" i="4" s="1"/>
  <c r="W18" i="3"/>
  <c r="R18" i="3"/>
  <c r="S18" i="3"/>
  <c r="U41" i="3"/>
  <c r="O36" i="4" s="1"/>
  <c r="V41" i="3"/>
  <c r="Q41" i="3"/>
  <c r="W41" i="3"/>
  <c r="R41" i="3"/>
  <c r="S41" i="3"/>
  <c r="U33" i="3"/>
  <c r="O28" i="4" s="1"/>
  <c r="W33" i="3"/>
  <c r="R33" i="3"/>
  <c r="Q33" i="3"/>
  <c r="V33" i="3"/>
  <c r="S33" i="3"/>
  <c r="W25" i="3"/>
  <c r="V25" i="3"/>
  <c r="R25" i="3"/>
  <c r="Q25" i="3"/>
  <c r="U25" i="3"/>
  <c r="O20" i="4" s="1"/>
  <c r="S25" i="3"/>
  <c r="R17" i="3"/>
  <c r="U17" i="3"/>
  <c r="O12" i="4" s="1"/>
  <c r="V17" i="3"/>
  <c r="Q17" i="3"/>
  <c r="W17" i="3"/>
  <c r="S17" i="3"/>
  <c r="S27" i="3"/>
  <c r="V27" i="3"/>
  <c r="Q27" i="3"/>
  <c r="W27" i="3"/>
  <c r="U27" i="3"/>
  <c r="O22" i="4" s="1"/>
  <c r="R27" i="3"/>
  <c r="V26" i="3"/>
  <c r="W26" i="3"/>
  <c r="Q26" i="3"/>
  <c r="U26" i="3"/>
  <c r="O21" i="4" s="1"/>
  <c r="R26" i="3"/>
  <c r="S26" i="3"/>
  <c r="Q40" i="3"/>
  <c r="W40" i="3"/>
  <c r="U40" i="3"/>
  <c r="O35" i="4" s="1"/>
  <c r="R40" i="3"/>
  <c r="S40" i="3"/>
  <c r="V40" i="3"/>
  <c r="R32" i="3"/>
  <c r="Q32" i="3"/>
  <c r="W32" i="3"/>
  <c r="U32" i="3"/>
  <c r="O27" i="4" s="1"/>
  <c r="S32" i="3"/>
  <c r="V32" i="3"/>
  <c r="Q24" i="3"/>
  <c r="R24" i="3"/>
  <c r="W24" i="3"/>
  <c r="U24" i="3"/>
  <c r="O19" i="4" s="1"/>
  <c r="S24" i="3"/>
  <c r="V24" i="3"/>
  <c r="W30" i="3"/>
  <c r="U30" i="3"/>
  <c r="O25" i="4" s="1"/>
  <c r="R30" i="3"/>
  <c r="Q30" i="3"/>
  <c r="S30" i="3"/>
  <c r="V30" i="3"/>
  <c r="S43" i="3"/>
  <c r="V43" i="3"/>
  <c r="Q43" i="3"/>
  <c r="W43" i="3"/>
  <c r="U43" i="3"/>
  <c r="O38" i="4" s="1"/>
  <c r="R43" i="3"/>
  <c r="V34" i="3"/>
  <c r="Q34" i="3"/>
  <c r="W34" i="3"/>
  <c r="U34" i="3"/>
  <c r="O29" i="4" s="1"/>
  <c r="R34" i="3"/>
  <c r="S34" i="3"/>
  <c r="Q39" i="3"/>
  <c r="W39" i="3"/>
  <c r="U39" i="3"/>
  <c r="O34" i="4" s="1"/>
  <c r="R39" i="3"/>
  <c r="S39" i="3"/>
  <c r="V39" i="3"/>
  <c r="Q31" i="3"/>
  <c r="W31" i="3"/>
  <c r="U31" i="3"/>
  <c r="O26" i="4" s="1"/>
  <c r="S31" i="3"/>
  <c r="R31" i="3"/>
  <c r="V31" i="3"/>
  <c r="Q23" i="3"/>
  <c r="W23" i="3"/>
  <c r="U23" i="3"/>
  <c r="O18" i="4" s="1"/>
  <c r="S23" i="3"/>
  <c r="R23" i="3"/>
  <c r="V23" i="3"/>
  <c r="T542" i="3"/>
  <c r="T1918" i="3"/>
  <c r="T550" i="3"/>
  <c r="AC1639" i="3" a="1"/>
  <c r="AC1639" i="3" s="1"/>
  <c r="AD1639" i="3"/>
  <c r="AC1615" i="3" a="1"/>
  <c r="AC1615" i="3" s="1"/>
  <c r="AD1615" i="3"/>
  <c r="AC1551" i="3" a="1"/>
  <c r="AC1551" i="3" s="1"/>
  <c r="AD1551" i="3"/>
  <c r="AC1447" i="3" a="1"/>
  <c r="AC1447" i="3" s="1"/>
  <c r="AD1447" i="3"/>
  <c r="AC1239" i="3" a="1"/>
  <c r="AC1239" i="3" s="1"/>
  <c r="AD1239" i="3"/>
  <c r="AC1127" i="3" a="1"/>
  <c r="AC1127" i="3" s="1"/>
  <c r="AD1127" i="3"/>
  <c r="AC1111" i="3" a="1"/>
  <c r="AC1111" i="3" s="1"/>
  <c r="AD1111" i="3"/>
  <c r="AC1063" i="3" a="1"/>
  <c r="AC1063" i="3" s="1"/>
  <c r="AD1063" i="3"/>
  <c r="AC935" i="3" a="1"/>
  <c r="AC935" i="3" s="1"/>
  <c r="AD935" i="3"/>
  <c r="AC919" i="3" a="1"/>
  <c r="AC919" i="3" s="1"/>
  <c r="AD919" i="3"/>
  <c r="AC871" i="3" a="1"/>
  <c r="AC871" i="3" s="1"/>
  <c r="AD871" i="3"/>
  <c r="T1997" i="3"/>
  <c r="T1981" i="3"/>
  <c r="T1965" i="3"/>
  <c r="T1949" i="3"/>
  <c r="T1933" i="3"/>
  <c r="T1917" i="3"/>
  <c r="T1893" i="3"/>
  <c r="T1877" i="3"/>
  <c r="T1861" i="3"/>
  <c r="T1837" i="3"/>
  <c r="T1821" i="3"/>
  <c r="T1805" i="3"/>
  <c r="T1789" i="3"/>
  <c r="T1773" i="3"/>
  <c r="T1757" i="3"/>
  <c r="T1741" i="3"/>
  <c r="T1725" i="3"/>
  <c r="T1709" i="3"/>
  <c r="T1693" i="3"/>
  <c r="T1677" i="3"/>
  <c r="T1661" i="3"/>
  <c r="T1645" i="3"/>
  <c r="T1629" i="3"/>
  <c r="T1613" i="3"/>
  <c r="T1597" i="3"/>
  <c r="T1581" i="3"/>
  <c r="T1565" i="3"/>
  <c r="T1549" i="3"/>
  <c r="T1533" i="3"/>
  <c r="T1517" i="3"/>
  <c r="T1501" i="3"/>
  <c r="T1485" i="3"/>
  <c r="T1469" i="3"/>
  <c r="T1453" i="3"/>
  <c r="T1437" i="3"/>
  <c r="T1421" i="3"/>
  <c r="T1405" i="3"/>
  <c r="T1389" i="3"/>
  <c r="T1373" i="3"/>
  <c r="T1357" i="3"/>
  <c r="T1341" i="3"/>
  <c r="T1325" i="3"/>
  <c r="T1309" i="3"/>
  <c r="T1293" i="3"/>
  <c r="T1277" i="3"/>
  <c r="T1261" i="3"/>
  <c r="T1245" i="3"/>
  <c r="T1237" i="3"/>
  <c r="T1221" i="3"/>
  <c r="T1213" i="3"/>
  <c r="T1189" i="3"/>
  <c r="T1173" i="3"/>
  <c r="T1157" i="3"/>
  <c r="T1141" i="3"/>
  <c r="T1125" i="3"/>
  <c r="T1109" i="3"/>
  <c r="T1093" i="3"/>
  <c r="T1077" i="3"/>
  <c r="T1061" i="3"/>
  <c r="T1045" i="3"/>
  <c r="T1029" i="3"/>
  <c r="T1013" i="3"/>
  <c r="T997" i="3"/>
  <c r="T981" i="3"/>
  <c r="T965" i="3"/>
  <c r="T957" i="3"/>
  <c r="T941" i="3"/>
  <c r="T925" i="3"/>
  <c r="T909" i="3"/>
  <c r="T893" i="3"/>
  <c r="T877" i="3"/>
  <c r="T861" i="3"/>
  <c r="T845" i="3"/>
  <c r="T829" i="3"/>
  <c r="T813" i="3"/>
  <c r="T797" i="3"/>
  <c r="T781" i="3"/>
  <c r="T757" i="3"/>
  <c r="T741" i="3"/>
  <c r="T725" i="3"/>
  <c r="T717" i="3"/>
  <c r="T701" i="3"/>
  <c r="T685" i="3"/>
  <c r="T669" i="3"/>
  <c r="T653" i="3"/>
  <c r="T637" i="3"/>
  <c r="T621" i="3"/>
  <c r="T605" i="3"/>
  <c r="T589" i="3"/>
  <c r="T573" i="3"/>
  <c r="T557" i="3"/>
  <c r="T549" i="3"/>
  <c r="T533" i="3"/>
  <c r="T517" i="3"/>
  <c r="T501" i="3"/>
  <c r="T493" i="3"/>
  <c r="T477" i="3"/>
  <c r="T461" i="3"/>
  <c r="T445" i="3"/>
  <c r="T429" i="3"/>
  <c r="T413" i="3"/>
  <c r="T397" i="3"/>
  <c r="T381" i="3"/>
  <c r="T365" i="3"/>
  <c r="T349" i="3"/>
  <c r="T333" i="3"/>
  <c r="T317" i="3"/>
  <c r="T301" i="3"/>
  <c r="T285" i="3"/>
  <c r="T269" i="3"/>
  <c r="T253" i="3"/>
  <c r="T237" i="3"/>
  <c r="T221" i="3"/>
  <c r="T197" i="3"/>
  <c r="T181" i="3"/>
  <c r="T165" i="3"/>
  <c r="T149" i="3"/>
  <c r="T133" i="3"/>
  <c r="T109" i="3"/>
  <c r="T93" i="3"/>
  <c r="T77" i="3"/>
  <c r="T61" i="3"/>
  <c r="T45" i="3"/>
  <c r="T29" i="3"/>
  <c r="AC1998" i="3" a="1"/>
  <c r="AC1998" i="3" s="1"/>
  <c r="AD1998" i="3"/>
  <c r="AC1982" i="3" a="1"/>
  <c r="AC1982" i="3" s="1"/>
  <c r="AD1982" i="3"/>
  <c r="AC1966" i="3" a="1"/>
  <c r="AC1966" i="3" s="1"/>
  <c r="AD1966" i="3"/>
  <c r="AC1950" i="3" a="1"/>
  <c r="AC1950" i="3" s="1"/>
  <c r="AD1950" i="3"/>
  <c r="AC1934" i="3" a="1"/>
  <c r="AC1934" i="3" s="1"/>
  <c r="AD1934" i="3"/>
  <c r="AC1918" i="3" a="1"/>
  <c r="AC1918" i="3" s="1"/>
  <c r="AD1918" i="3"/>
  <c r="AC1902" i="3" a="1"/>
  <c r="AC1902" i="3" s="1"/>
  <c r="AD1902" i="3"/>
  <c r="AC1886" i="3" a="1"/>
  <c r="AC1886" i="3" s="1"/>
  <c r="AD1886" i="3"/>
  <c r="AC1870" i="3" a="1"/>
  <c r="AC1870" i="3" s="1"/>
  <c r="AD1870" i="3"/>
  <c r="AC1854" i="3" a="1"/>
  <c r="AC1854" i="3" s="1"/>
  <c r="AD1854" i="3"/>
  <c r="AC1838" i="3" a="1"/>
  <c r="AC1838" i="3" s="1"/>
  <c r="AD1838" i="3"/>
  <c r="AC1822" i="3" a="1"/>
  <c r="AC1822" i="3" s="1"/>
  <c r="AD1822" i="3"/>
  <c r="AC1806" i="3" a="1"/>
  <c r="AC1806" i="3" s="1"/>
  <c r="AD1806" i="3"/>
  <c r="AC1790" i="3" a="1"/>
  <c r="AC1790" i="3" s="1"/>
  <c r="AD1790" i="3"/>
  <c r="AC1774" i="3" a="1"/>
  <c r="AC1774" i="3" s="1"/>
  <c r="AD1774" i="3"/>
  <c r="AC1758" i="3" a="1"/>
  <c r="AC1758" i="3" s="1"/>
  <c r="AD1758" i="3"/>
  <c r="AC1742" i="3" a="1"/>
  <c r="AC1742" i="3" s="1"/>
  <c r="AD1742" i="3"/>
  <c r="AC1726" i="3" a="1"/>
  <c r="AC1726" i="3" s="1"/>
  <c r="AD1726" i="3"/>
  <c r="AC1710" i="3" a="1"/>
  <c r="AC1710" i="3" s="1"/>
  <c r="AD1710" i="3"/>
  <c r="AC1694" i="3" a="1"/>
  <c r="AC1694" i="3" s="1"/>
  <c r="AD1694" i="3"/>
  <c r="AC1678" i="3" a="1"/>
  <c r="AC1678" i="3" s="1"/>
  <c r="AD1678" i="3"/>
  <c r="AC1662" i="3" a="1"/>
  <c r="AC1662" i="3" s="1"/>
  <c r="AD1662" i="3"/>
  <c r="T1998" i="3"/>
  <c r="T1974" i="3"/>
  <c r="T1950" i="3"/>
  <c r="T1926" i="3"/>
  <c r="T1894" i="3"/>
  <c r="T1870" i="3"/>
  <c r="T1846" i="3"/>
  <c r="T1830" i="3"/>
  <c r="T1806" i="3"/>
  <c r="T1782" i="3"/>
  <c r="T1758" i="3"/>
  <c r="T1734" i="3"/>
  <c r="T1710" i="3"/>
  <c r="T1686" i="3"/>
  <c r="T1662" i="3"/>
  <c r="T1638" i="3"/>
  <c r="T1614" i="3"/>
  <c r="T1590" i="3"/>
  <c r="T1574" i="3"/>
  <c r="T1558" i="3"/>
  <c r="T1534" i="3"/>
  <c r="T1502" i="3"/>
  <c r="T1478" i="3"/>
  <c r="T1454" i="3"/>
  <c r="T1430" i="3"/>
  <c r="T1406" i="3"/>
  <c r="T1382" i="3"/>
  <c r="T1358" i="3"/>
  <c r="T1334" i="3"/>
  <c r="T1310" i="3"/>
  <c r="T1286" i="3"/>
  <c r="T1262" i="3"/>
  <c r="T1238" i="3"/>
  <c r="T1214" i="3"/>
  <c r="T1190" i="3"/>
  <c r="T1166" i="3"/>
  <c r="T1142" i="3"/>
  <c r="T1118" i="3"/>
  <c r="T1094" i="3"/>
  <c r="T1070" i="3"/>
  <c r="T1046" i="3"/>
  <c r="T1022" i="3"/>
  <c r="T998" i="3"/>
  <c r="T966" i="3"/>
  <c r="T934" i="3"/>
  <c r="T910" i="3"/>
  <c r="T886" i="3"/>
  <c r="T862" i="3"/>
  <c r="T838" i="3"/>
  <c r="T814" i="3"/>
  <c r="T790" i="3"/>
  <c r="T774" i="3"/>
  <c r="T750" i="3"/>
  <c r="T726" i="3"/>
  <c r="T702" i="3"/>
  <c r="T678" i="3"/>
  <c r="T662" i="3"/>
  <c r="T638" i="3"/>
  <c r="T606" i="3"/>
  <c r="T574" i="3"/>
  <c r="T510" i="3"/>
  <c r="T486" i="3"/>
  <c r="T454" i="3"/>
  <c r="T430" i="3"/>
  <c r="T406" i="3"/>
  <c r="T382" i="3"/>
  <c r="T358" i="3"/>
  <c r="T334" i="3"/>
  <c r="T310" i="3"/>
  <c r="T286" i="3"/>
  <c r="T262" i="3"/>
  <c r="T238" i="3"/>
  <c r="T222" i="3"/>
  <c r="T198" i="3"/>
  <c r="T174" i="3"/>
  <c r="T158" i="3"/>
  <c r="T134" i="3"/>
  <c r="T118" i="3"/>
  <c r="T102" i="3"/>
  <c r="T78" i="3"/>
  <c r="T62" i="3"/>
  <c r="T46" i="3"/>
  <c r="T30" i="3"/>
  <c r="AC1175" i="3" a="1"/>
  <c r="AC1175" i="3" s="1"/>
  <c r="AD1175" i="3"/>
  <c r="AC999" i="3" a="1"/>
  <c r="AC999" i="3" s="1"/>
  <c r="AD999" i="3"/>
  <c r="AC983" i="3" a="1"/>
  <c r="AC983" i="3" s="1"/>
  <c r="AD983" i="3"/>
  <c r="AC791" i="3" a="1"/>
  <c r="AC791" i="3" s="1"/>
  <c r="AD791" i="3"/>
  <c r="AC671" i="3" a="1"/>
  <c r="AC671" i="3" s="1"/>
  <c r="AD671" i="3"/>
  <c r="AC647" i="3" a="1"/>
  <c r="AC647" i="3" s="1"/>
  <c r="AD647" i="3"/>
  <c r="AC519" i="3" a="1"/>
  <c r="AC519" i="3" s="1"/>
  <c r="AD519" i="3"/>
  <c r="T1901" i="3"/>
  <c r="T1205" i="3"/>
  <c r="T1995" i="3"/>
  <c r="T1987" i="3"/>
  <c r="T1979" i="3"/>
  <c r="T1971" i="3"/>
  <c r="T1963" i="3"/>
  <c r="T1955" i="3"/>
  <c r="T1947" i="3"/>
  <c r="T1939" i="3"/>
  <c r="AC855" i="3" a="1"/>
  <c r="AC855" i="3" s="1"/>
  <c r="AD855" i="3"/>
  <c r="AC743" i="3" a="1"/>
  <c r="AC743" i="3" s="1"/>
  <c r="AD743" i="3"/>
  <c r="AC727" i="3" a="1"/>
  <c r="AC727" i="3" s="1"/>
  <c r="AD727" i="3"/>
  <c r="T1845" i="3"/>
  <c r="T1197" i="3"/>
  <c r="T1986" i="3"/>
  <c r="T1970" i="3"/>
  <c r="T1954" i="3"/>
  <c r="T1938" i="3"/>
  <c r="T1922" i="3"/>
  <c r="T1906" i="3"/>
  <c r="T1890" i="3"/>
  <c r="T1874" i="3"/>
  <c r="T1858" i="3"/>
  <c r="T1842" i="3"/>
  <c r="T1826" i="3"/>
  <c r="T1810" i="3"/>
  <c r="T1794" i="3"/>
  <c r="T1778" i="3"/>
  <c r="T1762" i="3"/>
  <c r="T1746" i="3"/>
  <c r="T1730" i="3"/>
  <c r="T1714" i="3"/>
  <c r="T1698" i="3"/>
  <c r="T1682" i="3"/>
  <c r="T1666" i="3"/>
  <c r="T1650" i="3"/>
  <c r="T1626" i="3"/>
  <c r="T1610" i="3"/>
  <c r="T1594" i="3"/>
  <c r="T1578" i="3"/>
  <c r="T1562" i="3"/>
  <c r="T1546" i="3"/>
  <c r="T1530" i="3"/>
  <c r="T1514" i="3"/>
  <c r="T1490" i="3"/>
  <c r="T1474" i="3"/>
  <c r="T1458" i="3"/>
  <c r="T1442" i="3"/>
  <c r="T1426" i="3"/>
  <c r="T1410" i="3"/>
  <c r="T1394" i="3"/>
  <c r="T1378" i="3"/>
  <c r="T1354" i="3"/>
  <c r="T1338" i="3"/>
  <c r="T1322" i="3"/>
  <c r="T1306" i="3"/>
  <c r="T1290" i="3"/>
  <c r="T1274" i="3"/>
  <c r="T1258" i="3"/>
  <c r="T1242" i="3"/>
  <c r="T1226" i="3"/>
  <c r="T1210" i="3"/>
  <c r="T1194" i="3"/>
  <c r="T1178" i="3"/>
  <c r="T1162" i="3"/>
  <c r="T1146" i="3"/>
  <c r="T1130" i="3"/>
  <c r="T1114" i="3"/>
  <c r="T1098" i="3"/>
  <c r="T1082" i="3"/>
  <c r="T1066" i="3"/>
  <c r="T1050" i="3"/>
  <c r="T1034" i="3"/>
  <c r="T1018" i="3"/>
  <c r="T1002" i="3"/>
  <c r="T986" i="3"/>
  <c r="T970" i="3"/>
  <c r="T954" i="3"/>
  <c r="T938" i="3"/>
  <c r="T922" i="3"/>
  <c r="T898" i="3"/>
  <c r="T874" i="3"/>
  <c r="T834" i="3"/>
  <c r="T698" i="3"/>
  <c r="T18" i="3"/>
  <c r="T1990" i="3"/>
  <c r="T1966" i="3"/>
  <c r="T1942" i="3"/>
  <c r="T1910" i="3"/>
  <c r="T1886" i="3"/>
  <c r="T1862" i="3"/>
  <c r="T1838" i="3"/>
  <c r="T1814" i="3"/>
  <c r="T1790" i="3"/>
  <c r="T1766" i="3"/>
  <c r="T1742" i="3"/>
  <c r="T1718" i="3"/>
  <c r="T1694" i="3"/>
  <c r="T1670" i="3"/>
  <c r="T1646" i="3"/>
  <c r="T1622" i="3"/>
  <c r="T1598" i="3"/>
  <c r="T1566" i="3"/>
  <c r="T1542" i="3"/>
  <c r="T1518" i="3"/>
  <c r="T1494" i="3"/>
  <c r="T1470" i="3"/>
  <c r="T1446" i="3"/>
  <c r="T1422" i="3"/>
  <c r="T1390" i="3"/>
  <c r="T1366" i="3"/>
  <c r="T1342" i="3"/>
  <c r="T1318" i="3"/>
  <c r="T1294" i="3"/>
  <c r="T1270" i="3"/>
  <c r="T1246" i="3"/>
  <c r="T1222" i="3"/>
  <c r="T1198" i="3"/>
  <c r="T1174" i="3"/>
  <c r="T1150" i="3"/>
  <c r="T1126" i="3"/>
  <c r="T1102" i="3"/>
  <c r="T1078" i="3"/>
  <c r="T1054" i="3"/>
  <c r="T1030" i="3"/>
  <c r="T1006" i="3"/>
  <c r="T982" i="3"/>
  <c r="T958" i="3"/>
  <c r="T942" i="3"/>
  <c r="T926" i="3"/>
  <c r="T902" i="3"/>
  <c r="T878" i="3"/>
  <c r="T846" i="3"/>
  <c r="T822" i="3"/>
  <c r="T798" i="3"/>
  <c r="T766" i="3"/>
  <c r="T742" i="3"/>
  <c r="T718" i="3"/>
  <c r="T686" i="3"/>
  <c r="T654" i="3"/>
  <c r="T614" i="3"/>
  <c r="T526" i="3"/>
  <c r="T502" i="3"/>
  <c r="T478" i="3"/>
  <c r="T446" i="3"/>
  <c r="T422" i="3"/>
  <c r="T398" i="3"/>
  <c r="T374" i="3"/>
  <c r="T350" i="3"/>
  <c r="T326" i="3"/>
  <c r="T302" i="3"/>
  <c r="T278" i="3"/>
  <c r="T254" i="3"/>
  <c r="T230" i="3"/>
  <c r="T206" i="3"/>
  <c r="T190" i="3"/>
  <c r="T166" i="3"/>
  <c r="T150" i="3"/>
  <c r="T126" i="3"/>
  <c r="T110" i="3"/>
  <c r="T94" i="3"/>
  <c r="T70" i="3"/>
  <c r="T54" i="3"/>
  <c r="T38" i="3"/>
  <c r="T22" i="3"/>
  <c r="AC1559" i="3" a="1"/>
  <c r="AC1559" i="3" s="1"/>
  <c r="AD1559" i="3"/>
  <c r="AC1511" i="3" a="1"/>
  <c r="AC1511" i="3" s="1"/>
  <c r="AD1511" i="3"/>
  <c r="AC1295" i="3" a="1"/>
  <c r="AC1295" i="3" s="1"/>
  <c r="AD1295" i="3"/>
  <c r="AC1255" i="3" a="1"/>
  <c r="AC1255" i="3" s="1"/>
  <c r="AD1255" i="3"/>
  <c r="AC1191" i="3" a="1"/>
  <c r="AC1191" i="3" s="1"/>
  <c r="AD1191" i="3"/>
  <c r="AC1047" i="3" a="1"/>
  <c r="AC1047" i="3" s="1"/>
  <c r="AD1047" i="3"/>
  <c r="AC807" i="3" a="1"/>
  <c r="AC807" i="3" s="1"/>
  <c r="AD807" i="3"/>
  <c r="AC543" i="3" a="1"/>
  <c r="AC543" i="3" s="1"/>
  <c r="AD543" i="3"/>
  <c r="T1989" i="3"/>
  <c r="T1973" i="3"/>
  <c r="T1957" i="3"/>
  <c r="T1941" i="3"/>
  <c r="T1925" i="3"/>
  <c r="T1909" i="3"/>
  <c r="T1885" i="3"/>
  <c r="T1869" i="3"/>
  <c r="T1853" i="3"/>
  <c r="T1829" i="3"/>
  <c r="T1813" i="3"/>
  <c r="T1797" i="3"/>
  <c r="T1781" i="3"/>
  <c r="T1765" i="3"/>
  <c r="T1749" i="3"/>
  <c r="T1733" i="3"/>
  <c r="T1717" i="3"/>
  <c r="T1701" i="3"/>
  <c r="T1685" i="3"/>
  <c r="T1669" i="3"/>
  <c r="T1653" i="3"/>
  <c r="T1637" i="3"/>
  <c r="T1621" i="3"/>
  <c r="T1605" i="3"/>
  <c r="T1589" i="3"/>
  <c r="T1573" i="3"/>
  <c r="T1557" i="3"/>
  <c r="T1541" i="3"/>
  <c r="T1525" i="3"/>
  <c r="T1509" i="3"/>
  <c r="T1493" i="3"/>
  <c r="T1477" i="3"/>
  <c r="T1461" i="3"/>
  <c r="T1445" i="3"/>
  <c r="T1429" i="3"/>
  <c r="T1413" i="3"/>
  <c r="T1397" i="3"/>
  <c r="T1381" i="3"/>
  <c r="T1365" i="3"/>
  <c r="T1349" i="3"/>
  <c r="T1333" i="3"/>
  <c r="T1317" i="3"/>
  <c r="T1301" i="3"/>
  <c r="T1285" i="3"/>
  <c r="T1269" i="3"/>
  <c r="T1253" i="3"/>
  <c r="T1229" i="3"/>
  <c r="T1181" i="3"/>
  <c r="T1165" i="3"/>
  <c r="T1149" i="3"/>
  <c r="T1133" i="3"/>
  <c r="T1117" i="3"/>
  <c r="T1101" i="3"/>
  <c r="T1085" i="3"/>
  <c r="T1069" i="3"/>
  <c r="T1053" i="3"/>
  <c r="T1037" i="3"/>
  <c r="T1021" i="3"/>
  <c r="T1005" i="3"/>
  <c r="T989" i="3"/>
  <c r="T973" i="3"/>
  <c r="T949" i="3"/>
  <c r="T933" i="3"/>
  <c r="T917" i="3"/>
  <c r="T901" i="3"/>
  <c r="T885" i="3"/>
  <c r="T869" i="3"/>
  <c r="T853" i="3"/>
  <c r="T837" i="3"/>
  <c r="T821" i="3"/>
  <c r="T805" i="3"/>
  <c r="T789" i="3"/>
  <c r="T773" i="3"/>
  <c r="T765" i="3"/>
  <c r="T749" i="3"/>
  <c r="T733" i="3"/>
  <c r="T709" i="3"/>
  <c r="T693" i="3"/>
  <c r="T677" i="3"/>
  <c r="T661" i="3"/>
  <c r="T645" i="3"/>
  <c r="T629" i="3"/>
  <c r="T613" i="3"/>
  <c r="T597" i="3"/>
  <c r="T581" i="3"/>
  <c r="T565" i="3"/>
  <c r="T541" i="3"/>
  <c r="T525" i="3"/>
  <c r="T509" i="3"/>
  <c r="T485" i="3"/>
  <c r="T469" i="3"/>
  <c r="T453" i="3"/>
  <c r="T437" i="3"/>
  <c r="T421" i="3"/>
  <c r="T405" i="3"/>
  <c r="T389" i="3"/>
  <c r="T373" i="3"/>
  <c r="T357" i="3"/>
  <c r="T341" i="3"/>
  <c r="T325" i="3"/>
  <c r="T309" i="3"/>
  <c r="T293" i="3"/>
  <c r="T277" i="3"/>
  <c r="T261" i="3"/>
  <c r="T245" i="3"/>
  <c r="T229" i="3"/>
  <c r="T213" i="3"/>
  <c r="T205" i="3"/>
  <c r="T189" i="3"/>
  <c r="T173" i="3"/>
  <c r="T157" i="3"/>
  <c r="T141" i="3"/>
  <c r="T125" i="3"/>
  <c r="T117" i="3"/>
  <c r="T101" i="3"/>
  <c r="T85" i="3"/>
  <c r="T69" i="3"/>
  <c r="T53" i="3"/>
  <c r="T37" i="3"/>
  <c r="T21" i="3"/>
  <c r="T1994" i="3"/>
  <c r="T1978" i="3"/>
  <c r="T1962" i="3"/>
  <c r="T1946" i="3"/>
  <c r="T1930" i="3"/>
  <c r="T1914" i="3"/>
  <c r="T1898" i="3"/>
  <c r="T1882" i="3"/>
  <c r="T1866" i="3"/>
  <c r="T1850" i="3"/>
  <c r="T1834" i="3"/>
  <c r="T1818" i="3"/>
  <c r="T1802" i="3"/>
  <c r="T1786" i="3"/>
  <c r="T1770" i="3"/>
  <c r="T1754" i="3"/>
  <c r="T1738" i="3"/>
  <c r="T1722" i="3"/>
  <c r="T1706" i="3"/>
  <c r="T1690" i="3"/>
  <c r="T1674" i="3"/>
  <c r="T1658" i="3"/>
  <c r="T1642" i="3"/>
  <c r="T1634" i="3"/>
  <c r="T1618" i="3"/>
  <c r="T1602" i="3"/>
  <c r="T1586" i="3"/>
  <c r="T1570" i="3"/>
  <c r="T1554" i="3"/>
  <c r="T1538" i="3"/>
  <c r="T1522" i="3"/>
  <c r="T1506" i="3"/>
  <c r="T1498" i="3"/>
  <c r="T1482" i="3"/>
  <c r="T1466" i="3"/>
  <c r="T1450" i="3"/>
  <c r="T1434" i="3"/>
  <c r="T1418" i="3"/>
  <c r="T1402" i="3"/>
  <c r="T1386" i="3"/>
  <c r="T1370" i="3"/>
  <c r="T1362" i="3"/>
  <c r="T1346" i="3"/>
  <c r="T1330" i="3"/>
  <c r="T1314" i="3"/>
  <c r="T1298" i="3"/>
  <c r="T1282" i="3"/>
  <c r="T1266" i="3"/>
  <c r="T1250" i="3"/>
  <c r="T1234" i="3"/>
  <c r="T1218" i="3"/>
  <c r="T1202" i="3"/>
  <c r="T1186" i="3"/>
  <c r="T1170" i="3"/>
  <c r="T1154" i="3"/>
  <c r="T1138" i="3"/>
  <c r="T1122" i="3"/>
  <c r="T1106" i="3"/>
  <c r="T1090" i="3"/>
  <c r="T1074" i="3"/>
  <c r="T1058" i="3"/>
  <c r="T1042" i="3"/>
  <c r="T1026" i="3"/>
  <c r="T1010" i="3"/>
  <c r="T994" i="3"/>
  <c r="T978" i="3"/>
  <c r="T962" i="3"/>
  <c r="T946" i="3"/>
  <c r="T930" i="3"/>
  <c r="T914" i="3"/>
  <c r="T906" i="3"/>
  <c r="T890" i="3"/>
  <c r="T882" i="3"/>
  <c r="T866" i="3"/>
  <c r="T858" i="3"/>
  <c r="T850" i="3"/>
  <c r="T842" i="3"/>
  <c r="T826" i="3"/>
  <c r="T818" i="3"/>
  <c r="T810" i="3"/>
  <c r="T802" i="3"/>
  <c r="T794" i="3"/>
  <c r="T786" i="3"/>
  <c r="T778" i="3"/>
  <c r="T770" i="3"/>
  <c r="T762" i="3"/>
  <c r="T754" i="3"/>
  <c r="T746" i="3"/>
  <c r="T738" i="3"/>
  <c r="T730" i="3"/>
  <c r="T722" i="3"/>
  <c r="T714" i="3"/>
  <c r="T706" i="3"/>
  <c r="T690" i="3"/>
  <c r="T682" i="3"/>
  <c r="T674" i="3"/>
  <c r="T666" i="3"/>
  <c r="T658" i="3"/>
  <c r="T650" i="3"/>
  <c r="T642" i="3"/>
  <c r="T634" i="3"/>
  <c r="T626" i="3"/>
  <c r="T618" i="3"/>
  <c r="T610" i="3"/>
  <c r="T602" i="3"/>
  <c r="T594" i="3"/>
  <c r="T586" i="3"/>
  <c r="T578" i="3"/>
  <c r="T570" i="3"/>
  <c r="T562" i="3"/>
  <c r="T554" i="3"/>
  <c r="T546" i="3"/>
  <c r="T538" i="3"/>
  <c r="T530" i="3"/>
  <c r="T522" i="3"/>
  <c r="T514" i="3"/>
  <c r="T506" i="3"/>
  <c r="T498" i="3"/>
  <c r="T490" i="3"/>
  <c r="T482" i="3"/>
  <c r="T474" i="3"/>
  <c r="T466" i="3"/>
  <c r="T458" i="3"/>
  <c r="T450" i="3"/>
  <c r="T442" i="3"/>
  <c r="T434" i="3"/>
  <c r="T426" i="3"/>
  <c r="T418" i="3"/>
  <c r="T410" i="3"/>
  <c r="T402" i="3"/>
  <c r="T394" i="3"/>
  <c r="T386" i="3"/>
  <c r="T378" i="3"/>
  <c r="T370" i="3"/>
  <c r="T362" i="3"/>
  <c r="T354" i="3"/>
  <c r="T346" i="3"/>
  <c r="T338" i="3"/>
  <c r="T330" i="3"/>
  <c r="T322" i="3"/>
  <c r="T314" i="3"/>
  <c r="T306" i="3"/>
  <c r="T298" i="3"/>
  <c r="T290" i="3"/>
  <c r="T282" i="3"/>
  <c r="T274" i="3"/>
  <c r="T266" i="3"/>
  <c r="T258" i="3"/>
  <c r="T250" i="3"/>
  <c r="T242" i="3"/>
  <c r="T234" i="3"/>
  <c r="T226" i="3"/>
  <c r="T218" i="3"/>
  <c r="T210" i="3"/>
  <c r="T202" i="3"/>
  <c r="T194" i="3"/>
  <c r="T186" i="3"/>
  <c r="T178" i="3"/>
  <c r="T170" i="3"/>
  <c r="T162" i="3"/>
  <c r="T154" i="3"/>
  <c r="T146" i="3"/>
  <c r="T138" i="3"/>
  <c r="T130" i="3"/>
  <c r="T122" i="3"/>
  <c r="T114" i="3"/>
  <c r="T106" i="3"/>
  <c r="T98" i="3"/>
  <c r="T90" i="3"/>
  <c r="T82" i="3"/>
  <c r="T74" i="3"/>
  <c r="T66" i="3"/>
  <c r="T58" i="3"/>
  <c r="T50" i="3"/>
  <c r="T42" i="3"/>
  <c r="T34" i="3"/>
  <c r="T26" i="3"/>
  <c r="T518" i="3"/>
  <c r="T494" i="3"/>
  <c r="T462" i="3"/>
  <c r="T438" i="3"/>
  <c r="T414" i="3"/>
  <c r="T390" i="3"/>
  <c r="T366" i="3"/>
  <c r="T342" i="3"/>
  <c r="T318" i="3"/>
  <c r="T294" i="3"/>
  <c r="T270" i="3"/>
  <c r="T246" i="3"/>
  <c r="T214" i="3"/>
  <c r="T182" i="3"/>
  <c r="T142" i="3"/>
  <c r="T86" i="3"/>
  <c r="T2000" i="3"/>
  <c r="T1992" i="3"/>
  <c r="T1984" i="3"/>
  <c r="T1976" i="3"/>
  <c r="T1968" i="3"/>
  <c r="T1960" i="3"/>
  <c r="T1952" i="3"/>
  <c r="T1944" i="3"/>
  <c r="T1936" i="3"/>
  <c r="T1928" i="3"/>
  <c r="T1920" i="3"/>
  <c r="T1912" i="3"/>
  <c r="T1904" i="3"/>
  <c r="T1896" i="3"/>
  <c r="T1888" i="3"/>
  <c r="T1880" i="3"/>
  <c r="T1872" i="3"/>
  <c r="T1864" i="3"/>
  <c r="T1856" i="3"/>
  <c r="T1848" i="3"/>
  <c r="T1840" i="3"/>
  <c r="T1832" i="3"/>
  <c r="T1824" i="3"/>
  <c r="T1816" i="3"/>
  <c r="T1808" i="3"/>
  <c r="T1800" i="3"/>
  <c r="T1792" i="3"/>
  <c r="T1784" i="3"/>
  <c r="T1776" i="3"/>
  <c r="T1768" i="3"/>
  <c r="T1760" i="3"/>
  <c r="T1752" i="3"/>
  <c r="T1744" i="3"/>
  <c r="T1736" i="3"/>
  <c r="T1728" i="3"/>
  <c r="T1720" i="3"/>
  <c r="T1712" i="3"/>
  <c r="T1704" i="3"/>
  <c r="T1696" i="3"/>
  <c r="T1688" i="3"/>
  <c r="T1680" i="3"/>
  <c r="T1672" i="3"/>
  <c r="T1664" i="3"/>
  <c r="T1656" i="3"/>
  <c r="T1648" i="3"/>
  <c r="T1640" i="3"/>
  <c r="T1632" i="3"/>
  <c r="T1624" i="3"/>
  <c r="T1616" i="3"/>
  <c r="T1608" i="3"/>
  <c r="T1600" i="3"/>
  <c r="T1592" i="3"/>
  <c r="T1584" i="3"/>
  <c r="T1576" i="3"/>
  <c r="T1568" i="3"/>
  <c r="T1560" i="3"/>
  <c r="T1552" i="3"/>
  <c r="T1544" i="3"/>
  <c r="T1536" i="3"/>
  <c r="T1528" i="3"/>
  <c r="T1520" i="3"/>
  <c r="T1512" i="3"/>
  <c r="T1504" i="3"/>
  <c r="T1496" i="3"/>
  <c r="T1488" i="3"/>
  <c r="T1480" i="3"/>
  <c r="T1472" i="3"/>
  <c r="T1464" i="3"/>
  <c r="T1456" i="3"/>
  <c r="T1448" i="3"/>
  <c r="T1440" i="3"/>
  <c r="T1432" i="3"/>
  <c r="T1424" i="3"/>
  <c r="T1416" i="3"/>
  <c r="T1408" i="3"/>
  <c r="T1400" i="3"/>
  <c r="T1392" i="3"/>
  <c r="T1384" i="3"/>
  <c r="T1376" i="3"/>
  <c r="T1368" i="3"/>
  <c r="T1360" i="3"/>
  <c r="T1352" i="3"/>
  <c r="T1344" i="3"/>
  <c r="T1336" i="3"/>
  <c r="T1328" i="3"/>
  <c r="T1320" i="3"/>
  <c r="T1312" i="3"/>
  <c r="T1304" i="3"/>
  <c r="T1296" i="3"/>
  <c r="T1288" i="3"/>
  <c r="T1280" i="3"/>
  <c r="T1272" i="3"/>
  <c r="T1264" i="3"/>
  <c r="T1256" i="3"/>
  <c r="T1248" i="3"/>
  <c r="T1240" i="3"/>
  <c r="T1232" i="3"/>
  <c r="T1224" i="3"/>
  <c r="T1216" i="3"/>
  <c r="T1208" i="3"/>
  <c r="T1200" i="3"/>
  <c r="T1192" i="3"/>
  <c r="T1184" i="3"/>
  <c r="T1176" i="3"/>
  <c r="T1168" i="3"/>
  <c r="T1160" i="3"/>
  <c r="T1152" i="3"/>
  <c r="T1144" i="3"/>
  <c r="T1136" i="3"/>
  <c r="T1128" i="3"/>
  <c r="T1120" i="3"/>
  <c r="T1112" i="3"/>
  <c r="T1104" i="3"/>
  <c r="T1096" i="3"/>
  <c r="T1088" i="3"/>
  <c r="T1080" i="3"/>
  <c r="T1072" i="3"/>
  <c r="T1064" i="3"/>
  <c r="T1056" i="3"/>
  <c r="T1048" i="3"/>
  <c r="T1040" i="3"/>
  <c r="T1032" i="3"/>
  <c r="T1024" i="3"/>
  <c r="T1016" i="3"/>
  <c r="T1008" i="3"/>
  <c r="T1000" i="3"/>
  <c r="T992" i="3"/>
  <c r="T984" i="3"/>
  <c r="T976" i="3"/>
  <c r="T968" i="3"/>
  <c r="T960" i="3"/>
  <c r="T952" i="3"/>
  <c r="T944" i="3"/>
  <c r="T936" i="3"/>
  <c r="T928" i="3"/>
  <c r="T920" i="3"/>
  <c r="T912" i="3"/>
  <c r="T904" i="3"/>
  <c r="T896" i="3"/>
  <c r="T888" i="3"/>
  <c r="T880" i="3"/>
  <c r="T872" i="3"/>
  <c r="T864" i="3"/>
  <c r="T856" i="3"/>
  <c r="T848" i="3"/>
  <c r="T840" i="3"/>
  <c r="T832" i="3"/>
  <c r="T824" i="3"/>
  <c r="T816" i="3"/>
  <c r="T808" i="3"/>
  <c r="T800" i="3"/>
  <c r="T792" i="3"/>
  <c r="T784" i="3"/>
  <c r="T776" i="3"/>
  <c r="T768" i="3"/>
  <c r="T760" i="3"/>
  <c r="T752" i="3"/>
  <c r="T744" i="3"/>
  <c r="T736" i="3"/>
  <c r="T728" i="3"/>
  <c r="T720" i="3"/>
  <c r="T712" i="3"/>
  <c r="T704" i="3"/>
  <c r="T696" i="3"/>
  <c r="T688" i="3"/>
  <c r="T680" i="3"/>
  <c r="T672" i="3"/>
  <c r="T664" i="3"/>
  <c r="T656" i="3"/>
  <c r="T648" i="3"/>
  <c r="T640" i="3"/>
  <c r="T632" i="3"/>
  <c r="T624" i="3"/>
  <c r="T616" i="3"/>
  <c r="T608" i="3"/>
  <c r="T600" i="3"/>
  <c r="T592" i="3"/>
  <c r="T584" i="3"/>
  <c r="T576" i="3"/>
  <c r="T568" i="3"/>
  <c r="T560" i="3"/>
  <c r="T552" i="3"/>
  <c r="T544" i="3"/>
  <c r="T536" i="3"/>
  <c r="T528" i="3"/>
  <c r="T520" i="3"/>
  <c r="T512" i="3"/>
  <c r="T504" i="3"/>
  <c r="T496" i="3"/>
  <c r="T488" i="3"/>
  <c r="T480" i="3"/>
  <c r="T472" i="3"/>
  <c r="T464" i="3"/>
  <c r="T456" i="3"/>
  <c r="T448" i="3"/>
  <c r="T440" i="3"/>
  <c r="T432" i="3"/>
  <c r="T424" i="3"/>
  <c r="T416" i="3"/>
  <c r="T408" i="3"/>
  <c r="T400" i="3"/>
  <c r="T392" i="3"/>
  <c r="T384" i="3"/>
  <c r="T376" i="3"/>
  <c r="T368" i="3"/>
  <c r="T360" i="3"/>
  <c r="T352" i="3"/>
  <c r="T344" i="3"/>
  <c r="T336" i="3"/>
  <c r="T328" i="3"/>
  <c r="T320" i="3"/>
  <c r="T312" i="3"/>
  <c r="T304" i="3"/>
  <c r="T296" i="3"/>
  <c r="T288" i="3"/>
  <c r="T280" i="3"/>
  <c r="T272" i="3"/>
  <c r="T264" i="3"/>
  <c r="T256" i="3"/>
  <c r="T248" i="3"/>
  <c r="T240" i="3"/>
  <c r="T232" i="3"/>
  <c r="T224" i="3"/>
  <c r="T216" i="3"/>
  <c r="T208" i="3"/>
  <c r="T200" i="3"/>
  <c r="T192" i="3"/>
  <c r="T184" i="3"/>
  <c r="T176" i="3"/>
  <c r="T168" i="3"/>
  <c r="T160" i="3"/>
  <c r="T152" i="3"/>
  <c r="T144" i="3"/>
  <c r="T136" i="3"/>
  <c r="T128" i="3"/>
  <c r="T120" i="3"/>
  <c r="T112" i="3"/>
  <c r="T104" i="3"/>
  <c r="T96" i="3"/>
  <c r="T88" i="3"/>
  <c r="T80" i="3"/>
  <c r="T72" i="3"/>
  <c r="T64" i="3"/>
  <c r="T56" i="3"/>
  <c r="T48" i="3"/>
  <c r="T40" i="3"/>
  <c r="T32" i="3"/>
  <c r="T24" i="3"/>
  <c r="T1982" i="3"/>
  <c r="T1958" i="3"/>
  <c r="T1934" i="3"/>
  <c r="T1902" i="3"/>
  <c r="T1878" i="3"/>
  <c r="T1854" i="3"/>
  <c r="T1822" i="3"/>
  <c r="T1798" i="3"/>
  <c r="T1774" i="3"/>
  <c r="T1750" i="3"/>
  <c r="T1726" i="3"/>
  <c r="T1702" i="3"/>
  <c r="T1678" i="3"/>
  <c r="T1654" i="3"/>
  <c r="T1630" i="3"/>
  <c r="T1606" i="3"/>
  <c r="T1582" i="3"/>
  <c r="T1550" i="3"/>
  <c r="T1526" i="3"/>
  <c r="T1510" i="3"/>
  <c r="T1486" i="3"/>
  <c r="T1462" i="3"/>
  <c r="T1438" i="3"/>
  <c r="T1414" i="3"/>
  <c r="T1398" i="3"/>
  <c r="T1374" i="3"/>
  <c r="T1350" i="3"/>
  <c r="T1326" i="3"/>
  <c r="T1302" i="3"/>
  <c r="T1278" i="3"/>
  <c r="T1254" i="3"/>
  <c r="T1230" i="3"/>
  <c r="T1206" i="3"/>
  <c r="T1182" i="3"/>
  <c r="T1158" i="3"/>
  <c r="T1134" i="3"/>
  <c r="T1110" i="3"/>
  <c r="T1086" i="3"/>
  <c r="T1062" i="3"/>
  <c r="T1038" i="3"/>
  <c r="T1014" i="3"/>
  <c r="T990" i="3"/>
  <c r="T974" i="3"/>
  <c r="T950" i="3"/>
  <c r="T918" i="3"/>
  <c r="T894" i="3"/>
  <c r="T870" i="3"/>
  <c r="T854" i="3"/>
  <c r="T830" i="3"/>
  <c r="T806" i="3"/>
  <c r="T782" i="3"/>
  <c r="T758" i="3"/>
  <c r="T734" i="3"/>
  <c r="T710" i="3"/>
  <c r="T694" i="3"/>
  <c r="T670" i="3"/>
  <c r="T646" i="3"/>
  <c r="T630" i="3"/>
  <c r="T622" i="3"/>
  <c r="T598" i="3"/>
  <c r="T590" i="3"/>
  <c r="T582" i="3"/>
  <c r="T566" i="3"/>
  <c r="T558" i="3"/>
  <c r="T534" i="3"/>
  <c r="T470" i="3"/>
  <c r="T1999" i="3"/>
  <c r="T1991" i="3"/>
  <c r="T1983" i="3"/>
  <c r="T1975" i="3"/>
  <c r="T1967" i="3"/>
  <c r="T1959" i="3"/>
  <c r="T1951" i="3"/>
  <c r="T1943" i="3"/>
  <c r="T1935" i="3"/>
  <c r="T1927" i="3"/>
  <c r="T1919" i="3"/>
  <c r="T1911" i="3"/>
  <c r="T1903" i="3"/>
  <c r="T1895" i="3"/>
  <c r="T1887" i="3"/>
  <c r="T1879" i="3"/>
  <c r="T1871" i="3"/>
  <c r="T1863" i="3"/>
  <c r="T1855" i="3"/>
  <c r="T1847" i="3"/>
  <c r="T1839" i="3"/>
  <c r="T1831" i="3"/>
  <c r="T1823" i="3"/>
  <c r="T1815" i="3"/>
  <c r="T1807" i="3"/>
  <c r="T1799" i="3"/>
  <c r="T1791" i="3"/>
  <c r="T1783" i="3"/>
  <c r="T1775" i="3"/>
  <c r="T1767" i="3"/>
  <c r="T1759" i="3"/>
  <c r="T1751" i="3"/>
  <c r="T1743" i="3"/>
  <c r="T1735" i="3"/>
  <c r="T1727" i="3"/>
  <c r="T1719" i="3"/>
  <c r="T1711" i="3"/>
  <c r="T1703" i="3"/>
  <c r="T1695" i="3"/>
  <c r="T1687" i="3"/>
  <c r="T1679" i="3"/>
  <c r="T1671" i="3"/>
  <c r="T1663" i="3"/>
  <c r="T1655" i="3"/>
  <c r="T1647" i="3"/>
  <c r="T1639" i="3"/>
  <c r="T1631" i="3"/>
  <c r="T1623" i="3"/>
  <c r="T1615" i="3"/>
  <c r="T1607" i="3"/>
  <c r="T1599" i="3"/>
  <c r="T1591" i="3"/>
  <c r="T1583" i="3"/>
  <c r="T1575" i="3"/>
  <c r="T1567" i="3"/>
  <c r="T1559" i="3"/>
  <c r="T1551" i="3"/>
  <c r="T1543" i="3"/>
  <c r="T1535" i="3"/>
  <c r="T1527" i="3"/>
  <c r="T1519" i="3"/>
  <c r="T1511" i="3"/>
  <c r="T1503" i="3"/>
  <c r="T1495" i="3"/>
  <c r="T1487" i="3"/>
  <c r="T1479" i="3"/>
  <c r="T1471" i="3"/>
  <c r="T1463" i="3"/>
  <c r="T1455" i="3"/>
  <c r="T1447" i="3"/>
  <c r="T1439" i="3"/>
  <c r="T1431" i="3"/>
  <c r="T1423" i="3"/>
  <c r="T1415" i="3"/>
  <c r="T1407" i="3"/>
  <c r="T1399" i="3"/>
  <c r="T1391" i="3"/>
  <c r="T1383" i="3"/>
  <c r="T1375" i="3"/>
  <c r="T1367" i="3"/>
  <c r="T1359" i="3"/>
  <c r="T1351" i="3"/>
  <c r="T1343" i="3"/>
  <c r="T1335" i="3"/>
  <c r="T1327" i="3"/>
  <c r="T1319" i="3"/>
  <c r="T1311" i="3"/>
  <c r="T1303" i="3"/>
  <c r="T1295" i="3"/>
  <c r="T1287" i="3"/>
  <c r="T1279" i="3"/>
  <c r="T1271" i="3"/>
  <c r="T1263" i="3"/>
  <c r="T1255" i="3"/>
  <c r="T1247" i="3"/>
  <c r="T1239" i="3"/>
  <c r="T1231" i="3"/>
  <c r="T1223" i="3"/>
  <c r="T1215" i="3"/>
  <c r="T1207" i="3"/>
  <c r="T1199" i="3"/>
  <c r="T1191" i="3"/>
  <c r="T1183" i="3"/>
  <c r="T1175" i="3"/>
  <c r="T1167" i="3"/>
  <c r="T1159" i="3"/>
  <c r="T1151" i="3"/>
  <c r="T1143" i="3"/>
  <c r="T1135" i="3"/>
  <c r="T1127" i="3"/>
  <c r="T1119" i="3"/>
  <c r="T1111" i="3"/>
  <c r="T1103" i="3"/>
  <c r="T1095" i="3"/>
  <c r="T1087" i="3"/>
  <c r="T1079" i="3"/>
  <c r="T1071" i="3"/>
  <c r="T1063" i="3"/>
  <c r="T1055" i="3"/>
  <c r="T1047" i="3"/>
  <c r="T1039" i="3"/>
  <c r="T1031" i="3"/>
  <c r="T1023" i="3"/>
  <c r="T1015" i="3"/>
  <c r="T1007" i="3"/>
  <c r="T999" i="3"/>
  <c r="T991" i="3"/>
  <c r="T983" i="3"/>
  <c r="T975" i="3"/>
  <c r="T967" i="3"/>
  <c r="T959" i="3"/>
  <c r="T951" i="3"/>
  <c r="T943" i="3"/>
  <c r="T935" i="3"/>
  <c r="T927" i="3"/>
  <c r="T919" i="3"/>
  <c r="T911" i="3"/>
  <c r="T903" i="3"/>
  <c r="T895" i="3"/>
  <c r="T887" i="3"/>
  <c r="T879" i="3"/>
  <c r="T871" i="3"/>
  <c r="T863" i="3"/>
  <c r="T855" i="3"/>
  <c r="T847" i="3"/>
  <c r="T839" i="3"/>
  <c r="T831" i="3"/>
  <c r="T823" i="3"/>
  <c r="T815" i="3"/>
  <c r="T807" i="3"/>
  <c r="T799" i="3"/>
  <c r="T791" i="3"/>
  <c r="T783" i="3"/>
  <c r="T775" i="3"/>
  <c r="T767" i="3"/>
  <c r="T759" i="3"/>
  <c r="T751" i="3"/>
  <c r="T743" i="3"/>
  <c r="T735" i="3"/>
  <c r="T727" i="3"/>
  <c r="T719" i="3"/>
  <c r="T711" i="3"/>
  <c r="T703" i="3"/>
  <c r="T695" i="3"/>
  <c r="T687" i="3"/>
  <c r="T679" i="3"/>
  <c r="T671" i="3"/>
  <c r="T663" i="3"/>
  <c r="T655" i="3"/>
  <c r="T647" i="3"/>
  <c r="T639" i="3"/>
  <c r="T631" i="3"/>
  <c r="T623" i="3"/>
  <c r="T615" i="3"/>
  <c r="T607" i="3"/>
  <c r="T599" i="3"/>
  <c r="T591" i="3"/>
  <c r="T583" i="3"/>
  <c r="T575" i="3"/>
  <c r="T567" i="3"/>
  <c r="T559" i="3"/>
  <c r="T551" i="3"/>
  <c r="T543" i="3"/>
  <c r="T535" i="3"/>
  <c r="T527" i="3"/>
  <c r="T519" i="3"/>
  <c r="T511" i="3"/>
  <c r="T503" i="3"/>
  <c r="T495" i="3"/>
  <c r="T487" i="3"/>
  <c r="T479" i="3"/>
  <c r="T471" i="3"/>
  <c r="T463" i="3"/>
  <c r="T455" i="3"/>
  <c r="T447" i="3"/>
  <c r="T439" i="3"/>
  <c r="T431" i="3"/>
  <c r="T423" i="3"/>
  <c r="T415" i="3"/>
  <c r="T407" i="3"/>
  <c r="T399" i="3"/>
  <c r="T391" i="3"/>
  <c r="T383" i="3"/>
  <c r="T375" i="3"/>
  <c r="T367" i="3"/>
  <c r="T359" i="3"/>
  <c r="T351" i="3"/>
  <c r="T343" i="3"/>
  <c r="T335" i="3"/>
  <c r="T327" i="3"/>
  <c r="T319" i="3"/>
  <c r="T311" i="3"/>
  <c r="T303" i="3"/>
  <c r="T295" i="3"/>
  <c r="T287" i="3"/>
  <c r="T279" i="3"/>
  <c r="T271" i="3"/>
  <c r="T263" i="3"/>
  <c r="T255" i="3"/>
  <c r="T247" i="3"/>
  <c r="T239" i="3"/>
  <c r="T231" i="3"/>
  <c r="T223" i="3"/>
  <c r="T215" i="3"/>
  <c r="T207" i="3"/>
  <c r="T199" i="3"/>
  <c r="T191" i="3"/>
  <c r="T183" i="3"/>
  <c r="T175" i="3"/>
  <c r="T167" i="3"/>
  <c r="T159" i="3"/>
  <c r="T151" i="3"/>
  <c r="T143" i="3"/>
  <c r="T135" i="3"/>
  <c r="T127" i="3"/>
  <c r="T119" i="3"/>
  <c r="T111" i="3"/>
  <c r="T103" i="3"/>
  <c r="T95" i="3"/>
  <c r="T87" i="3"/>
  <c r="T79" i="3"/>
  <c r="T71" i="3"/>
  <c r="T63" i="3"/>
  <c r="T55" i="3"/>
  <c r="T47" i="3"/>
  <c r="T39" i="3"/>
  <c r="T31" i="3"/>
  <c r="T23" i="3"/>
  <c r="AC415" i="3" a="1"/>
  <c r="AC415" i="3" s="1"/>
  <c r="AD415" i="3"/>
  <c r="AC391" i="3" a="1"/>
  <c r="AC391" i="3" s="1"/>
  <c r="AD391" i="3"/>
  <c r="AC287" i="3" a="1"/>
  <c r="AC287" i="3" s="1"/>
  <c r="AD287" i="3"/>
  <c r="AC263" i="3" a="1"/>
  <c r="AC263" i="3" s="1"/>
  <c r="AD263" i="3"/>
  <c r="AC231" i="3" a="1"/>
  <c r="AC231" i="3" s="1"/>
  <c r="AD231" i="3"/>
  <c r="AC199" i="3" a="1"/>
  <c r="AC199" i="3" s="1"/>
  <c r="AD199" i="3"/>
  <c r="AC167" i="3" a="1"/>
  <c r="AC167" i="3" s="1"/>
  <c r="AD167" i="3"/>
  <c r="AC135" i="3" a="1"/>
  <c r="AC135" i="3" s="1"/>
  <c r="AD135" i="3"/>
  <c r="AC103" i="3" a="1"/>
  <c r="AC103" i="3" s="1"/>
  <c r="AD103" i="3"/>
  <c r="AC71" i="3" a="1"/>
  <c r="AC71" i="3" s="1"/>
  <c r="AD71" i="3"/>
  <c r="AC39" i="3" a="1"/>
  <c r="AC39" i="3" s="1"/>
  <c r="AD39" i="3"/>
  <c r="AC23" i="3" a="1"/>
  <c r="AC23" i="3" s="1"/>
  <c r="AC102" i="3" a="1"/>
  <c r="AC102" i="3" s="1"/>
  <c r="AD102" i="3"/>
  <c r="AC646" i="3" a="1"/>
  <c r="AC646" i="3" s="1"/>
  <c r="AD646" i="3"/>
  <c r="AC262" i="3" a="1"/>
  <c r="AC262" i="3" s="1"/>
  <c r="AD262" i="3"/>
  <c r="AC230" i="3" a="1"/>
  <c r="AC230" i="3" s="1"/>
  <c r="AD230" i="3"/>
  <c r="AC134" i="3" a="1"/>
  <c r="AC134" i="3" s="1"/>
  <c r="AD134" i="3"/>
  <c r="T1996" i="3"/>
  <c r="T1988" i="3"/>
  <c r="T1980" i="3"/>
  <c r="T1972" i="3"/>
  <c r="T1964" i="3"/>
  <c r="T1956" i="3"/>
  <c r="T1948" i="3"/>
  <c r="T1940" i="3"/>
  <c r="T1932" i="3"/>
  <c r="T1924" i="3"/>
  <c r="T1916" i="3"/>
  <c r="T1908" i="3"/>
  <c r="T1900" i="3"/>
  <c r="T1892" i="3"/>
  <c r="T1884" i="3"/>
  <c r="T1876" i="3"/>
  <c r="T1868" i="3"/>
  <c r="T1860" i="3"/>
  <c r="T1852" i="3"/>
  <c r="T1844" i="3"/>
  <c r="T1836" i="3"/>
  <c r="T1828" i="3"/>
  <c r="T1820" i="3"/>
  <c r="T1812" i="3"/>
  <c r="T1804" i="3"/>
  <c r="T1796" i="3"/>
  <c r="T1788" i="3"/>
  <c r="T1780" i="3"/>
  <c r="T1772" i="3"/>
  <c r="T1764" i="3"/>
  <c r="T1756" i="3"/>
  <c r="T1748" i="3"/>
  <c r="T1740" i="3"/>
  <c r="T1732" i="3"/>
  <c r="T1724" i="3"/>
  <c r="T1716" i="3"/>
  <c r="T1708" i="3"/>
  <c r="T1700" i="3"/>
  <c r="T1692" i="3"/>
  <c r="T1684" i="3"/>
  <c r="T1676" i="3"/>
  <c r="T1668" i="3"/>
  <c r="T1660" i="3"/>
  <c r="T1652" i="3"/>
  <c r="T1644" i="3"/>
  <c r="T1636" i="3"/>
  <c r="T1628" i="3"/>
  <c r="T1620" i="3"/>
  <c r="T1612" i="3"/>
  <c r="T1604" i="3"/>
  <c r="T1596" i="3"/>
  <c r="T1588" i="3"/>
  <c r="T1580" i="3"/>
  <c r="T1572" i="3"/>
  <c r="T1564" i="3"/>
  <c r="T1556" i="3"/>
  <c r="T1548" i="3"/>
  <c r="T1540" i="3"/>
  <c r="T1532" i="3"/>
  <c r="T1524" i="3"/>
  <c r="T1516" i="3"/>
  <c r="T1508" i="3"/>
  <c r="T1500" i="3"/>
  <c r="T1492" i="3"/>
  <c r="T1484" i="3"/>
  <c r="T1476" i="3"/>
  <c r="T1468" i="3"/>
  <c r="T1460" i="3"/>
  <c r="T1452" i="3"/>
  <c r="T1444" i="3"/>
  <c r="T1436" i="3"/>
  <c r="T1428" i="3"/>
  <c r="T1420" i="3"/>
  <c r="T1412" i="3"/>
  <c r="T1404" i="3"/>
  <c r="T1396" i="3"/>
  <c r="T1388" i="3"/>
  <c r="T1380" i="3"/>
  <c r="T1372" i="3"/>
  <c r="T1364" i="3"/>
  <c r="T1356" i="3"/>
  <c r="T1348" i="3"/>
  <c r="T1340" i="3"/>
  <c r="T1332" i="3"/>
  <c r="T1324" i="3"/>
  <c r="T1316" i="3"/>
  <c r="T1308" i="3"/>
  <c r="T1300" i="3"/>
  <c r="T1292" i="3"/>
  <c r="T1284" i="3"/>
  <c r="T1276" i="3"/>
  <c r="T1268" i="3"/>
  <c r="T1260" i="3"/>
  <c r="T1252" i="3"/>
  <c r="T1244" i="3"/>
  <c r="T1236" i="3"/>
  <c r="T1228" i="3"/>
  <c r="T1220" i="3"/>
  <c r="T1212" i="3"/>
  <c r="T1204" i="3"/>
  <c r="T1196" i="3"/>
  <c r="T1188" i="3"/>
  <c r="T1180" i="3"/>
  <c r="T1172" i="3"/>
  <c r="T1164" i="3"/>
  <c r="T1156" i="3"/>
  <c r="T1148" i="3"/>
  <c r="T1140" i="3"/>
  <c r="T1132" i="3"/>
  <c r="T1124" i="3"/>
  <c r="T1116" i="3"/>
  <c r="T1108" i="3"/>
  <c r="T1100" i="3"/>
  <c r="T1092" i="3"/>
  <c r="T1084" i="3"/>
  <c r="T1076" i="3"/>
  <c r="T1068" i="3"/>
  <c r="T1060" i="3"/>
  <c r="T1052" i="3"/>
  <c r="T1044" i="3"/>
  <c r="T1036" i="3"/>
  <c r="T1028" i="3"/>
  <c r="T1020" i="3"/>
  <c r="T1012" i="3"/>
  <c r="T1004" i="3"/>
  <c r="T996" i="3"/>
  <c r="T988" i="3"/>
  <c r="T980" i="3"/>
  <c r="T972" i="3"/>
  <c r="T964" i="3"/>
  <c r="T956" i="3"/>
  <c r="T948" i="3"/>
  <c r="T940" i="3"/>
  <c r="T932" i="3"/>
  <c r="T924" i="3"/>
  <c r="T916" i="3"/>
  <c r="T908" i="3"/>
  <c r="T900" i="3"/>
  <c r="T892" i="3"/>
  <c r="T884" i="3"/>
  <c r="T876" i="3"/>
  <c r="T868" i="3"/>
  <c r="T860" i="3"/>
  <c r="T852" i="3"/>
  <c r="T844" i="3"/>
  <c r="T836" i="3"/>
  <c r="T828" i="3"/>
  <c r="T820" i="3"/>
  <c r="T812" i="3"/>
  <c r="T804" i="3"/>
  <c r="T796" i="3"/>
  <c r="T788" i="3"/>
  <c r="T780" i="3"/>
  <c r="T772" i="3"/>
  <c r="T764" i="3"/>
  <c r="T756" i="3"/>
  <c r="T748" i="3"/>
  <c r="T740" i="3"/>
  <c r="T732" i="3"/>
  <c r="T724" i="3"/>
  <c r="T716" i="3"/>
  <c r="T708" i="3"/>
  <c r="T700" i="3"/>
  <c r="T692" i="3"/>
  <c r="T684" i="3"/>
  <c r="T676" i="3"/>
  <c r="T668" i="3"/>
  <c r="T660" i="3"/>
  <c r="T652" i="3"/>
  <c r="T644" i="3"/>
  <c r="T636" i="3"/>
  <c r="T628" i="3"/>
  <c r="T620" i="3"/>
  <c r="T612" i="3"/>
  <c r="T604" i="3"/>
  <c r="T596" i="3"/>
  <c r="T588" i="3"/>
  <c r="T580" i="3"/>
  <c r="T572" i="3"/>
  <c r="T564" i="3"/>
  <c r="T556" i="3"/>
  <c r="T548" i="3"/>
  <c r="T540" i="3"/>
  <c r="T532" i="3"/>
  <c r="T524" i="3"/>
  <c r="T516" i="3"/>
  <c r="T508" i="3"/>
  <c r="T500" i="3"/>
  <c r="T492" i="3"/>
  <c r="T484" i="3"/>
  <c r="T476" i="3"/>
  <c r="T468" i="3"/>
  <c r="T460" i="3"/>
  <c r="T452" i="3"/>
  <c r="T444" i="3"/>
  <c r="T436" i="3"/>
  <c r="T428" i="3"/>
  <c r="T420" i="3"/>
  <c r="T412" i="3"/>
  <c r="T404" i="3"/>
  <c r="T396" i="3"/>
  <c r="T388" i="3"/>
  <c r="T380" i="3"/>
  <c r="T372" i="3"/>
  <c r="T364" i="3"/>
  <c r="T356" i="3"/>
  <c r="T348" i="3"/>
  <c r="T340" i="3"/>
  <c r="T332" i="3"/>
  <c r="T324" i="3"/>
  <c r="T316" i="3"/>
  <c r="T308" i="3"/>
  <c r="T300" i="3"/>
  <c r="T292" i="3"/>
  <c r="T284" i="3"/>
  <c r="T276" i="3"/>
  <c r="T268" i="3"/>
  <c r="T260" i="3"/>
  <c r="T252" i="3"/>
  <c r="T244" i="3"/>
  <c r="T236" i="3"/>
  <c r="T228" i="3"/>
  <c r="T220" i="3"/>
  <c r="T212" i="3"/>
  <c r="T204" i="3"/>
  <c r="T196" i="3"/>
  <c r="T188" i="3"/>
  <c r="T180" i="3"/>
  <c r="T172" i="3"/>
  <c r="T164" i="3"/>
  <c r="T156" i="3"/>
  <c r="T148" i="3"/>
  <c r="T140" i="3"/>
  <c r="T132" i="3"/>
  <c r="T124" i="3"/>
  <c r="T116" i="3"/>
  <c r="T108" i="3"/>
  <c r="T100" i="3"/>
  <c r="T92" i="3"/>
  <c r="T84" i="3"/>
  <c r="T76" i="3"/>
  <c r="T68" i="3"/>
  <c r="T60" i="3"/>
  <c r="T52" i="3"/>
  <c r="T44" i="3"/>
  <c r="T36" i="3"/>
  <c r="T28" i="3"/>
  <c r="T20" i="3"/>
  <c r="AC1997" i="3" a="1"/>
  <c r="AC1997" i="3" s="1"/>
  <c r="AD1997" i="3"/>
  <c r="AC1981" i="3" a="1"/>
  <c r="AC1981" i="3" s="1"/>
  <c r="AD1981" i="3"/>
  <c r="AC1965" i="3" a="1"/>
  <c r="AC1965" i="3" s="1"/>
  <c r="AD1965" i="3"/>
  <c r="AC1949" i="3" a="1"/>
  <c r="AC1949" i="3" s="1"/>
  <c r="AD1949" i="3"/>
  <c r="AC1933" i="3" a="1"/>
  <c r="AC1933" i="3" s="1"/>
  <c r="AD1933" i="3"/>
  <c r="AC1917" i="3" a="1"/>
  <c r="AC1917" i="3" s="1"/>
  <c r="AD1917" i="3"/>
  <c r="AC1901" i="3" a="1"/>
  <c r="AC1901" i="3" s="1"/>
  <c r="AD1901" i="3"/>
  <c r="AC1885" i="3" a="1"/>
  <c r="AC1885" i="3" s="1"/>
  <c r="AD1885" i="3"/>
  <c r="AC1869" i="3" a="1"/>
  <c r="AC1869" i="3" s="1"/>
  <c r="AD1869" i="3"/>
  <c r="AC1853" i="3" a="1"/>
  <c r="AC1853" i="3" s="1"/>
  <c r="AD1853" i="3"/>
  <c r="AC1837" i="3" a="1"/>
  <c r="AC1837" i="3" s="1"/>
  <c r="AD1837" i="3"/>
  <c r="AC1821" i="3" a="1"/>
  <c r="AC1821" i="3" s="1"/>
  <c r="AD1821" i="3"/>
  <c r="AC1805" i="3" a="1"/>
  <c r="AC1805" i="3" s="1"/>
  <c r="AD1805" i="3"/>
  <c r="AC1789" i="3" a="1"/>
  <c r="AC1789" i="3" s="1"/>
  <c r="AD1789" i="3"/>
  <c r="AC1773" i="3" a="1"/>
  <c r="AC1773" i="3" s="1"/>
  <c r="AD1773" i="3"/>
  <c r="AC1757" i="3" a="1"/>
  <c r="AC1757" i="3" s="1"/>
  <c r="AD1757" i="3"/>
  <c r="AC1741" i="3" a="1"/>
  <c r="AC1741" i="3" s="1"/>
  <c r="AD1741" i="3"/>
  <c r="AC1725" i="3" a="1"/>
  <c r="AC1725" i="3" s="1"/>
  <c r="AD1725" i="3"/>
  <c r="AC1709" i="3" a="1"/>
  <c r="AC1709" i="3" s="1"/>
  <c r="AD1709" i="3"/>
  <c r="AC1693" i="3" a="1"/>
  <c r="AC1693" i="3" s="1"/>
  <c r="AD1693" i="3"/>
  <c r="AC1677" i="3" a="1"/>
  <c r="AC1677" i="3" s="1"/>
  <c r="AD1677" i="3"/>
  <c r="AC1661" i="3" a="1"/>
  <c r="AC1661" i="3" s="1"/>
  <c r="AD1661" i="3"/>
  <c r="AC1613" i="3" a="1"/>
  <c r="AC1613" i="3" s="1"/>
  <c r="AD1613" i="3"/>
  <c r="AC1589" i="3" a="1"/>
  <c r="AC1589" i="3" s="1"/>
  <c r="AD1589" i="3"/>
  <c r="AC1549" i="3" a="1"/>
  <c r="AC1549" i="3" s="1"/>
  <c r="AD1549" i="3"/>
  <c r="AC1397" i="3" a="1"/>
  <c r="AC1397" i="3" s="1"/>
  <c r="AD1397" i="3"/>
  <c r="AC1357" i="3" a="1"/>
  <c r="AC1357" i="3" s="1"/>
  <c r="AD1357" i="3"/>
  <c r="AC1293" i="3" a="1"/>
  <c r="AC1293" i="3" s="1"/>
  <c r="AD1293" i="3"/>
  <c r="T1931" i="3"/>
  <c r="T1923" i="3"/>
  <c r="T1915" i="3"/>
  <c r="T1907" i="3"/>
  <c r="T1899" i="3"/>
  <c r="T1891" i="3"/>
  <c r="T1883" i="3"/>
  <c r="T1875" i="3"/>
  <c r="T1867" i="3"/>
  <c r="T1859" i="3"/>
  <c r="T1851" i="3"/>
  <c r="T1843" i="3"/>
  <c r="T1835" i="3"/>
  <c r="T1827" i="3"/>
  <c r="T1819" i="3"/>
  <c r="T1811" i="3"/>
  <c r="T1803" i="3"/>
  <c r="T1795" i="3"/>
  <c r="T1787" i="3"/>
  <c r="T1779" i="3"/>
  <c r="T1771" i="3"/>
  <c r="T1763" i="3"/>
  <c r="T1755" i="3"/>
  <c r="T1747" i="3"/>
  <c r="T1739" i="3"/>
  <c r="T1731" i="3"/>
  <c r="T1723" i="3"/>
  <c r="T1715" i="3"/>
  <c r="T1707" i="3"/>
  <c r="T1699" i="3"/>
  <c r="T1691" i="3"/>
  <c r="T1683" i="3"/>
  <c r="T1675" i="3"/>
  <c r="T1667" i="3"/>
  <c r="T1659" i="3"/>
  <c r="T1651" i="3"/>
  <c r="T1643" i="3"/>
  <c r="T1635" i="3"/>
  <c r="T1627" i="3"/>
  <c r="T1619" i="3"/>
  <c r="T1611" i="3"/>
  <c r="T1603" i="3"/>
  <c r="T1595" i="3"/>
  <c r="T1587" i="3"/>
  <c r="T1579" i="3"/>
  <c r="T1571" i="3"/>
  <c r="T1563" i="3"/>
  <c r="T1555" i="3"/>
  <c r="T1547" i="3"/>
  <c r="T1539" i="3"/>
  <c r="T1531" i="3"/>
  <c r="T1523" i="3"/>
  <c r="T1515" i="3"/>
  <c r="T1507" i="3"/>
  <c r="T1499" i="3"/>
  <c r="T1491" i="3"/>
  <c r="T1483" i="3"/>
  <c r="T1475" i="3"/>
  <c r="T1467" i="3"/>
  <c r="T1459" i="3"/>
  <c r="T1451" i="3"/>
  <c r="T1443" i="3"/>
  <c r="T1435" i="3"/>
  <c r="T1427" i="3"/>
  <c r="T1419" i="3"/>
  <c r="T1411" i="3"/>
  <c r="T1403" i="3"/>
  <c r="T1395" i="3"/>
  <c r="T1387" i="3"/>
  <c r="T1379" i="3"/>
  <c r="T1371" i="3"/>
  <c r="T1363" i="3"/>
  <c r="T1355" i="3"/>
  <c r="T1347" i="3"/>
  <c r="T1339" i="3"/>
  <c r="T1331" i="3"/>
  <c r="T1323" i="3"/>
  <c r="T1315" i="3"/>
  <c r="T1307" i="3"/>
  <c r="T1299" i="3"/>
  <c r="T1291" i="3"/>
  <c r="T1283" i="3"/>
  <c r="T1275" i="3"/>
  <c r="T1267" i="3"/>
  <c r="T1259" i="3"/>
  <c r="T1251" i="3"/>
  <c r="T1243" i="3"/>
  <c r="T1235" i="3"/>
  <c r="T1227" i="3"/>
  <c r="T1219" i="3"/>
  <c r="T1211" i="3"/>
  <c r="T1203" i="3"/>
  <c r="T1195" i="3"/>
  <c r="T1187" i="3"/>
  <c r="T1179" i="3"/>
  <c r="T1171" i="3"/>
  <c r="T1163" i="3"/>
  <c r="T1155" i="3"/>
  <c r="T1147" i="3"/>
  <c r="T1139" i="3"/>
  <c r="T1131" i="3"/>
  <c r="T1123" i="3"/>
  <c r="T1115" i="3"/>
  <c r="T1107" i="3"/>
  <c r="T1099" i="3"/>
  <c r="T1091" i="3"/>
  <c r="T1083" i="3"/>
  <c r="T1075" i="3"/>
  <c r="T1067" i="3"/>
  <c r="T1059" i="3"/>
  <c r="T1051" i="3"/>
  <c r="T1043" i="3"/>
  <c r="T1035" i="3"/>
  <c r="T1027" i="3"/>
  <c r="T1019" i="3"/>
  <c r="T1011" i="3"/>
  <c r="T1003" i="3"/>
  <c r="T995" i="3"/>
  <c r="T987" i="3"/>
  <c r="T979" i="3"/>
  <c r="T971" i="3"/>
  <c r="T963" i="3"/>
  <c r="T955" i="3"/>
  <c r="T947" i="3"/>
  <c r="T939" i="3"/>
  <c r="T931" i="3"/>
  <c r="T923" i="3"/>
  <c r="T915" i="3"/>
  <c r="T907" i="3"/>
  <c r="T899" i="3"/>
  <c r="T891" i="3"/>
  <c r="T883" i="3"/>
  <c r="T875" i="3"/>
  <c r="T867" i="3"/>
  <c r="T859" i="3"/>
  <c r="T851" i="3"/>
  <c r="T843" i="3"/>
  <c r="T835" i="3"/>
  <c r="T827" i="3"/>
  <c r="T819" i="3"/>
  <c r="T811" i="3"/>
  <c r="T803" i="3"/>
  <c r="T795" i="3"/>
  <c r="T787" i="3"/>
  <c r="T779" i="3"/>
  <c r="T771" i="3"/>
  <c r="T763" i="3"/>
  <c r="T755" i="3"/>
  <c r="T747" i="3"/>
  <c r="T739" i="3"/>
  <c r="T731" i="3"/>
  <c r="T723" i="3"/>
  <c r="T715" i="3"/>
  <c r="T707" i="3"/>
  <c r="T699" i="3"/>
  <c r="T691" i="3"/>
  <c r="T683" i="3"/>
  <c r="T675" i="3"/>
  <c r="T667" i="3"/>
  <c r="T659" i="3"/>
  <c r="T651" i="3"/>
  <c r="T643" i="3"/>
  <c r="T635" i="3"/>
  <c r="T627" i="3"/>
  <c r="T619" i="3"/>
  <c r="T611" i="3"/>
  <c r="T603" i="3"/>
  <c r="T595" i="3"/>
  <c r="T587" i="3"/>
  <c r="T579" i="3"/>
  <c r="T571" i="3"/>
  <c r="T563" i="3"/>
  <c r="T555" i="3"/>
  <c r="T547" i="3"/>
  <c r="T539" i="3"/>
  <c r="T531" i="3"/>
  <c r="T523" i="3"/>
  <c r="T515" i="3"/>
  <c r="T507" i="3"/>
  <c r="T499" i="3"/>
  <c r="T491" i="3"/>
  <c r="T483" i="3"/>
  <c r="T475" i="3"/>
  <c r="T467" i="3"/>
  <c r="T459" i="3"/>
  <c r="T451" i="3"/>
  <c r="T443" i="3"/>
  <c r="T435" i="3"/>
  <c r="T427" i="3"/>
  <c r="T419" i="3"/>
  <c r="T411" i="3"/>
  <c r="T403" i="3"/>
  <c r="T395" i="3"/>
  <c r="T387" i="3"/>
  <c r="T379" i="3"/>
  <c r="T371" i="3"/>
  <c r="T363" i="3"/>
  <c r="T355" i="3"/>
  <c r="T347" i="3"/>
  <c r="T339" i="3"/>
  <c r="T331" i="3"/>
  <c r="T323" i="3"/>
  <c r="T315" i="3"/>
  <c r="T307" i="3"/>
  <c r="T299" i="3"/>
  <c r="T291" i="3"/>
  <c r="T283" i="3"/>
  <c r="T275" i="3"/>
  <c r="T267" i="3"/>
  <c r="T259" i="3"/>
  <c r="T251" i="3"/>
  <c r="T243" i="3"/>
  <c r="T235" i="3"/>
  <c r="T227" i="3"/>
  <c r="T219" i="3"/>
  <c r="T211" i="3"/>
  <c r="T203" i="3"/>
  <c r="T195" i="3"/>
  <c r="T187" i="3"/>
  <c r="T179" i="3"/>
  <c r="T171" i="3"/>
  <c r="T163" i="3"/>
  <c r="T155" i="3"/>
  <c r="T147" i="3"/>
  <c r="T139" i="3"/>
  <c r="T131" i="3"/>
  <c r="T123" i="3"/>
  <c r="T115" i="3"/>
  <c r="T107" i="3"/>
  <c r="T99" i="3"/>
  <c r="T91" i="3"/>
  <c r="T83" i="3"/>
  <c r="T75" i="3"/>
  <c r="T67" i="3"/>
  <c r="T59" i="3"/>
  <c r="T51" i="3"/>
  <c r="T43" i="3"/>
  <c r="T35" i="3"/>
  <c r="T27" i="3"/>
  <c r="T19" i="3"/>
  <c r="AC1636" i="3" a="1"/>
  <c r="AC1636" i="3" s="1"/>
  <c r="AD1636" i="3"/>
  <c r="AC1588" i="3" a="1"/>
  <c r="AC1588" i="3" s="1"/>
  <c r="AD1588" i="3"/>
  <c r="AC1500" i="3" a="1"/>
  <c r="AC1500" i="3" s="1"/>
  <c r="AD1500" i="3"/>
  <c r="AC1460" i="3" a="1"/>
  <c r="AC1460" i="3" s="1"/>
  <c r="AD1460" i="3"/>
  <c r="AC1396" i="3" a="1"/>
  <c r="AC1396" i="3" s="1"/>
  <c r="AD1396" i="3"/>
  <c r="AC364" i="3" a="1"/>
  <c r="AC364" i="3" s="1"/>
  <c r="AD364" i="3"/>
  <c r="AC340" i="3" a="1"/>
  <c r="AC340" i="3" s="1"/>
  <c r="AD340" i="3"/>
  <c r="AC1995" i="3" a="1"/>
  <c r="AC1995" i="3" s="1"/>
  <c r="AD1995" i="3"/>
  <c r="AC1987" i="3" a="1"/>
  <c r="AC1987" i="3" s="1"/>
  <c r="AD1987" i="3"/>
  <c r="AC1979" i="3" a="1"/>
  <c r="AC1979" i="3" s="1"/>
  <c r="AD1979" i="3"/>
  <c r="AC1971" i="3" a="1"/>
  <c r="AC1971" i="3" s="1"/>
  <c r="AD1971" i="3"/>
  <c r="AC1963" i="3" a="1"/>
  <c r="AC1963" i="3" s="1"/>
  <c r="AD1963" i="3"/>
  <c r="AC1955" i="3" a="1"/>
  <c r="AC1955" i="3" s="1"/>
  <c r="AD1955" i="3"/>
  <c r="AC1947" i="3" a="1"/>
  <c r="AC1947" i="3" s="1"/>
  <c r="AD1947" i="3"/>
  <c r="AC1939" i="3" a="1"/>
  <c r="AC1939" i="3" s="1"/>
  <c r="AD1939" i="3"/>
  <c r="AC1931" i="3" a="1"/>
  <c r="AC1931" i="3" s="1"/>
  <c r="AD1931" i="3"/>
  <c r="AC1923" i="3" a="1"/>
  <c r="AC1923" i="3" s="1"/>
  <c r="AD1923" i="3"/>
  <c r="AC1915" i="3" a="1"/>
  <c r="AC1915" i="3" s="1"/>
  <c r="AD1915" i="3"/>
  <c r="AC1907" i="3" a="1"/>
  <c r="AC1907" i="3" s="1"/>
  <c r="AD1907" i="3"/>
  <c r="AC1899" i="3" a="1"/>
  <c r="AC1899" i="3" s="1"/>
  <c r="AD1899" i="3"/>
  <c r="AC1891" i="3" a="1"/>
  <c r="AC1891" i="3" s="1"/>
  <c r="AD1891" i="3"/>
  <c r="AC1883" i="3" a="1"/>
  <c r="AC1883" i="3" s="1"/>
  <c r="AD1883" i="3"/>
  <c r="AC1875" i="3" a="1"/>
  <c r="AC1875" i="3" s="1"/>
  <c r="AD1875" i="3"/>
  <c r="AC1867" i="3" a="1"/>
  <c r="AC1867" i="3" s="1"/>
  <c r="AD1867" i="3"/>
  <c r="AC1859" i="3" a="1"/>
  <c r="AC1859" i="3" s="1"/>
  <c r="AD1859" i="3"/>
  <c r="AC1851" i="3" a="1"/>
  <c r="AC1851" i="3" s="1"/>
  <c r="AD1851" i="3"/>
  <c r="AC1843" i="3" a="1"/>
  <c r="AC1843" i="3" s="1"/>
  <c r="AD1843" i="3"/>
  <c r="AC1835" i="3" a="1"/>
  <c r="AC1835" i="3" s="1"/>
  <c r="AD1835" i="3"/>
  <c r="AC1827" i="3" a="1"/>
  <c r="AC1827" i="3" s="1"/>
  <c r="AD1827" i="3"/>
  <c r="AC1819" i="3" a="1"/>
  <c r="AC1819" i="3" s="1"/>
  <c r="AD1819" i="3"/>
  <c r="AC1811" i="3" a="1"/>
  <c r="AC1811" i="3" s="1"/>
  <c r="AD1811" i="3"/>
  <c r="AC1803" i="3" a="1"/>
  <c r="AC1803" i="3" s="1"/>
  <c r="AD1803" i="3"/>
  <c r="AC1795" i="3" a="1"/>
  <c r="AC1795" i="3" s="1"/>
  <c r="AD1795" i="3"/>
  <c r="AC1787" i="3" a="1"/>
  <c r="AC1787" i="3" s="1"/>
  <c r="AD1787" i="3"/>
  <c r="AC1779" i="3" a="1"/>
  <c r="AC1779" i="3" s="1"/>
  <c r="AD1779" i="3"/>
  <c r="AC1771" i="3" a="1"/>
  <c r="AC1771" i="3" s="1"/>
  <c r="AD1771" i="3"/>
  <c r="AC1763" i="3" a="1"/>
  <c r="AC1763" i="3" s="1"/>
  <c r="AD1763" i="3"/>
  <c r="AC1755" i="3" a="1"/>
  <c r="AC1755" i="3" s="1"/>
  <c r="AD1755" i="3"/>
  <c r="AC1747" i="3" a="1"/>
  <c r="AC1747" i="3" s="1"/>
  <c r="AD1747" i="3"/>
  <c r="AC1739" i="3" a="1"/>
  <c r="AC1739" i="3" s="1"/>
  <c r="AD1739" i="3"/>
  <c r="AC1731" i="3" a="1"/>
  <c r="AC1731" i="3" s="1"/>
  <c r="AD1731" i="3"/>
  <c r="AC1723" i="3" a="1"/>
  <c r="AC1723" i="3" s="1"/>
  <c r="AD1723" i="3"/>
  <c r="AC1715" i="3" a="1"/>
  <c r="AC1715" i="3" s="1"/>
  <c r="AD1715" i="3"/>
  <c r="AC1707" i="3" a="1"/>
  <c r="AC1707" i="3" s="1"/>
  <c r="AD1707" i="3"/>
  <c r="AC1699" i="3" a="1"/>
  <c r="AC1699" i="3" s="1"/>
  <c r="AD1699" i="3"/>
  <c r="AC1691" i="3" a="1"/>
  <c r="AC1691" i="3" s="1"/>
  <c r="AD1691" i="3"/>
  <c r="AC1683" i="3" a="1"/>
  <c r="AC1683" i="3" s="1"/>
  <c r="AD1683" i="3"/>
  <c r="AC1675" i="3" a="1"/>
  <c r="AC1675" i="3" s="1"/>
  <c r="AD1675" i="3"/>
  <c r="AC1667" i="3" a="1"/>
  <c r="AC1667" i="3" s="1"/>
  <c r="AD1667" i="3"/>
  <c r="AC1659" i="3" a="1"/>
  <c r="AC1659" i="3" s="1"/>
  <c r="AD1659" i="3"/>
  <c r="AC595" i="3" a="1"/>
  <c r="AC595" i="3" s="1"/>
  <c r="AD595" i="3"/>
  <c r="AC571" i="3" a="1"/>
  <c r="AC571" i="3" s="1"/>
  <c r="AD571" i="3"/>
  <c r="AC531" i="3" a="1"/>
  <c r="AC531" i="3" s="1"/>
  <c r="AD531" i="3"/>
  <c r="AC515" i="3" a="1"/>
  <c r="AC515" i="3" s="1"/>
  <c r="AD515" i="3"/>
  <c r="AC507" i="3" a="1"/>
  <c r="AC507" i="3" s="1"/>
  <c r="AD507" i="3"/>
  <c r="AC483" i="3" a="1"/>
  <c r="AC483" i="3" s="1"/>
  <c r="AD483" i="3"/>
  <c r="AC467" i="3" a="1"/>
  <c r="AC467" i="3" s="1"/>
  <c r="AD467" i="3"/>
  <c r="AC451" i="3" a="1"/>
  <c r="AC451" i="3" s="1"/>
  <c r="AD451" i="3"/>
  <c r="AC443" i="3" a="1"/>
  <c r="AC443" i="3" s="1"/>
  <c r="AD443" i="3"/>
  <c r="AC419" i="3" a="1"/>
  <c r="AC419" i="3" s="1"/>
  <c r="AD419" i="3"/>
  <c r="AC403" i="3" a="1"/>
  <c r="AC403" i="3" s="1"/>
  <c r="AD403" i="3"/>
  <c r="AC387" i="3" a="1"/>
  <c r="AC387" i="3" s="1"/>
  <c r="AD387" i="3"/>
  <c r="AC379" i="3" a="1"/>
  <c r="AC379" i="3" s="1"/>
  <c r="AD379" i="3"/>
  <c r="AC355" i="3" a="1"/>
  <c r="AC355" i="3" s="1"/>
  <c r="AD355" i="3"/>
  <c r="AC339" i="3" a="1"/>
  <c r="AC339" i="3" s="1"/>
  <c r="AD339" i="3"/>
  <c r="AC323" i="3" a="1"/>
  <c r="AC323" i="3" s="1"/>
  <c r="AD323" i="3"/>
  <c r="AC315" i="3" a="1"/>
  <c r="AC315" i="3" s="1"/>
  <c r="AD315" i="3"/>
  <c r="AC291" i="3" a="1"/>
  <c r="AC291" i="3" s="1"/>
  <c r="AD291" i="3"/>
  <c r="AC275" i="3" a="1"/>
  <c r="AC275" i="3" s="1"/>
  <c r="AD275" i="3"/>
  <c r="T1993" i="3"/>
  <c r="T1985" i="3"/>
  <c r="T1977" i="3"/>
  <c r="T1969" i="3"/>
  <c r="T1961" i="3"/>
  <c r="T1953" i="3"/>
  <c r="T1945" i="3"/>
  <c r="T1937" i="3"/>
  <c r="T1929" i="3"/>
  <c r="T1921" i="3"/>
  <c r="T1913" i="3"/>
  <c r="T1905" i="3"/>
  <c r="T1897" i="3"/>
  <c r="T1889" i="3"/>
  <c r="T1881" i="3"/>
  <c r="T1873" i="3"/>
  <c r="T1865" i="3"/>
  <c r="T1857" i="3"/>
  <c r="T1849" i="3"/>
  <c r="T1841" i="3"/>
  <c r="T1833" i="3"/>
  <c r="T1825" i="3"/>
  <c r="T1817" i="3"/>
  <c r="T1809" i="3"/>
  <c r="T1801" i="3"/>
  <c r="T1793" i="3"/>
  <c r="T1785" i="3"/>
  <c r="T1777" i="3"/>
  <c r="T1769" i="3"/>
  <c r="T1761" i="3"/>
  <c r="T1753" i="3"/>
  <c r="T1745" i="3"/>
  <c r="T1737" i="3"/>
  <c r="T1729" i="3"/>
  <c r="T1721" i="3"/>
  <c r="T1713" i="3"/>
  <c r="T1705" i="3"/>
  <c r="T1697" i="3"/>
  <c r="T1689" i="3"/>
  <c r="T1681" i="3"/>
  <c r="T1673" i="3"/>
  <c r="T1665" i="3"/>
  <c r="T1657" i="3"/>
  <c r="T1649" i="3"/>
  <c r="T1641" i="3"/>
  <c r="T1633" i="3"/>
  <c r="T1625" i="3"/>
  <c r="T1617" i="3"/>
  <c r="T1609" i="3"/>
  <c r="T1601" i="3"/>
  <c r="T1593" i="3"/>
  <c r="T1585" i="3"/>
  <c r="T1577" i="3"/>
  <c r="T1569" i="3"/>
  <c r="T1561" i="3"/>
  <c r="T1553" i="3"/>
  <c r="T1545" i="3"/>
  <c r="T1537" i="3"/>
  <c r="T1529" i="3"/>
  <c r="T1521" i="3"/>
  <c r="T1513" i="3"/>
  <c r="T1505" i="3"/>
  <c r="T1497" i="3"/>
  <c r="T1489" i="3"/>
  <c r="T1481" i="3"/>
  <c r="T1473" i="3"/>
  <c r="T1465" i="3"/>
  <c r="T1457" i="3"/>
  <c r="T1449" i="3"/>
  <c r="T1441" i="3"/>
  <c r="T1433" i="3"/>
  <c r="T1425" i="3"/>
  <c r="T1417" i="3"/>
  <c r="T1409" i="3"/>
  <c r="T1401" i="3"/>
  <c r="T1393" i="3"/>
  <c r="T1385" i="3"/>
  <c r="T1377" i="3"/>
  <c r="T1369" i="3"/>
  <c r="T1361" i="3"/>
  <c r="T1353" i="3"/>
  <c r="T1345" i="3"/>
  <c r="T1337" i="3"/>
  <c r="T1329" i="3"/>
  <c r="T1321" i="3"/>
  <c r="T1313" i="3"/>
  <c r="T1305" i="3"/>
  <c r="T1297" i="3"/>
  <c r="T1289" i="3"/>
  <c r="T1281" i="3"/>
  <c r="T1273" i="3"/>
  <c r="T1265" i="3"/>
  <c r="T1257" i="3"/>
  <c r="T1249" i="3"/>
  <c r="T1241" i="3"/>
  <c r="T1233" i="3"/>
  <c r="T1225" i="3"/>
  <c r="T1217" i="3"/>
  <c r="T1209" i="3"/>
  <c r="T1201" i="3"/>
  <c r="T1193" i="3"/>
  <c r="T1185" i="3"/>
  <c r="T1177" i="3"/>
  <c r="T1169" i="3"/>
  <c r="T1161" i="3"/>
  <c r="T1153" i="3"/>
  <c r="T1145" i="3"/>
  <c r="T1137" i="3"/>
  <c r="T1129" i="3"/>
  <c r="T1121" i="3"/>
  <c r="T1113" i="3"/>
  <c r="T1105" i="3"/>
  <c r="T1097" i="3"/>
  <c r="T1089" i="3"/>
  <c r="T1081" i="3"/>
  <c r="T1073" i="3"/>
  <c r="T1065" i="3"/>
  <c r="T1057" i="3"/>
  <c r="T1049" i="3"/>
  <c r="T1041" i="3"/>
  <c r="T1033" i="3"/>
  <c r="T1025" i="3"/>
  <c r="T1017" i="3"/>
  <c r="T1009" i="3"/>
  <c r="T1001" i="3"/>
  <c r="T993" i="3"/>
  <c r="T985" i="3"/>
  <c r="T977" i="3"/>
  <c r="T969" i="3"/>
  <c r="T961" i="3"/>
  <c r="T953" i="3"/>
  <c r="T945" i="3"/>
  <c r="T937" i="3"/>
  <c r="T929" i="3"/>
  <c r="T921" i="3"/>
  <c r="T913" i="3"/>
  <c r="T905" i="3"/>
  <c r="T897" i="3"/>
  <c r="T889" i="3"/>
  <c r="T881" i="3"/>
  <c r="T873" i="3"/>
  <c r="T865" i="3"/>
  <c r="T857" i="3"/>
  <c r="T849" i="3"/>
  <c r="T841" i="3"/>
  <c r="T833" i="3"/>
  <c r="T825" i="3"/>
  <c r="T817" i="3"/>
  <c r="T809" i="3"/>
  <c r="T801" i="3"/>
  <c r="T793" i="3"/>
  <c r="T785" i="3"/>
  <c r="T777" i="3"/>
  <c r="T769" i="3"/>
  <c r="T761" i="3"/>
  <c r="T753" i="3"/>
  <c r="T745" i="3"/>
  <c r="T737" i="3"/>
  <c r="T729" i="3"/>
  <c r="T721" i="3"/>
  <c r="T713" i="3"/>
  <c r="T705" i="3"/>
  <c r="T697" i="3"/>
  <c r="T689" i="3"/>
  <c r="T681" i="3"/>
  <c r="T673" i="3"/>
  <c r="T665" i="3"/>
  <c r="T657" i="3"/>
  <c r="T649" i="3"/>
  <c r="T641" i="3"/>
  <c r="T633" i="3"/>
  <c r="T625" i="3"/>
  <c r="T617" i="3"/>
  <c r="T609" i="3"/>
  <c r="T601" i="3"/>
  <c r="T593" i="3"/>
  <c r="T585" i="3"/>
  <c r="T577" i="3"/>
  <c r="T569" i="3"/>
  <c r="T561" i="3"/>
  <c r="T553" i="3"/>
  <c r="T545" i="3"/>
  <c r="T537" i="3"/>
  <c r="T529" i="3"/>
  <c r="T521" i="3"/>
  <c r="T513" i="3"/>
  <c r="T505" i="3"/>
  <c r="T497" i="3"/>
  <c r="T489" i="3"/>
  <c r="T481" i="3"/>
  <c r="T473" i="3"/>
  <c r="T465" i="3"/>
  <c r="T457" i="3"/>
  <c r="T449" i="3"/>
  <c r="T441" i="3"/>
  <c r="T433" i="3"/>
  <c r="T425" i="3"/>
  <c r="T417" i="3"/>
  <c r="T409" i="3"/>
  <c r="T401" i="3"/>
  <c r="T393" i="3"/>
  <c r="T385" i="3"/>
  <c r="T377" i="3"/>
  <c r="T369" i="3"/>
  <c r="T361" i="3"/>
  <c r="T353" i="3"/>
  <c r="T345" i="3"/>
  <c r="T337" i="3"/>
  <c r="T329" i="3"/>
  <c r="T321" i="3"/>
  <c r="T313" i="3"/>
  <c r="T305" i="3"/>
  <c r="T297" i="3"/>
  <c r="T289" i="3"/>
  <c r="T281" i="3"/>
  <c r="T273" i="3"/>
  <c r="T265" i="3"/>
  <c r="T257" i="3"/>
  <c r="T249" i="3"/>
  <c r="T241" i="3"/>
  <c r="T233" i="3"/>
  <c r="T225" i="3"/>
  <c r="T217" i="3"/>
  <c r="T209" i="3"/>
  <c r="T201" i="3"/>
  <c r="T193" i="3"/>
  <c r="T185" i="3"/>
  <c r="T177" i="3"/>
  <c r="T169" i="3"/>
  <c r="T161" i="3"/>
  <c r="T153" i="3"/>
  <c r="T145" i="3"/>
  <c r="T137" i="3"/>
  <c r="T129" i="3"/>
  <c r="T121" i="3"/>
  <c r="T113" i="3"/>
  <c r="T105" i="3"/>
  <c r="T97" i="3"/>
  <c r="T89" i="3"/>
  <c r="T81" i="3"/>
  <c r="T73" i="3"/>
  <c r="T65" i="3"/>
  <c r="T57" i="3"/>
  <c r="T49" i="3"/>
  <c r="T41" i="3"/>
  <c r="T33" i="3"/>
  <c r="T25" i="3"/>
  <c r="T17" i="3"/>
  <c r="AC1609" i="3" a="1"/>
  <c r="AC1609" i="3" s="1"/>
  <c r="AD1609" i="3"/>
  <c r="AC1601" i="3" a="1"/>
  <c r="AC1601" i="3" s="1"/>
  <c r="AD1601" i="3"/>
  <c r="AC1561" i="3" a="1"/>
  <c r="AC1561" i="3" s="1"/>
  <c r="AD1561" i="3"/>
  <c r="AC1537" i="3" a="1"/>
  <c r="AC1537" i="3" s="1"/>
  <c r="AD1537" i="3"/>
  <c r="AC1497" i="3" a="1"/>
  <c r="AC1497" i="3" s="1"/>
  <c r="AD1497" i="3"/>
  <c r="AC1473" i="3" a="1"/>
  <c r="AC1473" i="3" s="1"/>
  <c r="AD1473" i="3"/>
  <c r="AC1433" i="3" a="1"/>
  <c r="AC1433" i="3" s="1"/>
  <c r="AD1433" i="3"/>
  <c r="AC1409" i="3" a="1"/>
  <c r="AC1409" i="3" s="1"/>
  <c r="AD1409" i="3"/>
  <c r="AC1369" i="3" a="1"/>
  <c r="AC1369" i="3" s="1"/>
  <c r="AD1369" i="3"/>
  <c r="AC1345" i="3" a="1"/>
  <c r="AC1345" i="3" s="1"/>
  <c r="AD1345" i="3"/>
  <c r="AC1305" i="3" a="1"/>
  <c r="AC1305" i="3" s="1"/>
  <c r="AD1305" i="3"/>
  <c r="AC1281" i="3" a="1"/>
  <c r="AC1281" i="3" s="1"/>
  <c r="AD1281" i="3"/>
  <c r="AC1640" i="3" a="1"/>
  <c r="AC1640" i="3" s="1"/>
  <c r="AD1640" i="3"/>
  <c r="AC1584" i="3" a="1"/>
  <c r="AC1584" i="3" s="1"/>
  <c r="AD1584" i="3"/>
  <c r="AC1472" i="3" a="1"/>
  <c r="AC1472" i="3" s="1"/>
  <c r="AD1472" i="3"/>
  <c r="AC1448" i="3" a="1"/>
  <c r="AC1448" i="3" s="1"/>
  <c r="AD1448" i="3"/>
  <c r="AC1408" i="3" a="1"/>
  <c r="AC1408" i="3" s="1"/>
  <c r="AD1408" i="3"/>
  <c r="AC1384" i="3" a="1"/>
  <c r="AC1384" i="3" s="1"/>
  <c r="AD1384" i="3"/>
  <c r="AC1344" i="3" a="1"/>
  <c r="AC1344" i="3" s="1"/>
  <c r="AD1344" i="3"/>
  <c r="AC1320" i="3" a="1"/>
  <c r="AC1320" i="3" s="1"/>
  <c r="AD1320" i="3"/>
  <c r="AC1280" i="3" a="1"/>
  <c r="AC1280" i="3" s="1"/>
  <c r="AD1280" i="3"/>
  <c r="AC1256" i="3" a="1"/>
  <c r="AC1256" i="3" s="1"/>
  <c r="AD1256" i="3"/>
  <c r="AC1240" i="3" a="1"/>
  <c r="AC1240" i="3" s="1"/>
  <c r="AD1240" i="3"/>
  <c r="AC1224" i="3" a="1"/>
  <c r="AC1224" i="3" s="1"/>
  <c r="AD1224" i="3"/>
  <c r="AC1208" i="3" a="1"/>
  <c r="AC1208" i="3" s="1"/>
  <c r="AD1208" i="3"/>
  <c r="AC1192" i="3" a="1"/>
  <c r="AC1192" i="3" s="1"/>
  <c r="AD1192" i="3"/>
  <c r="AC1176" i="3" a="1"/>
  <c r="AC1176" i="3" s="1"/>
  <c r="AD1176" i="3"/>
  <c r="AC1160" i="3" a="1"/>
  <c r="AC1160" i="3" s="1"/>
  <c r="AD1160" i="3"/>
  <c r="AC1144" i="3" a="1"/>
  <c r="AC1144" i="3" s="1"/>
  <c r="AD1144" i="3"/>
  <c r="AC1128" i="3" a="1"/>
  <c r="AC1128" i="3" s="1"/>
  <c r="AD1128" i="3"/>
  <c r="AC1112" i="3" a="1"/>
  <c r="AC1112" i="3" s="1"/>
  <c r="AD1112" i="3"/>
  <c r="AC1096" i="3" a="1"/>
  <c r="AC1096" i="3" s="1"/>
  <c r="AD1096" i="3"/>
  <c r="AC1080" i="3" a="1"/>
  <c r="AC1080" i="3" s="1"/>
  <c r="AD1080" i="3"/>
  <c r="AC1064" i="3" a="1"/>
  <c r="AC1064" i="3" s="1"/>
  <c r="AD1064" i="3"/>
  <c r="AC1048" i="3" a="1"/>
  <c r="AC1048" i="3" s="1"/>
  <c r="AD1048" i="3"/>
  <c r="AC1032" i="3" a="1"/>
  <c r="AC1032" i="3" s="1"/>
  <c r="AD1032" i="3"/>
  <c r="AC1016" i="3" a="1"/>
  <c r="AC1016" i="3" s="1"/>
  <c r="AD1016" i="3"/>
  <c r="AC1000" i="3" a="1"/>
  <c r="AC1000" i="3" s="1"/>
  <c r="AD1000" i="3"/>
  <c r="AC984" i="3" a="1"/>
  <c r="AC984" i="3" s="1"/>
  <c r="AD984" i="3"/>
  <c r="AC968" i="3" a="1"/>
  <c r="AC968" i="3" s="1"/>
  <c r="AD968" i="3"/>
  <c r="AC952" i="3" a="1"/>
  <c r="AC952" i="3" s="1"/>
  <c r="AD952" i="3"/>
  <c r="AC936" i="3" a="1"/>
  <c r="AC936" i="3" s="1"/>
  <c r="AD936" i="3"/>
  <c r="AC920" i="3" a="1"/>
  <c r="AC920" i="3" s="1"/>
  <c r="AD920" i="3"/>
  <c r="AC904" i="3" a="1"/>
  <c r="AC904" i="3" s="1"/>
  <c r="AD904" i="3"/>
  <c r="AC888" i="3" a="1"/>
  <c r="AC888" i="3" s="1"/>
  <c r="AD888" i="3"/>
  <c r="AC872" i="3" a="1"/>
  <c r="AC872" i="3" s="1"/>
  <c r="AD872" i="3"/>
  <c r="AC856" i="3" a="1"/>
  <c r="AC856" i="3" s="1"/>
  <c r="AD856" i="3"/>
  <c r="AC840" i="3" a="1"/>
  <c r="AC840" i="3" s="1"/>
  <c r="AD840" i="3"/>
  <c r="AC824" i="3" a="1"/>
  <c r="AC824" i="3" s="1"/>
  <c r="AD824" i="3"/>
  <c r="AC808" i="3" a="1"/>
  <c r="AC808" i="3" s="1"/>
  <c r="AD808" i="3"/>
  <c r="AC792" i="3" a="1"/>
  <c r="AC792" i="3" s="1"/>
  <c r="AD792" i="3"/>
  <c r="AC776" i="3" a="1"/>
  <c r="AC776" i="3" s="1"/>
  <c r="AD776" i="3"/>
  <c r="AC760" i="3" a="1"/>
  <c r="AC760" i="3" s="1"/>
  <c r="AD760" i="3"/>
  <c r="AC744" i="3" a="1"/>
  <c r="AC744" i="3" s="1"/>
  <c r="AD744" i="3"/>
  <c r="AC728" i="3" a="1"/>
  <c r="AC728" i="3" s="1"/>
  <c r="AD728" i="3"/>
  <c r="AC712" i="3" a="1"/>
  <c r="AC712" i="3" s="1"/>
  <c r="AD712" i="3"/>
  <c r="AC696" i="3" a="1"/>
  <c r="AC696" i="3" s="1"/>
  <c r="AD696" i="3"/>
  <c r="AC672" i="3" a="1"/>
  <c r="AC672" i="3" s="1"/>
  <c r="AD672" i="3"/>
  <c r="AC568" i="3" a="1"/>
  <c r="AC568" i="3" s="1"/>
  <c r="AD568" i="3"/>
  <c r="AC544" i="3" a="1"/>
  <c r="AC544" i="3" s="1"/>
  <c r="AD544" i="3"/>
  <c r="AC440" i="3" a="1"/>
  <c r="AC440" i="3" s="1"/>
  <c r="AD440" i="3"/>
  <c r="AC416" i="3" a="1"/>
  <c r="AC416" i="3" s="1"/>
  <c r="AD416" i="3"/>
  <c r="AC312" i="3" a="1"/>
  <c r="AC312" i="3" s="1"/>
  <c r="AD312" i="3"/>
  <c r="AC288" i="3" a="1"/>
  <c r="AC288" i="3" s="1"/>
  <c r="AD288" i="3"/>
  <c r="AC40" i="3" a="1"/>
  <c r="AC40" i="3" s="1"/>
  <c r="AD40" i="3"/>
  <c r="AC32" i="3" a="1"/>
  <c r="AC32" i="3" s="1"/>
  <c r="AD32" i="3"/>
  <c r="AC24" i="3" a="1"/>
  <c r="AC24" i="3" s="1"/>
  <c r="AC2000" i="3" a="1"/>
  <c r="AC2000" i="3" s="1"/>
  <c r="AC1992" i="3" a="1"/>
  <c r="AC1992" i="3" s="1"/>
  <c r="AC1984" i="3" a="1"/>
  <c r="AC1984" i="3" s="1"/>
  <c r="AC1976" i="3" a="1"/>
  <c r="AC1976" i="3" s="1"/>
  <c r="AC1968" i="3" a="1"/>
  <c r="AC1968" i="3" s="1"/>
  <c r="AC1960" i="3" a="1"/>
  <c r="AC1960" i="3" s="1"/>
  <c r="AC1952" i="3" a="1"/>
  <c r="AC1952" i="3" s="1"/>
  <c r="AC1944" i="3" a="1"/>
  <c r="AC1944" i="3" s="1"/>
  <c r="AC1936" i="3" a="1"/>
  <c r="AC1936" i="3" s="1"/>
  <c r="AC1928" i="3" a="1"/>
  <c r="AC1928" i="3" s="1"/>
  <c r="AC1920" i="3" a="1"/>
  <c r="AC1920" i="3" s="1"/>
  <c r="AC1912" i="3" a="1"/>
  <c r="AC1912" i="3" s="1"/>
  <c r="AC1904" i="3" a="1"/>
  <c r="AC1904" i="3" s="1"/>
  <c r="AC1896" i="3" a="1"/>
  <c r="AC1896" i="3" s="1"/>
  <c r="AC1888" i="3" a="1"/>
  <c r="AC1888" i="3" s="1"/>
  <c r="AC1880" i="3" a="1"/>
  <c r="AC1880" i="3" s="1"/>
  <c r="AC1872" i="3" a="1"/>
  <c r="AC1872" i="3" s="1"/>
  <c r="AC1864" i="3" a="1"/>
  <c r="AC1864" i="3" s="1"/>
  <c r="AC1856" i="3" a="1"/>
  <c r="AC1856" i="3" s="1"/>
  <c r="AC1848" i="3" a="1"/>
  <c r="AC1848" i="3" s="1"/>
  <c r="AC1840" i="3" a="1"/>
  <c r="AC1840" i="3" s="1"/>
  <c r="AC1832" i="3" a="1"/>
  <c r="AC1832" i="3" s="1"/>
  <c r="AC1824" i="3" a="1"/>
  <c r="AC1824" i="3" s="1"/>
  <c r="AC1816" i="3" a="1"/>
  <c r="AC1816" i="3" s="1"/>
  <c r="AC1808" i="3" a="1"/>
  <c r="AC1808" i="3" s="1"/>
  <c r="AC1800" i="3" a="1"/>
  <c r="AC1800" i="3" s="1"/>
  <c r="AC1792" i="3" a="1"/>
  <c r="AC1792" i="3" s="1"/>
  <c r="AC1784" i="3" a="1"/>
  <c r="AC1784" i="3" s="1"/>
  <c r="AC1776" i="3" a="1"/>
  <c r="AC1776" i="3" s="1"/>
  <c r="AC1768" i="3" a="1"/>
  <c r="AC1768" i="3" s="1"/>
  <c r="AC1760" i="3" a="1"/>
  <c r="AC1760" i="3" s="1"/>
  <c r="AC1752" i="3" a="1"/>
  <c r="AC1752" i="3" s="1"/>
  <c r="AC1744" i="3" a="1"/>
  <c r="AC1744" i="3" s="1"/>
  <c r="AC1736" i="3" a="1"/>
  <c r="AC1736" i="3" s="1"/>
  <c r="AC1728" i="3" a="1"/>
  <c r="AC1728" i="3" s="1"/>
  <c r="AC1720" i="3" a="1"/>
  <c r="AC1720" i="3" s="1"/>
  <c r="AC1712" i="3" a="1"/>
  <c r="AC1712" i="3" s="1"/>
  <c r="AC1704" i="3" a="1"/>
  <c r="AC1704" i="3" s="1"/>
  <c r="AC1696" i="3" a="1"/>
  <c r="AC1696" i="3" s="1"/>
  <c r="AC1688" i="3" a="1"/>
  <c r="AC1688" i="3" s="1"/>
  <c r="AC1680" i="3" a="1"/>
  <c r="AC1680" i="3" s="1"/>
  <c r="AC1672" i="3" a="1"/>
  <c r="AC1672" i="3" s="1"/>
  <c r="AC1664" i="3" a="1"/>
  <c r="AC1664" i="3" s="1"/>
  <c r="AC1656" i="3" a="1"/>
  <c r="AC1656" i="3" s="1"/>
  <c r="AC1648" i="3" a="1"/>
  <c r="AC1648" i="3" s="1"/>
  <c r="AC1632" i="3" a="1"/>
  <c r="AC1632" i="3" s="1"/>
  <c r="AC1624" i="3" a="1"/>
  <c r="AC1624" i="3" s="1"/>
  <c r="AC1616" i="3" a="1"/>
  <c r="AC1616" i="3" s="1"/>
  <c r="AC1608" i="3" a="1"/>
  <c r="AC1608" i="3" s="1"/>
  <c r="AC1600" i="3" a="1"/>
  <c r="AC1600" i="3" s="1"/>
  <c r="AC1592" i="3" a="1"/>
  <c r="AC1592" i="3" s="1"/>
  <c r="AC1576" i="3" a="1"/>
  <c r="AC1576" i="3" s="1"/>
  <c r="AC1568" i="3" a="1"/>
  <c r="AC1568" i="3" s="1"/>
  <c r="AC1560" i="3" a="1"/>
  <c r="AC1560" i="3" s="1"/>
  <c r="AC1552" i="3" a="1"/>
  <c r="AC1552" i="3" s="1"/>
  <c r="AC1544" i="3" a="1"/>
  <c r="AC1544" i="3" s="1"/>
  <c r="AC1536" i="3" a="1"/>
  <c r="AC1536" i="3" s="1"/>
  <c r="AC1528" i="3" a="1"/>
  <c r="AC1528" i="3" s="1"/>
  <c r="AC1520" i="3" a="1"/>
  <c r="AC1520" i="3" s="1"/>
  <c r="AC1512" i="3" a="1"/>
  <c r="AC1512" i="3" s="1"/>
  <c r="AC1504" i="3" a="1"/>
  <c r="AC1504" i="3" s="1"/>
  <c r="AC1496" i="3" a="1"/>
  <c r="AC1496" i="3" s="1"/>
  <c r="AC1488" i="3" a="1"/>
  <c r="AC1488" i="3" s="1"/>
  <c r="AC1480" i="3" a="1"/>
  <c r="AC1480" i="3" s="1"/>
  <c r="AC1999" i="3" a="1"/>
  <c r="AC1999" i="3" s="1"/>
  <c r="AC1991" i="3" a="1"/>
  <c r="AC1991" i="3" s="1"/>
  <c r="AC1983" i="3" a="1"/>
  <c r="AC1983" i="3" s="1"/>
  <c r="AC1975" i="3" a="1"/>
  <c r="AC1975" i="3" s="1"/>
  <c r="AC1967" i="3" a="1"/>
  <c r="AC1967" i="3" s="1"/>
  <c r="AC1959" i="3" a="1"/>
  <c r="AC1959" i="3" s="1"/>
  <c r="AC1951" i="3" a="1"/>
  <c r="AC1951" i="3" s="1"/>
  <c r="AC1943" i="3" a="1"/>
  <c r="AC1943" i="3" s="1"/>
  <c r="AC1935" i="3" a="1"/>
  <c r="AC1935" i="3" s="1"/>
  <c r="AC1927" i="3" a="1"/>
  <c r="AC1927" i="3" s="1"/>
  <c r="AC1919" i="3" a="1"/>
  <c r="AC1919" i="3" s="1"/>
  <c r="AC1911" i="3" a="1"/>
  <c r="AC1911" i="3" s="1"/>
  <c r="AC1903" i="3" a="1"/>
  <c r="AC1903" i="3" s="1"/>
  <c r="AC1895" i="3" a="1"/>
  <c r="AC1895" i="3" s="1"/>
  <c r="AC1887" i="3" a="1"/>
  <c r="AC1887" i="3" s="1"/>
  <c r="AC1879" i="3" a="1"/>
  <c r="AC1879" i="3" s="1"/>
  <c r="AC1871" i="3" a="1"/>
  <c r="AC1871" i="3" s="1"/>
  <c r="AC1863" i="3" a="1"/>
  <c r="AC1863" i="3" s="1"/>
  <c r="AC1855" i="3" a="1"/>
  <c r="AC1855" i="3" s="1"/>
  <c r="AC1847" i="3" a="1"/>
  <c r="AC1847" i="3" s="1"/>
  <c r="AC1839" i="3" a="1"/>
  <c r="AC1839" i="3" s="1"/>
  <c r="AC1831" i="3" a="1"/>
  <c r="AC1831" i="3" s="1"/>
  <c r="AC1823" i="3" a="1"/>
  <c r="AC1823" i="3" s="1"/>
  <c r="AC1815" i="3" a="1"/>
  <c r="AC1815" i="3" s="1"/>
  <c r="AC1807" i="3" a="1"/>
  <c r="AC1807" i="3" s="1"/>
  <c r="AC1799" i="3" a="1"/>
  <c r="AC1799" i="3" s="1"/>
  <c r="AC1791" i="3" a="1"/>
  <c r="AC1791" i="3" s="1"/>
  <c r="AC1783" i="3" a="1"/>
  <c r="AC1783" i="3" s="1"/>
  <c r="AC1775" i="3" a="1"/>
  <c r="AC1775" i="3" s="1"/>
  <c r="AC1767" i="3" a="1"/>
  <c r="AC1767" i="3" s="1"/>
  <c r="AC1759" i="3" a="1"/>
  <c r="AC1759" i="3" s="1"/>
  <c r="AC1751" i="3" a="1"/>
  <c r="AC1751" i="3" s="1"/>
  <c r="AC1743" i="3" a="1"/>
  <c r="AC1743" i="3" s="1"/>
  <c r="AC1735" i="3" a="1"/>
  <c r="AC1735" i="3" s="1"/>
  <c r="AC1727" i="3" a="1"/>
  <c r="AC1727" i="3" s="1"/>
  <c r="AC1719" i="3" a="1"/>
  <c r="AC1719" i="3" s="1"/>
  <c r="AC1711" i="3" a="1"/>
  <c r="AC1711" i="3" s="1"/>
  <c r="AC1703" i="3" a="1"/>
  <c r="AC1703" i="3" s="1"/>
  <c r="AC1695" i="3" a="1"/>
  <c r="AC1695" i="3" s="1"/>
  <c r="AC1687" i="3" a="1"/>
  <c r="AC1687" i="3" s="1"/>
  <c r="AC1679" i="3" a="1"/>
  <c r="AC1679" i="3" s="1"/>
  <c r="AC1671" i="3" a="1"/>
  <c r="AC1671" i="3" s="1"/>
  <c r="AC1663" i="3" a="1"/>
  <c r="AC1663" i="3" s="1"/>
  <c r="AC1655" i="3" a="1"/>
  <c r="AC1655" i="3" s="1"/>
  <c r="AC1647" i="3" a="1"/>
  <c r="AC1647" i="3" s="1"/>
  <c r="AC1631" i="3" a="1"/>
  <c r="AC1631" i="3" s="1"/>
  <c r="AC1623" i="3" a="1"/>
  <c r="AC1623" i="3" s="1"/>
  <c r="AC1607" i="3" a="1"/>
  <c r="AC1607" i="3" s="1"/>
  <c r="AC1599" i="3" a="1"/>
  <c r="AC1599" i="3" s="1"/>
  <c r="AC1591" i="3" a="1"/>
  <c r="AC1591" i="3" s="1"/>
  <c r="AC1583" i="3" a="1"/>
  <c r="AC1583" i="3" s="1"/>
  <c r="AC1575" i="3" a="1"/>
  <c r="AC1575" i="3" s="1"/>
  <c r="AC1567" i="3" a="1"/>
  <c r="AC1567" i="3" s="1"/>
  <c r="AC1543" i="3" a="1"/>
  <c r="AC1543" i="3" s="1"/>
  <c r="AC1535" i="3" a="1"/>
  <c r="AC1535" i="3" s="1"/>
  <c r="AC1527" i="3" a="1"/>
  <c r="AC1527" i="3" s="1"/>
  <c r="AC1519" i="3" a="1"/>
  <c r="AC1519" i="3" s="1"/>
  <c r="AC1503" i="3" a="1"/>
  <c r="AC1503" i="3" s="1"/>
  <c r="AC1495" i="3" a="1"/>
  <c r="AC1495" i="3" s="1"/>
  <c r="AC1487" i="3" a="1"/>
  <c r="AC1487" i="3" s="1"/>
  <c r="AC1479" i="3" a="1"/>
  <c r="AC1479" i="3" s="1"/>
  <c r="AC1471" i="3" a="1"/>
  <c r="AC1471" i="3" s="1"/>
  <c r="AC1463" i="3" a="1"/>
  <c r="AC1463" i="3" s="1"/>
  <c r="AC1455" i="3" a="1"/>
  <c r="AC1455" i="3" s="1"/>
  <c r="AC1439" i="3" a="1"/>
  <c r="AC1439" i="3" s="1"/>
  <c r="AC1431" i="3" a="1"/>
  <c r="AC1431" i="3" s="1"/>
  <c r="AC1423" i="3" a="1"/>
  <c r="AC1423" i="3" s="1"/>
  <c r="AC1415" i="3" a="1"/>
  <c r="AC1415" i="3" s="1"/>
  <c r="AC1407" i="3" a="1"/>
  <c r="AC1407" i="3" s="1"/>
  <c r="AC1399" i="3" a="1"/>
  <c r="AC1399" i="3" s="1"/>
  <c r="AC1391" i="3" a="1"/>
  <c r="AC1391" i="3" s="1"/>
  <c r="AC1383" i="3" a="1"/>
  <c r="AC1383" i="3" s="1"/>
  <c r="AC1375" i="3" a="1"/>
  <c r="AC1375" i="3" s="1"/>
  <c r="AC1367" i="3" a="1"/>
  <c r="AC1367" i="3" s="1"/>
  <c r="AC1359" i="3" a="1"/>
  <c r="AC1359" i="3" s="1"/>
  <c r="AC1351" i="3" a="1"/>
  <c r="AC1351" i="3" s="1"/>
  <c r="AC1343" i="3" a="1"/>
  <c r="AC1343" i="3" s="1"/>
  <c r="AC1335" i="3" a="1"/>
  <c r="AC1335" i="3" s="1"/>
  <c r="AC1327" i="3" a="1"/>
  <c r="AC1327" i="3" s="1"/>
  <c r="AC1319" i="3" a="1"/>
  <c r="AC1319" i="3" s="1"/>
  <c r="AC1311" i="3" a="1"/>
  <c r="AC1311" i="3" s="1"/>
  <c r="AC1303" i="3" a="1"/>
  <c r="AC1303" i="3" s="1"/>
  <c r="AC1287" i="3" a="1"/>
  <c r="AC1287" i="3" s="1"/>
  <c r="AC1279" i="3" a="1"/>
  <c r="AC1279" i="3" s="1"/>
  <c r="AC1271" i="3" a="1"/>
  <c r="AC1271" i="3" s="1"/>
  <c r="AC1263" i="3" a="1"/>
  <c r="AC1263" i="3" s="1"/>
  <c r="AC1247" i="3" a="1"/>
  <c r="AC1247" i="3" s="1"/>
  <c r="AC1231" i="3" a="1"/>
  <c r="AC1231" i="3" s="1"/>
  <c r="AC1223" i="3" a="1"/>
  <c r="AC1223" i="3" s="1"/>
  <c r="AC1215" i="3" a="1"/>
  <c r="AC1215" i="3" s="1"/>
  <c r="AC1207" i="3" a="1"/>
  <c r="AC1207" i="3" s="1"/>
  <c r="AC1199" i="3" a="1"/>
  <c r="AC1199" i="3" s="1"/>
  <c r="AC1183" i="3" a="1"/>
  <c r="AC1183" i="3" s="1"/>
  <c r="AC1167" i="3" a="1"/>
  <c r="AC1167" i="3" s="1"/>
  <c r="AC1159" i="3" a="1"/>
  <c r="AC1159" i="3" s="1"/>
  <c r="AC1151" i="3" a="1"/>
  <c r="AC1151" i="3" s="1"/>
  <c r="AC1143" i="3" a="1"/>
  <c r="AC1143" i="3" s="1"/>
  <c r="AC1135" i="3" a="1"/>
  <c r="AC1135" i="3" s="1"/>
  <c r="AC1119" i="3" a="1"/>
  <c r="AC1119" i="3" s="1"/>
  <c r="AC1103" i="3" a="1"/>
  <c r="AC1103" i="3" s="1"/>
  <c r="AC1095" i="3" a="1"/>
  <c r="AC1095" i="3" s="1"/>
  <c r="AC1087" i="3" a="1"/>
  <c r="AC1087" i="3" s="1"/>
  <c r="AC1079" i="3" a="1"/>
  <c r="AC1079" i="3" s="1"/>
  <c r="AC1071" i="3" a="1"/>
  <c r="AC1071" i="3" s="1"/>
  <c r="AC1055" i="3" a="1"/>
  <c r="AC1055" i="3" s="1"/>
  <c r="AC1039" i="3" a="1"/>
  <c r="AC1039" i="3" s="1"/>
  <c r="AC1031" i="3" a="1"/>
  <c r="AC1031" i="3" s="1"/>
  <c r="AC1023" i="3" a="1"/>
  <c r="AC1023" i="3" s="1"/>
  <c r="AC1015" i="3" a="1"/>
  <c r="AC1015" i="3" s="1"/>
  <c r="AC1007" i="3" a="1"/>
  <c r="AC1007" i="3" s="1"/>
  <c r="AC991" i="3" a="1"/>
  <c r="AC991" i="3" s="1"/>
  <c r="AC975" i="3" a="1"/>
  <c r="AC975" i="3" s="1"/>
  <c r="AC967" i="3" a="1"/>
  <c r="AC967" i="3" s="1"/>
  <c r="AC959" i="3" a="1"/>
  <c r="AC959" i="3" s="1"/>
  <c r="AC951" i="3" a="1"/>
  <c r="AC951" i="3" s="1"/>
  <c r="AC943" i="3" a="1"/>
  <c r="AC943" i="3" s="1"/>
  <c r="AC927" i="3" a="1"/>
  <c r="AC927" i="3" s="1"/>
  <c r="AC911" i="3" a="1"/>
  <c r="AC911" i="3" s="1"/>
  <c r="AC903" i="3" a="1"/>
  <c r="AC903" i="3" s="1"/>
  <c r="AC895" i="3" a="1"/>
  <c r="AC895" i="3" s="1"/>
  <c r="AC887" i="3" a="1"/>
  <c r="AC887" i="3" s="1"/>
  <c r="AC879" i="3" a="1"/>
  <c r="AC879" i="3" s="1"/>
  <c r="AC863" i="3" a="1"/>
  <c r="AC863" i="3" s="1"/>
  <c r="AC847" i="3" a="1"/>
  <c r="AC847" i="3" s="1"/>
  <c r="AC839" i="3" a="1"/>
  <c r="AC839" i="3" s="1"/>
  <c r="AC831" i="3" a="1"/>
  <c r="AC831" i="3" s="1"/>
  <c r="AC823" i="3" a="1"/>
  <c r="AC823" i="3" s="1"/>
  <c r="AC815" i="3" a="1"/>
  <c r="AC815" i="3" s="1"/>
  <c r="AC799" i="3" a="1"/>
  <c r="AC799" i="3" s="1"/>
  <c r="AC783" i="3" a="1"/>
  <c r="AC783" i="3" s="1"/>
  <c r="AC775" i="3" a="1"/>
  <c r="AC775" i="3" s="1"/>
  <c r="AC767" i="3" a="1"/>
  <c r="AC767" i="3" s="1"/>
  <c r="AC759" i="3" a="1"/>
  <c r="AC759" i="3" s="1"/>
  <c r="AC751" i="3" a="1"/>
  <c r="AC751" i="3" s="1"/>
  <c r="AC735" i="3" a="1"/>
  <c r="AC735" i="3" s="1"/>
  <c r="AC719" i="3" a="1"/>
  <c r="AC719" i="3" s="1"/>
  <c r="AC711" i="3" a="1"/>
  <c r="AC711" i="3" s="1"/>
  <c r="AC703" i="3" a="1"/>
  <c r="AC703" i="3" s="1"/>
  <c r="AC695" i="3" a="1"/>
  <c r="AC695" i="3" s="1"/>
  <c r="AC687" i="3" a="1"/>
  <c r="AC687" i="3" s="1"/>
  <c r="AC679" i="3" a="1"/>
  <c r="AC679" i="3" s="1"/>
  <c r="AC663" i="3" a="1"/>
  <c r="AC663" i="3" s="1"/>
  <c r="AC655" i="3" a="1"/>
  <c r="AC655" i="3" s="1"/>
  <c r="AC1990" i="3" a="1"/>
  <c r="AC1990" i="3" s="1"/>
  <c r="AC1974" i="3" a="1"/>
  <c r="AC1974" i="3" s="1"/>
  <c r="AC1958" i="3" a="1"/>
  <c r="AC1958" i="3" s="1"/>
  <c r="AC1942" i="3" a="1"/>
  <c r="AC1942" i="3" s="1"/>
  <c r="AC1926" i="3" a="1"/>
  <c r="AC1926" i="3" s="1"/>
  <c r="AC1910" i="3" a="1"/>
  <c r="AC1910" i="3" s="1"/>
  <c r="AC1894" i="3" a="1"/>
  <c r="AC1894" i="3" s="1"/>
  <c r="AC1878" i="3" a="1"/>
  <c r="AC1878" i="3" s="1"/>
  <c r="AC1862" i="3" a="1"/>
  <c r="AC1862" i="3" s="1"/>
  <c r="AC1846" i="3" a="1"/>
  <c r="AC1846" i="3" s="1"/>
  <c r="AC1830" i="3" a="1"/>
  <c r="AC1830" i="3" s="1"/>
  <c r="AC1814" i="3" a="1"/>
  <c r="AC1814" i="3" s="1"/>
  <c r="AC1798" i="3" a="1"/>
  <c r="AC1798" i="3" s="1"/>
  <c r="AC1782" i="3" a="1"/>
  <c r="AC1782" i="3" s="1"/>
  <c r="AC1766" i="3" a="1"/>
  <c r="AC1766" i="3" s="1"/>
  <c r="AC1750" i="3" a="1"/>
  <c r="AC1750" i="3" s="1"/>
  <c r="AC1734" i="3" a="1"/>
  <c r="AC1734" i="3" s="1"/>
  <c r="AC1718" i="3" a="1"/>
  <c r="AC1718" i="3" s="1"/>
  <c r="AC1702" i="3" a="1"/>
  <c r="AC1702" i="3" s="1"/>
  <c r="AC1686" i="3" a="1"/>
  <c r="AC1686" i="3" s="1"/>
  <c r="AC1670" i="3" a="1"/>
  <c r="AC1670" i="3" s="1"/>
  <c r="AC1654" i="3" a="1"/>
  <c r="AC1654" i="3" s="1"/>
  <c r="AC1646" i="3" a="1"/>
  <c r="AC1646" i="3" s="1"/>
  <c r="AC1638" i="3" a="1"/>
  <c r="AC1638" i="3" s="1"/>
  <c r="AC1630" i="3" a="1"/>
  <c r="AC1630" i="3" s="1"/>
  <c r="AC1622" i="3" a="1"/>
  <c r="AC1622" i="3" s="1"/>
  <c r="AC1614" i="3" a="1"/>
  <c r="AC1614" i="3" s="1"/>
  <c r="AC1606" i="3" a="1"/>
  <c r="AC1606" i="3" s="1"/>
  <c r="AC1598" i="3" a="1"/>
  <c r="AC1598" i="3" s="1"/>
  <c r="AC1590" i="3" a="1"/>
  <c r="AC1590" i="3" s="1"/>
  <c r="AC1582" i="3" a="1"/>
  <c r="AC1582" i="3" s="1"/>
  <c r="AC1574" i="3" a="1"/>
  <c r="AC1574" i="3" s="1"/>
  <c r="AC1566" i="3" a="1"/>
  <c r="AC1566" i="3" s="1"/>
  <c r="AC1558" i="3" a="1"/>
  <c r="AC1558" i="3" s="1"/>
  <c r="AC1550" i="3" a="1"/>
  <c r="AC1550" i="3" s="1"/>
  <c r="AC1542" i="3" a="1"/>
  <c r="AC1542" i="3" s="1"/>
  <c r="AC1534" i="3" a="1"/>
  <c r="AC1534" i="3" s="1"/>
  <c r="AC1526" i="3" a="1"/>
  <c r="AC1526" i="3" s="1"/>
  <c r="AC1518" i="3" a="1"/>
  <c r="AC1518" i="3" s="1"/>
  <c r="AC1510" i="3" a="1"/>
  <c r="AC1510" i="3" s="1"/>
  <c r="AC1502" i="3" a="1"/>
  <c r="AC1502" i="3" s="1"/>
  <c r="AC1494" i="3" a="1"/>
  <c r="AC1494" i="3" s="1"/>
  <c r="AC1486" i="3" a="1"/>
  <c r="AC1486" i="3" s="1"/>
  <c r="AC1478" i="3" a="1"/>
  <c r="AC1478" i="3" s="1"/>
  <c r="AC1470" i="3" a="1"/>
  <c r="AC1470" i="3" s="1"/>
  <c r="AC1462" i="3" a="1"/>
  <c r="AC1462" i="3" s="1"/>
  <c r="AC1454" i="3" a="1"/>
  <c r="AC1454" i="3" s="1"/>
  <c r="AC1446" i="3" a="1"/>
  <c r="AC1446" i="3" s="1"/>
  <c r="AC1438" i="3" a="1"/>
  <c r="AC1438" i="3" s="1"/>
  <c r="AC1430" i="3" a="1"/>
  <c r="AC1430" i="3" s="1"/>
  <c r="AC1422" i="3" a="1"/>
  <c r="AC1422" i="3" s="1"/>
  <c r="AC1414" i="3" a="1"/>
  <c r="AC1414" i="3" s="1"/>
  <c r="AC1406" i="3" a="1"/>
  <c r="AC1406" i="3" s="1"/>
  <c r="AC1398" i="3" a="1"/>
  <c r="AC1398" i="3" s="1"/>
  <c r="AC1390" i="3" a="1"/>
  <c r="AC1390" i="3" s="1"/>
  <c r="AC1382" i="3" a="1"/>
  <c r="AC1382" i="3" s="1"/>
  <c r="AC1374" i="3" a="1"/>
  <c r="AC1374" i="3" s="1"/>
  <c r="AC1366" i="3" a="1"/>
  <c r="AC1366" i="3" s="1"/>
  <c r="AC1358" i="3" a="1"/>
  <c r="AC1358" i="3" s="1"/>
  <c r="AC1350" i="3" a="1"/>
  <c r="AC1350" i="3" s="1"/>
  <c r="AC1342" i="3" a="1"/>
  <c r="AC1342" i="3" s="1"/>
  <c r="AC1334" i="3" a="1"/>
  <c r="AC1334" i="3" s="1"/>
  <c r="AC1326" i="3" a="1"/>
  <c r="AC1326" i="3" s="1"/>
  <c r="AC1318" i="3" a="1"/>
  <c r="AC1318" i="3" s="1"/>
  <c r="AC1310" i="3" a="1"/>
  <c r="AC1310" i="3" s="1"/>
  <c r="AC1302" i="3" a="1"/>
  <c r="AC1302" i="3" s="1"/>
  <c r="AC1294" i="3" a="1"/>
  <c r="AC1294" i="3" s="1"/>
  <c r="AC1286" i="3" a="1"/>
  <c r="AC1286" i="3" s="1"/>
  <c r="AC1278" i="3" a="1"/>
  <c r="AC1278" i="3" s="1"/>
  <c r="AC1270" i="3" a="1"/>
  <c r="AC1270" i="3" s="1"/>
  <c r="AC1262" i="3" a="1"/>
  <c r="AC1262" i="3" s="1"/>
  <c r="AC1254" i="3" a="1"/>
  <c r="AC1254" i="3" s="1"/>
  <c r="AC1246" i="3" a="1"/>
  <c r="AC1246" i="3" s="1"/>
  <c r="AC1238" i="3" a="1"/>
  <c r="AC1238" i="3" s="1"/>
  <c r="AC1230" i="3" a="1"/>
  <c r="AC1230" i="3" s="1"/>
  <c r="AC1222" i="3" a="1"/>
  <c r="AC1222" i="3" s="1"/>
  <c r="AC1214" i="3" a="1"/>
  <c r="AC1214" i="3" s="1"/>
  <c r="AC1206" i="3" a="1"/>
  <c r="AC1206" i="3" s="1"/>
  <c r="AC1198" i="3" a="1"/>
  <c r="AC1198" i="3" s="1"/>
  <c r="AC1190" i="3" a="1"/>
  <c r="AC1190" i="3" s="1"/>
  <c r="AC1182" i="3" a="1"/>
  <c r="AC1182" i="3" s="1"/>
  <c r="AC1174" i="3" a="1"/>
  <c r="AC1174" i="3" s="1"/>
  <c r="AC1166" i="3" a="1"/>
  <c r="AC1166" i="3" s="1"/>
  <c r="AC1158" i="3" a="1"/>
  <c r="AC1158" i="3" s="1"/>
  <c r="AC1150" i="3" a="1"/>
  <c r="AC1150" i="3" s="1"/>
  <c r="AC1142" i="3" a="1"/>
  <c r="AC1142" i="3" s="1"/>
  <c r="AC1134" i="3" a="1"/>
  <c r="AC1134" i="3" s="1"/>
  <c r="AC1126" i="3" a="1"/>
  <c r="AC1126" i="3" s="1"/>
  <c r="AC1118" i="3" a="1"/>
  <c r="AC1118" i="3" s="1"/>
  <c r="AC1110" i="3" a="1"/>
  <c r="AC1110" i="3" s="1"/>
  <c r="AC1102" i="3" a="1"/>
  <c r="AC1102" i="3" s="1"/>
  <c r="AC1094" i="3" a="1"/>
  <c r="AC1094" i="3" s="1"/>
  <c r="AC1086" i="3" a="1"/>
  <c r="AC1086" i="3" s="1"/>
  <c r="AC1078" i="3" a="1"/>
  <c r="AC1078" i="3" s="1"/>
  <c r="AC1070" i="3" a="1"/>
  <c r="AC1070" i="3" s="1"/>
  <c r="AC1062" i="3" a="1"/>
  <c r="AC1062" i="3" s="1"/>
  <c r="AC1054" i="3" a="1"/>
  <c r="AC1054" i="3" s="1"/>
  <c r="AC1046" i="3" a="1"/>
  <c r="AC1046" i="3" s="1"/>
  <c r="AC1038" i="3" a="1"/>
  <c r="AC1038" i="3" s="1"/>
  <c r="AC1030" i="3" a="1"/>
  <c r="AC1030" i="3" s="1"/>
  <c r="AC1022" i="3" a="1"/>
  <c r="AC1022" i="3" s="1"/>
  <c r="AC1014" i="3" a="1"/>
  <c r="AC1014" i="3" s="1"/>
  <c r="AC1006" i="3" a="1"/>
  <c r="AC1006" i="3" s="1"/>
  <c r="AC998" i="3" a="1"/>
  <c r="AC998" i="3" s="1"/>
  <c r="AC990" i="3" a="1"/>
  <c r="AC990" i="3" s="1"/>
  <c r="AC982" i="3" a="1"/>
  <c r="AC982" i="3" s="1"/>
  <c r="AC974" i="3" a="1"/>
  <c r="AC974" i="3" s="1"/>
  <c r="AC966" i="3" a="1"/>
  <c r="AC966" i="3" s="1"/>
  <c r="AC958" i="3" a="1"/>
  <c r="AC958" i="3" s="1"/>
  <c r="AC950" i="3" a="1"/>
  <c r="AC950" i="3" s="1"/>
  <c r="AC942" i="3" a="1"/>
  <c r="AC942" i="3" s="1"/>
  <c r="AC934" i="3" a="1"/>
  <c r="AC934" i="3" s="1"/>
  <c r="AC926" i="3" a="1"/>
  <c r="AC926" i="3" s="1"/>
  <c r="AC918" i="3" a="1"/>
  <c r="AC918" i="3" s="1"/>
  <c r="AC910" i="3" a="1"/>
  <c r="AC910" i="3" s="1"/>
  <c r="AC902" i="3" a="1"/>
  <c r="AC902" i="3" s="1"/>
  <c r="AC894" i="3" a="1"/>
  <c r="AC894" i="3" s="1"/>
  <c r="AC886" i="3" a="1"/>
  <c r="AC886" i="3" s="1"/>
  <c r="AC878" i="3" a="1"/>
  <c r="AC878" i="3" s="1"/>
  <c r="AC870" i="3" a="1"/>
  <c r="AC870" i="3" s="1"/>
  <c r="AC862" i="3" a="1"/>
  <c r="AC862" i="3" s="1"/>
  <c r="AC854" i="3" a="1"/>
  <c r="AC854" i="3" s="1"/>
  <c r="AC846" i="3" a="1"/>
  <c r="AC846" i="3" s="1"/>
  <c r="AC838" i="3" a="1"/>
  <c r="AC838" i="3" s="1"/>
  <c r="AC830" i="3" a="1"/>
  <c r="AC830" i="3" s="1"/>
  <c r="AC822" i="3" a="1"/>
  <c r="AC822" i="3" s="1"/>
  <c r="AC814" i="3" a="1"/>
  <c r="AC814" i="3" s="1"/>
  <c r="AC806" i="3" a="1"/>
  <c r="AC806" i="3" s="1"/>
  <c r="AC798" i="3" a="1"/>
  <c r="AC798" i="3" s="1"/>
  <c r="AC790" i="3" a="1"/>
  <c r="AC790" i="3" s="1"/>
  <c r="AC782" i="3" a="1"/>
  <c r="AC782" i="3" s="1"/>
  <c r="AC774" i="3" a="1"/>
  <c r="AC774" i="3" s="1"/>
  <c r="AC766" i="3" a="1"/>
  <c r="AC766" i="3" s="1"/>
  <c r="AC758" i="3" a="1"/>
  <c r="AC758" i="3" s="1"/>
  <c r="AC750" i="3" a="1"/>
  <c r="AC750" i="3" s="1"/>
  <c r="AC742" i="3" a="1"/>
  <c r="AC742" i="3" s="1"/>
  <c r="AC734" i="3" a="1"/>
  <c r="AC734" i="3" s="1"/>
  <c r="AC726" i="3" a="1"/>
  <c r="AC726" i="3" s="1"/>
  <c r="AC718" i="3" a="1"/>
  <c r="AC718" i="3" s="1"/>
  <c r="AC710" i="3" a="1"/>
  <c r="AC710" i="3" s="1"/>
  <c r="AC702" i="3" a="1"/>
  <c r="AC702" i="3" s="1"/>
  <c r="AC694" i="3" a="1"/>
  <c r="AC694" i="3" s="1"/>
  <c r="AC686" i="3" a="1"/>
  <c r="AC686" i="3" s="1"/>
  <c r="AC678" i="3" a="1"/>
  <c r="AC678" i="3" s="1"/>
  <c r="AC670" i="3" a="1"/>
  <c r="AC670" i="3" s="1"/>
  <c r="AC662" i="3" a="1"/>
  <c r="AC662" i="3" s="1"/>
  <c r="AC654" i="3" a="1"/>
  <c r="AC654" i="3" s="1"/>
  <c r="AC638" i="3" a="1"/>
  <c r="AC638" i="3" s="1"/>
  <c r="AC630" i="3" a="1"/>
  <c r="AC630" i="3" s="1"/>
  <c r="AC622" i="3" a="1"/>
  <c r="AC622" i="3" s="1"/>
  <c r="AC614" i="3" a="1"/>
  <c r="AC614" i="3" s="1"/>
  <c r="AC606" i="3" a="1"/>
  <c r="AC606" i="3" s="1"/>
  <c r="AC598" i="3" a="1"/>
  <c r="AC598" i="3" s="1"/>
  <c r="AC590" i="3" a="1"/>
  <c r="AC590" i="3" s="1"/>
  <c r="AC582" i="3" a="1"/>
  <c r="AC582" i="3" s="1"/>
  <c r="AC574" i="3" a="1"/>
  <c r="AC574" i="3" s="1"/>
  <c r="AC566" i="3" a="1"/>
  <c r="AC566" i="3" s="1"/>
  <c r="AC558" i="3" a="1"/>
  <c r="AC558" i="3" s="1"/>
  <c r="AC550" i="3" a="1"/>
  <c r="AC550" i="3" s="1"/>
  <c r="AC542" i="3" a="1"/>
  <c r="AC542" i="3" s="1"/>
  <c r="AC534" i="3" a="1"/>
  <c r="AC534" i="3" s="1"/>
  <c r="AC526" i="3" a="1"/>
  <c r="AC526" i="3" s="1"/>
  <c r="AC518" i="3" a="1"/>
  <c r="AC518" i="3" s="1"/>
  <c r="AC510" i="3" a="1"/>
  <c r="AC510" i="3" s="1"/>
  <c r="AC502" i="3" a="1"/>
  <c r="AC502" i="3" s="1"/>
  <c r="AC494" i="3" a="1"/>
  <c r="AC494" i="3" s="1"/>
  <c r="AC486" i="3" a="1"/>
  <c r="AC486" i="3" s="1"/>
  <c r="AC478" i="3" a="1"/>
  <c r="AC478" i="3" s="1"/>
  <c r="AC470" i="3" a="1"/>
  <c r="AC470" i="3" s="1"/>
  <c r="AC462" i="3" a="1"/>
  <c r="AC462" i="3" s="1"/>
  <c r="AC454" i="3" a="1"/>
  <c r="AC454" i="3" s="1"/>
  <c r="AC446" i="3" a="1"/>
  <c r="AC446" i="3" s="1"/>
  <c r="AC438" i="3" a="1"/>
  <c r="AC438" i="3" s="1"/>
  <c r="AC430" i="3" a="1"/>
  <c r="AC430" i="3" s="1"/>
  <c r="AC422" i="3" a="1"/>
  <c r="AC422" i="3" s="1"/>
  <c r="AC414" i="3" a="1"/>
  <c r="AC414" i="3" s="1"/>
  <c r="AC406" i="3" a="1"/>
  <c r="AC406" i="3" s="1"/>
  <c r="AC398" i="3" a="1"/>
  <c r="AC398" i="3" s="1"/>
  <c r="AC390" i="3" a="1"/>
  <c r="AC390" i="3" s="1"/>
  <c r="AC382" i="3" a="1"/>
  <c r="AC382" i="3" s="1"/>
  <c r="AC374" i="3" a="1"/>
  <c r="AC374" i="3" s="1"/>
  <c r="AC366" i="3" a="1"/>
  <c r="AC366" i="3" s="1"/>
  <c r="AC358" i="3" a="1"/>
  <c r="AC358" i="3" s="1"/>
  <c r="AC350" i="3" a="1"/>
  <c r="AC350" i="3" s="1"/>
  <c r="AC342" i="3" a="1"/>
  <c r="AC342" i="3" s="1"/>
  <c r="AC334" i="3" a="1"/>
  <c r="AC334" i="3" s="1"/>
  <c r="AC326" i="3" a="1"/>
  <c r="AC326" i="3" s="1"/>
  <c r="AC318" i="3" a="1"/>
  <c r="AC318" i="3" s="1"/>
  <c r="AC310" i="3" a="1"/>
  <c r="AC310" i="3" s="1"/>
  <c r="AC302" i="3" a="1"/>
  <c r="AC302" i="3" s="1"/>
  <c r="AC294" i="3" a="1"/>
  <c r="AC294" i="3" s="1"/>
  <c r="AC286" i="3" a="1"/>
  <c r="AC286" i="3" s="1"/>
  <c r="AC278" i="3" a="1"/>
  <c r="AC278" i="3" s="1"/>
  <c r="AC270" i="3" a="1"/>
  <c r="AC270" i="3" s="1"/>
  <c r="AC254" i="3" a="1"/>
  <c r="AC254" i="3" s="1"/>
  <c r="AC246" i="3" a="1"/>
  <c r="AC246" i="3" s="1"/>
  <c r="AC238" i="3" a="1"/>
  <c r="AC238" i="3" s="1"/>
  <c r="AC222" i="3" a="1"/>
  <c r="AC222" i="3" s="1"/>
  <c r="AC214" i="3" a="1"/>
  <c r="AC214" i="3" s="1"/>
  <c r="AC206" i="3" a="1"/>
  <c r="AC206" i="3" s="1"/>
  <c r="AC198" i="3" a="1"/>
  <c r="AC198" i="3" s="1"/>
  <c r="AC190" i="3" a="1"/>
  <c r="AC190" i="3" s="1"/>
  <c r="AC182" i="3" a="1"/>
  <c r="AC182" i="3" s="1"/>
  <c r="AC174" i="3" a="1"/>
  <c r="AC174" i="3" s="1"/>
  <c r="AC166" i="3" a="1"/>
  <c r="AC166" i="3" s="1"/>
  <c r="AC158" i="3" a="1"/>
  <c r="AC158" i="3" s="1"/>
  <c r="AC150" i="3" a="1"/>
  <c r="AC150" i="3" s="1"/>
  <c r="AC142" i="3" a="1"/>
  <c r="AC142" i="3" s="1"/>
  <c r="AC126" i="3" a="1"/>
  <c r="AC126" i="3" s="1"/>
  <c r="AC118" i="3" a="1"/>
  <c r="AC118" i="3" s="1"/>
  <c r="AC110" i="3" a="1"/>
  <c r="AC110" i="3" s="1"/>
  <c r="AC94" i="3" a="1"/>
  <c r="AC94" i="3" s="1"/>
  <c r="AC86" i="3" a="1"/>
  <c r="AC86" i="3" s="1"/>
  <c r="AC78" i="3" a="1"/>
  <c r="AC78" i="3" s="1"/>
  <c r="AC70" i="3" a="1"/>
  <c r="AC70" i="3" s="1"/>
  <c r="AC62" i="3" a="1"/>
  <c r="AC62" i="3" s="1"/>
  <c r="AC54" i="3" a="1"/>
  <c r="AC54" i="3" s="1"/>
  <c r="AC46" i="3" a="1"/>
  <c r="AC46" i="3" s="1"/>
  <c r="AC38" i="3" a="1"/>
  <c r="AC38" i="3" s="1"/>
  <c r="AC30" i="3" a="1"/>
  <c r="AC30" i="3" s="1"/>
  <c r="AC22" i="3" a="1"/>
  <c r="AC22" i="3" s="1"/>
  <c r="AC14" i="3" a="1"/>
  <c r="AC14" i="3" s="1"/>
  <c r="AC7" i="3" a="1"/>
  <c r="AC7" i="3" s="1"/>
  <c r="AC1989" i="3" a="1"/>
  <c r="AC1989" i="3" s="1"/>
  <c r="AC1973" i="3" a="1"/>
  <c r="AC1973" i="3" s="1"/>
  <c r="AC1957" i="3" a="1"/>
  <c r="AC1957" i="3" s="1"/>
  <c r="AC1941" i="3" a="1"/>
  <c r="AC1941" i="3" s="1"/>
  <c r="AC1925" i="3" a="1"/>
  <c r="AC1925" i="3" s="1"/>
  <c r="AC1909" i="3" a="1"/>
  <c r="AC1909" i="3" s="1"/>
  <c r="AC1893" i="3" a="1"/>
  <c r="AC1893" i="3" s="1"/>
  <c r="AC1877" i="3" a="1"/>
  <c r="AC1877" i="3" s="1"/>
  <c r="AC1861" i="3" a="1"/>
  <c r="AC1861" i="3" s="1"/>
  <c r="AC1845" i="3" a="1"/>
  <c r="AC1845" i="3" s="1"/>
  <c r="AC1829" i="3" a="1"/>
  <c r="AC1829" i="3" s="1"/>
  <c r="AC1813" i="3" a="1"/>
  <c r="AC1813" i="3" s="1"/>
  <c r="AC1797" i="3" a="1"/>
  <c r="AC1797" i="3" s="1"/>
  <c r="AC1781" i="3" a="1"/>
  <c r="AC1781" i="3" s="1"/>
  <c r="AC1765" i="3" a="1"/>
  <c r="AC1765" i="3" s="1"/>
  <c r="AC1749" i="3" a="1"/>
  <c r="AC1749" i="3" s="1"/>
  <c r="AC1733" i="3" a="1"/>
  <c r="AC1733" i="3" s="1"/>
  <c r="AC1717" i="3" a="1"/>
  <c r="AC1717" i="3" s="1"/>
  <c r="AC1701" i="3" a="1"/>
  <c r="AC1701" i="3" s="1"/>
  <c r="AC1685" i="3" a="1"/>
  <c r="AC1685" i="3" s="1"/>
  <c r="AC1669" i="3" a="1"/>
  <c r="AC1669" i="3" s="1"/>
  <c r="AC1653" i="3" a="1"/>
  <c r="AC1653" i="3" s="1"/>
  <c r="AC1645" i="3" a="1"/>
  <c r="AC1645" i="3" s="1"/>
  <c r="AC1637" i="3" a="1"/>
  <c r="AC1637" i="3" s="1"/>
  <c r="AC1629" i="3" a="1"/>
  <c r="AC1629" i="3" s="1"/>
  <c r="AC1621" i="3" a="1"/>
  <c r="AC1621" i="3" s="1"/>
  <c r="AC1605" i="3" a="1"/>
  <c r="AC1605" i="3" s="1"/>
  <c r="AC1597" i="3" a="1"/>
  <c r="AC1597" i="3" s="1"/>
  <c r="AC1581" i="3" a="1"/>
  <c r="AC1581" i="3" s="1"/>
  <c r="AC1573" i="3" a="1"/>
  <c r="AC1573" i="3" s="1"/>
  <c r="AC1565" i="3" a="1"/>
  <c r="AC1565" i="3" s="1"/>
  <c r="AC1557" i="3" a="1"/>
  <c r="AC1557" i="3" s="1"/>
  <c r="AC1541" i="3" a="1"/>
  <c r="AC1541" i="3" s="1"/>
  <c r="AC1533" i="3" a="1"/>
  <c r="AC1533" i="3" s="1"/>
  <c r="AC1525" i="3" a="1"/>
  <c r="AC1525" i="3" s="1"/>
  <c r="AC1517" i="3" a="1"/>
  <c r="AC1517" i="3" s="1"/>
  <c r="AC1509" i="3" a="1"/>
  <c r="AC1509" i="3" s="1"/>
  <c r="AC1501" i="3" a="1"/>
  <c r="AC1501" i="3" s="1"/>
  <c r="AC1493" i="3" a="1"/>
  <c r="AC1493" i="3" s="1"/>
  <c r="AC1485" i="3" a="1"/>
  <c r="AC1485" i="3" s="1"/>
  <c r="AC1477" i="3" a="1"/>
  <c r="AC1477" i="3" s="1"/>
  <c r="AC1469" i="3" a="1"/>
  <c r="AC1469" i="3" s="1"/>
  <c r="AC1461" i="3" a="1"/>
  <c r="AC1461" i="3" s="1"/>
  <c r="AC1453" i="3" a="1"/>
  <c r="AC1453" i="3" s="1"/>
  <c r="AC1445" i="3" a="1"/>
  <c r="AC1445" i="3" s="1"/>
  <c r="AC1437" i="3" a="1"/>
  <c r="AC1437" i="3" s="1"/>
  <c r="AC1429" i="3" a="1"/>
  <c r="AC1429" i="3" s="1"/>
  <c r="AC1421" i="3" a="1"/>
  <c r="AC1421" i="3" s="1"/>
  <c r="AC1413" i="3" a="1"/>
  <c r="AC1413" i="3" s="1"/>
  <c r="AC1405" i="3" a="1"/>
  <c r="AC1405" i="3" s="1"/>
  <c r="AC1389" i="3" a="1"/>
  <c r="AC1389" i="3" s="1"/>
  <c r="AC1381" i="3" a="1"/>
  <c r="AC1381" i="3" s="1"/>
  <c r="AC1373" i="3" a="1"/>
  <c r="AC1373" i="3" s="1"/>
  <c r="AC1365" i="3" a="1"/>
  <c r="AC1365" i="3" s="1"/>
  <c r="AC1349" i="3" a="1"/>
  <c r="AC1349" i="3" s="1"/>
  <c r="AC1341" i="3" a="1"/>
  <c r="AC1341" i="3" s="1"/>
  <c r="AC1333" i="3" a="1"/>
  <c r="AC1333" i="3" s="1"/>
  <c r="AC1325" i="3" a="1"/>
  <c r="AC1325" i="3" s="1"/>
  <c r="AC1317" i="3" a="1"/>
  <c r="AC1317" i="3" s="1"/>
  <c r="AC1309" i="3" a="1"/>
  <c r="AC1309" i="3" s="1"/>
  <c r="AC1301" i="3" a="1"/>
  <c r="AC1301" i="3" s="1"/>
  <c r="AC1285" i="3" a="1"/>
  <c r="AC1285" i="3" s="1"/>
  <c r="AC1277" i="3" a="1"/>
  <c r="AC1277" i="3" s="1"/>
  <c r="AC1269" i="3" a="1"/>
  <c r="AC1269" i="3" s="1"/>
  <c r="AC1261" i="3" a="1"/>
  <c r="AC1261" i="3" s="1"/>
  <c r="AC1253" i="3" a="1"/>
  <c r="AC1253" i="3" s="1"/>
  <c r="AC1245" i="3" a="1"/>
  <c r="AC1245" i="3" s="1"/>
  <c r="AC1237" i="3" a="1"/>
  <c r="AC1237" i="3" s="1"/>
  <c r="AC1229" i="3" a="1"/>
  <c r="AC1229" i="3" s="1"/>
  <c r="AC1221" i="3" a="1"/>
  <c r="AC1221" i="3" s="1"/>
  <c r="AC1213" i="3" a="1"/>
  <c r="AC1213" i="3" s="1"/>
  <c r="AC1205" i="3" a="1"/>
  <c r="AC1205" i="3" s="1"/>
  <c r="AC1197" i="3" a="1"/>
  <c r="AC1197" i="3" s="1"/>
  <c r="AC1189" i="3" a="1"/>
  <c r="AC1189" i="3" s="1"/>
  <c r="AC1181" i="3" a="1"/>
  <c r="AC1181" i="3" s="1"/>
  <c r="AC1173" i="3" a="1"/>
  <c r="AC1173" i="3" s="1"/>
  <c r="AC1165" i="3" a="1"/>
  <c r="AC1165" i="3" s="1"/>
  <c r="AC1157" i="3" a="1"/>
  <c r="AC1157" i="3" s="1"/>
  <c r="AC1149" i="3" a="1"/>
  <c r="AC1149" i="3" s="1"/>
  <c r="AC1141" i="3" a="1"/>
  <c r="AC1141" i="3" s="1"/>
  <c r="AC1133" i="3" a="1"/>
  <c r="AC1133" i="3" s="1"/>
  <c r="AC1125" i="3" a="1"/>
  <c r="AC1125" i="3" s="1"/>
  <c r="AC1117" i="3" a="1"/>
  <c r="AC1117" i="3" s="1"/>
  <c r="AC1109" i="3" a="1"/>
  <c r="AC1109" i="3" s="1"/>
  <c r="AC1101" i="3" a="1"/>
  <c r="AC1101" i="3" s="1"/>
  <c r="AC1093" i="3" a="1"/>
  <c r="AC1093" i="3" s="1"/>
  <c r="AC1085" i="3" a="1"/>
  <c r="AC1085" i="3" s="1"/>
  <c r="AC1077" i="3" a="1"/>
  <c r="AC1077" i="3" s="1"/>
  <c r="AC1069" i="3" a="1"/>
  <c r="AC1069" i="3" s="1"/>
  <c r="AC1061" i="3" a="1"/>
  <c r="AC1061" i="3" s="1"/>
  <c r="AC1053" i="3" a="1"/>
  <c r="AC1053" i="3" s="1"/>
  <c r="AC1045" i="3" a="1"/>
  <c r="AC1045" i="3" s="1"/>
  <c r="AC1037" i="3" a="1"/>
  <c r="AC1037" i="3" s="1"/>
  <c r="AC1029" i="3" a="1"/>
  <c r="AC1029" i="3" s="1"/>
  <c r="AC1021" i="3" a="1"/>
  <c r="AC1021" i="3" s="1"/>
  <c r="AC1013" i="3" a="1"/>
  <c r="AC1013" i="3" s="1"/>
  <c r="AC1005" i="3" a="1"/>
  <c r="AC1005" i="3" s="1"/>
  <c r="AC997" i="3" a="1"/>
  <c r="AC997" i="3" s="1"/>
  <c r="AC989" i="3" a="1"/>
  <c r="AC989" i="3" s="1"/>
  <c r="AC981" i="3" a="1"/>
  <c r="AC981" i="3" s="1"/>
  <c r="AC973" i="3" a="1"/>
  <c r="AC973" i="3" s="1"/>
  <c r="AC965" i="3" a="1"/>
  <c r="AC965" i="3" s="1"/>
  <c r="AC957" i="3" a="1"/>
  <c r="AC957" i="3" s="1"/>
  <c r="AC949" i="3" a="1"/>
  <c r="AC949" i="3" s="1"/>
  <c r="AC941" i="3" a="1"/>
  <c r="AC941" i="3" s="1"/>
  <c r="AC933" i="3" a="1"/>
  <c r="AC933" i="3" s="1"/>
  <c r="AC925" i="3" a="1"/>
  <c r="AC925" i="3" s="1"/>
  <c r="AC917" i="3" a="1"/>
  <c r="AC917" i="3" s="1"/>
  <c r="AC909" i="3" a="1"/>
  <c r="AC909" i="3" s="1"/>
  <c r="AC901" i="3" a="1"/>
  <c r="AC901" i="3" s="1"/>
  <c r="AC893" i="3" a="1"/>
  <c r="AC893" i="3" s="1"/>
  <c r="AC885" i="3" a="1"/>
  <c r="AC885" i="3" s="1"/>
  <c r="AC877" i="3" a="1"/>
  <c r="AC877" i="3" s="1"/>
  <c r="AC869" i="3" a="1"/>
  <c r="AC869" i="3" s="1"/>
  <c r="AC861" i="3" a="1"/>
  <c r="AC861" i="3" s="1"/>
  <c r="AC853" i="3" a="1"/>
  <c r="AC853" i="3" s="1"/>
  <c r="AC845" i="3" a="1"/>
  <c r="AC845" i="3" s="1"/>
  <c r="AC837" i="3" a="1"/>
  <c r="AC837" i="3" s="1"/>
  <c r="AC829" i="3" a="1"/>
  <c r="AC829" i="3" s="1"/>
  <c r="AC821" i="3" a="1"/>
  <c r="AC821" i="3" s="1"/>
  <c r="AC813" i="3" a="1"/>
  <c r="AC813" i="3" s="1"/>
  <c r="AC805" i="3" a="1"/>
  <c r="AC805" i="3" s="1"/>
  <c r="AC797" i="3" a="1"/>
  <c r="AC797" i="3" s="1"/>
  <c r="AC789" i="3" a="1"/>
  <c r="AC789" i="3" s="1"/>
  <c r="AC781" i="3" a="1"/>
  <c r="AC781" i="3" s="1"/>
  <c r="AC773" i="3" a="1"/>
  <c r="AC773" i="3" s="1"/>
  <c r="AC765" i="3" a="1"/>
  <c r="AC765" i="3" s="1"/>
  <c r="AC757" i="3" a="1"/>
  <c r="AC757" i="3" s="1"/>
  <c r="AC749" i="3" a="1"/>
  <c r="AC749" i="3" s="1"/>
  <c r="AC741" i="3" a="1"/>
  <c r="AC741" i="3" s="1"/>
  <c r="AC733" i="3" a="1"/>
  <c r="AC733" i="3" s="1"/>
  <c r="AC725" i="3" a="1"/>
  <c r="AC725" i="3" s="1"/>
  <c r="AC717" i="3" a="1"/>
  <c r="AC717" i="3" s="1"/>
  <c r="AC709" i="3" a="1"/>
  <c r="AC709" i="3" s="1"/>
  <c r="AC701" i="3" a="1"/>
  <c r="AC701" i="3" s="1"/>
  <c r="AC693" i="3" a="1"/>
  <c r="AC693" i="3" s="1"/>
  <c r="AC685" i="3" a="1"/>
  <c r="AC685" i="3" s="1"/>
  <c r="AC677" i="3" a="1"/>
  <c r="AC677" i="3" s="1"/>
  <c r="AC669" i="3" a="1"/>
  <c r="AC669" i="3" s="1"/>
  <c r="AC661" i="3" a="1"/>
  <c r="AC661" i="3" s="1"/>
  <c r="AC653" i="3" a="1"/>
  <c r="AC653" i="3" s="1"/>
  <c r="AC645" i="3" a="1"/>
  <c r="AC645" i="3" s="1"/>
  <c r="AC637" i="3" a="1"/>
  <c r="AC637" i="3" s="1"/>
  <c r="AC629" i="3" a="1"/>
  <c r="AC629" i="3" s="1"/>
  <c r="AC621" i="3" a="1"/>
  <c r="AC621" i="3" s="1"/>
  <c r="AC613" i="3" a="1"/>
  <c r="AC613" i="3" s="1"/>
  <c r="AC605" i="3" a="1"/>
  <c r="AC605" i="3" s="1"/>
  <c r="AC597" i="3" a="1"/>
  <c r="AC597" i="3" s="1"/>
  <c r="AC589" i="3" a="1"/>
  <c r="AC589" i="3" s="1"/>
  <c r="AC581" i="3" a="1"/>
  <c r="AC581" i="3" s="1"/>
  <c r="AC573" i="3" a="1"/>
  <c r="AC573" i="3" s="1"/>
  <c r="AC565" i="3" a="1"/>
  <c r="AC565" i="3" s="1"/>
  <c r="AC557" i="3" a="1"/>
  <c r="AC557" i="3" s="1"/>
  <c r="AC549" i="3" a="1"/>
  <c r="AC549" i="3" s="1"/>
  <c r="AC541" i="3" a="1"/>
  <c r="AC541" i="3" s="1"/>
  <c r="AC533" i="3" a="1"/>
  <c r="AC533" i="3" s="1"/>
  <c r="AC525" i="3" a="1"/>
  <c r="AC525" i="3" s="1"/>
  <c r="AC517" i="3" a="1"/>
  <c r="AC517" i="3" s="1"/>
  <c r="AC509" i="3" a="1"/>
  <c r="AC509" i="3" s="1"/>
  <c r="AC501" i="3" a="1"/>
  <c r="AC501" i="3" s="1"/>
  <c r="AC493" i="3" a="1"/>
  <c r="AC493" i="3" s="1"/>
  <c r="AC485" i="3" a="1"/>
  <c r="AC485" i="3" s="1"/>
  <c r="AC477" i="3" a="1"/>
  <c r="AC477" i="3" s="1"/>
  <c r="AC469" i="3" a="1"/>
  <c r="AC469" i="3" s="1"/>
  <c r="AC461" i="3" a="1"/>
  <c r="AC461" i="3" s="1"/>
  <c r="AC453" i="3" a="1"/>
  <c r="AC453" i="3" s="1"/>
  <c r="AC445" i="3" a="1"/>
  <c r="AC445" i="3" s="1"/>
  <c r="AC437" i="3" a="1"/>
  <c r="AC437" i="3" s="1"/>
  <c r="AC429" i="3" a="1"/>
  <c r="AC429" i="3" s="1"/>
  <c r="AC421" i="3" a="1"/>
  <c r="AC421" i="3" s="1"/>
  <c r="AC413" i="3" a="1"/>
  <c r="AC413" i="3" s="1"/>
  <c r="AC405" i="3" a="1"/>
  <c r="AC405" i="3" s="1"/>
  <c r="AC397" i="3" a="1"/>
  <c r="AC397" i="3" s="1"/>
  <c r="AC389" i="3" a="1"/>
  <c r="AC389" i="3" s="1"/>
  <c r="AC381" i="3" a="1"/>
  <c r="AC381" i="3" s="1"/>
  <c r="AC373" i="3" a="1"/>
  <c r="AC373" i="3" s="1"/>
  <c r="AC365" i="3" a="1"/>
  <c r="AC365" i="3" s="1"/>
  <c r="AC357" i="3" a="1"/>
  <c r="AC357" i="3" s="1"/>
  <c r="AC349" i="3" a="1"/>
  <c r="AC349" i="3" s="1"/>
  <c r="AC341" i="3" a="1"/>
  <c r="AC341" i="3" s="1"/>
  <c r="AC333" i="3" a="1"/>
  <c r="AC333" i="3" s="1"/>
  <c r="AC325" i="3" a="1"/>
  <c r="AC325" i="3" s="1"/>
  <c r="AC317" i="3" a="1"/>
  <c r="AC317" i="3" s="1"/>
  <c r="AC309" i="3" a="1"/>
  <c r="AC309" i="3" s="1"/>
  <c r="AC301" i="3" a="1"/>
  <c r="AC301" i="3" s="1"/>
  <c r="AC293" i="3" a="1"/>
  <c r="AC293" i="3" s="1"/>
  <c r="AC285" i="3" a="1"/>
  <c r="AC285" i="3" s="1"/>
  <c r="AC277" i="3" a="1"/>
  <c r="AC277" i="3" s="1"/>
  <c r="AC269" i="3" a="1"/>
  <c r="AC269" i="3" s="1"/>
  <c r="AC261" i="3" a="1"/>
  <c r="AC261" i="3" s="1"/>
  <c r="AC253" i="3" a="1"/>
  <c r="AC253" i="3" s="1"/>
  <c r="AC245" i="3" a="1"/>
  <c r="AC245" i="3" s="1"/>
  <c r="AC237" i="3" a="1"/>
  <c r="AC237" i="3" s="1"/>
  <c r="AC229" i="3" a="1"/>
  <c r="AC229" i="3" s="1"/>
  <c r="AC221" i="3" a="1"/>
  <c r="AC221" i="3" s="1"/>
  <c r="AC213" i="3" a="1"/>
  <c r="AC213" i="3" s="1"/>
  <c r="AC205" i="3" a="1"/>
  <c r="AC205" i="3" s="1"/>
  <c r="AC197" i="3" a="1"/>
  <c r="AC197" i="3" s="1"/>
  <c r="AC189" i="3" a="1"/>
  <c r="AC189" i="3" s="1"/>
  <c r="AC181" i="3" a="1"/>
  <c r="AC181" i="3" s="1"/>
  <c r="AC173" i="3" a="1"/>
  <c r="AC173" i="3" s="1"/>
  <c r="AC165" i="3" a="1"/>
  <c r="AC165" i="3" s="1"/>
  <c r="AC157" i="3" a="1"/>
  <c r="AC157" i="3" s="1"/>
  <c r="AC149" i="3" a="1"/>
  <c r="AC149" i="3" s="1"/>
  <c r="AC141" i="3" a="1"/>
  <c r="AC141" i="3" s="1"/>
  <c r="AC133" i="3" a="1"/>
  <c r="AC133" i="3" s="1"/>
  <c r="AC125" i="3" a="1"/>
  <c r="AC125" i="3" s="1"/>
  <c r="AC117" i="3" a="1"/>
  <c r="AC117" i="3" s="1"/>
  <c r="AC109" i="3" a="1"/>
  <c r="AC109" i="3" s="1"/>
  <c r="AC101" i="3" a="1"/>
  <c r="AC101" i="3" s="1"/>
  <c r="AC93" i="3" a="1"/>
  <c r="AC93" i="3" s="1"/>
  <c r="AC85" i="3" a="1"/>
  <c r="AC85" i="3" s="1"/>
  <c r="AC77" i="3" a="1"/>
  <c r="AC77" i="3" s="1"/>
  <c r="AC69" i="3" a="1"/>
  <c r="AC69" i="3" s="1"/>
  <c r="AC61" i="3" a="1"/>
  <c r="AC61" i="3" s="1"/>
  <c r="AC53" i="3" a="1"/>
  <c r="AC53" i="3" s="1"/>
  <c r="AC45" i="3" a="1"/>
  <c r="AC45" i="3" s="1"/>
  <c r="AC37" i="3" a="1"/>
  <c r="AC37" i="3" s="1"/>
  <c r="AC29" i="3" a="1"/>
  <c r="AC29" i="3" s="1"/>
  <c r="AC21" i="3" a="1"/>
  <c r="AC21" i="3" s="1"/>
  <c r="AC13" i="3" a="1"/>
  <c r="AC13" i="3" s="1"/>
  <c r="AC1996" i="3" a="1"/>
  <c r="AC1996" i="3" s="1"/>
  <c r="AC1988" i="3" a="1"/>
  <c r="AC1988" i="3" s="1"/>
  <c r="AC1980" i="3" a="1"/>
  <c r="AC1980" i="3" s="1"/>
  <c r="AC1972" i="3" a="1"/>
  <c r="AC1972" i="3" s="1"/>
  <c r="AC1964" i="3" a="1"/>
  <c r="AC1964" i="3" s="1"/>
  <c r="AC1956" i="3" a="1"/>
  <c r="AC1956" i="3" s="1"/>
  <c r="AC1948" i="3" a="1"/>
  <c r="AC1948" i="3" s="1"/>
  <c r="AC1940" i="3" a="1"/>
  <c r="AC1940" i="3" s="1"/>
  <c r="AC1932" i="3" a="1"/>
  <c r="AC1932" i="3" s="1"/>
  <c r="AC1924" i="3" a="1"/>
  <c r="AC1924" i="3" s="1"/>
  <c r="AC1916" i="3" a="1"/>
  <c r="AC1916" i="3" s="1"/>
  <c r="AC1908" i="3" a="1"/>
  <c r="AC1908" i="3" s="1"/>
  <c r="AC1900" i="3" a="1"/>
  <c r="AC1900" i="3" s="1"/>
  <c r="AC1892" i="3" a="1"/>
  <c r="AC1892" i="3" s="1"/>
  <c r="AC1884" i="3" a="1"/>
  <c r="AC1884" i="3" s="1"/>
  <c r="AC1876" i="3" a="1"/>
  <c r="AC1876" i="3" s="1"/>
  <c r="AC1868" i="3" a="1"/>
  <c r="AC1868" i="3" s="1"/>
  <c r="AC1860" i="3" a="1"/>
  <c r="AC1860" i="3" s="1"/>
  <c r="AC1852" i="3" a="1"/>
  <c r="AC1852" i="3" s="1"/>
  <c r="AC1844" i="3" a="1"/>
  <c r="AC1844" i="3" s="1"/>
  <c r="AC1836" i="3" a="1"/>
  <c r="AC1836" i="3" s="1"/>
  <c r="AC1828" i="3" a="1"/>
  <c r="AC1828" i="3" s="1"/>
  <c r="AC1820" i="3" a="1"/>
  <c r="AC1820" i="3" s="1"/>
  <c r="AC1812" i="3" a="1"/>
  <c r="AC1812" i="3" s="1"/>
  <c r="AC1804" i="3" a="1"/>
  <c r="AC1804" i="3" s="1"/>
  <c r="AC1796" i="3" a="1"/>
  <c r="AC1796" i="3" s="1"/>
  <c r="AC1788" i="3" a="1"/>
  <c r="AC1788" i="3" s="1"/>
  <c r="AC1780" i="3" a="1"/>
  <c r="AC1780" i="3" s="1"/>
  <c r="AC1772" i="3" a="1"/>
  <c r="AC1772" i="3" s="1"/>
  <c r="AC1764" i="3" a="1"/>
  <c r="AC1764" i="3" s="1"/>
  <c r="AC1756" i="3" a="1"/>
  <c r="AC1756" i="3" s="1"/>
  <c r="AC1748" i="3" a="1"/>
  <c r="AC1748" i="3" s="1"/>
  <c r="AC1740" i="3" a="1"/>
  <c r="AC1740" i="3" s="1"/>
  <c r="AC1732" i="3" a="1"/>
  <c r="AC1732" i="3" s="1"/>
  <c r="AC1724" i="3" a="1"/>
  <c r="AC1724" i="3" s="1"/>
  <c r="AC1716" i="3" a="1"/>
  <c r="AC1716" i="3" s="1"/>
  <c r="AC1708" i="3" a="1"/>
  <c r="AC1708" i="3" s="1"/>
  <c r="AC1700" i="3" a="1"/>
  <c r="AC1700" i="3" s="1"/>
  <c r="AC1692" i="3" a="1"/>
  <c r="AC1692" i="3" s="1"/>
  <c r="AC1684" i="3" a="1"/>
  <c r="AC1684" i="3" s="1"/>
  <c r="AC1676" i="3" a="1"/>
  <c r="AC1676" i="3" s="1"/>
  <c r="AC1668" i="3" a="1"/>
  <c r="AC1668" i="3" s="1"/>
  <c r="AC1660" i="3" a="1"/>
  <c r="AC1660" i="3" s="1"/>
  <c r="AC1652" i="3" a="1"/>
  <c r="AC1652" i="3" s="1"/>
  <c r="AC1644" i="3" a="1"/>
  <c r="AC1644" i="3" s="1"/>
  <c r="AC1628" i="3" a="1"/>
  <c r="AC1628" i="3" s="1"/>
  <c r="AC1620" i="3" a="1"/>
  <c r="AC1620" i="3" s="1"/>
  <c r="AC1612" i="3" a="1"/>
  <c r="AC1612" i="3" s="1"/>
  <c r="AC1604" i="3" a="1"/>
  <c r="AC1604" i="3" s="1"/>
  <c r="AC1596" i="3" a="1"/>
  <c r="AC1596" i="3" s="1"/>
  <c r="AC1580" i="3" a="1"/>
  <c r="AC1580" i="3" s="1"/>
  <c r="AC1572" i="3" a="1"/>
  <c r="AC1572" i="3" s="1"/>
  <c r="AC1564" i="3" a="1"/>
  <c r="AC1564" i="3" s="1"/>
  <c r="AC1556" i="3" a="1"/>
  <c r="AC1556" i="3" s="1"/>
  <c r="AC1548" i="3" a="1"/>
  <c r="AC1548" i="3" s="1"/>
  <c r="AC1540" i="3" a="1"/>
  <c r="AC1540" i="3" s="1"/>
  <c r="AC1532" i="3" a="1"/>
  <c r="AC1532" i="3" s="1"/>
  <c r="AC1524" i="3" a="1"/>
  <c r="AC1524" i="3" s="1"/>
  <c r="AC1516" i="3" a="1"/>
  <c r="AC1516" i="3" s="1"/>
  <c r="AC1508" i="3" a="1"/>
  <c r="AC1508" i="3" s="1"/>
  <c r="AC1492" i="3" a="1"/>
  <c r="AC1492" i="3" s="1"/>
  <c r="AC1484" i="3" a="1"/>
  <c r="AC1484" i="3" s="1"/>
  <c r="AC1476" i="3" a="1"/>
  <c r="AC1476" i="3" s="1"/>
  <c r="AC1468" i="3" a="1"/>
  <c r="AC1468" i="3" s="1"/>
  <c r="AC1452" i="3" a="1"/>
  <c r="AC1452" i="3" s="1"/>
  <c r="AC1444" i="3" a="1"/>
  <c r="AC1444" i="3" s="1"/>
  <c r="AC1436" i="3" a="1"/>
  <c r="AC1436" i="3" s="1"/>
  <c r="AC1428" i="3" a="1"/>
  <c r="AC1428" i="3" s="1"/>
  <c r="AC1420" i="3" a="1"/>
  <c r="AC1420" i="3" s="1"/>
  <c r="AC1412" i="3" a="1"/>
  <c r="AC1412" i="3" s="1"/>
  <c r="AC1404" i="3" a="1"/>
  <c r="AC1404" i="3" s="1"/>
  <c r="AC1388" i="3" a="1"/>
  <c r="AC1388" i="3" s="1"/>
  <c r="AC1380" i="3" a="1"/>
  <c r="AC1380" i="3" s="1"/>
  <c r="AC1372" i="3" a="1"/>
  <c r="AC1372" i="3" s="1"/>
  <c r="AC1364" i="3" a="1"/>
  <c r="AC1364" i="3" s="1"/>
  <c r="AC1356" i="3" a="1"/>
  <c r="AC1356" i="3" s="1"/>
  <c r="AC1348" i="3" a="1"/>
  <c r="AC1348" i="3" s="1"/>
  <c r="AC1340" i="3" a="1"/>
  <c r="AC1340" i="3" s="1"/>
  <c r="AC1332" i="3" a="1"/>
  <c r="AC1332" i="3" s="1"/>
  <c r="AC1324" i="3" a="1"/>
  <c r="AC1324" i="3" s="1"/>
  <c r="AC1316" i="3" a="1"/>
  <c r="AC1316" i="3" s="1"/>
  <c r="AC1308" i="3" a="1"/>
  <c r="AC1308" i="3" s="1"/>
  <c r="AC1300" i="3" a="1"/>
  <c r="AC1300" i="3" s="1"/>
  <c r="AC1292" i="3" a="1"/>
  <c r="AC1292" i="3" s="1"/>
  <c r="AC1284" i="3" a="1"/>
  <c r="AC1284" i="3" s="1"/>
  <c r="AC1276" i="3" a="1"/>
  <c r="AC1276" i="3" s="1"/>
  <c r="AC1268" i="3" a="1"/>
  <c r="AC1268" i="3" s="1"/>
  <c r="AC1260" i="3" a="1"/>
  <c r="AC1260" i="3" s="1"/>
  <c r="AC1252" i="3" a="1"/>
  <c r="AC1252" i="3" s="1"/>
  <c r="AC1244" i="3" a="1"/>
  <c r="AC1244" i="3" s="1"/>
  <c r="AC1236" i="3" a="1"/>
  <c r="AC1236" i="3" s="1"/>
  <c r="AC1228" i="3" a="1"/>
  <c r="AC1228" i="3" s="1"/>
  <c r="AC1220" i="3" a="1"/>
  <c r="AC1220" i="3" s="1"/>
  <c r="AC1212" i="3" a="1"/>
  <c r="AC1212" i="3" s="1"/>
  <c r="AC1204" i="3" a="1"/>
  <c r="AC1204" i="3" s="1"/>
  <c r="AC1196" i="3" a="1"/>
  <c r="AC1196" i="3" s="1"/>
  <c r="AC1188" i="3" a="1"/>
  <c r="AC1188" i="3" s="1"/>
  <c r="AC1180" i="3" a="1"/>
  <c r="AC1180" i="3" s="1"/>
  <c r="AC1172" i="3" a="1"/>
  <c r="AC1172" i="3" s="1"/>
  <c r="AC1164" i="3" a="1"/>
  <c r="AC1164" i="3" s="1"/>
  <c r="AC1156" i="3" a="1"/>
  <c r="AC1156" i="3" s="1"/>
  <c r="AC1148" i="3" a="1"/>
  <c r="AC1148" i="3" s="1"/>
  <c r="AC1140" i="3" a="1"/>
  <c r="AC1140" i="3" s="1"/>
  <c r="AC1132" i="3" a="1"/>
  <c r="AC1132" i="3" s="1"/>
  <c r="AC1124" i="3" a="1"/>
  <c r="AC1124" i="3" s="1"/>
  <c r="AC1116" i="3" a="1"/>
  <c r="AC1116" i="3" s="1"/>
  <c r="AC1108" i="3" a="1"/>
  <c r="AC1108" i="3" s="1"/>
  <c r="AC1100" i="3" a="1"/>
  <c r="AC1100" i="3" s="1"/>
  <c r="AC1092" i="3" a="1"/>
  <c r="AC1092" i="3" s="1"/>
  <c r="AC1084" i="3" a="1"/>
  <c r="AC1084" i="3" s="1"/>
  <c r="AC1076" i="3" a="1"/>
  <c r="AC1076" i="3" s="1"/>
  <c r="AC1068" i="3" a="1"/>
  <c r="AC1068" i="3" s="1"/>
  <c r="AC1060" i="3" a="1"/>
  <c r="AC1060" i="3" s="1"/>
  <c r="AC1052" i="3" a="1"/>
  <c r="AC1052" i="3" s="1"/>
  <c r="AC1044" i="3" a="1"/>
  <c r="AC1044" i="3" s="1"/>
  <c r="AC1036" i="3" a="1"/>
  <c r="AC1036" i="3" s="1"/>
  <c r="AC1028" i="3" a="1"/>
  <c r="AC1028" i="3" s="1"/>
  <c r="AC1020" i="3" a="1"/>
  <c r="AC1020" i="3" s="1"/>
  <c r="AC1012" i="3" a="1"/>
  <c r="AC1012" i="3" s="1"/>
  <c r="AC1004" i="3" a="1"/>
  <c r="AC1004" i="3" s="1"/>
  <c r="AC996" i="3" a="1"/>
  <c r="AC996" i="3" s="1"/>
  <c r="AC988" i="3" a="1"/>
  <c r="AC988" i="3" s="1"/>
  <c r="AC980" i="3" a="1"/>
  <c r="AC980" i="3" s="1"/>
  <c r="AC972" i="3" a="1"/>
  <c r="AC972" i="3" s="1"/>
  <c r="AC964" i="3" a="1"/>
  <c r="AC964" i="3" s="1"/>
  <c r="AC956" i="3" a="1"/>
  <c r="AC956" i="3" s="1"/>
  <c r="AC948" i="3" a="1"/>
  <c r="AC948" i="3" s="1"/>
  <c r="AC940" i="3" a="1"/>
  <c r="AC940" i="3" s="1"/>
  <c r="AC932" i="3" a="1"/>
  <c r="AC932" i="3" s="1"/>
  <c r="AC924" i="3" a="1"/>
  <c r="AC924" i="3" s="1"/>
  <c r="AC916" i="3" a="1"/>
  <c r="AC916" i="3" s="1"/>
  <c r="AC908" i="3" a="1"/>
  <c r="AC908" i="3" s="1"/>
  <c r="AC900" i="3" a="1"/>
  <c r="AC900" i="3" s="1"/>
  <c r="AC892" i="3" a="1"/>
  <c r="AC892" i="3" s="1"/>
  <c r="AC884" i="3" a="1"/>
  <c r="AC884" i="3" s="1"/>
  <c r="AC876" i="3" a="1"/>
  <c r="AC876" i="3" s="1"/>
  <c r="AC868" i="3" a="1"/>
  <c r="AC868" i="3" s="1"/>
  <c r="AC860" i="3" a="1"/>
  <c r="AC860" i="3" s="1"/>
  <c r="AC852" i="3" a="1"/>
  <c r="AC852" i="3" s="1"/>
  <c r="AC844" i="3" a="1"/>
  <c r="AC844" i="3" s="1"/>
  <c r="AC836" i="3" a="1"/>
  <c r="AC836" i="3" s="1"/>
  <c r="AC828" i="3" a="1"/>
  <c r="AC828" i="3" s="1"/>
  <c r="AC820" i="3" a="1"/>
  <c r="AC820" i="3" s="1"/>
  <c r="AC812" i="3" a="1"/>
  <c r="AC812" i="3" s="1"/>
  <c r="AC804" i="3" a="1"/>
  <c r="AC804" i="3" s="1"/>
  <c r="AC796" i="3" a="1"/>
  <c r="AC796" i="3" s="1"/>
  <c r="AC788" i="3" a="1"/>
  <c r="AC788" i="3" s="1"/>
  <c r="AC780" i="3" a="1"/>
  <c r="AC780" i="3" s="1"/>
  <c r="AC772" i="3" a="1"/>
  <c r="AC772" i="3" s="1"/>
  <c r="AC764" i="3" a="1"/>
  <c r="AC764" i="3" s="1"/>
  <c r="AC756" i="3" a="1"/>
  <c r="AC756" i="3" s="1"/>
  <c r="AC748" i="3" a="1"/>
  <c r="AC748" i="3" s="1"/>
  <c r="AC740" i="3" a="1"/>
  <c r="AC740" i="3" s="1"/>
  <c r="AC732" i="3" a="1"/>
  <c r="AC732" i="3" s="1"/>
  <c r="AC724" i="3" a="1"/>
  <c r="AC724" i="3" s="1"/>
  <c r="AC716" i="3" a="1"/>
  <c r="AC716" i="3" s="1"/>
  <c r="AC708" i="3" a="1"/>
  <c r="AC708" i="3" s="1"/>
  <c r="AC700" i="3" a="1"/>
  <c r="AC700" i="3" s="1"/>
  <c r="AC692" i="3" a="1"/>
  <c r="AC692" i="3" s="1"/>
  <c r="AC684" i="3" a="1"/>
  <c r="AC684" i="3" s="1"/>
  <c r="AC676" i="3" a="1"/>
  <c r="AC676" i="3" s="1"/>
  <c r="AC668" i="3" a="1"/>
  <c r="AC668" i="3" s="1"/>
  <c r="AC660" i="3" a="1"/>
  <c r="AC660" i="3" s="1"/>
  <c r="AC652" i="3" a="1"/>
  <c r="AC652" i="3" s="1"/>
  <c r="AC644" i="3" a="1"/>
  <c r="AC644" i="3" s="1"/>
  <c r="AC636" i="3" a="1"/>
  <c r="AC636" i="3" s="1"/>
  <c r="AC628" i="3" a="1"/>
  <c r="AC628" i="3" s="1"/>
  <c r="AC620" i="3" a="1"/>
  <c r="AC620" i="3" s="1"/>
  <c r="AC612" i="3" a="1"/>
  <c r="AC612" i="3" s="1"/>
  <c r="AC604" i="3" a="1"/>
  <c r="AC604" i="3" s="1"/>
  <c r="AC596" i="3" a="1"/>
  <c r="AC596" i="3" s="1"/>
  <c r="AC588" i="3" a="1"/>
  <c r="AC588" i="3" s="1"/>
  <c r="AC580" i="3" a="1"/>
  <c r="AC580" i="3" s="1"/>
  <c r="AC572" i="3" a="1"/>
  <c r="AC572" i="3" s="1"/>
  <c r="AC564" i="3" a="1"/>
  <c r="AC564" i="3" s="1"/>
  <c r="AC556" i="3" a="1"/>
  <c r="AC556" i="3" s="1"/>
  <c r="AC548" i="3" a="1"/>
  <c r="AC548" i="3" s="1"/>
  <c r="AC540" i="3" a="1"/>
  <c r="AC540" i="3" s="1"/>
  <c r="AC532" i="3" a="1"/>
  <c r="AC532" i="3" s="1"/>
  <c r="AC524" i="3" a="1"/>
  <c r="AC524" i="3" s="1"/>
  <c r="AC516" i="3" a="1"/>
  <c r="AC516" i="3" s="1"/>
  <c r="AC508" i="3" a="1"/>
  <c r="AC508" i="3" s="1"/>
  <c r="AC500" i="3" a="1"/>
  <c r="AC500" i="3" s="1"/>
  <c r="AC492" i="3" a="1"/>
  <c r="AC492" i="3" s="1"/>
  <c r="AC484" i="3" a="1"/>
  <c r="AC484" i="3" s="1"/>
  <c r="AC476" i="3" a="1"/>
  <c r="AC476" i="3" s="1"/>
  <c r="AC468" i="3" a="1"/>
  <c r="AC468" i="3" s="1"/>
  <c r="AC460" i="3" a="1"/>
  <c r="AC460" i="3" s="1"/>
  <c r="AC452" i="3" a="1"/>
  <c r="AC452" i="3" s="1"/>
  <c r="AC444" i="3" a="1"/>
  <c r="AC444" i="3" s="1"/>
  <c r="AC436" i="3" a="1"/>
  <c r="AC436" i="3" s="1"/>
  <c r="AC428" i="3" a="1"/>
  <c r="AC428" i="3" s="1"/>
  <c r="AC420" i="3" a="1"/>
  <c r="AC420" i="3" s="1"/>
  <c r="AC412" i="3" a="1"/>
  <c r="AC412" i="3" s="1"/>
  <c r="AC404" i="3" a="1"/>
  <c r="AC404" i="3" s="1"/>
  <c r="AC396" i="3" a="1"/>
  <c r="AC396" i="3" s="1"/>
  <c r="AC388" i="3" a="1"/>
  <c r="AC388" i="3" s="1"/>
  <c r="AC380" i="3" a="1"/>
  <c r="AC380" i="3" s="1"/>
  <c r="AC372" i="3" a="1"/>
  <c r="AC372" i="3" s="1"/>
  <c r="AC356" i="3" a="1"/>
  <c r="AC356" i="3" s="1"/>
  <c r="AC348" i="3" a="1"/>
  <c r="AC348" i="3" s="1"/>
  <c r="AC332" i="3" a="1"/>
  <c r="AC332" i="3" s="1"/>
  <c r="AC324" i="3" a="1"/>
  <c r="AC324" i="3" s="1"/>
  <c r="AC316" i="3" a="1"/>
  <c r="AC316" i="3" s="1"/>
  <c r="AC308" i="3" a="1"/>
  <c r="AC308" i="3" s="1"/>
  <c r="AC300" i="3" a="1"/>
  <c r="AC300" i="3" s="1"/>
  <c r="AC292" i="3" a="1"/>
  <c r="AC292" i="3" s="1"/>
  <c r="AC284" i="3" a="1"/>
  <c r="AC284" i="3" s="1"/>
  <c r="AC276" i="3" a="1"/>
  <c r="AC276" i="3" s="1"/>
  <c r="AC268" i="3" a="1"/>
  <c r="AC268" i="3" s="1"/>
  <c r="AC260" i="3" a="1"/>
  <c r="AC260" i="3" s="1"/>
  <c r="AC252" i="3" a="1"/>
  <c r="AC252" i="3" s="1"/>
  <c r="AC244" i="3" a="1"/>
  <c r="AC244" i="3" s="1"/>
  <c r="AC236" i="3" a="1"/>
  <c r="AC236" i="3" s="1"/>
  <c r="AC228" i="3" a="1"/>
  <c r="AC228" i="3" s="1"/>
  <c r="AC220" i="3" a="1"/>
  <c r="AC220" i="3" s="1"/>
  <c r="AC212" i="3" a="1"/>
  <c r="AC212" i="3" s="1"/>
  <c r="AC204" i="3" a="1"/>
  <c r="AC204" i="3" s="1"/>
  <c r="AC196" i="3" a="1"/>
  <c r="AC196" i="3" s="1"/>
  <c r="AC188" i="3" a="1"/>
  <c r="AC188" i="3" s="1"/>
  <c r="AC180" i="3" a="1"/>
  <c r="AC180" i="3" s="1"/>
  <c r="AC172" i="3" a="1"/>
  <c r="AC172" i="3" s="1"/>
  <c r="AC164" i="3" a="1"/>
  <c r="AC164" i="3" s="1"/>
  <c r="AC156" i="3" a="1"/>
  <c r="AC156" i="3" s="1"/>
  <c r="AC148" i="3" a="1"/>
  <c r="AC148" i="3" s="1"/>
  <c r="AC140" i="3" a="1"/>
  <c r="AC140" i="3" s="1"/>
  <c r="AC132" i="3" a="1"/>
  <c r="AC132" i="3" s="1"/>
  <c r="AC124" i="3" a="1"/>
  <c r="AC124" i="3" s="1"/>
  <c r="AC116" i="3" a="1"/>
  <c r="AC116" i="3" s="1"/>
  <c r="AC108" i="3" a="1"/>
  <c r="AC108" i="3" s="1"/>
  <c r="AC100" i="3" a="1"/>
  <c r="AC100" i="3" s="1"/>
  <c r="AC92" i="3" a="1"/>
  <c r="AC92" i="3" s="1"/>
  <c r="AC84" i="3" a="1"/>
  <c r="AC84" i="3" s="1"/>
  <c r="AC76" i="3" a="1"/>
  <c r="AC76" i="3" s="1"/>
  <c r="AC68" i="3" a="1"/>
  <c r="AC68" i="3" s="1"/>
  <c r="AC60" i="3" a="1"/>
  <c r="AC60" i="3" s="1"/>
  <c r="AC52" i="3" a="1"/>
  <c r="AC52" i="3" s="1"/>
  <c r="AC44" i="3" a="1"/>
  <c r="AC44" i="3" s="1"/>
  <c r="AC36" i="3" a="1"/>
  <c r="AC36" i="3" s="1"/>
  <c r="AC28" i="3" a="1"/>
  <c r="AC28" i="3" s="1"/>
  <c r="AC20" i="3" a="1"/>
  <c r="AC20" i="3" s="1"/>
  <c r="AC12" i="3" a="1"/>
  <c r="AC12" i="3" s="1"/>
  <c r="AC1994" i="3" a="1"/>
  <c r="AC1994" i="3" s="1"/>
  <c r="AC1986" i="3" a="1"/>
  <c r="AC1986" i="3" s="1"/>
  <c r="AC1978" i="3" a="1"/>
  <c r="AC1978" i="3" s="1"/>
  <c r="AC1970" i="3" a="1"/>
  <c r="AC1970" i="3" s="1"/>
  <c r="AC1962" i="3" a="1"/>
  <c r="AC1962" i="3" s="1"/>
  <c r="AC1954" i="3" a="1"/>
  <c r="AC1954" i="3" s="1"/>
  <c r="AC1946" i="3" a="1"/>
  <c r="AC1946" i="3" s="1"/>
  <c r="AC1938" i="3" a="1"/>
  <c r="AC1938" i="3" s="1"/>
  <c r="AC1930" i="3" a="1"/>
  <c r="AC1930" i="3" s="1"/>
  <c r="AC1922" i="3" a="1"/>
  <c r="AC1922" i="3" s="1"/>
  <c r="AC1914" i="3" a="1"/>
  <c r="AC1914" i="3" s="1"/>
  <c r="AC1906" i="3" a="1"/>
  <c r="AC1906" i="3" s="1"/>
  <c r="AC1898" i="3" a="1"/>
  <c r="AC1898" i="3" s="1"/>
  <c r="AC1890" i="3" a="1"/>
  <c r="AC1890" i="3" s="1"/>
  <c r="AC1882" i="3" a="1"/>
  <c r="AC1882" i="3" s="1"/>
  <c r="AC1874" i="3" a="1"/>
  <c r="AC1874" i="3" s="1"/>
  <c r="AC1866" i="3" a="1"/>
  <c r="AC1866" i="3" s="1"/>
  <c r="AC1858" i="3" a="1"/>
  <c r="AC1858" i="3" s="1"/>
  <c r="AC1850" i="3" a="1"/>
  <c r="AC1850" i="3" s="1"/>
  <c r="AC1842" i="3" a="1"/>
  <c r="AC1842" i="3" s="1"/>
  <c r="AC1834" i="3" a="1"/>
  <c r="AC1834" i="3" s="1"/>
  <c r="AC1826" i="3" a="1"/>
  <c r="AC1826" i="3" s="1"/>
  <c r="AC1818" i="3" a="1"/>
  <c r="AC1818" i="3" s="1"/>
  <c r="AC1810" i="3" a="1"/>
  <c r="AC1810" i="3" s="1"/>
  <c r="AC1802" i="3" a="1"/>
  <c r="AC1802" i="3" s="1"/>
  <c r="AC1794" i="3" a="1"/>
  <c r="AC1794" i="3" s="1"/>
  <c r="AC1786" i="3" a="1"/>
  <c r="AC1786" i="3" s="1"/>
  <c r="AC1778" i="3" a="1"/>
  <c r="AC1778" i="3" s="1"/>
  <c r="AC1770" i="3" a="1"/>
  <c r="AC1770" i="3" s="1"/>
  <c r="AC1762" i="3" a="1"/>
  <c r="AC1762" i="3" s="1"/>
  <c r="AC1754" i="3" a="1"/>
  <c r="AC1754" i="3" s="1"/>
  <c r="AC1746" i="3" a="1"/>
  <c r="AC1746" i="3" s="1"/>
  <c r="AC1738" i="3" a="1"/>
  <c r="AC1738" i="3" s="1"/>
  <c r="AC1730" i="3" a="1"/>
  <c r="AC1730" i="3" s="1"/>
  <c r="AC1722" i="3" a="1"/>
  <c r="AC1722" i="3" s="1"/>
  <c r="AC1714" i="3" a="1"/>
  <c r="AC1714" i="3" s="1"/>
  <c r="AC1706" i="3" a="1"/>
  <c r="AC1706" i="3" s="1"/>
  <c r="AC1698" i="3" a="1"/>
  <c r="AC1698" i="3" s="1"/>
  <c r="AC1690" i="3" a="1"/>
  <c r="AC1690" i="3" s="1"/>
  <c r="AC1682" i="3" a="1"/>
  <c r="AC1682" i="3" s="1"/>
  <c r="AC1674" i="3" a="1"/>
  <c r="AC1674" i="3" s="1"/>
  <c r="AC1666" i="3" a="1"/>
  <c r="AC1666" i="3" s="1"/>
  <c r="AC1658" i="3" a="1"/>
  <c r="AC1658" i="3" s="1"/>
  <c r="AC1650" i="3" a="1"/>
  <c r="AC1650" i="3" s="1"/>
  <c r="AC1642" i="3" a="1"/>
  <c r="AC1642" i="3" s="1"/>
  <c r="AC1634" i="3" a="1"/>
  <c r="AC1634" i="3" s="1"/>
  <c r="AC1626" i="3" a="1"/>
  <c r="AC1626" i="3" s="1"/>
  <c r="AC1618" i="3" a="1"/>
  <c r="AC1618" i="3" s="1"/>
  <c r="AC1610" i="3" a="1"/>
  <c r="AC1610" i="3" s="1"/>
  <c r="AC1602" i="3" a="1"/>
  <c r="AC1602" i="3" s="1"/>
  <c r="AC1594" i="3" a="1"/>
  <c r="AC1594" i="3" s="1"/>
  <c r="AC1586" i="3" a="1"/>
  <c r="AC1586" i="3" s="1"/>
  <c r="AC1578" i="3" a="1"/>
  <c r="AC1578" i="3" s="1"/>
  <c r="AC1570" i="3" a="1"/>
  <c r="AC1570" i="3" s="1"/>
  <c r="AC1562" i="3" a="1"/>
  <c r="AC1562" i="3" s="1"/>
  <c r="AC1554" i="3" a="1"/>
  <c r="AC1554" i="3" s="1"/>
  <c r="AC1546" i="3" a="1"/>
  <c r="AC1546" i="3" s="1"/>
  <c r="AC1538" i="3" a="1"/>
  <c r="AC1538" i="3" s="1"/>
  <c r="AC1530" i="3" a="1"/>
  <c r="AC1530" i="3" s="1"/>
  <c r="AC1522" i="3" a="1"/>
  <c r="AC1522" i="3" s="1"/>
  <c r="AC1514" i="3" a="1"/>
  <c r="AC1514" i="3" s="1"/>
  <c r="AC1506" i="3" a="1"/>
  <c r="AC1506" i="3" s="1"/>
  <c r="AC1498" i="3" a="1"/>
  <c r="AC1498" i="3" s="1"/>
  <c r="AC1490" i="3" a="1"/>
  <c r="AC1490" i="3" s="1"/>
  <c r="AC1482" i="3" a="1"/>
  <c r="AC1482" i="3" s="1"/>
  <c r="AC1474" i="3" a="1"/>
  <c r="AC1474" i="3" s="1"/>
  <c r="AC1466" i="3" a="1"/>
  <c r="AC1466" i="3" s="1"/>
  <c r="AC1458" i="3" a="1"/>
  <c r="AC1458" i="3" s="1"/>
  <c r="AC1450" i="3" a="1"/>
  <c r="AC1450" i="3" s="1"/>
  <c r="AC1442" i="3" a="1"/>
  <c r="AC1442" i="3" s="1"/>
  <c r="AC1434" i="3" a="1"/>
  <c r="AC1434" i="3" s="1"/>
  <c r="AC1426" i="3" a="1"/>
  <c r="AC1426" i="3" s="1"/>
  <c r="AC1418" i="3" a="1"/>
  <c r="AC1418" i="3" s="1"/>
  <c r="AC1410" i="3" a="1"/>
  <c r="AC1410" i="3" s="1"/>
  <c r="AC1402" i="3" a="1"/>
  <c r="AC1402" i="3" s="1"/>
  <c r="AC1394" i="3" a="1"/>
  <c r="AC1394" i="3" s="1"/>
  <c r="AC1386" i="3" a="1"/>
  <c r="AC1386" i="3" s="1"/>
  <c r="AC1378" i="3" a="1"/>
  <c r="AC1378" i="3" s="1"/>
  <c r="AC1370" i="3" a="1"/>
  <c r="AC1370" i="3" s="1"/>
  <c r="AC1362" i="3" a="1"/>
  <c r="AC1362" i="3" s="1"/>
  <c r="AC1354" i="3" a="1"/>
  <c r="AC1354" i="3" s="1"/>
  <c r="AC1346" i="3" a="1"/>
  <c r="AC1346" i="3" s="1"/>
  <c r="AC1338" i="3" a="1"/>
  <c r="AC1338" i="3" s="1"/>
  <c r="AC1330" i="3" a="1"/>
  <c r="AC1330" i="3" s="1"/>
  <c r="AC1322" i="3" a="1"/>
  <c r="AC1322" i="3" s="1"/>
  <c r="AC1314" i="3" a="1"/>
  <c r="AC1314" i="3" s="1"/>
  <c r="AC1306" i="3" a="1"/>
  <c r="AC1306" i="3" s="1"/>
  <c r="AC1298" i="3" a="1"/>
  <c r="AC1298" i="3" s="1"/>
  <c r="AC1290" i="3" a="1"/>
  <c r="AC1290" i="3" s="1"/>
  <c r="AC1282" i="3" a="1"/>
  <c r="AC1282" i="3" s="1"/>
  <c r="AC1274" i="3" a="1"/>
  <c r="AC1274" i="3" s="1"/>
  <c r="AC1266" i="3" a="1"/>
  <c r="AC1266" i="3" s="1"/>
  <c r="AC1258" i="3" a="1"/>
  <c r="AC1258" i="3" s="1"/>
  <c r="AC1250" i="3" a="1"/>
  <c r="AC1250" i="3" s="1"/>
  <c r="AC1242" i="3" a="1"/>
  <c r="AC1242" i="3" s="1"/>
  <c r="AC1234" i="3" a="1"/>
  <c r="AC1234" i="3" s="1"/>
  <c r="AC1226" i="3" a="1"/>
  <c r="AC1226" i="3" s="1"/>
  <c r="AC1218" i="3" a="1"/>
  <c r="AC1218" i="3" s="1"/>
  <c r="AC1210" i="3" a="1"/>
  <c r="AC1210" i="3" s="1"/>
  <c r="AC1202" i="3" a="1"/>
  <c r="AC1202" i="3" s="1"/>
  <c r="AC1194" i="3" a="1"/>
  <c r="AC1194" i="3" s="1"/>
  <c r="AC1186" i="3" a="1"/>
  <c r="AC1186" i="3" s="1"/>
  <c r="AC1178" i="3" a="1"/>
  <c r="AC1178" i="3" s="1"/>
  <c r="AC1170" i="3" a="1"/>
  <c r="AC1170" i="3" s="1"/>
  <c r="AC1162" i="3" a="1"/>
  <c r="AC1162" i="3" s="1"/>
  <c r="AC1154" i="3" a="1"/>
  <c r="AC1154" i="3" s="1"/>
  <c r="AC1146" i="3" a="1"/>
  <c r="AC1146" i="3" s="1"/>
  <c r="AC1138" i="3" a="1"/>
  <c r="AC1138" i="3" s="1"/>
  <c r="AC1130" i="3" a="1"/>
  <c r="AC1130" i="3" s="1"/>
  <c r="AC1122" i="3" a="1"/>
  <c r="AC1122" i="3" s="1"/>
  <c r="AC1114" i="3" a="1"/>
  <c r="AC1114" i="3" s="1"/>
  <c r="AC1106" i="3" a="1"/>
  <c r="AC1106" i="3" s="1"/>
  <c r="AC1098" i="3" a="1"/>
  <c r="AC1098" i="3" s="1"/>
  <c r="AC1090" i="3" a="1"/>
  <c r="AC1090" i="3" s="1"/>
  <c r="AC1082" i="3" a="1"/>
  <c r="AC1082" i="3" s="1"/>
  <c r="AC1074" i="3" a="1"/>
  <c r="AC1074" i="3" s="1"/>
  <c r="AC1066" i="3" a="1"/>
  <c r="AC1066" i="3" s="1"/>
  <c r="AC1058" i="3" a="1"/>
  <c r="AC1058" i="3" s="1"/>
  <c r="AC1050" i="3" a="1"/>
  <c r="AC1050" i="3" s="1"/>
  <c r="AC1042" i="3" a="1"/>
  <c r="AC1042" i="3" s="1"/>
  <c r="AC1034" i="3" a="1"/>
  <c r="AC1034" i="3" s="1"/>
  <c r="AC1026" i="3" a="1"/>
  <c r="AC1026" i="3" s="1"/>
  <c r="AC1018" i="3" a="1"/>
  <c r="AC1018" i="3" s="1"/>
  <c r="AC1010" i="3" a="1"/>
  <c r="AC1010" i="3" s="1"/>
  <c r="AC1002" i="3" a="1"/>
  <c r="AC1002" i="3" s="1"/>
  <c r="AC994" i="3" a="1"/>
  <c r="AC994" i="3" s="1"/>
  <c r="AC986" i="3" a="1"/>
  <c r="AC986" i="3" s="1"/>
  <c r="AC978" i="3" a="1"/>
  <c r="AC978" i="3" s="1"/>
  <c r="AC970" i="3" a="1"/>
  <c r="AC970" i="3" s="1"/>
  <c r="AC1993" i="3" a="1"/>
  <c r="AC1993" i="3" s="1"/>
  <c r="AC1985" i="3" a="1"/>
  <c r="AC1985" i="3" s="1"/>
  <c r="AC1977" i="3" a="1"/>
  <c r="AC1977" i="3" s="1"/>
  <c r="AC1969" i="3" a="1"/>
  <c r="AC1969" i="3" s="1"/>
  <c r="AC1961" i="3" a="1"/>
  <c r="AC1961" i="3" s="1"/>
  <c r="AC1953" i="3" a="1"/>
  <c r="AC1953" i="3" s="1"/>
  <c r="AC1945" i="3" a="1"/>
  <c r="AC1945" i="3" s="1"/>
  <c r="AC1937" i="3" a="1"/>
  <c r="AC1937" i="3" s="1"/>
  <c r="AC1929" i="3" a="1"/>
  <c r="AC1929" i="3" s="1"/>
  <c r="AC1921" i="3" a="1"/>
  <c r="AC1921" i="3" s="1"/>
  <c r="AC1913" i="3" a="1"/>
  <c r="AC1913" i="3" s="1"/>
  <c r="AC1905" i="3" a="1"/>
  <c r="AC1905" i="3" s="1"/>
  <c r="AC1897" i="3" a="1"/>
  <c r="AC1897" i="3" s="1"/>
  <c r="AC1889" i="3" a="1"/>
  <c r="AC1889" i="3" s="1"/>
  <c r="AC1881" i="3" a="1"/>
  <c r="AC1881" i="3" s="1"/>
  <c r="AC1873" i="3" a="1"/>
  <c r="AC1873" i="3" s="1"/>
  <c r="AC1865" i="3" a="1"/>
  <c r="AC1865" i="3" s="1"/>
  <c r="AC1857" i="3" a="1"/>
  <c r="AC1857" i="3" s="1"/>
  <c r="AC1849" i="3" a="1"/>
  <c r="AC1849" i="3" s="1"/>
  <c r="AC1841" i="3" a="1"/>
  <c r="AC1841" i="3" s="1"/>
  <c r="AC1833" i="3" a="1"/>
  <c r="AC1833" i="3" s="1"/>
  <c r="AC1825" i="3" a="1"/>
  <c r="AC1825" i="3" s="1"/>
  <c r="AC1817" i="3" a="1"/>
  <c r="AC1817" i="3" s="1"/>
  <c r="AC1809" i="3" a="1"/>
  <c r="AC1809" i="3" s="1"/>
  <c r="AC1801" i="3" a="1"/>
  <c r="AC1801" i="3" s="1"/>
  <c r="AC1793" i="3" a="1"/>
  <c r="AC1793" i="3" s="1"/>
  <c r="AC1785" i="3" a="1"/>
  <c r="AC1785" i="3" s="1"/>
  <c r="AC1777" i="3" a="1"/>
  <c r="AC1777" i="3" s="1"/>
  <c r="AC1769" i="3" a="1"/>
  <c r="AC1769" i="3" s="1"/>
  <c r="AC1761" i="3" a="1"/>
  <c r="AC1761" i="3" s="1"/>
  <c r="AC1753" i="3" a="1"/>
  <c r="AC1753" i="3" s="1"/>
  <c r="AC1745" i="3" a="1"/>
  <c r="AC1745" i="3" s="1"/>
  <c r="AC1737" i="3" a="1"/>
  <c r="AC1737" i="3" s="1"/>
  <c r="AC1729" i="3" a="1"/>
  <c r="AC1729" i="3" s="1"/>
  <c r="AC1721" i="3" a="1"/>
  <c r="AC1721" i="3" s="1"/>
  <c r="AC1713" i="3" a="1"/>
  <c r="AC1713" i="3" s="1"/>
  <c r="AC1705" i="3" a="1"/>
  <c r="AC1705" i="3" s="1"/>
  <c r="AC1697" i="3" a="1"/>
  <c r="AC1697" i="3" s="1"/>
  <c r="AC1689" i="3" a="1"/>
  <c r="AC1689" i="3" s="1"/>
  <c r="AC1681" i="3" a="1"/>
  <c r="AC1681" i="3" s="1"/>
  <c r="AC1673" i="3" a="1"/>
  <c r="AC1673" i="3" s="1"/>
  <c r="AC1665" i="3" a="1"/>
  <c r="AC1665" i="3" s="1"/>
  <c r="AC1657" i="3" a="1"/>
  <c r="AC1657" i="3" s="1"/>
  <c r="AC1649" i="3" a="1"/>
  <c r="AC1649" i="3" s="1"/>
  <c r="AC1641" i="3" a="1"/>
  <c r="AC1641" i="3" s="1"/>
  <c r="AC1633" i="3" a="1"/>
  <c r="AC1633" i="3" s="1"/>
  <c r="AC1625" i="3" a="1"/>
  <c r="AC1625" i="3" s="1"/>
  <c r="AC1617" i="3" a="1"/>
  <c r="AC1617" i="3" s="1"/>
  <c r="AC1651" i="3" a="1"/>
  <c r="AC1651" i="3" s="1"/>
  <c r="AC1643" i="3" a="1"/>
  <c r="AC1643" i="3" s="1"/>
  <c r="AC1635" i="3" a="1"/>
  <c r="AC1635" i="3" s="1"/>
  <c r="AC1627" i="3" a="1"/>
  <c r="AC1627" i="3" s="1"/>
  <c r="AC1619" i="3" a="1"/>
  <c r="AC1619" i="3" s="1"/>
  <c r="AC1611" i="3" a="1"/>
  <c r="AC1611" i="3" s="1"/>
  <c r="AC1603" i="3" a="1"/>
  <c r="AC1603" i="3" s="1"/>
  <c r="AC1595" i="3" a="1"/>
  <c r="AC1595" i="3" s="1"/>
  <c r="AC1587" i="3" a="1"/>
  <c r="AC1587" i="3" s="1"/>
  <c r="AC1579" i="3" a="1"/>
  <c r="AC1579" i="3" s="1"/>
  <c r="AC1571" i="3" a="1"/>
  <c r="AC1571" i="3" s="1"/>
  <c r="AC1563" i="3" a="1"/>
  <c r="AC1563" i="3" s="1"/>
  <c r="AC1555" i="3" a="1"/>
  <c r="AC1555" i="3" s="1"/>
  <c r="AC1547" i="3" a="1"/>
  <c r="AC1547" i="3" s="1"/>
  <c r="AC1539" i="3" a="1"/>
  <c r="AC1539" i="3" s="1"/>
  <c r="AC1531" i="3" a="1"/>
  <c r="AC1531" i="3" s="1"/>
  <c r="AC1523" i="3" a="1"/>
  <c r="AC1523" i="3" s="1"/>
  <c r="AC1515" i="3" a="1"/>
  <c r="AC1515" i="3" s="1"/>
  <c r="AC1507" i="3" a="1"/>
  <c r="AC1507" i="3" s="1"/>
  <c r="AC1499" i="3" a="1"/>
  <c r="AC1499" i="3" s="1"/>
  <c r="AC1491" i="3" a="1"/>
  <c r="AC1491" i="3" s="1"/>
  <c r="AC1483" i="3" a="1"/>
  <c r="AC1483" i="3" s="1"/>
  <c r="AC1475" i="3" a="1"/>
  <c r="AC1475" i="3" s="1"/>
  <c r="AC1467" i="3" a="1"/>
  <c r="AC1467" i="3" s="1"/>
  <c r="AC1459" i="3" a="1"/>
  <c r="AC1459" i="3" s="1"/>
  <c r="AC1451" i="3" a="1"/>
  <c r="AC1451" i="3" s="1"/>
  <c r="AC1443" i="3" a="1"/>
  <c r="AC1443" i="3" s="1"/>
  <c r="AC1435" i="3" a="1"/>
  <c r="AC1435" i="3" s="1"/>
  <c r="AC1427" i="3" a="1"/>
  <c r="AC1427" i="3" s="1"/>
  <c r="AC1419" i="3" a="1"/>
  <c r="AC1419" i="3" s="1"/>
  <c r="AC1411" i="3" a="1"/>
  <c r="AC1411" i="3" s="1"/>
  <c r="AC1403" i="3" a="1"/>
  <c r="AC1403" i="3" s="1"/>
  <c r="AC1395" i="3" a="1"/>
  <c r="AC1395" i="3" s="1"/>
  <c r="AC1387" i="3" a="1"/>
  <c r="AC1387" i="3" s="1"/>
  <c r="AC1379" i="3" a="1"/>
  <c r="AC1379" i="3" s="1"/>
  <c r="AC1371" i="3" a="1"/>
  <c r="AC1371" i="3" s="1"/>
  <c r="AC1363" i="3" a="1"/>
  <c r="AC1363" i="3" s="1"/>
  <c r="AC1355" i="3" a="1"/>
  <c r="AC1355" i="3" s="1"/>
  <c r="AC1347" i="3" a="1"/>
  <c r="AC1347" i="3" s="1"/>
  <c r="AC1339" i="3" a="1"/>
  <c r="AC1339" i="3" s="1"/>
  <c r="AC1331" i="3" a="1"/>
  <c r="AC1331" i="3" s="1"/>
  <c r="AC1323" i="3" a="1"/>
  <c r="AC1323" i="3" s="1"/>
  <c r="AC1315" i="3" a="1"/>
  <c r="AC1315" i="3" s="1"/>
  <c r="AC1307" i="3" a="1"/>
  <c r="AC1307" i="3" s="1"/>
  <c r="AC1299" i="3" a="1"/>
  <c r="AC1299" i="3" s="1"/>
  <c r="AC1291" i="3" a="1"/>
  <c r="AC1291" i="3" s="1"/>
  <c r="AC1283" i="3" a="1"/>
  <c r="AC1283" i="3" s="1"/>
  <c r="AC1275" i="3" a="1"/>
  <c r="AC1275" i="3" s="1"/>
  <c r="AC1267" i="3" a="1"/>
  <c r="AC1267" i="3" s="1"/>
  <c r="AC1259" i="3" a="1"/>
  <c r="AC1259" i="3" s="1"/>
  <c r="AC1251" i="3" a="1"/>
  <c r="AC1251" i="3" s="1"/>
  <c r="AC1243" i="3" a="1"/>
  <c r="AC1243" i="3" s="1"/>
  <c r="AC1235" i="3" a="1"/>
  <c r="AC1235" i="3" s="1"/>
  <c r="AC1227" i="3" a="1"/>
  <c r="AC1227" i="3" s="1"/>
  <c r="AC1219" i="3" a="1"/>
  <c r="AC1219" i="3" s="1"/>
  <c r="AC1211" i="3" a="1"/>
  <c r="AC1211" i="3" s="1"/>
  <c r="AC1203" i="3" a="1"/>
  <c r="AC1203" i="3" s="1"/>
  <c r="AC1195" i="3" a="1"/>
  <c r="AC1195" i="3" s="1"/>
  <c r="AC1187" i="3" a="1"/>
  <c r="AC1187" i="3" s="1"/>
  <c r="AC1179" i="3" a="1"/>
  <c r="AC1179" i="3" s="1"/>
  <c r="AC1171" i="3" a="1"/>
  <c r="AC1171" i="3" s="1"/>
  <c r="AC1163" i="3" a="1"/>
  <c r="AC1163" i="3" s="1"/>
  <c r="AC1155" i="3" a="1"/>
  <c r="AC1155" i="3" s="1"/>
  <c r="AC1147" i="3" a="1"/>
  <c r="AC1147" i="3" s="1"/>
  <c r="AC1139" i="3" a="1"/>
  <c r="AC1139" i="3" s="1"/>
  <c r="AC1131" i="3" a="1"/>
  <c r="AC1131" i="3" s="1"/>
  <c r="AC1123" i="3" a="1"/>
  <c r="AC1123" i="3" s="1"/>
  <c r="AC1115" i="3" a="1"/>
  <c r="AC1115" i="3" s="1"/>
  <c r="AC1107" i="3" a="1"/>
  <c r="AC1107" i="3" s="1"/>
  <c r="AC1099" i="3" a="1"/>
  <c r="AC1099" i="3" s="1"/>
  <c r="AC1091" i="3" a="1"/>
  <c r="AC1091" i="3" s="1"/>
  <c r="AC1083" i="3" a="1"/>
  <c r="AC1083" i="3" s="1"/>
  <c r="AC1075" i="3" a="1"/>
  <c r="AC1075" i="3" s="1"/>
  <c r="AC1067" i="3" a="1"/>
  <c r="AC1067" i="3" s="1"/>
  <c r="AC1059" i="3" a="1"/>
  <c r="AC1059" i="3" s="1"/>
  <c r="AC1051" i="3" a="1"/>
  <c r="AC1051" i="3" s="1"/>
  <c r="AC1043" i="3" a="1"/>
  <c r="AC1043" i="3" s="1"/>
  <c r="AC1035" i="3" a="1"/>
  <c r="AC1035" i="3" s="1"/>
  <c r="AC1027" i="3" a="1"/>
  <c r="AC1027" i="3" s="1"/>
  <c r="AC1019" i="3" a="1"/>
  <c r="AC1019" i="3" s="1"/>
  <c r="AC1011" i="3" a="1"/>
  <c r="AC1011" i="3" s="1"/>
  <c r="AC1003" i="3" a="1"/>
  <c r="AC1003" i="3" s="1"/>
  <c r="AC995" i="3" a="1"/>
  <c r="AC995" i="3" s="1"/>
  <c r="AC987" i="3" a="1"/>
  <c r="AC987" i="3" s="1"/>
  <c r="AC979" i="3" a="1"/>
  <c r="AC979" i="3" s="1"/>
  <c r="AC971" i="3" a="1"/>
  <c r="AC971" i="3" s="1"/>
  <c r="AC963" i="3" a="1"/>
  <c r="AC963" i="3" s="1"/>
  <c r="AC955" i="3" a="1"/>
  <c r="AC955" i="3" s="1"/>
  <c r="AC947" i="3" a="1"/>
  <c r="AC947" i="3" s="1"/>
  <c r="AC939" i="3" a="1"/>
  <c r="AC939" i="3" s="1"/>
  <c r="AC931" i="3" a="1"/>
  <c r="AC931" i="3" s="1"/>
  <c r="AC923" i="3" a="1"/>
  <c r="AC923" i="3" s="1"/>
  <c r="AC915" i="3" a="1"/>
  <c r="AC915" i="3" s="1"/>
  <c r="AC907" i="3" a="1"/>
  <c r="AC907" i="3" s="1"/>
  <c r="AC899" i="3" a="1"/>
  <c r="AC899" i="3" s="1"/>
  <c r="AC891" i="3" a="1"/>
  <c r="AC891" i="3" s="1"/>
  <c r="AC883" i="3" a="1"/>
  <c r="AC883" i="3" s="1"/>
  <c r="AC875" i="3" a="1"/>
  <c r="AC875" i="3" s="1"/>
  <c r="AC867" i="3" a="1"/>
  <c r="AC867" i="3" s="1"/>
  <c r="AC859" i="3" a="1"/>
  <c r="AC859" i="3" s="1"/>
  <c r="AC851" i="3" a="1"/>
  <c r="AC851" i="3" s="1"/>
  <c r="AC843" i="3" a="1"/>
  <c r="AC843" i="3" s="1"/>
  <c r="AC835" i="3" a="1"/>
  <c r="AC835" i="3" s="1"/>
  <c r="AC827" i="3" a="1"/>
  <c r="AC827" i="3" s="1"/>
  <c r="AC819" i="3" a="1"/>
  <c r="AC819" i="3" s="1"/>
  <c r="AC811" i="3" a="1"/>
  <c r="AC811" i="3" s="1"/>
  <c r="AC803" i="3" a="1"/>
  <c r="AC803" i="3" s="1"/>
  <c r="AC795" i="3" a="1"/>
  <c r="AC795" i="3" s="1"/>
  <c r="AC787" i="3" a="1"/>
  <c r="AC787" i="3" s="1"/>
  <c r="AC779" i="3" a="1"/>
  <c r="AC779" i="3" s="1"/>
  <c r="AC771" i="3" a="1"/>
  <c r="AC771" i="3" s="1"/>
  <c r="AC763" i="3" a="1"/>
  <c r="AC763" i="3" s="1"/>
  <c r="AC755" i="3" a="1"/>
  <c r="AC755" i="3" s="1"/>
  <c r="AC747" i="3" a="1"/>
  <c r="AC747" i="3" s="1"/>
  <c r="AC739" i="3" a="1"/>
  <c r="AC739" i="3" s="1"/>
  <c r="AC731" i="3" a="1"/>
  <c r="AC731" i="3" s="1"/>
  <c r="AC723" i="3" a="1"/>
  <c r="AC723" i="3" s="1"/>
  <c r="AC715" i="3" a="1"/>
  <c r="AC715" i="3" s="1"/>
  <c r="AC707" i="3" a="1"/>
  <c r="AC707" i="3" s="1"/>
  <c r="AC699" i="3" a="1"/>
  <c r="AC699" i="3" s="1"/>
  <c r="AC691" i="3" a="1"/>
  <c r="AC691" i="3" s="1"/>
  <c r="AC683" i="3" a="1"/>
  <c r="AC683" i="3" s="1"/>
  <c r="AC675" i="3" a="1"/>
  <c r="AC675" i="3" s="1"/>
  <c r="AC667" i="3" a="1"/>
  <c r="AC667" i="3" s="1"/>
  <c r="AC659" i="3" a="1"/>
  <c r="AC659" i="3" s="1"/>
  <c r="AC651" i="3" a="1"/>
  <c r="AC651" i="3" s="1"/>
  <c r="AC643" i="3" a="1"/>
  <c r="AC643" i="3" s="1"/>
  <c r="AC635" i="3" a="1"/>
  <c r="AC635" i="3" s="1"/>
  <c r="AC627" i="3" a="1"/>
  <c r="AC627" i="3" s="1"/>
  <c r="AC619" i="3" a="1"/>
  <c r="AC619" i="3" s="1"/>
  <c r="AC611" i="3" a="1"/>
  <c r="AC611" i="3" s="1"/>
  <c r="AC603" i="3" a="1"/>
  <c r="AC603" i="3" s="1"/>
  <c r="AC587" i="3" a="1"/>
  <c r="AC587" i="3" s="1"/>
  <c r="AC579" i="3" a="1"/>
  <c r="AC579" i="3" s="1"/>
  <c r="AC563" i="3" a="1"/>
  <c r="AC563" i="3" s="1"/>
  <c r="AC555" i="3" a="1"/>
  <c r="AC555" i="3" s="1"/>
  <c r="AC547" i="3" a="1"/>
  <c r="AC547" i="3" s="1"/>
  <c r="AC539" i="3" a="1"/>
  <c r="AC539" i="3" s="1"/>
  <c r="AC962" i="3" a="1"/>
  <c r="AC962" i="3" s="1"/>
  <c r="AC954" i="3" a="1"/>
  <c r="AC954" i="3" s="1"/>
  <c r="AC946" i="3" a="1"/>
  <c r="AC946" i="3" s="1"/>
  <c r="AC938" i="3" a="1"/>
  <c r="AC938" i="3" s="1"/>
  <c r="AC930" i="3" a="1"/>
  <c r="AC930" i="3" s="1"/>
  <c r="AC922" i="3" a="1"/>
  <c r="AC922" i="3" s="1"/>
  <c r="AC914" i="3" a="1"/>
  <c r="AC914" i="3" s="1"/>
  <c r="AC906" i="3" a="1"/>
  <c r="AC906" i="3" s="1"/>
  <c r="AC898" i="3" a="1"/>
  <c r="AC898" i="3" s="1"/>
  <c r="AC890" i="3" a="1"/>
  <c r="AC890" i="3" s="1"/>
  <c r="AC882" i="3" a="1"/>
  <c r="AC882" i="3" s="1"/>
  <c r="AC874" i="3" a="1"/>
  <c r="AC874" i="3" s="1"/>
  <c r="AC866" i="3" a="1"/>
  <c r="AC866" i="3" s="1"/>
  <c r="AC858" i="3" a="1"/>
  <c r="AC858" i="3" s="1"/>
  <c r="AC850" i="3" a="1"/>
  <c r="AC850" i="3" s="1"/>
  <c r="AC842" i="3" a="1"/>
  <c r="AC842" i="3" s="1"/>
  <c r="AC834" i="3" a="1"/>
  <c r="AC834" i="3" s="1"/>
  <c r="AC826" i="3" a="1"/>
  <c r="AC826" i="3" s="1"/>
  <c r="AC818" i="3" a="1"/>
  <c r="AC818" i="3" s="1"/>
  <c r="AC810" i="3" a="1"/>
  <c r="AC810" i="3" s="1"/>
  <c r="AC802" i="3" a="1"/>
  <c r="AC802" i="3" s="1"/>
  <c r="AC794" i="3" a="1"/>
  <c r="AC794" i="3" s="1"/>
  <c r="AC786" i="3" a="1"/>
  <c r="AC786" i="3" s="1"/>
  <c r="AC778" i="3" a="1"/>
  <c r="AC778" i="3" s="1"/>
  <c r="AC770" i="3" a="1"/>
  <c r="AC770" i="3" s="1"/>
  <c r="AC762" i="3" a="1"/>
  <c r="AC762" i="3" s="1"/>
  <c r="AC754" i="3" a="1"/>
  <c r="AC754" i="3" s="1"/>
  <c r="AC746" i="3" a="1"/>
  <c r="AC746" i="3" s="1"/>
  <c r="AC738" i="3" a="1"/>
  <c r="AC738" i="3" s="1"/>
  <c r="AC730" i="3" a="1"/>
  <c r="AC730" i="3" s="1"/>
  <c r="AC722" i="3" a="1"/>
  <c r="AC722" i="3" s="1"/>
  <c r="AC714" i="3" a="1"/>
  <c r="AC714" i="3" s="1"/>
  <c r="AC706" i="3" a="1"/>
  <c r="AC706" i="3" s="1"/>
  <c r="AC698" i="3" a="1"/>
  <c r="AC698" i="3" s="1"/>
  <c r="AC690" i="3" a="1"/>
  <c r="AC690" i="3" s="1"/>
  <c r="AC682" i="3" a="1"/>
  <c r="AC682" i="3" s="1"/>
  <c r="AC674" i="3" a="1"/>
  <c r="AC674" i="3" s="1"/>
  <c r="AC666" i="3" a="1"/>
  <c r="AC666" i="3" s="1"/>
  <c r="AC658" i="3" a="1"/>
  <c r="AC658" i="3" s="1"/>
  <c r="AC650" i="3" a="1"/>
  <c r="AC650" i="3" s="1"/>
  <c r="AC642" i="3" a="1"/>
  <c r="AC642" i="3" s="1"/>
  <c r="AC634" i="3" a="1"/>
  <c r="AC634" i="3" s="1"/>
  <c r="AC626" i="3" a="1"/>
  <c r="AC626" i="3" s="1"/>
  <c r="AC618" i="3" a="1"/>
  <c r="AC618" i="3" s="1"/>
  <c r="AC610" i="3" a="1"/>
  <c r="AC610" i="3" s="1"/>
  <c r="AC602" i="3" a="1"/>
  <c r="AC602" i="3" s="1"/>
  <c r="AC594" i="3" a="1"/>
  <c r="AC594" i="3" s="1"/>
  <c r="AC586" i="3" a="1"/>
  <c r="AC586" i="3" s="1"/>
  <c r="AC578" i="3" a="1"/>
  <c r="AC578" i="3" s="1"/>
  <c r="AC570" i="3" a="1"/>
  <c r="AC570" i="3" s="1"/>
  <c r="AC562" i="3" a="1"/>
  <c r="AC562" i="3" s="1"/>
  <c r="AC554" i="3" a="1"/>
  <c r="AC554" i="3" s="1"/>
  <c r="AC546" i="3" a="1"/>
  <c r="AC546" i="3" s="1"/>
  <c r="AC538" i="3" a="1"/>
  <c r="AC538" i="3" s="1"/>
  <c r="AC530" i="3" a="1"/>
  <c r="AC530" i="3" s="1"/>
  <c r="AC522" i="3" a="1"/>
  <c r="AC522" i="3" s="1"/>
  <c r="AC514" i="3" a="1"/>
  <c r="AC514" i="3" s="1"/>
  <c r="AC506" i="3" a="1"/>
  <c r="AC506" i="3" s="1"/>
  <c r="AC498" i="3" a="1"/>
  <c r="AC498" i="3" s="1"/>
  <c r="AC490" i="3" a="1"/>
  <c r="AC490" i="3" s="1"/>
  <c r="AC482" i="3" a="1"/>
  <c r="AC482" i="3" s="1"/>
  <c r="AC474" i="3" a="1"/>
  <c r="AC474" i="3" s="1"/>
  <c r="AC466" i="3" a="1"/>
  <c r="AC466" i="3" s="1"/>
  <c r="AC458" i="3" a="1"/>
  <c r="AC458" i="3" s="1"/>
  <c r="AC450" i="3" a="1"/>
  <c r="AC450" i="3" s="1"/>
  <c r="AC442" i="3" a="1"/>
  <c r="AC442" i="3" s="1"/>
  <c r="AC434" i="3" a="1"/>
  <c r="AC434" i="3" s="1"/>
  <c r="AC426" i="3" a="1"/>
  <c r="AC426" i="3" s="1"/>
  <c r="AC418" i="3" a="1"/>
  <c r="AC418" i="3" s="1"/>
  <c r="AC410" i="3" a="1"/>
  <c r="AC410" i="3" s="1"/>
  <c r="AC402" i="3" a="1"/>
  <c r="AC402" i="3" s="1"/>
  <c r="AC394" i="3" a="1"/>
  <c r="AC394" i="3" s="1"/>
  <c r="AC386" i="3" a="1"/>
  <c r="AC386" i="3" s="1"/>
  <c r="AC378" i="3" a="1"/>
  <c r="AC378" i="3" s="1"/>
  <c r="AC370" i="3" a="1"/>
  <c r="AC370" i="3" s="1"/>
  <c r="AC362" i="3" a="1"/>
  <c r="AC362" i="3" s="1"/>
  <c r="AC354" i="3" a="1"/>
  <c r="AC354" i="3" s="1"/>
  <c r="AC346" i="3" a="1"/>
  <c r="AC346" i="3" s="1"/>
  <c r="AC338" i="3" a="1"/>
  <c r="AC338" i="3" s="1"/>
  <c r="AC330" i="3" a="1"/>
  <c r="AC330" i="3" s="1"/>
  <c r="AC322" i="3" a="1"/>
  <c r="AC322" i="3" s="1"/>
  <c r="AC314" i="3" a="1"/>
  <c r="AC314" i="3" s="1"/>
  <c r="AC306" i="3" a="1"/>
  <c r="AC306" i="3" s="1"/>
  <c r="AC298" i="3" a="1"/>
  <c r="AC298" i="3" s="1"/>
  <c r="AC290" i="3" a="1"/>
  <c r="AC290" i="3" s="1"/>
  <c r="AC282" i="3" a="1"/>
  <c r="AC282" i="3" s="1"/>
  <c r="AC274" i="3" a="1"/>
  <c r="AC274" i="3" s="1"/>
  <c r="AC266" i="3" a="1"/>
  <c r="AC266" i="3" s="1"/>
  <c r="AC258" i="3" a="1"/>
  <c r="AC258" i="3" s="1"/>
  <c r="AC250" i="3" a="1"/>
  <c r="AC250" i="3" s="1"/>
  <c r="AC242" i="3" a="1"/>
  <c r="AC242" i="3" s="1"/>
  <c r="AC234" i="3" a="1"/>
  <c r="AC234" i="3" s="1"/>
  <c r="AC226" i="3" a="1"/>
  <c r="AC226" i="3" s="1"/>
  <c r="AC218" i="3" a="1"/>
  <c r="AC218" i="3" s="1"/>
  <c r="AC210" i="3" a="1"/>
  <c r="AC210" i="3" s="1"/>
  <c r="AC202" i="3" a="1"/>
  <c r="AC202" i="3" s="1"/>
  <c r="AC194" i="3" a="1"/>
  <c r="AC194" i="3" s="1"/>
  <c r="AC186" i="3" a="1"/>
  <c r="AC186" i="3" s="1"/>
  <c r="AC178" i="3" a="1"/>
  <c r="AC178" i="3" s="1"/>
  <c r="AC170" i="3" a="1"/>
  <c r="AC170" i="3" s="1"/>
  <c r="AC162" i="3" a="1"/>
  <c r="AC162" i="3" s="1"/>
  <c r="AC154" i="3" a="1"/>
  <c r="AC154" i="3" s="1"/>
  <c r="AC146" i="3" a="1"/>
  <c r="AC146" i="3" s="1"/>
  <c r="AC138" i="3" a="1"/>
  <c r="AC138" i="3" s="1"/>
  <c r="AC130" i="3" a="1"/>
  <c r="AC130" i="3" s="1"/>
  <c r="AC122" i="3" a="1"/>
  <c r="AC122" i="3" s="1"/>
  <c r="AC114" i="3" a="1"/>
  <c r="AC114" i="3" s="1"/>
  <c r="AC106" i="3" a="1"/>
  <c r="AC106" i="3" s="1"/>
  <c r="AC98" i="3" a="1"/>
  <c r="AC98" i="3" s="1"/>
  <c r="AC90" i="3" a="1"/>
  <c r="AC90" i="3" s="1"/>
  <c r="AC82" i="3" a="1"/>
  <c r="AC82" i="3" s="1"/>
  <c r="AC74" i="3" a="1"/>
  <c r="AC74" i="3" s="1"/>
  <c r="AC66" i="3" a="1"/>
  <c r="AC66" i="3" s="1"/>
  <c r="AC58" i="3" a="1"/>
  <c r="AC58" i="3" s="1"/>
  <c r="AC50" i="3" a="1"/>
  <c r="AC50" i="3" s="1"/>
  <c r="AC42" i="3" a="1"/>
  <c r="AC42" i="3" s="1"/>
  <c r="AC34" i="3" a="1"/>
  <c r="AC34" i="3" s="1"/>
  <c r="AC26" i="3" a="1"/>
  <c r="AC26" i="3" s="1"/>
  <c r="AC18" i="3" a="1"/>
  <c r="AC18" i="3" s="1"/>
  <c r="AC10" i="3" a="1"/>
  <c r="AC10" i="3" s="1"/>
  <c r="AC1593" i="3" a="1"/>
  <c r="AC1593" i="3" s="1"/>
  <c r="AC1585" i="3" a="1"/>
  <c r="AC1585" i="3" s="1"/>
  <c r="AC1577" i="3" a="1"/>
  <c r="AC1577" i="3" s="1"/>
  <c r="AC1569" i="3" a="1"/>
  <c r="AC1569" i="3" s="1"/>
  <c r="AC1553" i="3" a="1"/>
  <c r="AC1553" i="3" s="1"/>
  <c r="AC1545" i="3" a="1"/>
  <c r="AC1545" i="3" s="1"/>
  <c r="AC1529" i="3" a="1"/>
  <c r="AC1529" i="3" s="1"/>
  <c r="AC1521" i="3" a="1"/>
  <c r="AC1521" i="3" s="1"/>
  <c r="AC1513" i="3" a="1"/>
  <c r="AC1513" i="3" s="1"/>
  <c r="AC1505" i="3" a="1"/>
  <c r="AC1505" i="3" s="1"/>
  <c r="AC1489" i="3" a="1"/>
  <c r="AC1489" i="3" s="1"/>
  <c r="AC1481" i="3" a="1"/>
  <c r="AC1481" i="3" s="1"/>
  <c r="AC1465" i="3" a="1"/>
  <c r="AC1465" i="3" s="1"/>
  <c r="AC1457" i="3" a="1"/>
  <c r="AC1457" i="3" s="1"/>
  <c r="AC1449" i="3" a="1"/>
  <c r="AC1449" i="3" s="1"/>
  <c r="AC1441" i="3" a="1"/>
  <c r="AC1441" i="3" s="1"/>
  <c r="AC1425" i="3" a="1"/>
  <c r="AC1425" i="3" s="1"/>
  <c r="AC1417" i="3" a="1"/>
  <c r="AC1417" i="3" s="1"/>
  <c r="AC1401" i="3" a="1"/>
  <c r="AC1401" i="3" s="1"/>
  <c r="AC1393" i="3" a="1"/>
  <c r="AC1393" i="3" s="1"/>
  <c r="AC1385" i="3" a="1"/>
  <c r="AC1385" i="3" s="1"/>
  <c r="AC1377" i="3" a="1"/>
  <c r="AC1377" i="3" s="1"/>
  <c r="AC1361" i="3" a="1"/>
  <c r="AC1361" i="3" s="1"/>
  <c r="AC1353" i="3" a="1"/>
  <c r="AC1353" i="3" s="1"/>
  <c r="AC1337" i="3" a="1"/>
  <c r="AC1337" i="3" s="1"/>
  <c r="AC1329" i="3" a="1"/>
  <c r="AC1329" i="3" s="1"/>
  <c r="AC1321" i="3" a="1"/>
  <c r="AC1321" i="3" s="1"/>
  <c r="AC1313" i="3" a="1"/>
  <c r="AC1313" i="3" s="1"/>
  <c r="AC1297" i="3" a="1"/>
  <c r="AC1297" i="3" s="1"/>
  <c r="AC1289" i="3" a="1"/>
  <c r="AC1289" i="3" s="1"/>
  <c r="AC1273" i="3" a="1"/>
  <c r="AC1273" i="3" s="1"/>
  <c r="AC1265" i="3" a="1"/>
  <c r="AC1265" i="3" s="1"/>
  <c r="AC1257" i="3" a="1"/>
  <c r="AC1257" i="3" s="1"/>
  <c r="AC1249" i="3" a="1"/>
  <c r="AC1249" i="3" s="1"/>
  <c r="AC1241" i="3" a="1"/>
  <c r="AC1241" i="3" s="1"/>
  <c r="AC1233" i="3" a="1"/>
  <c r="AC1233" i="3" s="1"/>
  <c r="AC1225" i="3" a="1"/>
  <c r="AC1225" i="3" s="1"/>
  <c r="AC1217" i="3" a="1"/>
  <c r="AC1217" i="3" s="1"/>
  <c r="AC1209" i="3" a="1"/>
  <c r="AC1209" i="3" s="1"/>
  <c r="AC1201" i="3" a="1"/>
  <c r="AC1201" i="3" s="1"/>
  <c r="AC1193" i="3" a="1"/>
  <c r="AC1193" i="3" s="1"/>
  <c r="AC1185" i="3" a="1"/>
  <c r="AC1185" i="3" s="1"/>
  <c r="AC1177" i="3" a="1"/>
  <c r="AC1177" i="3" s="1"/>
  <c r="AC1169" i="3" a="1"/>
  <c r="AC1169" i="3" s="1"/>
  <c r="AC1161" i="3" a="1"/>
  <c r="AC1161" i="3" s="1"/>
  <c r="AC1153" i="3" a="1"/>
  <c r="AC1153" i="3" s="1"/>
  <c r="AC1145" i="3" a="1"/>
  <c r="AC1145" i="3" s="1"/>
  <c r="AC1137" i="3" a="1"/>
  <c r="AC1137" i="3" s="1"/>
  <c r="AC1129" i="3" a="1"/>
  <c r="AC1129" i="3" s="1"/>
  <c r="AC1121" i="3" a="1"/>
  <c r="AC1121" i="3" s="1"/>
  <c r="AC1113" i="3" a="1"/>
  <c r="AC1113" i="3" s="1"/>
  <c r="AC1105" i="3" a="1"/>
  <c r="AC1105" i="3" s="1"/>
  <c r="AC1097" i="3" a="1"/>
  <c r="AC1097" i="3" s="1"/>
  <c r="AC1089" i="3" a="1"/>
  <c r="AC1089" i="3" s="1"/>
  <c r="AC1081" i="3" a="1"/>
  <c r="AC1081" i="3" s="1"/>
  <c r="AC1073" i="3" a="1"/>
  <c r="AC1073" i="3" s="1"/>
  <c r="AC1065" i="3" a="1"/>
  <c r="AC1065" i="3" s="1"/>
  <c r="AC1057" i="3" a="1"/>
  <c r="AC1057" i="3" s="1"/>
  <c r="AC1049" i="3" a="1"/>
  <c r="AC1049" i="3" s="1"/>
  <c r="AC1041" i="3" a="1"/>
  <c r="AC1041" i="3" s="1"/>
  <c r="AC1033" i="3" a="1"/>
  <c r="AC1033" i="3" s="1"/>
  <c r="AC1025" i="3" a="1"/>
  <c r="AC1025" i="3" s="1"/>
  <c r="AC1017" i="3" a="1"/>
  <c r="AC1017" i="3" s="1"/>
  <c r="AC1009" i="3" a="1"/>
  <c r="AC1009" i="3" s="1"/>
  <c r="AC1001" i="3" a="1"/>
  <c r="AC1001" i="3" s="1"/>
  <c r="AC993" i="3" a="1"/>
  <c r="AC993" i="3" s="1"/>
  <c r="AC985" i="3" a="1"/>
  <c r="AC985" i="3" s="1"/>
  <c r="AC977" i="3" a="1"/>
  <c r="AC977" i="3" s="1"/>
  <c r="AC969" i="3" a="1"/>
  <c r="AC969" i="3" s="1"/>
  <c r="AC961" i="3" a="1"/>
  <c r="AC961" i="3" s="1"/>
  <c r="AC953" i="3" a="1"/>
  <c r="AC953" i="3" s="1"/>
  <c r="AC945" i="3" a="1"/>
  <c r="AC945" i="3" s="1"/>
  <c r="AC937" i="3" a="1"/>
  <c r="AC937" i="3" s="1"/>
  <c r="AC929" i="3" a="1"/>
  <c r="AC929" i="3" s="1"/>
  <c r="AC921" i="3" a="1"/>
  <c r="AC921" i="3" s="1"/>
  <c r="AC913" i="3" a="1"/>
  <c r="AC913" i="3" s="1"/>
  <c r="AC905" i="3" a="1"/>
  <c r="AC905" i="3" s="1"/>
  <c r="AC897" i="3" a="1"/>
  <c r="AC897" i="3" s="1"/>
  <c r="AC889" i="3" a="1"/>
  <c r="AC889" i="3" s="1"/>
  <c r="AC881" i="3" a="1"/>
  <c r="AC881" i="3" s="1"/>
  <c r="AC873" i="3" a="1"/>
  <c r="AC873" i="3" s="1"/>
  <c r="AC865" i="3" a="1"/>
  <c r="AC865" i="3" s="1"/>
  <c r="AC857" i="3" a="1"/>
  <c r="AC857" i="3" s="1"/>
  <c r="AC849" i="3" a="1"/>
  <c r="AC849" i="3" s="1"/>
  <c r="AC841" i="3" a="1"/>
  <c r="AC841" i="3" s="1"/>
  <c r="AC833" i="3" a="1"/>
  <c r="AC833" i="3" s="1"/>
  <c r="AC825" i="3" a="1"/>
  <c r="AC825" i="3" s="1"/>
  <c r="AC817" i="3" a="1"/>
  <c r="AC817" i="3" s="1"/>
  <c r="AC809" i="3" a="1"/>
  <c r="AC809" i="3" s="1"/>
  <c r="AC801" i="3" a="1"/>
  <c r="AC801" i="3" s="1"/>
  <c r="AC793" i="3" a="1"/>
  <c r="AC793" i="3" s="1"/>
  <c r="AC785" i="3" a="1"/>
  <c r="AC785" i="3" s="1"/>
  <c r="AC777" i="3" a="1"/>
  <c r="AC777" i="3" s="1"/>
  <c r="AC769" i="3" a="1"/>
  <c r="AC769" i="3" s="1"/>
  <c r="AC761" i="3" a="1"/>
  <c r="AC761" i="3" s="1"/>
  <c r="AC753" i="3" a="1"/>
  <c r="AC753" i="3" s="1"/>
  <c r="AC745" i="3" a="1"/>
  <c r="AC745" i="3" s="1"/>
  <c r="AC737" i="3" a="1"/>
  <c r="AC737" i="3" s="1"/>
  <c r="AC729" i="3" a="1"/>
  <c r="AC729" i="3" s="1"/>
  <c r="AC721" i="3" a="1"/>
  <c r="AC721" i="3" s="1"/>
  <c r="AC713" i="3" a="1"/>
  <c r="AC713" i="3" s="1"/>
  <c r="AC705" i="3" a="1"/>
  <c r="AC705" i="3" s="1"/>
  <c r="AC697" i="3" a="1"/>
  <c r="AC697" i="3" s="1"/>
  <c r="AC689" i="3" a="1"/>
  <c r="AC689" i="3" s="1"/>
  <c r="AC681" i="3" a="1"/>
  <c r="AC681" i="3" s="1"/>
  <c r="AC673" i="3" a="1"/>
  <c r="AC673" i="3" s="1"/>
  <c r="AC665" i="3" a="1"/>
  <c r="AC665" i="3" s="1"/>
  <c r="AC657" i="3" a="1"/>
  <c r="AC657" i="3" s="1"/>
  <c r="AC649" i="3" a="1"/>
  <c r="AC649" i="3" s="1"/>
  <c r="AC641" i="3" a="1"/>
  <c r="AC641" i="3" s="1"/>
  <c r="AC633" i="3" a="1"/>
  <c r="AC633" i="3" s="1"/>
  <c r="AC625" i="3" a="1"/>
  <c r="AC625" i="3" s="1"/>
  <c r="AC617" i="3" a="1"/>
  <c r="AC617" i="3" s="1"/>
  <c r="AC609" i="3" a="1"/>
  <c r="AC609" i="3" s="1"/>
  <c r="AC601" i="3" a="1"/>
  <c r="AC601" i="3" s="1"/>
  <c r="AC593" i="3" a="1"/>
  <c r="AC593" i="3" s="1"/>
  <c r="AC585" i="3" a="1"/>
  <c r="AC585" i="3" s="1"/>
  <c r="AC577" i="3" a="1"/>
  <c r="AC577" i="3" s="1"/>
  <c r="AC569" i="3" a="1"/>
  <c r="AC569" i="3" s="1"/>
  <c r="AC561" i="3" a="1"/>
  <c r="AC561" i="3" s="1"/>
  <c r="AC553" i="3" a="1"/>
  <c r="AC553" i="3" s="1"/>
  <c r="AC545" i="3" a="1"/>
  <c r="AC545" i="3" s="1"/>
  <c r="AC537" i="3" a="1"/>
  <c r="AC537" i="3" s="1"/>
  <c r="AC529" i="3" a="1"/>
  <c r="AC529" i="3" s="1"/>
  <c r="AC521" i="3" a="1"/>
  <c r="AC521" i="3" s="1"/>
  <c r="AC513" i="3" a="1"/>
  <c r="AC513" i="3" s="1"/>
  <c r="AC505" i="3" a="1"/>
  <c r="AC505" i="3" s="1"/>
  <c r="AC497" i="3" a="1"/>
  <c r="AC497" i="3" s="1"/>
  <c r="AC489" i="3" a="1"/>
  <c r="AC489" i="3" s="1"/>
  <c r="AC481" i="3" a="1"/>
  <c r="AC481" i="3" s="1"/>
  <c r="AC473" i="3" a="1"/>
  <c r="AC473" i="3" s="1"/>
  <c r="AC465" i="3" a="1"/>
  <c r="AC465" i="3" s="1"/>
  <c r="AC457" i="3" a="1"/>
  <c r="AC457" i="3" s="1"/>
  <c r="AC449" i="3" a="1"/>
  <c r="AC449" i="3" s="1"/>
  <c r="AC441" i="3" a="1"/>
  <c r="AC441" i="3" s="1"/>
  <c r="AC1464" i="3" a="1"/>
  <c r="AC1464" i="3" s="1"/>
  <c r="AC1456" i="3" a="1"/>
  <c r="AC1456" i="3" s="1"/>
  <c r="AC1440" i="3" a="1"/>
  <c r="AC1440" i="3" s="1"/>
  <c r="AC1432" i="3" a="1"/>
  <c r="AC1432" i="3" s="1"/>
  <c r="AC1424" i="3" a="1"/>
  <c r="AC1424" i="3" s="1"/>
  <c r="AC1416" i="3" a="1"/>
  <c r="AC1416" i="3" s="1"/>
  <c r="AC1400" i="3" a="1"/>
  <c r="AC1400" i="3" s="1"/>
  <c r="AC1392" i="3" a="1"/>
  <c r="AC1392" i="3" s="1"/>
  <c r="AC1376" i="3" a="1"/>
  <c r="AC1376" i="3" s="1"/>
  <c r="AC1368" i="3" a="1"/>
  <c r="AC1368" i="3" s="1"/>
  <c r="AC1360" i="3" a="1"/>
  <c r="AC1360" i="3" s="1"/>
  <c r="AC1352" i="3" a="1"/>
  <c r="AC1352" i="3" s="1"/>
  <c r="AC1336" i="3" a="1"/>
  <c r="AC1336" i="3" s="1"/>
  <c r="AC1328" i="3" a="1"/>
  <c r="AC1328" i="3" s="1"/>
  <c r="AC1312" i="3" a="1"/>
  <c r="AC1312" i="3" s="1"/>
  <c r="AC1304" i="3" a="1"/>
  <c r="AC1304" i="3" s="1"/>
  <c r="AC1296" i="3" a="1"/>
  <c r="AC1296" i="3" s="1"/>
  <c r="AC1288" i="3" a="1"/>
  <c r="AC1288" i="3" s="1"/>
  <c r="AC1272" i="3" a="1"/>
  <c r="AC1272" i="3" s="1"/>
  <c r="AC1264" i="3" a="1"/>
  <c r="AC1264" i="3" s="1"/>
  <c r="AC1248" i="3" a="1"/>
  <c r="AC1248" i="3" s="1"/>
  <c r="AC1232" i="3" a="1"/>
  <c r="AC1232" i="3" s="1"/>
  <c r="AC1216" i="3" a="1"/>
  <c r="AC1216" i="3" s="1"/>
  <c r="AC1200" i="3" a="1"/>
  <c r="AC1200" i="3" s="1"/>
  <c r="AC1184" i="3" a="1"/>
  <c r="AC1184" i="3" s="1"/>
  <c r="AC1168" i="3" a="1"/>
  <c r="AC1168" i="3" s="1"/>
  <c r="AC1152" i="3" a="1"/>
  <c r="AC1152" i="3" s="1"/>
  <c r="AC1136" i="3" a="1"/>
  <c r="AC1136" i="3" s="1"/>
  <c r="AC1120" i="3" a="1"/>
  <c r="AC1120" i="3" s="1"/>
  <c r="AC1104" i="3" a="1"/>
  <c r="AC1104" i="3" s="1"/>
  <c r="AC1088" i="3" a="1"/>
  <c r="AC1088" i="3" s="1"/>
  <c r="AC1072" i="3" a="1"/>
  <c r="AC1072" i="3" s="1"/>
  <c r="AC1056" i="3" a="1"/>
  <c r="AC1056" i="3" s="1"/>
  <c r="AC1040" i="3" a="1"/>
  <c r="AC1040" i="3" s="1"/>
  <c r="AC1024" i="3" a="1"/>
  <c r="AC1024" i="3" s="1"/>
  <c r="AC1008" i="3" a="1"/>
  <c r="AC1008" i="3" s="1"/>
  <c r="AC992" i="3" a="1"/>
  <c r="AC992" i="3" s="1"/>
  <c r="AC976" i="3" a="1"/>
  <c r="AC976" i="3" s="1"/>
  <c r="AC960" i="3" a="1"/>
  <c r="AC960" i="3" s="1"/>
  <c r="AC944" i="3" a="1"/>
  <c r="AC944" i="3" s="1"/>
  <c r="AC928" i="3" a="1"/>
  <c r="AC928" i="3" s="1"/>
  <c r="AC912" i="3" a="1"/>
  <c r="AC912" i="3" s="1"/>
  <c r="AC896" i="3" a="1"/>
  <c r="AC896" i="3" s="1"/>
  <c r="AC880" i="3" a="1"/>
  <c r="AC880" i="3" s="1"/>
  <c r="AC864" i="3" a="1"/>
  <c r="AC864" i="3" s="1"/>
  <c r="AC848" i="3" a="1"/>
  <c r="AC848" i="3" s="1"/>
  <c r="AC832" i="3" a="1"/>
  <c r="AC832" i="3" s="1"/>
  <c r="AC816" i="3" a="1"/>
  <c r="AC816" i="3" s="1"/>
  <c r="AC800" i="3" a="1"/>
  <c r="AC800" i="3" s="1"/>
  <c r="AC784" i="3" a="1"/>
  <c r="AC784" i="3" s="1"/>
  <c r="AC768" i="3" a="1"/>
  <c r="AC768" i="3" s="1"/>
  <c r="AC752" i="3" a="1"/>
  <c r="AC752" i="3" s="1"/>
  <c r="AC736" i="3" a="1"/>
  <c r="AC736" i="3" s="1"/>
  <c r="AC720" i="3" a="1"/>
  <c r="AC720" i="3" s="1"/>
  <c r="AC704" i="3" a="1"/>
  <c r="AC704" i="3" s="1"/>
  <c r="AC688" i="3" a="1"/>
  <c r="AC688" i="3" s="1"/>
  <c r="AC680" i="3" a="1"/>
  <c r="AC680" i="3" s="1"/>
  <c r="AC664" i="3" a="1"/>
  <c r="AC664" i="3" s="1"/>
  <c r="AC656" i="3" a="1"/>
  <c r="AC656" i="3" s="1"/>
  <c r="AC648" i="3" a="1"/>
  <c r="AC648" i="3" s="1"/>
  <c r="AC640" i="3" a="1"/>
  <c r="AC640" i="3" s="1"/>
  <c r="AC632" i="3" a="1"/>
  <c r="AC632" i="3" s="1"/>
  <c r="AC624" i="3" a="1"/>
  <c r="AC624" i="3" s="1"/>
  <c r="AC616" i="3" a="1"/>
  <c r="AC616" i="3" s="1"/>
  <c r="AC608" i="3" a="1"/>
  <c r="AC608" i="3" s="1"/>
  <c r="AC600" i="3" a="1"/>
  <c r="AC600" i="3" s="1"/>
  <c r="AC592" i="3" a="1"/>
  <c r="AC592" i="3" s="1"/>
  <c r="AC584" i="3" a="1"/>
  <c r="AC584" i="3" s="1"/>
  <c r="AC576" i="3" a="1"/>
  <c r="AC576" i="3" s="1"/>
  <c r="AC560" i="3" a="1"/>
  <c r="AC560" i="3" s="1"/>
  <c r="AC552" i="3" a="1"/>
  <c r="AC552" i="3" s="1"/>
  <c r="AC536" i="3" a="1"/>
  <c r="AC536" i="3" s="1"/>
  <c r="AC528" i="3" a="1"/>
  <c r="AC528" i="3" s="1"/>
  <c r="AC520" i="3" a="1"/>
  <c r="AC520" i="3" s="1"/>
  <c r="AC512" i="3" a="1"/>
  <c r="AC512" i="3" s="1"/>
  <c r="AC504" i="3" a="1"/>
  <c r="AC504" i="3" s="1"/>
  <c r="AC496" i="3" a="1"/>
  <c r="AC496" i="3" s="1"/>
  <c r="AC488" i="3" a="1"/>
  <c r="AC488" i="3" s="1"/>
  <c r="AC480" i="3" a="1"/>
  <c r="AC480" i="3" s="1"/>
  <c r="AC472" i="3" a="1"/>
  <c r="AC472" i="3" s="1"/>
  <c r="AC464" i="3" a="1"/>
  <c r="AC464" i="3" s="1"/>
  <c r="AC456" i="3" a="1"/>
  <c r="AC456" i="3" s="1"/>
  <c r="AC448" i="3" a="1"/>
  <c r="AC448" i="3" s="1"/>
  <c r="AC432" i="3" a="1"/>
  <c r="AC432" i="3" s="1"/>
  <c r="AC424" i="3" a="1"/>
  <c r="AC424" i="3" s="1"/>
  <c r="AC408" i="3" a="1"/>
  <c r="AC408" i="3" s="1"/>
  <c r="AC400" i="3" a="1"/>
  <c r="AC400" i="3" s="1"/>
  <c r="AC392" i="3" a="1"/>
  <c r="AC392" i="3" s="1"/>
  <c r="AC384" i="3" a="1"/>
  <c r="AC384" i="3" s="1"/>
  <c r="AC376" i="3" a="1"/>
  <c r="AC376" i="3" s="1"/>
  <c r="AC368" i="3" a="1"/>
  <c r="AC368" i="3" s="1"/>
  <c r="AC360" i="3" a="1"/>
  <c r="AC360" i="3" s="1"/>
  <c r="AC352" i="3" a="1"/>
  <c r="AC352" i="3" s="1"/>
  <c r="AC344" i="3" a="1"/>
  <c r="AC344" i="3" s="1"/>
  <c r="AC336" i="3" a="1"/>
  <c r="AC336" i="3" s="1"/>
  <c r="AC328" i="3" a="1"/>
  <c r="AC328" i="3" s="1"/>
  <c r="AC320" i="3" a="1"/>
  <c r="AC320" i="3" s="1"/>
  <c r="AC304" i="3" a="1"/>
  <c r="AC304" i="3" s="1"/>
  <c r="AC296" i="3" a="1"/>
  <c r="AC296" i="3" s="1"/>
  <c r="AC280" i="3" a="1"/>
  <c r="AC280" i="3" s="1"/>
  <c r="AC272" i="3" a="1"/>
  <c r="AC272" i="3" s="1"/>
  <c r="AC264" i="3" a="1"/>
  <c r="AC264" i="3" s="1"/>
  <c r="AC256" i="3" a="1"/>
  <c r="AC256" i="3" s="1"/>
  <c r="AC248" i="3" a="1"/>
  <c r="AC248" i="3" s="1"/>
  <c r="AC240" i="3" a="1"/>
  <c r="AC240" i="3" s="1"/>
  <c r="AC232" i="3" a="1"/>
  <c r="AC232" i="3" s="1"/>
  <c r="AC224" i="3" a="1"/>
  <c r="AC224" i="3" s="1"/>
  <c r="AC216" i="3" a="1"/>
  <c r="AC216" i="3" s="1"/>
  <c r="AC208" i="3" a="1"/>
  <c r="AC208" i="3" s="1"/>
  <c r="AC200" i="3" a="1"/>
  <c r="AC200" i="3" s="1"/>
  <c r="AC192" i="3" a="1"/>
  <c r="AC192" i="3" s="1"/>
  <c r="AC184" i="3" a="1"/>
  <c r="AC184" i="3" s="1"/>
  <c r="AC176" i="3" a="1"/>
  <c r="AC176" i="3" s="1"/>
  <c r="AC168" i="3" a="1"/>
  <c r="AC168" i="3" s="1"/>
  <c r="AC160" i="3" a="1"/>
  <c r="AC160" i="3" s="1"/>
  <c r="AC152" i="3" a="1"/>
  <c r="AC152" i="3" s="1"/>
  <c r="AC144" i="3" a="1"/>
  <c r="AC144" i="3" s="1"/>
  <c r="AC136" i="3" a="1"/>
  <c r="AC136" i="3" s="1"/>
  <c r="AC128" i="3" a="1"/>
  <c r="AC128" i="3" s="1"/>
  <c r="AC120" i="3" a="1"/>
  <c r="AC120" i="3" s="1"/>
  <c r="AC112" i="3" a="1"/>
  <c r="AC112" i="3" s="1"/>
  <c r="AC104" i="3" a="1"/>
  <c r="AC104" i="3" s="1"/>
  <c r="AC96" i="3" a="1"/>
  <c r="AC96" i="3" s="1"/>
  <c r="AC88" i="3" a="1"/>
  <c r="AC88" i="3" s="1"/>
  <c r="AC80" i="3" a="1"/>
  <c r="AC80" i="3" s="1"/>
  <c r="AC72" i="3" a="1"/>
  <c r="AC72" i="3" s="1"/>
  <c r="AC64" i="3" a="1"/>
  <c r="AC64" i="3" s="1"/>
  <c r="AC56" i="3" a="1"/>
  <c r="AC56" i="3" s="1"/>
  <c r="AC48" i="3" a="1"/>
  <c r="AC48" i="3" s="1"/>
  <c r="AC639" i="3" a="1"/>
  <c r="AC639" i="3" s="1"/>
  <c r="AC631" i="3" a="1"/>
  <c r="AC631" i="3" s="1"/>
  <c r="AC623" i="3" a="1"/>
  <c r="AC623" i="3" s="1"/>
  <c r="AC615" i="3" a="1"/>
  <c r="AC615" i="3" s="1"/>
  <c r="AC607" i="3" a="1"/>
  <c r="AC607" i="3" s="1"/>
  <c r="AC599" i="3" a="1"/>
  <c r="AC599" i="3" s="1"/>
  <c r="AC591" i="3" a="1"/>
  <c r="AC591" i="3" s="1"/>
  <c r="AC583" i="3" a="1"/>
  <c r="AC583" i="3" s="1"/>
  <c r="AC575" i="3" a="1"/>
  <c r="AC575" i="3" s="1"/>
  <c r="AC567" i="3" a="1"/>
  <c r="AC567" i="3" s="1"/>
  <c r="AC559" i="3" a="1"/>
  <c r="AC559" i="3" s="1"/>
  <c r="AC551" i="3" a="1"/>
  <c r="AC551" i="3" s="1"/>
  <c r="AC535" i="3" a="1"/>
  <c r="AC535" i="3" s="1"/>
  <c r="AC527" i="3" a="1"/>
  <c r="AC527" i="3" s="1"/>
  <c r="AC511" i="3" a="1"/>
  <c r="AC511" i="3" s="1"/>
  <c r="AC503" i="3" a="1"/>
  <c r="AC503" i="3" s="1"/>
  <c r="AC495" i="3" a="1"/>
  <c r="AC495" i="3" s="1"/>
  <c r="AC487" i="3" a="1"/>
  <c r="AC487" i="3" s="1"/>
  <c r="AC479" i="3" a="1"/>
  <c r="AC479" i="3" s="1"/>
  <c r="AC471" i="3" a="1"/>
  <c r="AC471" i="3" s="1"/>
  <c r="AC463" i="3" a="1"/>
  <c r="AC463" i="3" s="1"/>
  <c r="AC455" i="3" a="1"/>
  <c r="AC455" i="3" s="1"/>
  <c r="AC447" i="3" a="1"/>
  <c r="AC447" i="3" s="1"/>
  <c r="AC439" i="3" a="1"/>
  <c r="AC439" i="3" s="1"/>
  <c r="AC431" i="3" a="1"/>
  <c r="AC431" i="3" s="1"/>
  <c r="AC423" i="3" a="1"/>
  <c r="AC423" i="3" s="1"/>
  <c r="AC407" i="3" a="1"/>
  <c r="AC407" i="3" s="1"/>
  <c r="AC399" i="3" a="1"/>
  <c r="AC399" i="3" s="1"/>
  <c r="AC383" i="3" a="1"/>
  <c r="AC383" i="3" s="1"/>
  <c r="AC375" i="3" a="1"/>
  <c r="AC375" i="3" s="1"/>
  <c r="AC367" i="3" a="1"/>
  <c r="AC367" i="3" s="1"/>
  <c r="AC359" i="3" a="1"/>
  <c r="AC359" i="3" s="1"/>
  <c r="AC351" i="3" a="1"/>
  <c r="AC351" i="3" s="1"/>
  <c r="AC343" i="3" a="1"/>
  <c r="AC343" i="3" s="1"/>
  <c r="AC335" i="3" a="1"/>
  <c r="AC335" i="3" s="1"/>
  <c r="AC327" i="3" a="1"/>
  <c r="AC327" i="3" s="1"/>
  <c r="AC319" i="3" a="1"/>
  <c r="AC319" i="3" s="1"/>
  <c r="AC311" i="3" a="1"/>
  <c r="AC311" i="3" s="1"/>
  <c r="AC303" i="3" a="1"/>
  <c r="AC303" i="3" s="1"/>
  <c r="AC295" i="3" a="1"/>
  <c r="AC295" i="3" s="1"/>
  <c r="AC279" i="3" a="1"/>
  <c r="AC279" i="3" s="1"/>
  <c r="AC271" i="3" a="1"/>
  <c r="AC271" i="3" s="1"/>
  <c r="AC255" i="3" a="1"/>
  <c r="AC255" i="3" s="1"/>
  <c r="AC247" i="3" a="1"/>
  <c r="AC247" i="3" s="1"/>
  <c r="AC239" i="3" a="1"/>
  <c r="AC239" i="3" s="1"/>
  <c r="AC223" i="3" a="1"/>
  <c r="AC223" i="3" s="1"/>
  <c r="AC215" i="3" a="1"/>
  <c r="AC215" i="3" s="1"/>
  <c r="AC207" i="3" a="1"/>
  <c r="AC207" i="3" s="1"/>
  <c r="AC191" i="3" a="1"/>
  <c r="AC191" i="3" s="1"/>
  <c r="AC183" i="3" a="1"/>
  <c r="AC183" i="3" s="1"/>
  <c r="AC175" i="3" a="1"/>
  <c r="AC175" i="3" s="1"/>
  <c r="AC159" i="3" a="1"/>
  <c r="AC159" i="3" s="1"/>
  <c r="AC151" i="3" a="1"/>
  <c r="AC151" i="3" s="1"/>
  <c r="AC143" i="3" a="1"/>
  <c r="AC143" i="3" s="1"/>
  <c r="AC127" i="3" a="1"/>
  <c r="AC127" i="3" s="1"/>
  <c r="AC119" i="3" a="1"/>
  <c r="AC119" i="3" s="1"/>
  <c r="AC111" i="3" a="1"/>
  <c r="AC111" i="3" s="1"/>
  <c r="AC95" i="3" a="1"/>
  <c r="AC95" i="3" s="1"/>
  <c r="AC87" i="3" a="1"/>
  <c r="AC87" i="3" s="1"/>
  <c r="AC79" i="3" a="1"/>
  <c r="AC79" i="3" s="1"/>
  <c r="AC63" i="3" a="1"/>
  <c r="AC63" i="3" s="1"/>
  <c r="AC55" i="3" a="1"/>
  <c r="AC55" i="3" s="1"/>
  <c r="AC47" i="3" a="1"/>
  <c r="AC47" i="3" s="1"/>
  <c r="AC523" i="3" a="1"/>
  <c r="AC523" i="3" s="1"/>
  <c r="AC499" i="3" a="1"/>
  <c r="AC499" i="3" s="1"/>
  <c r="AC491" i="3" a="1"/>
  <c r="AC491" i="3" s="1"/>
  <c r="AC475" i="3" a="1"/>
  <c r="AC475" i="3" s="1"/>
  <c r="AC459" i="3" a="1"/>
  <c r="AC459" i="3" s="1"/>
  <c r="AC435" i="3" a="1"/>
  <c r="AC435" i="3" s="1"/>
  <c r="AC427" i="3" a="1"/>
  <c r="AC427" i="3" s="1"/>
  <c r="AC411" i="3" a="1"/>
  <c r="AC411" i="3" s="1"/>
  <c r="AC395" i="3" a="1"/>
  <c r="AC395" i="3" s="1"/>
  <c r="AC371" i="3" a="1"/>
  <c r="AC371" i="3" s="1"/>
  <c r="AC363" i="3" a="1"/>
  <c r="AC363" i="3" s="1"/>
  <c r="AC347" i="3" a="1"/>
  <c r="AC347" i="3" s="1"/>
  <c r="AC331" i="3" a="1"/>
  <c r="AC331" i="3" s="1"/>
  <c r="AC307" i="3" a="1"/>
  <c r="AC307" i="3" s="1"/>
  <c r="AC299" i="3" a="1"/>
  <c r="AC299" i="3" s="1"/>
  <c r="AC283" i="3" a="1"/>
  <c r="AC283" i="3" s="1"/>
  <c r="AC267" i="3" a="1"/>
  <c r="AC267" i="3" s="1"/>
  <c r="AC259" i="3" a="1"/>
  <c r="AC259" i="3" s="1"/>
  <c r="AC251" i="3" a="1"/>
  <c r="AC251" i="3" s="1"/>
  <c r="AC243" i="3" a="1"/>
  <c r="AC243" i="3" s="1"/>
  <c r="AC235" i="3" a="1"/>
  <c r="AC235" i="3" s="1"/>
  <c r="AC227" i="3" a="1"/>
  <c r="AC227" i="3" s="1"/>
  <c r="AC219" i="3" a="1"/>
  <c r="AC219" i="3" s="1"/>
  <c r="AC211" i="3" a="1"/>
  <c r="AC211" i="3" s="1"/>
  <c r="AC203" i="3" a="1"/>
  <c r="AC203" i="3" s="1"/>
  <c r="AC195" i="3" a="1"/>
  <c r="AC195" i="3" s="1"/>
  <c r="AC187" i="3" a="1"/>
  <c r="AC187" i="3" s="1"/>
  <c r="AC179" i="3" a="1"/>
  <c r="AC179" i="3" s="1"/>
  <c r="AC171" i="3" a="1"/>
  <c r="AC171" i="3" s="1"/>
  <c r="AC163" i="3" a="1"/>
  <c r="AC163" i="3" s="1"/>
  <c r="AC155" i="3" a="1"/>
  <c r="AC155" i="3" s="1"/>
  <c r="AC147" i="3" a="1"/>
  <c r="AC147" i="3" s="1"/>
  <c r="AC139" i="3" a="1"/>
  <c r="AC139" i="3" s="1"/>
  <c r="AC131" i="3" a="1"/>
  <c r="AC131" i="3" s="1"/>
  <c r="AC123" i="3" a="1"/>
  <c r="AC123" i="3" s="1"/>
  <c r="AC115" i="3" a="1"/>
  <c r="AC115" i="3" s="1"/>
  <c r="AC107" i="3" a="1"/>
  <c r="AC107" i="3" s="1"/>
  <c r="AC99" i="3" a="1"/>
  <c r="AC99" i="3" s="1"/>
  <c r="AC91" i="3" a="1"/>
  <c r="AC91" i="3" s="1"/>
  <c r="AC83" i="3" a="1"/>
  <c r="AC83" i="3" s="1"/>
  <c r="AC75" i="3" a="1"/>
  <c r="AC75" i="3" s="1"/>
  <c r="AC67" i="3" a="1"/>
  <c r="AC67" i="3" s="1"/>
  <c r="AC59" i="3" a="1"/>
  <c r="AC59" i="3" s="1"/>
  <c r="AC51" i="3" a="1"/>
  <c r="AC51" i="3" s="1"/>
  <c r="AC43" i="3" a="1"/>
  <c r="AC43" i="3" s="1"/>
  <c r="AC35" i="3" a="1"/>
  <c r="AC35" i="3" s="1"/>
  <c r="AC27" i="3" a="1"/>
  <c r="AC27" i="3" s="1"/>
  <c r="AC19" i="3" a="1"/>
  <c r="AC19" i="3" s="1"/>
  <c r="AC11" i="3" a="1"/>
  <c r="AC11" i="3" s="1"/>
  <c r="AC433" i="3" a="1"/>
  <c r="AC433" i="3" s="1"/>
  <c r="AC425" i="3" a="1"/>
  <c r="AC425" i="3" s="1"/>
  <c r="AC417" i="3" a="1"/>
  <c r="AC417" i="3" s="1"/>
  <c r="AC409" i="3" a="1"/>
  <c r="AC409" i="3" s="1"/>
  <c r="AC401" i="3" a="1"/>
  <c r="AC401" i="3" s="1"/>
  <c r="AC393" i="3" a="1"/>
  <c r="AC393" i="3" s="1"/>
  <c r="AC385" i="3" a="1"/>
  <c r="AC385" i="3" s="1"/>
  <c r="AC377" i="3" a="1"/>
  <c r="AC377" i="3" s="1"/>
  <c r="AC369" i="3" a="1"/>
  <c r="AC369" i="3" s="1"/>
  <c r="AC361" i="3" a="1"/>
  <c r="AC361" i="3" s="1"/>
  <c r="AC353" i="3" a="1"/>
  <c r="AC353" i="3" s="1"/>
  <c r="AC345" i="3" a="1"/>
  <c r="AC345" i="3" s="1"/>
  <c r="AC337" i="3" a="1"/>
  <c r="AC337" i="3" s="1"/>
  <c r="AC329" i="3" a="1"/>
  <c r="AC329" i="3" s="1"/>
  <c r="AC321" i="3" a="1"/>
  <c r="AC321" i="3" s="1"/>
  <c r="AC313" i="3" a="1"/>
  <c r="AC313" i="3" s="1"/>
  <c r="AC305" i="3" a="1"/>
  <c r="AC305" i="3" s="1"/>
  <c r="AC297" i="3" a="1"/>
  <c r="AC297" i="3" s="1"/>
  <c r="AC289" i="3" a="1"/>
  <c r="AC289" i="3" s="1"/>
  <c r="AC281" i="3" a="1"/>
  <c r="AC281" i="3" s="1"/>
  <c r="AC273" i="3" a="1"/>
  <c r="AC273" i="3" s="1"/>
  <c r="AC265" i="3" a="1"/>
  <c r="AC265" i="3" s="1"/>
  <c r="AC257" i="3" a="1"/>
  <c r="AC257" i="3" s="1"/>
  <c r="AC249" i="3" a="1"/>
  <c r="AC249" i="3" s="1"/>
  <c r="AC241" i="3" a="1"/>
  <c r="AC241" i="3" s="1"/>
  <c r="AC233" i="3" a="1"/>
  <c r="AC233" i="3" s="1"/>
  <c r="AC225" i="3" a="1"/>
  <c r="AC225" i="3" s="1"/>
  <c r="AC217" i="3" a="1"/>
  <c r="AC217" i="3" s="1"/>
  <c r="AC209" i="3" a="1"/>
  <c r="AC209" i="3" s="1"/>
  <c r="AC201" i="3" a="1"/>
  <c r="AC201" i="3" s="1"/>
  <c r="AC193" i="3" a="1"/>
  <c r="AC193" i="3" s="1"/>
  <c r="AC185" i="3" a="1"/>
  <c r="AC185" i="3" s="1"/>
  <c r="AC177" i="3" a="1"/>
  <c r="AC177" i="3" s="1"/>
  <c r="AC169" i="3" a="1"/>
  <c r="AC169" i="3" s="1"/>
  <c r="AC161" i="3" a="1"/>
  <c r="AC161" i="3" s="1"/>
  <c r="AC153" i="3" a="1"/>
  <c r="AC153" i="3" s="1"/>
  <c r="AC145" i="3" a="1"/>
  <c r="AC145" i="3" s="1"/>
  <c r="AC137" i="3" a="1"/>
  <c r="AC137" i="3" s="1"/>
  <c r="AC129" i="3" a="1"/>
  <c r="AC129" i="3" s="1"/>
  <c r="AC121" i="3" a="1"/>
  <c r="AC121" i="3" s="1"/>
  <c r="AC113" i="3" a="1"/>
  <c r="AC113" i="3" s="1"/>
  <c r="AC105" i="3" a="1"/>
  <c r="AC105" i="3" s="1"/>
  <c r="AC97" i="3" a="1"/>
  <c r="AC97" i="3" s="1"/>
  <c r="AC89" i="3" a="1"/>
  <c r="AC89" i="3" s="1"/>
  <c r="AC81" i="3" a="1"/>
  <c r="AC81" i="3" s="1"/>
  <c r="AC73" i="3" a="1"/>
  <c r="AC73" i="3" s="1"/>
  <c r="AC65" i="3" a="1"/>
  <c r="AC65" i="3" s="1"/>
  <c r="AC57" i="3" a="1"/>
  <c r="AC57" i="3" s="1"/>
  <c r="AC49" i="3" a="1"/>
  <c r="AC49" i="3" s="1"/>
  <c r="AC41" i="3" a="1"/>
  <c r="AC41" i="3" s="1"/>
  <c r="AC33" i="3" a="1"/>
  <c r="AC33" i="3" s="1"/>
  <c r="AC25" i="3" a="1"/>
  <c r="AC25" i="3" s="1"/>
  <c r="AC9" i="3" a="1"/>
  <c r="AC9" i="3" s="1"/>
  <c r="AC16" i="3" a="1"/>
  <c r="AC16" i="3" s="1"/>
  <c r="AC31" i="3" a="1"/>
  <c r="AC31" i="3" s="1"/>
  <c r="AC15" i="3" a="1"/>
  <c r="AC15" i="3" s="1"/>
  <c r="D7" i="3"/>
  <c r="D8" i="3"/>
  <c r="D9" i="3"/>
  <c r="E9" i="3" s="1"/>
  <c r="D10" i="3"/>
  <c r="D11" i="3"/>
  <c r="D13" i="3"/>
  <c r="D14" i="3"/>
  <c r="D15" i="3"/>
  <c r="D16" i="3"/>
  <c r="D17" i="3"/>
  <c r="J12" i="4" s="1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I81" i="3"/>
  <c r="J81" i="3" s="1"/>
  <c r="I97" i="3"/>
  <c r="J97" i="3" s="1"/>
  <c r="I217" i="3"/>
  <c r="J217" i="3" s="1"/>
  <c r="I482" i="3"/>
  <c r="J482" i="3" s="1"/>
  <c r="I18" i="3"/>
  <c r="J18" i="3" s="1"/>
  <c r="I24" i="3"/>
  <c r="J24" i="3" s="1"/>
  <c r="I25" i="3"/>
  <c r="J25" i="3" s="1"/>
  <c r="I26" i="3"/>
  <c r="J26" i="3" s="1"/>
  <c r="I29" i="3"/>
  <c r="J29" i="3" s="1"/>
  <c r="I33" i="3"/>
  <c r="J33" i="3" s="1"/>
  <c r="I34" i="3"/>
  <c r="J34" i="3" s="1"/>
  <c r="G37" i="3"/>
  <c r="I41" i="3"/>
  <c r="J41" i="3" s="1"/>
  <c r="I44" i="3"/>
  <c r="J44" i="3" s="1"/>
  <c r="I45" i="3"/>
  <c r="J45" i="3" s="1"/>
  <c r="I46" i="3"/>
  <c r="J46" i="3" s="1"/>
  <c r="I49" i="3"/>
  <c r="J49" i="3" s="1"/>
  <c r="I50" i="3"/>
  <c r="J50" i="3" s="1"/>
  <c r="I53" i="3"/>
  <c r="J53" i="3" s="1"/>
  <c r="I54" i="3"/>
  <c r="J54" i="3" s="1"/>
  <c r="I57" i="3"/>
  <c r="J57" i="3" s="1"/>
  <c r="I58" i="3"/>
  <c r="J58" i="3" s="1"/>
  <c r="I60" i="3"/>
  <c r="J60" i="3" s="1"/>
  <c r="I61" i="3"/>
  <c r="J61" i="3" s="1"/>
  <c r="I65" i="3"/>
  <c r="J65" i="3" s="1"/>
  <c r="I66" i="3"/>
  <c r="J66" i="3" s="1"/>
  <c r="I69" i="3"/>
  <c r="J69" i="3" s="1"/>
  <c r="I73" i="3"/>
  <c r="J73" i="3" s="1"/>
  <c r="I77" i="3"/>
  <c r="J77" i="3" s="1"/>
  <c r="I82" i="3"/>
  <c r="J82" i="3" s="1"/>
  <c r="I85" i="3"/>
  <c r="J85" i="3" s="1"/>
  <c r="I89" i="3"/>
  <c r="J89" i="3" s="1"/>
  <c r="I90" i="3"/>
  <c r="J90" i="3" s="1"/>
  <c r="I92" i="3"/>
  <c r="J92" i="3" s="1"/>
  <c r="I93" i="3"/>
  <c r="J93" i="3" s="1"/>
  <c r="I94" i="3"/>
  <c r="J94" i="3" s="1"/>
  <c r="I98" i="3"/>
  <c r="J98" i="3" s="1"/>
  <c r="I101" i="3"/>
  <c r="J101" i="3" s="1"/>
  <c r="I104" i="3"/>
  <c r="J104" i="3" s="1"/>
  <c r="I105" i="3"/>
  <c r="J105" i="3" s="1"/>
  <c r="I108" i="3"/>
  <c r="J108" i="3" s="1"/>
  <c r="I109" i="3"/>
  <c r="J109" i="3" s="1"/>
  <c r="I110" i="3"/>
  <c r="J110" i="3" s="1"/>
  <c r="I113" i="3"/>
  <c r="J113" i="3" s="1"/>
  <c r="I114" i="3"/>
  <c r="J114" i="3" s="1"/>
  <c r="I117" i="3"/>
  <c r="J117" i="3" s="1"/>
  <c r="I120" i="3"/>
  <c r="J120" i="3" s="1"/>
  <c r="I121" i="3"/>
  <c r="J121" i="3" s="1"/>
  <c r="I122" i="3"/>
  <c r="J122" i="3" s="1"/>
  <c r="I125" i="3"/>
  <c r="J125" i="3" s="1"/>
  <c r="I129" i="3"/>
  <c r="J129" i="3" s="1"/>
  <c r="I130" i="3"/>
  <c r="J130" i="3" s="1"/>
  <c r="I137" i="3"/>
  <c r="J137" i="3" s="1"/>
  <c r="I141" i="3"/>
  <c r="J141" i="3" s="1"/>
  <c r="I145" i="3"/>
  <c r="J145" i="3" s="1"/>
  <c r="I146" i="3"/>
  <c r="J146" i="3" s="1"/>
  <c r="I149" i="3"/>
  <c r="J149" i="3" s="1"/>
  <c r="I150" i="3"/>
  <c r="J150" i="3" s="1"/>
  <c r="I153" i="3"/>
  <c r="J153" i="3" s="1"/>
  <c r="I154" i="3"/>
  <c r="J154" i="3" s="1"/>
  <c r="I156" i="3"/>
  <c r="J156" i="3" s="1"/>
  <c r="I157" i="3"/>
  <c r="J157" i="3" s="1"/>
  <c r="I158" i="3"/>
  <c r="J158" i="3" s="1"/>
  <c r="I161" i="3"/>
  <c r="J161" i="3" s="1"/>
  <c r="I162" i="3"/>
  <c r="J162" i="3" s="1"/>
  <c r="I165" i="3"/>
  <c r="J165" i="3" s="1"/>
  <c r="I168" i="3"/>
  <c r="J168" i="3" s="1"/>
  <c r="I169" i="3"/>
  <c r="J169" i="3" s="1"/>
  <c r="I172" i="3"/>
  <c r="J172" i="3" s="1"/>
  <c r="I173" i="3"/>
  <c r="J173" i="3" s="1"/>
  <c r="I174" i="3"/>
  <c r="J174" i="3" s="1"/>
  <c r="I177" i="3"/>
  <c r="J177" i="3" s="1"/>
  <c r="I178" i="3"/>
  <c r="J178" i="3" s="1"/>
  <c r="I181" i="3"/>
  <c r="J181" i="3" s="1"/>
  <c r="I184" i="3"/>
  <c r="J184" i="3" s="1"/>
  <c r="I186" i="3"/>
  <c r="J186" i="3" s="1"/>
  <c r="I189" i="3"/>
  <c r="J189" i="3" s="1"/>
  <c r="I194" i="3"/>
  <c r="J194" i="3" s="1"/>
  <c r="I197" i="3"/>
  <c r="J197" i="3" s="1"/>
  <c r="I201" i="3"/>
  <c r="J201" i="3" s="1"/>
  <c r="I205" i="3"/>
  <c r="J205" i="3" s="1"/>
  <c r="I209" i="3"/>
  <c r="J209" i="3" s="1"/>
  <c r="I210" i="3"/>
  <c r="J210" i="3" s="1"/>
  <c r="I213" i="3"/>
  <c r="J213" i="3" s="1"/>
  <c r="I214" i="3"/>
  <c r="J214" i="3" s="1"/>
  <c r="I218" i="3"/>
  <c r="J218" i="3" s="1"/>
  <c r="I220" i="3"/>
  <c r="J220" i="3" s="1"/>
  <c r="I221" i="3"/>
  <c r="J221" i="3" s="1"/>
  <c r="I222" i="3"/>
  <c r="J222" i="3" s="1"/>
  <c r="I225" i="3"/>
  <c r="J225" i="3" s="1"/>
  <c r="I226" i="3"/>
  <c r="J226" i="3" s="1"/>
  <c r="I232" i="3"/>
  <c r="J232" i="3" s="1"/>
  <c r="I233" i="3"/>
  <c r="J233" i="3" s="1"/>
  <c r="I236" i="3"/>
  <c r="J236" i="3" s="1"/>
  <c r="I237" i="3"/>
  <c r="J237" i="3" s="1"/>
  <c r="I238" i="3"/>
  <c r="J238" i="3" s="1"/>
  <c r="I241" i="3"/>
  <c r="J241" i="3" s="1"/>
  <c r="I242" i="3"/>
  <c r="J242" i="3" s="1"/>
  <c r="I245" i="3"/>
  <c r="J245" i="3" s="1"/>
  <c r="I248" i="3"/>
  <c r="J248" i="3" s="1"/>
  <c r="I249" i="3"/>
  <c r="J249" i="3" s="1"/>
  <c r="I250" i="3"/>
  <c r="J250" i="3" s="1"/>
  <c r="I253" i="3"/>
  <c r="J253" i="3" s="1"/>
  <c r="I257" i="3"/>
  <c r="J257" i="3" s="1"/>
  <c r="I258" i="3"/>
  <c r="J258" i="3" s="1"/>
  <c r="I261" i="3"/>
  <c r="J261" i="3" s="1"/>
  <c r="I265" i="3"/>
  <c r="J265" i="3" s="1"/>
  <c r="I269" i="3"/>
  <c r="J269" i="3" s="1"/>
  <c r="I273" i="3"/>
  <c r="J273" i="3" s="1"/>
  <c r="I274" i="3"/>
  <c r="J274" i="3" s="1"/>
  <c r="I277" i="3"/>
  <c r="J277" i="3" s="1"/>
  <c r="I278" i="3"/>
  <c r="J278" i="3" s="1"/>
  <c r="I281" i="3"/>
  <c r="J281" i="3" s="1"/>
  <c r="I282" i="3"/>
  <c r="J282" i="3" s="1"/>
  <c r="I284" i="3"/>
  <c r="J284" i="3" s="1"/>
  <c r="I285" i="3"/>
  <c r="J285" i="3" s="1"/>
  <c r="I286" i="3"/>
  <c r="J286" i="3" s="1"/>
  <c r="I289" i="3"/>
  <c r="J289" i="3" s="1"/>
  <c r="I290" i="3"/>
  <c r="J290" i="3" s="1"/>
  <c r="I293" i="3"/>
  <c r="J293" i="3" s="1"/>
  <c r="I296" i="3"/>
  <c r="J296" i="3" s="1"/>
  <c r="I297" i="3"/>
  <c r="J297" i="3" s="1"/>
  <c r="I300" i="3"/>
  <c r="J300" i="3" s="1"/>
  <c r="I301" i="3"/>
  <c r="J301" i="3" s="1"/>
  <c r="I302" i="3"/>
  <c r="J302" i="3" s="1"/>
  <c r="I305" i="3"/>
  <c r="J305" i="3" s="1"/>
  <c r="I306" i="3"/>
  <c r="J306" i="3" s="1"/>
  <c r="I309" i="3"/>
  <c r="J309" i="3" s="1"/>
  <c r="I312" i="3"/>
  <c r="J312" i="3" s="1"/>
  <c r="I313" i="3"/>
  <c r="J313" i="3" s="1"/>
  <c r="I314" i="3"/>
  <c r="J314" i="3" s="1"/>
  <c r="I317" i="3"/>
  <c r="J317" i="3" s="1"/>
  <c r="I321" i="3"/>
  <c r="J321" i="3" s="1"/>
  <c r="I322" i="3"/>
  <c r="J322" i="3" s="1"/>
  <c r="I325" i="3"/>
  <c r="J325" i="3" s="1"/>
  <c r="I326" i="3"/>
  <c r="J326" i="3" s="1"/>
  <c r="I329" i="3"/>
  <c r="J329" i="3" s="1"/>
  <c r="I333" i="3"/>
  <c r="J333" i="3" s="1"/>
  <c r="I338" i="3"/>
  <c r="J338" i="3" s="1"/>
  <c r="I341" i="3"/>
  <c r="J341" i="3" s="1"/>
  <c r="I345" i="3"/>
  <c r="J345" i="3" s="1"/>
  <c r="I346" i="3"/>
  <c r="J346" i="3" s="1"/>
  <c r="I348" i="3"/>
  <c r="J348" i="3" s="1"/>
  <c r="I349" i="3"/>
  <c r="J349" i="3" s="1"/>
  <c r="I350" i="3"/>
  <c r="J350" i="3" s="1"/>
  <c r="I353" i="3"/>
  <c r="J353" i="3" s="1"/>
  <c r="I354" i="3"/>
  <c r="J354" i="3" s="1"/>
  <c r="I357" i="3"/>
  <c r="J357" i="3" s="1"/>
  <c r="I360" i="3"/>
  <c r="J360" i="3" s="1"/>
  <c r="I361" i="3"/>
  <c r="J361" i="3" s="1"/>
  <c r="I364" i="3"/>
  <c r="J364" i="3" s="1"/>
  <c r="I365" i="3"/>
  <c r="J365" i="3" s="1"/>
  <c r="I366" i="3"/>
  <c r="J366" i="3" s="1"/>
  <c r="I369" i="3"/>
  <c r="J369" i="3" s="1"/>
  <c r="I370" i="3"/>
  <c r="J370" i="3" s="1"/>
  <c r="I373" i="3"/>
  <c r="J373" i="3" s="1"/>
  <c r="I376" i="3"/>
  <c r="J376" i="3" s="1"/>
  <c r="I377" i="3"/>
  <c r="J377" i="3" s="1"/>
  <c r="I378" i="3"/>
  <c r="J378" i="3" s="1"/>
  <c r="I381" i="3"/>
  <c r="J381" i="3" s="1"/>
  <c r="I386" i="3"/>
  <c r="J386" i="3" s="1"/>
  <c r="I389" i="3"/>
  <c r="J389" i="3" s="1"/>
  <c r="I393" i="3"/>
  <c r="J393" i="3" s="1"/>
  <c r="I397" i="3"/>
  <c r="J397" i="3" s="1"/>
  <c r="I401" i="3"/>
  <c r="J401" i="3" s="1"/>
  <c r="I402" i="3"/>
  <c r="J402" i="3" s="1"/>
  <c r="I405" i="3"/>
  <c r="J405" i="3" s="1"/>
  <c r="I406" i="3"/>
  <c r="J406" i="3" s="1"/>
  <c r="I409" i="3"/>
  <c r="J409" i="3" s="1"/>
  <c r="I410" i="3"/>
  <c r="J410" i="3" s="1"/>
  <c r="I412" i="3"/>
  <c r="J412" i="3" s="1"/>
  <c r="I413" i="3"/>
  <c r="J413" i="3" s="1"/>
  <c r="I414" i="3"/>
  <c r="J414" i="3" s="1"/>
  <c r="I417" i="3"/>
  <c r="J417" i="3" s="1"/>
  <c r="I418" i="3"/>
  <c r="J418" i="3" s="1"/>
  <c r="I424" i="3"/>
  <c r="J424" i="3" s="1"/>
  <c r="I425" i="3"/>
  <c r="J425" i="3" s="1"/>
  <c r="I428" i="3"/>
  <c r="J428" i="3" s="1"/>
  <c r="I429" i="3"/>
  <c r="J429" i="3" s="1"/>
  <c r="I430" i="3"/>
  <c r="J430" i="3" s="1"/>
  <c r="I433" i="3"/>
  <c r="J433" i="3" s="1"/>
  <c r="I434" i="3"/>
  <c r="J434" i="3" s="1"/>
  <c r="I437" i="3"/>
  <c r="J437" i="3" s="1"/>
  <c r="I440" i="3"/>
  <c r="J440" i="3" s="1"/>
  <c r="I441" i="3"/>
  <c r="J441" i="3" s="1"/>
  <c r="I442" i="3"/>
  <c r="J442" i="3" s="1"/>
  <c r="I445" i="3"/>
  <c r="J445" i="3" s="1"/>
  <c r="I449" i="3"/>
  <c r="J449" i="3" s="1"/>
  <c r="I450" i="3"/>
  <c r="J450" i="3" s="1"/>
  <c r="I453" i="3"/>
  <c r="J453" i="3" s="1"/>
  <c r="I454" i="3"/>
  <c r="J454" i="3" s="1"/>
  <c r="I457" i="3"/>
  <c r="J457" i="3" s="1"/>
  <c r="I461" i="3"/>
  <c r="J461" i="3" s="1"/>
  <c r="I465" i="3"/>
  <c r="J465" i="3" s="1"/>
  <c r="I466" i="3"/>
  <c r="J466" i="3" s="1"/>
  <c r="I469" i="3"/>
  <c r="J469" i="3" s="1"/>
  <c r="I470" i="3"/>
  <c r="J470" i="3" s="1"/>
  <c r="I473" i="3"/>
  <c r="J473" i="3" s="1"/>
  <c r="I474" i="3"/>
  <c r="J474" i="3" s="1"/>
  <c r="I476" i="3"/>
  <c r="J476" i="3" s="1"/>
  <c r="I477" i="3"/>
  <c r="J477" i="3" s="1"/>
  <c r="I478" i="3"/>
  <c r="J478" i="3" s="1"/>
  <c r="I481" i="3"/>
  <c r="J481" i="3" s="1"/>
  <c r="I485" i="3"/>
  <c r="J485" i="3" s="1"/>
  <c r="I488" i="3"/>
  <c r="J488" i="3" s="1"/>
  <c r="I489" i="3"/>
  <c r="J489" i="3" s="1"/>
  <c r="I492" i="3"/>
  <c r="J492" i="3" s="1"/>
  <c r="I493" i="3"/>
  <c r="J493" i="3" s="1"/>
  <c r="I494" i="3"/>
  <c r="J494" i="3" s="1"/>
  <c r="I497" i="3"/>
  <c r="J497" i="3" s="1"/>
  <c r="I498" i="3"/>
  <c r="J498" i="3" s="1"/>
  <c r="I501" i="3"/>
  <c r="J501" i="3" s="1"/>
  <c r="I504" i="3"/>
  <c r="J504" i="3" s="1"/>
  <c r="I505" i="3"/>
  <c r="J505" i="3" s="1"/>
  <c r="I506" i="3"/>
  <c r="J506" i="3" s="1"/>
  <c r="I509" i="3"/>
  <c r="J509" i="3" s="1"/>
  <c r="I513" i="3"/>
  <c r="J513" i="3" s="1"/>
  <c r="I514" i="3"/>
  <c r="J514" i="3" s="1"/>
  <c r="I517" i="3"/>
  <c r="J517" i="3" s="1"/>
  <c r="I518" i="3"/>
  <c r="J518" i="3" s="1"/>
  <c r="I521" i="3"/>
  <c r="J521" i="3" s="1"/>
  <c r="I525" i="3"/>
  <c r="J525" i="3" s="1"/>
  <c r="I529" i="3"/>
  <c r="J529" i="3" s="1"/>
  <c r="I530" i="3"/>
  <c r="J530" i="3" s="1"/>
  <c r="I533" i="3"/>
  <c r="J533" i="3" s="1"/>
  <c r="I538" i="3"/>
  <c r="J538" i="3" s="1"/>
  <c r="I540" i="3"/>
  <c r="J540" i="3" s="1"/>
  <c r="I541" i="3"/>
  <c r="J541" i="3" s="1"/>
  <c r="I542" i="3"/>
  <c r="J542" i="3" s="1"/>
  <c r="I545" i="3"/>
  <c r="J545" i="3" s="1"/>
  <c r="I546" i="3"/>
  <c r="J546" i="3" s="1"/>
  <c r="I549" i="3"/>
  <c r="J549" i="3" s="1"/>
  <c r="I552" i="3"/>
  <c r="J552" i="3" s="1"/>
  <c r="I553" i="3"/>
  <c r="J553" i="3" s="1"/>
  <c r="I556" i="3"/>
  <c r="J556" i="3" s="1"/>
  <c r="I557" i="3"/>
  <c r="J557" i="3" s="1"/>
  <c r="I558" i="3"/>
  <c r="J558" i="3" s="1"/>
  <c r="I561" i="3"/>
  <c r="J561" i="3" s="1"/>
  <c r="I562" i="3"/>
  <c r="J562" i="3" s="1"/>
  <c r="I565" i="3"/>
  <c r="J565" i="3" s="1"/>
  <c r="I568" i="3"/>
  <c r="J568" i="3" s="1"/>
  <c r="I569" i="3"/>
  <c r="J569" i="3" s="1"/>
  <c r="I570" i="3"/>
  <c r="J570" i="3" s="1"/>
  <c r="I573" i="3"/>
  <c r="J573" i="3" s="1"/>
  <c r="I577" i="3"/>
  <c r="J577" i="3" s="1"/>
  <c r="I578" i="3"/>
  <c r="J578" i="3" s="1"/>
  <c r="I581" i="3"/>
  <c r="J581" i="3" s="1"/>
  <c r="I585" i="3"/>
  <c r="J585" i="3" s="1"/>
  <c r="I589" i="3"/>
  <c r="J589" i="3" s="1"/>
  <c r="I593" i="3"/>
  <c r="J593" i="3" s="1"/>
  <c r="I594" i="3"/>
  <c r="J594" i="3" s="1"/>
  <c r="I597" i="3"/>
  <c r="J597" i="3" s="1"/>
  <c r="I598" i="3"/>
  <c r="J598" i="3" s="1"/>
  <c r="I601" i="3"/>
  <c r="J601" i="3" s="1"/>
  <c r="I602" i="3"/>
  <c r="J602" i="3" s="1"/>
  <c r="I604" i="3"/>
  <c r="J604" i="3" s="1"/>
  <c r="I606" i="3"/>
  <c r="J606" i="3" s="1"/>
  <c r="I609" i="3"/>
  <c r="J609" i="3" s="1"/>
  <c r="I610" i="3"/>
  <c r="J610" i="3" s="1"/>
  <c r="I613" i="3"/>
  <c r="J613" i="3" s="1"/>
  <c r="I616" i="3"/>
  <c r="J616" i="3" s="1"/>
  <c r="I617" i="3"/>
  <c r="J617" i="3" s="1"/>
  <c r="I620" i="3"/>
  <c r="J620" i="3" s="1"/>
  <c r="I621" i="3"/>
  <c r="J621" i="3" s="1"/>
  <c r="I622" i="3"/>
  <c r="J622" i="3" s="1"/>
  <c r="I625" i="3"/>
  <c r="J625" i="3" s="1"/>
  <c r="I626" i="3"/>
  <c r="J626" i="3" s="1"/>
  <c r="I629" i="3"/>
  <c r="J629" i="3" s="1"/>
  <c r="I632" i="3"/>
  <c r="J632" i="3" s="1"/>
  <c r="I633" i="3"/>
  <c r="J633" i="3" s="1"/>
  <c r="I634" i="3"/>
  <c r="J634" i="3" s="1"/>
  <c r="I637" i="3"/>
  <c r="J637" i="3" s="1"/>
  <c r="I642" i="3"/>
  <c r="J642" i="3" s="1"/>
  <c r="I645" i="3"/>
  <c r="J645" i="3" s="1"/>
  <c r="I649" i="3"/>
  <c r="J649" i="3" s="1"/>
  <c r="I653" i="3"/>
  <c r="J653" i="3" s="1"/>
  <c r="I657" i="3"/>
  <c r="J657" i="3" s="1"/>
  <c r="I658" i="3"/>
  <c r="J658" i="3" s="1"/>
  <c r="I661" i="3"/>
  <c r="J661" i="3" s="1"/>
  <c r="I662" i="3"/>
  <c r="J662" i="3" s="1"/>
  <c r="I665" i="3"/>
  <c r="J665" i="3" s="1"/>
  <c r="I666" i="3"/>
  <c r="J666" i="3" s="1"/>
  <c r="I668" i="3"/>
  <c r="J668" i="3" s="1"/>
  <c r="I669" i="3"/>
  <c r="J669" i="3" s="1"/>
  <c r="I670" i="3"/>
  <c r="J670" i="3" s="1"/>
  <c r="G673" i="3"/>
  <c r="I674" i="3"/>
  <c r="J674" i="3" s="1"/>
  <c r="I677" i="3"/>
  <c r="J677" i="3" s="1"/>
  <c r="I680" i="3"/>
  <c r="J680" i="3" s="1"/>
  <c r="I681" i="3"/>
  <c r="J681" i="3" s="1"/>
  <c r="I684" i="3"/>
  <c r="J684" i="3" s="1"/>
  <c r="I685" i="3"/>
  <c r="J685" i="3" s="1"/>
  <c r="I686" i="3"/>
  <c r="J686" i="3" s="1"/>
  <c r="I689" i="3"/>
  <c r="J689" i="3" s="1"/>
  <c r="I690" i="3"/>
  <c r="J690" i="3" s="1"/>
  <c r="I693" i="3"/>
  <c r="J693" i="3" s="1"/>
  <c r="I696" i="3"/>
  <c r="J696" i="3" s="1"/>
  <c r="I697" i="3"/>
  <c r="J697" i="3" s="1"/>
  <c r="I698" i="3"/>
  <c r="J698" i="3" s="1"/>
  <c r="I701" i="3"/>
  <c r="J701" i="3" s="1"/>
  <c r="I705" i="3"/>
  <c r="J705" i="3" s="1"/>
  <c r="I706" i="3"/>
  <c r="J706" i="3" s="1"/>
  <c r="I709" i="3"/>
  <c r="J709" i="3" s="1"/>
  <c r="I710" i="3"/>
  <c r="J710" i="3" s="1"/>
  <c r="I717" i="3"/>
  <c r="J717" i="3" s="1"/>
  <c r="I721" i="3"/>
  <c r="J721" i="3" s="1"/>
  <c r="I722" i="3"/>
  <c r="J722" i="3" s="1"/>
  <c r="I725" i="3"/>
  <c r="J725" i="3" s="1"/>
  <c r="I726" i="3"/>
  <c r="J726" i="3" s="1"/>
  <c r="I729" i="3"/>
  <c r="J729" i="3" s="1"/>
  <c r="I730" i="3"/>
  <c r="J730" i="3" s="1"/>
  <c r="I732" i="3"/>
  <c r="J732" i="3" s="1"/>
  <c r="I733" i="3"/>
  <c r="J733" i="3" s="1"/>
  <c r="I734" i="3"/>
  <c r="J734" i="3" s="1"/>
  <c r="I737" i="3"/>
  <c r="J737" i="3" s="1"/>
  <c r="I738" i="3"/>
  <c r="J738" i="3" s="1"/>
  <c r="I741" i="3"/>
  <c r="J741" i="3" s="1"/>
  <c r="I744" i="3"/>
  <c r="J744" i="3" s="1"/>
  <c r="I745" i="3"/>
  <c r="J745" i="3" s="1"/>
  <c r="I748" i="3"/>
  <c r="J748" i="3" s="1"/>
  <c r="I749" i="3"/>
  <c r="J749" i="3" s="1"/>
  <c r="I750" i="3"/>
  <c r="J750" i="3" s="1"/>
  <c r="I753" i="3"/>
  <c r="J753" i="3" s="1"/>
  <c r="I754" i="3"/>
  <c r="J754" i="3" s="1"/>
  <c r="I757" i="3"/>
  <c r="J757" i="3" s="1"/>
  <c r="I760" i="3"/>
  <c r="J760" i="3" s="1"/>
  <c r="I761" i="3"/>
  <c r="J761" i="3" s="1"/>
  <c r="I762" i="3"/>
  <c r="J762" i="3" s="1"/>
  <c r="I765" i="3"/>
  <c r="J765" i="3" s="1"/>
  <c r="I769" i="3"/>
  <c r="J769" i="3" s="1"/>
  <c r="I770" i="3"/>
  <c r="J770" i="3" s="1"/>
  <c r="I773" i="3"/>
  <c r="J773" i="3" s="1"/>
  <c r="I774" i="3"/>
  <c r="J774" i="3" s="1"/>
  <c r="I777" i="3"/>
  <c r="J777" i="3" s="1"/>
  <c r="I781" i="3"/>
  <c r="J781" i="3" s="1"/>
  <c r="I785" i="3"/>
  <c r="J785" i="3" s="1"/>
  <c r="I786" i="3"/>
  <c r="J786" i="3" s="1"/>
  <c r="I789" i="3"/>
  <c r="J789" i="3" s="1"/>
  <c r="I790" i="3"/>
  <c r="J790" i="3" s="1"/>
  <c r="I793" i="3"/>
  <c r="J793" i="3" s="1"/>
  <c r="I794" i="3"/>
  <c r="J794" i="3" s="1"/>
  <c r="I796" i="3"/>
  <c r="J796" i="3" s="1"/>
  <c r="I797" i="3"/>
  <c r="J797" i="3" s="1"/>
  <c r="I798" i="3"/>
  <c r="J798" i="3" s="1"/>
  <c r="I801" i="3"/>
  <c r="J801" i="3" s="1"/>
  <c r="I802" i="3"/>
  <c r="J802" i="3" s="1"/>
  <c r="I805" i="3"/>
  <c r="J805" i="3" s="1"/>
  <c r="I808" i="3"/>
  <c r="J808" i="3" s="1"/>
  <c r="I809" i="3"/>
  <c r="J809" i="3" s="1"/>
  <c r="I812" i="3"/>
  <c r="J812" i="3" s="1"/>
  <c r="I813" i="3"/>
  <c r="J813" i="3" s="1"/>
  <c r="I814" i="3"/>
  <c r="J814" i="3" s="1"/>
  <c r="I817" i="3"/>
  <c r="J817" i="3" s="1"/>
  <c r="I818" i="3"/>
  <c r="J818" i="3" s="1"/>
  <c r="I821" i="3"/>
  <c r="J821" i="3" s="1"/>
  <c r="I824" i="3"/>
  <c r="J824" i="3" s="1"/>
  <c r="I825" i="3"/>
  <c r="J825" i="3" s="1"/>
  <c r="I826" i="3"/>
  <c r="J826" i="3" s="1"/>
  <c r="G829" i="3"/>
  <c r="I833" i="3"/>
  <c r="J833" i="3" s="1"/>
  <c r="I834" i="3"/>
  <c r="J834" i="3" s="1"/>
  <c r="I837" i="3"/>
  <c r="J837" i="3" s="1"/>
  <c r="I841" i="3"/>
  <c r="J841" i="3" s="1"/>
  <c r="I845" i="3"/>
  <c r="J845" i="3" s="1"/>
  <c r="I848" i="3"/>
  <c r="J848" i="3" s="1"/>
  <c r="G849" i="3"/>
  <c r="I850" i="3"/>
  <c r="J850" i="3" s="1"/>
  <c r="I853" i="3"/>
  <c r="J853" i="3" s="1"/>
  <c r="I857" i="3"/>
  <c r="J857" i="3" s="1"/>
  <c r="I858" i="3"/>
  <c r="J858" i="3" s="1"/>
  <c r="I861" i="3"/>
  <c r="J861" i="3" s="1"/>
  <c r="I865" i="3"/>
  <c r="J865" i="3" s="1"/>
  <c r="I866" i="3"/>
  <c r="J866" i="3" s="1"/>
  <c r="I869" i="3"/>
  <c r="J869" i="3" s="1"/>
  <c r="I877" i="3"/>
  <c r="J877" i="3" s="1"/>
  <c r="I881" i="3"/>
  <c r="J881" i="3" s="1"/>
  <c r="I882" i="3"/>
  <c r="J882" i="3" s="1"/>
  <c r="I885" i="3"/>
  <c r="J885" i="3" s="1"/>
  <c r="I889" i="3"/>
  <c r="J889" i="3" s="1"/>
  <c r="I890" i="3"/>
  <c r="J890" i="3" s="1"/>
  <c r="I893" i="3"/>
  <c r="J893" i="3" s="1"/>
  <c r="I897" i="3"/>
  <c r="J897" i="3" s="1"/>
  <c r="I898" i="3"/>
  <c r="J898" i="3" s="1"/>
  <c r="I900" i="3"/>
  <c r="J900" i="3" s="1"/>
  <c r="I901" i="3"/>
  <c r="J901" i="3" s="1"/>
  <c r="I905" i="3"/>
  <c r="J905" i="3" s="1"/>
  <c r="I909" i="3"/>
  <c r="J909" i="3" s="1"/>
  <c r="I912" i="3"/>
  <c r="J912" i="3" s="1"/>
  <c r="I913" i="3"/>
  <c r="J913" i="3" s="1"/>
  <c r="I914" i="3"/>
  <c r="J914" i="3" s="1"/>
  <c r="I917" i="3"/>
  <c r="J917" i="3" s="1"/>
  <c r="I921" i="3"/>
  <c r="J921" i="3" s="1"/>
  <c r="I922" i="3"/>
  <c r="J922" i="3" s="1"/>
  <c r="I925" i="3"/>
  <c r="J925" i="3" s="1"/>
  <c r="I929" i="3"/>
  <c r="J929" i="3" s="1"/>
  <c r="I930" i="3"/>
  <c r="J930" i="3" s="1"/>
  <c r="I932" i="3"/>
  <c r="J932" i="3" s="1"/>
  <c r="I933" i="3"/>
  <c r="J933" i="3" s="1"/>
  <c r="I937" i="3"/>
  <c r="J937" i="3" s="1"/>
  <c r="I941" i="3"/>
  <c r="J941" i="3" s="1"/>
  <c r="I944" i="3"/>
  <c r="J944" i="3" s="1"/>
  <c r="I946" i="3"/>
  <c r="J946" i="3" s="1"/>
  <c r="I949" i="3"/>
  <c r="J949" i="3" s="1"/>
  <c r="I952" i="3"/>
  <c r="J952" i="3" s="1"/>
  <c r="I953" i="3"/>
  <c r="J953" i="3" s="1"/>
  <c r="I954" i="3"/>
  <c r="J954" i="3" s="1"/>
  <c r="I957" i="3"/>
  <c r="J957" i="3" s="1"/>
  <c r="I961" i="3"/>
  <c r="J961" i="3" s="1"/>
  <c r="I962" i="3"/>
  <c r="J962" i="3" s="1"/>
  <c r="I964" i="3"/>
  <c r="J964" i="3" s="1"/>
  <c r="I965" i="3"/>
  <c r="J965" i="3" s="1"/>
  <c r="I966" i="3"/>
  <c r="J966" i="3" s="1"/>
  <c r="I969" i="3"/>
  <c r="J969" i="3" s="1"/>
  <c r="I973" i="3"/>
  <c r="J973" i="3" s="1"/>
  <c r="I977" i="3"/>
  <c r="J977" i="3" s="1"/>
  <c r="I978" i="3"/>
  <c r="J978" i="3" s="1"/>
  <c r="I982" i="3"/>
  <c r="J982" i="3" s="1"/>
  <c r="I985" i="3"/>
  <c r="J985" i="3" s="1"/>
  <c r="I986" i="3"/>
  <c r="J986" i="3" s="1"/>
  <c r="I993" i="3"/>
  <c r="J993" i="3" s="1"/>
  <c r="I994" i="3"/>
  <c r="J994" i="3" s="1"/>
  <c r="I997" i="3"/>
  <c r="J997" i="3" s="1"/>
  <c r="I1001" i="3"/>
  <c r="J1001" i="3" s="1"/>
  <c r="I1004" i="3"/>
  <c r="J1004" i="3" s="1"/>
  <c r="I1009" i="3"/>
  <c r="J1009" i="3" s="1"/>
  <c r="I1010" i="3"/>
  <c r="J1010" i="3" s="1"/>
  <c r="I1012" i="3"/>
  <c r="J1012" i="3" s="1"/>
  <c r="I1016" i="3"/>
  <c r="J1016" i="3" s="1"/>
  <c r="I1017" i="3"/>
  <c r="J1017" i="3" s="1"/>
  <c r="I1018" i="3"/>
  <c r="J1018" i="3" s="1"/>
  <c r="I1021" i="3"/>
  <c r="J1021" i="3" s="1"/>
  <c r="I1025" i="3"/>
  <c r="J1025" i="3" s="1"/>
  <c r="I1026" i="3"/>
  <c r="J1026" i="3" s="1"/>
  <c r="I1028" i="3"/>
  <c r="J1028" i="3" s="1"/>
  <c r="I1033" i="3"/>
  <c r="J1033" i="3" s="1"/>
  <c r="I1037" i="3"/>
  <c r="J1037" i="3" s="1"/>
  <c r="I1040" i="3"/>
  <c r="J1040" i="3" s="1"/>
  <c r="I1041" i="3"/>
  <c r="J1041" i="3" s="1"/>
  <c r="I1042" i="3"/>
  <c r="J1042" i="3" s="1"/>
  <c r="I1046" i="3"/>
  <c r="J1046" i="3" s="1"/>
  <c r="I1050" i="3"/>
  <c r="J1050" i="3" s="1"/>
  <c r="I1052" i="3"/>
  <c r="J1052" i="3" s="1"/>
  <c r="I1054" i="3"/>
  <c r="J1054" i="3" s="1"/>
  <c r="I1057" i="3"/>
  <c r="J1057" i="3" s="1"/>
  <c r="I1058" i="3"/>
  <c r="J1058" i="3" s="1"/>
  <c r="I1065" i="3"/>
  <c r="J1065" i="3" s="1"/>
  <c r="I1068" i="3"/>
  <c r="J1068" i="3" s="1"/>
  <c r="I1070" i="3"/>
  <c r="J1070" i="3" s="1"/>
  <c r="I1073" i="3"/>
  <c r="J1073" i="3" s="1"/>
  <c r="I1076" i="3"/>
  <c r="J1076" i="3" s="1"/>
  <c r="I1081" i="3"/>
  <c r="J1081" i="3" s="1"/>
  <c r="I1085" i="3"/>
  <c r="J1085" i="3" s="1"/>
  <c r="I1089" i="3"/>
  <c r="J1089" i="3" s="1"/>
  <c r="I1092" i="3"/>
  <c r="J1092" i="3" s="1"/>
  <c r="I1094" i="3"/>
  <c r="J1094" i="3" s="1"/>
  <c r="I1097" i="3"/>
  <c r="J1097" i="3" s="1"/>
  <c r="I1110" i="3"/>
  <c r="J1110" i="3" s="1"/>
  <c r="I1113" i="3"/>
  <c r="J1113" i="3" s="1"/>
  <c r="I1116" i="3"/>
  <c r="J1116" i="3" s="1"/>
  <c r="I1118" i="3"/>
  <c r="J1118" i="3" s="1"/>
  <c r="I1121" i="3"/>
  <c r="J1121" i="3" s="1"/>
  <c r="I1128" i="3"/>
  <c r="J1128" i="3" s="1"/>
  <c r="I1129" i="3"/>
  <c r="J1129" i="3" s="1"/>
  <c r="I1132" i="3"/>
  <c r="J1132" i="3" s="1"/>
  <c r="I1134" i="3"/>
  <c r="J1134" i="3" s="1"/>
  <c r="I1145" i="3"/>
  <c r="J1145" i="3" s="1"/>
  <c r="I1149" i="3"/>
  <c r="J1149" i="3" s="1"/>
  <c r="I1153" i="3"/>
  <c r="J1153" i="3" s="1"/>
  <c r="I1156" i="3"/>
  <c r="J1156" i="3" s="1"/>
  <c r="I1158" i="3"/>
  <c r="J1158" i="3" s="1"/>
  <c r="I1161" i="3"/>
  <c r="J1161" i="3" s="1"/>
  <c r="I1169" i="3"/>
  <c r="J1169" i="3" s="1"/>
  <c r="I1174" i="3"/>
  <c r="J1174" i="3" s="1"/>
  <c r="G1175" i="3"/>
  <c r="I1180" i="3"/>
  <c r="J1180" i="3" s="1"/>
  <c r="I1192" i="3"/>
  <c r="J1192" i="3" s="1"/>
  <c r="I1196" i="3"/>
  <c r="J1196" i="3" s="1"/>
  <c r="I1198" i="3"/>
  <c r="J1198" i="3" s="1"/>
  <c r="I1204" i="3"/>
  <c r="J1204" i="3" s="1"/>
  <c r="I1217" i="3"/>
  <c r="J1217" i="3" s="1"/>
  <c r="I1220" i="3"/>
  <c r="J1220" i="3" s="1"/>
  <c r="I1222" i="3"/>
  <c r="J1222" i="3" s="1"/>
  <c r="I1229" i="3"/>
  <c r="J1229" i="3" s="1"/>
  <c r="I1238" i="3"/>
  <c r="J1238" i="3" s="1"/>
  <c r="I1241" i="3"/>
  <c r="J1241" i="3" s="1"/>
  <c r="I1244" i="3"/>
  <c r="J1244" i="3" s="1"/>
  <c r="I1246" i="3"/>
  <c r="J1246" i="3" s="1"/>
  <c r="I1253" i="3"/>
  <c r="J1253" i="3" s="1"/>
  <c r="I1262" i="3"/>
  <c r="J1262" i="3" s="1"/>
  <c r="I1265" i="3"/>
  <c r="J1265" i="3" s="1"/>
  <c r="I1268" i="3"/>
  <c r="J1268" i="3" s="1"/>
  <c r="I1277" i="3"/>
  <c r="J1277" i="3" s="1"/>
  <c r="I1286" i="3"/>
  <c r="J1286" i="3" s="1"/>
  <c r="I1289" i="3"/>
  <c r="J1289" i="3" s="1"/>
  <c r="I1293" i="3"/>
  <c r="J1293" i="3" s="1"/>
  <c r="I1302" i="3"/>
  <c r="J1302" i="3" s="1"/>
  <c r="I1310" i="3"/>
  <c r="J1310" i="3" s="1"/>
  <c r="I1316" i="3"/>
  <c r="J1316" i="3" s="1"/>
  <c r="I1317" i="3"/>
  <c r="J1317" i="3" s="1"/>
  <c r="I1320" i="3"/>
  <c r="J1320" i="3" s="1"/>
  <c r="I1324" i="3"/>
  <c r="J1324" i="3" s="1"/>
  <c r="I1332" i="3"/>
  <c r="J1332" i="3" s="1"/>
  <c r="I1336" i="3"/>
  <c r="J1336" i="3" s="1"/>
  <c r="I1340" i="3"/>
  <c r="J1340" i="3" s="1"/>
  <c r="I1341" i="3"/>
  <c r="J1341" i="3" s="1"/>
  <c r="I1350" i="3"/>
  <c r="J1350" i="3" s="1"/>
  <c r="I1352" i="3"/>
  <c r="J1352" i="3" s="1"/>
  <c r="I1353" i="3"/>
  <c r="J1353" i="3" s="1"/>
  <c r="I1357" i="3"/>
  <c r="J1357" i="3" s="1"/>
  <c r="I1360" i="3"/>
  <c r="J1360" i="3" s="1"/>
  <c r="I1366" i="3"/>
  <c r="J1366" i="3" s="1"/>
  <c r="I1372" i="3"/>
  <c r="J1372" i="3" s="1"/>
  <c r="I1374" i="3"/>
  <c r="J1374" i="3" s="1"/>
  <c r="I1381" i="3"/>
  <c r="J1381" i="3" s="1"/>
  <c r="I1393" i="3"/>
  <c r="J1393" i="3" s="1"/>
  <c r="I1396" i="3"/>
  <c r="J1396" i="3" s="1"/>
  <c r="I1400" i="3"/>
  <c r="J1400" i="3" s="1"/>
  <c r="I1401" i="3"/>
  <c r="J1401" i="3" s="1"/>
  <c r="I1412" i="3"/>
  <c r="J1412" i="3" s="1"/>
  <c r="I1413" i="3"/>
  <c r="J1413" i="3" s="1"/>
  <c r="I1414" i="3"/>
  <c r="J1414" i="3" s="1"/>
  <c r="I1421" i="3"/>
  <c r="J1421" i="3" s="1"/>
  <c r="I1433" i="3"/>
  <c r="J1433" i="3" s="1"/>
  <c r="I1436" i="3"/>
  <c r="J1436" i="3" s="1"/>
  <c r="I1437" i="3"/>
  <c r="J1437" i="3" s="1"/>
  <c r="I1438" i="3"/>
  <c r="J1438" i="3" s="1"/>
  <c r="I1449" i="3"/>
  <c r="J1449" i="3" s="1"/>
  <c r="I1452" i="3"/>
  <c r="J1452" i="3" s="1"/>
  <c r="I1454" i="3"/>
  <c r="J1454" i="3" s="1"/>
  <c r="I1460" i="3"/>
  <c r="J1460" i="3" s="1"/>
  <c r="I1469" i="3"/>
  <c r="J1469" i="3" s="1"/>
  <c r="I1473" i="3"/>
  <c r="J1473" i="3" s="1"/>
  <c r="I1476" i="3"/>
  <c r="J1476" i="3" s="1"/>
  <c r="I1478" i="3"/>
  <c r="J1478" i="3" s="1"/>
  <c r="I1486" i="3"/>
  <c r="J1486" i="3" s="1"/>
  <c r="I1488" i="3"/>
  <c r="J1488" i="3" s="1"/>
  <c r="I1494" i="3"/>
  <c r="J1494" i="3" s="1"/>
  <c r="I1502" i="3"/>
  <c r="J1502" i="3" s="1"/>
  <c r="I1509" i="3"/>
  <c r="J1509" i="3" s="1"/>
  <c r="I1510" i="3"/>
  <c r="J1510" i="3" s="1"/>
  <c r="I1516" i="3"/>
  <c r="J1516" i="3" s="1"/>
  <c r="I1518" i="3"/>
  <c r="J1518" i="3" s="1"/>
  <c r="I1524" i="3"/>
  <c r="J1524" i="3" s="1"/>
  <c r="I1528" i="3"/>
  <c r="J1528" i="3" s="1"/>
  <c r="I1533" i="3"/>
  <c r="J1533" i="3" s="1"/>
  <c r="I1534" i="3"/>
  <c r="J1534" i="3" s="1"/>
  <c r="I1537" i="3"/>
  <c r="J1537" i="3" s="1"/>
  <c r="I1548" i="3"/>
  <c r="J1548" i="3" s="1"/>
  <c r="I1549" i="3"/>
  <c r="J1549" i="3" s="1"/>
  <c r="I1558" i="3"/>
  <c r="J1558" i="3" s="1"/>
  <c r="I1564" i="3"/>
  <c r="J1564" i="3" s="1"/>
  <c r="I1572" i="3"/>
  <c r="J1572" i="3" s="1"/>
  <c r="I1573" i="3"/>
  <c r="J1573" i="3" s="1"/>
  <c r="I1576" i="3"/>
  <c r="J1576" i="3" s="1"/>
  <c r="I1585" i="3"/>
  <c r="J1585" i="3" s="1"/>
  <c r="I1588" i="3"/>
  <c r="J1588" i="3" s="1"/>
  <c r="I1596" i="3"/>
  <c r="J1596" i="3" s="1"/>
  <c r="I1604" i="3"/>
  <c r="J1604" i="3" s="1"/>
  <c r="I1606" i="3"/>
  <c r="J1606" i="3" s="1"/>
  <c r="I1608" i="3"/>
  <c r="J1608" i="3" s="1"/>
  <c r="I1613" i="3"/>
  <c r="J1613" i="3" s="1"/>
  <c r="I1616" i="3"/>
  <c r="J1616" i="3" s="1"/>
  <c r="I1625" i="3"/>
  <c r="J1625" i="3" s="1"/>
  <c r="I1628" i="3"/>
  <c r="J1628" i="3" s="1"/>
  <c r="I1630" i="3"/>
  <c r="J1630" i="3" s="1"/>
  <c r="I1644" i="3"/>
  <c r="J1644" i="3" s="1"/>
  <c r="I1645" i="3"/>
  <c r="J1645" i="3" s="1"/>
  <c r="I1646" i="3"/>
  <c r="J1646" i="3" s="1"/>
  <c r="I1661" i="3"/>
  <c r="J1661" i="3" s="1"/>
  <c r="I1662" i="3"/>
  <c r="J1662" i="3" s="1"/>
  <c r="I1668" i="3"/>
  <c r="J1668" i="3" s="1"/>
  <c r="I1676" i="3"/>
  <c r="J1676" i="3" s="1"/>
  <c r="I1677" i="3"/>
  <c r="J1677" i="3" s="1"/>
  <c r="I1692" i="3"/>
  <c r="J1692" i="3" s="1"/>
  <c r="I1693" i="3"/>
  <c r="J1693" i="3" s="1"/>
  <c r="I1694" i="3"/>
  <c r="J1694" i="3" s="1"/>
  <c r="I1700" i="3"/>
  <c r="J1700" i="3" s="1"/>
  <c r="I1708" i="3"/>
  <c r="J1708" i="3" s="1"/>
  <c r="I1710" i="3"/>
  <c r="J1710" i="3" s="1"/>
  <c r="I1716" i="3"/>
  <c r="J1716" i="3" s="1"/>
  <c r="I1724" i="3"/>
  <c r="J1724" i="3" s="1"/>
  <c r="I1725" i="3"/>
  <c r="J1725" i="3" s="1"/>
  <c r="I1732" i="3"/>
  <c r="J1732" i="3" s="1"/>
  <c r="I1741" i="3"/>
  <c r="J1741" i="3" s="1"/>
  <c r="I1742" i="3"/>
  <c r="J1742" i="3" s="1"/>
  <c r="I1748" i="3"/>
  <c r="J1748" i="3" s="1"/>
  <c r="I1756" i="3"/>
  <c r="J1756" i="3" s="1"/>
  <c r="I1758" i="3"/>
  <c r="J1758" i="3" s="1"/>
  <c r="I1765" i="3"/>
  <c r="J1765" i="3" s="1"/>
  <c r="I1772" i="3"/>
  <c r="J1772" i="3" s="1"/>
  <c r="I1773" i="3"/>
  <c r="J1773" i="3" s="1"/>
  <c r="I1774" i="3"/>
  <c r="J1774" i="3" s="1"/>
  <c r="I1780" i="3"/>
  <c r="J1780" i="3" s="1"/>
  <c r="I1789" i="3"/>
  <c r="J1789" i="3" s="1"/>
  <c r="I1790" i="3"/>
  <c r="J1790" i="3" s="1"/>
  <c r="I1796" i="3"/>
  <c r="J1796" i="3" s="1"/>
  <c r="I1797" i="3"/>
  <c r="J1797" i="3" s="1"/>
  <c r="I1804" i="3"/>
  <c r="J1804" i="3" s="1"/>
  <c r="I1805" i="3"/>
  <c r="J1805" i="3" s="1"/>
  <c r="I1808" i="3"/>
  <c r="J1808" i="3" s="1"/>
  <c r="I1814" i="3"/>
  <c r="J1814" i="3" s="1"/>
  <c r="I1820" i="3"/>
  <c r="J1820" i="3" s="1"/>
  <c r="I1821" i="3"/>
  <c r="J1821" i="3" s="1"/>
  <c r="I1822" i="3"/>
  <c r="J1822" i="3" s="1"/>
  <c r="I1828" i="3"/>
  <c r="J1828" i="3" s="1"/>
  <c r="I1829" i="3"/>
  <c r="J1829" i="3" s="1"/>
  <c r="G1830" i="3"/>
  <c r="I1836" i="3"/>
  <c r="J1836" i="3" s="1"/>
  <c r="I1840" i="3"/>
  <c r="J1840" i="3" s="1"/>
  <c r="I1844" i="3"/>
  <c r="J1844" i="3" s="1"/>
  <c r="I1846" i="3"/>
  <c r="J1846" i="3" s="1"/>
  <c r="I1852" i="3"/>
  <c r="J1852" i="3" s="1"/>
  <c r="I1853" i="3"/>
  <c r="J1853" i="3" s="1"/>
  <c r="I1857" i="3"/>
  <c r="J1857" i="3" s="1"/>
  <c r="I1860" i="3"/>
  <c r="J1860" i="3" s="1"/>
  <c r="I1862" i="3"/>
  <c r="J1862" i="3" s="1"/>
  <c r="I1870" i="3"/>
  <c r="J1870" i="3" s="1"/>
  <c r="I1872" i="3"/>
  <c r="J1872" i="3" s="1"/>
  <c r="I1876" i="3"/>
  <c r="J1876" i="3" s="1"/>
  <c r="I1878" i="3"/>
  <c r="J1878" i="3" s="1"/>
  <c r="I1884" i="3"/>
  <c r="J1884" i="3" s="1"/>
  <c r="I1889" i="3"/>
  <c r="J1889" i="3" s="1"/>
  <c r="I1893" i="3"/>
  <c r="J1893" i="3" s="1"/>
  <c r="I1894" i="3"/>
  <c r="J1894" i="3" s="1"/>
  <c r="I1902" i="3"/>
  <c r="J1902" i="3" s="1"/>
  <c r="I1905" i="3"/>
  <c r="J1905" i="3" s="1"/>
  <c r="I1908" i="3"/>
  <c r="J1908" i="3" s="1"/>
  <c r="I1912" i="3"/>
  <c r="J1912" i="3" s="1"/>
  <c r="I1921" i="3"/>
  <c r="J1921" i="3" s="1"/>
  <c r="I1924" i="3"/>
  <c r="J1924" i="3" s="1"/>
  <c r="I1925" i="3"/>
  <c r="J1925" i="3" s="1"/>
  <c r="I1926" i="3"/>
  <c r="J1926" i="3" s="1"/>
  <c r="I1936" i="3"/>
  <c r="J1936" i="3" s="1"/>
  <c r="I1937" i="3"/>
  <c r="J1937" i="3" s="1"/>
  <c r="I1942" i="3"/>
  <c r="J1942" i="3" s="1"/>
  <c r="I1944" i="3"/>
  <c r="J1944" i="3" s="1"/>
  <c r="I1956" i="3"/>
  <c r="J1956" i="3" s="1"/>
  <c r="I1957" i="3"/>
  <c r="J1957" i="3" s="1"/>
  <c r="I1960" i="3"/>
  <c r="J1960" i="3" s="1"/>
  <c r="I1966" i="3"/>
  <c r="J1966" i="3" s="1"/>
  <c r="I1968" i="3"/>
  <c r="J1968" i="3" s="1"/>
  <c r="I1969" i="3"/>
  <c r="J1969" i="3" s="1"/>
  <c r="I1972" i="3"/>
  <c r="J1972" i="3" s="1"/>
  <c r="I1974" i="3"/>
  <c r="J1974" i="3" s="1"/>
  <c r="I1976" i="3"/>
  <c r="J1976" i="3" s="1"/>
  <c r="I1985" i="3"/>
  <c r="J1985" i="3" s="1"/>
  <c r="I1988" i="3"/>
  <c r="J1988" i="3" s="1"/>
  <c r="I1990" i="3"/>
  <c r="J1990" i="3" s="1"/>
  <c r="I1992" i="3"/>
  <c r="J1992" i="3" s="1"/>
  <c r="I1998" i="3"/>
  <c r="J1998" i="3" s="1"/>
  <c r="I2000" i="3"/>
  <c r="J2000" i="3" s="1"/>
  <c r="M12" i="4" l="1"/>
  <c r="B12" i="4"/>
  <c r="P12" i="4"/>
  <c r="L12" i="4"/>
  <c r="C12" i="4"/>
  <c r="F12" i="4"/>
  <c r="E12" i="4"/>
  <c r="D12" i="4"/>
  <c r="Q12" i="4"/>
  <c r="P20" i="4"/>
  <c r="L20" i="4"/>
  <c r="B20" i="4"/>
  <c r="F20" i="4"/>
  <c r="E20" i="4"/>
  <c r="N20" i="4"/>
  <c r="D20" i="4"/>
  <c r="C20" i="4"/>
  <c r="M20" i="4"/>
  <c r="P28" i="4"/>
  <c r="L28" i="4"/>
  <c r="M28" i="4"/>
  <c r="F28" i="4"/>
  <c r="N28" i="4"/>
  <c r="D28" i="4"/>
  <c r="B28" i="4"/>
  <c r="C28" i="4"/>
  <c r="E28" i="4"/>
  <c r="M36" i="4"/>
  <c r="F36" i="4"/>
  <c r="C36" i="4"/>
  <c r="Q36" i="4"/>
  <c r="B36" i="4"/>
  <c r="N36" i="4"/>
  <c r="P36" i="4"/>
  <c r="E36" i="4"/>
  <c r="D36" i="4"/>
  <c r="L36" i="4"/>
  <c r="D44" i="4"/>
  <c r="F44" i="4"/>
  <c r="E44" i="4"/>
  <c r="P44" i="4"/>
  <c r="M44" i="4"/>
  <c r="Q44" i="4"/>
  <c r="N44" i="4"/>
  <c r="B44" i="4"/>
  <c r="L44" i="4"/>
  <c r="F52" i="4"/>
  <c r="C52" i="4"/>
  <c r="D52" i="4"/>
  <c r="P52" i="4"/>
  <c r="Q52" i="4"/>
  <c r="N52" i="4"/>
  <c r="L52" i="4"/>
  <c r="B52" i="4"/>
  <c r="M52" i="4"/>
  <c r="F60" i="4"/>
  <c r="L60" i="4"/>
  <c r="P60" i="4"/>
  <c r="E60" i="4"/>
  <c r="N60" i="4"/>
  <c r="Q60" i="4"/>
  <c r="C60" i="4"/>
  <c r="M60" i="4"/>
  <c r="B60" i="4"/>
  <c r="M68" i="4"/>
  <c r="P68" i="4"/>
  <c r="L68" i="4"/>
  <c r="N68" i="4"/>
  <c r="F68" i="4"/>
  <c r="D68" i="4"/>
  <c r="C68" i="4"/>
  <c r="E68" i="4"/>
  <c r="B68" i="4"/>
  <c r="P76" i="4"/>
  <c r="C76" i="4"/>
  <c r="Q76" i="4"/>
  <c r="E76" i="4"/>
  <c r="N76" i="4"/>
  <c r="B76" i="4"/>
  <c r="M76" i="4"/>
  <c r="F76" i="4"/>
  <c r="L76" i="4"/>
  <c r="D76" i="4"/>
  <c r="P84" i="4"/>
  <c r="D84" i="4"/>
  <c r="N84" i="4"/>
  <c r="L84" i="4"/>
  <c r="F84" i="4"/>
  <c r="B84" i="4"/>
  <c r="E84" i="4"/>
  <c r="Q84" i="4"/>
  <c r="M84" i="4"/>
  <c r="P92" i="4"/>
  <c r="L92" i="4"/>
  <c r="Q92" i="4"/>
  <c r="B92" i="4"/>
  <c r="M92" i="4"/>
  <c r="N92" i="4"/>
  <c r="C92" i="4"/>
  <c r="F92" i="4"/>
  <c r="E92" i="4"/>
  <c r="D100" i="4"/>
  <c r="Q100" i="4"/>
  <c r="E100" i="4"/>
  <c r="F100" i="4"/>
  <c r="L100" i="4"/>
  <c r="M100" i="4"/>
  <c r="C100" i="4"/>
  <c r="P100" i="4"/>
  <c r="N100" i="4"/>
  <c r="Q108" i="4"/>
  <c r="B108" i="4"/>
  <c r="C108" i="4"/>
  <c r="E108" i="4"/>
  <c r="L108" i="4"/>
  <c r="D108" i="4"/>
  <c r="N108" i="4"/>
  <c r="P108" i="4"/>
  <c r="P116" i="4"/>
  <c r="D116" i="4"/>
  <c r="L116" i="4"/>
  <c r="C116" i="4"/>
  <c r="F116" i="4"/>
  <c r="N116" i="4"/>
  <c r="B116" i="4"/>
  <c r="D124" i="4"/>
  <c r="P124" i="4"/>
  <c r="L124" i="4"/>
  <c r="F124" i="4"/>
  <c r="E124" i="4"/>
  <c r="N124" i="4"/>
  <c r="C124" i="4"/>
  <c r="M124" i="4"/>
  <c r="B124" i="4"/>
  <c r="D132" i="4"/>
  <c r="P132" i="4"/>
  <c r="C132" i="4"/>
  <c r="E132" i="4"/>
  <c r="N132" i="4"/>
  <c r="F132" i="4"/>
  <c r="L132" i="4"/>
  <c r="M132" i="4"/>
  <c r="B132" i="4"/>
  <c r="P140" i="4"/>
  <c r="C140" i="4"/>
  <c r="F140" i="4"/>
  <c r="M140" i="4"/>
  <c r="B140" i="4"/>
  <c r="Q140" i="4"/>
  <c r="D140" i="4"/>
  <c r="N140" i="4"/>
  <c r="E140" i="4"/>
  <c r="P148" i="4"/>
  <c r="D148" i="4"/>
  <c r="L148" i="4"/>
  <c r="B148" i="4"/>
  <c r="Q148" i="4"/>
  <c r="C148" i="4"/>
  <c r="F148" i="4"/>
  <c r="M148" i="4"/>
  <c r="N148" i="4"/>
  <c r="P156" i="4"/>
  <c r="D156" i="4"/>
  <c r="C156" i="4"/>
  <c r="N156" i="4"/>
  <c r="B156" i="4"/>
  <c r="F156" i="4"/>
  <c r="L156" i="4"/>
  <c r="Q156" i="4"/>
  <c r="M156" i="4"/>
  <c r="E156" i="4"/>
  <c r="C164" i="4"/>
  <c r="Q164" i="4"/>
  <c r="E164" i="4"/>
  <c r="P164" i="4"/>
  <c r="B164" i="4"/>
  <c r="D164" i="4"/>
  <c r="M164" i="4"/>
  <c r="F164" i="4"/>
  <c r="L164" i="4"/>
  <c r="M172" i="4"/>
  <c r="F172" i="4"/>
  <c r="E172" i="4"/>
  <c r="D172" i="4"/>
  <c r="P172" i="4"/>
  <c r="L172" i="4"/>
  <c r="N172" i="4"/>
  <c r="B172" i="4"/>
  <c r="M180" i="4"/>
  <c r="Q180" i="4"/>
  <c r="L180" i="4"/>
  <c r="N180" i="4"/>
  <c r="B180" i="4"/>
  <c r="D180" i="4"/>
  <c r="C180" i="4"/>
  <c r="P180" i="4"/>
  <c r="E180" i="4"/>
  <c r="B188" i="4"/>
  <c r="Q188" i="4"/>
  <c r="M188" i="4"/>
  <c r="P188" i="4"/>
  <c r="L188" i="4"/>
  <c r="E188" i="4"/>
  <c r="N188" i="4"/>
  <c r="D188" i="4"/>
  <c r="C188" i="4"/>
  <c r="N196" i="4"/>
  <c r="F196" i="4"/>
  <c r="Q196" i="4"/>
  <c r="C196" i="4"/>
  <c r="D196" i="4"/>
  <c r="P196" i="4"/>
  <c r="B196" i="4"/>
  <c r="M196" i="4"/>
  <c r="L196" i="4"/>
  <c r="N204" i="4"/>
  <c r="L204" i="4"/>
  <c r="Q204" i="4"/>
  <c r="B204" i="4"/>
  <c r="P204" i="4"/>
  <c r="F204" i="4"/>
  <c r="D204" i="4"/>
  <c r="C204" i="4"/>
  <c r="M212" i="4"/>
  <c r="C212" i="4"/>
  <c r="N212" i="4"/>
  <c r="E212" i="4"/>
  <c r="F212" i="4"/>
  <c r="P212" i="4"/>
  <c r="B212" i="4"/>
  <c r="Q212" i="4"/>
  <c r="L212" i="4"/>
  <c r="C220" i="4"/>
  <c r="F220" i="4"/>
  <c r="E220" i="4"/>
  <c r="Q220" i="4"/>
  <c r="L220" i="4"/>
  <c r="N220" i="4"/>
  <c r="D220" i="4"/>
  <c r="B220" i="4"/>
  <c r="P220" i="4"/>
  <c r="F228" i="4"/>
  <c r="E228" i="4"/>
  <c r="P228" i="4"/>
  <c r="N228" i="4"/>
  <c r="C228" i="4"/>
  <c r="M228" i="4"/>
  <c r="B228" i="4"/>
  <c r="D228" i="4"/>
  <c r="L228" i="4"/>
  <c r="M236" i="4"/>
  <c r="F236" i="4"/>
  <c r="E236" i="4"/>
  <c r="C236" i="4"/>
  <c r="N236" i="4"/>
  <c r="P236" i="4"/>
  <c r="D236" i="4"/>
  <c r="B236" i="4"/>
  <c r="L236" i="4"/>
  <c r="M244" i="4"/>
  <c r="C244" i="4"/>
  <c r="F244" i="4"/>
  <c r="B244" i="4"/>
  <c r="P244" i="4"/>
  <c r="E244" i="4"/>
  <c r="L244" i="4"/>
  <c r="Q244" i="4"/>
  <c r="N244" i="4"/>
  <c r="D244" i="4"/>
  <c r="F252" i="4"/>
  <c r="C252" i="4"/>
  <c r="M252" i="4"/>
  <c r="L252" i="4"/>
  <c r="Q252" i="4"/>
  <c r="B252" i="4"/>
  <c r="P252" i="4"/>
  <c r="N252" i="4"/>
  <c r="P260" i="4"/>
  <c r="M260" i="4"/>
  <c r="Q260" i="4"/>
  <c r="B260" i="4"/>
  <c r="E260" i="4"/>
  <c r="L260" i="4"/>
  <c r="F260" i="4"/>
  <c r="C260" i="4"/>
  <c r="D260" i="4"/>
  <c r="M9" i="4"/>
  <c r="N9" i="4"/>
  <c r="F9" i="4"/>
  <c r="D17" i="4"/>
  <c r="E17" i="4"/>
  <c r="P17" i="4"/>
  <c r="C17" i="4"/>
  <c r="Q17" i="4"/>
  <c r="B17" i="4"/>
  <c r="F17" i="4"/>
  <c r="M17" i="4"/>
  <c r="N17" i="4"/>
  <c r="B25" i="4"/>
  <c r="C25" i="4"/>
  <c r="D25" i="4"/>
  <c r="Q25" i="4"/>
  <c r="M25" i="4"/>
  <c r="L25" i="4"/>
  <c r="F25" i="4"/>
  <c r="E25" i="4"/>
  <c r="P25" i="4"/>
  <c r="M33" i="4"/>
  <c r="C33" i="4"/>
  <c r="B33" i="4"/>
  <c r="L33" i="4"/>
  <c r="N33" i="4"/>
  <c r="F33" i="4"/>
  <c r="P33" i="4"/>
  <c r="E33" i="4"/>
  <c r="M41" i="4"/>
  <c r="Q41" i="4"/>
  <c r="B41" i="4"/>
  <c r="P41" i="4"/>
  <c r="L41" i="4"/>
  <c r="N41" i="4"/>
  <c r="C41" i="4"/>
  <c r="D41" i="4"/>
  <c r="M49" i="4"/>
  <c r="P49" i="4"/>
  <c r="C49" i="4"/>
  <c r="E49" i="4"/>
  <c r="N49" i="4"/>
  <c r="D49" i="4"/>
  <c r="L49" i="4"/>
  <c r="Q49" i="4"/>
  <c r="B49" i="4"/>
  <c r="C57" i="4"/>
  <c r="B57" i="4"/>
  <c r="N57" i="4"/>
  <c r="M57" i="4"/>
  <c r="D57" i="4"/>
  <c r="Q57" i="4"/>
  <c r="L57" i="4"/>
  <c r="F57" i="4"/>
  <c r="E57" i="4"/>
  <c r="M65" i="4"/>
  <c r="B65" i="4"/>
  <c r="L65" i="4"/>
  <c r="Q65" i="4"/>
  <c r="E65" i="4"/>
  <c r="C65" i="4"/>
  <c r="N65" i="4"/>
  <c r="D65" i="4"/>
  <c r="F65" i="4"/>
  <c r="M73" i="4"/>
  <c r="D73" i="4"/>
  <c r="N73" i="4"/>
  <c r="B73" i="4"/>
  <c r="F73" i="4"/>
  <c r="E73" i="4"/>
  <c r="P73" i="4"/>
  <c r="L73" i="4"/>
  <c r="D81" i="4"/>
  <c r="E81" i="4"/>
  <c r="N81" i="4"/>
  <c r="Q81" i="4"/>
  <c r="C81" i="4"/>
  <c r="F81" i="4"/>
  <c r="B81" i="4"/>
  <c r="P81" i="4"/>
  <c r="C89" i="4"/>
  <c r="D89" i="4"/>
  <c r="B89" i="4"/>
  <c r="P89" i="4"/>
  <c r="E89" i="4"/>
  <c r="N89" i="4"/>
  <c r="M89" i="4"/>
  <c r="Q89" i="4"/>
  <c r="L89" i="4"/>
  <c r="M97" i="4"/>
  <c r="L97" i="4"/>
  <c r="B97" i="4"/>
  <c r="F97" i="4"/>
  <c r="D97" i="4"/>
  <c r="Q97" i="4"/>
  <c r="P97" i="4"/>
  <c r="N97" i="4"/>
  <c r="M105" i="4"/>
  <c r="P105" i="4"/>
  <c r="E105" i="4"/>
  <c r="Q105" i="4"/>
  <c r="D105" i="4"/>
  <c r="C105" i="4"/>
  <c r="F105" i="4"/>
  <c r="L105" i="4"/>
  <c r="N105" i="4"/>
  <c r="E113" i="4"/>
  <c r="D113" i="4"/>
  <c r="M113" i="4"/>
  <c r="Q113" i="4"/>
  <c r="L113" i="4"/>
  <c r="P113" i="4"/>
  <c r="N113" i="4"/>
  <c r="C113" i="4"/>
  <c r="B121" i="4"/>
  <c r="D121" i="4"/>
  <c r="F121" i="4"/>
  <c r="L121" i="4"/>
  <c r="P121" i="4"/>
  <c r="N121" i="4"/>
  <c r="C121" i="4"/>
  <c r="M121" i="4"/>
  <c r="M129" i="4"/>
  <c r="B129" i="4"/>
  <c r="L129" i="4"/>
  <c r="P129" i="4"/>
  <c r="N129" i="4"/>
  <c r="E129" i="4"/>
  <c r="C129" i="4"/>
  <c r="Q129" i="4"/>
  <c r="D129" i="4"/>
  <c r="M137" i="4"/>
  <c r="C137" i="4"/>
  <c r="F137" i="4"/>
  <c r="D137" i="4"/>
  <c r="B137" i="4"/>
  <c r="Q137" i="4"/>
  <c r="E137" i="4"/>
  <c r="P137" i="4"/>
  <c r="L137" i="4"/>
  <c r="D145" i="4"/>
  <c r="E145" i="4"/>
  <c r="F145" i="4"/>
  <c r="C145" i="4"/>
  <c r="M145" i="4"/>
  <c r="L145" i="4"/>
  <c r="Q145" i="4"/>
  <c r="B145" i="4"/>
  <c r="P145" i="4"/>
  <c r="D153" i="4"/>
  <c r="B153" i="4"/>
  <c r="C153" i="4"/>
  <c r="Q153" i="4"/>
  <c r="M153" i="4"/>
  <c r="F153" i="4"/>
  <c r="E153" i="4"/>
  <c r="P153" i="4"/>
  <c r="N153" i="4"/>
  <c r="M161" i="4"/>
  <c r="C161" i="4"/>
  <c r="B161" i="4"/>
  <c r="L161" i="4"/>
  <c r="N161" i="4"/>
  <c r="Q161" i="4"/>
  <c r="D161" i="4"/>
  <c r="F161" i="4"/>
  <c r="P161" i="4"/>
  <c r="M169" i="4"/>
  <c r="Q169" i="4"/>
  <c r="D169" i="4"/>
  <c r="N169" i="4"/>
  <c r="B169" i="4"/>
  <c r="F169" i="4"/>
  <c r="E169" i="4"/>
  <c r="C169" i="4"/>
  <c r="B177" i="4"/>
  <c r="E177" i="4"/>
  <c r="M177" i="4"/>
  <c r="P177" i="4"/>
  <c r="D177" i="4"/>
  <c r="F177" i="4"/>
  <c r="N177" i="4"/>
  <c r="L177" i="4"/>
  <c r="C185" i="4"/>
  <c r="D185" i="4"/>
  <c r="N185" i="4"/>
  <c r="B185" i="4"/>
  <c r="Q185" i="4"/>
  <c r="L185" i="4"/>
  <c r="F185" i="4"/>
  <c r="E185" i="4"/>
  <c r="P185" i="4"/>
  <c r="M193" i="4"/>
  <c r="C193" i="4"/>
  <c r="L193" i="4"/>
  <c r="Q193" i="4"/>
  <c r="E193" i="4"/>
  <c r="P193" i="4"/>
  <c r="N193" i="4"/>
  <c r="D193" i="4"/>
  <c r="D201" i="4"/>
  <c r="M201" i="4"/>
  <c r="P201" i="4"/>
  <c r="C201" i="4"/>
  <c r="N201" i="4"/>
  <c r="B201" i="4"/>
  <c r="Q201" i="4"/>
  <c r="L201" i="4"/>
  <c r="B209" i="4"/>
  <c r="E209" i="4"/>
  <c r="N209" i="4"/>
  <c r="L209" i="4"/>
  <c r="M209" i="4"/>
  <c r="Q209" i="4"/>
  <c r="C209" i="4"/>
  <c r="F209" i="4"/>
  <c r="D209" i="4"/>
  <c r="C217" i="4"/>
  <c r="D217" i="4"/>
  <c r="B217" i="4"/>
  <c r="P217" i="4"/>
  <c r="E217" i="4"/>
  <c r="M217" i="4"/>
  <c r="Q217" i="4"/>
  <c r="L217" i="4"/>
  <c r="F217" i="4"/>
  <c r="L225" i="4"/>
  <c r="D225" i="4"/>
  <c r="C225" i="4"/>
  <c r="M225" i="4"/>
  <c r="F225" i="4"/>
  <c r="B225" i="4"/>
  <c r="E225" i="4"/>
  <c r="Q225" i="4"/>
  <c r="P225" i="4"/>
  <c r="P233" i="4"/>
  <c r="E233" i="4"/>
  <c r="C233" i="4"/>
  <c r="M233" i="4"/>
  <c r="F233" i="4"/>
  <c r="L233" i="4"/>
  <c r="N233" i="4"/>
  <c r="B233" i="4"/>
  <c r="M241" i="4"/>
  <c r="Q241" i="4"/>
  <c r="L241" i="4"/>
  <c r="B241" i="4"/>
  <c r="F241" i="4"/>
  <c r="D241" i="4"/>
  <c r="P241" i="4"/>
  <c r="N241" i="4"/>
  <c r="C249" i="4"/>
  <c r="D249" i="4"/>
  <c r="N249" i="4"/>
  <c r="Q249" i="4"/>
  <c r="L249" i="4"/>
  <c r="F249" i="4"/>
  <c r="E249" i="4"/>
  <c r="B249" i="4"/>
  <c r="P249" i="4"/>
  <c r="Q257" i="4"/>
  <c r="E257" i="4"/>
  <c r="F257" i="4"/>
  <c r="C257" i="4"/>
  <c r="L257" i="4"/>
  <c r="P257" i="4"/>
  <c r="N257" i="4"/>
  <c r="M257" i="4"/>
  <c r="B257" i="4"/>
  <c r="D257" i="4"/>
  <c r="M19" i="4"/>
  <c r="F19" i="4"/>
  <c r="C19" i="4"/>
  <c r="Q19" i="4"/>
  <c r="B19" i="4"/>
  <c r="L19" i="4"/>
  <c r="E19" i="4"/>
  <c r="D19" i="4"/>
  <c r="P19" i="4"/>
  <c r="C63" i="4"/>
  <c r="L63" i="4"/>
  <c r="D63" i="4"/>
  <c r="M63" i="4"/>
  <c r="F63" i="4"/>
  <c r="E63" i="4"/>
  <c r="P63" i="4"/>
  <c r="N63" i="4"/>
  <c r="B63" i="4"/>
  <c r="D79" i="4"/>
  <c r="E79" i="4"/>
  <c r="L79" i="4"/>
  <c r="F79" i="4"/>
  <c r="M79" i="4"/>
  <c r="B79" i="4"/>
  <c r="P79" i="4"/>
  <c r="N79" i="4"/>
  <c r="C79" i="4"/>
  <c r="M99" i="4"/>
  <c r="N99" i="4"/>
  <c r="Q99" i="4"/>
  <c r="C99" i="4"/>
  <c r="P99" i="4"/>
  <c r="B99" i="4"/>
  <c r="L99" i="4"/>
  <c r="E99" i="4"/>
  <c r="L123" i="4"/>
  <c r="F123" i="4"/>
  <c r="C123" i="4"/>
  <c r="Q123" i="4"/>
  <c r="E123" i="4"/>
  <c r="P123" i="4"/>
  <c r="D123" i="4"/>
  <c r="B123" i="4"/>
  <c r="N123" i="4"/>
  <c r="M147" i="4"/>
  <c r="C147" i="4"/>
  <c r="P147" i="4"/>
  <c r="D147" i="4"/>
  <c r="L147" i="4"/>
  <c r="F147" i="4"/>
  <c r="N147" i="4"/>
  <c r="B147" i="4"/>
  <c r="E147" i="4"/>
  <c r="M171" i="4"/>
  <c r="B171" i="4"/>
  <c r="Q171" i="4"/>
  <c r="D171" i="4"/>
  <c r="C171" i="4"/>
  <c r="F171" i="4"/>
  <c r="L171" i="4"/>
  <c r="P171" i="4"/>
  <c r="N171" i="4"/>
  <c r="M195" i="4"/>
  <c r="N195" i="4"/>
  <c r="F195" i="4"/>
  <c r="D195" i="4"/>
  <c r="Q195" i="4"/>
  <c r="B195" i="4"/>
  <c r="C195" i="4"/>
  <c r="P195" i="4"/>
  <c r="E195" i="4"/>
  <c r="M215" i="4"/>
  <c r="D215" i="4"/>
  <c r="F215" i="4"/>
  <c r="C215" i="4"/>
  <c r="P215" i="4"/>
  <c r="N215" i="4"/>
  <c r="D235" i="4"/>
  <c r="P235" i="4"/>
  <c r="E235" i="4"/>
  <c r="Q235" i="4"/>
  <c r="C235" i="4"/>
  <c r="F235" i="4"/>
  <c r="N235" i="4"/>
  <c r="B235" i="4"/>
  <c r="M235" i="4"/>
  <c r="M259" i="4"/>
  <c r="D259" i="4"/>
  <c r="C259" i="4"/>
  <c r="F259" i="4"/>
  <c r="L259" i="4"/>
  <c r="P259" i="4"/>
  <c r="Q259" i="4"/>
  <c r="N259" i="4"/>
  <c r="E259" i="4"/>
  <c r="M10" i="4"/>
  <c r="N10" i="4"/>
  <c r="N18" i="4"/>
  <c r="M18" i="4"/>
  <c r="Q18" i="4"/>
  <c r="B18" i="4"/>
  <c r="P18" i="4"/>
  <c r="E18" i="4"/>
  <c r="D18" i="4"/>
  <c r="L18" i="4"/>
  <c r="F18" i="4"/>
  <c r="C26" i="4"/>
  <c r="D26" i="4"/>
  <c r="F26" i="4"/>
  <c r="N26" i="4"/>
  <c r="M26" i="4"/>
  <c r="Q26" i="4"/>
  <c r="L26" i="4"/>
  <c r="E34" i="4"/>
  <c r="B34" i="4"/>
  <c r="L34" i="4"/>
  <c r="Q34" i="4"/>
  <c r="M34" i="4"/>
  <c r="P34" i="4"/>
  <c r="N34" i="4"/>
  <c r="D34" i="4"/>
  <c r="P42" i="4"/>
  <c r="B42" i="4"/>
  <c r="N42" i="4"/>
  <c r="Q42" i="4"/>
  <c r="C42" i="4"/>
  <c r="E42" i="4"/>
  <c r="F42" i="4"/>
  <c r="D42" i="4"/>
  <c r="L42" i="4"/>
  <c r="M42" i="4"/>
  <c r="L50" i="4"/>
  <c r="Q50" i="4"/>
  <c r="B50" i="4"/>
  <c r="F58" i="4"/>
  <c r="L58" i="4"/>
  <c r="P58" i="4"/>
  <c r="B58" i="4"/>
  <c r="D58" i="4"/>
  <c r="N58" i="4"/>
  <c r="C58" i="4"/>
  <c r="Q74" i="4"/>
  <c r="D74" i="4"/>
  <c r="F74" i="4"/>
  <c r="E74" i="4"/>
  <c r="B74" i="4"/>
  <c r="P74" i="4"/>
  <c r="N74" i="4"/>
  <c r="L74" i="4"/>
  <c r="N90" i="4"/>
  <c r="Q90" i="4"/>
  <c r="M90" i="4"/>
  <c r="B90" i="4"/>
  <c r="L90" i="4"/>
  <c r="P106" i="4"/>
  <c r="B106" i="4"/>
  <c r="N106" i="4"/>
  <c r="M106" i="4"/>
  <c r="C106" i="4"/>
  <c r="F106" i="4"/>
  <c r="Q106" i="4"/>
  <c r="E106" i="4"/>
  <c r="F122" i="4"/>
  <c r="L122" i="4"/>
  <c r="C122" i="4"/>
  <c r="P122" i="4"/>
  <c r="B122" i="4"/>
  <c r="D122" i="4"/>
  <c r="N122" i="4"/>
  <c r="Q138" i="4"/>
  <c r="L138" i="4"/>
  <c r="F138" i="4"/>
  <c r="E138" i="4"/>
  <c r="M138" i="4"/>
  <c r="P138" i="4"/>
  <c r="D138" i="4"/>
  <c r="N138" i="4"/>
  <c r="E162" i="4"/>
  <c r="B162" i="4"/>
  <c r="Q162" i="4"/>
  <c r="M162" i="4"/>
  <c r="D162" i="4"/>
  <c r="L178" i="4"/>
  <c r="Q178" i="4"/>
  <c r="B178" i="4"/>
  <c r="L194" i="4"/>
  <c r="B194" i="4"/>
  <c r="P194" i="4"/>
  <c r="L210" i="4"/>
  <c r="E210" i="4"/>
  <c r="P210" i="4"/>
  <c r="C210" i="4"/>
  <c r="N218" i="4"/>
  <c r="Q218" i="4"/>
  <c r="M218" i="4"/>
  <c r="L218" i="4"/>
  <c r="B218" i="4"/>
  <c r="E218" i="4"/>
  <c r="P234" i="4"/>
  <c r="L234" i="4"/>
  <c r="N234" i="4"/>
  <c r="D234" i="4"/>
  <c r="M234" i="4"/>
  <c r="E234" i="4"/>
  <c r="C234" i="4"/>
  <c r="Q234" i="4"/>
  <c r="F234" i="4"/>
  <c r="F250" i="4"/>
  <c r="L250" i="4"/>
  <c r="P250" i="4"/>
  <c r="B250" i="4"/>
  <c r="N250" i="4"/>
  <c r="D250" i="4"/>
  <c r="Q250" i="4"/>
  <c r="C250" i="4"/>
  <c r="C95" i="4"/>
  <c r="D95" i="4"/>
  <c r="M95" i="4"/>
  <c r="M119" i="4"/>
  <c r="C119" i="4"/>
  <c r="D119" i="4"/>
  <c r="E119" i="4"/>
  <c r="C143" i="4"/>
  <c r="E143" i="4"/>
  <c r="M191" i="4"/>
  <c r="L191" i="4"/>
  <c r="P219" i="4"/>
  <c r="E219" i="4"/>
  <c r="M219" i="4"/>
  <c r="D219" i="4"/>
  <c r="C239" i="4"/>
  <c r="E239" i="4"/>
  <c r="M23" i="4"/>
  <c r="L23" i="4"/>
  <c r="C23" i="4"/>
  <c r="D23" i="4"/>
  <c r="B23" i="4"/>
  <c r="C31" i="4"/>
  <c r="M31" i="4"/>
  <c r="L31" i="4"/>
  <c r="D31" i="4"/>
  <c r="C47" i="4"/>
  <c r="D47" i="4"/>
  <c r="B47" i="4"/>
  <c r="E47" i="4"/>
  <c r="C59" i="4"/>
  <c r="F59" i="4"/>
  <c r="L59" i="4"/>
  <c r="N59" i="4"/>
  <c r="M83" i="4"/>
  <c r="B83" i="4"/>
  <c r="P83" i="4"/>
  <c r="D83" i="4"/>
  <c r="Q83" i="4"/>
  <c r="C83" i="4"/>
  <c r="B103" i="4"/>
  <c r="E103" i="4"/>
  <c r="C127" i="4"/>
  <c r="D127" i="4"/>
  <c r="L127" i="4"/>
  <c r="M151" i="4"/>
  <c r="D151" i="4"/>
  <c r="C175" i="4"/>
  <c r="E175" i="4"/>
  <c r="M255" i="4"/>
  <c r="L255" i="4"/>
  <c r="B191" i="4"/>
  <c r="M143" i="4"/>
  <c r="C103" i="4"/>
  <c r="E255" i="4"/>
  <c r="B167" i="4"/>
  <c r="E127" i="4"/>
  <c r="D39" i="4"/>
  <c r="N23" i="4"/>
  <c r="N31" i="4"/>
  <c r="N39" i="4"/>
  <c r="N47" i="4"/>
  <c r="N95" i="4"/>
  <c r="N103" i="4"/>
  <c r="N119" i="4"/>
  <c r="N127" i="4"/>
  <c r="N143" i="4"/>
  <c r="N151" i="4"/>
  <c r="N167" i="4"/>
  <c r="N175" i="4"/>
  <c r="N191" i="4"/>
  <c r="N199" i="4"/>
  <c r="N239" i="4"/>
  <c r="N255" i="4"/>
  <c r="D167" i="4"/>
  <c r="B239" i="4"/>
  <c r="D175" i="4"/>
  <c r="M199" i="4"/>
  <c r="M103" i="4"/>
  <c r="L199" i="4"/>
  <c r="B59" i="4"/>
  <c r="D226" i="4"/>
  <c r="E122" i="4"/>
  <c r="M50" i="4"/>
  <c r="P50" i="4"/>
  <c r="C82" i="4"/>
  <c r="F98" i="4"/>
  <c r="M146" i="4"/>
  <c r="P162" i="4"/>
  <c r="D178" i="4"/>
  <c r="C194" i="4"/>
  <c r="Q194" i="4"/>
  <c r="N210" i="4"/>
  <c r="C242" i="4"/>
  <c r="D59" i="4"/>
  <c r="C74" i="4"/>
  <c r="D218" i="4"/>
  <c r="E50" i="4"/>
  <c r="B234" i="4"/>
  <c r="L106" i="4"/>
  <c r="N11" i="4"/>
  <c r="Q59" i="4"/>
  <c r="N83" i="4"/>
  <c r="L219" i="4"/>
  <c r="D106" i="4"/>
  <c r="F90" i="4"/>
  <c r="F218" i="4"/>
  <c r="L66" i="4"/>
  <c r="B66" i="4"/>
  <c r="E66" i="4"/>
  <c r="P66" i="4"/>
  <c r="L82" i="4"/>
  <c r="E82" i="4"/>
  <c r="P82" i="4"/>
  <c r="D82" i="4"/>
  <c r="E98" i="4"/>
  <c r="B98" i="4"/>
  <c r="Q98" i="4"/>
  <c r="M98" i="4"/>
  <c r="L114" i="4"/>
  <c r="Q114" i="4"/>
  <c r="B114" i="4"/>
  <c r="L130" i="4"/>
  <c r="B130" i="4"/>
  <c r="D130" i="4"/>
  <c r="P130" i="4"/>
  <c r="L146" i="4"/>
  <c r="E146" i="4"/>
  <c r="P146" i="4"/>
  <c r="C146" i="4"/>
  <c r="N154" i="4"/>
  <c r="Q154" i="4"/>
  <c r="M154" i="4"/>
  <c r="F154" i="4"/>
  <c r="P154" i="4"/>
  <c r="B154" i="4"/>
  <c r="D154" i="4"/>
  <c r="P170" i="4"/>
  <c r="B170" i="4"/>
  <c r="N170" i="4"/>
  <c r="Q170" i="4"/>
  <c r="D170" i="4"/>
  <c r="F170" i="4"/>
  <c r="M170" i="4"/>
  <c r="C170" i="4"/>
  <c r="F186" i="4"/>
  <c r="B186" i="4"/>
  <c r="P186" i="4"/>
  <c r="D186" i="4"/>
  <c r="C186" i="4"/>
  <c r="M186" i="4"/>
  <c r="L186" i="4"/>
  <c r="Q202" i="4"/>
  <c r="C202" i="4"/>
  <c r="M202" i="4"/>
  <c r="F202" i="4"/>
  <c r="E202" i="4"/>
  <c r="B202" i="4"/>
  <c r="P202" i="4"/>
  <c r="N202" i="4"/>
  <c r="D202" i="4"/>
  <c r="E226" i="4"/>
  <c r="B226" i="4"/>
  <c r="Q226" i="4"/>
  <c r="M226" i="4"/>
  <c r="L242" i="4"/>
  <c r="Q242" i="4"/>
  <c r="B242" i="4"/>
  <c r="L258" i="4"/>
  <c r="E258" i="4"/>
  <c r="P258" i="4"/>
  <c r="B258" i="4"/>
  <c r="B39" i="4"/>
  <c r="L39" i="4"/>
  <c r="E39" i="4"/>
  <c r="M223" i="4"/>
  <c r="L223" i="4"/>
  <c r="B223" i="4"/>
  <c r="M175" i="4"/>
  <c r="B95" i="4"/>
  <c r="M47" i="4"/>
  <c r="L239" i="4"/>
  <c r="B199" i="4"/>
  <c r="E31" i="4"/>
  <c r="P23" i="4"/>
  <c r="P31" i="4"/>
  <c r="P39" i="4"/>
  <c r="P47" i="4"/>
  <c r="P95" i="4"/>
  <c r="P103" i="4"/>
  <c r="P119" i="4"/>
  <c r="P127" i="4"/>
  <c r="P143" i="4"/>
  <c r="P151" i="4"/>
  <c r="P167" i="4"/>
  <c r="P175" i="4"/>
  <c r="P191" i="4"/>
  <c r="P199" i="4"/>
  <c r="P223" i="4"/>
  <c r="P239" i="4"/>
  <c r="P255" i="4"/>
  <c r="D239" i="4"/>
  <c r="D199" i="4"/>
  <c r="L151" i="4"/>
  <c r="C151" i="4"/>
  <c r="C191" i="4"/>
  <c r="B151" i="4"/>
  <c r="E23" i="4"/>
  <c r="D191" i="4"/>
  <c r="E151" i="4"/>
  <c r="L202" i="4"/>
  <c r="C98" i="4"/>
  <c r="D90" i="4"/>
  <c r="D50" i="4"/>
  <c r="F50" i="4"/>
  <c r="F66" i="4"/>
  <c r="B82" i="4"/>
  <c r="D98" i="4"/>
  <c r="M114" i="4"/>
  <c r="P114" i="4"/>
  <c r="N130" i="4"/>
  <c r="D146" i="4"/>
  <c r="Q146" i="4"/>
  <c r="F162" i="4"/>
  <c r="N178" i="4"/>
  <c r="M194" i="4"/>
  <c r="M210" i="4"/>
  <c r="F210" i="4"/>
  <c r="P226" i="4"/>
  <c r="D242" i="4"/>
  <c r="C258" i="4"/>
  <c r="Q258" i="4"/>
  <c r="C219" i="4"/>
  <c r="E178" i="4"/>
  <c r="D194" i="4"/>
  <c r="E90" i="4"/>
  <c r="F11" i="4"/>
  <c r="E59" i="4"/>
  <c r="F83" i="4"/>
  <c r="N219" i="4"/>
  <c r="M58" i="4"/>
  <c r="M122" i="4"/>
  <c r="N186" i="4"/>
  <c r="M250" i="4"/>
  <c r="B255" i="4"/>
  <c r="C167" i="4"/>
  <c r="B127" i="4"/>
  <c r="C39" i="4"/>
  <c r="E191" i="4"/>
  <c r="L143" i="4"/>
  <c r="D103" i="4"/>
  <c r="N7" i="4"/>
  <c r="F23" i="4"/>
  <c r="F31" i="4"/>
  <c r="F39" i="4"/>
  <c r="F47" i="4"/>
  <c r="F95" i="4"/>
  <c r="F103" i="4"/>
  <c r="F119" i="4"/>
  <c r="F127" i="4"/>
  <c r="F143" i="4"/>
  <c r="F151" i="4"/>
  <c r="F167" i="4"/>
  <c r="F175" i="4"/>
  <c r="F191" i="4"/>
  <c r="F199" i="4"/>
  <c r="F223" i="4"/>
  <c r="F239" i="4"/>
  <c r="F255" i="4"/>
  <c r="B143" i="4"/>
  <c r="D143" i="4"/>
  <c r="C223" i="4"/>
  <c r="D223" i="4"/>
  <c r="E186" i="4"/>
  <c r="E58" i="4"/>
  <c r="C50" i="4"/>
  <c r="D66" i="4"/>
  <c r="Q66" i="4"/>
  <c r="N82" i="4"/>
  <c r="N98" i="4"/>
  <c r="C114" i="4"/>
  <c r="F114" i="4"/>
  <c r="F130" i="4"/>
  <c r="B146" i="4"/>
  <c r="C162" i="4"/>
  <c r="M178" i="4"/>
  <c r="P178" i="4"/>
  <c r="N194" i="4"/>
  <c r="D210" i="4"/>
  <c r="Q210" i="4"/>
  <c r="F226" i="4"/>
  <c r="N242" i="4"/>
  <c r="M258" i="4"/>
  <c r="E114" i="4"/>
  <c r="L170" i="4"/>
  <c r="C66" i="4"/>
  <c r="M59" i="4"/>
  <c r="F219" i="4"/>
  <c r="E194" i="4"/>
  <c r="L226" i="4"/>
  <c r="M74" i="4"/>
  <c r="Q58" i="4"/>
  <c r="Q122" i="4"/>
  <c r="Q186" i="4"/>
  <c r="L95" i="4"/>
  <c r="M127" i="4"/>
  <c r="P7" i="3"/>
  <c r="C40" i="4"/>
  <c r="E7" i="3"/>
  <c r="O7" i="3"/>
  <c r="B4" i="4"/>
  <c r="E8" i="3"/>
  <c r="K3" i="4" s="1"/>
  <c r="D4" i="4"/>
  <c r="D5" i="4" s="1"/>
  <c r="D6" i="4" s="1"/>
  <c r="D7" i="4" s="1"/>
  <c r="D8" i="4" s="1"/>
  <c r="D9" i="4" s="1"/>
  <c r="D10" i="4" s="1"/>
  <c r="D11" i="4" s="1"/>
  <c r="K1993" i="4"/>
  <c r="J1994" i="4"/>
  <c r="K1961" i="4"/>
  <c r="J1962" i="4"/>
  <c r="K1929" i="4"/>
  <c r="J1930" i="4"/>
  <c r="K1897" i="4"/>
  <c r="J1898" i="4"/>
  <c r="K1865" i="4"/>
  <c r="J1866" i="4"/>
  <c r="K1841" i="4"/>
  <c r="J1842" i="4"/>
  <c r="K1809" i="4"/>
  <c r="J1810" i="4"/>
  <c r="K1785" i="4"/>
  <c r="J1786" i="4"/>
  <c r="K1753" i="4"/>
  <c r="J1754" i="4"/>
  <c r="K1729" i="4"/>
  <c r="J1730" i="4"/>
  <c r="K1697" i="4"/>
  <c r="J1698" i="4"/>
  <c r="K1665" i="4"/>
  <c r="J1666" i="4"/>
  <c r="K1625" i="4"/>
  <c r="J1626" i="4"/>
  <c r="K1593" i="4"/>
  <c r="J1594" i="4"/>
  <c r="K1561" i="4"/>
  <c r="J1562" i="4"/>
  <c r="K1521" i="4"/>
  <c r="J1522" i="4"/>
  <c r="K1481" i="4"/>
  <c r="J1482" i="4"/>
  <c r="K1449" i="4"/>
  <c r="J1450" i="4"/>
  <c r="K1417" i="4"/>
  <c r="J1418" i="4"/>
  <c r="K1385" i="4"/>
  <c r="J1386" i="4"/>
  <c r="K1353" i="4"/>
  <c r="J1354" i="4"/>
  <c r="K1321" i="4"/>
  <c r="J1322" i="4"/>
  <c r="K1289" i="4"/>
  <c r="J1290" i="4"/>
  <c r="K1257" i="4"/>
  <c r="J1258" i="4"/>
  <c r="K1225" i="4"/>
  <c r="J1226" i="4"/>
  <c r="K1193" i="4"/>
  <c r="J1194" i="4"/>
  <c r="K1169" i="4"/>
  <c r="J1170" i="4"/>
  <c r="K1137" i="4"/>
  <c r="J1138" i="4"/>
  <c r="K1105" i="4"/>
  <c r="J1106" i="4"/>
  <c r="K1073" i="4"/>
  <c r="J1074" i="4"/>
  <c r="K1041" i="4"/>
  <c r="J1042" i="4"/>
  <c r="K1009" i="4"/>
  <c r="J1010" i="4"/>
  <c r="K977" i="4"/>
  <c r="J978" i="4"/>
  <c r="K945" i="4"/>
  <c r="J946" i="4"/>
  <c r="K913" i="4"/>
  <c r="J914" i="4"/>
  <c r="K889" i="4"/>
  <c r="J890" i="4"/>
  <c r="K857" i="4"/>
  <c r="J858" i="4"/>
  <c r="K833" i="4"/>
  <c r="J834" i="4"/>
  <c r="K809" i="4"/>
  <c r="J810" i="4"/>
  <c r="K777" i="4"/>
  <c r="J778" i="4"/>
  <c r="K745" i="4"/>
  <c r="J746" i="4"/>
  <c r="K713" i="4"/>
  <c r="J714" i="4"/>
  <c r="K681" i="4"/>
  <c r="J682" i="4"/>
  <c r="K649" i="4"/>
  <c r="J650" i="4"/>
  <c r="K617" i="4"/>
  <c r="J618" i="4"/>
  <c r="K585" i="4"/>
  <c r="J586" i="4"/>
  <c r="K553" i="4"/>
  <c r="J554" i="4"/>
  <c r="K521" i="4"/>
  <c r="J522" i="4"/>
  <c r="K489" i="4"/>
  <c r="J490" i="4"/>
  <c r="K457" i="4"/>
  <c r="J458" i="4"/>
  <c r="K417" i="4"/>
  <c r="J418" i="4"/>
  <c r="K385" i="4"/>
  <c r="J386" i="4"/>
  <c r="K353" i="4"/>
  <c r="J354" i="4"/>
  <c r="K321" i="4"/>
  <c r="J322" i="4"/>
  <c r="K289" i="4"/>
  <c r="J290" i="4"/>
  <c r="K249" i="4"/>
  <c r="J250" i="4"/>
  <c r="K217" i="4"/>
  <c r="J218" i="4"/>
  <c r="K185" i="4"/>
  <c r="J186" i="4"/>
  <c r="K161" i="4"/>
  <c r="J162" i="4"/>
  <c r="K121" i="4"/>
  <c r="J122" i="4"/>
  <c r="K89" i="4"/>
  <c r="J90" i="4"/>
  <c r="K65" i="4"/>
  <c r="J66" i="4"/>
  <c r="K49" i="4"/>
  <c r="J50" i="4"/>
  <c r="K25" i="4"/>
  <c r="J26" i="4"/>
  <c r="K1744" i="4"/>
  <c r="J1745" i="4"/>
  <c r="K152" i="4"/>
  <c r="J153" i="4"/>
  <c r="K120" i="4"/>
  <c r="J121" i="4"/>
  <c r="K88" i="4"/>
  <c r="J89" i="4"/>
  <c r="K56" i="4"/>
  <c r="J57" i="4"/>
  <c r="K24" i="4"/>
  <c r="J25" i="4"/>
  <c r="K1991" i="4"/>
  <c r="J1992" i="4"/>
  <c r="K1983" i="4"/>
  <c r="J1984" i="4"/>
  <c r="K1975" i="4"/>
  <c r="J1976" i="4"/>
  <c r="K1967" i="4"/>
  <c r="J1968" i="4"/>
  <c r="K1959" i="4"/>
  <c r="J1960" i="4"/>
  <c r="K1951" i="4"/>
  <c r="J1952" i="4"/>
  <c r="K1943" i="4"/>
  <c r="J1944" i="4"/>
  <c r="K1935" i="4"/>
  <c r="J1936" i="4"/>
  <c r="K1927" i="4"/>
  <c r="J1928" i="4"/>
  <c r="K1919" i="4"/>
  <c r="J1920" i="4"/>
  <c r="K1911" i="4"/>
  <c r="J1912" i="4"/>
  <c r="K1903" i="4"/>
  <c r="J1904" i="4"/>
  <c r="K1895" i="4"/>
  <c r="J1896" i="4"/>
  <c r="K1887" i="4"/>
  <c r="J1888" i="4"/>
  <c r="K1879" i="4"/>
  <c r="J1880" i="4"/>
  <c r="K1871" i="4"/>
  <c r="J1872" i="4"/>
  <c r="K1863" i="4"/>
  <c r="J1864" i="4"/>
  <c r="K1855" i="4"/>
  <c r="J1856" i="4"/>
  <c r="K1847" i="4"/>
  <c r="J1848" i="4"/>
  <c r="K1839" i="4"/>
  <c r="J1840" i="4"/>
  <c r="K1831" i="4"/>
  <c r="J1832" i="4"/>
  <c r="K1823" i="4"/>
  <c r="J1824" i="4"/>
  <c r="K1815" i="4"/>
  <c r="J1816" i="4"/>
  <c r="K1807" i="4"/>
  <c r="J1808" i="4"/>
  <c r="K1799" i="4"/>
  <c r="J1800" i="4"/>
  <c r="K1791" i="4"/>
  <c r="J1792" i="4"/>
  <c r="K1783" i="4"/>
  <c r="J1784" i="4"/>
  <c r="K1775" i="4"/>
  <c r="J1776" i="4"/>
  <c r="K1767" i="4"/>
  <c r="J1768" i="4"/>
  <c r="K1759" i="4"/>
  <c r="J1760" i="4"/>
  <c r="K1751" i="4"/>
  <c r="J1752" i="4"/>
  <c r="K1743" i="4"/>
  <c r="J1744" i="4"/>
  <c r="K1735" i="4"/>
  <c r="J1736" i="4"/>
  <c r="K1727" i="4"/>
  <c r="J1728" i="4"/>
  <c r="K1719" i="4"/>
  <c r="J1720" i="4"/>
  <c r="K1711" i="4"/>
  <c r="J1712" i="4"/>
  <c r="K1703" i="4"/>
  <c r="J1704" i="4"/>
  <c r="K1695" i="4"/>
  <c r="J1696" i="4"/>
  <c r="K1687" i="4"/>
  <c r="J1688" i="4"/>
  <c r="K1679" i="4"/>
  <c r="J1680" i="4"/>
  <c r="K1671" i="4"/>
  <c r="J1672" i="4"/>
  <c r="K1663" i="4"/>
  <c r="J1664" i="4"/>
  <c r="K1655" i="4"/>
  <c r="J1656" i="4"/>
  <c r="K1647" i="4"/>
  <c r="J1648" i="4"/>
  <c r="K1639" i="4"/>
  <c r="J1640" i="4"/>
  <c r="K1631" i="4"/>
  <c r="J1632" i="4"/>
  <c r="K1623" i="4"/>
  <c r="J1624" i="4"/>
  <c r="K1615" i="4"/>
  <c r="J1616" i="4"/>
  <c r="K1607" i="4"/>
  <c r="J1608" i="4"/>
  <c r="K1599" i="4"/>
  <c r="J1600" i="4"/>
  <c r="K1591" i="4"/>
  <c r="J1592" i="4"/>
  <c r="K1583" i="4"/>
  <c r="J1584" i="4"/>
  <c r="K1575" i="4"/>
  <c r="J1576" i="4"/>
  <c r="K1567" i="4"/>
  <c r="J1568" i="4"/>
  <c r="K1559" i="4"/>
  <c r="J1560" i="4"/>
  <c r="K1551" i="4"/>
  <c r="J1552" i="4"/>
  <c r="K1543" i="4"/>
  <c r="J1544" i="4"/>
  <c r="J1536" i="4"/>
  <c r="K1535" i="4"/>
  <c r="K1527" i="4"/>
  <c r="J1528" i="4"/>
  <c r="K1519" i="4"/>
  <c r="J1520" i="4"/>
  <c r="K1511" i="4"/>
  <c r="J1512" i="4"/>
  <c r="K1503" i="4"/>
  <c r="J1504" i="4"/>
  <c r="K1495" i="4"/>
  <c r="J1496" i="4"/>
  <c r="J1488" i="4"/>
  <c r="K1487" i="4"/>
  <c r="K1479" i="4"/>
  <c r="J1480" i="4"/>
  <c r="K1471" i="4"/>
  <c r="J1472" i="4"/>
  <c r="K1463" i="4"/>
  <c r="J1464" i="4"/>
  <c r="K1455" i="4"/>
  <c r="J1456" i="4"/>
  <c r="K1447" i="4"/>
  <c r="J1448" i="4"/>
  <c r="J1440" i="4"/>
  <c r="K1439" i="4"/>
  <c r="K1431" i="4"/>
  <c r="J1432" i="4"/>
  <c r="K1423" i="4"/>
  <c r="J1424" i="4"/>
  <c r="K1415" i="4"/>
  <c r="J1416" i="4"/>
  <c r="K1407" i="4"/>
  <c r="J1408" i="4"/>
  <c r="K1399" i="4"/>
  <c r="J1400" i="4"/>
  <c r="J1392" i="4"/>
  <c r="K1391" i="4"/>
  <c r="K1383" i="4"/>
  <c r="J1384" i="4"/>
  <c r="K1375" i="4"/>
  <c r="J1376" i="4"/>
  <c r="K1367" i="4"/>
  <c r="J1368" i="4"/>
  <c r="K1359" i="4"/>
  <c r="J1360" i="4"/>
  <c r="K1351" i="4"/>
  <c r="J1352" i="4"/>
  <c r="J1344" i="4"/>
  <c r="K1343" i="4"/>
  <c r="K1335" i="4"/>
  <c r="J1336" i="4"/>
  <c r="K1327" i="4"/>
  <c r="J1328" i="4"/>
  <c r="K1319" i="4"/>
  <c r="J1320" i="4"/>
  <c r="K1311" i="4"/>
  <c r="J1312" i="4"/>
  <c r="K1303" i="4"/>
  <c r="J1304" i="4"/>
  <c r="K1295" i="4"/>
  <c r="J1296" i="4"/>
  <c r="K1287" i="4"/>
  <c r="J1288" i="4"/>
  <c r="J1280" i="4"/>
  <c r="K1279" i="4"/>
  <c r="K1271" i="4"/>
  <c r="J1272" i="4"/>
  <c r="K1263" i="4"/>
  <c r="J1264" i="4"/>
  <c r="K1255" i="4"/>
  <c r="J1256" i="4"/>
  <c r="K1247" i="4"/>
  <c r="J1248" i="4"/>
  <c r="K1239" i="4"/>
  <c r="J1240" i="4"/>
  <c r="K1231" i="4"/>
  <c r="J1232" i="4"/>
  <c r="J1224" i="4"/>
  <c r="K1223" i="4"/>
  <c r="K1215" i="4"/>
  <c r="J1216" i="4"/>
  <c r="J1208" i="4"/>
  <c r="K1207" i="4"/>
  <c r="K1199" i="4"/>
  <c r="J1200" i="4"/>
  <c r="K1191" i="4"/>
  <c r="J1192" i="4"/>
  <c r="K1183" i="4"/>
  <c r="J1184" i="4"/>
  <c r="J1176" i="4"/>
  <c r="K1175" i="4"/>
  <c r="K1167" i="4"/>
  <c r="J1168" i="4"/>
  <c r="K1159" i="4"/>
  <c r="J1160" i="4"/>
  <c r="K1151" i="4"/>
  <c r="J1152" i="4"/>
  <c r="J1144" i="4"/>
  <c r="K1143" i="4"/>
  <c r="K1135" i="4"/>
  <c r="J1136" i="4"/>
  <c r="K1127" i="4"/>
  <c r="J1128" i="4"/>
  <c r="K1119" i="4"/>
  <c r="J1120" i="4"/>
  <c r="J1112" i="4"/>
  <c r="K1111" i="4"/>
  <c r="K1103" i="4"/>
  <c r="J1104" i="4"/>
  <c r="K1095" i="4"/>
  <c r="J1096" i="4"/>
  <c r="K1087" i="4"/>
  <c r="J1088" i="4"/>
  <c r="J1080" i="4"/>
  <c r="K1079" i="4"/>
  <c r="K1071" i="4"/>
  <c r="J1072" i="4"/>
  <c r="J1064" i="4"/>
  <c r="K1063" i="4"/>
  <c r="K1055" i="4"/>
  <c r="J1056" i="4"/>
  <c r="J1048" i="4"/>
  <c r="K1047" i="4"/>
  <c r="K1039" i="4"/>
  <c r="J1040" i="4"/>
  <c r="K1031" i="4"/>
  <c r="J1032" i="4"/>
  <c r="K1023" i="4"/>
  <c r="J1024" i="4"/>
  <c r="J1016" i="4"/>
  <c r="K1015" i="4"/>
  <c r="K1007" i="4"/>
  <c r="J1008" i="4"/>
  <c r="K999" i="4"/>
  <c r="J1000" i="4"/>
  <c r="K991" i="4"/>
  <c r="J992" i="4"/>
  <c r="J984" i="4"/>
  <c r="K983" i="4"/>
  <c r="K975" i="4"/>
  <c r="J976" i="4"/>
  <c r="J968" i="4"/>
  <c r="K967" i="4"/>
  <c r="K959" i="4"/>
  <c r="J960" i="4"/>
  <c r="J952" i="4"/>
  <c r="K951" i="4"/>
  <c r="K943" i="4"/>
  <c r="J944" i="4"/>
  <c r="K935" i="4"/>
  <c r="J936" i="4"/>
  <c r="K927" i="4"/>
  <c r="J928" i="4"/>
  <c r="J920" i="4"/>
  <c r="K919" i="4"/>
  <c r="K911" i="4"/>
  <c r="J912" i="4"/>
  <c r="K903" i="4"/>
  <c r="J904" i="4"/>
  <c r="K895" i="4"/>
  <c r="J896" i="4"/>
  <c r="J888" i="4"/>
  <c r="K887" i="4"/>
  <c r="K879" i="4"/>
  <c r="J880" i="4"/>
  <c r="K871" i="4"/>
  <c r="J872" i="4"/>
  <c r="K863" i="4"/>
  <c r="J864" i="4"/>
  <c r="J856" i="4"/>
  <c r="K855" i="4"/>
  <c r="K847" i="4"/>
  <c r="J848" i="4"/>
  <c r="J840" i="4"/>
  <c r="K839" i="4"/>
  <c r="K831" i="4"/>
  <c r="J832" i="4"/>
  <c r="J824" i="4"/>
  <c r="K823" i="4"/>
  <c r="K815" i="4"/>
  <c r="J816" i="4"/>
  <c r="K807" i="4"/>
  <c r="J808" i="4"/>
  <c r="K799" i="4"/>
  <c r="J800" i="4"/>
  <c r="J792" i="4"/>
  <c r="K791" i="4"/>
  <c r="K783" i="4"/>
  <c r="J784" i="4"/>
  <c r="K775" i="4"/>
  <c r="J776" i="4"/>
  <c r="K767" i="4"/>
  <c r="J768" i="4"/>
  <c r="J760" i="4"/>
  <c r="K759" i="4"/>
  <c r="K751" i="4"/>
  <c r="J752" i="4"/>
  <c r="J744" i="4"/>
  <c r="K743" i="4"/>
  <c r="K735" i="4"/>
  <c r="J736" i="4"/>
  <c r="J728" i="4"/>
  <c r="K727" i="4"/>
  <c r="K719" i="4"/>
  <c r="J720" i="4"/>
  <c r="K711" i="4"/>
  <c r="J712" i="4"/>
  <c r="K703" i="4"/>
  <c r="J704" i="4"/>
  <c r="J696" i="4"/>
  <c r="K695" i="4"/>
  <c r="K687" i="4"/>
  <c r="J688" i="4"/>
  <c r="J680" i="4"/>
  <c r="K679" i="4"/>
  <c r="K671" i="4"/>
  <c r="J672" i="4"/>
  <c r="K663" i="4"/>
  <c r="J664" i="4"/>
  <c r="K655" i="4"/>
  <c r="J656" i="4"/>
  <c r="J648" i="4"/>
  <c r="K647" i="4"/>
  <c r="K639" i="4"/>
  <c r="J640" i="4"/>
  <c r="K631" i="4"/>
  <c r="J632" i="4"/>
  <c r="K623" i="4"/>
  <c r="J624" i="4"/>
  <c r="K615" i="4"/>
  <c r="J616" i="4"/>
  <c r="K607" i="4"/>
  <c r="J608" i="4"/>
  <c r="J600" i="4"/>
  <c r="K599" i="4"/>
  <c r="K591" i="4"/>
  <c r="J592" i="4"/>
  <c r="J584" i="4"/>
  <c r="K583" i="4"/>
  <c r="K575" i="4"/>
  <c r="J576" i="4"/>
  <c r="J568" i="4"/>
  <c r="K567" i="4"/>
  <c r="K559" i="4"/>
  <c r="J560" i="4"/>
  <c r="J552" i="4"/>
  <c r="K551" i="4"/>
  <c r="K543" i="4"/>
  <c r="J544" i="4"/>
  <c r="J536" i="4"/>
  <c r="K535" i="4"/>
  <c r="K527" i="4"/>
  <c r="J528" i="4"/>
  <c r="J520" i="4"/>
  <c r="K519" i="4"/>
  <c r="K511" i="4"/>
  <c r="J512" i="4"/>
  <c r="J504" i="4"/>
  <c r="K503" i="4"/>
  <c r="K495" i="4"/>
  <c r="J496" i="4"/>
  <c r="J488" i="4"/>
  <c r="K487" i="4"/>
  <c r="K479" i="4"/>
  <c r="J480" i="4"/>
  <c r="J472" i="4"/>
  <c r="K471" i="4"/>
  <c r="K463" i="4"/>
  <c r="J464" i="4"/>
  <c r="J456" i="4"/>
  <c r="K455" i="4"/>
  <c r="K447" i="4"/>
  <c r="J448" i="4"/>
  <c r="J440" i="4"/>
  <c r="K439" i="4"/>
  <c r="K431" i="4"/>
  <c r="J432" i="4"/>
  <c r="J424" i="4"/>
  <c r="K423" i="4"/>
  <c r="K415" i="4"/>
  <c r="J416" i="4"/>
  <c r="J408" i="4"/>
  <c r="K407" i="4"/>
  <c r="K399" i="4"/>
  <c r="J400" i="4"/>
  <c r="J392" i="4"/>
  <c r="K391" i="4"/>
  <c r="K383" i="4"/>
  <c r="J384" i="4"/>
  <c r="J376" i="4"/>
  <c r="K375" i="4"/>
  <c r="K367" i="4"/>
  <c r="J368" i="4"/>
  <c r="J360" i="4"/>
  <c r="K359" i="4"/>
  <c r="K351" i="4"/>
  <c r="J352" i="4"/>
  <c r="J344" i="4"/>
  <c r="K343" i="4"/>
  <c r="K335" i="4"/>
  <c r="J336" i="4"/>
  <c r="J328" i="4"/>
  <c r="K327" i="4"/>
  <c r="K319" i="4"/>
  <c r="J320" i="4"/>
  <c r="J312" i="4"/>
  <c r="K311" i="4"/>
  <c r="K303" i="4"/>
  <c r="J304" i="4"/>
  <c r="J296" i="4"/>
  <c r="K295" i="4"/>
  <c r="K287" i="4"/>
  <c r="J288" i="4"/>
  <c r="J280" i="4"/>
  <c r="K279" i="4"/>
  <c r="K271" i="4"/>
  <c r="J272" i="4"/>
  <c r="J264" i="4"/>
  <c r="K263" i="4"/>
  <c r="K255" i="4"/>
  <c r="J256" i="4"/>
  <c r="J248" i="4"/>
  <c r="K247" i="4"/>
  <c r="K239" i="4"/>
  <c r="J240" i="4"/>
  <c r="J232" i="4"/>
  <c r="K231" i="4"/>
  <c r="K223" i="4"/>
  <c r="J224" i="4"/>
  <c r="J216" i="4"/>
  <c r="K215" i="4"/>
  <c r="K207" i="4"/>
  <c r="J208" i="4"/>
  <c r="J200" i="4"/>
  <c r="K199" i="4"/>
  <c r="K191" i="4"/>
  <c r="J192" i="4"/>
  <c r="J184" i="4"/>
  <c r="K183" i="4"/>
  <c r="K175" i="4"/>
  <c r="J176" i="4"/>
  <c r="J168" i="4"/>
  <c r="K167" i="4"/>
  <c r="K159" i="4"/>
  <c r="J160" i="4"/>
  <c r="J152" i="4"/>
  <c r="K151" i="4"/>
  <c r="K143" i="4"/>
  <c r="J144" i="4"/>
  <c r="J136" i="4"/>
  <c r="K135" i="4"/>
  <c r="K127" i="4"/>
  <c r="J128" i="4"/>
  <c r="J120" i="4"/>
  <c r="K119" i="4"/>
  <c r="K111" i="4"/>
  <c r="J112" i="4"/>
  <c r="J104" i="4"/>
  <c r="K103" i="4"/>
  <c r="K95" i="4"/>
  <c r="J96" i="4"/>
  <c r="J88" i="4"/>
  <c r="K87" i="4"/>
  <c r="K79" i="4"/>
  <c r="J80" i="4"/>
  <c r="J72" i="4"/>
  <c r="K71" i="4"/>
  <c r="K63" i="4"/>
  <c r="J64" i="4"/>
  <c r="J56" i="4"/>
  <c r="K55" i="4"/>
  <c r="K47" i="4"/>
  <c r="J48" i="4"/>
  <c r="J40" i="4"/>
  <c r="K39" i="4"/>
  <c r="K31" i="4"/>
  <c r="J32" i="4"/>
  <c r="J24" i="4"/>
  <c r="K23" i="4"/>
  <c r="K15" i="4"/>
  <c r="J16" i="4"/>
  <c r="K1977" i="4"/>
  <c r="J1978" i="4"/>
  <c r="K1945" i="4"/>
  <c r="J1946" i="4"/>
  <c r="K1913" i="4"/>
  <c r="J1914" i="4"/>
  <c r="K1881" i="4"/>
  <c r="J1882" i="4"/>
  <c r="K1857" i="4"/>
  <c r="J1858" i="4"/>
  <c r="K1825" i="4"/>
  <c r="J1826" i="4"/>
  <c r="K1793" i="4"/>
  <c r="J1794" i="4"/>
  <c r="K1761" i="4"/>
  <c r="J1762" i="4"/>
  <c r="K1713" i="4"/>
  <c r="J1714" i="4"/>
  <c r="K1673" i="4"/>
  <c r="J1674" i="4"/>
  <c r="K1641" i="4"/>
  <c r="J1642" i="4"/>
  <c r="K1609" i="4"/>
  <c r="J1610" i="4"/>
  <c r="K1577" i="4"/>
  <c r="J1578" i="4"/>
  <c r="K1545" i="4"/>
  <c r="J1546" i="4"/>
  <c r="K1513" i="4"/>
  <c r="J1514" i="4"/>
  <c r="K1489" i="4"/>
  <c r="J1490" i="4"/>
  <c r="K1457" i="4"/>
  <c r="J1458" i="4"/>
  <c r="K1425" i="4"/>
  <c r="J1426" i="4"/>
  <c r="K1393" i="4"/>
  <c r="J1394" i="4"/>
  <c r="K1369" i="4"/>
  <c r="J1370" i="4"/>
  <c r="K1337" i="4"/>
  <c r="J1338" i="4"/>
  <c r="K1305" i="4"/>
  <c r="J1306" i="4"/>
  <c r="K1273" i="4"/>
  <c r="J1274" i="4"/>
  <c r="K1241" i="4"/>
  <c r="J1242" i="4"/>
  <c r="K1209" i="4"/>
  <c r="J1210" i="4"/>
  <c r="K1177" i="4"/>
  <c r="J1178" i="4"/>
  <c r="K1145" i="4"/>
  <c r="J1146" i="4"/>
  <c r="K1121" i="4"/>
  <c r="J1122" i="4"/>
  <c r="K1089" i="4"/>
  <c r="J1090" i="4"/>
  <c r="K1049" i="4"/>
  <c r="J1050" i="4"/>
  <c r="K1017" i="4"/>
  <c r="J1018" i="4"/>
  <c r="K985" i="4"/>
  <c r="J986" i="4"/>
  <c r="K953" i="4"/>
  <c r="J954" i="4"/>
  <c r="K921" i="4"/>
  <c r="J922" i="4"/>
  <c r="K881" i="4"/>
  <c r="J882" i="4"/>
  <c r="K849" i="4"/>
  <c r="J850" i="4"/>
  <c r="K817" i="4"/>
  <c r="J818" i="4"/>
  <c r="K785" i="4"/>
  <c r="J786" i="4"/>
  <c r="K753" i="4"/>
  <c r="J754" i="4"/>
  <c r="K721" i="4"/>
  <c r="J722" i="4"/>
  <c r="K689" i="4"/>
  <c r="J690" i="4"/>
  <c r="K657" i="4"/>
  <c r="J658" i="4"/>
  <c r="K633" i="4"/>
  <c r="J634" i="4"/>
  <c r="K609" i="4"/>
  <c r="J610" i="4"/>
  <c r="K577" i="4"/>
  <c r="J578" i="4"/>
  <c r="K545" i="4"/>
  <c r="J546" i="4"/>
  <c r="K513" i="4"/>
  <c r="J514" i="4"/>
  <c r="K481" i="4"/>
  <c r="J482" i="4"/>
  <c r="K449" i="4"/>
  <c r="J450" i="4"/>
  <c r="K425" i="4"/>
  <c r="J426" i="4"/>
  <c r="K393" i="4"/>
  <c r="J394" i="4"/>
  <c r="K361" i="4"/>
  <c r="J362" i="4"/>
  <c r="K329" i="4"/>
  <c r="J330" i="4"/>
  <c r="K297" i="4"/>
  <c r="J298" i="4"/>
  <c r="K265" i="4"/>
  <c r="J266" i="4"/>
  <c r="K233" i="4"/>
  <c r="J234" i="4"/>
  <c r="K201" i="4"/>
  <c r="J202" i="4"/>
  <c r="K169" i="4"/>
  <c r="J170" i="4"/>
  <c r="K137" i="4"/>
  <c r="J138" i="4"/>
  <c r="K113" i="4"/>
  <c r="J114" i="4"/>
  <c r="K81" i="4"/>
  <c r="J82" i="4"/>
  <c r="K57" i="4"/>
  <c r="J58" i="4"/>
  <c r="K33" i="4"/>
  <c r="J34" i="4"/>
  <c r="K1976" i="4"/>
  <c r="J1977" i="4"/>
  <c r="K1952" i="4"/>
  <c r="J1953" i="4"/>
  <c r="K1928" i="4"/>
  <c r="J1929" i="4"/>
  <c r="K1904" i="4"/>
  <c r="J1905" i="4"/>
  <c r="K1880" i="4"/>
  <c r="J1881" i="4"/>
  <c r="K1856" i="4"/>
  <c r="J1857" i="4"/>
  <c r="K1832" i="4"/>
  <c r="J1833" i="4"/>
  <c r="K1808" i="4"/>
  <c r="J1809" i="4"/>
  <c r="K1784" i="4"/>
  <c r="J1785" i="4"/>
  <c r="K1760" i="4"/>
  <c r="J1761" i="4"/>
  <c r="K1728" i="4"/>
  <c r="J1729" i="4"/>
  <c r="K1704" i="4"/>
  <c r="J1705" i="4"/>
  <c r="K1680" i="4"/>
  <c r="J1681" i="4"/>
  <c r="K1656" i="4"/>
  <c r="J1657" i="4"/>
  <c r="K1632" i="4"/>
  <c r="J1633" i="4"/>
  <c r="K1608" i="4"/>
  <c r="J1609" i="4"/>
  <c r="K1584" i="4"/>
  <c r="J1585" i="4"/>
  <c r="K1560" i="4"/>
  <c r="J1561" i="4"/>
  <c r="K1536" i="4"/>
  <c r="J1537" i="4"/>
  <c r="K1512" i="4"/>
  <c r="J1513" i="4"/>
  <c r="K1488" i="4"/>
  <c r="J1489" i="4"/>
  <c r="K1464" i="4"/>
  <c r="J1465" i="4"/>
  <c r="K1440" i="4"/>
  <c r="J1441" i="4"/>
  <c r="K1424" i="4"/>
  <c r="J1425" i="4"/>
  <c r="K1400" i="4"/>
  <c r="J1401" i="4"/>
  <c r="K1376" i="4"/>
  <c r="J1377" i="4"/>
  <c r="K1352" i="4"/>
  <c r="J1353" i="4"/>
  <c r="K1328" i="4"/>
  <c r="J1329" i="4"/>
  <c r="K1304" i="4"/>
  <c r="J1305" i="4"/>
  <c r="K1280" i="4"/>
  <c r="J1281" i="4"/>
  <c r="K1256" i="4"/>
  <c r="J1257" i="4"/>
  <c r="K1232" i="4"/>
  <c r="J1233" i="4"/>
  <c r="K1208" i="4"/>
  <c r="J1209" i="4"/>
  <c r="K1184" i="4"/>
  <c r="J1185" i="4"/>
  <c r="K1160" i="4"/>
  <c r="J1161" i="4"/>
  <c r="K1136" i="4"/>
  <c r="J1137" i="4"/>
  <c r="K1112" i="4"/>
  <c r="J1113" i="4"/>
  <c r="K1088" i="4"/>
  <c r="J1089" i="4"/>
  <c r="K1064" i="4"/>
  <c r="J1065" i="4"/>
  <c r="K1040" i="4"/>
  <c r="J1041" i="4"/>
  <c r="K1016" i="4"/>
  <c r="J1017" i="4"/>
  <c r="K984" i="4"/>
  <c r="J985" i="4"/>
  <c r="K960" i="4"/>
  <c r="J961" i="4"/>
  <c r="K936" i="4"/>
  <c r="J937" i="4"/>
  <c r="K920" i="4"/>
  <c r="J921" i="4"/>
  <c r="K896" i="4"/>
  <c r="J897" i="4"/>
  <c r="K872" i="4"/>
  <c r="J873" i="4"/>
  <c r="K840" i="4"/>
  <c r="J841" i="4"/>
  <c r="K816" i="4"/>
  <c r="J817" i="4"/>
  <c r="K792" i="4"/>
  <c r="J793" i="4"/>
  <c r="K776" i="4"/>
  <c r="J777" i="4"/>
  <c r="K752" i="4"/>
  <c r="J753" i="4"/>
  <c r="K728" i="4"/>
  <c r="J729" i="4"/>
  <c r="K704" i="4"/>
  <c r="J705" i="4"/>
  <c r="K680" i="4"/>
  <c r="J681" i="4"/>
  <c r="J657" i="4"/>
  <c r="K656" i="4"/>
  <c r="K632" i="4"/>
  <c r="J633" i="4"/>
  <c r="K608" i="4"/>
  <c r="J609" i="4"/>
  <c r="K584" i="4"/>
  <c r="J585" i="4"/>
  <c r="J561" i="4"/>
  <c r="K560" i="4"/>
  <c r="K544" i="4"/>
  <c r="J545" i="4"/>
  <c r="K520" i="4"/>
  <c r="J521" i="4"/>
  <c r="J497" i="4"/>
  <c r="K496" i="4"/>
  <c r="K472" i="4"/>
  <c r="J473" i="4"/>
  <c r="K448" i="4"/>
  <c r="J449" i="4"/>
  <c r="K424" i="4"/>
  <c r="J425" i="4"/>
  <c r="J401" i="4"/>
  <c r="K400" i="4"/>
  <c r="K376" i="4"/>
  <c r="J377" i="4"/>
  <c r="K352" i="4"/>
  <c r="J353" i="4"/>
  <c r="K328" i="4"/>
  <c r="J329" i="4"/>
  <c r="J305" i="4"/>
  <c r="K304" i="4"/>
  <c r="K280" i="4"/>
  <c r="J281" i="4"/>
  <c r="K256" i="4"/>
  <c r="J257" i="4"/>
  <c r="K232" i="4"/>
  <c r="J233" i="4"/>
  <c r="J209" i="4"/>
  <c r="K208" i="4"/>
  <c r="K184" i="4"/>
  <c r="J185" i="4"/>
  <c r="K160" i="4"/>
  <c r="J161" i="4"/>
  <c r="K128" i="4"/>
  <c r="J129" i="4"/>
  <c r="K96" i="4"/>
  <c r="J97" i="4"/>
  <c r="K64" i="4"/>
  <c r="J65" i="4"/>
  <c r="K32" i="4"/>
  <c r="J33" i="4"/>
  <c r="K1982" i="4"/>
  <c r="J1983" i="4"/>
  <c r="J1959" i="4"/>
  <c r="K1958" i="4"/>
  <c r="K1934" i="4"/>
  <c r="J1935" i="4"/>
  <c r="J1911" i="4"/>
  <c r="K1910" i="4"/>
  <c r="J1887" i="4"/>
  <c r="K1886" i="4"/>
  <c r="K1854" i="4"/>
  <c r="J1855" i="4"/>
  <c r="J1831" i="4"/>
  <c r="K1830" i="4"/>
  <c r="K1806" i="4"/>
  <c r="J1807" i="4"/>
  <c r="J1783" i="4"/>
  <c r="K1782" i="4"/>
  <c r="J1751" i="4"/>
  <c r="K1750" i="4"/>
  <c r="K1726" i="4"/>
  <c r="J1727" i="4"/>
  <c r="J1703" i="4"/>
  <c r="K1702" i="4"/>
  <c r="K1678" i="4"/>
  <c r="J1679" i="4"/>
  <c r="J1655" i="4"/>
  <c r="K1654" i="4"/>
  <c r="J1639" i="4"/>
  <c r="K1638" i="4"/>
  <c r="J1623" i="4"/>
  <c r="K1622" i="4"/>
  <c r="K1598" i="4"/>
  <c r="J1599" i="4"/>
  <c r="J1575" i="4"/>
  <c r="K1574" i="4"/>
  <c r="K1550" i="4"/>
  <c r="J1551" i="4"/>
  <c r="J1527" i="4"/>
  <c r="K1526" i="4"/>
  <c r="K1502" i="4"/>
  <c r="J1503" i="4"/>
  <c r="J1479" i="4"/>
  <c r="K1478" i="4"/>
  <c r="K1454" i="4"/>
  <c r="J1455" i="4"/>
  <c r="J1431" i="4"/>
  <c r="K1430" i="4"/>
  <c r="K1406" i="4"/>
  <c r="J1407" i="4"/>
  <c r="J1383" i="4"/>
  <c r="K1382" i="4"/>
  <c r="K1358" i="4"/>
  <c r="J1359" i="4"/>
  <c r="J1335" i="4"/>
  <c r="K1334" i="4"/>
  <c r="K1310" i="4"/>
  <c r="J1311" i="4"/>
  <c r="J1287" i="4"/>
  <c r="K1286" i="4"/>
  <c r="K1262" i="4"/>
  <c r="J1263" i="4"/>
  <c r="J1239" i="4"/>
  <c r="K1238" i="4"/>
  <c r="K1214" i="4"/>
  <c r="J1215" i="4"/>
  <c r="K1190" i="4"/>
  <c r="J1191" i="4"/>
  <c r="K1166" i="4"/>
  <c r="J1167" i="4"/>
  <c r="K1142" i="4"/>
  <c r="J1143" i="4"/>
  <c r="K1118" i="4"/>
  <c r="J1119" i="4"/>
  <c r="K1094" i="4"/>
  <c r="J1095" i="4"/>
  <c r="K1070" i="4"/>
  <c r="J1071" i="4"/>
  <c r="K1046" i="4"/>
  <c r="J1047" i="4"/>
  <c r="K1022" i="4"/>
  <c r="J1023" i="4"/>
  <c r="K998" i="4"/>
  <c r="J999" i="4"/>
  <c r="K974" i="4"/>
  <c r="J975" i="4"/>
  <c r="K950" i="4"/>
  <c r="J951" i="4"/>
  <c r="K934" i="4"/>
  <c r="J935" i="4"/>
  <c r="K910" i="4"/>
  <c r="J911" i="4"/>
  <c r="K886" i="4"/>
  <c r="J887" i="4"/>
  <c r="K862" i="4"/>
  <c r="J863" i="4"/>
  <c r="K838" i="4"/>
  <c r="J839" i="4"/>
  <c r="K814" i="4"/>
  <c r="J815" i="4"/>
  <c r="K782" i="4"/>
  <c r="J783" i="4"/>
  <c r="K758" i="4"/>
  <c r="J759" i="4"/>
  <c r="K734" i="4"/>
  <c r="J735" i="4"/>
  <c r="K710" i="4"/>
  <c r="J711" i="4"/>
  <c r="K694" i="4"/>
  <c r="J695" i="4"/>
  <c r="K670" i="4"/>
  <c r="J671" i="4"/>
  <c r="K646" i="4"/>
  <c r="J647" i="4"/>
  <c r="K622" i="4"/>
  <c r="J623" i="4"/>
  <c r="K598" i="4"/>
  <c r="J599" i="4"/>
  <c r="K566" i="4"/>
  <c r="J567" i="4"/>
  <c r="K542" i="4"/>
  <c r="J543" i="4"/>
  <c r="K518" i="4"/>
  <c r="J519" i="4"/>
  <c r="K494" i="4"/>
  <c r="J495" i="4"/>
  <c r="K470" i="4"/>
  <c r="J471" i="4"/>
  <c r="K446" i="4"/>
  <c r="J447" i="4"/>
  <c r="K422" i="4"/>
  <c r="J423" i="4"/>
  <c r="K398" i="4"/>
  <c r="J399" i="4"/>
  <c r="K374" i="4"/>
  <c r="J375" i="4"/>
  <c r="K350" i="4"/>
  <c r="J351" i="4"/>
  <c r="K326" i="4"/>
  <c r="J327" i="4"/>
  <c r="K302" i="4"/>
  <c r="J303" i="4"/>
  <c r="K278" i="4"/>
  <c r="J279" i="4"/>
  <c r="K254" i="4"/>
  <c r="J255" i="4"/>
  <c r="K230" i="4"/>
  <c r="J231" i="4"/>
  <c r="K214" i="4"/>
  <c r="J215" i="4"/>
  <c r="K190" i="4"/>
  <c r="J191" i="4"/>
  <c r="K166" i="4"/>
  <c r="J167" i="4"/>
  <c r="K142" i="4"/>
  <c r="J143" i="4"/>
  <c r="K126" i="4"/>
  <c r="J127" i="4"/>
  <c r="K102" i="4"/>
  <c r="J103" i="4"/>
  <c r="K86" i="4"/>
  <c r="J87" i="4"/>
  <c r="K70" i="4"/>
  <c r="J71" i="4"/>
  <c r="K54" i="4"/>
  <c r="J55" i="4"/>
  <c r="K38" i="4"/>
  <c r="J39" i="4"/>
  <c r="K22" i="4"/>
  <c r="J23" i="4"/>
  <c r="K1973" i="4"/>
  <c r="J1974" i="4"/>
  <c r="K1949" i="4"/>
  <c r="J1950" i="4"/>
  <c r="K1933" i="4"/>
  <c r="J1934" i="4"/>
  <c r="K1909" i="4"/>
  <c r="J1910" i="4"/>
  <c r="K1885" i="4"/>
  <c r="J1886" i="4"/>
  <c r="K1861" i="4"/>
  <c r="J1862" i="4"/>
  <c r="K1837" i="4"/>
  <c r="J1838" i="4"/>
  <c r="K1813" i="4"/>
  <c r="J1814" i="4"/>
  <c r="K1789" i="4"/>
  <c r="J1790" i="4"/>
  <c r="K1765" i="4"/>
  <c r="J1766" i="4"/>
  <c r="K1741" i="4"/>
  <c r="J1742" i="4"/>
  <c r="K1725" i="4"/>
  <c r="J1726" i="4"/>
  <c r="K1701" i="4"/>
  <c r="J1702" i="4"/>
  <c r="K1677" i="4"/>
  <c r="J1678" i="4"/>
  <c r="K1645" i="4"/>
  <c r="J1646" i="4"/>
  <c r="K1621" i="4"/>
  <c r="J1622" i="4"/>
  <c r="K1597" i="4"/>
  <c r="J1598" i="4"/>
  <c r="K1573" i="4"/>
  <c r="J1574" i="4"/>
  <c r="K1549" i="4"/>
  <c r="J1550" i="4"/>
  <c r="K1525" i="4"/>
  <c r="J1526" i="4"/>
  <c r="K1501" i="4"/>
  <c r="J1502" i="4"/>
  <c r="K1485" i="4"/>
  <c r="J1486" i="4"/>
  <c r="K1461" i="4"/>
  <c r="J1462" i="4"/>
  <c r="K1437" i="4"/>
  <c r="J1438" i="4"/>
  <c r="K1413" i="4"/>
  <c r="J1414" i="4"/>
  <c r="K1389" i="4"/>
  <c r="J1390" i="4"/>
  <c r="K1357" i="4"/>
  <c r="J1358" i="4"/>
  <c r="K1333" i="4"/>
  <c r="J1334" i="4"/>
  <c r="K1317" i="4"/>
  <c r="J1318" i="4"/>
  <c r="K1293" i="4"/>
  <c r="J1294" i="4"/>
  <c r="K1253" i="4"/>
  <c r="J1254" i="4"/>
  <c r="K1229" i="4"/>
  <c r="J1230" i="4"/>
  <c r="K1205" i="4"/>
  <c r="J1206" i="4"/>
  <c r="K1181" i="4"/>
  <c r="J1182" i="4"/>
  <c r="K1157" i="4"/>
  <c r="J1158" i="4"/>
  <c r="K1133" i="4"/>
  <c r="J1134" i="4"/>
  <c r="K1109" i="4"/>
  <c r="J1110" i="4"/>
  <c r="K1085" i="4"/>
  <c r="J1086" i="4"/>
  <c r="K1061" i="4"/>
  <c r="J1062" i="4"/>
  <c r="K1037" i="4"/>
  <c r="J1038" i="4"/>
  <c r="K1021" i="4"/>
  <c r="J1022" i="4"/>
  <c r="K997" i="4"/>
  <c r="J998" i="4"/>
  <c r="K973" i="4"/>
  <c r="J974" i="4"/>
  <c r="K949" i="4"/>
  <c r="J950" i="4"/>
  <c r="K925" i="4"/>
  <c r="J926" i="4"/>
  <c r="K901" i="4"/>
  <c r="J902" i="4"/>
  <c r="K877" i="4"/>
  <c r="J878" i="4"/>
  <c r="K845" i="4"/>
  <c r="J846" i="4"/>
  <c r="K821" i="4"/>
  <c r="J822" i="4"/>
  <c r="K797" i="4"/>
  <c r="J798" i="4"/>
  <c r="K773" i="4"/>
  <c r="J774" i="4"/>
  <c r="K749" i="4"/>
  <c r="J750" i="4"/>
  <c r="K725" i="4"/>
  <c r="J726" i="4"/>
  <c r="K701" i="4"/>
  <c r="J702" i="4"/>
  <c r="K677" i="4"/>
  <c r="J678" i="4"/>
  <c r="K653" i="4"/>
  <c r="J654" i="4"/>
  <c r="K637" i="4"/>
  <c r="J638" i="4"/>
  <c r="K613" i="4"/>
  <c r="J614" i="4"/>
  <c r="K589" i="4"/>
  <c r="J590" i="4"/>
  <c r="K565" i="4"/>
  <c r="J566" i="4"/>
  <c r="K541" i="4"/>
  <c r="J542" i="4"/>
  <c r="K517" i="4"/>
  <c r="J518" i="4"/>
  <c r="K493" i="4"/>
  <c r="J494" i="4"/>
  <c r="K461" i="4"/>
  <c r="J462" i="4"/>
  <c r="K437" i="4"/>
  <c r="J438" i="4"/>
  <c r="K413" i="4"/>
  <c r="J414" i="4"/>
  <c r="K389" i="4"/>
  <c r="J390" i="4"/>
  <c r="K365" i="4"/>
  <c r="J366" i="4"/>
  <c r="K341" i="4"/>
  <c r="J342" i="4"/>
  <c r="K317" i="4"/>
  <c r="J318" i="4"/>
  <c r="K293" i="4"/>
  <c r="J294" i="4"/>
  <c r="K269" i="4"/>
  <c r="J270" i="4"/>
  <c r="K245" i="4"/>
  <c r="J246" i="4"/>
  <c r="K221" i="4"/>
  <c r="J222" i="4"/>
  <c r="K197" i="4"/>
  <c r="J198" i="4"/>
  <c r="K173" i="4"/>
  <c r="J174" i="4"/>
  <c r="K149" i="4"/>
  <c r="J150" i="4"/>
  <c r="K125" i="4"/>
  <c r="J126" i="4"/>
  <c r="K101" i="4"/>
  <c r="J102" i="4"/>
  <c r="K85" i="4"/>
  <c r="J86" i="4"/>
  <c r="K61" i="4"/>
  <c r="J62" i="4"/>
  <c r="K37" i="4"/>
  <c r="J38" i="4"/>
  <c r="K13" i="4"/>
  <c r="J14" i="4"/>
  <c r="J1989" i="4"/>
  <c r="K1988" i="4"/>
  <c r="J1981" i="4"/>
  <c r="K1980" i="4"/>
  <c r="J1973" i="4"/>
  <c r="K1972" i="4"/>
  <c r="J1965" i="4"/>
  <c r="K1964" i="4"/>
  <c r="J1957" i="4"/>
  <c r="K1956" i="4"/>
  <c r="J1949" i="4"/>
  <c r="K1948" i="4"/>
  <c r="J1941" i="4"/>
  <c r="K1940" i="4"/>
  <c r="J1933" i="4"/>
  <c r="K1932" i="4"/>
  <c r="J1925" i="4"/>
  <c r="K1924" i="4"/>
  <c r="J1917" i="4"/>
  <c r="K1916" i="4"/>
  <c r="J1909" i="4"/>
  <c r="K1908" i="4"/>
  <c r="J1901" i="4"/>
  <c r="K1900" i="4"/>
  <c r="J1893" i="4"/>
  <c r="K1892" i="4"/>
  <c r="J1885" i="4"/>
  <c r="K1884" i="4"/>
  <c r="J1877" i="4"/>
  <c r="K1876" i="4"/>
  <c r="J1869" i="4"/>
  <c r="K1868" i="4"/>
  <c r="J1861" i="4"/>
  <c r="K1860" i="4"/>
  <c r="J1853" i="4"/>
  <c r="K1852" i="4"/>
  <c r="J1845" i="4"/>
  <c r="K1844" i="4"/>
  <c r="J1837" i="4"/>
  <c r="K1836" i="4"/>
  <c r="J1829" i="4"/>
  <c r="K1828" i="4"/>
  <c r="J1821" i="4"/>
  <c r="K1820" i="4"/>
  <c r="J1813" i="4"/>
  <c r="K1812" i="4"/>
  <c r="J1805" i="4"/>
  <c r="K1804" i="4"/>
  <c r="J1797" i="4"/>
  <c r="K1796" i="4"/>
  <c r="J1789" i="4"/>
  <c r="K1788" i="4"/>
  <c r="J1781" i="4"/>
  <c r="K1780" i="4"/>
  <c r="J1773" i="4"/>
  <c r="K1772" i="4"/>
  <c r="J1765" i="4"/>
  <c r="K1764" i="4"/>
  <c r="J1757" i="4"/>
  <c r="K1756" i="4"/>
  <c r="J1749" i="4"/>
  <c r="K1748" i="4"/>
  <c r="J1741" i="4"/>
  <c r="K1740" i="4"/>
  <c r="J1733" i="4"/>
  <c r="K1732" i="4"/>
  <c r="J1725" i="4"/>
  <c r="K1724" i="4"/>
  <c r="J1717" i="4"/>
  <c r="K1716" i="4"/>
  <c r="J1709" i="4"/>
  <c r="K1708" i="4"/>
  <c r="J1701" i="4"/>
  <c r="K1700" i="4"/>
  <c r="J1693" i="4"/>
  <c r="K1692" i="4"/>
  <c r="J1685" i="4"/>
  <c r="K1684" i="4"/>
  <c r="J1677" i="4"/>
  <c r="K1676" i="4"/>
  <c r="J1669" i="4"/>
  <c r="K1668" i="4"/>
  <c r="J1661" i="4"/>
  <c r="K1660" i="4"/>
  <c r="J1653" i="4"/>
  <c r="K1652" i="4"/>
  <c r="J1645" i="4"/>
  <c r="K1644" i="4"/>
  <c r="J1637" i="4"/>
  <c r="K1636" i="4"/>
  <c r="J1629" i="4"/>
  <c r="K1628" i="4"/>
  <c r="J1621" i="4"/>
  <c r="K1620" i="4"/>
  <c r="J1613" i="4"/>
  <c r="K1612" i="4"/>
  <c r="J1605" i="4"/>
  <c r="K1604" i="4"/>
  <c r="J1597" i="4"/>
  <c r="K1596" i="4"/>
  <c r="J1589" i="4"/>
  <c r="K1588" i="4"/>
  <c r="J1581" i="4"/>
  <c r="K1580" i="4"/>
  <c r="J1573" i="4"/>
  <c r="K1572" i="4"/>
  <c r="J1565" i="4"/>
  <c r="K1564" i="4"/>
  <c r="J1557" i="4"/>
  <c r="K1556" i="4"/>
  <c r="J1549" i="4"/>
  <c r="K1548" i="4"/>
  <c r="J1541" i="4"/>
  <c r="K1540" i="4"/>
  <c r="J1533" i="4"/>
  <c r="K1532" i="4"/>
  <c r="J1525" i="4"/>
  <c r="K1524" i="4"/>
  <c r="J1517" i="4"/>
  <c r="K1516" i="4"/>
  <c r="J1509" i="4"/>
  <c r="K1508" i="4"/>
  <c r="J1501" i="4"/>
  <c r="K1500" i="4"/>
  <c r="J1493" i="4"/>
  <c r="K1492" i="4"/>
  <c r="J1485" i="4"/>
  <c r="K1484" i="4"/>
  <c r="J1477" i="4"/>
  <c r="K1476" i="4"/>
  <c r="J1469" i="4"/>
  <c r="K1468" i="4"/>
  <c r="J1461" i="4"/>
  <c r="K1460" i="4"/>
  <c r="J1453" i="4"/>
  <c r="K1452" i="4"/>
  <c r="J1445" i="4"/>
  <c r="K1444" i="4"/>
  <c r="J1437" i="4"/>
  <c r="K1436" i="4"/>
  <c r="J1429" i="4"/>
  <c r="K1428" i="4"/>
  <c r="J1421" i="4"/>
  <c r="K1420" i="4"/>
  <c r="J1413" i="4"/>
  <c r="K1412" i="4"/>
  <c r="J1405" i="4"/>
  <c r="K1404" i="4"/>
  <c r="J1397" i="4"/>
  <c r="K1396" i="4"/>
  <c r="J1389" i="4"/>
  <c r="K1388" i="4"/>
  <c r="J1381" i="4"/>
  <c r="K1380" i="4"/>
  <c r="J1373" i="4"/>
  <c r="K1372" i="4"/>
  <c r="J1365" i="4"/>
  <c r="K1364" i="4"/>
  <c r="J1357" i="4"/>
  <c r="K1356" i="4"/>
  <c r="J1349" i="4"/>
  <c r="K1348" i="4"/>
  <c r="J1341" i="4"/>
  <c r="K1340" i="4"/>
  <c r="J1333" i="4"/>
  <c r="K1332" i="4"/>
  <c r="J1325" i="4"/>
  <c r="K1324" i="4"/>
  <c r="J1317" i="4"/>
  <c r="K1316" i="4"/>
  <c r="J1309" i="4"/>
  <c r="K1308" i="4"/>
  <c r="J1301" i="4"/>
  <c r="K1300" i="4"/>
  <c r="J1293" i="4"/>
  <c r="K1292" i="4"/>
  <c r="J1285" i="4"/>
  <c r="K1284" i="4"/>
  <c r="J1277" i="4"/>
  <c r="K1276" i="4"/>
  <c r="J1269" i="4"/>
  <c r="K1268" i="4"/>
  <c r="J1261" i="4"/>
  <c r="K1260" i="4"/>
  <c r="J1253" i="4"/>
  <c r="K1252" i="4"/>
  <c r="J1245" i="4"/>
  <c r="K1244" i="4"/>
  <c r="K1236" i="4"/>
  <c r="J1237" i="4"/>
  <c r="K1228" i="4"/>
  <c r="J1229" i="4"/>
  <c r="K1220" i="4"/>
  <c r="J1221" i="4"/>
  <c r="K1212" i="4"/>
  <c r="J1213" i="4"/>
  <c r="K1204" i="4"/>
  <c r="J1205" i="4"/>
  <c r="K1196" i="4"/>
  <c r="J1197" i="4"/>
  <c r="K1188" i="4"/>
  <c r="J1189" i="4"/>
  <c r="K1180" i="4"/>
  <c r="J1181" i="4"/>
  <c r="K1172" i="4"/>
  <c r="J1173" i="4"/>
  <c r="K1164" i="4"/>
  <c r="J1165" i="4"/>
  <c r="K1156" i="4"/>
  <c r="J1157" i="4"/>
  <c r="K1148" i="4"/>
  <c r="J1149" i="4"/>
  <c r="K1140" i="4"/>
  <c r="J1141" i="4"/>
  <c r="K1132" i="4"/>
  <c r="J1133" i="4"/>
  <c r="K1124" i="4"/>
  <c r="J1125" i="4"/>
  <c r="K1116" i="4"/>
  <c r="J1117" i="4"/>
  <c r="K1108" i="4"/>
  <c r="J1109" i="4"/>
  <c r="K1100" i="4"/>
  <c r="J1101" i="4"/>
  <c r="K1092" i="4"/>
  <c r="J1093" i="4"/>
  <c r="K1084" i="4"/>
  <c r="J1085" i="4"/>
  <c r="K1076" i="4"/>
  <c r="J1077" i="4"/>
  <c r="K1068" i="4"/>
  <c r="J1069" i="4"/>
  <c r="K1060" i="4"/>
  <c r="J1061" i="4"/>
  <c r="K1052" i="4"/>
  <c r="J1053" i="4"/>
  <c r="K1044" i="4"/>
  <c r="J1045" i="4"/>
  <c r="K1036" i="4"/>
  <c r="J1037" i="4"/>
  <c r="K1028" i="4"/>
  <c r="J1029" i="4"/>
  <c r="K1020" i="4"/>
  <c r="J1021" i="4"/>
  <c r="K1012" i="4"/>
  <c r="J1013" i="4"/>
  <c r="K1004" i="4"/>
  <c r="J1005" i="4"/>
  <c r="K996" i="4"/>
  <c r="J997" i="4"/>
  <c r="K988" i="4"/>
  <c r="J989" i="4"/>
  <c r="K980" i="4"/>
  <c r="J981" i="4"/>
  <c r="K972" i="4"/>
  <c r="J973" i="4"/>
  <c r="K964" i="4"/>
  <c r="J965" i="4"/>
  <c r="K956" i="4"/>
  <c r="J957" i="4"/>
  <c r="K948" i="4"/>
  <c r="J949" i="4"/>
  <c r="K940" i="4"/>
  <c r="J941" i="4"/>
  <c r="K932" i="4"/>
  <c r="J933" i="4"/>
  <c r="K924" i="4"/>
  <c r="J925" i="4"/>
  <c r="K916" i="4"/>
  <c r="J917" i="4"/>
  <c r="K908" i="4"/>
  <c r="J909" i="4"/>
  <c r="K900" i="4"/>
  <c r="J901" i="4"/>
  <c r="K892" i="4"/>
  <c r="J893" i="4"/>
  <c r="K884" i="4"/>
  <c r="J885" i="4"/>
  <c r="K876" i="4"/>
  <c r="J877" i="4"/>
  <c r="K868" i="4"/>
  <c r="J869" i="4"/>
  <c r="K860" i="4"/>
  <c r="J861" i="4"/>
  <c r="K852" i="4"/>
  <c r="J853" i="4"/>
  <c r="K844" i="4"/>
  <c r="J845" i="4"/>
  <c r="K836" i="4"/>
  <c r="J837" i="4"/>
  <c r="K828" i="4"/>
  <c r="J829" i="4"/>
  <c r="K820" i="4"/>
  <c r="J821" i="4"/>
  <c r="K812" i="4"/>
  <c r="J813" i="4"/>
  <c r="K804" i="4"/>
  <c r="J805" i="4"/>
  <c r="K796" i="4"/>
  <c r="J797" i="4"/>
  <c r="K788" i="4"/>
  <c r="J789" i="4"/>
  <c r="K780" i="4"/>
  <c r="J781" i="4"/>
  <c r="K772" i="4"/>
  <c r="J773" i="4"/>
  <c r="K764" i="4"/>
  <c r="J765" i="4"/>
  <c r="K756" i="4"/>
  <c r="J757" i="4"/>
  <c r="K748" i="4"/>
  <c r="J749" i="4"/>
  <c r="K740" i="4"/>
  <c r="J741" i="4"/>
  <c r="K732" i="4"/>
  <c r="J733" i="4"/>
  <c r="K724" i="4"/>
  <c r="J725" i="4"/>
  <c r="K716" i="4"/>
  <c r="J717" i="4"/>
  <c r="K708" i="4"/>
  <c r="J709" i="4"/>
  <c r="K700" i="4"/>
  <c r="J701" i="4"/>
  <c r="K692" i="4"/>
  <c r="J693" i="4"/>
  <c r="K684" i="4"/>
  <c r="J685" i="4"/>
  <c r="K676" i="4"/>
  <c r="J677" i="4"/>
  <c r="K668" i="4"/>
  <c r="J669" i="4"/>
  <c r="K660" i="4"/>
  <c r="J661" i="4"/>
  <c r="K652" i="4"/>
  <c r="J653" i="4"/>
  <c r="K644" i="4"/>
  <c r="J645" i="4"/>
  <c r="K636" i="4"/>
  <c r="J637" i="4"/>
  <c r="K628" i="4"/>
  <c r="J629" i="4"/>
  <c r="K620" i="4"/>
  <c r="J621" i="4"/>
  <c r="K612" i="4"/>
  <c r="J613" i="4"/>
  <c r="K604" i="4"/>
  <c r="J605" i="4"/>
  <c r="K596" i="4"/>
  <c r="J597" i="4"/>
  <c r="K588" i="4"/>
  <c r="J589" i="4"/>
  <c r="K580" i="4"/>
  <c r="J581" i="4"/>
  <c r="K572" i="4"/>
  <c r="J573" i="4"/>
  <c r="K564" i="4"/>
  <c r="J565" i="4"/>
  <c r="K556" i="4"/>
  <c r="J557" i="4"/>
  <c r="K548" i="4"/>
  <c r="J549" i="4"/>
  <c r="K540" i="4"/>
  <c r="J541" i="4"/>
  <c r="K532" i="4"/>
  <c r="J533" i="4"/>
  <c r="K524" i="4"/>
  <c r="J525" i="4"/>
  <c r="K516" i="4"/>
  <c r="J517" i="4"/>
  <c r="K508" i="4"/>
  <c r="J509" i="4"/>
  <c r="K500" i="4"/>
  <c r="J501" i="4"/>
  <c r="K492" i="4"/>
  <c r="J493" i="4"/>
  <c r="K484" i="4"/>
  <c r="J485" i="4"/>
  <c r="K476" i="4"/>
  <c r="J477" i="4"/>
  <c r="K468" i="4"/>
  <c r="J469" i="4"/>
  <c r="K460" i="4"/>
  <c r="J461" i="4"/>
  <c r="K452" i="4"/>
  <c r="J453" i="4"/>
  <c r="K444" i="4"/>
  <c r="J445" i="4"/>
  <c r="K436" i="4"/>
  <c r="J437" i="4"/>
  <c r="K428" i="4"/>
  <c r="J429" i="4"/>
  <c r="K420" i="4"/>
  <c r="J421" i="4"/>
  <c r="K412" i="4"/>
  <c r="J413" i="4"/>
  <c r="K404" i="4"/>
  <c r="J405" i="4"/>
  <c r="K396" i="4"/>
  <c r="J397" i="4"/>
  <c r="K388" i="4"/>
  <c r="J389" i="4"/>
  <c r="K380" i="4"/>
  <c r="J381" i="4"/>
  <c r="K372" i="4"/>
  <c r="J373" i="4"/>
  <c r="K364" i="4"/>
  <c r="J365" i="4"/>
  <c r="K356" i="4"/>
  <c r="J357" i="4"/>
  <c r="K348" i="4"/>
  <c r="J349" i="4"/>
  <c r="K340" i="4"/>
  <c r="J341" i="4"/>
  <c r="K332" i="4"/>
  <c r="J333" i="4"/>
  <c r="K324" i="4"/>
  <c r="J325" i="4"/>
  <c r="K316" i="4"/>
  <c r="J317" i="4"/>
  <c r="K308" i="4"/>
  <c r="J309" i="4"/>
  <c r="K300" i="4"/>
  <c r="J301" i="4"/>
  <c r="K292" i="4"/>
  <c r="J293" i="4"/>
  <c r="K284" i="4"/>
  <c r="J285" i="4"/>
  <c r="K276" i="4"/>
  <c r="J277" i="4"/>
  <c r="K268" i="4"/>
  <c r="J269" i="4"/>
  <c r="K260" i="4"/>
  <c r="J261" i="4"/>
  <c r="K252" i="4"/>
  <c r="J253" i="4"/>
  <c r="K244" i="4"/>
  <c r="J245" i="4"/>
  <c r="K236" i="4"/>
  <c r="J237" i="4"/>
  <c r="K228" i="4"/>
  <c r="J229" i="4"/>
  <c r="K220" i="4"/>
  <c r="J221" i="4"/>
  <c r="K212" i="4"/>
  <c r="J213" i="4"/>
  <c r="K204" i="4"/>
  <c r="J205" i="4"/>
  <c r="K196" i="4"/>
  <c r="J197" i="4"/>
  <c r="K188" i="4"/>
  <c r="J189" i="4"/>
  <c r="K180" i="4"/>
  <c r="J181" i="4"/>
  <c r="K172" i="4"/>
  <c r="J173" i="4"/>
  <c r="K164" i="4"/>
  <c r="J165" i="4"/>
  <c r="K156" i="4"/>
  <c r="J157" i="4"/>
  <c r="K148" i="4"/>
  <c r="J149" i="4"/>
  <c r="K140" i="4"/>
  <c r="J141" i="4"/>
  <c r="K132" i="4"/>
  <c r="J133" i="4"/>
  <c r="K124" i="4"/>
  <c r="J125" i="4"/>
  <c r="K116" i="4"/>
  <c r="J117" i="4"/>
  <c r="K108" i="4"/>
  <c r="J109" i="4"/>
  <c r="K100" i="4"/>
  <c r="J101" i="4"/>
  <c r="K92" i="4"/>
  <c r="J93" i="4"/>
  <c r="K84" i="4"/>
  <c r="J85" i="4"/>
  <c r="K76" i="4"/>
  <c r="J77" i="4"/>
  <c r="K68" i="4"/>
  <c r="J69" i="4"/>
  <c r="K60" i="4"/>
  <c r="J61" i="4"/>
  <c r="K52" i="4"/>
  <c r="J53" i="4"/>
  <c r="K44" i="4"/>
  <c r="J45" i="4"/>
  <c r="K36" i="4"/>
  <c r="J37" i="4"/>
  <c r="K28" i="4"/>
  <c r="J29" i="4"/>
  <c r="K20" i="4"/>
  <c r="J21" i="4"/>
  <c r="K12" i="4"/>
  <c r="J13" i="4"/>
  <c r="E1996" i="4"/>
  <c r="P1996" i="4" s="1"/>
  <c r="Q1996" i="4" s="1"/>
  <c r="K1969" i="4"/>
  <c r="J1970" i="4"/>
  <c r="K1937" i="4"/>
  <c r="J1938" i="4"/>
  <c r="K1905" i="4"/>
  <c r="J1906" i="4"/>
  <c r="K1873" i="4"/>
  <c r="J1874" i="4"/>
  <c r="K1833" i="4"/>
  <c r="J1834" i="4"/>
  <c r="K1801" i="4"/>
  <c r="J1802" i="4"/>
  <c r="K1769" i="4"/>
  <c r="J1770" i="4"/>
  <c r="K1745" i="4"/>
  <c r="J1746" i="4"/>
  <c r="K1721" i="4"/>
  <c r="J1722" i="4"/>
  <c r="K1689" i="4"/>
  <c r="J1690" i="4"/>
  <c r="K1649" i="4"/>
  <c r="J1650" i="4"/>
  <c r="K1617" i="4"/>
  <c r="J1618" i="4"/>
  <c r="K1585" i="4"/>
  <c r="J1586" i="4"/>
  <c r="K1553" i="4"/>
  <c r="J1554" i="4"/>
  <c r="K1529" i="4"/>
  <c r="J1530" i="4"/>
  <c r="K1497" i="4"/>
  <c r="J1498" i="4"/>
  <c r="K1465" i="4"/>
  <c r="J1466" i="4"/>
  <c r="K1441" i="4"/>
  <c r="J1442" i="4"/>
  <c r="K1409" i="4"/>
  <c r="J1410" i="4"/>
  <c r="K1377" i="4"/>
  <c r="J1378" i="4"/>
  <c r="K1345" i="4"/>
  <c r="J1346" i="4"/>
  <c r="K1313" i="4"/>
  <c r="J1314" i="4"/>
  <c r="K1281" i="4"/>
  <c r="J1282" i="4"/>
  <c r="K1249" i="4"/>
  <c r="J1250" i="4"/>
  <c r="K1217" i="4"/>
  <c r="J1218" i="4"/>
  <c r="K1185" i="4"/>
  <c r="J1186" i="4"/>
  <c r="K1153" i="4"/>
  <c r="J1154" i="4"/>
  <c r="K1113" i="4"/>
  <c r="J1114" i="4"/>
  <c r="K1081" i="4"/>
  <c r="J1082" i="4"/>
  <c r="K1057" i="4"/>
  <c r="J1058" i="4"/>
  <c r="K1025" i="4"/>
  <c r="J1026" i="4"/>
  <c r="K993" i="4"/>
  <c r="J994" i="4"/>
  <c r="K961" i="4"/>
  <c r="J962" i="4"/>
  <c r="K929" i="4"/>
  <c r="J930" i="4"/>
  <c r="K905" i="4"/>
  <c r="J906" i="4"/>
  <c r="K873" i="4"/>
  <c r="J874" i="4"/>
  <c r="K841" i="4"/>
  <c r="J842" i="4"/>
  <c r="K793" i="4"/>
  <c r="J794" i="4"/>
  <c r="K761" i="4"/>
  <c r="J762" i="4"/>
  <c r="K729" i="4"/>
  <c r="J730" i="4"/>
  <c r="K697" i="4"/>
  <c r="J698" i="4"/>
  <c r="K665" i="4"/>
  <c r="J666" i="4"/>
  <c r="K625" i="4"/>
  <c r="J626" i="4"/>
  <c r="K593" i="4"/>
  <c r="J594" i="4"/>
  <c r="K561" i="4"/>
  <c r="J562" i="4"/>
  <c r="K537" i="4"/>
  <c r="J538" i="4"/>
  <c r="K505" i="4"/>
  <c r="J506" i="4"/>
  <c r="K473" i="4"/>
  <c r="J474" i="4"/>
  <c r="K441" i="4"/>
  <c r="J442" i="4"/>
  <c r="K409" i="4"/>
  <c r="J410" i="4"/>
  <c r="K377" i="4"/>
  <c r="J378" i="4"/>
  <c r="K345" i="4"/>
  <c r="J346" i="4"/>
  <c r="K305" i="4"/>
  <c r="J306" i="4"/>
  <c r="K273" i="4"/>
  <c r="J274" i="4"/>
  <c r="K241" i="4"/>
  <c r="J242" i="4"/>
  <c r="K209" i="4"/>
  <c r="J210" i="4"/>
  <c r="K177" i="4"/>
  <c r="J178" i="4"/>
  <c r="K153" i="4"/>
  <c r="J154" i="4"/>
  <c r="K129" i="4"/>
  <c r="J130" i="4"/>
  <c r="K97" i="4"/>
  <c r="J98" i="4"/>
  <c r="K73" i="4"/>
  <c r="J74" i="4"/>
  <c r="K41" i="4"/>
  <c r="J42" i="4"/>
  <c r="K17" i="4"/>
  <c r="J18" i="4"/>
  <c r="K1992" i="4"/>
  <c r="J1993" i="4"/>
  <c r="K1968" i="4"/>
  <c r="J1969" i="4"/>
  <c r="K1944" i="4"/>
  <c r="J1945" i="4"/>
  <c r="K1920" i="4"/>
  <c r="J1921" i="4"/>
  <c r="K1896" i="4"/>
  <c r="J1897" i="4"/>
  <c r="K1872" i="4"/>
  <c r="J1873" i="4"/>
  <c r="K1848" i="4"/>
  <c r="J1849" i="4"/>
  <c r="K1824" i="4"/>
  <c r="J1825" i="4"/>
  <c r="K1800" i="4"/>
  <c r="J1801" i="4"/>
  <c r="K1776" i="4"/>
  <c r="J1777" i="4"/>
  <c r="K1752" i="4"/>
  <c r="J1753" i="4"/>
  <c r="K1720" i="4"/>
  <c r="J1721" i="4"/>
  <c r="K1696" i="4"/>
  <c r="J1697" i="4"/>
  <c r="K1672" i="4"/>
  <c r="J1673" i="4"/>
  <c r="K1648" i="4"/>
  <c r="J1649" i="4"/>
  <c r="K1624" i="4"/>
  <c r="J1625" i="4"/>
  <c r="K1600" i="4"/>
  <c r="J1601" i="4"/>
  <c r="K1576" i="4"/>
  <c r="J1577" i="4"/>
  <c r="K1552" i="4"/>
  <c r="J1553" i="4"/>
  <c r="K1528" i="4"/>
  <c r="J1529" i="4"/>
  <c r="K1504" i="4"/>
  <c r="J1505" i="4"/>
  <c r="K1480" i="4"/>
  <c r="J1481" i="4"/>
  <c r="K1456" i="4"/>
  <c r="J1457" i="4"/>
  <c r="K1432" i="4"/>
  <c r="J1433" i="4"/>
  <c r="K1416" i="4"/>
  <c r="J1417" i="4"/>
  <c r="K1392" i="4"/>
  <c r="J1393" i="4"/>
  <c r="K1368" i="4"/>
  <c r="J1369" i="4"/>
  <c r="K1344" i="4"/>
  <c r="J1345" i="4"/>
  <c r="K1320" i="4"/>
  <c r="J1321" i="4"/>
  <c r="K1296" i="4"/>
  <c r="J1297" i="4"/>
  <c r="K1272" i="4"/>
  <c r="J1273" i="4"/>
  <c r="K1248" i="4"/>
  <c r="J1249" i="4"/>
  <c r="K1224" i="4"/>
  <c r="J1225" i="4"/>
  <c r="K1200" i="4"/>
  <c r="J1201" i="4"/>
  <c r="K1176" i="4"/>
  <c r="J1177" i="4"/>
  <c r="K1152" i="4"/>
  <c r="J1153" i="4"/>
  <c r="K1128" i="4"/>
  <c r="J1129" i="4"/>
  <c r="K1104" i="4"/>
  <c r="J1105" i="4"/>
  <c r="K1080" i="4"/>
  <c r="J1081" i="4"/>
  <c r="K1056" i="4"/>
  <c r="J1057" i="4"/>
  <c r="K1032" i="4"/>
  <c r="J1033" i="4"/>
  <c r="K1008" i="4"/>
  <c r="J1009" i="4"/>
  <c r="K992" i="4"/>
  <c r="J993" i="4"/>
  <c r="K968" i="4"/>
  <c r="J969" i="4"/>
  <c r="K944" i="4"/>
  <c r="J945" i="4"/>
  <c r="K912" i="4"/>
  <c r="J913" i="4"/>
  <c r="K880" i="4"/>
  <c r="J881" i="4"/>
  <c r="K856" i="4"/>
  <c r="J857" i="4"/>
  <c r="K832" i="4"/>
  <c r="J833" i="4"/>
  <c r="K808" i="4"/>
  <c r="J809" i="4"/>
  <c r="K784" i="4"/>
  <c r="J785" i="4"/>
  <c r="K760" i="4"/>
  <c r="J761" i="4"/>
  <c r="K744" i="4"/>
  <c r="J745" i="4"/>
  <c r="K720" i="4"/>
  <c r="J721" i="4"/>
  <c r="K696" i="4"/>
  <c r="J697" i="4"/>
  <c r="K672" i="4"/>
  <c r="J673" i="4"/>
  <c r="J649" i="4"/>
  <c r="K648" i="4"/>
  <c r="J625" i="4"/>
  <c r="K624" i="4"/>
  <c r="K600" i="4"/>
  <c r="J601" i="4"/>
  <c r="K576" i="4"/>
  <c r="J577" i="4"/>
  <c r="K552" i="4"/>
  <c r="J553" i="4"/>
  <c r="J529" i="4"/>
  <c r="K528" i="4"/>
  <c r="K504" i="4"/>
  <c r="J505" i="4"/>
  <c r="K480" i="4"/>
  <c r="J481" i="4"/>
  <c r="K456" i="4"/>
  <c r="J457" i="4"/>
  <c r="J433" i="4"/>
  <c r="K432" i="4"/>
  <c r="K408" i="4"/>
  <c r="J409" i="4"/>
  <c r="K384" i="4"/>
  <c r="J385" i="4"/>
  <c r="K360" i="4"/>
  <c r="J361" i="4"/>
  <c r="J337" i="4"/>
  <c r="K336" i="4"/>
  <c r="K312" i="4"/>
  <c r="J313" i="4"/>
  <c r="K288" i="4"/>
  <c r="J289" i="4"/>
  <c r="K264" i="4"/>
  <c r="J265" i="4"/>
  <c r="J241" i="4"/>
  <c r="K240" i="4"/>
  <c r="K216" i="4"/>
  <c r="J217" i="4"/>
  <c r="K192" i="4"/>
  <c r="J193" i="4"/>
  <c r="K168" i="4"/>
  <c r="J169" i="4"/>
  <c r="K136" i="4"/>
  <c r="J137" i="4"/>
  <c r="K104" i="4"/>
  <c r="J105" i="4"/>
  <c r="K72" i="4"/>
  <c r="J73" i="4"/>
  <c r="K40" i="4"/>
  <c r="J41" i="4"/>
  <c r="J17" i="4"/>
  <c r="K16" i="4"/>
  <c r="J1991" i="4"/>
  <c r="K1990" i="4"/>
  <c r="J1967" i="4"/>
  <c r="K1966" i="4"/>
  <c r="J1943" i="4"/>
  <c r="K1942" i="4"/>
  <c r="J1919" i="4"/>
  <c r="K1918" i="4"/>
  <c r="J1895" i="4"/>
  <c r="K1894" i="4"/>
  <c r="J1871" i="4"/>
  <c r="K1870" i="4"/>
  <c r="J1847" i="4"/>
  <c r="K1846" i="4"/>
  <c r="K1822" i="4"/>
  <c r="J1823" i="4"/>
  <c r="J1799" i="4"/>
  <c r="K1798" i="4"/>
  <c r="K1774" i="4"/>
  <c r="J1775" i="4"/>
  <c r="K1758" i="4"/>
  <c r="J1759" i="4"/>
  <c r="J1735" i="4"/>
  <c r="K1734" i="4"/>
  <c r="K1710" i="4"/>
  <c r="J1711" i="4"/>
  <c r="J1687" i="4"/>
  <c r="K1686" i="4"/>
  <c r="J1663" i="4"/>
  <c r="K1662" i="4"/>
  <c r="K1630" i="4"/>
  <c r="J1631" i="4"/>
  <c r="J1607" i="4"/>
  <c r="K1606" i="4"/>
  <c r="J1591" i="4"/>
  <c r="K1590" i="4"/>
  <c r="J1567" i="4"/>
  <c r="K1566" i="4"/>
  <c r="J1543" i="4"/>
  <c r="K1542" i="4"/>
  <c r="J1519" i="4"/>
  <c r="K1518" i="4"/>
  <c r="J1495" i="4"/>
  <c r="K1494" i="4"/>
  <c r="J1471" i="4"/>
  <c r="K1470" i="4"/>
  <c r="J1447" i="4"/>
  <c r="K1446" i="4"/>
  <c r="J1423" i="4"/>
  <c r="K1422" i="4"/>
  <c r="J1399" i="4"/>
  <c r="K1398" i="4"/>
  <c r="K1374" i="4"/>
  <c r="J1375" i="4"/>
  <c r="J1351" i="4"/>
  <c r="K1350" i="4"/>
  <c r="K1326" i="4"/>
  <c r="J1327" i="4"/>
  <c r="J1303" i="4"/>
  <c r="K1302" i="4"/>
  <c r="J1279" i="4"/>
  <c r="K1278" i="4"/>
  <c r="J1255" i="4"/>
  <c r="K1254" i="4"/>
  <c r="K1230" i="4"/>
  <c r="J1231" i="4"/>
  <c r="K1206" i="4"/>
  <c r="J1207" i="4"/>
  <c r="K1182" i="4"/>
  <c r="J1183" i="4"/>
  <c r="K1158" i="4"/>
  <c r="J1159" i="4"/>
  <c r="K1134" i="4"/>
  <c r="J1135" i="4"/>
  <c r="K1110" i="4"/>
  <c r="J1111" i="4"/>
  <c r="K1086" i="4"/>
  <c r="J1087" i="4"/>
  <c r="K1062" i="4"/>
  <c r="J1063" i="4"/>
  <c r="K1038" i="4"/>
  <c r="J1039" i="4"/>
  <c r="K1014" i="4"/>
  <c r="J1015" i="4"/>
  <c r="K990" i="4"/>
  <c r="J991" i="4"/>
  <c r="K966" i="4"/>
  <c r="J967" i="4"/>
  <c r="K942" i="4"/>
  <c r="J943" i="4"/>
  <c r="K918" i="4"/>
  <c r="J919" i="4"/>
  <c r="K894" i="4"/>
  <c r="J895" i="4"/>
  <c r="K870" i="4"/>
  <c r="J871" i="4"/>
  <c r="K846" i="4"/>
  <c r="J847" i="4"/>
  <c r="K822" i="4"/>
  <c r="J823" i="4"/>
  <c r="K798" i="4"/>
  <c r="J799" i="4"/>
  <c r="K774" i="4"/>
  <c r="J775" i="4"/>
  <c r="K750" i="4"/>
  <c r="J751" i="4"/>
  <c r="K726" i="4"/>
  <c r="J727" i="4"/>
  <c r="K702" i="4"/>
  <c r="J703" i="4"/>
  <c r="K678" i="4"/>
  <c r="J679" i="4"/>
  <c r="K654" i="4"/>
  <c r="J655" i="4"/>
  <c r="K630" i="4"/>
  <c r="J631" i="4"/>
  <c r="K606" i="4"/>
  <c r="J607" i="4"/>
  <c r="K582" i="4"/>
  <c r="J583" i="4"/>
  <c r="K558" i="4"/>
  <c r="J559" i="4"/>
  <c r="K526" i="4"/>
  <c r="J527" i="4"/>
  <c r="K502" i="4"/>
  <c r="J503" i="4"/>
  <c r="K478" i="4"/>
  <c r="J479" i="4"/>
  <c r="K454" i="4"/>
  <c r="J455" i="4"/>
  <c r="K430" i="4"/>
  <c r="J431" i="4"/>
  <c r="K406" i="4"/>
  <c r="J407" i="4"/>
  <c r="K382" i="4"/>
  <c r="J383" i="4"/>
  <c r="K358" i="4"/>
  <c r="J359" i="4"/>
  <c r="K334" i="4"/>
  <c r="J335" i="4"/>
  <c r="K318" i="4"/>
  <c r="J319" i="4"/>
  <c r="K294" i="4"/>
  <c r="J295" i="4"/>
  <c r="K270" i="4"/>
  <c r="J271" i="4"/>
  <c r="K246" i="4"/>
  <c r="J247" i="4"/>
  <c r="K222" i="4"/>
  <c r="J223" i="4"/>
  <c r="K198" i="4"/>
  <c r="J199" i="4"/>
  <c r="K174" i="4"/>
  <c r="J175" i="4"/>
  <c r="K150" i="4"/>
  <c r="J151" i="4"/>
  <c r="K110" i="4"/>
  <c r="J111" i="4"/>
  <c r="K1989" i="4"/>
  <c r="J1990" i="4"/>
  <c r="K1965" i="4"/>
  <c r="J1966" i="4"/>
  <c r="K1941" i="4"/>
  <c r="J1942" i="4"/>
  <c r="K1917" i="4"/>
  <c r="J1918" i="4"/>
  <c r="K1893" i="4"/>
  <c r="J1894" i="4"/>
  <c r="K1869" i="4"/>
  <c r="J1870" i="4"/>
  <c r="K1845" i="4"/>
  <c r="J1846" i="4"/>
  <c r="K1821" i="4"/>
  <c r="J1822" i="4"/>
  <c r="K1797" i="4"/>
  <c r="J1798" i="4"/>
  <c r="K1773" i="4"/>
  <c r="J1774" i="4"/>
  <c r="K1757" i="4"/>
  <c r="J1758" i="4"/>
  <c r="K1733" i="4"/>
  <c r="J1734" i="4"/>
  <c r="K1709" i="4"/>
  <c r="J1710" i="4"/>
  <c r="K1685" i="4"/>
  <c r="J1686" i="4"/>
  <c r="K1661" i="4"/>
  <c r="J1662" i="4"/>
  <c r="K1637" i="4"/>
  <c r="J1638" i="4"/>
  <c r="K1613" i="4"/>
  <c r="J1614" i="4"/>
  <c r="K1589" i="4"/>
  <c r="J1590" i="4"/>
  <c r="K1565" i="4"/>
  <c r="J1566" i="4"/>
  <c r="K1541" i="4"/>
  <c r="J1542" i="4"/>
  <c r="K1517" i="4"/>
  <c r="J1518" i="4"/>
  <c r="K1493" i="4"/>
  <c r="J1494" i="4"/>
  <c r="K1469" i="4"/>
  <c r="J1470" i="4"/>
  <c r="K1445" i="4"/>
  <c r="J1446" i="4"/>
  <c r="K1421" i="4"/>
  <c r="J1422" i="4"/>
  <c r="K1397" i="4"/>
  <c r="J1398" i="4"/>
  <c r="K1373" i="4"/>
  <c r="J1374" i="4"/>
  <c r="K1349" i="4"/>
  <c r="J1350" i="4"/>
  <c r="K1325" i="4"/>
  <c r="J1326" i="4"/>
  <c r="K1301" i="4"/>
  <c r="J1302" i="4"/>
  <c r="K1285" i="4"/>
  <c r="J1286" i="4"/>
  <c r="K1269" i="4"/>
  <c r="J1270" i="4"/>
  <c r="K1245" i="4"/>
  <c r="J1246" i="4"/>
  <c r="K1213" i="4"/>
  <c r="J1214" i="4"/>
  <c r="K1197" i="4"/>
  <c r="J1198" i="4"/>
  <c r="K1173" i="4"/>
  <c r="J1174" i="4"/>
  <c r="K1149" i="4"/>
  <c r="J1150" i="4"/>
  <c r="K1125" i="4"/>
  <c r="J1126" i="4"/>
  <c r="K1093" i="4"/>
  <c r="J1094" i="4"/>
  <c r="K1069" i="4"/>
  <c r="J1070" i="4"/>
  <c r="K1045" i="4"/>
  <c r="J1046" i="4"/>
  <c r="K1013" i="4"/>
  <c r="J1014" i="4"/>
  <c r="K989" i="4"/>
  <c r="J990" i="4"/>
  <c r="K965" i="4"/>
  <c r="J966" i="4"/>
  <c r="K941" i="4"/>
  <c r="J942" i="4"/>
  <c r="K917" i="4"/>
  <c r="J918" i="4"/>
  <c r="K893" i="4"/>
  <c r="J894" i="4"/>
  <c r="K869" i="4"/>
  <c r="J870" i="4"/>
  <c r="K853" i="4"/>
  <c r="J854" i="4"/>
  <c r="K829" i="4"/>
  <c r="J830" i="4"/>
  <c r="K805" i="4"/>
  <c r="J806" i="4"/>
  <c r="K781" i="4"/>
  <c r="J782" i="4"/>
  <c r="K757" i="4"/>
  <c r="J758" i="4"/>
  <c r="K733" i="4"/>
  <c r="J734" i="4"/>
  <c r="K717" i="4"/>
  <c r="J718" i="4"/>
  <c r="K693" i="4"/>
  <c r="J694" i="4"/>
  <c r="K669" i="4"/>
  <c r="J670" i="4"/>
  <c r="K645" i="4"/>
  <c r="J646" i="4"/>
  <c r="K621" i="4"/>
  <c r="J622" i="4"/>
  <c r="K597" i="4"/>
  <c r="J598" i="4"/>
  <c r="K573" i="4"/>
  <c r="J574" i="4"/>
  <c r="K549" i="4"/>
  <c r="J550" i="4"/>
  <c r="K525" i="4"/>
  <c r="J526" i="4"/>
  <c r="K501" i="4"/>
  <c r="J502" i="4"/>
  <c r="K477" i="4"/>
  <c r="J478" i="4"/>
  <c r="K453" i="4"/>
  <c r="J454" i="4"/>
  <c r="K429" i="4"/>
  <c r="J430" i="4"/>
  <c r="K405" i="4"/>
  <c r="J406" i="4"/>
  <c r="K381" i="4"/>
  <c r="J382" i="4"/>
  <c r="K357" i="4"/>
  <c r="J358" i="4"/>
  <c r="K333" i="4"/>
  <c r="J334" i="4"/>
  <c r="K309" i="4"/>
  <c r="J310" i="4"/>
  <c r="K285" i="4"/>
  <c r="J286" i="4"/>
  <c r="K261" i="4"/>
  <c r="J262" i="4"/>
  <c r="K237" i="4"/>
  <c r="J238" i="4"/>
  <c r="K213" i="4"/>
  <c r="J214" i="4"/>
  <c r="K189" i="4"/>
  <c r="J190" i="4"/>
  <c r="K165" i="4"/>
  <c r="J166" i="4"/>
  <c r="K141" i="4"/>
  <c r="J142" i="4"/>
  <c r="K117" i="4"/>
  <c r="J118" i="4"/>
  <c r="K93" i="4"/>
  <c r="J94" i="4"/>
  <c r="K69" i="4"/>
  <c r="J70" i="4"/>
  <c r="K45" i="4"/>
  <c r="J46" i="4"/>
  <c r="K21" i="4"/>
  <c r="J22" i="4"/>
  <c r="J1988" i="4"/>
  <c r="K1987" i="4"/>
  <c r="J1980" i="4"/>
  <c r="K1979" i="4"/>
  <c r="J1972" i="4"/>
  <c r="K1971" i="4"/>
  <c r="J1964" i="4"/>
  <c r="K1963" i="4"/>
  <c r="J1956" i="4"/>
  <c r="K1955" i="4"/>
  <c r="J1948" i="4"/>
  <c r="K1947" i="4"/>
  <c r="J1940" i="4"/>
  <c r="K1939" i="4"/>
  <c r="J1932" i="4"/>
  <c r="K1931" i="4"/>
  <c r="J1924" i="4"/>
  <c r="K1923" i="4"/>
  <c r="J1916" i="4"/>
  <c r="K1915" i="4"/>
  <c r="J1908" i="4"/>
  <c r="K1907" i="4"/>
  <c r="J1900" i="4"/>
  <c r="K1899" i="4"/>
  <c r="J1892" i="4"/>
  <c r="K1891" i="4"/>
  <c r="J1884" i="4"/>
  <c r="K1883" i="4"/>
  <c r="J1876" i="4"/>
  <c r="K1875" i="4"/>
  <c r="J1868" i="4"/>
  <c r="K1867" i="4"/>
  <c r="J1860" i="4"/>
  <c r="K1859" i="4"/>
  <c r="J1852" i="4"/>
  <c r="K1851" i="4"/>
  <c r="J1844" i="4"/>
  <c r="K1843" i="4"/>
  <c r="J1836" i="4"/>
  <c r="K1835" i="4"/>
  <c r="J1828" i="4"/>
  <c r="K1827" i="4"/>
  <c r="J1820" i="4"/>
  <c r="K1819" i="4"/>
  <c r="J1812" i="4"/>
  <c r="K1811" i="4"/>
  <c r="J1804" i="4"/>
  <c r="K1803" i="4"/>
  <c r="J1796" i="4"/>
  <c r="K1795" i="4"/>
  <c r="J1788" i="4"/>
  <c r="K1787" i="4"/>
  <c r="J1780" i="4"/>
  <c r="K1779" i="4"/>
  <c r="J1772" i="4"/>
  <c r="K1771" i="4"/>
  <c r="J1764" i="4"/>
  <c r="K1763" i="4"/>
  <c r="J1756" i="4"/>
  <c r="K1755" i="4"/>
  <c r="J1748" i="4"/>
  <c r="K1747" i="4"/>
  <c r="J1740" i="4"/>
  <c r="K1739" i="4"/>
  <c r="J1732" i="4"/>
  <c r="K1731" i="4"/>
  <c r="J1724" i="4"/>
  <c r="K1723" i="4"/>
  <c r="J1716" i="4"/>
  <c r="K1715" i="4"/>
  <c r="J1708" i="4"/>
  <c r="K1707" i="4"/>
  <c r="J1700" i="4"/>
  <c r="K1699" i="4"/>
  <c r="J1692" i="4"/>
  <c r="K1691" i="4"/>
  <c r="J1684" i="4"/>
  <c r="K1683" i="4"/>
  <c r="J1676" i="4"/>
  <c r="K1675" i="4"/>
  <c r="J1668" i="4"/>
  <c r="K1667" i="4"/>
  <c r="J1660" i="4"/>
  <c r="K1659" i="4"/>
  <c r="J1652" i="4"/>
  <c r="K1651" i="4"/>
  <c r="J1644" i="4"/>
  <c r="K1643" i="4"/>
  <c r="J1636" i="4"/>
  <c r="K1635" i="4"/>
  <c r="J1628" i="4"/>
  <c r="K1627" i="4"/>
  <c r="J1620" i="4"/>
  <c r="K1619" i="4"/>
  <c r="J1612" i="4"/>
  <c r="K1611" i="4"/>
  <c r="J1604" i="4"/>
  <c r="K1603" i="4"/>
  <c r="J1596" i="4"/>
  <c r="K1595" i="4"/>
  <c r="J1588" i="4"/>
  <c r="K1587" i="4"/>
  <c r="J1580" i="4"/>
  <c r="K1579" i="4"/>
  <c r="J1572" i="4"/>
  <c r="K1571" i="4"/>
  <c r="J1564" i="4"/>
  <c r="K1563" i="4"/>
  <c r="J1556" i="4"/>
  <c r="K1555" i="4"/>
  <c r="J1548" i="4"/>
  <c r="K1547" i="4"/>
  <c r="J1540" i="4"/>
  <c r="K1539" i="4"/>
  <c r="J1532" i="4"/>
  <c r="K1531" i="4"/>
  <c r="J1524" i="4"/>
  <c r="K1523" i="4"/>
  <c r="J1516" i="4"/>
  <c r="K1515" i="4"/>
  <c r="J1508" i="4"/>
  <c r="K1507" i="4"/>
  <c r="J1500" i="4"/>
  <c r="K1499" i="4"/>
  <c r="J1492" i="4"/>
  <c r="K1491" i="4"/>
  <c r="J1484" i="4"/>
  <c r="K1483" i="4"/>
  <c r="J1476" i="4"/>
  <c r="K1475" i="4"/>
  <c r="J1468" i="4"/>
  <c r="K1467" i="4"/>
  <c r="J1460" i="4"/>
  <c r="K1459" i="4"/>
  <c r="J1452" i="4"/>
  <c r="K1451" i="4"/>
  <c r="J1444" i="4"/>
  <c r="K1443" i="4"/>
  <c r="J1436" i="4"/>
  <c r="K1435" i="4"/>
  <c r="J1428" i="4"/>
  <c r="K1427" i="4"/>
  <c r="J1420" i="4"/>
  <c r="K1419" i="4"/>
  <c r="J1412" i="4"/>
  <c r="K1411" i="4"/>
  <c r="J1404" i="4"/>
  <c r="K1403" i="4"/>
  <c r="J1396" i="4"/>
  <c r="K1395" i="4"/>
  <c r="J1388" i="4"/>
  <c r="K1387" i="4"/>
  <c r="J1380" i="4"/>
  <c r="K1379" i="4"/>
  <c r="J1372" i="4"/>
  <c r="K1371" i="4"/>
  <c r="J1364" i="4"/>
  <c r="K1363" i="4"/>
  <c r="J1356" i="4"/>
  <c r="K1355" i="4"/>
  <c r="J1348" i="4"/>
  <c r="K1347" i="4"/>
  <c r="J1340" i="4"/>
  <c r="K1339" i="4"/>
  <c r="J1332" i="4"/>
  <c r="K1331" i="4"/>
  <c r="J1324" i="4"/>
  <c r="K1323" i="4"/>
  <c r="J1316" i="4"/>
  <c r="K1315" i="4"/>
  <c r="J1308" i="4"/>
  <c r="K1307" i="4"/>
  <c r="J1300" i="4"/>
  <c r="K1299" i="4"/>
  <c r="J1292" i="4"/>
  <c r="K1291" i="4"/>
  <c r="J1284" i="4"/>
  <c r="K1283" i="4"/>
  <c r="J1276" i="4"/>
  <c r="K1275" i="4"/>
  <c r="J1268" i="4"/>
  <c r="K1267" i="4"/>
  <c r="J1260" i="4"/>
  <c r="K1259" i="4"/>
  <c r="J1252" i="4"/>
  <c r="K1251" i="4"/>
  <c r="J1244" i="4"/>
  <c r="K1243" i="4"/>
  <c r="K1235" i="4"/>
  <c r="J1236" i="4"/>
  <c r="K1227" i="4"/>
  <c r="J1228" i="4"/>
  <c r="K1219" i="4"/>
  <c r="J1220" i="4"/>
  <c r="K1211" i="4"/>
  <c r="J1212" i="4"/>
  <c r="K1203" i="4"/>
  <c r="J1204" i="4"/>
  <c r="K1195" i="4"/>
  <c r="J1196" i="4"/>
  <c r="K1187" i="4"/>
  <c r="J1188" i="4"/>
  <c r="K1179" i="4"/>
  <c r="J1180" i="4"/>
  <c r="K1171" i="4"/>
  <c r="J1172" i="4"/>
  <c r="K1163" i="4"/>
  <c r="J1164" i="4"/>
  <c r="K1155" i="4"/>
  <c r="J1156" i="4"/>
  <c r="K1147" i="4"/>
  <c r="J1148" i="4"/>
  <c r="K1139" i="4"/>
  <c r="J1140" i="4"/>
  <c r="K1131" i="4"/>
  <c r="J1132" i="4"/>
  <c r="K1123" i="4"/>
  <c r="J1124" i="4"/>
  <c r="K1115" i="4"/>
  <c r="J1116" i="4"/>
  <c r="K1107" i="4"/>
  <c r="J1108" i="4"/>
  <c r="K1099" i="4"/>
  <c r="J1100" i="4"/>
  <c r="K1091" i="4"/>
  <c r="J1092" i="4"/>
  <c r="K1083" i="4"/>
  <c r="J1084" i="4"/>
  <c r="K1075" i="4"/>
  <c r="J1076" i="4"/>
  <c r="K1067" i="4"/>
  <c r="J1068" i="4"/>
  <c r="K1059" i="4"/>
  <c r="J1060" i="4"/>
  <c r="K1051" i="4"/>
  <c r="J1052" i="4"/>
  <c r="K1043" i="4"/>
  <c r="J1044" i="4"/>
  <c r="K1035" i="4"/>
  <c r="J1036" i="4"/>
  <c r="K1027" i="4"/>
  <c r="J1028" i="4"/>
  <c r="K1019" i="4"/>
  <c r="J1020" i="4"/>
  <c r="K1011" i="4"/>
  <c r="J1012" i="4"/>
  <c r="K1003" i="4"/>
  <c r="J1004" i="4"/>
  <c r="K995" i="4"/>
  <c r="J996" i="4"/>
  <c r="K987" i="4"/>
  <c r="J988" i="4"/>
  <c r="K979" i="4"/>
  <c r="J980" i="4"/>
  <c r="K971" i="4"/>
  <c r="J972" i="4"/>
  <c r="K963" i="4"/>
  <c r="J964" i="4"/>
  <c r="K955" i="4"/>
  <c r="J956" i="4"/>
  <c r="K947" i="4"/>
  <c r="J948" i="4"/>
  <c r="K939" i="4"/>
  <c r="J940" i="4"/>
  <c r="K931" i="4"/>
  <c r="J932" i="4"/>
  <c r="K923" i="4"/>
  <c r="J924" i="4"/>
  <c r="K915" i="4"/>
  <c r="J916" i="4"/>
  <c r="K907" i="4"/>
  <c r="J908" i="4"/>
  <c r="K899" i="4"/>
  <c r="J900" i="4"/>
  <c r="K891" i="4"/>
  <c r="J892" i="4"/>
  <c r="K883" i="4"/>
  <c r="J884" i="4"/>
  <c r="K875" i="4"/>
  <c r="J876" i="4"/>
  <c r="K867" i="4"/>
  <c r="J868" i="4"/>
  <c r="K859" i="4"/>
  <c r="J860" i="4"/>
  <c r="K851" i="4"/>
  <c r="J852" i="4"/>
  <c r="K843" i="4"/>
  <c r="J844" i="4"/>
  <c r="K835" i="4"/>
  <c r="J836" i="4"/>
  <c r="K827" i="4"/>
  <c r="J828" i="4"/>
  <c r="K819" i="4"/>
  <c r="J820" i="4"/>
  <c r="K811" i="4"/>
  <c r="J812" i="4"/>
  <c r="K803" i="4"/>
  <c r="J804" i="4"/>
  <c r="K795" i="4"/>
  <c r="J796" i="4"/>
  <c r="K787" i="4"/>
  <c r="J788" i="4"/>
  <c r="K779" i="4"/>
  <c r="J780" i="4"/>
  <c r="K771" i="4"/>
  <c r="J772" i="4"/>
  <c r="K763" i="4"/>
  <c r="J764" i="4"/>
  <c r="K755" i="4"/>
  <c r="J756" i="4"/>
  <c r="K747" i="4"/>
  <c r="J748" i="4"/>
  <c r="K739" i="4"/>
  <c r="J740" i="4"/>
  <c r="K731" i="4"/>
  <c r="J732" i="4"/>
  <c r="K723" i="4"/>
  <c r="J724" i="4"/>
  <c r="K715" i="4"/>
  <c r="J716" i="4"/>
  <c r="K707" i="4"/>
  <c r="J708" i="4"/>
  <c r="K699" i="4"/>
  <c r="J700" i="4"/>
  <c r="K691" i="4"/>
  <c r="J692" i="4"/>
  <c r="K683" i="4"/>
  <c r="J684" i="4"/>
  <c r="K675" i="4"/>
  <c r="J676" i="4"/>
  <c r="K667" i="4"/>
  <c r="J668" i="4"/>
  <c r="J660" i="4"/>
  <c r="K659" i="4"/>
  <c r="K651" i="4"/>
  <c r="J652" i="4"/>
  <c r="J644" i="4"/>
  <c r="K643" i="4"/>
  <c r="K635" i="4"/>
  <c r="J636" i="4"/>
  <c r="J628" i="4"/>
  <c r="K627" i="4"/>
  <c r="K619" i="4"/>
  <c r="J620" i="4"/>
  <c r="J612" i="4"/>
  <c r="K611" i="4"/>
  <c r="K603" i="4"/>
  <c r="J604" i="4"/>
  <c r="J596" i="4"/>
  <c r="K595" i="4"/>
  <c r="K587" i="4"/>
  <c r="J588" i="4"/>
  <c r="J580" i="4"/>
  <c r="K579" i="4"/>
  <c r="K571" i="4"/>
  <c r="J572" i="4"/>
  <c r="J564" i="4"/>
  <c r="K563" i="4"/>
  <c r="K555" i="4"/>
  <c r="J556" i="4"/>
  <c r="J548" i="4"/>
  <c r="K547" i="4"/>
  <c r="K539" i="4"/>
  <c r="J540" i="4"/>
  <c r="J532" i="4"/>
  <c r="K531" i="4"/>
  <c r="K523" i="4"/>
  <c r="J524" i="4"/>
  <c r="J516" i="4"/>
  <c r="K515" i="4"/>
  <c r="K507" i="4"/>
  <c r="J508" i="4"/>
  <c r="J500" i="4"/>
  <c r="K499" i="4"/>
  <c r="K491" i="4"/>
  <c r="J492" i="4"/>
  <c r="J484" i="4"/>
  <c r="K483" i="4"/>
  <c r="K475" i="4"/>
  <c r="J476" i="4"/>
  <c r="J468" i="4"/>
  <c r="K467" i="4"/>
  <c r="K459" i="4"/>
  <c r="J460" i="4"/>
  <c r="J452" i="4"/>
  <c r="K451" i="4"/>
  <c r="K443" i="4"/>
  <c r="J444" i="4"/>
  <c r="J436" i="4"/>
  <c r="K435" i="4"/>
  <c r="K427" i="4"/>
  <c r="J428" i="4"/>
  <c r="J420" i="4"/>
  <c r="K419" i="4"/>
  <c r="K411" i="4"/>
  <c r="J412" i="4"/>
  <c r="J404" i="4"/>
  <c r="K403" i="4"/>
  <c r="K395" i="4"/>
  <c r="J396" i="4"/>
  <c r="J388" i="4"/>
  <c r="K387" i="4"/>
  <c r="K379" i="4"/>
  <c r="J380" i="4"/>
  <c r="J372" i="4"/>
  <c r="K371" i="4"/>
  <c r="K363" i="4"/>
  <c r="J364" i="4"/>
  <c r="J356" i="4"/>
  <c r="K355" i="4"/>
  <c r="K347" i="4"/>
  <c r="J348" i="4"/>
  <c r="J340" i="4"/>
  <c r="K339" i="4"/>
  <c r="K331" i="4"/>
  <c r="J332" i="4"/>
  <c r="J324" i="4"/>
  <c r="K323" i="4"/>
  <c r="K315" i="4"/>
  <c r="J316" i="4"/>
  <c r="J308" i="4"/>
  <c r="K307" i="4"/>
  <c r="K299" i="4"/>
  <c r="J300" i="4"/>
  <c r="J292" i="4"/>
  <c r="K291" i="4"/>
  <c r="K283" i="4"/>
  <c r="J284" i="4"/>
  <c r="J276" i="4"/>
  <c r="K275" i="4"/>
  <c r="K267" i="4"/>
  <c r="J268" i="4"/>
  <c r="J260" i="4"/>
  <c r="K259" i="4"/>
  <c r="K251" i="4"/>
  <c r="J252" i="4"/>
  <c r="J244" i="4"/>
  <c r="K243" i="4"/>
  <c r="K235" i="4"/>
  <c r="J236" i="4"/>
  <c r="J228" i="4"/>
  <c r="K227" i="4"/>
  <c r="K219" i="4"/>
  <c r="J220" i="4"/>
  <c r="J212" i="4"/>
  <c r="K211" i="4"/>
  <c r="K203" i="4"/>
  <c r="J204" i="4"/>
  <c r="J196" i="4"/>
  <c r="K195" i="4"/>
  <c r="K187" i="4"/>
  <c r="J188" i="4"/>
  <c r="J180" i="4"/>
  <c r="K179" i="4"/>
  <c r="K171" i="4"/>
  <c r="J172" i="4"/>
  <c r="J164" i="4"/>
  <c r="K163" i="4"/>
  <c r="K155" i="4"/>
  <c r="J156" i="4"/>
  <c r="J148" i="4"/>
  <c r="K147" i="4"/>
  <c r="K139" i="4"/>
  <c r="J140" i="4"/>
  <c r="J132" i="4"/>
  <c r="K131" i="4"/>
  <c r="K123" i="4"/>
  <c r="J124" i="4"/>
  <c r="J116" i="4"/>
  <c r="K115" i="4"/>
  <c r="K107" i="4"/>
  <c r="J108" i="4"/>
  <c r="J100" i="4"/>
  <c r="K99" i="4"/>
  <c r="K91" i="4"/>
  <c r="J92" i="4"/>
  <c r="J84" i="4"/>
  <c r="K83" i="4"/>
  <c r="K75" i="4"/>
  <c r="J76" i="4"/>
  <c r="J68" i="4"/>
  <c r="K67" i="4"/>
  <c r="K59" i="4"/>
  <c r="J60" i="4"/>
  <c r="J52" i="4"/>
  <c r="K51" i="4"/>
  <c r="K43" i="4"/>
  <c r="J44" i="4"/>
  <c r="J36" i="4"/>
  <c r="K35" i="4"/>
  <c r="K27" i="4"/>
  <c r="J28" i="4"/>
  <c r="J20" i="4"/>
  <c r="K19" i="4"/>
  <c r="K1985" i="4"/>
  <c r="J1986" i="4"/>
  <c r="K1953" i="4"/>
  <c r="J1954" i="4"/>
  <c r="K1921" i="4"/>
  <c r="J1922" i="4"/>
  <c r="K1889" i="4"/>
  <c r="J1890" i="4"/>
  <c r="K1849" i="4"/>
  <c r="J1850" i="4"/>
  <c r="K1817" i="4"/>
  <c r="J1818" i="4"/>
  <c r="K1777" i="4"/>
  <c r="J1778" i="4"/>
  <c r="K1737" i="4"/>
  <c r="J1738" i="4"/>
  <c r="K1705" i="4"/>
  <c r="J1706" i="4"/>
  <c r="K1681" i="4"/>
  <c r="J1682" i="4"/>
  <c r="K1657" i="4"/>
  <c r="J1658" i="4"/>
  <c r="K1633" i="4"/>
  <c r="J1634" i="4"/>
  <c r="K1601" i="4"/>
  <c r="J1602" i="4"/>
  <c r="K1569" i="4"/>
  <c r="J1570" i="4"/>
  <c r="K1537" i="4"/>
  <c r="J1538" i="4"/>
  <c r="K1505" i="4"/>
  <c r="J1506" i="4"/>
  <c r="K1473" i="4"/>
  <c r="J1474" i="4"/>
  <c r="K1433" i="4"/>
  <c r="J1434" i="4"/>
  <c r="K1401" i="4"/>
  <c r="J1402" i="4"/>
  <c r="K1361" i="4"/>
  <c r="J1362" i="4"/>
  <c r="K1329" i="4"/>
  <c r="J1330" i="4"/>
  <c r="K1297" i="4"/>
  <c r="J1298" i="4"/>
  <c r="K1265" i="4"/>
  <c r="J1266" i="4"/>
  <c r="K1233" i="4"/>
  <c r="J1234" i="4"/>
  <c r="K1201" i="4"/>
  <c r="J1202" i="4"/>
  <c r="K1161" i="4"/>
  <c r="J1162" i="4"/>
  <c r="K1129" i="4"/>
  <c r="J1130" i="4"/>
  <c r="K1097" i="4"/>
  <c r="J1098" i="4"/>
  <c r="K1065" i="4"/>
  <c r="J1066" i="4"/>
  <c r="K1033" i="4"/>
  <c r="J1034" i="4"/>
  <c r="K1001" i="4"/>
  <c r="J1002" i="4"/>
  <c r="K969" i="4"/>
  <c r="J970" i="4"/>
  <c r="K937" i="4"/>
  <c r="J938" i="4"/>
  <c r="K897" i="4"/>
  <c r="J898" i="4"/>
  <c r="K865" i="4"/>
  <c r="J866" i="4"/>
  <c r="K825" i="4"/>
  <c r="J826" i="4"/>
  <c r="K801" i="4"/>
  <c r="J802" i="4"/>
  <c r="K769" i="4"/>
  <c r="J770" i="4"/>
  <c r="K737" i="4"/>
  <c r="J738" i="4"/>
  <c r="K705" i="4"/>
  <c r="J706" i="4"/>
  <c r="K673" i="4"/>
  <c r="J674" i="4"/>
  <c r="K641" i="4"/>
  <c r="J642" i="4"/>
  <c r="K601" i="4"/>
  <c r="J602" i="4"/>
  <c r="K569" i="4"/>
  <c r="J570" i="4"/>
  <c r="K529" i="4"/>
  <c r="J530" i="4"/>
  <c r="K497" i="4"/>
  <c r="J498" i="4"/>
  <c r="K465" i="4"/>
  <c r="J466" i="4"/>
  <c r="K433" i="4"/>
  <c r="J434" i="4"/>
  <c r="K401" i="4"/>
  <c r="J402" i="4"/>
  <c r="K369" i="4"/>
  <c r="J370" i="4"/>
  <c r="K337" i="4"/>
  <c r="J338" i="4"/>
  <c r="K313" i="4"/>
  <c r="J314" i="4"/>
  <c r="K281" i="4"/>
  <c r="J282" i="4"/>
  <c r="K257" i="4"/>
  <c r="J258" i="4"/>
  <c r="K225" i="4"/>
  <c r="J226" i="4"/>
  <c r="K193" i="4"/>
  <c r="J194" i="4"/>
  <c r="K145" i="4"/>
  <c r="J146" i="4"/>
  <c r="K105" i="4"/>
  <c r="J106" i="4"/>
  <c r="K1984" i="4"/>
  <c r="J1985" i="4"/>
  <c r="K1960" i="4"/>
  <c r="J1961" i="4"/>
  <c r="K1936" i="4"/>
  <c r="J1937" i="4"/>
  <c r="K1912" i="4"/>
  <c r="J1913" i="4"/>
  <c r="K1888" i="4"/>
  <c r="J1889" i="4"/>
  <c r="K1864" i="4"/>
  <c r="J1865" i="4"/>
  <c r="K1840" i="4"/>
  <c r="J1841" i="4"/>
  <c r="K1816" i="4"/>
  <c r="J1817" i="4"/>
  <c r="K1792" i="4"/>
  <c r="J1793" i="4"/>
  <c r="K1768" i="4"/>
  <c r="J1769" i="4"/>
  <c r="K1736" i="4"/>
  <c r="J1737" i="4"/>
  <c r="K1712" i="4"/>
  <c r="J1713" i="4"/>
  <c r="K1688" i="4"/>
  <c r="J1689" i="4"/>
  <c r="K1664" i="4"/>
  <c r="J1665" i="4"/>
  <c r="K1640" i="4"/>
  <c r="J1641" i="4"/>
  <c r="K1616" i="4"/>
  <c r="J1617" i="4"/>
  <c r="K1592" i="4"/>
  <c r="J1593" i="4"/>
  <c r="K1568" i="4"/>
  <c r="J1569" i="4"/>
  <c r="K1544" i="4"/>
  <c r="J1545" i="4"/>
  <c r="K1520" i="4"/>
  <c r="J1521" i="4"/>
  <c r="K1496" i="4"/>
  <c r="J1497" i="4"/>
  <c r="K1472" i="4"/>
  <c r="J1473" i="4"/>
  <c r="K1448" i="4"/>
  <c r="J1449" i="4"/>
  <c r="K1408" i="4"/>
  <c r="J1409" i="4"/>
  <c r="K1384" i="4"/>
  <c r="J1385" i="4"/>
  <c r="K1360" i="4"/>
  <c r="J1361" i="4"/>
  <c r="K1336" i="4"/>
  <c r="J1337" i="4"/>
  <c r="K1312" i="4"/>
  <c r="J1313" i="4"/>
  <c r="K1288" i="4"/>
  <c r="J1289" i="4"/>
  <c r="K1264" i="4"/>
  <c r="J1265" i="4"/>
  <c r="K1240" i="4"/>
  <c r="J1241" i="4"/>
  <c r="K1216" i="4"/>
  <c r="J1217" i="4"/>
  <c r="K1192" i="4"/>
  <c r="J1193" i="4"/>
  <c r="K1168" i="4"/>
  <c r="J1169" i="4"/>
  <c r="K1144" i="4"/>
  <c r="J1145" i="4"/>
  <c r="K1120" i="4"/>
  <c r="J1121" i="4"/>
  <c r="K1096" i="4"/>
  <c r="J1097" i="4"/>
  <c r="K1072" i="4"/>
  <c r="J1073" i="4"/>
  <c r="K1048" i="4"/>
  <c r="J1049" i="4"/>
  <c r="K1024" i="4"/>
  <c r="J1025" i="4"/>
  <c r="K1000" i="4"/>
  <c r="J1001" i="4"/>
  <c r="K976" i="4"/>
  <c r="J977" i="4"/>
  <c r="K952" i="4"/>
  <c r="J953" i="4"/>
  <c r="K928" i="4"/>
  <c r="J929" i="4"/>
  <c r="K904" i="4"/>
  <c r="J905" i="4"/>
  <c r="K888" i="4"/>
  <c r="J889" i="4"/>
  <c r="K864" i="4"/>
  <c r="J865" i="4"/>
  <c r="K848" i="4"/>
  <c r="J849" i="4"/>
  <c r="K824" i="4"/>
  <c r="J825" i="4"/>
  <c r="K800" i="4"/>
  <c r="J801" i="4"/>
  <c r="K768" i="4"/>
  <c r="J769" i="4"/>
  <c r="K736" i="4"/>
  <c r="J737" i="4"/>
  <c r="K712" i="4"/>
  <c r="J713" i="4"/>
  <c r="K688" i="4"/>
  <c r="J689" i="4"/>
  <c r="K664" i="4"/>
  <c r="J665" i="4"/>
  <c r="K640" i="4"/>
  <c r="J641" i="4"/>
  <c r="K616" i="4"/>
  <c r="J617" i="4"/>
  <c r="J593" i="4"/>
  <c r="K592" i="4"/>
  <c r="K568" i="4"/>
  <c r="J569" i="4"/>
  <c r="K536" i="4"/>
  <c r="J537" i="4"/>
  <c r="K512" i="4"/>
  <c r="J513" i="4"/>
  <c r="K488" i="4"/>
  <c r="J489" i="4"/>
  <c r="J465" i="4"/>
  <c r="K464" i="4"/>
  <c r="K440" i="4"/>
  <c r="J441" i="4"/>
  <c r="K416" i="4"/>
  <c r="J417" i="4"/>
  <c r="K392" i="4"/>
  <c r="J393" i="4"/>
  <c r="J369" i="4"/>
  <c r="K368" i="4"/>
  <c r="K344" i="4"/>
  <c r="J345" i="4"/>
  <c r="K320" i="4"/>
  <c r="J321" i="4"/>
  <c r="K296" i="4"/>
  <c r="J297" i="4"/>
  <c r="J273" i="4"/>
  <c r="K272" i="4"/>
  <c r="K248" i="4"/>
  <c r="J249" i="4"/>
  <c r="K224" i="4"/>
  <c r="J225" i="4"/>
  <c r="K200" i="4"/>
  <c r="J201" i="4"/>
  <c r="J177" i="4"/>
  <c r="K176" i="4"/>
  <c r="J145" i="4"/>
  <c r="K144" i="4"/>
  <c r="J113" i="4"/>
  <c r="K112" i="4"/>
  <c r="J81" i="4"/>
  <c r="K80" i="4"/>
  <c r="J49" i="4"/>
  <c r="K48" i="4"/>
  <c r="J1975" i="4"/>
  <c r="K1974" i="4"/>
  <c r="K1950" i="4"/>
  <c r="J1951" i="4"/>
  <c r="J1927" i="4"/>
  <c r="K1926" i="4"/>
  <c r="K1902" i="4"/>
  <c r="J1903" i="4"/>
  <c r="J1879" i="4"/>
  <c r="K1878" i="4"/>
  <c r="J1863" i="4"/>
  <c r="K1862" i="4"/>
  <c r="J1839" i="4"/>
  <c r="K1838" i="4"/>
  <c r="J1815" i="4"/>
  <c r="K1814" i="4"/>
  <c r="J1791" i="4"/>
  <c r="K1790" i="4"/>
  <c r="J1767" i="4"/>
  <c r="K1766" i="4"/>
  <c r="J1743" i="4"/>
  <c r="K1742" i="4"/>
  <c r="J1719" i="4"/>
  <c r="K1718" i="4"/>
  <c r="J1695" i="4"/>
  <c r="K1694" i="4"/>
  <c r="J1671" i="4"/>
  <c r="K1670" i="4"/>
  <c r="K1646" i="4"/>
  <c r="J1647" i="4"/>
  <c r="J1615" i="4"/>
  <c r="K1614" i="4"/>
  <c r="J1583" i="4"/>
  <c r="K1582" i="4"/>
  <c r="J1559" i="4"/>
  <c r="K1558" i="4"/>
  <c r="J1535" i="4"/>
  <c r="K1534" i="4"/>
  <c r="J1511" i="4"/>
  <c r="K1510" i="4"/>
  <c r="J1487" i="4"/>
  <c r="K1486" i="4"/>
  <c r="J1463" i="4"/>
  <c r="K1462" i="4"/>
  <c r="J1439" i="4"/>
  <c r="K1438" i="4"/>
  <c r="J1415" i="4"/>
  <c r="K1414" i="4"/>
  <c r="J1391" i="4"/>
  <c r="K1390" i="4"/>
  <c r="J1367" i="4"/>
  <c r="K1366" i="4"/>
  <c r="J1343" i="4"/>
  <c r="K1342" i="4"/>
  <c r="J1319" i="4"/>
  <c r="K1318" i="4"/>
  <c r="J1295" i="4"/>
  <c r="K1294" i="4"/>
  <c r="J1271" i="4"/>
  <c r="K1270" i="4"/>
  <c r="J1247" i="4"/>
  <c r="K1246" i="4"/>
  <c r="K1222" i="4"/>
  <c r="J1223" i="4"/>
  <c r="K1198" i="4"/>
  <c r="J1199" i="4"/>
  <c r="K1174" i="4"/>
  <c r="J1175" i="4"/>
  <c r="K1150" i="4"/>
  <c r="J1151" i="4"/>
  <c r="K1126" i="4"/>
  <c r="J1127" i="4"/>
  <c r="K1102" i="4"/>
  <c r="J1103" i="4"/>
  <c r="K1078" i="4"/>
  <c r="J1079" i="4"/>
  <c r="K1054" i="4"/>
  <c r="J1055" i="4"/>
  <c r="K1030" i="4"/>
  <c r="J1031" i="4"/>
  <c r="K1006" i="4"/>
  <c r="J1007" i="4"/>
  <c r="K982" i="4"/>
  <c r="J983" i="4"/>
  <c r="K958" i="4"/>
  <c r="J959" i="4"/>
  <c r="K926" i="4"/>
  <c r="J927" i="4"/>
  <c r="K902" i="4"/>
  <c r="J903" i="4"/>
  <c r="K878" i="4"/>
  <c r="J879" i="4"/>
  <c r="K854" i="4"/>
  <c r="J855" i="4"/>
  <c r="K830" i="4"/>
  <c r="J831" i="4"/>
  <c r="K806" i="4"/>
  <c r="J807" i="4"/>
  <c r="K790" i="4"/>
  <c r="J791" i="4"/>
  <c r="K766" i="4"/>
  <c r="J767" i="4"/>
  <c r="K742" i="4"/>
  <c r="J743" i="4"/>
  <c r="K718" i="4"/>
  <c r="J719" i="4"/>
  <c r="K686" i="4"/>
  <c r="J687" i="4"/>
  <c r="K662" i="4"/>
  <c r="J663" i="4"/>
  <c r="K638" i="4"/>
  <c r="J639" i="4"/>
  <c r="K614" i="4"/>
  <c r="J615" i="4"/>
  <c r="K590" i="4"/>
  <c r="J591" i="4"/>
  <c r="K574" i="4"/>
  <c r="J575" i="4"/>
  <c r="K550" i="4"/>
  <c r="J551" i="4"/>
  <c r="K534" i="4"/>
  <c r="J535" i="4"/>
  <c r="K510" i="4"/>
  <c r="J511" i="4"/>
  <c r="K486" i="4"/>
  <c r="J487" i="4"/>
  <c r="K462" i="4"/>
  <c r="J463" i="4"/>
  <c r="K438" i="4"/>
  <c r="J439" i="4"/>
  <c r="K414" i="4"/>
  <c r="J415" i="4"/>
  <c r="K390" i="4"/>
  <c r="J391" i="4"/>
  <c r="K366" i="4"/>
  <c r="J367" i="4"/>
  <c r="K342" i="4"/>
  <c r="J343" i="4"/>
  <c r="K310" i="4"/>
  <c r="J311" i="4"/>
  <c r="K286" i="4"/>
  <c r="J287" i="4"/>
  <c r="K262" i="4"/>
  <c r="J263" i="4"/>
  <c r="K238" i="4"/>
  <c r="J239" i="4"/>
  <c r="K206" i="4"/>
  <c r="J207" i="4"/>
  <c r="K182" i="4"/>
  <c r="J183" i="4"/>
  <c r="K158" i="4"/>
  <c r="J159" i="4"/>
  <c r="K134" i="4"/>
  <c r="J135" i="4"/>
  <c r="K118" i="4"/>
  <c r="J119" i="4"/>
  <c r="K94" i="4"/>
  <c r="J95" i="4"/>
  <c r="K78" i="4"/>
  <c r="J79" i="4"/>
  <c r="K62" i="4"/>
  <c r="J63" i="4"/>
  <c r="K46" i="4"/>
  <c r="J47" i="4"/>
  <c r="K30" i="4"/>
  <c r="J31" i="4"/>
  <c r="K14" i="4"/>
  <c r="J15" i="4"/>
  <c r="K1981" i="4"/>
  <c r="J1982" i="4"/>
  <c r="K1957" i="4"/>
  <c r="J1958" i="4"/>
  <c r="K1925" i="4"/>
  <c r="J1926" i="4"/>
  <c r="K1901" i="4"/>
  <c r="J1902" i="4"/>
  <c r="K1877" i="4"/>
  <c r="J1878" i="4"/>
  <c r="K1853" i="4"/>
  <c r="J1854" i="4"/>
  <c r="K1829" i="4"/>
  <c r="J1830" i="4"/>
  <c r="K1805" i="4"/>
  <c r="J1806" i="4"/>
  <c r="K1781" i="4"/>
  <c r="J1782" i="4"/>
  <c r="K1749" i="4"/>
  <c r="J1750" i="4"/>
  <c r="K1717" i="4"/>
  <c r="J1718" i="4"/>
  <c r="K1693" i="4"/>
  <c r="J1694" i="4"/>
  <c r="K1669" i="4"/>
  <c r="J1670" i="4"/>
  <c r="K1653" i="4"/>
  <c r="J1654" i="4"/>
  <c r="K1629" i="4"/>
  <c r="J1630" i="4"/>
  <c r="K1605" i="4"/>
  <c r="J1606" i="4"/>
  <c r="K1581" i="4"/>
  <c r="J1582" i="4"/>
  <c r="K1557" i="4"/>
  <c r="J1558" i="4"/>
  <c r="K1533" i="4"/>
  <c r="J1534" i="4"/>
  <c r="K1509" i="4"/>
  <c r="J1510" i="4"/>
  <c r="K1477" i="4"/>
  <c r="J1478" i="4"/>
  <c r="K1453" i="4"/>
  <c r="J1454" i="4"/>
  <c r="K1429" i="4"/>
  <c r="J1430" i="4"/>
  <c r="K1405" i="4"/>
  <c r="J1406" i="4"/>
  <c r="K1381" i="4"/>
  <c r="J1382" i="4"/>
  <c r="K1365" i="4"/>
  <c r="J1366" i="4"/>
  <c r="K1341" i="4"/>
  <c r="J1342" i="4"/>
  <c r="K1309" i="4"/>
  <c r="J1310" i="4"/>
  <c r="K1277" i="4"/>
  <c r="J1278" i="4"/>
  <c r="K1261" i="4"/>
  <c r="J1262" i="4"/>
  <c r="K1237" i="4"/>
  <c r="J1238" i="4"/>
  <c r="K1221" i="4"/>
  <c r="J1222" i="4"/>
  <c r="K1189" i="4"/>
  <c r="J1190" i="4"/>
  <c r="K1165" i="4"/>
  <c r="J1166" i="4"/>
  <c r="K1141" i="4"/>
  <c r="J1142" i="4"/>
  <c r="K1117" i="4"/>
  <c r="J1118" i="4"/>
  <c r="K1101" i="4"/>
  <c r="J1102" i="4"/>
  <c r="K1077" i="4"/>
  <c r="J1078" i="4"/>
  <c r="K1053" i="4"/>
  <c r="J1054" i="4"/>
  <c r="K1029" i="4"/>
  <c r="J1030" i="4"/>
  <c r="K1005" i="4"/>
  <c r="J1006" i="4"/>
  <c r="K981" i="4"/>
  <c r="J982" i="4"/>
  <c r="K957" i="4"/>
  <c r="J958" i="4"/>
  <c r="K933" i="4"/>
  <c r="J934" i="4"/>
  <c r="K909" i="4"/>
  <c r="J910" i="4"/>
  <c r="K885" i="4"/>
  <c r="J886" i="4"/>
  <c r="K861" i="4"/>
  <c r="J862" i="4"/>
  <c r="K837" i="4"/>
  <c r="J838" i="4"/>
  <c r="K813" i="4"/>
  <c r="J814" i="4"/>
  <c r="K789" i="4"/>
  <c r="J790" i="4"/>
  <c r="K765" i="4"/>
  <c r="J766" i="4"/>
  <c r="K741" i="4"/>
  <c r="J742" i="4"/>
  <c r="K709" i="4"/>
  <c r="J710" i="4"/>
  <c r="K685" i="4"/>
  <c r="J686" i="4"/>
  <c r="K661" i="4"/>
  <c r="J662" i="4"/>
  <c r="K629" i="4"/>
  <c r="J630" i="4"/>
  <c r="K605" i="4"/>
  <c r="J606" i="4"/>
  <c r="K581" i="4"/>
  <c r="J582" i="4"/>
  <c r="K557" i="4"/>
  <c r="J558" i="4"/>
  <c r="K533" i="4"/>
  <c r="J534" i="4"/>
  <c r="K509" i="4"/>
  <c r="J510" i="4"/>
  <c r="K485" i="4"/>
  <c r="J486" i="4"/>
  <c r="K469" i="4"/>
  <c r="J470" i="4"/>
  <c r="K445" i="4"/>
  <c r="J446" i="4"/>
  <c r="K421" i="4"/>
  <c r="J422" i="4"/>
  <c r="K397" i="4"/>
  <c r="J398" i="4"/>
  <c r="K373" i="4"/>
  <c r="J374" i="4"/>
  <c r="K349" i="4"/>
  <c r="J350" i="4"/>
  <c r="K325" i="4"/>
  <c r="J326" i="4"/>
  <c r="K301" i="4"/>
  <c r="J302" i="4"/>
  <c r="K277" i="4"/>
  <c r="J278" i="4"/>
  <c r="K253" i="4"/>
  <c r="J254" i="4"/>
  <c r="K229" i="4"/>
  <c r="J230" i="4"/>
  <c r="K205" i="4"/>
  <c r="J206" i="4"/>
  <c r="K181" i="4"/>
  <c r="J182" i="4"/>
  <c r="K157" i="4"/>
  <c r="J158" i="4"/>
  <c r="K133" i="4"/>
  <c r="J134" i="4"/>
  <c r="K109" i="4"/>
  <c r="J110" i="4"/>
  <c r="K77" i="4"/>
  <c r="J78" i="4"/>
  <c r="K53" i="4"/>
  <c r="J54" i="4"/>
  <c r="K29" i="4"/>
  <c r="J30" i="4"/>
  <c r="K1994" i="4"/>
  <c r="K1995" i="4"/>
  <c r="J1995" i="4"/>
  <c r="K1986" i="4"/>
  <c r="J1987" i="4"/>
  <c r="K1978" i="4"/>
  <c r="J1979" i="4"/>
  <c r="K1970" i="4"/>
  <c r="J1971" i="4"/>
  <c r="K1962" i="4"/>
  <c r="J1963" i="4"/>
  <c r="K1954" i="4"/>
  <c r="J1955" i="4"/>
  <c r="K1946" i="4"/>
  <c r="J1947" i="4"/>
  <c r="K1938" i="4"/>
  <c r="J1939" i="4"/>
  <c r="K1930" i="4"/>
  <c r="J1931" i="4"/>
  <c r="K1922" i="4"/>
  <c r="J1923" i="4"/>
  <c r="K1914" i="4"/>
  <c r="J1915" i="4"/>
  <c r="K1906" i="4"/>
  <c r="J1907" i="4"/>
  <c r="K1898" i="4"/>
  <c r="J1899" i="4"/>
  <c r="K1890" i="4"/>
  <c r="J1891" i="4"/>
  <c r="K1882" i="4"/>
  <c r="J1883" i="4"/>
  <c r="K1874" i="4"/>
  <c r="J1875" i="4"/>
  <c r="K1866" i="4"/>
  <c r="J1867" i="4"/>
  <c r="K1858" i="4"/>
  <c r="J1859" i="4"/>
  <c r="K1850" i="4"/>
  <c r="J1851" i="4"/>
  <c r="K1842" i="4"/>
  <c r="J1843" i="4"/>
  <c r="K1834" i="4"/>
  <c r="J1835" i="4"/>
  <c r="K1826" i="4"/>
  <c r="J1827" i="4"/>
  <c r="K1818" i="4"/>
  <c r="J1819" i="4"/>
  <c r="K1810" i="4"/>
  <c r="J1811" i="4"/>
  <c r="K1802" i="4"/>
  <c r="J1803" i="4"/>
  <c r="K1794" i="4"/>
  <c r="J1795" i="4"/>
  <c r="K1786" i="4"/>
  <c r="J1787" i="4"/>
  <c r="K1778" i="4"/>
  <c r="J1779" i="4"/>
  <c r="K1770" i="4"/>
  <c r="J1771" i="4"/>
  <c r="K1762" i="4"/>
  <c r="J1763" i="4"/>
  <c r="K1754" i="4"/>
  <c r="J1755" i="4"/>
  <c r="K1746" i="4"/>
  <c r="J1747" i="4"/>
  <c r="K1738" i="4"/>
  <c r="J1739" i="4"/>
  <c r="K1730" i="4"/>
  <c r="J1731" i="4"/>
  <c r="K1722" i="4"/>
  <c r="J1723" i="4"/>
  <c r="K1714" i="4"/>
  <c r="J1715" i="4"/>
  <c r="K1706" i="4"/>
  <c r="J1707" i="4"/>
  <c r="K1698" i="4"/>
  <c r="J1699" i="4"/>
  <c r="K1690" i="4"/>
  <c r="J1691" i="4"/>
  <c r="K1682" i="4"/>
  <c r="J1683" i="4"/>
  <c r="K1674" i="4"/>
  <c r="J1675" i="4"/>
  <c r="K1666" i="4"/>
  <c r="J1667" i="4"/>
  <c r="K1658" i="4"/>
  <c r="J1659" i="4"/>
  <c r="K1650" i="4"/>
  <c r="J1651" i="4"/>
  <c r="K1642" i="4"/>
  <c r="J1643" i="4"/>
  <c r="K1634" i="4"/>
  <c r="J1635" i="4"/>
  <c r="K1626" i="4"/>
  <c r="J1627" i="4"/>
  <c r="K1618" i="4"/>
  <c r="J1619" i="4"/>
  <c r="K1610" i="4"/>
  <c r="J1611" i="4"/>
  <c r="K1602" i="4"/>
  <c r="J1603" i="4"/>
  <c r="K1594" i="4"/>
  <c r="J1595" i="4"/>
  <c r="K1586" i="4"/>
  <c r="J1587" i="4"/>
  <c r="K1578" i="4"/>
  <c r="J1579" i="4"/>
  <c r="K1570" i="4"/>
  <c r="J1571" i="4"/>
  <c r="K1562" i="4"/>
  <c r="J1563" i="4"/>
  <c r="K1554" i="4"/>
  <c r="J1555" i="4"/>
  <c r="K1546" i="4"/>
  <c r="J1547" i="4"/>
  <c r="K1538" i="4"/>
  <c r="J1539" i="4"/>
  <c r="K1530" i="4"/>
  <c r="J1531" i="4"/>
  <c r="K1522" i="4"/>
  <c r="J1523" i="4"/>
  <c r="K1514" i="4"/>
  <c r="J1515" i="4"/>
  <c r="K1506" i="4"/>
  <c r="J1507" i="4"/>
  <c r="K1498" i="4"/>
  <c r="J1499" i="4"/>
  <c r="K1490" i="4"/>
  <c r="J1491" i="4"/>
  <c r="K1482" i="4"/>
  <c r="J1483" i="4"/>
  <c r="K1474" i="4"/>
  <c r="J1475" i="4"/>
  <c r="K1466" i="4"/>
  <c r="J1467" i="4"/>
  <c r="K1458" i="4"/>
  <c r="J1459" i="4"/>
  <c r="K1450" i="4"/>
  <c r="J1451" i="4"/>
  <c r="K1442" i="4"/>
  <c r="J1443" i="4"/>
  <c r="K1434" i="4"/>
  <c r="J1435" i="4"/>
  <c r="K1426" i="4"/>
  <c r="J1427" i="4"/>
  <c r="K1418" i="4"/>
  <c r="J1419" i="4"/>
  <c r="K1410" i="4"/>
  <c r="J1411" i="4"/>
  <c r="K1402" i="4"/>
  <c r="J1403" i="4"/>
  <c r="K1394" i="4"/>
  <c r="J1395" i="4"/>
  <c r="K1386" i="4"/>
  <c r="J1387" i="4"/>
  <c r="K1378" i="4"/>
  <c r="J1379" i="4"/>
  <c r="K1370" i="4"/>
  <c r="J1371" i="4"/>
  <c r="K1362" i="4"/>
  <c r="J1363" i="4"/>
  <c r="K1354" i="4"/>
  <c r="J1355" i="4"/>
  <c r="K1346" i="4"/>
  <c r="J1347" i="4"/>
  <c r="K1338" i="4"/>
  <c r="J1339" i="4"/>
  <c r="K1330" i="4"/>
  <c r="J1331" i="4"/>
  <c r="K1322" i="4"/>
  <c r="J1323" i="4"/>
  <c r="K1314" i="4"/>
  <c r="J1315" i="4"/>
  <c r="K1306" i="4"/>
  <c r="J1307" i="4"/>
  <c r="K1298" i="4"/>
  <c r="J1299" i="4"/>
  <c r="K1290" i="4"/>
  <c r="J1291" i="4"/>
  <c r="K1282" i="4"/>
  <c r="J1283" i="4"/>
  <c r="K1274" i="4"/>
  <c r="J1275" i="4"/>
  <c r="K1266" i="4"/>
  <c r="J1267" i="4"/>
  <c r="K1258" i="4"/>
  <c r="J1259" i="4"/>
  <c r="K1250" i="4"/>
  <c r="J1251" i="4"/>
  <c r="K1242" i="4"/>
  <c r="J1243" i="4"/>
  <c r="K1234" i="4"/>
  <c r="J1235" i="4"/>
  <c r="K1226" i="4"/>
  <c r="J1227" i="4"/>
  <c r="K1218" i="4"/>
  <c r="J1219" i="4"/>
  <c r="K1210" i="4"/>
  <c r="J1211" i="4"/>
  <c r="K1202" i="4"/>
  <c r="J1203" i="4"/>
  <c r="K1194" i="4"/>
  <c r="J1195" i="4"/>
  <c r="K1186" i="4"/>
  <c r="J1187" i="4"/>
  <c r="K1178" i="4"/>
  <c r="J1179" i="4"/>
  <c r="K1170" i="4"/>
  <c r="J1171" i="4"/>
  <c r="K1162" i="4"/>
  <c r="J1163" i="4"/>
  <c r="K1154" i="4"/>
  <c r="J1155" i="4"/>
  <c r="K1146" i="4"/>
  <c r="J1147" i="4"/>
  <c r="K1138" i="4"/>
  <c r="J1139" i="4"/>
  <c r="K1130" i="4"/>
  <c r="J1131" i="4"/>
  <c r="K1122" i="4"/>
  <c r="J1123" i="4"/>
  <c r="K1114" i="4"/>
  <c r="J1115" i="4"/>
  <c r="K1106" i="4"/>
  <c r="J1107" i="4"/>
  <c r="K1098" i="4"/>
  <c r="J1099" i="4"/>
  <c r="K1090" i="4"/>
  <c r="J1091" i="4"/>
  <c r="K1082" i="4"/>
  <c r="J1083" i="4"/>
  <c r="K1074" i="4"/>
  <c r="J1075" i="4"/>
  <c r="K1066" i="4"/>
  <c r="J1067" i="4"/>
  <c r="K1058" i="4"/>
  <c r="J1059" i="4"/>
  <c r="K1050" i="4"/>
  <c r="J1051" i="4"/>
  <c r="K1042" i="4"/>
  <c r="J1043" i="4"/>
  <c r="K1034" i="4"/>
  <c r="J1035" i="4"/>
  <c r="K1026" i="4"/>
  <c r="J1027" i="4"/>
  <c r="K1018" i="4"/>
  <c r="J1019" i="4"/>
  <c r="K1010" i="4"/>
  <c r="J1011" i="4"/>
  <c r="K1002" i="4"/>
  <c r="J1003" i="4"/>
  <c r="K994" i="4"/>
  <c r="J995" i="4"/>
  <c r="K986" i="4"/>
  <c r="J987" i="4"/>
  <c r="K978" i="4"/>
  <c r="J979" i="4"/>
  <c r="K970" i="4"/>
  <c r="J971" i="4"/>
  <c r="K962" i="4"/>
  <c r="J963" i="4"/>
  <c r="K954" i="4"/>
  <c r="J955" i="4"/>
  <c r="K946" i="4"/>
  <c r="J947" i="4"/>
  <c r="K938" i="4"/>
  <c r="J939" i="4"/>
  <c r="K930" i="4"/>
  <c r="J931" i="4"/>
  <c r="K922" i="4"/>
  <c r="J923" i="4"/>
  <c r="K914" i="4"/>
  <c r="J915" i="4"/>
  <c r="K906" i="4"/>
  <c r="J907" i="4"/>
  <c r="K898" i="4"/>
  <c r="J899" i="4"/>
  <c r="K890" i="4"/>
  <c r="J891" i="4"/>
  <c r="K882" i="4"/>
  <c r="J883" i="4"/>
  <c r="K874" i="4"/>
  <c r="J875" i="4"/>
  <c r="K866" i="4"/>
  <c r="J867" i="4"/>
  <c r="K858" i="4"/>
  <c r="J859" i="4"/>
  <c r="K850" i="4"/>
  <c r="J851" i="4"/>
  <c r="K842" i="4"/>
  <c r="J843" i="4"/>
  <c r="K834" i="4"/>
  <c r="J835" i="4"/>
  <c r="K826" i="4"/>
  <c r="J827" i="4"/>
  <c r="K818" i="4"/>
  <c r="J819" i="4"/>
  <c r="K810" i="4"/>
  <c r="J811" i="4"/>
  <c r="K802" i="4"/>
  <c r="J803" i="4"/>
  <c r="K794" i="4"/>
  <c r="J795" i="4"/>
  <c r="K786" i="4"/>
  <c r="J787" i="4"/>
  <c r="K778" i="4"/>
  <c r="J779" i="4"/>
  <c r="K770" i="4"/>
  <c r="J771" i="4"/>
  <c r="K762" i="4"/>
  <c r="J763" i="4"/>
  <c r="K754" i="4"/>
  <c r="J755" i="4"/>
  <c r="K746" i="4"/>
  <c r="J747" i="4"/>
  <c r="K738" i="4"/>
  <c r="J739" i="4"/>
  <c r="K730" i="4"/>
  <c r="J731" i="4"/>
  <c r="K722" i="4"/>
  <c r="J723" i="4"/>
  <c r="K714" i="4"/>
  <c r="J715" i="4"/>
  <c r="K706" i="4"/>
  <c r="J707" i="4"/>
  <c r="K698" i="4"/>
  <c r="J699" i="4"/>
  <c r="K690" i="4"/>
  <c r="J691" i="4"/>
  <c r="K682" i="4"/>
  <c r="J683" i="4"/>
  <c r="J675" i="4"/>
  <c r="K674" i="4"/>
  <c r="K666" i="4"/>
  <c r="J667" i="4"/>
  <c r="J659" i="4"/>
  <c r="K658" i="4"/>
  <c r="K650" i="4"/>
  <c r="J651" i="4"/>
  <c r="J643" i="4"/>
  <c r="K642" i="4"/>
  <c r="K634" i="4"/>
  <c r="J635" i="4"/>
  <c r="J627" i="4"/>
  <c r="K626" i="4"/>
  <c r="K618" i="4"/>
  <c r="J619" i="4"/>
  <c r="J611" i="4"/>
  <c r="K610" i="4"/>
  <c r="K602" i="4"/>
  <c r="J603" i="4"/>
  <c r="J595" i="4"/>
  <c r="K594" i="4"/>
  <c r="K586" i="4"/>
  <c r="J587" i="4"/>
  <c r="J579" i="4"/>
  <c r="K578" i="4"/>
  <c r="K570" i="4"/>
  <c r="J571" i="4"/>
  <c r="J563" i="4"/>
  <c r="K562" i="4"/>
  <c r="K554" i="4"/>
  <c r="J555" i="4"/>
  <c r="J547" i="4"/>
  <c r="K546" i="4"/>
  <c r="K538" i="4"/>
  <c r="J539" i="4"/>
  <c r="J531" i="4"/>
  <c r="K530" i="4"/>
  <c r="K522" i="4"/>
  <c r="J523" i="4"/>
  <c r="J515" i="4"/>
  <c r="K514" i="4"/>
  <c r="K506" i="4"/>
  <c r="J507" i="4"/>
  <c r="J499" i="4"/>
  <c r="K498" i="4"/>
  <c r="K490" i="4"/>
  <c r="J491" i="4"/>
  <c r="J483" i="4"/>
  <c r="K482" i="4"/>
  <c r="K474" i="4"/>
  <c r="J475" i="4"/>
  <c r="J467" i="4"/>
  <c r="K466" i="4"/>
  <c r="K458" i="4"/>
  <c r="J459" i="4"/>
  <c r="J451" i="4"/>
  <c r="K450" i="4"/>
  <c r="K442" i="4"/>
  <c r="J443" i="4"/>
  <c r="J435" i="4"/>
  <c r="K434" i="4"/>
  <c r="K426" i="4"/>
  <c r="J427" i="4"/>
  <c r="J419" i="4"/>
  <c r="K418" i="4"/>
  <c r="K410" i="4"/>
  <c r="J411" i="4"/>
  <c r="J403" i="4"/>
  <c r="K402" i="4"/>
  <c r="K394" i="4"/>
  <c r="J395" i="4"/>
  <c r="J387" i="4"/>
  <c r="K386" i="4"/>
  <c r="K378" i="4"/>
  <c r="J379" i="4"/>
  <c r="J371" i="4"/>
  <c r="K370" i="4"/>
  <c r="K362" i="4"/>
  <c r="J363" i="4"/>
  <c r="J355" i="4"/>
  <c r="K354" i="4"/>
  <c r="K346" i="4"/>
  <c r="J347" i="4"/>
  <c r="J339" i="4"/>
  <c r="K338" i="4"/>
  <c r="K330" i="4"/>
  <c r="J331" i="4"/>
  <c r="J323" i="4"/>
  <c r="K322" i="4"/>
  <c r="K314" i="4"/>
  <c r="J315" i="4"/>
  <c r="J307" i="4"/>
  <c r="K306" i="4"/>
  <c r="K298" i="4"/>
  <c r="J299" i="4"/>
  <c r="J291" i="4"/>
  <c r="K290" i="4"/>
  <c r="K282" i="4"/>
  <c r="J283" i="4"/>
  <c r="J275" i="4"/>
  <c r="K274" i="4"/>
  <c r="K266" i="4"/>
  <c r="J267" i="4"/>
  <c r="J259" i="4"/>
  <c r="K258" i="4"/>
  <c r="K250" i="4"/>
  <c r="J251" i="4"/>
  <c r="J243" i="4"/>
  <c r="K242" i="4"/>
  <c r="K234" i="4"/>
  <c r="J235" i="4"/>
  <c r="J227" i="4"/>
  <c r="K226" i="4"/>
  <c r="K218" i="4"/>
  <c r="J219" i="4"/>
  <c r="J211" i="4"/>
  <c r="K210" i="4"/>
  <c r="K202" i="4"/>
  <c r="J203" i="4"/>
  <c r="J195" i="4"/>
  <c r="K194" i="4"/>
  <c r="K186" i="4"/>
  <c r="J187" i="4"/>
  <c r="J179" i="4"/>
  <c r="K178" i="4"/>
  <c r="K170" i="4"/>
  <c r="J171" i="4"/>
  <c r="J163" i="4"/>
  <c r="K162" i="4"/>
  <c r="K154" i="4"/>
  <c r="J155" i="4"/>
  <c r="J147" i="4"/>
  <c r="K146" i="4"/>
  <c r="K138" i="4"/>
  <c r="J139" i="4"/>
  <c r="J131" i="4"/>
  <c r="K130" i="4"/>
  <c r="K122" i="4"/>
  <c r="J123" i="4"/>
  <c r="J115" i="4"/>
  <c r="K114" i="4"/>
  <c r="K106" i="4"/>
  <c r="J107" i="4"/>
  <c r="J99" i="4"/>
  <c r="K98" i="4"/>
  <c r="K90" i="4"/>
  <c r="J91" i="4"/>
  <c r="J83" i="4"/>
  <c r="K82" i="4"/>
  <c r="K74" i="4"/>
  <c r="J75" i="4"/>
  <c r="J67" i="4"/>
  <c r="K66" i="4"/>
  <c r="K58" i="4"/>
  <c r="J59" i="4"/>
  <c r="J51" i="4"/>
  <c r="K50" i="4"/>
  <c r="K42" i="4"/>
  <c r="J43" i="4"/>
  <c r="J35" i="4"/>
  <c r="K34" i="4"/>
  <c r="K26" i="4"/>
  <c r="J27" i="4"/>
  <c r="J19" i="4"/>
  <c r="K18" i="4"/>
  <c r="E3" i="4"/>
  <c r="C4" i="4"/>
  <c r="C5" i="4" s="1"/>
  <c r="C6" i="4" s="1"/>
  <c r="C7" i="4" s="1"/>
  <c r="C8" i="4" s="1"/>
  <c r="C9" i="4" s="1"/>
  <c r="C10" i="4" s="1"/>
  <c r="C11" i="4" s="1"/>
  <c r="J4" i="4"/>
  <c r="K8" i="4"/>
  <c r="J9" i="4"/>
  <c r="K7" i="4"/>
  <c r="J8" i="4"/>
  <c r="J7" i="4"/>
  <c r="R16" i="3"/>
  <c r="K10" i="4"/>
  <c r="J11" i="4"/>
  <c r="K11" i="4"/>
  <c r="K9" i="4"/>
  <c r="J10" i="4"/>
  <c r="L1997" i="4"/>
  <c r="B1998" i="4"/>
  <c r="E1997" i="4"/>
  <c r="E4" i="4"/>
  <c r="B5" i="4"/>
  <c r="AD26" i="3"/>
  <c r="S9" i="3"/>
  <c r="AD25" i="3"/>
  <c r="S14" i="3"/>
  <c r="S15" i="3"/>
  <c r="S13" i="3"/>
  <c r="S16" i="3"/>
  <c r="AD24" i="3"/>
  <c r="AD23" i="3"/>
  <c r="R15" i="3"/>
  <c r="R14" i="3"/>
  <c r="R12" i="3"/>
  <c r="R13" i="3"/>
  <c r="S12" i="3"/>
  <c r="R10" i="3"/>
  <c r="AD22" i="3"/>
  <c r="AD10" i="3"/>
  <c r="AD11" i="3"/>
  <c r="R9" i="3"/>
  <c r="AD12" i="3"/>
  <c r="K6" i="4"/>
  <c r="I713" i="3"/>
  <c r="J713" i="3" s="1"/>
  <c r="I605" i="3"/>
  <c r="J605" i="3" s="1"/>
  <c r="I673" i="3"/>
  <c r="J673" i="3" s="1"/>
  <c r="I873" i="3"/>
  <c r="J873" i="3" s="1"/>
  <c r="G873" i="3"/>
  <c r="H873" i="3" s="1"/>
  <c r="I849" i="3"/>
  <c r="J849" i="3" s="1"/>
  <c r="G185" i="3"/>
  <c r="H185" i="3" s="1"/>
  <c r="K185" i="3" s="1"/>
  <c r="I421" i="3"/>
  <c r="J421" i="3" s="1"/>
  <c r="I185" i="3"/>
  <c r="J185" i="3" s="1"/>
  <c r="H37" i="3"/>
  <c r="K37" i="3" s="1"/>
  <c r="I945" i="3"/>
  <c r="J945" i="3" s="1"/>
  <c r="I829" i="3"/>
  <c r="J829" i="3" s="1"/>
  <c r="I537" i="3"/>
  <c r="J537" i="3" s="1"/>
  <c r="I1074" i="3"/>
  <c r="J1074" i="3" s="1"/>
  <c r="I1177" i="3"/>
  <c r="J1177" i="3" s="1"/>
  <c r="I1137" i="3"/>
  <c r="J1137" i="3" s="1"/>
  <c r="G1113" i="3"/>
  <c r="H1113" i="3" s="1"/>
  <c r="K1113" i="3" s="1"/>
  <c r="G1105" i="3"/>
  <c r="H1105" i="3" s="1"/>
  <c r="K1105" i="3" s="1"/>
  <c r="I1105" i="3"/>
  <c r="J1105" i="3" s="1"/>
  <c r="H1049" i="3"/>
  <c r="K1049" i="3" s="1"/>
  <c r="G1049" i="3"/>
  <c r="H921" i="3"/>
  <c r="K921" i="3" s="1"/>
  <c r="G921" i="3"/>
  <c r="G385" i="3"/>
  <c r="H385" i="3" s="1"/>
  <c r="K385" i="3" s="1"/>
  <c r="I385" i="3"/>
  <c r="J385" i="3" s="1"/>
  <c r="G337" i="3"/>
  <c r="H337" i="3" s="1"/>
  <c r="K337" i="3" s="1"/>
  <c r="I17" i="3"/>
  <c r="J17" i="3" s="1"/>
  <c r="I1049" i="3"/>
  <c r="J1049" i="3" s="1"/>
  <c r="I641" i="3"/>
  <c r="J641" i="3" s="1"/>
  <c r="I337" i="3"/>
  <c r="J337" i="3" s="1"/>
  <c r="H849" i="3"/>
  <c r="K849" i="3" s="1"/>
  <c r="I193" i="3"/>
  <c r="J193" i="3" s="1"/>
  <c r="I133" i="3"/>
  <c r="J133" i="3" s="1"/>
  <c r="I37" i="3"/>
  <c r="J37" i="3" s="1"/>
  <c r="H757" i="3"/>
  <c r="K757" i="3" s="1"/>
  <c r="G757" i="3"/>
  <c r="G469" i="3"/>
  <c r="H469" i="3"/>
  <c r="K469" i="3" s="1"/>
  <c r="G229" i="3"/>
  <c r="H229" i="3"/>
  <c r="K229" i="3" s="1"/>
  <c r="I229" i="3"/>
  <c r="J229" i="3" s="1"/>
  <c r="I21" i="3"/>
  <c r="J21" i="3" s="1"/>
  <c r="H1994" i="3"/>
  <c r="K1994" i="3" s="1"/>
  <c r="G1994" i="3"/>
  <c r="I1994" i="3"/>
  <c r="J1994" i="3" s="1"/>
  <c r="G1986" i="3"/>
  <c r="H1986" i="3" s="1"/>
  <c r="K1986" i="3" s="1"/>
  <c r="I1986" i="3"/>
  <c r="J1986" i="3" s="1"/>
  <c r="G1978" i="3"/>
  <c r="H1978" i="3" s="1"/>
  <c r="K1978" i="3" s="1"/>
  <c r="I1978" i="3"/>
  <c r="J1978" i="3" s="1"/>
  <c r="H1970" i="3"/>
  <c r="G1970" i="3"/>
  <c r="I1970" i="3"/>
  <c r="J1970" i="3" s="1"/>
  <c r="G1962" i="3"/>
  <c r="H1962" i="3" s="1"/>
  <c r="K1962" i="3" s="1"/>
  <c r="I1962" i="3"/>
  <c r="J1962" i="3" s="1"/>
  <c r="G1954" i="3"/>
  <c r="H1954" i="3" s="1"/>
  <c r="K1954" i="3" s="1"/>
  <c r="I1954" i="3"/>
  <c r="J1954" i="3" s="1"/>
  <c r="G1946" i="3"/>
  <c r="H1946" i="3" s="1"/>
  <c r="K1946" i="3" s="1"/>
  <c r="I1946" i="3"/>
  <c r="J1946" i="3" s="1"/>
  <c r="G1938" i="3"/>
  <c r="H1938" i="3" s="1"/>
  <c r="I1938" i="3"/>
  <c r="J1938" i="3" s="1"/>
  <c r="H1930" i="3"/>
  <c r="K1930" i="3" s="1"/>
  <c r="G1930" i="3"/>
  <c r="I1930" i="3"/>
  <c r="J1930" i="3" s="1"/>
  <c r="G1922" i="3"/>
  <c r="H1922" i="3" s="1"/>
  <c r="K1922" i="3" s="1"/>
  <c r="I1922" i="3"/>
  <c r="J1922" i="3" s="1"/>
  <c r="G1914" i="3"/>
  <c r="H1914" i="3" s="1"/>
  <c r="K1914" i="3" s="1"/>
  <c r="I1914" i="3"/>
  <c r="J1914" i="3" s="1"/>
  <c r="H1906" i="3"/>
  <c r="K1906" i="3" s="1"/>
  <c r="G1906" i="3"/>
  <c r="I1906" i="3"/>
  <c r="J1906" i="3" s="1"/>
  <c r="G1898" i="3"/>
  <c r="H1898" i="3" s="1"/>
  <c r="K1898" i="3" s="1"/>
  <c r="I1898" i="3"/>
  <c r="J1898" i="3" s="1"/>
  <c r="G1890" i="3"/>
  <c r="H1890" i="3" s="1"/>
  <c r="K1890" i="3" s="1"/>
  <c r="I1890" i="3"/>
  <c r="J1890" i="3" s="1"/>
  <c r="G1882" i="3"/>
  <c r="H1882" i="3" s="1"/>
  <c r="K1882" i="3" s="1"/>
  <c r="I1882" i="3"/>
  <c r="J1882" i="3" s="1"/>
  <c r="G1874" i="3"/>
  <c r="H1874" i="3" s="1"/>
  <c r="K1874" i="3" s="1"/>
  <c r="I1874" i="3"/>
  <c r="J1874" i="3" s="1"/>
  <c r="H1866" i="3"/>
  <c r="G1866" i="3"/>
  <c r="I1866" i="3"/>
  <c r="J1866" i="3" s="1"/>
  <c r="G1858" i="3"/>
  <c r="H1858" i="3" s="1"/>
  <c r="K1858" i="3" s="1"/>
  <c r="I1858" i="3"/>
  <c r="J1858" i="3" s="1"/>
  <c r="G1850" i="3"/>
  <c r="H1850" i="3" s="1"/>
  <c r="K1850" i="3" s="1"/>
  <c r="I1850" i="3"/>
  <c r="J1850" i="3" s="1"/>
  <c r="H1842" i="3"/>
  <c r="K1842" i="3" s="1"/>
  <c r="G1842" i="3"/>
  <c r="I1842" i="3"/>
  <c r="J1842" i="3" s="1"/>
  <c r="G1834" i="3"/>
  <c r="H1834" i="3" s="1"/>
  <c r="I1834" i="3"/>
  <c r="J1834" i="3" s="1"/>
  <c r="H1826" i="3"/>
  <c r="K1826" i="3" s="1"/>
  <c r="G1826" i="3"/>
  <c r="I1826" i="3"/>
  <c r="J1826" i="3" s="1"/>
  <c r="G1426" i="3"/>
  <c r="H1426" i="3" s="1"/>
  <c r="K1426" i="3" s="1"/>
  <c r="I1426" i="3"/>
  <c r="J1426" i="3" s="1"/>
  <c r="H1410" i="3"/>
  <c r="G1410" i="3"/>
  <c r="I1410" i="3"/>
  <c r="J1410" i="3" s="1"/>
  <c r="G1402" i="3"/>
  <c r="H1402" i="3" s="1"/>
  <c r="K1402" i="3" s="1"/>
  <c r="I1402" i="3"/>
  <c r="J1402" i="3" s="1"/>
  <c r="G1818" i="3"/>
  <c r="H1818" i="3"/>
  <c r="K1818" i="3" s="1"/>
  <c r="I1818" i="3"/>
  <c r="J1818" i="3" s="1"/>
  <c r="G1810" i="3"/>
  <c r="H1810" i="3" s="1"/>
  <c r="K1810" i="3" s="1"/>
  <c r="H1802" i="3"/>
  <c r="K1802" i="3" s="1"/>
  <c r="G1802" i="3"/>
  <c r="I1802" i="3"/>
  <c r="J1802" i="3" s="1"/>
  <c r="G1794" i="3"/>
  <c r="H1794" i="3" s="1"/>
  <c r="K1794" i="3" s="1"/>
  <c r="I1794" i="3"/>
  <c r="J1794" i="3" s="1"/>
  <c r="G1786" i="3"/>
  <c r="H1786" i="3" s="1"/>
  <c r="K1786" i="3" s="1"/>
  <c r="H1778" i="3"/>
  <c r="K1778" i="3" s="1"/>
  <c r="G1778" i="3"/>
  <c r="G1770" i="3"/>
  <c r="H1770" i="3" s="1"/>
  <c r="K1770" i="3" s="1"/>
  <c r="I1770" i="3"/>
  <c r="J1770" i="3" s="1"/>
  <c r="H1762" i="3"/>
  <c r="G1762" i="3"/>
  <c r="H1754" i="3"/>
  <c r="K1754" i="3" s="1"/>
  <c r="G1754" i="3"/>
  <c r="H1746" i="3"/>
  <c r="K1746" i="3" s="1"/>
  <c r="G1746" i="3"/>
  <c r="G1738" i="3"/>
  <c r="H1738" i="3" s="1"/>
  <c r="K1738" i="3" s="1"/>
  <c r="I1738" i="3"/>
  <c r="J1738" i="3" s="1"/>
  <c r="G1730" i="3"/>
  <c r="H1730" i="3" s="1"/>
  <c r="K1730" i="3" s="1"/>
  <c r="G1722" i="3"/>
  <c r="H1722" i="3" s="1"/>
  <c r="G1714" i="3"/>
  <c r="H1714" i="3" s="1"/>
  <c r="K1714" i="3" s="1"/>
  <c r="I1714" i="3"/>
  <c r="J1714" i="3" s="1"/>
  <c r="H1706" i="3"/>
  <c r="K1706" i="3" s="1"/>
  <c r="G1706" i="3"/>
  <c r="I1706" i="3"/>
  <c r="J1706" i="3" s="1"/>
  <c r="H1698" i="3"/>
  <c r="K1698" i="3" s="1"/>
  <c r="G1698" i="3"/>
  <c r="G1690" i="3"/>
  <c r="H1690" i="3"/>
  <c r="K1690" i="3" s="1"/>
  <c r="I1690" i="3"/>
  <c r="J1690" i="3" s="1"/>
  <c r="H1682" i="3"/>
  <c r="G1682" i="3"/>
  <c r="G1674" i="3"/>
  <c r="H1674" i="3" s="1"/>
  <c r="K1674" i="3" s="1"/>
  <c r="I1674" i="3"/>
  <c r="J1674" i="3" s="1"/>
  <c r="G1666" i="3"/>
  <c r="H1666" i="3" s="1"/>
  <c r="K1666" i="3" s="1"/>
  <c r="I1666" i="3"/>
  <c r="J1666" i="3" s="1"/>
  <c r="H1658" i="3"/>
  <c r="G1658" i="3"/>
  <c r="G1650" i="3"/>
  <c r="H1650" i="3" s="1"/>
  <c r="K1650" i="3" s="1"/>
  <c r="H1642" i="3"/>
  <c r="K1642" i="3" s="1"/>
  <c r="G1642" i="3"/>
  <c r="I1642" i="3"/>
  <c r="J1642" i="3" s="1"/>
  <c r="G1634" i="3"/>
  <c r="H1634" i="3" s="1"/>
  <c r="K1634" i="3" s="1"/>
  <c r="G1626" i="3"/>
  <c r="H1626" i="3"/>
  <c r="K1626" i="3" s="1"/>
  <c r="I1626" i="3"/>
  <c r="J1626" i="3" s="1"/>
  <c r="H1618" i="3"/>
  <c r="K1618" i="3" s="1"/>
  <c r="G1618" i="3"/>
  <c r="G1610" i="3"/>
  <c r="H1610" i="3" s="1"/>
  <c r="K1610" i="3" s="1"/>
  <c r="I1610" i="3"/>
  <c r="J1610" i="3" s="1"/>
  <c r="G1602" i="3"/>
  <c r="H1602" i="3" s="1"/>
  <c r="K1602" i="3" s="1"/>
  <c r="I1602" i="3"/>
  <c r="J1602" i="3" s="1"/>
  <c r="H1594" i="3"/>
  <c r="G1594" i="3"/>
  <c r="G1586" i="3"/>
  <c r="H1586" i="3" s="1"/>
  <c r="K1586" i="3" s="1"/>
  <c r="I1586" i="3"/>
  <c r="J1586" i="3" s="1"/>
  <c r="G1578" i="3"/>
  <c r="H1578" i="3" s="1"/>
  <c r="K1578" i="3" s="1"/>
  <c r="I1578" i="3"/>
  <c r="J1578" i="3" s="1"/>
  <c r="H1570" i="3"/>
  <c r="K1570" i="3" s="1"/>
  <c r="G1570" i="3"/>
  <c r="G1562" i="3"/>
  <c r="H1562" i="3" s="1"/>
  <c r="K1562" i="3" s="1"/>
  <c r="I1562" i="3"/>
  <c r="J1562" i="3" s="1"/>
  <c r="G1554" i="3"/>
  <c r="H1554" i="3" s="1"/>
  <c r="K1554" i="3" s="1"/>
  <c r="H1546" i="3"/>
  <c r="K1546" i="3" s="1"/>
  <c r="G1546" i="3"/>
  <c r="I1546" i="3"/>
  <c r="J1546" i="3" s="1"/>
  <c r="G1538" i="3"/>
  <c r="H1538" i="3" s="1"/>
  <c r="K1538" i="3" s="1"/>
  <c r="I1538" i="3"/>
  <c r="J1538" i="3" s="1"/>
  <c r="G1530" i="3"/>
  <c r="H1530" i="3" s="1"/>
  <c r="H1522" i="3"/>
  <c r="K1522" i="3" s="1"/>
  <c r="G1522" i="3"/>
  <c r="I1514" i="3"/>
  <c r="J1514" i="3" s="1"/>
  <c r="G1514" i="3"/>
  <c r="H1514" i="3" s="1"/>
  <c r="K1514" i="3" s="1"/>
  <c r="H1506" i="3"/>
  <c r="K1506" i="3" s="1"/>
  <c r="G1506" i="3"/>
  <c r="H1498" i="3"/>
  <c r="K1498" i="3" s="1"/>
  <c r="G1498" i="3"/>
  <c r="H1490" i="3"/>
  <c r="K1490" i="3" s="1"/>
  <c r="G1490" i="3"/>
  <c r="G1482" i="3"/>
  <c r="H1482" i="3" s="1"/>
  <c r="K1482" i="3" s="1"/>
  <c r="I1482" i="3"/>
  <c r="J1482" i="3" s="1"/>
  <c r="G1474" i="3"/>
  <c r="H1474" i="3" s="1"/>
  <c r="K1474" i="3" s="1"/>
  <c r="H1466" i="3"/>
  <c r="K1466" i="3" s="1"/>
  <c r="G1466" i="3"/>
  <c r="G1458" i="3"/>
  <c r="H1458" i="3" s="1"/>
  <c r="K1458" i="3" s="1"/>
  <c r="I1458" i="3"/>
  <c r="J1458" i="3" s="1"/>
  <c r="H1450" i="3"/>
  <c r="K1450" i="3" s="1"/>
  <c r="G1450" i="3"/>
  <c r="I1450" i="3"/>
  <c r="J1450" i="3" s="1"/>
  <c r="H1442" i="3"/>
  <c r="K1442" i="3" s="1"/>
  <c r="G1442" i="3"/>
  <c r="G1434" i="3"/>
  <c r="H1434" i="3" s="1"/>
  <c r="K1434" i="3" s="1"/>
  <c r="I1434" i="3"/>
  <c r="J1434" i="3" s="1"/>
  <c r="H1418" i="3"/>
  <c r="G1418" i="3"/>
  <c r="I1418" i="3"/>
  <c r="J1418" i="3" s="1"/>
  <c r="H1394" i="3"/>
  <c r="K1394" i="3" s="1"/>
  <c r="G1394" i="3"/>
  <c r="I1394" i="3"/>
  <c r="J1394" i="3" s="1"/>
  <c r="G1386" i="3"/>
  <c r="H1386" i="3" s="1"/>
  <c r="K1386" i="3" s="1"/>
  <c r="I1386" i="3"/>
  <c r="J1386" i="3" s="1"/>
  <c r="G1378" i="3"/>
  <c r="H1378" i="3" s="1"/>
  <c r="K1378" i="3" s="1"/>
  <c r="H1370" i="3"/>
  <c r="K1370" i="3" s="1"/>
  <c r="G1370" i="3"/>
  <c r="I1370" i="3"/>
  <c r="J1370" i="3" s="1"/>
  <c r="G1362" i="3"/>
  <c r="H1362" i="3"/>
  <c r="K1362" i="3" s="1"/>
  <c r="H1354" i="3"/>
  <c r="K1354" i="3" s="1"/>
  <c r="G1354" i="3"/>
  <c r="I1354" i="3"/>
  <c r="J1354" i="3" s="1"/>
  <c r="H1346" i="3"/>
  <c r="K1346" i="3" s="1"/>
  <c r="G1346" i="3"/>
  <c r="I1346" i="3"/>
  <c r="J1346" i="3" s="1"/>
  <c r="G1338" i="3"/>
  <c r="H1338" i="3" s="1"/>
  <c r="K1338" i="3" s="1"/>
  <c r="H1330" i="3"/>
  <c r="K1330" i="3" s="1"/>
  <c r="G1330" i="3"/>
  <c r="I1330" i="3"/>
  <c r="J1330" i="3" s="1"/>
  <c r="H1322" i="3"/>
  <c r="K1322" i="3" s="1"/>
  <c r="G1322" i="3"/>
  <c r="I1322" i="3"/>
  <c r="J1322" i="3" s="1"/>
  <c r="G1314" i="3"/>
  <c r="H1314" i="3" s="1"/>
  <c r="K1314" i="3" s="1"/>
  <c r="H1306" i="3"/>
  <c r="K1306" i="3" s="1"/>
  <c r="G1306" i="3"/>
  <c r="I1306" i="3"/>
  <c r="J1306" i="3" s="1"/>
  <c r="H1298" i="3"/>
  <c r="K1298" i="3" s="1"/>
  <c r="G1298" i="3"/>
  <c r="I1290" i="3"/>
  <c r="J1290" i="3" s="1"/>
  <c r="G1290" i="3"/>
  <c r="H1290" i="3" s="1"/>
  <c r="K1290" i="3" s="1"/>
  <c r="I1282" i="3"/>
  <c r="J1282" i="3" s="1"/>
  <c r="H1274" i="3"/>
  <c r="K1274" i="3" s="1"/>
  <c r="G1274" i="3"/>
  <c r="H1266" i="3"/>
  <c r="K1266" i="3" s="1"/>
  <c r="G1266" i="3"/>
  <c r="I1266" i="3"/>
  <c r="J1266" i="3" s="1"/>
  <c r="H1258" i="3"/>
  <c r="K1258" i="3" s="1"/>
  <c r="G1258" i="3"/>
  <c r="I1258" i="3"/>
  <c r="J1258" i="3" s="1"/>
  <c r="H1250" i="3"/>
  <c r="K1250" i="3" s="1"/>
  <c r="G1250" i="3"/>
  <c r="H1242" i="3"/>
  <c r="K1242" i="3" s="1"/>
  <c r="G1242" i="3"/>
  <c r="I1242" i="3"/>
  <c r="J1242" i="3" s="1"/>
  <c r="G1234" i="3"/>
  <c r="H1234" i="3" s="1"/>
  <c r="K1234" i="3" s="1"/>
  <c r="G1226" i="3"/>
  <c r="H1226" i="3" s="1"/>
  <c r="K1226" i="3" s="1"/>
  <c r="I1226" i="3"/>
  <c r="J1226" i="3" s="1"/>
  <c r="H1218" i="3"/>
  <c r="K1218" i="3" s="1"/>
  <c r="G1218" i="3"/>
  <c r="I1218" i="3"/>
  <c r="J1218" i="3" s="1"/>
  <c r="H1210" i="3"/>
  <c r="K1210" i="3" s="1"/>
  <c r="G1210" i="3"/>
  <c r="G1202" i="3"/>
  <c r="H1202" i="3" s="1"/>
  <c r="K1202" i="3" s="1"/>
  <c r="I1202" i="3"/>
  <c r="J1202" i="3" s="1"/>
  <c r="H1194" i="3"/>
  <c r="K1194" i="3" s="1"/>
  <c r="G1194" i="3"/>
  <c r="I1194" i="3"/>
  <c r="J1194" i="3" s="1"/>
  <c r="G1186" i="3"/>
  <c r="H1186" i="3" s="1"/>
  <c r="G1178" i="3"/>
  <c r="H1178" i="3" s="1"/>
  <c r="K1178" i="3" s="1"/>
  <c r="I1178" i="3"/>
  <c r="J1178" i="3" s="1"/>
  <c r="H1170" i="3"/>
  <c r="K1170" i="3" s="1"/>
  <c r="G1170" i="3"/>
  <c r="G1162" i="3"/>
  <c r="H1162" i="3" s="1"/>
  <c r="K1162" i="3" s="1"/>
  <c r="I1162" i="3"/>
  <c r="J1162" i="3" s="1"/>
  <c r="G1154" i="3"/>
  <c r="H1154" i="3" s="1"/>
  <c r="K1154" i="3" s="1"/>
  <c r="I1154" i="3"/>
  <c r="J1154" i="3" s="1"/>
  <c r="H1146" i="3"/>
  <c r="K1146" i="3" s="1"/>
  <c r="G1146" i="3"/>
  <c r="G1138" i="3"/>
  <c r="H1138" i="3" s="1"/>
  <c r="K1138" i="3" s="1"/>
  <c r="I1138" i="3"/>
  <c r="J1138" i="3" s="1"/>
  <c r="I1130" i="3"/>
  <c r="J1130" i="3" s="1"/>
  <c r="G1130" i="3"/>
  <c r="H1130" i="3" s="1"/>
  <c r="H1122" i="3"/>
  <c r="K1122" i="3" s="1"/>
  <c r="G1122" i="3"/>
  <c r="G1114" i="3"/>
  <c r="H1114" i="3" s="1"/>
  <c r="K1114" i="3" s="1"/>
  <c r="I1114" i="3"/>
  <c r="J1114" i="3" s="1"/>
  <c r="G1106" i="3"/>
  <c r="H1106" i="3" s="1"/>
  <c r="K1106" i="3" s="1"/>
  <c r="H1098" i="3"/>
  <c r="K1098" i="3" s="1"/>
  <c r="G1098" i="3"/>
  <c r="I1098" i="3"/>
  <c r="J1098" i="3" s="1"/>
  <c r="G1090" i="3"/>
  <c r="H1090" i="3" s="1"/>
  <c r="K1090" i="3" s="1"/>
  <c r="I1090" i="3"/>
  <c r="J1090" i="3" s="1"/>
  <c r="G1082" i="3"/>
  <c r="H1082" i="3" s="1"/>
  <c r="K1082" i="3" s="1"/>
  <c r="I1682" i="3"/>
  <c r="J1682" i="3" s="1"/>
  <c r="I1650" i="3"/>
  <c r="J1650" i="3" s="1"/>
  <c r="I1634" i="3"/>
  <c r="J1634" i="3" s="1"/>
  <c r="I1498" i="3"/>
  <c r="J1498" i="3" s="1"/>
  <c r="I1362" i="3"/>
  <c r="J1362" i="3" s="1"/>
  <c r="G1993" i="3"/>
  <c r="H1993" i="3" s="1"/>
  <c r="K1993" i="3" s="1"/>
  <c r="H1985" i="3"/>
  <c r="G1985" i="3"/>
  <c r="H1977" i="3"/>
  <c r="K1977" i="3" s="1"/>
  <c r="G1977" i="3"/>
  <c r="I1977" i="3"/>
  <c r="J1977" i="3" s="1"/>
  <c r="G1969" i="3"/>
  <c r="H1969" i="3" s="1"/>
  <c r="K1969" i="3" s="1"/>
  <c r="G1961" i="3"/>
  <c r="H1961" i="3" s="1"/>
  <c r="H1953" i="3"/>
  <c r="K1953" i="3" s="1"/>
  <c r="G1953" i="3"/>
  <c r="I1953" i="3"/>
  <c r="J1953" i="3" s="1"/>
  <c r="G1945" i="3"/>
  <c r="H1945" i="3" s="1"/>
  <c r="K1945" i="3" s="1"/>
  <c r="H1937" i="3"/>
  <c r="G1937" i="3"/>
  <c r="G1929" i="3"/>
  <c r="H1929" i="3" s="1"/>
  <c r="K1929" i="3" s="1"/>
  <c r="H1921" i="3"/>
  <c r="K1921" i="3" s="1"/>
  <c r="G1921" i="3"/>
  <c r="G1913" i="3"/>
  <c r="H1913" i="3" s="1"/>
  <c r="K1913" i="3" s="1"/>
  <c r="H1905" i="3"/>
  <c r="G1905" i="3"/>
  <c r="G1897" i="3"/>
  <c r="H1897" i="3" s="1"/>
  <c r="K1897" i="3" s="1"/>
  <c r="I1897" i="3"/>
  <c r="J1897" i="3" s="1"/>
  <c r="H1889" i="3"/>
  <c r="K1889" i="3" s="1"/>
  <c r="G1889" i="3"/>
  <c r="G1881" i="3"/>
  <c r="H1881" i="3"/>
  <c r="K1881" i="3" s="1"/>
  <c r="G1873" i="3"/>
  <c r="H1873" i="3" s="1"/>
  <c r="K1873" i="3" s="1"/>
  <c r="I1873" i="3"/>
  <c r="J1873" i="3" s="1"/>
  <c r="G1865" i="3"/>
  <c r="H1865" i="3" s="1"/>
  <c r="K1865" i="3" s="1"/>
  <c r="G1857" i="3"/>
  <c r="H1857" i="3" s="1"/>
  <c r="K1857" i="3" s="1"/>
  <c r="H1849" i="3"/>
  <c r="K1849" i="3" s="1"/>
  <c r="G1849" i="3"/>
  <c r="I1849" i="3"/>
  <c r="J1849" i="3" s="1"/>
  <c r="H1841" i="3"/>
  <c r="K1841" i="3" s="1"/>
  <c r="G1841" i="3"/>
  <c r="H1833" i="3"/>
  <c r="K1833" i="3" s="1"/>
  <c r="G1833" i="3"/>
  <c r="G1825" i="3"/>
  <c r="H1825" i="3" s="1"/>
  <c r="K1825" i="3" s="1"/>
  <c r="I1825" i="3"/>
  <c r="J1825" i="3" s="1"/>
  <c r="G1817" i="3"/>
  <c r="H1817" i="3"/>
  <c r="K1817" i="3" s="1"/>
  <c r="G1809" i="3"/>
  <c r="H1809" i="3" s="1"/>
  <c r="K1809" i="3" s="1"/>
  <c r="G1801" i="3"/>
  <c r="H1801" i="3" s="1"/>
  <c r="K1801" i="3" s="1"/>
  <c r="H1793" i="3"/>
  <c r="K1793" i="3" s="1"/>
  <c r="G1793" i="3"/>
  <c r="H1785" i="3"/>
  <c r="K1785" i="3" s="1"/>
  <c r="G1785" i="3"/>
  <c r="H1777" i="3"/>
  <c r="K1777" i="3" s="1"/>
  <c r="G1777" i="3"/>
  <c r="I1769" i="3"/>
  <c r="J1769" i="3" s="1"/>
  <c r="G1769" i="3"/>
  <c r="H1769" i="3" s="1"/>
  <c r="K1769" i="3" s="1"/>
  <c r="G1761" i="3"/>
  <c r="H1761" i="3" s="1"/>
  <c r="K1761" i="3" s="1"/>
  <c r="H1753" i="3"/>
  <c r="K1753" i="3" s="1"/>
  <c r="G1753" i="3"/>
  <c r="G1745" i="3"/>
  <c r="H1745" i="3" s="1"/>
  <c r="K1745" i="3" s="1"/>
  <c r="I1745" i="3"/>
  <c r="J1745" i="3" s="1"/>
  <c r="H1737" i="3"/>
  <c r="K1737" i="3" s="1"/>
  <c r="G1737" i="3"/>
  <c r="H1721" i="3"/>
  <c r="G1721" i="3"/>
  <c r="I1721" i="3"/>
  <c r="J1721" i="3" s="1"/>
  <c r="H1713" i="3"/>
  <c r="K1713" i="3" s="1"/>
  <c r="G1713" i="3"/>
  <c r="G1705" i="3"/>
  <c r="H1705" i="3" s="1"/>
  <c r="K1705" i="3" s="1"/>
  <c r="G1697" i="3"/>
  <c r="H1697" i="3" s="1"/>
  <c r="K1697" i="3" s="1"/>
  <c r="I1697" i="3"/>
  <c r="J1697" i="3" s="1"/>
  <c r="H1689" i="3"/>
  <c r="K1689" i="3" s="1"/>
  <c r="G1689" i="3"/>
  <c r="G1681" i="3"/>
  <c r="H1681" i="3" s="1"/>
  <c r="K1681" i="3" s="1"/>
  <c r="H1673" i="3"/>
  <c r="K1673" i="3" s="1"/>
  <c r="G1673" i="3"/>
  <c r="G1665" i="3"/>
  <c r="H1665" i="3" s="1"/>
  <c r="K1665" i="3" s="1"/>
  <c r="G1657" i="3"/>
  <c r="H1657" i="3" s="1"/>
  <c r="K1657" i="3" s="1"/>
  <c r="G1649" i="3"/>
  <c r="H1649" i="3" s="1"/>
  <c r="K1649" i="3" s="1"/>
  <c r="H1641" i="3"/>
  <c r="K1641" i="3" s="1"/>
  <c r="G1641" i="3"/>
  <c r="I1641" i="3"/>
  <c r="J1641" i="3" s="1"/>
  <c r="H1633" i="3"/>
  <c r="K1633" i="3" s="1"/>
  <c r="G1633" i="3"/>
  <c r="H1625" i="3"/>
  <c r="G1625" i="3"/>
  <c r="G1617" i="3"/>
  <c r="H1617" i="3" s="1"/>
  <c r="I1617" i="3"/>
  <c r="J1617" i="3" s="1"/>
  <c r="G1609" i="3"/>
  <c r="H1609" i="3" s="1"/>
  <c r="K1609" i="3" s="1"/>
  <c r="H1601" i="3"/>
  <c r="K1601" i="3" s="1"/>
  <c r="G1601" i="3"/>
  <c r="G1593" i="3"/>
  <c r="H1593" i="3" s="1"/>
  <c r="K1593" i="3" s="1"/>
  <c r="I1593" i="3"/>
  <c r="J1593" i="3" s="1"/>
  <c r="G1585" i="3"/>
  <c r="H1585" i="3" s="1"/>
  <c r="K1585" i="3" s="1"/>
  <c r="H1577" i="3"/>
  <c r="K1577" i="3" s="1"/>
  <c r="G1577" i="3"/>
  <c r="I1577" i="3"/>
  <c r="J1577" i="3" s="1"/>
  <c r="G1569" i="3"/>
  <c r="H1569" i="3" s="1"/>
  <c r="K1569" i="3" s="1"/>
  <c r="I1569" i="3"/>
  <c r="J1569" i="3" s="1"/>
  <c r="G1561" i="3"/>
  <c r="H1561" i="3" s="1"/>
  <c r="K1561" i="3" s="1"/>
  <c r="H1553" i="3"/>
  <c r="K1553" i="3" s="1"/>
  <c r="G1553" i="3"/>
  <c r="I1553" i="3"/>
  <c r="J1553" i="3" s="1"/>
  <c r="G1545" i="3"/>
  <c r="H1545" i="3" s="1"/>
  <c r="K1545" i="3" s="1"/>
  <c r="H1537" i="3"/>
  <c r="K1537" i="3" s="1"/>
  <c r="G1537" i="3"/>
  <c r="H1529" i="3"/>
  <c r="K1529" i="3" s="1"/>
  <c r="G1529" i="3"/>
  <c r="I1529" i="3"/>
  <c r="J1529" i="3" s="1"/>
  <c r="H1521" i="3"/>
  <c r="K1521" i="3" s="1"/>
  <c r="G1521" i="3"/>
  <c r="H1513" i="3"/>
  <c r="K1513" i="3" s="1"/>
  <c r="G1513" i="3"/>
  <c r="I1513" i="3"/>
  <c r="J1513" i="3" s="1"/>
  <c r="H1505" i="3"/>
  <c r="K1505" i="3" s="1"/>
  <c r="G1505" i="3"/>
  <c r="I1505" i="3"/>
  <c r="J1505" i="3" s="1"/>
  <c r="H1497" i="3"/>
  <c r="K1497" i="3" s="1"/>
  <c r="G1497" i="3"/>
  <c r="H1489" i="3"/>
  <c r="K1489" i="3" s="1"/>
  <c r="G1489" i="3"/>
  <c r="I1489" i="3"/>
  <c r="J1489" i="3" s="1"/>
  <c r="H1481" i="3"/>
  <c r="K1481" i="3" s="1"/>
  <c r="G1481" i="3"/>
  <c r="H1473" i="3"/>
  <c r="G1473" i="3"/>
  <c r="G1465" i="3"/>
  <c r="H1465" i="3" s="1"/>
  <c r="K1465" i="3" s="1"/>
  <c r="I1465" i="3"/>
  <c r="J1465" i="3" s="1"/>
  <c r="G1457" i="3"/>
  <c r="H1457" i="3" s="1"/>
  <c r="K1457" i="3" s="1"/>
  <c r="H1449" i="3"/>
  <c r="K1449" i="3" s="1"/>
  <c r="G1449" i="3"/>
  <c r="H1441" i="3"/>
  <c r="K1441" i="3" s="1"/>
  <c r="G1441" i="3"/>
  <c r="I1441" i="3"/>
  <c r="J1441" i="3" s="1"/>
  <c r="H1433" i="3"/>
  <c r="K1433" i="3" s="1"/>
  <c r="G1433" i="3"/>
  <c r="G1425" i="3"/>
  <c r="H1425" i="3" s="1"/>
  <c r="K1425" i="3" s="1"/>
  <c r="H1417" i="3"/>
  <c r="K1417" i="3" s="1"/>
  <c r="G1417" i="3"/>
  <c r="G1409" i="3"/>
  <c r="H1409" i="3" s="1"/>
  <c r="K1409" i="3" s="1"/>
  <c r="H1401" i="3"/>
  <c r="K1401" i="3" s="1"/>
  <c r="G1401" i="3"/>
  <c r="H1393" i="3"/>
  <c r="K1393" i="3" s="1"/>
  <c r="G1393" i="3"/>
  <c r="H1385" i="3"/>
  <c r="K1385" i="3" s="1"/>
  <c r="G1385" i="3"/>
  <c r="I1385" i="3"/>
  <c r="J1385" i="3" s="1"/>
  <c r="G1377" i="3"/>
  <c r="H1377" i="3" s="1"/>
  <c r="K1377" i="3" s="1"/>
  <c r="G1369" i="3"/>
  <c r="H1369" i="3" s="1"/>
  <c r="K1369" i="3" s="1"/>
  <c r="H1361" i="3"/>
  <c r="K1361" i="3" s="1"/>
  <c r="G1361" i="3"/>
  <c r="I1361" i="3"/>
  <c r="J1361" i="3" s="1"/>
  <c r="G1353" i="3"/>
  <c r="H1353" i="3" s="1"/>
  <c r="K1353" i="3" s="1"/>
  <c r="H1345" i="3"/>
  <c r="K1345" i="3" s="1"/>
  <c r="G1345" i="3"/>
  <c r="G1337" i="3"/>
  <c r="H1337" i="3" s="1"/>
  <c r="K1337" i="3" s="1"/>
  <c r="I1337" i="3"/>
  <c r="J1337" i="3" s="1"/>
  <c r="H1329" i="3"/>
  <c r="K1329" i="3" s="1"/>
  <c r="G1329" i="3"/>
  <c r="H1321" i="3"/>
  <c r="G1321" i="3"/>
  <c r="I1321" i="3"/>
  <c r="J1321" i="3" s="1"/>
  <c r="G1313" i="3"/>
  <c r="H1313" i="3" s="1"/>
  <c r="K1313" i="3" s="1"/>
  <c r="I1313" i="3"/>
  <c r="J1313" i="3" s="1"/>
  <c r="H1305" i="3"/>
  <c r="K1305" i="3" s="1"/>
  <c r="G1305" i="3"/>
  <c r="H1297" i="3"/>
  <c r="K1297" i="3" s="1"/>
  <c r="G1297" i="3"/>
  <c r="I1297" i="3"/>
  <c r="J1297" i="3" s="1"/>
  <c r="G1289" i="3"/>
  <c r="H1289" i="3" s="1"/>
  <c r="K1289" i="3" s="1"/>
  <c r="H1281" i="3"/>
  <c r="K1281" i="3" s="1"/>
  <c r="G1281" i="3"/>
  <c r="G1273" i="3"/>
  <c r="H1273" i="3" s="1"/>
  <c r="K1273" i="3" s="1"/>
  <c r="I1273" i="3"/>
  <c r="J1273" i="3" s="1"/>
  <c r="G1265" i="3"/>
  <c r="H1265" i="3" s="1"/>
  <c r="K1265" i="3" s="1"/>
  <c r="H1257" i="3"/>
  <c r="K1257" i="3" s="1"/>
  <c r="G1257" i="3"/>
  <c r="I1257" i="3"/>
  <c r="J1257" i="3" s="1"/>
  <c r="G1249" i="3"/>
  <c r="H1249" i="3" s="1"/>
  <c r="K1249" i="3" s="1"/>
  <c r="I1249" i="3"/>
  <c r="J1249" i="3" s="1"/>
  <c r="G1241" i="3"/>
  <c r="H1241" i="3" s="1"/>
  <c r="K1241" i="3" s="1"/>
  <c r="H1233" i="3"/>
  <c r="G1233" i="3"/>
  <c r="I1233" i="3"/>
  <c r="J1233" i="3" s="1"/>
  <c r="G1225" i="3"/>
  <c r="H1225" i="3" s="1"/>
  <c r="K1225" i="3" s="1"/>
  <c r="H1217" i="3"/>
  <c r="K1217" i="3" s="1"/>
  <c r="G1217" i="3"/>
  <c r="G1209" i="3"/>
  <c r="H1209" i="3" s="1"/>
  <c r="K1209" i="3" s="1"/>
  <c r="I1209" i="3"/>
  <c r="J1209" i="3" s="1"/>
  <c r="H1201" i="3"/>
  <c r="K1201" i="3" s="1"/>
  <c r="G1201" i="3"/>
  <c r="G1193" i="3"/>
  <c r="H1193" i="3" s="1"/>
  <c r="K1193" i="3" s="1"/>
  <c r="I1193" i="3"/>
  <c r="J1193" i="3" s="1"/>
  <c r="G1185" i="3"/>
  <c r="H1185" i="3" s="1"/>
  <c r="K1185" i="3" s="1"/>
  <c r="I1185" i="3"/>
  <c r="J1185" i="3" s="1"/>
  <c r="I1810" i="3"/>
  <c r="J1810" i="3" s="1"/>
  <c r="I1778" i="3"/>
  <c r="J1778" i="3" s="1"/>
  <c r="I1762" i="3"/>
  <c r="J1762" i="3" s="1"/>
  <c r="I1746" i="3"/>
  <c r="J1746" i="3" s="1"/>
  <c r="I1730" i="3"/>
  <c r="J1730" i="3" s="1"/>
  <c r="I1713" i="3"/>
  <c r="J1713" i="3" s="1"/>
  <c r="I1698" i="3"/>
  <c r="J1698" i="3" s="1"/>
  <c r="I1681" i="3"/>
  <c r="J1681" i="3" s="1"/>
  <c r="I1665" i="3"/>
  <c r="J1665" i="3" s="1"/>
  <c r="I1649" i="3"/>
  <c r="J1649" i="3" s="1"/>
  <c r="I1633" i="3"/>
  <c r="J1633" i="3" s="1"/>
  <c r="I1594" i="3"/>
  <c r="J1594" i="3" s="1"/>
  <c r="I1554" i="3"/>
  <c r="J1554" i="3" s="1"/>
  <c r="I1497" i="3"/>
  <c r="J1497" i="3" s="1"/>
  <c r="I1457" i="3"/>
  <c r="J1457" i="3" s="1"/>
  <c r="I1417" i="3"/>
  <c r="J1417" i="3" s="1"/>
  <c r="I1378" i="3"/>
  <c r="J1378" i="3" s="1"/>
  <c r="I1298" i="3"/>
  <c r="J1298" i="3" s="1"/>
  <c r="I1274" i="3"/>
  <c r="J1274" i="3" s="1"/>
  <c r="I1250" i="3"/>
  <c r="J1250" i="3" s="1"/>
  <c r="I1225" i="3"/>
  <c r="J1225" i="3" s="1"/>
  <c r="I1201" i="3"/>
  <c r="J1201" i="3" s="1"/>
  <c r="G2000" i="3"/>
  <c r="H2000" i="3" s="1"/>
  <c r="K2000" i="3" s="1"/>
  <c r="G1992" i="3"/>
  <c r="H1992" i="3" s="1"/>
  <c r="K1992" i="3" s="1"/>
  <c r="G1984" i="3"/>
  <c r="H1984" i="3" s="1"/>
  <c r="K1984" i="3" s="1"/>
  <c r="I1984" i="3"/>
  <c r="J1984" i="3" s="1"/>
  <c r="H1976" i="3"/>
  <c r="K1976" i="3" s="1"/>
  <c r="G1976" i="3"/>
  <c r="H1968" i="3"/>
  <c r="K1968" i="3" s="1"/>
  <c r="G1968" i="3"/>
  <c r="G1960" i="3"/>
  <c r="H1960" i="3" s="1"/>
  <c r="K1960" i="3" s="1"/>
  <c r="H1952" i="3"/>
  <c r="K1952" i="3" s="1"/>
  <c r="G1952" i="3"/>
  <c r="I1952" i="3"/>
  <c r="J1952" i="3" s="1"/>
  <c r="H1944" i="3"/>
  <c r="K1944" i="3" s="1"/>
  <c r="G1944" i="3"/>
  <c r="G1936" i="3"/>
  <c r="H1936" i="3" s="1"/>
  <c r="K1936" i="3" s="1"/>
  <c r="G1928" i="3"/>
  <c r="H1928" i="3" s="1"/>
  <c r="K1928" i="3" s="1"/>
  <c r="I1928" i="3"/>
  <c r="J1928" i="3" s="1"/>
  <c r="G1920" i="3"/>
  <c r="H1920" i="3"/>
  <c r="K1920" i="3" s="1"/>
  <c r="I1920" i="3"/>
  <c r="J1920" i="3" s="1"/>
  <c r="H1912" i="3"/>
  <c r="G1912" i="3"/>
  <c r="G1904" i="3"/>
  <c r="H1904" i="3" s="1"/>
  <c r="K1904" i="3" s="1"/>
  <c r="I1904" i="3"/>
  <c r="J1904" i="3" s="1"/>
  <c r="G1896" i="3"/>
  <c r="H1896" i="3"/>
  <c r="K1896" i="3" s="1"/>
  <c r="H1888" i="3"/>
  <c r="K1888" i="3" s="1"/>
  <c r="G1888" i="3"/>
  <c r="I1888" i="3"/>
  <c r="J1888" i="3" s="1"/>
  <c r="G1880" i="3"/>
  <c r="H1880" i="3" s="1"/>
  <c r="K1880" i="3" s="1"/>
  <c r="I1880" i="3"/>
  <c r="J1880" i="3" s="1"/>
  <c r="G1872" i="3"/>
  <c r="H1872" i="3" s="1"/>
  <c r="K1872" i="3" s="1"/>
  <c r="H1864" i="3"/>
  <c r="K1864" i="3" s="1"/>
  <c r="G1864" i="3"/>
  <c r="G1856" i="3"/>
  <c r="H1856" i="3" s="1"/>
  <c r="K1856" i="3" s="1"/>
  <c r="I1856" i="3"/>
  <c r="J1856" i="3" s="1"/>
  <c r="G1848" i="3"/>
  <c r="H1848" i="3" s="1"/>
  <c r="K1848" i="3" s="1"/>
  <c r="H1840" i="3"/>
  <c r="K1840" i="3" s="1"/>
  <c r="G1840" i="3"/>
  <c r="G1832" i="3"/>
  <c r="H1832" i="3" s="1"/>
  <c r="K1832" i="3" s="1"/>
  <c r="G1824" i="3"/>
  <c r="H1824" i="3" s="1"/>
  <c r="I1824" i="3"/>
  <c r="J1824" i="3" s="1"/>
  <c r="G1816" i="3"/>
  <c r="H1816" i="3" s="1"/>
  <c r="K1816" i="3" s="1"/>
  <c r="G1808" i="3"/>
  <c r="H1808" i="3" s="1"/>
  <c r="K1808" i="3" s="1"/>
  <c r="G1800" i="3"/>
  <c r="H1800" i="3" s="1"/>
  <c r="K1800" i="3" s="1"/>
  <c r="I1800" i="3"/>
  <c r="J1800" i="3" s="1"/>
  <c r="G1792" i="3"/>
  <c r="H1792" i="3"/>
  <c r="K1792" i="3" s="1"/>
  <c r="I1792" i="3"/>
  <c r="J1792" i="3" s="1"/>
  <c r="H1784" i="3"/>
  <c r="K1784" i="3" s="1"/>
  <c r="G1784" i="3"/>
  <c r="G1776" i="3"/>
  <c r="H1776" i="3" s="1"/>
  <c r="K1776" i="3" s="1"/>
  <c r="I1776" i="3"/>
  <c r="J1776" i="3" s="1"/>
  <c r="G1768" i="3"/>
  <c r="H1768" i="3" s="1"/>
  <c r="K1768" i="3" s="1"/>
  <c r="G1760" i="3"/>
  <c r="H1760" i="3" s="1"/>
  <c r="K1760" i="3" s="1"/>
  <c r="I1760" i="3"/>
  <c r="J1760" i="3" s="1"/>
  <c r="G1752" i="3"/>
  <c r="H1752" i="3" s="1"/>
  <c r="K1752" i="3" s="1"/>
  <c r="I1752" i="3"/>
  <c r="J1752" i="3" s="1"/>
  <c r="G1744" i="3"/>
  <c r="H1744" i="3"/>
  <c r="K1744" i="3" s="1"/>
  <c r="G1736" i="3"/>
  <c r="H1736" i="3" s="1"/>
  <c r="K1736" i="3" s="1"/>
  <c r="G1728" i="3"/>
  <c r="H1728" i="3" s="1"/>
  <c r="K1728" i="3" s="1"/>
  <c r="I1728" i="3"/>
  <c r="J1728" i="3" s="1"/>
  <c r="H1720" i="3"/>
  <c r="K1720" i="3" s="1"/>
  <c r="G1720" i="3"/>
  <c r="G1712" i="3"/>
  <c r="H1712" i="3" s="1"/>
  <c r="K1712" i="3" s="1"/>
  <c r="H1704" i="3"/>
  <c r="K1704" i="3" s="1"/>
  <c r="G1704" i="3"/>
  <c r="G1696" i="3"/>
  <c r="H1696" i="3" s="1"/>
  <c r="K1696" i="3" s="1"/>
  <c r="I1696" i="3"/>
  <c r="J1696" i="3" s="1"/>
  <c r="G1688" i="3"/>
  <c r="H1688" i="3" s="1"/>
  <c r="K1688" i="3" s="1"/>
  <c r="H1680" i="3"/>
  <c r="K1680" i="3" s="1"/>
  <c r="G1680" i="3"/>
  <c r="G1672" i="3"/>
  <c r="H1672" i="3" s="1"/>
  <c r="K1672" i="3" s="1"/>
  <c r="I1672" i="3"/>
  <c r="J1672" i="3" s="1"/>
  <c r="H1664" i="3"/>
  <c r="K1664" i="3" s="1"/>
  <c r="G1664" i="3"/>
  <c r="I1664" i="3"/>
  <c r="J1664" i="3" s="1"/>
  <c r="H1656" i="3"/>
  <c r="K1656" i="3" s="1"/>
  <c r="G1656" i="3"/>
  <c r="H1648" i="3"/>
  <c r="G1648" i="3"/>
  <c r="I1648" i="3"/>
  <c r="J1648" i="3" s="1"/>
  <c r="G1640" i="3"/>
  <c r="H1640" i="3" s="1"/>
  <c r="K1640" i="3" s="1"/>
  <c r="G1632" i="3"/>
  <c r="H1632" i="3" s="1"/>
  <c r="K1632" i="3" s="1"/>
  <c r="I1632" i="3"/>
  <c r="J1632" i="3" s="1"/>
  <c r="H1624" i="3"/>
  <c r="G1624" i="3"/>
  <c r="I1624" i="3"/>
  <c r="J1624" i="3" s="1"/>
  <c r="H1616" i="3"/>
  <c r="K1616" i="3" s="1"/>
  <c r="G1616" i="3"/>
  <c r="G1608" i="3"/>
  <c r="H1608" i="3" s="1"/>
  <c r="K1608" i="3" s="1"/>
  <c r="H1600" i="3"/>
  <c r="K1600" i="3" s="1"/>
  <c r="G1600" i="3"/>
  <c r="I1600" i="3"/>
  <c r="J1600" i="3" s="1"/>
  <c r="G1592" i="3"/>
  <c r="H1592" i="3" s="1"/>
  <c r="K1592" i="3" s="1"/>
  <c r="G1584" i="3"/>
  <c r="H1584" i="3"/>
  <c r="K1584" i="3" s="1"/>
  <c r="H1576" i="3"/>
  <c r="K1576" i="3" s="1"/>
  <c r="G1576" i="3"/>
  <c r="H1568" i="3"/>
  <c r="K1568" i="3" s="1"/>
  <c r="G1568" i="3"/>
  <c r="I1568" i="3"/>
  <c r="J1568" i="3" s="1"/>
  <c r="H1560" i="3"/>
  <c r="K1560" i="3" s="1"/>
  <c r="G1560" i="3"/>
  <c r="G1552" i="3"/>
  <c r="H1552" i="3" s="1"/>
  <c r="K1552" i="3" s="1"/>
  <c r="G1544" i="3"/>
  <c r="H1544" i="3" s="1"/>
  <c r="I1544" i="3"/>
  <c r="J1544" i="3" s="1"/>
  <c r="G1536" i="3"/>
  <c r="H1536" i="3" s="1"/>
  <c r="I1536" i="3"/>
  <c r="J1536" i="3" s="1"/>
  <c r="G1528" i="3"/>
  <c r="H1528" i="3" s="1"/>
  <c r="K1528" i="3" s="1"/>
  <c r="H1520" i="3"/>
  <c r="K1520" i="3" s="1"/>
  <c r="G1520" i="3"/>
  <c r="I1520" i="3"/>
  <c r="J1520" i="3" s="1"/>
  <c r="G1512" i="3"/>
  <c r="H1512" i="3" s="1"/>
  <c r="K1512" i="3" s="1"/>
  <c r="G1504" i="3"/>
  <c r="H1504" i="3" s="1"/>
  <c r="K1504" i="3" s="1"/>
  <c r="I1504" i="3"/>
  <c r="J1504" i="3" s="1"/>
  <c r="H1496" i="3"/>
  <c r="K1496" i="3" s="1"/>
  <c r="G1496" i="3"/>
  <c r="I1496" i="3"/>
  <c r="J1496" i="3" s="1"/>
  <c r="G1488" i="3"/>
  <c r="H1488" i="3"/>
  <c r="K1488" i="3" s="1"/>
  <c r="G1480" i="3"/>
  <c r="H1480" i="3" s="1"/>
  <c r="K1480" i="3" s="1"/>
  <c r="I1480" i="3"/>
  <c r="J1480" i="3" s="1"/>
  <c r="H1472" i="3"/>
  <c r="K1472" i="3" s="1"/>
  <c r="G1472" i="3"/>
  <c r="I1472" i="3"/>
  <c r="J1472" i="3" s="1"/>
  <c r="G1464" i="3"/>
  <c r="H1464" i="3" s="1"/>
  <c r="K1464" i="3" s="1"/>
  <c r="G1456" i="3"/>
  <c r="H1456" i="3"/>
  <c r="K1456" i="3" s="1"/>
  <c r="I1456" i="3"/>
  <c r="J1456" i="3" s="1"/>
  <c r="G1448" i="3"/>
  <c r="H1448" i="3" s="1"/>
  <c r="K1448" i="3" s="1"/>
  <c r="G1440" i="3"/>
  <c r="H1440" i="3" s="1"/>
  <c r="K1440" i="3" s="1"/>
  <c r="I1440" i="3"/>
  <c r="J1440" i="3" s="1"/>
  <c r="G1432" i="3"/>
  <c r="H1432" i="3" s="1"/>
  <c r="K1432" i="3" s="1"/>
  <c r="I1432" i="3"/>
  <c r="J1432" i="3" s="1"/>
  <c r="G1424" i="3"/>
  <c r="H1424" i="3" s="1"/>
  <c r="G1416" i="3"/>
  <c r="H1416" i="3" s="1"/>
  <c r="K1416" i="3" s="1"/>
  <c r="I1416" i="3"/>
  <c r="J1416" i="3" s="1"/>
  <c r="G1408" i="3"/>
  <c r="H1408" i="3"/>
  <c r="K1408" i="3" s="1"/>
  <c r="I1408" i="3"/>
  <c r="J1408" i="3" s="1"/>
  <c r="H1400" i="3"/>
  <c r="K1400" i="3" s="1"/>
  <c r="G1400" i="3"/>
  <c r="G1392" i="3"/>
  <c r="H1392" i="3" s="1"/>
  <c r="K1392" i="3" s="1"/>
  <c r="I1392" i="3"/>
  <c r="J1392" i="3" s="1"/>
  <c r="G1384" i="3"/>
  <c r="H1384" i="3"/>
  <c r="K1384" i="3" s="1"/>
  <c r="H1376" i="3"/>
  <c r="K1376" i="3" s="1"/>
  <c r="G1376" i="3"/>
  <c r="I1376" i="3"/>
  <c r="J1376" i="3" s="1"/>
  <c r="G1368" i="3"/>
  <c r="H1368" i="3" s="1"/>
  <c r="K1368" i="3" s="1"/>
  <c r="I1368" i="3"/>
  <c r="J1368" i="3" s="1"/>
  <c r="G1360" i="3"/>
  <c r="H1360" i="3" s="1"/>
  <c r="K1360" i="3" s="1"/>
  <c r="H1352" i="3"/>
  <c r="K1352" i="3" s="1"/>
  <c r="G1352" i="3"/>
  <c r="H1344" i="3"/>
  <c r="K1344" i="3" s="1"/>
  <c r="G1344" i="3"/>
  <c r="I1344" i="3"/>
  <c r="J1344" i="3" s="1"/>
  <c r="H1336" i="3"/>
  <c r="K1336" i="3" s="1"/>
  <c r="G1336" i="3"/>
  <c r="G1328" i="3"/>
  <c r="H1328" i="3" s="1"/>
  <c r="K1328" i="3" s="1"/>
  <c r="H1320" i="3"/>
  <c r="K1320" i="3" s="1"/>
  <c r="G1320" i="3"/>
  <c r="G1312" i="3"/>
  <c r="H1312" i="3" s="1"/>
  <c r="I1312" i="3"/>
  <c r="J1312" i="3" s="1"/>
  <c r="G1304" i="3"/>
  <c r="H1304" i="3" s="1"/>
  <c r="K1304" i="3" s="1"/>
  <c r="I1304" i="3"/>
  <c r="J1304" i="3" s="1"/>
  <c r="H1296" i="3"/>
  <c r="K1296" i="3" s="1"/>
  <c r="G1296" i="3"/>
  <c r="G1288" i="3"/>
  <c r="H1288" i="3" s="1"/>
  <c r="K1288" i="3" s="1"/>
  <c r="I1288" i="3"/>
  <c r="J1288" i="3" s="1"/>
  <c r="G1280" i="3"/>
  <c r="H1280" i="3" s="1"/>
  <c r="K1280" i="3" s="1"/>
  <c r="I1280" i="3"/>
  <c r="J1280" i="3" s="1"/>
  <c r="H1272" i="3"/>
  <c r="K1272" i="3" s="1"/>
  <c r="G1272" i="3"/>
  <c r="G1264" i="3"/>
  <c r="H1264" i="3" s="1"/>
  <c r="K1264" i="3" s="1"/>
  <c r="I1264" i="3"/>
  <c r="J1264" i="3" s="1"/>
  <c r="G1256" i="3"/>
  <c r="H1256" i="3" s="1"/>
  <c r="K1256" i="3" s="1"/>
  <c r="H1248" i="3"/>
  <c r="G1248" i="3"/>
  <c r="I1248" i="3"/>
  <c r="J1248" i="3" s="1"/>
  <c r="G1240" i="3"/>
  <c r="H1240" i="3" s="1"/>
  <c r="K1240" i="3" s="1"/>
  <c r="I1240" i="3"/>
  <c r="J1240" i="3" s="1"/>
  <c r="G1232" i="3"/>
  <c r="H1232" i="3" s="1"/>
  <c r="K1232" i="3" s="1"/>
  <c r="G1224" i="3"/>
  <c r="H1224" i="3" s="1"/>
  <c r="K1224" i="3" s="1"/>
  <c r="I1224" i="3"/>
  <c r="J1224" i="3" s="1"/>
  <c r="G1216" i="3"/>
  <c r="H1216" i="3" s="1"/>
  <c r="K1216" i="3" s="1"/>
  <c r="I1216" i="3"/>
  <c r="J1216" i="3" s="1"/>
  <c r="G1208" i="3"/>
  <c r="H1208" i="3" s="1"/>
  <c r="K1208" i="3" s="1"/>
  <c r="G1200" i="3"/>
  <c r="H1200" i="3" s="1"/>
  <c r="K1200" i="3" s="1"/>
  <c r="I1200" i="3"/>
  <c r="J1200" i="3" s="1"/>
  <c r="G1192" i="3"/>
  <c r="H1192" i="3" s="1"/>
  <c r="H1184" i="3"/>
  <c r="K1184" i="3" s="1"/>
  <c r="G1184" i="3"/>
  <c r="I1184" i="3"/>
  <c r="J1184" i="3" s="1"/>
  <c r="H1176" i="3"/>
  <c r="G1176" i="3"/>
  <c r="I1176" i="3"/>
  <c r="J1176" i="3" s="1"/>
  <c r="G1168" i="3"/>
  <c r="H1168" i="3"/>
  <c r="K1168" i="3" s="1"/>
  <c r="H1160" i="3"/>
  <c r="K1160" i="3" s="1"/>
  <c r="G1160" i="3"/>
  <c r="I1160" i="3"/>
  <c r="J1160" i="3" s="1"/>
  <c r="G1152" i="3"/>
  <c r="H1152" i="3" s="1"/>
  <c r="K1152" i="3" s="1"/>
  <c r="I1152" i="3"/>
  <c r="J1152" i="3" s="1"/>
  <c r="G1144" i="3"/>
  <c r="H1144" i="3" s="1"/>
  <c r="K1144" i="3" s="1"/>
  <c r="H1136" i="3"/>
  <c r="K1136" i="3" s="1"/>
  <c r="G1136" i="3"/>
  <c r="I1136" i="3"/>
  <c r="J1136" i="3" s="1"/>
  <c r="G1128" i="3"/>
  <c r="H1128" i="3" s="1"/>
  <c r="K1128" i="3" s="1"/>
  <c r="H1120" i="3"/>
  <c r="G1120" i="3"/>
  <c r="I1120" i="3"/>
  <c r="J1120" i="3" s="1"/>
  <c r="H1112" i="3"/>
  <c r="K1112" i="3" s="1"/>
  <c r="G1112" i="3"/>
  <c r="I1112" i="3"/>
  <c r="J1112" i="3" s="1"/>
  <c r="H1104" i="3"/>
  <c r="K1104" i="3" s="1"/>
  <c r="G1104" i="3"/>
  <c r="H1096" i="3"/>
  <c r="K1096" i="3" s="1"/>
  <c r="G1096" i="3"/>
  <c r="I1096" i="3"/>
  <c r="J1096" i="3" s="1"/>
  <c r="H1088" i="3"/>
  <c r="K1088" i="3" s="1"/>
  <c r="G1088" i="3"/>
  <c r="I1088" i="3"/>
  <c r="J1088" i="3" s="1"/>
  <c r="H1080" i="3"/>
  <c r="K1080" i="3" s="1"/>
  <c r="G1080" i="3"/>
  <c r="G1072" i="3"/>
  <c r="H1072" i="3" s="1"/>
  <c r="K1072" i="3" s="1"/>
  <c r="I1072" i="3"/>
  <c r="J1072" i="3" s="1"/>
  <c r="H1064" i="3"/>
  <c r="K1064" i="3" s="1"/>
  <c r="G1064" i="3"/>
  <c r="G1056" i="3"/>
  <c r="H1056" i="3" s="1"/>
  <c r="K1056" i="3" s="1"/>
  <c r="I1056" i="3"/>
  <c r="J1056" i="3" s="1"/>
  <c r="H1048" i="3"/>
  <c r="K1048" i="3" s="1"/>
  <c r="G1048" i="3"/>
  <c r="I1048" i="3"/>
  <c r="J1048" i="3" s="1"/>
  <c r="H1040" i="3"/>
  <c r="K1040" i="3" s="1"/>
  <c r="G1040" i="3"/>
  <c r="G1032" i="3"/>
  <c r="H1032" i="3" s="1"/>
  <c r="K1032" i="3" s="1"/>
  <c r="I1032" i="3"/>
  <c r="J1032" i="3" s="1"/>
  <c r="G1024" i="3"/>
  <c r="H1024" i="3" s="1"/>
  <c r="K1024" i="3" s="1"/>
  <c r="I1024" i="3"/>
  <c r="J1024" i="3" s="1"/>
  <c r="H1016" i="3"/>
  <c r="K1016" i="3" s="1"/>
  <c r="G1016" i="3"/>
  <c r="G1008" i="3"/>
  <c r="H1008" i="3" s="1"/>
  <c r="I1008" i="3"/>
  <c r="J1008" i="3" s="1"/>
  <c r="H1000" i="3"/>
  <c r="K1000" i="3" s="1"/>
  <c r="G1000" i="3"/>
  <c r="G992" i="3"/>
  <c r="H992" i="3" s="1"/>
  <c r="K992" i="3" s="1"/>
  <c r="I992" i="3"/>
  <c r="J992" i="3" s="1"/>
  <c r="G984" i="3"/>
  <c r="H984" i="3" s="1"/>
  <c r="K984" i="3" s="1"/>
  <c r="I984" i="3"/>
  <c r="J984" i="3" s="1"/>
  <c r="H976" i="3"/>
  <c r="K976" i="3" s="1"/>
  <c r="G976" i="3"/>
  <c r="G968" i="3"/>
  <c r="H968" i="3" s="1"/>
  <c r="I968" i="3"/>
  <c r="J968" i="3" s="1"/>
  <c r="G960" i="3"/>
  <c r="H960" i="3" s="1"/>
  <c r="K960" i="3" s="1"/>
  <c r="I960" i="3"/>
  <c r="J960" i="3" s="1"/>
  <c r="H952" i="3"/>
  <c r="K952" i="3" s="1"/>
  <c r="G952" i="3"/>
  <c r="G944" i="3"/>
  <c r="H944" i="3" s="1"/>
  <c r="K944" i="3" s="1"/>
  <c r="G936" i="3"/>
  <c r="H936" i="3" s="1"/>
  <c r="K936" i="3" s="1"/>
  <c r="I936" i="3"/>
  <c r="J936" i="3" s="1"/>
  <c r="H928" i="3"/>
  <c r="K928" i="3" s="1"/>
  <c r="G928" i="3"/>
  <c r="I928" i="3"/>
  <c r="J928" i="3" s="1"/>
  <c r="G920" i="3"/>
  <c r="H920" i="3"/>
  <c r="K920" i="3" s="1"/>
  <c r="G912" i="3"/>
  <c r="H912" i="3" s="1"/>
  <c r="K912" i="3" s="1"/>
  <c r="H904" i="3"/>
  <c r="G904" i="3"/>
  <c r="I904" i="3"/>
  <c r="J904" i="3" s="1"/>
  <c r="G896" i="3"/>
  <c r="H896" i="3" s="1"/>
  <c r="K896" i="3" s="1"/>
  <c r="I896" i="3"/>
  <c r="J896" i="3" s="1"/>
  <c r="G888" i="3"/>
  <c r="H888" i="3" s="1"/>
  <c r="K888" i="3" s="1"/>
  <c r="H880" i="3"/>
  <c r="K880" i="3" s="1"/>
  <c r="G880" i="3"/>
  <c r="H872" i="3"/>
  <c r="K872" i="3" s="1"/>
  <c r="G872" i="3"/>
  <c r="I872" i="3"/>
  <c r="J872" i="3" s="1"/>
  <c r="H864" i="3"/>
  <c r="K864" i="3" s="1"/>
  <c r="G864" i="3"/>
  <c r="I864" i="3"/>
  <c r="J864" i="3" s="1"/>
  <c r="H856" i="3"/>
  <c r="K856" i="3" s="1"/>
  <c r="G856" i="3"/>
  <c r="H848" i="3"/>
  <c r="K848" i="3" s="1"/>
  <c r="G848" i="3"/>
  <c r="H840" i="3"/>
  <c r="K840" i="3" s="1"/>
  <c r="G840" i="3"/>
  <c r="I840" i="3"/>
  <c r="J840" i="3" s="1"/>
  <c r="G832" i="3"/>
  <c r="H832" i="3" s="1"/>
  <c r="K832" i="3" s="1"/>
  <c r="I832" i="3"/>
  <c r="J832" i="3" s="1"/>
  <c r="G824" i="3"/>
  <c r="H824" i="3" s="1"/>
  <c r="K824" i="3" s="1"/>
  <c r="G816" i="3"/>
  <c r="H816" i="3" s="1"/>
  <c r="K816" i="3" s="1"/>
  <c r="I816" i="3"/>
  <c r="J816" i="3" s="1"/>
  <c r="H808" i="3"/>
  <c r="K808" i="3" s="1"/>
  <c r="G808" i="3"/>
  <c r="G800" i="3"/>
  <c r="H800" i="3" s="1"/>
  <c r="K800" i="3" s="1"/>
  <c r="I800" i="3"/>
  <c r="J800" i="3" s="1"/>
  <c r="H792" i="3"/>
  <c r="K792" i="3" s="1"/>
  <c r="G792" i="3"/>
  <c r="I792" i="3"/>
  <c r="J792" i="3" s="1"/>
  <c r="H784" i="3"/>
  <c r="K784" i="3" s="1"/>
  <c r="I784" i="3"/>
  <c r="J784" i="3" s="1"/>
  <c r="G784" i="3"/>
  <c r="H776" i="3"/>
  <c r="K776" i="3" s="1"/>
  <c r="G776" i="3"/>
  <c r="I776" i="3"/>
  <c r="J776" i="3" s="1"/>
  <c r="H768" i="3"/>
  <c r="K768" i="3" s="1"/>
  <c r="G768" i="3"/>
  <c r="I768" i="3"/>
  <c r="J768" i="3" s="1"/>
  <c r="H760" i="3"/>
  <c r="K760" i="3" s="1"/>
  <c r="G760" i="3"/>
  <c r="G752" i="3"/>
  <c r="H752" i="3" s="1"/>
  <c r="K752" i="3" s="1"/>
  <c r="I752" i="3"/>
  <c r="J752" i="3" s="1"/>
  <c r="H744" i="3"/>
  <c r="K744" i="3" s="1"/>
  <c r="G744" i="3"/>
  <c r="G736" i="3"/>
  <c r="H736" i="3" s="1"/>
  <c r="K736" i="3" s="1"/>
  <c r="I736" i="3"/>
  <c r="J736" i="3" s="1"/>
  <c r="H728" i="3"/>
  <c r="K728" i="3" s="1"/>
  <c r="G728" i="3"/>
  <c r="I728" i="3"/>
  <c r="J728" i="3" s="1"/>
  <c r="H720" i="3"/>
  <c r="K720" i="3" s="1"/>
  <c r="G720" i="3"/>
  <c r="I720" i="3"/>
  <c r="J720" i="3" s="1"/>
  <c r="H712" i="3"/>
  <c r="K712" i="3" s="1"/>
  <c r="G712" i="3"/>
  <c r="I712" i="3"/>
  <c r="J712" i="3" s="1"/>
  <c r="G704" i="3"/>
  <c r="H704" i="3" s="1"/>
  <c r="K704" i="3" s="1"/>
  <c r="I704" i="3"/>
  <c r="J704" i="3" s="1"/>
  <c r="G696" i="3"/>
  <c r="H696" i="3" s="1"/>
  <c r="K696" i="3" s="1"/>
  <c r="H688" i="3"/>
  <c r="K688" i="3" s="1"/>
  <c r="G688" i="3"/>
  <c r="I688" i="3"/>
  <c r="J688" i="3" s="1"/>
  <c r="G680" i="3"/>
  <c r="H680" i="3"/>
  <c r="K680" i="3" s="1"/>
  <c r="H672" i="3"/>
  <c r="K672" i="3" s="1"/>
  <c r="G672" i="3"/>
  <c r="I672" i="3"/>
  <c r="J672" i="3" s="1"/>
  <c r="H664" i="3"/>
  <c r="K664" i="3" s="1"/>
  <c r="G664" i="3"/>
  <c r="I664" i="3"/>
  <c r="J664" i="3" s="1"/>
  <c r="G656" i="3"/>
  <c r="H656" i="3" s="1"/>
  <c r="K656" i="3" s="1"/>
  <c r="I656" i="3"/>
  <c r="J656" i="3" s="1"/>
  <c r="G648" i="3"/>
  <c r="H648" i="3" s="1"/>
  <c r="K648" i="3" s="1"/>
  <c r="I648" i="3"/>
  <c r="J648" i="3" s="1"/>
  <c r="H640" i="3"/>
  <c r="I640" i="3"/>
  <c r="J640" i="3" s="1"/>
  <c r="G640" i="3"/>
  <c r="H632" i="3"/>
  <c r="K632" i="3" s="1"/>
  <c r="G632" i="3"/>
  <c r="G624" i="3"/>
  <c r="H624" i="3"/>
  <c r="I624" i="3"/>
  <c r="J624" i="3" s="1"/>
  <c r="H616" i="3"/>
  <c r="K616" i="3" s="1"/>
  <c r="G616" i="3"/>
  <c r="G608" i="3"/>
  <c r="H608" i="3" s="1"/>
  <c r="K608" i="3" s="1"/>
  <c r="I608" i="3"/>
  <c r="J608" i="3" s="1"/>
  <c r="G600" i="3"/>
  <c r="H600" i="3" s="1"/>
  <c r="K600" i="3" s="1"/>
  <c r="I600" i="3"/>
  <c r="J600" i="3" s="1"/>
  <c r="H592" i="3"/>
  <c r="K592" i="3" s="1"/>
  <c r="G592" i="3"/>
  <c r="I592" i="3"/>
  <c r="J592" i="3" s="1"/>
  <c r="G584" i="3"/>
  <c r="H584" i="3"/>
  <c r="K584" i="3" s="1"/>
  <c r="I584" i="3"/>
  <c r="J584" i="3" s="1"/>
  <c r="G576" i="3"/>
  <c r="H576" i="3" s="1"/>
  <c r="K576" i="3" s="1"/>
  <c r="I576" i="3"/>
  <c r="J576" i="3" s="1"/>
  <c r="H568" i="3"/>
  <c r="K568" i="3" s="1"/>
  <c r="G568" i="3"/>
  <c r="G560" i="3"/>
  <c r="H560" i="3" s="1"/>
  <c r="K560" i="3" s="1"/>
  <c r="I560" i="3"/>
  <c r="J560" i="3" s="1"/>
  <c r="H552" i="3"/>
  <c r="K552" i="3" s="1"/>
  <c r="G552" i="3"/>
  <c r="H544" i="3"/>
  <c r="K544" i="3" s="1"/>
  <c r="G544" i="3"/>
  <c r="I544" i="3"/>
  <c r="J544" i="3" s="1"/>
  <c r="G536" i="3"/>
  <c r="H536" i="3" s="1"/>
  <c r="K536" i="3" s="1"/>
  <c r="I536" i="3"/>
  <c r="J536" i="3" s="1"/>
  <c r="H528" i="3"/>
  <c r="K528" i="3" s="1"/>
  <c r="G528" i="3"/>
  <c r="I528" i="3"/>
  <c r="J528" i="3" s="1"/>
  <c r="G520" i="3"/>
  <c r="H520" i="3" s="1"/>
  <c r="K520" i="3" s="1"/>
  <c r="I520" i="3"/>
  <c r="J520" i="3" s="1"/>
  <c r="H512" i="3"/>
  <c r="K512" i="3" s="1"/>
  <c r="G512" i="3"/>
  <c r="I512" i="3"/>
  <c r="J512" i="3" s="1"/>
  <c r="G504" i="3"/>
  <c r="H504" i="3" s="1"/>
  <c r="K504" i="3" s="1"/>
  <c r="H496" i="3"/>
  <c r="K496" i="3" s="1"/>
  <c r="G496" i="3"/>
  <c r="I496" i="3"/>
  <c r="J496" i="3" s="1"/>
  <c r="H488" i="3"/>
  <c r="K488" i="3" s="1"/>
  <c r="G488" i="3"/>
  <c r="H480" i="3"/>
  <c r="K480" i="3" s="1"/>
  <c r="G480" i="3"/>
  <c r="I480" i="3"/>
  <c r="J480" i="3" s="1"/>
  <c r="H472" i="3"/>
  <c r="K472" i="3" s="1"/>
  <c r="G472" i="3"/>
  <c r="I472" i="3"/>
  <c r="J472" i="3" s="1"/>
  <c r="H464" i="3"/>
  <c r="K464" i="3" s="1"/>
  <c r="G464" i="3"/>
  <c r="I464" i="3"/>
  <c r="J464" i="3" s="1"/>
  <c r="H456" i="3"/>
  <c r="K456" i="3" s="1"/>
  <c r="G456" i="3"/>
  <c r="I456" i="3"/>
  <c r="J456" i="3" s="1"/>
  <c r="G448" i="3"/>
  <c r="H448" i="3" s="1"/>
  <c r="K448" i="3" s="1"/>
  <c r="I448" i="3"/>
  <c r="J448" i="3" s="1"/>
  <c r="G440" i="3"/>
  <c r="H440" i="3" s="1"/>
  <c r="K440" i="3" s="1"/>
  <c r="H432" i="3"/>
  <c r="K432" i="3" s="1"/>
  <c r="G432" i="3"/>
  <c r="I432" i="3"/>
  <c r="J432" i="3" s="1"/>
  <c r="G424" i="3"/>
  <c r="H424" i="3" s="1"/>
  <c r="K424" i="3" s="1"/>
  <c r="H416" i="3"/>
  <c r="K416" i="3" s="1"/>
  <c r="G416" i="3"/>
  <c r="I416" i="3"/>
  <c r="J416" i="3" s="1"/>
  <c r="H408" i="3"/>
  <c r="K408" i="3" s="1"/>
  <c r="G408" i="3"/>
  <c r="I408" i="3"/>
  <c r="J408" i="3" s="1"/>
  <c r="G400" i="3"/>
  <c r="H400" i="3"/>
  <c r="K400" i="3" s="1"/>
  <c r="I400" i="3"/>
  <c r="J400" i="3" s="1"/>
  <c r="G392" i="3"/>
  <c r="H392" i="3"/>
  <c r="K392" i="3" s="1"/>
  <c r="I392" i="3"/>
  <c r="J392" i="3" s="1"/>
  <c r="H384" i="3"/>
  <c r="K384" i="3" s="1"/>
  <c r="G384" i="3"/>
  <c r="I384" i="3"/>
  <c r="J384" i="3" s="1"/>
  <c r="G376" i="3"/>
  <c r="H376" i="3" s="1"/>
  <c r="K376" i="3" s="1"/>
  <c r="G368" i="3"/>
  <c r="H368" i="3" s="1"/>
  <c r="K368" i="3" s="1"/>
  <c r="I368" i="3"/>
  <c r="J368" i="3" s="1"/>
  <c r="H360" i="3"/>
  <c r="K360" i="3" s="1"/>
  <c r="G360" i="3"/>
  <c r="G352" i="3"/>
  <c r="H352" i="3" s="1"/>
  <c r="K352" i="3" s="1"/>
  <c r="I352" i="3"/>
  <c r="J352" i="3" s="1"/>
  <c r="G344" i="3"/>
  <c r="H344" i="3" s="1"/>
  <c r="K344" i="3" s="1"/>
  <c r="I344" i="3"/>
  <c r="J344" i="3" s="1"/>
  <c r="H336" i="3"/>
  <c r="K336" i="3" s="1"/>
  <c r="G336" i="3"/>
  <c r="I336" i="3"/>
  <c r="J336" i="3" s="1"/>
  <c r="G328" i="3"/>
  <c r="H328" i="3"/>
  <c r="K328" i="3" s="1"/>
  <c r="I328" i="3"/>
  <c r="J328" i="3" s="1"/>
  <c r="H320" i="3"/>
  <c r="K320" i="3" s="1"/>
  <c r="G320" i="3"/>
  <c r="I320" i="3"/>
  <c r="J320" i="3" s="1"/>
  <c r="H312" i="3"/>
  <c r="G312" i="3"/>
  <c r="G304" i="3"/>
  <c r="H304" i="3" s="1"/>
  <c r="K304" i="3" s="1"/>
  <c r="I304" i="3"/>
  <c r="J304" i="3" s="1"/>
  <c r="H296" i="3"/>
  <c r="K296" i="3" s="1"/>
  <c r="G296" i="3"/>
  <c r="H288" i="3"/>
  <c r="K288" i="3" s="1"/>
  <c r="G288" i="3"/>
  <c r="I288" i="3"/>
  <c r="J288" i="3" s="1"/>
  <c r="G280" i="3"/>
  <c r="H280" i="3" s="1"/>
  <c r="K280" i="3" s="1"/>
  <c r="I280" i="3"/>
  <c r="J280" i="3" s="1"/>
  <c r="H272" i="3"/>
  <c r="K272" i="3" s="1"/>
  <c r="G272" i="3"/>
  <c r="I272" i="3"/>
  <c r="J272" i="3" s="1"/>
  <c r="G264" i="3"/>
  <c r="H264" i="3" s="1"/>
  <c r="K264" i="3" s="1"/>
  <c r="I264" i="3"/>
  <c r="J264" i="3" s="1"/>
  <c r="H256" i="3"/>
  <c r="K256" i="3" s="1"/>
  <c r="G256" i="3"/>
  <c r="I256" i="3"/>
  <c r="J256" i="3" s="1"/>
  <c r="H248" i="3"/>
  <c r="K248" i="3" s="1"/>
  <c r="G248" i="3"/>
  <c r="H240" i="3"/>
  <c r="K240" i="3" s="1"/>
  <c r="G240" i="3"/>
  <c r="I240" i="3"/>
  <c r="J240" i="3" s="1"/>
  <c r="H232" i="3"/>
  <c r="K232" i="3" s="1"/>
  <c r="G232" i="3"/>
  <c r="H224" i="3"/>
  <c r="K224" i="3" s="1"/>
  <c r="G224" i="3"/>
  <c r="I224" i="3"/>
  <c r="J224" i="3" s="1"/>
  <c r="H216" i="3"/>
  <c r="K216" i="3" s="1"/>
  <c r="G216" i="3"/>
  <c r="I216" i="3"/>
  <c r="J216" i="3" s="1"/>
  <c r="G208" i="3"/>
  <c r="H208" i="3" s="1"/>
  <c r="I208" i="3"/>
  <c r="J208" i="3" s="1"/>
  <c r="H200" i="3"/>
  <c r="K200" i="3" s="1"/>
  <c r="G200" i="3"/>
  <c r="I200" i="3"/>
  <c r="J200" i="3" s="1"/>
  <c r="G192" i="3"/>
  <c r="H192" i="3" s="1"/>
  <c r="K192" i="3" s="1"/>
  <c r="I192" i="3"/>
  <c r="J192" i="3" s="1"/>
  <c r="G184" i="3"/>
  <c r="H184" i="3" s="1"/>
  <c r="H176" i="3"/>
  <c r="K176" i="3" s="1"/>
  <c r="G176" i="3"/>
  <c r="I176" i="3"/>
  <c r="J176" i="3" s="1"/>
  <c r="G168" i="3"/>
  <c r="H168" i="3" s="1"/>
  <c r="K168" i="3" s="1"/>
  <c r="H160" i="3"/>
  <c r="K160" i="3" s="1"/>
  <c r="G160" i="3"/>
  <c r="I160" i="3"/>
  <c r="J160" i="3" s="1"/>
  <c r="H152" i="3"/>
  <c r="K152" i="3" s="1"/>
  <c r="G152" i="3"/>
  <c r="I152" i="3"/>
  <c r="J152" i="3" s="1"/>
  <c r="G144" i="3"/>
  <c r="H144" i="3"/>
  <c r="K144" i="3" s="1"/>
  <c r="I144" i="3"/>
  <c r="J144" i="3" s="1"/>
  <c r="G136" i="3"/>
  <c r="H136" i="3"/>
  <c r="K136" i="3" s="1"/>
  <c r="I136" i="3"/>
  <c r="J136" i="3" s="1"/>
  <c r="H128" i="3"/>
  <c r="K128" i="3" s="1"/>
  <c r="G128" i="3"/>
  <c r="I128" i="3"/>
  <c r="J128" i="3" s="1"/>
  <c r="H120" i="3"/>
  <c r="K120" i="3" s="1"/>
  <c r="G120" i="3"/>
  <c r="G112" i="3"/>
  <c r="H112" i="3" s="1"/>
  <c r="K112" i="3" s="1"/>
  <c r="I112" i="3"/>
  <c r="J112" i="3" s="1"/>
  <c r="H104" i="3"/>
  <c r="K104" i="3" s="1"/>
  <c r="G104" i="3"/>
  <c r="G96" i="3"/>
  <c r="H96" i="3" s="1"/>
  <c r="K96" i="3" s="1"/>
  <c r="I96" i="3"/>
  <c r="J96" i="3" s="1"/>
  <c r="G88" i="3"/>
  <c r="H88" i="3" s="1"/>
  <c r="I88" i="3"/>
  <c r="J88" i="3" s="1"/>
  <c r="G80" i="3"/>
  <c r="H80" i="3" s="1"/>
  <c r="K80" i="3" s="1"/>
  <c r="I80" i="3"/>
  <c r="J80" i="3" s="1"/>
  <c r="H72" i="3"/>
  <c r="K72" i="3" s="1"/>
  <c r="G72" i="3"/>
  <c r="I72" i="3"/>
  <c r="J72" i="3" s="1"/>
  <c r="G64" i="3"/>
  <c r="H64" i="3" s="1"/>
  <c r="K64" i="3" s="1"/>
  <c r="I64" i="3"/>
  <c r="J64" i="3" s="1"/>
  <c r="H56" i="3"/>
  <c r="K56" i="3" s="1"/>
  <c r="G56" i="3"/>
  <c r="I56" i="3"/>
  <c r="J56" i="3" s="1"/>
  <c r="H48" i="3"/>
  <c r="G48" i="3"/>
  <c r="I48" i="3"/>
  <c r="J48" i="3" s="1"/>
  <c r="H40" i="3"/>
  <c r="K40" i="3" s="1"/>
  <c r="G40" i="3"/>
  <c r="H32" i="3"/>
  <c r="K32" i="3" s="1"/>
  <c r="G32" i="3"/>
  <c r="I32" i="3"/>
  <c r="J32" i="3" s="1"/>
  <c r="H24" i="3"/>
  <c r="K24" i="3" s="1"/>
  <c r="G24" i="3"/>
  <c r="G16" i="3"/>
  <c r="H16" i="3" s="1"/>
  <c r="I1841" i="3"/>
  <c r="J1841" i="3" s="1"/>
  <c r="I1809" i="3"/>
  <c r="J1809" i="3" s="1"/>
  <c r="I1793" i="3"/>
  <c r="J1793" i="3" s="1"/>
  <c r="I1777" i="3"/>
  <c r="J1777" i="3" s="1"/>
  <c r="I1761" i="3"/>
  <c r="J1761" i="3" s="1"/>
  <c r="I1744" i="3"/>
  <c r="J1744" i="3" s="1"/>
  <c r="I1729" i="3"/>
  <c r="J1729" i="3" s="1"/>
  <c r="I1712" i="3"/>
  <c r="J1712" i="3" s="1"/>
  <c r="I1680" i="3"/>
  <c r="J1680" i="3" s="1"/>
  <c r="I1609" i="3"/>
  <c r="J1609" i="3" s="1"/>
  <c r="I1592" i="3"/>
  <c r="J1592" i="3" s="1"/>
  <c r="I1552" i="3"/>
  <c r="J1552" i="3" s="1"/>
  <c r="I1512" i="3"/>
  <c r="J1512" i="3" s="1"/>
  <c r="I1474" i="3"/>
  <c r="J1474" i="3" s="1"/>
  <c r="I1377" i="3"/>
  <c r="J1377" i="3" s="1"/>
  <c r="I1338" i="3"/>
  <c r="J1338" i="3" s="1"/>
  <c r="I1296" i="3"/>
  <c r="J1296" i="3" s="1"/>
  <c r="I1272" i="3"/>
  <c r="J1272" i="3" s="1"/>
  <c r="I1000" i="3"/>
  <c r="J1000" i="3" s="1"/>
  <c r="I880" i="3"/>
  <c r="J880" i="3" s="1"/>
  <c r="G1999" i="3"/>
  <c r="H1999" i="3" s="1"/>
  <c r="K1999" i="3" s="1"/>
  <c r="I1999" i="3"/>
  <c r="J1999" i="3" s="1"/>
  <c r="H1975" i="3"/>
  <c r="K1975" i="3" s="1"/>
  <c r="G1975" i="3"/>
  <c r="I1975" i="3"/>
  <c r="J1975" i="3" s="1"/>
  <c r="H1951" i="3"/>
  <c r="K1951" i="3" s="1"/>
  <c r="I1951" i="3"/>
  <c r="J1951" i="3" s="1"/>
  <c r="G1951" i="3"/>
  <c r="G1919" i="3"/>
  <c r="H1919" i="3" s="1"/>
  <c r="K1919" i="3" s="1"/>
  <c r="I1919" i="3"/>
  <c r="J1919" i="3" s="1"/>
  <c r="H1895" i="3"/>
  <c r="K1895" i="3" s="1"/>
  <c r="G1895" i="3"/>
  <c r="I1895" i="3"/>
  <c r="J1895" i="3" s="1"/>
  <c r="H1871" i="3"/>
  <c r="K1871" i="3" s="1"/>
  <c r="G1871" i="3"/>
  <c r="I1871" i="3"/>
  <c r="J1871" i="3" s="1"/>
  <c r="G1847" i="3"/>
  <c r="H1847" i="3" s="1"/>
  <c r="I1847" i="3"/>
  <c r="J1847" i="3" s="1"/>
  <c r="G1823" i="3"/>
  <c r="H1823" i="3" s="1"/>
  <c r="K1823" i="3" s="1"/>
  <c r="I1823" i="3"/>
  <c r="J1823" i="3" s="1"/>
  <c r="G1791" i="3"/>
  <c r="H1791" i="3" s="1"/>
  <c r="K1791" i="3" s="1"/>
  <c r="I1791" i="3"/>
  <c r="J1791" i="3" s="1"/>
  <c r="H1767" i="3"/>
  <c r="K1767" i="3" s="1"/>
  <c r="G1767" i="3"/>
  <c r="I1767" i="3"/>
  <c r="J1767" i="3" s="1"/>
  <c r="H1743" i="3"/>
  <c r="K1743" i="3" s="1"/>
  <c r="G1743" i="3"/>
  <c r="I1743" i="3"/>
  <c r="J1743" i="3" s="1"/>
  <c r="G1719" i="3"/>
  <c r="H1719" i="3" s="1"/>
  <c r="I1719" i="3"/>
  <c r="J1719" i="3" s="1"/>
  <c r="H1695" i="3"/>
  <c r="K1695" i="3" s="1"/>
  <c r="G1695" i="3"/>
  <c r="I1695" i="3"/>
  <c r="J1695" i="3" s="1"/>
  <c r="G1671" i="3"/>
  <c r="H1671" i="3" s="1"/>
  <c r="K1671" i="3" s="1"/>
  <c r="I1671" i="3"/>
  <c r="J1671" i="3" s="1"/>
  <c r="H1647" i="3"/>
  <c r="G1647" i="3"/>
  <c r="I1647" i="3"/>
  <c r="J1647" i="3" s="1"/>
  <c r="G1623" i="3"/>
  <c r="H1623" i="3" s="1"/>
  <c r="K1623" i="3" s="1"/>
  <c r="I1623" i="3"/>
  <c r="J1623" i="3" s="1"/>
  <c r="I1599" i="3"/>
  <c r="J1599" i="3" s="1"/>
  <c r="G1599" i="3"/>
  <c r="H1599" i="3" s="1"/>
  <c r="K1599" i="3" s="1"/>
  <c r="H1567" i="3"/>
  <c r="K1567" i="3" s="1"/>
  <c r="G1567" i="3"/>
  <c r="I1567" i="3"/>
  <c r="J1567" i="3" s="1"/>
  <c r="G1543" i="3"/>
  <c r="H1543" i="3" s="1"/>
  <c r="K1543" i="3" s="1"/>
  <c r="I1543" i="3"/>
  <c r="J1543" i="3" s="1"/>
  <c r="H1519" i="3"/>
  <c r="K1519" i="3" s="1"/>
  <c r="G1519" i="3"/>
  <c r="I1519" i="3"/>
  <c r="J1519" i="3" s="1"/>
  <c r="I1487" i="3"/>
  <c r="J1487" i="3" s="1"/>
  <c r="G1487" i="3"/>
  <c r="H1487" i="3" s="1"/>
  <c r="K1487" i="3" s="1"/>
  <c r="I1423" i="3"/>
  <c r="J1423" i="3" s="1"/>
  <c r="G1423" i="3"/>
  <c r="H1423" i="3" s="1"/>
  <c r="K1423" i="3" s="1"/>
  <c r="H1982" i="3"/>
  <c r="G1982" i="3"/>
  <c r="I1982" i="3"/>
  <c r="J1982" i="3" s="1"/>
  <c r="G1958" i="3"/>
  <c r="H1958" i="3" s="1"/>
  <c r="I1958" i="3"/>
  <c r="J1958" i="3" s="1"/>
  <c r="G1934" i="3"/>
  <c r="H1934" i="3" s="1"/>
  <c r="K1934" i="3" s="1"/>
  <c r="I1934" i="3"/>
  <c r="J1934" i="3" s="1"/>
  <c r="G1910" i="3"/>
  <c r="H1910" i="3" s="1"/>
  <c r="K1910" i="3" s="1"/>
  <c r="I1910" i="3"/>
  <c r="J1910" i="3" s="1"/>
  <c r="H1886" i="3"/>
  <c r="K1886" i="3" s="1"/>
  <c r="G1886" i="3"/>
  <c r="G1862" i="3"/>
  <c r="H1862" i="3" s="1"/>
  <c r="K1862" i="3" s="1"/>
  <c r="G1838" i="3"/>
  <c r="H1838" i="3" s="1"/>
  <c r="K1838" i="3" s="1"/>
  <c r="H1822" i="3"/>
  <c r="K1822" i="3" s="1"/>
  <c r="G1822" i="3"/>
  <c r="H1798" i="3"/>
  <c r="K1798" i="3" s="1"/>
  <c r="G1798" i="3"/>
  <c r="G1774" i="3"/>
  <c r="H1774" i="3" s="1"/>
  <c r="K1774" i="3" s="1"/>
  <c r="G1758" i="3"/>
  <c r="H1758" i="3" s="1"/>
  <c r="K1758" i="3" s="1"/>
  <c r="H1734" i="3"/>
  <c r="K1734" i="3" s="1"/>
  <c r="G1734" i="3"/>
  <c r="H1710" i="3"/>
  <c r="K1710" i="3" s="1"/>
  <c r="G1710" i="3"/>
  <c r="G1686" i="3"/>
  <c r="H1686" i="3" s="1"/>
  <c r="G1670" i="3"/>
  <c r="H1670" i="3" s="1"/>
  <c r="H1646" i="3"/>
  <c r="K1646" i="3" s="1"/>
  <c r="G1646" i="3"/>
  <c r="H1622" i="3"/>
  <c r="K1622" i="3" s="1"/>
  <c r="G1622" i="3"/>
  <c r="G1598" i="3"/>
  <c r="H1598" i="3" s="1"/>
  <c r="K1598" i="3" s="1"/>
  <c r="I1598" i="3"/>
  <c r="J1598" i="3" s="1"/>
  <c r="G1566" i="3"/>
  <c r="H1566" i="3" s="1"/>
  <c r="K1566" i="3" s="1"/>
  <c r="G1542" i="3"/>
  <c r="H1542" i="3" s="1"/>
  <c r="K1542" i="3" s="1"/>
  <c r="H1518" i="3"/>
  <c r="K1518" i="3" s="1"/>
  <c r="G1518" i="3"/>
  <c r="H1494" i="3"/>
  <c r="K1494" i="3" s="1"/>
  <c r="G1494" i="3"/>
  <c r="H1470" i="3"/>
  <c r="K1470" i="3" s="1"/>
  <c r="G1470" i="3"/>
  <c r="I1470" i="3"/>
  <c r="J1470" i="3" s="1"/>
  <c r="H1446" i="3"/>
  <c r="G1446" i="3"/>
  <c r="I1446" i="3"/>
  <c r="J1446" i="3" s="1"/>
  <c r="H1422" i="3"/>
  <c r="K1422" i="3" s="1"/>
  <c r="G1422" i="3"/>
  <c r="I1422" i="3"/>
  <c r="J1422" i="3" s="1"/>
  <c r="H1406" i="3"/>
  <c r="K1406" i="3" s="1"/>
  <c r="G1406" i="3"/>
  <c r="I1406" i="3"/>
  <c r="J1406" i="3" s="1"/>
  <c r="H1382" i="3"/>
  <c r="K1382" i="3" s="1"/>
  <c r="G1382" i="3"/>
  <c r="I1382" i="3"/>
  <c r="J1382" i="3" s="1"/>
  <c r="H1358" i="3"/>
  <c r="K1358" i="3" s="1"/>
  <c r="G1358" i="3"/>
  <c r="I1358" i="3"/>
  <c r="J1358" i="3" s="1"/>
  <c r="G1326" i="3"/>
  <c r="H1326" i="3" s="1"/>
  <c r="K1326" i="3" s="1"/>
  <c r="H1302" i="3"/>
  <c r="K1302" i="3" s="1"/>
  <c r="G1302" i="3"/>
  <c r="G1270" i="3"/>
  <c r="H1270" i="3" s="1"/>
  <c r="K1270" i="3" s="1"/>
  <c r="I1270" i="3"/>
  <c r="J1270" i="3" s="1"/>
  <c r="G1246" i="3"/>
  <c r="H1246" i="3" s="1"/>
  <c r="K1246" i="3" s="1"/>
  <c r="G1222" i="3"/>
  <c r="H1222" i="3" s="1"/>
  <c r="K1222" i="3" s="1"/>
  <c r="G1198" i="3"/>
  <c r="H1198" i="3" s="1"/>
  <c r="K1198" i="3" s="1"/>
  <c r="G1174" i="3"/>
  <c r="H1174" i="3" s="1"/>
  <c r="K1174" i="3" s="1"/>
  <c r="H1166" i="3"/>
  <c r="K1166" i="3" s="1"/>
  <c r="G1166" i="3"/>
  <c r="I1166" i="3"/>
  <c r="J1166" i="3" s="1"/>
  <c r="H1142" i="3"/>
  <c r="K1142" i="3" s="1"/>
  <c r="G1142" i="3"/>
  <c r="I1142" i="3"/>
  <c r="J1142" i="3" s="1"/>
  <c r="G1110" i="3"/>
  <c r="H1110" i="3" s="1"/>
  <c r="K1110" i="3" s="1"/>
  <c r="H1086" i="3"/>
  <c r="K1086" i="3" s="1"/>
  <c r="G1086" i="3"/>
  <c r="I1086" i="3"/>
  <c r="J1086" i="3" s="1"/>
  <c r="H1062" i="3"/>
  <c r="K1062" i="3" s="1"/>
  <c r="G1062" i="3"/>
  <c r="I1062" i="3"/>
  <c r="J1062" i="3" s="1"/>
  <c r="G1038" i="3"/>
  <c r="H1038" i="3" s="1"/>
  <c r="K1038" i="3" s="1"/>
  <c r="I1038" i="3"/>
  <c r="J1038" i="3" s="1"/>
  <c r="G1014" i="3"/>
  <c r="H1014" i="3" s="1"/>
  <c r="K1014" i="3" s="1"/>
  <c r="I1014" i="3"/>
  <c r="J1014" i="3" s="1"/>
  <c r="G990" i="3"/>
  <c r="H990" i="3" s="1"/>
  <c r="K990" i="3" s="1"/>
  <c r="H966" i="3"/>
  <c r="K966" i="3" s="1"/>
  <c r="G966" i="3"/>
  <c r="H942" i="3"/>
  <c r="G942" i="3"/>
  <c r="I942" i="3"/>
  <c r="J942" i="3" s="1"/>
  <c r="H918" i="3"/>
  <c r="K918" i="3" s="1"/>
  <c r="G918" i="3"/>
  <c r="I918" i="3"/>
  <c r="J918" i="3" s="1"/>
  <c r="H894" i="3"/>
  <c r="K894" i="3" s="1"/>
  <c r="G894" i="3"/>
  <c r="I894" i="3"/>
  <c r="J894" i="3" s="1"/>
  <c r="G870" i="3"/>
  <c r="H870" i="3" s="1"/>
  <c r="K870" i="3" s="1"/>
  <c r="H854" i="3"/>
  <c r="K854" i="3" s="1"/>
  <c r="G854" i="3"/>
  <c r="I854" i="3"/>
  <c r="J854" i="3" s="1"/>
  <c r="G830" i="3"/>
  <c r="H830" i="3" s="1"/>
  <c r="K830" i="3" s="1"/>
  <c r="I830" i="3"/>
  <c r="J830" i="3" s="1"/>
  <c r="G806" i="3"/>
  <c r="H806" i="3" s="1"/>
  <c r="K806" i="3" s="1"/>
  <c r="I806" i="3"/>
  <c r="J806" i="3" s="1"/>
  <c r="G782" i="3"/>
  <c r="H782" i="3" s="1"/>
  <c r="I782" i="3"/>
  <c r="J782" i="3" s="1"/>
  <c r="H758" i="3"/>
  <c r="K758" i="3" s="1"/>
  <c r="G758" i="3"/>
  <c r="I758" i="3"/>
  <c r="J758" i="3" s="1"/>
  <c r="H742" i="3"/>
  <c r="K742" i="3" s="1"/>
  <c r="G742" i="3"/>
  <c r="I742" i="3"/>
  <c r="J742" i="3" s="1"/>
  <c r="H718" i="3"/>
  <c r="K718" i="3" s="1"/>
  <c r="G718" i="3"/>
  <c r="I718" i="3"/>
  <c r="J718" i="3" s="1"/>
  <c r="H694" i="3"/>
  <c r="K694" i="3" s="1"/>
  <c r="G694" i="3"/>
  <c r="I694" i="3"/>
  <c r="J694" i="3" s="1"/>
  <c r="H678" i="3"/>
  <c r="K678" i="3" s="1"/>
  <c r="G678" i="3"/>
  <c r="I678" i="3"/>
  <c r="J678" i="3" s="1"/>
  <c r="H654" i="3"/>
  <c r="K654" i="3" s="1"/>
  <c r="G654" i="3"/>
  <c r="I654" i="3"/>
  <c r="J654" i="3" s="1"/>
  <c r="G630" i="3"/>
  <c r="H630" i="3" s="1"/>
  <c r="K630" i="3" s="1"/>
  <c r="I630" i="3"/>
  <c r="J630" i="3" s="1"/>
  <c r="G606" i="3"/>
  <c r="H606" i="3" s="1"/>
  <c r="K606" i="3" s="1"/>
  <c r="G582" i="3"/>
  <c r="H582" i="3" s="1"/>
  <c r="K582" i="3" s="1"/>
  <c r="H558" i="3"/>
  <c r="K558" i="3" s="1"/>
  <c r="G558" i="3"/>
  <c r="G534" i="3"/>
  <c r="H534" i="3" s="1"/>
  <c r="K534" i="3" s="1"/>
  <c r="G510" i="3"/>
  <c r="H510" i="3" s="1"/>
  <c r="K510" i="3" s="1"/>
  <c r="I510" i="3"/>
  <c r="J510" i="3" s="1"/>
  <c r="H486" i="3"/>
  <c r="K486" i="3" s="1"/>
  <c r="G486" i="3"/>
  <c r="I486" i="3"/>
  <c r="J486" i="3" s="1"/>
  <c r="H462" i="3"/>
  <c r="K462" i="3" s="1"/>
  <c r="G462" i="3"/>
  <c r="I462" i="3"/>
  <c r="J462" i="3" s="1"/>
  <c r="G438" i="3"/>
  <c r="H438" i="3" s="1"/>
  <c r="K438" i="3" s="1"/>
  <c r="I438" i="3"/>
  <c r="J438" i="3" s="1"/>
  <c r="H414" i="3"/>
  <c r="G414" i="3"/>
  <c r="H390" i="3"/>
  <c r="K390" i="3" s="1"/>
  <c r="G390" i="3"/>
  <c r="G366" i="3"/>
  <c r="H366" i="3" s="1"/>
  <c r="H342" i="3"/>
  <c r="K342" i="3" s="1"/>
  <c r="G342" i="3"/>
  <c r="G318" i="3"/>
  <c r="H318" i="3" s="1"/>
  <c r="K318" i="3" s="1"/>
  <c r="I318" i="3"/>
  <c r="J318" i="3" s="1"/>
  <c r="H294" i="3"/>
  <c r="K294" i="3" s="1"/>
  <c r="G294" i="3"/>
  <c r="I294" i="3"/>
  <c r="J294" i="3" s="1"/>
  <c r="H270" i="3"/>
  <c r="K270" i="3" s="1"/>
  <c r="G270" i="3"/>
  <c r="I270" i="3"/>
  <c r="J270" i="3" s="1"/>
  <c r="G246" i="3"/>
  <c r="H246" i="3" s="1"/>
  <c r="K246" i="3" s="1"/>
  <c r="I246" i="3"/>
  <c r="J246" i="3" s="1"/>
  <c r="G222" i="3"/>
  <c r="H222" i="3" s="1"/>
  <c r="G198" i="3"/>
  <c r="H198" i="3" s="1"/>
  <c r="K198" i="3" s="1"/>
  <c r="G182" i="3"/>
  <c r="H182" i="3"/>
  <c r="I182" i="3"/>
  <c r="J182" i="3" s="1"/>
  <c r="H158" i="3"/>
  <c r="G158" i="3"/>
  <c r="G134" i="3"/>
  <c r="H134" i="3" s="1"/>
  <c r="K134" i="3" s="1"/>
  <c r="H110" i="3"/>
  <c r="K110" i="3" s="1"/>
  <c r="G110" i="3"/>
  <c r="G86" i="3"/>
  <c r="H86" i="3" s="1"/>
  <c r="K86" i="3" s="1"/>
  <c r="H62" i="3"/>
  <c r="K62" i="3" s="1"/>
  <c r="G62" i="3"/>
  <c r="I62" i="3"/>
  <c r="J62" i="3" s="1"/>
  <c r="G30" i="3"/>
  <c r="H30" i="3" s="1"/>
  <c r="K30" i="3" s="1"/>
  <c r="I30" i="3"/>
  <c r="J30" i="3" s="1"/>
  <c r="I1566" i="3"/>
  <c r="J1566" i="3" s="1"/>
  <c r="I1106" i="3"/>
  <c r="J1106" i="3" s="1"/>
  <c r="I582" i="3"/>
  <c r="J582" i="3" s="1"/>
  <c r="G1997" i="3"/>
  <c r="H1997" i="3" s="1"/>
  <c r="K1997" i="3" s="1"/>
  <c r="G1989" i="3"/>
  <c r="H1989" i="3" s="1"/>
  <c r="K1989" i="3" s="1"/>
  <c r="I1989" i="3"/>
  <c r="J1989" i="3" s="1"/>
  <c r="G1981" i="3"/>
  <c r="H1981" i="3" s="1"/>
  <c r="H1973" i="3"/>
  <c r="K1973" i="3" s="1"/>
  <c r="G1973" i="3"/>
  <c r="I1973" i="3"/>
  <c r="J1973" i="3" s="1"/>
  <c r="G1965" i="3"/>
  <c r="H1965" i="3" s="1"/>
  <c r="I1965" i="3"/>
  <c r="J1965" i="3" s="1"/>
  <c r="G1957" i="3"/>
  <c r="H1957" i="3" s="1"/>
  <c r="K1957" i="3" s="1"/>
  <c r="H1949" i="3"/>
  <c r="K1949" i="3" s="1"/>
  <c r="G1949" i="3"/>
  <c r="H1941" i="3"/>
  <c r="K1941" i="3" s="1"/>
  <c r="G1941" i="3"/>
  <c r="I1941" i="3"/>
  <c r="J1941" i="3" s="1"/>
  <c r="H1933" i="3"/>
  <c r="K1933" i="3" s="1"/>
  <c r="G1933" i="3"/>
  <c r="G1925" i="3"/>
  <c r="H1925" i="3" s="1"/>
  <c r="K1925" i="3" s="1"/>
  <c r="H1917" i="3"/>
  <c r="K1917" i="3" s="1"/>
  <c r="G1917" i="3"/>
  <c r="G1909" i="3"/>
  <c r="H1909" i="3" s="1"/>
  <c r="K1909" i="3" s="1"/>
  <c r="I1909" i="3"/>
  <c r="J1909" i="3" s="1"/>
  <c r="G1901" i="3"/>
  <c r="H1901" i="3" s="1"/>
  <c r="K1901" i="3" s="1"/>
  <c r="H1893" i="3"/>
  <c r="K1893" i="3" s="1"/>
  <c r="G1893" i="3"/>
  <c r="H1885" i="3"/>
  <c r="K1885" i="3" s="1"/>
  <c r="G1885" i="3"/>
  <c r="I1885" i="3"/>
  <c r="J1885" i="3" s="1"/>
  <c r="H1877" i="3"/>
  <c r="K1877" i="3" s="1"/>
  <c r="G1877" i="3"/>
  <c r="I1877" i="3"/>
  <c r="J1877" i="3" s="1"/>
  <c r="H1869" i="3"/>
  <c r="K1869" i="3" s="1"/>
  <c r="G1869" i="3"/>
  <c r="H1861" i="3"/>
  <c r="K1861" i="3" s="1"/>
  <c r="G1861" i="3"/>
  <c r="I1861" i="3"/>
  <c r="J1861" i="3" s="1"/>
  <c r="H1853" i="3"/>
  <c r="K1853" i="3" s="1"/>
  <c r="G1853" i="3"/>
  <c r="H1845" i="3"/>
  <c r="K1845" i="3" s="1"/>
  <c r="G1845" i="3"/>
  <c r="I1845" i="3"/>
  <c r="J1845" i="3" s="1"/>
  <c r="H1837" i="3"/>
  <c r="K1837" i="3" s="1"/>
  <c r="G1837" i="3"/>
  <c r="I1837" i="3"/>
  <c r="J1837" i="3" s="1"/>
  <c r="H1829" i="3"/>
  <c r="K1829" i="3" s="1"/>
  <c r="G1829" i="3"/>
  <c r="H1821" i="3"/>
  <c r="K1821" i="3" s="1"/>
  <c r="G1821" i="3"/>
  <c r="H1813" i="3"/>
  <c r="G1813" i="3"/>
  <c r="I1813" i="3"/>
  <c r="J1813" i="3" s="1"/>
  <c r="H1805" i="3"/>
  <c r="K1805" i="3" s="1"/>
  <c r="G1805" i="3"/>
  <c r="G1797" i="3"/>
  <c r="H1797" i="3" s="1"/>
  <c r="K1797" i="3" s="1"/>
  <c r="H1789" i="3"/>
  <c r="K1789" i="3" s="1"/>
  <c r="G1789" i="3"/>
  <c r="G1781" i="3"/>
  <c r="H1781" i="3" s="1"/>
  <c r="K1781" i="3" s="1"/>
  <c r="I1781" i="3"/>
  <c r="J1781" i="3" s="1"/>
  <c r="H1773" i="3"/>
  <c r="K1773" i="3" s="1"/>
  <c r="G1773" i="3"/>
  <c r="G1765" i="3"/>
  <c r="H1765" i="3" s="1"/>
  <c r="K1765" i="3" s="1"/>
  <c r="H1757" i="3"/>
  <c r="K1757" i="3" s="1"/>
  <c r="G1757" i="3"/>
  <c r="I1757" i="3"/>
  <c r="J1757" i="3" s="1"/>
  <c r="G1749" i="3"/>
  <c r="H1749" i="3" s="1"/>
  <c r="K1749" i="3" s="1"/>
  <c r="I1749" i="3"/>
  <c r="J1749" i="3" s="1"/>
  <c r="G1741" i="3"/>
  <c r="H1741" i="3" s="1"/>
  <c r="H1733" i="3"/>
  <c r="K1733" i="3" s="1"/>
  <c r="G1733" i="3"/>
  <c r="I1733" i="3"/>
  <c r="J1733" i="3" s="1"/>
  <c r="G1725" i="3"/>
  <c r="H1725" i="3" s="1"/>
  <c r="K1725" i="3" s="1"/>
  <c r="G1717" i="3"/>
  <c r="H1717" i="3" s="1"/>
  <c r="K1717" i="3" s="1"/>
  <c r="I1717" i="3"/>
  <c r="J1717" i="3" s="1"/>
  <c r="H1709" i="3"/>
  <c r="K1709" i="3" s="1"/>
  <c r="G1709" i="3"/>
  <c r="I1709" i="3"/>
  <c r="J1709" i="3" s="1"/>
  <c r="G1701" i="3"/>
  <c r="H1701" i="3" s="1"/>
  <c r="K1701" i="3" s="1"/>
  <c r="G1693" i="3"/>
  <c r="H1693" i="3" s="1"/>
  <c r="K1693" i="3" s="1"/>
  <c r="H1685" i="3"/>
  <c r="K1685" i="3" s="1"/>
  <c r="G1685" i="3"/>
  <c r="I1685" i="3"/>
  <c r="J1685" i="3" s="1"/>
  <c r="G1677" i="3"/>
  <c r="H1677" i="3" s="1"/>
  <c r="K1677" i="3" s="1"/>
  <c r="H1669" i="3"/>
  <c r="K1669" i="3" s="1"/>
  <c r="G1669" i="3"/>
  <c r="G1661" i="3"/>
  <c r="H1661" i="3" s="1"/>
  <c r="K1661" i="3" s="1"/>
  <c r="H1653" i="3"/>
  <c r="K1653" i="3" s="1"/>
  <c r="G1653" i="3"/>
  <c r="I1653" i="3"/>
  <c r="J1653" i="3" s="1"/>
  <c r="H1645" i="3"/>
  <c r="K1645" i="3" s="1"/>
  <c r="G1645" i="3"/>
  <c r="G1637" i="3"/>
  <c r="H1637" i="3" s="1"/>
  <c r="K1637" i="3" s="1"/>
  <c r="H1629" i="3"/>
  <c r="K1629" i="3" s="1"/>
  <c r="G1629" i="3"/>
  <c r="I1629" i="3"/>
  <c r="J1629" i="3" s="1"/>
  <c r="G1621" i="3"/>
  <c r="H1621" i="3" s="1"/>
  <c r="K1621" i="3" s="1"/>
  <c r="I1621" i="3"/>
  <c r="J1621" i="3" s="1"/>
  <c r="G1613" i="3"/>
  <c r="H1613" i="3" s="1"/>
  <c r="H1605" i="3"/>
  <c r="K1605" i="3" s="1"/>
  <c r="G1605" i="3"/>
  <c r="I1605" i="3"/>
  <c r="J1605" i="3" s="1"/>
  <c r="G1597" i="3"/>
  <c r="H1597" i="3" s="1"/>
  <c r="H1589" i="3"/>
  <c r="K1589" i="3" s="1"/>
  <c r="G1589" i="3"/>
  <c r="I1589" i="3"/>
  <c r="J1589" i="3" s="1"/>
  <c r="H1581" i="3"/>
  <c r="K1581" i="3" s="1"/>
  <c r="G1581" i="3"/>
  <c r="I1581" i="3"/>
  <c r="J1581" i="3" s="1"/>
  <c r="G1573" i="3"/>
  <c r="H1573" i="3"/>
  <c r="K1573" i="3" s="1"/>
  <c r="H1565" i="3"/>
  <c r="K1565" i="3" s="1"/>
  <c r="G1565" i="3"/>
  <c r="I1565" i="3"/>
  <c r="J1565" i="3" s="1"/>
  <c r="H1557" i="3"/>
  <c r="G1557" i="3"/>
  <c r="I1557" i="3"/>
  <c r="J1557" i="3" s="1"/>
  <c r="G1549" i="3"/>
  <c r="H1549" i="3"/>
  <c r="K1549" i="3" s="1"/>
  <c r="H1541" i="3"/>
  <c r="K1541" i="3" s="1"/>
  <c r="G1541" i="3"/>
  <c r="I1541" i="3"/>
  <c r="J1541" i="3" s="1"/>
  <c r="H1533" i="3"/>
  <c r="K1533" i="3" s="1"/>
  <c r="G1533" i="3"/>
  <c r="G1525" i="3"/>
  <c r="H1525" i="3" s="1"/>
  <c r="K1525" i="3" s="1"/>
  <c r="I1525" i="3"/>
  <c r="J1525" i="3" s="1"/>
  <c r="H1517" i="3"/>
  <c r="K1517" i="3" s="1"/>
  <c r="G1517" i="3"/>
  <c r="I1517" i="3"/>
  <c r="J1517" i="3" s="1"/>
  <c r="H1509" i="3"/>
  <c r="K1509" i="3" s="1"/>
  <c r="G1509" i="3"/>
  <c r="H1501" i="3"/>
  <c r="K1501" i="3" s="1"/>
  <c r="G1501" i="3"/>
  <c r="I1501" i="3"/>
  <c r="J1501" i="3" s="1"/>
  <c r="G1493" i="3"/>
  <c r="H1493" i="3" s="1"/>
  <c r="K1493" i="3" s="1"/>
  <c r="I1493" i="3"/>
  <c r="J1493" i="3" s="1"/>
  <c r="G1485" i="3"/>
  <c r="H1485" i="3" s="1"/>
  <c r="K1485" i="3" s="1"/>
  <c r="H1477" i="3"/>
  <c r="K1477" i="3" s="1"/>
  <c r="G1477" i="3"/>
  <c r="I1477" i="3"/>
  <c r="J1477" i="3" s="1"/>
  <c r="H1469" i="3"/>
  <c r="K1469" i="3" s="1"/>
  <c r="G1469" i="3"/>
  <c r="H1461" i="3"/>
  <c r="K1461" i="3" s="1"/>
  <c r="G1461" i="3"/>
  <c r="I1461" i="3"/>
  <c r="J1461" i="3" s="1"/>
  <c r="G1453" i="3"/>
  <c r="H1453" i="3" s="1"/>
  <c r="K1453" i="3" s="1"/>
  <c r="I1453" i="3"/>
  <c r="J1453" i="3" s="1"/>
  <c r="G1445" i="3"/>
  <c r="H1445" i="3" s="1"/>
  <c r="K1445" i="3" s="1"/>
  <c r="G1437" i="3"/>
  <c r="H1437" i="3" s="1"/>
  <c r="K1437" i="3" s="1"/>
  <c r="G1429" i="3"/>
  <c r="H1429" i="3" s="1"/>
  <c r="K1429" i="3" s="1"/>
  <c r="I1429" i="3"/>
  <c r="J1429" i="3" s="1"/>
  <c r="G1421" i="3"/>
  <c r="H1421" i="3"/>
  <c r="K1421" i="3" s="1"/>
  <c r="G1413" i="3"/>
  <c r="H1413" i="3" s="1"/>
  <c r="K1413" i="3" s="1"/>
  <c r="H1405" i="3"/>
  <c r="K1405" i="3" s="1"/>
  <c r="G1405" i="3"/>
  <c r="H1397" i="3"/>
  <c r="K1397" i="3" s="1"/>
  <c r="G1397" i="3"/>
  <c r="I1397" i="3"/>
  <c r="J1397" i="3" s="1"/>
  <c r="H1389" i="3"/>
  <c r="K1389" i="3" s="1"/>
  <c r="G1389" i="3"/>
  <c r="H1381" i="3"/>
  <c r="K1381" i="3" s="1"/>
  <c r="G1381" i="3"/>
  <c r="H1373" i="3"/>
  <c r="G1373" i="3"/>
  <c r="I1373" i="3"/>
  <c r="J1373" i="3" s="1"/>
  <c r="H1365" i="3"/>
  <c r="K1365" i="3" s="1"/>
  <c r="G1365" i="3"/>
  <c r="I1365" i="3"/>
  <c r="J1365" i="3" s="1"/>
  <c r="G1357" i="3"/>
  <c r="H1357" i="3" s="1"/>
  <c r="K1357" i="3" s="1"/>
  <c r="H1349" i="3"/>
  <c r="K1349" i="3" s="1"/>
  <c r="G1349" i="3"/>
  <c r="I1349" i="3"/>
  <c r="J1349" i="3" s="1"/>
  <c r="H1341" i="3"/>
  <c r="K1341" i="3" s="1"/>
  <c r="G1341" i="3"/>
  <c r="G1333" i="3"/>
  <c r="H1333" i="3"/>
  <c r="K1333" i="3" s="1"/>
  <c r="I1333" i="3"/>
  <c r="J1333" i="3" s="1"/>
  <c r="H1325" i="3"/>
  <c r="K1325" i="3" s="1"/>
  <c r="G1325" i="3"/>
  <c r="I1325" i="3"/>
  <c r="J1325" i="3" s="1"/>
  <c r="G1317" i="3"/>
  <c r="H1317" i="3" s="1"/>
  <c r="K1317" i="3" s="1"/>
  <c r="G1309" i="3"/>
  <c r="H1309" i="3" s="1"/>
  <c r="K1309" i="3" s="1"/>
  <c r="I1309" i="3"/>
  <c r="J1309" i="3" s="1"/>
  <c r="H1301" i="3"/>
  <c r="K1301" i="3" s="1"/>
  <c r="G1301" i="3"/>
  <c r="I1301" i="3"/>
  <c r="J1301" i="3" s="1"/>
  <c r="G1293" i="3"/>
  <c r="H1293" i="3" s="1"/>
  <c r="K1293" i="3" s="1"/>
  <c r="G1285" i="3"/>
  <c r="H1285" i="3" s="1"/>
  <c r="K1285" i="3" s="1"/>
  <c r="I1285" i="3"/>
  <c r="J1285" i="3" s="1"/>
  <c r="H1277" i="3"/>
  <c r="K1277" i="3" s="1"/>
  <c r="G1277" i="3"/>
  <c r="G1269" i="3"/>
  <c r="H1269" i="3"/>
  <c r="K1269" i="3" s="1"/>
  <c r="I1269" i="3"/>
  <c r="J1269" i="3" s="1"/>
  <c r="G1261" i="3"/>
  <c r="H1261" i="3"/>
  <c r="K1261" i="3" s="1"/>
  <c r="I1261" i="3"/>
  <c r="J1261" i="3" s="1"/>
  <c r="H1253" i="3"/>
  <c r="K1253" i="3" s="1"/>
  <c r="G1253" i="3"/>
  <c r="G1245" i="3"/>
  <c r="H1245" i="3" s="1"/>
  <c r="K1245" i="3" s="1"/>
  <c r="I1245" i="3"/>
  <c r="J1245" i="3" s="1"/>
  <c r="G1237" i="3"/>
  <c r="H1237" i="3" s="1"/>
  <c r="K1237" i="3" s="1"/>
  <c r="I1237" i="3"/>
  <c r="J1237" i="3" s="1"/>
  <c r="H1229" i="3"/>
  <c r="K1229" i="3" s="1"/>
  <c r="G1229" i="3"/>
  <c r="G1221" i="3"/>
  <c r="H1221" i="3" s="1"/>
  <c r="K1221" i="3" s="1"/>
  <c r="I1221" i="3"/>
  <c r="J1221" i="3" s="1"/>
  <c r="G1213" i="3"/>
  <c r="H1213" i="3" s="1"/>
  <c r="K1213" i="3" s="1"/>
  <c r="H1205" i="3"/>
  <c r="K1205" i="3" s="1"/>
  <c r="G1205" i="3"/>
  <c r="I1205" i="3"/>
  <c r="J1205" i="3" s="1"/>
  <c r="G1197" i="3"/>
  <c r="H1197" i="3"/>
  <c r="K1197" i="3" s="1"/>
  <c r="I1197" i="3"/>
  <c r="J1197" i="3" s="1"/>
  <c r="G1189" i="3"/>
  <c r="H1189" i="3"/>
  <c r="K1189" i="3" s="1"/>
  <c r="H1181" i="3"/>
  <c r="K1181" i="3" s="1"/>
  <c r="G1181" i="3"/>
  <c r="I1181" i="3"/>
  <c r="J1181" i="3" s="1"/>
  <c r="G1173" i="3"/>
  <c r="H1173" i="3"/>
  <c r="K1173" i="3" s="1"/>
  <c r="I1173" i="3"/>
  <c r="J1173" i="3" s="1"/>
  <c r="G1165" i="3"/>
  <c r="H1165" i="3"/>
  <c r="K1165" i="3" s="1"/>
  <c r="H1157" i="3"/>
  <c r="K1157" i="3" s="1"/>
  <c r="G1157" i="3"/>
  <c r="I1157" i="3"/>
  <c r="J1157" i="3" s="1"/>
  <c r="G1149" i="3"/>
  <c r="H1149" i="3" s="1"/>
  <c r="K1149" i="3" s="1"/>
  <c r="H1141" i="3"/>
  <c r="K1141" i="3" s="1"/>
  <c r="G1141" i="3"/>
  <c r="I1141" i="3"/>
  <c r="J1141" i="3" s="1"/>
  <c r="H1133" i="3"/>
  <c r="G1133" i="3"/>
  <c r="I1133" i="3"/>
  <c r="J1133" i="3" s="1"/>
  <c r="G1125" i="3"/>
  <c r="H1125" i="3" s="1"/>
  <c r="K1125" i="3" s="1"/>
  <c r="H1117" i="3"/>
  <c r="K1117" i="3" s="1"/>
  <c r="G1117" i="3"/>
  <c r="I1117" i="3"/>
  <c r="J1117" i="3" s="1"/>
  <c r="H1109" i="3"/>
  <c r="K1109" i="3" s="1"/>
  <c r="G1109" i="3"/>
  <c r="I1109" i="3"/>
  <c r="J1109" i="3" s="1"/>
  <c r="G1101" i="3"/>
  <c r="H1101" i="3"/>
  <c r="H1093" i="3"/>
  <c r="K1093" i="3" s="1"/>
  <c r="G1093" i="3"/>
  <c r="I1093" i="3"/>
  <c r="J1093" i="3" s="1"/>
  <c r="H1085" i="3"/>
  <c r="G1085" i="3"/>
  <c r="H1077" i="3"/>
  <c r="K1077" i="3" s="1"/>
  <c r="G1077" i="3"/>
  <c r="I1077" i="3"/>
  <c r="J1077" i="3" s="1"/>
  <c r="H1069" i="3"/>
  <c r="K1069" i="3" s="1"/>
  <c r="G1069" i="3"/>
  <c r="I1069" i="3"/>
  <c r="J1069" i="3" s="1"/>
  <c r="H1061" i="3"/>
  <c r="K1061" i="3" s="1"/>
  <c r="G1061" i="3"/>
  <c r="H1053" i="3"/>
  <c r="K1053" i="3" s="1"/>
  <c r="G1053" i="3"/>
  <c r="I1053" i="3"/>
  <c r="J1053" i="3" s="1"/>
  <c r="H1045" i="3"/>
  <c r="K1045" i="3" s="1"/>
  <c r="G1045" i="3"/>
  <c r="I1045" i="3"/>
  <c r="J1045" i="3" s="1"/>
  <c r="H1037" i="3"/>
  <c r="G1037" i="3"/>
  <c r="H1029" i="3"/>
  <c r="K1029" i="3" s="1"/>
  <c r="G1029" i="3"/>
  <c r="I1029" i="3"/>
  <c r="J1029" i="3" s="1"/>
  <c r="H1021" i="3"/>
  <c r="K1021" i="3" s="1"/>
  <c r="G1021" i="3"/>
  <c r="G1013" i="3"/>
  <c r="H1013" i="3" s="1"/>
  <c r="K1013" i="3" s="1"/>
  <c r="I1013" i="3"/>
  <c r="J1013" i="3" s="1"/>
  <c r="G1005" i="3"/>
  <c r="H1005" i="3" s="1"/>
  <c r="K1005" i="3" s="1"/>
  <c r="I1005" i="3"/>
  <c r="J1005" i="3" s="1"/>
  <c r="H997" i="3"/>
  <c r="K997" i="3" s="1"/>
  <c r="G997" i="3"/>
  <c r="H989" i="3"/>
  <c r="K989" i="3" s="1"/>
  <c r="G989" i="3"/>
  <c r="I989" i="3"/>
  <c r="J989" i="3" s="1"/>
  <c r="G981" i="3"/>
  <c r="H981" i="3" s="1"/>
  <c r="I981" i="3"/>
  <c r="J981" i="3" s="1"/>
  <c r="I1981" i="3"/>
  <c r="J1981" i="3" s="1"/>
  <c r="I1949" i="3"/>
  <c r="J1949" i="3" s="1"/>
  <c r="I1933" i="3"/>
  <c r="J1933" i="3" s="1"/>
  <c r="I1917" i="3"/>
  <c r="J1917" i="3" s="1"/>
  <c r="I1901" i="3"/>
  <c r="J1901" i="3" s="1"/>
  <c r="I1869" i="3"/>
  <c r="J1869" i="3" s="1"/>
  <c r="I1786" i="3"/>
  <c r="J1786" i="3" s="1"/>
  <c r="I1754" i="3"/>
  <c r="J1754" i="3" s="1"/>
  <c r="I1737" i="3"/>
  <c r="J1737" i="3" s="1"/>
  <c r="I1722" i="3"/>
  <c r="J1722" i="3" s="1"/>
  <c r="I1705" i="3"/>
  <c r="J1705" i="3" s="1"/>
  <c r="I1689" i="3"/>
  <c r="J1689" i="3" s="1"/>
  <c r="I1673" i="3"/>
  <c r="J1673" i="3" s="1"/>
  <c r="I1657" i="3"/>
  <c r="J1657" i="3" s="1"/>
  <c r="I1640" i="3"/>
  <c r="J1640" i="3" s="1"/>
  <c r="I1622" i="3"/>
  <c r="J1622" i="3" s="1"/>
  <c r="I1584" i="3"/>
  <c r="J1584" i="3" s="1"/>
  <c r="I1545" i="3"/>
  <c r="J1545" i="3" s="1"/>
  <c r="I1506" i="3"/>
  <c r="J1506" i="3" s="1"/>
  <c r="I1466" i="3"/>
  <c r="J1466" i="3" s="1"/>
  <c r="I1448" i="3"/>
  <c r="J1448" i="3" s="1"/>
  <c r="I1409" i="3"/>
  <c r="J1409" i="3" s="1"/>
  <c r="I1389" i="3"/>
  <c r="J1389" i="3" s="1"/>
  <c r="I1369" i="3"/>
  <c r="J1369" i="3" s="1"/>
  <c r="I1329" i="3"/>
  <c r="J1329" i="3" s="1"/>
  <c r="I1213" i="3"/>
  <c r="J1213" i="3" s="1"/>
  <c r="I1189" i="3"/>
  <c r="J1189" i="3" s="1"/>
  <c r="I1168" i="3"/>
  <c r="J1168" i="3" s="1"/>
  <c r="I1125" i="3"/>
  <c r="J1125" i="3" s="1"/>
  <c r="I1082" i="3"/>
  <c r="J1082" i="3" s="1"/>
  <c r="I976" i="3"/>
  <c r="J976" i="3" s="1"/>
  <c r="I870" i="3"/>
  <c r="J870" i="3" s="1"/>
  <c r="I856" i="3"/>
  <c r="J856" i="3" s="1"/>
  <c r="I534" i="3"/>
  <c r="J534" i="3" s="1"/>
  <c r="I342" i="3"/>
  <c r="J342" i="3" s="1"/>
  <c r="I86" i="3"/>
  <c r="J86" i="3" s="1"/>
  <c r="I40" i="3"/>
  <c r="J40" i="3" s="1"/>
  <c r="G1983" i="3"/>
  <c r="H1983" i="3" s="1"/>
  <c r="K1983" i="3" s="1"/>
  <c r="I1983" i="3"/>
  <c r="J1983" i="3" s="1"/>
  <c r="H1959" i="3"/>
  <c r="K1959" i="3" s="1"/>
  <c r="G1959" i="3"/>
  <c r="I1959" i="3"/>
  <c r="J1959" i="3" s="1"/>
  <c r="H1935" i="3"/>
  <c r="K1935" i="3" s="1"/>
  <c r="G1935" i="3"/>
  <c r="I1935" i="3"/>
  <c r="J1935" i="3" s="1"/>
  <c r="G1911" i="3"/>
  <c r="H1911" i="3" s="1"/>
  <c r="I1911" i="3"/>
  <c r="J1911" i="3" s="1"/>
  <c r="G1887" i="3"/>
  <c r="H1887" i="3" s="1"/>
  <c r="K1887" i="3" s="1"/>
  <c r="I1887" i="3"/>
  <c r="J1887" i="3" s="1"/>
  <c r="G1863" i="3"/>
  <c r="H1863" i="3" s="1"/>
  <c r="K1863" i="3" s="1"/>
  <c r="I1863" i="3"/>
  <c r="J1863" i="3" s="1"/>
  <c r="H1839" i="3"/>
  <c r="K1839" i="3" s="1"/>
  <c r="G1839" i="3"/>
  <c r="I1839" i="3"/>
  <c r="J1839" i="3" s="1"/>
  <c r="G1807" i="3"/>
  <c r="H1807" i="3" s="1"/>
  <c r="I1807" i="3"/>
  <c r="J1807" i="3" s="1"/>
  <c r="H1783" i="3"/>
  <c r="K1783" i="3" s="1"/>
  <c r="G1783" i="3"/>
  <c r="I1783" i="3"/>
  <c r="J1783" i="3" s="1"/>
  <c r="H1759" i="3"/>
  <c r="K1759" i="3" s="1"/>
  <c r="G1759" i="3"/>
  <c r="I1759" i="3"/>
  <c r="J1759" i="3" s="1"/>
  <c r="G1735" i="3"/>
  <c r="H1735" i="3" s="1"/>
  <c r="I1735" i="3"/>
  <c r="J1735" i="3" s="1"/>
  <c r="G1711" i="3"/>
  <c r="H1711" i="3" s="1"/>
  <c r="K1711" i="3" s="1"/>
  <c r="I1711" i="3"/>
  <c r="J1711" i="3" s="1"/>
  <c r="G1687" i="3"/>
  <c r="H1687" i="3" s="1"/>
  <c r="K1687" i="3" s="1"/>
  <c r="I1687" i="3"/>
  <c r="J1687" i="3" s="1"/>
  <c r="H1663" i="3"/>
  <c r="K1663" i="3" s="1"/>
  <c r="I1663" i="3"/>
  <c r="J1663" i="3" s="1"/>
  <c r="G1663" i="3"/>
  <c r="G1639" i="3"/>
  <c r="H1639" i="3" s="1"/>
  <c r="K1639" i="3" s="1"/>
  <c r="I1639" i="3"/>
  <c r="J1639" i="3" s="1"/>
  <c r="G1615" i="3"/>
  <c r="H1615" i="3" s="1"/>
  <c r="K1615" i="3" s="1"/>
  <c r="I1615" i="3"/>
  <c r="J1615" i="3" s="1"/>
  <c r="H1583" i="3"/>
  <c r="K1583" i="3" s="1"/>
  <c r="G1583" i="3"/>
  <c r="I1583" i="3"/>
  <c r="J1583" i="3" s="1"/>
  <c r="H1559" i="3"/>
  <c r="K1559" i="3" s="1"/>
  <c r="G1559" i="3"/>
  <c r="I1559" i="3"/>
  <c r="J1559" i="3" s="1"/>
  <c r="H1535" i="3"/>
  <c r="G1535" i="3"/>
  <c r="I1535" i="3"/>
  <c r="J1535" i="3" s="1"/>
  <c r="G1511" i="3"/>
  <c r="H1511" i="3"/>
  <c r="K1511" i="3" s="1"/>
  <c r="I1511" i="3"/>
  <c r="J1511" i="3" s="1"/>
  <c r="G1471" i="3"/>
  <c r="H1471" i="3" s="1"/>
  <c r="K1471" i="3" s="1"/>
  <c r="I1471" i="3"/>
  <c r="J1471" i="3" s="1"/>
  <c r="H1399" i="3"/>
  <c r="K1399" i="3" s="1"/>
  <c r="G1399" i="3"/>
  <c r="I1399" i="3"/>
  <c r="J1399" i="3" s="1"/>
  <c r="I1570" i="3"/>
  <c r="J1570" i="3" s="1"/>
  <c r="I1530" i="3"/>
  <c r="J1530" i="3" s="1"/>
  <c r="I1490" i="3"/>
  <c r="J1490" i="3" s="1"/>
  <c r="G1998" i="3"/>
  <c r="H1998" i="3" s="1"/>
  <c r="K1998" i="3" s="1"/>
  <c r="H1974" i="3"/>
  <c r="K1974" i="3" s="1"/>
  <c r="G1974" i="3"/>
  <c r="G1950" i="3"/>
  <c r="H1950" i="3" s="1"/>
  <c r="K1950" i="3" s="1"/>
  <c r="H1926" i="3"/>
  <c r="K1926" i="3" s="1"/>
  <c r="G1926" i="3"/>
  <c r="H1902" i="3"/>
  <c r="K1902" i="3" s="1"/>
  <c r="G1902" i="3"/>
  <c r="H1878" i="3"/>
  <c r="K1878" i="3" s="1"/>
  <c r="G1878" i="3"/>
  <c r="G1846" i="3"/>
  <c r="H1846" i="3"/>
  <c r="K1846" i="3" s="1"/>
  <c r="H1814" i="3"/>
  <c r="K1814" i="3" s="1"/>
  <c r="G1814" i="3"/>
  <c r="G1790" i="3"/>
  <c r="H1790" i="3" s="1"/>
  <c r="K1790" i="3" s="1"/>
  <c r="H1766" i="3"/>
  <c r="K1766" i="3" s="1"/>
  <c r="G1766" i="3"/>
  <c r="G1742" i="3"/>
  <c r="H1742" i="3" s="1"/>
  <c r="K1742" i="3" s="1"/>
  <c r="H1718" i="3"/>
  <c r="K1718" i="3" s="1"/>
  <c r="G1718" i="3"/>
  <c r="G1694" i="3"/>
  <c r="H1694" i="3" s="1"/>
  <c r="K1694" i="3" s="1"/>
  <c r="H1662" i="3"/>
  <c r="K1662" i="3" s="1"/>
  <c r="G1662" i="3"/>
  <c r="G1638" i="3"/>
  <c r="H1638" i="3" s="1"/>
  <c r="K1638" i="3" s="1"/>
  <c r="H1614" i="3"/>
  <c r="K1614" i="3" s="1"/>
  <c r="G1614" i="3"/>
  <c r="I1614" i="3"/>
  <c r="J1614" i="3" s="1"/>
  <c r="H1582" i="3"/>
  <c r="K1582" i="3" s="1"/>
  <c r="G1582" i="3"/>
  <c r="H1558" i="3"/>
  <c r="K1558" i="3" s="1"/>
  <c r="G1558" i="3"/>
  <c r="H1534" i="3"/>
  <c r="K1534" i="3" s="1"/>
  <c r="G1534" i="3"/>
  <c r="G1510" i="3"/>
  <c r="H1510" i="3" s="1"/>
  <c r="K1510" i="3" s="1"/>
  <c r="H1486" i="3"/>
  <c r="K1486" i="3" s="1"/>
  <c r="G1486" i="3"/>
  <c r="H1454" i="3"/>
  <c r="K1454" i="3" s="1"/>
  <c r="G1454" i="3"/>
  <c r="G1430" i="3"/>
  <c r="H1430" i="3" s="1"/>
  <c r="G1398" i="3"/>
  <c r="H1398" i="3" s="1"/>
  <c r="K1398" i="3" s="1"/>
  <c r="I1398" i="3"/>
  <c r="J1398" i="3" s="1"/>
  <c r="H1374" i="3"/>
  <c r="K1374" i="3" s="1"/>
  <c r="G1374" i="3"/>
  <c r="G1350" i="3"/>
  <c r="H1350" i="3" s="1"/>
  <c r="K1350" i="3" s="1"/>
  <c r="H1334" i="3"/>
  <c r="G1334" i="3"/>
  <c r="I1334" i="3"/>
  <c r="J1334" i="3" s="1"/>
  <c r="H1310" i="3"/>
  <c r="G1310" i="3"/>
  <c r="H1286" i="3"/>
  <c r="K1286" i="3" s="1"/>
  <c r="G1286" i="3"/>
  <c r="H1262" i="3"/>
  <c r="K1262" i="3" s="1"/>
  <c r="G1262" i="3"/>
  <c r="G1238" i="3"/>
  <c r="H1238" i="3" s="1"/>
  <c r="K1238" i="3" s="1"/>
  <c r="H1214" i="3"/>
  <c r="G1214" i="3"/>
  <c r="I1214" i="3"/>
  <c r="J1214" i="3" s="1"/>
  <c r="G1190" i="3"/>
  <c r="H1190" i="3" s="1"/>
  <c r="K1190" i="3" s="1"/>
  <c r="I1190" i="3"/>
  <c r="J1190" i="3" s="1"/>
  <c r="G1150" i="3"/>
  <c r="H1150" i="3" s="1"/>
  <c r="K1150" i="3" s="1"/>
  <c r="I1150" i="3"/>
  <c r="J1150" i="3" s="1"/>
  <c r="H1126" i="3"/>
  <c r="G1126" i="3"/>
  <c r="I1126" i="3"/>
  <c r="J1126" i="3" s="1"/>
  <c r="G1102" i="3"/>
  <c r="H1102" i="3" s="1"/>
  <c r="K1102" i="3" s="1"/>
  <c r="I1102" i="3"/>
  <c r="J1102" i="3" s="1"/>
  <c r="H1078" i="3"/>
  <c r="K1078" i="3" s="1"/>
  <c r="G1078" i="3"/>
  <c r="I1078" i="3"/>
  <c r="J1078" i="3" s="1"/>
  <c r="H1054" i="3"/>
  <c r="K1054" i="3" s="1"/>
  <c r="G1054" i="3"/>
  <c r="G1030" i="3"/>
  <c r="H1030" i="3" s="1"/>
  <c r="K1030" i="3" s="1"/>
  <c r="G1006" i="3"/>
  <c r="H1006" i="3" s="1"/>
  <c r="K1006" i="3" s="1"/>
  <c r="G974" i="3"/>
  <c r="H974" i="3" s="1"/>
  <c r="K974" i="3" s="1"/>
  <c r="I974" i="3"/>
  <c r="J974" i="3" s="1"/>
  <c r="G950" i="3"/>
  <c r="H950" i="3"/>
  <c r="K950" i="3" s="1"/>
  <c r="I950" i="3"/>
  <c r="J950" i="3" s="1"/>
  <c r="G926" i="3"/>
  <c r="H926" i="3" s="1"/>
  <c r="K926" i="3" s="1"/>
  <c r="I926" i="3"/>
  <c r="J926" i="3" s="1"/>
  <c r="H902" i="3"/>
  <c r="G902" i="3"/>
  <c r="G878" i="3"/>
  <c r="H878" i="3"/>
  <c r="K878" i="3" s="1"/>
  <c r="I878" i="3"/>
  <c r="J878" i="3" s="1"/>
  <c r="G846" i="3"/>
  <c r="H846" i="3" s="1"/>
  <c r="K846" i="3" s="1"/>
  <c r="I846" i="3"/>
  <c r="J846" i="3" s="1"/>
  <c r="H822" i="3"/>
  <c r="K822" i="3" s="1"/>
  <c r="G822" i="3"/>
  <c r="I822" i="3"/>
  <c r="J822" i="3" s="1"/>
  <c r="G798" i="3"/>
  <c r="H798" i="3" s="1"/>
  <c r="K798" i="3" s="1"/>
  <c r="G766" i="3"/>
  <c r="H766" i="3" s="1"/>
  <c r="K766" i="3" s="1"/>
  <c r="I766" i="3"/>
  <c r="J766" i="3" s="1"/>
  <c r="H734" i="3"/>
  <c r="G734" i="3"/>
  <c r="G710" i="3"/>
  <c r="H710" i="3"/>
  <c r="K710" i="3" s="1"/>
  <c r="H670" i="3"/>
  <c r="K670" i="3" s="1"/>
  <c r="G670" i="3"/>
  <c r="H646" i="3"/>
  <c r="K646" i="3" s="1"/>
  <c r="G646" i="3"/>
  <c r="H622" i="3"/>
  <c r="K622" i="3" s="1"/>
  <c r="G622" i="3"/>
  <c r="G598" i="3"/>
  <c r="H598" i="3" s="1"/>
  <c r="H574" i="3"/>
  <c r="K574" i="3" s="1"/>
  <c r="G574" i="3"/>
  <c r="I574" i="3"/>
  <c r="J574" i="3" s="1"/>
  <c r="H550" i="3"/>
  <c r="K550" i="3" s="1"/>
  <c r="G550" i="3"/>
  <c r="I550" i="3"/>
  <c r="J550" i="3" s="1"/>
  <c r="G526" i="3"/>
  <c r="H526" i="3" s="1"/>
  <c r="K526" i="3" s="1"/>
  <c r="I526" i="3"/>
  <c r="J526" i="3" s="1"/>
  <c r="G502" i="3"/>
  <c r="H502" i="3"/>
  <c r="K502" i="3" s="1"/>
  <c r="I502" i="3"/>
  <c r="J502" i="3" s="1"/>
  <c r="H478" i="3"/>
  <c r="K478" i="3" s="1"/>
  <c r="G478" i="3"/>
  <c r="G454" i="3"/>
  <c r="H454" i="3" s="1"/>
  <c r="K454" i="3" s="1"/>
  <c r="H430" i="3"/>
  <c r="K430" i="3" s="1"/>
  <c r="G430" i="3"/>
  <c r="H406" i="3"/>
  <c r="K406" i="3" s="1"/>
  <c r="G406" i="3"/>
  <c r="H382" i="3"/>
  <c r="K382" i="3" s="1"/>
  <c r="G382" i="3"/>
  <c r="I382" i="3"/>
  <c r="J382" i="3" s="1"/>
  <c r="G358" i="3"/>
  <c r="H358" i="3"/>
  <c r="K358" i="3" s="1"/>
  <c r="I358" i="3"/>
  <c r="J358" i="3" s="1"/>
  <c r="H334" i="3"/>
  <c r="K334" i="3" s="1"/>
  <c r="G334" i="3"/>
  <c r="I334" i="3"/>
  <c r="J334" i="3" s="1"/>
  <c r="G310" i="3"/>
  <c r="H310" i="3" s="1"/>
  <c r="K310" i="3" s="1"/>
  <c r="I310" i="3"/>
  <c r="J310" i="3" s="1"/>
  <c r="H286" i="3"/>
  <c r="K286" i="3" s="1"/>
  <c r="G286" i="3"/>
  <c r="G262" i="3"/>
  <c r="H262" i="3" s="1"/>
  <c r="K262" i="3" s="1"/>
  <c r="G230" i="3"/>
  <c r="H230" i="3" s="1"/>
  <c r="K230" i="3" s="1"/>
  <c r="I230" i="3"/>
  <c r="J230" i="3" s="1"/>
  <c r="H206" i="3"/>
  <c r="K206" i="3" s="1"/>
  <c r="G206" i="3"/>
  <c r="I206" i="3"/>
  <c r="J206" i="3" s="1"/>
  <c r="G174" i="3"/>
  <c r="H174" i="3"/>
  <c r="K174" i="3" s="1"/>
  <c r="H150" i="3"/>
  <c r="K150" i="3" s="1"/>
  <c r="G150" i="3"/>
  <c r="G118" i="3"/>
  <c r="H118" i="3"/>
  <c r="K118" i="3" s="1"/>
  <c r="I118" i="3"/>
  <c r="J118" i="3" s="1"/>
  <c r="G94" i="3"/>
  <c r="H94" i="3" s="1"/>
  <c r="K94" i="3" s="1"/>
  <c r="H70" i="3"/>
  <c r="K70" i="3" s="1"/>
  <c r="G70" i="3"/>
  <c r="G46" i="3"/>
  <c r="H46" i="3" s="1"/>
  <c r="G22" i="3"/>
  <c r="H22" i="3" s="1"/>
  <c r="I22" i="3"/>
  <c r="J22" i="3" s="1"/>
  <c r="I1950" i="3"/>
  <c r="J1950" i="3" s="1"/>
  <c r="I1886" i="3"/>
  <c r="J1886" i="3" s="1"/>
  <c r="I1838" i="3"/>
  <c r="J1838" i="3" s="1"/>
  <c r="I1314" i="3"/>
  <c r="J1314" i="3" s="1"/>
  <c r="I1146" i="3"/>
  <c r="J1146" i="3" s="1"/>
  <c r="I70" i="3"/>
  <c r="J70" i="3" s="1"/>
  <c r="G1996" i="3"/>
  <c r="H1996" i="3" s="1"/>
  <c r="K1996" i="3" s="1"/>
  <c r="I1996" i="3"/>
  <c r="J1996" i="3" s="1"/>
  <c r="H1988" i="3"/>
  <c r="K1988" i="3" s="1"/>
  <c r="G1988" i="3"/>
  <c r="H1980" i="3"/>
  <c r="K1980" i="3" s="1"/>
  <c r="G1980" i="3"/>
  <c r="G1972" i="3"/>
  <c r="H1972" i="3" s="1"/>
  <c r="G1964" i="3"/>
  <c r="H1964" i="3" s="1"/>
  <c r="K1964" i="3" s="1"/>
  <c r="H1956" i="3"/>
  <c r="K1956" i="3" s="1"/>
  <c r="G1956" i="3"/>
  <c r="H1948" i="3"/>
  <c r="K1948" i="3" s="1"/>
  <c r="G1948" i="3"/>
  <c r="G1940" i="3"/>
  <c r="H1940" i="3" s="1"/>
  <c r="K1940" i="3" s="1"/>
  <c r="I1940" i="3"/>
  <c r="J1940" i="3" s="1"/>
  <c r="G1932" i="3"/>
  <c r="H1932" i="3" s="1"/>
  <c r="K1932" i="3" s="1"/>
  <c r="H1924" i="3"/>
  <c r="K1924" i="3" s="1"/>
  <c r="G1924" i="3"/>
  <c r="H1916" i="3"/>
  <c r="K1916" i="3" s="1"/>
  <c r="G1916" i="3"/>
  <c r="I1916" i="3"/>
  <c r="J1916" i="3" s="1"/>
  <c r="H1908" i="3"/>
  <c r="K1908" i="3" s="1"/>
  <c r="G1908" i="3"/>
  <c r="H1900" i="3"/>
  <c r="K1900" i="3" s="1"/>
  <c r="G1900" i="3"/>
  <c r="H1892" i="3"/>
  <c r="K1892" i="3" s="1"/>
  <c r="G1892" i="3"/>
  <c r="I1892" i="3"/>
  <c r="J1892" i="3" s="1"/>
  <c r="G1884" i="3"/>
  <c r="H1884" i="3" s="1"/>
  <c r="K1884" i="3" s="1"/>
  <c r="G1876" i="3"/>
  <c r="H1876" i="3" s="1"/>
  <c r="G1868" i="3"/>
  <c r="H1868" i="3" s="1"/>
  <c r="K1868" i="3" s="1"/>
  <c r="I1868" i="3"/>
  <c r="J1868" i="3" s="1"/>
  <c r="G1860" i="3"/>
  <c r="H1860" i="3" s="1"/>
  <c r="K1860" i="3" s="1"/>
  <c r="H1852" i="3"/>
  <c r="K1852" i="3" s="1"/>
  <c r="G1852" i="3"/>
  <c r="G1844" i="3"/>
  <c r="H1844" i="3" s="1"/>
  <c r="G1836" i="3"/>
  <c r="H1836" i="3" s="1"/>
  <c r="K1836" i="3" s="1"/>
  <c r="G1828" i="3"/>
  <c r="H1828" i="3" s="1"/>
  <c r="K1828" i="3" s="1"/>
  <c r="H1820" i="3"/>
  <c r="K1820" i="3" s="1"/>
  <c r="G1820" i="3"/>
  <c r="H1812" i="3"/>
  <c r="G1812" i="3"/>
  <c r="I1812" i="3"/>
  <c r="J1812" i="3" s="1"/>
  <c r="H1804" i="3"/>
  <c r="K1804" i="3" s="1"/>
  <c r="G1804" i="3"/>
  <c r="H1796" i="3"/>
  <c r="K1796" i="3" s="1"/>
  <c r="G1796" i="3"/>
  <c r="G1788" i="3"/>
  <c r="H1788" i="3" s="1"/>
  <c r="K1788" i="3" s="1"/>
  <c r="I1788" i="3"/>
  <c r="J1788" i="3" s="1"/>
  <c r="G1780" i="3"/>
  <c r="H1780" i="3" s="1"/>
  <c r="K1780" i="3" s="1"/>
  <c r="G1772" i="3"/>
  <c r="H1772" i="3" s="1"/>
  <c r="K1772" i="3" s="1"/>
  <c r="H1764" i="3"/>
  <c r="K1764" i="3" s="1"/>
  <c r="G1764" i="3"/>
  <c r="I1764" i="3"/>
  <c r="J1764" i="3" s="1"/>
  <c r="H1756" i="3"/>
  <c r="K1756" i="3" s="1"/>
  <c r="G1756" i="3"/>
  <c r="H1748" i="3"/>
  <c r="K1748" i="3" s="1"/>
  <c r="G1748" i="3"/>
  <c r="G1740" i="3"/>
  <c r="H1740" i="3" s="1"/>
  <c r="K1740" i="3" s="1"/>
  <c r="I1740" i="3"/>
  <c r="J1740" i="3" s="1"/>
  <c r="H1732" i="3"/>
  <c r="K1732" i="3" s="1"/>
  <c r="G1732" i="3"/>
  <c r="H1724" i="3"/>
  <c r="K1724" i="3" s="1"/>
  <c r="G1724" i="3"/>
  <c r="G1716" i="3"/>
  <c r="H1716" i="3"/>
  <c r="K1716" i="3" s="1"/>
  <c r="H1708" i="3"/>
  <c r="K1708" i="3" s="1"/>
  <c r="G1708" i="3"/>
  <c r="G1700" i="3"/>
  <c r="H1700" i="3" s="1"/>
  <c r="K1700" i="3" s="1"/>
  <c r="H1692" i="3"/>
  <c r="K1692" i="3" s="1"/>
  <c r="G1692" i="3"/>
  <c r="G1684" i="3"/>
  <c r="H1684" i="3" s="1"/>
  <c r="K1684" i="3" s="1"/>
  <c r="I1684" i="3"/>
  <c r="J1684" i="3" s="1"/>
  <c r="G1676" i="3"/>
  <c r="H1676" i="3"/>
  <c r="K1676" i="3" s="1"/>
  <c r="H1668" i="3"/>
  <c r="K1668" i="3" s="1"/>
  <c r="G1668" i="3"/>
  <c r="G1660" i="3"/>
  <c r="H1660" i="3" s="1"/>
  <c r="K1660" i="3" s="1"/>
  <c r="I1660" i="3"/>
  <c r="J1660" i="3" s="1"/>
  <c r="H1652" i="3"/>
  <c r="K1652" i="3" s="1"/>
  <c r="G1652" i="3"/>
  <c r="G1644" i="3"/>
  <c r="H1644" i="3" s="1"/>
  <c r="K1644" i="3" s="1"/>
  <c r="H1636" i="3"/>
  <c r="K1636" i="3" s="1"/>
  <c r="G1636" i="3"/>
  <c r="I1636" i="3"/>
  <c r="J1636" i="3" s="1"/>
  <c r="H1628" i="3"/>
  <c r="K1628" i="3" s="1"/>
  <c r="G1628" i="3"/>
  <c r="G1620" i="3"/>
  <c r="H1620" i="3"/>
  <c r="H1612" i="3"/>
  <c r="K1612" i="3" s="1"/>
  <c r="G1612" i="3"/>
  <c r="I1612" i="3"/>
  <c r="J1612" i="3" s="1"/>
  <c r="G1604" i="3"/>
  <c r="H1604" i="3"/>
  <c r="K1604" i="3" s="1"/>
  <c r="H1596" i="3"/>
  <c r="K1596" i="3" s="1"/>
  <c r="G1596" i="3"/>
  <c r="G1588" i="3"/>
  <c r="H1588" i="3" s="1"/>
  <c r="K1588" i="3" s="1"/>
  <c r="H1580" i="3"/>
  <c r="K1580" i="3" s="1"/>
  <c r="G1580" i="3"/>
  <c r="G1572" i="3"/>
  <c r="H1572" i="3" s="1"/>
  <c r="K1572" i="3" s="1"/>
  <c r="H1564" i="3"/>
  <c r="K1564" i="3" s="1"/>
  <c r="G1564" i="3"/>
  <c r="G1556" i="3"/>
  <c r="H1556" i="3" s="1"/>
  <c r="K1556" i="3" s="1"/>
  <c r="I1556" i="3"/>
  <c r="J1556" i="3" s="1"/>
  <c r="H1548" i="3"/>
  <c r="K1548" i="3" s="1"/>
  <c r="G1548" i="3"/>
  <c r="G1540" i="3"/>
  <c r="H1540" i="3" s="1"/>
  <c r="K1540" i="3" s="1"/>
  <c r="G1532" i="3"/>
  <c r="H1532" i="3" s="1"/>
  <c r="K1532" i="3" s="1"/>
  <c r="I1532" i="3"/>
  <c r="J1532" i="3" s="1"/>
  <c r="H1524" i="3"/>
  <c r="K1524" i="3" s="1"/>
  <c r="G1524" i="3"/>
  <c r="G1516" i="3"/>
  <c r="H1516" i="3" s="1"/>
  <c r="K1516" i="3" s="1"/>
  <c r="H1508" i="3"/>
  <c r="K1508" i="3" s="1"/>
  <c r="G1508" i="3"/>
  <c r="I1508" i="3"/>
  <c r="J1508" i="3" s="1"/>
  <c r="H1500" i="3"/>
  <c r="K1500" i="3" s="1"/>
  <c r="G1500" i="3"/>
  <c r="H1492" i="3"/>
  <c r="K1492" i="3" s="1"/>
  <c r="G1492" i="3"/>
  <c r="I1492" i="3"/>
  <c r="J1492" i="3" s="1"/>
  <c r="H1484" i="3"/>
  <c r="K1484" i="3" s="1"/>
  <c r="G1484" i="3"/>
  <c r="I1484" i="3"/>
  <c r="J1484" i="3" s="1"/>
  <c r="H1476" i="3"/>
  <c r="K1476" i="3" s="1"/>
  <c r="G1476" i="3"/>
  <c r="H1468" i="3"/>
  <c r="K1468" i="3" s="1"/>
  <c r="G1468" i="3"/>
  <c r="I1468" i="3"/>
  <c r="J1468" i="3" s="1"/>
  <c r="H1460" i="3"/>
  <c r="K1460" i="3" s="1"/>
  <c r="G1460" i="3"/>
  <c r="H1452" i="3"/>
  <c r="G1452" i="3"/>
  <c r="G1444" i="3"/>
  <c r="H1444" i="3" s="1"/>
  <c r="I1444" i="3"/>
  <c r="J1444" i="3" s="1"/>
  <c r="H1436" i="3"/>
  <c r="K1436" i="3" s="1"/>
  <c r="G1436" i="3"/>
  <c r="G1428" i="3"/>
  <c r="H1428" i="3" s="1"/>
  <c r="K1428" i="3" s="1"/>
  <c r="I1428" i="3"/>
  <c r="J1428" i="3" s="1"/>
  <c r="H1420" i="3"/>
  <c r="K1420" i="3" s="1"/>
  <c r="G1420" i="3"/>
  <c r="I1420" i="3"/>
  <c r="J1420" i="3" s="1"/>
  <c r="G1412" i="3"/>
  <c r="H1412" i="3" s="1"/>
  <c r="K1412" i="3" s="1"/>
  <c r="G1404" i="3"/>
  <c r="H1404" i="3" s="1"/>
  <c r="K1404" i="3" s="1"/>
  <c r="I1404" i="3"/>
  <c r="J1404" i="3" s="1"/>
  <c r="H1396" i="3"/>
  <c r="K1396" i="3" s="1"/>
  <c r="G1396" i="3"/>
  <c r="G1388" i="3"/>
  <c r="H1388" i="3"/>
  <c r="K1388" i="3" s="1"/>
  <c r="H1380" i="3"/>
  <c r="K1380" i="3" s="1"/>
  <c r="G1380" i="3"/>
  <c r="I1380" i="3"/>
  <c r="J1380" i="3" s="1"/>
  <c r="H1372" i="3"/>
  <c r="G1372" i="3"/>
  <c r="H1364" i="3"/>
  <c r="G1364" i="3"/>
  <c r="G1356" i="3"/>
  <c r="H1356" i="3" s="1"/>
  <c r="K1356" i="3" s="1"/>
  <c r="I1356" i="3"/>
  <c r="J1356" i="3" s="1"/>
  <c r="G1348" i="3"/>
  <c r="H1348" i="3" s="1"/>
  <c r="H1340" i="3"/>
  <c r="G1340" i="3"/>
  <c r="G1332" i="3"/>
  <c r="H1332" i="3" s="1"/>
  <c r="K1332" i="3" s="1"/>
  <c r="H1324" i="3"/>
  <c r="K1324" i="3" s="1"/>
  <c r="G1324" i="3"/>
  <c r="H1316" i="3"/>
  <c r="G1316" i="3"/>
  <c r="G1308" i="3"/>
  <c r="H1308" i="3" s="1"/>
  <c r="G1300" i="3"/>
  <c r="H1300" i="3" s="1"/>
  <c r="K1300" i="3" s="1"/>
  <c r="I1300" i="3"/>
  <c r="J1300" i="3" s="1"/>
  <c r="G1292" i="3"/>
  <c r="H1292" i="3" s="1"/>
  <c r="I1292" i="3"/>
  <c r="J1292" i="3" s="1"/>
  <c r="H1284" i="3"/>
  <c r="G1284" i="3"/>
  <c r="G1276" i="3"/>
  <c r="H1276" i="3" s="1"/>
  <c r="K1276" i="3" s="1"/>
  <c r="I1276" i="3"/>
  <c r="J1276" i="3" s="1"/>
  <c r="G1268" i="3"/>
  <c r="H1268" i="3" s="1"/>
  <c r="G1260" i="3"/>
  <c r="H1260" i="3"/>
  <c r="K1260" i="3" s="1"/>
  <c r="H1252" i="3"/>
  <c r="K1252" i="3" s="1"/>
  <c r="G1252" i="3"/>
  <c r="I1252" i="3"/>
  <c r="J1252" i="3" s="1"/>
  <c r="H1244" i="3"/>
  <c r="K1244" i="3" s="1"/>
  <c r="G1244" i="3"/>
  <c r="H1236" i="3"/>
  <c r="G1236" i="3"/>
  <c r="I1236" i="3"/>
  <c r="J1236" i="3" s="1"/>
  <c r="H1228" i="3"/>
  <c r="K1228" i="3" s="1"/>
  <c r="G1228" i="3"/>
  <c r="I1228" i="3"/>
  <c r="J1228" i="3" s="1"/>
  <c r="H1220" i="3"/>
  <c r="K1220" i="3" s="1"/>
  <c r="G1220" i="3"/>
  <c r="H1212" i="3"/>
  <c r="K1212" i="3" s="1"/>
  <c r="G1212" i="3"/>
  <c r="I1212" i="3"/>
  <c r="J1212" i="3" s="1"/>
  <c r="H1204" i="3"/>
  <c r="K1204" i="3" s="1"/>
  <c r="G1204" i="3"/>
  <c r="G1196" i="3"/>
  <c r="H1196" i="3" s="1"/>
  <c r="K1196" i="3" s="1"/>
  <c r="G1188" i="3"/>
  <c r="H1188" i="3" s="1"/>
  <c r="I1188" i="3"/>
  <c r="J1188" i="3" s="1"/>
  <c r="G1180" i="3"/>
  <c r="H1180" i="3" s="1"/>
  <c r="K1180" i="3" s="1"/>
  <c r="G1172" i="3"/>
  <c r="H1172" i="3" s="1"/>
  <c r="K1172" i="3" s="1"/>
  <c r="I1172" i="3"/>
  <c r="J1172" i="3" s="1"/>
  <c r="G1164" i="3"/>
  <c r="H1164" i="3" s="1"/>
  <c r="K1164" i="3" s="1"/>
  <c r="I1164" i="3"/>
  <c r="J1164" i="3" s="1"/>
  <c r="H1156" i="3"/>
  <c r="K1156" i="3" s="1"/>
  <c r="G1156" i="3"/>
  <c r="G1148" i="3"/>
  <c r="H1148" i="3" s="1"/>
  <c r="K1148" i="3" s="1"/>
  <c r="I1148" i="3"/>
  <c r="J1148" i="3" s="1"/>
  <c r="G1140" i="3"/>
  <c r="H1140" i="3" s="1"/>
  <c r="K1140" i="3" s="1"/>
  <c r="H1132" i="3"/>
  <c r="K1132" i="3" s="1"/>
  <c r="G1132" i="3"/>
  <c r="H1124" i="3"/>
  <c r="G1124" i="3"/>
  <c r="I1124" i="3"/>
  <c r="J1124" i="3" s="1"/>
  <c r="H1116" i="3"/>
  <c r="K1116" i="3" s="1"/>
  <c r="G1116" i="3"/>
  <c r="H1108" i="3"/>
  <c r="K1108" i="3" s="1"/>
  <c r="G1108" i="3"/>
  <c r="I1108" i="3"/>
  <c r="J1108" i="3" s="1"/>
  <c r="H1100" i="3"/>
  <c r="K1100" i="3" s="1"/>
  <c r="G1100" i="3"/>
  <c r="I1100" i="3"/>
  <c r="J1100" i="3" s="1"/>
  <c r="H1092" i="3"/>
  <c r="K1092" i="3" s="1"/>
  <c r="G1092" i="3"/>
  <c r="H1084" i="3"/>
  <c r="G1084" i="3"/>
  <c r="I1084" i="3"/>
  <c r="J1084" i="3" s="1"/>
  <c r="H1076" i="3"/>
  <c r="G1076" i="3"/>
  <c r="H1068" i="3"/>
  <c r="K1068" i="3" s="1"/>
  <c r="G1068" i="3"/>
  <c r="G1060" i="3"/>
  <c r="H1060" i="3" s="1"/>
  <c r="K1060" i="3" s="1"/>
  <c r="I1060" i="3"/>
  <c r="J1060" i="3" s="1"/>
  <c r="H1052" i="3"/>
  <c r="K1052" i="3" s="1"/>
  <c r="G1052" i="3"/>
  <c r="H1044" i="3"/>
  <c r="K1044" i="3" s="1"/>
  <c r="G1044" i="3"/>
  <c r="I1044" i="3"/>
  <c r="J1044" i="3" s="1"/>
  <c r="G1036" i="3"/>
  <c r="H1036" i="3" s="1"/>
  <c r="I1036" i="3"/>
  <c r="J1036" i="3" s="1"/>
  <c r="G1028" i="3"/>
  <c r="H1028" i="3" s="1"/>
  <c r="G1020" i="3"/>
  <c r="H1020" i="3" s="1"/>
  <c r="K1020" i="3" s="1"/>
  <c r="I1020" i="3"/>
  <c r="J1020" i="3" s="1"/>
  <c r="G1012" i="3"/>
  <c r="H1012" i="3" s="1"/>
  <c r="K1012" i="3" s="1"/>
  <c r="G1004" i="3"/>
  <c r="H1004" i="3" s="1"/>
  <c r="K1004" i="3" s="1"/>
  <c r="H996" i="3"/>
  <c r="K996" i="3" s="1"/>
  <c r="G996" i="3"/>
  <c r="I996" i="3"/>
  <c r="J996" i="3" s="1"/>
  <c r="H988" i="3"/>
  <c r="K988" i="3" s="1"/>
  <c r="G988" i="3"/>
  <c r="H980" i="3"/>
  <c r="K980" i="3" s="1"/>
  <c r="G980" i="3"/>
  <c r="I980" i="3"/>
  <c r="J980" i="3" s="1"/>
  <c r="H972" i="3"/>
  <c r="K972" i="3" s="1"/>
  <c r="G972" i="3"/>
  <c r="I972" i="3"/>
  <c r="J972" i="3" s="1"/>
  <c r="H964" i="3"/>
  <c r="K964" i="3" s="1"/>
  <c r="G964" i="3"/>
  <c r="G956" i="3"/>
  <c r="H956" i="3" s="1"/>
  <c r="K956" i="3" s="1"/>
  <c r="I956" i="3"/>
  <c r="J956" i="3" s="1"/>
  <c r="G948" i="3"/>
  <c r="H948" i="3" s="1"/>
  <c r="K948" i="3" s="1"/>
  <c r="I948" i="3"/>
  <c r="J948" i="3" s="1"/>
  <c r="G940" i="3"/>
  <c r="H940" i="3" s="1"/>
  <c r="K940" i="3" s="1"/>
  <c r="I940" i="3"/>
  <c r="J940" i="3" s="1"/>
  <c r="H932" i="3"/>
  <c r="G932" i="3"/>
  <c r="G924" i="3"/>
  <c r="H924" i="3" s="1"/>
  <c r="I924" i="3"/>
  <c r="J924" i="3" s="1"/>
  <c r="H916" i="3"/>
  <c r="K916" i="3" s="1"/>
  <c r="G916" i="3"/>
  <c r="I916" i="3"/>
  <c r="J916" i="3" s="1"/>
  <c r="H908" i="3"/>
  <c r="K908" i="3" s="1"/>
  <c r="G908" i="3"/>
  <c r="I908" i="3"/>
  <c r="J908" i="3" s="1"/>
  <c r="G900" i="3"/>
  <c r="H900" i="3" s="1"/>
  <c r="H892" i="3"/>
  <c r="K892" i="3" s="1"/>
  <c r="G892" i="3"/>
  <c r="I892" i="3"/>
  <c r="J892" i="3" s="1"/>
  <c r="H884" i="3"/>
  <c r="K884" i="3" s="1"/>
  <c r="G884" i="3"/>
  <c r="I884" i="3"/>
  <c r="J884" i="3" s="1"/>
  <c r="G876" i="3"/>
  <c r="H876" i="3" s="1"/>
  <c r="K876" i="3" s="1"/>
  <c r="I876" i="3"/>
  <c r="J876" i="3" s="1"/>
  <c r="G868" i="3"/>
  <c r="H868" i="3" s="1"/>
  <c r="K868" i="3" s="1"/>
  <c r="H860" i="3"/>
  <c r="K860" i="3" s="1"/>
  <c r="G860" i="3"/>
  <c r="I860" i="3"/>
  <c r="J860" i="3" s="1"/>
  <c r="G852" i="3"/>
  <c r="H852" i="3" s="1"/>
  <c r="K852" i="3" s="1"/>
  <c r="I852" i="3"/>
  <c r="J852" i="3" s="1"/>
  <c r="G844" i="3"/>
  <c r="H844" i="3" s="1"/>
  <c r="I844" i="3"/>
  <c r="J844" i="3" s="1"/>
  <c r="H836" i="3"/>
  <c r="K836" i="3" s="1"/>
  <c r="G836" i="3"/>
  <c r="G828" i="3"/>
  <c r="H828" i="3" s="1"/>
  <c r="K828" i="3" s="1"/>
  <c r="I828" i="3"/>
  <c r="J828" i="3" s="1"/>
  <c r="G820" i="3"/>
  <c r="H820" i="3" s="1"/>
  <c r="I820" i="3"/>
  <c r="J820" i="3" s="1"/>
  <c r="G812" i="3"/>
  <c r="H812" i="3" s="1"/>
  <c r="H804" i="3"/>
  <c r="K804" i="3" s="1"/>
  <c r="G804" i="3"/>
  <c r="I804" i="3"/>
  <c r="J804" i="3" s="1"/>
  <c r="G796" i="3"/>
  <c r="H796" i="3" s="1"/>
  <c r="K796" i="3" s="1"/>
  <c r="H788" i="3"/>
  <c r="G788" i="3"/>
  <c r="G780" i="3"/>
  <c r="H780" i="3"/>
  <c r="K780" i="3" s="1"/>
  <c r="I780" i="3"/>
  <c r="J780" i="3" s="1"/>
  <c r="H772" i="3"/>
  <c r="G772" i="3"/>
  <c r="G764" i="3"/>
  <c r="H764" i="3"/>
  <c r="K764" i="3" s="1"/>
  <c r="I764" i="3"/>
  <c r="J764" i="3" s="1"/>
  <c r="G756" i="3"/>
  <c r="H756" i="3" s="1"/>
  <c r="K756" i="3" s="1"/>
  <c r="I756" i="3"/>
  <c r="J756" i="3" s="1"/>
  <c r="H748" i="3"/>
  <c r="K748" i="3" s="1"/>
  <c r="G748" i="3"/>
  <c r="G740" i="3"/>
  <c r="H740" i="3" s="1"/>
  <c r="I740" i="3"/>
  <c r="J740" i="3" s="1"/>
  <c r="G732" i="3"/>
  <c r="H732" i="3" s="1"/>
  <c r="H724" i="3"/>
  <c r="K724" i="3" s="1"/>
  <c r="G724" i="3"/>
  <c r="G716" i="3"/>
  <c r="H716" i="3" s="1"/>
  <c r="K716" i="3" s="1"/>
  <c r="I716" i="3"/>
  <c r="J716" i="3" s="1"/>
  <c r="H708" i="3"/>
  <c r="G708" i="3"/>
  <c r="G700" i="3"/>
  <c r="H700" i="3" s="1"/>
  <c r="K700" i="3" s="1"/>
  <c r="I700" i="3"/>
  <c r="J700" i="3" s="1"/>
  <c r="G692" i="3"/>
  <c r="H692" i="3" s="1"/>
  <c r="K692" i="3" s="1"/>
  <c r="I692" i="3"/>
  <c r="J692" i="3" s="1"/>
  <c r="G684" i="3"/>
  <c r="H684" i="3" s="1"/>
  <c r="K684" i="3" s="1"/>
  <c r="G676" i="3"/>
  <c r="H676" i="3" s="1"/>
  <c r="K676" i="3" s="1"/>
  <c r="I676" i="3"/>
  <c r="J676" i="3" s="1"/>
  <c r="G668" i="3"/>
  <c r="H668" i="3" s="1"/>
  <c r="G660" i="3"/>
  <c r="H660" i="3" s="1"/>
  <c r="K660" i="3" s="1"/>
  <c r="H652" i="3"/>
  <c r="K652" i="3" s="1"/>
  <c r="G652" i="3"/>
  <c r="I652" i="3"/>
  <c r="J652" i="3" s="1"/>
  <c r="H644" i="3"/>
  <c r="G644" i="3"/>
  <c r="H636" i="3"/>
  <c r="K636" i="3" s="1"/>
  <c r="G636" i="3"/>
  <c r="I636" i="3"/>
  <c r="J636" i="3" s="1"/>
  <c r="G628" i="3"/>
  <c r="H628" i="3" s="1"/>
  <c r="I628" i="3"/>
  <c r="J628" i="3" s="1"/>
  <c r="H620" i="3"/>
  <c r="G620" i="3"/>
  <c r="H612" i="3"/>
  <c r="K612" i="3" s="1"/>
  <c r="G612" i="3"/>
  <c r="I612" i="3"/>
  <c r="J612" i="3" s="1"/>
  <c r="G604" i="3"/>
  <c r="H604" i="3" s="1"/>
  <c r="K604" i="3" s="1"/>
  <c r="G596" i="3"/>
  <c r="H596" i="3" s="1"/>
  <c r="K596" i="3" s="1"/>
  <c r="G588" i="3"/>
  <c r="H588" i="3" s="1"/>
  <c r="I588" i="3"/>
  <c r="J588" i="3" s="1"/>
  <c r="G580" i="3"/>
  <c r="H580" i="3" s="1"/>
  <c r="K580" i="3" s="1"/>
  <c r="H572" i="3"/>
  <c r="K572" i="3" s="1"/>
  <c r="G572" i="3"/>
  <c r="I572" i="3"/>
  <c r="J572" i="3" s="1"/>
  <c r="G564" i="3"/>
  <c r="H564" i="3" s="1"/>
  <c r="I564" i="3"/>
  <c r="J564" i="3" s="1"/>
  <c r="H556" i="3"/>
  <c r="K556" i="3" s="1"/>
  <c r="G556" i="3"/>
  <c r="G548" i="3"/>
  <c r="H548" i="3" s="1"/>
  <c r="K548" i="3" s="1"/>
  <c r="I548" i="3"/>
  <c r="J548" i="3" s="1"/>
  <c r="G540" i="3"/>
  <c r="H540" i="3" s="1"/>
  <c r="G532" i="3"/>
  <c r="H532" i="3" s="1"/>
  <c r="H524" i="3"/>
  <c r="K524" i="3" s="1"/>
  <c r="G524" i="3"/>
  <c r="I524" i="3"/>
  <c r="J524" i="3" s="1"/>
  <c r="H516" i="3"/>
  <c r="K516" i="3" s="1"/>
  <c r="G516" i="3"/>
  <c r="G508" i="3"/>
  <c r="H508" i="3" s="1"/>
  <c r="K508" i="3" s="1"/>
  <c r="I508" i="3"/>
  <c r="J508" i="3" s="1"/>
  <c r="H500" i="3"/>
  <c r="K500" i="3" s="1"/>
  <c r="G500" i="3"/>
  <c r="I500" i="3"/>
  <c r="J500" i="3" s="1"/>
  <c r="H492" i="3"/>
  <c r="K492" i="3" s="1"/>
  <c r="G492" i="3"/>
  <c r="G484" i="3"/>
  <c r="H484" i="3" s="1"/>
  <c r="I484" i="3"/>
  <c r="J484" i="3" s="1"/>
  <c r="H476" i="3"/>
  <c r="K476" i="3" s="1"/>
  <c r="G476" i="3"/>
  <c r="G468" i="3"/>
  <c r="H468" i="3" s="1"/>
  <c r="K468" i="3" s="1"/>
  <c r="G460" i="3"/>
  <c r="H460" i="3" s="1"/>
  <c r="K460" i="3" s="1"/>
  <c r="I460" i="3"/>
  <c r="J460" i="3" s="1"/>
  <c r="G452" i="3"/>
  <c r="H452" i="3" s="1"/>
  <c r="H444" i="3"/>
  <c r="K444" i="3" s="1"/>
  <c r="G444" i="3"/>
  <c r="I444" i="3"/>
  <c r="J444" i="3" s="1"/>
  <c r="G436" i="3"/>
  <c r="H436" i="3" s="1"/>
  <c r="I436" i="3"/>
  <c r="J436" i="3" s="1"/>
  <c r="G428" i="3"/>
  <c r="H428" i="3" s="1"/>
  <c r="K428" i="3" s="1"/>
  <c r="H420" i="3"/>
  <c r="K420" i="3" s="1"/>
  <c r="G420" i="3"/>
  <c r="I420" i="3"/>
  <c r="J420" i="3" s="1"/>
  <c r="G412" i="3"/>
  <c r="H412" i="3" s="1"/>
  <c r="K412" i="3" s="1"/>
  <c r="G404" i="3"/>
  <c r="H404" i="3" s="1"/>
  <c r="K404" i="3" s="1"/>
  <c r="G396" i="3"/>
  <c r="H396" i="3" s="1"/>
  <c r="I396" i="3"/>
  <c r="J396" i="3" s="1"/>
  <c r="H388" i="3"/>
  <c r="K388" i="3" s="1"/>
  <c r="G388" i="3"/>
  <c r="G380" i="3"/>
  <c r="H380" i="3" s="1"/>
  <c r="K380" i="3" s="1"/>
  <c r="I380" i="3"/>
  <c r="J380" i="3" s="1"/>
  <c r="G372" i="3"/>
  <c r="H372" i="3" s="1"/>
  <c r="K372" i="3" s="1"/>
  <c r="I372" i="3"/>
  <c r="J372" i="3" s="1"/>
  <c r="H364" i="3"/>
  <c r="K364" i="3" s="1"/>
  <c r="G364" i="3"/>
  <c r="G356" i="3"/>
  <c r="H356" i="3" s="1"/>
  <c r="I356" i="3"/>
  <c r="J356" i="3" s="1"/>
  <c r="G348" i="3"/>
  <c r="H348" i="3" s="1"/>
  <c r="K348" i="3" s="1"/>
  <c r="H340" i="3"/>
  <c r="K340" i="3" s="1"/>
  <c r="G340" i="3"/>
  <c r="G332" i="3"/>
  <c r="H332" i="3" s="1"/>
  <c r="K332" i="3" s="1"/>
  <c r="I332" i="3"/>
  <c r="J332" i="3" s="1"/>
  <c r="G324" i="3"/>
  <c r="H324" i="3" s="1"/>
  <c r="G316" i="3"/>
  <c r="H316" i="3" s="1"/>
  <c r="K316" i="3" s="1"/>
  <c r="I316" i="3"/>
  <c r="J316" i="3" s="1"/>
  <c r="G308" i="3"/>
  <c r="H308" i="3" s="1"/>
  <c r="I308" i="3"/>
  <c r="J308" i="3" s="1"/>
  <c r="G300" i="3"/>
  <c r="H300" i="3" s="1"/>
  <c r="K300" i="3" s="1"/>
  <c r="H292" i="3"/>
  <c r="K292" i="3" s="1"/>
  <c r="G292" i="3"/>
  <c r="I292" i="3"/>
  <c r="J292" i="3" s="1"/>
  <c r="G284" i="3"/>
  <c r="H284" i="3" s="1"/>
  <c r="H276" i="3"/>
  <c r="G276" i="3"/>
  <c r="G268" i="3"/>
  <c r="H268" i="3" s="1"/>
  <c r="I268" i="3"/>
  <c r="J268" i="3" s="1"/>
  <c r="G260" i="3"/>
  <c r="H260" i="3" s="1"/>
  <c r="K260" i="3" s="1"/>
  <c r="H252" i="3"/>
  <c r="K252" i="3" s="1"/>
  <c r="G252" i="3"/>
  <c r="I252" i="3"/>
  <c r="J252" i="3" s="1"/>
  <c r="G244" i="3"/>
  <c r="H244" i="3" s="1"/>
  <c r="K244" i="3" s="1"/>
  <c r="I244" i="3"/>
  <c r="J244" i="3" s="1"/>
  <c r="G236" i="3"/>
  <c r="H236" i="3" s="1"/>
  <c r="K236" i="3" s="1"/>
  <c r="H228" i="3"/>
  <c r="K228" i="3" s="1"/>
  <c r="G228" i="3"/>
  <c r="I228" i="3"/>
  <c r="J228" i="3" s="1"/>
  <c r="G220" i="3"/>
  <c r="H220" i="3" s="1"/>
  <c r="H212" i="3"/>
  <c r="K212" i="3" s="1"/>
  <c r="G212" i="3"/>
  <c r="G204" i="3"/>
  <c r="H204" i="3" s="1"/>
  <c r="K204" i="3" s="1"/>
  <c r="I204" i="3"/>
  <c r="J204" i="3" s="1"/>
  <c r="G196" i="3"/>
  <c r="H196" i="3" s="1"/>
  <c r="G188" i="3"/>
  <c r="H188" i="3" s="1"/>
  <c r="K188" i="3" s="1"/>
  <c r="I188" i="3"/>
  <c r="J188" i="3" s="1"/>
  <c r="H180" i="3"/>
  <c r="K180" i="3" s="1"/>
  <c r="G180" i="3"/>
  <c r="I180" i="3"/>
  <c r="J180" i="3" s="1"/>
  <c r="G172" i="3"/>
  <c r="H172" i="3" s="1"/>
  <c r="K172" i="3" s="1"/>
  <c r="H164" i="3"/>
  <c r="K164" i="3" s="1"/>
  <c r="G164" i="3"/>
  <c r="I164" i="3"/>
  <c r="J164" i="3" s="1"/>
  <c r="H156" i="3"/>
  <c r="K156" i="3" s="1"/>
  <c r="G156" i="3"/>
  <c r="H148" i="3"/>
  <c r="G148" i="3"/>
  <c r="G140" i="3"/>
  <c r="H140" i="3" s="1"/>
  <c r="K140" i="3" s="1"/>
  <c r="I140" i="3"/>
  <c r="J140" i="3" s="1"/>
  <c r="G132" i="3"/>
  <c r="H132" i="3" s="1"/>
  <c r="K132" i="3" s="1"/>
  <c r="H124" i="3"/>
  <c r="K124" i="3" s="1"/>
  <c r="G124" i="3"/>
  <c r="I124" i="3"/>
  <c r="J124" i="3" s="1"/>
  <c r="G116" i="3"/>
  <c r="H116" i="3" s="1"/>
  <c r="K116" i="3" s="1"/>
  <c r="I116" i="3"/>
  <c r="J116" i="3" s="1"/>
  <c r="G108" i="3"/>
  <c r="H108" i="3" s="1"/>
  <c r="K108" i="3" s="1"/>
  <c r="H100" i="3"/>
  <c r="G100" i="3"/>
  <c r="I100" i="3"/>
  <c r="J100" i="3" s="1"/>
  <c r="G92" i="3"/>
  <c r="H92" i="3" s="1"/>
  <c r="K92" i="3" s="1"/>
  <c r="H84" i="3"/>
  <c r="K84" i="3" s="1"/>
  <c r="G84" i="3"/>
  <c r="G76" i="3"/>
  <c r="H76" i="3" s="1"/>
  <c r="K76" i="3" s="1"/>
  <c r="I76" i="3"/>
  <c r="J76" i="3" s="1"/>
  <c r="G68" i="3"/>
  <c r="H68" i="3" s="1"/>
  <c r="G60" i="3"/>
  <c r="H60" i="3" s="1"/>
  <c r="K60" i="3" s="1"/>
  <c r="G52" i="3"/>
  <c r="H52" i="3" s="1"/>
  <c r="K52" i="3" s="1"/>
  <c r="I52" i="3"/>
  <c r="J52" i="3" s="1"/>
  <c r="H44" i="3"/>
  <c r="K44" i="3" s="1"/>
  <c r="G44" i="3"/>
  <c r="G36" i="3"/>
  <c r="H36" i="3" s="1"/>
  <c r="K36" i="3" s="1"/>
  <c r="I36" i="3"/>
  <c r="J36" i="3" s="1"/>
  <c r="G28" i="3"/>
  <c r="H28" i="3" s="1"/>
  <c r="K28" i="3" s="1"/>
  <c r="I28" i="3"/>
  <c r="J28" i="3" s="1"/>
  <c r="G20" i="3"/>
  <c r="H20" i="3" s="1"/>
  <c r="K20" i="3" s="1"/>
  <c r="I20" i="3"/>
  <c r="J20" i="3" s="1"/>
  <c r="G12" i="3"/>
  <c r="H12" i="3" s="1"/>
  <c r="I1997" i="3"/>
  <c r="J1997" i="3" s="1"/>
  <c r="I1980" i="3"/>
  <c r="J1980" i="3" s="1"/>
  <c r="I1964" i="3"/>
  <c r="J1964" i="3" s="1"/>
  <c r="I1948" i="3"/>
  <c r="J1948" i="3" s="1"/>
  <c r="I1932" i="3"/>
  <c r="J1932" i="3" s="1"/>
  <c r="I1900" i="3"/>
  <c r="J1900" i="3" s="1"/>
  <c r="I1865" i="3"/>
  <c r="J1865" i="3" s="1"/>
  <c r="I1833" i="3"/>
  <c r="J1833" i="3" s="1"/>
  <c r="I1817" i="3"/>
  <c r="J1817" i="3" s="1"/>
  <c r="I1801" i="3"/>
  <c r="J1801" i="3" s="1"/>
  <c r="I1785" i="3"/>
  <c r="J1785" i="3" s="1"/>
  <c r="I1768" i="3"/>
  <c r="J1768" i="3" s="1"/>
  <c r="I1753" i="3"/>
  <c r="J1753" i="3" s="1"/>
  <c r="I1736" i="3"/>
  <c r="J1736" i="3" s="1"/>
  <c r="I1720" i="3"/>
  <c r="J1720" i="3" s="1"/>
  <c r="I1704" i="3"/>
  <c r="J1704" i="3" s="1"/>
  <c r="I1688" i="3"/>
  <c r="J1688" i="3" s="1"/>
  <c r="I1670" i="3"/>
  <c r="J1670" i="3" s="1"/>
  <c r="I1656" i="3"/>
  <c r="J1656" i="3" s="1"/>
  <c r="I1638" i="3"/>
  <c r="J1638" i="3" s="1"/>
  <c r="I1620" i="3"/>
  <c r="J1620" i="3" s="1"/>
  <c r="I1601" i="3"/>
  <c r="J1601" i="3" s="1"/>
  <c r="I1582" i="3"/>
  <c r="J1582" i="3" s="1"/>
  <c r="I1561" i="3"/>
  <c r="J1561" i="3" s="1"/>
  <c r="I1542" i="3"/>
  <c r="J1542" i="3" s="1"/>
  <c r="I1522" i="3"/>
  <c r="J1522" i="3" s="1"/>
  <c r="I1485" i="3"/>
  <c r="J1485" i="3" s="1"/>
  <c r="I1464" i="3"/>
  <c r="J1464" i="3" s="1"/>
  <c r="I1445" i="3"/>
  <c r="J1445" i="3" s="1"/>
  <c r="I1425" i="3"/>
  <c r="J1425" i="3" s="1"/>
  <c r="I1405" i="3"/>
  <c r="J1405" i="3" s="1"/>
  <c r="I1388" i="3"/>
  <c r="J1388" i="3" s="1"/>
  <c r="I1348" i="3"/>
  <c r="J1348" i="3" s="1"/>
  <c r="I1328" i="3"/>
  <c r="J1328" i="3" s="1"/>
  <c r="I1308" i="3"/>
  <c r="J1308" i="3" s="1"/>
  <c r="I1284" i="3"/>
  <c r="J1284" i="3" s="1"/>
  <c r="I1260" i="3"/>
  <c r="J1260" i="3" s="1"/>
  <c r="I1234" i="3"/>
  <c r="J1234" i="3" s="1"/>
  <c r="I1210" i="3"/>
  <c r="J1210" i="3" s="1"/>
  <c r="I1186" i="3"/>
  <c r="J1186" i="3" s="1"/>
  <c r="I1165" i="3"/>
  <c r="J1165" i="3" s="1"/>
  <c r="I1144" i="3"/>
  <c r="J1144" i="3" s="1"/>
  <c r="I1122" i="3"/>
  <c r="J1122" i="3" s="1"/>
  <c r="I1104" i="3"/>
  <c r="J1104" i="3" s="1"/>
  <c r="I1064" i="3"/>
  <c r="J1064" i="3" s="1"/>
  <c r="I990" i="3"/>
  <c r="J990" i="3" s="1"/>
  <c r="I902" i="3"/>
  <c r="J902" i="3" s="1"/>
  <c r="I888" i="3"/>
  <c r="J888" i="3" s="1"/>
  <c r="I836" i="3"/>
  <c r="J836" i="3" s="1"/>
  <c r="I772" i="3"/>
  <c r="J772" i="3" s="1"/>
  <c r="I708" i="3"/>
  <c r="J708" i="3" s="1"/>
  <c r="I644" i="3"/>
  <c r="J644" i="3" s="1"/>
  <c r="I580" i="3"/>
  <c r="J580" i="3" s="1"/>
  <c r="I516" i="3"/>
  <c r="J516" i="3" s="1"/>
  <c r="I452" i="3"/>
  <c r="J452" i="3" s="1"/>
  <c r="I388" i="3"/>
  <c r="J388" i="3" s="1"/>
  <c r="I324" i="3"/>
  <c r="J324" i="3" s="1"/>
  <c r="I260" i="3"/>
  <c r="J260" i="3" s="1"/>
  <c r="I196" i="3"/>
  <c r="J196" i="3" s="1"/>
  <c r="I132" i="3"/>
  <c r="J132" i="3" s="1"/>
  <c r="I68" i="3"/>
  <c r="J68" i="3" s="1"/>
  <c r="G1729" i="3"/>
  <c r="H1729" i="3" s="1"/>
  <c r="G1991" i="3"/>
  <c r="H1991" i="3" s="1"/>
  <c r="K1991" i="3" s="1"/>
  <c r="I1991" i="3"/>
  <c r="J1991" i="3" s="1"/>
  <c r="H1967" i="3"/>
  <c r="K1967" i="3" s="1"/>
  <c r="G1967" i="3"/>
  <c r="I1967" i="3"/>
  <c r="J1967" i="3" s="1"/>
  <c r="H1943" i="3"/>
  <c r="G1943" i="3"/>
  <c r="I1943" i="3"/>
  <c r="J1943" i="3" s="1"/>
  <c r="G1927" i="3"/>
  <c r="H1927" i="3"/>
  <c r="K1927" i="3" s="1"/>
  <c r="I1927" i="3"/>
  <c r="J1927" i="3" s="1"/>
  <c r="G1903" i="3"/>
  <c r="H1903" i="3" s="1"/>
  <c r="I1903" i="3"/>
  <c r="J1903" i="3" s="1"/>
  <c r="H1879" i="3"/>
  <c r="K1879" i="3" s="1"/>
  <c r="G1879" i="3"/>
  <c r="I1879" i="3"/>
  <c r="J1879" i="3" s="1"/>
  <c r="G1855" i="3"/>
  <c r="H1855" i="3" s="1"/>
  <c r="K1855" i="3" s="1"/>
  <c r="I1855" i="3"/>
  <c r="J1855" i="3" s="1"/>
  <c r="H1831" i="3"/>
  <c r="G1831" i="3"/>
  <c r="I1831" i="3"/>
  <c r="J1831" i="3" s="1"/>
  <c r="I1815" i="3"/>
  <c r="J1815" i="3" s="1"/>
  <c r="G1815" i="3"/>
  <c r="H1815" i="3" s="1"/>
  <c r="H1799" i="3"/>
  <c r="K1799" i="3" s="1"/>
  <c r="G1799" i="3"/>
  <c r="I1799" i="3"/>
  <c r="J1799" i="3" s="1"/>
  <c r="H1775" i="3"/>
  <c r="K1775" i="3" s="1"/>
  <c r="I1775" i="3"/>
  <c r="J1775" i="3" s="1"/>
  <c r="G1775" i="3"/>
  <c r="G1751" i="3"/>
  <c r="H1751" i="3" s="1"/>
  <c r="I1751" i="3"/>
  <c r="J1751" i="3" s="1"/>
  <c r="G1727" i="3"/>
  <c r="H1727" i="3" s="1"/>
  <c r="K1727" i="3" s="1"/>
  <c r="I1727" i="3"/>
  <c r="J1727" i="3" s="1"/>
  <c r="H1703" i="3"/>
  <c r="K1703" i="3" s="1"/>
  <c r="G1703" i="3"/>
  <c r="I1703" i="3"/>
  <c r="J1703" i="3" s="1"/>
  <c r="G1679" i="3"/>
  <c r="H1679" i="3" s="1"/>
  <c r="K1679" i="3" s="1"/>
  <c r="I1679" i="3"/>
  <c r="J1679" i="3" s="1"/>
  <c r="G1655" i="3"/>
  <c r="H1655" i="3" s="1"/>
  <c r="K1655" i="3" s="1"/>
  <c r="I1655" i="3"/>
  <c r="J1655" i="3" s="1"/>
  <c r="G1631" i="3"/>
  <c r="H1631" i="3" s="1"/>
  <c r="K1631" i="3" s="1"/>
  <c r="I1631" i="3"/>
  <c r="J1631" i="3" s="1"/>
  <c r="H1607" i="3"/>
  <c r="K1607" i="3" s="1"/>
  <c r="G1607" i="3"/>
  <c r="I1607" i="3"/>
  <c r="J1607" i="3" s="1"/>
  <c r="G1591" i="3"/>
  <c r="H1591" i="3" s="1"/>
  <c r="K1591" i="3" s="1"/>
  <c r="I1591" i="3"/>
  <c r="J1591" i="3" s="1"/>
  <c r="G1575" i="3"/>
  <c r="H1575" i="3" s="1"/>
  <c r="K1575" i="3" s="1"/>
  <c r="I1575" i="3"/>
  <c r="J1575" i="3" s="1"/>
  <c r="G1551" i="3"/>
  <c r="H1551" i="3" s="1"/>
  <c r="I1551" i="3"/>
  <c r="J1551" i="3" s="1"/>
  <c r="H1527" i="3"/>
  <c r="K1527" i="3" s="1"/>
  <c r="G1527" i="3"/>
  <c r="I1527" i="3"/>
  <c r="J1527" i="3" s="1"/>
  <c r="G1503" i="3"/>
  <c r="H1503" i="3" s="1"/>
  <c r="I1503" i="3"/>
  <c r="J1503" i="3" s="1"/>
  <c r="G1495" i="3"/>
  <c r="H1495" i="3" s="1"/>
  <c r="I1495" i="3"/>
  <c r="J1495" i="3" s="1"/>
  <c r="G1479" i="3"/>
  <c r="H1479" i="3" s="1"/>
  <c r="K1479" i="3" s="1"/>
  <c r="I1479" i="3"/>
  <c r="J1479" i="3" s="1"/>
  <c r="I1463" i="3"/>
  <c r="J1463" i="3" s="1"/>
  <c r="G1463" i="3"/>
  <c r="H1463" i="3" s="1"/>
  <c r="H1455" i="3"/>
  <c r="K1455" i="3" s="1"/>
  <c r="G1455" i="3"/>
  <c r="I1455" i="3"/>
  <c r="J1455" i="3" s="1"/>
  <c r="G1447" i="3"/>
  <c r="H1447" i="3" s="1"/>
  <c r="K1447" i="3" s="1"/>
  <c r="I1447" i="3"/>
  <c r="J1447" i="3" s="1"/>
  <c r="G1439" i="3"/>
  <c r="H1439" i="3" s="1"/>
  <c r="I1439" i="3"/>
  <c r="J1439" i="3" s="1"/>
  <c r="I1431" i="3"/>
  <c r="J1431" i="3" s="1"/>
  <c r="G1431" i="3"/>
  <c r="H1431" i="3" s="1"/>
  <c r="K1431" i="3" s="1"/>
  <c r="G1415" i="3"/>
  <c r="H1415" i="3" s="1"/>
  <c r="K1415" i="3" s="1"/>
  <c r="I1415" i="3"/>
  <c r="J1415" i="3" s="1"/>
  <c r="H1407" i="3"/>
  <c r="K1407" i="3" s="1"/>
  <c r="I1407" i="3"/>
  <c r="J1407" i="3" s="1"/>
  <c r="G1407" i="3"/>
  <c r="G1391" i="3"/>
  <c r="H1391" i="3" s="1"/>
  <c r="K1391" i="3" s="1"/>
  <c r="I1391" i="3"/>
  <c r="J1391" i="3" s="1"/>
  <c r="H1383" i="3"/>
  <c r="K1383" i="3" s="1"/>
  <c r="G1383" i="3"/>
  <c r="I1383" i="3"/>
  <c r="J1383" i="3" s="1"/>
  <c r="G1375" i="3"/>
  <c r="H1375" i="3" s="1"/>
  <c r="K1375" i="3" s="1"/>
  <c r="I1375" i="3"/>
  <c r="J1375" i="3" s="1"/>
  <c r="I1170" i="3"/>
  <c r="J1170" i="3" s="1"/>
  <c r="H1990" i="3"/>
  <c r="G1990" i="3"/>
  <c r="G1966" i="3"/>
  <c r="H1966" i="3" s="1"/>
  <c r="H1942" i="3"/>
  <c r="G1942" i="3"/>
  <c r="G1918" i="3"/>
  <c r="H1918" i="3" s="1"/>
  <c r="K1918" i="3" s="1"/>
  <c r="G1894" i="3"/>
  <c r="H1894" i="3" s="1"/>
  <c r="K1894" i="3" s="1"/>
  <c r="G1870" i="3"/>
  <c r="H1870" i="3" s="1"/>
  <c r="H1854" i="3"/>
  <c r="K1854" i="3" s="1"/>
  <c r="G1854" i="3"/>
  <c r="I1854" i="3"/>
  <c r="J1854" i="3" s="1"/>
  <c r="H1830" i="3"/>
  <c r="I1830" i="3"/>
  <c r="J1830" i="3" s="1"/>
  <c r="H1806" i="3"/>
  <c r="K1806" i="3" s="1"/>
  <c r="G1806" i="3"/>
  <c r="I1806" i="3"/>
  <c r="J1806" i="3" s="1"/>
  <c r="H1782" i="3"/>
  <c r="K1782" i="3" s="1"/>
  <c r="G1782" i="3"/>
  <c r="I1782" i="3"/>
  <c r="J1782" i="3" s="1"/>
  <c r="G1750" i="3"/>
  <c r="H1750" i="3" s="1"/>
  <c r="K1750" i="3" s="1"/>
  <c r="H1726" i="3"/>
  <c r="K1726" i="3" s="1"/>
  <c r="G1726" i="3"/>
  <c r="I1726" i="3"/>
  <c r="J1726" i="3" s="1"/>
  <c r="H1702" i="3"/>
  <c r="K1702" i="3" s="1"/>
  <c r="G1702" i="3"/>
  <c r="I1702" i="3"/>
  <c r="J1702" i="3" s="1"/>
  <c r="G1678" i="3"/>
  <c r="H1678" i="3" s="1"/>
  <c r="K1678" i="3" s="1"/>
  <c r="I1678" i="3"/>
  <c r="J1678" i="3" s="1"/>
  <c r="G1654" i="3"/>
  <c r="H1654" i="3" s="1"/>
  <c r="K1654" i="3" s="1"/>
  <c r="I1654" i="3"/>
  <c r="J1654" i="3" s="1"/>
  <c r="H1630" i="3"/>
  <c r="K1630" i="3" s="1"/>
  <c r="G1630" i="3"/>
  <c r="G1606" i="3"/>
  <c r="H1606" i="3" s="1"/>
  <c r="K1606" i="3" s="1"/>
  <c r="H1590" i="3"/>
  <c r="K1590" i="3" s="1"/>
  <c r="G1590" i="3"/>
  <c r="I1590" i="3"/>
  <c r="J1590" i="3" s="1"/>
  <c r="H1574" i="3"/>
  <c r="G1574" i="3"/>
  <c r="I1574" i="3"/>
  <c r="J1574" i="3" s="1"/>
  <c r="G1550" i="3"/>
  <c r="H1550" i="3" s="1"/>
  <c r="K1550" i="3" s="1"/>
  <c r="I1550" i="3"/>
  <c r="J1550" i="3" s="1"/>
  <c r="G1526" i="3"/>
  <c r="H1526" i="3" s="1"/>
  <c r="K1526" i="3" s="1"/>
  <c r="I1526" i="3"/>
  <c r="J1526" i="3" s="1"/>
  <c r="H1502" i="3"/>
  <c r="K1502" i="3" s="1"/>
  <c r="G1502" i="3"/>
  <c r="G1478" i="3"/>
  <c r="H1478" i="3" s="1"/>
  <c r="K1478" i="3" s="1"/>
  <c r="H1462" i="3"/>
  <c r="K1462" i="3" s="1"/>
  <c r="G1462" i="3"/>
  <c r="G1438" i="3"/>
  <c r="H1438" i="3" s="1"/>
  <c r="K1438" i="3" s="1"/>
  <c r="H1414" i="3"/>
  <c r="K1414" i="3" s="1"/>
  <c r="G1414" i="3"/>
  <c r="G1390" i="3"/>
  <c r="H1390" i="3" s="1"/>
  <c r="K1390" i="3" s="1"/>
  <c r="H1366" i="3"/>
  <c r="K1366" i="3" s="1"/>
  <c r="G1366" i="3"/>
  <c r="H1342" i="3"/>
  <c r="I1342" i="3"/>
  <c r="J1342" i="3" s="1"/>
  <c r="G1342" i="3"/>
  <c r="G1318" i="3"/>
  <c r="H1318" i="3" s="1"/>
  <c r="K1318" i="3" s="1"/>
  <c r="I1318" i="3"/>
  <c r="J1318" i="3" s="1"/>
  <c r="H1294" i="3"/>
  <c r="K1294" i="3" s="1"/>
  <c r="G1294" i="3"/>
  <c r="I1294" i="3"/>
  <c r="J1294" i="3" s="1"/>
  <c r="H1278" i="3"/>
  <c r="K1278" i="3" s="1"/>
  <c r="G1278" i="3"/>
  <c r="I1278" i="3"/>
  <c r="J1278" i="3" s="1"/>
  <c r="G1254" i="3"/>
  <c r="H1254" i="3" s="1"/>
  <c r="K1254" i="3" s="1"/>
  <c r="I1254" i="3"/>
  <c r="J1254" i="3" s="1"/>
  <c r="G1230" i="3"/>
  <c r="H1230" i="3" s="1"/>
  <c r="K1230" i="3" s="1"/>
  <c r="I1230" i="3"/>
  <c r="J1230" i="3" s="1"/>
  <c r="H1206" i="3"/>
  <c r="K1206" i="3" s="1"/>
  <c r="G1206" i="3"/>
  <c r="I1206" i="3"/>
  <c r="J1206" i="3" s="1"/>
  <c r="G1182" i="3"/>
  <c r="H1182" i="3" s="1"/>
  <c r="G1158" i="3"/>
  <c r="H1158" i="3" s="1"/>
  <c r="K1158" i="3" s="1"/>
  <c r="H1134" i="3"/>
  <c r="K1134" i="3" s="1"/>
  <c r="G1134" i="3"/>
  <c r="G1118" i="3"/>
  <c r="H1118" i="3" s="1"/>
  <c r="K1118" i="3" s="1"/>
  <c r="H1094" i="3"/>
  <c r="K1094" i="3" s="1"/>
  <c r="G1094" i="3"/>
  <c r="G1070" i="3"/>
  <c r="H1070" i="3"/>
  <c r="K1070" i="3" s="1"/>
  <c r="H1046" i="3"/>
  <c r="K1046" i="3" s="1"/>
  <c r="G1046" i="3"/>
  <c r="G1022" i="3"/>
  <c r="H1022" i="3" s="1"/>
  <c r="I1022" i="3"/>
  <c r="J1022" i="3" s="1"/>
  <c r="H998" i="3"/>
  <c r="K998" i="3" s="1"/>
  <c r="G998" i="3"/>
  <c r="I998" i="3"/>
  <c r="J998" i="3" s="1"/>
  <c r="H982" i="3"/>
  <c r="K982" i="3" s="1"/>
  <c r="G982" i="3"/>
  <c r="G958" i="3"/>
  <c r="H958" i="3" s="1"/>
  <c r="I958" i="3"/>
  <c r="J958" i="3" s="1"/>
  <c r="H934" i="3"/>
  <c r="K934" i="3" s="1"/>
  <c r="G934" i="3"/>
  <c r="G910" i="3"/>
  <c r="H910" i="3"/>
  <c r="K910" i="3" s="1"/>
  <c r="I910" i="3"/>
  <c r="J910" i="3" s="1"/>
  <c r="G886" i="3"/>
  <c r="H886" i="3" s="1"/>
  <c r="K886" i="3" s="1"/>
  <c r="I886" i="3"/>
  <c r="J886" i="3" s="1"/>
  <c r="H862" i="3"/>
  <c r="K862" i="3" s="1"/>
  <c r="G862" i="3"/>
  <c r="I862" i="3"/>
  <c r="J862" i="3" s="1"/>
  <c r="H838" i="3"/>
  <c r="K838" i="3" s="1"/>
  <c r="G838" i="3"/>
  <c r="G814" i="3"/>
  <c r="H814" i="3" s="1"/>
  <c r="K814" i="3" s="1"/>
  <c r="H790" i="3"/>
  <c r="K790" i="3" s="1"/>
  <c r="G790" i="3"/>
  <c r="G774" i="3"/>
  <c r="H774" i="3" s="1"/>
  <c r="K774" i="3" s="1"/>
  <c r="H750" i="3"/>
  <c r="K750" i="3" s="1"/>
  <c r="G750" i="3"/>
  <c r="G726" i="3"/>
  <c r="H726" i="3"/>
  <c r="K726" i="3" s="1"/>
  <c r="H702" i="3"/>
  <c r="K702" i="3" s="1"/>
  <c r="G702" i="3"/>
  <c r="I702" i="3"/>
  <c r="J702" i="3" s="1"/>
  <c r="G686" i="3"/>
  <c r="H686" i="3" s="1"/>
  <c r="H662" i="3"/>
  <c r="K662" i="3" s="1"/>
  <c r="G662" i="3"/>
  <c r="G638" i="3"/>
  <c r="H638" i="3" s="1"/>
  <c r="K638" i="3" s="1"/>
  <c r="I638" i="3"/>
  <c r="J638" i="3" s="1"/>
  <c r="G614" i="3"/>
  <c r="H614" i="3"/>
  <c r="K614" i="3" s="1"/>
  <c r="I614" i="3"/>
  <c r="J614" i="3" s="1"/>
  <c r="H590" i="3"/>
  <c r="K590" i="3" s="1"/>
  <c r="G590" i="3"/>
  <c r="I590" i="3"/>
  <c r="J590" i="3" s="1"/>
  <c r="G566" i="3"/>
  <c r="H566" i="3" s="1"/>
  <c r="K566" i="3" s="1"/>
  <c r="I566" i="3"/>
  <c r="J566" i="3" s="1"/>
  <c r="G542" i="3"/>
  <c r="H542" i="3" s="1"/>
  <c r="H518" i="3"/>
  <c r="K518" i="3" s="1"/>
  <c r="G518" i="3"/>
  <c r="G494" i="3"/>
  <c r="H494" i="3" s="1"/>
  <c r="K494" i="3" s="1"/>
  <c r="H470" i="3"/>
  <c r="K470" i="3" s="1"/>
  <c r="G470" i="3"/>
  <c r="H446" i="3"/>
  <c r="K446" i="3" s="1"/>
  <c r="G446" i="3"/>
  <c r="I446" i="3"/>
  <c r="J446" i="3" s="1"/>
  <c r="G422" i="3"/>
  <c r="H422" i="3" s="1"/>
  <c r="K422" i="3" s="1"/>
  <c r="I422" i="3"/>
  <c r="J422" i="3" s="1"/>
  <c r="H398" i="3"/>
  <c r="K398" i="3" s="1"/>
  <c r="G398" i="3"/>
  <c r="I398" i="3"/>
  <c r="J398" i="3" s="1"/>
  <c r="G374" i="3"/>
  <c r="H374" i="3" s="1"/>
  <c r="K374" i="3" s="1"/>
  <c r="I374" i="3"/>
  <c r="J374" i="3" s="1"/>
  <c r="G350" i="3"/>
  <c r="H350" i="3" s="1"/>
  <c r="K350" i="3" s="1"/>
  <c r="G326" i="3"/>
  <c r="H326" i="3" s="1"/>
  <c r="K326" i="3" s="1"/>
  <c r="G302" i="3"/>
  <c r="H302" i="3" s="1"/>
  <c r="H278" i="3"/>
  <c r="K278" i="3" s="1"/>
  <c r="G278" i="3"/>
  <c r="G254" i="3"/>
  <c r="H254" i="3"/>
  <c r="K254" i="3" s="1"/>
  <c r="I254" i="3"/>
  <c r="J254" i="3" s="1"/>
  <c r="G238" i="3"/>
  <c r="H238" i="3" s="1"/>
  <c r="K238" i="3" s="1"/>
  <c r="H214" i="3"/>
  <c r="K214" i="3" s="1"/>
  <c r="G214" i="3"/>
  <c r="G190" i="3"/>
  <c r="H190" i="3"/>
  <c r="K190" i="3" s="1"/>
  <c r="I190" i="3"/>
  <c r="J190" i="3" s="1"/>
  <c r="H166" i="3"/>
  <c r="K166" i="3" s="1"/>
  <c r="G166" i="3"/>
  <c r="I166" i="3"/>
  <c r="J166" i="3" s="1"/>
  <c r="G142" i="3"/>
  <c r="H142" i="3" s="1"/>
  <c r="K142" i="3" s="1"/>
  <c r="I142" i="3"/>
  <c r="J142" i="3" s="1"/>
  <c r="G126" i="3"/>
  <c r="H126" i="3"/>
  <c r="K126" i="3" s="1"/>
  <c r="I126" i="3"/>
  <c r="J126" i="3" s="1"/>
  <c r="G102" i="3"/>
  <c r="H102" i="3"/>
  <c r="I102" i="3"/>
  <c r="J102" i="3" s="1"/>
  <c r="H78" i="3"/>
  <c r="K78" i="3" s="1"/>
  <c r="G78" i="3"/>
  <c r="I78" i="3"/>
  <c r="J78" i="3" s="1"/>
  <c r="H54" i="3"/>
  <c r="G54" i="3"/>
  <c r="G38" i="3"/>
  <c r="H38" i="3" s="1"/>
  <c r="I38" i="3"/>
  <c r="J38" i="3" s="1"/>
  <c r="G14" i="3"/>
  <c r="H14" i="3" s="1"/>
  <c r="I1918" i="3"/>
  <c r="J1918" i="3" s="1"/>
  <c r="I1658" i="3"/>
  <c r="J1658" i="3" s="1"/>
  <c r="I1430" i="3"/>
  <c r="J1430" i="3" s="1"/>
  <c r="I1390" i="3"/>
  <c r="J1390" i="3" s="1"/>
  <c r="I1030" i="3"/>
  <c r="J1030" i="3" s="1"/>
  <c r="I838" i="3"/>
  <c r="J838" i="3" s="1"/>
  <c r="I646" i="3"/>
  <c r="J646" i="3" s="1"/>
  <c r="I390" i="3"/>
  <c r="J390" i="3" s="1"/>
  <c r="I262" i="3"/>
  <c r="J262" i="3" s="1"/>
  <c r="I198" i="3"/>
  <c r="J198" i="3" s="1"/>
  <c r="I134" i="3"/>
  <c r="J134" i="3" s="1"/>
  <c r="I1993" i="3"/>
  <c r="J1993" i="3" s="1"/>
  <c r="I1961" i="3"/>
  <c r="J1961" i="3" s="1"/>
  <c r="I1945" i="3"/>
  <c r="J1945" i="3" s="1"/>
  <c r="I1929" i="3"/>
  <c r="J1929" i="3" s="1"/>
  <c r="I1913" i="3"/>
  <c r="J1913" i="3" s="1"/>
  <c r="I1896" i="3"/>
  <c r="J1896" i="3" s="1"/>
  <c r="I1881" i="3"/>
  <c r="J1881" i="3" s="1"/>
  <c r="I1864" i="3"/>
  <c r="J1864" i="3" s="1"/>
  <c r="I1848" i="3"/>
  <c r="J1848" i="3" s="1"/>
  <c r="I1832" i="3"/>
  <c r="J1832" i="3" s="1"/>
  <c r="I1816" i="3"/>
  <c r="J1816" i="3" s="1"/>
  <c r="I1798" i="3"/>
  <c r="J1798" i="3" s="1"/>
  <c r="I1784" i="3"/>
  <c r="J1784" i="3" s="1"/>
  <c r="I1766" i="3"/>
  <c r="J1766" i="3" s="1"/>
  <c r="I1750" i="3"/>
  <c r="J1750" i="3" s="1"/>
  <c r="I1734" i="3"/>
  <c r="J1734" i="3" s="1"/>
  <c r="I1718" i="3"/>
  <c r="J1718" i="3" s="1"/>
  <c r="I1701" i="3"/>
  <c r="J1701" i="3" s="1"/>
  <c r="I1686" i="3"/>
  <c r="J1686" i="3" s="1"/>
  <c r="I1669" i="3"/>
  <c r="J1669" i="3" s="1"/>
  <c r="I1652" i="3"/>
  <c r="J1652" i="3" s="1"/>
  <c r="I1637" i="3"/>
  <c r="J1637" i="3" s="1"/>
  <c r="I1618" i="3"/>
  <c r="J1618" i="3" s="1"/>
  <c r="I1597" i="3"/>
  <c r="J1597" i="3" s="1"/>
  <c r="I1580" i="3"/>
  <c r="J1580" i="3" s="1"/>
  <c r="I1560" i="3"/>
  <c r="J1560" i="3" s="1"/>
  <c r="I1540" i="3"/>
  <c r="J1540" i="3" s="1"/>
  <c r="I1521" i="3"/>
  <c r="J1521" i="3" s="1"/>
  <c r="I1500" i="3"/>
  <c r="J1500" i="3" s="1"/>
  <c r="I1481" i="3"/>
  <c r="J1481" i="3" s="1"/>
  <c r="I1462" i="3"/>
  <c r="J1462" i="3" s="1"/>
  <c r="I1442" i="3"/>
  <c r="J1442" i="3" s="1"/>
  <c r="I1424" i="3"/>
  <c r="J1424" i="3" s="1"/>
  <c r="I1384" i="3"/>
  <c r="J1384" i="3" s="1"/>
  <c r="I1364" i="3"/>
  <c r="J1364" i="3" s="1"/>
  <c r="I1345" i="3"/>
  <c r="J1345" i="3" s="1"/>
  <c r="I1326" i="3"/>
  <c r="J1326" i="3" s="1"/>
  <c r="I1305" i="3"/>
  <c r="J1305" i="3" s="1"/>
  <c r="I1281" i="3"/>
  <c r="J1281" i="3" s="1"/>
  <c r="I1256" i="3"/>
  <c r="J1256" i="3" s="1"/>
  <c r="I1232" i="3"/>
  <c r="J1232" i="3" s="1"/>
  <c r="I1208" i="3"/>
  <c r="J1208" i="3" s="1"/>
  <c r="I1182" i="3"/>
  <c r="J1182" i="3" s="1"/>
  <c r="I1140" i="3"/>
  <c r="J1140" i="3" s="1"/>
  <c r="I1101" i="3"/>
  <c r="J1101" i="3" s="1"/>
  <c r="I1080" i="3"/>
  <c r="J1080" i="3" s="1"/>
  <c r="I1061" i="3"/>
  <c r="J1061" i="3" s="1"/>
  <c r="I1006" i="3"/>
  <c r="J1006" i="3" s="1"/>
  <c r="I988" i="3"/>
  <c r="J988" i="3" s="1"/>
  <c r="I934" i="3"/>
  <c r="J934" i="3" s="1"/>
  <c r="I920" i="3"/>
  <c r="J920" i="3" s="1"/>
  <c r="I868" i="3"/>
  <c r="J868" i="3" s="1"/>
  <c r="I788" i="3"/>
  <c r="J788" i="3" s="1"/>
  <c r="I724" i="3"/>
  <c r="J724" i="3" s="1"/>
  <c r="I660" i="3"/>
  <c r="J660" i="3" s="1"/>
  <c r="I596" i="3"/>
  <c r="J596" i="3" s="1"/>
  <c r="I532" i="3"/>
  <c r="J532" i="3" s="1"/>
  <c r="I468" i="3"/>
  <c r="J468" i="3" s="1"/>
  <c r="I404" i="3"/>
  <c r="J404" i="3" s="1"/>
  <c r="I340" i="3"/>
  <c r="J340" i="3" s="1"/>
  <c r="I276" i="3"/>
  <c r="J276" i="3" s="1"/>
  <c r="I212" i="3"/>
  <c r="J212" i="3" s="1"/>
  <c r="I148" i="3"/>
  <c r="J148" i="3" s="1"/>
  <c r="I84" i="3"/>
  <c r="J84" i="3" s="1"/>
  <c r="G1282" i="3"/>
  <c r="H1282" i="3" s="1"/>
  <c r="K1282" i="3" s="1"/>
  <c r="G1995" i="3"/>
  <c r="H1995" i="3" s="1"/>
  <c r="K1995" i="3" s="1"/>
  <c r="I1995" i="3"/>
  <c r="J1995" i="3" s="1"/>
  <c r="G1987" i="3"/>
  <c r="H1987" i="3" s="1"/>
  <c r="K1987" i="3" s="1"/>
  <c r="I1987" i="3"/>
  <c r="J1987" i="3" s="1"/>
  <c r="H1979" i="3"/>
  <c r="I1979" i="3"/>
  <c r="J1979" i="3" s="1"/>
  <c r="G1979" i="3"/>
  <c r="H1971" i="3"/>
  <c r="K1971" i="3" s="1"/>
  <c r="I1971" i="3"/>
  <c r="J1971" i="3" s="1"/>
  <c r="G1971" i="3"/>
  <c r="G1963" i="3"/>
  <c r="H1963" i="3"/>
  <c r="K1963" i="3" s="1"/>
  <c r="I1963" i="3"/>
  <c r="J1963" i="3" s="1"/>
  <c r="G1955" i="3"/>
  <c r="I1955" i="3"/>
  <c r="J1955" i="3" s="1"/>
  <c r="H1955" i="3"/>
  <c r="K1955" i="3" s="1"/>
  <c r="H1947" i="3"/>
  <c r="K1947" i="3" s="1"/>
  <c r="G1947" i="3"/>
  <c r="I1947" i="3"/>
  <c r="J1947" i="3" s="1"/>
  <c r="G1939" i="3"/>
  <c r="H1939" i="3" s="1"/>
  <c r="K1939" i="3" s="1"/>
  <c r="I1939" i="3"/>
  <c r="J1939" i="3" s="1"/>
  <c r="G1931" i="3"/>
  <c r="H1931" i="3" s="1"/>
  <c r="I1931" i="3"/>
  <c r="J1931" i="3" s="1"/>
  <c r="G1923" i="3"/>
  <c r="H1923" i="3" s="1"/>
  <c r="K1923" i="3" s="1"/>
  <c r="I1923" i="3"/>
  <c r="J1923" i="3" s="1"/>
  <c r="I1915" i="3"/>
  <c r="J1915" i="3" s="1"/>
  <c r="G1915" i="3"/>
  <c r="H1915" i="3" s="1"/>
  <c r="K1915" i="3" s="1"/>
  <c r="H1907" i="3"/>
  <c r="G1907" i="3"/>
  <c r="I1907" i="3"/>
  <c r="J1907" i="3" s="1"/>
  <c r="G1899" i="3"/>
  <c r="H1899" i="3" s="1"/>
  <c r="K1899" i="3" s="1"/>
  <c r="I1899" i="3"/>
  <c r="J1899" i="3" s="1"/>
  <c r="G1891" i="3"/>
  <c r="H1891" i="3"/>
  <c r="K1891" i="3" s="1"/>
  <c r="I1891" i="3"/>
  <c r="J1891" i="3" s="1"/>
  <c r="H1883" i="3"/>
  <c r="K1883" i="3" s="1"/>
  <c r="G1883" i="3"/>
  <c r="I1883" i="3"/>
  <c r="J1883" i="3" s="1"/>
  <c r="H1875" i="3"/>
  <c r="K1875" i="3" s="1"/>
  <c r="I1875" i="3"/>
  <c r="J1875" i="3" s="1"/>
  <c r="G1875" i="3"/>
  <c r="G1867" i="3"/>
  <c r="H1867" i="3" s="1"/>
  <c r="K1867" i="3" s="1"/>
  <c r="I1867" i="3"/>
  <c r="J1867" i="3" s="1"/>
  <c r="G1859" i="3"/>
  <c r="H1859" i="3" s="1"/>
  <c r="K1859" i="3" s="1"/>
  <c r="I1859" i="3"/>
  <c r="J1859" i="3" s="1"/>
  <c r="H1851" i="3"/>
  <c r="K1851" i="3" s="1"/>
  <c r="I1851" i="3"/>
  <c r="J1851" i="3" s="1"/>
  <c r="G1851" i="3"/>
  <c r="H1843" i="3"/>
  <c r="K1843" i="3" s="1"/>
  <c r="G1843" i="3"/>
  <c r="I1843" i="3"/>
  <c r="J1843" i="3" s="1"/>
  <c r="G1835" i="3"/>
  <c r="H1835" i="3" s="1"/>
  <c r="K1835" i="3" s="1"/>
  <c r="I1835" i="3"/>
  <c r="J1835" i="3" s="1"/>
  <c r="G1827" i="3"/>
  <c r="H1827" i="3" s="1"/>
  <c r="K1827" i="3" s="1"/>
  <c r="I1827" i="3"/>
  <c r="J1827" i="3" s="1"/>
  <c r="H1819" i="3"/>
  <c r="K1819" i="3" s="1"/>
  <c r="G1819" i="3"/>
  <c r="I1819" i="3"/>
  <c r="J1819" i="3" s="1"/>
  <c r="H1811" i="3"/>
  <c r="K1811" i="3" s="1"/>
  <c r="I1811" i="3"/>
  <c r="J1811" i="3" s="1"/>
  <c r="G1811" i="3"/>
  <c r="G1803" i="3"/>
  <c r="H1803" i="3" s="1"/>
  <c r="K1803" i="3" s="1"/>
  <c r="I1803" i="3"/>
  <c r="J1803" i="3" s="1"/>
  <c r="G1795" i="3"/>
  <c r="H1795" i="3" s="1"/>
  <c r="K1795" i="3" s="1"/>
  <c r="I1795" i="3"/>
  <c r="J1795" i="3" s="1"/>
  <c r="I1787" i="3"/>
  <c r="J1787" i="3" s="1"/>
  <c r="G1787" i="3"/>
  <c r="H1787" i="3" s="1"/>
  <c r="K1787" i="3" s="1"/>
  <c r="H1779" i="3"/>
  <c r="K1779" i="3" s="1"/>
  <c r="G1779" i="3"/>
  <c r="I1779" i="3"/>
  <c r="J1779" i="3" s="1"/>
  <c r="G1771" i="3"/>
  <c r="H1771" i="3" s="1"/>
  <c r="K1771" i="3" s="1"/>
  <c r="I1771" i="3"/>
  <c r="J1771" i="3" s="1"/>
  <c r="G1763" i="3"/>
  <c r="H1763" i="3"/>
  <c r="K1763" i="3" s="1"/>
  <c r="I1763" i="3"/>
  <c r="J1763" i="3" s="1"/>
  <c r="H1755" i="3"/>
  <c r="K1755" i="3" s="1"/>
  <c r="G1755" i="3"/>
  <c r="I1755" i="3"/>
  <c r="J1755" i="3" s="1"/>
  <c r="H1747" i="3"/>
  <c r="K1747" i="3" s="1"/>
  <c r="I1747" i="3"/>
  <c r="J1747" i="3" s="1"/>
  <c r="G1747" i="3"/>
  <c r="G1739" i="3"/>
  <c r="H1739" i="3" s="1"/>
  <c r="I1739" i="3"/>
  <c r="J1739" i="3" s="1"/>
  <c r="G1731" i="3"/>
  <c r="I1731" i="3"/>
  <c r="J1731" i="3" s="1"/>
  <c r="H1731" i="3"/>
  <c r="K1731" i="3" s="1"/>
  <c r="H1723" i="3"/>
  <c r="K1723" i="3" s="1"/>
  <c r="G1723" i="3"/>
  <c r="I1723" i="3"/>
  <c r="J1723" i="3" s="1"/>
  <c r="H1715" i="3"/>
  <c r="K1715" i="3" s="1"/>
  <c r="G1715" i="3"/>
  <c r="I1715" i="3"/>
  <c r="J1715" i="3" s="1"/>
  <c r="G1707" i="3"/>
  <c r="H1707" i="3" s="1"/>
  <c r="I1707" i="3"/>
  <c r="J1707" i="3" s="1"/>
  <c r="G1699" i="3"/>
  <c r="H1699" i="3"/>
  <c r="I1699" i="3"/>
  <c r="J1699" i="3" s="1"/>
  <c r="G1691" i="3"/>
  <c r="H1691" i="3" s="1"/>
  <c r="K1691" i="3" s="1"/>
  <c r="I1691" i="3"/>
  <c r="J1691" i="3" s="1"/>
  <c r="H1683" i="3"/>
  <c r="K1683" i="3" s="1"/>
  <c r="G1683" i="3"/>
  <c r="I1683" i="3"/>
  <c r="J1683" i="3" s="1"/>
  <c r="H1675" i="3"/>
  <c r="K1675" i="3" s="1"/>
  <c r="G1675" i="3"/>
  <c r="I1675" i="3"/>
  <c r="J1675" i="3" s="1"/>
  <c r="G1667" i="3"/>
  <c r="H1667" i="3"/>
  <c r="K1667" i="3" s="1"/>
  <c r="I1667" i="3"/>
  <c r="J1667" i="3" s="1"/>
  <c r="H1659" i="3"/>
  <c r="G1659" i="3"/>
  <c r="I1659" i="3"/>
  <c r="J1659" i="3" s="1"/>
  <c r="G1651" i="3"/>
  <c r="H1651" i="3" s="1"/>
  <c r="I1651" i="3"/>
  <c r="J1651" i="3" s="1"/>
  <c r="G1643" i="3"/>
  <c r="H1643" i="3" s="1"/>
  <c r="K1643" i="3" s="1"/>
  <c r="I1643" i="3"/>
  <c r="J1643" i="3" s="1"/>
  <c r="G1635" i="3"/>
  <c r="H1635" i="3"/>
  <c r="K1635" i="3" s="1"/>
  <c r="I1635" i="3"/>
  <c r="J1635" i="3" s="1"/>
  <c r="H1627" i="3"/>
  <c r="K1627" i="3" s="1"/>
  <c r="G1627" i="3"/>
  <c r="I1627" i="3"/>
  <c r="J1627" i="3" s="1"/>
  <c r="G1619" i="3"/>
  <c r="H1619" i="3"/>
  <c r="K1619" i="3" s="1"/>
  <c r="I1619" i="3"/>
  <c r="J1619" i="3" s="1"/>
  <c r="G1611" i="3"/>
  <c r="H1611" i="3" s="1"/>
  <c r="K1611" i="3" s="1"/>
  <c r="I1611" i="3"/>
  <c r="J1611" i="3" s="1"/>
  <c r="G1603" i="3"/>
  <c r="H1603" i="3"/>
  <c r="K1603" i="3" s="1"/>
  <c r="I1603" i="3"/>
  <c r="J1603" i="3" s="1"/>
  <c r="H1595" i="3"/>
  <c r="K1595" i="3" s="1"/>
  <c r="G1595" i="3"/>
  <c r="I1595" i="3"/>
  <c r="J1595" i="3" s="1"/>
  <c r="H1587" i="3"/>
  <c r="K1587" i="3" s="1"/>
  <c r="G1587" i="3"/>
  <c r="I1587" i="3"/>
  <c r="J1587" i="3" s="1"/>
  <c r="G1579" i="3"/>
  <c r="H1579" i="3" s="1"/>
  <c r="K1579" i="3" s="1"/>
  <c r="I1579" i="3"/>
  <c r="J1579" i="3" s="1"/>
  <c r="G1571" i="3"/>
  <c r="H1571" i="3" s="1"/>
  <c r="K1571" i="3" s="1"/>
  <c r="I1571" i="3"/>
  <c r="J1571" i="3" s="1"/>
  <c r="G1563" i="3"/>
  <c r="H1563" i="3" s="1"/>
  <c r="K1563" i="3" s="1"/>
  <c r="I1563" i="3"/>
  <c r="J1563" i="3" s="1"/>
  <c r="G1555" i="3"/>
  <c r="H1555" i="3" s="1"/>
  <c r="K1555" i="3" s="1"/>
  <c r="I1555" i="3"/>
  <c r="J1555" i="3" s="1"/>
  <c r="G1547" i="3"/>
  <c r="H1547" i="3"/>
  <c r="K1547" i="3" s="1"/>
  <c r="I1547" i="3"/>
  <c r="J1547" i="3" s="1"/>
  <c r="G1539" i="3"/>
  <c r="H1539" i="3" s="1"/>
  <c r="K1539" i="3" s="1"/>
  <c r="I1539" i="3"/>
  <c r="J1539" i="3" s="1"/>
  <c r="G1531" i="3"/>
  <c r="H1531" i="3" s="1"/>
  <c r="K1531" i="3" s="1"/>
  <c r="I1531" i="3"/>
  <c r="J1531" i="3" s="1"/>
  <c r="H1523" i="3"/>
  <c r="K1523" i="3" s="1"/>
  <c r="G1523" i="3"/>
  <c r="I1523" i="3"/>
  <c r="J1523" i="3" s="1"/>
  <c r="G1515" i="3"/>
  <c r="H1515" i="3" s="1"/>
  <c r="K1515" i="3" s="1"/>
  <c r="I1515" i="3"/>
  <c r="J1515" i="3" s="1"/>
  <c r="G1507" i="3"/>
  <c r="H1507" i="3"/>
  <c r="I1507" i="3"/>
  <c r="J1507" i="3" s="1"/>
  <c r="H1499" i="3"/>
  <c r="G1499" i="3"/>
  <c r="I1499" i="3"/>
  <c r="J1499" i="3" s="1"/>
  <c r="H1491" i="3"/>
  <c r="K1491" i="3" s="1"/>
  <c r="G1491" i="3"/>
  <c r="I1491" i="3"/>
  <c r="J1491" i="3" s="1"/>
  <c r="G1483" i="3"/>
  <c r="H1483" i="3" s="1"/>
  <c r="K1483" i="3" s="1"/>
  <c r="I1483" i="3"/>
  <c r="J1483" i="3" s="1"/>
  <c r="G1475" i="3"/>
  <c r="H1475" i="3"/>
  <c r="K1475" i="3" s="1"/>
  <c r="I1475" i="3"/>
  <c r="J1475" i="3" s="1"/>
  <c r="H1467" i="3"/>
  <c r="K1467" i="3" s="1"/>
  <c r="G1467" i="3"/>
  <c r="I1467" i="3"/>
  <c r="J1467" i="3" s="1"/>
  <c r="H1459" i="3"/>
  <c r="K1459" i="3" s="1"/>
  <c r="G1459" i="3"/>
  <c r="I1459" i="3"/>
  <c r="J1459" i="3" s="1"/>
  <c r="G1451" i="3"/>
  <c r="H1451" i="3" s="1"/>
  <c r="K1451" i="3" s="1"/>
  <c r="I1451" i="3"/>
  <c r="J1451" i="3" s="1"/>
  <c r="G1443" i="3"/>
  <c r="H1443" i="3" s="1"/>
  <c r="K1443" i="3" s="1"/>
  <c r="I1443" i="3"/>
  <c r="J1443" i="3" s="1"/>
  <c r="G1435" i="3"/>
  <c r="H1435" i="3" s="1"/>
  <c r="K1435" i="3" s="1"/>
  <c r="I1435" i="3"/>
  <c r="J1435" i="3" s="1"/>
  <c r="G1427" i="3"/>
  <c r="H1427" i="3" s="1"/>
  <c r="K1427" i="3" s="1"/>
  <c r="I1427" i="3"/>
  <c r="J1427" i="3" s="1"/>
  <c r="G1419" i="3"/>
  <c r="H1419" i="3" s="1"/>
  <c r="I1419" i="3"/>
  <c r="J1419" i="3" s="1"/>
  <c r="H1411" i="3"/>
  <c r="K1411" i="3" s="1"/>
  <c r="G1411" i="3"/>
  <c r="I1411" i="3"/>
  <c r="J1411" i="3" s="1"/>
  <c r="G1403" i="3"/>
  <c r="H1403" i="3" s="1"/>
  <c r="K1403" i="3" s="1"/>
  <c r="I1403" i="3"/>
  <c r="J1403" i="3" s="1"/>
  <c r="G1395" i="3"/>
  <c r="H1395" i="3" s="1"/>
  <c r="K1395" i="3" s="1"/>
  <c r="I1395" i="3"/>
  <c r="J1395" i="3" s="1"/>
  <c r="G1387" i="3"/>
  <c r="H1387" i="3" s="1"/>
  <c r="K1387" i="3" s="1"/>
  <c r="I1387" i="3"/>
  <c r="J1387" i="3" s="1"/>
  <c r="G1379" i="3"/>
  <c r="H1379" i="3" s="1"/>
  <c r="K1379" i="3" s="1"/>
  <c r="I1379" i="3"/>
  <c r="J1379" i="3" s="1"/>
  <c r="G1371" i="3"/>
  <c r="H1371" i="3" s="1"/>
  <c r="K1371" i="3" s="1"/>
  <c r="I1371" i="3"/>
  <c r="J1371" i="3" s="1"/>
  <c r="G1363" i="3"/>
  <c r="H1363" i="3"/>
  <c r="K1363" i="3" s="1"/>
  <c r="I1363" i="3"/>
  <c r="J1363" i="3" s="1"/>
  <c r="G1355" i="3"/>
  <c r="H1355" i="3" s="1"/>
  <c r="K1355" i="3" s="1"/>
  <c r="I1355" i="3"/>
  <c r="J1355" i="3" s="1"/>
  <c r="G1347" i="3"/>
  <c r="H1347" i="3" s="1"/>
  <c r="K1347" i="3" s="1"/>
  <c r="I1347" i="3"/>
  <c r="J1347" i="3" s="1"/>
  <c r="G1339" i="3"/>
  <c r="H1339" i="3" s="1"/>
  <c r="K1339" i="3" s="1"/>
  <c r="I1339" i="3"/>
  <c r="J1339" i="3" s="1"/>
  <c r="G1331" i="3"/>
  <c r="H1331" i="3" s="1"/>
  <c r="K1331" i="3" s="1"/>
  <c r="I1331" i="3"/>
  <c r="J1331" i="3" s="1"/>
  <c r="G1323" i="3"/>
  <c r="H1323" i="3" s="1"/>
  <c r="K1323" i="3" s="1"/>
  <c r="I1323" i="3"/>
  <c r="J1323" i="3" s="1"/>
  <c r="G1315" i="3"/>
  <c r="H1315" i="3" s="1"/>
  <c r="K1315" i="3" s="1"/>
  <c r="I1315" i="3"/>
  <c r="J1315" i="3" s="1"/>
  <c r="G1307" i="3"/>
  <c r="H1307" i="3" s="1"/>
  <c r="K1307" i="3" s="1"/>
  <c r="I1307" i="3"/>
  <c r="J1307" i="3" s="1"/>
  <c r="G1299" i="3"/>
  <c r="H1299" i="3"/>
  <c r="K1299" i="3" s="1"/>
  <c r="I1299" i="3"/>
  <c r="J1299" i="3" s="1"/>
  <c r="G1291" i="3"/>
  <c r="H1291" i="3" s="1"/>
  <c r="K1291" i="3" s="1"/>
  <c r="I1291" i="3"/>
  <c r="J1291" i="3" s="1"/>
  <c r="G1283" i="3"/>
  <c r="H1283" i="3" s="1"/>
  <c r="K1283" i="3" s="1"/>
  <c r="I1283" i="3"/>
  <c r="J1283" i="3" s="1"/>
  <c r="G1275" i="3"/>
  <c r="H1275" i="3"/>
  <c r="K1275" i="3" s="1"/>
  <c r="I1275" i="3"/>
  <c r="J1275" i="3" s="1"/>
  <c r="G1267" i="3"/>
  <c r="H1267" i="3" s="1"/>
  <c r="K1267" i="3" s="1"/>
  <c r="I1267" i="3"/>
  <c r="J1267" i="3" s="1"/>
  <c r="G1259" i="3"/>
  <c r="H1259" i="3" s="1"/>
  <c r="K1259" i="3" s="1"/>
  <c r="I1259" i="3"/>
  <c r="J1259" i="3" s="1"/>
  <c r="H1251" i="3"/>
  <c r="K1251" i="3" s="1"/>
  <c r="G1251" i="3"/>
  <c r="I1251" i="3"/>
  <c r="J1251" i="3" s="1"/>
  <c r="H1243" i="3"/>
  <c r="K1243" i="3" s="1"/>
  <c r="G1243" i="3"/>
  <c r="I1243" i="3"/>
  <c r="J1243" i="3" s="1"/>
  <c r="G1235" i="3"/>
  <c r="H1235" i="3" s="1"/>
  <c r="K1235" i="3" s="1"/>
  <c r="I1235" i="3"/>
  <c r="J1235" i="3" s="1"/>
  <c r="G1227" i="3"/>
  <c r="H1227" i="3" s="1"/>
  <c r="K1227" i="3" s="1"/>
  <c r="I1227" i="3"/>
  <c r="J1227" i="3" s="1"/>
  <c r="G1219" i="3"/>
  <c r="H1219" i="3" s="1"/>
  <c r="K1219" i="3" s="1"/>
  <c r="I1219" i="3"/>
  <c r="J1219" i="3" s="1"/>
  <c r="G1211" i="3"/>
  <c r="H1211" i="3"/>
  <c r="I1211" i="3"/>
  <c r="J1211" i="3" s="1"/>
  <c r="G1203" i="3"/>
  <c r="H1203" i="3" s="1"/>
  <c r="K1203" i="3" s="1"/>
  <c r="I1203" i="3"/>
  <c r="J1203" i="3" s="1"/>
  <c r="G1195" i="3"/>
  <c r="H1195" i="3" s="1"/>
  <c r="K1195" i="3" s="1"/>
  <c r="I1195" i="3"/>
  <c r="J1195" i="3" s="1"/>
  <c r="G1187" i="3"/>
  <c r="H1187" i="3" s="1"/>
  <c r="K1187" i="3" s="1"/>
  <c r="I1187" i="3"/>
  <c r="J1187" i="3" s="1"/>
  <c r="H1179" i="3"/>
  <c r="K1179" i="3" s="1"/>
  <c r="G1179" i="3"/>
  <c r="I1179" i="3"/>
  <c r="J1179" i="3" s="1"/>
  <c r="G1171" i="3"/>
  <c r="H1171" i="3"/>
  <c r="K1171" i="3" s="1"/>
  <c r="I1171" i="3"/>
  <c r="J1171" i="3" s="1"/>
  <c r="G1163" i="3"/>
  <c r="H1163" i="3" s="1"/>
  <c r="K1163" i="3" s="1"/>
  <c r="I1163" i="3"/>
  <c r="J1163" i="3" s="1"/>
  <c r="H1155" i="3"/>
  <c r="K1155" i="3" s="1"/>
  <c r="G1155" i="3"/>
  <c r="I1155" i="3"/>
  <c r="J1155" i="3" s="1"/>
  <c r="H1147" i="3"/>
  <c r="K1147" i="3" s="1"/>
  <c r="G1147" i="3"/>
  <c r="I1147" i="3"/>
  <c r="J1147" i="3" s="1"/>
  <c r="G1139" i="3"/>
  <c r="H1139" i="3" s="1"/>
  <c r="K1139" i="3" s="1"/>
  <c r="I1139" i="3"/>
  <c r="J1139" i="3" s="1"/>
  <c r="G1131" i="3"/>
  <c r="H1131" i="3" s="1"/>
  <c r="K1131" i="3" s="1"/>
  <c r="I1131" i="3"/>
  <c r="J1131" i="3" s="1"/>
  <c r="G1123" i="3"/>
  <c r="H1123" i="3" s="1"/>
  <c r="K1123" i="3" s="1"/>
  <c r="I1123" i="3"/>
  <c r="J1123" i="3" s="1"/>
  <c r="G1115" i="3"/>
  <c r="H1115" i="3" s="1"/>
  <c r="K1115" i="3" s="1"/>
  <c r="I1115" i="3"/>
  <c r="J1115" i="3" s="1"/>
  <c r="G1107" i="3"/>
  <c r="H1107" i="3"/>
  <c r="K1107" i="3" s="1"/>
  <c r="I1107" i="3"/>
  <c r="J1107" i="3" s="1"/>
  <c r="G1099" i="3"/>
  <c r="H1099" i="3" s="1"/>
  <c r="K1099" i="3" s="1"/>
  <c r="I1099" i="3"/>
  <c r="J1099" i="3" s="1"/>
  <c r="H1091" i="3"/>
  <c r="K1091" i="3" s="1"/>
  <c r="G1091" i="3"/>
  <c r="I1091" i="3"/>
  <c r="J1091" i="3" s="1"/>
  <c r="G1083" i="3"/>
  <c r="H1083" i="3"/>
  <c r="K1083" i="3" s="1"/>
  <c r="I1083" i="3"/>
  <c r="J1083" i="3" s="1"/>
  <c r="G1075" i="3"/>
  <c r="H1075" i="3" s="1"/>
  <c r="K1075" i="3" s="1"/>
  <c r="I1075" i="3"/>
  <c r="J1075" i="3" s="1"/>
  <c r="G1067" i="3"/>
  <c r="H1067" i="3" s="1"/>
  <c r="K1067" i="3" s="1"/>
  <c r="I1067" i="3"/>
  <c r="J1067" i="3" s="1"/>
  <c r="G1059" i="3"/>
  <c r="H1059" i="3" s="1"/>
  <c r="K1059" i="3" s="1"/>
  <c r="I1059" i="3"/>
  <c r="J1059" i="3" s="1"/>
  <c r="G1051" i="3"/>
  <c r="H1051" i="3" s="1"/>
  <c r="K1051" i="3" s="1"/>
  <c r="I1051" i="3"/>
  <c r="J1051" i="3" s="1"/>
  <c r="G1043" i="3"/>
  <c r="H1043" i="3"/>
  <c r="K1043" i="3" s="1"/>
  <c r="I1043" i="3"/>
  <c r="J1043" i="3" s="1"/>
  <c r="G1035" i="3"/>
  <c r="H1035" i="3" s="1"/>
  <c r="K1035" i="3" s="1"/>
  <c r="I1035" i="3"/>
  <c r="J1035" i="3" s="1"/>
  <c r="G1027" i="3"/>
  <c r="H1027" i="3" s="1"/>
  <c r="K1027" i="3" s="1"/>
  <c r="I1027" i="3"/>
  <c r="J1027" i="3" s="1"/>
  <c r="G1019" i="3"/>
  <c r="H1019" i="3" s="1"/>
  <c r="K1019" i="3" s="1"/>
  <c r="I1019" i="3"/>
  <c r="J1019" i="3" s="1"/>
  <c r="G1011" i="3"/>
  <c r="H1011" i="3" s="1"/>
  <c r="K1011" i="3" s="1"/>
  <c r="I1011" i="3"/>
  <c r="J1011" i="3" s="1"/>
  <c r="G1003" i="3"/>
  <c r="H1003" i="3" s="1"/>
  <c r="K1003" i="3" s="1"/>
  <c r="I1003" i="3"/>
  <c r="J1003" i="3" s="1"/>
  <c r="H995" i="3"/>
  <c r="K995" i="3" s="1"/>
  <c r="G995" i="3"/>
  <c r="I995" i="3"/>
  <c r="J995" i="3" s="1"/>
  <c r="H987" i="3"/>
  <c r="K987" i="3" s="1"/>
  <c r="G987" i="3"/>
  <c r="I987" i="3"/>
  <c r="J987" i="3" s="1"/>
  <c r="G979" i="3"/>
  <c r="H979" i="3" s="1"/>
  <c r="K979" i="3" s="1"/>
  <c r="I979" i="3"/>
  <c r="J979" i="3" s="1"/>
  <c r="G971" i="3"/>
  <c r="H971" i="3" s="1"/>
  <c r="K971" i="3" s="1"/>
  <c r="I971" i="3"/>
  <c r="J971" i="3" s="1"/>
  <c r="H963" i="3"/>
  <c r="K963" i="3" s="1"/>
  <c r="G963" i="3"/>
  <c r="I963" i="3"/>
  <c r="J963" i="3" s="1"/>
  <c r="H955" i="3"/>
  <c r="K955" i="3" s="1"/>
  <c r="G955" i="3"/>
  <c r="I955" i="3"/>
  <c r="J955" i="3" s="1"/>
  <c r="H947" i="3"/>
  <c r="K947" i="3" s="1"/>
  <c r="G947" i="3"/>
  <c r="I947" i="3"/>
  <c r="J947" i="3" s="1"/>
  <c r="G939" i="3"/>
  <c r="H939" i="3" s="1"/>
  <c r="K939" i="3" s="1"/>
  <c r="I939" i="3"/>
  <c r="J939" i="3" s="1"/>
  <c r="H931" i="3"/>
  <c r="K931" i="3" s="1"/>
  <c r="G931" i="3"/>
  <c r="I931" i="3"/>
  <c r="J931" i="3" s="1"/>
  <c r="H923" i="3"/>
  <c r="K923" i="3" s="1"/>
  <c r="G923" i="3"/>
  <c r="I923" i="3"/>
  <c r="J923" i="3" s="1"/>
  <c r="G915" i="3"/>
  <c r="H915" i="3" s="1"/>
  <c r="K915" i="3" s="1"/>
  <c r="I915" i="3"/>
  <c r="J915" i="3" s="1"/>
  <c r="G907" i="3"/>
  <c r="H907" i="3" s="1"/>
  <c r="K907" i="3" s="1"/>
  <c r="I907" i="3"/>
  <c r="J907" i="3" s="1"/>
  <c r="H899" i="3"/>
  <c r="K899" i="3" s="1"/>
  <c r="G899" i="3"/>
  <c r="I899" i="3"/>
  <c r="J899" i="3" s="1"/>
  <c r="G891" i="3"/>
  <c r="H891" i="3" s="1"/>
  <c r="K891" i="3" s="1"/>
  <c r="I891" i="3"/>
  <c r="J891" i="3" s="1"/>
  <c r="H883" i="3"/>
  <c r="K883" i="3" s="1"/>
  <c r="G883" i="3"/>
  <c r="I883" i="3"/>
  <c r="J883" i="3" s="1"/>
  <c r="G875" i="3"/>
  <c r="H875" i="3" s="1"/>
  <c r="K875" i="3" s="1"/>
  <c r="I875" i="3"/>
  <c r="J875" i="3" s="1"/>
  <c r="H867" i="3"/>
  <c r="K867" i="3" s="1"/>
  <c r="G867" i="3"/>
  <c r="I867" i="3"/>
  <c r="J867" i="3" s="1"/>
  <c r="H859" i="3"/>
  <c r="K859" i="3" s="1"/>
  <c r="G859" i="3"/>
  <c r="I859" i="3"/>
  <c r="J859" i="3" s="1"/>
  <c r="G851" i="3"/>
  <c r="H851" i="3" s="1"/>
  <c r="I851" i="3"/>
  <c r="J851" i="3" s="1"/>
  <c r="G843" i="3"/>
  <c r="H843" i="3" s="1"/>
  <c r="K843" i="3" s="1"/>
  <c r="I843" i="3"/>
  <c r="J843" i="3" s="1"/>
  <c r="H835" i="3"/>
  <c r="K835" i="3" s="1"/>
  <c r="G835" i="3"/>
  <c r="I835" i="3"/>
  <c r="J835" i="3" s="1"/>
  <c r="G827" i="3"/>
  <c r="H827" i="3" s="1"/>
  <c r="K827" i="3" s="1"/>
  <c r="I827" i="3"/>
  <c r="J827" i="3" s="1"/>
  <c r="G819" i="3"/>
  <c r="H819" i="3" s="1"/>
  <c r="K819" i="3" s="1"/>
  <c r="I819" i="3"/>
  <c r="J819" i="3" s="1"/>
  <c r="G811" i="3"/>
  <c r="H811" i="3" s="1"/>
  <c r="K811" i="3" s="1"/>
  <c r="I811" i="3"/>
  <c r="J811" i="3" s="1"/>
  <c r="H803" i="3"/>
  <c r="G803" i="3"/>
  <c r="I803" i="3"/>
  <c r="J803" i="3" s="1"/>
  <c r="H795" i="3"/>
  <c r="K795" i="3" s="1"/>
  <c r="G795" i="3"/>
  <c r="I795" i="3"/>
  <c r="J795" i="3" s="1"/>
  <c r="I787" i="3"/>
  <c r="J787" i="3" s="1"/>
  <c r="G787" i="3"/>
  <c r="H787" i="3" s="1"/>
  <c r="K787" i="3" s="1"/>
  <c r="G779" i="3"/>
  <c r="H779" i="3" s="1"/>
  <c r="K779" i="3" s="1"/>
  <c r="I779" i="3"/>
  <c r="J779" i="3" s="1"/>
  <c r="H771" i="3"/>
  <c r="K771" i="3" s="1"/>
  <c r="G771" i="3"/>
  <c r="I771" i="3"/>
  <c r="J771" i="3" s="1"/>
  <c r="G763" i="3"/>
  <c r="H763" i="3" s="1"/>
  <c r="K763" i="3" s="1"/>
  <c r="I763" i="3"/>
  <c r="J763" i="3" s="1"/>
  <c r="G755" i="3"/>
  <c r="H755" i="3" s="1"/>
  <c r="I755" i="3"/>
  <c r="J755" i="3" s="1"/>
  <c r="G747" i="3"/>
  <c r="H747" i="3" s="1"/>
  <c r="I747" i="3"/>
  <c r="J747" i="3" s="1"/>
  <c r="H739" i="3"/>
  <c r="K739" i="3" s="1"/>
  <c r="G739" i="3"/>
  <c r="I739" i="3"/>
  <c r="J739" i="3" s="1"/>
  <c r="H731" i="3"/>
  <c r="K731" i="3" s="1"/>
  <c r="G731" i="3"/>
  <c r="I731" i="3"/>
  <c r="J731" i="3" s="1"/>
  <c r="G723" i="3"/>
  <c r="H723" i="3" s="1"/>
  <c r="K723" i="3" s="1"/>
  <c r="I723" i="3"/>
  <c r="J723" i="3" s="1"/>
  <c r="G715" i="3"/>
  <c r="H715" i="3" s="1"/>
  <c r="K715" i="3" s="1"/>
  <c r="I715" i="3"/>
  <c r="J715" i="3" s="1"/>
  <c r="H707" i="3"/>
  <c r="K707" i="3" s="1"/>
  <c r="G707" i="3"/>
  <c r="I707" i="3"/>
  <c r="J707" i="3" s="1"/>
  <c r="G699" i="3"/>
  <c r="H699" i="3" s="1"/>
  <c r="K699" i="3" s="1"/>
  <c r="I699" i="3"/>
  <c r="J699" i="3" s="1"/>
  <c r="G691" i="3"/>
  <c r="H691" i="3" s="1"/>
  <c r="K691" i="3" s="1"/>
  <c r="I691" i="3"/>
  <c r="J691" i="3" s="1"/>
  <c r="G683" i="3"/>
  <c r="H683" i="3" s="1"/>
  <c r="K683" i="3" s="1"/>
  <c r="I683" i="3"/>
  <c r="J683" i="3" s="1"/>
  <c r="H675" i="3"/>
  <c r="K675" i="3" s="1"/>
  <c r="G675" i="3"/>
  <c r="I675" i="3"/>
  <c r="J675" i="3" s="1"/>
  <c r="H667" i="3"/>
  <c r="K667" i="3" s="1"/>
  <c r="G667" i="3"/>
  <c r="I667" i="3"/>
  <c r="J667" i="3" s="1"/>
  <c r="G659" i="3"/>
  <c r="H659" i="3" s="1"/>
  <c r="K659" i="3" s="1"/>
  <c r="I659" i="3"/>
  <c r="J659" i="3" s="1"/>
  <c r="G651" i="3"/>
  <c r="H651" i="3" s="1"/>
  <c r="I651" i="3"/>
  <c r="J651" i="3" s="1"/>
  <c r="H643" i="3"/>
  <c r="K643" i="3" s="1"/>
  <c r="G643" i="3"/>
  <c r="I643" i="3"/>
  <c r="J643" i="3" s="1"/>
  <c r="G635" i="3"/>
  <c r="H635" i="3" s="1"/>
  <c r="K635" i="3" s="1"/>
  <c r="I635" i="3"/>
  <c r="J635" i="3" s="1"/>
  <c r="G627" i="3"/>
  <c r="H627" i="3" s="1"/>
  <c r="K627" i="3" s="1"/>
  <c r="I627" i="3"/>
  <c r="J627" i="3" s="1"/>
  <c r="G619" i="3"/>
  <c r="H619" i="3" s="1"/>
  <c r="K619" i="3" s="1"/>
  <c r="I619" i="3"/>
  <c r="J619" i="3" s="1"/>
  <c r="I611" i="3"/>
  <c r="J611" i="3" s="1"/>
  <c r="H603" i="3"/>
  <c r="K603" i="3" s="1"/>
  <c r="G603" i="3"/>
  <c r="I603" i="3"/>
  <c r="J603" i="3" s="1"/>
  <c r="G595" i="3"/>
  <c r="H595" i="3" s="1"/>
  <c r="K595" i="3" s="1"/>
  <c r="I595" i="3"/>
  <c r="J595" i="3" s="1"/>
  <c r="H587" i="3"/>
  <c r="K587" i="3" s="1"/>
  <c r="G587" i="3"/>
  <c r="I587" i="3"/>
  <c r="J587" i="3" s="1"/>
  <c r="H579" i="3"/>
  <c r="K579" i="3" s="1"/>
  <c r="G579" i="3"/>
  <c r="I579" i="3"/>
  <c r="J579" i="3" s="1"/>
  <c r="G571" i="3"/>
  <c r="H571" i="3" s="1"/>
  <c r="K571" i="3" s="1"/>
  <c r="I571" i="3"/>
  <c r="J571" i="3" s="1"/>
  <c r="G563" i="3"/>
  <c r="H563" i="3" s="1"/>
  <c r="K563" i="3" s="1"/>
  <c r="I563" i="3"/>
  <c r="J563" i="3" s="1"/>
  <c r="H555" i="3"/>
  <c r="K555" i="3" s="1"/>
  <c r="G555" i="3"/>
  <c r="I555" i="3"/>
  <c r="J555" i="3" s="1"/>
  <c r="G547" i="3"/>
  <c r="H547" i="3" s="1"/>
  <c r="K547" i="3" s="1"/>
  <c r="I547" i="3"/>
  <c r="J547" i="3" s="1"/>
  <c r="H539" i="3"/>
  <c r="K539" i="3" s="1"/>
  <c r="G539" i="3"/>
  <c r="I539" i="3"/>
  <c r="J539" i="3" s="1"/>
  <c r="G531" i="3"/>
  <c r="H531" i="3" s="1"/>
  <c r="K531" i="3" s="1"/>
  <c r="I531" i="3"/>
  <c r="J531" i="3" s="1"/>
  <c r="H523" i="3"/>
  <c r="K523" i="3" s="1"/>
  <c r="G523" i="3"/>
  <c r="I523" i="3"/>
  <c r="J523" i="3" s="1"/>
  <c r="H515" i="3"/>
  <c r="K515" i="3" s="1"/>
  <c r="G515" i="3"/>
  <c r="I515" i="3"/>
  <c r="J515" i="3" s="1"/>
  <c r="G507" i="3"/>
  <c r="H507" i="3" s="1"/>
  <c r="K507" i="3" s="1"/>
  <c r="I507" i="3"/>
  <c r="J507" i="3" s="1"/>
  <c r="G499" i="3"/>
  <c r="H499" i="3" s="1"/>
  <c r="I499" i="3"/>
  <c r="J499" i="3" s="1"/>
  <c r="H491" i="3"/>
  <c r="G491" i="3"/>
  <c r="I491" i="3"/>
  <c r="J491" i="3" s="1"/>
  <c r="G483" i="3"/>
  <c r="H483" i="3" s="1"/>
  <c r="K483" i="3" s="1"/>
  <c r="I483" i="3"/>
  <c r="J483" i="3" s="1"/>
  <c r="G475" i="3"/>
  <c r="H475" i="3" s="1"/>
  <c r="K475" i="3" s="1"/>
  <c r="I475" i="3"/>
  <c r="J475" i="3" s="1"/>
  <c r="G467" i="3"/>
  <c r="H467" i="3" s="1"/>
  <c r="K467" i="3" s="1"/>
  <c r="I467" i="3"/>
  <c r="J467" i="3" s="1"/>
  <c r="H459" i="3"/>
  <c r="K459" i="3" s="1"/>
  <c r="I459" i="3"/>
  <c r="J459" i="3" s="1"/>
  <c r="G459" i="3"/>
  <c r="H451" i="3"/>
  <c r="K451" i="3" s="1"/>
  <c r="G451" i="3"/>
  <c r="I451" i="3"/>
  <c r="J451" i="3" s="1"/>
  <c r="G443" i="3"/>
  <c r="H443" i="3" s="1"/>
  <c r="K443" i="3" s="1"/>
  <c r="I443" i="3"/>
  <c r="J443" i="3" s="1"/>
  <c r="G435" i="3"/>
  <c r="H435" i="3" s="1"/>
  <c r="K435" i="3" s="1"/>
  <c r="I435" i="3"/>
  <c r="J435" i="3" s="1"/>
  <c r="H427" i="3"/>
  <c r="K427" i="3" s="1"/>
  <c r="G427" i="3"/>
  <c r="I427" i="3"/>
  <c r="J427" i="3" s="1"/>
  <c r="G419" i="3"/>
  <c r="H419" i="3" s="1"/>
  <c r="K419" i="3" s="1"/>
  <c r="I419" i="3"/>
  <c r="J419" i="3" s="1"/>
  <c r="G411" i="3"/>
  <c r="H411" i="3" s="1"/>
  <c r="K411" i="3" s="1"/>
  <c r="I411" i="3"/>
  <c r="J411" i="3" s="1"/>
  <c r="G403" i="3"/>
  <c r="H403" i="3" s="1"/>
  <c r="K403" i="3" s="1"/>
  <c r="I403" i="3"/>
  <c r="J403" i="3" s="1"/>
  <c r="H395" i="3"/>
  <c r="G395" i="3"/>
  <c r="I395" i="3"/>
  <c r="J395" i="3" s="1"/>
  <c r="H387" i="3"/>
  <c r="G387" i="3"/>
  <c r="I387" i="3"/>
  <c r="J387" i="3" s="1"/>
  <c r="G379" i="3"/>
  <c r="H379" i="3" s="1"/>
  <c r="K379" i="3" s="1"/>
  <c r="I379" i="3"/>
  <c r="J379" i="3" s="1"/>
  <c r="G371" i="3"/>
  <c r="H371" i="3" s="1"/>
  <c r="K371" i="3" s="1"/>
  <c r="I371" i="3"/>
  <c r="J371" i="3" s="1"/>
  <c r="H363" i="3"/>
  <c r="K363" i="3" s="1"/>
  <c r="G363" i="3"/>
  <c r="I363" i="3"/>
  <c r="J363" i="3" s="1"/>
  <c r="G355" i="3"/>
  <c r="H355" i="3" s="1"/>
  <c r="K355" i="3" s="1"/>
  <c r="I355" i="3"/>
  <c r="J355" i="3" s="1"/>
  <c r="G347" i="3"/>
  <c r="H347" i="3" s="1"/>
  <c r="K347" i="3" s="1"/>
  <c r="I347" i="3"/>
  <c r="J347" i="3" s="1"/>
  <c r="I339" i="3"/>
  <c r="J339" i="3" s="1"/>
  <c r="G339" i="3"/>
  <c r="H339" i="3" s="1"/>
  <c r="K339" i="3" s="1"/>
  <c r="H331" i="3"/>
  <c r="G331" i="3"/>
  <c r="I331" i="3"/>
  <c r="J331" i="3" s="1"/>
  <c r="H323" i="3"/>
  <c r="K323" i="3" s="1"/>
  <c r="G323" i="3"/>
  <c r="I323" i="3"/>
  <c r="J323" i="3" s="1"/>
  <c r="G315" i="3"/>
  <c r="H315" i="3" s="1"/>
  <c r="K315" i="3" s="1"/>
  <c r="I315" i="3"/>
  <c r="J315" i="3" s="1"/>
  <c r="G307" i="3"/>
  <c r="H307" i="3" s="1"/>
  <c r="K307" i="3" s="1"/>
  <c r="I307" i="3"/>
  <c r="J307" i="3" s="1"/>
  <c r="H299" i="3"/>
  <c r="K299" i="3" s="1"/>
  <c r="G299" i="3"/>
  <c r="I299" i="3"/>
  <c r="J299" i="3" s="1"/>
  <c r="G291" i="3"/>
  <c r="H291" i="3" s="1"/>
  <c r="K291" i="3" s="1"/>
  <c r="I291" i="3"/>
  <c r="J291" i="3" s="1"/>
  <c r="G283" i="3"/>
  <c r="H283" i="3" s="1"/>
  <c r="I283" i="3"/>
  <c r="J283" i="3" s="1"/>
  <c r="G275" i="3"/>
  <c r="H275" i="3" s="1"/>
  <c r="K275" i="3" s="1"/>
  <c r="I275" i="3"/>
  <c r="J275" i="3" s="1"/>
  <c r="H267" i="3"/>
  <c r="G267" i="3"/>
  <c r="I267" i="3"/>
  <c r="J267" i="3" s="1"/>
  <c r="H259" i="3"/>
  <c r="K259" i="3" s="1"/>
  <c r="G259" i="3"/>
  <c r="I259" i="3"/>
  <c r="J259" i="3" s="1"/>
  <c r="G251" i="3"/>
  <c r="H251" i="3" s="1"/>
  <c r="K251" i="3" s="1"/>
  <c r="I251" i="3"/>
  <c r="J251" i="3" s="1"/>
  <c r="G243" i="3"/>
  <c r="H243" i="3" s="1"/>
  <c r="K243" i="3" s="1"/>
  <c r="I243" i="3"/>
  <c r="J243" i="3" s="1"/>
  <c r="H235" i="3"/>
  <c r="K235" i="3" s="1"/>
  <c r="G235" i="3"/>
  <c r="I235" i="3"/>
  <c r="J235" i="3" s="1"/>
  <c r="G227" i="3"/>
  <c r="H227" i="3" s="1"/>
  <c r="K227" i="3" s="1"/>
  <c r="I227" i="3"/>
  <c r="J227" i="3" s="1"/>
  <c r="G219" i="3"/>
  <c r="H219" i="3" s="1"/>
  <c r="K219" i="3" s="1"/>
  <c r="I219" i="3"/>
  <c r="J219" i="3" s="1"/>
  <c r="G211" i="3"/>
  <c r="H211" i="3" s="1"/>
  <c r="K211" i="3" s="1"/>
  <c r="I211" i="3"/>
  <c r="J211" i="3" s="1"/>
  <c r="H203" i="3"/>
  <c r="K203" i="3" s="1"/>
  <c r="G203" i="3"/>
  <c r="I203" i="3"/>
  <c r="J203" i="3" s="1"/>
  <c r="H195" i="3"/>
  <c r="K195" i="3" s="1"/>
  <c r="G195" i="3"/>
  <c r="I195" i="3"/>
  <c r="J195" i="3" s="1"/>
  <c r="G187" i="3"/>
  <c r="H187" i="3" s="1"/>
  <c r="K187" i="3" s="1"/>
  <c r="I187" i="3"/>
  <c r="J187" i="3" s="1"/>
  <c r="G179" i="3"/>
  <c r="H179" i="3" s="1"/>
  <c r="K179" i="3" s="1"/>
  <c r="I179" i="3"/>
  <c r="J179" i="3" s="1"/>
  <c r="H171" i="3"/>
  <c r="K171" i="3" s="1"/>
  <c r="G171" i="3"/>
  <c r="I171" i="3"/>
  <c r="J171" i="3" s="1"/>
  <c r="H163" i="3"/>
  <c r="K163" i="3" s="1"/>
  <c r="G163" i="3"/>
  <c r="I163" i="3"/>
  <c r="J163" i="3" s="1"/>
  <c r="G155" i="3"/>
  <c r="H155" i="3" s="1"/>
  <c r="K155" i="3" s="1"/>
  <c r="I155" i="3"/>
  <c r="J155" i="3" s="1"/>
  <c r="G147" i="3"/>
  <c r="H147" i="3" s="1"/>
  <c r="K147" i="3" s="1"/>
  <c r="I147" i="3"/>
  <c r="J147" i="3" s="1"/>
  <c r="H139" i="3"/>
  <c r="K139" i="3" s="1"/>
  <c r="G139" i="3"/>
  <c r="I139" i="3"/>
  <c r="J139" i="3" s="1"/>
  <c r="H131" i="3"/>
  <c r="K131" i="3" s="1"/>
  <c r="G131" i="3"/>
  <c r="I131" i="3"/>
  <c r="J131" i="3" s="1"/>
  <c r="G123" i="3"/>
  <c r="H123" i="3" s="1"/>
  <c r="K123" i="3" s="1"/>
  <c r="I123" i="3"/>
  <c r="J123" i="3" s="1"/>
  <c r="G115" i="3"/>
  <c r="H115" i="3" s="1"/>
  <c r="K115" i="3" s="1"/>
  <c r="I115" i="3"/>
  <c r="J115" i="3" s="1"/>
  <c r="H107" i="3"/>
  <c r="G107" i="3"/>
  <c r="I107" i="3"/>
  <c r="J107" i="3" s="1"/>
  <c r="H99" i="3"/>
  <c r="K99" i="3" s="1"/>
  <c r="G99" i="3"/>
  <c r="I99" i="3"/>
  <c r="J99" i="3" s="1"/>
  <c r="H91" i="3"/>
  <c r="K91" i="3" s="1"/>
  <c r="G91" i="3"/>
  <c r="I91" i="3"/>
  <c r="J91" i="3" s="1"/>
  <c r="G83" i="3"/>
  <c r="H83" i="3" s="1"/>
  <c r="K83" i="3" s="1"/>
  <c r="I83" i="3"/>
  <c r="J83" i="3" s="1"/>
  <c r="H75" i="3"/>
  <c r="K75" i="3" s="1"/>
  <c r="G75" i="3"/>
  <c r="I75" i="3"/>
  <c r="J75" i="3" s="1"/>
  <c r="H67" i="3"/>
  <c r="K67" i="3" s="1"/>
  <c r="G67" i="3"/>
  <c r="I67" i="3"/>
  <c r="J67" i="3" s="1"/>
  <c r="G59" i="3"/>
  <c r="H59" i="3" s="1"/>
  <c r="K59" i="3" s="1"/>
  <c r="I59" i="3"/>
  <c r="J59" i="3" s="1"/>
  <c r="G51" i="3"/>
  <c r="H51" i="3" s="1"/>
  <c r="K51" i="3" s="1"/>
  <c r="I51" i="3"/>
  <c r="J51" i="3" s="1"/>
  <c r="H43" i="3"/>
  <c r="G43" i="3"/>
  <c r="I43" i="3"/>
  <c r="J43" i="3" s="1"/>
  <c r="G35" i="3"/>
  <c r="H35" i="3" s="1"/>
  <c r="K35" i="3" s="1"/>
  <c r="I35" i="3"/>
  <c r="J35" i="3" s="1"/>
  <c r="H27" i="3"/>
  <c r="K27" i="3" s="1"/>
  <c r="G27" i="3"/>
  <c r="I27" i="3"/>
  <c r="J27" i="3" s="1"/>
  <c r="G19" i="3"/>
  <c r="H19" i="3" s="1"/>
  <c r="K19" i="3" s="1"/>
  <c r="I19" i="3"/>
  <c r="J19" i="3" s="1"/>
  <c r="G611" i="3"/>
  <c r="H611" i="3" s="1"/>
  <c r="I1367" i="3"/>
  <c r="J1367" i="3" s="1"/>
  <c r="G1367" i="3"/>
  <c r="H1367" i="3" s="1"/>
  <c r="H1359" i="3"/>
  <c r="K1359" i="3" s="1"/>
  <c r="G1359" i="3"/>
  <c r="I1359" i="3"/>
  <c r="J1359" i="3" s="1"/>
  <c r="G1351" i="3"/>
  <c r="H1351" i="3"/>
  <c r="I1351" i="3"/>
  <c r="J1351" i="3" s="1"/>
  <c r="G1343" i="3"/>
  <c r="H1343" i="3" s="1"/>
  <c r="K1343" i="3" s="1"/>
  <c r="I1343" i="3"/>
  <c r="J1343" i="3" s="1"/>
  <c r="G1335" i="3"/>
  <c r="I1335" i="3"/>
  <c r="J1335" i="3" s="1"/>
  <c r="H1335" i="3"/>
  <c r="K1335" i="3" s="1"/>
  <c r="H1327" i="3"/>
  <c r="K1327" i="3" s="1"/>
  <c r="G1327" i="3"/>
  <c r="I1327" i="3"/>
  <c r="J1327" i="3" s="1"/>
  <c r="H1319" i="3"/>
  <c r="K1319" i="3" s="1"/>
  <c r="G1319" i="3"/>
  <c r="I1319" i="3"/>
  <c r="J1319" i="3" s="1"/>
  <c r="G1311" i="3"/>
  <c r="H1311" i="3" s="1"/>
  <c r="K1311" i="3" s="1"/>
  <c r="I1311" i="3"/>
  <c r="J1311" i="3" s="1"/>
  <c r="G1303" i="3"/>
  <c r="H1303" i="3" s="1"/>
  <c r="K1303" i="3" s="1"/>
  <c r="I1303" i="3"/>
  <c r="J1303" i="3" s="1"/>
  <c r="H1295" i="3"/>
  <c r="K1295" i="3" s="1"/>
  <c r="G1295" i="3"/>
  <c r="I1295" i="3"/>
  <c r="J1295" i="3" s="1"/>
  <c r="G1287" i="3"/>
  <c r="H1287" i="3" s="1"/>
  <c r="K1287" i="3" s="1"/>
  <c r="I1287" i="3"/>
  <c r="J1287" i="3" s="1"/>
  <c r="G1279" i="3"/>
  <c r="H1279" i="3" s="1"/>
  <c r="K1279" i="3" s="1"/>
  <c r="I1279" i="3"/>
  <c r="J1279" i="3" s="1"/>
  <c r="G1271" i="3"/>
  <c r="H1271" i="3" s="1"/>
  <c r="K1271" i="3" s="1"/>
  <c r="I1271" i="3"/>
  <c r="J1271" i="3" s="1"/>
  <c r="H1263" i="3"/>
  <c r="K1263" i="3" s="1"/>
  <c r="G1263" i="3"/>
  <c r="I1263" i="3"/>
  <c r="J1263" i="3" s="1"/>
  <c r="H1255" i="3"/>
  <c r="G1255" i="3"/>
  <c r="I1255" i="3"/>
  <c r="J1255" i="3" s="1"/>
  <c r="G1247" i="3"/>
  <c r="H1247" i="3" s="1"/>
  <c r="K1247" i="3" s="1"/>
  <c r="I1247" i="3"/>
  <c r="J1247" i="3" s="1"/>
  <c r="G1239" i="3"/>
  <c r="H1239" i="3" s="1"/>
  <c r="I1239" i="3"/>
  <c r="J1239" i="3" s="1"/>
  <c r="H1231" i="3"/>
  <c r="K1231" i="3" s="1"/>
  <c r="I1231" i="3"/>
  <c r="J1231" i="3" s="1"/>
  <c r="G1231" i="3"/>
  <c r="G1223" i="3"/>
  <c r="H1223" i="3" s="1"/>
  <c r="I1223" i="3"/>
  <c r="J1223" i="3" s="1"/>
  <c r="G1215" i="3"/>
  <c r="H1215" i="3" s="1"/>
  <c r="K1215" i="3" s="1"/>
  <c r="I1215" i="3"/>
  <c r="J1215" i="3" s="1"/>
  <c r="G1207" i="3"/>
  <c r="H1207" i="3" s="1"/>
  <c r="I1207" i="3"/>
  <c r="J1207" i="3" s="1"/>
  <c r="H1199" i="3"/>
  <c r="K1199" i="3" s="1"/>
  <c r="G1199" i="3"/>
  <c r="I1199" i="3"/>
  <c r="J1199" i="3" s="1"/>
  <c r="H1191" i="3"/>
  <c r="G1191" i="3"/>
  <c r="I1191" i="3"/>
  <c r="J1191" i="3" s="1"/>
  <c r="G1183" i="3"/>
  <c r="H1183" i="3" s="1"/>
  <c r="K1183" i="3" s="1"/>
  <c r="I1183" i="3"/>
  <c r="J1183" i="3" s="1"/>
  <c r="H1175" i="3"/>
  <c r="I1175" i="3"/>
  <c r="J1175" i="3" s="1"/>
  <c r="H1167" i="3"/>
  <c r="K1167" i="3" s="1"/>
  <c r="G1167" i="3"/>
  <c r="I1167" i="3"/>
  <c r="J1167" i="3" s="1"/>
  <c r="G1159" i="3"/>
  <c r="H1159" i="3" s="1"/>
  <c r="K1159" i="3" s="1"/>
  <c r="I1159" i="3"/>
  <c r="J1159" i="3" s="1"/>
  <c r="G1151" i="3"/>
  <c r="H1151" i="3"/>
  <c r="K1151" i="3" s="1"/>
  <c r="I1151" i="3"/>
  <c r="J1151" i="3" s="1"/>
  <c r="H1143" i="3"/>
  <c r="K1143" i="3" s="1"/>
  <c r="G1143" i="3"/>
  <c r="I1143" i="3"/>
  <c r="J1143" i="3" s="1"/>
  <c r="G1135" i="3"/>
  <c r="H1135" i="3" s="1"/>
  <c r="K1135" i="3" s="1"/>
  <c r="I1135" i="3"/>
  <c r="J1135" i="3" s="1"/>
  <c r="G1127" i="3"/>
  <c r="H1127" i="3"/>
  <c r="I1127" i="3"/>
  <c r="J1127" i="3" s="1"/>
  <c r="G1119" i="3"/>
  <c r="H1119" i="3" s="1"/>
  <c r="K1119" i="3" s="1"/>
  <c r="I1119" i="3"/>
  <c r="J1119" i="3" s="1"/>
  <c r="H1111" i="3"/>
  <c r="K1111" i="3" s="1"/>
  <c r="G1111" i="3"/>
  <c r="I1111" i="3"/>
  <c r="J1111" i="3" s="1"/>
  <c r="H1103" i="3"/>
  <c r="G1103" i="3"/>
  <c r="I1103" i="3"/>
  <c r="J1103" i="3" s="1"/>
  <c r="G1095" i="3"/>
  <c r="H1095" i="3" s="1"/>
  <c r="I1095" i="3"/>
  <c r="J1095" i="3" s="1"/>
  <c r="G1087" i="3"/>
  <c r="H1087" i="3" s="1"/>
  <c r="K1087" i="3" s="1"/>
  <c r="I1087" i="3"/>
  <c r="J1087" i="3" s="1"/>
  <c r="H1079" i="3"/>
  <c r="K1079" i="3" s="1"/>
  <c r="G1079" i="3"/>
  <c r="I1079" i="3"/>
  <c r="J1079" i="3" s="1"/>
  <c r="G1071" i="3"/>
  <c r="H1071" i="3" s="1"/>
  <c r="K1071" i="3" s="1"/>
  <c r="I1071" i="3"/>
  <c r="J1071" i="3" s="1"/>
  <c r="G1063" i="3"/>
  <c r="H1063" i="3" s="1"/>
  <c r="K1063" i="3" s="1"/>
  <c r="I1063" i="3"/>
  <c r="J1063" i="3" s="1"/>
  <c r="G1055" i="3"/>
  <c r="H1055" i="3"/>
  <c r="K1055" i="3" s="1"/>
  <c r="I1055" i="3"/>
  <c r="J1055" i="3" s="1"/>
  <c r="H1047" i="3"/>
  <c r="K1047" i="3" s="1"/>
  <c r="G1047" i="3"/>
  <c r="I1047" i="3"/>
  <c r="J1047" i="3" s="1"/>
  <c r="H1039" i="3"/>
  <c r="K1039" i="3" s="1"/>
  <c r="G1039" i="3"/>
  <c r="I1039" i="3"/>
  <c r="J1039" i="3" s="1"/>
  <c r="G1031" i="3"/>
  <c r="H1031" i="3" s="1"/>
  <c r="K1031" i="3" s="1"/>
  <c r="I1031" i="3"/>
  <c r="J1031" i="3" s="1"/>
  <c r="G1023" i="3"/>
  <c r="H1023" i="3" s="1"/>
  <c r="K1023" i="3" s="1"/>
  <c r="I1023" i="3"/>
  <c r="J1023" i="3" s="1"/>
  <c r="H1015" i="3"/>
  <c r="K1015" i="3" s="1"/>
  <c r="G1015" i="3"/>
  <c r="I1015" i="3"/>
  <c r="J1015" i="3" s="1"/>
  <c r="G1007" i="3"/>
  <c r="H1007" i="3" s="1"/>
  <c r="K1007" i="3" s="1"/>
  <c r="I1007" i="3"/>
  <c r="J1007" i="3" s="1"/>
  <c r="G999" i="3"/>
  <c r="H999" i="3" s="1"/>
  <c r="K999" i="3" s="1"/>
  <c r="I999" i="3"/>
  <c r="J999" i="3" s="1"/>
  <c r="G991" i="3"/>
  <c r="H991" i="3" s="1"/>
  <c r="K991" i="3" s="1"/>
  <c r="I991" i="3"/>
  <c r="J991" i="3" s="1"/>
  <c r="H983" i="3"/>
  <c r="G983" i="3"/>
  <c r="I983" i="3"/>
  <c r="J983" i="3" s="1"/>
  <c r="H975" i="3"/>
  <c r="K975" i="3" s="1"/>
  <c r="I975" i="3"/>
  <c r="J975" i="3" s="1"/>
  <c r="G975" i="3"/>
  <c r="G967" i="3"/>
  <c r="H967" i="3" s="1"/>
  <c r="K967" i="3" s="1"/>
  <c r="I967" i="3"/>
  <c r="J967" i="3" s="1"/>
  <c r="G959" i="3"/>
  <c r="H959" i="3" s="1"/>
  <c r="I959" i="3"/>
  <c r="J959" i="3" s="1"/>
  <c r="H951" i="3"/>
  <c r="K951" i="3" s="1"/>
  <c r="G951" i="3"/>
  <c r="I951" i="3"/>
  <c r="J951" i="3" s="1"/>
  <c r="G943" i="3"/>
  <c r="H943" i="3" s="1"/>
  <c r="I943" i="3"/>
  <c r="J943" i="3" s="1"/>
  <c r="G935" i="3"/>
  <c r="H935" i="3" s="1"/>
  <c r="K935" i="3" s="1"/>
  <c r="I935" i="3"/>
  <c r="J935" i="3" s="1"/>
  <c r="G927" i="3"/>
  <c r="H927" i="3" s="1"/>
  <c r="K927" i="3" s="1"/>
  <c r="I927" i="3"/>
  <c r="J927" i="3" s="1"/>
  <c r="H919" i="3"/>
  <c r="K919" i="3" s="1"/>
  <c r="G919" i="3"/>
  <c r="I919" i="3"/>
  <c r="J919" i="3" s="1"/>
  <c r="H911" i="3"/>
  <c r="K911" i="3" s="1"/>
  <c r="G911" i="3"/>
  <c r="I911" i="3"/>
  <c r="J911" i="3" s="1"/>
  <c r="G903" i="3"/>
  <c r="H903" i="3" s="1"/>
  <c r="K903" i="3" s="1"/>
  <c r="I903" i="3"/>
  <c r="J903" i="3" s="1"/>
  <c r="G895" i="3"/>
  <c r="H895" i="3" s="1"/>
  <c r="K895" i="3" s="1"/>
  <c r="I895" i="3"/>
  <c r="J895" i="3" s="1"/>
  <c r="H887" i="3"/>
  <c r="K887" i="3" s="1"/>
  <c r="G887" i="3"/>
  <c r="I887" i="3"/>
  <c r="J887" i="3" s="1"/>
  <c r="G879" i="3"/>
  <c r="H879" i="3" s="1"/>
  <c r="I879" i="3"/>
  <c r="J879" i="3" s="1"/>
  <c r="G871" i="3"/>
  <c r="H871" i="3" s="1"/>
  <c r="I871" i="3"/>
  <c r="J871" i="3" s="1"/>
  <c r="G863" i="3"/>
  <c r="H863" i="3" s="1"/>
  <c r="K863" i="3" s="1"/>
  <c r="I863" i="3"/>
  <c r="J863" i="3" s="1"/>
  <c r="H855" i="3"/>
  <c r="G855" i="3"/>
  <c r="I855" i="3"/>
  <c r="J855" i="3" s="1"/>
  <c r="H847" i="3"/>
  <c r="K847" i="3" s="1"/>
  <c r="G847" i="3"/>
  <c r="I847" i="3"/>
  <c r="J847" i="3" s="1"/>
  <c r="G839" i="3"/>
  <c r="H839" i="3" s="1"/>
  <c r="K839" i="3" s="1"/>
  <c r="I839" i="3"/>
  <c r="J839" i="3" s="1"/>
  <c r="G831" i="3"/>
  <c r="H831" i="3" s="1"/>
  <c r="K831" i="3" s="1"/>
  <c r="I831" i="3"/>
  <c r="J831" i="3" s="1"/>
  <c r="H823" i="3"/>
  <c r="K823" i="3" s="1"/>
  <c r="G823" i="3"/>
  <c r="I823" i="3"/>
  <c r="J823" i="3" s="1"/>
  <c r="H815" i="3"/>
  <c r="K815" i="3" s="1"/>
  <c r="I815" i="3"/>
  <c r="J815" i="3" s="1"/>
  <c r="G815" i="3"/>
  <c r="G807" i="3"/>
  <c r="H807" i="3" s="1"/>
  <c r="K807" i="3" s="1"/>
  <c r="I807" i="3"/>
  <c r="J807" i="3" s="1"/>
  <c r="G799" i="3"/>
  <c r="H799" i="3" s="1"/>
  <c r="K799" i="3" s="1"/>
  <c r="I799" i="3"/>
  <c r="J799" i="3" s="1"/>
  <c r="H791" i="3"/>
  <c r="K791" i="3" s="1"/>
  <c r="G791" i="3"/>
  <c r="I791" i="3"/>
  <c r="J791" i="3" s="1"/>
  <c r="G783" i="3"/>
  <c r="H783" i="3" s="1"/>
  <c r="I783" i="3"/>
  <c r="J783" i="3" s="1"/>
  <c r="G775" i="3"/>
  <c r="H775" i="3" s="1"/>
  <c r="K775" i="3" s="1"/>
  <c r="I775" i="3"/>
  <c r="J775" i="3" s="1"/>
  <c r="G767" i="3"/>
  <c r="H767" i="3" s="1"/>
  <c r="I767" i="3"/>
  <c r="J767" i="3" s="1"/>
  <c r="H759" i="3"/>
  <c r="K759" i="3" s="1"/>
  <c r="G759" i="3"/>
  <c r="I759" i="3"/>
  <c r="J759" i="3" s="1"/>
  <c r="H751" i="3"/>
  <c r="G751" i="3"/>
  <c r="I751" i="3"/>
  <c r="J751" i="3" s="1"/>
  <c r="G743" i="3"/>
  <c r="H743" i="3" s="1"/>
  <c r="K743" i="3" s="1"/>
  <c r="I743" i="3"/>
  <c r="J743" i="3" s="1"/>
  <c r="G735" i="3"/>
  <c r="H735" i="3" s="1"/>
  <c r="K735" i="3" s="1"/>
  <c r="I735" i="3"/>
  <c r="J735" i="3" s="1"/>
  <c r="H727" i="3"/>
  <c r="K727" i="3" s="1"/>
  <c r="G727" i="3"/>
  <c r="I727" i="3"/>
  <c r="J727" i="3" s="1"/>
  <c r="G719" i="3"/>
  <c r="H719" i="3" s="1"/>
  <c r="K719" i="3" s="1"/>
  <c r="I719" i="3"/>
  <c r="J719" i="3" s="1"/>
  <c r="G711" i="3"/>
  <c r="H711" i="3" s="1"/>
  <c r="K711" i="3" s="1"/>
  <c r="I711" i="3"/>
  <c r="J711" i="3" s="1"/>
  <c r="G703" i="3"/>
  <c r="H703" i="3" s="1"/>
  <c r="K703" i="3" s="1"/>
  <c r="I703" i="3"/>
  <c r="J703" i="3" s="1"/>
  <c r="H695" i="3"/>
  <c r="K695" i="3" s="1"/>
  <c r="G695" i="3"/>
  <c r="I695" i="3"/>
  <c r="J695" i="3" s="1"/>
  <c r="H687" i="3"/>
  <c r="G687" i="3"/>
  <c r="I687" i="3"/>
  <c r="J687" i="3" s="1"/>
  <c r="H679" i="3"/>
  <c r="K679" i="3" s="1"/>
  <c r="G679" i="3"/>
  <c r="I679" i="3"/>
  <c r="J679" i="3" s="1"/>
  <c r="G671" i="3"/>
  <c r="H671" i="3" s="1"/>
  <c r="I671" i="3"/>
  <c r="J671" i="3" s="1"/>
  <c r="H663" i="3"/>
  <c r="K663" i="3" s="1"/>
  <c r="G663" i="3"/>
  <c r="I663" i="3"/>
  <c r="J663" i="3" s="1"/>
  <c r="H655" i="3"/>
  <c r="K655" i="3" s="1"/>
  <c r="G655" i="3"/>
  <c r="I655" i="3"/>
  <c r="J655" i="3" s="1"/>
  <c r="G647" i="3"/>
  <c r="H647" i="3" s="1"/>
  <c r="K647" i="3" s="1"/>
  <c r="I647" i="3"/>
  <c r="J647" i="3" s="1"/>
  <c r="G639" i="3"/>
  <c r="H639" i="3" s="1"/>
  <c r="I639" i="3"/>
  <c r="J639" i="3" s="1"/>
  <c r="H631" i="3"/>
  <c r="G631" i="3"/>
  <c r="I631" i="3"/>
  <c r="J631" i="3" s="1"/>
  <c r="H623" i="3"/>
  <c r="G623" i="3"/>
  <c r="I623" i="3"/>
  <c r="J623" i="3" s="1"/>
  <c r="H615" i="3"/>
  <c r="K615" i="3" s="1"/>
  <c r="G615" i="3"/>
  <c r="I615" i="3"/>
  <c r="J615" i="3" s="1"/>
  <c r="G607" i="3"/>
  <c r="H607" i="3" s="1"/>
  <c r="K607" i="3" s="1"/>
  <c r="I607" i="3"/>
  <c r="J607" i="3" s="1"/>
  <c r="H599" i="3"/>
  <c r="G599" i="3"/>
  <c r="I599" i="3"/>
  <c r="J599" i="3" s="1"/>
  <c r="H591" i="3"/>
  <c r="K591" i="3" s="1"/>
  <c r="G591" i="3"/>
  <c r="I591" i="3"/>
  <c r="J591" i="3" s="1"/>
  <c r="H583" i="3"/>
  <c r="K583" i="3" s="1"/>
  <c r="G583" i="3"/>
  <c r="I583" i="3"/>
  <c r="J583" i="3" s="1"/>
  <c r="G575" i="3"/>
  <c r="H575" i="3" s="1"/>
  <c r="K575" i="3" s="1"/>
  <c r="I575" i="3"/>
  <c r="J575" i="3" s="1"/>
  <c r="H567" i="3"/>
  <c r="G567" i="3"/>
  <c r="I567" i="3"/>
  <c r="J567" i="3" s="1"/>
  <c r="H559" i="3"/>
  <c r="K559" i="3" s="1"/>
  <c r="G559" i="3"/>
  <c r="I559" i="3"/>
  <c r="J559" i="3" s="1"/>
  <c r="G551" i="3"/>
  <c r="H551" i="3" s="1"/>
  <c r="K551" i="3" s="1"/>
  <c r="I551" i="3"/>
  <c r="J551" i="3" s="1"/>
  <c r="G543" i="3"/>
  <c r="H543" i="3" s="1"/>
  <c r="K543" i="3" s="1"/>
  <c r="I543" i="3"/>
  <c r="J543" i="3" s="1"/>
  <c r="H535" i="3"/>
  <c r="G535" i="3"/>
  <c r="I535" i="3"/>
  <c r="J535" i="3" s="1"/>
  <c r="G527" i="3"/>
  <c r="H527" i="3" s="1"/>
  <c r="K527" i="3" s="1"/>
  <c r="I527" i="3"/>
  <c r="J527" i="3" s="1"/>
  <c r="G519" i="3"/>
  <c r="H519" i="3" s="1"/>
  <c r="K519" i="3" s="1"/>
  <c r="I519" i="3"/>
  <c r="J519" i="3" s="1"/>
  <c r="G511" i="3"/>
  <c r="H511" i="3" s="1"/>
  <c r="K511" i="3" s="1"/>
  <c r="I511" i="3"/>
  <c r="J511" i="3" s="1"/>
  <c r="H503" i="3"/>
  <c r="K503" i="3" s="1"/>
  <c r="G503" i="3"/>
  <c r="I503" i="3"/>
  <c r="J503" i="3" s="1"/>
  <c r="G495" i="3"/>
  <c r="H495" i="3" s="1"/>
  <c r="K495" i="3" s="1"/>
  <c r="I495" i="3"/>
  <c r="J495" i="3" s="1"/>
  <c r="G487" i="3"/>
  <c r="H487" i="3" s="1"/>
  <c r="K487" i="3" s="1"/>
  <c r="I487" i="3"/>
  <c r="J487" i="3" s="1"/>
  <c r="G479" i="3"/>
  <c r="H479" i="3" s="1"/>
  <c r="I479" i="3"/>
  <c r="J479" i="3" s="1"/>
  <c r="H471" i="3"/>
  <c r="K471" i="3" s="1"/>
  <c r="G471" i="3"/>
  <c r="I471" i="3"/>
  <c r="J471" i="3" s="1"/>
  <c r="G463" i="3"/>
  <c r="H463" i="3" s="1"/>
  <c r="K463" i="3" s="1"/>
  <c r="I463" i="3"/>
  <c r="J463" i="3" s="1"/>
  <c r="G455" i="3"/>
  <c r="H455" i="3" s="1"/>
  <c r="K455" i="3" s="1"/>
  <c r="I455" i="3"/>
  <c r="J455" i="3" s="1"/>
  <c r="G447" i="3"/>
  <c r="H447" i="3" s="1"/>
  <c r="K447" i="3" s="1"/>
  <c r="I447" i="3"/>
  <c r="J447" i="3" s="1"/>
  <c r="H439" i="3"/>
  <c r="K439" i="3" s="1"/>
  <c r="G439" i="3"/>
  <c r="I439" i="3"/>
  <c r="J439" i="3" s="1"/>
  <c r="G431" i="3"/>
  <c r="H431" i="3" s="1"/>
  <c r="I431" i="3"/>
  <c r="J431" i="3" s="1"/>
  <c r="G423" i="3"/>
  <c r="H423" i="3" s="1"/>
  <c r="K423" i="3" s="1"/>
  <c r="I423" i="3"/>
  <c r="J423" i="3" s="1"/>
  <c r="G415" i="3"/>
  <c r="H415" i="3" s="1"/>
  <c r="K415" i="3" s="1"/>
  <c r="I415" i="3"/>
  <c r="J415" i="3" s="1"/>
  <c r="H407" i="3"/>
  <c r="G407" i="3"/>
  <c r="I407" i="3"/>
  <c r="J407" i="3" s="1"/>
  <c r="G399" i="3"/>
  <c r="H399" i="3" s="1"/>
  <c r="K399" i="3" s="1"/>
  <c r="I399" i="3"/>
  <c r="J399" i="3" s="1"/>
  <c r="I391" i="3"/>
  <c r="J391" i="3" s="1"/>
  <c r="G391" i="3"/>
  <c r="H391" i="3" s="1"/>
  <c r="K391" i="3" s="1"/>
  <c r="G383" i="3"/>
  <c r="H383" i="3" s="1"/>
  <c r="I383" i="3"/>
  <c r="J383" i="3" s="1"/>
  <c r="H375" i="3"/>
  <c r="G375" i="3"/>
  <c r="I375" i="3"/>
  <c r="J375" i="3" s="1"/>
  <c r="H367" i="3"/>
  <c r="K367" i="3" s="1"/>
  <c r="G367" i="3"/>
  <c r="I367" i="3"/>
  <c r="J367" i="3" s="1"/>
  <c r="H359" i="3"/>
  <c r="K359" i="3" s="1"/>
  <c r="G359" i="3"/>
  <c r="I359" i="3"/>
  <c r="J359" i="3" s="1"/>
  <c r="G351" i="3"/>
  <c r="H351" i="3" s="1"/>
  <c r="K351" i="3" s="1"/>
  <c r="I351" i="3"/>
  <c r="J351" i="3" s="1"/>
  <c r="H343" i="3"/>
  <c r="K343" i="3" s="1"/>
  <c r="G343" i="3"/>
  <c r="I343" i="3"/>
  <c r="J343" i="3" s="1"/>
  <c r="H335" i="3"/>
  <c r="G335" i="3"/>
  <c r="I335" i="3"/>
  <c r="J335" i="3" s="1"/>
  <c r="H327" i="3"/>
  <c r="K327" i="3" s="1"/>
  <c r="G327" i="3"/>
  <c r="I327" i="3"/>
  <c r="J327" i="3" s="1"/>
  <c r="G319" i="3"/>
  <c r="H319" i="3" s="1"/>
  <c r="K319" i="3" s="1"/>
  <c r="I319" i="3"/>
  <c r="J319" i="3" s="1"/>
  <c r="H311" i="3"/>
  <c r="G311" i="3"/>
  <c r="I311" i="3"/>
  <c r="J311" i="3" s="1"/>
  <c r="H303" i="3"/>
  <c r="G303" i="3"/>
  <c r="I303" i="3"/>
  <c r="J303" i="3" s="1"/>
  <c r="G295" i="3"/>
  <c r="H295" i="3" s="1"/>
  <c r="K295" i="3" s="1"/>
  <c r="I295" i="3"/>
  <c r="J295" i="3" s="1"/>
  <c r="G287" i="3"/>
  <c r="H287" i="3" s="1"/>
  <c r="I287" i="3"/>
  <c r="J287" i="3" s="1"/>
  <c r="H279" i="3"/>
  <c r="G279" i="3"/>
  <c r="I279" i="3"/>
  <c r="J279" i="3" s="1"/>
  <c r="G271" i="3"/>
  <c r="H271" i="3" s="1"/>
  <c r="K271" i="3" s="1"/>
  <c r="I271" i="3"/>
  <c r="J271" i="3" s="1"/>
  <c r="G263" i="3"/>
  <c r="H263" i="3" s="1"/>
  <c r="K263" i="3" s="1"/>
  <c r="I263" i="3"/>
  <c r="J263" i="3" s="1"/>
  <c r="G255" i="3"/>
  <c r="H255" i="3" s="1"/>
  <c r="K255" i="3" s="1"/>
  <c r="I255" i="3"/>
  <c r="J255" i="3" s="1"/>
  <c r="G247" i="3"/>
  <c r="H247" i="3" s="1"/>
  <c r="K247" i="3" s="1"/>
  <c r="I247" i="3"/>
  <c r="J247" i="3" s="1"/>
  <c r="G239" i="3"/>
  <c r="H239" i="3" s="1"/>
  <c r="I239" i="3"/>
  <c r="J239" i="3" s="1"/>
  <c r="G231" i="3"/>
  <c r="H231" i="3" s="1"/>
  <c r="K231" i="3" s="1"/>
  <c r="I231" i="3"/>
  <c r="J231" i="3" s="1"/>
  <c r="G223" i="3"/>
  <c r="H223" i="3" s="1"/>
  <c r="K223" i="3" s="1"/>
  <c r="I223" i="3"/>
  <c r="J223" i="3" s="1"/>
  <c r="H215" i="3"/>
  <c r="K215" i="3" s="1"/>
  <c r="G215" i="3"/>
  <c r="I215" i="3"/>
  <c r="J215" i="3" s="1"/>
  <c r="H207" i="3"/>
  <c r="G207" i="3"/>
  <c r="I207" i="3"/>
  <c r="J207" i="3" s="1"/>
  <c r="H199" i="3"/>
  <c r="K199" i="3" s="1"/>
  <c r="G199" i="3"/>
  <c r="I199" i="3"/>
  <c r="J199" i="3" s="1"/>
  <c r="G191" i="3"/>
  <c r="H191" i="3" s="1"/>
  <c r="K191" i="3" s="1"/>
  <c r="I191" i="3"/>
  <c r="J191" i="3" s="1"/>
  <c r="G183" i="3"/>
  <c r="H183" i="3" s="1"/>
  <c r="I183" i="3"/>
  <c r="J183" i="3" s="1"/>
  <c r="H175" i="3"/>
  <c r="G175" i="3"/>
  <c r="I175" i="3"/>
  <c r="J175" i="3" s="1"/>
  <c r="H167" i="3"/>
  <c r="G167" i="3"/>
  <c r="I167" i="3"/>
  <c r="J167" i="3" s="1"/>
  <c r="G159" i="3"/>
  <c r="H159" i="3" s="1"/>
  <c r="K159" i="3" s="1"/>
  <c r="I159" i="3"/>
  <c r="J159" i="3" s="1"/>
  <c r="H151" i="3"/>
  <c r="K151" i="3" s="1"/>
  <c r="G151" i="3"/>
  <c r="I151" i="3"/>
  <c r="J151" i="3" s="1"/>
  <c r="G143" i="3"/>
  <c r="H143" i="3" s="1"/>
  <c r="K143" i="3" s="1"/>
  <c r="I143" i="3"/>
  <c r="J143" i="3" s="1"/>
  <c r="G135" i="3"/>
  <c r="H135" i="3" s="1"/>
  <c r="K135" i="3" s="1"/>
  <c r="I135" i="3"/>
  <c r="J135" i="3" s="1"/>
  <c r="G127" i="3"/>
  <c r="H127" i="3" s="1"/>
  <c r="K127" i="3" s="1"/>
  <c r="I127" i="3"/>
  <c r="J127" i="3" s="1"/>
  <c r="G119" i="3"/>
  <c r="H119" i="3" s="1"/>
  <c r="I119" i="3"/>
  <c r="J119" i="3" s="1"/>
  <c r="G111" i="3"/>
  <c r="H111" i="3" s="1"/>
  <c r="I111" i="3"/>
  <c r="J111" i="3" s="1"/>
  <c r="G103" i="3"/>
  <c r="H103" i="3" s="1"/>
  <c r="K103" i="3" s="1"/>
  <c r="I103" i="3"/>
  <c r="J103" i="3" s="1"/>
  <c r="G95" i="3"/>
  <c r="H95" i="3" s="1"/>
  <c r="K95" i="3" s="1"/>
  <c r="I95" i="3"/>
  <c r="J95" i="3" s="1"/>
  <c r="H87" i="3"/>
  <c r="G87" i="3"/>
  <c r="I87" i="3"/>
  <c r="J87" i="3" s="1"/>
  <c r="H79" i="3"/>
  <c r="G79" i="3"/>
  <c r="I79" i="3"/>
  <c r="J79" i="3" s="1"/>
  <c r="G71" i="3"/>
  <c r="H71" i="3" s="1"/>
  <c r="K71" i="3" s="1"/>
  <c r="I71" i="3"/>
  <c r="J71" i="3" s="1"/>
  <c r="G63" i="3"/>
  <c r="H63" i="3" s="1"/>
  <c r="I63" i="3"/>
  <c r="J63" i="3" s="1"/>
  <c r="H55" i="3"/>
  <c r="K55" i="3" s="1"/>
  <c r="G55" i="3"/>
  <c r="I55" i="3"/>
  <c r="J55" i="3" s="1"/>
  <c r="G47" i="3"/>
  <c r="H47" i="3" s="1"/>
  <c r="K47" i="3" s="1"/>
  <c r="I47" i="3"/>
  <c r="J47" i="3" s="1"/>
  <c r="G39" i="3"/>
  <c r="H39" i="3" s="1"/>
  <c r="I39" i="3"/>
  <c r="J39" i="3" s="1"/>
  <c r="G31" i="3"/>
  <c r="H31" i="3" s="1"/>
  <c r="K31" i="3" s="1"/>
  <c r="I31" i="3"/>
  <c r="J31" i="3" s="1"/>
  <c r="H23" i="3"/>
  <c r="G23" i="3"/>
  <c r="I23" i="3"/>
  <c r="J23" i="3" s="1"/>
  <c r="G15" i="3"/>
  <c r="H15" i="3" s="1"/>
  <c r="G1074" i="3"/>
  <c r="H1074" i="3" s="1"/>
  <c r="G1066" i="3"/>
  <c r="H1066" i="3" s="1"/>
  <c r="K1066" i="3" s="1"/>
  <c r="G1058" i="3"/>
  <c r="H1058" i="3" s="1"/>
  <c r="K1058" i="3" s="1"/>
  <c r="G1050" i="3"/>
  <c r="H1050" i="3" s="1"/>
  <c r="K1050" i="3" s="1"/>
  <c r="H1042" i="3"/>
  <c r="K1042" i="3" s="1"/>
  <c r="G1042" i="3"/>
  <c r="H1034" i="3"/>
  <c r="G1034" i="3"/>
  <c r="G1026" i="3"/>
  <c r="H1026" i="3" s="1"/>
  <c r="H1018" i="3"/>
  <c r="G1018" i="3"/>
  <c r="G1010" i="3"/>
  <c r="H1010" i="3" s="1"/>
  <c r="K1010" i="3" s="1"/>
  <c r="G1002" i="3"/>
  <c r="H1002" i="3" s="1"/>
  <c r="G994" i="3"/>
  <c r="H994" i="3" s="1"/>
  <c r="K994" i="3" s="1"/>
  <c r="G986" i="3"/>
  <c r="H986" i="3" s="1"/>
  <c r="K986" i="3" s="1"/>
  <c r="G978" i="3"/>
  <c r="H978" i="3" s="1"/>
  <c r="K978" i="3" s="1"/>
  <c r="H970" i="3"/>
  <c r="G970" i="3"/>
  <c r="G962" i="3"/>
  <c r="H962" i="3" s="1"/>
  <c r="K962" i="3" s="1"/>
  <c r="G954" i="3"/>
  <c r="H954" i="3" s="1"/>
  <c r="H946" i="3"/>
  <c r="K946" i="3" s="1"/>
  <c r="G946" i="3"/>
  <c r="G938" i="3"/>
  <c r="H938" i="3" s="1"/>
  <c r="K938" i="3" s="1"/>
  <c r="G930" i="3"/>
  <c r="H930" i="3" s="1"/>
  <c r="H922" i="3"/>
  <c r="K922" i="3" s="1"/>
  <c r="G922" i="3"/>
  <c r="G914" i="3"/>
  <c r="H914" i="3" s="1"/>
  <c r="K914" i="3" s="1"/>
  <c r="G906" i="3"/>
  <c r="H906" i="3" s="1"/>
  <c r="K906" i="3" s="1"/>
  <c r="G898" i="3"/>
  <c r="H898" i="3" s="1"/>
  <c r="G890" i="3"/>
  <c r="H890" i="3"/>
  <c r="K890" i="3" s="1"/>
  <c r="G882" i="3"/>
  <c r="H882" i="3" s="1"/>
  <c r="K882" i="3" s="1"/>
  <c r="H874" i="3"/>
  <c r="K874" i="3" s="1"/>
  <c r="G874" i="3"/>
  <c r="G866" i="3"/>
  <c r="H866" i="3" s="1"/>
  <c r="G858" i="3"/>
  <c r="H858" i="3" s="1"/>
  <c r="K858" i="3" s="1"/>
  <c r="H850" i="3"/>
  <c r="K850" i="3" s="1"/>
  <c r="G850" i="3"/>
  <c r="G842" i="3"/>
  <c r="H842" i="3" s="1"/>
  <c r="K842" i="3" s="1"/>
  <c r="G834" i="3"/>
  <c r="H834" i="3"/>
  <c r="K834" i="3" s="1"/>
  <c r="H826" i="3"/>
  <c r="K826" i="3" s="1"/>
  <c r="G826" i="3"/>
  <c r="H818" i="3"/>
  <c r="K818" i="3" s="1"/>
  <c r="G818" i="3"/>
  <c r="G810" i="3"/>
  <c r="H810" i="3" s="1"/>
  <c r="K810" i="3" s="1"/>
  <c r="G802" i="3"/>
  <c r="H802" i="3" s="1"/>
  <c r="K802" i="3" s="1"/>
  <c r="H794" i="3"/>
  <c r="K794" i="3" s="1"/>
  <c r="G794" i="3"/>
  <c r="G786" i="3"/>
  <c r="H786" i="3" s="1"/>
  <c r="K786" i="3" s="1"/>
  <c r="G778" i="3"/>
  <c r="H778" i="3" s="1"/>
  <c r="K778" i="3" s="1"/>
  <c r="G770" i="3"/>
  <c r="H770" i="3" s="1"/>
  <c r="K770" i="3" s="1"/>
  <c r="G762" i="3"/>
  <c r="H762" i="3" s="1"/>
  <c r="K762" i="3" s="1"/>
  <c r="G754" i="3"/>
  <c r="H754" i="3" s="1"/>
  <c r="K754" i="3" s="1"/>
  <c r="G746" i="3"/>
  <c r="H746" i="3" s="1"/>
  <c r="K746" i="3" s="1"/>
  <c r="G738" i="3"/>
  <c r="H738" i="3"/>
  <c r="K738" i="3" s="1"/>
  <c r="G730" i="3"/>
  <c r="H730" i="3" s="1"/>
  <c r="K730" i="3" s="1"/>
  <c r="G722" i="3"/>
  <c r="H722" i="3" s="1"/>
  <c r="K722" i="3" s="1"/>
  <c r="G714" i="3"/>
  <c r="H714" i="3" s="1"/>
  <c r="K714" i="3" s="1"/>
  <c r="G706" i="3"/>
  <c r="H706" i="3" s="1"/>
  <c r="K706" i="3" s="1"/>
  <c r="H698" i="3"/>
  <c r="K698" i="3" s="1"/>
  <c r="G698" i="3"/>
  <c r="G690" i="3"/>
  <c r="H690" i="3" s="1"/>
  <c r="G682" i="3"/>
  <c r="H682" i="3" s="1"/>
  <c r="K682" i="3" s="1"/>
  <c r="G674" i="3"/>
  <c r="H674" i="3" s="1"/>
  <c r="G666" i="3"/>
  <c r="H666" i="3" s="1"/>
  <c r="K666" i="3" s="1"/>
  <c r="G658" i="3"/>
  <c r="H658" i="3" s="1"/>
  <c r="K658" i="3" s="1"/>
  <c r="G650" i="3"/>
  <c r="H650" i="3"/>
  <c r="K650" i="3" s="1"/>
  <c r="G642" i="3"/>
  <c r="H642" i="3"/>
  <c r="K642" i="3" s="1"/>
  <c r="H634" i="3"/>
  <c r="K634" i="3" s="1"/>
  <c r="G634" i="3"/>
  <c r="G626" i="3"/>
  <c r="H626" i="3" s="1"/>
  <c r="K626" i="3" s="1"/>
  <c r="G618" i="3"/>
  <c r="H618" i="3" s="1"/>
  <c r="K618" i="3" s="1"/>
  <c r="G610" i="3"/>
  <c r="H610" i="3" s="1"/>
  <c r="K610" i="3" s="1"/>
  <c r="H602" i="3"/>
  <c r="K602" i="3" s="1"/>
  <c r="G602" i="3"/>
  <c r="G594" i="3"/>
  <c r="H594" i="3"/>
  <c r="K594" i="3" s="1"/>
  <c r="G586" i="3"/>
  <c r="H586" i="3" s="1"/>
  <c r="K586" i="3" s="1"/>
  <c r="G578" i="3"/>
  <c r="H578" i="3" s="1"/>
  <c r="K578" i="3" s="1"/>
  <c r="H570" i="3"/>
  <c r="K570" i="3" s="1"/>
  <c r="G570" i="3"/>
  <c r="G562" i="3"/>
  <c r="H562" i="3" s="1"/>
  <c r="K562" i="3" s="1"/>
  <c r="G554" i="3"/>
  <c r="H554" i="3" s="1"/>
  <c r="K554" i="3" s="1"/>
  <c r="G546" i="3"/>
  <c r="H546" i="3" s="1"/>
  <c r="K546" i="3" s="1"/>
  <c r="H538" i="3"/>
  <c r="K538" i="3" s="1"/>
  <c r="G538" i="3"/>
  <c r="G530" i="3"/>
  <c r="H530" i="3" s="1"/>
  <c r="K530" i="3" s="1"/>
  <c r="G522" i="3"/>
  <c r="H522" i="3" s="1"/>
  <c r="G514" i="3"/>
  <c r="H514" i="3" s="1"/>
  <c r="K514" i="3" s="1"/>
  <c r="H506" i="3"/>
  <c r="K506" i="3" s="1"/>
  <c r="G506" i="3"/>
  <c r="G498" i="3"/>
  <c r="H498" i="3" s="1"/>
  <c r="K498" i="3" s="1"/>
  <c r="G490" i="3"/>
  <c r="H490" i="3" s="1"/>
  <c r="K490" i="3" s="1"/>
  <c r="G482" i="3"/>
  <c r="H482" i="3" s="1"/>
  <c r="H474" i="3"/>
  <c r="K474" i="3" s="1"/>
  <c r="G474" i="3"/>
  <c r="G466" i="3"/>
  <c r="H466" i="3" s="1"/>
  <c r="K466" i="3" s="1"/>
  <c r="G458" i="3"/>
  <c r="H458" i="3" s="1"/>
  <c r="K458" i="3" s="1"/>
  <c r="G450" i="3"/>
  <c r="H450" i="3" s="1"/>
  <c r="K450" i="3" s="1"/>
  <c r="H442" i="3"/>
  <c r="G442" i="3"/>
  <c r="G434" i="3"/>
  <c r="H434" i="3" s="1"/>
  <c r="G426" i="3"/>
  <c r="H426" i="3" s="1"/>
  <c r="K426" i="3" s="1"/>
  <c r="G418" i="3"/>
  <c r="H418" i="3" s="1"/>
  <c r="K418" i="3" s="1"/>
  <c r="H410" i="3"/>
  <c r="K410" i="3" s="1"/>
  <c r="G410" i="3"/>
  <c r="G402" i="3"/>
  <c r="H402" i="3" s="1"/>
  <c r="K402" i="3" s="1"/>
  <c r="G394" i="3"/>
  <c r="H394" i="3" s="1"/>
  <c r="G386" i="3"/>
  <c r="H386" i="3" s="1"/>
  <c r="K386" i="3" s="1"/>
  <c r="H378" i="3"/>
  <c r="K378" i="3" s="1"/>
  <c r="G378" i="3"/>
  <c r="G370" i="3"/>
  <c r="H370" i="3" s="1"/>
  <c r="K370" i="3" s="1"/>
  <c r="G362" i="3"/>
  <c r="H362" i="3" s="1"/>
  <c r="K362" i="3" s="1"/>
  <c r="G354" i="3"/>
  <c r="H354" i="3" s="1"/>
  <c r="H346" i="3"/>
  <c r="G346" i="3"/>
  <c r="G338" i="3"/>
  <c r="H338" i="3" s="1"/>
  <c r="K338" i="3" s="1"/>
  <c r="G330" i="3"/>
  <c r="H330" i="3" s="1"/>
  <c r="K330" i="3" s="1"/>
  <c r="G322" i="3"/>
  <c r="H322" i="3" s="1"/>
  <c r="K322" i="3" s="1"/>
  <c r="H314" i="3"/>
  <c r="K314" i="3" s="1"/>
  <c r="G314" i="3"/>
  <c r="G306" i="3"/>
  <c r="H306" i="3" s="1"/>
  <c r="K306" i="3" s="1"/>
  <c r="G298" i="3"/>
  <c r="H298" i="3" s="1"/>
  <c r="K298" i="3" s="1"/>
  <c r="G290" i="3"/>
  <c r="H290" i="3" s="1"/>
  <c r="K290" i="3" s="1"/>
  <c r="H282" i="3"/>
  <c r="G282" i="3"/>
  <c r="G274" i="3"/>
  <c r="H274" i="3" s="1"/>
  <c r="K274" i="3" s="1"/>
  <c r="G266" i="3"/>
  <c r="H266" i="3" s="1"/>
  <c r="K266" i="3" s="1"/>
  <c r="G258" i="3"/>
  <c r="H258" i="3" s="1"/>
  <c r="K258" i="3" s="1"/>
  <c r="H250" i="3"/>
  <c r="G250" i="3"/>
  <c r="G242" i="3"/>
  <c r="H242" i="3" s="1"/>
  <c r="K242" i="3" s="1"/>
  <c r="G234" i="3"/>
  <c r="H234" i="3" s="1"/>
  <c r="K234" i="3" s="1"/>
  <c r="G226" i="3"/>
  <c r="H226" i="3" s="1"/>
  <c r="K226" i="3" s="1"/>
  <c r="H218" i="3"/>
  <c r="K218" i="3" s="1"/>
  <c r="G218" i="3"/>
  <c r="G210" i="3"/>
  <c r="H210" i="3" s="1"/>
  <c r="K210" i="3" s="1"/>
  <c r="G202" i="3"/>
  <c r="H202" i="3" s="1"/>
  <c r="G194" i="3"/>
  <c r="H194" i="3" s="1"/>
  <c r="K194" i="3" s="1"/>
  <c r="H186" i="3"/>
  <c r="K186" i="3" s="1"/>
  <c r="G186" i="3"/>
  <c r="G178" i="3"/>
  <c r="H178" i="3" s="1"/>
  <c r="K178" i="3" s="1"/>
  <c r="G170" i="3"/>
  <c r="H170" i="3" s="1"/>
  <c r="K170" i="3" s="1"/>
  <c r="G162" i="3"/>
  <c r="H162" i="3" s="1"/>
  <c r="H154" i="3"/>
  <c r="K154" i="3" s="1"/>
  <c r="G154" i="3"/>
  <c r="G146" i="3"/>
  <c r="H146" i="3" s="1"/>
  <c r="K146" i="3" s="1"/>
  <c r="G138" i="3"/>
  <c r="H138" i="3" s="1"/>
  <c r="K138" i="3" s="1"/>
  <c r="G130" i="3"/>
  <c r="H130" i="3" s="1"/>
  <c r="K130" i="3" s="1"/>
  <c r="H122" i="3"/>
  <c r="K122" i="3" s="1"/>
  <c r="G122" i="3"/>
  <c r="G114" i="3"/>
  <c r="H114" i="3" s="1"/>
  <c r="K114" i="3" s="1"/>
  <c r="G106" i="3"/>
  <c r="H106" i="3" s="1"/>
  <c r="K106" i="3" s="1"/>
  <c r="G98" i="3"/>
  <c r="H98" i="3" s="1"/>
  <c r="K98" i="3" s="1"/>
  <c r="H90" i="3"/>
  <c r="K90" i="3" s="1"/>
  <c r="G90" i="3"/>
  <c r="G82" i="3"/>
  <c r="H82" i="3" s="1"/>
  <c r="K82" i="3" s="1"/>
  <c r="G74" i="3"/>
  <c r="H74" i="3" s="1"/>
  <c r="G66" i="3"/>
  <c r="H66" i="3" s="1"/>
  <c r="K66" i="3" s="1"/>
  <c r="H58" i="3"/>
  <c r="K58" i="3" s="1"/>
  <c r="G58" i="3"/>
  <c r="G50" i="3"/>
  <c r="H50" i="3" s="1"/>
  <c r="K50" i="3" s="1"/>
  <c r="G42" i="3"/>
  <c r="H42" i="3" s="1"/>
  <c r="K42" i="3" s="1"/>
  <c r="G34" i="3"/>
  <c r="H34" i="3" s="1"/>
  <c r="K34" i="3" s="1"/>
  <c r="H26" i="3"/>
  <c r="K26" i="3" s="1"/>
  <c r="G26" i="3"/>
  <c r="G18" i="3"/>
  <c r="H18" i="3" s="1"/>
  <c r="G10" i="3"/>
  <c r="H10" i="3" s="1"/>
  <c r="I1066" i="3"/>
  <c r="J1066" i="3" s="1"/>
  <c r="I1034" i="3"/>
  <c r="J1034" i="3" s="1"/>
  <c r="I1002" i="3"/>
  <c r="J1002" i="3" s="1"/>
  <c r="I970" i="3"/>
  <c r="J970" i="3" s="1"/>
  <c r="I938" i="3"/>
  <c r="J938" i="3" s="1"/>
  <c r="I906" i="3"/>
  <c r="J906" i="3" s="1"/>
  <c r="I874" i="3"/>
  <c r="J874" i="3" s="1"/>
  <c r="I842" i="3"/>
  <c r="J842" i="3" s="1"/>
  <c r="I810" i="3"/>
  <c r="J810" i="3" s="1"/>
  <c r="I778" i="3"/>
  <c r="J778" i="3" s="1"/>
  <c r="I746" i="3"/>
  <c r="J746" i="3" s="1"/>
  <c r="I714" i="3"/>
  <c r="J714" i="3" s="1"/>
  <c r="I682" i="3"/>
  <c r="J682" i="3" s="1"/>
  <c r="I650" i="3"/>
  <c r="J650" i="3" s="1"/>
  <c r="I618" i="3"/>
  <c r="J618" i="3" s="1"/>
  <c r="I586" i="3"/>
  <c r="J586" i="3" s="1"/>
  <c r="I554" i="3"/>
  <c r="J554" i="3" s="1"/>
  <c r="I522" i="3"/>
  <c r="J522" i="3" s="1"/>
  <c r="I490" i="3"/>
  <c r="J490" i="3" s="1"/>
  <c r="I458" i="3"/>
  <c r="J458" i="3" s="1"/>
  <c r="I426" i="3"/>
  <c r="J426" i="3" s="1"/>
  <c r="I394" i="3"/>
  <c r="J394" i="3" s="1"/>
  <c r="I362" i="3"/>
  <c r="J362" i="3" s="1"/>
  <c r="I330" i="3"/>
  <c r="J330" i="3" s="1"/>
  <c r="I298" i="3"/>
  <c r="J298" i="3" s="1"/>
  <c r="I266" i="3"/>
  <c r="J266" i="3" s="1"/>
  <c r="I234" i="3"/>
  <c r="J234" i="3" s="1"/>
  <c r="I202" i="3"/>
  <c r="J202" i="3" s="1"/>
  <c r="I170" i="3"/>
  <c r="J170" i="3" s="1"/>
  <c r="I138" i="3"/>
  <c r="J138" i="3" s="1"/>
  <c r="I106" i="3"/>
  <c r="J106" i="3" s="1"/>
  <c r="I74" i="3"/>
  <c r="J74" i="3" s="1"/>
  <c r="I42" i="3"/>
  <c r="J42" i="3" s="1"/>
  <c r="G1137" i="3"/>
  <c r="H1137" i="3" s="1"/>
  <c r="K1137" i="3" s="1"/>
  <c r="G537" i="3"/>
  <c r="H537" i="3" s="1"/>
  <c r="G193" i="3"/>
  <c r="H193" i="3" s="1"/>
  <c r="K193" i="3" s="1"/>
  <c r="H973" i="3"/>
  <c r="K973" i="3" s="1"/>
  <c r="G973" i="3"/>
  <c r="G965" i="3"/>
  <c r="H965" i="3" s="1"/>
  <c r="K965" i="3" s="1"/>
  <c r="G957" i="3"/>
  <c r="H957" i="3" s="1"/>
  <c r="K957" i="3" s="1"/>
  <c r="G949" i="3"/>
  <c r="H949" i="3" s="1"/>
  <c r="K949" i="3" s="1"/>
  <c r="H941" i="3"/>
  <c r="K941" i="3" s="1"/>
  <c r="G941" i="3"/>
  <c r="G933" i="3"/>
  <c r="H933" i="3" s="1"/>
  <c r="K933" i="3" s="1"/>
  <c r="G925" i="3"/>
  <c r="H925" i="3" s="1"/>
  <c r="K925" i="3" s="1"/>
  <c r="G917" i="3"/>
  <c r="H917" i="3" s="1"/>
  <c r="G909" i="3"/>
  <c r="H909" i="3" s="1"/>
  <c r="K909" i="3" s="1"/>
  <c r="G901" i="3"/>
  <c r="H901" i="3" s="1"/>
  <c r="K901" i="3" s="1"/>
  <c r="G893" i="3"/>
  <c r="H893" i="3" s="1"/>
  <c r="K893" i="3" s="1"/>
  <c r="G885" i="3"/>
  <c r="H885" i="3" s="1"/>
  <c r="K885" i="3" s="1"/>
  <c r="G877" i="3"/>
  <c r="H877" i="3" s="1"/>
  <c r="K877" i="3" s="1"/>
  <c r="G869" i="3"/>
  <c r="H869" i="3" s="1"/>
  <c r="K869" i="3" s="1"/>
  <c r="G861" i="3"/>
  <c r="H861" i="3" s="1"/>
  <c r="K861" i="3" s="1"/>
  <c r="G853" i="3"/>
  <c r="H853" i="3"/>
  <c r="K853" i="3" s="1"/>
  <c r="H845" i="3"/>
  <c r="K845" i="3" s="1"/>
  <c r="G845" i="3"/>
  <c r="G837" i="3"/>
  <c r="H837" i="3" s="1"/>
  <c r="K837" i="3" s="1"/>
  <c r="G821" i="3"/>
  <c r="H821" i="3" s="1"/>
  <c r="K821" i="3" s="1"/>
  <c r="G813" i="3"/>
  <c r="H813" i="3"/>
  <c r="H805" i="3"/>
  <c r="K805" i="3" s="1"/>
  <c r="G805" i="3"/>
  <c r="G797" i="3"/>
  <c r="H797" i="3" s="1"/>
  <c r="K797" i="3" s="1"/>
  <c r="G789" i="3"/>
  <c r="H789" i="3" s="1"/>
  <c r="K789" i="3" s="1"/>
  <c r="G781" i="3"/>
  <c r="H781" i="3"/>
  <c r="K781" i="3" s="1"/>
  <c r="H773" i="3"/>
  <c r="K773" i="3" s="1"/>
  <c r="G773" i="3"/>
  <c r="G765" i="3"/>
  <c r="H765" i="3" s="1"/>
  <c r="K765" i="3" s="1"/>
  <c r="G749" i="3"/>
  <c r="H749" i="3" s="1"/>
  <c r="K749" i="3" s="1"/>
  <c r="G741" i="3"/>
  <c r="H741" i="3" s="1"/>
  <c r="K741" i="3" s="1"/>
  <c r="H733" i="3"/>
  <c r="K733" i="3" s="1"/>
  <c r="G733" i="3"/>
  <c r="G725" i="3"/>
  <c r="H725" i="3"/>
  <c r="K725" i="3" s="1"/>
  <c r="G717" i="3"/>
  <c r="H717" i="3" s="1"/>
  <c r="K717" i="3" s="1"/>
  <c r="G709" i="3"/>
  <c r="H709" i="3" s="1"/>
  <c r="K709" i="3" s="1"/>
  <c r="H701" i="3"/>
  <c r="G701" i="3"/>
  <c r="G693" i="3"/>
  <c r="H693" i="3" s="1"/>
  <c r="K693" i="3" s="1"/>
  <c r="G685" i="3"/>
  <c r="H685" i="3" s="1"/>
  <c r="K685" i="3" s="1"/>
  <c r="G677" i="3"/>
  <c r="H677" i="3" s="1"/>
  <c r="K677" i="3" s="1"/>
  <c r="H669" i="3"/>
  <c r="K669" i="3" s="1"/>
  <c r="G669" i="3"/>
  <c r="G661" i="3"/>
  <c r="H661" i="3" s="1"/>
  <c r="G653" i="3"/>
  <c r="H653" i="3"/>
  <c r="K653" i="3" s="1"/>
  <c r="G645" i="3"/>
  <c r="H645" i="3" s="1"/>
  <c r="K645" i="3" s="1"/>
  <c r="H637" i="3"/>
  <c r="K637" i="3" s="1"/>
  <c r="G637" i="3"/>
  <c r="G629" i="3"/>
  <c r="H629" i="3" s="1"/>
  <c r="G621" i="3"/>
  <c r="H621" i="3" s="1"/>
  <c r="K621" i="3" s="1"/>
  <c r="G613" i="3"/>
  <c r="H613" i="3" s="1"/>
  <c r="K613" i="3" s="1"/>
  <c r="H597" i="3"/>
  <c r="G597" i="3"/>
  <c r="G589" i="3"/>
  <c r="H589" i="3" s="1"/>
  <c r="K589" i="3" s="1"/>
  <c r="G581" i="3"/>
  <c r="H581" i="3" s="1"/>
  <c r="K581" i="3" s="1"/>
  <c r="G573" i="3"/>
  <c r="H573" i="3" s="1"/>
  <c r="K573" i="3" s="1"/>
  <c r="H565" i="3"/>
  <c r="K565" i="3" s="1"/>
  <c r="G565" i="3"/>
  <c r="G557" i="3"/>
  <c r="H557" i="3"/>
  <c r="K557" i="3" s="1"/>
  <c r="G549" i="3"/>
  <c r="H549" i="3" s="1"/>
  <c r="K549" i="3" s="1"/>
  <c r="G541" i="3"/>
  <c r="H541" i="3" s="1"/>
  <c r="K541" i="3" s="1"/>
  <c r="H533" i="3"/>
  <c r="K533" i="3" s="1"/>
  <c r="G533" i="3"/>
  <c r="G525" i="3"/>
  <c r="H525" i="3" s="1"/>
  <c r="G517" i="3"/>
  <c r="H517" i="3" s="1"/>
  <c r="K517" i="3" s="1"/>
  <c r="G509" i="3"/>
  <c r="H509" i="3" s="1"/>
  <c r="K509" i="3" s="1"/>
  <c r="H501" i="3"/>
  <c r="G501" i="3"/>
  <c r="G493" i="3"/>
  <c r="H493" i="3" s="1"/>
  <c r="K493" i="3" s="1"/>
  <c r="G485" i="3"/>
  <c r="H485" i="3" s="1"/>
  <c r="K485" i="3" s="1"/>
  <c r="G477" i="3"/>
  <c r="H477" i="3" s="1"/>
  <c r="K477" i="3" s="1"/>
  <c r="H461" i="3"/>
  <c r="K461" i="3" s="1"/>
  <c r="G461" i="3"/>
  <c r="G453" i="3"/>
  <c r="H453" i="3" s="1"/>
  <c r="K453" i="3" s="1"/>
  <c r="G445" i="3"/>
  <c r="H445" i="3" s="1"/>
  <c r="K445" i="3" s="1"/>
  <c r="G437" i="3"/>
  <c r="H437" i="3" s="1"/>
  <c r="K437" i="3" s="1"/>
  <c r="H429" i="3"/>
  <c r="K429" i="3" s="1"/>
  <c r="G429" i="3"/>
  <c r="G413" i="3"/>
  <c r="H413" i="3" s="1"/>
  <c r="K413" i="3" s="1"/>
  <c r="G405" i="3"/>
  <c r="H405" i="3" s="1"/>
  <c r="K405" i="3" s="1"/>
  <c r="G397" i="3"/>
  <c r="H397" i="3" s="1"/>
  <c r="K397" i="3" s="1"/>
  <c r="H389" i="3"/>
  <c r="K389" i="3" s="1"/>
  <c r="G389" i="3"/>
  <c r="G381" i="3"/>
  <c r="H381" i="3" s="1"/>
  <c r="K381" i="3" s="1"/>
  <c r="G373" i="3"/>
  <c r="H373" i="3" s="1"/>
  <c r="K373" i="3" s="1"/>
  <c r="G365" i="3"/>
  <c r="H365" i="3"/>
  <c r="K365" i="3" s="1"/>
  <c r="G357" i="3"/>
  <c r="H357" i="3" s="1"/>
  <c r="K357" i="3" s="1"/>
  <c r="G349" i="3"/>
  <c r="H349" i="3" s="1"/>
  <c r="K349" i="3" s="1"/>
  <c r="G341" i="3"/>
  <c r="H341" i="3"/>
  <c r="K341" i="3" s="1"/>
  <c r="G333" i="3"/>
  <c r="H333" i="3" s="1"/>
  <c r="K333" i="3" s="1"/>
  <c r="H325" i="3"/>
  <c r="K325" i="3" s="1"/>
  <c r="G325" i="3"/>
  <c r="G317" i="3"/>
  <c r="H317" i="3" s="1"/>
  <c r="K317" i="3" s="1"/>
  <c r="G309" i="3"/>
  <c r="H309" i="3" s="1"/>
  <c r="K309" i="3" s="1"/>
  <c r="G301" i="3"/>
  <c r="H301" i="3" s="1"/>
  <c r="K301" i="3" s="1"/>
  <c r="H293" i="3"/>
  <c r="K293" i="3" s="1"/>
  <c r="G293" i="3"/>
  <c r="G285" i="3"/>
  <c r="H285" i="3" s="1"/>
  <c r="K285" i="3" s="1"/>
  <c r="G277" i="3"/>
  <c r="H277" i="3" s="1"/>
  <c r="K277" i="3" s="1"/>
  <c r="G269" i="3"/>
  <c r="H269" i="3" s="1"/>
  <c r="K269" i="3" s="1"/>
  <c r="H261" i="3"/>
  <c r="K261" i="3" s="1"/>
  <c r="G261" i="3"/>
  <c r="G253" i="3"/>
  <c r="H253" i="3" s="1"/>
  <c r="K253" i="3" s="1"/>
  <c r="G245" i="3"/>
  <c r="H245" i="3" s="1"/>
  <c r="K245" i="3" s="1"/>
  <c r="G237" i="3"/>
  <c r="H237" i="3" s="1"/>
  <c r="K237" i="3" s="1"/>
  <c r="H221" i="3"/>
  <c r="K221" i="3" s="1"/>
  <c r="G221" i="3"/>
  <c r="G213" i="3"/>
  <c r="H213" i="3"/>
  <c r="K213" i="3" s="1"/>
  <c r="G205" i="3"/>
  <c r="H205" i="3" s="1"/>
  <c r="K205" i="3" s="1"/>
  <c r="G197" i="3"/>
  <c r="H197" i="3" s="1"/>
  <c r="K197" i="3" s="1"/>
  <c r="H189" i="3"/>
  <c r="G189" i="3"/>
  <c r="G181" i="3"/>
  <c r="H181" i="3" s="1"/>
  <c r="G173" i="3"/>
  <c r="H173" i="3"/>
  <c r="K173" i="3" s="1"/>
  <c r="G165" i="3"/>
  <c r="H165" i="3" s="1"/>
  <c r="K165" i="3" s="1"/>
  <c r="H157" i="3"/>
  <c r="K157" i="3" s="1"/>
  <c r="G157" i="3"/>
  <c r="G149" i="3"/>
  <c r="H149" i="3" s="1"/>
  <c r="K149" i="3" s="1"/>
  <c r="G141" i="3"/>
  <c r="H141" i="3" s="1"/>
  <c r="K141" i="3" s="1"/>
  <c r="G125" i="3"/>
  <c r="H125" i="3" s="1"/>
  <c r="K125" i="3" s="1"/>
  <c r="H117" i="3"/>
  <c r="K117" i="3" s="1"/>
  <c r="G117" i="3"/>
  <c r="G109" i="3"/>
  <c r="H109" i="3"/>
  <c r="K109" i="3" s="1"/>
  <c r="G101" i="3"/>
  <c r="H101" i="3"/>
  <c r="G93" i="3"/>
  <c r="H93" i="3" s="1"/>
  <c r="K93" i="3" s="1"/>
  <c r="G85" i="3"/>
  <c r="H85" i="3" s="1"/>
  <c r="K85" i="3" s="1"/>
  <c r="G77" i="3"/>
  <c r="H77" i="3" s="1"/>
  <c r="K77" i="3" s="1"/>
  <c r="G69" i="3"/>
  <c r="H69" i="3" s="1"/>
  <c r="K69" i="3" s="1"/>
  <c r="G61" i="3"/>
  <c r="H61" i="3" s="1"/>
  <c r="H53" i="3"/>
  <c r="K53" i="3" s="1"/>
  <c r="G53" i="3"/>
  <c r="G45" i="3"/>
  <c r="H45" i="3" s="1"/>
  <c r="G29" i="3"/>
  <c r="H29" i="3"/>
  <c r="K29" i="3" s="1"/>
  <c r="G13" i="3"/>
  <c r="H13" i="3" s="1"/>
  <c r="G1177" i="3"/>
  <c r="H1177" i="3" s="1"/>
  <c r="K1177" i="3" s="1"/>
  <c r="G641" i="3"/>
  <c r="H641" i="3" s="1"/>
  <c r="G133" i="3"/>
  <c r="H133" i="3" s="1"/>
  <c r="K133" i="3" s="1"/>
  <c r="G605" i="3"/>
  <c r="H605" i="3" s="1"/>
  <c r="H829" i="3"/>
  <c r="K829" i="3" s="1"/>
  <c r="G1169" i="3"/>
  <c r="H1169" i="3" s="1"/>
  <c r="K1169" i="3" s="1"/>
  <c r="G1161" i="3"/>
  <c r="H1161" i="3" s="1"/>
  <c r="K1161" i="3" s="1"/>
  <c r="H1153" i="3"/>
  <c r="K1153" i="3" s="1"/>
  <c r="G1153" i="3"/>
  <c r="G1145" i="3"/>
  <c r="H1145" i="3" s="1"/>
  <c r="K1145" i="3" s="1"/>
  <c r="G1129" i="3"/>
  <c r="H1129" i="3" s="1"/>
  <c r="K1129" i="3" s="1"/>
  <c r="G1121" i="3"/>
  <c r="H1121" i="3" s="1"/>
  <c r="K1121" i="3" s="1"/>
  <c r="H1097" i="3"/>
  <c r="K1097" i="3" s="1"/>
  <c r="G1097" i="3"/>
  <c r="G1089" i="3"/>
  <c r="H1089" i="3" s="1"/>
  <c r="K1089" i="3" s="1"/>
  <c r="G1081" i="3"/>
  <c r="H1081" i="3" s="1"/>
  <c r="K1081" i="3" s="1"/>
  <c r="G1073" i="3"/>
  <c r="H1073" i="3" s="1"/>
  <c r="K1073" i="3" s="1"/>
  <c r="H1065" i="3"/>
  <c r="K1065" i="3" s="1"/>
  <c r="G1065" i="3"/>
  <c r="G1057" i="3"/>
  <c r="H1057" i="3" s="1"/>
  <c r="K1057" i="3" s="1"/>
  <c r="G1041" i="3"/>
  <c r="H1041" i="3" s="1"/>
  <c r="K1041" i="3" s="1"/>
  <c r="G1033" i="3"/>
  <c r="H1033" i="3" s="1"/>
  <c r="K1033" i="3" s="1"/>
  <c r="H1025" i="3"/>
  <c r="K1025" i="3" s="1"/>
  <c r="G1025" i="3"/>
  <c r="G1017" i="3"/>
  <c r="H1017" i="3" s="1"/>
  <c r="G1009" i="3"/>
  <c r="H1009" i="3" s="1"/>
  <c r="G1001" i="3"/>
  <c r="H1001" i="3" s="1"/>
  <c r="K1001" i="3" s="1"/>
  <c r="H993" i="3"/>
  <c r="K993" i="3" s="1"/>
  <c r="G993" i="3"/>
  <c r="G985" i="3"/>
  <c r="H985" i="3" s="1"/>
  <c r="K985" i="3" s="1"/>
  <c r="G977" i="3"/>
  <c r="H977" i="3" s="1"/>
  <c r="K977" i="3" s="1"/>
  <c r="G969" i="3"/>
  <c r="H969" i="3" s="1"/>
  <c r="K969" i="3" s="1"/>
  <c r="H961" i="3"/>
  <c r="G961" i="3"/>
  <c r="G953" i="3"/>
  <c r="H953" i="3" s="1"/>
  <c r="K953" i="3" s="1"/>
  <c r="G937" i="3"/>
  <c r="H937" i="3" s="1"/>
  <c r="G929" i="3"/>
  <c r="H929" i="3" s="1"/>
  <c r="K929" i="3" s="1"/>
  <c r="H913" i="3"/>
  <c r="K913" i="3" s="1"/>
  <c r="G913" i="3"/>
  <c r="G905" i="3"/>
  <c r="H905" i="3" s="1"/>
  <c r="K905" i="3" s="1"/>
  <c r="G897" i="3"/>
  <c r="H897" i="3" s="1"/>
  <c r="G889" i="3"/>
  <c r="H889" i="3"/>
  <c r="K889" i="3" s="1"/>
  <c r="H881" i="3"/>
  <c r="K881" i="3" s="1"/>
  <c r="G881" i="3"/>
  <c r="G865" i="3"/>
  <c r="H865" i="3" s="1"/>
  <c r="K865" i="3" s="1"/>
  <c r="G857" i="3"/>
  <c r="H857" i="3" s="1"/>
  <c r="G841" i="3"/>
  <c r="H841" i="3" s="1"/>
  <c r="K841" i="3" s="1"/>
  <c r="H833" i="3"/>
  <c r="K833" i="3" s="1"/>
  <c r="G833" i="3"/>
  <c r="G825" i="3"/>
  <c r="H825" i="3" s="1"/>
  <c r="K825" i="3" s="1"/>
  <c r="G817" i="3"/>
  <c r="H817" i="3" s="1"/>
  <c r="G809" i="3"/>
  <c r="H809" i="3" s="1"/>
  <c r="K809" i="3" s="1"/>
  <c r="H801" i="3"/>
  <c r="K801" i="3" s="1"/>
  <c r="G801" i="3"/>
  <c r="G793" i="3"/>
  <c r="H793" i="3"/>
  <c r="K793" i="3" s="1"/>
  <c r="G785" i="3"/>
  <c r="H785" i="3"/>
  <c r="K785" i="3" s="1"/>
  <c r="G777" i="3"/>
  <c r="H777" i="3" s="1"/>
  <c r="H769" i="3"/>
  <c r="K769" i="3" s="1"/>
  <c r="G769" i="3"/>
  <c r="G761" i="3"/>
  <c r="H761" i="3" s="1"/>
  <c r="K761" i="3" s="1"/>
  <c r="G753" i="3"/>
  <c r="H753" i="3" s="1"/>
  <c r="K753" i="3" s="1"/>
  <c r="G745" i="3"/>
  <c r="H745" i="3" s="1"/>
  <c r="H737" i="3"/>
  <c r="K737" i="3" s="1"/>
  <c r="G737" i="3"/>
  <c r="G729" i="3"/>
  <c r="H729" i="3" s="1"/>
  <c r="K729" i="3" s="1"/>
  <c r="G721" i="3"/>
  <c r="H721" i="3" s="1"/>
  <c r="G705" i="3"/>
  <c r="H705" i="3" s="1"/>
  <c r="K705" i="3" s="1"/>
  <c r="G697" i="3"/>
  <c r="H697" i="3" s="1"/>
  <c r="K697" i="3" s="1"/>
  <c r="G689" i="3"/>
  <c r="H689" i="3" s="1"/>
  <c r="K689" i="3" s="1"/>
  <c r="G681" i="3"/>
  <c r="H681" i="3" s="1"/>
  <c r="G665" i="3"/>
  <c r="H665" i="3" s="1"/>
  <c r="K665" i="3" s="1"/>
  <c r="H657" i="3"/>
  <c r="K657" i="3" s="1"/>
  <c r="G657" i="3"/>
  <c r="G649" i="3"/>
  <c r="H649" i="3" s="1"/>
  <c r="K649" i="3" s="1"/>
  <c r="G633" i="3"/>
  <c r="H633" i="3" s="1"/>
  <c r="K633" i="3" s="1"/>
  <c r="G625" i="3"/>
  <c r="H625" i="3" s="1"/>
  <c r="K625" i="3" s="1"/>
  <c r="H617" i="3"/>
  <c r="G617" i="3"/>
  <c r="G609" i="3"/>
  <c r="H609" i="3" s="1"/>
  <c r="K609" i="3" s="1"/>
  <c r="G601" i="3"/>
  <c r="H601" i="3" s="1"/>
  <c r="K601" i="3" s="1"/>
  <c r="G593" i="3"/>
  <c r="H593" i="3" s="1"/>
  <c r="K593" i="3" s="1"/>
  <c r="H585" i="3"/>
  <c r="K585" i="3" s="1"/>
  <c r="G585" i="3"/>
  <c r="G577" i="3"/>
  <c r="H577" i="3" s="1"/>
  <c r="G569" i="3"/>
  <c r="H569" i="3" s="1"/>
  <c r="K569" i="3" s="1"/>
  <c r="G561" i="3"/>
  <c r="H561" i="3" s="1"/>
  <c r="H553" i="3"/>
  <c r="K553" i="3" s="1"/>
  <c r="G553" i="3"/>
  <c r="G545" i="3"/>
  <c r="H545" i="3" s="1"/>
  <c r="K545" i="3" s="1"/>
  <c r="G529" i="3"/>
  <c r="H529" i="3" s="1"/>
  <c r="K529" i="3" s="1"/>
  <c r="G521" i="3"/>
  <c r="H521" i="3" s="1"/>
  <c r="H513" i="3"/>
  <c r="K513" i="3" s="1"/>
  <c r="G513" i="3"/>
  <c r="G505" i="3"/>
  <c r="H505" i="3" s="1"/>
  <c r="K505" i="3" s="1"/>
  <c r="G497" i="3"/>
  <c r="H497" i="3" s="1"/>
  <c r="K497" i="3" s="1"/>
  <c r="G489" i="3"/>
  <c r="H489" i="3" s="1"/>
  <c r="K489" i="3" s="1"/>
  <c r="H481" i="3"/>
  <c r="K481" i="3" s="1"/>
  <c r="G481" i="3"/>
  <c r="G473" i="3"/>
  <c r="H473" i="3" s="1"/>
  <c r="K473" i="3" s="1"/>
  <c r="G465" i="3"/>
  <c r="H465" i="3" s="1"/>
  <c r="K465" i="3" s="1"/>
  <c r="G457" i="3"/>
  <c r="H457" i="3" s="1"/>
  <c r="H449" i="3"/>
  <c r="G449" i="3"/>
  <c r="G441" i="3"/>
  <c r="H441" i="3" s="1"/>
  <c r="K441" i="3" s="1"/>
  <c r="G433" i="3"/>
  <c r="H433" i="3" s="1"/>
  <c r="K433" i="3" s="1"/>
  <c r="G425" i="3"/>
  <c r="H425" i="3" s="1"/>
  <c r="K425" i="3" s="1"/>
  <c r="H417" i="3"/>
  <c r="K417" i="3" s="1"/>
  <c r="G417" i="3"/>
  <c r="G409" i="3"/>
  <c r="H409" i="3" s="1"/>
  <c r="K409" i="3" s="1"/>
  <c r="G401" i="3"/>
  <c r="H401" i="3" s="1"/>
  <c r="K401" i="3" s="1"/>
  <c r="G393" i="3"/>
  <c r="H393" i="3" s="1"/>
  <c r="K393" i="3" s="1"/>
  <c r="H377" i="3"/>
  <c r="K377" i="3" s="1"/>
  <c r="G377" i="3"/>
  <c r="G369" i="3"/>
  <c r="H369" i="3" s="1"/>
  <c r="K369" i="3" s="1"/>
  <c r="G361" i="3"/>
  <c r="H361" i="3" s="1"/>
  <c r="K361" i="3" s="1"/>
  <c r="G353" i="3"/>
  <c r="H353" i="3" s="1"/>
  <c r="K353" i="3" s="1"/>
  <c r="H345" i="3"/>
  <c r="K345" i="3" s="1"/>
  <c r="G345" i="3"/>
  <c r="G329" i="3"/>
  <c r="H329" i="3" s="1"/>
  <c r="K329" i="3" s="1"/>
  <c r="G321" i="3"/>
  <c r="H321" i="3" s="1"/>
  <c r="G313" i="3"/>
  <c r="H313" i="3" s="1"/>
  <c r="K313" i="3" s="1"/>
  <c r="H305" i="3"/>
  <c r="G305" i="3"/>
  <c r="G297" i="3"/>
  <c r="H297" i="3" s="1"/>
  <c r="K297" i="3" s="1"/>
  <c r="G289" i="3"/>
  <c r="H289" i="3" s="1"/>
  <c r="K289" i="3" s="1"/>
  <c r="G281" i="3"/>
  <c r="H281" i="3" s="1"/>
  <c r="K281" i="3" s="1"/>
  <c r="H273" i="3"/>
  <c r="K273" i="3" s="1"/>
  <c r="G273" i="3"/>
  <c r="G265" i="3"/>
  <c r="H265" i="3"/>
  <c r="K265" i="3" s="1"/>
  <c r="G257" i="3"/>
  <c r="H257" i="3" s="1"/>
  <c r="G249" i="3"/>
  <c r="H249" i="3" s="1"/>
  <c r="H241" i="3"/>
  <c r="K241" i="3" s="1"/>
  <c r="G241" i="3"/>
  <c r="G233" i="3"/>
  <c r="H233" i="3" s="1"/>
  <c r="K233" i="3" s="1"/>
  <c r="G225" i="3"/>
  <c r="H225" i="3" s="1"/>
  <c r="K225" i="3" s="1"/>
  <c r="G217" i="3"/>
  <c r="H217" i="3" s="1"/>
  <c r="K217" i="3" s="1"/>
  <c r="H209" i="3"/>
  <c r="K209" i="3" s="1"/>
  <c r="G209" i="3"/>
  <c r="G201" i="3"/>
  <c r="H201" i="3" s="1"/>
  <c r="K201" i="3" s="1"/>
  <c r="G177" i="3"/>
  <c r="H177" i="3" s="1"/>
  <c r="K177" i="3" s="1"/>
  <c r="G169" i="3"/>
  <c r="H169" i="3" s="1"/>
  <c r="K169" i="3" s="1"/>
  <c r="H161" i="3"/>
  <c r="K161" i="3" s="1"/>
  <c r="G161" i="3"/>
  <c r="G153" i="3"/>
  <c r="H153" i="3"/>
  <c r="K153" i="3" s="1"/>
  <c r="G145" i="3"/>
  <c r="H145" i="3" s="1"/>
  <c r="K145" i="3" s="1"/>
  <c r="G137" i="3"/>
  <c r="H137" i="3"/>
  <c r="K137" i="3" s="1"/>
  <c r="H129" i="3"/>
  <c r="K129" i="3" s="1"/>
  <c r="G129" i="3"/>
  <c r="G121" i="3"/>
  <c r="H121" i="3" s="1"/>
  <c r="K121" i="3" s="1"/>
  <c r="G113" i="3"/>
  <c r="H113" i="3" s="1"/>
  <c r="K113" i="3" s="1"/>
  <c r="G105" i="3"/>
  <c r="H105" i="3" s="1"/>
  <c r="K105" i="3" s="1"/>
  <c r="H97" i="3"/>
  <c r="K97" i="3" s="1"/>
  <c r="G97" i="3"/>
  <c r="G89" i="3"/>
  <c r="H89" i="3" s="1"/>
  <c r="K89" i="3" s="1"/>
  <c r="G81" i="3"/>
  <c r="H81" i="3" s="1"/>
  <c r="K81" i="3" s="1"/>
  <c r="G73" i="3"/>
  <c r="H73" i="3" s="1"/>
  <c r="K73" i="3" s="1"/>
  <c r="H65" i="3"/>
  <c r="G65" i="3"/>
  <c r="G57" i="3"/>
  <c r="H57" i="3" s="1"/>
  <c r="G49" i="3"/>
  <c r="H49" i="3" s="1"/>
  <c r="K49" i="3" s="1"/>
  <c r="G41" i="3"/>
  <c r="H41" i="3" s="1"/>
  <c r="K41" i="3" s="1"/>
  <c r="H33" i="3"/>
  <c r="K33" i="3" s="1"/>
  <c r="G33" i="3"/>
  <c r="G25" i="3"/>
  <c r="H25" i="3" s="1"/>
  <c r="K25" i="3" s="1"/>
  <c r="G9" i="3"/>
  <c r="H9" i="3" s="1"/>
  <c r="G21" i="3"/>
  <c r="H21" i="3" s="1"/>
  <c r="K21" i="3" s="1"/>
  <c r="G945" i="3"/>
  <c r="H945" i="3" s="1"/>
  <c r="K945" i="3" s="1"/>
  <c r="G713" i="3"/>
  <c r="H713" i="3" s="1"/>
  <c r="G421" i="3"/>
  <c r="H421" i="3" s="1"/>
  <c r="G17" i="3"/>
  <c r="H17" i="3" s="1"/>
  <c r="K17" i="3" s="1"/>
  <c r="H673" i="3"/>
  <c r="K673" i="3" s="1"/>
  <c r="M469" i="3"/>
  <c r="N469" i="3" s="1"/>
  <c r="M256" i="3"/>
  <c r="N256" i="3" s="1"/>
  <c r="M1802" i="3"/>
  <c r="N1802" i="3" s="1"/>
  <c r="M1393" i="3"/>
  <c r="N1393" i="3" s="1"/>
  <c r="M1564" i="3"/>
  <c r="N1564" i="3" s="1"/>
  <c r="M1833" i="3"/>
  <c r="N1833" i="3" s="1"/>
  <c r="M1713" i="3"/>
  <c r="N1713" i="3" s="1"/>
  <c r="M1818" i="3"/>
  <c r="N1818" i="3" s="1"/>
  <c r="M1690" i="3"/>
  <c r="N1690" i="3" s="1"/>
  <c r="M1242" i="3"/>
  <c r="N1242" i="3" s="1"/>
  <c r="M1114" i="3"/>
  <c r="N1114" i="3" s="1"/>
  <c r="M1542" i="3"/>
  <c r="N1542" i="3" s="1"/>
  <c r="M1920" i="3"/>
  <c r="N1920" i="3" s="1"/>
  <c r="M1840" i="3"/>
  <c r="N1840" i="3" s="1"/>
  <c r="M544" i="3"/>
  <c r="N544" i="3" s="1"/>
  <c r="M1743" i="3"/>
  <c r="N1743" i="3" s="1"/>
  <c r="M806" i="3"/>
  <c r="M1693" i="3"/>
  <c r="N1693" i="3" s="1"/>
  <c r="M1968" i="3"/>
  <c r="N1968" i="3" s="1"/>
  <c r="M1768" i="3"/>
  <c r="N1768" i="3" s="1"/>
  <c r="M1142" i="3"/>
  <c r="N1142" i="3" s="1"/>
  <c r="M1054" i="3"/>
  <c r="N1054" i="3" s="1"/>
  <c r="E4" i="3"/>
  <c r="M1256" i="3" l="1"/>
  <c r="N1256" i="3" s="1"/>
  <c r="M1656" i="3"/>
  <c r="N1656" i="3" s="1"/>
  <c r="M1304" i="3"/>
  <c r="N1304" i="3" s="1"/>
  <c r="M1144" i="3"/>
  <c r="N1144" i="3" s="1"/>
  <c r="M1562" i="3"/>
  <c r="N1562" i="3" s="1"/>
  <c r="M984" i="3"/>
  <c r="N984" i="3" s="1"/>
  <c r="M320" i="3"/>
  <c r="M1400" i="3"/>
  <c r="N1400" i="3" s="1"/>
  <c r="M1626" i="3"/>
  <c r="M1576" i="3"/>
  <c r="N1576" i="3" s="1"/>
  <c r="M784" i="3"/>
  <c r="N784" i="3" s="1"/>
  <c r="S7" i="3"/>
  <c r="G8" i="3"/>
  <c r="H8" i="3" s="1"/>
  <c r="AD9" i="3"/>
  <c r="R8" i="3"/>
  <c r="S8" i="3"/>
  <c r="J3" i="4"/>
  <c r="M3" i="4" s="1"/>
  <c r="K2" i="4"/>
  <c r="G7" i="3"/>
  <c r="H7" i="3" s="1"/>
  <c r="K7" i="3" s="1"/>
  <c r="AD8" i="3"/>
  <c r="R7" i="3"/>
  <c r="AD7" i="3"/>
  <c r="J2" i="4"/>
  <c r="M216" i="3"/>
  <c r="N216" i="3" s="1"/>
  <c r="M37" i="3"/>
  <c r="N37" i="3" s="1"/>
  <c r="M1280" i="3"/>
  <c r="N1280" i="3" s="1"/>
  <c r="M1882" i="3"/>
  <c r="N1882" i="3" s="1"/>
  <c r="M1774" i="3"/>
  <c r="N1774" i="3" s="1"/>
  <c r="M742" i="3"/>
  <c r="N742" i="3" s="1"/>
  <c r="M1826" i="3"/>
  <c r="N1826" i="3" s="1"/>
  <c r="M416" i="3"/>
  <c r="N416" i="3" s="1"/>
  <c r="M1666" i="3"/>
  <c r="N1666" i="3" s="1"/>
  <c r="M1253" i="3"/>
  <c r="N1253" i="3" s="1"/>
  <c r="M1902" i="3"/>
  <c r="N1902" i="3" s="1"/>
  <c r="M1820" i="3"/>
  <c r="N1820" i="3" s="1"/>
  <c r="M912" i="3"/>
  <c r="N912" i="3" s="1"/>
  <c r="M552" i="3"/>
  <c r="N552" i="3" s="1"/>
  <c r="M504" i="3"/>
  <c r="N504" i="3" s="1"/>
  <c r="M1408" i="3"/>
  <c r="N1408" i="3" s="1"/>
  <c r="M908" i="3"/>
  <c r="N908" i="3" s="1"/>
  <c r="M1466" i="3"/>
  <c r="N1466" i="3" s="1"/>
  <c r="M1957" i="3"/>
  <c r="N1957" i="3" s="1"/>
  <c r="M1180" i="3"/>
  <c r="N1180" i="3" s="1"/>
  <c r="M318" i="3"/>
  <c r="N318" i="3" s="1"/>
  <c r="M1848" i="3"/>
  <c r="N1848" i="3" s="1"/>
  <c r="M1040" i="3"/>
  <c r="N1040" i="3" s="1"/>
  <c r="M1546" i="3"/>
  <c r="N1546" i="3" s="1"/>
  <c r="M1062" i="3"/>
  <c r="N1062" i="3" s="1"/>
  <c r="M768" i="3"/>
  <c r="N768" i="3" s="1"/>
  <c r="M1096" i="3"/>
  <c r="N1096" i="3" s="1"/>
  <c r="M556" i="3"/>
  <c r="N556" i="3" s="1"/>
  <c r="M990" i="3"/>
  <c r="N990" i="3" s="1"/>
  <c r="M1277" i="3"/>
  <c r="N1277" i="3" s="1"/>
  <c r="M1724" i="3"/>
  <c r="N1724" i="3" s="1"/>
  <c r="K4" i="4"/>
  <c r="M4" i="4" s="1"/>
  <c r="J5" i="4"/>
  <c r="R11" i="3"/>
  <c r="K5" i="4"/>
  <c r="J6" i="4"/>
  <c r="P1997" i="4"/>
  <c r="Q1997" i="4" s="1"/>
  <c r="B6" i="4"/>
  <c r="E5" i="4"/>
  <c r="L5" i="4"/>
  <c r="P5" i="4" s="1"/>
  <c r="Q5" i="4" s="1"/>
  <c r="L1998" i="4"/>
  <c r="E1998" i="4"/>
  <c r="B1999" i="4"/>
  <c r="T15" i="3"/>
  <c r="M1842" i="3"/>
  <c r="N1842" i="3" s="1"/>
  <c r="T16" i="3"/>
  <c r="S10" i="3"/>
  <c r="G11" i="3"/>
  <c r="H11" i="3" s="1"/>
  <c r="K11" i="3" s="1"/>
  <c r="S11" i="3"/>
  <c r="AD15" i="3"/>
  <c r="AD13" i="3"/>
  <c r="M1481" i="3"/>
  <c r="N1481" i="3" s="1"/>
  <c r="M1346" i="3"/>
  <c r="N1346" i="3" s="1"/>
  <c r="M1778" i="3"/>
  <c r="N1778" i="3" s="1"/>
  <c r="M70" i="3"/>
  <c r="N70" i="3" s="1"/>
  <c r="M1402" i="3"/>
  <c r="N1402" i="3" s="1"/>
  <c r="M1642" i="3"/>
  <c r="N1642" i="3" s="1"/>
  <c r="M1906" i="3"/>
  <c r="N1906" i="3" s="1"/>
  <c r="M1237" i="3"/>
  <c r="N1237" i="3" s="1"/>
  <c r="M1868" i="3"/>
  <c r="N1868" i="3" s="1"/>
  <c r="M176" i="3"/>
  <c r="N176" i="3" s="1"/>
  <c r="M964" i="3"/>
  <c r="N964" i="3" s="1"/>
  <c r="M1160" i="3"/>
  <c r="N1160" i="3" s="1"/>
  <c r="M1156" i="3"/>
  <c r="N1156" i="3" s="1"/>
  <c r="M926" i="3"/>
  <c r="N926" i="3" s="1"/>
  <c r="M1098" i="3"/>
  <c r="N1098" i="3" s="1"/>
  <c r="M1600" i="3"/>
  <c r="N1600" i="3" s="1"/>
  <c r="M1518" i="3"/>
  <c r="N1518" i="3" s="1"/>
  <c r="M1632" i="3"/>
  <c r="N1632" i="3" s="1"/>
  <c r="M1498" i="3"/>
  <c r="N1498" i="3" s="1"/>
  <c r="M1746" i="3"/>
  <c r="N1746" i="3" s="1"/>
  <c r="M24" i="3"/>
  <c r="N24" i="3" s="1"/>
  <c r="M1122" i="3"/>
  <c r="N1122" i="3" s="1"/>
  <c r="M104" i="3"/>
  <c r="N104" i="3" s="1"/>
  <c r="M1857" i="3"/>
  <c r="N1857" i="3" s="1"/>
  <c r="M229" i="3"/>
  <c r="N229" i="3" s="1"/>
  <c r="M1482" i="3"/>
  <c r="N1482" i="3" s="1"/>
  <c r="M1505" i="3"/>
  <c r="N1505" i="3" s="1"/>
  <c r="M1519" i="3"/>
  <c r="N1519" i="3" s="1"/>
  <c r="M1784" i="3"/>
  <c r="N1784" i="3" s="1"/>
  <c r="M1538" i="3"/>
  <c r="N1538" i="3" s="1"/>
  <c r="M1794" i="3"/>
  <c r="N1794" i="3" s="1"/>
  <c r="M1736" i="3"/>
  <c r="N1736" i="3" s="1"/>
  <c r="M1785" i="3"/>
  <c r="N1785" i="3" s="1"/>
  <c r="M1266" i="3"/>
  <c r="N1266" i="3" s="1"/>
  <c r="M1913" i="3"/>
  <c r="N1913" i="3" s="1"/>
  <c r="T9" i="3"/>
  <c r="K16" i="3"/>
  <c r="K14" i="3"/>
  <c r="K13" i="3"/>
  <c r="K12" i="3"/>
  <c r="K10" i="3"/>
  <c r="K9" i="3"/>
  <c r="K8" i="3"/>
  <c r="T8" i="3"/>
  <c r="M492" i="3"/>
  <c r="N492" i="3" s="1"/>
  <c r="M1586" i="3"/>
  <c r="N1586" i="3" s="1"/>
  <c r="M1170" i="3"/>
  <c r="N1170" i="3" s="1"/>
  <c r="M1601" i="3"/>
  <c r="N1601" i="3" s="1"/>
  <c r="M1702" i="3"/>
  <c r="N1702" i="3" s="1"/>
  <c r="M1370" i="3"/>
  <c r="N1370" i="3" s="1"/>
  <c r="M2000" i="3"/>
  <c r="N2000" i="3" s="1"/>
  <c r="M672" i="3"/>
  <c r="N672" i="3" s="1"/>
  <c r="M1652" i="3"/>
  <c r="N1652" i="3" s="1"/>
  <c r="M1864" i="3"/>
  <c r="N1864" i="3" s="1"/>
  <c r="M466" i="3"/>
  <c r="N466" i="3" s="1"/>
  <c r="M1296" i="3"/>
  <c r="N1296" i="3" s="1"/>
  <c r="M1477" i="3"/>
  <c r="N1477" i="3" s="1"/>
  <c r="M384" i="3"/>
  <c r="N384" i="3" s="1"/>
  <c r="M1232" i="3"/>
  <c r="N1232" i="3" s="1"/>
  <c r="M1934" i="3"/>
  <c r="N1934" i="3" s="1"/>
  <c r="M1986" i="3"/>
  <c r="N1986" i="3" s="1"/>
  <c r="M1374" i="3"/>
  <c r="N1374" i="3" s="1"/>
  <c r="M1783" i="3"/>
  <c r="N1783" i="3" s="1"/>
  <c r="M1636" i="3"/>
  <c r="N1636" i="3" s="1"/>
  <c r="M512" i="3"/>
  <c r="N512" i="3" s="1"/>
  <c r="M892" i="3"/>
  <c r="N892" i="3" s="1"/>
  <c r="M1717" i="3"/>
  <c r="N1717" i="3" s="1"/>
  <c r="M1398" i="3"/>
  <c r="N1398" i="3" s="1"/>
  <c r="M1336" i="3"/>
  <c r="N1336" i="3" s="1"/>
  <c r="M440" i="3"/>
  <c r="N440" i="3" s="1"/>
  <c r="M1689" i="3"/>
  <c r="N1689" i="3" s="1"/>
  <c r="M1087" i="3"/>
  <c r="N1087" i="3" s="1"/>
  <c r="M1599" i="3"/>
  <c r="N1599" i="3" s="1"/>
  <c r="M1458" i="3"/>
  <c r="N1458" i="3" s="1"/>
  <c r="M1210" i="3"/>
  <c r="N1210" i="3" s="1"/>
  <c r="M388" i="3"/>
  <c r="N388" i="3" s="1"/>
  <c r="M1892" i="3"/>
  <c r="N1892" i="3" s="1"/>
  <c r="M1460" i="3"/>
  <c r="N1460" i="3" s="1"/>
  <c r="M1484" i="3"/>
  <c r="N1484" i="3" s="1"/>
  <c r="M1431" i="3"/>
  <c r="N1431" i="3" s="1"/>
  <c r="M1520" i="3"/>
  <c r="N1520" i="3" s="1"/>
  <c r="M1246" i="3"/>
  <c r="N1246" i="3" s="1"/>
  <c r="M1887" i="3"/>
  <c r="N1887" i="3" s="1"/>
  <c r="M600" i="3"/>
  <c r="N600" i="3" s="1"/>
  <c r="M1508" i="3"/>
  <c r="N1508" i="3" s="1"/>
  <c r="M1225" i="3"/>
  <c r="N1225" i="3" s="1"/>
  <c r="M1956" i="3"/>
  <c r="N1956" i="3" s="1"/>
  <c r="M1901" i="3"/>
  <c r="N1901" i="3" s="1"/>
  <c r="M748" i="3"/>
  <c r="N748" i="3" s="1"/>
  <c r="M1111" i="3"/>
  <c r="N1111" i="3" s="1"/>
  <c r="M928" i="3"/>
  <c r="N928" i="3" s="1"/>
  <c r="M1872" i="3"/>
  <c r="N1872" i="3" s="1"/>
  <c r="M743" i="3"/>
  <c r="N743" i="3" s="1"/>
  <c r="M453" i="3"/>
  <c r="N453" i="3" s="1"/>
  <c r="M1878" i="3"/>
  <c r="N1878" i="3" s="1"/>
  <c r="M1560" i="3"/>
  <c r="N1560" i="3" s="1"/>
  <c r="M1383" i="3"/>
  <c r="N1383" i="3" s="1"/>
  <c r="M1528" i="3"/>
  <c r="N1528" i="3" s="1"/>
  <c r="M1200" i="3"/>
  <c r="N1200" i="3" s="1"/>
  <c r="M1112" i="3"/>
  <c r="N1112" i="3" s="1"/>
  <c r="M427" i="3"/>
  <c r="N427" i="3" s="1"/>
  <c r="M1852" i="3"/>
  <c r="N1852" i="3" s="1"/>
  <c r="M1428" i="3"/>
  <c r="N1428" i="3" s="1"/>
  <c r="M132" i="3"/>
  <c r="N132" i="3" s="1"/>
  <c r="M1324" i="3"/>
  <c r="N1324" i="3" s="1"/>
  <c r="AD14" i="3"/>
  <c r="M1464" i="3"/>
  <c r="N1464" i="3" s="1"/>
  <c r="M1425" i="3"/>
  <c r="N1425" i="3" s="1"/>
  <c r="M1789" i="3"/>
  <c r="N1789" i="3" s="1"/>
  <c r="M1580" i="3"/>
  <c r="N1580" i="3" s="1"/>
  <c r="M1612" i="3"/>
  <c r="N1612" i="3" s="1"/>
  <c r="M822" i="3"/>
  <c r="N822" i="3" s="1"/>
  <c r="M78" i="3"/>
  <c r="N78" i="3" s="1"/>
  <c r="M1136" i="3"/>
  <c r="N1136" i="3" s="1"/>
  <c r="M236" i="3"/>
  <c r="N236" i="3" s="1"/>
  <c r="M390" i="3"/>
  <c r="N390" i="3" s="1"/>
  <c r="M1998" i="3"/>
  <c r="N1998" i="3" s="1"/>
  <c r="M1006" i="3"/>
  <c r="N1006" i="3" s="1"/>
  <c r="M1945" i="3"/>
  <c r="N1945" i="3" s="1"/>
  <c r="AD16" i="3"/>
  <c r="M478" i="3"/>
  <c r="N478" i="3" s="1"/>
  <c r="M1984" i="3"/>
  <c r="N1984" i="3" s="1"/>
  <c r="M766" i="3"/>
  <c r="N766" i="3" s="1"/>
  <c r="M1442" i="3"/>
  <c r="N1442" i="3" s="1"/>
  <c r="M1610" i="3"/>
  <c r="N1610" i="3" s="1"/>
  <c r="M1777" i="3"/>
  <c r="N1777" i="3" s="1"/>
  <c r="M1593" i="3"/>
  <c r="N1593" i="3" s="1"/>
  <c r="AD17" i="3"/>
  <c r="AD18" i="3"/>
  <c r="AD19" i="3"/>
  <c r="AD20" i="3"/>
  <c r="M1092" i="3"/>
  <c r="N1092" i="3" s="1"/>
  <c r="M1623" i="3"/>
  <c r="N1623" i="3" s="1"/>
  <c r="M1543" i="3"/>
  <c r="N1543" i="3" s="1"/>
  <c r="M1218" i="3"/>
  <c r="N1218" i="3" s="1"/>
  <c r="M510" i="3"/>
  <c r="N510" i="3" s="1"/>
  <c r="M1980" i="3"/>
  <c r="N1980" i="3" s="1"/>
  <c r="M1640" i="3"/>
  <c r="N1640" i="3" s="1"/>
  <c r="M1583" i="3"/>
  <c r="N1583" i="3" s="1"/>
  <c r="M1858" i="3"/>
  <c r="N1858" i="3" s="1"/>
  <c r="M534" i="3"/>
  <c r="N534" i="3" s="1"/>
  <c r="M428" i="3"/>
  <c r="N428" i="3" s="1"/>
  <c r="M744" i="3"/>
  <c r="N744" i="3" s="1"/>
  <c r="M1209" i="3"/>
  <c r="N1209" i="3" s="1"/>
  <c r="M758" i="3"/>
  <c r="N758" i="3" s="1"/>
  <c r="M1273" i="3"/>
  <c r="N1273" i="3" s="1"/>
  <c r="M94" i="3"/>
  <c r="N94" i="3" s="1"/>
  <c r="M688" i="3"/>
  <c r="N688" i="3" s="1"/>
  <c r="M1445" i="3"/>
  <c r="N1445" i="3" s="1"/>
  <c r="M1935" i="3"/>
  <c r="N1935" i="3" s="1"/>
  <c r="M1454" i="3"/>
  <c r="N1454" i="3" s="1"/>
  <c r="M1687" i="3"/>
  <c r="N1687" i="3" s="1"/>
  <c r="M1664" i="3"/>
  <c r="N1664" i="3" s="1"/>
  <c r="M1338" i="3"/>
  <c r="N1338" i="3" s="1"/>
  <c r="M1674" i="3"/>
  <c r="N1674" i="3" s="1"/>
  <c r="M1384" i="3"/>
  <c r="N1384" i="3" s="1"/>
  <c r="M1665" i="3"/>
  <c r="N1665" i="3" s="1"/>
  <c r="M1705" i="3"/>
  <c r="N1705" i="3" s="1"/>
  <c r="M1524" i="3"/>
  <c r="N1524" i="3" s="1"/>
  <c r="M80" i="3"/>
  <c r="N80" i="3" s="1"/>
  <c r="M1692" i="3"/>
  <c r="N1692" i="3" s="1"/>
  <c r="M1220" i="3"/>
  <c r="N1220" i="3" s="1"/>
  <c r="M1798" i="3"/>
  <c r="N1798" i="3" s="1"/>
  <c r="M1016" i="3"/>
  <c r="N1016" i="3" s="1"/>
  <c r="M166" i="3"/>
  <c r="N166" i="3" s="1"/>
  <c r="M1816" i="3"/>
  <c r="N1816" i="3" s="1"/>
  <c r="M1512" i="3"/>
  <c r="N1512" i="3" s="1"/>
  <c r="M1409" i="3"/>
  <c r="N1409" i="3" s="1"/>
  <c r="M376" i="3"/>
  <c r="N376" i="3" s="1"/>
  <c r="M1908" i="3"/>
  <c r="N1908" i="3" s="1"/>
  <c r="AD21" i="3"/>
  <c r="T14" i="3" s="1"/>
  <c r="M615" i="3"/>
  <c r="N615" i="3" s="1"/>
  <c r="M509" i="3"/>
  <c r="N509" i="3" s="1"/>
  <c r="M273" i="3"/>
  <c r="N273" i="3" s="1"/>
  <c r="M151" i="3"/>
  <c r="N151" i="3" s="1"/>
  <c r="M918" i="3"/>
  <c r="N918" i="3" s="1"/>
  <c r="M1951" i="3"/>
  <c r="N1951" i="3" s="1"/>
  <c r="M999" i="3"/>
  <c r="N999" i="3" s="1"/>
  <c r="M1291" i="3"/>
  <c r="N1291" i="3" s="1"/>
  <c r="M868" i="3"/>
  <c r="N868" i="3" s="1"/>
  <c r="M1064" i="3"/>
  <c r="N1064" i="3" s="1"/>
  <c r="M359" i="3"/>
  <c r="N359" i="3" s="1"/>
  <c r="M1999" i="3"/>
  <c r="N1999" i="3" s="1"/>
  <c r="M647" i="3"/>
  <c r="N647" i="3" s="1"/>
  <c r="M1380" i="3"/>
  <c r="N1380" i="3" s="1"/>
  <c r="M1861" i="3"/>
  <c r="N1861" i="3" s="1"/>
  <c r="M128" i="3"/>
  <c r="N128" i="3" s="1"/>
  <c r="M1309" i="3"/>
  <c r="N1309" i="3" s="1"/>
  <c r="M988" i="3"/>
  <c r="N988" i="3" s="1"/>
  <c r="M319" i="3"/>
  <c r="N319" i="3" s="1"/>
  <c r="M839" i="3"/>
  <c r="N839" i="3" s="1"/>
  <c r="M524" i="3"/>
  <c r="N524" i="3" s="1"/>
  <c r="M1703" i="3"/>
  <c r="N1703" i="3" s="1"/>
  <c r="M1327" i="3"/>
  <c r="N1327" i="3" s="1"/>
  <c r="M180" i="3"/>
  <c r="N180" i="3" s="1"/>
  <c r="M160" i="3"/>
  <c r="N160" i="3" s="1"/>
  <c r="M1708" i="3"/>
  <c r="N1708" i="3" s="1"/>
  <c r="M1948" i="3"/>
  <c r="N1948" i="3" s="1"/>
  <c r="M1476" i="3"/>
  <c r="N1476" i="3" s="1"/>
  <c r="M1712" i="3"/>
  <c r="N1712" i="3" s="1"/>
  <c r="M1799" i="3"/>
  <c r="N1799" i="3" s="1"/>
  <c r="M1952" i="3"/>
  <c r="N1952" i="3" s="1"/>
  <c r="M118" i="3"/>
  <c r="N118" i="3" s="1"/>
  <c r="M480" i="3"/>
  <c r="N480" i="3" s="1"/>
  <c r="M1360" i="3"/>
  <c r="N1360" i="3" s="1"/>
  <c r="M1764" i="3"/>
  <c r="N1764" i="3" s="1"/>
  <c r="M1039" i="3"/>
  <c r="N1039" i="3" s="1"/>
  <c r="M1104" i="3"/>
  <c r="N1104" i="3" s="1"/>
  <c r="M913" i="3"/>
  <c r="N913" i="3" s="1"/>
  <c r="M470" i="3"/>
  <c r="N470" i="3" s="1"/>
  <c r="M1052" i="3"/>
  <c r="N1052" i="3" s="1"/>
  <c r="M1804" i="3"/>
  <c r="M1414" i="3"/>
  <c r="N1414" i="3" s="1"/>
  <c r="M864" i="3"/>
  <c r="N864" i="3" s="1"/>
  <c r="M1552" i="3"/>
  <c r="N1552" i="3" s="1"/>
  <c r="M343" i="3"/>
  <c r="N343" i="3" s="1"/>
  <c r="M1991" i="3"/>
  <c r="N1991" i="3" s="1"/>
  <c r="M997" i="3"/>
  <c r="N997" i="3" s="1"/>
  <c r="M1740" i="3"/>
  <c r="N1740" i="3" s="1"/>
  <c r="M580" i="3"/>
  <c r="N580" i="3" s="1"/>
  <c r="M404" i="3"/>
  <c r="N404" i="3" s="1"/>
  <c r="M945" i="3"/>
  <c r="N945" i="3" s="1"/>
  <c r="M52" i="3"/>
  <c r="N52" i="3" s="1"/>
  <c r="M1863" i="3"/>
  <c r="N1863" i="3" s="1"/>
  <c r="M1053" i="3"/>
  <c r="N1053" i="3" s="1"/>
  <c r="M382" i="3"/>
  <c r="N382" i="3" s="1"/>
  <c r="M1584" i="3"/>
  <c r="N1584" i="3" s="1"/>
  <c r="M919" i="3"/>
  <c r="N919" i="3" s="1"/>
  <c r="M1615" i="3"/>
  <c r="N1615" i="3" s="1"/>
  <c r="M1420" i="3"/>
  <c r="N1420" i="3" s="1"/>
  <c r="M1224" i="3"/>
  <c r="N1224" i="3" s="1"/>
  <c r="M1500" i="3"/>
  <c r="N1500" i="3" s="1"/>
  <c r="M278" i="3"/>
  <c r="N278" i="3" s="1"/>
  <c r="M1157" i="3"/>
  <c r="N1157" i="3" s="1"/>
  <c r="M1510" i="3"/>
  <c r="N1510" i="3" s="1"/>
  <c r="M1916" i="3"/>
  <c r="N1916" i="3" s="1"/>
  <c r="M662" i="3"/>
  <c r="N662" i="3" s="1"/>
  <c r="M1158" i="3"/>
  <c r="N1158" i="3" s="1"/>
  <c r="M722" i="3"/>
  <c r="N722" i="3" s="1"/>
  <c r="M916" i="3"/>
  <c r="N916" i="3" s="1"/>
  <c r="M28" i="3"/>
  <c r="N28" i="3" s="1"/>
  <c r="M1988" i="3"/>
  <c r="N1988" i="3" s="1"/>
  <c r="M364" i="3"/>
  <c r="N364" i="3" s="1"/>
  <c r="K182" i="3"/>
  <c r="M182" i="3"/>
  <c r="N182" i="3" s="1"/>
  <c r="K713" i="3"/>
  <c r="M713" i="3"/>
  <c r="N713" i="3" s="1"/>
  <c r="K708" i="3"/>
  <c r="M708" i="3"/>
  <c r="N708" i="3" s="1"/>
  <c r="K1284" i="3"/>
  <c r="M1284" i="3"/>
  <c r="N1284" i="3" s="1"/>
  <c r="K1824" i="3"/>
  <c r="M1824" i="3"/>
  <c r="N1824" i="3" s="1"/>
  <c r="M1631" i="3"/>
  <c r="N1631" i="3" s="1"/>
  <c r="K167" i="3"/>
  <c r="M167" i="3"/>
  <c r="N167" i="3" s="1"/>
  <c r="K196" i="3"/>
  <c r="M196" i="3"/>
  <c r="N196" i="3" s="1"/>
  <c r="K421" i="3"/>
  <c r="M421" i="3"/>
  <c r="N421" i="3" s="1"/>
  <c r="K812" i="3"/>
  <c r="M812" i="3"/>
  <c r="N812" i="3" s="1"/>
  <c r="K1812" i="3"/>
  <c r="M1812" i="3"/>
  <c r="N1812" i="3" s="1"/>
  <c r="K1958" i="3"/>
  <c r="M1958" i="3"/>
  <c r="N1958" i="3" s="1"/>
  <c r="K452" i="3"/>
  <c r="M452" i="3"/>
  <c r="N452" i="3" s="1"/>
  <c r="M1289" i="3"/>
  <c r="N1289" i="3" s="1"/>
  <c r="M641" i="3"/>
  <c r="N641" i="3" s="1"/>
  <c r="K641" i="3"/>
  <c r="K1739" i="3"/>
  <c r="M1739" i="3"/>
  <c r="N1739" i="3" s="1"/>
  <c r="K1903" i="3"/>
  <c r="M1903" i="3"/>
  <c r="N1903" i="3" s="1"/>
  <c r="K1340" i="3"/>
  <c r="M1340" i="3"/>
  <c r="N1340" i="3" s="1"/>
  <c r="K1981" i="3"/>
  <c r="M1981" i="3"/>
  <c r="N1981" i="3" s="1"/>
  <c r="K1463" i="3"/>
  <c r="M1463" i="3"/>
  <c r="N1463" i="3" s="1"/>
  <c r="K542" i="3"/>
  <c r="M542" i="3"/>
  <c r="N542" i="3" s="1"/>
  <c r="K620" i="3"/>
  <c r="M620" i="3"/>
  <c r="N620" i="3" s="1"/>
  <c r="K284" i="3"/>
  <c r="M284" i="3"/>
  <c r="N284" i="3" s="1"/>
  <c r="K1308" i="3"/>
  <c r="M1308" i="3"/>
  <c r="N1308" i="3" s="1"/>
  <c r="K1876" i="3"/>
  <c r="M1876" i="3"/>
  <c r="N1876" i="3" s="1"/>
  <c r="K1446" i="3"/>
  <c r="M1446" i="3"/>
  <c r="N1446" i="3" s="1"/>
  <c r="K1074" i="3"/>
  <c r="M1074" i="3"/>
  <c r="N1074" i="3" s="1"/>
  <c r="K873" i="3"/>
  <c r="M873" i="3"/>
  <c r="N873" i="3" s="1"/>
  <c r="K690" i="3"/>
  <c r="M690" i="3"/>
  <c r="N690" i="3" s="1"/>
  <c r="K1028" i="3"/>
  <c r="M1028" i="3"/>
  <c r="N1028" i="3" s="1"/>
  <c r="M551" i="3"/>
  <c r="N551" i="3" s="1"/>
  <c r="M103" i="3"/>
  <c r="N103" i="3" s="1"/>
  <c r="M1569" i="3"/>
  <c r="N1569" i="3" s="1"/>
  <c r="M193" i="3"/>
  <c r="N193" i="3" s="1"/>
  <c r="K324" i="3"/>
  <c r="M324" i="3"/>
  <c r="N324" i="3" s="1"/>
  <c r="M1607" i="3"/>
  <c r="N1607" i="3" s="1"/>
  <c r="M1760" i="3"/>
  <c r="N1760" i="3" s="1"/>
  <c r="M1758" i="3"/>
  <c r="N1758" i="3" s="1"/>
  <c r="M1595" i="3"/>
  <c r="N1595" i="3" s="1"/>
  <c r="M1198" i="3"/>
  <c r="N1198" i="3" s="1"/>
  <c r="M516" i="3"/>
  <c r="N516" i="3" s="1"/>
  <c r="M1836" i="3"/>
  <c r="N1836" i="3" s="1"/>
  <c r="K537" i="3"/>
  <c r="M537" i="3"/>
  <c r="M1326" i="3"/>
  <c r="N1326" i="3" s="1"/>
  <c r="M1413" i="3"/>
  <c r="N1413" i="3" s="1"/>
  <c r="M300" i="3"/>
  <c r="N300" i="3" s="1"/>
  <c r="M1462" i="3"/>
  <c r="N1462" i="3" s="1"/>
  <c r="M1967" i="3"/>
  <c r="N1967" i="3" s="1"/>
  <c r="M174" i="3"/>
  <c r="N174" i="3" s="1"/>
  <c r="M796" i="3"/>
  <c r="N796" i="3" s="1"/>
  <c r="M667" i="3"/>
  <c r="N667" i="3" s="1"/>
  <c r="M1244" i="3"/>
  <c r="N1244" i="3" s="1"/>
  <c r="M1004" i="3"/>
  <c r="N1004" i="3" s="1"/>
  <c r="M108" i="3"/>
  <c r="N108" i="3" s="1"/>
  <c r="M605" i="3"/>
  <c r="N605" i="3" s="1"/>
  <c r="K605" i="3"/>
  <c r="M750" i="3"/>
  <c r="N750" i="3" s="1"/>
  <c r="M215" i="3"/>
  <c r="N215" i="3" s="1"/>
  <c r="M1976" i="3"/>
  <c r="N1976" i="3" s="1"/>
  <c r="M1953" i="3"/>
  <c r="N1953" i="3" s="1"/>
  <c r="M934" i="3"/>
  <c r="N934" i="3" s="1"/>
  <c r="K1729" i="3"/>
  <c r="M1729" i="3"/>
  <c r="N1729" i="3" s="1"/>
  <c r="M185" i="3"/>
  <c r="N185" i="3" s="1"/>
  <c r="M1879" i="3"/>
  <c r="N1879" i="3" s="1"/>
  <c r="M327" i="3"/>
  <c r="N327" i="3" s="1"/>
  <c r="M1630" i="3"/>
  <c r="N1630" i="3" s="1"/>
  <c r="M858" i="3"/>
  <c r="N858" i="3" s="1"/>
  <c r="M1206" i="3"/>
  <c r="N1206" i="3" s="1"/>
  <c r="M1527" i="3"/>
  <c r="N1527" i="3" s="1"/>
  <c r="M585" i="3"/>
  <c r="N585" i="3" s="1"/>
  <c r="M831" i="3"/>
  <c r="N831" i="3" s="1"/>
  <c r="M726" i="3"/>
  <c r="N726" i="3" s="1"/>
  <c r="M1447" i="3"/>
  <c r="N1447" i="3" s="1"/>
  <c r="M195" i="3"/>
  <c r="N195" i="3" s="1"/>
  <c r="M579" i="3"/>
  <c r="N579" i="3" s="1"/>
  <c r="M576" i="3"/>
  <c r="N576" i="3" s="1"/>
  <c r="M1896" i="3"/>
  <c r="N1896" i="3" s="1"/>
  <c r="M1078" i="3"/>
  <c r="N1078" i="3" s="1"/>
  <c r="M1854" i="3"/>
  <c r="N1854" i="3" s="1"/>
  <c r="M295" i="3"/>
  <c r="N295" i="3" s="1"/>
  <c r="M1694" i="3"/>
  <c r="N1694" i="3" s="1"/>
  <c r="M503" i="3"/>
  <c r="N503" i="3" s="1"/>
  <c r="M890" i="3"/>
  <c r="N890" i="3" s="1"/>
  <c r="M833" i="3"/>
  <c r="N833" i="3" s="1"/>
  <c r="M1715" i="3"/>
  <c r="N1715" i="3" s="1"/>
  <c r="M645" i="3"/>
  <c r="N645" i="3" s="1"/>
  <c r="M795" i="3"/>
  <c r="N795" i="3" s="1"/>
  <c r="M1900" i="3"/>
  <c r="N1900" i="3" s="1"/>
  <c r="M323" i="3"/>
  <c r="N323" i="3" s="1"/>
  <c r="M891" i="3"/>
  <c r="N891" i="3" s="1"/>
  <c r="M417" i="3"/>
  <c r="N417" i="3" s="1"/>
  <c r="M889" i="3"/>
  <c r="N889" i="3" s="1"/>
  <c r="M1983" i="3"/>
  <c r="N1983" i="3" s="1"/>
  <c r="M1169" i="3"/>
  <c r="N1169" i="3" s="1"/>
  <c r="M1843" i="3"/>
  <c r="N1843" i="3" s="1"/>
  <c r="M1523" i="3"/>
  <c r="N1523" i="3" s="1"/>
  <c r="M513" i="3"/>
  <c r="N513" i="3" s="1"/>
  <c r="M911" i="3"/>
  <c r="N911" i="3" s="1"/>
  <c r="M209" i="3"/>
  <c r="N209" i="3" s="1"/>
  <c r="M161" i="3"/>
  <c r="N161" i="3" s="1"/>
  <c r="M345" i="3"/>
  <c r="N345" i="3" s="1"/>
  <c r="M1107" i="3"/>
  <c r="N1107" i="3" s="1"/>
  <c r="M47" i="3"/>
  <c r="N47" i="3" s="1"/>
  <c r="M1811" i="3"/>
  <c r="N1811" i="3" s="1"/>
  <c r="M1711" i="3"/>
  <c r="N1711" i="3" s="1"/>
  <c r="M529" i="3"/>
  <c r="N529" i="3" s="1"/>
  <c r="M1939" i="3"/>
  <c r="N1939" i="3" s="1"/>
  <c r="M291" i="3"/>
  <c r="N291" i="3" s="1"/>
  <c r="M99" i="3"/>
  <c r="N99" i="3" s="1"/>
  <c r="M1363" i="3"/>
  <c r="N1363" i="3" s="1"/>
  <c r="M138" i="3"/>
  <c r="N138" i="3" s="1"/>
  <c r="M666" i="3"/>
  <c r="N666" i="3" s="1"/>
  <c r="M1081" i="3"/>
  <c r="N1081" i="3" s="1"/>
  <c r="M775" i="3"/>
  <c r="N775" i="3" s="1"/>
  <c r="M1339" i="3"/>
  <c r="N1339" i="3" s="1"/>
  <c r="M49" i="3"/>
  <c r="N49" i="3" s="1"/>
  <c r="M763" i="3"/>
  <c r="N763" i="3" s="1"/>
  <c r="M583" i="3"/>
  <c r="N583" i="3" s="1"/>
  <c r="M1747" i="3"/>
  <c r="N1747" i="3" s="1"/>
  <c r="M1171" i="3"/>
  <c r="N1171" i="3" s="1"/>
  <c r="M1190" i="3"/>
  <c r="N1190" i="3" s="1"/>
  <c r="M1683" i="3"/>
  <c r="N1683" i="3" s="1"/>
  <c r="M227" i="3"/>
  <c r="N227" i="3" s="1"/>
  <c r="M1491" i="3"/>
  <c r="N1491" i="3" s="1"/>
  <c r="M1038" i="3"/>
  <c r="N1038" i="3" s="1"/>
  <c r="M127" i="3"/>
  <c r="N127" i="3" s="1"/>
  <c r="M575" i="3"/>
  <c r="N575" i="3" s="1"/>
  <c r="M762" i="3"/>
  <c r="N762" i="3" s="1"/>
  <c r="M1677" i="3"/>
  <c r="N1677" i="3" s="1"/>
  <c r="M1147" i="3"/>
  <c r="N1147" i="3" s="1"/>
  <c r="M1043" i="3"/>
  <c r="N1043" i="3" s="1"/>
  <c r="M1299" i="3"/>
  <c r="N1299" i="3" s="1"/>
  <c r="M145" i="3"/>
  <c r="N145" i="3" s="1"/>
  <c r="M1875" i="3"/>
  <c r="N1875" i="3" s="1"/>
  <c r="M1596" i="3"/>
  <c r="N1596" i="3" s="1"/>
  <c r="M260" i="3"/>
  <c r="N260" i="3" s="1"/>
  <c r="M684" i="3"/>
  <c r="N684" i="3" s="1"/>
  <c r="M1396" i="3"/>
  <c r="N1396" i="3" s="1"/>
  <c r="M851" i="3"/>
  <c r="N851" i="3" s="1"/>
  <c r="K851" i="3"/>
  <c r="M1707" i="3"/>
  <c r="N1707" i="3" s="1"/>
  <c r="K1707" i="3"/>
  <c r="M1076" i="3"/>
  <c r="N1076" i="3" s="1"/>
  <c r="K1076" i="3"/>
  <c r="M1124" i="3"/>
  <c r="N1124" i="3" s="1"/>
  <c r="K1124" i="3"/>
  <c r="M1364" i="3"/>
  <c r="N1364" i="3" s="1"/>
  <c r="K1364" i="3"/>
  <c r="M624" i="3"/>
  <c r="N624" i="3" s="1"/>
  <c r="K624" i="3"/>
  <c r="M1008" i="3"/>
  <c r="N1008" i="3" s="1"/>
  <c r="K1008" i="3"/>
  <c r="M1473" i="3"/>
  <c r="K1473" i="3"/>
  <c r="M1594" i="3"/>
  <c r="N1594" i="3" s="1"/>
  <c r="K1594" i="3"/>
  <c r="M1722" i="3"/>
  <c r="N1722" i="3" s="1"/>
  <c r="K1722" i="3"/>
  <c r="M1970" i="3"/>
  <c r="K1970" i="3"/>
  <c r="M199" i="3"/>
  <c r="N199" i="3" s="1"/>
  <c r="M1055" i="3"/>
  <c r="M305" i="3"/>
  <c r="N305" i="3" s="1"/>
  <c r="K305" i="3"/>
  <c r="M449" i="3"/>
  <c r="N449" i="3" s="1"/>
  <c r="K449" i="3"/>
  <c r="M617" i="3"/>
  <c r="N617" i="3" s="1"/>
  <c r="K617" i="3"/>
  <c r="M597" i="3"/>
  <c r="N597" i="3" s="1"/>
  <c r="K597" i="3"/>
  <c r="M701" i="3"/>
  <c r="N701" i="3" s="1"/>
  <c r="K701" i="3"/>
  <c r="M434" i="3"/>
  <c r="N434" i="3" s="1"/>
  <c r="K434" i="3"/>
  <c r="M479" i="3"/>
  <c r="N479" i="3" s="1"/>
  <c r="K479" i="3"/>
  <c r="M671" i="3"/>
  <c r="N671" i="3" s="1"/>
  <c r="K671" i="3"/>
  <c r="M1207" i="3"/>
  <c r="N1207" i="3" s="1"/>
  <c r="K1207" i="3"/>
  <c r="M747" i="3"/>
  <c r="N747" i="3" s="1"/>
  <c r="K747" i="3"/>
  <c r="M958" i="3"/>
  <c r="N958" i="3" s="1"/>
  <c r="K958" i="3"/>
  <c r="M1022" i="3"/>
  <c r="N1022" i="3" s="1"/>
  <c r="K1022" i="3"/>
  <c r="M1815" i="3"/>
  <c r="N1815" i="3" s="1"/>
  <c r="K1815" i="3"/>
  <c r="M68" i="3"/>
  <c r="N68" i="3" s="1"/>
  <c r="K68" i="3"/>
  <c r="M1444" i="3"/>
  <c r="N1444" i="3" s="1"/>
  <c r="K1444" i="3"/>
  <c r="M734" i="3"/>
  <c r="N734" i="3" s="1"/>
  <c r="K734" i="3"/>
  <c r="M902" i="3"/>
  <c r="N902" i="3" s="1"/>
  <c r="K902" i="3"/>
  <c r="M1126" i="3"/>
  <c r="N1126" i="3" s="1"/>
  <c r="K1126" i="3"/>
  <c r="M1735" i="3"/>
  <c r="N1735" i="3" s="1"/>
  <c r="K1735" i="3"/>
  <c r="M1373" i="3"/>
  <c r="N1373" i="3" s="1"/>
  <c r="K1373" i="3"/>
  <c r="M1813" i="3"/>
  <c r="N1813" i="3" s="1"/>
  <c r="K1813" i="3"/>
  <c r="M222" i="3"/>
  <c r="N222" i="3" s="1"/>
  <c r="K222" i="3"/>
  <c r="M366" i="3"/>
  <c r="N366" i="3" s="1"/>
  <c r="K366" i="3"/>
  <c r="M782" i="3"/>
  <c r="N782" i="3" s="1"/>
  <c r="K782" i="3"/>
  <c r="M1686" i="3"/>
  <c r="N1686" i="3" s="1"/>
  <c r="K1686" i="3"/>
  <c r="M88" i="3"/>
  <c r="N88" i="3" s="1"/>
  <c r="K88" i="3"/>
  <c r="M184" i="3"/>
  <c r="K184" i="3"/>
  <c r="M208" i="3"/>
  <c r="N208" i="3" s="1"/>
  <c r="K208" i="3"/>
  <c r="M1233" i="3"/>
  <c r="N1233" i="3" s="1"/>
  <c r="K1233" i="3"/>
  <c r="M1866" i="3"/>
  <c r="N1866" i="3" s="1"/>
  <c r="K1866" i="3"/>
  <c r="M1095" i="3"/>
  <c r="N1095" i="3" s="1"/>
  <c r="K1095" i="3"/>
  <c r="M1830" i="3"/>
  <c r="N1830" i="3" s="1"/>
  <c r="K1830" i="3"/>
  <c r="M1751" i="3"/>
  <c r="N1751" i="3" s="1"/>
  <c r="K1751" i="3"/>
  <c r="M220" i="3"/>
  <c r="N220" i="3" s="1"/>
  <c r="K220" i="3"/>
  <c r="M268" i="3"/>
  <c r="N268" i="3" s="1"/>
  <c r="K268" i="3"/>
  <c r="M396" i="3"/>
  <c r="N396" i="3" s="1"/>
  <c r="K396" i="3"/>
  <c r="M628" i="3"/>
  <c r="N628" i="3" s="1"/>
  <c r="K628" i="3"/>
  <c r="M732" i="3"/>
  <c r="N732" i="3" s="1"/>
  <c r="K732" i="3"/>
  <c r="M924" i="3"/>
  <c r="N924" i="3" s="1"/>
  <c r="K924" i="3"/>
  <c r="M135" i="3"/>
  <c r="N135" i="3" s="1"/>
  <c r="M711" i="3"/>
  <c r="N711" i="3" s="1"/>
  <c r="M1311" i="3"/>
  <c r="N1311" i="3" s="1"/>
  <c r="M655" i="3"/>
  <c r="N655" i="3" s="1"/>
  <c r="M573" i="3"/>
  <c r="N573" i="3" s="1"/>
  <c r="M65" i="3"/>
  <c r="N65" i="3" s="1"/>
  <c r="K65" i="3"/>
  <c r="M961" i="3"/>
  <c r="N961" i="3" s="1"/>
  <c r="K961" i="3"/>
  <c r="M189" i="3"/>
  <c r="N189" i="3" s="1"/>
  <c r="K189" i="3"/>
  <c r="M501" i="3"/>
  <c r="N501" i="3" s="1"/>
  <c r="K501" i="3"/>
  <c r="M18" i="3"/>
  <c r="N18" i="3" s="1"/>
  <c r="K18" i="3"/>
  <c r="M287" i="3"/>
  <c r="N287" i="3" s="1"/>
  <c r="K287" i="3"/>
  <c r="M231" i="3"/>
  <c r="N231" i="3" s="1"/>
  <c r="M807" i="3"/>
  <c r="N807" i="3" s="1"/>
  <c r="M1343" i="3"/>
  <c r="N1343" i="3" s="1"/>
  <c r="M85" i="3"/>
  <c r="N85" i="3" s="1"/>
  <c r="M271" i="3"/>
  <c r="N271" i="3" s="1"/>
  <c r="M679" i="3"/>
  <c r="N679" i="3" s="1"/>
  <c r="M263" i="3"/>
  <c r="N263" i="3" s="1"/>
  <c r="M498" i="3"/>
  <c r="N498" i="3" s="1"/>
  <c r="M914" i="3"/>
  <c r="N914" i="3" s="1"/>
  <c r="M553" i="3"/>
  <c r="N553" i="3" s="1"/>
  <c r="M1459" i="3"/>
  <c r="N1459" i="3" s="1"/>
  <c r="M1971" i="3"/>
  <c r="N1971" i="3" s="1"/>
  <c r="M1278" i="3"/>
  <c r="N1278" i="3" s="1"/>
  <c r="M210" i="3"/>
  <c r="N210" i="3" s="1"/>
  <c r="M129" i="3"/>
  <c r="N129" i="3" s="1"/>
  <c r="M604" i="3"/>
  <c r="N604" i="3" s="1"/>
  <c r="M813" i="3"/>
  <c r="N813" i="3" s="1"/>
  <c r="K813" i="3"/>
  <c r="M119" i="3"/>
  <c r="N119" i="3" s="1"/>
  <c r="K119" i="3"/>
  <c r="M183" i="3"/>
  <c r="N183" i="3" s="1"/>
  <c r="K183" i="3"/>
  <c r="M311" i="3"/>
  <c r="N311" i="3" s="1"/>
  <c r="K311" i="3"/>
  <c r="M375" i="3"/>
  <c r="N375" i="3" s="1"/>
  <c r="K375" i="3"/>
  <c r="M567" i="3"/>
  <c r="N567" i="3" s="1"/>
  <c r="K567" i="3"/>
  <c r="M631" i="3"/>
  <c r="N631" i="3" s="1"/>
  <c r="K631" i="3"/>
  <c r="M43" i="3"/>
  <c r="N43" i="3" s="1"/>
  <c r="K43" i="3"/>
  <c r="M107" i="3"/>
  <c r="N107" i="3" s="1"/>
  <c r="K107" i="3"/>
  <c r="M491" i="3"/>
  <c r="N491" i="3" s="1"/>
  <c r="K491" i="3"/>
  <c r="M1499" i="3"/>
  <c r="N1499" i="3" s="1"/>
  <c r="K1499" i="3"/>
  <c r="M1651" i="3"/>
  <c r="N1651" i="3" s="1"/>
  <c r="K1651" i="3"/>
  <c r="M148" i="3"/>
  <c r="N148" i="3" s="1"/>
  <c r="K148" i="3"/>
  <c r="M276" i="3"/>
  <c r="N276" i="3" s="1"/>
  <c r="K276" i="3"/>
  <c r="M532" i="3"/>
  <c r="N532" i="3" s="1"/>
  <c r="K532" i="3"/>
  <c r="M788" i="3"/>
  <c r="N788" i="3" s="1"/>
  <c r="K788" i="3"/>
  <c r="M932" i="3"/>
  <c r="N932" i="3" s="1"/>
  <c r="K932" i="3"/>
  <c r="M1372" i="3"/>
  <c r="N1372" i="3" s="1"/>
  <c r="K1372" i="3"/>
  <c r="M1214" i="3"/>
  <c r="N1214" i="3" s="1"/>
  <c r="K1214" i="3"/>
  <c r="M1310" i="3"/>
  <c r="N1310" i="3" s="1"/>
  <c r="K1310" i="3"/>
  <c r="M1535" i="3"/>
  <c r="N1535" i="3" s="1"/>
  <c r="K1535" i="3"/>
  <c r="M1037" i="3"/>
  <c r="N1037" i="3" s="1"/>
  <c r="K1037" i="3"/>
  <c r="M1085" i="3"/>
  <c r="N1085" i="3" s="1"/>
  <c r="K1085" i="3"/>
  <c r="M1133" i="3"/>
  <c r="N1133" i="3" s="1"/>
  <c r="K1133" i="3"/>
  <c r="M1557" i="3"/>
  <c r="N1557" i="3" s="1"/>
  <c r="K1557" i="3"/>
  <c r="M158" i="3"/>
  <c r="N158" i="3" s="1"/>
  <c r="K158" i="3"/>
  <c r="M48" i="3"/>
  <c r="K48" i="3"/>
  <c r="M1721" i="3"/>
  <c r="K1721" i="3"/>
  <c r="M1985" i="3"/>
  <c r="K1985" i="3"/>
  <c r="M783" i="3"/>
  <c r="N783" i="3" s="1"/>
  <c r="K783" i="3"/>
  <c r="M1103" i="3"/>
  <c r="N1103" i="3" s="1"/>
  <c r="K1103" i="3"/>
  <c r="M1127" i="3"/>
  <c r="N1127" i="3" s="1"/>
  <c r="K1127" i="3"/>
  <c r="M1191" i="3"/>
  <c r="N1191" i="3" s="1"/>
  <c r="K1191" i="3"/>
  <c r="M1255" i="3"/>
  <c r="N1255" i="3" s="1"/>
  <c r="K1255" i="3"/>
  <c r="M387" i="3"/>
  <c r="N387" i="3" s="1"/>
  <c r="K387" i="3"/>
  <c r="M1907" i="3"/>
  <c r="N1907" i="3" s="1"/>
  <c r="K1907" i="3"/>
  <c r="M302" i="3"/>
  <c r="N302" i="3" s="1"/>
  <c r="K302" i="3"/>
  <c r="M1574" i="3"/>
  <c r="N1574" i="3" s="1"/>
  <c r="K1574" i="3"/>
  <c r="M1942" i="3"/>
  <c r="N1942" i="3" s="1"/>
  <c r="K1942" i="3"/>
  <c r="M1943" i="3"/>
  <c r="N1943" i="3" s="1"/>
  <c r="K1943" i="3"/>
  <c r="M100" i="3"/>
  <c r="N100" i="3" s="1"/>
  <c r="K100" i="3"/>
  <c r="M356" i="3"/>
  <c r="N356" i="3" s="1"/>
  <c r="K356" i="3"/>
  <c r="M484" i="3"/>
  <c r="N484" i="3" s="1"/>
  <c r="K484" i="3"/>
  <c r="M740" i="3"/>
  <c r="N740" i="3" s="1"/>
  <c r="K740" i="3"/>
  <c r="M1084" i="3"/>
  <c r="N1084" i="3" s="1"/>
  <c r="K1084" i="3"/>
  <c r="M1236" i="3"/>
  <c r="N1236" i="3" s="1"/>
  <c r="K1236" i="3"/>
  <c r="M1316" i="3"/>
  <c r="N1316" i="3" s="1"/>
  <c r="K1316" i="3"/>
  <c r="M1348" i="3"/>
  <c r="N1348" i="3" s="1"/>
  <c r="K1348" i="3"/>
  <c r="M1452" i="3"/>
  <c r="N1452" i="3" s="1"/>
  <c r="K1452" i="3"/>
  <c r="M1620" i="3"/>
  <c r="N1620" i="3" s="1"/>
  <c r="K1620" i="3"/>
  <c r="M1844" i="3"/>
  <c r="N1844" i="3" s="1"/>
  <c r="K1844" i="3"/>
  <c r="M1807" i="3"/>
  <c r="K1807" i="3"/>
  <c r="M1741" i="3"/>
  <c r="N1741" i="3" s="1"/>
  <c r="K1741" i="3"/>
  <c r="M968" i="3"/>
  <c r="N968" i="3" s="1"/>
  <c r="K968" i="3"/>
  <c r="M1536" i="3"/>
  <c r="N1536" i="3" s="1"/>
  <c r="K1536" i="3"/>
  <c r="M1961" i="3"/>
  <c r="N1961" i="3" s="1"/>
  <c r="K1961" i="3"/>
  <c r="M1130" i="3"/>
  <c r="N1130" i="3" s="1"/>
  <c r="K1130" i="3"/>
  <c r="M1530" i="3"/>
  <c r="N1530" i="3" s="1"/>
  <c r="K1530" i="3"/>
  <c r="M1938" i="3"/>
  <c r="N1938" i="3" s="1"/>
  <c r="K1938" i="3"/>
  <c r="M457" i="3"/>
  <c r="N457" i="3" s="1"/>
  <c r="K457" i="3"/>
  <c r="M521" i="3"/>
  <c r="N521" i="3" s="1"/>
  <c r="K521" i="3"/>
  <c r="M745" i="3"/>
  <c r="N745" i="3" s="1"/>
  <c r="K745" i="3"/>
  <c r="M101" i="3"/>
  <c r="N101" i="3" s="1"/>
  <c r="K101" i="3"/>
  <c r="M39" i="3"/>
  <c r="K39" i="3"/>
  <c r="M871" i="3"/>
  <c r="N871" i="3" s="1"/>
  <c r="K871" i="3"/>
  <c r="M283" i="3"/>
  <c r="N283" i="3" s="1"/>
  <c r="K283" i="3"/>
  <c r="M1507" i="3"/>
  <c r="N1507" i="3" s="1"/>
  <c r="K1507" i="3"/>
  <c r="M1699" i="3"/>
  <c r="N1699" i="3" s="1"/>
  <c r="K1699" i="3"/>
  <c r="M1931" i="3"/>
  <c r="N1931" i="3" s="1"/>
  <c r="K1931" i="3"/>
  <c r="M102" i="3"/>
  <c r="N102" i="3" s="1"/>
  <c r="K102" i="3"/>
  <c r="M686" i="3"/>
  <c r="N686" i="3" s="1"/>
  <c r="K686" i="3"/>
  <c r="M1342" i="3"/>
  <c r="N1342" i="3" s="1"/>
  <c r="K1342" i="3"/>
  <c r="M1495" i="3"/>
  <c r="N1495" i="3" s="1"/>
  <c r="K1495" i="3"/>
  <c r="M1831" i="3"/>
  <c r="N1831" i="3" s="1"/>
  <c r="K1831" i="3"/>
  <c r="M308" i="3"/>
  <c r="N308" i="3" s="1"/>
  <c r="K308" i="3"/>
  <c r="M436" i="3"/>
  <c r="K436" i="3"/>
  <c r="M540" i="3"/>
  <c r="N540" i="3" s="1"/>
  <c r="K540" i="3"/>
  <c r="M564" i="3"/>
  <c r="N564" i="3" s="1"/>
  <c r="K564" i="3"/>
  <c r="M588" i="3"/>
  <c r="N588" i="3" s="1"/>
  <c r="K588" i="3"/>
  <c r="M668" i="3"/>
  <c r="N668" i="3" s="1"/>
  <c r="K668" i="3"/>
  <c r="M820" i="3"/>
  <c r="N820" i="3" s="1"/>
  <c r="K820" i="3"/>
  <c r="M844" i="3"/>
  <c r="N844" i="3" s="1"/>
  <c r="K844" i="3"/>
  <c r="M1036" i="3"/>
  <c r="N1036" i="3" s="1"/>
  <c r="K1036" i="3"/>
  <c r="M1188" i="3"/>
  <c r="N1188" i="3" s="1"/>
  <c r="K1188" i="3"/>
  <c r="M1268" i="3"/>
  <c r="N1268" i="3" s="1"/>
  <c r="K1268" i="3"/>
  <c r="M1292" i="3"/>
  <c r="N1292" i="3" s="1"/>
  <c r="K1292" i="3"/>
  <c r="M1613" i="3"/>
  <c r="K1613" i="3"/>
  <c r="M1192" i="3"/>
  <c r="N1192" i="3" s="1"/>
  <c r="K1192" i="3"/>
  <c r="M1312" i="3"/>
  <c r="N1312" i="3" s="1"/>
  <c r="K1312" i="3"/>
  <c r="M1905" i="3"/>
  <c r="N1905" i="3" s="1"/>
  <c r="K1905" i="3"/>
  <c r="M1937" i="3"/>
  <c r="N1937" i="3" s="1"/>
  <c r="K1937" i="3"/>
  <c r="M1418" i="3"/>
  <c r="N1418" i="3" s="1"/>
  <c r="K1418" i="3"/>
  <c r="M1658" i="3"/>
  <c r="N1658" i="3" s="1"/>
  <c r="K1658" i="3"/>
  <c r="M1682" i="3"/>
  <c r="N1682" i="3" s="1"/>
  <c r="K1682" i="3"/>
  <c r="M1762" i="3"/>
  <c r="N1762" i="3" s="1"/>
  <c r="K1762" i="3"/>
  <c r="M1410" i="3"/>
  <c r="N1410" i="3" s="1"/>
  <c r="K1410" i="3"/>
  <c r="M282" i="3"/>
  <c r="N282" i="3" s="1"/>
  <c r="K282" i="3"/>
  <c r="M346" i="3"/>
  <c r="N346" i="3" s="1"/>
  <c r="K346" i="3"/>
  <c r="K15" i="3"/>
  <c r="M79" i="3"/>
  <c r="N79" i="3" s="1"/>
  <c r="K79" i="3"/>
  <c r="M207" i="3"/>
  <c r="N207" i="3" s="1"/>
  <c r="K207" i="3"/>
  <c r="M903" i="3"/>
  <c r="N903" i="3" s="1"/>
  <c r="M455" i="3"/>
  <c r="N455" i="3" s="1"/>
  <c r="M755" i="3"/>
  <c r="N755" i="3" s="1"/>
  <c r="K755" i="3"/>
  <c r="M178" i="3"/>
  <c r="N178" i="3" s="1"/>
  <c r="M423" i="3"/>
  <c r="N423" i="3" s="1"/>
  <c r="M975" i="3"/>
  <c r="N975" i="3" s="1"/>
  <c r="M1159" i="3"/>
  <c r="N1159" i="3" s="1"/>
  <c r="M967" i="3"/>
  <c r="N967" i="3" s="1"/>
  <c r="M935" i="3"/>
  <c r="N935" i="3" s="1"/>
  <c r="M650" i="3"/>
  <c r="N650" i="3" s="1"/>
  <c r="M845" i="3"/>
  <c r="N845" i="3" s="1"/>
  <c r="M1243" i="3"/>
  <c r="N1243" i="3" s="1"/>
  <c r="M257" i="3"/>
  <c r="N257" i="3" s="1"/>
  <c r="K257" i="3"/>
  <c r="M321" i="3"/>
  <c r="N321" i="3" s="1"/>
  <c r="K321" i="3"/>
  <c r="M681" i="3"/>
  <c r="N681" i="3" s="1"/>
  <c r="K681" i="3"/>
  <c r="M721" i="3"/>
  <c r="K721" i="3"/>
  <c r="M817" i="3"/>
  <c r="N817" i="3" s="1"/>
  <c r="K817" i="3"/>
  <c r="M857" i="3"/>
  <c r="K857" i="3"/>
  <c r="M897" i="3"/>
  <c r="K897" i="3"/>
  <c r="M937" i="3"/>
  <c r="N937" i="3" s="1"/>
  <c r="K937" i="3"/>
  <c r="M1009" i="3"/>
  <c r="N1009" i="3" s="1"/>
  <c r="K1009" i="3"/>
  <c r="M162" i="3"/>
  <c r="N162" i="3" s="1"/>
  <c r="K162" i="3"/>
  <c r="M354" i="3"/>
  <c r="N354" i="3" s="1"/>
  <c r="K354" i="3"/>
  <c r="M482" i="3"/>
  <c r="N482" i="3" s="1"/>
  <c r="K482" i="3"/>
  <c r="M674" i="3"/>
  <c r="N674" i="3" s="1"/>
  <c r="K674" i="3"/>
  <c r="M866" i="3"/>
  <c r="N866" i="3" s="1"/>
  <c r="K866" i="3"/>
  <c r="M898" i="3"/>
  <c r="N898" i="3" s="1"/>
  <c r="K898" i="3"/>
  <c r="M930" i="3"/>
  <c r="N930" i="3" s="1"/>
  <c r="K930" i="3"/>
  <c r="M1026" i="3"/>
  <c r="N1026" i="3" s="1"/>
  <c r="K1026" i="3"/>
  <c r="M63" i="3"/>
  <c r="N63" i="3" s="1"/>
  <c r="K63" i="3"/>
  <c r="M383" i="3"/>
  <c r="N383" i="3" s="1"/>
  <c r="K383" i="3"/>
  <c r="M639" i="3"/>
  <c r="N639" i="3" s="1"/>
  <c r="K639" i="3"/>
  <c r="M767" i="3"/>
  <c r="K767" i="3"/>
  <c r="M959" i="3"/>
  <c r="N959" i="3" s="1"/>
  <c r="K959" i="3"/>
  <c r="M1175" i="3"/>
  <c r="N1175" i="3" s="1"/>
  <c r="K1175" i="3"/>
  <c r="M1239" i="3"/>
  <c r="N1239" i="3" s="1"/>
  <c r="K1239" i="3"/>
  <c r="M1367" i="3"/>
  <c r="N1367" i="3" s="1"/>
  <c r="K1367" i="3"/>
  <c r="M499" i="3"/>
  <c r="N499" i="3" s="1"/>
  <c r="K499" i="3"/>
  <c r="M651" i="3"/>
  <c r="N651" i="3" s="1"/>
  <c r="K651" i="3"/>
  <c r="M1419" i="3"/>
  <c r="N1419" i="3" s="1"/>
  <c r="K1419" i="3"/>
  <c r="M38" i="3"/>
  <c r="N38" i="3" s="1"/>
  <c r="K38" i="3"/>
  <c r="M1870" i="3"/>
  <c r="N1870" i="3" s="1"/>
  <c r="K1870" i="3"/>
  <c r="M1966" i="3"/>
  <c r="N1966" i="3" s="1"/>
  <c r="K1966" i="3"/>
  <c r="M1439" i="3"/>
  <c r="N1439" i="3" s="1"/>
  <c r="K1439" i="3"/>
  <c r="M1551" i="3"/>
  <c r="N1551" i="3" s="1"/>
  <c r="K1551" i="3"/>
  <c r="M644" i="3"/>
  <c r="K644" i="3"/>
  <c r="M772" i="3"/>
  <c r="K772" i="3"/>
  <c r="M1334" i="3"/>
  <c r="N1334" i="3" s="1"/>
  <c r="K1334" i="3"/>
  <c r="M1430" i="3"/>
  <c r="N1430" i="3" s="1"/>
  <c r="K1430" i="3"/>
  <c r="M414" i="3"/>
  <c r="N414" i="3" s="1"/>
  <c r="K414" i="3"/>
  <c r="M942" i="3"/>
  <c r="N942" i="3" s="1"/>
  <c r="K942" i="3"/>
  <c r="M1847" i="3"/>
  <c r="N1847" i="3" s="1"/>
  <c r="K1847" i="3"/>
  <c r="M312" i="3"/>
  <c r="N312" i="3" s="1"/>
  <c r="K312" i="3"/>
  <c r="M1120" i="3"/>
  <c r="N1120" i="3" s="1"/>
  <c r="K1120" i="3"/>
  <c r="M1424" i="3"/>
  <c r="N1424" i="3" s="1"/>
  <c r="K1424" i="3"/>
  <c r="M1544" i="3"/>
  <c r="N1544" i="3" s="1"/>
  <c r="K1544" i="3"/>
  <c r="M1624" i="3"/>
  <c r="N1624" i="3" s="1"/>
  <c r="K1624" i="3"/>
  <c r="M1648" i="3"/>
  <c r="N1648" i="3" s="1"/>
  <c r="K1648" i="3"/>
  <c r="M1912" i="3"/>
  <c r="N1912" i="3" s="1"/>
  <c r="K1912" i="3"/>
  <c r="M1321" i="3"/>
  <c r="N1321" i="3" s="1"/>
  <c r="K1321" i="3"/>
  <c r="M1617" i="3"/>
  <c r="N1617" i="3" s="1"/>
  <c r="K1617" i="3"/>
  <c r="M1186" i="3"/>
  <c r="N1186" i="3" s="1"/>
  <c r="K1186" i="3"/>
  <c r="M1834" i="3"/>
  <c r="N1834" i="3" s="1"/>
  <c r="K1834" i="3"/>
  <c r="M250" i="3"/>
  <c r="N250" i="3" s="1"/>
  <c r="K250" i="3"/>
  <c r="M442" i="3"/>
  <c r="N442" i="3" s="1"/>
  <c r="K442" i="3"/>
  <c r="M954" i="3"/>
  <c r="N954" i="3" s="1"/>
  <c r="K954" i="3"/>
  <c r="M1018" i="3"/>
  <c r="N1018" i="3" s="1"/>
  <c r="K1018" i="3"/>
  <c r="M237" i="3"/>
  <c r="N237" i="3" s="1"/>
  <c r="M1247" i="3"/>
  <c r="N1247" i="3" s="1"/>
  <c r="M391" i="3"/>
  <c r="N391" i="3" s="1"/>
  <c r="M71" i="3"/>
  <c r="N71" i="3" s="1"/>
  <c r="M855" i="3"/>
  <c r="N855" i="3" s="1"/>
  <c r="K855" i="3"/>
  <c r="M983" i="3"/>
  <c r="N983" i="3" s="1"/>
  <c r="K983" i="3"/>
  <c r="M1351" i="3"/>
  <c r="N1351" i="3" s="1"/>
  <c r="K1351" i="3"/>
  <c r="M267" i="3"/>
  <c r="N267" i="3" s="1"/>
  <c r="K267" i="3"/>
  <c r="M331" i="3"/>
  <c r="N331" i="3" s="1"/>
  <c r="K331" i="3"/>
  <c r="M395" i="3"/>
  <c r="N395" i="3" s="1"/>
  <c r="K395" i="3"/>
  <c r="M611" i="3"/>
  <c r="N611" i="3" s="1"/>
  <c r="K611" i="3"/>
  <c r="M803" i="3"/>
  <c r="K803" i="3"/>
  <c r="M1211" i="3"/>
  <c r="N1211" i="3" s="1"/>
  <c r="K1211" i="3"/>
  <c r="M1659" i="3"/>
  <c r="N1659" i="3" s="1"/>
  <c r="K1659" i="3"/>
  <c r="M1979" i="3"/>
  <c r="N1979" i="3" s="1"/>
  <c r="K1979" i="3"/>
  <c r="M22" i="3"/>
  <c r="N22" i="3" s="1"/>
  <c r="K22" i="3"/>
  <c r="M1101" i="3"/>
  <c r="N1101" i="3" s="1"/>
  <c r="K1101" i="3"/>
  <c r="M640" i="3"/>
  <c r="K640" i="3"/>
  <c r="M249" i="3"/>
  <c r="N249" i="3" s="1"/>
  <c r="K249" i="3"/>
  <c r="M561" i="3"/>
  <c r="N561" i="3" s="1"/>
  <c r="K561" i="3"/>
  <c r="M777" i="3"/>
  <c r="N777" i="3" s="1"/>
  <c r="K777" i="3"/>
  <c r="M61" i="3"/>
  <c r="N61" i="3" s="1"/>
  <c r="K61" i="3"/>
  <c r="M917" i="3"/>
  <c r="K917" i="3"/>
  <c r="M335" i="3"/>
  <c r="N335" i="3" s="1"/>
  <c r="K335" i="3"/>
  <c r="M399" i="3"/>
  <c r="N399" i="3" s="1"/>
  <c r="M348" i="3"/>
  <c r="N348" i="3" s="1"/>
  <c r="M519" i="3"/>
  <c r="N519" i="3" s="1"/>
  <c r="M23" i="3"/>
  <c r="N23" i="3" s="1"/>
  <c r="K23" i="3"/>
  <c r="M87" i="3"/>
  <c r="N87" i="3" s="1"/>
  <c r="K87" i="3"/>
  <c r="M279" i="3"/>
  <c r="N279" i="3" s="1"/>
  <c r="K279" i="3"/>
  <c r="M407" i="3"/>
  <c r="N407" i="3" s="1"/>
  <c r="K407" i="3"/>
  <c r="M535" i="3"/>
  <c r="N535" i="3" s="1"/>
  <c r="K535" i="3"/>
  <c r="M599" i="3"/>
  <c r="N599" i="3" s="1"/>
  <c r="K599" i="3"/>
  <c r="M1750" i="3"/>
  <c r="N1750" i="3" s="1"/>
  <c r="M591" i="3"/>
  <c r="N591" i="3" s="1"/>
  <c r="M1031" i="3"/>
  <c r="N1031" i="3" s="1"/>
  <c r="M487" i="3"/>
  <c r="N487" i="3" s="1"/>
  <c r="M143" i="3"/>
  <c r="N143" i="3" s="1"/>
  <c r="M306" i="3"/>
  <c r="N306" i="3" s="1"/>
  <c r="M978" i="3"/>
  <c r="N978" i="3" s="1"/>
  <c r="M1851" i="3"/>
  <c r="N1851" i="3" s="1"/>
  <c r="M357" i="3"/>
  <c r="N357" i="3" s="1"/>
  <c r="M1995" i="3"/>
  <c r="N1995" i="3" s="1"/>
  <c r="M948" i="3"/>
  <c r="N948" i="3" s="1"/>
  <c r="M57" i="3"/>
  <c r="N57" i="3" s="1"/>
  <c r="K57" i="3"/>
  <c r="M577" i="3"/>
  <c r="N577" i="3" s="1"/>
  <c r="K577" i="3"/>
  <c r="M1017" i="3"/>
  <c r="N1017" i="3" s="1"/>
  <c r="K1017" i="3"/>
  <c r="M45" i="3"/>
  <c r="N45" i="3" s="1"/>
  <c r="K45" i="3"/>
  <c r="M181" i="3"/>
  <c r="N181" i="3" s="1"/>
  <c r="K181" i="3"/>
  <c r="M525" i="3"/>
  <c r="N525" i="3" s="1"/>
  <c r="K525" i="3"/>
  <c r="M629" i="3"/>
  <c r="N629" i="3" s="1"/>
  <c r="K629" i="3"/>
  <c r="M661" i="3"/>
  <c r="N661" i="3" s="1"/>
  <c r="K661" i="3"/>
  <c r="M74" i="3"/>
  <c r="N74" i="3" s="1"/>
  <c r="K74" i="3"/>
  <c r="M202" i="3"/>
  <c r="N202" i="3" s="1"/>
  <c r="K202" i="3"/>
  <c r="M394" i="3"/>
  <c r="K394" i="3"/>
  <c r="M522" i="3"/>
  <c r="N522" i="3" s="1"/>
  <c r="K522" i="3"/>
  <c r="M970" i="3"/>
  <c r="N970" i="3" s="1"/>
  <c r="K970" i="3"/>
  <c r="M1002" i="3"/>
  <c r="N1002" i="3" s="1"/>
  <c r="K1002" i="3"/>
  <c r="M1034" i="3"/>
  <c r="N1034" i="3" s="1"/>
  <c r="K1034" i="3"/>
  <c r="M111" i="3"/>
  <c r="N111" i="3" s="1"/>
  <c r="K111" i="3"/>
  <c r="M175" i="3"/>
  <c r="N175" i="3" s="1"/>
  <c r="K175" i="3"/>
  <c r="M239" i="3"/>
  <c r="N239" i="3" s="1"/>
  <c r="K239" i="3"/>
  <c r="M303" i="3"/>
  <c r="N303" i="3" s="1"/>
  <c r="K303" i="3"/>
  <c r="M431" i="3"/>
  <c r="N431" i="3" s="1"/>
  <c r="K431" i="3"/>
  <c r="M623" i="3"/>
  <c r="N623" i="3" s="1"/>
  <c r="K623" i="3"/>
  <c r="M687" i="3"/>
  <c r="N687" i="3" s="1"/>
  <c r="K687" i="3"/>
  <c r="M751" i="3"/>
  <c r="N751" i="3" s="1"/>
  <c r="K751" i="3"/>
  <c r="M879" i="3"/>
  <c r="N879" i="3" s="1"/>
  <c r="K879" i="3"/>
  <c r="M943" i="3"/>
  <c r="N943" i="3" s="1"/>
  <c r="K943" i="3"/>
  <c r="M1223" i="3"/>
  <c r="N1223" i="3" s="1"/>
  <c r="K1223" i="3"/>
  <c r="M54" i="3"/>
  <c r="N54" i="3" s="1"/>
  <c r="K54" i="3"/>
  <c r="M1182" i="3"/>
  <c r="N1182" i="3" s="1"/>
  <c r="K1182" i="3"/>
  <c r="M1990" i="3"/>
  <c r="N1990" i="3" s="1"/>
  <c r="K1990" i="3"/>
  <c r="M1503" i="3"/>
  <c r="N1503" i="3" s="1"/>
  <c r="K1503" i="3"/>
  <c r="M900" i="3"/>
  <c r="N900" i="3" s="1"/>
  <c r="K900" i="3"/>
  <c r="M1972" i="3"/>
  <c r="N1972" i="3" s="1"/>
  <c r="K1972" i="3"/>
  <c r="M46" i="3"/>
  <c r="N46" i="3" s="1"/>
  <c r="K46" i="3"/>
  <c r="M598" i="3"/>
  <c r="N598" i="3" s="1"/>
  <c r="K598" i="3"/>
  <c r="M1911" i="3"/>
  <c r="N1911" i="3" s="1"/>
  <c r="K1911" i="3"/>
  <c r="M981" i="3"/>
  <c r="N981" i="3" s="1"/>
  <c r="K981" i="3"/>
  <c r="M1597" i="3"/>
  <c r="N1597" i="3" s="1"/>
  <c r="K1597" i="3"/>
  <c r="M1965" i="3"/>
  <c r="N1965" i="3" s="1"/>
  <c r="K1965" i="3"/>
  <c r="M1670" i="3"/>
  <c r="N1670" i="3" s="1"/>
  <c r="K1670" i="3"/>
  <c r="M1982" i="3"/>
  <c r="N1982" i="3" s="1"/>
  <c r="K1982" i="3"/>
  <c r="M1647" i="3"/>
  <c r="N1647" i="3" s="1"/>
  <c r="K1647" i="3"/>
  <c r="M1719" i="3"/>
  <c r="N1719" i="3" s="1"/>
  <c r="K1719" i="3"/>
  <c r="M904" i="3"/>
  <c r="N904" i="3" s="1"/>
  <c r="K904" i="3"/>
  <c r="M1176" i="3"/>
  <c r="N1176" i="3" s="1"/>
  <c r="K1176" i="3"/>
  <c r="M1248" i="3"/>
  <c r="N1248" i="3" s="1"/>
  <c r="K1248" i="3"/>
  <c r="M1625" i="3"/>
  <c r="N1625" i="3" s="1"/>
  <c r="K1625" i="3"/>
  <c r="M20" i="3"/>
  <c r="N20" i="3" s="1"/>
  <c r="M32" i="3"/>
  <c r="N32" i="3" s="1"/>
  <c r="M33" i="3"/>
  <c r="N33" i="3" s="1"/>
  <c r="M1187" i="3"/>
  <c r="N1187" i="3" s="1"/>
  <c r="M1355" i="3"/>
  <c r="N1355" i="3" s="1"/>
  <c r="M980" i="3"/>
  <c r="N980" i="3" s="1"/>
  <c r="M261" i="3"/>
  <c r="N261" i="3" s="1"/>
  <c r="M53" i="3"/>
  <c r="N53" i="3" s="1"/>
  <c r="M330" i="3"/>
  <c r="N330" i="3" s="1"/>
  <c r="M367" i="3"/>
  <c r="M1035" i="3"/>
  <c r="N1035" i="3" s="1"/>
  <c r="M228" i="3"/>
  <c r="N228" i="3" s="1"/>
  <c r="M715" i="3"/>
  <c r="N715" i="3" s="1"/>
  <c r="M471" i="3"/>
  <c r="N471" i="3" s="1"/>
  <c r="M791" i="3"/>
  <c r="N791" i="3" s="1"/>
  <c r="M446" i="3"/>
  <c r="N446" i="3" s="1"/>
  <c r="M1438" i="3"/>
  <c r="N1438" i="3" s="1"/>
  <c r="M847" i="3"/>
  <c r="N847" i="3" s="1"/>
  <c r="M815" i="3"/>
  <c r="N815" i="3" s="1"/>
  <c r="M1391" i="3"/>
  <c r="N1391" i="3" s="1"/>
  <c r="M778" i="3"/>
  <c r="N778" i="3" s="1"/>
  <c r="M1925" i="3"/>
  <c r="N1925" i="3" s="1"/>
  <c r="M1404" i="3"/>
  <c r="N1404" i="3" s="1"/>
  <c r="M226" i="3"/>
  <c r="N226" i="3" s="1"/>
  <c r="M495" i="3"/>
  <c r="N495" i="3" s="1"/>
  <c r="M463" i="3"/>
  <c r="N463" i="3" s="1"/>
  <c r="M458" i="3"/>
  <c r="N458" i="3" s="1"/>
  <c r="M1644" i="3"/>
  <c r="N1644" i="3" s="1"/>
  <c r="M1819" i="3"/>
  <c r="N1819" i="3" s="1"/>
  <c r="M1212" i="3"/>
  <c r="N1212" i="3" s="1"/>
  <c r="M971" i="3"/>
  <c r="N971" i="3" s="1"/>
  <c r="M105" i="3"/>
  <c r="N105" i="3" s="1"/>
  <c r="M523" i="3"/>
  <c r="N523" i="3" s="1"/>
  <c r="M1710" i="3"/>
  <c r="N1710" i="3" s="1"/>
  <c r="M1115" i="3"/>
  <c r="N1115" i="3" s="1"/>
  <c r="M877" i="3"/>
  <c r="N877" i="3" s="1"/>
  <c r="M1588" i="3"/>
  <c r="N1588" i="3" s="1"/>
  <c r="M76" i="3"/>
  <c r="M51" i="3"/>
  <c r="N51" i="3" s="1"/>
  <c r="M1379" i="3"/>
  <c r="N1379" i="3" s="1"/>
  <c r="M124" i="3"/>
  <c r="N124" i="3" s="1"/>
  <c r="M612" i="3"/>
  <c r="N612" i="3" s="1"/>
  <c r="M1556" i="3"/>
  <c r="N1556" i="3" s="1"/>
  <c r="M1732" i="3"/>
  <c r="N1732" i="3" s="1"/>
  <c r="M1061" i="3"/>
  <c r="M1205" i="3"/>
  <c r="M1509" i="3"/>
  <c r="N1509" i="3" s="1"/>
  <c r="M1533" i="3"/>
  <c r="N1533" i="3" s="1"/>
  <c r="M1869" i="3"/>
  <c r="N1869" i="3" s="1"/>
  <c r="M136" i="3"/>
  <c r="N136" i="3" s="1"/>
  <c r="M808" i="3"/>
  <c r="N808" i="3" s="1"/>
  <c r="M832" i="3"/>
  <c r="M1417" i="3"/>
  <c r="N1417" i="3" s="1"/>
  <c r="M1977" i="3"/>
  <c r="N1977" i="3" s="1"/>
  <c r="M1137" i="3"/>
  <c r="N1137" i="3" s="1"/>
  <c r="M156" i="3"/>
  <c r="N156" i="3" s="1"/>
  <c r="M412" i="3"/>
  <c r="N412" i="3" s="1"/>
  <c r="M692" i="3"/>
  <c r="N692" i="3" s="1"/>
  <c r="M716" i="3"/>
  <c r="N716" i="3" s="1"/>
  <c r="M1012" i="3"/>
  <c r="N1012" i="3" s="1"/>
  <c r="M1140" i="3"/>
  <c r="N1140" i="3" s="1"/>
  <c r="M1164" i="3"/>
  <c r="N1164" i="3" s="1"/>
  <c r="M1964" i="3"/>
  <c r="N1964" i="3" s="1"/>
  <c r="M1189" i="3"/>
  <c r="N1189" i="3" s="1"/>
  <c r="M1437" i="3"/>
  <c r="N1437" i="3" s="1"/>
  <c r="M1661" i="3"/>
  <c r="N1661" i="3" s="1"/>
  <c r="M112" i="3"/>
  <c r="N112" i="3" s="1"/>
  <c r="M344" i="3"/>
  <c r="N344" i="3" s="1"/>
  <c r="M648" i="3"/>
  <c r="N648" i="3" s="1"/>
  <c r="M696" i="3"/>
  <c r="N696" i="3" s="1"/>
  <c r="M888" i="3"/>
  <c r="N888" i="3" s="1"/>
  <c r="M1257" i="3"/>
  <c r="N1257" i="3" s="1"/>
  <c r="M1609" i="3"/>
  <c r="N1609" i="3" s="1"/>
  <c r="M1049" i="3"/>
  <c r="N1049" i="3" s="1"/>
  <c r="M425" i="3"/>
  <c r="N425" i="3" s="1"/>
  <c r="M625" i="3"/>
  <c r="N625" i="3" s="1"/>
  <c r="M929" i="3"/>
  <c r="N929" i="3" s="1"/>
  <c r="M1033" i="3"/>
  <c r="N1033" i="3" s="1"/>
  <c r="M1121" i="3"/>
  <c r="N1121" i="3" s="1"/>
  <c r="M365" i="3"/>
  <c r="N365" i="3" s="1"/>
  <c r="M853" i="3"/>
  <c r="N853" i="3" s="1"/>
  <c r="M508" i="3"/>
  <c r="N508" i="3" s="1"/>
  <c r="M907" i="3"/>
  <c r="N907" i="3" s="1"/>
  <c r="M1181" i="3"/>
  <c r="N1181" i="3" s="1"/>
  <c r="M1108" i="3"/>
  <c r="N1108" i="3" s="1"/>
  <c r="M636" i="3"/>
  <c r="N636" i="3" s="1"/>
  <c r="M204" i="3"/>
  <c r="N204" i="3" s="1"/>
  <c r="M197" i="3"/>
  <c r="N197" i="3" s="1"/>
  <c r="M677" i="3"/>
  <c r="N677" i="3" s="1"/>
  <c r="M709" i="3"/>
  <c r="N709" i="3" s="1"/>
  <c r="M949" i="3"/>
  <c r="N949" i="3" s="1"/>
  <c r="M587" i="3"/>
  <c r="N587" i="3" s="1"/>
  <c r="M1019" i="3"/>
  <c r="N1019" i="3" s="1"/>
  <c r="M559" i="3"/>
  <c r="N559" i="3" s="1"/>
  <c r="M727" i="3"/>
  <c r="N727" i="3" s="1"/>
  <c r="M1790" i="3"/>
  <c r="N1790" i="3" s="1"/>
  <c r="M1071" i="3"/>
  <c r="N1071" i="3" s="1"/>
  <c r="M1287" i="3"/>
  <c r="N1287" i="3" s="1"/>
  <c r="M224" i="3"/>
  <c r="N224" i="3" s="1"/>
  <c r="M252" i="3"/>
  <c r="N252" i="3" s="1"/>
  <c r="M281" i="3"/>
  <c r="N281" i="3" s="1"/>
  <c r="M353" i="3"/>
  <c r="N353" i="3" s="1"/>
  <c r="M809" i="3"/>
  <c r="N809" i="3" s="1"/>
  <c r="M570" i="3"/>
  <c r="N570" i="3" s="1"/>
  <c r="M602" i="3"/>
  <c r="N602" i="3" s="1"/>
  <c r="M1676" i="3"/>
  <c r="N1676" i="3" s="1"/>
  <c r="M1787" i="3"/>
  <c r="N1787" i="3" s="1"/>
  <c r="M380" i="3"/>
  <c r="N380" i="3" s="1"/>
  <c r="M834" i="3"/>
  <c r="N834" i="3" s="1"/>
  <c r="M69" i="3"/>
  <c r="N69" i="3" s="1"/>
  <c r="M685" i="3"/>
  <c r="N685" i="3" s="1"/>
  <c r="M821" i="3"/>
  <c r="N821" i="3" s="1"/>
  <c r="M95" i="3"/>
  <c r="N95" i="3" s="1"/>
  <c r="M351" i="3"/>
  <c r="N351" i="3" s="1"/>
  <c r="M543" i="3"/>
  <c r="N543" i="3" s="1"/>
  <c r="M735" i="3"/>
  <c r="N735" i="3" s="1"/>
  <c r="M927" i="3"/>
  <c r="N927" i="3" s="1"/>
  <c r="M1119" i="3"/>
  <c r="N1119" i="3" s="1"/>
  <c r="M1427" i="3"/>
  <c r="N1427" i="3" s="1"/>
  <c r="M1475" i="3"/>
  <c r="N1475" i="3" s="1"/>
  <c r="M1603" i="3"/>
  <c r="N1603" i="3" s="1"/>
  <c r="M1855" i="3"/>
  <c r="N1855" i="3" s="1"/>
  <c r="M212" i="3"/>
  <c r="N212" i="3" s="1"/>
  <c r="M1436" i="3"/>
  <c r="N1436" i="3" s="1"/>
  <c r="M1540" i="3"/>
  <c r="N1540" i="3" s="1"/>
  <c r="M1628" i="3"/>
  <c r="N1628" i="3" s="1"/>
  <c r="M1996" i="3"/>
  <c r="N1996" i="3" s="1"/>
  <c r="M574" i="3"/>
  <c r="N574" i="3" s="1"/>
  <c r="M1759" i="3"/>
  <c r="N1759" i="3" s="1"/>
  <c r="M1317" i="3"/>
  <c r="N1317" i="3" s="1"/>
  <c r="M1421" i="3"/>
  <c r="N1421" i="3" s="1"/>
  <c r="M1541" i="3"/>
  <c r="N1541" i="3" s="1"/>
  <c r="M1669" i="3"/>
  <c r="N1669" i="3" s="1"/>
  <c r="M1773" i="3"/>
  <c r="N1773" i="3" s="1"/>
  <c r="M1734" i="3"/>
  <c r="N1734" i="3" s="1"/>
  <c r="M1487" i="3"/>
  <c r="N1487" i="3" s="1"/>
  <c r="M120" i="3"/>
  <c r="N120" i="3" s="1"/>
  <c r="M536" i="3"/>
  <c r="N536" i="3" s="1"/>
  <c r="M792" i="3"/>
  <c r="N792" i="3" s="1"/>
  <c r="M1241" i="3"/>
  <c r="N1241" i="3" s="1"/>
  <c r="M1082" i="3"/>
  <c r="N1082" i="3" s="1"/>
  <c r="M1378" i="3"/>
  <c r="N1378" i="3" s="1"/>
  <c r="M1474" i="3"/>
  <c r="N1474" i="3" s="1"/>
  <c r="M1978" i="3"/>
  <c r="N1978" i="3" s="1"/>
  <c r="M757" i="3"/>
  <c r="N757" i="3" s="1"/>
  <c r="M89" i="3"/>
  <c r="M233" i="3"/>
  <c r="N233" i="3" s="1"/>
  <c r="M369" i="3"/>
  <c r="N369" i="3" s="1"/>
  <c r="M505" i="3"/>
  <c r="N505" i="3" s="1"/>
  <c r="M557" i="3"/>
  <c r="N557" i="3" s="1"/>
  <c r="M695" i="3"/>
  <c r="N695" i="3" s="1"/>
  <c r="M759" i="3"/>
  <c r="N759" i="3" s="1"/>
  <c r="M1231" i="3"/>
  <c r="N1231" i="3" s="1"/>
  <c r="M595" i="3"/>
  <c r="N595" i="3" s="1"/>
  <c r="M1987" i="3"/>
  <c r="N1987" i="3" s="1"/>
  <c r="M852" i="3"/>
  <c r="N852" i="3" s="1"/>
  <c r="M1020" i="3"/>
  <c r="N1020" i="3" s="1"/>
  <c r="M1860" i="3"/>
  <c r="N1860" i="3" s="1"/>
  <c r="M1940" i="3"/>
  <c r="N1940" i="3" s="1"/>
  <c r="M1639" i="3"/>
  <c r="N1639" i="3" s="1"/>
  <c r="M1341" i="3"/>
  <c r="N1341" i="3" s="1"/>
  <c r="M1549" i="3"/>
  <c r="N1549" i="3" s="1"/>
  <c r="M1805" i="3"/>
  <c r="N1805" i="3" s="1"/>
  <c r="M656" i="3"/>
  <c r="N656" i="3" s="1"/>
  <c r="M824" i="3"/>
  <c r="N824" i="3" s="1"/>
  <c r="M1240" i="3"/>
  <c r="N1240" i="3" s="1"/>
  <c r="M1673" i="3"/>
  <c r="N1673" i="3" s="1"/>
  <c r="M21" i="3"/>
  <c r="N21" i="3" s="1"/>
  <c r="M1604" i="3"/>
  <c r="N1604" i="3" s="1"/>
  <c r="M90" i="3"/>
  <c r="N90" i="3" s="1"/>
  <c r="M286" i="3"/>
  <c r="N286" i="3" s="1"/>
  <c r="M823" i="3"/>
  <c r="N823" i="3" s="1"/>
  <c r="M1264" i="3"/>
  <c r="N1264" i="3" s="1"/>
  <c r="M1884" i="3"/>
  <c r="N1884" i="3" s="1"/>
  <c r="M572" i="3"/>
  <c r="N572" i="3" s="1"/>
  <c r="N320" i="3"/>
  <c r="M829" i="3"/>
  <c r="N829" i="3" s="1"/>
  <c r="M373" i="3"/>
  <c r="N373" i="3" s="1"/>
  <c r="M549" i="3"/>
  <c r="N549" i="3" s="1"/>
  <c r="M218" i="3"/>
  <c r="N218" i="3" s="1"/>
  <c r="M698" i="3"/>
  <c r="N698" i="3" s="1"/>
  <c r="M159" i="3"/>
  <c r="N159" i="3" s="1"/>
  <c r="M223" i="3"/>
  <c r="N223" i="3" s="1"/>
  <c r="M415" i="3"/>
  <c r="N415" i="3" s="1"/>
  <c r="M251" i="3"/>
  <c r="N251" i="3" s="1"/>
  <c r="M507" i="3"/>
  <c r="N507" i="3" s="1"/>
  <c r="M1667" i="3"/>
  <c r="N1667" i="3" s="1"/>
  <c r="M566" i="3"/>
  <c r="N566" i="3" s="1"/>
  <c r="M1894" i="3"/>
  <c r="N1894" i="3" s="1"/>
  <c r="M1679" i="3"/>
  <c r="N1679" i="3" s="1"/>
  <c r="M84" i="3"/>
  <c r="N84" i="3" s="1"/>
  <c r="M468" i="3"/>
  <c r="N468" i="3" s="1"/>
  <c r="M1068" i="3"/>
  <c r="N1068" i="3" s="1"/>
  <c r="M1356" i="3"/>
  <c r="N1356" i="3" s="1"/>
  <c r="M1796" i="3"/>
  <c r="N1796" i="3" s="1"/>
  <c r="M1926" i="3"/>
  <c r="N1926" i="3" s="1"/>
  <c r="M1559" i="3"/>
  <c r="N1559" i="3" s="1"/>
  <c r="M1469" i="3"/>
  <c r="N1469" i="3" s="1"/>
  <c r="M280" i="3"/>
  <c r="N280" i="3" s="1"/>
  <c r="M1904" i="3"/>
  <c r="N1904" i="3" s="1"/>
  <c r="M1265" i="3"/>
  <c r="N1265" i="3" s="1"/>
  <c r="M1369" i="3"/>
  <c r="N1369" i="3" s="1"/>
  <c r="M1993" i="3"/>
  <c r="N1993" i="3" s="1"/>
  <c r="M1106" i="3"/>
  <c r="N1106" i="3" s="1"/>
  <c r="M849" i="3"/>
  <c r="N849" i="3" s="1"/>
  <c r="M1874" i="3"/>
  <c r="N1874" i="3" s="1"/>
  <c r="M1057" i="3"/>
  <c r="N1057" i="3" s="1"/>
  <c r="M55" i="3"/>
  <c r="N55" i="3" s="1"/>
  <c r="M247" i="3"/>
  <c r="N247" i="3" s="1"/>
  <c r="M887" i="3"/>
  <c r="N887" i="3" s="1"/>
  <c r="M147" i="3"/>
  <c r="N147" i="3" s="1"/>
  <c r="M1387" i="3"/>
  <c r="N1387" i="3" s="1"/>
  <c r="M444" i="3"/>
  <c r="M548" i="3"/>
  <c r="N548" i="3" s="1"/>
  <c r="M700" i="3"/>
  <c r="M1276" i="3"/>
  <c r="N1276" i="3" s="1"/>
  <c r="M1516" i="3"/>
  <c r="N1516" i="3" s="1"/>
  <c r="M1828" i="3"/>
  <c r="N1828" i="3" s="1"/>
  <c r="M1262" i="3"/>
  <c r="M1672" i="3"/>
  <c r="N1672" i="3" s="1"/>
  <c r="M1737" i="3"/>
  <c r="N1737" i="3" s="1"/>
  <c r="M1969" i="3"/>
  <c r="N1969" i="3" s="1"/>
  <c r="M1752" i="3"/>
  <c r="N1752" i="3" s="1"/>
  <c r="M186" i="3"/>
  <c r="N186" i="3" s="1"/>
  <c r="M649" i="3"/>
  <c r="N649" i="3" s="1"/>
  <c r="M1992" i="3"/>
  <c r="N1992" i="3" s="1"/>
  <c r="M1716" i="3"/>
  <c r="N1716" i="3" s="1"/>
  <c r="M794" i="3"/>
  <c r="N794" i="3" s="1"/>
  <c r="M443" i="3"/>
  <c r="N443" i="3" s="1"/>
  <c r="M1300" i="3"/>
  <c r="N1300" i="3" s="1"/>
  <c r="M141" i="3"/>
  <c r="N141" i="3" s="1"/>
  <c r="M621" i="3"/>
  <c r="N621" i="3" s="1"/>
  <c r="M717" i="3"/>
  <c r="N717" i="3" s="1"/>
  <c r="M314" i="3"/>
  <c r="N314" i="3" s="1"/>
  <c r="M863" i="3"/>
  <c r="N863" i="3" s="1"/>
  <c r="M123" i="3"/>
  <c r="N123" i="3" s="1"/>
  <c r="M1451" i="3"/>
  <c r="N1451" i="3" s="1"/>
  <c r="M340" i="3"/>
  <c r="N340" i="3" s="1"/>
  <c r="M724" i="3"/>
  <c r="N724" i="3" s="1"/>
  <c r="M430" i="3"/>
  <c r="N430" i="3" s="1"/>
  <c r="M1141" i="3"/>
  <c r="N1141" i="3" s="1"/>
  <c r="M1517" i="3"/>
  <c r="N1517" i="3" s="1"/>
  <c r="M816" i="3"/>
  <c r="N816" i="3" s="1"/>
  <c r="M1561" i="3"/>
  <c r="N1561" i="3" s="1"/>
  <c r="M1761" i="3"/>
  <c r="N1761" i="3" s="1"/>
  <c r="M1602" i="3"/>
  <c r="N1602" i="3" s="1"/>
  <c r="M201" i="3"/>
  <c r="N201" i="3" s="1"/>
  <c r="M865" i="3"/>
  <c r="N865" i="3" s="1"/>
  <c r="M1145" i="3"/>
  <c r="N1145" i="3" s="1"/>
  <c r="M109" i="3"/>
  <c r="N109" i="3" s="1"/>
  <c r="M1359" i="3"/>
  <c r="N1359" i="3" s="1"/>
  <c r="M403" i="3"/>
  <c r="N403" i="3" s="1"/>
  <c r="M1347" i="3"/>
  <c r="N1347" i="3" s="1"/>
  <c r="M1550" i="3"/>
  <c r="N1550" i="3" s="1"/>
  <c r="M828" i="3"/>
  <c r="N828" i="3" s="1"/>
  <c r="M1044" i="3"/>
  <c r="N1044" i="3" s="1"/>
  <c r="M1148" i="3"/>
  <c r="N1148" i="3" s="1"/>
  <c r="M1332" i="3"/>
  <c r="N1332" i="3" s="1"/>
  <c r="M1572" i="3"/>
  <c r="N1572" i="3" s="1"/>
  <c r="M1684" i="3"/>
  <c r="N1684" i="3" s="1"/>
  <c r="M1511" i="3"/>
  <c r="N1511" i="3" s="1"/>
  <c r="M1365" i="3"/>
  <c r="N1365" i="3" s="1"/>
  <c r="M1725" i="3"/>
  <c r="N1725" i="3" s="1"/>
  <c r="M1566" i="3"/>
  <c r="N1566" i="3" s="1"/>
  <c r="M1567" i="3"/>
  <c r="N1567" i="3" s="1"/>
  <c r="M1767" i="3"/>
  <c r="N1767" i="3" s="1"/>
  <c r="M96" i="3"/>
  <c r="N96" i="3" s="1"/>
  <c r="M192" i="3"/>
  <c r="N192" i="3" s="1"/>
  <c r="M704" i="3"/>
  <c r="N704" i="3" s="1"/>
  <c r="M896" i="3"/>
  <c r="N896" i="3" s="1"/>
  <c r="M1105" i="3"/>
  <c r="N1105" i="3" s="1"/>
  <c r="M1578" i="3"/>
  <c r="N1578" i="3" s="1"/>
  <c r="M1960" i="3"/>
  <c r="N1960" i="3" s="1"/>
  <c r="M951" i="3"/>
  <c r="N951" i="3" s="1"/>
  <c r="M1839" i="3"/>
  <c r="N1839" i="3" s="1"/>
  <c r="M1959" i="3"/>
  <c r="N1959" i="3" s="1"/>
  <c r="M944" i="3"/>
  <c r="N944" i="3" s="1"/>
  <c r="M1856" i="3"/>
  <c r="N1856" i="3" s="1"/>
  <c r="M1388" i="3"/>
  <c r="N1388" i="3" s="1"/>
  <c r="M925" i="3"/>
  <c r="N925" i="3" s="1"/>
  <c r="M1772" i="3"/>
  <c r="N1772" i="3" s="1"/>
  <c r="M485" i="3"/>
  <c r="N485" i="3" s="1"/>
  <c r="M789" i="3"/>
  <c r="N789" i="3" s="1"/>
  <c r="M410" i="3"/>
  <c r="N410" i="3" s="1"/>
  <c r="M506" i="3"/>
  <c r="N506" i="3" s="1"/>
  <c r="M31" i="3"/>
  <c r="N31" i="3" s="1"/>
  <c r="M607" i="3"/>
  <c r="N607" i="3" s="1"/>
  <c r="M799" i="3"/>
  <c r="N799" i="3" s="1"/>
  <c r="M991" i="3"/>
  <c r="N991" i="3" s="1"/>
  <c r="M315" i="3"/>
  <c r="N315" i="3" s="1"/>
  <c r="M1771" i="3"/>
  <c r="N1771" i="3" s="1"/>
  <c r="M1835" i="3"/>
  <c r="N1835" i="3" s="1"/>
  <c r="M1927" i="3"/>
  <c r="N1927" i="3" s="1"/>
  <c r="M596" i="3"/>
  <c r="N596" i="3" s="1"/>
  <c r="M1196" i="3"/>
  <c r="N1196" i="3" s="1"/>
  <c r="M1412" i="3"/>
  <c r="N1412" i="3" s="1"/>
  <c r="M1565" i="3"/>
  <c r="N1565" i="3" s="1"/>
  <c r="M1829" i="3"/>
  <c r="N1829" i="3" s="1"/>
  <c r="M1910" i="3"/>
  <c r="N1910" i="3" s="1"/>
  <c r="M144" i="3"/>
  <c r="N144" i="3" s="1"/>
  <c r="M680" i="3"/>
  <c r="N680" i="3" s="1"/>
  <c r="M840" i="3"/>
  <c r="N840" i="3" s="1"/>
  <c r="M1786" i="3"/>
  <c r="N1786" i="3" s="1"/>
  <c r="M1168" i="3"/>
  <c r="N1168" i="3" s="1"/>
  <c r="M673" i="3"/>
  <c r="N673" i="3" s="1"/>
  <c r="M121" i="3"/>
  <c r="N121" i="3" s="1"/>
  <c r="M609" i="3"/>
  <c r="N609" i="3" s="1"/>
  <c r="M825" i="3"/>
  <c r="N825" i="3" s="1"/>
  <c r="M1089" i="3"/>
  <c r="N1089" i="3" s="1"/>
  <c r="M213" i="3"/>
  <c r="N213" i="3" s="1"/>
  <c r="M439" i="3"/>
  <c r="N439" i="3" s="1"/>
  <c r="M1295" i="3"/>
  <c r="N1295" i="3" s="1"/>
  <c r="M619" i="3"/>
  <c r="N619" i="3" s="1"/>
  <c r="M1131" i="3"/>
  <c r="N1131" i="3" s="1"/>
  <c r="M1606" i="3"/>
  <c r="N1606" i="3" s="1"/>
  <c r="M60" i="3"/>
  <c r="N60" i="3" s="1"/>
  <c r="M164" i="3"/>
  <c r="N164" i="3" s="1"/>
  <c r="M292" i="3"/>
  <c r="N292" i="3" s="1"/>
  <c r="M780" i="3"/>
  <c r="N780" i="3" s="1"/>
  <c r="M876" i="3"/>
  <c r="N876" i="3" s="1"/>
  <c r="M1172" i="3"/>
  <c r="N1172" i="3" s="1"/>
  <c r="M1660" i="3"/>
  <c r="N1660" i="3" s="1"/>
  <c r="M1645" i="3"/>
  <c r="N1645" i="3" s="1"/>
  <c r="M168" i="3"/>
  <c r="N168" i="3" s="1"/>
  <c r="M352" i="3"/>
  <c r="N352" i="3" s="1"/>
  <c r="M448" i="3"/>
  <c r="N448" i="3" s="1"/>
  <c r="M608" i="3"/>
  <c r="N608" i="3" s="1"/>
  <c r="M1024" i="3"/>
  <c r="N1024" i="3" s="1"/>
  <c r="M1072" i="3"/>
  <c r="N1072" i="3" s="1"/>
  <c r="M1392" i="3"/>
  <c r="N1392" i="3" s="1"/>
  <c r="M1728" i="3"/>
  <c r="N1728" i="3" s="1"/>
  <c r="M1306" i="3"/>
  <c r="N1306" i="3" s="1"/>
  <c r="M1506" i="3"/>
  <c r="N1506" i="3" s="1"/>
  <c r="M1776" i="3"/>
  <c r="N1776" i="3" s="1"/>
  <c r="N806" i="3"/>
  <c r="M1440" i="3"/>
  <c r="N1440" i="3" s="1"/>
  <c r="M154" i="3"/>
  <c r="N154" i="3" s="1"/>
  <c r="M1975" i="3"/>
  <c r="N1975" i="3" s="1"/>
  <c r="M979" i="3"/>
  <c r="N979" i="3" s="1"/>
  <c r="M420" i="3"/>
  <c r="N420" i="3" s="1"/>
  <c r="M77" i="3"/>
  <c r="N77" i="3" s="1"/>
  <c r="M381" i="3"/>
  <c r="N381" i="3" s="1"/>
  <c r="M933" i="3"/>
  <c r="N933" i="3" s="1"/>
  <c r="M1307" i="3"/>
  <c r="N1307" i="3" s="1"/>
  <c r="M1947" i="3"/>
  <c r="N1947" i="3" s="1"/>
  <c r="M92" i="3"/>
  <c r="N92" i="3" s="1"/>
  <c r="M244" i="3"/>
  <c r="N244" i="3" s="1"/>
  <c r="M500" i="3"/>
  <c r="N500" i="3" s="1"/>
  <c r="M972" i="3"/>
  <c r="N972" i="3" s="1"/>
  <c r="M1100" i="3"/>
  <c r="N1100" i="3" s="1"/>
  <c r="M1204" i="3"/>
  <c r="N1204" i="3" s="1"/>
  <c r="M1252" i="3"/>
  <c r="M1468" i="3"/>
  <c r="N1468" i="3" s="1"/>
  <c r="M1492" i="3"/>
  <c r="N1492" i="3" s="1"/>
  <c r="M1548" i="3"/>
  <c r="N1548" i="3" s="1"/>
  <c r="M1221" i="3"/>
  <c r="N1221" i="3" s="1"/>
  <c r="M56" i="3"/>
  <c r="N56" i="3" s="1"/>
  <c r="M472" i="3"/>
  <c r="N472" i="3" s="1"/>
  <c r="M776" i="3"/>
  <c r="N776" i="3" s="1"/>
  <c r="M800" i="3"/>
  <c r="N800" i="3" s="1"/>
  <c r="M848" i="3"/>
  <c r="M385" i="3"/>
  <c r="M194" i="3"/>
  <c r="N194" i="3" s="1"/>
  <c r="M1118" i="3"/>
  <c r="N1118" i="3" s="1"/>
  <c r="M527" i="3"/>
  <c r="N527" i="3" s="1"/>
  <c r="M1946" i="3"/>
  <c r="N1946" i="3" s="1"/>
  <c r="M1780" i="3"/>
  <c r="N1780" i="3" s="1"/>
  <c r="M219" i="3"/>
  <c r="N219" i="3" s="1"/>
  <c r="M565" i="3"/>
  <c r="N565" i="3" s="1"/>
  <c r="M44" i="3"/>
  <c r="N44" i="3" s="1"/>
  <c r="M1657" i="3"/>
  <c r="N1657" i="3" s="1"/>
  <c r="M476" i="3"/>
  <c r="N476" i="3" s="1"/>
  <c r="M1125" i="3"/>
  <c r="N1125" i="3" s="1"/>
  <c r="M149" i="3"/>
  <c r="N149" i="3" s="1"/>
  <c r="M98" i="3"/>
  <c r="N98" i="3" s="1"/>
  <c r="M706" i="3"/>
  <c r="N706" i="3" s="1"/>
  <c r="M461" i="3"/>
  <c r="N461" i="3" s="1"/>
  <c r="M773" i="3"/>
  <c r="M1924" i="3"/>
  <c r="N1924" i="3" s="1"/>
  <c r="M1757" i="3"/>
  <c r="N1757" i="3" s="1"/>
  <c r="M248" i="3"/>
  <c r="N248" i="3" s="1"/>
  <c r="M712" i="3"/>
  <c r="N712" i="3" s="1"/>
  <c r="M1497" i="3"/>
  <c r="N1497" i="3" s="1"/>
  <c r="M921" i="3"/>
  <c r="N921" i="3" s="1"/>
  <c r="M255" i="3"/>
  <c r="N255" i="3" s="1"/>
  <c r="M447" i="3"/>
  <c r="N447" i="3" s="1"/>
  <c r="M511" i="3"/>
  <c r="N511" i="3" s="1"/>
  <c r="M703" i="3"/>
  <c r="N703" i="3" s="1"/>
  <c r="M895" i="3"/>
  <c r="N895" i="3" s="1"/>
  <c r="M814" i="3"/>
  <c r="N814" i="3" s="1"/>
  <c r="M1318" i="3"/>
  <c r="N1318" i="3" s="1"/>
  <c r="M1944" i="3"/>
  <c r="N1944" i="3" s="1"/>
  <c r="M418" i="3"/>
  <c r="N418" i="3" s="1"/>
  <c r="M1962" i="3"/>
  <c r="N1962" i="3" s="1"/>
  <c r="M493" i="3"/>
  <c r="M1700" i="3"/>
  <c r="N1700" i="3" s="1"/>
  <c r="M117" i="3"/>
  <c r="N117" i="3" s="1"/>
  <c r="M1305" i="3"/>
  <c r="N1305" i="3" s="1"/>
  <c r="M152" i="3"/>
  <c r="N152" i="3" s="1"/>
  <c r="M1331" i="3"/>
  <c r="N1331" i="3" s="1"/>
  <c r="M880" i="3"/>
  <c r="N880" i="3" s="1"/>
  <c r="M475" i="3"/>
  <c r="N475" i="3" s="1"/>
  <c r="M140" i="3"/>
  <c r="N140" i="3" s="1"/>
  <c r="M1132" i="3"/>
  <c r="N1132" i="3" s="1"/>
  <c r="M1756" i="3"/>
  <c r="N1756" i="3" s="1"/>
  <c r="M349" i="3"/>
  <c r="N349" i="3" s="1"/>
  <c r="M697" i="3"/>
  <c r="N697" i="3" s="1"/>
  <c r="M1155" i="3"/>
  <c r="N1155" i="3" s="1"/>
  <c r="M1228" i="3"/>
  <c r="N1228" i="3" s="1"/>
  <c r="M764" i="3"/>
  <c r="N764" i="3" s="1"/>
  <c r="M860" i="3"/>
  <c r="N860" i="3" s="1"/>
  <c r="M408" i="3"/>
  <c r="M756" i="3"/>
  <c r="N756" i="3" s="1"/>
  <c r="M1448" i="3"/>
  <c r="N1448" i="3" s="1"/>
  <c r="M1568" i="3"/>
  <c r="N1568" i="3" s="1"/>
  <c r="M342" i="3"/>
  <c r="N342" i="3" s="1"/>
  <c r="M191" i="3"/>
  <c r="N191" i="3" s="1"/>
  <c r="M719" i="3"/>
  <c r="N719" i="3" s="1"/>
  <c r="M1328" i="3"/>
  <c r="N1328" i="3" s="1"/>
  <c r="M1514" i="3"/>
  <c r="N1514" i="3" s="1"/>
  <c r="M1048" i="3"/>
  <c r="N1048" i="3" s="1"/>
  <c r="M797" i="3"/>
  <c r="N797" i="3" s="1"/>
  <c r="M956" i="3"/>
  <c r="N956" i="3" s="1"/>
  <c r="M1525" i="3"/>
  <c r="N1525" i="3" s="1"/>
  <c r="M652" i="3"/>
  <c r="N652" i="3" s="1"/>
  <c r="M1891" i="3"/>
  <c r="N1891" i="3" s="1"/>
  <c r="M1668" i="3"/>
  <c r="N1668" i="3" s="1"/>
  <c r="M1755" i="3"/>
  <c r="N1755" i="3" s="1"/>
  <c r="M1349" i="3"/>
  <c r="N1349" i="3" s="1"/>
  <c r="M372" i="3"/>
  <c r="N372" i="3" s="1"/>
  <c r="M884" i="3"/>
  <c r="N884" i="3" s="1"/>
  <c r="M1297" i="3"/>
  <c r="N1297" i="3" s="1"/>
  <c r="M317" i="3"/>
  <c r="N317" i="3" s="1"/>
  <c r="M1748" i="3"/>
  <c r="N1748" i="3" s="1"/>
  <c r="M660" i="3"/>
  <c r="N660" i="3" s="1"/>
  <c r="M1733" i="3"/>
  <c r="N1733" i="3" s="1"/>
  <c r="M856" i="3"/>
  <c r="N856" i="3" s="1"/>
  <c r="M1441" i="3"/>
  <c r="N1441" i="3" s="1"/>
  <c r="M130" i="3"/>
  <c r="N130" i="3" s="1"/>
  <c r="M1000" i="3"/>
  <c r="N1000" i="3" s="1"/>
  <c r="M996" i="3"/>
  <c r="N996" i="3" s="1"/>
  <c r="M200" i="3"/>
  <c r="N200" i="3" s="1"/>
  <c r="M1485" i="3"/>
  <c r="N1485" i="3" s="1"/>
  <c r="M1113" i="3"/>
  <c r="M17" i="3"/>
  <c r="N17" i="3" s="1"/>
  <c r="M337" i="3"/>
  <c r="M1177" i="3"/>
  <c r="N1626" i="3"/>
  <c r="N1804" i="3"/>
  <c r="M153" i="3"/>
  <c r="N153" i="3" s="1"/>
  <c r="M265" i="3"/>
  <c r="N265" i="3" s="1"/>
  <c r="M793" i="3"/>
  <c r="N793" i="3" s="1"/>
  <c r="M785" i="3"/>
  <c r="N785" i="3" s="1"/>
  <c r="M93" i="3"/>
  <c r="M125" i="3"/>
  <c r="N125" i="3" s="1"/>
  <c r="M165" i="3"/>
  <c r="N165" i="3" s="1"/>
  <c r="M269" i="3"/>
  <c r="M333" i="3"/>
  <c r="N333" i="3" s="1"/>
  <c r="M397" i="3"/>
  <c r="N397" i="3" s="1"/>
  <c r="M437" i="3"/>
  <c r="N437" i="3" s="1"/>
  <c r="M477" i="3"/>
  <c r="M541" i="3"/>
  <c r="N541" i="3" s="1"/>
  <c r="M613" i="3"/>
  <c r="N613" i="3" s="1"/>
  <c r="M741" i="3"/>
  <c r="M885" i="3"/>
  <c r="N885" i="3" s="1"/>
  <c r="M1013" i="3"/>
  <c r="N1013" i="3" s="1"/>
  <c r="M1109" i="3"/>
  <c r="N1109" i="3" s="1"/>
  <c r="M1405" i="3"/>
  <c r="M1581" i="3"/>
  <c r="M1605" i="3"/>
  <c r="M1629" i="3"/>
  <c r="M1685" i="3"/>
  <c r="N1685" i="3" s="1"/>
  <c r="M1893" i="3"/>
  <c r="M1949" i="3"/>
  <c r="N1949" i="3" s="1"/>
  <c r="M1973" i="3"/>
  <c r="M64" i="3"/>
  <c r="N64" i="3" s="1"/>
  <c r="M432" i="3"/>
  <c r="N432" i="3" s="1"/>
  <c r="M456" i="3"/>
  <c r="M664" i="3"/>
  <c r="N664" i="3" s="1"/>
  <c r="M760" i="3"/>
  <c r="M1201" i="3"/>
  <c r="M1329" i="3"/>
  <c r="M1521" i="3"/>
  <c r="N1521" i="3" s="1"/>
  <c r="M1809" i="3"/>
  <c r="M1889" i="3"/>
  <c r="N1889" i="3" s="1"/>
  <c r="M235" i="3"/>
  <c r="N235" i="3" s="1"/>
  <c r="M301" i="3"/>
  <c r="M81" i="3"/>
  <c r="M113" i="3"/>
  <c r="M177" i="3"/>
  <c r="N177" i="3" s="1"/>
  <c r="M225" i="3"/>
  <c r="M289" i="3"/>
  <c r="N289" i="3" s="1"/>
  <c r="M361" i="3"/>
  <c r="M401" i="3"/>
  <c r="N401" i="3" s="1"/>
  <c r="M433" i="3"/>
  <c r="N433" i="3" s="1"/>
  <c r="M465" i="3"/>
  <c r="M497" i="3"/>
  <c r="N497" i="3" s="1"/>
  <c r="M569" i="3"/>
  <c r="N569" i="3" s="1"/>
  <c r="M601" i="3"/>
  <c r="N601" i="3" s="1"/>
  <c r="M633" i="3"/>
  <c r="M753" i="3"/>
  <c r="M977" i="3"/>
  <c r="N977" i="3" s="1"/>
  <c r="M1041" i="3"/>
  <c r="N1041" i="3" s="1"/>
  <c r="M1129" i="3"/>
  <c r="M29" i="3"/>
  <c r="N29" i="3" s="1"/>
  <c r="M173" i="3"/>
  <c r="N173" i="3" s="1"/>
  <c r="M341" i="3"/>
  <c r="N341" i="3" s="1"/>
  <c r="M653" i="3"/>
  <c r="M663" i="3"/>
  <c r="M460" i="3"/>
  <c r="M940" i="3"/>
  <c r="N940" i="3" s="1"/>
  <c r="M989" i="3"/>
  <c r="N989" i="3" s="1"/>
  <c r="M1165" i="3"/>
  <c r="M1261" i="3"/>
  <c r="N1261" i="3" s="1"/>
  <c r="M1333" i="3"/>
  <c r="M1381" i="3"/>
  <c r="N1381" i="3" s="1"/>
  <c r="M1461" i="3"/>
  <c r="M1765" i="3"/>
  <c r="N1765" i="3" s="1"/>
  <c r="M1821" i="3"/>
  <c r="N1821" i="3" s="1"/>
  <c r="M1845" i="3"/>
  <c r="N1845" i="3" s="1"/>
  <c r="M272" i="3"/>
  <c r="M296" i="3"/>
  <c r="N296" i="3" s="1"/>
  <c r="M392" i="3"/>
  <c r="M528" i="3"/>
  <c r="M736" i="3"/>
  <c r="M1281" i="3"/>
  <c r="M1385" i="3"/>
  <c r="M1921" i="3"/>
  <c r="N1921" i="3" s="1"/>
  <c r="M205" i="3"/>
  <c r="M277" i="3"/>
  <c r="N277" i="3" s="1"/>
  <c r="M405" i="3"/>
  <c r="N405" i="3" s="1"/>
  <c r="M445" i="3"/>
  <c r="M517" i="3"/>
  <c r="N517" i="3" s="1"/>
  <c r="M581" i="3"/>
  <c r="N581" i="3" s="1"/>
  <c r="M861" i="3"/>
  <c r="N861" i="3" s="1"/>
  <c r="M893" i="3"/>
  <c r="M957" i="3"/>
  <c r="N957" i="3" s="1"/>
  <c r="M1213" i="3"/>
  <c r="M1285" i="3"/>
  <c r="M1493" i="3"/>
  <c r="M1637" i="3"/>
  <c r="N1637" i="3" s="1"/>
  <c r="M1797" i="3"/>
  <c r="M368" i="3"/>
  <c r="M1361" i="3"/>
  <c r="M1449" i="3"/>
  <c r="M1553" i="3"/>
  <c r="M1577" i="3"/>
  <c r="N1577" i="3" s="1"/>
  <c r="M1633" i="3"/>
  <c r="M1753" i="3"/>
  <c r="M1817" i="3"/>
  <c r="M1841" i="3"/>
  <c r="N1841" i="3" s="1"/>
  <c r="M1897" i="3"/>
  <c r="M25" i="3"/>
  <c r="N25" i="3" s="1"/>
  <c r="M297" i="3"/>
  <c r="N297" i="3" s="1"/>
  <c r="M329" i="3"/>
  <c r="N329" i="3" s="1"/>
  <c r="M409" i="3"/>
  <c r="N409" i="3" s="1"/>
  <c r="M441" i="3"/>
  <c r="N441" i="3" s="1"/>
  <c r="M473" i="3"/>
  <c r="N473" i="3" s="1"/>
  <c r="M545" i="3"/>
  <c r="M689" i="3"/>
  <c r="N689" i="3" s="1"/>
  <c r="M729" i="3"/>
  <c r="N729" i="3" s="1"/>
  <c r="M761" i="3"/>
  <c r="N761" i="3" s="1"/>
  <c r="M905" i="3"/>
  <c r="N905" i="3" s="1"/>
  <c r="M953" i="3"/>
  <c r="M985" i="3"/>
  <c r="N985" i="3" s="1"/>
  <c r="M725" i="3"/>
  <c r="N725" i="3" s="1"/>
  <c r="M1021" i="3"/>
  <c r="N1021" i="3" s="1"/>
  <c r="M1045" i="3"/>
  <c r="N1045" i="3" s="1"/>
  <c r="M1069" i="3"/>
  <c r="M1093" i="3"/>
  <c r="M1117" i="3"/>
  <c r="N1117" i="3" s="1"/>
  <c r="M1389" i="3"/>
  <c r="M1589" i="3"/>
  <c r="M1853" i="3"/>
  <c r="N1853" i="3" s="1"/>
  <c r="M1877" i="3"/>
  <c r="N1877" i="3" s="1"/>
  <c r="M1933" i="3"/>
  <c r="N1933" i="3" s="1"/>
  <c r="M232" i="3"/>
  <c r="N232" i="3" s="1"/>
  <c r="M328" i="3"/>
  <c r="N328" i="3" s="1"/>
  <c r="M464" i="3"/>
  <c r="N464" i="3" s="1"/>
  <c r="M488" i="3"/>
  <c r="M584" i="3"/>
  <c r="N584" i="3" s="1"/>
  <c r="M720" i="3"/>
  <c r="N720" i="3" s="1"/>
  <c r="M1185" i="3"/>
  <c r="N1185" i="3" s="1"/>
  <c r="M1337" i="3"/>
  <c r="N1337" i="3" s="1"/>
  <c r="M1529" i="3"/>
  <c r="M1929" i="3"/>
  <c r="M245" i="3"/>
  <c r="N245" i="3" s="1"/>
  <c r="M253" i="3"/>
  <c r="N253" i="3" s="1"/>
  <c r="M413" i="3"/>
  <c r="N413" i="3" s="1"/>
  <c r="M589" i="3"/>
  <c r="N589" i="3" s="1"/>
  <c r="M693" i="3"/>
  <c r="M765" i="3"/>
  <c r="N765" i="3" s="1"/>
  <c r="M837" i="3"/>
  <c r="N837" i="3" s="1"/>
  <c r="M869" i="3"/>
  <c r="M901" i="3"/>
  <c r="N901" i="3" s="1"/>
  <c r="M965" i="3"/>
  <c r="N965" i="3" s="1"/>
  <c r="M1173" i="3"/>
  <c r="N1173" i="3" s="1"/>
  <c r="M1197" i="3"/>
  <c r="N1197" i="3" s="1"/>
  <c r="M1573" i="3"/>
  <c r="N1573" i="3" s="1"/>
  <c r="M1701" i="3"/>
  <c r="M1749" i="3"/>
  <c r="M304" i="3"/>
  <c r="N304" i="3" s="1"/>
  <c r="M400" i="3"/>
  <c r="N400" i="3" s="1"/>
  <c r="M560" i="3"/>
  <c r="N560" i="3" s="1"/>
  <c r="M632" i="3"/>
  <c r="M1457" i="3"/>
  <c r="N1457" i="3" s="1"/>
  <c r="M1585" i="3"/>
  <c r="N1585" i="3" s="1"/>
  <c r="M1697" i="3"/>
  <c r="M1873" i="3"/>
  <c r="M97" i="3"/>
  <c r="N97" i="3" s="1"/>
  <c r="M241" i="3"/>
  <c r="N241" i="3" s="1"/>
  <c r="M377" i="3"/>
  <c r="M481" i="3"/>
  <c r="M657" i="3"/>
  <c r="N657" i="3" s="1"/>
  <c r="M737" i="3"/>
  <c r="N737" i="3" s="1"/>
  <c r="M769" i="3"/>
  <c r="N769" i="3" s="1"/>
  <c r="M801" i="3"/>
  <c r="N801" i="3" s="1"/>
  <c r="M881" i="3"/>
  <c r="N881" i="3" s="1"/>
  <c r="M993" i="3"/>
  <c r="N993" i="3" s="1"/>
  <c r="M1065" i="3"/>
  <c r="M1097" i="3"/>
  <c r="M1153" i="3"/>
  <c r="N1153" i="3" s="1"/>
  <c r="M909" i="3"/>
  <c r="N909" i="3" s="1"/>
  <c r="M1005" i="3"/>
  <c r="N1005" i="3" s="1"/>
  <c r="M1149" i="3"/>
  <c r="N1149" i="3" s="1"/>
  <c r="M1245" i="3"/>
  <c r="M1453" i="3"/>
  <c r="N1453" i="3" s="1"/>
  <c r="M1621" i="3"/>
  <c r="M1909" i="3"/>
  <c r="N1909" i="3" s="1"/>
  <c r="M1989" i="3"/>
  <c r="M264" i="3"/>
  <c r="M424" i="3"/>
  <c r="M520" i="3"/>
  <c r="M752" i="3"/>
  <c r="M1217" i="3"/>
  <c r="N1217" i="3" s="1"/>
  <c r="M1345" i="3"/>
  <c r="N1345" i="3" s="1"/>
  <c r="M1401" i="3"/>
  <c r="N1401" i="3" s="1"/>
  <c r="M1433" i="3"/>
  <c r="N1433" i="3" s="1"/>
  <c r="M1537" i="3"/>
  <c r="M1641" i="3"/>
  <c r="M1793" i="3"/>
  <c r="N1793" i="3" s="1"/>
  <c r="M1849" i="3"/>
  <c r="N1849" i="3" s="1"/>
  <c r="M1881" i="3"/>
  <c r="M749" i="3"/>
  <c r="N749" i="3" s="1"/>
  <c r="M137" i="3"/>
  <c r="M221" i="3"/>
  <c r="M293" i="3"/>
  <c r="N293" i="3" s="1"/>
  <c r="M325" i="3"/>
  <c r="N325" i="3" s="1"/>
  <c r="M429" i="3"/>
  <c r="M533" i="3"/>
  <c r="N533" i="3" s="1"/>
  <c r="M637" i="3"/>
  <c r="M669" i="3"/>
  <c r="M733" i="3"/>
  <c r="N733" i="3" s="1"/>
  <c r="M805" i="3"/>
  <c r="M941" i="3"/>
  <c r="M1029" i="3"/>
  <c r="N1029" i="3" s="1"/>
  <c r="M1077" i="3"/>
  <c r="N1077" i="3" s="1"/>
  <c r="M1397" i="3"/>
  <c r="N1397" i="3" s="1"/>
  <c r="M1429" i="3"/>
  <c r="M1501" i="3"/>
  <c r="N1501" i="3" s="1"/>
  <c r="M1781" i="3"/>
  <c r="M1837" i="3"/>
  <c r="M1885" i="3"/>
  <c r="M1941" i="3"/>
  <c r="N1941" i="3" s="1"/>
  <c r="M240" i="3"/>
  <c r="N240" i="3" s="1"/>
  <c r="M496" i="3"/>
  <c r="M568" i="3"/>
  <c r="N568" i="3" s="1"/>
  <c r="M728" i="3"/>
  <c r="M872" i="3"/>
  <c r="M1193" i="3"/>
  <c r="N1193" i="3" s="1"/>
  <c r="M1377" i="3"/>
  <c r="N1377" i="3" s="1"/>
  <c r="M1489" i="3"/>
  <c r="N1489" i="3" s="1"/>
  <c r="M1513" i="3"/>
  <c r="N1513" i="3" s="1"/>
  <c r="M41" i="3"/>
  <c r="N41" i="3" s="1"/>
  <c r="M73" i="3"/>
  <c r="N73" i="3" s="1"/>
  <c r="M169" i="3"/>
  <c r="N169" i="3" s="1"/>
  <c r="M217" i="3"/>
  <c r="N217" i="3" s="1"/>
  <c r="M313" i="3"/>
  <c r="M393" i="3"/>
  <c r="N393" i="3" s="1"/>
  <c r="M489" i="3"/>
  <c r="M593" i="3"/>
  <c r="M665" i="3"/>
  <c r="M705" i="3"/>
  <c r="N705" i="3" s="1"/>
  <c r="M841" i="3"/>
  <c r="N841" i="3" s="1"/>
  <c r="M969" i="3"/>
  <c r="N969" i="3" s="1"/>
  <c r="M1001" i="3"/>
  <c r="N1001" i="3" s="1"/>
  <c r="M1073" i="3"/>
  <c r="N1073" i="3" s="1"/>
  <c r="M1161" i="3"/>
  <c r="M781" i="3"/>
  <c r="M1229" i="3"/>
  <c r="N1229" i="3" s="1"/>
  <c r="M1301" i="3"/>
  <c r="M1325" i="3"/>
  <c r="M1653" i="3"/>
  <c r="N1653" i="3" s="1"/>
  <c r="M1709" i="3"/>
  <c r="N1709" i="3" s="1"/>
  <c r="M1917" i="3"/>
  <c r="N1917" i="3" s="1"/>
  <c r="M1997" i="3"/>
  <c r="N1997" i="3" s="1"/>
  <c r="M288" i="3"/>
  <c r="M336" i="3"/>
  <c r="M360" i="3"/>
  <c r="N360" i="3" s="1"/>
  <c r="M592" i="3"/>
  <c r="M616" i="3"/>
  <c r="N616" i="3" s="1"/>
  <c r="M1249" i="3"/>
  <c r="M1353" i="3"/>
  <c r="M1545" i="3"/>
  <c r="M1649" i="3"/>
  <c r="N1649" i="3" s="1"/>
  <c r="M1681" i="3"/>
  <c r="N1681" i="3" s="1"/>
  <c r="M1745" i="3"/>
  <c r="M1769" i="3"/>
  <c r="M1801" i="3"/>
  <c r="N1801" i="3" s="1"/>
  <c r="M66" i="3"/>
  <c r="N66" i="3" s="1"/>
  <c r="M1698" i="3"/>
  <c r="N1698" i="3" s="1"/>
  <c r="M614" i="3"/>
  <c r="N614" i="3" s="1"/>
  <c r="M1163" i="3"/>
  <c r="N1163" i="3" s="1"/>
  <c r="M1382" i="3"/>
  <c r="N1382" i="3" s="1"/>
  <c r="M1470" i="3"/>
  <c r="N1470" i="3" s="1"/>
  <c r="M1638" i="3"/>
  <c r="N1638" i="3" s="1"/>
  <c r="M35" i="3"/>
  <c r="N35" i="3" s="1"/>
  <c r="M187" i="3"/>
  <c r="N187" i="3" s="1"/>
  <c r="M467" i="3"/>
  <c r="N467" i="3" s="1"/>
  <c r="M603" i="3"/>
  <c r="N603" i="3" s="1"/>
  <c r="M827" i="3"/>
  <c r="N827" i="3" s="1"/>
  <c r="M1083" i="3"/>
  <c r="N1083" i="3" s="1"/>
  <c r="M1195" i="3"/>
  <c r="N1195" i="3" s="1"/>
  <c r="M1315" i="3"/>
  <c r="N1315" i="3" s="1"/>
  <c r="M1403" i="3"/>
  <c r="N1403" i="3" s="1"/>
  <c r="M1547" i="3"/>
  <c r="N1547" i="3" s="1"/>
  <c r="M116" i="3"/>
  <c r="N116" i="3" s="1"/>
  <c r="M836" i="3"/>
  <c r="N836" i="3" s="1"/>
  <c r="M1803" i="3"/>
  <c r="N1803" i="3" s="1"/>
  <c r="M1915" i="3"/>
  <c r="N1915" i="3" s="1"/>
  <c r="M332" i="3"/>
  <c r="N332" i="3" s="1"/>
  <c r="M646" i="3"/>
  <c r="N646" i="3" s="1"/>
  <c r="M1070" i="3"/>
  <c r="N1070" i="3" s="1"/>
  <c r="M1478" i="3"/>
  <c r="N1478" i="3" s="1"/>
  <c r="M1582" i="3"/>
  <c r="N1582" i="3" s="1"/>
  <c r="M1726" i="3"/>
  <c r="N1726" i="3" s="1"/>
  <c r="M1822" i="3"/>
  <c r="N1822" i="3" s="1"/>
  <c r="M134" i="3"/>
  <c r="N134" i="3" s="1"/>
  <c r="M270" i="3"/>
  <c r="N270" i="3" s="1"/>
  <c r="M526" i="3"/>
  <c r="N526" i="3" s="1"/>
  <c r="M435" i="3"/>
  <c r="N435" i="3" s="1"/>
  <c r="M1067" i="3"/>
  <c r="N1067" i="3" s="1"/>
  <c r="M694" i="3"/>
  <c r="N694" i="3" s="1"/>
  <c r="M1950" i="3"/>
  <c r="N1950" i="3" s="1"/>
  <c r="M126" i="3"/>
  <c r="N126" i="3" s="1"/>
  <c r="M1974" i="3"/>
  <c r="N1974" i="3" s="1"/>
  <c r="M1622" i="3"/>
  <c r="N1622" i="3" s="1"/>
  <c r="M190" i="3"/>
  <c r="N190" i="3" s="1"/>
  <c r="M50" i="3"/>
  <c r="N50" i="3" s="1"/>
  <c r="M378" i="3"/>
  <c r="N378" i="3" s="1"/>
  <c r="M316" i="3"/>
  <c r="N316" i="3" s="1"/>
  <c r="M804" i="3"/>
  <c r="N804" i="3" s="1"/>
  <c r="M1260" i="3"/>
  <c r="N1260" i="3" s="1"/>
  <c r="M1795" i="3"/>
  <c r="N1795" i="3" s="1"/>
  <c r="M1539" i="3"/>
  <c r="N1539" i="3" s="1"/>
  <c r="M75" i="3"/>
  <c r="N75" i="3" s="1"/>
  <c r="M355" i="3"/>
  <c r="N355" i="3" s="1"/>
  <c r="M515" i="3"/>
  <c r="N515" i="3" s="1"/>
  <c r="M923" i="3"/>
  <c r="N923" i="3" s="1"/>
  <c r="M1259" i="3"/>
  <c r="N1259" i="3" s="1"/>
  <c r="M1435" i="3"/>
  <c r="N1435" i="3" s="1"/>
  <c r="M1619" i="3"/>
  <c r="N1619" i="3" s="1"/>
  <c r="M371" i="3"/>
  <c r="N371" i="3" s="1"/>
  <c r="M539" i="3"/>
  <c r="N539" i="3" s="1"/>
  <c r="M675" i="3"/>
  <c r="N675" i="3" s="1"/>
  <c r="M955" i="3"/>
  <c r="N955" i="3" s="1"/>
  <c r="M1275" i="3"/>
  <c r="N1275" i="3" s="1"/>
  <c r="M188" i="3"/>
  <c r="N188" i="3" s="1"/>
  <c r="M1060" i="3"/>
  <c r="N1060" i="3" s="1"/>
  <c r="M1116" i="3"/>
  <c r="N1116" i="3" s="1"/>
  <c r="M1788" i="3"/>
  <c r="N1788" i="3" s="1"/>
  <c r="M1723" i="3"/>
  <c r="N1723" i="3" s="1"/>
  <c r="M347" i="3"/>
  <c r="N347" i="3" s="1"/>
  <c r="M36" i="3"/>
  <c r="N36" i="3" s="1"/>
  <c r="M676" i="3"/>
  <c r="N676" i="3" s="1"/>
  <c r="M1483" i="3"/>
  <c r="N1483" i="3" s="1"/>
  <c r="M172" i="3"/>
  <c r="N172" i="3" s="1"/>
  <c r="M547" i="3"/>
  <c r="N547" i="3" s="1"/>
  <c r="M1763" i="3"/>
  <c r="N1763" i="3" s="1"/>
  <c r="M82" i="3"/>
  <c r="N82" i="3" s="1"/>
  <c r="M494" i="3"/>
  <c r="N494" i="3" s="1"/>
  <c r="M670" i="3"/>
  <c r="N670" i="3" s="1"/>
  <c r="M538" i="3"/>
  <c r="N538" i="3" s="1"/>
  <c r="M730" i="3"/>
  <c r="N730" i="3" s="1"/>
  <c r="M994" i="3"/>
  <c r="N994" i="3" s="1"/>
  <c r="M1154" i="3"/>
  <c r="N1154" i="3" s="1"/>
  <c r="M139" i="3"/>
  <c r="N139" i="3" s="1"/>
  <c r="M275" i="3"/>
  <c r="N275" i="3" s="1"/>
  <c r="M419" i="3"/>
  <c r="N419" i="3" s="1"/>
  <c r="M555" i="3"/>
  <c r="N555" i="3" s="1"/>
  <c r="M691" i="3"/>
  <c r="N691" i="3" s="1"/>
  <c r="M779" i="3"/>
  <c r="N779" i="3" s="1"/>
  <c r="M867" i="3"/>
  <c r="N867" i="3" s="1"/>
  <c r="M1059" i="3"/>
  <c r="N1059" i="3" s="1"/>
  <c r="M1179" i="3"/>
  <c r="N1179" i="3" s="1"/>
  <c r="M1411" i="3"/>
  <c r="N1411" i="3" s="1"/>
  <c r="M1531" i="3"/>
  <c r="N1531" i="3" s="1"/>
  <c r="M1643" i="3"/>
  <c r="N1643" i="3" s="1"/>
  <c r="M1779" i="3"/>
  <c r="N1779" i="3" s="1"/>
  <c r="M1923" i="3"/>
  <c r="N1923" i="3" s="1"/>
  <c r="M1174" i="3"/>
  <c r="N1174" i="3" s="1"/>
  <c r="M1742" i="3"/>
  <c r="N1742" i="3" s="1"/>
  <c r="M254" i="3"/>
  <c r="N254" i="3" s="1"/>
  <c r="M1814" i="3"/>
  <c r="N1814" i="3" s="1"/>
  <c r="M163" i="3"/>
  <c r="N163" i="3" s="1"/>
  <c r="M771" i="3"/>
  <c r="N771" i="3" s="1"/>
  <c r="M19" i="3"/>
  <c r="N19" i="3" s="1"/>
  <c r="M155" i="3"/>
  <c r="N155" i="3" s="1"/>
  <c r="M563" i="3"/>
  <c r="N563" i="3" s="1"/>
  <c r="M707" i="3"/>
  <c r="N707" i="3" s="1"/>
  <c r="M787" i="3"/>
  <c r="N787" i="3" s="1"/>
  <c r="M875" i="3"/>
  <c r="N875" i="3" s="1"/>
  <c r="M987" i="3"/>
  <c r="N987" i="3" s="1"/>
  <c r="M1203" i="3"/>
  <c r="N1203" i="3" s="1"/>
  <c r="M1443" i="3"/>
  <c r="N1443" i="3" s="1"/>
  <c r="M1555" i="3"/>
  <c r="N1555" i="3" s="1"/>
  <c r="M259" i="3"/>
  <c r="N259" i="3" s="1"/>
  <c r="M1051" i="3"/>
  <c r="N1051" i="3" s="1"/>
  <c r="M1899" i="3"/>
  <c r="N1899" i="3" s="1"/>
  <c r="M114" i="3"/>
  <c r="N114" i="3" s="1"/>
  <c r="M299" i="3"/>
  <c r="N299" i="3" s="1"/>
  <c r="M723" i="3"/>
  <c r="N723" i="3" s="1"/>
  <c r="M1955" i="3"/>
  <c r="N1955" i="3" s="1"/>
  <c r="M1003" i="3"/>
  <c r="N1003" i="3" s="1"/>
  <c r="M1571" i="3"/>
  <c r="N1571" i="3" s="1"/>
  <c r="M1963" i="3"/>
  <c r="N1963" i="3" s="1"/>
  <c r="M146" i="3"/>
  <c r="N146" i="3" s="1"/>
  <c r="M238" i="3"/>
  <c r="N238" i="3" s="1"/>
  <c r="M266" i="3"/>
  <c r="N266" i="3" s="1"/>
  <c r="M370" i="3"/>
  <c r="N370" i="3" s="1"/>
  <c r="M634" i="3"/>
  <c r="N634" i="3" s="1"/>
  <c r="M738" i="3"/>
  <c r="N738" i="3" s="1"/>
  <c r="M1394" i="3"/>
  <c r="N1394" i="3" s="1"/>
  <c r="M1563" i="3"/>
  <c r="N1563" i="3" s="1"/>
  <c r="M995" i="3"/>
  <c r="N995" i="3" s="1"/>
  <c r="M83" i="3"/>
  <c r="N83" i="3" s="1"/>
  <c r="M179" i="3"/>
  <c r="N179" i="3" s="1"/>
  <c r="M363" i="3"/>
  <c r="N363" i="3" s="1"/>
  <c r="M643" i="3"/>
  <c r="N643" i="3" s="1"/>
  <c r="M739" i="3"/>
  <c r="N739" i="3" s="1"/>
  <c r="M835" i="3"/>
  <c r="N835" i="3" s="1"/>
  <c r="M915" i="3"/>
  <c r="N915" i="3" s="1"/>
  <c r="M1011" i="3"/>
  <c r="N1011" i="3" s="1"/>
  <c r="M1099" i="3"/>
  <c r="N1099" i="3" s="1"/>
  <c r="M1235" i="3"/>
  <c r="N1235" i="3" s="1"/>
  <c r="M1283" i="3"/>
  <c r="N1283" i="3" s="1"/>
  <c r="M1579" i="3"/>
  <c r="N1579" i="3" s="1"/>
  <c r="M1691" i="3"/>
  <c r="N1691" i="3" s="1"/>
  <c r="M1859" i="3"/>
  <c r="N1859" i="3" s="1"/>
  <c r="M459" i="3"/>
  <c r="N459" i="3" s="1"/>
  <c r="M411" i="3"/>
  <c r="N411" i="3" s="1"/>
  <c r="M859" i="3"/>
  <c r="N859" i="3" s="1"/>
  <c r="M1635" i="3"/>
  <c r="N1635" i="3" s="1"/>
  <c r="M211" i="3"/>
  <c r="N211" i="3" s="1"/>
  <c r="M571" i="3"/>
  <c r="N571" i="3" s="1"/>
  <c r="M1075" i="3"/>
  <c r="N1075" i="3" s="1"/>
  <c r="M826" i="3"/>
  <c r="N826" i="3" s="1"/>
  <c r="M1234" i="3"/>
  <c r="N1234" i="3" s="1"/>
  <c r="M171" i="3"/>
  <c r="N171" i="3" s="1"/>
  <c r="M635" i="3"/>
  <c r="N635" i="3" s="1"/>
  <c r="M899" i="3"/>
  <c r="N899" i="3" s="1"/>
  <c r="M1227" i="3"/>
  <c r="N1227" i="3" s="1"/>
  <c r="M1467" i="3"/>
  <c r="N1467" i="3" s="1"/>
  <c r="M1675" i="3"/>
  <c r="N1675" i="3" s="1"/>
  <c r="M122" i="3"/>
  <c r="N122" i="3" s="1"/>
  <c r="M1294" i="3"/>
  <c r="N1294" i="3" s="1"/>
  <c r="M702" i="3"/>
  <c r="N702" i="3" s="1"/>
  <c r="M1526" i="3"/>
  <c r="N1526" i="3" s="1"/>
  <c r="M963" i="3"/>
  <c r="N963" i="3" s="1"/>
  <c r="M790" i="3"/>
  <c r="N790" i="3" s="1"/>
  <c r="M1086" i="3"/>
  <c r="N1086" i="3" s="1"/>
  <c r="M1838" i="3"/>
  <c r="N1838" i="3" s="1"/>
  <c r="M242" i="3"/>
  <c r="N242" i="3" s="1"/>
  <c r="M474" i="3"/>
  <c r="N474" i="3" s="1"/>
  <c r="M610" i="3"/>
  <c r="N610" i="3" s="1"/>
  <c r="M1290" i="3"/>
  <c r="N1290" i="3" s="1"/>
  <c r="M1314" i="3"/>
  <c r="N1314" i="3" s="1"/>
  <c r="M339" i="3"/>
  <c r="N339" i="3" s="1"/>
  <c r="M91" i="3"/>
  <c r="N91" i="3" s="1"/>
  <c r="M379" i="3"/>
  <c r="N379" i="3" s="1"/>
  <c r="M659" i="3"/>
  <c r="N659" i="3" s="1"/>
  <c r="M843" i="3"/>
  <c r="N843" i="3" s="1"/>
  <c r="M931" i="3"/>
  <c r="N931" i="3" s="1"/>
  <c r="M1027" i="3"/>
  <c r="N1027" i="3" s="1"/>
  <c r="M1123" i="3"/>
  <c r="N1123" i="3" s="1"/>
  <c r="M1251" i="3"/>
  <c r="N1251" i="3" s="1"/>
  <c r="M1323" i="3"/>
  <c r="N1323" i="3" s="1"/>
  <c r="M1587" i="3"/>
  <c r="N1587" i="3" s="1"/>
  <c r="M1731" i="3"/>
  <c r="N1731" i="3" s="1"/>
  <c r="M1867" i="3"/>
  <c r="N1867" i="3" s="1"/>
  <c r="M203" i="3"/>
  <c r="N203" i="3" s="1"/>
  <c r="M131" i="3"/>
  <c r="N131" i="3" s="1"/>
  <c r="M683" i="3"/>
  <c r="N683" i="3" s="1"/>
  <c r="M1515" i="3"/>
  <c r="N1515" i="3" s="1"/>
  <c r="M1395" i="3"/>
  <c r="N1395" i="3" s="1"/>
  <c r="M27" i="3"/>
  <c r="N27" i="3" s="1"/>
  <c r="M451" i="3"/>
  <c r="N451" i="3" s="1"/>
  <c r="M883" i="3"/>
  <c r="N883" i="3" s="1"/>
  <c r="M1219" i="3"/>
  <c r="N1219" i="3" s="1"/>
  <c r="M1827" i="3"/>
  <c r="N1827" i="3" s="1"/>
  <c r="M1918" i="3"/>
  <c r="N1918" i="3" s="1"/>
  <c r="M67" i="3"/>
  <c r="N67" i="3" s="1"/>
  <c r="M483" i="3"/>
  <c r="N483" i="3" s="1"/>
  <c r="M811" i="3"/>
  <c r="N811" i="3" s="1"/>
  <c r="M1091" i="3"/>
  <c r="N1091" i="3" s="1"/>
  <c r="M1267" i="3"/>
  <c r="N1267" i="3" s="1"/>
  <c r="M731" i="3"/>
  <c r="N731" i="3" s="1"/>
  <c r="M406" i="3"/>
  <c r="N406" i="3" s="1"/>
  <c r="M798" i="3"/>
  <c r="N798" i="3" s="1"/>
  <c r="M1534" i="3"/>
  <c r="N1534" i="3" s="1"/>
  <c r="M115" i="3"/>
  <c r="N115" i="3" s="1"/>
  <c r="M243" i="3"/>
  <c r="N243" i="3" s="1"/>
  <c r="M531" i="3"/>
  <c r="N531" i="3" s="1"/>
  <c r="M939" i="3"/>
  <c r="N939" i="3" s="1"/>
  <c r="M1139" i="3"/>
  <c r="N1139" i="3" s="1"/>
  <c r="M1371" i="3"/>
  <c r="N1371" i="3" s="1"/>
  <c r="M1627" i="3"/>
  <c r="N1627" i="3" s="1"/>
  <c r="M1883" i="3"/>
  <c r="N1883" i="3" s="1"/>
  <c r="M1357" i="3"/>
  <c r="N1357" i="3" s="1"/>
  <c r="M1058" i="3"/>
  <c r="N1058" i="3" s="1"/>
  <c r="M1313" i="3"/>
  <c r="N1313" i="3" s="1"/>
  <c r="M1706" i="3"/>
  <c r="N1706" i="3" s="1"/>
  <c r="M699" i="3"/>
  <c r="N699" i="3" s="1"/>
  <c r="M1611" i="3"/>
  <c r="N1611" i="3" s="1"/>
  <c r="M973" i="3"/>
  <c r="N973" i="3" s="1"/>
  <c r="M1932" i="3"/>
  <c r="N1932" i="3" s="1"/>
  <c r="M1293" i="3"/>
  <c r="N1293" i="3" s="1"/>
  <c r="M550" i="3"/>
  <c r="N550" i="3" s="1"/>
  <c r="M1825" i="3"/>
  <c r="N1825" i="3" s="1"/>
  <c r="M1178" i="3"/>
  <c r="N1178" i="3" s="1"/>
  <c r="M309" i="3"/>
  <c r="N309" i="3" s="1"/>
  <c r="M157" i="3"/>
  <c r="N157" i="3" s="1"/>
  <c r="M1865" i="3"/>
  <c r="N1865" i="3" s="1"/>
  <c r="M285" i="3"/>
  <c r="N285" i="3" s="1"/>
  <c r="M770" i="3"/>
  <c r="N770" i="3" s="1"/>
  <c r="M1532" i="3"/>
  <c r="N1532" i="3" s="1"/>
  <c r="M1269" i="3"/>
  <c r="N1269" i="3" s="1"/>
  <c r="M1025" i="3"/>
  <c r="N1025" i="3" s="1"/>
  <c r="M1465" i="3"/>
  <c r="N1465" i="3" s="1"/>
  <c r="M1350" i="3"/>
  <c r="N1350" i="3" s="1"/>
  <c r="M1832" i="3"/>
  <c r="N1832" i="3" s="1"/>
  <c r="M58" i="3"/>
  <c r="N58" i="3" s="1"/>
  <c r="M398" i="3"/>
  <c r="N398" i="3" s="1"/>
  <c r="M1254" i="3"/>
  <c r="N1254" i="3" s="1"/>
  <c r="M1390" i="3"/>
  <c r="N1390" i="3" s="1"/>
  <c r="M150" i="3"/>
  <c r="N150" i="3" s="1"/>
  <c r="M198" i="3"/>
  <c r="N198" i="3" s="1"/>
  <c r="M230" i="3"/>
  <c r="N230" i="3" s="1"/>
  <c r="M374" i="3"/>
  <c r="N374" i="3" s="1"/>
  <c r="M307" i="3"/>
  <c r="N307" i="3" s="1"/>
  <c r="M1015" i="3"/>
  <c r="N1015" i="3" s="1"/>
  <c r="M1335" i="3"/>
  <c r="N1335" i="3" s="1"/>
  <c r="M1791" i="3"/>
  <c r="N1791" i="3" s="1"/>
  <c r="M454" i="3"/>
  <c r="N454" i="3" s="1"/>
  <c r="M1407" i="3"/>
  <c r="N1407" i="3" s="1"/>
  <c r="M976" i="3"/>
  <c r="N976" i="3" s="1"/>
  <c r="M1823" i="3"/>
  <c r="N1823" i="3" s="1"/>
  <c r="M1286" i="3"/>
  <c r="N1286" i="3" s="1"/>
  <c r="M1663" i="3"/>
  <c r="N1663" i="3" s="1"/>
  <c r="M1352" i="3"/>
  <c r="N1352" i="3" s="1"/>
  <c r="M258" i="3"/>
  <c r="N258" i="3" s="1"/>
  <c r="M490" i="3"/>
  <c r="N490" i="3" s="1"/>
  <c r="M514" i="3"/>
  <c r="N514" i="3" s="1"/>
  <c r="M1050" i="3"/>
  <c r="N1050" i="3" s="1"/>
  <c r="M1146" i="3"/>
  <c r="N1146" i="3" s="1"/>
  <c r="M1202" i="3"/>
  <c r="N1202" i="3" s="1"/>
  <c r="M1226" i="3"/>
  <c r="N1226" i="3" s="1"/>
  <c r="M1250" i="3"/>
  <c r="N1250" i="3" s="1"/>
  <c r="M1330" i="3"/>
  <c r="N1330" i="3" s="1"/>
  <c r="M1354" i="3"/>
  <c r="N1354" i="3" s="1"/>
  <c r="M1898" i="3"/>
  <c r="N1898" i="3" s="1"/>
  <c r="M1930" i="3"/>
  <c r="N1930" i="3" s="1"/>
  <c r="M1110" i="3"/>
  <c r="N1110" i="3" s="1"/>
  <c r="M1375" i="3"/>
  <c r="N1375" i="3" s="1"/>
  <c r="M558" i="3"/>
  <c r="N558" i="3" s="1"/>
  <c r="M1079" i="3"/>
  <c r="N1079" i="3" s="1"/>
  <c r="M1135" i="3"/>
  <c r="N1135" i="3" s="1"/>
  <c r="M1455" i="3"/>
  <c r="N1455" i="3" s="1"/>
  <c r="M1591" i="3"/>
  <c r="N1591" i="3" s="1"/>
  <c r="M936" i="3"/>
  <c r="N936" i="3" s="1"/>
  <c r="M358" i="3"/>
  <c r="N358" i="3" s="1"/>
  <c r="M1775" i="3"/>
  <c r="N1775" i="3" s="1"/>
  <c r="M42" i="3"/>
  <c r="N42" i="3" s="1"/>
  <c r="M1263" i="3"/>
  <c r="N1263" i="3" s="1"/>
  <c r="M502" i="3"/>
  <c r="N502" i="3" s="1"/>
  <c r="M894" i="3"/>
  <c r="N894" i="3" s="1"/>
  <c r="M1886" i="3"/>
  <c r="N1886" i="3" s="1"/>
  <c r="M1592" i="3"/>
  <c r="N1592" i="3" s="1"/>
  <c r="M1914" i="3"/>
  <c r="N1914" i="3" s="1"/>
  <c r="M234" i="3"/>
  <c r="N234" i="3" s="1"/>
  <c r="M854" i="3"/>
  <c r="N854" i="3" s="1"/>
  <c r="M1862" i="3"/>
  <c r="N1862" i="3" s="1"/>
  <c r="M1023" i="3"/>
  <c r="N1023" i="3" s="1"/>
  <c r="M1215" i="3"/>
  <c r="N1215" i="3" s="1"/>
  <c r="M1919" i="3"/>
  <c r="N1919" i="3" s="1"/>
  <c r="M1088" i="3"/>
  <c r="N1088" i="3" s="1"/>
  <c r="M170" i="3"/>
  <c r="N170" i="3" s="1"/>
  <c r="M774" i="3"/>
  <c r="N774" i="3" s="1"/>
  <c r="M1134" i="3"/>
  <c r="N1134" i="3" s="1"/>
  <c r="M1358" i="3"/>
  <c r="N1358" i="3" s="1"/>
  <c r="M1063" i="3"/>
  <c r="N1063" i="3" s="1"/>
  <c r="M142" i="3"/>
  <c r="N142" i="3" s="1"/>
  <c r="M294" i="3"/>
  <c r="N294" i="3" s="1"/>
  <c r="M718" i="3"/>
  <c r="N718" i="3" s="1"/>
  <c r="M950" i="3"/>
  <c r="N950" i="3" s="1"/>
  <c r="M1614" i="3"/>
  <c r="N1614" i="3" s="1"/>
  <c r="M1007" i="3"/>
  <c r="N1007" i="3" s="1"/>
  <c r="M1319" i="3"/>
  <c r="N1319" i="3" s="1"/>
  <c r="M298" i="3"/>
  <c r="N298" i="3" s="1"/>
  <c r="M554" i="3"/>
  <c r="N554" i="3" s="1"/>
  <c r="M938" i="3"/>
  <c r="N938" i="3" s="1"/>
  <c r="M1490" i="3"/>
  <c r="N1490" i="3" s="1"/>
  <c r="M1738" i="3"/>
  <c r="N1738" i="3" s="1"/>
  <c r="M846" i="3"/>
  <c r="N846" i="3" s="1"/>
  <c r="M1279" i="3"/>
  <c r="N1279" i="3" s="1"/>
  <c r="M389" i="3"/>
  <c r="N389" i="3" s="1"/>
  <c r="M334" i="3"/>
  <c r="N334" i="3" s="1"/>
  <c r="M1102" i="3"/>
  <c r="N1102" i="3" s="1"/>
  <c r="M40" i="3"/>
  <c r="N40" i="3" s="1"/>
  <c r="M1871" i="3"/>
  <c r="N1871" i="3" s="1"/>
  <c r="M1152" i="3"/>
  <c r="N1152" i="3" s="1"/>
  <c r="M1688" i="3"/>
  <c r="N1688" i="3" s="1"/>
  <c r="M1143" i="3"/>
  <c r="N1143" i="3" s="1"/>
  <c r="M1456" i="3"/>
  <c r="N1456" i="3" s="1"/>
  <c r="M106" i="3"/>
  <c r="N106" i="3" s="1"/>
  <c r="M638" i="3"/>
  <c r="N638" i="3" s="1"/>
  <c r="M710" i="3"/>
  <c r="N710" i="3" s="1"/>
  <c r="M870" i="3"/>
  <c r="N870" i="3" s="1"/>
  <c r="M1782" i="3"/>
  <c r="N1782" i="3" s="1"/>
  <c r="M1344" i="3"/>
  <c r="N1344" i="3" s="1"/>
  <c r="M582" i="3"/>
  <c r="N582" i="3" s="1"/>
  <c r="M654" i="3"/>
  <c r="N654" i="3" s="1"/>
  <c r="M886" i="3"/>
  <c r="N886" i="3" s="1"/>
  <c r="M1030" i="3"/>
  <c r="N1030" i="3" s="1"/>
  <c r="M1406" i="3"/>
  <c r="N1406" i="3" s="1"/>
  <c r="M992" i="3"/>
  <c r="N992" i="3" s="1"/>
  <c r="M1080" i="3"/>
  <c r="N1080" i="3" s="1"/>
  <c r="M1184" i="3"/>
  <c r="N1184" i="3" s="1"/>
  <c r="M1480" i="3"/>
  <c r="N1480" i="3" s="1"/>
  <c r="M338" i="3"/>
  <c r="N338" i="3" s="1"/>
  <c r="M362" i="3"/>
  <c r="N362" i="3" s="1"/>
  <c r="M594" i="3"/>
  <c r="N594" i="3" s="1"/>
  <c r="M618" i="3"/>
  <c r="N618" i="3" s="1"/>
  <c r="M818" i="3"/>
  <c r="N818" i="3" s="1"/>
  <c r="M842" i="3"/>
  <c r="N842" i="3" s="1"/>
  <c r="M922" i="3"/>
  <c r="N922" i="3" s="1"/>
  <c r="M1274" i="3"/>
  <c r="N1274" i="3" s="1"/>
  <c r="M1426" i="3"/>
  <c r="N1426" i="3" s="1"/>
  <c r="M1522" i="3"/>
  <c r="N1522" i="3" s="1"/>
  <c r="M1570" i="3"/>
  <c r="N1570" i="3" s="1"/>
  <c r="M1650" i="3"/>
  <c r="N1650" i="3" s="1"/>
  <c r="M1954" i="3"/>
  <c r="N1954" i="3" s="1"/>
  <c r="M627" i="3"/>
  <c r="N627" i="3" s="1"/>
  <c r="M1895" i="3"/>
  <c r="N1895" i="3" s="1"/>
  <c r="M1183" i="3"/>
  <c r="N1183" i="3" s="1"/>
  <c r="M626" i="3"/>
  <c r="N626" i="3" s="1"/>
  <c r="M746" i="3"/>
  <c r="N746" i="3" s="1"/>
  <c r="M874" i="3"/>
  <c r="N874" i="3" s="1"/>
  <c r="M1850" i="3"/>
  <c r="N1850" i="3" s="1"/>
  <c r="M438" i="3"/>
  <c r="N438" i="3" s="1"/>
  <c r="M1238" i="3"/>
  <c r="N1238" i="3" s="1"/>
  <c r="M1558" i="3"/>
  <c r="N1558" i="3" s="1"/>
  <c r="M952" i="3"/>
  <c r="N952" i="3" s="1"/>
  <c r="M1488" i="3"/>
  <c r="N1488" i="3" s="1"/>
  <c r="M1166" i="3"/>
  <c r="N1166" i="3" s="1"/>
  <c r="M1230" i="3"/>
  <c r="N1230" i="3" s="1"/>
  <c r="M1302" i="3"/>
  <c r="N1302" i="3" s="1"/>
  <c r="M1366" i="3"/>
  <c r="N1366" i="3" s="1"/>
  <c r="M1766" i="3"/>
  <c r="N1766" i="3" s="1"/>
  <c r="M947" i="3"/>
  <c r="N947" i="3" s="1"/>
  <c r="M1271" i="3"/>
  <c r="N1271" i="3" s="1"/>
  <c r="M1208" i="3"/>
  <c r="N1208" i="3" s="1"/>
  <c r="M206" i="3"/>
  <c r="N206" i="3" s="1"/>
  <c r="M462" i="3"/>
  <c r="N462" i="3" s="1"/>
  <c r="M1150" i="3"/>
  <c r="N1150" i="3" s="1"/>
  <c r="M1654" i="3"/>
  <c r="N1654" i="3" s="1"/>
  <c r="M819" i="3"/>
  <c r="N819" i="3" s="1"/>
  <c r="M960" i="3"/>
  <c r="N960" i="3" s="1"/>
  <c r="M1671" i="3"/>
  <c r="N1671" i="3" s="1"/>
  <c r="M982" i="3"/>
  <c r="N982" i="3" s="1"/>
  <c r="M1502" i="3"/>
  <c r="N1502" i="3" s="1"/>
  <c r="M1662" i="3"/>
  <c r="N1662" i="3" s="1"/>
  <c r="M1744" i="3"/>
  <c r="N1744" i="3" s="1"/>
  <c r="M1415" i="3"/>
  <c r="N1415" i="3" s="1"/>
  <c r="M850" i="3"/>
  <c r="N850" i="3" s="1"/>
  <c r="M1282" i="3"/>
  <c r="N1282" i="3" s="1"/>
  <c r="M1434" i="3"/>
  <c r="N1434" i="3" s="1"/>
  <c r="M1754" i="3"/>
  <c r="N1754" i="3" s="1"/>
  <c r="M34" i="3"/>
  <c r="N34" i="3" s="1"/>
  <c r="M518" i="3"/>
  <c r="N518" i="3" s="1"/>
  <c r="M1494" i="3"/>
  <c r="N1494" i="3" s="1"/>
  <c r="M1695" i="3"/>
  <c r="N1695" i="3" s="1"/>
  <c r="M1288" i="3"/>
  <c r="N1288" i="3" s="1"/>
  <c r="M1696" i="3"/>
  <c r="N1696" i="3" s="1"/>
  <c r="M326" i="3"/>
  <c r="N326" i="3" s="1"/>
  <c r="M622" i="3"/>
  <c r="N622" i="3" s="1"/>
  <c r="M838" i="3"/>
  <c r="N838" i="3" s="1"/>
  <c r="M998" i="3"/>
  <c r="N998" i="3" s="1"/>
  <c r="M920" i="3"/>
  <c r="N920" i="3" s="1"/>
  <c r="M1432" i="3"/>
  <c r="N1432" i="3" s="1"/>
  <c r="M322" i="3"/>
  <c r="N322" i="3" s="1"/>
  <c r="M402" i="3"/>
  <c r="N402" i="3" s="1"/>
  <c r="M426" i="3"/>
  <c r="N426" i="3" s="1"/>
  <c r="M578" i="3"/>
  <c r="N578" i="3" s="1"/>
  <c r="M658" i="3"/>
  <c r="N658" i="3" s="1"/>
  <c r="M682" i="3"/>
  <c r="N682" i="3" s="1"/>
  <c r="M754" i="3"/>
  <c r="N754" i="3" s="1"/>
  <c r="M802" i="3"/>
  <c r="N802" i="3" s="1"/>
  <c r="M882" i="3"/>
  <c r="N882" i="3" s="1"/>
  <c r="M962" i="3"/>
  <c r="N962" i="3" s="1"/>
  <c r="M986" i="3"/>
  <c r="N986" i="3" s="1"/>
  <c r="M1010" i="3"/>
  <c r="N1010" i="3" s="1"/>
  <c r="M1634" i="3"/>
  <c r="N1634" i="3" s="1"/>
  <c r="M1810" i="3"/>
  <c r="N1810" i="3" s="1"/>
  <c r="M974" i="3"/>
  <c r="N974" i="3" s="1"/>
  <c r="M1222" i="3"/>
  <c r="N1222" i="3" s="1"/>
  <c r="M1303" i="3"/>
  <c r="N1303" i="3" s="1"/>
  <c r="M1655" i="3"/>
  <c r="N1655" i="3" s="1"/>
  <c r="M1727" i="3"/>
  <c r="N1727" i="3" s="1"/>
  <c r="M72" i="3"/>
  <c r="N72" i="3" s="1"/>
  <c r="M1032" i="3"/>
  <c r="N1032" i="3" s="1"/>
  <c r="M1128" i="3"/>
  <c r="N1128" i="3" s="1"/>
  <c r="M1936" i="3"/>
  <c r="N1936" i="3" s="1"/>
  <c r="M310" i="3"/>
  <c r="N310" i="3" s="1"/>
  <c r="M590" i="3"/>
  <c r="N590" i="3" s="1"/>
  <c r="M678" i="3"/>
  <c r="N678" i="3" s="1"/>
  <c r="M830" i="3"/>
  <c r="N830" i="3" s="1"/>
  <c r="M1094" i="3"/>
  <c r="N1094" i="3" s="1"/>
  <c r="M1598" i="3"/>
  <c r="N1598" i="3" s="1"/>
  <c r="M1846" i="3"/>
  <c r="N1846" i="3" s="1"/>
  <c r="M26" i="3"/>
  <c r="N26" i="3" s="1"/>
  <c r="M1471" i="3"/>
  <c r="N1471" i="3" s="1"/>
  <c r="M1680" i="3"/>
  <c r="N1680" i="3" s="1"/>
  <c r="M30" i="3"/>
  <c r="N30" i="3" s="1"/>
  <c r="M262" i="3"/>
  <c r="N262" i="3" s="1"/>
  <c r="M606" i="3"/>
  <c r="N606" i="3" s="1"/>
  <c r="M910" i="3"/>
  <c r="N910" i="3" s="1"/>
  <c r="M1046" i="3"/>
  <c r="N1046" i="3" s="1"/>
  <c r="M1422" i="3"/>
  <c r="N1422" i="3" s="1"/>
  <c r="M1718" i="3"/>
  <c r="N1718" i="3" s="1"/>
  <c r="M1167" i="3"/>
  <c r="N1167" i="3" s="1"/>
  <c r="M1376" i="3"/>
  <c r="N1376" i="3" s="1"/>
  <c r="M1792" i="3"/>
  <c r="N1792" i="3" s="1"/>
  <c r="M1888" i="3"/>
  <c r="N1888" i="3" s="1"/>
  <c r="M290" i="3"/>
  <c r="N290" i="3" s="1"/>
  <c r="M450" i="3"/>
  <c r="N450" i="3" s="1"/>
  <c r="M546" i="3"/>
  <c r="N546" i="3" s="1"/>
  <c r="M906" i="3"/>
  <c r="N906" i="3" s="1"/>
  <c r="M1258" i="3"/>
  <c r="N1258" i="3" s="1"/>
  <c r="M1362" i="3"/>
  <c r="N1362" i="3" s="1"/>
  <c r="M1386" i="3"/>
  <c r="N1386" i="3" s="1"/>
  <c r="M1554" i="3"/>
  <c r="N1554" i="3" s="1"/>
  <c r="M1730" i="3"/>
  <c r="N1730" i="3" s="1"/>
  <c r="M1472" i="3"/>
  <c r="N1472" i="3" s="1"/>
  <c r="M59" i="3"/>
  <c r="N59" i="3" s="1"/>
  <c r="M1496" i="3"/>
  <c r="N1496" i="3" s="1"/>
  <c r="M1399" i="3"/>
  <c r="N1399" i="3" s="1"/>
  <c r="M1479" i="3"/>
  <c r="N1479" i="3" s="1"/>
  <c r="M1272" i="3"/>
  <c r="N1272" i="3" s="1"/>
  <c r="M1880" i="3"/>
  <c r="N1880" i="3" s="1"/>
  <c r="M1270" i="3"/>
  <c r="N1270" i="3" s="1"/>
  <c r="M1151" i="3"/>
  <c r="N1151" i="3" s="1"/>
  <c r="M1423" i="3"/>
  <c r="N1423" i="3" s="1"/>
  <c r="M133" i="3"/>
  <c r="N133" i="3" s="1"/>
  <c r="M1056" i="3"/>
  <c r="N1056" i="3" s="1"/>
  <c r="M1368" i="3"/>
  <c r="N1368" i="3" s="1"/>
  <c r="M62" i="3"/>
  <c r="N62" i="3" s="1"/>
  <c r="M86" i="3"/>
  <c r="N86" i="3" s="1"/>
  <c r="M110" i="3"/>
  <c r="N110" i="3" s="1"/>
  <c r="M214" i="3"/>
  <c r="N214" i="3" s="1"/>
  <c r="M486" i="3"/>
  <c r="N486" i="3" s="1"/>
  <c r="M1590" i="3"/>
  <c r="N1590" i="3" s="1"/>
  <c r="M1678" i="3"/>
  <c r="N1678" i="3" s="1"/>
  <c r="M1575" i="3"/>
  <c r="N1575" i="3" s="1"/>
  <c r="M1320" i="3"/>
  <c r="N1320" i="3" s="1"/>
  <c r="M1504" i="3"/>
  <c r="N1504" i="3" s="1"/>
  <c r="M274" i="3"/>
  <c r="N274" i="3" s="1"/>
  <c r="M530" i="3"/>
  <c r="N530" i="3" s="1"/>
  <c r="M586" i="3"/>
  <c r="N586" i="3" s="1"/>
  <c r="M810" i="3"/>
  <c r="N810" i="3" s="1"/>
  <c r="M1066" i="3"/>
  <c r="N1066" i="3" s="1"/>
  <c r="M1090" i="3"/>
  <c r="N1090" i="3" s="1"/>
  <c r="M1162" i="3"/>
  <c r="N1162" i="3" s="1"/>
  <c r="M1714" i="3"/>
  <c r="N1714" i="3" s="1"/>
  <c r="M1994" i="3"/>
  <c r="N1994" i="3" s="1"/>
  <c r="M1800" i="3"/>
  <c r="N1800" i="3" s="1"/>
  <c r="M1928" i="3"/>
  <c r="N1928" i="3" s="1"/>
  <c r="M1808" i="3"/>
  <c r="N1808" i="3" s="1"/>
  <c r="M350" i="3"/>
  <c r="N350" i="3" s="1"/>
  <c r="M878" i="3"/>
  <c r="N878" i="3" s="1"/>
  <c r="M966" i="3"/>
  <c r="N966" i="3" s="1"/>
  <c r="M1486" i="3"/>
  <c r="N1486" i="3" s="1"/>
  <c r="M1646" i="3"/>
  <c r="N1646" i="3" s="1"/>
  <c r="M1806" i="3"/>
  <c r="N1806" i="3" s="1"/>
  <c r="M1047" i="3"/>
  <c r="N1047" i="3" s="1"/>
  <c r="M1720" i="3"/>
  <c r="N1720" i="3" s="1"/>
  <c r="M246" i="3"/>
  <c r="N246" i="3" s="1"/>
  <c r="M422" i="3"/>
  <c r="N422" i="3" s="1"/>
  <c r="M630" i="3"/>
  <c r="N630" i="3" s="1"/>
  <c r="M862" i="3"/>
  <c r="N862" i="3" s="1"/>
  <c r="M1014" i="3"/>
  <c r="N1014" i="3" s="1"/>
  <c r="M1199" i="3"/>
  <c r="N1199" i="3" s="1"/>
  <c r="M1608" i="3"/>
  <c r="N1608" i="3" s="1"/>
  <c r="M386" i="3"/>
  <c r="N386" i="3" s="1"/>
  <c r="M562" i="3"/>
  <c r="N562" i="3" s="1"/>
  <c r="M642" i="3"/>
  <c r="N642" i="3" s="1"/>
  <c r="M714" i="3"/>
  <c r="N714" i="3" s="1"/>
  <c r="M786" i="3"/>
  <c r="N786" i="3" s="1"/>
  <c r="M946" i="3"/>
  <c r="N946" i="3" s="1"/>
  <c r="M1042" i="3"/>
  <c r="N1042" i="3" s="1"/>
  <c r="M1138" i="3"/>
  <c r="N1138" i="3" s="1"/>
  <c r="M1194" i="3"/>
  <c r="N1194" i="3" s="1"/>
  <c r="M1298" i="3"/>
  <c r="N1298" i="3" s="1"/>
  <c r="M1322" i="3"/>
  <c r="N1322" i="3" s="1"/>
  <c r="M1450" i="3"/>
  <c r="N1450" i="3" s="1"/>
  <c r="M1618" i="3"/>
  <c r="N1618" i="3" s="1"/>
  <c r="M1770" i="3"/>
  <c r="N1770" i="3" s="1"/>
  <c r="M1890" i="3"/>
  <c r="N1890" i="3" s="1"/>
  <c r="M1922" i="3"/>
  <c r="N1922" i="3" s="1"/>
  <c r="M1216" i="3"/>
  <c r="N1216" i="3" s="1"/>
  <c r="M1416" i="3"/>
  <c r="N1416" i="3" s="1"/>
  <c r="M1616" i="3"/>
  <c r="N1616" i="3" s="1"/>
  <c r="M1704" i="3"/>
  <c r="N1704" i="3" s="1"/>
  <c r="AH46" i="2"/>
  <c r="AH45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C18" i="2"/>
  <c r="C17" i="2"/>
  <c r="M2" i="4" l="1"/>
  <c r="T7" i="3"/>
  <c r="P1998" i="4"/>
  <c r="Q1998" i="4" s="1"/>
  <c r="L1999" i="4"/>
  <c r="E1999" i="4"/>
  <c r="B2000" i="4"/>
  <c r="E6" i="4"/>
  <c r="L6" i="4"/>
  <c r="P6" i="4" s="1"/>
  <c r="Q6" i="4" s="1"/>
  <c r="B7" i="4"/>
  <c r="I13" i="3"/>
  <c r="J13" i="3" s="1"/>
  <c r="M13" i="3" s="1"/>
  <c r="N13" i="3" s="1"/>
  <c r="I15" i="3"/>
  <c r="J15" i="3" s="1"/>
  <c r="M15" i="3" s="1"/>
  <c r="N15" i="3" s="1"/>
  <c r="I14" i="3"/>
  <c r="J14" i="3" s="1"/>
  <c r="M14" i="3" s="1"/>
  <c r="N14" i="3" s="1"/>
  <c r="I16" i="3"/>
  <c r="J16" i="3" s="1"/>
  <c r="M16" i="3" s="1"/>
  <c r="Q16" i="3" s="1"/>
  <c r="U16" i="3" s="1"/>
  <c r="T13" i="3"/>
  <c r="T12" i="3"/>
  <c r="N184" i="3"/>
  <c r="T10" i="3"/>
  <c r="T11" i="3"/>
  <c r="N537" i="3"/>
  <c r="N436" i="3"/>
  <c r="N76" i="3"/>
  <c r="N640" i="3"/>
  <c r="N772" i="3"/>
  <c r="N897" i="3"/>
  <c r="N1613" i="3"/>
  <c r="N48" i="3"/>
  <c r="N1970" i="3"/>
  <c r="N394" i="3"/>
  <c r="N644" i="3"/>
  <c r="N857" i="3"/>
  <c r="N803" i="3"/>
  <c r="N767" i="3"/>
  <c r="N1985" i="3"/>
  <c r="N917" i="3"/>
  <c r="N721" i="3"/>
  <c r="N39" i="3"/>
  <c r="N1807" i="3"/>
  <c r="N1055" i="3"/>
  <c r="N1721" i="3"/>
  <c r="N1473" i="3"/>
  <c r="N700" i="3"/>
  <c r="N493" i="3"/>
  <c r="N367" i="3"/>
  <c r="N1205" i="3"/>
  <c r="N1061" i="3"/>
  <c r="N832" i="3"/>
  <c r="N337" i="3"/>
  <c r="N385" i="3"/>
  <c r="N1113" i="3"/>
  <c r="N408" i="3"/>
  <c r="N1262" i="3"/>
  <c r="N1177" i="3"/>
  <c r="N773" i="3"/>
  <c r="N1252" i="3"/>
  <c r="N848" i="3"/>
  <c r="N89" i="3"/>
  <c r="N444" i="3"/>
  <c r="N1249" i="3"/>
  <c r="N781" i="3"/>
  <c r="N941" i="3"/>
  <c r="N637" i="3"/>
  <c r="N137" i="3"/>
  <c r="N264" i="3"/>
  <c r="N481" i="3"/>
  <c r="N1873" i="3"/>
  <c r="N1701" i="3"/>
  <c r="N693" i="3"/>
  <c r="N1529" i="3"/>
  <c r="N953" i="3"/>
  <c r="N1897" i="3"/>
  <c r="N1633" i="3"/>
  <c r="N528" i="3"/>
  <c r="N1333" i="3"/>
  <c r="N653" i="3"/>
  <c r="N113" i="3"/>
  <c r="N752" i="3"/>
  <c r="N377" i="3"/>
  <c r="N869" i="3"/>
  <c r="N1129" i="3"/>
  <c r="N336" i="3"/>
  <c r="N805" i="3"/>
  <c r="N1881" i="3"/>
  <c r="N1641" i="3"/>
  <c r="N1989" i="3"/>
  <c r="N1097" i="3"/>
  <c r="N1697" i="3"/>
  <c r="N1589" i="3"/>
  <c r="N1069" i="3"/>
  <c r="N1461" i="3"/>
  <c r="N753" i="3"/>
  <c r="N81" i="3"/>
  <c r="N1893" i="3"/>
  <c r="N1581" i="3"/>
  <c r="N1769" i="3"/>
  <c r="N1161" i="3"/>
  <c r="N1537" i="3"/>
  <c r="N1065" i="3"/>
  <c r="N632" i="3"/>
  <c r="N1493" i="3"/>
  <c r="N893" i="3"/>
  <c r="N1385" i="3"/>
  <c r="N392" i="3"/>
  <c r="N460" i="3"/>
  <c r="N1745" i="3"/>
  <c r="N1545" i="3"/>
  <c r="N1301" i="3"/>
  <c r="N665" i="3"/>
  <c r="N313" i="3"/>
  <c r="N1885" i="3"/>
  <c r="N520" i="3"/>
  <c r="N1245" i="3"/>
  <c r="N1389" i="3"/>
  <c r="N545" i="3"/>
  <c r="N1817" i="3"/>
  <c r="N368" i="3"/>
  <c r="N1281" i="3"/>
  <c r="N1165" i="3"/>
  <c r="N633" i="3"/>
  <c r="N225" i="3"/>
  <c r="N1329" i="3"/>
  <c r="N1405" i="3"/>
  <c r="N288" i="3"/>
  <c r="N872" i="3"/>
  <c r="N496" i="3"/>
  <c r="N429" i="3"/>
  <c r="N221" i="3"/>
  <c r="N1749" i="3"/>
  <c r="N1553" i="3"/>
  <c r="N1285" i="3"/>
  <c r="N205" i="3"/>
  <c r="N663" i="3"/>
  <c r="N1325" i="3"/>
  <c r="N1093" i="3"/>
  <c r="N760" i="3"/>
  <c r="I9" i="3"/>
  <c r="J9" i="3" s="1"/>
  <c r="M9" i="3" s="1"/>
  <c r="I8" i="3"/>
  <c r="J8" i="3" s="1"/>
  <c r="M8" i="3" s="1"/>
  <c r="I10" i="3"/>
  <c r="J10" i="3" s="1"/>
  <c r="M10" i="3" s="1"/>
  <c r="I12" i="3"/>
  <c r="J12" i="3" s="1"/>
  <c r="M12" i="3" s="1"/>
  <c r="I11" i="3"/>
  <c r="J11" i="3" s="1"/>
  <c r="M11" i="3" s="1"/>
  <c r="I7" i="3"/>
  <c r="J7" i="3" s="1"/>
  <c r="M7" i="3" s="1"/>
  <c r="N1353" i="3"/>
  <c r="N592" i="3"/>
  <c r="N593" i="3"/>
  <c r="N1429" i="3"/>
  <c r="N669" i="3"/>
  <c r="N424" i="3"/>
  <c r="N1621" i="3"/>
  <c r="N1929" i="3"/>
  <c r="N488" i="3"/>
  <c r="N1753" i="3"/>
  <c r="N1797" i="3"/>
  <c r="N1213" i="3"/>
  <c r="N445" i="3"/>
  <c r="N736" i="3"/>
  <c r="N465" i="3"/>
  <c r="N361" i="3"/>
  <c r="N456" i="3"/>
  <c r="N1973" i="3"/>
  <c r="N741" i="3"/>
  <c r="N1781" i="3"/>
  <c r="N1361" i="3"/>
  <c r="N1605" i="3"/>
  <c r="N489" i="3"/>
  <c r="N728" i="3"/>
  <c r="N1837" i="3"/>
  <c r="N1449" i="3"/>
  <c r="N272" i="3"/>
  <c r="N301" i="3"/>
  <c r="N1809" i="3"/>
  <c r="N1201" i="3"/>
  <c r="N1629" i="3"/>
  <c r="N477" i="3"/>
  <c r="N269" i="3"/>
  <c r="N93" i="3"/>
  <c r="B2" i="1"/>
  <c r="G4" i="3" s="1"/>
  <c r="V16" i="3" l="1"/>
  <c r="W16" i="3" s="1"/>
  <c r="AH16" i="3" s="1"/>
  <c r="G11" i="4" s="1"/>
  <c r="O11" i="4"/>
  <c r="P1999" i="4"/>
  <c r="Q1999" i="4" s="1"/>
  <c r="E2000" i="4"/>
  <c r="L2000" i="4"/>
  <c r="E7" i="4"/>
  <c r="B8" i="4"/>
  <c r="L7" i="4"/>
  <c r="P7" i="4" s="1"/>
  <c r="Q7" i="4" s="1"/>
  <c r="Q15" i="3"/>
  <c r="U15" i="3" s="1"/>
  <c r="Q14" i="3"/>
  <c r="U14" i="3" s="1"/>
  <c r="Q13" i="3"/>
  <c r="U13" i="3" s="1"/>
  <c r="N16" i="3"/>
  <c r="N12" i="3"/>
  <c r="Q12" i="3"/>
  <c r="U12" i="3" s="1"/>
  <c r="N11" i="3"/>
  <c r="Q11" i="3"/>
  <c r="U11" i="3" s="1"/>
  <c r="N10" i="3"/>
  <c r="Q10" i="3"/>
  <c r="U10" i="3" s="1"/>
  <c r="N9" i="3"/>
  <c r="Q9" i="3"/>
  <c r="U9" i="3" s="1"/>
  <c r="AK9" i="3" s="1"/>
  <c r="N8" i="3"/>
  <c r="Q8" i="3"/>
  <c r="U8" i="3" s="1"/>
  <c r="N7" i="3"/>
  <c r="Q7" i="3"/>
  <c r="U7" i="3" s="1"/>
  <c r="AK7" i="3" s="1"/>
  <c r="P2000" i="4" l="1"/>
  <c r="Q2000" i="4" s="1"/>
  <c r="V8" i="3"/>
  <c r="W8" i="3" s="1"/>
  <c r="O3" i="4"/>
  <c r="V13" i="3"/>
  <c r="W13" i="3" s="1"/>
  <c r="AH13" i="3" s="1"/>
  <c r="G8" i="4" s="1"/>
  <c r="O8" i="4"/>
  <c r="V10" i="3"/>
  <c r="W10" i="3" s="1"/>
  <c r="AH10" i="3" s="1"/>
  <c r="G5" i="4" s="1"/>
  <c r="O5" i="4"/>
  <c r="V14" i="3"/>
  <c r="W14" i="3" s="1"/>
  <c r="AH14" i="3" s="1"/>
  <c r="G9" i="4" s="1"/>
  <c r="O9" i="4"/>
  <c r="V15" i="3"/>
  <c r="W15" i="3" s="1"/>
  <c r="AH15" i="3" s="1"/>
  <c r="G10" i="4" s="1"/>
  <c r="O10" i="4"/>
  <c r="V7" i="3"/>
  <c r="W7" i="3" s="1"/>
  <c r="AH7" i="3" s="1"/>
  <c r="O2" i="4"/>
  <c r="V11" i="3"/>
  <c r="W11" i="3" s="1"/>
  <c r="AH11" i="3" s="1"/>
  <c r="G6" i="4" s="1"/>
  <c r="O6" i="4"/>
  <c r="V9" i="3"/>
  <c r="W9" i="3" s="1"/>
  <c r="O4" i="4"/>
  <c r="V12" i="3"/>
  <c r="W12" i="3" s="1"/>
  <c r="AH12" i="3" s="1"/>
  <c r="G7" i="4" s="1"/>
  <c r="O7" i="4"/>
  <c r="L8" i="4"/>
  <c r="B9" i="4"/>
  <c r="E8" i="4"/>
  <c r="G2" i="4" l="1"/>
  <c r="L2" i="4" s="1"/>
  <c r="P2" i="4" s="1"/>
  <c r="Q2" i="4" s="1"/>
  <c r="F4" i="4"/>
  <c r="P8" i="4"/>
  <c r="Q8" i="4" s="1"/>
  <c r="L9" i="4"/>
  <c r="B10" i="4"/>
  <c r="E9" i="4"/>
  <c r="F3" i="4" l="1"/>
  <c r="AK8" i="3"/>
  <c r="AH8" i="3"/>
  <c r="G3" i="4" s="1"/>
  <c r="L3" i="4" s="1"/>
  <c r="P3" i="4" s="1"/>
  <c r="Q3" i="4" s="1"/>
  <c r="AH9" i="3"/>
  <c r="G4" i="4" s="1"/>
  <c r="L4" i="4" s="1"/>
  <c r="P4" i="4" s="1"/>
  <c r="Q4" i="4" s="1"/>
  <c r="P9" i="4"/>
  <c r="Q9" i="4" s="1"/>
  <c r="L10" i="4"/>
  <c r="B11" i="4"/>
  <c r="E10" i="4"/>
  <c r="P10" i="4" l="1"/>
  <c r="Q10" i="4" s="1"/>
  <c r="E11" i="4"/>
  <c r="L11" i="4"/>
  <c r="P11" i="4" s="1"/>
  <c r="Q11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 A. Mena</author>
  </authors>
  <commentList>
    <comment ref="B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Jose A. Mena:</t>
        </r>
        <r>
          <rPr>
            <sz val="9"/>
            <color indexed="81"/>
            <rFont val="Tahoma"/>
            <family val="2"/>
          </rPr>
          <t xml:space="preserve">
Insert number of segments in the piping loop being considered</t>
        </r>
      </text>
    </comment>
    <comment ref="B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Jose A. Mena:</t>
        </r>
        <r>
          <rPr>
            <sz val="9"/>
            <color indexed="81"/>
            <rFont val="Tahoma"/>
            <family val="2"/>
          </rPr>
          <t xml:space="preserve">
For each segment type the number of different types of fittings present</t>
        </r>
      </text>
    </comment>
    <comment ref="E4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Jose A. Mena:</t>
        </r>
        <r>
          <rPr>
            <sz val="9"/>
            <color indexed="81"/>
            <rFont val="Tahoma"/>
            <family val="2"/>
          </rPr>
          <t xml:space="preserve">
Specificy the major type of fittings in each segment</t>
        </r>
      </text>
    </comment>
    <comment ref="F4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Jose A. Mena:</t>
        </r>
        <r>
          <rPr>
            <sz val="9"/>
            <color indexed="81"/>
            <rFont val="Tahoma"/>
            <family val="2"/>
          </rPr>
          <t xml:space="preserve">
If necessary specify the sub type</t>
        </r>
      </text>
    </comment>
    <comment ref="G4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Jose A. Mena:</t>
        </r>
        <r>
          <rPr>
            <sz val="9"/>
            <color indexed="81"/>
            <rFont val="Tahoma"/>
            <family val="2"/>
          </rPr>
          <t xml:space="preserve">
Specify quantity of the given fitting in ther segment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 A. Mena</author>
  </authors>
  <commentList>
    <comment ref="L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Jose A. Mena:</t>
        </r>
        <r>
          <rPr>
            <sz val="9"/>
            <color indexed="81"/>
            <rFont val="Tahoma"/>
            <family val="2"/>
          </rPr>
          <t xml:space="preserve">
Introduce a rational guess
</t>
        </r>
      </text>
    </comment>
  </commentList>
</comments>
</file>

<file path=xl/sharedStrings.xml><?xml version="1.0" encoding="utf-8"?>
<sst xmlns="http://schemas.openxmlformats.org/spreadsheetml/2006/main" count="2342" uniqueCount="181">
  <si>
    <t>Segment</t>
  </si>
  <si>
    <t xml:space="preserve">Number of Segments In Loop </t>
  </si>
  <si>
    <t>Number of Type of Fitting</t>
  </si>
  <si>
    <t>Type of Fitting</t>
  </si>
  <si>
    <t>Sub Type of Fitting</t>
  </si>
  <si>
    <t>Quantity</t>
  </si>
  <si>
    <t>Sum of Fitting</t>
  </si>
  <si>
    <t>http://www.engineeringtoolbox.com/steel-pipes-dimensions-d_43.html</t>
  </si>
  <si>
    <t>http://www.engineeringtoolbox.com/support-space-pvc-pipes-d_790.html</t>
  </si>
  <si>
    <t>https://www.petersenproducts.com/category-s/1979.htm</t>
  </si>
  <si>
    <t>http://www.bestmaterials.com/PDF_Files/pipe-sizes-copper.pdf</t>
  </si>
  <si>
    <t>http://www.engineeringtoolbox.com/cast-iron-soil-pipe-dimensions-d_1751.html</t>
  </si>
  <si>
    <t>Material</t>
  </si>
  <si>
    <t>ε  (m)</t>
  </si>
  <si>
    <t>Fitting</t>
  </si>
  <si>
    <t>Types</t>
  </si>
  <si>
    <t>K</t>
  </si>
  <si>
    <t>Range Address</t>
  </si>
  <si>
    <t>Dimensions of Standard Steel Pipes</t>
  </si>
  <si>
    <t>Dimensions of Standard PVC Pipes</t>
  </si>
  <si>
    <t>Dimensions of Standard Copper Pipes Type K</t>
  </si>
  <si>
    <t>Dimensions of Standard Brass Pipes</t>
  </si>
  <si>
    <t>Dimensions of Standard Cast Iron Pipes</t>
  </si>
  <si>
    <t>Dimensions of Standard Drawn Tube</t>
  </si>
  <si>
    <t>Copper</t>
  </si>
  <si>
    <t>45° Elbow</t>
  </si>
  <si>
    <t>Standard (R/D = 1)</t>
  </si>
  <si>
    <t>Data!$F$4:$F$5</t>
  </si>
  <si>
    <t xml:space="preserve">Nominal Size </t>
  </si>
  <si>
    <t>Schedule</t>
  </si>
  <si>
    <t>Inside Diameter (in)</t>
  </si>
  <si>
    <t>Type</t>
  </si>
  <si>
    <t>Lead</t>
  </si>
  <si>
    <t>Long Radius (R/D = 1.5)</t>
  </si>
  <si>
    <t>90° Elbow Curved</t>
  </si>
  <si>
    <t>Data!$F$6:$F$7</t>
  </si>
  <si>
    <t>N/A</t>
  </si>
  <si>
    <t>Service</t>
  </si>
  <si>
    <t>Brass</t>
  </si>
  <si>
    <t>90° Elbow Square or Mitred</t>
  </si>
  <si>
    <t>Data!$F$8</t>
  </si>
  <si>
    <t>Aluminum</t>
  </si>
  <si>
    <t>180° Bend</t>
  </si>
  <si>
    <t>Data!$F$9</t>
  </si>
  <si>
    <t>PVC</t>
  </si>
  <si>
    <t>Tee, Run Through</t>
  </si>
  <si>
    <t>Data!$F$10</t>
  </si>
  <si>
    <t>Stainless steel</t>
  </si>
  <si>
    <t>Close Return</t>
  </si>
  <si>
    <t>Tee, as Elbow</t>
  </si>
  <si>
    <t>Data!$F$11:$F$12</t>
  </si>
  <si>
    <t>Commercial Steel</t>
  </si>
  <si>
    <t>Branch Blanked</t>
  </si>
  <si>
    <t>Tee, Branching Flow</t>
  </si>
  <si>
    <t>Data!$F$13</t>
  </si>
  <si>
    <t>Drawn tubing</t>
  </si>
  <si>
    <t>Entering in run</t>
  </si>
  <si>
    <t>Coupling</t>
  </si>
  <si>
    <t>Data!$F$14</t>
  </si>
  <si>
    <t>Wrought iron</t>
  </si>
  <si>
    <t>Entering in branch</t>
  </si>
  <si>
    <t>Union</t>
  </si>
  <si>
    <t>Data!$F$15</t>
  </si>
  <si>
    <t>Asphalted cast iron</t>
  </si>
  <si>
    <t>Gate valve</t>
  </si>
  <si>
    <t>Data!$F$16:$F$19</t>
  </si>
  <si>
    <t>Extra Heavy</t>
  </si>
  <si>
    <t>Galvanized iron</t>
  </si>
  <si>
    <t>Diaphragm valve</t>
  </si>
  <si>
    <t>Data!$F$20:$F$23</t>
  </si>
  <si>
    <t>Cast iron</t>
  </si>
  <si>
    <t>Globe valve, Bevel Seat</t>
  </si>
  <si>
    <t>Data!$F$24:$F$25</t>
  </si>
  <si>
    <t>Wood stove</t>
  </si>
  <si>
    <t>Fully Open</t>
  </si>
  <si>
    <t>Globe Valve, Composition seat</t>
  </si>
  <si>
    <t>Data!$F$26:$F$27</t>
  </si>
  <si>
    <t>Concrete</t>
  </si>
  <si>
    <t>3/4 Open</t>
  </si>
  <si>
    <t>Plug disk</t>
  </si>
  <si>
    <t>Data!$F$28:$F$31</t>
  </si>
  <si>
    <t>Riveted Steel</t>
  </si>
  <si>
    <t>1/2 Open</t>
  </si>
  <si>
    <t>Angle valve</t>
  </si>
  <si>
    <t>Data!$F$32</t>
  </si>
  <si>
    <t>http://www.engineeringtoolbox.com/major-loss-ducts-tubes-d_459.html</t>
  </si>
  <si>
    <t>1/4 Open</t>
  </si>
  <si>
    <t>Y valve or blowoff valve</t>
  </si>
  <si>
    <t>Data!$F$33</t>
  </si>
  <si>
    <t xml:space="preserve">Figure 2.10-3 Geankoplis </t>
  </si>
  <si>
    <t>Plug cock</t>
  </si>
  <si>
    <t>Data!$F$34:$F$38</t>
  </si>
  <si>
    <t>Butterfly valve</t>
  </si>
  <si>
    <t>Data!$F$39:$F$43</t>
  </si>
  <si>
    <t>http://www.fordmeterbox.com/products/productview.php?catSec=J&amp;subSec=Miscellaneous%20Fittings&amp;heading=Lead-Pak%20Couplings&amp;table=Lead_Pipe_Dim</t>
  </si>
  <si>
    <t>Check valve</t>
  </si>
  <si>
    <t>Data!$F$44:$F$46</t>
  </si>
  <si>
    <t>Dimensions of Lead Pipes</t>
  </si>
  <si>
    <t>Foot valve</t>
  </si>
  <si>
    <t>Data!$F$47</t>
  </si>
  <si>
    <t>Water meter</t>
  </si>
  <si>
    <t>Data!$F$48:$F$51</t>
  </si>
  <si>
    <t>Extra Strong</t>
  </si>
  <si>
    <t>Double Extra Strong</t>
  </si>
  <si>
    <t>Strong</t>
  </si>
  <si>
    <t>θ = 5°</t>
  </si>
  <si>
    <t>θ = 10°</t>
  </si>
  <si>
    <t>θ = 20°</t>
  </si>
  <si>
    <t>θ = 40°</t>
  </si>
  <si>
    <t>θ = 60°</t>
  </si>
  <si>
    <t>Swing</t>
  </si>
  <si>
    <t>Disk</t>
  </si>
  <si>
    <t>Ball</t>
  </si>
  <si>
    <t>Piston</t>
  </si>
  <si>
    <t>Rotary (star-shaped disk)</t>
  </si>
  <si>
    <t>Turbine-wheel</t>
  </si>
  <si>
    <t>Pump Curves</t>
  </si>
  <si>
    <t>P 401 A/B</t>
  </si>
  <si>
    <t>P 402 A/B</t>
  </si>
  <si>
    <t>Flowrate (l/s)</t>
  </si>
  <si>
    <t>TDH</t>
  </si>
  <si>
    <t>Creates a table if there is none</t>
  </si>
  <si>
    <t>Update:</t>
  </si>
  <si>
    <t>Updates the already present tables</t>
  </si>
  <si>
    <t>Go:</t>
  </si>
  <si>
    <t>Diameter (in)</t>
  </si>
  <si>
    <t>Fluid Properties</t>
  </si>
  <si>
    <t>Viscosity (Pa*s)</t>
  </si>
  <si>
    <t>Density (kg/m3)</t>
  </si>
  <si>
    <t>Volumetric Flow Rate (m3/s)</t>
  </si>
  <si>
    <t>Mass flow (kg/s)</t>
  </si>
  <si>
    <t>Area (m2)</t>
  </si>
  <si>
    <t>Velocity (m/s)</t>
  </si>
  <si>
    <t>Teynold's Number</t>
  </si>
  <si>
    <t>Regime</t>
  </si>
  <si>
    <t>ε/D</t>
  </si>
  <si>
    <t>f laminar</t>
  </si>
  <si>
    <t>f turbulent (guess)</t>
  </si>
  <si>
    <t>f turbulent</t>
  </si>
  <si>
    <t>ε (m)</t>
  </si>
  <si>
    <t>Kexpansion</t>
  </si>
  <si>
    <t>Kcontraction</t>
  </si>
  <si>
    <t>Hfriction (J/kg)</t>
  </si>
  <si>
    <t>Hexpansions (J/kg)</t>
  </si>
  <si>
    <t>Hcontractions (J/kg)</t>
  </si>
  <si>
    <t>Length (m)</t>
  </si>
  <si>
    <t>Loop Properties</t>
  </si>
  <si>
    <t>Total Number of Fittings</t>
  </si>
  <si>
    <t>Total Number of Segment</t>
  </si>
  <si>
    <t>Key</t>
  </si>
  <si>
    <t>User Input</t>
  </si>
  <si>
    <t>Important Values</t>
  </si>
  <si>
    <t>Solver reference</t>
  </si>
  <si>
    <t>Fitting Subtype</t>
  </si>
  <si>
    <t>Kf</t>
  </si>
  <si>
    <t>Hf (J/kg)</t>
  </si>
  <si>
    <t>Total Friction Loss (J/kg)</t>
  </si>
  <si>
    <t>Total Pressure Drop (Pa)</t>
  </si>
  <si>
    <t>Total Pressure Drop (kPa)</t>
  </si>
  <si>
    <t>Friction due to Fittings Calculator</t>
  </si>
  <si>
    <t>Pressure 1 (kPa)</t>
  </si>
  <si>
    <t>Pressure 2 (kPa)</t>
  </si>
  <si>
    <t>Segment Summary</t>
  </si>
  <si>
    <t>Pipe Looping Information</t>
  </si>
  <si>
    <t>∆ fturbulent</t>
  </si>
  <si>
    <t xml:space="preserve">Segment </t>
  </si>
  <si>
    <t>Height 1 (m)</t>
  </si>
  <si>
    <t>Height 2 (m)</t>
  </si>
  <si>
    <t>Velocity 1 (m/s)</t>
  </si>
  <si>
    <t>Velocity 2 (m/s)</t>
  </si>
  <si>
    <t>Volumetric flow (m3/s)</t>
  </si>
  <si>
    <t>Work (W)</t>
  </si>
  <si>
    <t>Pressure Change Term (J/kg)</t>
  </si>
  <si>
    <t>Velocity Change Term (J/kg)</t>
  </si>
  <si>
    <t>Height Change Term (J/kg)</t>
  </si>
  <si>
    <t>Friction Term (J/kg)</t>
  </si>
  <si>
    <t>Work (kW</t>
  </si>
  <si>
    <t>Solve for Specific Pressure Drop</t>
  </si>
  <si>
    <t>Objective Pressure 2(kPa)</t>
  </si>
  <si>
    <t>NPSHr</t>
  </si>
  <si>
    <t>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</si>
</sst>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00E+00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A5A5A5"/>
      </patternFill>
    </fill>
  </fills>
  <borders count="3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1" fillId="7" borderId="34" applyNumberFormat="0" applyAlignment="0" applyProtection="0"/>
  </cellStyleXfs>
  <cellXfs count="11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Fill="1" applyBorder="1" applyAlignment="1"/>
    <xf numFmtId="0" fontId="0" fillId="0" borderId="0" xfId="0" applyFill="1" applyBorder="1"/>
    <xf numFmtId="0" fontId="0" fillId="0" borderId="4" xfId="0" applyBorder="1"/>
    <xf numFmtId="0" fontId="0" fillId="0" borderId="9" xfId="0" applyBorder="1"/>
    <xf numFmtId="0" fontId="0" fillId="3" borderId="4" xfId="0" applyFont="1" applyFill="1" applyBorder="1"/>
    <xf numFmtId="0" fontId="1" fillId="2" borderId="4" xfId="0" applyFont="1" applyFill="1" applyBorder="1"/>
    <xf numFmtId="0" fontId="0" fillId="3" borderId="4" xfId="0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3" borderId="9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1" fillId="2" borderId="0" xfId="0" applyFont="1" applyFill="1" applyBorder="1"/>
    <xf numFmtId="0" fontId="1" fillId="2" borderId="3" xfId="0" applyFont="1" applyFill="1" applyBorder="1"/>
    <xf numFmtId="0" fontId="2" fillId="0" borderId="0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2" borderId="13" xfId="0" applyFont="1" applyFill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/>
    <xf numFmtId="11" fontId="0" fillId="0" borderId="4" xfId="0" applyNumberFormat="1" applyFont="1" applyBorder="1"/>
    <xf numFmtId="11" fontId="0" fillId="3" borderId="4" xfId="0" applyNumberFormat="1" applyFont="1" applyFill="1" applyBorder="1"/>
    <xf numFmtId="12" fontId="0" fillId="0" borderId="14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2" fontId="0" fillId="3" borderId="17" xfId="0" applyNumberFormat="1" applyFont="1" applyFill="1" applyBorder="1" applyAlignment="1">
      <alignment horizontal="center" vertical="center"/>
    </xf>
    <xf numFmtId="0" fontId="0" fillId="3" borderId="18" xfId="0" applyFont="1" applyFill="1" applyBorder="1" applyAlignment="1">
      <alignment horizontal="center" vertical="center"/>
    </xf>
    <xf numFmtId="0" fontId="0" fillId="3" borderId="19" xfId="0" applyFont="1" applyFill="1" applyBorder="1" applyAlignment="1">
      <alignment horizontal="center" vertical="center"/>
    </xf>
    <xf numFmtId="12" fontId="0" fillId="3" borderId="14" xfId="0" applyNumberFormat="1" applyFont="1" applyFill="1" applyBorder="1" applyAlignment="1">
      <alignment horizontal="center" vertical="center"/>
    </xf>
    <xf numFmtId="0" fontId="0" fillId="3" borderId="15" xfId="0" applyFont="1" applyFill="1" applyBorder="1" applyAlignment="1">
      <alignment horizontal="center" vertical="center"/>
    </xf>
    <xf numFmtId="0" fontId="0" fillId="3" borderId="16" xfId="0" applyFont="1" applyFill="1" applyBorder="1" applyAlignment="1">
      <alignment horizontal="center" vertical="center"/>
    </xf>
    <xf numFmtId="12" fontId="0" fillId="0" borderId="20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2" fontId="0" fillId="0" borderId="22" xfId="0" applyNumberFormat="1" applyFont="1" applyBorder="1" applyAlignment="1">
      <alignment horizontal="center" vertical="center"/>
    </xf>
    <xf numFmtId="0" fontId="0" fillId="0" borderId="23" xfId="0" applyFont="1" applyBorder="1" applyAlignment="1">
      <alignment horizontal="center" vertical="center"/>
    </xf>
    <xf numFmtId="12" fontId="0" fillId="0" borderId="20" xfId="0" applyNumberFormat="1" applyFont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12" fontId="0" fillId="3" borderId="22" xfId="0" applyNumberFormat="1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12" fontId="0" fillId="3" borderId="20" xfId="0" applyNumberFormat="1" applyFont="1" applyFill="1" applyBorder="1" applyAlignment="1">
      <alignment horizontal="center" vertical="center"/>
    </xf>
    <xf numFmtId="0" fontId="0" fillId="3" borderId="21" xfId="0" applyFont="1" applyFill="1" applyBorder="1" applyAlignment="1">
      <alignment horizontal="center" vertical="center"/>
    </xf>
    <xf numFmtId="12" fontId="0" fillId="0" borderId="24" xfId="0" applyNumberFormat="1" applyFont="1" applyBorder="1" applyAlignment="1">
      <alignment horizontal="center" vertical="center"/>
    </xf>
    <xf numFmtId="0" fontId="0" fillId="0" borderId="25" xfId="0" applyFont="1" applyBorder="1" applyAlignment="1">
      <alignment horizontal="center" vertical="center"/>
    </xf>
    <xf numFmtId="0" fontId="0" fillId="0" borderId="4" xfId="0" applyFont="1" applyBorder="1"/>
    <xf numFmtId="12" fontId="0" fillId="0" borderId="24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12" fontId="0" fillId="0" borderId="20" xfId="0" applyNumberFormat="1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12" fontId="0" fillId="0" borderId="24" xfId="0" applyNumberFormat="1" applyFont="1" applyFill="1" applyBorder="1" applyAlignment="1">
      <alignment horizontal="center" vertical="center"/>
    </xf>
    <xf numFmtId="0" fontId="0" fillId="0" borderId="25" xfId="0" applyFont="1" applyFill="1" applyBorder="1" applyAlignment="1">
      <alignment horizontal="center" vertical="center"/>
    </xf>
    <xf numFmtId="12" fontId="0" fillId="0" borderId="30" xfId="0" applyNumberFormat="1" applyFont="1" applyFill="1" applyBorder="1" applyAlignment="1">
      <alignment horizontal="center" vertical="center"/>
    </xf>
    <xf numFmtId="0" fontId="0" fillId="0" borderId="23" xfId="0" applyFont="1" applyFill="1" applyBorder="1" applyAlignment="1">
      <alignment horizontal="center" vertical="center"/>
    </xf>
    <xf numFmtId="12" fontId="0" fillId="0" borderId="30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6" fillId="0" borderId="4" xfId="0" applyFont="1" applyBorder="1"/>
    <xf numFmtId="0" fontId="7" fillId="0" borderId="4" xfId="0" applyFont="1" applyBorder="1"/>
    <xf numFmtId="0" fontId="8" fillId="0" borderId="0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1" fontId="9" fillId="0" borderId="0" xfId="0" applyNumberFormat="1" applyFont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1" fontId="12" fillId="0" borderId="4" xfId="0" applyNumberFormat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2" fontId="9" fillId="6" borderId="4" xfId="0" applyNumberFormat="1" applyFont="1" applyFill="1" applyBorder="1" applyAlignment="1">
      <alignment horizontal="center" vertical="center"/>
    </xf>
    <xf numFmtId="11" fontId="9" fillId="0" borderId="4" xfId="0" applyNumberFormat="1" applyFont="1" applyBorder="1" applyAlignment="1">
      <alignment horizontal="center" vertical="center"/>
    </xf>
    <xf numFmtId="2" fontId="9" fillId="0" borderId="4" xfId="0" applyNumberFormat="1" applyFont="1" applyBorder="1" applyAlignment="1">
      <alignment horizontal="center" vertical="center"/>
    </xf>
    <xf numFmtId="166" fontId="9" fillId="0" borderId="4" xfId="0" applyNumberFormat="1" applyFont="1" applyBorder="1" applyAlignment="1">
      <alignment horizontal="center" vertical="center"/>
    </xf>
    <xf numFmtId="164" fontId="9" fillId="0" borderId="4" xfId="0" applyNumberFormat="1" applyFont="1" applyBorder="1" applyAlignment="1">
      <alignment horizontal="center" vertical="center"/>
    </xf>
    <xf numFmtId="166" fontId="9" fillId="4" borderId="4" xfId="0" applyNumberFormat="1" applyFont="1" applyFill="1" applyBorder="1" applyAlignment="1">
      <alignment horizontal="center" vertical="center"/>
    </xf>
    <xf numFmtId="11" fontId="9" fillId="5" borderId="4" xfId="0" applyNumberFormat="1" applyFont="1" applyFill="1" applyBorder="1" applyAlignment="1">
      <alignment horizontal="center" vertical="center"/>
    </xf>
    <xf numFmtId="165" fontId="9" fillId="0" borderId="4" xfId="0" applyNumberFormat="1" applyFont="1" applyBorder="1" applyAlignment="1">
      <alignment horizontal="center" vertical="center"/>
    </xf>
    <xf numFmtId="165" fontId="9" fillId="6" borderId="4" xfId="0" applyNumberFormat="1" applyFont="1" applyFill="1" applyBorder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0" fontId="9" fillId="0" borderId="4" xfId="0" applyNumberFormat="1" applyFont="1" applyBorder="1" applyAlignment="1">
      <alignment horizontal="center" vertical="center"/>
    </xf>
    <xf numFmtId="0" fontId="9" fillId="4" borderId="4" xfId="0" applyNumberFormat="1" applyFont="1" applyFill="1" applyBorder="1" applyAlignment="1">
      <alignment horizontal="center" vertical="center"/>
    </xf>
    <xf numFmtId="164" fontId="9" fillId="4" borderId="4" xfId="0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10" xfId="1" applyBorder="1" applyAlignment="1">
      <alignment horizontal="center"/>
    </xf>
    <xf numFmtId="12" fontId="0" fillId="3" borderId="27" xfId="0" applyNumberFormat="1" applyFont="1" applyFill="1" applyBorder="1" applyAlignment="1">
      <alignment horizontal="center" vertical="center"/>
    </xf>
    <xf numFmtId="12" fontId="0" fillId="3" borderId="28" xfId="0" applyNumberFormat="1" applyFont="1" applyFill="1" applyBorder="1" applyAlignment="1">
      <alignment horizontal="center" vertical="center"/>
    </xf>
    <xf numFmtId="12" fontId="0" fillId="3" borderId="29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10" fillId="7" borderId="35" xfId="2" applyFont="1" applyBorder="1" applyAlignment="1">
      <alignment horizontal="center" vertical="center"/>
    </xf>
    <xf numFmtId="0" fontId="10" fillId="7" borderId="0" xfId="2" applyFont="1" applyBorder="1" applyAlignment="1">
      <alignment horizontal="center" vertical="center"/>
    </xf>
    <xf numFmtId="0" fontId="10" fillId="7" borderId="34" xfId="2" applyFont="1" applyAlignment="1">
      <alignment horizontal="center" vertical="center"/>
    </xf>
    <xf numFmtId="0" fontId="10" fillId="7" borderId="4" xfId="2" applyFont="1" applyBorder="1" applyAlignment="1">
      <alignment horizontal="center" vertical="center"/>
    </xf>
    <xf numFmtId="0" fontId="13" fillId="0" borderId="0" xfId="0" applyFont="1"/>
    <xf numFmtId="0" fontId="13" fillId="6" borderId="0" xfId="0" applyFont="1" applyFill="1"/>
    <xf numFmtId="2" fontId="13" fillId="0" borderId="0" xfId="0" applyNumberFormat="1" applyFont="1"/>
    <xf numFmtId="0" fontId="13" fillId="0" borderId="0" xfId="0" applyNumberFormat="1" applyFont="1"/>
    <xf numFmtId="0" fontId="13" fillId="6" borderId="0" xfId="0" applyNumberFormat="1" applyFont="1" applyFill="1"/>
  </cellXfs>
  <cellStyles count="3">
    <cellStyle name="Check Cell" xfId="2" builtinId="23"/>
    <cellStyle name="Hyperlink" xfId="1" builtinId="8"/>
    <cellStyle name="Normal" xfId="0" builtinId="0"/>
  </cellStyles>
  <dxfs count="107">
    <dxf>
      <numFmt numFmtId="2" formatCode="0.00"/>
    </dxf>
    <dxf>
      <numFmt numFmtId="2" formatCode="0.00"/>
      <fill>
        <patternFill patternType="solid">
          <fgColor indexed="64"/>
          <bgColor theme="9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ill>
        <patternFill patternType="solid">
          <fgColor indexed="64"/>
          <bgColor theme="9"/>
        </patternFill>
      </fill>
    </dxf>
    <dxf>
      <fill>
        <patternFill patternType="solid">
          <fgColor indexed="64"/>
          <bgColor theme="9"/>
        </patternFill>
      </fill>
    </dxf>
    <dxf>
      <numFmt numFmtId="0" formatCode="General"/>
      <fill>
        <patternFill patternType="solid">
          <fgColor indexed="64"/>
          <bgColor theme="9"/>
        </patternFill>
      </fill>
    </dxf>
    <dxf>
      <numFmt numFmtId="0" formatCode="General"/>
      <fill>
        <patternFill patternType="solid">
          <fgColor indexed="64"/>
          <bgColor theme="9"/>
        </patternFill>
      </fill>
    </dxf>
    <dxf>
      <numFmt numFmtId="0" formatCode="General"/>
      <fill>
        <patternFill patternType="solid">
          <fgColor indexed="64"/>
          <bgColor theme="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0.00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right style="thin">
          <color indexed="64"/>
        </right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5" formatCode="0.00E+00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5" formatCode="0.00E+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5" formatCode="0.00E+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0.000E+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5" formatCode="0.00E+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4" tint="0.39997558519241921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" formatCode="#\ ?/?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theme="4" tint="0.39997558519241921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" formatCode="#\ ?/?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4" tint="0.39997558519241921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" formatCode="#\ ?/?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" formatCode="#\ ?/?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5"/>
            <c:dispRSqr val="1"/>
            <c:dispEq val="1"/>
            <c:trendlineLbl>
              <c:layout>
                <c:manualLayout>
                  <c:x val="-5.4136309884341378E-2"/>
                  <c:y val="-0.17235757363260834"/>
                </c:manualLayout>
              </c:layout>
              <c:numFmt formatCode="General" sourceLinked="0"/>
            </c:trendlineLbl>
          </c:trendline>
          <c:xVal>
            <c:numRef>
              <c:f>[1]Data!$B$58:$B$66</c:f>
              <c:numCache>
                <c:formatCode>General</c:formatCode>
                <c:ptCount val="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1.1000000000000001</c:v>
                </c:pt>
                <c:pt idx="7">
                  <c:v>1.2</c:v>
                </c:pt>
                <c:pt idx="8">
                  <c:v>1.3</c:v>
                </c:pt>
              </c:numCache>
            </c:numRef>
          </c:xVal>
          <c:yVal>
            <c:numRef>
              <c:f>[1]Data!$C$58:$C$66</c:f>
              <c:numCache>
                <c:formatCode>General</c:formatCode>
                <c:ptCount val="9"/>
                <c:pt idx="0">
                  <c:v>225</c:v>
                </c:pt>
                <c:pt idx="1">
                  <c:v>223</c:v>
                </c:pt>
                <c:pt idx="2">
                  <c:v>222</c:v>
                </c:pt>
                <c:pt idx="3">
                  <c:v>216</c:v>
                </c:pt>
                <c:pt idx="4">
                  <c:v>203</c:v>
                </c:pt>
                <c:pt idx="5">
                  <c:v>170</c:v>
                </c:pt>
                <c:pt idx="6">
                  <c:v>130</c:v>
                </c:pt>
                <c:pt idx="7">
                  <c:v>75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68-4E8A-8F57-4B47720F9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737408"/>
        <c:axId val="144738944"/>
      </c:scatterChart>
      <c:valAx>
        <c:axId val="144737408"/>
        <c:scaling>
          <c:orientation val="minMax"/>
          <c:max val="1.4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44738944"/>
        <c:crosses val="autoZero"/>
        <c:crossBetween val="midCat"/>
      </c:valAx>
      <c:valAx>
        <c:axId val="144738944"/>
        <c:scaling>
          <c:orientation val="minMax"/>
          <c:max val="24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4737408"/>
        <c:crosses val="autoZero"/>
        <c:crossBetween val="midCat"/>
        <c:majorUnit val="2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5"/>
            <c:dispRSqr val="1"/>
            <c:dispEq val="1"/>
            <c:trendlineLbl>
              <c:layout>
                <c:manualLayout>
                  <c:x val="-6.0874384921537988E-2"/>
                  <c:y val="-0.12039095967700884"/>
                </c:manualLayout>
              </c:layout>
              <c:numFmt formatCode="General" sourceLinked="0"/>
            </c:trendlineLbl>
          </c:trendline>
          <c:xVal>
            <c:numRef>
              <c:f>[1]Data!$E$58:$E$67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5.55</c:v>
                </c:pt>
                <c:pt idx="7">
                  <c:v>6</c:v>
                </c:pt>
                <c:pt idx="8">
                  <c:v>7</c:v>
                </c:pt>
                <c:pt idx="9">
                  <c:v>7.4</c:v>
                </c:pt>
              </c:numCache>
            </c:numRef>
          </c:xVal>
          <c:yVal>
            <c:numRef>
              <c:f>[1]Data!$F$58:$F$67</c:f>
              <c:numCache>
                <c:formatCode>General</c:formatCode>
                <c:ptCount val="10"/>
                <c:pt idx="0">
                  <c:v>165</c:v>
                </c:pt>
                <c:pt idx="1">
                  <c:v>165</c:v>
                </c:pt>
                <c:pt idx="2">
                  <c:v>165</c:v>
                </c:pt>
                <c:pt idx="3">
                  <c:v>164</c:v>
                </c:pt>
                <c:pt idx="4">
                  <c:v>160</c:v>
                </c:pt>
                <c:pt idx="5">
                  <c:v>150</c:v>
                </c:pt>
                <c:pt idx="6">
                  <c:v>140</c:v>
                </c:pt>
                <c:pt idx="7">
                  <c:v>123</c:v>
                </c:pt>
                <c:pt idx="8">
                  <c:v>50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6A-49C5-B909-FCF83489A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30496"/>
        <c:axId val="155140480"/>
      </c:scatterChart>
      <c:valAx>
        <c:axId val="15513049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55140480"/>
        <c:crosses val="autoZero"/>
        <c:crossBetween val="midCat"/>
      </c:valAx>
      <c:valAx>
        <c:axId val="155140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13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68</xdr:row>
      <xdr:rowOff>14286</xdr:rowOff>
    </xdr:from>
    <xdr:to>
      <xdr:col>5</xdr:col>
      <xdr:colOff>47625</xdr:colOff>
      <xdr:row>83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495299</xdr:colOff>
      <xdr:row>68</xdr:row>
      <xdr:rowOff>23812</xdr:rowOff>
    </xdr:from>
    <xdr:to>
      <xdr:col>9</xdr:col>
      <xdr:colOff>781049</xdr:colOff>
      <xdr:row>83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4</xdr:col>
          <xdr:colOff>1047750</xdr:colOff>
          <xdr:row>1</xdr:row>
          <xdr:rowOff>171450</xdr:rowOff>
        </xdr:to>
        <xdr:sp macro="" textlink="">
          <xdr:nvSpPr>
            <xdr:cNvPr id="1028" name="SetUpTablesG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0</xdr:rowOff>
        </xdr:from>
        <xdr:to>
          <xdr:col>5</xdr:col>
          <xdr:colOff>1266825</xdr:colOff>
          <xdr:row>1</xdr:row>
          <xdr:rowOff>171450</xdr:rowOff>
        </xdr:to>
        <xdr:sp macro="" textlink="">
          <xdr:nvSpPr>
            <xdr:cNvPr id="1029" name="SetUpTablesUpdat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</xdr:row>
          <xdr:rowOff>0</xdr:rowOff>
        </xdr:from>
        <xdr:to>
          <xdr:col>14</xdr:col>
          <xdr:colOff>895350</xdr:colOff>
          <xdr:row>3</xdr:row>
          <xdr:rowOff>0</xdr:rowOff>
        </xdr:to>
        <xdr:sp macro="" textlink="">
          <xdr:nvSpPr>
            <xdr:cNvPr id="4106" name="Solve_Friction_Factor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381000</xdr:colOff>
          <xdr:row>5</xdr:row>
          <xdr:rowOff>0</xdr:rowOff>
        </xdr:from>
        <xdr:to>
          <xdr:col>40</xdr:col>
          <xdr:colOff>381000</xdr:colOff>
          <xdr:row>8</xdr:row>
          <xdr:rowOff>9525</xdr:rowOff>
        </xdr:to>
        <xdr:sp macro="" textlink="">
          <xdr:nvSpPr>
            <xdr:cNvPr id="4110" name="SolveSpecificPressure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alvincollege-my.sharepoint.com/personal/jam66_calvin_edu/Documents/3%20year/ENGR%20312-330%20Project/Segment%2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Data"/>
      <sheetName val="Segment 1"/>
      <sheetName val="Segment 1 Plots and Solutions"/>
      <sheetName val="Material and Cost Analysis"/>
      <sheetName val="P 401 A-B Sizing"/>
      <sheetName val="EAOC"/>
      <sheetName val="Segment 1 Material Analysis"/>
    </sheetNames>
    <sheetDataSet>
      <sheetData sheetId="0"/>
      <sheetData sheetId="1">
        <row r="58">
          <cell r="B58">
            <v>0</v>
          </cell>
          <cell r="C58">
            <v>225</v>
          </cell>
          <cell r="E58">
            <v>0</v>
          </cell>
          <cell r="F58">
            <v>165</v>
          </cell>
        </row>
        <row r="59">
          <cell r="B59">
            <v>0.2</v>
          </cell>
          <cell r="C59">
            <v>223</v>
          </cell>
          <cell r="E59">
            <v>1</v>
          </cell>
          <cell r="F59">
            <v>165</v>
          </cell>
        </row>
        <row r="60">
          <cell r="B60">
            <v>0.4</v>
          </cell>
          <cell r="C60">
            <v>222</v>
          </cell>
          <cell r="E60">
            <v>2</v>
          </cell>
          <cell r="F60">
            <v>165</v>
          </cell>
        </row>
        <row r="61">
          <cell r="B61">
            <v>0.6</v>
          </cell>
          <cell r="C61">
            <v>216</v>
          </cell>
          <cell r="E61">
            <v>3</v>
          </cell>
          <cell r="F61">
            <v>164</v>
          </cell>
        </row>
        <row r="62">
          <cell r="B62">
            <v>0.8</v>
          </cell>
          <cell r="C62">
            <v>203</v>
          </cell>
          <cell r="E62">
            <v>4</v>
          </cell>
          <cell r="F62">
            <v>160</v>
          </cell>
        </row>
        <row r="63">
          <cell r="B63">
            <v>1</v>
          </cell>
          <cell r="C63">
            <v>170</v>
          </cell>
          <cell r="E63">
            <v>5</v>
          </cell>
          <cell r="F63">
            <v>150</v>
          </cell>
        </row>
        <row r="64">
          <cell r="B64">
            <v>1.1000000000000001</v>
          </cell>
          <cell r="C64">
            <v>130</v>
          </cell>
          <cell r="E64">
            <v>5.55</v>
          </cell>
          <cell r="F64">
            <v>140</v>
          </cell>
        </row>
        <row r="65">
          <cell r="B65">
            <v>1.2</v>
          </cell>
          <cell r="C65">
            <v>75</v>
          </cell>
          <cell r="E65">
            <v>6</v>
          </cell>
          <cell r="F65">
            <v>123</v>
          </cell>
        </row>
        <row r="66">
          <cell r="B66">
            <v>1.3</v>
          </cell>
          <cell r="C66">
            <v>0</v>
          </cell>
          <cell r="E66">
            <v>7</v>
          </cell>
          <cell r="F66">
            <v>50</v>
          </cell>
        </row>
        <row r="67">
          <cell r="E67">
            <v>7.4</v>
          </cell>
          <cell r="F67">
            <v>0</v>
          </cell>
        </row>
      </sheetData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0000000}" name="Table21" displayName="Table21" ref="L4:N50" totalsRowShown="0" headerRowDxfId="106" dataDxfId="105">
  <autoFilter ref="L4:N50" xr:uid="{00000000-0009-0000-0100-000012000000}"/>
  <tableColumns count="3">
    <tableColumn id="1" xr3:uid="{00000000-0010-0000-0000-000001000000}" name="Nominal Size " dataDxfId="104"/>
    <tableColumn id="2" xr3:uid="{00000000-0010-0000-0000-000002000000}" name="Schedule" dataDxfId="103"/>
    <tableColumn id="3" xr3:uid="{00000000-0010-0000-0000-000003000000}" name="Inside Diameter (in)" dataDxfId="10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1000000}" name="Table220" displayName="Table220" ref="P4:R36" totalsRowShown="0" dataDxfId="101" tableBorderDxfId="100">
  <autoFilter ref="P4:R36" xr:uid="{00000000-0009-0000-0100-000013000000}"/>
  <tableColumns count="3">
    <tableColumn id="1" xr3:uid="{00000000-0010-0000-0100-000001000000}" name="Nominal Size " dataDxfId="99"/>
    <tableColumn id="2" xr3:uid="{00000000-0010-0000-0100-000002000000}" name="Schedule" dataDxfId="98"/>
    <tableColumn id="3" xr3:uid="{00000000-0010-0000-0100-000003000000}" name="Inside Diameter (in)" dataDxfId="9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Table13" displayName="Table13" ref="AB4:AD20" totalsRowShown="0" headerRowDxfId="96" tableBorderDxfId="95">
  <autoFilter ref="AB4:AD20" xr:uid="{00000000-0009-0000-0100-000014000000}"/>
  <tableColumns count="3">
    <tableColumn id="1" xr3:uid="{00000000-0010-0000-0200-000001000000}" name="Nominal Size "/>
    <tableColumn id="2" xr3:uid="{00000000-0010-0000-0200-000002000000}" name="Type" dataDxfId="94"/>
    <tableColumn id="3" xr3:uid="{00000000-0010-0000-0200-000003000000}" name="Inside Diameter (in)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3000000}" name="Table20" displayName="Table20" ref="X4:Z22" totalsRowShown="0" headerRowDxfId="93" tableBorderDxfId="92">
  <autoFilter ref="X4:Z22" xr:uid="{00000000-0009-0000-0100-000015000000}"/>
  <tableColumns count="3">
    <tableColumn id="1" xr3:uid="{00000000-0010-0000-0300-000001000000}" name="Nominal Size "/>
    <tableColumn id="2" xr3:uid="{00000000-0010-0000-0300-000002000000}" name="Type" dataDxfId="91"/>
    <tableColumn id="3" xr3:uid="{00000000-0010-0000-0300-000003000000}" name="Inside Diameter (in)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4000000}" name="Table22" displayName="Table22" ref="T4:V20" totalsRowShown="0" headerRowDxfId="90" tableBorderDxfId="89">
  <autoFilter ref="T4:V20" xr:uid="{00000000-0009-0000-0100-000016000000}"/>
  <tableColumns count="3">
    <tableColumn id="1" xr3:uid="{00000000-0010-0000-0400-000001000000}" name="Nominal Size " dataDxfId="88"/>
    <tableColumn id="2" xr3:uid="{00000000-0010-0000-0400-000002000000}" name="Schedule" dataDxfId="87"/>
    <tableColumn id="3" xr3:uid="{00000000-0010-0000-0400-000003000000}" name="Inside Diameter (in)" dataDxfId="8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5000000}" name="Table23" displayName="Table23" ref="T23:V37" totalsRowShown="0" headerRowDxfId="85" tableBorderDxfId="84">
  <autoFilter ref="T23:V37" xr:uid="{00000000-0009-0000-0100-000017000000}"/>
  <tableColumns count="3">
    <tableColumn id="1" xr3:uid="{00000000-0010-0000-0500-000001000000}" name="Nominal Size " dataDxfId="83"/>
    <tableColumn id="2" xr3:uid="{00000000-0010-0000-0500-000002000000}" name="Type" dataDxfId="82"/>
    <tableColumn id="3" xr3:uid="{00000000-0010-0000-0500-000003000000}" name="Inside Diameter (in)" dataDxfId="8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e24" displayName="Table24" ref="AF4:AH65" totalsRowShown="0" headerRowDxfId="80" tableBorderDxfId="79">
  <autoFilter ref="AF4:AH65" xr:uid="{00000000-0009-0000-0100-000018000000}"/>
  <tableColumns count="3">
    <tableColumn id="1" xr3:uid="{00000000-0010-0000-0600-000001000000}" name="Nominal Size "/>
    <tableColumn id="2" xr3:uid="{00000000-0010-0000-0600-000002000000}" name="Type" dataDxfId="78"/>
    <tableColumn id="3" xr3:uid="{00000000-0010-0000-0600-000003000000}" name="Inside Diameter (in)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7000000}" name="Table1" displayName="Table1" ref="A3:B4" totalsRowShown="0" headerRowDxfId="77" dataDxfId="76" tableBorderDxfId="75">
  <autoFilter ref="A3:B4" xr:uid="{00000000-0009-0000-0100-000010000000}"/>
  <tableColumns count="2">
    <tableColumn id="1" xr3:uid="{00000000-0010-0000-0700-000001000000}" name="Segment" dataDxfId="74"/>
    <tableColumn id="2" xr3:uid="{00000000-0010-0000-0700-000002000000}" name="Number of Type of Fitting" dataDxfId="7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8000000}" name="Table2" displayName="Table2" ref="D3:G7" totalsRowShown="0" headerRowDxfId="72" dataDxfId="71" tableBorderDxfId="70">
  <autoFilter ref="D3:G7" xr:uid="{00000000-0009-0000-0100-000002000000}"/>
  <tableColumns count="4">
    <tableColumn id="1" xr3:uid="{00000000-0010-0000-0800-000001000000}" name="Segment" dataDxfId="69"/>
    <tableColumn id="2" xr3:uid="{00000000-0010-0000-0800-000002000000}" name="Type of Fitting" dataDxfId="68"/>
    <tableColumn id="3" xr3:uid="{00000000-0010-0000-0800-000003000000}" name="Sub Type of Fitting" dataDxfId="67"/>
    <tableColumn id="4" xr3:uid="{00000000-0010-0000-0800-000004000000}" name="Quantity" dataDxfId="6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9000000}" name="Table4" displayName="Table4" ref="A6:W2000" totalsRowShown="0" headerRowDxfId="65" dataDxfId="64">
  <autoFilter ref="A6:W2000" xr:uid="{00000000-0009-0000-0100-000004000000}"/>
  <tableColumns count="23">
    <tableColumn id="1" xr3:uid="{00000000-0010-0000-0900-000001000000}" name="Segment" dataDxfId="63">
      <calculatedColumnFormula>IF('Set Up'!A4="","",'Set Up'!A4)</calculatedColumnFormula>
    </tableColumn>
    <tableColumn id="2" xr3:uid="{00000000-0010-0000-0900-000002000000}" name="Material" dataDxfId="62"/>
    <tableColumn id="3" xr3:uid="{00000000-0010-0000-0900-000003000000}" name="Diameter (in)" dataDxfId="61"/>
    <tableColumn id="4" xr3:uid="{00000000-0010-0000-0900-000004000000}" name="Area (m2)" dataDxfId="60">
      <calculatedColumnFormula>IF(Table4[[#This Row],[Diameter (in)]]="","",(((CONVERT(Table4[[#This Row],[Diameter (in)]],"in","m"))/2)^2)*PI())</calculatedColumnFormula>
    </tableColumn>
    <tableColumn id="5" xr3:uid="{00000000-0010-0000-0900-000005000000}" name="Velocity (m/s)" dataDxfId="59">
      <calculatedColumnFormula>IF(Table4[[#This Row],[Area (m2)]]="","",$D$4/Table4[[#This Row],[Area (m2)]])</calculatedColumnFormula>
    </tableColumn>
    <tableColumn id="21" xr3:uid="{00000000-0010-0000-0900-000015000000}" name="Length (m)" dataDxfId="58">
      <calculatedColumnFormula>5 - CONVERT(1,"ft","m")</calculatedColumnFormula>
    </tableColumn>
    <tableColumn id="6" xr3:uid="{00000000-0010-0000-0900-000006000000}" name="Teynold's Number" dataDxfId="57">
      <calculatedColumnFormula>IF(Table4[[#This Row],[Segment]]="","",(CONVERT(Table4[[#This Row],[Diameter (in)]],"in","m")*$B$4*Table4[[#This Row],[Velocity (m/s)]])/$C$4)</calculatedColumnFormula>
    </tableColumn>
    <tableColumn id="7" xr3:uid="{00000000-0010-0000-0900-000007000000}" name="Regime" dataDxfId="56">
      <calculatedColumnFormula>IF(Table4[[#This Row],[Segment]]="","",IF(Table4[[#This Row],[Teynold''s Number]]&gt;4000,"TURBULENT","LAMINAR"))</calculatedColumnFormula>
    </tableColumn>
    <tableColumn id="8" xr3:uid="{00000000-0010-0000-0900-000008000000}" name="ε (m)" dataDxfId="55">
      <calculatedColumnFormula>IF(Table4[[#This Row],[Segment]]="","",INDEX(Data!C4:C18,MATCH(Table4[Material],Data!B4:B18,0)))</calculatedColumnFormula>
    </tableColumn>
    <tableColumn id="9" xr3:uid="{00000000-0010-0000-0900-000009000000}" name="ε/D" dataDxfId="54">
      <calculatedColumnFormula>IF(Table4[[#This Row],[ε (m)]]="","",Table4[[#This Row],[ε (m)]]/(CONVERT(Table4[[#This Row],[Diameter (in)]],"in","m")))</calculatedColumnFormula>
    </tableColumn>
    <tableColumn id="10" xr3:uid="{00000000-0010-0000-0900-00000A000000}" name="f laminar" dataDxfId="53">
      <calculatedColumnFormula>IF(Table4[[#This Row],[Regime]]="LAMINAR",16/Table4[[#This Row],[Teynold''s Number]],"-")</calculatedColumnFormula>
    </tableColumn>
    <tableColumn id="11" xr3:uid="{00000000-0010-0000-0900-00000B000000}" name="f turbulent (guess)" dataDxfId="52"/>
    <tableColumn id="12" xr3:uid="{00000000-0010-0000-0900-00000C000000}" name="f turbulent" dataDxfId="51">
      <calculatedColumnFormula>IF(Table4[[#This Row],[Regime]]="TURBULENT",(((-4*LOG10(Table4[[#This Row],[ε/D]]/3.7+1.256/(Table4[[#This Row],[Teynold''s Number]]*SQRT(Table4[[#This Row],[f turbulent (guess)]]))))^-1)^2),"")</calculatedColumnFormula>
    </tableColumn>
    <tableColumn id="13" xr3:uid="{00000000-0010-0000-0900-00000D000000}" name="∆ fturbulent" dataDxfId="50">
      <calculatedColumnFormula>IF(Table4[[#This Row],[f turbulent]]="","",Table4[[#This Row],[f turbulent (guess)]]-Table4[[#This Row],[f turbulent]])</calculatedColumnFormula>
    </tableColumn>
    <tableColumn id="15" xr3:uid="{00000000-0010-0000-0900-00000F000000}" name="Kexpansion" dataDxfId="49">
      <calculatedColumnFormula>IF(Table4[[#This Row],[Segment]]="",0,IF(C8="",0,IF(C8&lt;=Table4[[#This Row],[Diameter (in)]],0,1-(D7/D8))))</calculatedColumnFormula>
    </tableColumn>
    <tableColumn id="16" xr3:uid="{00000000-0010-0000-0900-000010000000}" name="Kcontraction" dataDxfId="48">
      <calculatedColumnFormula>IF(Table4[[#This Row],[Segment]]="","",IF(C7&gt;C8,"",IF(C8="",0.55,(0.55*(1-D8/D7)))))</calculatedColumnFormula>
    </tableColumn>
    <tableColumn id="17" xr3:uid="{00000000-0010-0000-0900-000011000000}" name="Hfriction (J/kg)" dataDxfId="47">
      <calculatedColumnFormula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calculatedColumnFormula>
    </tableColumn>
    <tableColumn id="19" xr3:uid="{00000000-0010-0000-0900-000013000000}" name="Hexpansions (J/kg)" dataDxfId="46">
      <calculatedColumnFormula>IF(Table4[[#This Row],[Segment]]="","",IF(Table4[[#This Row],[Kexpansion]]="","0",((Table4[[#This Row],[Velocity (m/s)]]^2)/2)*Table4[[#This Row],[Kexpansion]]))</calculatedColumnFormula>
    </tableColumn>
    <tableColumn id="20" xr3:uid="{00000000-0010-0000-0900-000014000000}" name="Hcontractions (J/kg)" dataDxfId="45">
      <calculatedColumnFormula>IF(Table4[[#This Row],[Segment]]="","",IF(Table4[[#This Row],[Kcontraction]]="","0",((Table4[[#This Row],[Velocity (m/s)]]^2)/2)*Table4[[#This Row],[Kcontraction]]))</calculatedColumnFormula>
    </tableColumn>
    <tableColumn id="14" xr3:uid="{00000000-0010-0000-0900-00000E000000}" name="Hf (J/kg)" dataDxfId="44">
      <calculatedColumnFormula>IF(Table4[[#This Row],[Segment]]="","",SUMIF($Y$7:$Y$2000,Table4[[#This Row],[Segment]],$AD$7:$AD$2000))</calculatedColumnFormula>
    </tableColumn>
    <tableColumn id="18" xr3:uid="{00000000-0010-0000-0900-000012000000}" name="Total Friction Loss (J/kg)" dataDxfId="43">
      <calculatedColumnFormula>IF(Table4[[#This Row],[Segment]]="","",Table4[[#This Row],[Hfriction (J/kg)]]+Table4[[#This Row],[Hexpansions (J/kg)]]+Table4[[#This Row],[Hcontractions (J/kg)]]+Table4[[#This Row],[Hf (J/kg)]])</calculatedColumnFormula>
    </tableColumn>
    <tableColumn id="22" xr3:uid="{00000000-0010-0000-0900-000016000000}" name="Total Pressure Drop (Pa)" dataDxfId="42">
      <calculatedColumnFormula>IF(Table4[[#This Row],[Segment]]="","",Table4[[#This Row],[Total Friction Loss (J/kg)]]*Table3[Density (kg/m3)])</calculatedColumnFormula>
    </tableColumn>
    <tableColumn id="23" xr3:uid="{00000000-0010-0000-0900-000017000000}" name="Total Pressure Drop (kPa)" dataDxfId="41">
      <calculatedColumnFormula>IF(Table4[[#This Row],[Segment]]="","",Table4[[#This Row],[Total Pressure Drop (Pa)]]/1000)</calculatedColumnFormula>
    </tableColumn>
  </tableColumns>
  <tableStyleInfo name="TableStyleMedium1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A000000}" name="Table3" displayName="Table3" ref="B3:E4" totalsRowShown="0" headerRowDxfId="40" dataDxfId="39" tableBorderDxfId="38">
  <autoFilter ref="B3:E4" xr:uid="{00000000-0009-0000-0100-000003000000}"/>
  <tableColumns count="4">
    <tableColumn id="1" xr3:uid="{00000000-0010-0000-0A00-000001000000}" name="Density (kg/m3)" dataDxfId="37"/>
    <tableColumn id="2" xr3:uid="{00000000-0010-0000-0A00-000002000000}" name="Viscosity (Pa*s)" dataDxfId="36"/>
    <tableColumn id="3" xr3:uid="{00000000-0010-0000-0A00-000003000000}" name="Volumetric Flow Rate (m3/s)" dataDxfId="35">
      <calculatedColumnFormula>1.096/1000*1.35*0.5</calculatedColumnFormula>
    </tableColumn>
    <tableColumn id="4" xr3:uid="{00000000-0010-0000-0A00-000004000000}" name="Mass flow (kg/s)" dataDxfId="34">
      <calculatedColumnFormula>D4*B4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Table7" displayName="Table7" ref="Y6:AD2000" totalsRowShown="0" headerRowDxfId="33" dataDxfId="32">
  <autoFilter ref="Y6:AD2000" xr:uid="{00000000-0009-0000-0100-000007000000}"/>
  <tableColumns count="6">
    <tableColumn id="1" xr3:uid="{00000000-0010-0000-0B00-000001000000}" name="Segment" dataDxfId="31">
      <calculatedColumnFormula>IF('Set Up'!D4="","",'Set Up'!D4)</calculatedColumnFormula>
    </tableColumn>
    <tableColumn id="2" xr3:uid="{00000000-0010-0000-0B00-000002000000}" name="Fitting" dataDxfId="30">
      <calculatedColumnFormula>IF('Set Up'!E4="","",'Set Up'!E4)</calculatedColumnFormula>
    </tableColumn>
    <tableColumn id="3" xr3:uid="{00000000-0010-0000-0B00-000003000000}" name="Fitting Subtype" dataDxfId="29">
      <calculatedColumnFormula>IF('Set Up'!F4="","",'Set Up'!F4)</calculatedColumnFormula>
    </tableColumn>
    <tableColumn id="4" xr3:uid="{00000000-0010-0000-0B00-000004000000}" name="Quantity" dataDxfId="28">
      <calculatedColumnFormula>IF('Set Up'!G4="","",'Set Up'!G4)</calculatedColumnFormula>
    </tableColumn>
    <tableColumn id="5" xr3:uid="{00000000-0010-0000-0B00-000005000000}" name="Kf" dataDxfId="27">
      <calculatedColumnFormula array="1">IF(Y7="","",INDEX(Data!$G$4:$G$51,MATCH(Table7[[#This Row],[Fitting]]&amp;Table7[[#This Row],[Fitting Subtype]],Data!$E$4:$E$51&amp;Data!$F$4:$F$51,0)))</calculatedColumnFormula>
    </tableColumn>
    <tableColumn id="6" xr3:uid="{00000000-0010-0000-0B00-000006000000}" name="Hf (J/kg)" dataDxfId="26">
      <calculatedColumnFormula>IF(Table7[[#This Row],[Segment]]="","",Table7[[#This Row],[Quantity]]*Table7[[#This Row],[Kf]]*(((INDEX(Table4[Velocity (m/s)],MATCH(Table7[[#This Row],[Segment]],Table4[Segment],0)))^2)/2))</calculatedColumnFormula>
    </tableColumn>
  </tableColumns>
  <tableStyleInfo name="TableStyleMedium1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C000000}" name="Table5" displayName="Table5" ref="AF6:AH2000" totalsRowShown="0" headerRowDxfId="25" dataDxfId="24">
  <autoFilter ref="AF6:AH2000" xr:uid="{00000000-0009-0000-0100-000001000000}"/>
  <tableColumns count="3">
    <tableColumn id="1" xr3:uid="{00000000-0010-0000-0C00-000001000000}" name="Segment" dataDxfId="23">
      <calculatedColumnFormula>Table4[[#This Row],[Segment]]</calculatedColumnFormula>
    </tableColumn>
    <tableColumn id="2" xr3:uid="{00000000-0010-0000-0C00-000002000000}" name="Pressure 1 (kPa)" dataDxfId="22"/>
    <tableColumn id="3" xr3:uid="{00000000-0010-0000-0C00-000003000000}" name="Pressure 2 (kPa)" dataDxfId="21">
      <calculatedColumnFormula>IF(Table5[[#This Row],[Segment]]="","",AG7-Table4[[#This Row],[Total Pressure Drop (kPa)]])</calculatedColumnFormula>
    </tableColumn>
  </tableColumns>
  <tableStyleInfo name="TableStyleMedium1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D000000}" name="Table8" displayName="Table8" ref="AJ6:AK9" totalsRowShown="0" headerRowDxfId="20" dataDxfId="19">
  <autoFilter ref="AJ6:AK9" xr:uid="{00000000-0009-0000-0100-000008000000}"/>
  <tableColumns count="2">
    <tableColumn id="1" xr3:uid="{00000000-0010-0000-0D00-000001000000}" name="Objective Pressure 2(kPa)" dataDxfId="18"/>
    <tableColumn id="2" xr3:uid="{2AB2B76D-047F-4608-A062-FB1DBC25B6C2}" name="NPSHr" dataDxfId="17">
      <calculatedColumnFormula>Table5[[#This Row],[Pressure 1 (kPa)]]*1000/Table3[Density (kg/m3)]-101.325*1000/Table3[Density (kg/m3)] +5*9.8 - Table4[[#This Row],[Velocity (m/s)]]^2/2 - Table4[[#This Row],[Total Friction Loss (J/kg)]]</calculatedColumnFormula>
    </tableColumn>
  </tableColumns>
  <tableStyleInfo name="TableStyleMedium1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E000000}" name="Table6" displayName="Table6" ref="A1:Q2000" totalsRowShown="0">
  <autoFilter ref="A1:Q2000" xr:uid="{00000000-0009-0000-0100-000006000000}"/>
  <tableColumns count="17">
    <tableColumn id="1" xr3:uid="{00000000-0010-0000-0E00-000001000000}" name="Segment " dataDxfId="16">
      <calculatedColumnFormula>'Pressure Drops in Loops'!A7</calculatedColumnFormula>
    </tableColumn>
    <tableColumn id="8" xr3:uid="{00000000-0010-0000-0E00-000008000000}" name="Density (kg/m3)" dataDxfId="15"/>
    <tableColumn id="9" xr3:uid="{00000000-0010-0000-0E00-000009000000}" name="Viscosity (Pa*s)" dataDxfId="14"/>
    <tableColumn id="10" xr3:uid="{00000000-0010-0000-0E00-00000A000000}" name="Volumetric flow (m3/s)" dataDxfId="13"/>
    <tableColumn id="11" xr3:uid="{00000000-0010-0000-0E00-00000B000000}" name="Mass flow (kg/s)" dataDxfId="12">
      <calculatedColumnFormula>IF(Table6[[#This Row],[Segment ]]="","",Table6[[#This Row],[Density (kg/m3)]]*Table6[[#This Row],[Volumetric flow (m3/s)]])</calculatedColumnFormula>
    </tableColumn>
    <tableColumn id="2" xr3:uid="{00000000-0010-0000-0E00-000002000000}" name="Pressure 1 (kPa)" dataDxfId="11">
      <calculatedColumnFormula>IF(Table6[[#This Row],[Segment ]]="","",'Pressure Drops in Loops'!AG7)</calculatedColumnFormula>
    </tableColumn>
    <tableColumn id="3" xr3:uid="{00000000-0010-0000-0E00-000003000000}" name="Pressure 2 (kPa)" dataDxfId="10">
      <calculatedColumnFormula>'Pressure Drops in Loops'!AH7</calculatedColumnFormula>
    </tableColumn>
    <tableColumn id="4" xr3:uid="{00000000-0010-0000-0E00-000004000000}" name="Height 1 (m)" dataDxfId="9"/>
    <tableColumn id="5" xr3:uid="{00000000-0010-0000-0E00-000005000000}" name="Height 2 (m)" dataDxfId="8"/>
    <tableColumn id="6" xr3:uid="{00000000-0010-0000-0E00-000006000000}" name="Velocity 1 (m/s)" dataDxfId="7">
      <calculatedColumnFormula>'Pressure Drops in Loops'!E7</calculatedColumnFormula>
    </tableColumn>
    <tableColumn id="7" xr3:uid="{00000000-0010-0000-0E00-000007000000}" name="Velocity 2 (m/s)" dataDxfId="6">
      <calculatedColumnFormula>IF('Pressure Drops in Loops'!E8="",'Pressure Drops in Loops'!E7,'Pressure Drops in Loops'!E8)</calculatedColumnFormula>
    </tableColumn>
    <tableColumn id="15" xr3:uid="{00000000-0010-0000-0E00-00000F000000}" name="Pressure Change Term (J/kg)" dataDxfId="5">
      <calculatedColumnFormula>IF(Table6[[#This Row],[Segment ]]="","",(Table6[[#This Row],[Pressure 2 (kPa)]]-Table6[[#This Row],[Pressure 1 (kPa)]])/Table6[[#This Row],[Density (kg/m3)]])</calculatedColumnFormula>
    </tableColumn>
    <tableColumn id="14" xr3:uid="{00000000-0010-0000-0E00-00000E000000}" name="Velocity Change Term (J/kg)" dataDxfId="4">
      <calculatedColumnFormula>IF(Table6[[#This Row],[Segment ]]="","",((Table6[[#This Row],[Velocity 2 (m/s)]]^2)/2)-((Table6[[#This Row],[Velocity 1 (m/s)]]^2)/2))</calculatedColumnFormula>
    </tableColumn>
    <tableColumn id="16" xr3:uid="{00000000-0010-0000-0E00-000010000000}" name="Height Change Term (J/kg)" dataDxfId="3">
      <calculatedColumnFormula>IF(Table6[[#This Row],[Segment ]]="","",(Table6[[#This Row],[Height 2 (m)]]-Table6[[#This Row],[Height 1 (m)]])*9.807)</calculatedColumnFormula>
    </tableColumn>
    <tableColumn id="13" xr3:uid="{00000000-0010-0000-0E00-00000D000000}" name="Friction Term (J/kg)" dataDxfId="2">
      <calculatedColumnFormula>'Pressure Drops in Loops'!U7</calculatedColumnFormula>
    </tableColumn>
    <tableColumn id="12" xr3:uid="{00000000-0010-0000-0E00-00000C000000}" name="Work (W)" dataDxfId="1">
      <calculatedColumnFormula>IF(Table6[[#This Row],[Segment ]]="","",(Table6[[#This Row],[Pressure Change Term (J/kg)]]+Table6[[#This Row],[Velocity Change Term (J/kg)]]+Table6[[#This Row],[Height Change Term (J/kg)]]+Table6[[#This Row],[Friction Term (J/kg)]])*Table6[[#This Row],[Mass flow (kg/s)]])</calculatedColumnFormula>
    </tableColumn>
    <tableColumn id="17" xr3:uid="{00000000-0010-0000-0E00-000011000000}" name="Work (kW" dataDxfId="0">
      <calculatedColumnFormula>IF(Table6[[#This Row],[Segment ]]="","",Table6[[#This Row],[Work (W)]]/1000)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hyperlink" Target="http://www.engineeringtoolbox.com/major-loss-ducts-tubes-d_459.html" TargetMode="Externa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control" Target="../activeX/activeX1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control" Target="../activeX/activeX3.xml"/><Relationship Id="rId7" Type="http://schemas.openxmlformats.org/officeDocument/2006/relationships/table" Target="../tables/table10.xml"/><Relationship Id="rId12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4.emf"/><Relationship Id="rId11" Type="http://schemas.openxmlformats.org/officeDocument/2006/relationships/table" Target="../tables/table14.xml"/><Relationship Id="rId5" Type="http://schemas.openxmlformats.org/officeDocument/2006/relationships/control" Target="../activeX/activeX4.xml"/><Relationship Id="rId10" Type="http://schemas.openxmlformats.org/officeDocument/2006/relationships/table" Target="../tables/table13.xml"/><Relationship Id="rId4" Type="http://schemas.openxmlformats.org/officeDocument/2006/relationships/image" Target="../media/image3.emf"/><Relationship Id="rId9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AH67"/>
  <sheetViews>
    <sheetView workbookViewId="0">
      <selection activeCell="B24" sqref="B24"/>
    </sheetView>
  </sheetViews>
  <sheetFormatPr defaultRowHeight="15" x14ac:dyDescent="0.25"/>
  <cols>
    <col min="2" max="2" width="23.42578125" bestFit="1" customWidth="1"/>
    <col min="3" max="3" width="8.28515625" bestFit="1" customWidth="1"/>
    <col min="5" max="5" width="28.7109375" bestFit="1" customWidth="1"/>
    <col min="6" max="6" width="23.42578125" bestFit="1" customWidth="1"/>
    <col min="7" max="7" width="8.5703125" bestFit="1" customWidth="1"/>
    <col min="9" max="9" width="28.7109375" bestFit="1" customWidth="1"/>
    <col min="10" max="10" width="16.42578125" bestFit="1" customWidth="1"/>
    <col min="12" max="12" width="15.42578125" bestFit="1" customWidth="1"/>
    <col min="13" max="13" width="11.42578125" bestFit="1" customWidth="1"/>
    <col min="14" max="14" width="21.28515625" bestFit="1" customWidth="1"/>
    <col min="16" max="16" width="15.42578125" bestFit="1" customWidth="1"/>
    <col min="17" max="17" width="11.42578125" bestFit="1" customWidth="1"/>
    <col min="18" max="18" width="21.28515625" bestFit="1" customWidth="1"/>
    <col min="20" max="20" width="15.42578125" bestFit="1" customWidth="1"/>
    <col min="21" max="21" width="18.7109375" bestFit="1" customWidth="1"/>
    <col min="22" max="22" width="21.28515625" bestFit="1" customWidth="1"/>
    <col min="24" max="24" width="15.42578125" bestFit="1" customWidth="1"/>
    <col min="25" max="25" width="7.5703125" bestFit="1" customWidth="1"/>
    <col min="26" max="26" width="21.28515625" bestFit="1" customWidth="1"/>
    <col min="28" max="28" width="15.42578125" bestFit="1" customWidth="1"/>
    <col min="29" max="29" width="11.28515625" bestFit="1" customWidth="1"/>
    <col min="30" max="30" width="21.28515625" bestFit="1" customWidth="1"/>
    <col min="32" max="32" width="15.42578125" bestFit="1" customWidth="1"/>
    <col min="33" max="33" width="7.5703125" bestFit="1" customWidth="1"/>
    <col min="34" max="34" width="21.28515625" bestFit="1" customWidth="1"/>
  </cols>
  <sheetData>
    <row r="2" spans="2:34" x14ac:dyDescent="0.25">
      <c r="D2" s="23"/>
      <c r="L2" s="98" t="s">
        <v>7</v>
      </c>
      <c r="M2" s="98"/>
      <c r="N2" s="98"/>
      <c r="P2" s="98" t="s">
        <v>8</v>
      </c>
      <c r="Q2" s="98"/>
      <c r="R2" s="98"/>
      <c r="T2" s="98" t="s">
        <v>9</v>
      </c>
      <c r="U2" s="98"/>
      <c r="V2" s="98"/>
      <c r="X2" s="98" t="s">
        <v>10</v>
      </c>
      <c r="Y2" s="98"/>
      <c r="Z2" s="98"/>
      <c r="AB2" s="98" t="s">
        <v>11</v>
      </c>
      <c r="AC2" s="98"/>
      <c r="AD2" s="98"/>
    </row>
    <row r="3" spans="2:34" x14ac:dyDescent="0.25">
      <c r="B3" s="7" t="s">
        <v>12</v>
      </c>
      <c r="C3" s="7" t="s">
        <v>13</v>
      </c>
      <c r="D3" s="23"/>
      <c r="E3" s="7" t="s">
        <v>14</v>
      </c>
      <c r="F3" s="7" t="s">
        <v>15</v>
      </c>
      <c r="G3" s="7" t="s">
        <v>16</v>
      </c>
      <c r="I3" s="7" t="s">
        <v>14</v>
      </c>
      <c r="J3" s="7" t="s">
        <v>17</v>
      </c>
      <c r="L3" s="99" t="s">
        <v>18</v>
      </c>
      <c r="M3" s="99"/>
      <c r="N3" s="99"/>
      <c r="P3" s="100" t="s">
        <v>19</v>
      </c>
      <c r="Q3" s="100"/>
      <c r="R3" s="100"/>
      <c r="T3" s="100" t="s">
        <v>20</v>
      </c>
      <c r="U3" s="100"/>
      <c r="V3" s="100"/>
      <c r="X3" s="100" t="s">
        <v>21</v>
      </c>
      <c r="Y3" s="100"/>
      <c r="Z3" s="100"/>
      <c r="AB3" s="100" t="s">
        <v>22</v>
      </c>
      <c r="AC3" s="100"/>
      <c r="AD3" s="100"/>
      <c r="AF3" s="100" t="s">
        <v>23</v>
      </c>
      <c r="AG3" s="100"/>
      <c r="AH3" s="100"/>
    </row>
    <row r="4" spans="2:34" ht="15.75" thickBot="1" x14ac:dyDescent="0.3">
      <c r="B4" s="24" t="s">
        <v>24</v>
      </c>
      <c r="C4" s="24">
        <v>1.5E-3</v>
      </c>
      <c r="D4" s="23"/>
      <c r="E4" s="25" t="s">
        <v>25</v>
      </c>
      <c r="F4" s="25" t="s">
        <v>26</v>
      </c>
      <c r="G4" s="25">
        <v>0.35</v>
      </c>
      <c r="I4" s="25" t="s">
        <v>25</v>
      </c>
      <c r="J4" s="25" t="s">
        <v>27</v>
      </c>
      <c r="L4" s="5" t="s">
        <v>28</v>
      </c>
      <c r="M4" s="5" t="s">
        <v>29</v>
      </c>
      <c r="N4" s="5" t="s">
        <v>30</v>
      </c>
      <c r="P4" t="s">
        <v>28</v>
      </c>
      <c r="Q4" t="s">
        <v>29</v>
      </c>
      <c r="R4" t="s">
        <v>30</v>
      </c>
      <c r="T4" s="14" t="s">
        <v>28</v>
      </c>
      <c r="U4" s="13" t="s">
        <v>29</v>
      </c>
      <c r="V4" s="17" t="s">
        <v>30</v>
      </c>
      <c r="X4" s="14" t="s">
        <v>28</v>
      </c>
      <c r="Y4" s="13" t="s">
        <v>31</v>
      </c>
      <c r="Z4" s="17" t="s">
        <v>30</v>
      </c>
      <c r="AB4" s="14" t="s">
        <v>28</v>
      </c>
      <c r="AC4" s="13" t="s">
        <v>31</v>
      </c>
      <c r="AD4" s="17" t="s">
        <v>30</v>
      </c>
      <c r="AF4" s="14" t="s">
        <v>28</v>
      </c>
      <c r="AG4" s="13" t="s">
        <v>31</v>
      </c>
      <c r="AH4" s="17" t="s">
        <v>30</v>
      </c>
    </row>
    <row r="5" spans="2:34" ht="15.75" thickBot="1" x14ac:dyDescent="0.3">
      <c r="B5" s="25" t="s">
        <v>32</v>
      </c>
      <c r="C5" s="25">
        <v>1.5E-3</v>
      </c>
      <c r="D5" s="23"/>
      <c r="E5" s="24" t="s">
        <v>25</v>
      </c>
      <c r="F5" s="24" t="s">
        <v>33</v>
      </c>
      <c r="G5" s="24">
        <v>0.2</v>
      </c>
      <c r="I5" s="24" t="s">
        <v>34</v>
      </c>
      <c r="J5" s="24" t="s">
        <v>35</v>
      </c>
      <c r="L5" s="26">
        <v>0.125</v>
      </c>
      <c r="M5" s="27">
        <v>40</v>
      </c>
      <c r="N5" s="28">
        <v>0.26900000000000002</v>
      </c>
      <c r="O5" s="1"/>
      <c r="P5" s="26">
        <v>0.5</v>
      </c>
      <c r="Q5" s="27">
        <v>40</v>
      </c>
      <c r="R5" s="28">
        <v>0.622</v>
      </c>
      <c r="T5" s="29">
        <v>0.25</v>
      </c>
      <c r="U5" s="30" t="s">
        <v>36</v>
      </c>
      <c r="V5" s="31">
        <v>0.30499999999999999</v>
      </c>
      <c r="X5" s="32">
        <v>0.125</v>
      </c>
      <c r="Y5" s="33" t="s">
        <v>36</v>
      </c>
      <c r="Z5" s="34">
        <v>0.28100000000000003</v>
      </c>
      <c r="AB5" s="32">
        <v>2</v>
      </c>
      <c r="AC5" s="33" t="s">
        <v>37</v>
      </c>
      <c r="AD5" s="34">
        <v>1.96</v>
      </c>
      <c r="AF5" s="32">
        <v>0.375</v>
      </c>
      <c r="AG5" s="33"/>
      <c r="AH5" s="34">
        <v>0.27700000000000002</v>
      </c>
    </row>
    <row r="6" spans="2:34" ht="15.75" thickBot="1" x14ac:dyDescent="0.3">
      <c r="B6" s="24" t="s">
        <v>38</v>
      </c>
      <c r="C6" s="24">
        <v>1.5E-3</v>
      </c>
      <c r="D6" s="23"/>
      <c r="E6" s="25" t="s">
        <v>34</v>
      </c>
      <c r="F6" s="25" t="s">
        <v>26</v>
      </c>
      <c r="G6" s="25">
        <v>0.75</v>
      </c>
      <c r="I6" s="25" t="s">
        <v>39</v>
      </c>
      <c r="J6" s="25" t="s">
        <v>40</v>
      </c>
      <c r="L6" s="35">
        <v>0.25</v>
      </c>
      <c r="M6" s="36">
        <v>40</v>
      </c>
      <c r="N6" s="37">
        <v>0.36399999999999999</v>
      </c>
      <c r="O6" s="1"/>
      <c r="P6" s="35">
        <v>0.75</v>
      </c>
      <c r="Q6" s="36">
        <v>40</v>
      </c>
      <c r="R6" s="37">
        <v>0.82399999999999995</v>
      </c>
      <c r="T6" s="38">
        <v>0.375</v>
      </c>
      <c r="U6" s="11" t="s">
        <v>36</v>
      </c>
      <c r="V6" s="39">
        <v>0.40200000000000002</v>
      </c>
      <c r="X6" s="40">
        <v>0.25</v>
      </c>
      <c r="Y6" s="8" t="s">
        <v>36</v>
      </c>
      <c r="Z6" s="41">
        <v>0.376</v>
      </c>
      <c r="AB6" s="40">
        <v>3</v>
      </c>
      <c r="AC6" s="33" t="s">
        <v>37</v>
      </c>
      <c r="AD6" s="41">
        <v>2.96</v>
      </c>
      <c r="AF6" s="40">
        <v>0.438</v>
      </c>
      <c r="AG6" s="33"/>
      <c r="AH6" s="41">
        <v>0.27200000000000002</v>
      </c>
    </row>
    <row r="7" spans="2:34" ht="15.75" thickBot="1" x14ac:dyDescent="0.3">
      <c r="B7" s="25" t="s">
        <v>41</v>
      </c>
      <c r="C7" s="25">
        <v>1.5E-3</v>
      </c>
      <c r="D7" s="23"/>
      <c r="E7" s="24" t="s">
        <v>34</v>
      </c>
      <c r="F7" s="24" t="s">
        <v>33</v>
      </c>
      <c r="G7" s="24">
        <v>0.45</v>
      </c>
      <c r="I7" s="24" t="s">
        <v>42</v>
      </c>
      <c r="J7" s="24" t="s">
        <v>43</v>
      </c>
      <c r="L7" s="35">
        <v>0.375</v>
      </c>
      <c r="M7" s="36">
        <v>40</v>
      </c>
      <c r="N7" s="37">
        <v>0.49299999999999999</v>
      </c>
      <c r="O7" s="1"/>
      <c r="P7" s="35">
        <v>1</v>
      </c>
      <c r="Q7" s="36">
        <v>40</v>
      </c>
      <c r="R7" s="37">
        <v>1.0489999999999999</v>
      </c>
      <c r="T7" s="42">
        <v>0.5</v>
      </c>
      <c r="U7" s="9" t="s">
        <v>36</v>
      </c>
      <c r="V7" s="43">
        <v>0.52700000000000002</v>
      </c>
      <c r="X7" s="44">
        <v>0.375</v>
      </c>
      <c r="Y7" s="8" t="s">
        <v>36</v>
      </c>
      <c r="Z7" s="45">
        <v>0.495</v>
      </c>
      <c r="AB7" s="44">
        <v>4</v>
      </c>
      <c r="AC7" s="33" t="s">
        <v>37</v>
      </c>
      <c r="AD7" s="45">
        <v>3.94</v>
      </c>
      <c r="AF7" s="44">
        <v>0.5</v>
      </c>
      <c r="AG7" s="33"/>
      <c r="AH7" s="45">
        <v>0.43</v>
      </c>
    </row>
    <row r="8" spans="2:34" ht="15.75" thickBot="1" x14ac:dyDescent="0.3">
      <c r="B8" s="24" t="s">
        <v>44</v>
      </c>
      <c r="C8" s="24">
        <v>1.5E-3</v>
      </c>
      <c r="D8" s="23"/>
      <c r="E8" s="25" t="s">
        <v>39</v>
      </c>
      <c r="F8" s="25"/>
      <c r="G8" s="25">
        <v>1.3</v>
      </c>
      <c r="I8" s="25" t="s">
        <v>45</v>
      </c>
      <c r="J8" s="25" t="s">
        <v>46</v>
      </c>
      <c r="L8" s="35">
        <v>0.5</v>
      </c>
      <c r="M8" s="36">
        <v>40</v>
      </c>
      <c r="N8" s="37">
        <v>0.622</v>
      </c>
      <c r="O8" s="1"/>
      <c r="P8" s="35">
        <v>1.25</v>
      </c>
      <c r="Q8" s="36">
        <v>40</v>
      </c>
      <c r="R8" s="37">
        <v>1.38</v>
      </c>
      <c r="T8" s="38">
        <v>0.625</v>
      </c>
      <c r="U8" s="11" t="s">
        <v>36</v>
      </c>
      <c r="V8" s="39">
        <v>0.65200000000000002</v>
      </c>
      <c r="X8" s="40">
        <v>0.5</v>
      </c>
      <c r="Y8" s="8" t="s">
        <v>36</v>
      </c>
      <c r="Z8" s="41">
        <v>0.626</v>
      </c>
      <c r="AB8" s="40">
        <v>5</v>
      </c>
      <c r="AC8" s="33" t="s">
        <v>37</v>
      </c>
      <c r="AD8" s="41">
        <v>4.9400000000000004</v>
      </c>
      <c r="AF8" s="40">
        <v>0.56299999999999994</v>
      </c>
      <c r="AG8" s="33"/>
      <c r="AH8" s="41">
        <v>0.433</v>
      </c>
    </row>
    <row r="9" spans="2:34" ht="15.75" thickBot="1" x14ac:dyDescent="0.3">
      <c r="B9" s="24" t="s">
        <v>47</v>
      </c>
      <c r="C9" s="24">
        <v>1.5E-3</v>
      </c>
      <c r="D9" s="23"/>
      <c r="E9" s="24" t="s">
        <v>42</v>
      </c>
      <c r="F9" s="24" t="s">
        <v>48</v>
      </c>
      <c r="G9" s="24">
        <v>1.5</v>
      </c>
      <c r="I9" s="24" t="s">
        <v>49</v>
      </c>
      <c r="J9" s="24" t="s">
        <v>50</v>
      </c>
      <c r="L9" s="35">
        <v>0.75</v>
      </c>
      <c r="M9" s="36">
        <v>40</v>
      </c>
      <c r="N9" s="37">
        <v>0.82399999999999995</v>
      </c>
      <c r="O9" s="1"/>
      <c r="P9" s="35">
        <v>1.5</v>
      </c>
      <c r="Q9" s="36">
        <v>40</v>
      </c>
      <c r="R9" s="37">
        <v>1.61</v>
      </c>
      <c r="T9" s="42">
        <v>0.75</v>
      </c>
      <c r="U9" s="9" t="s">
        <v>36</v>
      </c>
      <c r="V9" s="43">
        <v>0.745</v>
      </c>
      <c r="X9" s="44">
        <v>0.75</v>
      </c>
      <c r="Y9" s="8" t="s">
        <v>36</v>
      </c>
      <c r="Z9" s="45">
        <v>0.82199999999999995</v>
      </c>
      <c r="AB9" s="44">
        <v>6</v>
      </c>
      <c r="AC9" s="33" t="s">
        <v>37</v>
      </c>
      <c r="AD9" s="45">
        <v>5.94</v>
      </c>
      <c r="AF9" s="44">
        <v>0.625</v>
      </c>
      <c r="AG9" s="33"/>
      <c r="AH9" s="45">
        <v>0.55500000000000005</v>
      </c>
    </row>
    <row r="10" spans="2:34" ht="15.75" thickBot="1" x14ac:dyDescent="0.3">
      <c r="B10" s="25" t="s">
        <v>51</v>
      </c>
      <c r="C10" s="25">
        <v>4.6E-5</v>
      </c>
      <c r="D10" s="23"/>
      <c r="E10" s="25" t="s">
        <v>45</v>
      </c>
      <c r="F10" s="25" t="s">
        <v>52</v>
      </c>
      <c r="G10" s="25">
        <v>0.4</v>
      </c>
      <c r="I10" s="25" t="s">
        <v>53</v>
      </c>
      <c r="J10" s="25" t="s">
        <v>54</v>
      </c>
      <c r="L10" s="35">
        <v>1</v>
      </c>
      <c r="M10" s="36">
        <v>40</v>
      </c>
      <c r="N10" s="37">
        <v>1.0489999999999999</v>
      </c>
      <c r="O10" s="1"/>
      <c r="P10" s="35">
        <v>2</v>
      </c>
      <c r="Q10" s="36">
        <v>40</v>
      </c>
      <c r="R10" s="37">
        <v>2.0670000000000002</v>
      </c>
      <c r="T10" s="38">
        <v>1</v>
      </c>
      <c r="U10" s="11" t="s">
        <v>36</v>
      </c>
      <c r="V10" s="39">
        <v>0.995</v>
      </c>
      <c r="X10" s="40">
        <v>1</v>
      </c>
      <c r="Y10" s="8" t="s">
        <v>36</v>
      </c>
      <c r="Z10" s="41">
        <v>1.0629999999999999</v>
      </c>
      <c r="AB10" s="40">
        <v>8</v>
      </c>
      <c r="AC10" s="33" t="s">
        <v>37</v>
      </c>
      <c r="AD10" s="41">
        <v>7.94</v>
      </c>
      <c r="AF10" s="40">
        <v>0.68799999999999994</v>
      </c>
      <c r="AG10" s="33"/>
      <c r="AH10" s="41">
        <v>0.55800000000000005</v>
      </c>
    </row>
    <row r="11" spans="2:34" ht="15.75" thickBot="1" x14ac:dyDescent="0.3">
      <c r="B11" s="24" t="s">
        <v>55</v>
      </c>
      <c r="C11" s="24">
        <v>1.5E-5</v>
      </c>
      <c r="D11" s="23"/>
      <c r="E11" s="24" t="s">
        <v>49</v>
      </c>
      <c r="F11" s="24" t="s">
        <v>56</v>
      </c>
      <c r="G11" s="24">
        <v>1</v>
      </c>
      <c r="I11" s="24" t="s">
        <v>57</v>
      </c>
      <c r="J11" s="24" t="s">
        <v>58</v>
      </c>
      <c r="L11" s="35">
        <v>1.25</v>
      </c>
      <c r="M11" s="36">
        <v>40</v>
      </c>
      <c r="N11" s="37">
        <v>1.38</v>
      </c>
      <c r="O11" s="1"/>
      <c r="P11" s="35">
        <v>2.5</v>
      </c>
      <c r="Q11" s="36">
        <v>40</v>
      </c>
      <c r="R11" s="37">
        <v>2.468</v>
      </c>
      <c r="T11" s="42">
        <v>1.25</v>
      </c>
      <c r="U11" s="9" t="s">
        <v>36</v>
      </c>
      <c r="V11" s="43">
        <v>1.2450000000000001</v>
      </c>
      <c r="X11" s="44">
        <v>1.25</v>
      </c>
      <c r="Y11" s="8" t="s">
        <v>36</v>
      </c>
      <c r="Z11" s="45">
        <v>1.3680000000000001</v>
      </c>
      <c r="AB11" s="44">
        <v>10</v>
      </c>
      <c r="AC11" s="33" t="s">
        <v>37</v>
      </c>
      <c r="AD11" s="45">
        <v>9.94</v>
      </c>
      <c r="AF11" s="44">
        <v>0.75</v>
      </c>
      <c r="AG11" s="33"/>
      <c r="AH11" s="45">
        <v>0.68</v>
      </c>
    </row>
    <row r="12" spans="2:34" ht="15.75" thickBot="1" x14ac:dyDescent="0.3">
      <c r="B12" s="25" t="s">
        <v>59</v>
      </c>
      <c r="C12" s="25">
        <v>4.6E-5</v>
      </c>
      <c r="D12" s="23"/>
      <c r="E12" s="25" t="s">
        <v>49</v>
      </c>
      <c r="F12" s="25" t="s">
        <v>60</v>
      </c>
      <c r="G12" s="25">
        <v>1</v>
      </c>
      <c r="I12" s="25" t="s">
        <v>61</v>
      </c>
      <c r="J12" s="25" t="s">
        <v>62</v>
      </c>
      <c r="L12" s="35">
        <v>1.5</v>
      </c>
      <c r="M12" s="36">
        <v>40</v>
      </c>
      <c r="N12" s="37">
        <v>1.61</v>
      </c>
      <c r="O12" s="1"/>
      <c r="P12" s="35">
        <v>3</v>
      </c>
      <c r="Q12" s="36">
        <v>40</v>
      </c>
      <c r="R12" s="37">
        <v>3.0680000000000001</v>
      </c>
      <c r="T12" s="38">
        <v>1.5</v>
      </c>
      <c r="U12" s="11" t="s">
        <v>36</v>
      </c>
      <c r="V12" s="39">
        <v>1.4810000000000001</v>
      </c>
      <c r="X12" s="40">
        <v>1.5</v>
      </c>
      <c r="Y12" s="8" t="s">
        <v>36</v>
      </c>
      <c r="Z12" s="41">
        <v>1.6</v>
      </c>
      <c r="AB12" s="46">
        <v>12</v>
      </c>
      <c r="AC12" s="33" t="s">
        <v>37</v>
      </c>
      <c r="AD12" s="47">
        <v>11.94</v>
      </c>
      <c r="AF12" s="46">
        <v>0.81299999999999994</v>
      </c>
      <c r="AG12" s="33"/>
      <c r="AH12" s="47">
        <v>0.68300000000000005</v>
      </c>
    </row>
    <row r="13" spans="2:34" ht="15.75" thickBot="1" x14ac:dyDescent="0.3">
      <c r="B13" s="24" t="s">
        <v>63</v>
      </c>
      <c r="C13" s="24">
        <v>1.2E-4</v>
      </c>
      <c r="D13" s="23"/>
      <c r="E13" s="48" t="s">
        <v>53</v>
      </c>
      <c r="F13" s="24"/>
      <c r="G13" s="48">
        <v>1</v>
      </c>
      <c r="I13" s="48" t="s">
        <v>64</v>
      </c>
      <c r="J13" s="48" t="s">
        <v>65</v>
      </c>
      <c r="L13" s="35">
        <v>2</v>
      </c>
      <c r="M13" s="36">
        <v>40</v>
      </c>
      <c r="N13" s="37">
        <v>2.0670000000000002</v>
      </c>
      <c r="O13" s="1"/>
      <c r="P13" s="35">
        <v>4</v>
      </c>
      <c r="Q13" s="36">
        <v>40</v>
      </c>
      <c r="R13" s="37">
        <v>4.0259999999999998</v>
      </c>
      <c r="T13" s="42">
        <v>2</v>
      </c>
      <c r="U13" s="9" t="s">
        <v>36</v>
      </c>
      <c r="V13" s="43">
        <v>1.9590000000000001</v>
      </c>
      <c r="X13" s="44">
        <v>2</v>
      </c>
      <c r="Y13" s="8" t="s">
        <v>36</v>
      </c>
      <c r="Z13" s="45">
        <v>2.0630000000000002</v>
      </c>
      <c r="AB13" s="32">
        <v>2</v>
      </c>
      <c r="AC13" s="33" t="s">
        <v>66</v>
      </c>
      <c r="AD13" s="34">
        <v>2</v>
      </c>
      <c r="AF13" s="32">
        <v>0.875</v>
      </c>
      <c r="AG13" s="33"/>
      <c r="AH13" s="34">
        <v>0.77700000000000002</v>
      </c>
    </row>
    <row r="14" spans="2:34" ht="15.75" thickBot="1" x14ac:dyDescent="0.3">
      <c r="B14" s="25" t="s">
        <v>67</v>
      </c>
      <c r="C14" s="25">
        <v>1.4999999999999999E-4</v>
      </c>
      <c r="D14" s="23"/>
      <c r="E14" s="6" t="s">
        <v>57</v>
      </c>
      <c r="F14" s="25"/>
      <c r="G14" s="6">
        <v>0.04</v>
      </c>
      <c r="I14" s="6" t="s">
        <v>68</v>
      </c>
      <c r="J14" s="6" t="s">
        <v>69</v>
      </c>
      <c r="L14" s="35">
        <v>2.5</v>
      </c>
      <c r="M14" s="36">
        <v>40</v>
      </c>
      <c r="N14" s="37">
        <v>2.4689999999999999</v>
      </c>
      <c r="O14" s="1"/>
      <c r="P14" s="35">
        <v>5</v>
      </c>
      <c r="Q14" s="36">
        <v>40</v>
      </c>
      <c r="R14" s="37">
        <v>5.0469999999999997</v>
      </c>
      <c r="T14" s="38">
        <v>2.5</v>
      </c>
      <c r="U14" s="11" t="s">
        <v>36</v>
      </c>
      <c r="V14" s="39">
        <v>2.4350000000000001</v>
      </c>
      <c r="X14" s="40">
        <v>2.5</v>
      </c>
      <c r="Y14" s="8" t="s">
        <v>36</v>
      </c>
      <c r="Z14" s="41">
        <v>2.5009999999999999</v>
      </c>
      <c r="AB14" s="40">
        <v>3</v>
      </c>
      <c r="AC14" s="33" t="s">
        <v>66</v>
      </c>
      <c r="AD14" s="41">
        <v>3</v>
      </c>
      <c r="AF14" s="40">
        <v>0.93799999999999994</v>
      </c>
      <c r="AG14" s="33"/>
      <c r="AH14" s="41">
        <v>0.748</v>
      </c>
    </row>
    <row r="15" spans="2:34" ht="15.75" thickBot="1" x14ac:dyDescent="0.3">
      <c r="B15" s="24" t="s">
        <v>70</v>
      </c>
      <c r="C15" s="24">
        <v>2.5999999999999998E-4</v>
      </c>
      <c r="D15" s="23"/>
      <c r="E15" s="48" t="s">
        <v>61</v>
      </c>
      <c r="F15" s="24"/>
      <c r="G15" s="48">
        <v>0.04</v>
      </c>
      <c r="I15" s="48" t="s">
        <v>71</v>
      </c>
      <c r="J15" s="48" t="s">
        <v>72</v>
      </c>
      <c r="L15" s="35">
        <v>3</v>
      </c>
      <c r="M15" s="36">
        <v>40</v>
      </c>
      <c r="N15" s="37">
        <v>3.0680000000000001</v>
      </c>
      <c r="O15" s="1"/>
      <c r="P15" s="35">
        <v>6</v>
      </c>
      <c r="Q15" s="36">
        <v>40</v>
      </c>
      <c r="R15" s="37">
        <v>6.0650000000000004</v>
      </c>
      <c r="T15" s="42">
        <v>3</v>
      </c>
      <c r="U15" s="9" t="s">
        <v>36</v>
      </c>
      <c r="V15" s="43">
        <v>2.907</v>
      </c>
      <c r="X15" s="44">
        <v>3</v>
      </c>
      <c r="Y15" s="8" t="s">
        <v>36</v>
      </c>
      <c r="Z15" s="45">
        <v>3.0619999999999998</v>
      </c>
      <c r="AB15" s="44">
        <v>4</v>
      </c>
      <c r="AC15" s="33" t="s">
        <v>66</v>
      </c>
      <c r="AD15" s="45">
        <v>4</v>
      </c>
      <c r="AF15" s="44">
        <v>1</v>
      </c>
      <c r="AG15" s="33"/>
      <c r="AH15" s="45">
        <v>0.90200000000000002</v>
      </c>
    </row>
    <row r="16" spans="2:34" ht="15.75" thickBot="1" x14ac:dyDescent="0.3">
      <c r="B16" s="25" t="s">
        <v>73</v>
      </c>
      <c r="C16" s="25">
        <v>1.8000000000000001E-4</v>
      </c>
      <c r="D16" s="23"/>
      <c r="E16" s="6" t="s">
        <v>64</v>
      </c>
      <c r="F16" s="25" t="s">
        <v>74</v>
      </c>
      <c r="G16" s="6">
        <v>0.17</v>
      </c>
      <c r="I16" s="6" t="s">
        <v>75</v>
      </c>
      <c r="J16" s="6" t="s">
        <v>76</v>
      </c>
      <c r="L16" s="35">
        <v>3.5</v>
      </c>
      <c r="M16" s="36">
        <v>40</v>
      </c>
      <c r="N16" s="37">
        <v>3.548</v>
      </c>
      <c r="O16" s="1"/>
      <c r="P16" s="35">
        <v>8</v>
      </c>
      <c r="Q16" s="36">
        <v>40</v>
      </c>
      <c r="R16" s="37">
        <v>7.9809999999999999</v>
      </c>
      <c r="T16" s="38">
        <v>3.5</v>
      </c>
      <c r="U16" s="11" t="s">
        <v>36</v>
      </c>
      <c r="V16" s="39">
        <v>3.3849999999999998</v>
      </c>
      <c r="X16" s="40">
        <v>3.5</v>
      </c>
      <c r="Y16" s="8" t="s">
        <v>36</v>
      </c>
      <c r="Z16" s="41">
        <v>3.5</v>
      </c>
      <c r="AB16" s="40">
        <v>5</v>
      </c>
      <c r="AC16" s="33" t="s">
        <v>66</v>
      </c>
      <c r="AD16" s="41">
        <v>5</v>
      </c>
      <c r="AF16" s="40">
        <v>1.0629999999999999</v>
      </c>
      <c r="AG16" s="33"/>
      <c r="AH16" s="41">
        <v>0.93300000000000005</v>
      </c>
    </row>
    <row r="17" spans="1:34" ht="15.75" thickBot="1" x14ac:dyDescent="0.3">
      <c r="B17" s="24" t="s">
        <v>77</v>
      </c>
      <c r="C17" s="24">
        <f>(0.0003+0.0009)/2</f>
        <v>5.9999999999999995E-4</v>
      </c>
      <c r="D17" s="23"/>
      <c r="E17" s="48" t="s">
        <v>64</v>
      </c>
      <c r="F17" s="24" t="s">
        <v>78</v>
      </c>
      <c r="G17" s="48">
        <v>0.9</v>
      </c>
      <c r="I17" s="48" t="s">
        <v>79</v>
      </c>
      <c r="J17" s="48" t="s">
        <v>80</v>
      </c>
      <c r="L17" s="35">
        <v>4</v>
      </c>
      <c r="M17" s="36">
        <v>40</v>
      </c>
      <c r="N17" s="37">
        <v>4.0259999999999998</v>
      </c>
      <c r="O17" s="1"/>
      <c r="P17" s="35">
        <v>10</v>
      </c>
      <c r="Q17" s="36">
        <v>40</v>
      </c>
      <c r="R17" s="37">
        <v>10.02</v>
      </c>
      <c r="T17" s="42">
        <v>4</v>
      </c>
      <c r="U17" s="9" t="s">
        <v>36</v>
      </c>
      <c r="V17" s="43">
        <v>3.8570000000000002</v>
      </c>
      <c r="X17" s="44">
        <v>4</v>
      </c>
      <c r="Y17" s="8" t="s">
        <v>36</v>
      </c>
      <c r="Z17" s="45">
        <v>4</v>
      </c>
      <c r="AB17" s="44">
        <v>6</v>
      </c>
      <c r="AC17" s="33" t="s">
        <v>66</v>
      </c>
      <c r="AD17" s="45">
        <v>6</v>
      </c>
      <c r="AF17" s="44">
        <v>1.125</v>
      </c>
      <c r="AG17" s="33"/>
      <c r="AH17" s="45">
        <v>1.0269999999999999</v>
      </c>
    </row>
    <row r="18" spans="1:34" ht="15.75" thickBot="1" x14ac:dyDescent="0.3">
      <c r="B18" s="25" t="s">
        <v>81</v>
      </c>
      <c r="C18" s="25">
        <f>(0.0009+0.009)/2</f>
        <v>4.9499999999999995E-3</v>
      </c>
      <c r="D18" s="23"/>
      <c r="E18" s="6" t="s">
        <v>64</v>
      </c>
      <c r="F18" s="25" t="s">
        <v>82</v>
      </c>
      <c r="G18" s="6">
        <v>4.5</v>
      </c>
      <c r="I18" s="6" t="s">
        <v>83</v>
      </c>
      <c r="J18" s="6" t="s">
        <v>84</v>
      </c>
      <c r="L18" s="35">
        <v>5</v>
      </c>
      <c r="M18" s="36">
        <v>40</v>
      </c>
      <c r="N18" s="37">
        <v>5.0469999999999997</v>
      </c>
      <c r="O18" s="1"/>
      <c r="P18" s="35">
        <v>12</v>
      </c>
      <c r="Q18" s="36">
        <v>40</v>
      </c>
      <c r="R18" s="37">
        <v>11.938000000000001</v>
      </c>
      <c r="T18" s="38">
        <v>5</v>
      </c>
      <c r="U18" s="11" t="s">
        <v>36</v>
      </c>
      <c r="V18" s="39">
        <v>4.8049999999999997</v>
      </c>
      <c r="X18" s="40">
        <v>5</v>
      </c>
      <c r="Y18" s="8" t="s">
        <v>36</v>
      </c>
      <c r="Z18" s="41">
        <v>5.0620000000000003</v>
      </c>
      <c r="AB18" s="40">
        <v>8</v>
      </c>
      <c r="AC18" s="33" t="s">
        <v>66</v>
      </c>
      <c r="AD18" s="41">
        <v>8</v>
      </c>
      <c r="AF18" s="40">
        <v>1.1879999999999999</v>
      </c>
      <c r="AG18" s="33"/>
      <c r="AH18" s="41">
        <v>1.0580000000000001</v>
      </c>
    </row>
    <row r="19" spans="1:34" ht="15.75" thickBot="1" x14ac:dyDescent="0.3">
      <c r="A19" s="23"/>
      <c r="B19" s="102" t="s">
        <v>85</v>
      </c>
      <c r="C19" s="102"/>
      <c r="D19" s="23"/>
      <c r="E19" s="48" t="s">
        <v>64</v>
      </c>
      <c r="F19" s="24" t="s">
        <v>86</v>
      </c>
      <c r="G19" s="48">
        <v>24</v>
      </c>
      <c r="I19" s="48" t="s">
        <v>87</v>
      </c>
      <c r="J19" s="48" t="s">
        <v>88</v>
      </c>
      <c r="L19" s="35">
        <v>6</v>
      </c>
      <c r="M19" s="36">
        <v>40</v>
      </c>
      <c r="N19" s="37">
        <v>6.0650000000000004</v>
      </c>
      <c r="O19" s="1"/>
      <c r="P19" s="35">
        <v>14</v>
      </c>
      <c r="Q19" s="36">
        <v>40</v>
      </c>
      <c r="R19" s="37">
        <v>13.124000000000001</v>
      </c>
      <c r="T19" s="42">
        <v>6</v>
      </c>
      <c r="U19" s="9" t="s">
        <v>36</v>
      </c>
      <c r="V19" s="43">
        <v>5.7409999999999997</v>
      </c>
      <c r="X19" s="44">
        <v>6</v>
      </c>
      <c r="Y19" s="8" t="s">
        <v>36</v>
      </c>
      <c r="Z19" s="45">
        <v>6.125</v>
      </c>
      <c r="AB19" s="44">
        <v>10</v>
      </c>
      <c r="AC19" s="33" t="s">
        <v>66</v>
      </c>
      <c r="AD19" s="45">
        <v>10</v>
      </c>
      <c r="AF19" s="44">
        <v>1.25</v>
      </c>
      <c r="AG19" s="33"/>
      <c r="AH19" s="45">
        <v>1.1519999999999999</v>
      </c>
    </row>
    <row r="20" spans="1:34" ht="15.75" thickBot="1" x14ac:dyDescent="0.3">
      <c r="A20" s="23"/>
      <c r="B20" s="23" t="s">
        <v>89</v>
      </c>
      <c r="C20" s="23"/>
      <c r="D20" s="23"/>
      <c r="E20" s="6" t="s">
        <v>68</v>
      </c>
      <c r="F20" s="25" t="s">
        <v>74</v>
      </c>
      <c r="G20" s="6">
        <v>2.2999999999999998</v>
      </c>
      <c r="I20" s="6" t="s">
        <v>90</v>
      </c>
      <c r="J20" s="6" t="s">
        <v>91</v>
      </c>
      <c r="L20" s="49">
        <v>8</v>
      </c>
      <c r="M20" s="50">
        <v>40</v>
      </c>
      <c r="N20" s="51">
        <v>7.9809999999999999</v>
      </c>
      <c r="O20" s="1"/>
      <c r="P20" s="49">
        <v>16</v>
      </c>
      <c r="Q20" s="50">
        <v>40</v>
      </c>
      <c r="R20" s="51">
        <v>15</v>
      </c>
      <c r="T20" s="38">
        <v>8</v>
      </c>
      <c r="U20" s="11" t="s">
        <v>36</v>
      </c>
      <c r="V20" s="39">
        <v>7.5830000000000002</v>
      </c>
      <c r="X20" s="52">
        <v>8</v>
      </c>
      <c r="Y20" s="8" t="s">
        <v>36</v>
      </c>
      <c r="Z20" s="53">
        <v>8.0009999999999994</v>
      </c>
      <c r="AB20" s="54">
        <v>12</v>
      </c>
      <c r="AC20" s="33" t="s">
        <v>66</v>
      </c>
      <c r="AD20" s="55">
        <v>12</v>
      </c>
      <c r="AF20" s="54">
        <v>1.3129999999999999</v>
      </c>
      <c r="AG20" s="33"/>
      <c r="AH20" s="55">
        <v>1.1830000000000001</v>
      </c>
    </row>
    <row r="21" spans="1:34" ht="15.75" thickBot="1" x14ac:dyDescent="0.3">
      <c r="A21" s="23"/>
      <c r="B21" s="23"/>
      <c r="C21" s="23"/>
      <c r="D21" s="23"/>
      <c r="E21" s="48" t="s">
        <v>68</v>
      </c>
      <c r="F21" s="24" t="s">
        <v>78</v>
      </c>
      <c r="G21" s="48">
        <v>2.6</v>
      </c>
      <c r="I21" s="48" t="s">
        <v>92</v>
      </c>
      <c r="J21" s="48" t="s">
        <v>93</v>
      </c>
      <c r="L21" s="26">
        <v>0.125</v>
      </c>
      <c r="M21" s="27">
        <v>80</v>
      </c>
      <c r="N21" s="28">
        <v>0.215</v>
      </c>
      <c r="O21" s="1"/>
      <c r="P21" s="26">
        <f>P5</f>
        <v>0.5</v>
      </c>
      <c r="Q21" s="27">
        <v>80</v>
      </c>
      <c r="R21" s="28">
        <v>0.54600000000000004</v>
      </c>
      <c r="T21" s="103" t="s">
        <v>94</v>
      </c>
      <c r="U21" s="104"/>
      <c r="V21" s="105"/>
      <c r="X21" s="44">
        <v>10</v>
      </c>
      <c r="Y21" s="8" t="s">
        <v>36</v>
      </c>
      <c r="Z21" s="45">
        <v>10.02</v>
      </c>
      <c r="AA21" s="23"/>
      <c r="AB21" s="23"/>
      <c r="AC21" s="23"/>
      <c r="AD21" s="23"/>
      <c r="AE21" s="23"/>
      <c r="AF21" s="32">
        <v>1.375</v>
      </c>
      <c r="AG21" s="33"/>
      <c r="AH21" s="34">
        <v>1.2769999999999999</v>
      </c>
    </row>
    <row r="22" spans="1:34" ht="15.75" thickBot="1" x14ac:dyDescent="0.3">
      <c r="A22" s="23"/>
      <c r="B22" s="23"/>
      <c r="C22" s="23"/>
      <c r="D22" s="23"/>
      <c r="E22" s="6" t="s">
        <v>68</v>
      </c>
      <c r="F22" s="25" t="s">
        <v>82</v>
      </c>
      <c r="G22" s="6">
        <v>4.3</v>
      </c>
      <c r="I22" s="6" t="s">
        <v>95</v>
      </c>
      <c r="J22" s="6" t="s">
        <v>96</v>
      </c>
      <c r="L22" s="35">
        <v>0.25</v>
      </c>
      <c r="M22" s="36">
        <v>80</v>
      </c>
      <c r="N22" s="37">
        <v>0.30199999999999999</v>
      </c>
      <c r="O22" s="1"/>
      <c r="P22" s="35">
        <f t="shared" ref="P22:P36" si="0">P6</f>
        <v>0.75</v>
      </c>
      <c r="Q22" s="36">
        <v>80</v>
      </c>
      <c r="R22" s="37">
        <v>0.74199999999999999</v>
      </c>
      <c r="T22" s="100" t="s">
        <v>97</v>
      </c>
      <c r="U22" s="100"/>
      <c r="V22" s="100"/>
      <c r="X22" s="56">
        <v>12</v>
      </c>
      <c r="Y22" s="10" t="s">
        <v>36</v>
      </c>
      <c r="Z22" s="57">
        <v>12</v>
      </c>
      <c r="AA22" s="23"/>
      <c r="AB22" s="23"/>
      <c r="AC22" s="23"/>
      <c r="AD22" s="23"/>
      <c r="AE22" s="23"/>
      <c r="AF22" s="40">
        <v>1.4379999999999999</v>
      </c>
      <c r="AG22" s="33"/>
      <c r="AH22" s="41">
        <v>1.1259999999999999</v>
      </c>
    </row>
    <row r="23" spans="1:34" ht="15.75" thickBot="1" x14ac:dyDescent="0.3">
      <c r="A23" s="23"/>
      <c r="B23" s="23"/>
      <c r="C23" s="23"/>
      <c r="D23" s="23"/>
      <c r="E23" s="48" t="s">
        <v>68</v>
      </c>
      <c r="F23" s="24" t="s">
        <v>86</v>
      </c>
      <c r="G23" s="48">
        <v>21</v>
      </c>
      <c r="I23" s="48" t="s">
        <v>98</v>
      </c>
      <c r="J23" s="48" t="s">
        <v>99</v>
      </c>
      <c r="L23" s="35">
        <v>0.375</v>
      </c>
      <c r="M23" s="36">
        <v>80</v>
      </c>
      <c r="N23" s="37">
        <v>0.42299999999999999</v>
      </c>
      <c r="O23" s="1"/>
      <c r="P23" s="35">
        <f t="shared" si="0"/>
        <v>1</v>
      </c>
      <c r="Q23" s="36">
        <v>80</v>
      </c>
      <c r="R23" s="37">
        <v>0.95699999999999996</v>
      </c>
      <c r="T23" s="14" t="s">
        <v>28</v>
      </c>
      <c r="U23" s="13" t="s">
        <v>31</v>
      </c>
      <c r="V23" s="17" t="s">
        <v>30</v>
      </c>
      <c r="AA23" s="23"/>
      <c r="AB23" s="23"/>
      <c r="AC23" s="23"/>
      <c r="AD23" s="23"/>
      <c r="AE23" s="23"/>
      <c r="AF23" s="44">
        <v>1.5</v>
      </c>
      <c r="AG23" s="33"/>
      <c r="AH23" s="45">
        <v>1.4019999999999999</v>
      </c>
    </row>
    <row r="24" spans="1:34" ht="15.75" thickBot="1" x14ac:dyDescent="0.3">
      <c r="A24" s="23"/>
      <c r="B24" s="23"/>
      <c r="C24" s="23"/>
      <c r="D24" s="23"/>
      <c r="E24" s="6" t="s">
        <v>71</v>
      </c>
      <c r="F24" s="25" t="s">
        <v>74</v>
      </c>
      <c r="G24" s="6">
        <v>6</v>
      </c>
      <c r="I24" s="6" t="s">
        <v>100</v>
      </c>
      <c r="J24" s="6" t="s">
        <v>101</v>
      </c>
      <c r="L24" s="35">
        <v>0.5</v>
      </c>
      <c r="M24" s="36">
        <v>80</v>
      </c>
      <c r="N24" s="37">
        <v>0.54600000000000004</v>
      </c>
      <c r="O24" s="1"/>
      <c r="P24" s="35">
        <f t="shared" si="0"/>
        <v>1.25</v>
      </c>
      <c r="Q24" s="36">
        <v>80</v>
      </c>
      <c r="R24" s="37">
        <v>0.1278</v>
      </c>
      <c r="T24" s="29">
        <v>0.5</v>
      </c>
      <c r="U24" s="30" t="s">
        <v>102</v>
      </c>
      <c r="V24" s="31">
        <v>0.876</v>
      </c>
      <c r="AA24" s="23"/>
      <c r="AB24" s="23"/>
      <c r="AC24" s="23"/>
      <c r="AD24" s="23"/>
      <c r="AE24" s="23"/>
      <c r="AF24" s="40">
        <v>1.5629999999999999</v>
      </c>
      <c r="AG24" s="33"/>
      <c r="AH24" s="41">
        <v>1.4330000000000001</v>
      </c>
    </row>
    <row r="25" spans="1:34" ht="15.75" thickBot="1" x14ac:dyDescent="0.3">
      <c r="A25" s="23"/>
      <c r="B25" s="23"/>
      <c r="C25" s="23"/>
      <c r="D25" s="23"/>
      <c r="E25" s="48" t="s">
        <v>71</v>
      </c>
      <c r="F25" s="24" t="s">
        <v>82</v>
      </c>
      <c r="G25" s="48">
        <v>9.5</v>
      </c>
      <c r="L25" s="35">
        <v>0.75</v>
      </c>
      <c r="M25" s="36">
        <v>80</v>
      </c>
      <c r="N25" s="37">
        <v>0.74199999999999999</v>
      </c>
      <c r="O25" s="1"/>
      <c r="P25" s="35">
        <f t="shared" si="0"/>
        <v>1.5</v>
      </c>
      <c r="Q25" s="36">
        <v>80</v>
      </c>
      <c r="R25" s="37">
        <v>1.5</v>
      </c>
      <c r="T25" s="38">
        <v>0.5</v>
      </c>
      <c r="U25" s="11" t="s">
        <v>103</v>
      </c>
      <c r="V25" s="39">
        <v>1.012</v>
      </c>
      <c r="AA25" s="23"/>
      <c r="AB25" s="23"/>
      <c r="AC25" s="23"/>
      <c r="AD25" s="23"/>
      <c r="AE25" s="23"/>
      <c r="AF25" s="44">
        <v>1.625</v>
      </c>
      <c r="AG25" s="33"/>
      <c r="AH25" s="45">
        <v>1.5089999999999999</v>
      </c>
    </row>
    <row r="26" spans="1:34" ht="15.75" thickBot="1" x14ac:dyDescent="0.3">
      <c r="A26" s="23"/>
      <c r="B26" s="23"/>
      <c r="C26" s="23"/>
      <c r="D26" s="23"/>
      <c r="E26" s="6" t="s">
        <v>75</v>
      </c>
      <c r="F26" s="25" t="s">
        <v>74</v>
      </c>
      <c r="G26" s="6">
        <v>6</v>
      </c>
      <c r="L26" s="35">
        <v>1</v>
      </c>
      <c r="M26" s="36">
        <v>80</v>
      </c>
      <c r="N26" s="37">
        <v>0.95699999999999996</v>
      </c>
      <c r="O26" s="1"/>
      <c r="P26" s="35">
        <f t="shared" si="0"/>
        <v>2</v>
      </c>
      <c r="Q26" s="36">
        <v>80</v>
      </c>
      <c r="R26" s="37">
        <v>1.9390000000000001</v>
      </c>
      <c r="T26" s="42">
        <v>0.625</v>
      </c>
      <c r="U26" s="9" t="s">
        <v>104</v>
      </c>
      <c r="V26" s="43">
        <v>1.0189999999999999</v>
      </c>
      <c r="AA26" s="23"/>
      <c r="AB26" s="23"/>
      <c r="AC26" s="23"/>
      <c r="AD26" s="23"/>
      <c r="AE26" s="23"/>
      <c r="AF26" s="40">
        <v>1.6879999999999999</v>
      </c>
      <c r="AG26" s="33"/>
      <c r="AH26" s="41">
        <v>1.448</v>
      </c>
    </row>
    <row r="27" spans="1:34" ht="15.75" thickBot="1" x14ac:dyDescent="0.3">
      <c r="A27" s="23"/>
      <c r="B27" s="23"/>
      <c r="C27" s="23"/>
      <c r="D27" s="23"/>
      <c r="E27" s="48" t="s">
        <v>75</v>
      </c>
      <c r="F27" s="24" t="s">
        <v>82</v>
      </c>
      <c r="G27" s="48">
        <v>8.5</v>
      </c>
      <c r="L27" s="35">
        <v>1.25</v>
      </c>
      <c r="M27" s="36">
        <v>80</v>
      </c>
      <c r="N27" s="37">
        <v>1.278</v>
      </c>
      <c r="O27" s="1"/>
      <c r="P27" s="35">
        <f t="shared" si="0"/>
        <v>2.5</v>
      </c>
      <c r="Q27" s="36">
        <v>80</v>
      </c>
      <c r="R27" s="37">
        <v>2.323</v>
      </c>
      <c r="T27" s="38">
        <v>0.625</v>
      </c>
      <c r="U27" s="11" t="s">
        <v>102</v>
      </c>
      <c r="V27" s="39">
        <v>1.0820000000000001</v>
      </c>
      <c r="AA27" s="23"/>
      <c r="AB27" s="23"/>
      <c r="AC27" s="23"/>
      <c r="AD27" s="23"/>
      <c r="AE27" s="23"/>
      <c r="AF27" s="44">
        <v>1.75</v>
      </c>
      <c r="AG27" s="33"/>
      <c r="AH27" s="45">
        <v>1.62</v>
      </c>
    </row>
    <row r="28" spans="1:34" ht="15.75" thickBot="1" x14ac:dyDescent="0.3">
      <c r="A28" s="23"/>
      <c r="B28" s="23"/>
      <c r="C28" s="23"/>
      <c r="D28" s="23"/>
      <c r="E28" s="6" t="s">
        <v>79</v>
      </c>
      <c r="F28" s="25" t="s">
        <v>74</v>
      </c>
      <c r="G28" s="6">
        <v>9</v>
      </c>
      <c r="L28" s="35">
        <v>1.5</v>
      </c>
      <c r="M28" s="36">
        <v>80</v>
      </c>
      <c r="N28" s="37">
        <v>1.5</v>
      </c>
      <c r="O28" s="1"/>
      <c r="P28" s="35">
        <f t="shared" si="0"/>
        <v>3</v>
      </c>
      <c r="Q28" s="36">
        <v>80</v>
      </c>
      <c r="R28" s="37">
        <v>2.9</v>
      </c>
      <c r="T28" s="42">
        <v>0.625</v>
      </c>
      <c r="U28" s="9" t="s">
        <v>103</v>
      </c>
      <c r="V28" s="43">
        <v>1.137</v>
      </c>
      <c r="AA28" s="23"/>
      <c r="AB28" s="23"/>
      <c r="AC28" s="23"/>
      <c r="AD28" s="23"/>
      <c r="AE28" s="23"/>
      <c r="AF28" s="46">
        <v>1.875</v>
      </c>
      <c r="AG28" s="33"/>
      <c r="AH28" s="47">
        <v>1.7450000000000001</v>
      </c>
    </row>
    <row r="29" spans="1:34" ht="15.75" thickBot="1" x14ac:dyDescent="0.3">
      <c r="A29" s="23"/>
      <c r="B29" s="23"/>
      <c r="C29" s="23"/>
      <c r="D29" s="23"/>
      <c r="E29" s="48" t="s">
        <v>79</v>
      </c>
      <c r="F29" s="24" t="s">
        <v>78</v>
      </c>
      <c r="G29" s="48">
        <v>13</v>
      </c>
      <c r="L29" s="35">
        <v>2</v>
      </c>
      <c r="M29" s="36">
        <v>80</v>
      </c>
      <c r="N29" s="37">
        <v>1.9390000000000001</v>
      </c>
      <c r="O29" s="1"/>
      <c r="P29" s="35">
        <f t="shared" si="0"/>
        <v>4</v>
      </c>
      <c r="Q29" s="36">
        <v>80</v>
      </c>
      <c r="R29" s="37">
        <v>3.8260000000000001</v>
      </c>
      <c r="T29" s="38">
        <v>0.75</v>
      </c>
      <c r="U29" s="9" t="s">
        <v>104</v>
      </c>
      <c r="V29" s="39">
        <v>1.1559999999999999</v>
      </c>
      <c r="AA29" s="23"/>
      <c r="AB29" s="23"/>
      <c r="AC29" s="23"/>
      <c r="AD29" s="23"/>
      <c r="AE29" s="23"/>
      <c r="AF29" s="32">
        <v>2</v>
      </c>
      <c r="AG29" s="33"/>
      <c r="AH29" s="34">
        <v>1.343</v>
      </c>
    </row>
    <row r="30" spans="1:34" ht="15.75" thickBot="1" x14ac:dyDescent="0.3">
      <c r="A30" s="23"/>
      <c r="B30" s="23"/>
      <c r="C30" s="23"/>
      <c r="D30" s="23"/>
      <c r="E30" s="6" t="s">
        <v>79</v>
      </c>
      <c r="F30" s="25" t="s">
        <v>82</v>
      </c>
      <c r="G30" s="6">
        <v>36</v>
      </c>
      <c r="L30" s="35">
        <v>2.5</v>
      </c>
      <c r="M30" s="36">
        <v>80</v>
      </c>
      <c r="N30" s="37">
        <v>2.323</v>
      </c>
      <c r="O30" s="1"/>
      <c r="P30" s="35">
        <f t="shared" si="0"/>
        <v>5</v>
      </c>
      <c r="Q30" s="36">
        <v>80</v>
      </c>
      <c r="R30" s="37">
        <v>4.8129999999999997</v>
      </c>
      <c r="T30" s="42">
        <v>0.75</v>
      </c>
      <c r="U30" s="11" t="s">
        <v>102</v>
      </c>
      <c r="V30" s="43">
        <v>1.212</v>
      </c>
      <c r="AA30" s="23"/>
      <c r="AB30" s="23"/>
      <c r="AC30" s="23"/>
      <c r="AD30" s="23"/>
      <c r="AE30" s="23"/>
      <c r="AF30" s="40">
        <v>2.125</v>
      </c>
      <c r="AG30" s="33"/>
      <c r="AH30" s="41">
        <v>1.43</v>
      </c>
    </row>
    <row r="31" spans="1:34" ht="15.75" thickBot="1" x14ac:dyDescent="0.3">
      <c r="A31" s="23"/>
      <c r="B31" s="23"/>
      <c r="C31" s="23"/>
      <c r="D31" s="23"/>
      <c r="E31" s="48" t="s">
        <v>79</v>
      </c>
      <c r="F31" s="24" t="s">
        <v>86</v>
      </c>
      <c r="G31" s="48">
        <v>112</v>
      </c>
      <c r="L31" s="35">
        <v>3</v>
      </c>
      <c r="M31" s="36">
        <v>80</v>
      </c>
      <c r="N31" s="37">
        <v>2.9</v>
      </c>
      <c r="O31" s="1"/>
      <c r="P31" s="35">
        <f t="shared" si="0"/>
        <v>6</v>
      </c>
      <c r="Q31" s="36">
        <v>80</v>
      </c>
      <c r="R31" s="37">
        <v>5.7610000000000001</v>
      </c>
      <c r="T31" s="38">
        <v>0.75</v>
      </c>
      <c r="U31" s="9" t="s">
        <v>103</v>
      </c>
      <c r="V31" s="39">
        <v>1.3360000000000001</v>
      </c>
      <c r="AA31" s="23"/>
      <c r="AB31" s="23"/>
      <c r="AC31" s="23"/>
      <c r="AD31" s="23"/>
      <c r="AE31" s="23"/>
      <c r="AF31" s="44">
        <v>2.25</v>
      </c>
      <c r="AG31" s="33"/>
      <c r="AH31" s="45">
        <v>1.5169999999999999</v>
      </c>
    </row>
    <row r="32" spans="1:34" ht="15.75" thickBot="1" x14ac:dyDescent="0.3">
      <c r="A32" s="23"/>
      <c r="B32" s="23"/>
      <c r="C32" s="23"/>
      <c r="D32" s="23"/>
      <c r="E32" s="6" t="s">
        <v>83</v>
      </c>
      <c r="F32" s="25" t="s">
        <v>74</v>
      </c>
      <c r="G32" s="6">
        <v>2</v>
      </c>
      <c r="L32" s="35">
        <v>3.5</v>
      </c>
      <c r="M32" s="36">
        <v>80</v>
      </c>
      <c r="N32" s="37">
        <v>3.3639999999999999</v>
      </c>
      <c r="O32" s="1"/>
      <c r="P32" s="35">
        <f t="shared" si="0"/>
        <v>8</v>
      </c>
      <c r="Q32" s="36">
        <v>80</v>
      </c>
      <c r="R32" s="37">
        <v>7.625</v>
      </c>
      <c r="T32" s="42">
        <v>1</v>
      </c>
      <c r="U32" s="9" t="s">
        <v>104</v>
      </c>
      <c r="V32" s="43">
        <v>1.4279999999999999</v>
      </c>
      <c r="AA32" s="23"/>
      <c r="AB32" s="23"/>
      <c r="AC32" s="23"/>
      <c r="AD32" s="23"/>
      <c r="AE32" s="23"/>
      <c r="AF32" s="40">
        <v>2.375</v>
      </c>
      <c r="AG32" s="33"/>
      <c r="AH32" s="41">
        <v>1.6040000000000001</v>
      </c>
    </row>
    <row r="33" spans="1:34" ht="15.75" thickBot="1" x14ac:dyDescent="0.3">
      <c r="A33" s="23"/>
      <c r="B33" s="23"/>
      <c r="C33" s="23"/>
      <c r="D33" s="23"/>
      <c r="E33" s="48" t="s">
        <v>87</v>
      </c>
      <c r="F33" s="24" t="s">
        <v>74</v>
      </c>
      <c r="G33" s="48">
        <v>3</v>
      </c>
      <c r="L33" s="35">
        <v>4</v>
      </c>
      <c r="M33" s="36">
        <v>80</v>
      </c>
      <c r="N33" s="37">
        <v>3.8260000000000001</v>
      </c>
      <c r="O33" s="1"/>
      <c r="P33" s="35">
        <f t="shared" si="0"/>
        <v>10</v>
      </c>
      <c r="Q33" s="36">
        <v>80</v>
      </c>
      <c r="R33" s="37">
        <v>9.5640000000000001</v>
      </c>
      <c r="T33" s="38">
        <v>1</v>
      </c>
      <c r="U33" s="11" t="s">
        <v>102</v>
      </c>
      <c r="V33" s="39">
        <v>1.492</v>
      </c>
      <c r="AA33" s="23"/>
      <c r="AB33" s="23"/>
      <c r="AC33" s="23"/>
      <c r="AD33" s="23"/>
      <c r="AE33" s="23"/>
      <c r="AF33" s="44">
        <v>2.5</v>
      </c>
      <c r="AG33" s="33"/>
      <c r="AH33" s="45">
        <v>1.69</v>
      </c>
    </row>
    <row r="34" spans="1:34" ht="15.75" thickBot="1" x14ac:dyDescent="0.3">
      <c r="E34" s="6" t="s">
        <v>90</v>
      </c>
      <c r="F34" s="25" t="s">
        <v>105</v>
      </c>
      <c r="G34" s="6">
        <v>0.05</v>
      </c>
      <c r="L34" s="35">
        <v>5</v>
      </c>
      <c r="M34" s="36">
        <v>80</v>
      </c>
      <c r="N34" s="37">
        <v>4.8122999999999996</v>
      </c>
      <c r="O34" s="1"/>
      <c r="P34" s="35">
        <f t="shared" si="0"/>
        <v>12</v>
      </c>
      <c r="Q34" s="36">
        <v>80</v>
      </c>
      <c r="R34" s="37">
        <v>11.375999999999999</v>
      </c>
      <c r="T34" s="42">
        <v>1</v>
      </c>
      <c r="U34" s="9" t="s">
        <v>103</v>
      </c>
      <c r="V34" s="43">
        <v>1.5960000000000001</v>
      </c>
      <c r="AF34" s="40">
        <v>2.625</v>
      </c>
      <c r="AG34" s="33"/>
      <c r="AH34" s="41">
        <v>1.7769999999999999</v>
      </c>
    </row>
    <row r="35" spans="1:34" ht="15.75" thickBot="1" x14ac:dyDescent="0.3">
      <c r="E35" s="48" t="s">
        <v>90</v>
      </c>
      <c r="F35" s="24" t="s">
        <v>106</v>
      </c>
      <c r="G35" s="48">
        <v>0.28999999999999998</v>
      </c>
      <c r="L35" s="35">
        <v>6</v>
      </c>
      <c r="M35" s="36">
        <v>80</v>
      </c>
      <c r="N35" s="37">
        <v>5.7610000000000001</v>
      </c>
      <c r="O35" s="1"/>
      <c r="P35" s="35">
        <f t="shared" si="0"/>
        <v>14</v>
      </c>
      <c r="Q35" s="36">
        <v>80</v>
      </c>
      <c r="R35" s="37">
        <v>12.5</v>
      </c>
      <c r="T35" s="38">
        <v>1.25</v>
      </c>
      <c r="U35" s="9" t="s">
        <v>104</v>
      </c>
      <c r="V35" s="39">
        <v>1.7649999999999999</v>
      </c>
      <c r="AF35" s="44">
        <v>2.75</v>
      </c>
      <c r="AG35" s="33"/>
      <c r="AH35" s="45">
        <v>1.8640000000000001</v>
      </c>
    </row>
    <row r="36" spans="1:34" ht="15.75" thickBot="1" x14ac:dyDescent="0.3">
      <c r="E36" s="6" t="s">
        <v>90</v>
      </c>
      <c r="F36" s="25" t="s">
        <v>107</v>
      </c>
      <c r="G36" s="6">
        <v>1.56</v>
      </c>
      <c r="L36" s="58">
        <v>8</v>
      </c>
      <c r="M36" s="59">
        <v>80</v>
      </c>
      <c r="N36" s="60">
        <v>7.625</v>
      </c>
      <c r="O36" s="1"/>
      <c r="P36" s="49">
        <f t="shared" si="0"/>
        <v>16</v>
      </c>
      <c r="Q36" s="50">
        <v>80</v>
      </c>
      <c r="R36" s="51">
        <v>14.314</v>
      </c>
      <c r="T36" s="42">
        <v>1.5</v>
      </c>
      <c r="U36" s="11" t="s">
        <v>102</v>
      </c>
      <c r="V36" s="43">
        <v>2.0760000000000001</v>
      </c>
      <c r="AF36" s="54">
        <v>2.875</v>
      </c>
      <c r="AG36" s="33"/>
      <c r="AH36" s="55">
        <v>1.9510000000000001</v>
      </c>
    </row>
    <row r="37" spans="1:34" ht="15.75" thickBot="1" x14ac:dyDescent="0.3">
      <c r="E37" s="48" t="s">
        <v>90</v>
      </c>
      <c r="F37" s="24" t="s">
        <v>108</v>
      </c>
      <c r="G37" s="48">
        <v>17.3</v>
      </c>
      <c r="L37" s="26">
        <v>10</v>
      </c>
      <c r="M37" s="27">
        <v>40</v>
      </c>
      <c r="N37" s="28">
        <v>10.02</v>
      </c>
      <c r="T37" s="38">
        <v>2</v>
      </c>
      <c r="U37" s="9" t="s">
        <v>103</v>
      </c>
      <c r="V37" s="39">
        <v>2.7509999999999999</v>
      </c>
      <c r="AF37" s="32">
        <v>3</v>
      </c>
      <c r="AG37" s="33"/>
      <c r="AH37" s="34">
        <v>2.87</v>
      </c>
    </row>
    <row r="38" spans="1:34" ht="15.75" thickBot="1" x14ac:dyDescent="0.3">
      <c r="E38" s="6" t="s">
        <v>90</v>
      </c>
      <c r="F38" s="25" t="s">
        <v>109</v>
      </c>
      <c r="G38" s="6">
        <v>206</v>
      </c>
      <c r="L38" s="35">
        <v>12</v>
      </c>
      <c r="M38" s="36">
        <v>40</v>
      </c>
      <c r="N38" s="37">
        <v>11.94</v>
      </c>
      <c r="R38" s="23"/>
      <c r="S38" s="23"/>
      <c r="T38" s="23"/>
      <c r="U38" s="23"/>
      <c r="V38" s="23"/>
      <c r="W38" s="23"/>
      <c r="X38" s="23"/>
      <c r="AF38" s="40">
        <v>3.125</v>
      </c>
      <c r="AG38" s="33"/>
      <c r="AH38" s="41">
        <v>2.9950000000000001</v>
      </c>
    </row>
    <row r="39" spans="1:34" ht="15.75" thickBot="1" x14ac:dyDescent="0.3">
      <c r="E39" s="48" t="s">
        <v>92</v>
      </c>
      <c r="F39" s="24" t="s">
        <v>105</v>
      </c>
      <c r="G39" s="48">
        <v>0.24</v>
      </c>
      <c r="L39" s="35">
        <v>14</v>
      </c>
      <c r="M39" s="36">
        <v>40</v>
      </c>
      <c r="N39" s="37">
        <v>13.13</v>
      </c>
      <c r="R39" s="23"/>
      <c r="S39" s="23"/>
      <c r="T39" s="23"/>
      <c r="U39" s="23"/>
      <c r="V39" s="23"/>
      <c r="W39" s="23"/>
      <c r="X39" s="23"/>
      <c r="AF39" s="44">
        <v>3.25</v>
      </c>
      <c r="AG39" s="33"/>
      <c r="AH39" s="45">
        <v>3.12</v>
      </c>
    </row>
    <row r="40" spans="1:34" ht="15.75" thickBot="1" x14ac:dyDescent="0.3">
      <c r="E40" s="6" t="s">
        <v>92</v>
      </c>
      <c r="F40" s="25" t="s">
        <v>106</v>
      </c>
      <c r="G40" s="6">
        <v>0.52</v>
      </c>
      <c r="L40" s="35">
        <v>16</v>
      </c>
      <c r="M40" s="36">
        <v>40</v>
      </c>
      <c r="N40" s="37">
        <v>15</v>
      </c>
      <c r="R40" s="23"/>
      <c r="S40" s="23"/>
      <c r="T40" s="23"/>
      <c r="U40" s="23"/>
      <c r="V40" s="23"/>
      <c r="W40" s="23"/>
      <c r="X40" s="23"/>
      <c r="AF40" s="40">
        <v>3.375</v>
      </c>
      <c r="AG40" s="33"/>
      <c r="AH40" s="41">
        <v>3.1349999999999998</v>
      </c>
    </row>
    <row r="41" spans="1:34" ht="15.75" thickBot="1" x14ac:dyDescent="0.3">
      <c r="E41" s="48" t="s">
        <v>92</v>
      </c>
      <c r="F41" s="24" t="s">
        <v>107</v>
      </c>
      <c r="G41" s="48">
        <v>1.54</v>
      </c>
      <c r="L41" s="35">
        <v>18</v>
      </c>
      <c r="M41" s="36">
        <v>40</v>
      </c>
      <c r="N41" s="37">
        <v>16.88</v>
      </c>
      <c r="R41" s="23"/>
      <c r="S41" s="23"/>
      <c r="T41" s="23"/>
      <c r="U41" s="23"/>
      <c r="V41" s="23"/>
      <c r="W41" s="23"/>
      <c r="X41" s="23"/>
      <c r="AF41" s="44">
        <v>3.5</v>
      </c>
      <c r="AG41" s="33"/>
      <c r="AH41" s="45">
        <v>3.37</v>
      </c>
    </row>
    <row r="42" spans="1:34" ht="15.75" thickBot="1" x14ac:dyDescent="0.3">
      <c r="E42" s="6" t="s">
        <v>92</v>
      </c>
      <c r="F42" s="25" t="s">
        <v>108</v>
      </c>
      <c r="G42" s="6">
        <v>10.8</v>
      </c>
      <c r="L42" s="35">
        <v>20</v>
      </c>
      <c r="M42" s="36">
        <v>40</v>
      </c>
      <c r="N42" s="37">
        <v>18.809999999999999</v>
      </c>
      <c r="AF42" s="40">
        <v>3.625</v>
      </c>
      <c r="AG42" s="33"/>
      <c r="AH42" s="41">
        <v>3.3849999999999998</v>
      </c>
    </row>
    <row r="43" spans="1:34" ht="15.75" thickBot="1" x14ac:dyDescent="0.3">
      <c r="E43" s="48" t="s">
        <v>92</v>
      </c>
      <c r="F43" s="24" t="s">
        <v>109</v>
      </c>
      <c r="G43" s="48">
        <v>118</v>
      </c>
      <c r="L43" s="49">
        <v>24</v>
      </c>
      <c r="M43" s="50">
        <v>40</v>
      </c>
      <c r="N43" s="51">
        <v>22.63</v>
      </c>
      <c r="AF43" s="44">
        <v>3.75</v>
      </c>
      <c r="AG43" s="33"/>
      <c r="AH43" s="45">
        <v>3.56</v>
      </c>
    </row>
    <row r="44" spans="1:34" ht="15.75" thickBot="1" x14ac:dyDescent="0.3">
      <c r="E44" s="6" t="s">
        <v>95</v>
      </c>
      <c r="F44" s="25" t="s">
        <v>110</v>
      </c>
      <c r="G44" s="6">
        <v>2</v>
      </c>
      <c r="L44" s="26">
        <v>10</v>
      </c>
      <c r="M44" s="27">
        <v>80</v>
      </c>
      <c r="N44" s="28">
        <v>9.56</v>
      </c>
      <c r="AF44" s="46">
        <v>3.875</v>
      </c>
      <c r="AG44" s="33"/>
      <c r="AH44" s="47">
        <v>3.5</v>
      </c>
    </row>
    <row r="45" spans="1:34" ht="15.75" thickBot="1" x14ac:dyDescent="0.3">
      <c r="E45" s="48" t="s">
        <v>95</v>
      </c>
      <c r="F45" s="24" t="s">
        <v>111</v>
      </c>
      <c r="G45" s="48">
        <v>10</v>
      </c>
      <c r="L45" s="35">
        <v>12</v>
      </c>
      <c r="M45" s="36">
        <v>80</v>
      </c>
      <c r="N45" s="37">
        <v>11.38</v>
      </c>
      <c r="AF45" s="32">
        <v>4</v>
      </c>
      <c r="AG45" s="33"/>
      <c r="AH45" s="34">
        <f>AF45-0.065</f>
        <v>3.9350000000000001</v>
      </c>
    </row>
    <row r="46" spans="1:34" ht="15.75" thickBot="1" x14ac:dyDescent="0.3">
      <c r="E46" s="6" t="s">
        <v>95</v>
      </c>
      <c r="F46" s="25" t="s">
        <v>112</v>
      </c>
      <c r="G46" s="6">
        <v>70</v>
      </c>
      <c r="L46" s="35">
        <v>14</v>
      </c>
      <c r="M46" s="36">
        <v>80</v>
      </c>
      <c r="N46" s="37">
        <v>12.5</v>
      </c>
      <c r="AF46" s="40">
        <v>4.0949999999999998</v>
      </c>
      <c r="AG46" s="33"/>
      <c r="AH46" s="41">
        <f>AF46-0.065</f>
        <v>4.0299999999999994</v>
      </c>
    </row>
    <row r="47" spans="1:34" ht="15.75" thickBot="1" x14ac:dyDescent="0.3">
      <c r="E47" s="48" t="s">
        <v>98</v>
      </c>
      <c r="F47" s="24"/>
      <c r="G47" s="48">
        <v>15</v>
      </c>
      <c r="L47" s="35">
        <v>16</v>
      </c>
      <c r="M47" s="36">
        <v>80</v>
      </c>
      <c r="N47" s="37">
        <v>14.31</v>
      </c>
      <c r="AF47" s="44">
        <v>4.125</v>
      </c>
      <c r="AG47" s="33"/>
      <c r="AH47" s="45">
        <v>3.75</v>
      </c>
    </row>
    <row r="48" spans="1:34" ht="15.75" thickBot="1" x14ac:dyDescent="0.3">
      <c r="E48" s="6" t="s">
        <v>100</v>
      </c>
      <c r="F48" s="25" t="s">
        <v>111</v>
      </c>
      <c r="G48" s="6">
        <v>7</v>
      </c>
      <c r="L48" s="35">
        <v>18</v>
      </c>
      <c r="M48" s="36">
        <v>80</v>
      </c>
      <c r="N48" s="37">
        <v>16.13</v>
      </c>
      <c r="AF48" s="40">
        <v>4.25</v>
      </c>
      <c r="AG48" s="33"/>
      <c r="AH48" s="41">
        <v>4.0599999999999996</v>
      </c>
    </row>
    <row r="49" spans="2:34" ht="15.75" thickBot="1" x14ac:dyDescent="0.3">
      <c r="E49" s="48" t="s">
        <v>100</v>
      </c>
      <c r="F49" s="24" t="s">
        <v>113</v>
      </c>
      <c r="G49" s="48">
        <v>15</v>
      </c>
      <c r="L49" s="35">
        <v>20</v>
      </c>
      <c r="M49" s="36">
        <v>80</v>
      </c>
      <c r="N49" s="37">
        <v>17.940000000000001</v>
      </c>
      <c r="AF49" s="44">
        <v>4.375</v>
      </c>
      <c r="AG49" s="33"/>
      <c r="AH49" s="45">
        <v>4</v>
      </c>
    </row>
    <row r="50" spans="2:34" ht="15.75" thickBot="1" x14ac:dyDescent="0.3">
      <c r="E50" s="6" t="s">
        <v>100</v>
      </c>
      <c r="F50" s="25" t="s">
        <v>114</v>
      </c>
      <c r="G50" s="6">
        <v>10</v>
      </c>
      <c r="L50" s="49">
        <v>24</v>
      </c>
      <c r="M50" s="50">
        <v>80</v>
      </c>
      <c r="N50" s="51">
        <v>21.56</v>
      </c>
      <c r="AF50" s="40">
        <v>4.5</v>
      </c>
      <c r="AG50" s="33"/>
      <c r="AH50" s="41">
        <v>4.3099999999999996</v>
      </c>
    </row>
    <row r="51" spans="2:34" ht="15.75" thickBot="1" x14ac:dyDescent="0.3">
      <c r="E51" s="48" t="s">
        <v>100</v>
      </c>
      <c r="F51" s="24" t="s">
        <v>115</v>
      </c>
      <c r="G51" s="48">
        <v>6</v>
      </c>
      <c r="AF51" s="44">
        <v>4.59</v>
      </c>
      <c r="AG51" s="33"/>
      <c r="AH51" s="45">
        <v>4.2300000000000004</v>
      </c>
    </row>
    <row r="52" spans="2:34" ht="15.75" thickBot="1" x14ac:dyDescent="0.3">
      <c r="AF52" s="54">
        <v>4.625</v>
      </c>
      <c r="AG52" s="33"/>
      <c r="AH52" s="55">
        <v>4.25</v>
      </c>
    </row>
    <row r="53" spans="2:34" ht="15.75" thickBot="1" x14ac:dyDescent="0.3">
      <c r="AF53" s="32">
        <v>4.75</v>
      </c>
      <c r="AG53" s="33"/>
      <c r="AH53" s="34">
        <v>4.5</v>
      </c>
    </row>
    <row r="54" spans="2:34" ht="15.75" thickBot="1" x14ac:dyDescent="0.3">
      <c r="AF54" s="40">
        <v>4.875</v>
      </c>
      <c r="AG54" s="33"/>
      <c r="AH54" s="41">
        <v>4.375</v>
      </c>
    </row>
    <row r="55" spans="2:34" ht="15.75" thickBot="1" x14ac:dyDescent="0.3">
      <c r="B55" s="106" t="s">
        <v>116</v>
      </c>
      <c r="C55" s="107"/>
      <c r="D55" s="107"/>
      <c r="E55" s="107"/>
      <c r="F55" s="108"/>
      <c r="AF55" s="44">
        <v>5</v>
      </c>
      <c r="AG55" s="33"/>
      <c r="AH55" s="45"/>
    </row>
    <row r="56" spans="2:34" ht="15.75" thickBot="1" x14ac:dyDescent="0.3">
      <c r="B56" s="101" t="s">
        <v>117</v>
      </c>
      <c r="C56" s="101"/>
      <c r="E56" s="101" t="s">
        <v>118</v>
      </c>
      <c r="F56" s="101"/>
      <c r="AF56" s="40">
        <v>5.125</v>
      </c>
      <c r="AG56" s="33"/>
      <c r="AH56" s="41">
        <v>4.5</v>
      </c>
    </row>
    <row r="57" spans="2:34" ht="15.75" thickBot="1" x14ac:dyDescent="0.3">
      <c r="B57" s="4" t="s">
        <v>119</v>
      </c>
      <c r="C57" s="4" t="s">
        <v>120</v>
      </c>
      <c r="E57" s="4" t="s">
        <v>119</v>
      </c>
      <c r="F57" s="4" t="s">
        <v>120</v>
      </c>
      <c r="AF57" s="44">
        <v>5.25</v>
      </c>
      <c r="AG57" s="33"/>
      <c r="AH57" s="45">
        <v>5.01</v>
      </c>
    </row>
    <row r="58" spans="2:34" ht="15.75" thickBot="1" x14ac:dyDescent="0.3">
      <c r="B58" s="4">
        <v>0</v>
      </c>
      <c r="C58" s="4">
        <v>225</v>
      </c>
      <c r="E58" s="4">
        <v>0</v>
      </c>
      <c r="F58" s="4">
        <v>165</v>
      </c>
      <c r="AF58" s="40">
        <v>5.5</v>
      </c>
      <c r="AG58" s="33"/>
      <c r="AH58" s="41">
        <v>5.26</v>
      </c>
    </row>
    <row r="59" spans="2:34" ht="15.75" thickBot="1" x14ac:dyDescent="0.3">
      <c r="B59" s="4">
        <v>0.2</v>
      </c>
      <c r="C59" s="4">
        <v>223</v>
      </c>
      <c r="E59" s="4">
        <v>1</v>
      </c>
      <c r="F59" s="4">
        <v>165</v>
      </c>
      <c r="AF59" s="44">
        <v>5.5629999999999997</v>
      </c>
      <c r="AG59" s="33"/>
      <c r="AH59" s="45">
        <v>4.5629999999999997</v>
      </c>
    </row>
    <row r="60" spans="2:34" ht="15.75" thickBot="1" x14ac:dyDescent="0.3">
      <c r="B60" s="4">
        <v>0.4</v>
      </c>
      <c r="C60" s="4">
        <v>222</v>
      </c>
      <c r="E60" s="4">
        <v>2</v>
      </c>
      <c r="F60" s="4">
        <v>165</v>
      </c>
      <c r="AF60" s="46">
        <v>5.75</v>
      </c>
      <c r="AG60" s="33"/>
      <c r="AH60" s="47">
        <v>5.51</v>
      </c>
    </row>
    <row r="61" spans="2:34" ht="15.75" thickBot="1" x14ac:dyDescent="0.3">
      <c r="B61" s="4">
        <v>0.6</v>
      </c>
      <c r="C61" s="4">
        <v>216</v>
      </c>
      <c r="E61" s="4">
        <v>3</v>
      </c>
      <c r="F61" s="4">
        <v>164</v>
      </c>
      <c r="AF61" s="32">
        <v>6</v>
      </c>
      <c r="AG61" s="33"/>
      <c r="AH61" s="34">
        <v>5.8339999999999996</v>
      </c>
    </row>
    <row r="62" spans="2:34" ht="15.75" thickBot="1" x14ac:dyDescent="0.3">
      <c r="B62" s="4">
        <v>0.8</v>
      </c>
      <c r="C62" s="4">
        <v>203</v>
      </c>
      <c r="E62" s="4">
        <v>4</v>
      </c>
      <c r="F62" s="4">
        <v>160</v>
      </c>
      <c r="AF62" s="40">
        <v>6.25</v>
      </c>
      <c r="AG62" s="33"/>
      <c r="AH62" s="41">
        <v>7.8559999999999999</v>
      </c>
    </row>
    <row r="63" spans="2:34" ht="15.75" thickBot="1" x14ac:dyDescent="0.3">
      <c r="B63" s="4">
        <v>1</v>
      </c>
      <c r="C63" s="4">
        <v>170</v>
      </c>
      <c r="E63" s="4">
        <v>5</v>
      </c>
      <c r="F63" s="4">
        <v>150</v>
      </c>
      <c r="AF63" s="44">
        <v>6.5</v>
      </c>
      <c r="AG63" s="33"/>
      <c r="AH63" s="45">
        <v>6</v>
      </c>
    </row>
    <row r="64" spans="2:34" ht="15.75" thickBot="1" x14ac:dyDescent="0.3">
      <c r="B64" s="4">
        <v>1.1000000000000001</v>
      </c>
      <c r="C64" s="4">
        <v>130</v>
      </c>
      <c r="E64" s="4">
        <v>5.55</v>
      </c>
      <c r="F64" s="4">
        <v>140</v>
      </c>
      <c r="AF64" s="40">
        <v>6.25</v>
      </c>
      <c r="AG64" s="33"/>
      <c r="AH64" s="41">
        <v>6</v>
      </c>
    </row>
    <row r="65" spans="2:34" x14ac:dyDescent="0.25">
      <c r="B65" s="4">
        <v>1.2</v>
      </c>
      <c r="C65" s="4">
        <v>75</v>
      </c>
      <c r="E65" s="4">
        <v>6</v>
      </c>
      <c r="F65" s="4">
        <v>123</v>
      </c>
      <c r="AF65" s="44">
        <v>6.75</v>
      </c>
      <c r="AG65" s="33"/>
      <c r="AH65" s="45">
        <v>6.25</v>
      </c>
    </row>
    <row r="66" spans="2:34" x14ac:dyDescent="0.25">
      <c r="B66" s="4">
        <v>1.3</v>
      </c>
      <c r="C66" s="4">
        <v>0</v>
      </c>
      <c r="E66" s="4">
        <v>7</v>
      </c>
      <c r="F66" s="4">
        <v>50</v>
      </c>
    </row>
    <row r="67" spans="2:34" x14ac:dyDescent="0.25">
      <c r="E67" s="4">
        <v>7.4</v>
      </c>
      <c r="F67" s="4">
        <v>0</v>
      </c>
    </row>
  </sheetData>
  <mergeCells count="17">
    <mergeCell ref="AF3:AH3"/>
    <mergeCell ref="B19:C19"/>
    <mergeCell ref="T21:V21"/>
    <mergeCell ref="T22:V22"/>
    <mergeCell ref="B55:F55"/>
    <mergeCell ref="B56:C56"/>
    <mergeCell ref="E56:F56"/>
    <mergeCell ref="L2:N2"/>
    <mergeCell ref="P2:R2"/>
    <mergeCell ref="T2:V2"/>
    <mergeCell ref="X2:Z2"/>
    <mergeCell ref="AB2:AD2"/>
    <mergeCell ref="L3:N3"/>
    <mergeCell ref="P3:R3"/>
    <mergeCell ref="T3:V3"/>
    <mergeCell ref="X3:Z3"/>
    <mergeCell ref="AB3:AD3"/>
  </mergeCells>
  <hyperlinks>
    <hyperlink ref="B19" r:id="rId1" xr:uid="{00000000-0004-0000-0000-000000000000}"/>
  </hyperlinks>
  <pageMargins left="0.7" right="0.7" top="0.75" bottom="0.75" header="0.3" footer="0.3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264"/>
  <sheetViews>
    <sheetView showGridLines="0" topLeftCell="C1" workbookViewId="0">
      <selection activeCell="G8" sqref="G8"/>
    </sheetView>
  </sheetViews>
  <sheetFormatPr defaultRowHeight="15" x14ac:dyDescent="0.25"/>
  <cols>
    <col min="1" max="1" width="26.42578125" style="16" bestFit="1" customWidth="1"/>
    <col min="2" max="2" width="27.28515625" style="16" bestFit="1" customWidth="1"/>
    <col min="4" max="4" width="11.140625" bestFit="1" customWidth="1"/>
    <col min="5" max="5" width="28.85546875" bestFit="1" customWidth="1"/>
    <col min="6" max="6" width="21.42578125" bestFit="1" customWidth="1"/>
    <col min="7" max="7" width="11" bestFit="1" customWidth="1"/>
    <col min="8" max="8" width="32.5703125" bestFit="1" customWidth="1"/>
    <col min="9" max="9" width="10.42578125" bestFit="1" customWidth="1"/>
  </cols>
  <sheetData>
    <row r="1" spans="1:8" x14ac:dyDescent="0.25">
      <c r="A1" s="18" t="s">
        <v>1</v>
      </c>
      <c r="B1" s="20">
        <v>2</v>
      </c>
      <c r="G1" s="61" t="s">
        <v>124</v>
      </c>
      <c r="H1" s="62" t="s">
        <v>121</v>
      </c>
    </row>
    <row r="2" spans="1:8" x14ac:dyDescent="0.25">
      <c r="A2" s="18" t="s">
        <v>6</v>
      </c>
      <c r="B2" s="20">
        <f>SUM(B4:B15879)</f>
        <v>4</v>
      </c>
      <c r="G2" s="61" t="s">
        <v>122</v>
      </c>
      <c r="H2" s="62" t="s">
        <v>123</v>
      </c>
    </row>
    <row r="3" spans="1:8" x14ac:dyDescent="0.25">
      <c r="A3" s="19" t="s">
        <v>0</v>
      </c>
      <c r="B3" s="21" t="s">
        <v>2</v>
      </c>
      <c r="C3" s="3"/>
      <c r="D3" s="13" t="s">
        <v>0</v>
      </c>
      <c r="E3" s="13" t="s">
        <v>3</v>
      </c>
      <c r="F3" s="13" t="s">
        <v>4</v>
      </c>
      <c r="G3" s="13" t="s">
        <v>5</v>
      </c>
    </row>
    <row r="4" spans="1:8" x14ac:dyDescent="0.25">
      <c r="A4" s="15">
        <v>1</v>
      </c>
      <c r="B4" s="15">
        <v>2</v>
      </c>
      <c r="C4" s="2"/>
      <c r="D4" s="15">
        <v>1</v>
      </c>
      <c r="E4" s="15" t="s">
        <v>34</v>
      </c>
      <c r="F4" s="15" t="s">
        <v>26</v>
      </c>
      <c r="G4" s="15">
        <v>1</v>
      </c>
    </row>
    <row r="5" spans="1:8" x14ac:dyDescent="0.25">
      <c r="A5" s="63">
        <v>2</v>
      </c>
      <c r="B5" s="63">
        <v>2</v>
      </c>
      <c r="C5" s="3"/>
      <c r="D5" s="15">
        <v>1</v>
      </c>
      <c r="E5" s="15" t="s">
        <v>53</v>
      </c>
      <c r="F5" s="15"/>
      <c r="G5" s="15">
        <v>1</v>
      </c>
    </row>
    <row r="6" spans="1:8" x14ac:dyDescent="0.25">
      <c r="A6" s="15"/>
      <c r="B6" s="15"/>
      <c r="C6" s="3"/>
      <c r="D6" s="15">
        <v>2</v>
      </c>
      <c r="E6" s="15" t="s">
        <v>34</v>
      </c>
      <c r="F6" s="15" t="s">
        <v>26</v>
      </c>
      <c r="G6" s="15">
        <v>1</v>
      </c>
    </row>
    <row r="7" spans="1:8" x14ac:dyDescent="0.25">
      <c r="A7" s="15"/>
      <c r="B7" s="15"/>
      <c r="C7" s="3"/>
      <c r="D7" s="15">
        <v>2</v>
      </c>
      <c r="E7" s="15" t="s">
        <v>53</v>
      </c>
      <c r="F7" s="15"/>
      <c r="G7" s="15">
        <v>1</v>
      </c>
    </row>
    <row r="8" spans="1:8" x14ac:dyDescent="0.25">
      <c r="A8" s="15"/>
      <c r="B8" s="15"/>
      <c r="C8" s="3"/>
      <c r="D8" s="15"/>
      <c r="E8" s="15"/>
      <c r="F8" s="15"/>
      <c r="G8" s="15"/>
    </row>
    <row r="9" spans="1:8" x14ac:dyDescent="0.25">
      <c r="A9" s="15"/>
      <c r="B9" s="15"/>
      <c r="C9" s="3"/>
      <c r="D9" s="15"/>
      <c r="E9" s="15"/>
      <c r="F9" s="15"/>
      <c r="G9" s="15"/>
    </row>
    <row r="10" spans="1:8" x14ac:dyDescent="0.25">
      <c r="A10" s="15"/>
      <c r="B10" s="15"/>
      <c r="C10" s="3"/>
      <c r="D10" s="15"/>
      <c r="E10" s="15"/>
      <c r="F10" s="15"/>
      <c r="G10" s="15"/>
    </row>
    <row r="11" spans="1:8" x14ac:dyDescent="0.25">
      <c r="A11" s="15"/>
      <c r="B11" s="15"/>
      <c r="C11" s="3"/>
      <c r="D11" s="15"/>
      <c r="E11" s="15"/>
      <c r="F11" s="15"/>
      <c r="G11" s="15"/>
    </row>
    <row r="12" spans="1:8" x14ac:dyDescent="0.25">
      <c r="A12" s="15"/>
      <c r="B12" s="15"/>
      <c r="C12" s="3"/>
      <c r="D12" s="15"/>
      <c r="E12" s="15"/>
      <c r="F12" s="15"/>
      <c r="G12" s="15"/>
    </row>
    <row r="13" spans="1:8" x14ac:dyDescent="0.25">
      <c r="A13" s="15"/>
      <c r="B13" s="15"/>
      <c r="C13" s="3"/>
      <c r="D13" s="15"/>
      <c r="E13" s="15"/>
      <c r="F13" s="15"/>
      <c r="G13" s="15"/>
    </row>
    <row r="14" spans="1:8" x14ac:dyDescent="0.25">
      <c r="A14" s="15"/>
      <c r="B14" s="15"/>
      <c r="C14" s="3"/>
      <c r="D14" s="15"/>
      <c r="E14" s="15"/>
      <c r="F14" s="15"/>
      <c r="G14" s="15"/>
    </row>
    <row r="15" spans="1:8" x14ac:dyDescent="0.25">
      <c r="A15" s="15"/>
      <c r="B15" s="15"/>
      <c r="C15" s="3"/>
      <c r="D15" s="15"/>
      <c r="E15" s="15"/>
      <c r="F15" s="15"/>
      <c r="G15" s="15"/>
    </row>
    <row r="16" spans="1:8" x14ac:dyDescent="0.25">
      <c r="A16" s="22"/>
      <c r="B16" s="22"/>
      <c r="C16" s="3"/>
      <c r="D16" s="15"/>
      <c r="E16" s="15"/>
      <c r="F16" s="15"/>
      <c r="G16" s="15"/>
    </row>
    <row r="17" spans="1:7" x14ac:dyDescent="0.25">
      <c r="A17" s="15"/>
      <c r="B17" s="15"/>
      <c r="C17" s="3"/>
      <c r="D17" s="15"/>
      <c r="E17" s="15"/>
      <c r="F17" s="15"/>
      <c r="G17" s="15"/>
    </row>
    <row r="18" spans="1:7" x14ac:dyDescent="0.25">
      <c r="A18" s="15"/>
      <c r="B18" s="15"/>
      <c r="C18" s="3"/>
      <c r="D18" s="15"/>
      <c r="E18" s="15"/>
      <c r="F18" s="15"/>
      <c r="G18" s="15"/>
    </row>
    <row r="19" spans="1:7" x14ac:dyDescent="0.25">
      <c r="A19" s="15"/>
      <c r="B19" s="15"/>
      <c r="C19" s="3"/>
      <c r="D19" s="15"/>
      <c r="E19" s="15"/>
      <c r="F19" s="15"/>
      <c r="G19" s="15"/>
    </row>
    <row r="20" spans="1:7" x14ac:dyDescent="0.25">
      <c r="A20" s="15"/>
      <c r="B20" s="15"/>
      <c r="C20" s="3"/>
      <c r="D20" s="15"/>
      <c r="E20" s="15"/>
      <c r="F20" s="15"/>
      <c r="G20" s="15"/>
    </row>
    <row r="21" spans="1:7" x14ac:dyDescent="0.25">
      <c r="A21" s="15"/>
      <c r="B21" s="15"/>
      <c r="C21" s="3"/>
      <c r="D21" s="15"/>
      <c r="E21" s="15"/>
      <c r="F21" s="15"/>
      <c r="G21" s="15"/>
    </row>
    <row r="22" spans="1:7" x14ac:dyDescent="0.25">
      <c r="A22" s="15"/>
      <c r="B22" s="15"/>
      <c r="C22" s="3"/>
      <c r="D22" s="15"/>
      <c r="E22" s="15"/>
      <c r="F22" s="15"/>
      <c r="G22" s="15"/>
    </row>
    <row r="23" spans="1:7" x14ac:dyDescent="0.25">
      <c r="A23" s="15"/>
      <c r="B23" s="15"/>
      <c r="C23" s="3"/>
      <c r="D23" s="15"/>
      <c r="E23" s="15"/>
      <c r="F23" s="15"/>
      <c r="G23" s="15"/>
    </row>
    <row r="24" spans="1:7" x14ac:dyDescent="0.25">
      <c r="A24" s="15"/>
      <c r="B24" s="15"/>
      <c r="C24" s="3"/>
      <c r="D24" s="15"/>
      <c r="E24" s="15"/>
      <c r="F24" s="15"/>
      <c r="G24" s="15"/>
    </row>
    <row r="25" spans="1:7" x14ac:dyDescent="0.25">
      <c r="A25" s="15"/>
      <c r="B25" s="15"/>
      <c r="C25" s="3"/>
      <c r="D25" s="15"/>
      <c r="E25" s="15"/>
      <c r="F25" s="15"/>
      <c r="G25" s="15"/>
    </row>
    <row r="26" spans="1:7" x14ac:dyDescent="0.25">
      <c r="A26" s="15"/>
      <c r="B26" s="15"/>
      <c r="C26" s="3"/>
      <c r="D26" s="15"/>
      <c r="E26" s="15"/>
      <c r="F26" s="15"/>
      <c r="G26" s="15"/>
    </row>
    <row r="27" spans="1:7" x14ac:dyDescent="0.25">
      <c r="A27" s="15"/>
      <c r="B27" s="15"/>
      <c r="D27" s="15"/>
      <c r="E27" s="15"/>
      <c r="F27" s="15"/>
      <c r="G27" s="15"/>
    </row>
    <row r="28" spans="1:7" x14ac:dyDescent="0.25">
      <c r="A28" s="15"/>
      <c r="B28" s="15"/>
      <c r="D28" s="15"/>
      <c r="E28" s="15"/>
      <c r="F28" s="15"/>
      <c r="G28" s="15"/>
    </row>
    <row r="29" spans="1:7" x14ac:dyDescent="0.25">
      <c r="A29" s="15"/>
      <c r="B29" s="15"/>
      <c r="D29" s="15"/>
      <c r="E29" s="15"/>
      <c r="F29" s="15"/>
      <c r="G29" s="15"/>
    </row>
    <row r="30" spans="1:7" x14ac:dyDescent="0.25">
      <c r="A30" s="12"/>
      <c r="B30" s="12"/>
      <c r="D30" s="15"/>
      <c r="E30" s="15"/>
      <c r="F30" s="15"/>
      <c r="G30" s="15"/>
    </row>
    <row r="31" spans="1:7" x14ac:dyDescent="0.25">
      <c r="A31" s="12"/>
      <c r="B31" s="12"/>
      <c r="D31" s="15"/>
      <c r="E31" s="15"/>
      <c r="F31" s="15"/>
      <c r="G31" s="15"/>
    </row>
    <row r="32" spans="1:7" x14ac:dyDescent="0.25">
      <c r="A32" s="12"/>
      <c r="B32" s="12"/>
      <c r="D32" s="15"/>
      <c r="E32" s="15"/>
      <c r="F32" s="15"/>
      <c r="G32" s="15"/>
    </row>
    <row r="33" spans="1:7" x14ac:dyDescent="0.25">
      <c r="A33" s="12"/>
      <c r="B33" s="12"/>
      <c r="D33" s="15"/>
      <c r="E33" s="15"/>
      <c r="F33" s="15"/>
      <c r="G33" s="15"/>
    </row>
    <row r="34" spans="1:7" x14ac:dyDescent="0.25">
      <c r="A34" s="12"/>
      <c r="B34" s="12"/>
      <c r="D34" s="15"/>
      <c r="E34" s="15"/>
      <c r="F34" s="15"/>
      <c r="G34" s="15"/>
    </row>
    <row r="35" spans="1:7" x14ac:dyDescent="0.25">
      <c r="A35" s="12"/>
      <c r="B35" s="12"/>
      <c r="D35" s="15"/>
      <c r="E35" s="15"/>
      <c r="F35" s="15"/>
      <c r="G35" s="15"/>
    </row>
    <row r="36" spans="1:7" x14ac:dyDescent="0.25">
      <c r="A36" s="12"/>
      <c r="B36" s="12"/>
      <c r="D36" s="15"/>
      <c r="E36" s="15"/>
      <c r="F36" s="15"/>
      <c r="G36" s="15"/>
    </row>
    <row r="37" spans="1:7" x14ac:dyDescent="0.25">
      <c r="A37" s="12"/>
      <c r="B37" s="12"/>
      <c r="D37" s="15"/>
      <c r="E37" s="15"/>
      <c r="F37" s="15"/>
      <c r="G37" s="15"/>
    </row>
    <row r="38" spans="1:7" x14ac:dyDescent="0.25">
      <c r="A38" s="12"/>
      <c r="B38" s="12"/>
      <c r="D38" s="15"/>
      <c r="E38" s="15"/>
      <c r="F38" s="15"/>
      <c r="G38" s="15"/>
    </row>
    <row r="39" spans="1:7" x14ac:dyDescent="0.25">
      <c r="A39" s="12"/>
      <c r="B39" s="12"/>
      <c r="D39" s="15"/>
      <c r="E39" s="15"/>
      <c r="F39" s="15"/>
      <c r="G39" s="15"/>
    </row>
    <row r="40" spans="1:7" x14ac:dyDescent="0.25">
      <c r="A40" s="12"/>
      <c r="B40" s="12"/>
      <c r="D40" s="15"/>
      <c r="E40" s="15"/>
      <c r="F40" s="15"/>
      <c r="G40" s="15"/>
    </row>
    <row r="41" spans="1:7" x14ac:dyDescent="0.25">
      <c r="A41" s="12"/>
      <c r="B41" s="12"/>
      <c r="D41" s="15"/>
      <c r="E41" s="15"/>
      <c r="F41" s="15"/>
      <c r="G41" s="15"/>
    </row>
    <row r="42" spans="1:7" x14ac:dyDescent="0.25">
      <c r="A42" s="12"/>
      <c r="B42" s="12"/>
      <c r="D42" s="15"/>
      <c r="E42" s="15"/>
      <c r="F42" s="15"/>
      <c r="G42" s="15"/>
    </row>
    <row r="43" spans="1:7" x14ac:dyDescent="0.25">
      <c r="A43" s="12"/>
      <c r="B43" s="12"/>
      <c r="D43" s="15"/>
      <c r="E43" s="15"/>
      <c r="F43" s="15"/>
      <c r="G43" s="15"/>
    </row>
    <row r="44" spans="1:7" x14ac:dyDescent="0.25">
      <c r="D44" s="15"/>
      <c r="E44" s="15"/>
      <c r="F44" s="15"/>
      <c r="G44" s="15"/>
    </row>
    <row r="45" spans="1:7" x14ac:dyDescent="0.25">
      <c r="D45" s="15"/>
      <c r="E45" s="15"/>
      <c r="F45" s="15"/>
      <c r="G45" s="15"/>
    </row>
    <row r="46" spans="1:7" x14ac:dyDescent="0.25">
      <c r="D46" s="15"/>
      <c r="E46" s="15"/>
      <c r="F46" s="15"/>
      <c r="G46" s="15"/>
    </row>
    <row r="47" spans="1:7" x14ac:dyDescent="0.25">
      <c r="D47" s="15"/>
      <c r="E47" s="15"/>
      <c r="F47" s="15"/>
      <c r="G47" s="15"/>
    </row>
    <row r="48" spans="1:7" x14ac:dyDescent="0.25">
      <c r="D48" s="15"/>
      <c r="E48" s="15"/>
      <c r="F48" s="15"/>
      <c r="G48" s="15"/>
    </row>
    <row r="49" spans="4:7" x14ac:dyDescent="0.25">
      <c r="D49" s="15"/>
      <c r="E49" s="15"/>
      <c r="F49" s="15"/>
      <c r="G49" s="15"/>
    </row>
    <row r="50" spans="4:7" x14ac:dyDescent="0.25">
      <c r="D50" s="15"/>
      <c r="E50" s="15"/>
      <c r="F50" s="15"/>
      <c r="G50" s="15"/>
    </row>
    <row r="51" spans="4:7" x14ac:dyDescent="0.25">
      <c r="D51" s="15"/>
      <c r="E51" s="15"/>
      <c r="F51" s="15"/>
      <c r="G51" s="15"/>
    </row>
    <row r="52" spans="4:7" x14ac:dyDescent="0.25">
      <c r="D52" s="15"/>
      <c r="E52" s="15"/>
      <c r="F52" s="15"/>
      <c r="G52" s="15"/>
    </row>
    <row r="53" spans="4:7" x14ac:dyDescent="0.25">
      <c r="D53" s="15"/>
      <c r="E53" s="15"/>
      <c r="F53" s="15"/>
      <c r="G53" s="15"/>
    </row>
    <row r="54" spans="4:7" x14ac:dyDescent="0.25">
      <c r="D54" s="15"/>
      <c r="E54" s="15"/>
      <c r="F54" s="15"/>
      <c r="G54" s="15"/>
    </row>
    <row r="55" spans="4:7" x14ac:dyDescent="0.25">
      <c r="D55" s="15"/>
      <c r="E55" s="15"/>
      <c r="F55" s="15"/>
      <c r="G55" s="15"/>
    </row>
    <row r="56" spans="4:7" x14ac:dyDescent="0.25">
      <c r="D56" s="15"/>
      <c r="E56" s="15"/>
      <c r="F56" s="15"/>
      <c r="G56" s="15"/>
    </row>
    <row r="57" spans="4:7" x14ac:dyDescent="0.25">
      <c r="D57" s="15"/>
      <c r="E57" s="15"/>
      <c r="F57" s="15"/>
      <c r="G57" s="15"/>
    </row>
    <row r="58" spans="4:7" x14ac:dyDescent="0.25">
      <c r="D58" s="15"/>
      <c r="E58" s="15"/>
      <c r="F58" s="15"/>
      <c r="G58" s="15"/>
    </row>
    <row r="59" spans="4:7" x14ac:dyDescent="0.25">
      <c r="D59" s="15"/>
      <c r="E59" s="15"/>
      <c r="F59" s="15"/>
      <c r="G59" s="15"/>
    </row>
    <row r="60" spans="4:7" x14ac:dyDescent="0.25">
      <c r="D60" s="15"/>
      <c r="E60" s="15"/>
      <c r="F60" s="15"/>
      <c r="G60" s="15"/>
    </row>
    <row r="61" spans="4:7" x14ac:dyDescent="0.25">
      <c r="D61" s="15"/>
      <c r="E61" s="15"/>
      <c r="F61" s="15"/>
      <c r="G61" s="15"/>
    </row>
    <row r="62" spans="4:7" x14ac:dyDescent="0.25">
      <c r="D62" s="15"/>
      <c r="E62" s="15"/>
      <c r="F62" s="15"/>
      <c r="G62" s="15"/>
    </row>
    <row r="63" spans="4:7" x14ac:dyDescent="0.25">
      <c r="D63" s="15"/>
      <c r="E63" s="15"/>
      <c r="F63" s="15"/>
      <c r="G63" s="15"/>
    </row>
    <row r="64" spans="4:7" x14ac:dyDescent="0.25">
      <c r="D64" s="15"/>
      <c r="E64" s="15"/>
      <c r="F64" s="15"/>
      <c r="G64" s="15"/>
    </row>
    <row r="65" spans="4:7" x14ac:dyDescent="0.25">
      <c r="D65" s="15"/>
      <c r="E65" s="15"/>
      <c r="F65" s="15"/>
      <c r="G65" s="15"/>
    </row>
    <row r="66" spans="4:7" x14ac:dyDescent="0.25">
      <c r="D66" s="15"/>
      <c r="E66" s="15"/>
      <c r="F66" s="15"/>
      <c r="G66" s="15"/>
    </row>
    <row r="67" spans="4:7" x14ac:dyDescent="0.25">
      <c r="D67" s="15"/>
      <c r="E67" s="15"/>
      <c r="F67" s="15"/>
      <c r="G67" s="15"/>
    </row>
    <row r="68" spans="4:7" x14ac:dyDescent="0.25">
      <c r="D68" s="15"/>
      <c r="E68" s="15"/>
      <c r="F68" s="15"/>
      <c r="G68" s="15"/>
    </row>
    <row r="69" spans="4:7" x14ac:dyDescent="0.25">
      <c r="D69" s="15"/>
      <c r="E69" s="15"/>
      <c r="F69" s="15"/>
      <c r="G69" s="15"/>
    </row>
    <row r="70" spans="4:7" x14ac:dyDescent="0.25">
      <c r="D70" s="15"/>
      <c r="E70" s="15"/>
      <c r="F70" s="15"/>
      <c r="G70" s="15"/>
    </row>
    <row r="71" spans="4:7" x14ac:dyDescent="0.25">
      <c r="D71" s="15"/>
      <c r="E71" s="15"/>
      <c r="F71" s="15"/>
      <c r="G71" s="15"/>
    </row>
    <row r="72" spans="4:7" x14ac:dyDescent="0.25">
      <c r="D72" s="15"/>
      <c r="E72" s="15"/>
      <c r="F72" s="15"/>
      <c r="G72" s="15"/>
    </row>
    <row r="73" spans="4:7" x14ac:dyDescent="0.25">
      <c r="D73" s="15"/>
      <c r="E73" s="15"/>
      <c r="F73" s="15"/>
      <c r="G73" s="15"/>
    </row>
    <row r="74" spans="4:7" x14ac:dyDescent="0.25">
      <c r="D74" s="15"/>
      <c r="E74" s="15"/>
      <c r="F74" s="15"/>
      <c r="G74" s="15"/>
    </row>
    <row r="75" spans="4:7" x14ac:dyDescent="0.25">
      <c r="D75" s="15"/>
      <c r="E75" s="15"/>
      <c r="F75" s="15"/>
      <c r="G75" s="15"/>
    </row>
    <row r="76" spans="4:7" x14ac:dyDescent="0.25">
      <c r="D76" s="15"/>
      <c r="E76" s="15"/>
      <c r="F76" s="15"/>
      <c r="G76" s="15"/>
    </row>
    <row r="77" spans="4:7" x14ac:dyDescent="0.25">
      <c r="D77" s="15"/>
      <c r="E77" s="15"/>
      <c r="F77" s="15"/>
      <c r="G77" s="15"/>
    </row>
    <row r="78" spans="4:7" x14ac:dyDescent="0.25">
      <c r="D78" s="15"/>
      <c r="E78" s="15"/>
      <c r="F78" s="15"/>
      <c r="G78" s="15"/>
    </row>
    <row r="79" spans="4:7" x14ac:dyDescent="0.25">
      <c r="D79" s="15"/>
      <c r="E79" s="15"/>
      <c r="F79" s="15"/>
      <c r="G79" s="15"/>
    </row>
    <row r="80" spans="4:7" x14ac:dyDescent="0.25">
      <c r="D80" s="15"/>
      <c r="E80" s="15"/>
      <c r="F80" s="15"/>
      <c r="G80" s="15"/>
    </row>
    <row r="81" spans="4:7" x14ac:dyDescent="0.25">
      <c r="D81" s="15"/>
      <c r="E81" s="15"/>
      <c r="F81" s="15"/>
      <c r="G81" s="15"/>
    </row>
    <row r="82" spans="4:7" x14ac:dyDescent="0.25">
      <c r="D82" s="15"/>
      <c r="E82" s="15"/>
      <c r="F82" s="15"/>
      <c r="G82" s="15"/>
    </row>
    <row r="83" spans="4:7" x14ac:dyDescent="0.25">
      <c r="D83" s="15"/>
      <c r="E83" s="15"/>
      <c r="F83" s="15"/>
      <c r="G83" s="15"/>
    </row>
    <row r="84" spans="4:7" x14ac:dyDescent="0.25">
      <c r="D84" s="15"/>
      <c r="E84" s="15"/>
      <c r="F84" s="15"/>
      <c r="G84" s="15"/>
    </row>
    <row r="85" spans="4:7" x14ac:dyDescent="0.25">
      <c r="D85" s="15"/>
      <c r="E85" s="15"/>
      <c r="F85" s="15"/>
      <c r="G85" s="15"/>
    </row>
    <row r="86" spans="4:7" x14ac:dyDescent="0.25">
      <c r="D86" s="15"/>
      <c r="E86" s="15"/>
      <c r="F86" s="15"/>
      <c r="G86" s="15"/>
    </row>
    <row r="87" spans="4:7" x14ac:dyDescent="0.25">
      <c r="D87" s="15"/>
      <c r="E87" s="15"/>
      <c r="F87" s="15"/>
      <c r="G87" s="15"/>
    </row>
    <row r="88" spans="4:7" x14ac:dyDescent="0.25">
      <c r="D88" s="15"/>
      <c r="E88" s="15"/>
      <c r="F88" s="15"/>
      <c r="G88" s="15"/>
    </row>
    <row r="89" spans="4:7" x14ac:dyDescent="0.25">
      <c r="D89" s="15"/>
      <c r="E89" s="15"/>
      <c r="F89" s="15"/>
      <c r="G89" s="15"/>
    </row>
    <row r="90" spans="4:7" x14ac:dyDescent="0.25">
      <c r="D90" s="15"/>
      <c r="E90" s="15"/>
      <c r="F90" s="15"/>
      <c r="G90" s="15"/>
    </row>
    <row r="91" spans="4:7" x14ac:dyDescent="0.25">
      <c r="D91" s="15"/>
      <c r="E91" s="15"/>
      <c r="F91" s="15"/>
      <c r="G91" s="15"/>
    </row>
    <row r="92" spans="4:7" x14ac:dyDescent="0.25">
      <c r="D92" s="15"/>
      <c r="E92" s="15"/>
      <c r="F92" s="15"/>
      <c r="G92" s="15"/>
    </row>
    <row r="93" spans="4:7" x14ac:dyDescent="0.25">
      <c r="D93" s="15"/>
      <c r="E93" s="15"/>
      <c r="F93" s="15"/>
      <c r="G93" s="15"/>
    </row>
    <row r="94" spans="4:7" x14ac:dyDescent="0.25">
      <c r="D94" s="15"/>
      <c r="E94" s="15"/>
      <c r="F94" s="15"/>
      <c r="G94" s="15"/>
    </row>
    <row r="95" spans="4:7" x14ac:dyDescent="0.25">
      <c r="D95" s="15"/>
      <c r="E95" s="15"/>
      <c r="F95" s="15"/>
      <c r="G95" s="15"/>
    </row>
    <row r="96" spans="4:7" x14ac:dyDescent="0.25">
      <c r="D96" s="15"/>
      <c r="E96" s="15"/>
      <c r="F96" s="15"/>
      <c r="G96" s="15"/>
    </row>
    <row r="97" spans="4:7" x14ac:dyDescent="0.25">
      <c r="D97" s="15"/>
      <c r="E97" s="15"/>
      <c r="F97" s="15"/>
      <c r="G97" s="15"/>
    </row>
    <row r="98" spans="4:7" x14ac:dyDescent="0.25">
      <c r="D98" s="15"/>
      <c r="E98" s="15"/>
      <c r="F98" s="15"/>
      <c r="G98" s="15"/>
    </row>
    <row r="99" spans="4:7" x14ac:dyDescent="0.25">
      <c r="D99" s="15"/>
      <c r="E99" s="15"/>
      <c r="F99" s="15"/>
      <c r="G99" s="15"/>
    </row>
    <row r="100" spans="4:7" x14ac:dyDescent="0.25">
      <c r="D100" s="15"/>
      <c r="E100" s="15"/>
      <c r="F100" s="15"/>
      <c r="G100" s="15"/>
    </row>
    <row r="101" spans="4:7" x14ac:dyDescent="0.25">
      <c r="D101" s="15"/>
      <c r="E101" s="15"/>
      <c r="F101" s="15"/>
      <c r="G101" s="15"/>
    </row>
    <row r="102" spans="4:7" x14ac:dyDescent="0.25">
      <c r="D102" s="15"/>
      <c r="E102" s="15"/>
      <c r="F102" s="15"/>
      <c r="G102" s="15"/>
    </row>
    <row r="103" spans="4:7" x14ac:dyDescent="0.25">
      <c r="D103" s="15"/>
      <c r="E103" s="15"/>
      <c r="F103" s="15"/>
      <c r="G103" s="15"/>
    </row>
    <row r="104" spans="4:7" x14ac:dyDescent="0.25">
      <c r="D104" s="15"/>
      <c r="E104" s="15"/>
      <c r="F104" s="15"/>
      <c r="G104" s="15"/>
    </row>
    <row r="105" spans="4:7" x14ac:dyDescent="0.25">
      <c r="D105" s="15"/>
      <c r="E105" s="15"/>
      <c r="F105" s="15"/>
      <c r="G105" s="15"/>
    </row>
    <row r="106" spans="4:7" x14ac:dyDescent="0.25">
      <c r="D106" s="15"/>
      <c r="E106" s="15"/>
      <c r="F106" s="15"/>
      <c r="G106" s="15"/>
    </row>
    <row r="107" spans="4:7" x14ac:dyDescent="0.25">
      <c r="D107" s="15"/>
      <c r="E107" s="15"/>
      <c r="F107" s="15"/>
      <c r="G107" s="15"/>
    </row>
    <row r="108" spans="4:7" x14ac:dyDescent="0.25">
      <c r="D108" s="15"/>
      <c r="E108" s="15"/>
      <c r="F108" s="15"/>
      <c r="G108" s="15"/>
    </row>
    <row r="109" spans="4:7" x14ac:dyDescent="0.25">
      <c r="D109" s="15"/>
      <c r="E109" s="15"/>
      <c r="F109" s="15"/>
      <c r="G109" s="15"/>
    </row>
    <row r="110" spans="4:7" x14ac:dyDescent="0.25">
      <c r="D110" s="15"/>
      <c r="E110" s="15"/>
      <c r="F110" s="15"/>
      <c r="G110" s="15"/>
    </row>
    <row r="111" spans="4:7" x14ac:dyDescent="0.25">
      <c r="D111" s="15"/>
      <c r="E111" s="15"/>
      <c r="F111" s="15"/>
      <c r="G111" s="15"/>
    </row>
    <row r="112" spans="4:7" x14ac:dyDescent="0.25">
      <c r="D112" s="15"/>
      <c r="E112" s="15"/>
      <c r="F112" s="15"/>
      <c r="G112" s="15"/>
    </row>
    <row r="113" spans="4:7" x14ac:dyDescent="0.25">
      <c r="D113" s="15"/>
      <c r="E113" s="15"/>
      <c r="F113" s="15"/>
      <c r="G113" s="15"/>
    </row>
    <row r="114" spans="4:7" x14ac:dyDescent="0.25">
      <c r="D114" s="15"/>
      <c r="E114" s="15"/>
      <c r="F114" s="15"/>
      <c r="G114" s="15"/>
    </row>
    <row r="115" spans="4:7" x14ac:dyDescent="0.25">
      <c r="D115" s="15"/>
      <c r="E115" s="15"/>
      <c r="F115" s="15"/>
      <c r="G115" s="15"/>
    </row>
    <row r="116" spans="4:7" x14ac:dyDescent="0.25">
      <c r="D116" s="15"/>
      <c r="E116" s="15"/>
      <c r="F116" s="15"/>
      <c r="G116" s="15"/>
    </row>
    <row r="117" spans="4:7" x14ac:dyDescent="0.25">
      <c r="D117" s="15"/>
      <c r="E117" s="15"/>
      <c r="F117" s="15"/>
      <c r="G117" s="15"/>
    </row>
    <row r="118" spans="4:7" x14ac:dyDescent="0.25">
      <c r="D118" s="15"/>
      <c r="E118" s="15"/>
      <c r="F118" s="15"/>
      <c r="G118" s="15"/>
    </row>
    <row r="119" spans="4:7" x14ac:dyDescent="0.25">
      <c r="D119" s="15"/>
      <c r="E119" s="15"/>
      <c r="F119" s="15"/>
      <c r="G119" s="15"/>
    </row>
    <row r="120" spans="4:7" x14ac:dyDescent="0.25">
      <c r="D120" s="15"/>
      <c r="E120" s="15"/>
      <c r="F120" s="15"/>
      <c r="G120" s="15"/>
    </row>
    <row r="121" spans="4:7" x14ac:dyDescent="0.25">
      <c r="D121" s="15"/>
      <c r="E121" s="15"/>
      <c r="F121" s="15"/>
      <c r="G121" s="15"/>
    </row>
    <row r="122" spans="4:7" x14ac:dyDescent="0.25">
      <c r="D122" s="15"/>
      <c r="E122" s="15"/>
      <c r="F122" s="15"/>
      <c r="G122" s="15"/>
    </row>
    <row r="123" spans="4:7" x14ac:dyDescent="0.25">
      <c r="D123" s="15"/>
      <c r="E123" s="15"/>
      <c r="F123" s="15"/>
      <c r="G123" s="15"/>
    </row>
    <row r="124" spans="4:7" x14ac:dyDescent="0.25">
      <c r="D124" s="15"/>
      <c r="E124" s="15"/>
      <c r="F124" s="15"/>
      <c r="G124" s="15"/>
    </row>
    <row r="125" spans="4:7" x14ac:dyDescent="0.25">
      <c r="D125" s="15"/>
      <c r="E125" s="15"/>
      <c r="F125" s="15"/>
      <c r="G125" s="15"/>
    </row>
    <row r="126" spans="4:7" x14ac:dyDescent="0.25">
      <c r="D126" s="15"/>
      <c r="E126" s="15"/>
      <c r="F126" s="15"/>
      <c r="G126" s="15"/>
    </row>
    <row r="127" spans="4:7" x14ac:dyDescent="0.25">
      <c r="D127" s="15"/>
      <c r="E127" s="15"/>
      <c r="F127" s="15"/>
      <c r="G127" s="15"/>
    </row>
    <row r="128" spans="4:7" x14ac:dyDescent="0.25">
      <c r="D128" s="15"/>
      <c r="E128" s="15"/>
      <c r="F128" s="15"/>
      <c r="G128" s="15"/>
    </row>
    <row r="129" spans="4:7" x14ac:dyDescent="0.25">
      <c r="D129" s="15"/>
      <c r="E129" s="15"/>
      <c r="F129" s="15"/>
      <c r="G129" s="15"/>
    </row>
    <row r="130" spans="4:7" x14ac:dyDescent="0.25">
      <c r="D130" s="15"/>
      <c r="E130" s="15"/>
      <c r="F130" s="15"/>
      <c r="G130" s="15"/>
    </row>
    <row r="131" spans="4:7" x14ac:dyDescent="0.25">
      <c r="D131" s="15"/>
      <c r="E131" s="15"/>
      <c r="F131" s="15"/>
      <c r="G131" s="15"/>
    </row>
    <row r="132" spans="4:7" x14ac:dyDescent="0.25">
      <c r="D132" s="15"/>
      <c r="E132" s="15"/>
      <c r="F132" s="15"/>
      <c r="G132" s="15"/>
    </row>
    <row r="133" spans="4:7" x14ac:dyDescent="0.25">
      <c r="D133" s="15"/>
      <c r="E133" s="15"/>
      <c r="F133" s="15"/>
      <c r="G133" s="15"/>
    </row>
    <row r="134" spans="4:7" x14ac:dyDescent="0.25">
      <c r="D134" s="15"/>
      <c r="E134" s="15"/>
      <c r="F134" s="15"/>
      <c r="G134" s="15"/>
    </row>
    <row r="135" spans="4:7" x14ac:dyDescent="0.25">
      <c r="D135" s="15"/>
      <c r="E135" s="15"/>
      <c r="F135" s="15"/>
      <c r="G135" s="15"/>
    </row>
    <row r="136" spans="4:7" x14ac:dyDescent="0.25">
      <c r="D136" s="15"/>
      <c r="E136" s="15"/>
      <c r="F136" s="15"/>
      <c r="G136" s="15"/>
    </row>
    <row r="137" spans="4:7" x14ac:dyDescent="0.25">
      <c r="D137" s="15"/>
      <c r="E137" s="15"/>
      <c r="F137" s="15"/>
      <c r="G137" s="15"/>
    </row>
    <row r="138" spans="4:7" x14ac:dyDescent="0.25">
      <c r="D138" s="15"/>
      <c r="E138" s="15"/>
      <c r="F138" s="15"/>
      <c r="G138" s="15"/>
    </row>
    <row r="139" spans="4:7" x14ac:dyDescent="0.25">
      <c r="D139" s="15"/>
      <c r="E139" s="15"/>
      <c r="F139" s="15"/>
      <c r="G139" s="15"/>
    </row>
    <row r="140" spans="4:7" x14ac:dyDescent="0.25">
      <c r="D140" s="15"/>
      <c r="E140" s="15"/>
      <c r="F140" s="15"/>
      <c r="G140" s="15"/>
    </row>
    <row r="141" spans="4:7" x14ac:dyDescent="0.25">
      <c r="D141" s="15"/>
      <c r="E141" s="15"/>
      <c r="F141" s="15"/>
      <c r="G141" s="15"/>
    </row>
    <row r="142" spans="4:7" x14ac:dyDescent="0.25">
      <c r="D142" s="15"/>
      <c r="E142" s="15"/>
      <c r="F142" s="15"/>
      <c r="G142" s="15"/>
    </row>
    <row r="143" spans="4:7" x14ac:dyDescent="0.25">
      <c r="D143" s="15"/>
      <c r="E143" s="15"/>
      <c r="F143" s="15"/>
      <c r="G143" s="15"/>
    </row>
    <row r="144" spans="4:7" x14ac:dyDescent="0.25">
      <c r="D144" s="15"/>
      <c r="E144" s="15"/>
      <c r="F144" s="15"/>
      <c r="G144" s="15"/>
    </row>
    <row r="145" spans="4:7" x14ac:dyDescent="0.25">
      <c r="D145" s="15"/>
      <c r="E145" s="15"/>
      <c r="F145" s="15"/>
      <c r="G145" s="15"/>
    </row>
    <row r="146" spans="4:7" x14ac:dyDescent="0.25">
      <c r="D146" s="15"/>
      <c r="E146" s="15"/>
      <c r="F146" s="15"/>
      <c r="G146" s="15"/>
    </row>
    <row r="147" spans="4:7" x14ac:dyDescent="0.25">
      <c r="D147" s="15"/>
      <c r="E147" s="15"/>
      <c r="F147" s="15"/>
      <c r="G147" s="15"/>
    </row>
    <row r="148" spans="4:7" x14ac:dyDescent="0.25">
      <c r="D148" s="15"/>
      <c r="E148" s="15"/>
      <c r="F148" s="15"/>
      <c r="G148" s="15"/>
    </row>
    <row r="149" spans="4:7" x14ac:dyDescent="0.25">
      <c r="D149" s="15"/>
      <c r="E149" s="15"/>
      <c r="F149" s="15"/>
      <c r="G149" s="15"/>
    </row>
    <row r="150" spans="4:7" x14ac:dyDescent="0.25">
      <c r="D150" s="15"/>
      <c r="E150" s="15"/>
      <c r="F150" s="15"/>
      <c r="G150" s="15"/>
    </row>
    <row r="151" spans="4:7" x14ac:dyDescent="0.25">
      <c r="D151" s="15"/>
      <c r="E151" s="15"/>
      <c r="F151" s="15"/>
      <c r="G151" s="15"/>
    </row>
    <row r="152" spans="4:7" x14ac:dyDescent="0.25">
      <c r="D152" s="15"/>
      <c r="E152" s="15"/>
      <c r="F152" s="15"/>
      <c r="G152" s="15"/>
    </row>
    <row r="153" spans="4:7" x14ac:dyDescent="0.25">
      <c r="D153" s="15"/>
      <c r="E153" s="15"/>
      <c r="F153" s="15"/>
      <c r="G153" s="15"/>
    </row>
    <row r="154" spans="4:7" x14ac:dyDescent="0.25">
      <c r="D154" s="15"/>
      <c r="E154" s="15"/>
      <c r="F154" s="15"/>
      <c r="G154" s="15"/>
    </row>
    <row r="155" spans="4:7" x14ac:dyDescent="0.25">
      <c r="D155" s="15"/>
      <c r="E155" s="15"/>
      <c r="F155" s="15"/>
      <c r="G155" s="15"/>
    </row>
    <row r="156" spans="4:7" x14ac:dyDescent="0.25">
      <c r="D156" s="15"/>
      <c r="E156" s="15"/>
      <c r="F156" s="15"/>
      <c r="G156" s="15"/>
    </row>
    <row r="157" spans="4:7" x14ac:dyDescent="0.25">
      <c r="D157" s="15"/>
      <c r="E157" s="15"/>
      <c r="F157" s="15"/>
      <c r="G157" s="15"/>
    </row>
    <row r="158" spans="4:7" x14ac:dyDescent="0.25">
      <c r="D158" s="15"/>
      <c r="E158" s="15"/>
      <c r="F158" s="15"/>
      <c r="G158" s="15"/>
    </row>
    <row r="159" spans="4:7" x14ac:dyDescent="0.25">
      <c r="D159" s="15"/>
      <c r="E159" s="15"/>
      <c r="F159" s="15"/>
      <c r="G159" s="15"/>
    </row>
    <row r="160" spans="4:7" x14ac:dyDescent="0.25">
      <c r="D160" s="15"/>
      <c r="E160" s="15"/>
      <c r="F160" s="15"/>
      <c r="G160" s="15"/>
    </row>
    <row r="161" spans="4:7" x14ac:dyDescent="0.25">
      <c r="D161" s="15"/>
      <c r="E161" s="15"/>
      <c r="F161" s="15"/>
      <c r="G161" s="15"/>
    </row>
    <row r="162" spans="4:7" x14ac:dyDescent="0.25">
      <c r="D162" s="15"/>
      <c r="E162" s="15"/>
      <c r="F162" s="15"/>
      <c r="G162" s="15"/>
    </row>
    <row r="163" spans="4:7" x14ac:dyDescent="0.25">
      <c r="D163" s="15"/>
      <c r="E163" s="15"/>
      <c r="F163" s="15"/>
      <c r="G163" s="15"/>
    </row>
    <row r="164" spans="4:7" x14ac:dyDescent="0.25">
      <c r="D164" s="15"/>
      <c r="E164" s="15"/>
      <c r="F164" s="15"/>
      <c r="G164" s="15"/>
    </row>
    <row r="165" spans="4:7" x14ac:dyDescent="0.25">
      <c r="D165" s="15"/>
      <c r="E165" s="15"/>
      <c r="F165" s="15"/>
      <c r="G165" s="15"/>
    </row>
    <row r="166" spans="4:7" x14ac:dyDescent="0.25">
      <c r="D166" s="15"/>
      <c r="E166" s="15"/>
      <c r="F166" s="15"/>
      <c r="G166" s="15"/>
    </row>
    <row r="167" spans="4:7" x14ac:dyDescent="0.25">
      <c r="D167" s="15"/>
      <c r="E167" s="15"/>
      <c r="F167" s="15"/>
      <c r="G167" s="15"/>
    </row>
    <row r="168" spans="4:7" x14ac:dyDescent="0.25">
      <c r="D168" s="15"/>
      <c r="E168" s="15"/>
      <c r="F168" s="15"/>
      <c r="G168" s="15"/>
    </row>
    <row r="169" spans="4:7" x14ac:dyDescent="0.25">
      <c r="D169" s="15"/>
      <c r="E169" s="15"/>
      <c r="F169" s="15"/>
      <c r="G169" s="15"/>
    </row>
    <row r="170" spans="4:7" x14ac:dyDescent="0.25">
      <c r="D170" s="15"/>
      <c r="E170" s="15"/>
      <c r="F170" s="15"/>
      <c r="G170" s="15"/>
    </row>
    <row r="171" spans="4:7" x14ac:dyDescent="0.25">
      <c r="D171" s="15"/>
      <c r="E171" s="15"/>
      <c r="F171" s="15"/>
      <c r="G171" s="15"/>
    </row>
    <row r="172" spans="4:7" x14ac:dyDescent="0.25">
      <c r="D172" s="15"/>
      <c r="E172" s="15"/>
      <c r="F172" s="15"/>
      <c r="G172" s="15"/>
    </row>
    <row r="173" spans="4:7" x14ac:dyDescent="0.25">
      <c r="D173" s="15"/>
      <c r="E173" s="15"/>
      <c r="F173" s="15"/>
      <c r="G173" s="15"/>
    </row>
    <row r="174" spans="4:7" x14ac:dyDescent="0.25">
      <c r="D174" s="15"/>
      <c r="E174" s="15"/>
      <c r="F174" s="15"/>
      <c r="G174" s="15"/>
    </row>
    <row r="175" spans="4:7" x14ac:dyDescent="0.25">
      <c r="D175" s="15"/>
      <c r="E175" s="15"/>
      <c r="F175" s="15"/>
      <c r="G175" s="15"/>
    </row>
    <row r="176" spans="4:7" x14ac:dyDescent="0.25">
      <c r="D176" s="15"/>
      <c r="E176" s="15"/>
      <c r="F176" s="15"/>
      <c r="G176" s="15"/>
    </row>
    <row r="177" spans="4:7" x14ac:dyDescent="0.25">
      <c r="D177" s="15"/>
      <c r="E177" s="15"/>
      <c r="F177" s="15"/>
      <c r="G177" s="15"/>
    </row>
    <row r="178" spans="4:7" x14ac:dyDescent="0.25">
      <c r="D178" s="15"/>
      <c r="E178" s="15"/>
      <c r="F178" s="15"/>
      <c r="G178" s="15"/>
    </row>
    <row r="179" spans="4:7" x14ac:dyDescent="0.25">
      <c r="D179" s="15"/>
      <c r="E179" s="15"/>
      <c r="F179" s="15"/>
      <c r="G179" s="15"/>
    </row>
    <row r="180" spans="4:7" x14ac:dyDescent="0.25">
      <c r="D180" s="15"/>
      <c r="E180" s="15"/>
      <c r="F180" s="15"/>
      <c r="G180" s="15"/>
    </row>
    <row r="181" spans="4:7" x14ac:dyDescent="0.25">
      <c r="D181" s="15"/>
      <c r="E181" s="15"/>
      <c r="F181" s="15"/>
      <c r="G181" s="15"/>
    </row>
    <row r="182" spans="4:7" x14ac:dyDescent="0.25">
      <c r="D182" s="15"/>
      <c r="E182" s="15"/>
      <c r="F182" s="15"/>
      <c r="G182" s="15"/>
    </row>
    <row r="183" spans="4:7" x14ac:dyDescent="0.25">
      <c r="D183" s="15"/>
      <c r="E183" s="15"/>
      <c r="F183" s="15"/>
      <c r="G183" s="15"/>
    </row>
    <row r="184" spans="4:7" x14ac:dyDescent="0.25">
      <c r="D184" s="15"/>
      <c r="E184" s="15"/>
      <c r="F184" s="15"/>
      <c r="G184" s="15"/>
    </row>
    <row r="185" spans="4:7" x14ac:dyDescent="0.25">
      <c r="D185" s="15"/>
      <c r="E185" s="15"/>
      <c r="F185" s="15"/>
      <c r="G185" s="15"/>
    </row>
    <row r="186" spans="4:7" x14ac:dyDescent="0.25">
      <c r="D186" s="15"/>
      <c r="E186" s="15"/>
      <c r="F186" s="15"/>
      <c r="G186" s="15"/>
    </row>
    <row r="187" spans="4:7" x14ac:dyDescent="0.25">
      <c r="D187" s="15"/>
      <c r="E187" s="15"/>
      <c r="F187" s="15"/>
      <c r="G187" s="15"/>
    </row>
    <row r="188" spans="4:7" x14ac:dyDescent="0.25">
      <c r="D188" s="15"/>
      <c r="E188" s="15"/>
      <c r="F188" s="15"/>
      <c r="G188" s="15"/>
    </row>
    <row r="189" spans="4:7" x14ac:dyDescent="0.25">
      <c r="D189" s="15"/>
      <c r="E189" s="15"/>
      <c r="F189" s="15"/>
      <c r="G189" s="15"/>
    </row>
    <row r="190" spans="4:7" x14ac:dyDescent="0.25">
      <c r="D190" s="15"/>
      <c r="E190" s="15"/>
      <c r="F190" s="15"/>
      <c r="G190" s="15"/>
    </row>
    <row r="191" spans="4:7" x14ac:dyDescent="0.25">
      <c r="D191" s="15"/>
      <c r="E191" s="15"/>
      <c r="F191" s="15"/>
      <c r="G191" s="15"/>
    </row>
    <row r="192" spans="4:7" x14ac:dyDescent="0.25">
      <c r="D192" s="15"/>
      <c r="E192" s="15"/>
      <c r="F192" s="15"/>
      <c r="G192" s="15"/>
    </row>
    <row r="193" spans="4:7" x14ac:dyDescent="0.25">
      <c r="D193" s="15"/>
      <c r="E193" s="15"/>
      <c r="F193" s="15"/>
      <c r="G193" s="15"/>
    </row>
    <row r="194" spans="4:7" x14ac:dyDescent="0.25">
      <c r="D194" s="15"/>
      <c r="E194" s="15"/>
      <c r="F194" s="15"/>
      <c r="G194" s="15"/>
    </row>
    <row r="195" spans="4:7" x14ac:dyDescent="0.25">
      <c r="D195" s="15"/>
      <c r="E195" s="15"/>
      <c r="F195" s="15"/>
      <c r="G195" s="15"/>
    </row>
    <row r="196" spans="4:7" x14ac:dyDescent="0.25">
      <c r="D196" s="15"/>
      <c r="E196" s="15"/>
      <c r="F196" s="15"/>
      <c r="G196" s="15"/>
    </row>
    <row r="197" spans="4:7" x14ac:dyDescent="0.25">
      <c r="D197" s="15"/>
      <c r="E197" s="15"/>
      <c r="F197" s="15"/>
      <c r="G197" s="15"/>
    </row>
    <row r="198" spans="4:7" x14ac:dyDescent="0.25">
      <c r="D198" s="15"/>
      <c r="E198" s="15"/>
      <c r="F198" s="15"/>
      <c r="G198" s="15"/>
    </row>
    <row r="199" spans="4:7" x14ac:dyDescent="0.25">
      <c r="D199" s="15"/>
      <c r="E199" s="15"/>
      <c r="F199" s="15"/>
      <c r="G199" s="15"/>
    </row>
    <row r="200" spans="4:7" x14ac:dyDescent="0.25">
      <c r="D200" s="15"/>
      <c r="E200" s="15"/>
      <c r="F200" s="15"/>
      <c r="G200" s="15"/>
    </row>
    <row r="201" spans="4:7" x14ac:dyDescent="0.25">
      <c r="D201" s="15"/>
      <c r="E201" s="15"/>
      <c r="F201" s="15"/>
      <c r="G201" s="15"/>
    </row>
    <row r="202" spans="4:7" x14ac:dyDescent="0.25">
      <c r="D202" s="15"/>
      <c r="E202" s="15"/>
      <c r="F202" s="15"/>
      <c r="G202" s="15"/>
    </row>
    <row r="203" spans="4:7" x14ac:dyDescent="0.25">
      <c r="D203" s="15"/>
      <c r="E203" s="15"/>
      <c r="F203" s="15"/>
      <c r="G203" s="15"/>
    </row>
    <row r="204" spans="4:7" x14ac:dyDescent="0.25">
      <c r="D204" s="15"/>
      <c r="E204" s="15"/>
      <c r="F204" s="15"/>
      <c r="G204" s="15"/>
    </row>
    <row r="205" spans="4:7" x14ac:dyDescent="0.25">
      <c r="D205" s="15"/>
      <c r="E205" s="15"/>
      <c r="F205" s="15"/>
      <c r="G205" s="15"/>
    </row>
    <row r="206" spans="4:7" x14ac:dyDescent="0.25">
      <c r="D206" s="15"/>
      <c r="E206" s="15"/>
      <c r="F206" s="15"/>
      <c r="G206" s="15"/>
    </row>
    <row r="207" spans="4:7" x14ac:dyDescent="0.25">
      <c r="D207" s="15"/>
      <c r="E207" s="15"/>
      <c r="F207" s="15"/>
      <c r="G207" s="15"/>
    </row>
    <row r="208" spans="4:7" x14ac:dyDescent="0.25">
      <c r="D208" s="15"/>
      <c r="E208" s="15"/>
      <c r="F208" s="15"/>
      <c r="G208" s="15"/>
    </row>
    <row r="209" spans="4:7" x14ac:dyDescent="0.25">
      <c r="D209" s="15"/>
      <c r="E209" s="15"/>
      <c r="F209" s="15"/>
      <c r="G209" s="15"/>
    </row>
    <row r="210" spans="4:7" x14ac:dyDescent="0.25">
      <c r="D210" s="15"/>
      <c r="E210" s="15"/>
      <c r="F210" s="15"/>
      <c r="G210" s="15"/>
    </row>
    <row r="211" spans="4:7" x14ac:dyDescent="0.25">
      <c r="D211" s="15"/>
      <c r="E211" s="15"/>
      <c r="F211" s="15"/>
      <c r="G211" s="15"/>
    </row>
    <row r="212" spans="4:7" x14ac:dyDescent="0.25">
      <c r="D212" s="15"/>
      <c r="E212" s="15"/>
      <c r="F212" s="15"/>
      <c r="G212" s="15"/>
    </row>
    <row r="213" spans="4:7" x14ac:dyDescent="0.25">
      <c r="D213" s="15"/>
      <c r="E213" s="15"/>
      <c r="F213" s="15"/>
      <c r="G213" s="15"/>
    </row>
    <row r="214" spans="4:7" x14ac:dyDescent="0.25">
      <c r="D214" s="15"/>
      <c r="E214" s="15"/>
      <c r="F214" s="15"/>
      <c r="G214" s="15"/>
    </row>
    <row r="215" spans="4:7" x14ac:dyDescent="0.25">
      <c r="D215" s="15"/>
      <c r="E215" s="15"/>
      <c r="F215" s="15"/>
      <c r="G215" s="15"/>
    </row>
    <row r="216" spans="4:7" x14ac:dyDescent="0.25">
      <c r="D216" s="15"/>
      <c r="E216" s="15"/>
      <c r="F216" s="15"/>
      <c r="G216" s="15"/>
    </row>
    <row r="217" spans="4:7" x14ac:dyDescent="0.25">
      <c r="D217" s="15"/>
      <c r="E217" s="15"/>
      <c r="F217" s="15"/>
      <c r="G217" s="15"/>
    </row>
    <row r="218" spans="4:7" x14ac:dyDescent="0.25">
      <c r="D218" s="15"/>
      <c r="E218" s="15"/>
      <c r="F218" s="15"/>
      <c r="G218" s="15"/>
    </row>
    <row r="219" spans="4:7" x14ac:dyDescent="0.25">
      <c r="D219" s="15"/>
      <c r="E219" s="15"/>
      <c r="F219" s="15"/>
      <c r="G219" s="15"/>
    </row>
    <row r="220" spans="4:7" x14ac:dyDescent="0.25">
      <c r="D220" s="15"/>
      <c r="E220" s="15"/>
      <c r="F220" s="15"/>
      <c r="G220" s="15"/>
    </row>
    <row r="221" spans="4:7" x14ac:dyDescent="0.25">
      <c r="D221" s="15"/>
      <c r="E221" s="15"/>
      <c r="F221" s="15"/>
      <c r="G221" s="15"/>
    </row>
    <row r="222" spans="4:7" x14ac:dyDescent="0.25">
      <c r="D222" s="15"/>
      <c r="E222" s="15"/>
      <c r="F222" s="15"/>
      <c r="G222" s="15"/>
    </row>
    <row r="223" spans="4:7" x14ac:dyDescent="0.25">
      <c r="D223" s="15"/>
      <c r="E223" s="15"/>
      <c r="F223" s="15"/>
      <c r="G223" s="15"/>
    </row>
    <row r="224" spans="4:7" x14ac:dyDescent="0.25">
      <c r="D224" s="15"/>
      <c r="E224" s="15"/>
      <c r="F224" s="15"/>
      <c r="G224" s="15"/>
    </row>
    <row r="225" spans="4:7" x14ac:dyDescent="0.25">
      <c r="D225" s="15"/>
      <c r="E225" s="15"/>
      <c r="F225" s="15"/>
      <c r="G225" s="15"/>
    </row>
    <row r="226" spans="4:7" x14ac:dyDescent="0.25">
      <c r="D226" s="15"/>
      <c r="E226" s="15"/>
      <c r="F226" s="15"/>
      <c r="G226" s="15"/>
    </row>
    <row r="227" spans="4:7" x14ac:dyDescent="0.25">
      <c r="D227" s="15"/>
      <c r="E227" s="15"/>
      <c r="F227" s="15"/>
      <c r="G227" s="15"/>
    </row>
    <row r="228" spans="4:7" x14ac:dyDescent="0.25">
      <c r="D228" s="15"/>
      <c r="E228" s="15"/>
      <c r="F228" s="15"/>
      <c r="G228" s="15"/>
    </row>
    <row r="229" spans="4:7" x14ac:dyDescent="0.25">
      <c r="D229" s="15"/>
      <c r="E229" s="15"/>
      <c r="F229" s="15"/>
      <c r="G229" s="15"/>
    </row>
    <row r="230" spans="4:7" x14ac:dyDescent="0.25">
      <c r="D230" s="15"/>
      <c r="E230" s="15"/>
      <c r="F230" s="15"/>
      <c r="G230" s="15"/>
    </row>
    <row r="231" spans="4:7" x14ac:dyDescent="0.25">
      <c r="D231" s="15"/>
      <c r="E231" s="15"/>
      <c r="F231" s="15"/>
      <c r="G231" s="15"/>
    </row>
    <row r="232" spans="4:7" x14ac:dyDescent="0.25">
      <c r="D232" s="15"/>
      <c r="E232" s="15"/>
      <c r="F232" s="15"/>
      <c r="G232" s="15"/>
    </row>
    <row r="233" spans="4:7" x14ac:dyDescent="0.25">
      <c r="D233" s="15"/>
      <c r="E233" s="15"/>
      <c r="F233" s="15"/>
      <c r="G233" s="15"/>
    </row>
    <row r="234" spans="4:7" x14ac:dyDescent="0.25">
      <c r="D234" s="15"/>
      <c r="E234" s="15"/>
      <c r="F234" s="15"/>
      <c r="G234" s="15"/>
    </row>
    <row r="235" spans="4:7" x14ac:dyDescent="0.25">
      <c r="D235" s="15"/>
      <c r="E235" s="15"/>
      <c r="F235" s="15"/>
      <c r="G235" s="15"/>
    </row>
    <row r="236" spans="4:7" x14ac:dyDescent="0.25">
      <c r="D236" s="15"/>
      <c r="E236" s="15"/>
      <c r="F236" s="15"/>
      <c r="G236" s="15"/>
    </row>
    <row r="237" spans="4:7" x14ac:dyDescent="0.25">
      <c r="D237" s="15"/>
      <c r="E237" s="15"/>
      <c r="F237" s="15"/>
      <c r="G237" s="15"/>
    </row>
    <row r="238" spans="4:7" x14ac:dyDescent="0.25">
      <c r="D238" s="15"/>
      <c r="E238" s="15"/>
      <c r="F238" s="15"/>
      <c r="G238" s="15"/>
    </row>
    <row r="239" spans="4:7" x14ac:dyDescent="0.25">
      <c r="D239" s="15"/>
      <c r="E239" s="15"/>
      <c r="F239" s="15"/>
      <c r="G239" s="15"/>
    </row>
    <row r="240" spans="4:7" x14ac:dyDescent="0.25">
      <c r="D240" s="15"/>
      <c r="E240" s="15"/>
      <c r="F240" s="15"/>
      <c r="G240" s="15"/>
    </row>
    <row r="241" spans="4:7" x14ac:dyDescent="0.25">
      <c r="D241" s="15"/>
      <c r="E241" s="15"/>
      <c r="F241" s="15"/>
      <c r="G241" s="15"/>
    </row>
    <row r="242" spans="4:7" x14ac:dyDescent="0.25">
      <c r="D242" s="15"/>
      <c r="E242" s="15"/>
      <c r="F242" s="15"/>
      <c r="G242" s="15"/>
    </row>
    <row r="243" spans="4:7" x14ac:dyDescent="0.25">
      <c r="D243" s="15"/>
      <c r="E243" s="15"/>
      <c r="F243" s="15"/>
      <c r="G243" s="15"/>
    </row>
    <row r="244" spans="4:7" x14ac:dyDescent="0.25">
      <c r="D244" s="15"/>
      <c r="E244" s="15"/>
      <c r="F244" s="15"/>
      <c r="G244" s="15"/>
    </row>
    <row r="245" spans="4:7" x14ac:dyDescent="0.25">
      <c r="D245" s="15"/>
      <c r="E245" s="15"/>
      <c r="F245" s="15"/>
      <c r="G245" s="15"/>
    </row>
    <row r="246" spans="4:7" x14ac:dyDescent="0.25">
      <c r="D246" s="15"/>
      <c r="E246" s="15"/>
      <c r="F246" s="15"/>
      <c r="G246" s="15"/>
    </row>
    <row r="247" spans="4:7" x14ac:dyDescent="0.25">
      <c r="D247" s="15"/>
      <c r="E247" s="15"/>
      <c r="F247" s="15"/>
      <c r="G247" s="15"/>
    </row>
    <row r="248" spans="4:7" x14ac:dyDescent="0.25">
      <c r="D248" s="15"/>
      <c r="E248" s="15"/>
      <c r="F248" s="15"/>
      <c r="G248" s="15"/>
    </row>
    <row r="249" spans="4:7" x14ac:dyDescent="0.25">
      <c r="D249" s="15"/>
      <c r="E249" s="15"/>
      <c r="F249" s="15"/>
      <c r="G249" s="15"/>
    </row>
    <row r="250" spans="4:7" x14ac:dyDescent="0.25">
      <c r="D250" s="15"/>
      <c r="E250" s="15"/>
      <c r="F250" s="15"/>
      <c r="G250" s="15"/>
    </row>
    <row r="251" spans="4:7" x14ac:dyDescent="0.25">
      <c r="D251" s="15"/>
      <c r="E251" s="15"/>
      <c r="F251" s="15"/>
      <c r="G251" s="15"/>
    </row>
    <row r="252" spans="4:7" x14ac:dyDescent="0.25">
      <c r="D252" s="15"/>
      <c r="E252" s="15"/>
      <c r="F252" s="15"/>
      <c r="G252" s="15"/>
    </row>
    <row r="253" spans="4:7" x14ac:dyDescent="0.25">
      <c r="D253" s="22"/>
      <c r="E253" s="15"/>
      <c r="F253" s="15"/>
      <c r="G253" s="22"/>
    </row>
    <row r="254" spans="4:7" x14ac:dyDescent="0.25">
      <c r="D254" s="22"/>
      <c r="E254" s="15"/>
      <c r="F254" s="15"/>
      <c r="G254" s="22"/>
    </row>
    <row r="255" spans="4:7" x14ac:dyDescent="0.25">
      <c r="D255" s="22"/>
      <c r="E255" s="15"/>
      <c r="F255" s="15"/>
      <c r="G255" s="22"/>
    </row>
    <row r="256" spans="4:7" x14ac:dyDescent="0.25">
      <c r="D256" s="22"/>
      <c r="E256" s="15"/>
      <c r="F256" s="15"/>
      <c r="G256" s="22"/>
    </row>
    <row r="257" spans="4:7" x14ac:dyDescent="0.25">
      <c r="D257" s="22"/>
      <c r="E257" s="15"/>
      <c r="F257" s="15"/>
      <c r="G257" s="22"/>
    </row>
    <row r="258" spans="4:7" x14ac:dyDescent="0.25">
      <c r="D258" s="22"/>
      <c r="E258" s="15"/>
      <c r="F258" s="15"/>
      <c r="G258" s="22"/>
    </row>
    <row r="259" spans="4:7" x14ac:dyDescent="0.25">
      <c r="D259" s="22"/>
      <c r="E259" s="15"/>
      <c r="F259" s="15"/>
      <c r="G259" s="22"/>
    </row>
    <row r="260" spans="4:7" x14ac:dyDescent="0.25">
      <c r="D260" s="22"/>
      <c r="E260" s="15"/>
      <c r="F260" s="15"/>
      <c r="G260" s="22"/>
    </row>
    <row r="261" spans="4:7" x14ac:dyDescent="0.25">
      <c r="D261" s="22"/>
      <c r="E261" s="22"/>
      <c r="F261" s="15"/>
      <c r="G261" s="22"/>
    </row>
    <row r="262" spans="4:7" x14ac:dyDescent="0.25">
      <c r="D262" s="22"/>
      <c r="E262" s="22"/>
      <c r="F262" s="15"/>
      <c r="G262" s="22"/>
    </row>
    <row r="263" spans="4:7" x14ac:dyDescent="0.25">
      <c r="D263" s="22"/>
      <c r="E263" s="22"/>
      <c r="F263" s="15"/>
      <c r="G263" s="22"/>
    </row>
    <row r="264" spans="4:7" x14ac:dyDescent="0.25">
      <c r="D264" s="22"/>
      <c r="E264" s="22"/>
      <c r="F264" s="15"/>
      <c r="G264" s="2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SetUpTablesUpdate">
          <controlPr defaultSize="0" autoLine="0" r:id="rId4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5</xdr:col>
                <xdr:colOff>1266825</xdr:colOff>
                <xdr:row>1</xdr:row>
                <xdr:rowOff>171450</xdr:rowOff>
              </to>
            </anchor>
          </controlPr>
        </control>
      </mc:Choice>
      <mc:Fallback>
        <control shapeId="1029" r:id="rId3" name="SetUpTablesUpdate"/>
      </mc:Fallback>
    </mc:AlternateContent>
    <mc:AlternateContent xmlns:mc="http://schemas.openxmlformats.org/markup-compatibility/2006">
      <mc:Choice Requires="x14">
        <control shapeId="1028" r:id="rId5" name="SetUpTablesGo">
          <controlPr defaultSize="0" autoLine="0" r:id="rId6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4</xdr:col>
                <xdr:colOff>1047750</xdr:colOff>
                <xdr:row>1</xdr:row>
                <xdr:rowOff>171450</xdr:rowOff>
              </to>
            </anchor>
          </controlPr>
        </control>
      </mc:Choice>
      <mc:Fallback>
        <control shapeId="1028" r:id="rId5" name="SetUpTablesGo"/>
      </mc:Fallback>
    </mc:AlternateContent>
  </controls>
  <tableParts count="2">
    <tablePart r:id="rId7"/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Data!$I$4:$I$24</xm:f>
          </x14:formula1>
          <xm:sqref>E4:E7</xm:sqref>
        </x14:dataValidation>
        <x14:dataValidation type="list" allowBlank="1" showInputMessage="1" showErrorMessage="1" xr:uid="{00000000-0002-0000-0100-000001000000}">
          <x14:formula1>
            <xm:f>INDIRECT(INDEX(Data!$J$4:$J$24,MATCH(E4,Data!$I$4:$I$24,0)))</xm:f>
          </x14:formula1>
          <xm:sqref>F4:F7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K2000"/>
  <sheetViews>
    <sheetView showGridLines="0" tabSelected="1" workbookViewId="0">
      <pane xSplit="1" topLeftCell="AK1" activePane="topRight" state="frozen"/>
      <selection pane="topRight" activeCell="AK15" sqref="AJ12:AK15"/>
    </sheetView>
  </sheetViews>
  <sheetFormatPr defaultColWidth="9.140625" defaultRowHeight="15" x14ac:dyDescent="0.25"/>
  <cols>
    <col min="1" max="1" width="17.28515625" style="64" customWidth="1"/>
    <col min="2" max="2" width="19.85546875" style="64" bestFit="1" customWidth="1"/>
    <col min="3" max="3" width="19.42578125" style="64" bestFit="1" customWidth="1"/>
    <col min="4" max="4" width="31.42578125" style="64" bestFit="1" customWidth="1"/>
    <col min="5" max="5" width="20.28515625" style="64" bestFit="1" customWidth="1"/>
    <col min="6" max="6" width="15.140625" style="64" bestFit="1" customWidth="1"/>
    <col min="7" max="7" width="22.85546875" style="64" bestFit="1" customWidth="1"/>
    <col min="8" max="8" width="24.140625" style="64" bestFit="1" customWidth="1"/>
    <col min="9" max="9" width="10.140625" style="65" bestFit="1" customWidth="1"/>
    <col min="10" max="10" width="10.140625" style="64" bestFit="1" customWidth="1"/>
    <col min="11" max="11" width="16.42578125" style="64" bestFit="1" customWidth="1"/>
    <col min="12" max="12" width="22.28515625" style="64" bestFit="1" customWidth="1"/>
    <col min="13" max="13" width="15.140625" style="64" bestFit="1" customWidth="1"/>
    <col min="14" max="14" width="14.140625" style="64" bestFit="1" customWidth="1"/>
    <col min="15" max="15" width="15.85546875" style="64" bestFit="1" customWidth="1"/>
    <col min="16" max="16" width="16.7109375" style="64" bestFit="1" customWidth="1"/>
    <col min="17" max="17" width="18.85546875" style="64" bestFit="1" customWidth="1"/>
    <col min="18" max="18" width="22.5703125" style="64" bestFit="1" customWidth="1"/>
    <col min="19" max="19" width="23.42578125" style="64" bestFit="1" customWidth="1"/>
    <col min="20" max="20" width="13" style="64" bestFit="1" customWidth="1"/>
    <col min="21" max="21" width="27.140625" style="64" bestFit="1" customWidth="1"/>
    <col min="22" max="22" width="27.28515625" style="64" bestFit="1" customWidth="1"/>
    <col min="23" max="23" width="28.28515625" style="64" bestFit="1" customWidth="1"/>
    <col min="24" max="24" width="9.140625" style="64"/>
    <col min="25" max="25" width="11.140625" style="64" bestFit="1" customWidth="1"/>
    <col min="26" max="26" width="28.7109375" style="64" bestFit="1" customWidth="1"/>
    <col min="27" max="27" width="19.140625" style="64" bestFit="1" customWidth="1"/>
    <col min="28" max="28" width="13.28515625" style="64" bestFit="1" customWidth="1"/>
    <col min="29" max="29" width="8.5703125" style="64" customWidth="1"/>
    <col min="30" max="30" width="14.140625" style="64" customWidth="1"/>
    <col min="31" max="31" width="9.140625" style="64"/>
    <col min="32" max="32" width="13.42578125" style="64" bestFit="1" customWidth="1"/>
    <col min="33" max="34" width="19.85546875" style="64" bestFit="1" customWidth="1"/>
    <col min="35" max="35" width="9.140625" style="64"/>
    <col min="36" max="36" width="29.7109375" style="64" bestFit="1" customWidth="1"/>
    <col min="37" max="16384" width="9.140625" style="64"/>
  </cols>
  <sheetData>
    <row r="1" spans="1:37" ht="15.75" thickBot="1" x14ac:dyDescent="0.3"/>
    <row r="2" spans="1:37" ht="16.5" thickTop="1" thickBot="1" x14ac:dyDescent="0.3">
      <c r="A2" s="66"/>
      <c r="B2" s="111" t="s">
        <v>126</v>
      </c>
      <c r="C2" s="111"/>
      <c r="D2" s="111"/>
      <c r="E2" s="111"/>
      <c r="F2" s="67"/>
      <c r="G2" s="111" t="s">
        <v>146</v>
      </c>
      <c r="H2" s="111"/>
      <c r="J2" s="111" t="s">
        <v>149</v>
      </c>
      <c r="K2" s="111"/>
      <c r="L2" s="111"/>
    </row>
    <row r="3" spans="1:37" ht="15.75" thickTop="1" x14ac:dyDescent="0.25">
      <c r="A3" s="68"/>
      <c r="B3" s="69" t="s">
        <v>128</v>
      </c>
      <c r="C3" s="70" t="s">
        <v>127</v>
      </c>
      <c r="D3" s="71" t="s">
        <v>129</v>
      </c>
      <c r="E3" s="72" t="s">
        <v>130</v>
      </c>
      <c r="F3" s="73"/>
      <c r="G3" s="74" t="s">
        <v>147</v>
      </c>
      <c r="H3" s="74" t="s">
        <v>148</v>
      </c>
      <c r="J3" s="75" t="s">
        <v>150</v>
      </c>
      <c r="K3" s="76" t="s">
        <v>151</v>
      </c>
      <c r="L3" s="77" t="s">
        <v>152</v>
      </c>
    </row>
    <row r="4" spans="1:37" x14ac:dyDescent="0.25">
      <c r="A4" s="66"/>
      <c r="B4" s="78">
        <v>784.8</v>
      </c>
      <c r="C4" s="79">
        <v>1.7334E-3</v>
      </c>
      <c r="D4" s="80">
        <f>1.096/1000*1.35*0.5</f>
        <v>7.398000000000002E-4</v>
      </c>
      <c r="E4" s="81">
        <f>D4*B4</f>
        <v>0.58059504000000017</v>
      </c>
      <c r="F4" s="73"/>
      <c r="G4" s="80">
        <f>'Set Up'!B2</f>
        <v>4</v>
      </c>
      <c r="H4" s="80">
        <f>'Set Up'!B1</f>
        <v>2</v>
      </c>
    </row>
    <row r="5" spans="1:37" x14ac:dyDescent="0.25">
      <c r="A5" s="112" t="s">
        <v>163</v>
      </c>
      <c r="B5" s="112"/>
      <c r="C5" s="112"/>
      <c r="D5" s="112"/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Y5" s="112" t="s">
        <v>159</v>
      </c>
      <c r="Z5" s="112"/>
      <c r="AA5" s="112"/>
      <c r="AB5" s="112"/>
      <c r="AC5" s="112"/>
      <c r="AD5" s="112"/>
      <c r="AF5" s="112" t="s">
        <v>162</v>
      </c>
      <c r="AG5" s="112"/>
      <c r="AH5" s="112"/>
      <c r="AJ5" s="109" t="s">
        <v>177</v>
      </c>
      <c r="AK5" s="110"/>
    </row>
    <row r="6" spans="1:37" x14ac:dyDescent="0.25">
      <c r="A6" s="82" t="s">
        <v>0</v>
      </c>
      <c r="B6" s="82" t="s">
        <v>12</v>
      </c>
      <c r="C6" s="82" t="s">
        <v>125</v>
      </c>
      <c r="D6" s="82" t="s">
        <v>131</v>
      </c>
      <c r="E6" s="82" t="s">
        <v>132</v>
      </c>
      <c r="F6" s="82" t="s">
        <v>145</v>
      </c>
      <c r="G6" s="82" t="s">
        <v>133</v>
      </c>
      <c r="H6" s="82" t="s">
        <v>134</v>
      </c>
      <c r="I6" s="83" t="s">
        <v>139</v>
      </c>
      <c r="J6" s="84" t="s">
        <v>135</v>
      </c>
      <c r="K6" s="84" t="s">
        <v>136</v>
      </c>
      <c r="L6" s="84" t="s">
        <v>137</v>
      </c>
      <c r="M6" s="84" t="s">
        <v>138</v>
      </c>
      <c r="N6" s="84" t="s">
        <v>164</v>
      </c>
      <c r="O6" s="84" t="s">
        <v>140</v>
      </c>
      <c r="P6" s="84" t="s">
        <v>141</v>
      </c>
      <c r="Q6" s="84" t="s">
        <v>142</v>
      </c>
      <c r="R6" s="84" t="s">
        <v>143</v>
      </c>
      <c r="S6" s="84" t="s">
        <v>144</v>
      </c>
      <c r="T6" s="84" t="s">
        <v>155</v>
      </c>
      <c r="U6" s="84" t="s">
        <v>156</v>
      </c>
      <c r="V6" s="84" t="s">
        <v>157</v>
      </c>
      <c r="W6" s="84" t="s">
        <v>158</v>
      </c>
      <c r="Y6" s="82" t="s">
        <v>0</v>
      </c>
      <c r="Z6" s="82" t="s">
        <v>14</v>
      </c>
      <c r="AA6" s="82" t="s">
        <v>153</v>
      </c>
      <c r="AB6" s="82" t="s">
        <v>5</v>
      </c>
      <c r="AC6" s="82" t="s">
        <v>154</v>
      </c>
      <c r="AD6" s="82" t="s">
        <v>155</v>
      </c>
      <c r="AF6" s="82" t="s">
        <v>0</v>
      </c>
      <c r="AG6" s="82" t="s">
        <v>160</v>
      </c>
      <c r="AH6" s="82" t="s">
        <v>161</v>
      </c>
      <c r="AJ6" s="64" t="s">
        <v>178</v>
      </c>
      <c r="AK6" s="64" t="s">
        <v>179</v>
      </c>
    </row>
    <row r="7" spans="1:37" x14ac:dyDescent="0.25">
      <c r="A7" s="82">
        <f>IF('Set Up'!A4="","",'Set Up'!A4)</f>
        <v>1</v>
      </c>
      <c r="B7" s="75" t="s">
        <v>51</v>
      </c>
      <c r="C7" s="85">
        <v>2</v>
      </c>
      <c r="D7" s="86">
        <f>IF(Table4[[#This Row],[Diameter (in)]]="","",(((CONVERT(Table4[[#This Row],[Diameter (in)]],"in","m"))/2)^2)*PI())</f>
        <v>2.0268299163899908E-3</v>
      </c>
      <c r="E7" s="87">
        <f>IF(Table4[[#This Row],[Area (m2)]]="","",$D$4/Table4[[#This Row],[Area (m2)]])</f>
        <v>0.36500349339507787</v>
      </c>
      <c r="F7" s="85">
        <v>2</v>
      </c>
      <c r="G7" s="88">
        <f>IF(Table4[[#This Row],[Segment]]="","",(CONVERT(Table4[[#This Row],[Diameter (in)]],"in","m")*$B$4*Table4[[#This Row],[Velocity (m/s)]])/$C$4)</f>
        <v>8395.0045425845274</v>
      </c>
      <c r="H7" s="76" t="str">
        <f>IF(Table4[[#This Row],[Segment]]="","",IF(Table4[[#This Row],[Teynold''s Number]]&gt;4000,"TURBULENT","LAMINAR"))</f>
        <v>TURBULENT</v>
      </c>
      <c r="I7" s="86">
        <f>IF(Table4[[#This Row],[Segment]]="","",INDEX(Data!C4:C18,MATCH(Table4[Material],Data!B4:B18,0)))</f>
        <v>4.6E-5</v>
      </c>
      <c r="J7" s="89">
        <f>IF(Table4[[#This Row],[ε (m)]]="","",Table4[[#This Row],[ε (m)]]/(CONVERT(Table4[[#This Row],[Diameter (in)]],"in","m")))</f>
        <v>9.0551181102362208E-4</v>
      </c>
      <c r="K7" s="76" t="str">
        <f>IF(Table4[[#This Row],[Regime]]="LAMINAR",16/Table4[[#This Row],[Teynold''s Number]],"-")</f>
        <v>-</v>
      </c>
      <c r="L7" s="88">
        <v>8.4067019434289972E-3</v>
      </c>
      <c r="M7" s="90">
        <f>IF(Table4[[#This Row],[Regime]]="TURBULENT",(((-4*LOG10(Table4[[#This Row],[ε/D]]/3.7+1.256/(Table4[[#This Row],[Teynold''s Number]]*SQRT(Table4[[#This Row],[f turbulent (guess)]]))))^-1)^2),"")</f>
        <v>8.4065952684099741E-3</v>
      </c>
      <c r="N7" s="91">
        <f>IF(Table4[[#This Row],[f turbulent]]="","",Table4[[#This Row],[f turbulent (guess)]]-Table4[[#This Row],[f turbulent]])</f>
        <v>1.0667501902303367E-7</v>
      </c>
      <c r="O7" s="87">
        <f>IF(Table4[[#This Row],[Segment]]="",0,IF(C8="",0,IF(C8&lt;=Table4[[#This Row],[Diameter (in)]],0,1-(D7/D8))))</f>
        <v>0</v>
      </c>
      <c r="P7" s="92" t="str">
        <f>IF(Table4[[#This Row],[Segment]]="","",IF(C7&gt;C8,"",IF(C8="",0.55,(0.55*(1-D8/D7)))))</f>
        <v/>
      </c>
      <c r="Q7" s="92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>8.8188196303483471E-2</v>
      </c>
      <c r="R7" s="92">
        <f>IF(Table4[[#This Row],[Segment]]="","",IF(Table4[[#This Row],[Kexpansion]]="","0",((Table4[[#This Row],[Velocity (m/s)]]^2)/2)*Table4[[#This Row],[Kexpansion]]))</f>
        <v>0</v>
      </c>
      <c r="S7" s="92" t="str">
        <f>IF(Table4[[#This Row],[Segment]]="","",IF(Table4[[#This Row],[Kcontraction]]="","0",((Table4[[#This Row],[Velocity (m/s)]]^2)/2)*Table4[[#This Row],[Kcontraction]]))</f>
        <v>0</v>
      </c>
      <c r="T7" s="89">
        <f>IF(Table4[[#This Row],[Segment]]="","",SUMIF($Y$7:$Y$2000,Table4[[#This Row],[Segment]],$AD$7:$AD$2000))</f>
        <v>0.11657410641678434</v>
      </c>
      <c r="U7" s="89">
        <f>IF(Table4[[#This Row],[Segment]]="","",Table4[[#This Row],[Hfriction (J/kg)]]+Table4[[#This Row],[Hexpansions (J/kg)]]+Table4[[#This Row],[Hcontractions (J/kg)]]+Table4[[#This Row],[Hf (J/kg)]])</f>
        <v>0.2047623027202678</v>
      </c>
      <c r="V7" s="89">
        <f>IF(Table4[[#This Row],[Segment]]="","",Table4[[#This Row],[Total Friction Loss (J/kg)]]*Table3[Density (kg/m3)])</f>
        <v>160.69745517486615</v>
      </c>
      <c r="W7" s="89">
        <f>IF(Table4[[#This Row],[Segment]]="","",Table4[[#This Row],[Total Pressure Drop (Pa)]]/1000)</f>
        <v>0.16069745517486614</v>
      </c>
      <c r="Y7" s="82">
        <f>IF('Set Up'!D4="","",'Set Up'!D4)</f>
        <v>1</v>
      </c>
      <c r="Z7" s="82" t="str">
        <f>IF('Set Up'!E4="","",'Set Up'!E4)</f>
        <v>90° Elbow Curved</v>
      </c>
      <c r="AA7" s="82" t="str">
        <f>IF('Set Up'!F4="","",'Set Up'!F4)</f>
        <v>Standard (R/D = 1)</v>
      </c>
      <c r="AB7" s="82">
        <f>IF('Set Up'!G4="","",'Set Up'!G4)</f>
        <v>1</v>
      </c>
      <c r="AC7" s="87">
        <f t="array" ref="AC7">IF(Y7="","",INDEX(Data!$G$4:$G$51,MATCH(Table7[[#This Row],[Fitting]]&amp;Table7[[#This Row],[Fitting Subtype]],Data!$E$4:$E$51&amp;Data!$F$4:$F$51,0)))</f>
        <v>0.75</v>
      </c>
      <c r="AD7" s="89">
        <f>IF(Table7[[#This Row],[Segment]]="","",Table7[[#This Row],[Quantity]]*Table7[[#This Row],[Kf]]*(((INDEX(Table4[Velocity (m/s)],MATCH(Table7[[#This Row],[Segment]],Table4[Segment],0)))^2)/2))</f>
        <v>4.9960331321479E-2</v>
      </c>
      <c r="AF7" s="82">
        <f>Table4[[#This Row],[Segment]]</f>
        <v>1</v>
      </c>
      <c r="AG7" s="93">
        <v>119.83799999999999</v>
      </c>
      <c r="AH7" s="92">
        <f>IF(Table5[[#This Row],[Segment]]="","",AG7-Table4[[#This Row],[Total Pressure Drop (kPa)]])</f>
        <v>119.67730254482512</v>
      </c>
      <c r="AJ7" s="64">
        <v>270</v>
      </c>
      <c r="AK7" s="64">
        <f>Table5[[#This Row],[Pressure 1 (kPa)]]*1000/Table3[Density (kg/m3)]-101.325*1000/Table3[Density (kg/m3)] +5*9.8 - Table4[[#This Row],[Velocity (m/s)]]^2/2 - Table4[[#This Row],[Total Friction Loss (J/kg)]]</f>
        <v>72.318073463468835</v>
      </c>
    </row>
    <row r="8" spans="1:37" x14ac:dyDescent="0.25">
      <c r="A8" s="82">
        <v>2</v>
      </c>
      <c r="B8" s="75" t="s">
        <v>51</v>
      </c>
      <c r="C8" s="85">
        <v>0.56000000000000005</v>
      </c>
      <c r="D8" s="86">
        <f>IF(Table4[[#This Row],[Diameter (in)]]="","",(((CONVERT(Table4[[#This Row],[Diameter (in)]],"in","m"))/2)^2)*PI())</f>
        <v>1.5890346544497529E-4</v>
      </c>
      <c r="E8" s="87">
        <f>IF(Table4[[#This Row],[Area (m2)]]="","",$D$4/Table4[[#This Row],[Area (m2)]])</f>
        <v>4.6556568035086459</v>
      </c>
      <c r="F8" s="85">
        <v>1.5</v>
      </c>
      <c r="G8" s="88">
        <f>IF(Table4[[#This Row],[Segment]]="","",(CONVERT(Table4[[#This Row],[Diameter (in)]],"in","m")*$B$4*Table4[[#This Row],[Velocity (m/s)]])/$C$4)</f>
        <v>29982.159080659025</v>
      </c>
      <c r="H8" s="76" t="str">
        <f>IF(Table4[[#This Row],[Segment]]="","",IF(Table4[[#This Row],[Teynold''s Number]]&gt;4000,"TURBULENT","LAMINAR"))</f>
        <v>TURBULENT</v>
      </c>
      <c r="I8" s="86">
        <f>IF(Table4[[#This Row],[Segment]]="","",INDEX(Data!C5:C19,MATCH(Table4[Material],Data!B5:B19,0)))</f>
        <v>4.6E-5</v>
      </c>
      <c r="J8" s="89">
        <f>IF(Table4[[#This Row],[ε (m)]]="","",Table4[[#This Row],[ε (m)]]/(CONVERT(Table4[[#This Row],[Diameter (in)]],"in","m")))</f>
        <v>3.2339707536557928E-3</v>
      </c>
      <c r="K8" s="76" t="str">
        <f>IF(Table4[[#This Row],[Regime]]="LAMINAR",16/Table4[[#This Row],[Teynold''s Number]],"-")</f>
        <v>-</v>
      </c>
      <c r="L8" s="88">
        <v>7.1910157957306127E-3</v>
      </c>
      <c r="M8" s="90">
        <f>IF(Table4[[#This Row],[Regime]]="TURBULENT",(((-4*LOG10(Table4[[#This Row],[ε/D]]/3.7+1.256/(Table4[[#This Row],[Teynold''s Number]]*SQRT(Table4[[#This Row],[f turbulent (guess)]]))))^-1)^2),"")</f>
        <v>7.6201769483453903E-3</v>
      </c>
      <c r="N8" s="91">
        <f>IF(Table4[[#This Row],[f turbulent]]="","",Table4[[#This Row],[f turbulent (guess)]]-Table4[[#This Row],[f turbulent]])</f>
        <v>-4.2916115261477754E-4</v>
      </c>
      <c r="O8" s="87">
        <f>IF(Table4[[#This Row],[Segment]]="",0,IF(C9="",0,IF(C9&lt;=Table4[[#This Row],[Diameter (in)]],0,1-(D8/D9))))</f>
        <v>0</v>
      </c>
      <c r="P8" s="92" t="str">
        <f>IF(Table4[[#This Row],[Segment]]="","",IF(C8&gt;C9,"",IF(C9="",0.55,(0.55*(1-D9/D8)))))</f>
        <v/>
      </c>
      <c r="Q8" s="92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>34.835855790201748</v>
      </c>
      <c r="R8" s="92">
        <f>IF(Table4[[#This Row],[Segment]]="","",IF(Table4[[#This Row],[Kexpansion]]="","0",((Table4[[#This Row],[Velocity (m/s)]]^2)/2)*Table4[[#This Row],[Kexpansion]]))</f>
        <v>0</v>
      </c>
      <c r="S8" s="92" t="str">
        <f>IF(Table4[[#This Row],[Segment]]="","",IF(Table4[[#This Row],[Kcontraction]]="","0",((Table4[[#This Row],[Velocity (m/s)]]^2)/2)*Table4[[#This Row],[Kcontraction]]))</f>
        <v>0</v>
      </c>
      <c r="T8" s="89">
        <f>IF(Table4[[#This Row],[Segment]]="","",SUMIF($Y$7:$Y$2000,Table4[[#This Row],[Segment]],$AD$7:$AD$2000))</f>
        <v>18.965747738049302</v>
      </c>
      <c r="U8" s="89">
        <f>IF(Table4[[#This Row],[Segment]]="","",Table4[[#This Row],[Hfriction (J/kg)]]+Table4[[#This Row],[Hexpansions (J/kg)]]+Table4[[#This Row],[Hcontractions (J/kg)]]+Table4[[#This Row],[Hf (J/kg)]])</f>
        <v>53.80160352825105</v>
      </c>
      <c r="V8" s="89">
        <f>IF(Table4[[#This Row],[Segment]]="","",Table4[[#This Row],[Total Friction Loss (J/kg)]]*Table3[Density (kg/m3)])</f>
        <v>42223.498448971419</v>
      </c>
      <c r="W8" s="89">
        <f>IF(Table4[[#This Row],[Segment]]="","",Table4[[#This Row],[Total Pressure Drop (Pa)]]/1000)</f>
        <v>42.223498448971419</v>
      </c>
      <c r="Y8" s="82">
        <f>IF('Set Up'!D5="","",'Set Up'!D5)</f>
        <v>1</v>
      </c>
      <c r="Z8" s="82" t="str">
        <f>IF('Set Up'!E5="","",'Set Up'!E5)</f>
        <v>Tee, Branching Flow</v>
      </c>
      <c r="AA8" s="82" t="str">
        <f>IF('Set Up'!F5="","",'Set Up'!F5)</f>
        <v/>
      </c>
      <c r="AB8" s="82">
        <v>1</v>
      </c>
      <c r="AC8" s="87">
        <f t="array" ref="AC8">IF(Y8="","",INDEX(Data!$G$4:$G$51,MATCH(Table7[[#This Row],[Fitting]]&amp;Table7[[#This Row],[Fitting Subtype]],Data!$E$4:$E$51&amp;Data!$F$4:$F$51,0)))</f>
        <v>1</v>
      </c>
      <c r="AD8" s="89">
        <f>IF(Table7[[#This Row],[Segment]]="","",Table7[[#This Row],[Quantity]]*Table7[[#This Row],[Kf]]*(((INDEX(Table4[Velocity (m/s)],MATCH(Table7[[#This Row],[Segment]],Table4[Segment],0)))^2)/2))</f>
        <v>6.6613775095305333E-2</v>
      </c>
      <c r="AF8" s="82">
        <f>Table4[[#This Row],[Segment]]</f>
        <v>2</v>
      </c>
      <c r="AG8" s="93">
        <v>331</v>
      </c>
      <c r="AH8" s="92">
        <f>IF(Table5[[#This Row],[Segment]]="","",AG8-Table4[[#This Row],[Total Pressure Drop (kPa)]])</f>
        <v>288.77650155102856</v>
      </c>
      <c r="AJ8" s="64">
        <v>40</v>
      </c>
      <c r="AK8" s="64">
        <f>Table5[[#This Row],[Pressure 1 (kPa)]]*1000/Table3[Density (kg/m3)]-101.325*1000/Table3[Density (kg/m3)] +5*9.8 - Table4[[#This Row],[Velocity (m/s)]]^2/2 - Table4[[#This Row],[Total Friction Loss (J/kg)]]</f>
        <v>277.01500574448738</v>
      </c>
    </row>
    <row r="9" spans="1:37" x14ac:dyDescent="0.25">
      <c r="A9" s="82" t="str">
        <f>IF('Set Up'!A6="","",'Set Up'!A6)</f>
        <v/>
      </c>
      <c r="B9" s="75" t="s">
        <v>51</v>
      </c>
      <c r="C9" s="85"/>
      <c r="D9" s="86" t="str">
        <f>IF(Table4[[#This Row],[Diameter (in)]]="","",(((CONVERT(Table4[[#This Row],[Diameter (in)]],"in","m"))/2)^2)*PI())</f>
        <v/>
      </c>
      <c r="E9" s="87" t="str">
        <f>IF(Table4[[#This Row],[Area (m2)]]="","",0.0014796/2/Table4[[#This Row],[Area (m2)]])</f>
        <v/>
      </c>
      <c r="F9" s="85">
        <f t="shared" ref="F9:F70" si="0">5 - CONVERT(1,"ft","m")</f>
        <v>4.6951999999999998</v>
      </c>
      <c r="G9" s="88" t="str">
        <f>IF(Table4[[#This Row],[Segment]]="","",(CONVERT(Table4[[#This Row],[Diameter (in)]],"in","m")*$B$4*Table4[[#This Row],[Velocity (m/s)]])/$C$4)</f>
        <v/>
      </c>
      <c r="H9" s="76" t="str">
        <f>IF(Table4[[#This Row],[Segment]]="","",IF(Table4[[#This Row],[Teynold''s Number]]&gt;4000,"TURBULENT","LAMINAR"))</f>
        <v/>
      </c>
      <c r="I9" s="86" t="str">
        <f>IF(Table4[[#This Row],[Segment]]="","",INDEX(Data!C6:C20,MATCH(Table4[Material],Data!B6:B20,0)))</f>
        <v/>
      </c>
      <c r="J9" s="89" t="str">
        <f>IF(Table4[[#This Row],[ε (m)]]="","",Table4[[#This Row],[ε (m)]]/(CONVERT(Table4[[#This Row],[Diameter (in)]],"in","m")))</f>
        <v/>
      </c>
      <c r="K9" s="76" t="str">
        <f>IF(Table4[[#This Row],[Regime]]="LAMINAR",16/Table4[[#This Row],[Teynold''s Number]],"-")</f>
        <v>-</v>
      </c>
      <c r="L9" s="88"/>
      <c r="M9" s="90" t="str">
        <f>IF(Table4[[#This Row],[Regime]]="TURBULENT",(((-4*LOG10(Table4[[#This Row],[ε/D]]/3.7+1.256/(Table4[[#This Row],[Teynold''s Number]]*SQRT(Table4[[#This Row],[f turbulent (guess)]]))))^-1)^2),"")</f>
        <v/>
      </c>
      <c r="N9" s="91" t="str">
        <f>IF(Table4[[#This Row],[f turbulent]]="","",Table4[[#This Row],[f turbulent (guess)]]-Table4[[#This Row],[f turbulent]])</f>
        <v/>
      </c>
      <c r="O9" s="87">
        <f>IF(Table4[[#This Row],[Segment]]="",0,IF(C10="",0,IF(C10&lt;=Table4[[#This Row],[Diameter (in)]],0,1-(D9/D10))))</f>
        <v>0</v>
      </c>
      <c r="P9" s="92" t="str">
        <f>IF(Table4[[#This Row],[Segment]]="","",IF(C9&gt;C10,"",IF(C10="",0.55,(0.55*(1-D10/D9)))))</f>
        <v/>
      </c>
      <c r="Q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" s="92" t="str">
        <f>IF(Table4[[#This Row],[Segment]]="","",IF(Table4[[#This Row],[Kexpansion]]="","0",((Table4[[#This Row],[Velocity (m/s)]]^2)/2)*Table4[[#This Row],[Kexpansion]]))</f>
        <v/>
      </c>
      <c r="S9" s="92" t="str">
        <f>IF(Table4[[#This Row],[Segment]]="","",IF(Table4[[#This Row],[Kcontraction]]="","0",((Table4[[#This Row],[Velocity (m/s)]]^2)/2)*Table4[[#This Row],[Kcontraction]]))</f>
        <v/>
      </c>
      <c r="T9" s="89" t="str">
        <f>IF(Table4[[#This Row],[Segment]]="","",SUMIF($Y$7:$Y$2000,Table4[[#This Row],[Segment]],$AD$7:$AD$2000))</f>
        <v/>
      </c>
      <c r="U9" s="89" t="str">
        <f>IF(Table4[[#This Row],[Segment]]="","",Table4[[#This Row],[Hfriction (J/kg)]]+Table4[[#This Row],[Hexpansions (J/kg)]]+Table4[[#This Row],[Hcontractions (J/kg)]]+Table4[[#This Row],[Hf (J/kg)]])</f>
        <v/>
      </c>
      <c r="V9" s="89" t="str">
        <f>IF(Table4[[#This Row],[Segment]]="","",Table4[[#This Row],[Total Friction Loss (J/kg)]]*Table3[Density (kg/m3)])</f>
        <v/>
      </c>
      <c r="W9" s="89" t="str">
        <f>IF(Table4[[#This Row],[Segment]]="","",Table4[[#This Row],[Total Pressure Drop (Pa)]]/1000)</f>
        <v/>
      </c>
      <c r="Y9" s="82">
        <f>IF('Set Up'!D6="","",'Set Up'!D6)</f>
        <v>2</v>
      </c>
      <c r="Z9" s="82" t="str">
        <f>IF('Set Up'!E6="","",'Set Up'!E6)</f>
        <v>90° Elbow Curved</v>
      </c>
      <c r="AA9" s="82" t="str">
        <f>IF('Set Up'!F6="","",'Set Up'!F6)</f>
        <v>Standard (R/D = 1)</v>
      </c>
      <c r="AB9" s="82">
        <f>IF('Set Up'!G6="","",'Set Up'!G6)</f>
        <v>1</v>
      </c>
      <c r="AC9" s="87">
        <f t="array" ref="AC9">IF(Y9="","",INDEX(Data!$G$4:$G$51,MATCH(Table7[[#This Row],[Fitting]]&amp;Table7[[#This Row],[Fitting Subtype]],Data!$E$4:$E$51&amp;Data!$F$4:$F$51,0)))</f>
        <v>0.75</v>
      </c>
      <c r="AD9" s="89">
        <f>IF(Table7[[#This Row],[Segment]]="","",Table7[[#This Row],[Quantity]]*Table7[[#This Row],[Kf]]*(((INDEX(Table4[Velocity (m/s)],MATCH(Table7[[#This Row],[Segment]],Table4[Segment],0)))^2)/2))</f>
        <v>8.1281776020211289</v>
      </c>
      <c r="AF9" s="82" t="str">
        <f>Table4[[#This Row],[Segment]]</f>
        <v/>
      </c>
      <c r="AG9" s="93"/>
      <c r="AH9" s="92" t="str">
        <f>IF(Table5[[#This Row],[Segment]]="","",AG9-Table4[[#This Row],[Total Pressure Drop (kPa)]])</f>
        <v/>
      </c>
      <c r="AK9" s="64" t="e">
        <f>Table5[[#This Row],[Pressure 1 (kPa)]]*1000/Table3[Density (kg/m3)]-101.325*1000/Table3[Density (kg/m3)] +5*9.8 - Table4[[#This Row],[Velocity (m/s)]]^2/2 - Table4[[#This Row],[Total Friction Loss (J/kg)]]</f>
        <v>#VALUE!</v>
      </c>
    </row>
    <row r="10" spans="1:37" x14ac:dyDescent="0.25">
      <c r="A10" s="82" t="str">
        <f>IF('Set Up'!A7="","",'Set Up'!A7)</f>
        <v/>
      </c>
      <c r="B10" s="75" t="s">
        <v>81</v>
      </c>
      <c r="C10" s="85"/>
      <c r="D10" s="86" t="str">
        <f>IF(Table4[[#This Row],[Diameter (in)]]="","",(((CONVERT(Table4[[#This Row],[Diameter (in)]],"in","m"))/2)^2)*PI())</f>
        <v/>
      </c>
      <c r="E10" s="87" t="str">
        <f>IF(Table4[[#This Row],[Area (m2)]]="","",$D$4/Table4[[#This Row],[Area (m2)]])</f>
        <v/>
      </c>
      <c r="F10" s="85">
        <f t="shared" si="0"/>
        <v>4.6951999999999998</v>
      </c>
      <c r="G10" s="88" t="str">
        <f>IF(Table4[[#This Row],[Segment]]="","",(CONVERT(Table4[[#This Row],[Diameter (in)]],"in","m")*$B$4*Table4[[#This Row],[Velocity (m/s)]])/$C$4)</f>
        <v/>
      </c>
      <c r="H10" s="76" t="str">
        <f>IF(Table4[[#This Row],[Segment]]="","",IF(Table4[[#This Row],[Teynold''s Number]]&gt;4000,"TURBULENT","LAMINAR"))</f>
        <v/>
      </c>
      <c r="I10" s="86" t="str">
        <f>IF(Table4[[#This Row],[Segment]]="","",INDEX(Data!C7:C21,MATCH(Table4[Material],Data!B7:B21,0)))</f>
        <v/>
      </c>
      <c r="J10" s="89" t="str">
        <f>IF(Table4[[#This Row],[ε (m)]]="","",Table4[[#This Row],[ε (m)]]/(CONVERT(Table4[[#This Row],[Diameter (in)]],"in","m")))</f>
        <v/>
      </c>
      <c r="K10" s="76" t="str">
        <f>IF(Table4[[#This Row],[Regime]]="LAMINAR",16/Table4[[#This Row],[Teynold''s Number]],"-")</f>
        <v>-</v>
      </c>
      <c r="L10" s="88"/>
      <c r="M10" s="90" t="str">
        <f>IF(Table4[[#This Row],[Regime]]="TURBULENT",(((-4*LOG10(Table4[[#This Row],[ε/D]]/3.7+1.256/(Table4[[#This Row],[Teynold''s Number]]*SQRT(Table4[[#This Row],[f turbulent (guess)]]))))^-1)^2),"")</f>
        <v/>
      </c>
      <c r="N10" s="91" t="str">
        <f>IF(Table4[[#This Row],[f turbulent]]="","",Table4[[#This Row],[f turbulent (guess)]]-Table4[[#This Row],[f turbulent]])</f>
        <v/>
      </c>
      <c r="O10" s="87">
        <f>IF(Table4[[#This Row],[Segment]]="",0,IF(C11="",0,IF(C11&lt;=Table4[[#This Row],[Diameter (in)]],0,1-(D10/D11))))</f>
        <v>0</v>
      </c>
      <c r="P10" s="92" t="str">
        <f>IF(Table4[[#This Row],[Segment]]="","",IF(C10&gt;C11,"",IF(C11="",0.55,(0.55*(1-D11/D10)))))</f>
        <v/>
      </c>
      <c r="Q1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" s="92" t="str">
        <f>IF(Table4[[#This Row],[Segment]]="","",IF(Table4[[#This Row],[Kexpansion]]="","0",((Table4[[#This Row],[Velocity (m/s)]]^2)/2)*Table4[[#This Row],[Kexpansion]]))</f>
        <v/>
      </c>
      <c r="S10" s="92" t="str">
        <f>IF(Table4[[#This Row],[Segment]]="","",IF(Table4[[#This Row],[Kcontraction]]="","0",((Table4[[#This Row],[Velocity (m/s)]]^2)/2)*Table4[[#This Row],[Kcontraction]]))</f>
        <v/>
      </c>
      <c r="T10" s="89" t="str">
        <f>IF(Table4[[#This Row],[Segment]]="","",SUMIF($Y$7:$Y$2000,Table4[[#This Row],[Segment]],$AD$7:$AD$2000))</f>
        <v/>
      </c>
      <c r="U10" s="89" t="str">
        <f>IF(Table4[[#This Row],[Segment]]="","",Table4[[#This Row],[Hfriction (J/kg)]]+Table4[[#This Row],[Hexpansions (J/kg)]]+Table4[[#This Row],[Hcontractions (J/kg)]]+Table4[[#This Row],[Hf (J/kg)]])</f>
        <v/>
      </c>
      <c r="V10" s="89" t="str">
        <f>IF(Table4[[#This Row],[Segment]]="","",Table4[[#This Row],[Total Friction Loss (J/kg)]]*Table3[Density (kg/m3)])</f>
        <v/>
      </c>
      <c r="W10" s="89" t="str">
        <f>IF(Table4[[#This Row],[Segment]]="","",Table4[[#This Row],[Total Pressure Drop (Pa)]]/1000)</f>
        <v/>
      </c>
      <c r="Y10" s="82">
        <f>IF('Set Up'!D7="","",'Set Up'!D7)</f>
        <v>2</v>
      </c>
      <c r="Z10" s="82" t="str">
        <f>IF('Set Up'!E7="","",'Set Up'!E7)</f>
        <v>Tee, Branching Flow</v>
      </c>
      <c r="AA10" s="82" t="str">
        <f>IF('Set Up'!F7="","",'Set Up'!F7)</f>
        <v/>
      </c>
      <c r="AB10" s="82">
        <f>IF('Set Up'!G7="","",'Set Up'!G7)</f>
        <v>1</v>
      </c>
      <c r="AC10" s="87">
        <f t="array" ref="AC10">IF(Y10="","",INDEX(Data!$G$4:$G$51,MATCH(Table7[[#This Row],[Fitting]]&amp;Table7[[#This Row],[Fitting Subtype]],Data!$E$4:$E$51&amp;Data!$F$4:$F$51,0)))</f>
        <v>1</v>
      </c>
      <c r="AD10" s="89">
        <f>IF(Table7[[#This Row],[Segment]]="","",Table7[[#This Row],[Quantity]]*Table7[[#This Row],[Kf]]*(((INDEX(Table4[Velocity (m/s)],MATCH(Table7[[#This Row],[Segment]],Table4[Segment],0)))^2)/2))</f>
        <v>10.837570136028171</v>
      </c>
      <c r="AF10" s="82" t="str">
        <f>Table4[[#This Row],[Segment]]</f>
        <v/>
      </c>
      <c r="AG10" s="75"/>
      <c r="AH10" s="82" t="str">
        <f>IF(Table5[[#This Row],[Segment]]="","",AG10-Table4[[#This Row],[Total Pressure Drop (kPa)]])</f>
        <v/>
      </c>
    </row>
    <row r="11" spans="1:37" x14ac:dyDescent="0.25">
      <c r="A11" s="82" t="str">
        <f>IF('Set Up'!A8="","",'Set Up'!A8)</f>
        <v/>
      </c>
      <c r="B11" s="75" t="s">
        <v>81</v>
      </c>
      <c r="C11" s="85"/>
      <c r="D11" s="86" t="str">
        <f>IF(Table4[[#This Row],[Diameter (in)]]="","",(((CONVERT(Table4[[#This Row],[Diameter (in)]],"in","m"))/2)^2)*PI())</f>
        <v/>
      </c>
      <c r="E11" s="87" t="str">
        <f>IF(Table4[[#This Row],[Area (m2)]]="","",$D$4/Table4[[#This Row],[Area (m2)]])</f>
        <v/>
      </c>
      <c r="F11" s="85">
        <f t="shared" si="0"/>
        <v>4.6951999999999998</v>
      </c>
      <c r="G11" s="88" t="str">
        <f>IF(Table4[[#This Row],[Segment]]="","",(CONVERT(Table4[[#This Row],[Diameter (in)]],"in","m")*$B$4*Table4[[#This Row],[Velocity (m/s)]])/$C$4)</f>
        <v/>
      </c>
      <c r="H11" s="76" t="str">
        <f>IF(Table4[[#This Row],[Segment]]="","",IF(Table4[[#This Row],[Teynold''s Number]]&gt;4000,"TURBULENT","LAMINAR"))</f>
        <v/>
      </c>
      <c r="I11" s="86" t="str">
        <f>IF(Table4[[#This Row],[Segment]]="","",INDEX(Data!C8:C22,MATCH(Table4[Material],Data!B8:B22,0)))</f>
        <v/>
      </c>
      <c r="J11" s="89" t="str">
        <f>IF(Table4[[#This Row],[ε (m)]]="","",Table4[[#This Row],[ε (m)]]/(CONVERT(Table4[[#This Row],[Diameter (in)]],"in","m")))</f>
        <v/>
      </c>
      <c r="K11" s="76" t="str">
        <f>IF(Table4[[#This Row],[Regime]]="LAMINAR",16/Table4[[#This Row],[Teynold''s Number]],"-")</f>
        <v>-</v>
      </c>
      <c r="L11" s="88"/>
      <c r="M11" s="90" t="str">
        <f>IF(Table4[[#This Row],[Regime]]="TURBULENT",(((-4*LOG10(Table4[[#This Row],[ε/D]]/3.7+1.256/(Table4[[#This Row],[Teynold''s Number]]*SQRT(Table4[[#This Row],[f turbulent (guess)]]))))^-1)^2),"")</f>
        <v/>
      </c>
      <c r="N11" s="91" t="str">
        <f>IF(Table4[[#This Row],[f turbulent]]="","",Table4[[#This Row],[f turbulent (guess)]]-Table4[[#This Row],[f turbulent]])</f>
        <v/>
      </c>
      <c r="O11" s="87">
        <f>IF(Table4[[#This Row],[Segment]]="",0,IF(C12="",0,IF(C12&lt;=Table4[[#This Row],[Diameter (in)]],0,1-(D11/D12))))</f>
        <v>0</v>
      </c>
      <c r="P11" s="92" t="str">
        <f>IF(Table4[[#This Row],[Segment]]="","",IF(C11&gt;C12,"",IF(C12="",0.55,(0.55*(1-D12/D11)))))</f>
        <v/>
      </c>
      <c r="Q1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" s="92" t="str">
        <f>IF(Table4[[#This Row],[Segment]]="","",IF(Table4[[#This Row],[Kexpansion]]="","0",((Table4[[#This Row],[Velocity (m/s)]]^2)/2)*Table4[[#This Row],[Kexpansion]]))</f>
        <v/>
      </c>
      <c r="S11" s="92" t="str">
        <f>IF(Table4[[#This Row],[Segment]]="","",IF(Table4[[#This Row],[Kcontraction]]="","0",((Table4[[#This Row],[Velocity (m/s)]]^2)/2)*Table4[[#This Row],[Kcontraction]]))</f>
        <v/>
      </c>
      <c r="T11" s="89" t="str">
        <f>IF(Table4[[#This Row],[Segment]]="","",SUMIF($Y$7:$Y$2000,Table4[[#This Row],[Segment]],$AD$7:$AD$2000))</f>
        <v/>
      </c>
      <c r="U11" s="89" t="str">
        <f>IF(Table4[[#This Row],[Segment]]="","",Table4[[#This Row],[Hfriction (J/kg)]]+Table4[[#This Row],[Hexpansions (J/kg)]]+Table4[[#This Row],[Hcontractions (J/kg)]]+Table4[[#This Row],[Hf (J/kg)]])</f>
        <v/>
      </c>
      <c r="V11" s="89" t="str">
        <f>IF(Table4[[#This Row],[Segment]]="","",Table4[[#This Row],[Total Friction Loss (J/kg)]]*Table3[Density (kg/m3)])</f>
        <v/>
      </c>
      <c r="W11" s="89" t="str">
        <f>IF(Table4[[#This Row],[Segment]]="","",Table4[[#This Row],[Total Pressure Drop (Pa)]]/1000)</f>
        <v/>
      </c>
      <c r="Y11" s="82" t="str">
        <f>IF('Set Up'!D8="","",'Set Up'!D8)</f>
        <v/>
      </c>
      <c r="Z11" s="82" t="str">
        <f>IF('Set Up'!E8="","",'Set Up'!E8)</f>
        <v/>
      </c>
      <c r="AA11" s="82" t="str">
        <f>IF('Set Up'!F8="","",'Set Up'!F8)</f>
        <v/>
      </c>
      <c r="AB11" s="82" t="str">
        <f>IF('Set Up'!G8="","",'Set Up'!G8)</f>
        <v/>
      </c>
      <c r="AC11" s="87" t="str">
        <f t="array" ref="AC11">IF(Y11="","",INDEX(Data!$G$4:$G$51,MATCH(Table7[[#This Row],[Fitting]]&amp;Table7[[#This Row],[Fitting Subtype]],Data!$E$4:$E$51&amp;Data!$F$4:$F$51,0)))</f>
        <v/>
      </c>
      <c r="AD11" s="89" t="str">
        <f>IF(Table7[[#This Row],[Segment]]="","",Table7[[#This Row],[Quantity]]*Table7[[#This Row],[Kf]]*(((INDEX(Table4[Velocity (m/s)],MATCH(Table7[[#This Row],[Segment]],Table4[Segment],0)))^2)/2))</f>
        <v/>
      </c>
      <c r="AF11" s="82" t="str">
        <f>Table4[[#This Row],[Segment]]</f>
        <v/>
      </c>
      <c r="AG11" s="75"/>
      <c r="AH11" s="82" t="str">
        <f>IF(Table5[[#This Row],[Segment]]="","",AG11-Table4[[#This Row],[Total Pressure Drop (kPa)]])</f>
        <v/>
      </c>
      <c r="AJ11" s="94"/>
    </row>
    <row r="12" spans="1:37" x14ac:dyDescent="0.25">
      <c r="A12" s="82" t="str">
        <f>IF('Set Up'!A9="","",'Set Up'!A9)</f>
        <v/>
      </c>
      <c r="B12" s="75" t="s">
        <v>81</v>
      </c>
      <c r="C12" s="85"/>
      <c r="D12" s="86" t="str">
        <f>IF(Table4[[#This Row],[Diameter (in)]]="","",(((CONVERT(Table4[[#This Row],[Diameter (in)]],"in","m"))/2)^2)*PI())</f>
        <v/>
      </c>
      <c r="E12" s="87" t="str">
        <f>IF(Table4[[#This Row],[Area (m2)]]="","",$D$4/Table4[[#This Row],[Area (m2)]])</f>
        <v/>
      </c>
      <c r="F12" s="85">
        <f t="shared" si="0"/>
        <v>4.6951999999999998</v>
      </c>
      <c r="G12" s="88" t="str">
        <f>IF(Table4[[#This Row],[Segment]]="","",(CONVERT(Table4[[#This Row],[Diameter (in)]],"in","m")*$B$4*Table4[[#This Row],[Velocity (m/s)]])/$C$4)</f>
        <v/>
      </c>
      <c r="H12" s="76" t="str">
        <f>IF(Table4[[#This Row],[Segment]]="","",IF(Table4[[#This Row],[Teynold''s Number]]&gt;4000,"TURBULENT","LAMINAR"))</f>
        <v/>
      </c>
      <c r="I12" s="86" t="str">
        <f>IF(Table4[[#This Row],[Segment]]="","",INDEX(Data!C9:C23,MATCH(Table4[Material],Data!B9:B23,0)))</f>
        <v/>
      </c>
      <c r="J12" s="89" t="str">
        <f>IF(Table4[[#This Row],[ε (m)]]="","",Table4[[#This Row],[ε (m)]]/(CONVERT(Table4[[#This Row],[Diameter (in)]],"in","m")))</f>
        <v/>
      </c>
      <c r="K12" s="76" t="str">
        <f>IF(Table4[[#This Row],[Regime]]="LAMINAR",16/Table4[[#This Row],[Teynold''s Number]],"-")</f>
        <v>-</v>
      </c>
      <c r="L12" s="88"/>
      <c r="M12" s="90" t="str">
        <f>IF(Table4[[#This Row],[Regime]]="TURBULENT",(((-4*LOG10(Table4[[#This Row],[ε/D]]/3.7+1.256/(Table4[[#This Row],[Teynold''s Number]]*SQRT(Table4[[#This Row],[f turbulent (guess)]]))))^-1)^2),"")</f>
        <v/>
      </c>
      <c r="N12" s="91" t="str">
        <f>IF(Table4[[#This Row],[f turbulent]]="","",Table4[[#This Row],[f turbulent (guess)]]-Table4[[#This Row],[f turbulent]])</f>
        <v/>
      </c>
      <c r="O12" s="87">
        <f>IF(Table4[[#This Row],[Segment]]="",0,IF(C13="",0,IF(C13&lt;=Table4[[#This Row],[Diameter (in)]],0,1-(D12/D13))))</f>
        <v>0</v>
      </c>
      <c r="P12" s="92" t="str">
        <f>IF(Table4[[#This Row],[Segment]]="","",IF(C12&gt;C13,"",IF(C13="",0.55,(0.55*(1-D13/D12)))))</f>
        <v/>
      </c>
      <c r="Q1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" s="92" t="str">
        <f>IF(Table4[[#This Row],[Segment]]="","",IF(Table4[[#This Row],[Kexpansion]]="","0",((Table4[[#This Row],[Velocity (m/s)]]^2)/2)*Table4[[#This Row],[Kexpansion]]))</f>
        <v/>
      </c>
      <c r="S12" s="92" t="str">
        <f>IF(Table4[[#This Row],[Segment]]="","",IF(Table4[[#This Row],[Kcontraction]]="","0",((Table4[[#This Row],[Velocity (m/s)]]^2)/2)*Table4[[#This Row],[Kcontraction]]))</f>
        <v/>
      </c>
      <c r="T12" s="89" t="str">
        <f>IF(Table4[[#This Row],[Segment]]="","",SUMIF($Y$7:$Y$2000,Table4[[#This Row],[Segment]],$AD$7:$AD$2000))</f>
        <v/>
      </c>
      <c r="U12" s="89" t="str">
        <f>IF(Table4[[#This Row],[Segment]]="","",Table4[[#This Row],[Hfriction (J/kg)]]+Table4[[#This Row],[Hexpansions (J/kg)]]+Table4[[#This Row],[Hcontractions (J/kg)]]+Table4[[#This Row],[Hf (J/kg)]])</f>
        <v/>
      </c>
      <c r="V12" s="89" t="str">
        <f>IF(Table4[[#This Row],[Segment]]="","",Table4[[#This Row],[Total Friction Loss (J/kg)]]*Table3[Density (kg/m3)])</f>
        <v/>
      </c>
      <c r="W12" s="89" t="str">
        <f>IF(Table4[[#This Row],[Segment]]="","",Table4[[#This Row],[Total Pressure Drop (Pa)]]/1000)</f>
        <v/>
      </c>
      <c r="Y12" s="82" t="str">
        <f>IF('Set Up'!D9="","",'Set Up'!D9)</f>
        <v/>
      </c>
      <c r="Z12" s="82" t="str">
        <f>IF('Set Up'!E9="","",'Set Up'!E9)</f>
        <v/>
      </c>
      <c r="AA12" s="82" t="str">
        <f>IF('Set Up'!F9="","",'Set Up'!F9)</f>
        <v/>
      </c>
      <c r="AB12" s="82" t="str">
        <f>IF('Set Up'!G9="","",'Set Up'!G9)</f>
        <v/>
      </c>
      <c r="AC12" s="87" t="str">
        <f t="array" ref="AC12">IF(Y12="","",INDEX(Data!$G$4:$G$51,MATCH(Table7[[#This Row],[Fitting]]&amp;Table7[[#This Row],[Fitting Subtype]],Data!$E$4:$E$51&amp;Data!$F$4:$F$51,0)))</f>
        <v/>
      </c>
      <c r="AD12" s="89" t="str">
        <f>IF(Table7[[#This Row],[Segment]]="","",Table7[[#This Row],[Quantity]]*Table7[[#This Row],[Kf]]*(((INDEX(Table4[Velocity (m/s)],MATCH(Table7[[#This Row],[Segment]],Table4[Segment],0)))^2)/2))</f>
        <v/>
      </c>
      <c r="AF12" s="82" t="str">
        <f>Table4[[#This Row],[Segment]]</f>
        <v/>
      </c>
      <c r="AG12" s="75"/>
      <c r="AH12" s="82" t="str">
        <f>IF(Table5[[#This Row],[Segment]]="","",AG12-Table4[[#This Row],[Total Pressure Drop (kPa)]])</f>
        <v/>
      </c>
      <c r="AJ12" s="94"/>
    </row>
    <row r="13" spans="1:37" x14ac:dyDescent="0.25">
      <c r="A13" s="82" t="str">
        <f>IF('Set Up'!A10="","",'Set Up'!A10)</f>
        <v/>
      </c>
      <c r="B13" s="75" t="s">
        <v>81</v>
      </c>
      <c r="C13" s="85"/>
      <c r="D13" s="86" t="str">
        <f>IF(Table4[[#This Row],[Diameter (in)]]="","",(((CONVERT(Table4[[#This Row],[Diameter (in)]],"in","m"))/2)^2)*PI())</f>
        <v/>
      </c>
      <c r="E13" s="87" t="str">
        <f>IF(Table4[[#This Row],[Area (m2)]]="","",$D$4/Table4[[#This Row],[Area (m2)]])</f>
        <v/>
      </c>
      <c r="F13" s="85">
        <f t="shared" si="0"/>
        <v>4.6951999999999998</v>
      </c>
      <c r="G13" s="88" t="str">
        <f>IF(Table4[[#This Row],[Segment]]="","",(CONVERT(Table4[[#This Row],[Diameter (in)]],"in","m")*$B$4*Table4[[#This Row],[Velocity (m/s)]])/$C$4)</f>
        <v/>
      </c>
      <c r="H13" s="76" t="str">
        <f>IF(Table4[[#This Row],[Segment]]="","",IF(Table4[[#This Row],[Teynold''s Number]]&gt;4000,"TURBULENT","LAMINAR"))</f>
        <v/>
      </c>
      <c r="I13" s="86" t="str">
        <f>IF(Table4[[#This Row],[Segment]]="","",INDEX(Data!C10:C24,MATCH(Table4[Material],Data!B10:B24,0)))</f>
        <v/>
      </c>
      <c r="J13" s="89" t="str">
        <f>IF(Table4[[#This Row],[ε (m)]]="","",Table4[[#This Row],[ε (m)]]/(CONVERT(Table4[[#This Row],[Diameter (in)]],"in","m")))</f>
        <v/>
      </c>
      <c r="K13" s="76" t="str">
        <f>IF(Table4[[#This Row],[Regime]]="LAMINAR",16/Table4[[#This Row],[Teynold''s Number]],"-")</f>
        <v>-</v>
      </c>
      <c r="L13" s="88"/>
      <c r="M13" s="90" t="str">
        <f>IF(Table4[[#This Row],[Regime]]="TURBULENT",(((-4*LOG10(Table4[[#This Row],[ε/D]]/3.7+1.256/(Table4[[#This Row],[Teynold''s Number]]*SQRT(Table4[[#This Row],[f turbulent (guess)]]))))^-1)^2),"")</f>
        <v/>
      </c>
      <c r="N13" s="91" t="str">
        <f>IF(Table4[[#This Row],[f turbulent]]="","",Table4[[#This Row],[f turbulent (guess)]]-Table4[[#This Row],[f turbulent]])</f>
        <v/>
      </c>
      <c r="O13" s="87">
        <f>IF(Table4[[#This Row],[Segment]]="",0,IF(C14="",0,IF(C14&lt;=Table4[[#This Row],[Diameter (in)]],0,1-(D13/D14))))</f>
        <v>0</v>
      </c>
      <c r="P13" s="92" t="str">
        <f>IF(Table4[[#This Row],[Segment]]="","",IF(C13&gt;C14,"",IF(C14="",0.55,(0.55*(1-D14/D13)))))</f>
        <v/>
      </c>
      <c r="Q1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" s="92" t="str">
        <f>IF(Table4[[#This Row],[Segment]]="","",IF(Table4[[#This Row],[Kexpansion]]="","0",((Table4[[#This Row],[Velocity (m/s)]]^2)/2)*Table4[[#This Row],[Kexpansion]]))</f>
        <v/>
      </c>
      <c r="S13" s="92" t="str">
        <f>IF(Table4[[#This Row],[Segment]]="","",IF(Table4[[#This Row],[Kcontraction]]="","0",((Table4[[#This Row],[Velocity (m/s)]]^2)/2)*Table4[[#This Row],[Kcontraction]]))</f>
        <v/>
      </c>
      <c r="T13" s="89" t="str">
        <f>IF(Table4[[#This Row],[Segment]]="","",SUMIF($Y$7:$Y$2000,Table4[[#This Row],[Segment]],$AD$7:$AD$2000))</f>
        <v/>
      </c>
      <c r="U13" s="89" t="str">
        <f>IF(Table4[[#This Row],[Segment]]="","",Table4[[#This Row],[Hfriction (J/kg)]]+Table4[[#This Row],[Hexpansions (J/kg)]]+Table4[[#This Row],[Hcontractions (J/kg)]]+Table4[[#This Row],[Hf (J/kg)]])</f>
        <v/>
      </c>
      <c r="V13" s="89" t="str">
        <f>IF(Table4[[#This Row],[Segment]]="","",Table4[[#This Row],[Total Friction Loss (J/kg)]]*Table3[Density (kg/m3)])</f>
        <v/>
      </c>
      <c r="W13" s="89" t="str">
        <f>IF(Table4[[#This Row],[Segment]]="","",Table4[[#This Row],[Total Pressure Drop (Pa)]]/1000)</f>
        <v/>
      </c>
      <c r="Y13" s="82" t="str">
        <f>IF('Set Up'!D10="","",'Set Up'!D10)</f>
        <v/>
      </c>
      <c r="Z13" s="82" t="str">
        <f>IF('Set Up'!E10="","",'Set Up'!E10)</f>
        <v/>
      </c>
      <c r="AA13" s="82" t="str">
        <f>IF('Set Up'!F10="","",'Set Up'!F10)</f>
        <v/>
      </c>
      <c r="AB13" s="82" t="str">
        <f>IF('Set Up'!G10="","",'Set Up'!G10)</f>
        <v/>
      </c>
      <c r="AC13" s="87" t="str">
        <f t="array" ref="AC13">IF(Y13="","",INDEX(Data!$G$4:$G$51,MATCH(Table7[[#This Row],[Fitting]]&amp;Table7[[#This Row],[Fitting Subtype]],Data!$E$4:$E$51&amp;Data!$F$4:$F$51,0)))</f>
        <v/>
      </c>
      <c r="AD13" s="89" t="str">
        <f>IF(Table7[[#This Row],[Segment]]="","",Table7[[#This Row],[Quantity]]*Table7[[#This Row],[Kf]]*(((INDEX(Table4[Velocity (m/s)],MATCH(Table7[[#This Row],[Segment]],Table4[Segment],0)))^2)/2))</f>
        <v/>
      </c>
      <c r="AF13" s="82" t="str">
        <f>Table4[[#This Row],[Segment]]</f>
        <v/>
      </c>
      <c r="AG13" s="75"/>
      <c r="AH13" s="82" t="str">
        <f>IF(Table5[[#This Row],[Segment]]="","",AG13-Table4[[#This Row],[Total Pressure Drop (kPa)]])</f>
        <v/>
      </c>
      <c r="AJ13" s="94"/>
    </row>
    <row r="14" spans="1:37" x14ac:dyDescent="0.25">
      <c r="A14" s="95" t="str">
        <f>IF('Set Up'!A11="","",'Set Up'!A11)</f>
        <v/>
      </c>
      <c r="B14" s="75" t="s">
        <v>81</v>
      </c>
      <c r="C14" s="85"/>
      <c r="D14" s="86" t="str">
        <f>IF(Table4[[#This Row],[Diameter (in)]]="","",(((CONVERT(Table4[[#This Row],[Diameter (in)]],"in","m"))/2)^2)*PI())</f>
        <v/>
      </c>
      <c r="E14" s="87" t="str">
        <f>IF(Table4[[#This Row],[Area (m2)]]="","",$D$4/Table4[[#This Row],[Area (m2)]])</f>
        <v/>
      </c>
      <c r="F14" s="85">
        <f t="shared" si="0"/>
        <v>4.6951999999999998</v>
      </c>
      <c r="G14" s="88" t="str">
        <f>IF(Table4[[#This Row],[Segment]]="","",(CONVERT(Table4[[#This Row],[Diameter (in)]],"in","m")*$B$4*Table4[[#This Row],[Velocity (m/s)]])/$C$4)</f>
        <v/>
      </c>
      <c r="H14" s="96" t="str">
        <f>IF(Table4[[#This Row],[Segment]]="","",IF(Table4[[#This Row],[Teynold''s Number]]&gt;4000,"TURBULENT","LAMINAR"))</f>
        <v/>
      </c>
      <c r="I14" s="86" t="str">
        <f>IF(Table4[[#This Row],[Segment]]="","",INDEX(Data!C11:C25,MATCH(Table4[Material],Data!B11:B25,0)))</f>
        <v/>
      </c>
      <c r="J14" s="89" t="str">
        <f>IF(Table4[[#This Row],[ε (m)]]="","",Table4[[#This Row],[ε (m)]]/(CONVERT(Table4[[#This Row],[Diameter (in)]],"in","m")))</f>
        <v/>
      </c>
      <c r="K14" s="96" t="str">
        <f>IF(Table4[[#This Row],[Regime]]="LAMINAR",16/Table4[[#This Row],[Teynold''s Number]],"-")</f>
        <v>-</v>
      </c>
      <c r="L14" s="88"/>
      <c r="M14" s="90" t="str">
        <f>IF(Table4[[#This Row],[Regime]]="TURBULENT",(((-4*LOG10(Table4[[#This Row],[ε/D]]/3.7+1.256/(Table4[[#This Row],[Teynold''s Number]]*SQRT(Table4[[#This Row],[f turbulent (guess)]]))))^-1)^2),"")</f>
        <v/>
      </c>
      <c r="N14" s="91" t="str">
        <f>IF(Table4[[#This Row],[f turbulent]]="","",Table4[[#This Row],[f turbulent (guess)]]-Table4[[#This Row],[f turbulent]])</f>
        <v/>
      </c>
      <c r="O14" s="87">
        <f>IF(Table4[[#This Row],[Segment]]="",0,IF(C15="",0,IF(C15&lt;=Table4[[#This Row],[Diameter (in)]],0,1-(D14/D15))))</f>
        <v>0</v>
      </c>
      <c r="P14" s="92" t="str">
        <f>IF(Table4[[#This Row],[Segment]]="","",IF(C14&gt;C15,"",IF(C15="",0.55,(0.55*(1-D15/D14)))))</f>
        <v/>
      </c>
      <c r="Q1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" s="92" t="str">
        <f>IF(Table4[[#This Row],[Segment]]="","",IF(Table4[[#This Row],[Kexpansion]]="","0",((Table4[[#This Row],[Velocity (m/s)]]^2)/2)*Table4[[#This Row],[Kexpansion]]))</f>
        <v/>
      </c>
      <c r="S14" s="92" t="str">
        <f>IF(Table4[[#This Row],[Segment]]="","",IF(Table4[[#This Row],[Kcontraction]]="","0",((Table4[[#This Row],[Velocity (m/s)]]^2)/2)*Table4[[#This Row],[Kcontraction]]))</f>
        <v/>
      </c>
      <c r="T14" s="89" t="str">
        <f>IF(Table4[[#This Row],[Segment]]="","",SUMIF($Y$7:$Y$2000,Table4[[#This Row],[Segment]],$AD$7:$AD$2000))</f>
        <v/>
      </c>
      <c r="U14" s="89" t="str">
        <f>IF(Table4[[#This Row],[Segment]]="","",Table4[[#This Row],[Hfriction (J/kg)]]+Table4[[#This Row],[Hexpansions (J/kg)]]+Table4[[#This Row],[Hcontractions (J/kg)]]+Table4[[#This Row],[Hf (J/kg)]])</f>
        <v/>
      </c>
      <c r="V14" s="89" t="str">
        <f>IF(Table4[[#This Row],[Segment]]="","",Table4[[#This Row],[Total Friction Loss (J/kg)]]*Table3[Density (kg/m3)])</f>
        <v/>
      </c>
      <c r="W14" s="89" t="str">
        <f>IF(Table4[[#This Row],[Segment]]="","",Table4[[#This Row],[Total Pressure Drop (Pa)]]/1000)</f>
        <v/>
      </c>
      <c r="Y14" s="82" t="str">
        <f>IF('Set Up'!D11="","",'Set Up'!D11)</f>
        <v/>
      </c>
      <c r="Z14" s="82" t="str">
        <f>IF('Set Up'!E11="","",'Set Up'!E11)</f>
        <v/>
      </c>
      <c r="AA14" s="82" t="str">
        <f>IF('Set Up'!F11="","",'Set Up'!F11)</f>
        <v/>
      </c>
      <c r="AB14" s="82" t="str">
        <f>IF('Set Up'!G11="","",'Set Up'!G11)</f>
        <v/>
      </c>
      <c r="AC14" s="87" t="str">
        <f t="array" ref="AC14">IF(Y14="","",INDEX(Data!$G$4:$G$51,MATCH(Table7[[#This Row],[Fitting]]&amp;Table7[[#This Row],[Fitting Subtype]],Data!$E$4:$E$51&amp;Data!$F$4:$F$51,0)))</f>
        <v/>
      </c>
      <c r="AD14" s="89" t="str">
        <f>IF(Table7[[#This Row],[Segment]]="","",Table7[[#This Row],[Quantity]]*Table7[[#This Row],[Kf]]*(((INDEX(Table4[Velocity (m/s)],MATCH(Table7[[#This Row],[Segment]],Table4[Segment],0)))^2)/2))</f>
        <v/>
      </c>
      <c r="AF14" s="82" t="str">
        <f>Table4[[#This Row],[Segment]]</f>
        <v/>
      </c>
      <c r="AG14" s="75"/>
      <c r="AH14" s="82" t="str">
        <f>IF(Table5[[#This Row],[Segment]]="","",AG14-Table4[[#This Row],[Total Pressure Drop (kPa)]])</f>
        <v/>
      </c>
    </row>
    <row r="15" spans="1:37" x14ac:dyDescent="0.25">
      <c r="A15" s="95" t="str">
        <f>IF('Set Up'!A12="","",'Set Up'!A12)</f>
        <v/>
      </c>
      <c r="B15" s="75" t="s">
        <v>81</v>
      </c>
      <c r="C15" s="85"/>
      <c r="D15" s="86" t="str">
        <f>IF(Table4[[#This Row],[Diameter (in)]]="","",(((CONVERT(Table4[[#This Row],[Diameter (in)]],"in","m"))/2)^2)*PI())</f>
        <v/>
      </c>
      <c r="E15" s="87" t="str">
        <f>IF(Table4[[#This Row],[Area (m2)]]="","",$D$4/Table4[[#This Row],[Area (m2)]])</f>
        <v/>
      </c>
      <c r="F15" s="85">
        <f t="shared" si="0"/>
        <v>4.6951999999999998</v>
      </c>
      <c r="G15" s="88" t="str">
        <f>IF(Table4[[#This Row],[Segment]]="","",(CONVERT(Table4[[#This Row],[Diameter (in)]],"in","m")*$B$4*Table4[[#This Row],[Velocity (m/s)]])/$C$4)</f>
        <v/>
      </c>
      <c r="H15" s="96" t="str">
        <f>IF(Table4[[#This Row],[Segment]]="","",IF(Table4[[#This Row],[Teynold''s Number]]&gt;4000,"TURBULENT","LAMINAR"))</f>
        <v/>
      </c>
      <c r="I15" s="86" t="str">
        <f>IF(Table4[[#This Row],[Segment]]="","",INDEX(Data!C12:C26,MATCH(Table4[Material],Data!B12:B26,0)))</f>
        <v/>
      </c>
      <c r="J15" s="89" t="str">
        <f>IF(Table4[[#This Row],[ε (m)]]="","",Table4[[#This Row],[ε (m)]]/(CONVERT(Table4[[#This Row],[Diameter (in)]],"in","m")))</f>
        <v/>
      </c>
      <c r="K15" s="96" t="str">
        <f>IF(Table4[[#This Row],[Regime]]="LAMINAR",16/Table4[[#This Row],[Teynold''s Number]],"-")</f>
        <v>-</v>
      </c>
      <c r="L15" s="88"/>
      <c r="M15" s="90" t="str">
        <f>IF(Table4[[#This Row],[Regime]]="TURBULENT",(((-4*LOG10(Table4[[#This Row],[ε/D]]/3.7+1.256/(Table4[[#This Row],[Teynold''s Number]]*SQRT(Table4[[#This Row],[f turbulent (guess)]]))))^-1)^2),"")</f>
        <v/>
      </c>
      <c r="N15" s="91" t="str">
        <f>IF(Table4[[#This Row],[f turbulent]]="","",Table4[[#This Row],[f turbulent (guess)]]-Table4[[#This Row],[f turbulent]])</f>
        <v/>
      </c>
      <c r="O15" s="87">
        <f>IF(Table4[[#This Row],[Segment]]="",0,IF(C16="",0,IF(C16&lt;=Table4[[#This Row],[Diameter (in)]],0,1-(D15/D16))))</f>
        <v>0</v>
      </c>
      <c r="P15" s="92" t="str">
        <f>IF(Table4[[#This Row],[Segment]]="","",IF(C15&gt;C16,"",IF(C16="",0.55,(0.55*(1-D16/D15)))))</f>
        <v/>
      </c>
      <c r="Q1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" s="92" t="str">
        <f>IF(Table4[[#This Row],[Segment]]="","",IF(Table4[[#This Row],[Kexpansion]]="","0",((Table4[[#This Row],[Velocity (m/s)]]^2)/2)*Table4[[#This Row],[Kexpansion]]))</f>
        <v/>
      </c>
      <c r="S15" s="92" t="str">
        <f>IF(Table4[[#This Row],[Segment]]="","",IF(Table4[[#This Row],[Kcontraction]]="","0",((Table4[[#This Row],[Velocity (m/s)]]^2)/2)*Table4[[#This Row],[Kcontraction]]))</f>
        <v/>
      </c>
      <c r="T15" s="89" t="str">
        <f>IF(Table4[[#This Row],[Segment]]="","",SUMIF($Y$7:$Y$2000,Table4[[#This Row],[Segment]],$AD$7:$AD$2000))</f>
        <v/>
      </c>
      <c r="U15" s="89" t="str">
        <f>IF(Table4[[#This Row],[Segment]]="","",Table4[[#This Row],[Hfriction (J/kg)]]+Table4[[#This Row],[Hexpansions (J/kg)]]+Table4[[#This Row],[Hcontractions (J/kg)]]+Table4[[#This Row],[Hf (J/kg)]])</f>
        <v/>
      </c>
      <c r="V15" s="89" t="str">
        <f>IF(Table4[[#This Row],[Segment]]="","",Table4[[#This Row],[Total Friction Loss (J/kg)]]*Table3[Density (kg/m3)])</f>
        <v/>
      </c>
      <c r="W15" s="89" t="str">
        <f>IF(Table4[[#This Row],[Segment]]="","",Table4[[#This Row],[Total Pressure Drop (Pa)]]/1000)</f>
        <v/>
      </c>
      <c r="Y15" s="82" t="str">
        <f>IF('Set Up'!D12="","",'Set Up'!D12)</f>
        <v/>
      </c>
      <c r="Z15" s="82" t="str">
        <f>IF('Set Up'!E12="","",'Set Up'!E12)</f>
        <v/>
      </c>
      <c r="AA15" s="82" t="str">
        <f>IF('Set Up'!F12="","",'Set Up'!F12)</f>
        <v/>
      </c>
      <c r="AB15" s="82" t="str">
        <f>IF('Set Up'!G12="","",'Set Up'!G12)</f>
        <v/>
      </c>
      <c r="AC15" s="87" t="str">
        <f t="array" ref="AC15">IF(Y15="","",INDEX(Data!$G$4:$G$51,MATCH(Table7[[#This Row],[Fitting]]&amp;Table7[[#This Row],[Fitting Subtype]],Data!$E$4:$E$51&amp;Data!$F$4:$F$51,0)))</f>
        <v/>
      </c>
      <c r="AD15" s="89" t="str">
        <f>IF(Table7[[#This Row],[Segment]]="","",Table7[[#This Row],[Quantity]]*Table7[[#This Row],[Kf]]*(((INDEX(Table4[Velocity (m/s)],MATCH(Table7[[#This Row],[Segment]],Table4[Segment],0)))^2)/2))</f>
        <v/>
      </c>
      <c r="AF15" s="82" t="str">
        <f>Table4[[#This Row],[Segment]]</f>
        <v/>
      </c>
      <c r="AG15" s="75"/>
      <c r="AH15" s="82" t="str">
        <f>IF(Table5[[#This Row],[Segment]]="","",AG15-Table4[[#This Row],[Total Pressure Drop (kPa)]])</f>
        <v/>
      </c>
    </row>
    <row r="16" spans="1:37" x14ac:dyDescent="0.25">
      <c r="A16" s="95" t="str">
        <f>IF('Set Up'!A13="","",'Set Up'!A13)</f>
        <v/>
      </c>
      <c r="B16" s="75" t="s">
        <v>81</v>
      </c>
      <c r="C16" s="85"/>
      <c r="D16" s="86" t="str">
        <f>IF(Table4[[#This Row],[Diameter (in)]]="","",(((CONVERT(Table4[[#This Row],[Diameter (in)]],"in","m"))/2)^2)*PI())</f>
        <v/>
      </c>
      <c r="E16" s="87" t="str">
        <f>IF(Table4[[#This Row],[Area (m2)]]="","",$D$4/Table4[[#This Row],[Area (m2)]])</f>
        <v/>
      </c>
      <c r="F16" s="85">
        <f t="shared" si="0"/>
        <v>4.6951999999999998</v>
      </c>
      <c r="G16" s="88" t="str">
        <f>IF(Table4[[#This Row],[Segment]]="","",(CONVERT(Table4[[#This Row],[Diameter (in)]],"in","m")*$B$4*Table4[[#This Row],[Velocity (m/s)]])/$C$4)</f>
        <v/>
      </c>
      <c r="H16" s="96" t="str">
        <f>IF(Table4[[#This Row],[Segment]]="","",IF(Table4[[#This Row],[Teynold''s Number]]&gt;4000,"TURBULENT","LAMINAR"))</f>
        <v/>
      </c>
      <c r="I16" s="86" t="str">
        <f>IF(Table4[[#This Row],[Segment]]="","",INDEX(Data!C13:C27,MATCH(Table4[Material],Data!B13:B27,0)))</f>
        <v/>
      </c>
      <c r="J16" s="89" t="str">
        <f>IF(Table4[[#This Row],[ε (m)]]="","",Table4[[#This Row],[ε (m)]]/(CONVERT(Table4[[#This Row],[Diameter (in)]],"in","m")))</f>
        <v/>
      </c>
      <c r="K16" s="96" t="str">
        <f>IF(Table4[[#This Row],[Regime]]="LAMINAR",16/Table4[[#This Row],[Teynold''s Number]],"-")</f>
        <v>-</v>
      </c>
      <c r="L16" s="88"/>
      <c r="M16" s="90" t="str">
        <f>IF(Table4[[#This Row],[Regime]]="TURBULENT",(((-4*LOG10(Table4[[#This Row],[ε/D]]/3.7+1.256/(Table4[[#This Row],[Teynold''s Number]]*SQRT(Table4[[#This Row],[f turbulent (guess)]]))))^-1)^2),"")</f>
        <v/>
      </c>
      <c r="N16" s="91" t="str">
        <f>IF(Table4[[#This Row],[f turbulent]]="","",Table4[[#This Row],[f turbulent (guess)]]-Table4[[#This Row],[f turbulent]])</f>
        <v/>
      </c>
      <c r="O16" s="87">
        <f>IF(Table4[[#This Row],[Segment]]="",0,IF(C17="",0,IF(C17&lt;=Table4[[#This Row],[Diameter (in)]],0,1-(D16/D17))))</f>
        <v>0</v>
      </c>
      <c r="P16" s="92" t="str">
        <f>IF(Table4[[#This Row],[Segment]]="","",IF(C16&gt;C17,"",IF(C17="",0.55,(0.55*(1-D17/D16)))))</f>
        <v/>
      </c>
      <c r="Q1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" s="92" t="str">
        <f>IF(Table4[[#This Row],[Segment]]="","",IF(Table4[[#This Row],[Kexpansion]]="","0",((Table4[[#This Row],[Velocity (m/s)]]^2)/2)*Table4[[#This Row],[Kexpansion]]))</f>
        <v/>
      </c>
      <c r="S16" s="92" t="str">
        <f>IF(Table4[[#This Row],[Segment]]="","",IF(Table4[[#This Row],[Kcontraction]]="","0",((Table4[[#This Row],[Velocity (m/s)]]^2)/2)*Table4[[#This Row],[Kcontraction]]))</f>
        <v/>
      </c>
      <c r="T16" s="89" t="str">
        <f>IF(Table4[[#This Row],[Segment]]="","",SUMIF($Y$7:$Y$2000,Table4[[#This Row],[Segment]],$AD$7:$AD$2000))</f>
        <v/>
      </c>
      <c r="U16" s="89" t="str">
        <f>IF(Table4[[#This Row],[Segment]]="","",Table4[[#This Row],[Hfriction (J/kg)]]+Table4[[#This Row],[Hexpansions (J/kg)]]+Table4[[#This Row],[Hcontractions (J/kg)]]+Table4[[#This Row],[Hf (J/kg)]])</f>
        <v/>
      </c>
      <c r="V16" s="89" t="str">
        <f>IF(Table4[[#This Row],[Segment]]="","",Table4[[#This Row],[Total Friction Loss (J/kg)]]*Table3[Density (kg/m3)])</f>
        <v/>
      </c>
      <c r="W16" s="89" t="str">
        <f>IF(Table4[[#This Row],[Segment]]="","",Table4[[#This Row],[Total Pressure Drop (Pa)]]/1000)</f>
        <v/>
      </c>
      <c r="Y16" s="82" t="str">
        <f>IF('Set Up'!D13="","",'Set Up'!D13)</f>
        <v/>
      </c>
      <c r="Z16" s="82" t="str">
        <f>IF('Set Up'!E13="","",'Set Up'!E13)</f>
        <v/>
      </c>
      <c r="AA16" s="82" t="str">
        <f>IF('Set Up'!F13="","",'Set Up'!F13)</f>
        <v/>
      </c>
      <c r="AB16" s="82" t="str">
        <f>IF('Set Up'!G13="","",'Set Up'!G13)</f>
        <v/>
      </c>
      <c r="AC16" s="87" t="str">
        <f t="array" ref="AC16">IF(Y16="","",INDEX(Data!$G$4:$G$51,MATCH(Table7[[#This Row],[Fitting]]&amp;Table7[[#This Row],[Fitting Subtype]],Data!$E$4:$E$51&amp;Data!$F$4:$F$51,0)))</f>
        <v/>
      </c>
      <c r="AD16" s="89" t="str">
        <f>IF(Table7[[#This Row],[Segment]]="","",Table7[[#This Row],[Quantity]]*Table7[[#This Row],[Kf]]*(((INDEX(Table4[Velocity (m/s)],MATCH(Table7[[#This Row],[Segment]],Table4[Segment],0)))^2)/2))</f>
        <v/>
      </c>
      <c r="AF16" s="82" t="str">
        <f>Table4[[#This Row],[Segment]]</f>
        <v/>
      </c>
      <c r="AG16" s="75"/>
      <c r="AH16" s="82" t="str">
        <f>IF(Table5[[#This Row],[Segment]]="","",AG16-Table4[[#This Row],[Total Pressure Drop (kPa)]])</f>
        <v/>
      </c>
    </row>
    <row r="17" spans="1:34" x14ac:dyDescent="0.25">
      <c r="A17" s="95" t="str">
        <f>IF('Set Up'!A14="","",'Set Up'!A14)</f>
        <v/>
      </c>
      <c r="B17" s="75" t="s">
        <v>81</v>
      </c>
      <c r="C17" s="85"/>
      <c r="D17" s="86" t="str">
        <f>IF(Table4[[#This Row],[Diameter (in)]]="","",(((CONVERT(Table4[[#This Row],[Diameter (in)]],"in","m"))/2)^2)*PI())</f>
        <v/>
      </c>
      <c r="E17" s="87" t="str">
        <f>IF(Table4[[#This Row],[Area (m2)]]="","",$D$4/Table4[[#This Row],[Area (m2)]])</f>
        <v/>
      </c>
      <c r="F17" s="85">
        <f t="shared" si="0"/>
        <v>4.6951999999999998</v>
      </c>
      <c r="G17" s="88" t="str">
        <f>IF(Table4[[#This Row],[Segment]]="","",(CONVERT(Table4[[#This Row],[Diameter (in)]],"in","m")*$B$4*Table4[[#This Row],[Velocity (m/s)]])/$C$4)</f>
        <v/>
      </c>
      <c r="H17" s="96" t="str">
        <f>IF(Table4[[#This Row],[Segment]]="","",IF(Table4[[#This Row],[Teynold''s Number]]&gt;4000,"TURBULENT","LAMINAR"))</f>
        <v/>
      </c>
      <c r="I17" s="86" t="str">
        <f>IF(Table4[[#This Row],[Segment]]="","",INDEX(Data!C14:C28,MATCH(Table4[Material],Data!B14:B28,0)))</f>
        <v/>
      </c>
      <c r="J17" s="89" t="str">
        <f>IF(Table4[[#This Row],[ε (m)]]="","",Table4[[#This Row],[ε (m)]]/(CONVERT(Table4[[#This Row],[Diameter (in)]],"in","m")))</f>
        <v/>
      </c>
      <c r="K17" s="96" t="str">
        <f>IF(Table4[[#This Row],[Regime]]="LAMINAR",16/Table4[[#This Row],[Teynold''s Number]],"-")</f>
        <v>-</v>
      </c>
      <c r="L17" s="86"/>
      <c r="M17" s="97" t="str">
        <f>IF(Table4[[#This Row],[Regime]]="TURBULENT",(((-4*LOG10(Table4[[#This Row],[ε/D]]/3.7+1.256/(Table4[[#This Row],[Teynold''s Number]]*SQRT(Table4[[#This Row],[f turbulent (guess)]]))))^-1)^2),"")</f>
        <v/>
      </c>
      <c r="N17" s="91" t="str">
        <f>IF(Table4[[#This Row],[f turbulent]]="","",Table4[[#This Row],[f turbulent (guess)]]-Table4[[#This Row],[f turbulent]])</f>
        <v/>
      </c>
      <c r="O17" s="87">
        <f>IF(Table4[[#This Row],[Segment]]="",0,IF(C18="",0,IF(C18&lt;=Table4[[#This Row],[Diameter (in)]],0,1-(D17/D18))))</f>
        <v>0</v>
      </c>
      <c r="P17" s="92" t="str">
        <f>IF(Table4[[#This Row],[Segment]]="","",IF(C17&gt;C18,"",IF(C18="",0.55,(0.55*(1-D18/D17)))))</f>
        <v/>
      </c>
      <c r="Q1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" s="92" t="str">
        <f>IF(Table4[[#This Row],[Segment]]="","",IF(Table4[[#This Row],[Kexpansion]]="","0",((Table4[[#This Row],[Velocity (m/s)]]^2)/2)*Table4[[#This Row],[Kexpansion]]))</f>
        <v/>
      </c>
      <c r="S17" s="92" t="str">
        <f>IF(Table4[[#This Row],[Segment]]="","",IF(Table4[[#This Row],[Kcontraction]]="","0",((Table4[[#This Row],[Velocity (m/s)]]^2)/2)*Table4[[#This Row],[Kcontraction]]))</f>
        <v/>
      </c>
      <c r="T17" s="89" t="str">
        <f>IF(Table4[[#This Row],[Segment]]="","",SUMIF($Y$7:$Y$2000,Table4[[#This Row],[Segment]],$AD$7:$AD$2000))</f>
        <v/>
      </c>
      <c r="U17" s="95" t="str">
        <f>IF(Table4[[#This Row],[Segment]]="","",Table4[[#This Row],[Hfriction (J/kg)]]+Table4[[#This Row],[Hexpansions (J/kg)]]+Table4[[#This Row],[Hcontractions (J/kg)]]+Table4[[#This Row],[Hf (J/kg)]])</f>
        <v/>
      </c>
      <c r="V17" s="95" t="str">
        <f>IF(Table4[[#This Row],[Segment]]="","",Table4[[#This Row],[Total Friction Loss (J/kg)]]*Table3[Density (kg/m3)])</f>
        <v/>
      </c>
      <c r="W17" s="95" t="str">
        <f>IF(Table4[[#This Row],[Segment]]="","",Table4[[#This Row],[Total Pressure Drop (Pa)]]/1000)</f>
        <v/>
      </c>
      <c r="Y17" s="82" t="str">
        <f>IF('Set Up'!D14="","",'Set Up'!D14)</f>
        <v/>
      </c>
      <c r="Z17" s="82" t="str">
        <f>IF('Set Up'!E14="","",'Set Up'!E14)</f>
        <v/>
      </c>
      <c r="AA17" s="82" t="str">
        <f>IF('Set Up'!F14="","",'Set Up'!F14)</f>
        <v/>
      </c>
      <c r="AB17" s="82" t="str">
        <f>IF('Set Up'!G14="","",'Set Up'!G14)</f>
        <v/>
      </c>
      <c r="AC17" s="87" t="str">
        <f t="array" ref="AC17">IF(Y17="","",INDEX(Data!$G$4:$G$51,MATCH(Table7[[#This Row],[Fitting]]&amp;Table7[[#This Row],[Fitting Subtype]],Data!$E$4:$E$51&amp;Data!$F$4:$F$51,0)))</f>
        <v/>
      </c>
      <c r="AD17" s="89" t="str">
        <f>IF(Table7[[#This Row],[Segment]]="","",Table7[[#This Row],[Quantity]]*Table7[[#This Row],[Kf]]*(((INDEX(Table4[Velocity (m/s)],MATCH(Table7[[#This Row],[Segment]],Table4[Segment],0)))^2)/2))</f>
        <v/>
      </c>
      <c r="AF17" s="82" t="str">
        <f>Table4[[#This Row],[Segment]]</f>
        <v/>
      </c>
      <c r="AG17" s="75"/>
      <c r="AH17" s="82" t="str">
        <f>IF(Table5[[#This Row],[Segment]]="","",AG17-Table4[[#This Row],[Total Pressure Drop (kPa)]])</f>
        <v/>
      </c>
    </row>
    <row r="18" spans="1:34" x14ac:dyDescent="0.25">
      <c r="A18" s="95" t="str">
        <f>IF('Set Up'!A15="","",'Set Up'!A15)</f>
        <v/>
      </c>
      <c r="B18" s="75" t="s">
        <v>81</v>
      </c>
      <c r="C18" s="85"/>
      <c r="D18" s="86" t="str">
        <f>IF(Table4[[#This Row],[Diameter (in)]]="","",(((CONVERT(Table4[[#This Row],[Diameter (in)]],"in","m"))/2)^2)*PI())</f>
        <v/>
      </c>
      <c r="E18" s="87" t="str">
        <f>IF(Table4[[#This Row],[Area (m2)]]="","",$D$4/Table4[[#This Row],[Area (m2)]])</f>
        <v/>
      </c>
      <c r="F18" s="85">
        <f t="shared" si="0"/>
        <v>4.6951999999999998</v>
      </c>
      <c r="G18" s="88" t="str">
        <f>IF(Table4[[#This Row],[Segment]]="","",(CONVERT(Table4[[#This Row],[Diameter (in)]],"in","m")*$B$4*Table4[[#This Row],[Velocity (m/s)]])/$C$4)</f>
        <v/>
      </c>
      <c r="H18" s="96" t="str">
        <f>IF(Table4[[#This Row],[Segment]]="","",IF(Table4[[#This Row],[Teynold''s Number]]&gt;4000,"TURBULENT","LAMINAR"))</f>
        <v/>
      </c>
      <c r="I18" s="86" t="str">
        <f>IF(Table4[[#This Row],[Segment]]="","",INDEX(Data!C15:C29,MATCH(Table4[Material],Data!B15:B29,0)))</f>
        <v/>
      </c>
      <c r="J18" s="89" t="str">
        <f>IF(Table4[[#This Row],[ε (m)]]="","",Table4[[#This Row],[ε (m)]]/(CONVERT(Table4[[#This Row],[Diameter (in)]],"in","m")))</f>
        <v/>
      </c>
      <c r="K18" s="96" t="str">
        <f>IF(Table4[[#This Row],[Regime]]="LAMINAR",16/Table4[[#This Row],[Teynold''s Number]],"-")</f>
        <v>-</v>
      </c>
      <c r="L18" s="86"/>
      <c r="M18" s="97" t="str">
        <f>IF(Table4[[#This Row],[Regime]]="TURBULENT",(((-4*LOG10(Table4[[#This Row],[ε/D]]/3.7+1.256/(Table4[[#This Row],[Teynold''s Number]]*SQRT(Table4[[#This Row],[f turbulent (guess)]]))))^-1)^2),"")</f>
        <v/>
      </c>
      <c r="N18" s="91" t="str">
        <f>IF(Table4[[#This Row],[f turbulent]]="","",Table4[[#This Row],[f turbulent (guess)]]-Table4[[#This Row],[f turbulent]])</f>
        <v/>
      </c>
      <c r="O18" s="87">
        <f>IF(Table4[[#This Row],[Segment]]="",0,IF(C19="",0,IF(C19&lt;=Table4[[#This Row],[Diameter (in)]],0,1-(D18/D19))))</f>
        <v>0</v>
      </c>
      <c r="P18" s="92" t="str">
        <f>IF(Table4[[#This Row],[Segment]]="","",IF(C18&gt;C19,"",IF(C19="",0.55,(0.55*(1-D19/D18)))))</f>
        <v/>
      </c>
      <c r="Q1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" s="92" t="str">
        <f>IF(Table4[[#This Row],[Segment]]="","",IF(Table4[[#This Row],[Kexpansion]]="","0",((Table4[[#This Row],[Velocity (m/s)]]^2)/2)*Table4[[#This Row],[Kexpansion]]))</f>
        <v/>
      </c>
      <c r="S18" s="92" t="str">
        <f>IF(Table4[[#This Row],[Segment]]="","",IF(Table4[[#This Row],[Kcontraction]]="","0",((Table4[[#This Row],[Velocity (m/s)]]^2)/2)*Table4[[#This Row],[Kcontraction]]))</f>
        <v/>
      </c>
      <c r="T18" s="89" t="str">
        <f>IF(Table4[[#This Row],[Segment]]="","",SUMIF($Y$7:$Y$2000,Table4[[#This Row],[Segment]],$AD$7:$AD$2000))</f>
        <v/>
      </c>
      <c r="U18" s="95" t="str">
        <f>IF(Table4[[#This Row],[Segment]]="","",Table4[[#This Row],[Hfriction (J/kg)]]+Table4[[#This Row],[Hexpansions (J/kg)]]+Table4[[#This Row],[Hcontractions (J/kg)]]+Table4[[#This Row],[Hf (J/kg)]])</f>
        <v/>
      </c>
      <c r="V18" s="95" t="str">
        <f>IF(Table4[[#This Row],[Segment]]="","",Table4[[#This Row],[Total Friction Loss (J/kg)]]*Table3[Density (kg/m3)])</f>
        <v/>
      </c>
      <c r="W18" s="95" t="str">
        <f>IF(Table4[[#This Row],[Segment]]="","",Table4[[#This Row],[Total Pressure Drop (Pa)]]/1000)</f>
        <v/>
      </c>
      <c r="Y18" s="82" t="str">
        <f>IF('Set Up'!D15="","",'Set Up'!D15)</f>
        <v/>
      </c>
      <c r="Z18" s="82" t="str">
        <f>IF('Set Up'!E15="","",'Set Up'!E15)</f>
        <v/>
      </c>
      <c r="AA18" s="82" t="str">
        <f>IF('Set Up'!F15="","",'Set Up'!F15)</f>
        <v/>
      </c>
      <c r="AB18" s="82" t="str">
        <f>IF('Set Up'!G15="","",'Set Up'!G15)</f>
        <v/>
      </c>
      <c r="AC18" s="87" t="str">
        <f t="array" ref="AC18">IF(Y18="","",INDEX(Data!$G$4:$G$51,MATCH(Table7[[#This Row],[Fitting]]&amp;Table7[[#This Row],[Fitting Subtype]],Data!$E$4:$E$51&amp;Data!$F$4:$F$51,0)))</f>
        <v/>
      </c>
      <c r="AD18" s="89" t="str">
        <f>IF(Table7[[#This Row],[Segment]]="","",Table7[[#This Row],[Quantity]]*Table7[[#This Row],[Kf]]*(((INDEX(Table4[Velocity (m/s)],MATCH(Table7[[#This Row],[Segment]],Table4[Segment],0)))^2)/2))</f>
        <v/>
      </c>
      <c r="AF18" s="82" t="str">
        <f>Table4[[#This Row],[Segment]]</f>
        <v/>
      </c>
      <c r="AG18" s="75"/>
      <c r="AH18" s="82" t="str">
        <f>IF(Table5[[#This Row],[Segment]]="","",AG18-Table4[[#This Row],[Total Pressure Drop (kPa)]])</f>
        <v/>
      </c>
    </row>
    <row r="19" spans="1:34" x14ac:dyDescent="0.25">
      <c r="A19" s="95" t="str">
        <f>IF('Set Up'!A16="","",'Set Up'!A16)</f>
        <v/>
      </c>
      <c r="B19" s="75" t="s">
        <v>81</v>
      </c>
      <c r="C19" s="85"/>
      <c r="D19" s="86" t="str">
        <f>IF(Table4[[#This Row],[Diameter (in)]]="","",(((CONVERT(Table4[[#This Row],[Diameter (in)]],"in","m"))/2)^2)*PI())</f>
        <v/>
      </c>
      <c r="E19" s="87" t="str">
        <f>IF(Table4[[#This Row],[Area (m2)]]="","",$D$4/Table4[[#This Row],[Area (m2)]])</f>
        <v/>
      </c>
      <c r="F19" s="85">
        <f t="shared" si="0"/>
        <v>4.6951999999999998</v>
      </c>
      <c r="G19" s="88" t="str">
        <f>IF(Table4[[#This Row],[Segment]]="","",(CONVERT(Table4[[#This Row],[Diameter (in)]],"in","m")*$B$4*Table4[[#This Row],[Velocity (m/s)]])/$C$4)</f>
        <v/>
      </c>
      <c r="H19" s="96" t="str">
        <f>IF(Table4[[#This Row],[Segment]]="","",IF(Table4[[#This Row],[Teynold''s Number]]&gt;4000,"TURBULENT","LAMINAR"))</f>
        <v/>
      </c>
      <c r="I19" s="86" t="str">
        <f>IF(Table4[[#This Row],[Segment]]="","",INDEX(Data!C16:C30,MATCH(Table4[Material],Data!B16:B30,0)))</f>
        <v/>
      </c>
      <c r="J19" s="89" t="str">
        <f>IF(Table4[[#This Row],[ε (m)]]="","",Table4[[#This Row],[ε (m)]]/(CONVERT(Table4[[#This Row],[Diameter (in)]],"in","m")))</f>
        <v/>
      </c>
      <c r="K19" s="96" t="str">
        <f>IF(Table4[[#This Row],[Regime]]="LAMINAR",16/Table4[[#This Row],[Teynold''s Number]],"-")</f>
        <v>-</v>
      </c>
      <c r="L19" s="86"/>
      <c r="M19" s="97" t="str">
        <f>IF(Table4[[#This Row],[Regime]]="TURBULENT",(((-4*LOG10(Table4[[#This Row],[ε/D]]/3.7+1.256/(Table4[[#This Row],[Teynold''s Number]]*SQRT(Table4[[#This Row],[f turbulent (guess)]]))))^-1)^2),"")</f>
        <v/>
      </c>
      <c r="N19" s="91" t="str">
        <f>IF(Table4[[#This Row],[f turbulent]]="","",Table4[[#This Row],[f turbulent (guess)]]-Table4[[#This Row],[f turbulent]])</f>
        <v/>
      </c>
      <c r="O19" s="87">
        <f>IF(Table4[[#This Row],[Segment]]="",0,IF(C20="",0,IF(C20&lt;=Table4[[#This Row],[Diameter (in)]],0,1-(D19/D20))))</f>
        <v>0</v>
      </c>
      <c r="P19" s="92" t="str">
        <f>IF(Table4[[#This Row],[Segment]]="","",IF(C19&gt;C20,"",IF(C20="",0.55,(0.55*(1-D20/D19)))))</f>
        <v/>
      </c>
      <c r="Q1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" s="92" t="str">
        <f>IF(Table4[[#This Row],[Segment]]="","",IF(Table4[[#This Row],[Kexpansion]]="","0",((Table4[[#This Row],[Velocity (m/s)]]^2)/2)*Table4[[#This Row],[Kexpansion]]))</f>
        <v/>
      </c>
      <c r="S19" s="92" t="str">
        <f>IF(Table4[[#This Row],[Segment]]="","",IF(Table4[[#This Row],[Kcontraction]]="","0",((Table4[[#This Row],[Velocity (m/s)]]^2)/2)*Table4[[#This Row],[Kcontraction]]))</f>
        <v/>
      </c>
      <c r="T19" s="89" t="str">
        <f>IF(Table4[[#This Row],[Segment]]="","",SUMIF($Y$7:$Y$2000,Table4[[#This Row],[Segment]],$AD$7:$AD$2000))</f>
        <v/>
      </c>
      <c r="U19" s="95" t="str">
        <f>IF(Table4[[#This Row],[Segment]]="","",Table4[[#This Row],[Hfriction (J/kg)]]+Table4[[#This Row],[Hexpansions (J/kg)]]+Table4[[#This Row],[Hcontractions (J/kg)]]+Table4[[#This Row],[Hf (J/kg)]])</f>
        <v/>
      </c>
      <c r="V19" s="95" t="str">
        <f>IF(Table4[[#This Row],[Segment]]="","",Table4[[#This Row],[Total Friction Loss (J/kg)]]*Table3[Density (kg/m3)])</f>
        <v/>
      </c>
      <c r="W19" s="95" t="str">
        <f>IF(Table4[[#This Row],[Segment]]="","",Table4[[#This Row],[Total Pressure Drop (Pa)]]/1000)</f>
        <v/>
      </c>
      <c r="Y19" s="82" t="str">
        <f>IF('Set Up'!D16="","",'Set Up'!D16)</f>
        <v/>
      </c>
      <c r="Z19" s="82" t="str">
        <f>IF('Set Up'!E16="","",'Set Up'!E16)</f>
        <v/>
      </c>
      <c r="AA19" s="82" t="str">
        <f>IF('Set Up'!F16="","",'Set Up'!F16)</f>
        <v/>
      </c>
      <c r="AB19" s="82" t="str">
        <f>IF('Set Up'!G16="","",'Set Up'!G16)</f>
        <v/>
      </c>
      <c r="AC19" s="87" t="str">
        <f t="array" ref="AC19">IF(Y19="","",INDEX(Data!$G$4:$G$51,MATCH(Table7[[#This Row],[Fitting]]&amp;Table7[[#This Row],[Fitting Subtype]],Data!$E$4:$E$51&amp;Data!$F$4:$F$51,0)))</f>
        <v/>
      </c>
      <c r="AD19" s="89" t="str">
        <f>IF(Table7[[#This Row],[Segment]]="","",Table7[[#This Row],[Quantity]]*Table7[[#This Row],[Kf]]*(((INDEX(Table4[Velocity (m/s)],MATCH(Table7[[#This Row],[Segment]],Table4[Segment],0)))^2)/2))</f>
        <v/>
      </c>
      <c r="AF19" s="82" t="str">
        <f>Table4[[#This Row],[Segment]]</f>
        <v/>
      </c>
      <c r="AG19" s="75"/>
      <c r="AH19" s="82" t="str">
        <f>IF(Table5[[#This Row],[Segment]]="","",AG19-Table4[[#This Row],[Total Pressure Drop (kPa)]])</f>
        <v/>
      </c>
    </row>
    <row r="20" spans="1:34" x14ac:dyDescent="0.25">
      <c r="A20" s="95" t="str">
        <f>IF('Set Up'!A17="","",'Set Up'!A17)</f>
        <v/>
      </c>
      <c r="B20" s="75" t="s">
        <v>81</v>
      </c>
      <c r="C20" s="85"/>
      <c r="D20" s="86" t="str">
        <f>IF(Table4[[#This Row],[Diameter (in)]]="","",(((CONVERT(Table4[[#This Row],[Diameter (in)]],"in","m"))/2)^2)*PI())</f>
        <v/>
      </c>
      <c r="E20" s="87" t="str">
        <f>IF(Table4[[#This Row],[Area (m2)]]="","",$D$4/Table4[[#This Row],[Area (m2)]])</f>
        <v/>
      </c>
      <c r="F20" s="85">
        <f t="shared" si="0"/>
        <v>4.6951999999999998</v>
      </c>
      <c r="G20" s="88" t="str">
        <f>IF(Table4[[#This Row],[Segment]]="","",(CONVERT(Table4[[#This Row],[Diameter (in)]],"in","m")*$B$4*Table4[[#This Row],[Velocity (m/s)]])/$C$4)</f>
        <v/>
      </c>
      <c r="H20" s="96" t="str">
        <f>IF(Table4[[#This Row],[Segment]]="","",IF(Table4[[#This Row],[Teynold''s Number]]&gt;4000,"TURBULENT","LAMINAR"))</f>
        <v/>
      </c>
      <c r="I20" s="86" t="str">
        <f>IF(Table4[[#This Row],[Segment]]="","",INDEX(Data!C17:C31,MATCH(Table4[Material],Data!B17:B31,0)))</f>
        <v/>
      </c>
      <c r="J20" s="89" t="str">
        <f>IF(Table4[[#This Row],[ε (m)]]="","",Table4[[#This Row],[ε (m)]]/(CONVERT(Table4[[#This Row],[Diameter (in)]],"in","m")))</f>
        <v/>
      </c>
      <c r="K20" s="96" t="str">
        <f>IF(Table4[[#This Row],[Regime]]="LAMINAR",16/Table4[[#This Row],[Teynold''s Number]],"-")</f>
        <v>-</v>
      </c>
      <c r="L20" s="86"/>
      <c r="M20" s="97" t="str">
        <f>IF(Table4[[#This Row],[Regime]]="TURBULENT",(((-4*LOG10(Table4[[#This Row],[ε/D]]/3.7+1.256/(Table4[[#This Row],[Teynold''s Number]]*SQRT(Table4[[#This Row],[f turbulent (guess)]]))))^-1)^2),"")</f>
        <v/>
      </c>
      <c r="N20" s="91" t="str">
        <f>IF(Table4[[#This Row],[f turbulent]]="","",Table4[[#This Row],[f turbulent (guess)]]-Table4[[#This Row],[f turbulent]])</f>
        <v/>
      </c>
      <c r="O20" s="87">
        <f>IF(Table4[[#This Row],[Segment]]="",0,IF(C21="",0,IF(C21&lt;=Table4[[#This Row],[Diameter (in)]],0,1-(D20/D21))))</f>
        <v>0</v>
      </c>
      <c r="P20" s="92" t="str">
        <f>IF(Table4[[#This Row],[Segment]]="","",IF(C20&gt;C21,"",IF(C21="",0.55,(0.55*(1-D21/D20)))))</f>
        <v/>
      </c>
      <c r="Q2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0" s="92" t="str">
        <f>IF(Table4[[#This Row],[Segment]]="","",IF(Table4[[#This Row],[Kexpansion]]="","0",((Table4[[#This Row],[Velocity (m/s)]]^2)/2)*Table4[[#This Row],[Kexpansion]]))</f>
        <v/>
      </c>
      <c r="S20" s="92" t="str">
        <f>IF(Table4[[#This Row],[Segment]]="","",IF(Table4[[#This Row],[Kcontraction]]="","0",((Table4[[#This Row],[Velocity (m/s)]]^2)/2)*Table4[[#This Row],[Kcontraction]]))</f>
        <v/>
      </c>
      <c r="T20" s="89" t="str">
        <f>IF(Table4[[#This Row],[Segment]]="","",SUMIF($Y$7:$Y$2000,Table4[[#This Row],[Segment]],$AD$7:$AD$2000))</f>
        <v/>
      </c>
      <c r="U20" s="95" t="str">
        <f>IF(Table4[[#This Row],[Segment]]="","",Table4[[#This Row],[Hfriction (J/kg)]]+Table4[[#This Row],[Hexpansions (J/kg)]]+Table4[[#This Row],[Hcontractions (J/kg)]]+Table4[[#This Row],[Hf (J/kg)]])</f>
        <v/>
      </c>
      <c r="V20" s="95" t="str">
        <f>IF(Table4[[#This Row],[Segment]]="","",Table4[[#This Row],[Total Friction Loss (J/kg)]]*Table3[Density (kg/m3)])</f>
        <v/>
      </c>
      <c r="W20" s="95" t="str">
        <f>IF(Table4[[#This Row],[Segment]]="","",Table4[[#This Row],[Total Pressure Drop (Pa)]]/1000)</f>
        <v/>
      </c>
      <c r="Y20" s="82" t="str">
        <f>IF('Set Up'!D17="","",'Set Up'!D17)</f>
        <v/>
      </c>
      <c r="Z20" s="82" t="str">
        <f>IF('Set Up'!E17="","",'Set Up'!E17)</f>
        <v/>
      </c>
      <c r="AA20" s="82" t="str">
        <f>IF('Set Up'!F17="","",'Set Up'!F17)</f>
        <v/>
      </c>
      <c r="AB20" s="82" t="str">
        <f>IF('Set Up'!G17="","",'Set Up'!G17)</f>
        <v/>
      </c>
      <c r="AC20" s="87" t="str">
        <f t="array" ref="AC20">IF(Y20="","",INDEX(Data!$G$4:$G$51,MATCH(Table7[[#This Row],[Fitting]]&amp;Table7[[#This Row],[Fitting Subtype]],Data!$E$4:$E$51&amp;Data!$F$4:$F$51,0)))</f>
        <v/>
      </c>
      <c r="AD20" s="89" t="str">
        <f>IF(Table7[[#This Row],[Segment]]="","",Table7[[#This Row],[Quantity]]*Table7[[#This Row],[Kf]]*(((INDEX(Table4[Velocity (m/s)],MATCH(Table7[[#This Row],[Segment]],Table4[Segment],0)))^2)/2))</f>
        <v/>
      </c>
      <c r="AF20" s="82" t="str">
        <f>Table4[[#This Row],[Segment]]</f>
        <v/>
      </c>
      <c r="AG20" s="75"/>
      <c r="AH20" s="82" t="str">
        <f>IF(Table5[[#This Row],[Segment]]="","",AG20-Table4[[#This Row],[Total Pressure Drop (kPa)]])</f>
        <v/>
      </c>
    </row>
    <row r="21" spans="1:34" x14ac:dyDescent="0.25">
      <c r="A21" s="95" t="str">
        <f>IF('Set Up'!A18="","",'Set Up'!A18)</f>
        <v/>
      </c>
      <c r="B21" s="75" t="s">
        <v>81</v>
      </c>
      <c r="C21" s="85"/>
      <c r="D21" s="86" t="str">
        <f>IF(Table4[[#This Row],[Diameter (in)]]="","",(((CONVERT(Table4[[#This Row],[Diameter (in)]],"in","m"))/2)^2)*PI())</f>
        <v/>
      </c>
      <c r="E21" s="87" t="str">
        <f>IF(Table4[[#This Row],[Area (m2)]]="","",$D$4/Table4[[#This Row],[Area (m2)]])</f>
        <v/>
      </c>
      <c r="F21" s="85">
        <f t="shared" si="0"/>
        <v>4.6951999999999998</v>
      </c>
      <c r="G21" s="88" t="str">
        <f>IF(Table4[[#This Row],[Segment]]="","",(CONVERT(Table4[[#This Row],[Diameter (in)]],"in","m")*$B$4*Table4[[#This Row],[Velocity (m/s)]])/$C$4)</f>
        <v/>
      </c>
      <c r="H21" s="96" t="str">
        <f>IF(Table4[[#This Row],[Segment]]="","",IF(Table4[[#This Row],[Teynold''s Number]]&gt;4000,"TURBULENT","LAMINAR"))</f>
        <v/>
      </c>
      <c r="I21" s="86" t="str">
        <f>IF(Table4[[#This Row],[Segment]]="","",INDEX(Data!C18:C32,MATCH(Table4[Material],Data!B18:B32,0)))</f>
        <v/>
      </c>
      <c r="J21" s="89" t="str">
        <f>IF(Table4[[#This Row],[ε (m)]]="","",Table4[[#This Row],[ε (m)]]/(CONVERT(Table4[[#This Row],[Diameter (in)]],"in","m")))</f>
        <v/>
      </c>
      <c r="K21" s="96" t="str">
        <f>IF(Table4[[#This Row],[Regime]]="LAMINAR",16/Table4[[#This Row],[Teynold''s Number]],"-")</f>
        <v>-</v>
      </c>
      <c r="L21" s="86"/>
      <c r="M21" s="97" t="str">
        <f>IF(Table4[[#This Row],[Regime]]="TURBULENT",(((-4*LOG10(Table4[[#This Row],[ε/D]]/3.7+1.256/(Table4[[#This Row],[Teynold''s Number]]*SQRT(Table4[[#This Row],[f turbulent (guess)]]))))^-1)^2),"")</f>
        <v/>
      </c>
      <c r="N21" s="91" t="str">
        <f>IF(Table4[[#This Row],[f turbulent]]="","",Table4[[#This Row],[f turbulent (guess)]]-Table4[[#This Row],[f turbulent]])</f>
        <v/>
      </c>
      <c r="O21" s="87">
        <f>IF(Table4[[#This Row],[Segment]]="",0,IF(C22="",0,IF(C22&lt;=Table4[[#This Row],[Diameter (in)]],0,1-(D21/D22))))</f>
        <v>0</v>
      </c>
      <c r="P21" s="92" t="str">
        <f>IF(Table4[[#This Row],[Segment]]="","",IF(C21&gt;C22,"",IF(C22="",0.55,(0.55*(1-D22/D21)))))</f>
        <v/>
      </c>
      <c r="Q2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1" s="92" t="str">
        <f>IF(Table4[[#This Row],[Segment]]="","",IF(Table4[[#This Row],[Kexpansion]]="","0",((Table4[[#This Row],[Velocity (m/s)]]^2)/2)*Table4[[#This Row],[Kexpansion]]))</f>
        <v/>
      </c>
      <c r="S21" s="92" t="str">
        <f>IF(Table4[[#This Row],[Segment]]="","",IF(Table4[[#This Row],[Kcontraction]]="","0",((Table4[[#This Row],[Velocity (m/s)]]^2)/2)*Table4[[#This Row],[Kcontraction]]))</f>
        <v/>
      </c>
      <c r="T21" s="89" t="str">
        <f>IF(Table4[[#This Row],[Segment]]="","",SUMIF($Y$7:$Y$2000,Table4[[#This Row],[Segment]],$AD$7:$AD$2000))</f>
        <v/>
      </c>
      <c r="U21" s="95" t="str">
        <f>IF(Table4[[#This Row],[Segment]]="","",Table4[[#This Row],[Hfriction (J/kg)]]+Table4[[#This Row],[Hexpansions (J/kg)]]+Table4[[#This Row],[Hcontractions (J/kg)]]+Table4[[#This Row],[Hf (J/kg)]])</f>
        <v/>
      </c>
      <c r="V21" s="95" t="str">
        <f>IF(Table4[[#This Row],[Segment]]="","",Table4[[#This Row],[Total Friction Loss (J/kg)]]*Table3[Density (kg/m3)])</f>
        <v/>
      </c>
      <c r="W21" s="95" t="str">
        <f>IF(Table4[[#This Row],[Segment]]="","",Table4[[#This Row],[Total Pressure Drop (Pa)]]/1000)</f>
        <v/>
      </c>
      <c r="Y21" s="82" t="str">
        <f>IF('Set Up'!D18="","",'Set Up'!D18)</f>
        <v/>
      </c>
      <c r="Z21" s="82" t="str">
        <f>IF('Set Up'!E18="","",'Set Up'!E18)</f>
        <v/>
      </c>
      <c r="AA21" s="82" t="str">
        <f>IF('Set Up'!F18="","",'Set Up'!F18)</f>
        <v/>
      </c>
      <c r="AB21" s="82" t="str">
        <f>IF('Set Up'!G18="","",'Set Up'!G18)</f>
        <v/>
      </c>
      <c r="AC21" s="87" t="str">
        <f t="array" ref="AC21">IF(Y21="","",INDEX(Data!$G$4:$G$51,MATCH(Table7[[#This Row],[Fitting]]&amp;Table7[[#This Row],[Fitting Subtype]],Data!$E$4:$E$51&amp;Data!$F$4:$F$51,0)))</f>
        <v/>
      </c>
      <c r="AD21" s="89" t="str">
        <f>IF(Table7[[#This Row],[Segment]]="","",Table7[[#This Row],[Quantity]]*Table7[[#This Row],[Kf]]*(((INDEX(Table4[Velocity (m/s)],MATCH(Table7[[#This Row],[Segment]],Table4[Segment],0)))^2)/2))</f>
        <v/>
      </c>
      <c r="AF21" s="82" t="str">
        <f>Table4[[#This Row],[Segment]]</f>
        <v/>
      </c>
      <c r="AG21" s="75"/>
      <c r="AH21" s="82" t="str">
        <f>IF(Table5[[#This Row],[Segment]]="","",AG21-Table4[[#This Row],[Total Pressure Drop (kPa)]])</f>
        <v/>
      </c>
    </row>
    <row r="22" spans="1:34" x14ac:dyDescent="0.25">
      <c r="A22" s="95" t="str">
        <f>IF('Set Up'!A19="","",'Set Up'!A19)</f>
        <v/>
      </c>
      <c r="B22" s="75" t="s">
        <v>81</v>
      </c>
      <c r="C22" s="85"/>
      <c r="D22" s="86" t="str">
        <f>IF(Table4[[#This Row],[Diameter (in)]]="","",(((CONVERT(Table4[[#This Row],[Diameter (in)]],"in","m"))/2)^2)*PI())</f>
        <v/>
      </c>
      <c r="E22" s="87" t="str">
        <f>IF(Table4[[#This Row],[Area (m2)]]="","",$D$4/Table4[[#This Row],[Area (m2)]])</f>
        <v/>
      </c>
      <c r="F22" s="85">
        <f t="shared" si="0"/>
        <v>4.6951999999999998</v>
      </c>
      <c r="G22" s="88" t="str">
        <f>IF(Table4[[#This Row],[Segment]]="","",(CONVERT(Table4[[#This Row],[Diameter (in)]],"in","m")*$B$4*Table4[[#This Row],[Velocity (m/s)]])/$C$4)</f>
        <v/>
      </c>
      <c r="H22" s="96" t="str">
        <f>IF(Table4[[#This Row],[Segment]]="","",IF(Table4[[#This Row],[Teynold''s Number]]&gt;4000,"TURBULENT","LAMINAR"))</f>
        <v/>
      </c>
      <c r="I22" s="86" t="str">
        <f>IF(Table4[[#This Row],[Segment]]="","",INDEX(Data!C19:C33,MATCH(Table4[Material],Data!B19:B33,0)))</f>
        <v/>
      </c>
      <c r="J22" s="89" t="str">
        <f>IF(Table4[[#This Row],[ε (m)]]="","",Table4[[#This Row],[ε (m)]]/(CONVERT(Table4[[#This Row],[Diameter (in)]],"in","m")))</f>
        <v/>
      </c>
      <c r="K22" s="96" t="str">
        <f>IF(Table4[[#This Row],[Regime]]="LAMINAR",16/Table4[[#This Row],[Teynold''s Number]],"-")</f>
        <v>-</v>
      </c>
      <c r="L22" s="86"/>
      <c r="M22" s="97" t="str">
        <f>IF(Table4[[#This Row],[Regime]]="TURBULENT",(((-4*LOG10(Table4[[#This Row],[ε/D]]/3.7+1.256/(Table4[[#This Row],[Teynold''s Number]]*SQRT(Table4[[#This Row],[f turbulent (guess)]]))))^-1)^2),"")</f>
        <v/>
      </c>
      <c r="N22" s="91" t="str">
        <f>IF(Table4[[#This Row],[f turbulent]]="","",Table4[[#This Row],[f turbulent (guess)]]-Table4[[#This Row],[f turbulent]])</f>
        <v/>
      </c>
      <c r="O22" s="87">
        <f>IF(Table4[[#This Row],[Segment]]="",0,IF(C23="",0,IF(C23&lt;=Table4[[#This Row],[Diameter (in)]],0,1-(D22/D23))))</f>
        <v>0</v>
      </c>
      <c r="P22" s="92" t="str">
        <f>IF(Table4[[#This Row],[Segment]]="","",IF(C22&gt;C23,"",IF(C23="",0.55,(0.55*(1-D23/D22)))))</f>
        <v/>
      </c>
      <c r="Q2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2" s="92" t="str">
        <f>IF(Table4[[#This Row],[Segment]]="","",IF(Table4[[#This Row],[Kexpansion]]="","0",((Table4[[#This Row],[Velocity (m/s)]]^2)/2)*Table4[[#This Row],[Kexpansion]]))</f>
        <v/>
      </c>
      <c r="S22" s="92" t="str">
        <f>IF(Table4[[#This Row],[Segment]]="","",IF(Table4[[#This Row],[Kcontraction]]="","0",((Table4[[#This Row],[Velocity (m/s)]]^2)/2)*Table4[[#This Row],[Kcontraction]]))</f>
        <v/>
      </c>
      <c r="T22" s="89" t="str">
        <f>IF(Table4[[#This Row],[Segment]]="","",SUMIF($Y$7:$Y$2000,Table4[[#This Row],[Segment]],$AD$7:$AD$2000))</f>
        <v/>
      </c>
      <c r="U22" s="95" t="str">
        <f>IF(Table4[[#This Row],[Segment]]="","",Table4[[#This Row],[Hfriction (J/kg)]]+Table4[[#This Row],[Hexpansions (J/kg)]]+Table4[[#This Row],[Hcontractions (J/kg)]]+Table4[[#This Row],[Hf (J/kg)]])</f>
        <v/>
      </c>
      <c r="V22" s="95" t="str">
        <f>IF(Table4[[#This Row],[Segment]]="","",Table4[[#This Row],[Total Friction Loss (J/kg)]]*Table3[Density (kg/m3)])</f>
        <v/>
      </c>
      <c r="W22" s="95" t="str">
        <f>IF(Table4[[#This Row],[Segment]]="","",Table4[[#This Row],[Total Pressure Drop (Pa)]]/1000)</f>
        <v/>
      </c>
      <c r="Y22" s="82" t="str">
        <f>IF('Set Up'!D19="","",'Set Up'!D19)</f>
        <v/>
      </c>
      <c r="Z22" s="82" t="str">
        <f>IF('Set Up'!E19="","",'Set Up'!E19)</f>
        <v/>
      </c>
      <c r="AA22" s="82" t="str">
        <f>IF('Set Up'!F19="","",'Set Up'!F19)</f>
        <v/>
      </c>
      <c r="AB22" s="82" t="str">
        <f>IF('Set Up'!G19="","",'Set Up'!G19)</f>
        <v/>
      </c>
      <c r="AC22" s="87" t="str">
        <f t="array" ref="AC22">IF(Y22="","",INDEX(Data!$G$4:$G$51,MATCH(Table7[[#This Row],[Fitting]]&amp;Table7[[#This Row],[Fitting Subtype]],Data!$E$4:$E$51&amp;Data!$F$4:$F$51,0)))</f>
        <v/>
      </c>
      <c r="AD22" s="89" t="str">
        <f>IF(Table7[[#This Row],[Segment]]="","",Table7[[#This Row],[Quantity]]*Table7[[#This Row],[Kf]]*(((INDEX(Table4[Velocity (m/s)],MATCH(Table7[[#This Row],[Segment]],Table4[Segment],0)))^2)/2))</f>
        <v/>
      </c>
      <c r="AF22" s="82" t="str">
        <f>Table4[[#This Row],[Segment]]</f>
        <v/>
      </c>
      <c r="AG22" s="75"/>
      <c r="AH22" s="82" t="str">
        <f>IF(Table5[[#This Row],[Segment]]="","",AG22-Table4[[#This Row],[Total Pressure Drop (kPa)]])</f>
        <v/>
      </c>
    </row>
    <row r="23" spans="1:34" x14ac:dyDescent="0.25">
      <c r="A23" s="95" t="str">
        <f>IF('Set Up'!A20="","",'Set Up'!A20)</f>
        <v/>
      </c>
      <c r="B23" s="75" t="s">
        <v>81</v>
      </c>
      <c r="C23" s="85"/>
      <c r="D23" s="86" t="str">
        <f>IF(Table4[[#This Row],[Diameter (in)]]="","",(((CONVERT(Table4[[#This Row],[Diameter (in)]],"in","m"))/2)^2)*PI())</f>
        <v/>
      </c>
      <c r="E23" s="87" t="str">
        <f>IF(Table4[[#This Row],[Area (m2)]]="","",$D$4/Table4[[#This Row],[Area (m2)]])</f>
        <v/>
      </c>
      <c r="F23" s="85">
        <f t="shared" si="0"/>
        <v>4.6951999999999998</v>
      </c>
      <c r="G23" s="88" t="str">
        <f>IF(Table4[[#This Row],[Segment]]="","",(CONVERT(Table4[[#This Row],[Diameter (in)]],"in","m")*$B$4*Table4[[#This Row],[Velocity (m/s)]])/$C$4)</f>
        <v/>
      </c>
      <c r="H23" s="96" t="str">
        <f>IF(Table4[[#This Row],[Segment]]="","",IF(Table4[[#This Row],[Teynold''s Number]]&gt;4000,"TURBULENT","LAMINAR"))</f>
        <v/>
      </c>
      <c r="I23" s="86" t="str">
        <f>IF(Table4[[#This Row],[Segment]]="","",INDEX(Data!C20:C34,MATCH(Table4[Material],Data!B20:B34,0)))</f>
        <v/>
      </c>
      <c r="J23" s="89" t="str">
        <f>IF(Table4[[#This Row],[ε (m)]]="","",Table4[[#This Row],[ε (m)]]/(CONVERT(Table4[[#This Row],[Diameter (in)]],"in","m")))</f>
        <v/>
      </c>
      <c r="K23" s="96" t="str">
        <f>IF(Table4[[#This Row],[Regime]]="LAMINAR",16/Table4[[#This Row],[Teynold''s Number]],"-")</f>
        <v>-</v>
      </c>
      <c r="L23" s="86"/>
      <c r="M23" s="97" t="str">
        <f>IF(Table4[[#This Row],[Regime]]="TURBULENT",(((-4*LOG10(Table4[[#This Row],[ε/D]]/3.7+1.256/(Table4[[#This Row],[Teynold''s Number]]*SQRT(Table4[[#This Row],[f turbulent (guess)]]))))^-1)^2),"")</f>
        <v/>
      </c>
      <c r="N23" s="91" t="str">
        <f>IF(Table4[[#This Row],[f turbulent]]="","",Table4[[#This Row],[f turbulent (guess)]]-Table4[[#This Row],[f turbulent]])</f>
        <v/>
      </c>
      <c r="O23" s="87">
        <f>IF(Table4[[#This Row],[Segment]]="",0,IF(C24="",0,IF(C24&lt;=Table4[[#This Row],[Diameter (in)]],0,1-(D23/D24))))</f>
        <v>0</v>
      </c>
      <c r="P23" s="92" t="str">
        <f>IF(Table4[[#This Row],[Segment]]="","",IF(C23&gt;C24,"",IF(C24="",0.55,(0.55*(1-D24/D23)))))</f>
        <v/>
      </c>
      <c r="Q2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3" s="92" t="str">
        <f>IF(Table4[[#This Row],[Segment]]="","",IF(Table4[[#This Row],[Kexpansion]]="","0",((Table4[[#This Row],[Velocity (m/s)]]^2)/2)*Table4[[#This Row],[Kexpansion]]))</f>
        <v/>
      </c>
      <c r="S23" s="92" t="str">
        <f>IF(Table4[[#This Row],[Segment]]="","",IF(Table4[[#This Row],[Kcontraction]]="","0",((Table4[[#This Row],[Velocity (m/s)]]^2)/2)*Table4[[#This Row],[Kcontraction]]))</f>
        <v/>
      </c>
      <c r="T23" s="89" t="str">
        <f>IF(Table4[[#This Row],[Segment]]="","",SUMIF($Y$7:$Y$2000,Table4[[#This Row],[Segment]],$AD$7:$AD$2000))</f>
        <v/>
      </c>
      <c r="U23" s="95" t="str">
        <f>IF(Table4[[#This Row],[Segment]]="","",Table4[[#This Row],[Hfriction (J/kg)]]+Table4[[#This Row],[Hexpansions (J/kg)]]+Table4[[#This Row],[Hcontractions (J/kg)]]+Table4[[#This Row],[Hf (J/kg)]])</f>
        <v/>
      </c>
      <c r="V23" s="95" t="str">
        <f>IF(Table4[[#This Row],[Segment]]="","",Table4[[#This Row],[Total Friction Loss (J/kg)]]*Table3[Density (kg/m3)])</f>
        <v/>
      </c>
      <c r="W23" s="95" t="str">
        <f>IF(Table4[[#This Row],[Segment]]="","",Table4[[#This Row],[Total Pressure Drop (Pa)]]/1000)</f>
        <v/>
      </c>
      <c r="Y23" s="82" t="str">
        <f>IF('Set Up'!D20="","",'Set Up'!D20)</f>
        <v/>
      </c>
      <c r="Z23" s="82" t="str">
        <f>IF('Set Up'!E20="","",'Set Up'!E20)</f>
        <v/>
      </c>
      <c r="AA23" s="82" t="str">
        <f>IF('Set Up'!F20="","",'Set Up'!F20)</f>
        <v/>
      </c>
      <c r="AB23" s="82" t="str">
        <f>IF('Set Up'!G20="","",'Set Up'!G20)</f>
        <v/>
      </c>
      <c r="AC23" s="82" t="str">
        <f t="array" ref="AC23">IF(Y23="","",INDEX(Data!$G$4:$G$51,MATCH(Table7[[#This Row],[Fitting]]&amp;Table7[[#This Row],[Fitting Subtype]],Data!$E$4:$E$51&amp;Data!$F$4:$F$51,0)))</f>
        <v/>
      </c>
      <c r="AD23" s="89" t="str">
        <f>IF(Table7[[#This Row],[Segment]]="","",Table7[[#This Row],[Quantity]]*Table7[[#This Row],[Kf]]*(((INDEX(Table4[Velocity (m/s)],MATCH(Table7[[#This Row],[Segment]],Table4[Segment],0)))^2)/2))</f>
        <v/>
      </c>
      <c r="AF23" s="82" t="str">
        <f>Table4[[#This Row],[Segment]]</f>
        <v/>
      </c>
      <c r="AG23" s="75"/>
      <c r="AH23" s="82" t="str">
        <f>IF(Table5[[#This Row],[Segment]]="","",AG23-Table4[[#This Row],[Total Pressure Drop (kPa)]])</f>
        <v/>
      </c>
    </row>
    <row r="24" spans="1:34" x14ac:dyDescent="0.25">
      <c r="A24" s="95" t="str">
        <f>IF('Set Up'!A21="","",'Set Up'!A21)</f>
        <v/>
      </c>
      <c r="B24" s="75" t="s">
        <v>81</v>
      </c>
      <c r="C24" s="85"/>
      <c r="D24" s="86" t="str">
        <f>IF(Table4[[#This Row],[Diameter (in)]]="","",(((CONVERT(Table4[[#This Row],[Diameter (in)]],"in","m"))/2)^2)*PI())</f>
        <v/>
      </c>
      <c r="E24" s="87" t="str">
        <f>IF(Table4[[#This Row],[Area (m2)]]="","",$D$4/Table4[[#This Row],[Area (m2)]])</f>
        <v/>
      </c>
      <c r="F24" s="85">
        <f t="shared" si="0"/>
        <v>4.6951999999999998</v>
      </c>
      <c r="G24" s="88" t="str">
        <f>IF(Table4[[#This Row],[Segment]]="","",(CONVERT(Table4[[#This Row],[Diameter (in)]],"in","m")*$B$4*Table4[[#This Row],[Velocity (m/s)]])/$C$4)</f>
        <v/>
      </c>
      <c r="H24" s="96" t="str">
        <f>IF(Table4[[#This Row],[Segment]]="","",IF(Table4[[#This Row],[Teynold''s Number]]&gt;4000,"TURBULENT","LAMINAR"))</f>
        <v/>
      </c>
      <c r="I24" s="86" t="str">
        <f>IF(Table4[[#This Row],[Segment]]="","",INDEX(Data!C21:C35,MATCH(Table4[Material],Data!B21:B35,0)))</f>
        <v/>
      </c>
      <c r="J24" s="89" t="str">
        <f>IF(Table4[[#This Row],[ε (m)]]="","",Table4[[#This Row],[ε (m)]]/(CONVERT(Table4[[#This Row],[Diameter (in)]],"in","m")))</f>
        <v/>
      </c>
      <c r="K24" s="96" t="str">
        <f>IF(Table4[[#This Row],[Regime]]="LAMINAR",16/Table4[[#This Row],[Teynold''s Number]],"-")</f>
        <v>-</v>
      </c>
      <c r="L24" s="86"/>
      <c r="M24" s="97" t="str">
        <f>IF(Table4[[#This Row],[Regime]]="TURBULENT",(((-4*LOG10(Table4[[#This Row],[ε/D]]/3.7+1.256/(Table4[[#This Row],[Teynold''s Number]]*SQRT(Table4[[#This Row],[f turbulent (guess)]]))))^-1)^2),"")</f>
        <v/>
      </c>
      <c r="N24" s="91" t="str">
        <f>IF(Table4[[#This Row],[f turbulent]]="","",Table4[[#This Row],[f turbulent (guess)]]-Table4[[#This Row],[f turbulent]])</f>
        <v/>
      </c>
      <c r="O24" s="87">
        <f>IF(Table4[[#This Row],[Segment]]="",0,IF(C25="",0,IF(C25&lt;=Table4[[#This Row],[Diameter (in)]],0,1-(D24/D25))))</f>
        <v>0</v>
      </c>
      <c r="P24" s="92" t="str">
        <f>IF(Table4[[#This Row],[Segment]]="","",IF(C24&gt;C25,"",IF(C25="",0.55,(0.55*(1-D25/D24)))))</f>
        <v/>
      </c>
      <c r="Q2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4" s="92" t="str">
        <f>IF(Table4[[#This Row],[Segment]]="","",IF(Table4[[#This Row],[Kexpansion]]="","0",((Table4[[#This Row],[Velocity (m/s)]]^2)/2)*Table4[[#This Row],[Kexpansion]]))</f>
        <v/>
      </c>
      <c r="S24" s="92" t="str">
        <f>IF(Table4[[#This Row],[Segment]]="","",IF(Table4[[#This Row],[Kcontraction]]="","0",((Table4[[#This Row],[Velocity (m/s)]]^2)/2)*Table4[[#This Row],[Kcontraction]]))</f>
        <v/>
      </c>
      <c r="T24" s="89" t="str">
        <f>IF(Table4[[#This Row],[Segment]]="","",SUMIF($Y$7:$Y$2000,Table4[[#This Row],[Segment]],$AD$7:$AD$2000))</f>
        <v/>
      </c>
      <c r="U24" s="95" t="str">
        <f>IF(Table4[[#This Row],[Segment]]="","",Table4[[#This Row],[Hfriction (J/kg)]]+Table4[[#This Row],[Hexpansions (J/kg)]]+Table4[[#This Row],[Hcontractions (J/kg)]]+Table4[[#This Row],[Hf (J/kg)]])</f>
        <v/>
      </c>
      <c r="V24" s="95" t="str">
        <f>IF(Table4[[#This Row],[Segment]]="","",Table4[[#This Row],[Total Friction Loss (J/kg)]]*Table3[Density (kg/m3)])</f>
        <v/>
      </c>
      <c r="W24" s="95" t="str">
        <f>IF(Table4[[#This Row],[Segment]]="","",Table4[[#This Row],[Total Pressure Drop (Pa)]]/1000)</f>
        <v/>
      </c>
      <c r="Y24" s="82" t="str">
        <f>IF('Set Up'!D21="","",'Set Up'!D21)</f>
        <v/>
      </c>
      <c r="Z24" s="82" t="str">
        <f>IF('Set Up'!E21="","",'Set Up'!E21)</f>
        <v/>
      </c>
      <c r="AA24" s="82" t="str">
        <f>IF('Set Up'!F21="","",'Set Up'!F21)</f>
        <v/>
      </c>
      <c r="AB24" s="82" t="str">
        <f>IF('Set Up'!G21="","",'Set Up'!G21)</f>
        <v/>
      </c>
      <c r="AC24" s="82" t="str">
        <f t="array" ref="AC24">IF(Y24="","",INDEX(Data!$G$4:$G$51,MATCH(Table7[[#This Row],[Fitting]]&amp;Table7[[#This Row],[Fitting Subtype]],Data!$E$4:$E$51&amp;Data!$F$4:$F$51,0)))</f>
        <v/>
      </c>
      <c r="AD24" s="89" t="str">
        <f>IF(Table7[[#This Row],[Segment]]="","",Table7[[#This Row],[Quantity]]*Table7[[#This Row],[Kf]]*(((INDEX(Table4[Velocity (m/s)],MATCH(Table7[[#This Row],[Segment]],Table4[Segment],0)))^2)/2))</f>
        <v/>
      </c>
      <c r="AF24" s="82" t="str">
        <f>Table4[[#This Row],[Segment]]</f>
        <v/>
      </c>
      <c r="AG24" s="75"/>
      <c r="AH24" s="82" t="str">
        <f>IF(Table5[[#This Row],[Segment]]="","",AG24-Table4[[#This Row],[Total Pressure Drop (kPa)]])</f>
        <v/>
      </c>
    </row>
    <row r="25" spans="1:34" x14ac:dyDescent="0.25">
      <c r="A25" s="95" t="str">
        <f>IF('Set Up'!A22="","",'Set Up'!A22)</f>
        <v/>
      </c>
      <c r="B25" s="75" t="s">
        <v>81</v>
      </c>
      <c r="C25" s="85"/>
      <c r="D25" s="86" t="str">
        <f>IF(Table4[[#This Row],[Diameter (in)]]="","",(((CONVERT(Table4[[#This Row],[Diameter (in)]],"in","m"))/2)^2)*PI())</f>
        <v/>
      </c>
      <c r="E25" s="87" t="str">
        <f>IF(Table4[[#This Row],[Area (m2)]]="","",$D$4/Table4[[#This Row],[Area (m2)]])</f>
        <v/>
      </c>
      <c r="F25" s="85">
        <f t="shared" si="0"/>
        <v>4.6951999999999998</v>
      </c>
      <c r="G25" s="88" t="str">
        <f>IF(Table4[[#This Row],[Segment]]="","",(CONVERT(Table4[[#This Row],[Diameter (in)]],"in","m")*$B$4*Table4[[#This Row],[Velocity (m/s)]])/$C$4)</f>
        <v/>
      </c>
      <c r="H25" s="96" t="str">
        <f>IF(Table4[[#This Row],[Segment]]="","",IF(Table4[[#This Row],[Teynold''s Number]]&gt;4000,"TURBULENT","LAMINAR"))</f>
        <v/>
      </c>
      <c r="I25" s="86" t="str">
        <f>IF(Table4[[#This Row],[Segment]]="","",INDEX(Data!C22:C36,MATCH(Table4[Material],Data!B22:B36,0)))</f>
        <v/>
      </c>
      <c r="J25" s="89" t="str">
        <f>IF(Table4[[#This Row],[ε (m)]]="","",Table4[[#This Row],[ε (m)]]/(CONVERT(Table4[[#This Row],[Diameter (in)]],"in","m")))</f>
        <v/>
      </c>
      <c r="K25" s="96" t="str">
        <f>IF(Table4[[#This Row],[Regime]]="LAMINAR",16/Table4[[#This Row],[Teynold''s Number]],"-")</f>
        <v>-</v>
      </c>
      <c r="L25" s="86"/>
      <c r="M25" s="97" t="str">
        <f>IF(Table4[[#This Row],[Regime]]="TURBULENT",(((-4*LOG10(Table4[[#This Row],[ε/D]]/3.7+1.256/(Table4[[#This Row],[Teynold''s Number]]*SQRT(Table4[[#This Row],[f turbulent (guess)]]))))^-1)^2),"")</f>
        <v/>
      </c>
      <c r="N25" s="91" t="str">
        <f>IF(Table4[[#This Row],[f turbulent]]="","",Table4[[#This Row],[f turbulent (guess)]]-Table4[[#This Row],[f turbulent]])</f>
        <v/>
      </c>
      <c r="O25" s="87">
        <f>IF(Table4[[#This Row],[Segment]]="",0,IF(C26="",0,IF(C26&lt;=Table4[[#This Row],[Diameter (in)]],0,1-(D25/D26))))</f>
        <v>0</v>
      </c>
      <c r="P25" s="92" t="str">
        <f>IF(Table4[[#This Row],[Segment]]="","",IF(C25&gt;C26,"",IF(C26="",0.55,(0.55*(1-D26/D25)))))</f>
        <v/>
      </c>
      <c r="Q2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5" s="92" t="str">
        <f>IF(Table4[[#This Row],[Segment]]="","",IF(Table4[[#This Row],[Kexpansion]]="","0",((Table4[[#This Row],[Velocity (m/s)]]^2)/2)*Table4[[#This Row],[Kexpansion]]))</f>
        <v/>
      </c>
      <c r="S25" s="92" t="str">
        <f>IF(Table4[[#This Row],[Segment]]="","",IF(Table4[[#This Row],[Kcontraction]]="","0",((Table4[[#This Row],[Velocity (m/s)]]^2)/2)*Table4[[#This Row],[Kcontraction]]))</f>
        <v/>
      </c>
      <c r="T25" s="89" t="str">
        <f>IF(Table4[[#This Row],[Segment]]="","",SUMIF($Y$7:$Y$2000,Table4[[#This Row],[Segment]],$AD$7:$AD$2000))</f>
        <v/>
      </c>
      <c r="U25" s="95" t="str">
        <f>IF(Table4[[#This Row],[Segment]]="","",Table4[[#This Row],[Hfriction (J/kg)]]+Table4[[#This Row],[Hexpansions (J/kg)]]+Table4[[#This Row],[Hcontractions (J/kg)]]+Table4[[#This Row],[Hf (J/kg)]])</f>
        <v/>
      </c>
      <c r="V25" s="95" t="str">
        <f>IF(Table4[[#This Row],[Segment]]="","",Table4[[#This Row],[Total Friction Loss (J/kg)]]*Table3[Density (kg/m3)])</f>
        <v/>
      </c>
      <c r="W25" s="95" t="str">
        <f>IF(Table4[[#This Row],[Segment]]="","",Table4[[#This Row],[Total Pressure Drop (Pa)]]/1000)</f>
        <v/>
      </c>
      <c r="Y25" s="82" t="str">
        <f>IF('Set Up'!D22="","",'Set Up'!D22)</f>
        <v/>
      </c>
      <c r="Z25" s="82" t="str">
        <f>IF('Set Up'!E22="","",'Set Up'!E22)</f>
        <v/>
      </c>
      <c r="AA25" s="82" t="str">
        <f>IF('Set Up'!F22="","",'Set Up'!F22)</f>
        <v/>
      </c>
      <c r="AB25" s="82" t="str">
        <f>IF('Set Up'!G22="","",'Set Up'!G22)</f>
        <v/>
      </c>
      <c r="AC25" s="82" t="str">
        <f t="array" ref="AC25">IF(Y25="","",INDEX(Data!$G$4:$G$51,MATCH(Table7[[#This Row],[Fitting]]&amp;Table7[[#This Row],[Fitting Subtype]],Data!$E$4:$E$51&amp;Data!$F$4:$F$51,0)))</f>
        <v/>
      </c>
      <c r="AD25" s="89" t="str">
        <f>IF(Table7[[#This Row],[Segment]]="","",Table7[[#This Row],[Quantity]]*Table7[[#This Row],[Kf]]*(((INDEX(Table4[Velocity (m/s)],MATCH(Table7[[#This Row],[Segment]],Table4[Segment],0)))^2)/2))</f>
        <v/>
      </c>
      <c r="AF25" s="82" t="str">
        <f>Table4[[#This Row],[Segment]]</f>
        <v/>
      </c>
      <c r="AG25" s="75"/>
      <c r="AH25" s="82" t="str">
        <f>IF(Table5[[#This Row],[Segment]]="","",AG25-Table4[[#This Row],[Total Pressure Drop (kPa)]])</f>
        <v/>
      </c>
    </row>
    <row r="26" spans="1:34" x14ac:dyDescent="0.25">
      <c r="A26" s="95" t="str">
        <f>IF('Set Up'!A23="","",'Set Up'!A23)</f>
        <v/>
      </c>
      <c r="B26" s="75" t="s">
        <v>81</v>
      </c>
      <c r="C26" s="85"/>
      <c r="D26" s="86" t="str">
        <f>IF(Table4[[#This Row],[Diameter (in)]]="","",(((CONVERT(Table4[[#This Row],[Diameter (in)]],"in","m"))/2)^2)*PI())</f>
        <v/>
      </c>
      <c r="E26" s="87" t="str">
        <f>IF(Table4[[#This Row],[Area (m2)]]="","",$D$4/Table4[[#This Row],[Area (m2)]])</f>
        <v/>
      </c>
      <c r="F26" s="85">
        <f t="shared" si="0"/>
        <v>4.6951999999999998</v>
      </c>
      <c r="G26" s="88" t="str">
        <f>IF(Table4[[#This Row],[Segment]]="","",(CONVERT(Table4[[#This Row],[Diameter (in)]],"in","m")*$B$4*Table4[[#This Row],[Velocity (m/s)]])/$C$4)</f>
        <v/>
      </c>
      <c r="H26" s="96" t="str">
        <f>IF(Table4[[#This Row],[Segment]]="","",IF(Table4[[#This Row],[Teynold''s Number]]&gt;4000,"TURBULENT","LAMINAR"))</f>
        <v/>
      </c>
      <c r="I26" s="86" t="str">
        <f>IF(Table4[[#This Row],[Segment]]="","",INDEX(Data!C23:C37,MATCH(Table4[Material],Data!B23:B37,0)))</f>
        <v/>
      </c>
      <c r="J26" s="89" t="str">
        <f>IF(Table4[[#This Row],[ε (m)]]="","",Table4[[#This Row],[ε (m)]]/(CONVERT(Table4[[#This Row],[Diameter (in)]],"in","m")))</f>
        <v/>
      </c>
      <c r="K26" s="96" t="str">
        <f>IF(Table4[[#This Row],[Regime]]="LAMINAR",16/Table4[[#This Row],[Teynold''s Number]],"-")</f>
        <v>-</v>
      </c>
      <c r="L26" s="86"/>
      <c r="M26" s="97" t="str">
        <f>IF(Table4[[#This Row],[Regime]]="TURBULENT",(((-4*LOG10(Table4[[#This Row],[ε/D]]/3.7+1.256/(Table4[[#This Row],[Teynold''s Number]]*SQRT(Table4[[#This Row],[f turbulent (guess)]]))))^-1)^2),"")</f>
        <v/>
      </c>
      <c r="N26" s="91" t="str">
        <f>IF(Table4[[#This Row],[f turbulent]]="","",Table4[[#This Row],[f turbulent (guess)]]-Table4[[#This Row],[f turbulent]])</f>
        <v/>
      </c>
      <c r="O26" s="87">
        <f>IF(Table4[[#This Row],[Segment]]="",0,IF(C27="",0,IF(C27&lt;=Table4[[#This Row],[Diameter (in)]],0,1-(D26/D27))))</f>
        <v>0</v>
      </c>
      <c r="P26" s="92" t="str">
        <f>IF(Table4[[#This Row],[Segment]]="","",IF(C26&gt;C27,"",IF(C27="",0.55,(0.55*(1-D27/D26)))))</f>
        <v/>
      </c>
      <c r="Q2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6" s="92" t="str">
        <f>IF(Table4[[#This Row],[Segment]]="","",IF(Table4[[#This Row],[Kexpansion]]="","0",((Table4[[#This Row],[Velocity (m/s)]]^2)/2)*Table4[[#This Row],[Kexpansion]]))</f>
        <v/>
      </c>
      <c r="S26" s="92" t="str">
        <f>IF(Table4[[#This Row],[Segment]]="","",IF(Table4[[#This Row],[Kcontraction]]="","0",((Table4[[#This Row],[Velocity (m/s)]]^2)/2)*Table4[[#This Row],[Kcontraction]]))</f>
        <v/>
      </c>
      <c r="T26" s="89" t="str">
        <f>IF(Table4[[#This Row],[Segment]]="","",SUMIF($Y$7:$Y$2000,Table4[[#This Row],[Segment]],$AD$7:$AD$2000))</f>
        <v/>
      </c>
      <c r="U26" s="95" t="str">
        <f>IF(Table4[[#This Row],[Segment]]="","",Table4[[#This Row],[Hfriction (J/kg)]]+Table4[[#This Row],[Hexpansions (J/kg)]]+Table4[[#This Row],[Hcontractions (J/kg)]]+Table4[[#This Row],[Hf (J/kg)]])</f>
        <v/>
      </c>
      <c r="V26" s="95" t="str">
        <f>IF(Table4[[#This Row],[Segment]]="","",Table4[[#This Row],[Total Friction Loss (J/kg)]]*Table3[Density (kg/m3)])</f>
        <v/>
      </c>
      <c r="W26" s="95" t="str">
        <f>IF(Table4[[#This Row],[Segment]]="","",Table4[[#This Row],[Total Pressure Drop (Pa)]]/1000)</f>
        <v/>
      </c>
      <c r="Y26" s="82" t="str">
        <f>IF('Set Up'!D23="","",'Set Up'!D23)</f>
        <v/>
      </c>
      <c r="Z26" s="82" t="str">
        <f>IF('Set Up'!E23="","",'Set Up'!E23)</f>
        <v/>
      </c>
      <c r="AA26" s="82" t="str">
        <f>IF('Set Up'!F23="","",'Set Up'!F23)</f>
        <v/>
      </c>
      <c r="AB26" s="82" t="str">
        <f>IF('Set Up'!G23="","",'Set Up'!G23)</f>
        <v/>
      </c>
      <c r="AC26" s="82" t="str">
        <f t="array" ref="AC26">IF(Y26="","",INDEX(Data!$G$4:$G$51,MATCH(Table7[[#This Row],[Fitting]]&amp;Table7[[#This Row],[Fitting Subtype]],Data!$E$4:$E$51&amp;Data!$F$4:$F$51,0)))</f>
        <v/>
      </c>
      <c r="AD26" s="89" t="str">
        <f>IF(Table7[[#This Row],[Segment]]="","",Table7[[#This Row],[Quantity]]*Table7[[#This Row],[Kf]]*(((INDEX(Table4[Velocity (m/s)],MATCH(Table7[[#This Row],[Segment]],Table4[Segment],0)))^2)/2))</f>
        <v/>
      </c>
      <c r="AF26" s="82" t="str">
        <f>Table4[[#This Row],[Segment]]</f>
        <v/>
      </c>
      <c r="AG26" s="75"/>
      <c r="AH26" s="82" t="str">
        <f>IF(Table5[[#This Row],[Segment]]="","",AG26-Table4[[#This Row],[Total Pressure Drop (kPa)]])</f>
        <v/>
      </c>
    </row>
    <row r="27" spans="1:34" x14ac:dyDescent="0.25">
      <c r="A27" s="95" t="str">
        <f>IF('Set Up'!A24="","",'Set Up'!A24)</f>
        <v/>
      </c>
      <c r="B27" s="75" t="s">
        <v>81</v>
      </c>
      <c r="C27" s="85"/>
      <c r="D27" s="86" t="str">
        <f>IF(Table4[[#This Row],[Diameter (in)]]="","",(((CONVERT(Table4[[#This Row],[Diameter (in)]],"in","m"))/2)^2)*PI())</f>
        <v/>
      </c>
      <c r="E27" s="87" t="str">
        <f>IF(Table4[[#This Row],[Area (m2)]]="","",$D$4/Table4[[#This Row],[Area (m2)]])</f>
        <v/>
      </c>
      <c r="F27" s="85">
        <f t="shared" si="0"/>
        <v>4.6951999999999998</v>
      </c>
      <c r="G27" s="88" t="str">
        <f>IF(Table4[[#This Row],[Segment]]="","",(CONVERT(Table4[[#This Row],[Diameter (in)]],"in","m")*$B$4*Table4[[#This Row],[Velocity (m/s)]])/$C$4)</f>
        <v/>
      </c>
      <c r="H27" s="96" t="str">
        <f>IF(Table4[[#This Row],[Segment]]="","",IF(Table4[[#This Row],[Teynold''s Number]]&gt;4000,"TURBULENT","LAMINAR"))</f>
        <v/>
      </c>
      <c r="I27" s="86" t="str">
        <f>IF(Table4[[#This Row],[Segment]]="","",INDEX(Data!C24:C38,MATCH(Table4[Material],Data!B24:B38,0)))</f>
        <v/>
      </c>
      <c r="J27" s="89" t="str">
        <f>IF(Table4[[#This Row],[ε (m)]]="","",Table4[[#This Row],[ε (m)]]/(CONVERT(Table4[[#This Row],[Diameter (in)]],"in","m")))</f>
        <v/>
      </c>
      <c r="K27" s="96" t="str">
        <f>IF(Table4[[#This Row],[Regime]]="LAMINAR",16/Table4[[#This Row],[Teynold''s Number]],"-")</f>
        <v>-</v>
      </c>
      <c r="L27" s="86"/>
      <c r="M27" s="97" t="str">
        <f>IF(Table4[[#This Row],[Regime]]="TURBULENT",(((-4*LOG10(Table4[[#This Row],[ε/D]]/3.7+1.256/(Table4[[#This Row],[Teynold''s Number]]*SQRT(Table4[[#This Row],[f turbulent (guess)]]))))^-1)^2),"")</f>
        <v/>
      </c>
      <c r="N27" s="91" t="str">
        <f>IF(Table4[[#This Row],[f turbulent]]="","",Table4[[#This Row],[f turbulent (guess)]]-Table4[[#This Row],[f turbulent]])</f>
        <v/>
      </c>
      <c r="O27" s="87">
        <f>IF(Table4[[#This Row],[Segment]]="",0,IF(C28="",0,IF(C28&lt;=Table4[[#This Row],[Diameter (in)]],0,1-(D27/D28))))</f>
        <v>0</v>
      </c>
      <c r="P27" s="92" t="str">
        <f>IF(Table4[[#This Row],[Segment]]="","",IF(C27&gt;C28,"",IF(C28="",0.55,(0.55*(1-D28/D27)))))</f>
        <v/>
      </c>
      <c r="Q2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7" s="92" t="str">
        <f>IF(Table4[[#This Row],[Segment]]="","",IF(Table4[[#This Row],[Kexpansion]]="","0",((Table4[[#This Row],[Velocity (m/s)]]^2)/2)*Table4[[#This Row],[Kexpansion]]))</f>
        <v/>
      </c>
      <c r="S27" s="92" t="str">
        <f>IF(Table4[[#This Row],[Segment]]="","",IF(Table4[[#This Row],[Kcontraction]]="","0",((Table4[[#This Row],[Velocity (m/s)]]^2)/2)*Table4[[#This Row],[Kcontraction]]))</f>
        <v/>
      </c>
      <c r="T27" s="89" t="str">
        <f>IF(Table4[[#This Row],[Segment]]="","",SUMIF($Y$7:$Y$2000,Table4[[#This Row],[Segment]],$AD$7:$AD$2000))</f>
        <v/>
      </c>
      <c r="U27" s="95" t="str">
        <f>IF(Table4[[#This Row],[Segment]]="","",Table4[[#This Row],[Hfriction (J/kg)]]+Table4[[#This Row],[Hexpansions (J/kg)]]+Table4[[#This Row],[Hcontractions (J/kg)]]+Table4[[#This Row],[Hf (J/kg)]])</f>
        <v/>
      </c>
      <c r="V27" s="95" t="str">
        <f>IF(Table4[[#This Row],[Segment]]="","",Table4[[#This Row],[Total Friction Loss (J/kg)]]*Table3[Density (kg/m3)])</f>
        <v/>
      </c>
      <c r="W27" s="95" t="str">
        <f>IF(Table4[[#This Row],[Segment]]="","",Table4[[#This Row],[Total Pressure Drop (Pa)]]/1000)</f>
        <v/>
      </c>
      <c r="Y27" s="82" t="str">
        <f>IF('Set Up'!D250="","",'Set Up'!D250)</f>
        <v/>
      </c>
      <c r="Z27" s="82" t="str">
        <f>IF('Set Up'!E250="","",'Set Up'!E250)</f>
        <v/>
      </c>
      <c r="AA27" s="82" t="str">
        <f>IF('Set Up'!F250="","",'Set Up'!F250)</f>
        <v/>
      </c>
      <c r="AB27" s="82" t="str">
        <f>IF('Set Up'!G250="","",'Set Up'!G250)</f>
        <v/>
      </c>
      <c r="AC27" s="82" t="str">
        <f t="array" ref="AC27">IF(Y27="","",INDEX(Data!$G$4:$G$51,MATCH(Table7[[#This Row],[Fitting]]&amp;Table7[[#This Row],[Fitting Subtype]],Data!$E$4:$E$51&amp;Data!$F$4:$F$51,0)))</f>
        <v/>
      </c>
      <c r="AD27" s="89" t="str">
        <f>IF(Table7[[#This Row],[Segment]]="","",Table7[[#This Row],[Quantity]]*Table7[[#This Row],[Kf]]*(((INDEX(Table4[Velocity (m/s)],MATCH(Table7[[#This Row],[Segment]],Table4[Segment],0)))^2)/2))</f>
        <v/>
      </c>
      <c r="AF27" s="82" t="str">
        <f>Table4[[#This Row],[Segment]]</f>
        <v/>
      </c>
      <c r="AG27" s="75"/>
      <c r="AH27" s="82" t="str">
        <f>IF(Table5[[#This Row],[Segment]]="","",AG27-Table4[[#This Row],[Total Pressure Drop (kPa)]])</f>
        <v/>
      </c>
    </row>
    <row r="28" spans="1:34" x14ac:dyDescent="0.25">
      <c r="A28" s="95" t="str">
        <f>IF('Set Up'!A25="","",'Set Up'!A25)</f>
        <v/>
      </c>
      <c r="B28" s="75" t="s">
        <v>81</v>
      </c>
      <c r="C28" s="85"/>
      <c r="D28" s="86" t="str">
        <f>IF(Table4[[#This Row],[Diameter (in)]]="","",(((CONVERT(Table4[[#This Row],[Diameter (in)]],"in","m"))/2)^2)*PI())</f>
        <v/>
      </c>
      <c r="E28" s="87" t="str">
        <f>IF(Table4[[#This Row],[Area (m2)]]="","",$D$4/Table4[[#This Row],[Area (m2)]])</f>
        <v/>
      </c>
      <c r="F28" s="85">
        <f t="shared" si="0"/>
        <v>4.6951999999999998</v>
      </c>
      <c r="G28" s="88" t="str">
        <f>IF(Table4[[#This Row],[Segment]]="","",(CONVERT(Table4[[#This Row],[Diameter (in)]],"in","m")*$B$4*Table4[[#This Row],[Velocity (m/s)]])/$C$4)</f>
        <v/>
      </c>
      <c r="H28" s="96" t="str">
        <f>IF(Table4[[#This Row],[Segment]]="","",IF(Table4[[#This Row],[Teynold''s Number]]&gt;4000,"TURBULENT","LAMINAR"))</f>
        <v/>
      </c>
      <c r="I28" s="86" t="str">
        <f>IF(Table4[[#This Row],[Segment]]="","",INDEX(Data!C25:C39,MATCH(Table4[Material],Data!B25:B39,0)))</f>
        <v/>
      </c>
      <c r="J28" s="89" t="str">
        <f>IF(Table4[[#This Row],[ε (m)]]="","",Table4[[#This Row],[ε (m)]]/(CONVERT(Table4[[#This Row],[Diameter (in)]],"in","m")))</f>
        <v/>
      </c>
      <c r="K28" s="96" t="str">
        <f>IF(Table4[[#This Row],[Regime]]="LAMINAR",16/Table4[[#This Row],[Teynold''s Number]],"-")</f>
        <v>-</v>
      </c>
      <c r="L28" s="86"/>
      <c r="M28" s="97" t="str">
        <f>IF(Table4[[#This Row],[Regime]]="TURBULENT",(((-4*LOG10(Table4[[#This Row],[ε/D]]/3.7+1.256/(Table4[[#This Row],[Teynold''s Number]]*SQRT(Table4[[#This Row],[f turbulent (guess)]]))))^-1)^2),"")</f>
        <v/>
      </c>
      <c r="N28" s="91" t="str">
        <f>IF(Table4[[#This Row],[f turbulent]]="","",Table4[[#This Row],[f turbulent (guess)]]-Table4[[#This Row],[f turbulent]])</f>
        <v/>
      </c>
      <c r="O28" s="87">
        <f>IF(Table4[[#This Row],[Segment]]="",0,IF(C29="",0,IF(C29&lt;=Table4[[#This Row],[Diameter (in)]],0,1-(D28/D29))))</f>
        <v>0</v>
      </c>
      <c r="P28" s="92" t="str">
        <f>IF(Table4[[#This Row],[Segment]]="","",IF(C28&gt;C29,"",IF(C29="",0.55,(0.55*(1-D29/D28)))))</f>
        <v/>
      </c>
      <c r="Q2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8" s="92" t="str">
        <f>IF(Table4[[#This Row],[Segment]]="","",IF(Table4[[#This Row],[Kexpansion]]="","0",((Table4[[#This Row],[Velocity (m/s)]]^2)/2)*Table4[[#This Row],[Kexpansion]]))</f>
        <v/>
      </c>
      <c r="S28" s="92" t="str">
        <f>IF(Table4[[#This Row],[Segment]]="","",IF(Table4[[#This Row],[Kcontraction]]="","0",((Table4[[#This Row],[Velocity (m/s)]]^2)/2)*Table4[[#This Row],[Kcontraction]]))</f>
        <v/>
      </c>
      <c r="T28" s="89" t="str">
        <f>IF(Table4[[#This Row],[Segment]]="","",SUMIF($Y$7:$Y$2000,Table4[[#This Row],[Segment]],$AD$7:$AD$2000))</f>
        <v/>
      </c>
      <c r="U28" s="95" t="str">
        <f>IF(Table4[[#This Row],[Segment]]="","",Table4[[#This Row],[Hfriction (J/kg)]]+Table4[[#This Row],[Hexpansions (J/kg)]]+Table4[[#This Row],[Hcontractions (J/kg)]]+Table4[[#This Row],[Hf (J/kg)]])</f>
        <v/>
      </c>
      <c r="V28" s="95" t="str">
        <f>IF(Table4[[#This Row],[Segment]]="","",Table4[[#This Row],[Total Friction Loss (J/kg)]]*Table3[Density (kg/m3)])</f>
        <v/>
      </c>
      <c r="W28" s="95" t="str">
        <f>IF(Table4[[#This Row],[Segment]]="","",Table4[[#This Row],[Total Pressure Drop (Pa)]]/1000)</f>
        <v/>
      </c>
      <c r="Y28" s="82" t="str">
        <f>IF('Set Up'!D251="","",'Set Up'!D251)</f>
        <v/>
      </c>
      <c r="Z28" s="82" t="str">
        <f>IF('Set Up'!E251="","",'Set Up'!E251)</f>
        <v/>
      </c>
      <c r="AA28" s="82" t="str">
        <f>IF('Set Up'!F251="","",'Set Up'!F251)</f>
        <v/>
      </c>
      <c r="AB28" s="82" t="str">
        <f>IF('Set Up'!G251="","",'Set Up'!G251)</f>
        <v/>
      </c>
      <c r="AC28" s="82" t="str">
        <f t="array" ref="AC28">IF(Y28="","",INDEX(Data!$G$4:$G$51,MATCH(Table7[[#This Row],[Fitting]]&amp;Table7[[#This Row],[Fitting Subtype]],Data!$E$4:$E$51&amp;Data!$F$4:$F$51,0)))</f>
        <v/>
      </c>
      <c r="AD28" s="89" t="str">
        <f>IF(Table7[[#This Row],[Segment]]="","",Table7[[#This Row],[Quantity]]*Table7[[#This Row],[Kf]]*(((INDEX(Table4[Velocity (m/s)],MATCH(Table7[[#This Row],[Segment]],Table4[Segment],0)))^2)/2))</f>
        <v/>
      </c>
      <c r="AF28" s="82" t="str">
        <f>Table4[[#This Row],[Segment]]</f>
        <v/>
      </c>
      <c r="AG28" s="75"/>
      <c r="AH28" s="82" t="str">
        <f>IF(Table5[[#This Row],[Segment]]="","",AG28-Table4[[#This Row],[Total Pressure Drop (kPa)]])</f>
        <v/>
      </c>
    </row>
    <row r="29" spans="1:34" x14ac:dyDescent="0.25">
      <c r="A29" s="95" t="str">
        <f>IF('Set Up'!A26="","",'Set Up'!A26)</f>
        <v/>
      </c>
      <c r="B29" s="75" t="s">
        <v>81</v>
      </c>
      <c r="C29" s="85"/>
      <c r="D29" s="86" t="str">
        <f>IF(Table4[[#This Row],[Diameter (in)]]="","",(((CONVERT(Table4[[#This Row],[Diameter (in)]],"in","m"))/2)^2)*PI())</f>
        <v/>
      </c>
      <c r="E29" s="87" t="str">
        <f>IF(Table4[[#This Row],[Area (m2)]]="","",$D$4/Table4[[#This Row],[Area (m2)]])</f>
        <v/>
      </c>
      <c r="F29" s="85">
        <f t="shared" si="0"/>
        <v>4.6951999999999998</v>
      </c>
      <c r="G29" s="88" t="str">
        <f>IF(Table4[[#This Row],[Segment]]="","",(CONVERT(Table4[[#This Row],[Diameter (in)]],"in","m")*$B$4*Table4[[#This Row],[Velocity (m/s)]])/$C$4)</f>
        <v/>
      </c>
      <c r="H29" s="96" t="str">
        <f>IF(Table4[[#This Row],[Segment]]="","",IF(Table4[[#This Row],[Teynold''s Number]]&gt;4000,"TURBULENT","LAMINAR"))</f>
        <v/>
      </c>
      <c r="I29" s="86" t="str">
        <f>IF(Table4[[#This Row],[Segment]]="","",INDEX(Data!C26:C40,MATCH(Table4[Material],Data!B26:B40,0)))</f>
        <v/>
      </c>
      <c r="J29" s="89" t="str">
        <f>IF(Table4[[#This Row],[ε (m)]]="","",Table4[[#This Row],[ε (m)]]/(CONVERT(Table4[[#This Row],[Diameter (in)]],"in","m")))</f>
        <v/>
      </c>
      <c r="K29" s="96" t="str">
        <f>IF(Table4[[#This Row],[Regime]]="LAMINAR",16/Table4[[#This Row],[Teynold''s Number]],"-")</f>
        <v>-</v>
      </c>
      <c r="L29" s="86"/>
      <c r="M29" s="97" t="str">
        <f>IF(Table4[[#This Row],[Regime]]="TURBULENT",(((-4*LOG10(Table4[[#This Row],[ε/D]]/3.7+1.256/(Table4[[#This Row],[Teynold''s Number]]*SQRT(Table4[[#This Row],[f turbulent (guess)]]))))^-1)^2),"")</f>
        <v/>
      </c>
      <c r="N29" s="91" t="str">
        <f>IF(Table4[[#This Row],[f turbulent]]="","",Table4[[#This Row],[f turbulent (guess)]]-Table4[[#This Row],[f turbulent]])</f>
        <v/>
      </c>
      <c r="O29" s="87">
        <f>IF(Table4[[#This Row],[Segment]]="",0,IF(C30="",0,IF(C30&lt;=Table4[[#This Row],[Diameter (in)]],0,1-(D29/D30))))</f>
        <v>0</v>
      </c>
      <c r="P29" s="92" t="str">
        <f>IF(Table4[[#This Row],[Segment]]="","",IF(C29&gt;C30,"",IF(C30="",0.55,(0.55*(1-D30/D29)))))</f>
        <v/>
      </c>
      <c r="Q2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9" s="92" t="str">
        <f>IF(Table4[[#This Row],[Segment]]="","",IF(Table4[[#This Row],[Kexpansion]]="","0",((Table4[[#This Row],[Velocity (m/s)]]^2)/2)*Table4[[#This Row],[Kexpansion]]))</f>
        <v/>
      </c>
      <c r="S29" s="92" t="str">
        <f>IF(Table4[[#This Row],[Segment]]="","",IF(Table4[[#This Row],[Kcontraction]]="","0",((Table4[[#This Row],[Velocity (m/s)]]^2)/2)*Table4[[#This Row],[Kcontraction]]))</f>
        <v/>
      </c>
      <c r="T29" s="89" t="str">
        <f>IF(Table4[[#This Row],[Segment]]="","",SUMIF($Y$7:$Y$2000,Table4[[#This Row],[Segment]],$AD$7:$AD$2000))</f>
        <v/>
      </c>
      <c r="U29" s="95" t="str">
        <f>IF(Table4[[#This Row],[Segment]]="","",Table4[[#This Row],[Hfriction (J/kg)]]+Table4[[#This Row],[Hexpansions (J/kg)]]+Table4[[#This Row],[Hcontractions (J/kg)]]+Table4[[#This Row],[Hf (J/kg)]])</f>
        <v/>
      </c>
      <c r="V29" s="95" t="str">
        <f>IF(Table4[[#This Row],[Segment]]="","",Table4[[#This Row],[Total Friction Loss (J/kg)]]*Table3[Density (kg/m3)])</f>
        <v/>
      </c>
      <c r="W29" s="95" t="str">
        <f>IF(Table4[[#This Row],[Segment]]="","",Table4[[#This Row],[Total Pressure Drop (Pa)]]/1000)</f>
        <v/>
      </c>
      <c r="Y29" s="82" t="str">
        <f>IF('Set Up'!D252="","",'Set Up'!D252)</f>
        <v/>
      </c>
      <c r="Z29" s="82" t="str">
        <f>IF('Set Up'!E252="","",'Set Up'!E252)</f>
        <v/>
      </c>
      <c r="AA29" s="82" t="str">
        <f>IF('Set Up'!F252="","",'Set Up'!F252)</f>
        <v/>
      </c>
      <c r="AB29" s="82" t="str">
        <f>IF('Set Up'!G252="","",'Set Up'!G252)</f>
        <v/>
      </c>
      <c r="AC29" s="82" t="str">
        <f t="array" ref="AC29">IF(Y29="","",INDEX(Data!$G$4:$G$51,MATCH(Table7[[#This Row],[Fitting]]&amp;Table7[[#This Row],[Fitting Subtype]],Data!$E$4:$E$51&amp;Data!$F$4:$F$51,0)))</f>
        <v/>
      </c>
      <c r="AD29" s="89" t="str">
        <f>IF(Table7[[#This Row],[Segment]]="","",Table7[[#This Row],[Quantity]]*Table7[[#This Row],[Kf]]*(((INDEX(Table4[Velocity (m/s)],MATCH(Table7[[#This Row],[Segment]],Table4[Segment],0)))^2)/2))</f>
        <v/>
      </c>
      <c r="AF29" s="82" t="str">
        <f>Table4[[#This Row],[Segment]]</f>
        <v/>
      </c>
      <c r="AG29" s="75"/>
      <c r="AH29" s="82" t="str">
        <f>IF(Table5[[#This Row],[Segment]]="","",AG29-Table4[[#This Row],[Total Pressure Drop (kPa)]])</f>
        <v/>
      </c>
    </row>
    <row r="30" spans="1:34" x14ac:dyDescent="0.25">
      <c r="A30" s="95" t="str">
        <f>IF('Set Up'!A27="","",'Set Up'!A27)</f>
        <v/>
      </c>
      <c r="B30" s="75" t="s">
        <v>81</v>
      </c>
      <c r="C30" s="85"/>
      <c r="D30" s="86" t="str">
        <f>IF(Table4[[#This Row],[Diameter (in)]]="","",(((CONVERT(Table4[[#This Row],[Diameter (in)]],"in","m"))/2)^2)*PI())</f>
        <v/>
      </c>
      <c r="E30" s="87" t="str">
        <f>IF(Table4[[#This Row],[Area (m2)]]="","",$D$4/Table4[[#This Row],[Area (m2)]])</f>
        <v/>
      </c>
      <c r="F30" s="85">
        <f t="shared" si="0"/>
        <v>4.6951999999999998</v>
      </c>
      <c r="G30" s="88" t="str">
        <f>IF(Table4[[#This Row],[Segment]]="","",(CONVERT(Table4[[#This Row],[Diameter (in)]],"in","m")*$B$4*Table4[[#This Row],[Velocity (m/s)]])/$C$4)</f>
        <v/>
      </c>
      <c r="H30" s="96" t="str">
        <f>IF(Table4[[#This Row],[Segment]]="","",IF(Table4[[#This Row],[Teynold''s Number]]&gt;4000,"TURBULENT","LAMINAR"))</f>
        <v/>
      </c>
      <c r="I30" s="86" t="str">
        <f>IF(Table4[[#This Row],[Segment]]="","",INDEX(Data!C27:C41,MATCH(Table4[Material],Data!B27:B41,0)))</f>
        <v/>
      </c>
      <c r="J30" s="89" t="str">
        <f>IF(Table4[[#This Row],[ε (m)]]="","",Table4[[#This Row],[ε (m)]]/(CONVERT(Table4[[#This Row],[Diameter (in)]],"in","m")))</f>
        <v/>
      </c>
      <c r="K30" s="96" t="str">
        <f>IF(Table4[[#This Row],[Regime]]="LAMINAR",16/Table4[[#This Row],[Teynold''s Number]],"-")</f>
        <v>-</v>
      </c>
      <c r="L30" s="86"/>
      <c r="M30" s="97" t="str">
        <f>IF(Table4[[#This Row],[Regime]]="TURBULENT",(((-4*LOG10(Table4[[#This Row],[ε/D]]/3.7+1.256/(Table4[[#This Row],[Teynold''s Number]]*SQRT(Table4[[#This Row],[f turbulent (guess)]]))))^-1)^2),"")</f>
        <v/>
      </c>
      <c r="N30" s="91" t="str">
        <f>IF(Table4[[#This Row],[f turbulent]]="","",Table4[[#This Row],[f turbulent (guess)]]-Table4[[#This Row],[f turbulent]])</f>
        <v/>
      </c>
      <c r="O30" s="87">
        <f>IF(Table4[[#This Row],[Segment]]="",0,IF(C31="",0,IF(C31&lt;=Table4[[#This Row],[Diameter (in)]],0,1-(D30/D31))))</f>
        <v>0</v>
      </c>
      <c r="P30" s="92" t="str">
        <f>IF(Table4[[#This Row],[Segment]]="","",IF(C30&gt;C31,"",IF(C31="",0.55,(0.55*(1-D31/D30)))))</f>
        <v/>
      </c>
      <c r="Q3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0" s="92" t="str">
        <f>IF(Table4[[#This Row],[Segment]]="","",IF(Table4[[#This Row],[Kexpansion]]="","0",((Table4[[#This Row],[Velocity (m/s)]]^2)/2)*Table4[[#This Row],[Kexpansion]]))</f>
        <v/>
      </c>
      <c r="S30" s="92" t="str">
        <f>IF(Table4[[#This Row],[Segment]]="","",IF(Table4[[#This Row],[Kcontraction]]="","0",((Table4[[#This Row],[Velocity (m/s)]]^2)/2)*Table4[[#This Row],[Kcontraction]]))</f>
        <v/>
      </c>
      <c r="T30" s="89" t="str">
        <f>IF(Table4[[#This Row],[Segment]]="","",SUMIF($Y$7:$Y$2000,Table4[[#This Row],[Segment]],$AD$7:$AD$2000))</f>
        <v/>
      </c>
      <c r="U30" s="95" t="str">
        <f>IF(Table4[[#This Row],[Segment]]="","",Table4[[#This Row],[Hfriction (J/kg)]]+Table4[[#This Row],[Hexpansions (J/kg)]]+Table4[[#This Row],[Hcontractions (J/kg)]]+Table4[[#This Row],[Hf (J/kg)]])</f>
        <v/>
      </c>
      <c r="V30" s="95" t="str">
        <f>IF(Table4[[#This Row],[Segment]]="","",Table4[[#This Row],[Total Friction Loss (J/kg)]]*Table3[Density (kg/m3)])</f>
        <v/>
      </c>
      <c r="W30" s="95" t="str">
        <f>IF(Table4[[#This Row],[Segment]]="","",Table4[[#This Row],[Total Pressure Drop (Pa)]]/1000)</f>
        <v/>
      </c>
      <c r="Y30" s="82" t="str">
        <f>IF('Set Up'!D253="","",'Set Up'!D253)</f>
        <v/>
      </c>
      <c r="Z30" s="82" t="str">
        <f>IF('Set Up'!E253="","",'Set Up'!E253)</f>
        <v/>
      </c>
      <c r="AA30" s="82" t="str">
        <f>IF('Set Up'!F253="","",'Set Up'!F253)</f>
        <v/>
      </c>
      <c r="AB30" s="82" t="str">
        <f>IF('Set Up'!G253="","",'Set Up'!G253)</f>
        <v/>
      </c>
      <c r="AC30" s="82" t="str">
        <f t="array" ref="AC30">IF(Y30="","",INDEX(Data!$G$4:$G$51,MATCH(Table7[[#This Row],[Fitting]]&amp;Table7[[#This Row],[Fitting Subtype]],Data!$E$4:$E$51&amp;Data!$F$4:$F$51,0)))</f>
        <v/>
      </c>
      <c r="AD30" s="89" t="str">
        <f>IF(Table7[[#This Row],[Segment]]="","",Table7[[#This Row],[Quantity]]*Table7[[#This Row],[Kf]]*(((INDEX(Table4[Velocity (m/s)],MATCH(Table7[[#This Row],[Segment]],Table4[Segment],0)))^2)/2))</f>
        <v/>
      </c>
      <c r="AF30" s="82" t="str">
        <f>Table4[[#This Row],[Segment]]</f>
        <v/>
      </c>
      <c r="AG30" s="75"/>
      <c r="AH30" s="82" t="str">
        <f>IF(Table5[[#This Row],[Segment]]="","",AG30-Table4[[#This Row],[Total Pressure Drop (kPa)]])</f>
        <v/>
      </c>
    </row>
    <row r="31" spans="1:34" x14ac:dyDescent="0.25">
      <c r="A31" s="95" t="str">
        <f>IF('Set Up'!A28="","",'Set Up'!A28)</f>
        <v/>
      </c>
      <c r="B31" s="75" t="s">
        <v>81</v>
      </c>
      <c r="C31" s="85"/>
      <c r="D31" s="86" t="str">
        <f>IF(Table4[[#This Row],[Diameter (in)]]="","",(((CONVERT(Table4[[#This Row],[Diameter (in)]],"in","m"))/2)^2)*PI())</f>
        <v/>
      </c>
      <c r="E31" s="87" t="str">
        <f>IF(Table4[[#This Row],[Area (m2)]]="","",$D$4/Table4[[#This Row],[Area (m2)]])</f>
        <v/>
      </c>
      <c r="F31" s="85">
        <f t="shared" si="0"/>
        <v>4.6951999999999998</v>
      </c>
      <c r="G31" s="88" t="str">
        <f>IF(Table4[[#This Row],[Segment]]="","",(CONVERT(Table4[[#This Row],[Diameter (in)]],"in","m")*$B$4*Table4[[#This Row],[Velocity (m/s)]])/$C$4)</f>
        <v/>
      </c>
      <c r="H31" s="96" t="str">
        <f>IF(Table4[[#This Row],[Segment]]="","",IF(Table4[[#This Row],[Teynold''s Number]]&gt;4000,"TURBULENT","LAMINAR"))</f>
        <v/>
      </c>
      <c r="I31" s="86" t="str">
        <f>IF(Table4[[#This Row],[Segment]]="","",INDEX(Data!C28:C42,MATCH(Table4[Material],Data!B28:B42,0)))</f>
        <v/>
      </c>
      <c r="J31" s="89" t="str">
        <f>IF(Table4[[#This Row],[ε (m)]]="","",Table4[[#This Row],[ε (m)]]/(CONVERT(Table4[[#This Row],[Diameter (in)]],"in","m")))</f>
        <v/>
      </c>
      <c r="K31" s="96" t="str">
        <f>IF(Table4[[#This Row],[Regime]]="LAMINAR",16/Table4[[#This Row],[Teynold''s Number]],"-")</f>
        <v>-</v>
      </c>
      <c r="L31" s="86"/>
      <c r="M31" s="97" t="str">
        <f>IF(Table4[[#This Row],[Regime]]="TURBULENT",(((-4*LOG10(Table4[[#This Row],[ε/D]]/3.7+1.256/(Table4[[#This Row],[Teynold''s Number]]*SQRT(Table4[[#This Row],[f turbulent (guess)]]))))^-1)^2),"")</f>
        <v/>
      </c>
      <c r="N31" s="91" t="str">
        <f>IF(Table4[[#This Row],[f turbulent]]="","",Table4[[#This Row],[f turbulent (guess)]]-Table4[[#This Row],[f turbulent]])</f>
        <v/>
      </c>
      <c r="O31" s="87">
        <f>IF(Table4[[#This Row],[Segment]]="",0,IF(C32="",0,IF(C32&lt;=Table4[[#This Row],[Diameter (in)]],0,1-(D31/D32))))</f>
        <v>0</v>
      </c>
      <c r="P31" s="92" t="str">
        <f>IF(Table4[[#This Row],[Segment]]="","",IF(C31&gt;C32,"",IF(C32="",0.55,(0.55*(1-D32/D31)))))</f>
        <v/>
      </c>
      <c r="Q3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1" s="92" t="str">
        <f>IF(Table4[[#This Row],[Segment]]="","",IF(Table4[[#This Row],[Kexpansion]]="","0",((Table4[[#This Row],[Velocity (m/s)]]^2)/2)*Table4[[#This Row],[Kexpansion]]))</f>
        <v/>
      </c>
      <c r="S31" s="92" t="str">
        <f>IF(Table4[[#This Row],[Segment]]="","",IF(Table4[[#This Row],[Kcontraction]]="","0",((Table4[[#This Row],[Velocity (m/s)]]^2)/2)*Table4[[#This Row],[Kcontraction]]))</f>
        <v/>
      </c>
      <c r="T31" s="89" t="str">
        <f>IF(Table4[[#This Row],[Segment]]="","",SUMIF($Y$7:$Y$2000,Table4[[#This Row],[Segment]],$AD$7:$AD$2000))</f>
        <v/>
      </c>
      <c r="U31" s="95" t="str">
        <f>IF(Table4[[#This Row],[Segment]]="","",Table4[[#This Row],[Hfriction (J/kg)]]+Table4[[#This Row],[Hexpansions (J/kg)]]+Table4[[#This Row],[Hcontractions (J/kg)]]+Table4[[#This Row],[Hf (J/kg)]])</f>
        <v/>
      </c>
      <c r="V31" s="95" t="str">
        <f>IF(Table4[[#This Row],[Segment]]="","",Table4[[#This Row],[Total Friction Loss (J/kg)]]*Table3[Density (kg/m3)])</f>
        <v/>
      </c>
      <c r="W31" s="95" t="str">
        <f>IF(Table4[[#This Row],[Segment]]="","",Table4[[#This Row],[Total Pressure Drop (Pa)]]/1000)</f>
        <v/>
      </c>
      <c r="Y31" s="82" t="str">
        <f>IF('Set Up'!D254="","",'Set Up'!D254)</f>
        <v/>
      </c>
      <c r="Z31" s="82" t="str">
        <f>IF('Set Up'!E254="","",'Set Up'!E254)</f>
        <v/>
      </c>
      <c r="AA31" s="82" t="str">
        <f>IF('Set Up'!F254="","",'Set Up'!F254)</f>
        <v/>
      </c>
      <c r="AB31" s="82" t="str">
        <f>IF('Set Up'!G254="","",'Set Up'!G254)</f>
        <v/>
      </c>
      <c r="AC31" s="82" t="str">
        <f t="array" ref="AC31">IF(Y31="","",INDEX(Data!$G$4:$G$51,MATCH(Table7[[#This Row],[Fitting]]&amp;Table7[[#This Row],[Fitting Subtype]],Data!$E$4:$E$51&amp;Data!$F$4:$F$51,0)))</f>
        <v/>
      </c>
      <c r="AD31" s="89" t="str">
        <f>IF(Table7[[#This Row],[Segment]]="","",Table7[[#This Row],[Quantity]]*Table7[[#This Row],[Kf]]*(((INDEX(Table4[Velocity (m/s)],MATCH(Table7[[#This Row],[Segment]],Table4[Segment],0)))^2)/2))</f>
        <v/>
      </c>
      <c r="AF31" s="82" t="str">
        <f>Table4[[#This Row],[Segment]]</f>
        <v/>
      </c>
      <c r="AG31" s="75"/>
      <c r="AH31" s="82" t="str">
        <f>IF(Table5[[#This Row],[Segment]]="","",AG31-Table4[[#This Row],[Total Pressure Drop (kPa)]])</f>
        <v/>
      </c>
    </row>
    <row r="32" spans="1:34" x14ac:dyDescent="0.25">
      <c r="A32" s="95" t="str">
        <f>IF('Set Up'!A29="","",'Set Up'!A29)</f>
        <v/>
      </c>
      <c r="B32" s="75" t="s">
        <v>81</v>
      </c>
      <c r="C32" s="85"/>
      <c r="D32" s="86" t="str">
        <f>IF(Table4[[#This Row],[Diameter (in)]]="","",(((CONVERT(Table4[[#This Row],[Diameter (in)]],"in","m"))/2)^2)*PI())</f>
        <v/>
      </c>
      <c r="E32" s="87" t="str">
        <f>IF(Table4[[#This Row],[Area (m2)]]="","",$D$4/Table4[[#This Row],[Area (m2)]])</f>
        <v/>
      </c>
      <c r="F32" s="85">
        <f t="shared" si="0"/>
        <v>4.6951999999999998</v>
      </c>
      <c r="G32" s="88" t="str">
        <f>IF(Table4[[#This Row],[Segment]]="","",(CONVERT(Table4[[#This Row],[Diameter (in)]],"in","m")*$B$4*Table4[[#This Row],[Velocity (m/s)]])/$C$4)</f>
        <v/>
      </c>
      <c r="H32" s="96" t="str">
        <f>IF(Table4[[#This Row],[Segment]]="","",IF(Table4[[#This Row],[Teynold''s Number]]&gt;4000,"TURBULENT","LAMINAR"))</f>
        <v/>
      </c>
      <c r="I32" s="86" t="str">
        <f>IF(Table4[[#This Row],[Segment]]="","",INDEX(Data!C29:C43,MATCH(Table4[Material],Data!B29:B43,0)))</f>
        <v/>
      </c>
      <c r="J32" s="89" t="str">
        <f>IF(Table4[[#This Row],[ε (m)]]="","",Table4[[#This Row],[ε (m)]]/(CONVERT(Table4[[#This Row],[Diameter (in)]],"in","m")))</f>
        <v/>
      </c>
      <c r="K32" s="96" t="str">
        <f>IF(Table4[[#This Row],[Regime]]="LAMINAR",16/Table4[[#This Row],[Teynold''s Number]],"-")</f>
        <v>-</v>
      </c>
      <c r="L32" s="86"/>
      <c r="M32" s="97" t="str">
        <f>IF(Table4[[#This Row],[Regime]]="TURBULENT",(((-4*LOG10(Table4[[#This Row],[ε/D]]/3.7+1.256/(Table4[[#This Row],[Teynold''s Number]]*SQRT(Table4[[#This Row],[f turbulent (guess)]]))))^-1)^2),"")</f>
        <v/>
      </c>
      <c r="N32" s="91" t="str">
        <f>IF(Table4[[#This Row],[f turbulent]]="","",Table4[[#This Row],[f turbulent (guess)]]-Table4[[#This Row],[f turbulent]])</f>
        <v/>
      </c>
      <c r="O32" s="87">
        <f>IF(Table4[[#This Row],[Segment]]="",0,IF(C33="",0,IF(C33&lt;=Table4[[#This Row],[Diameter (in)]],0,1-(D32/D33))))</f>
        <v>0</v>
      </c>
      <c r="P32" s="92" t="str">
        <f>IF(Table4[[#This Row],[Segment]]="","",IF(C32&gt;C33,"",IF(C33="",0.55,(0.55*(1-D33/D32)))))</f>
        <v/>
      </c>
      <c r="Q3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2" s="92" t="str">
        <f>IF(Table4[[#This Row],[Segment]]="","",IF(Table4[[#This Row],[Kexpansion]]="","0",((Table4[[#This Row],[Velocity (m/s)]]^2)/2)*Table4[[#This Row],[Kexpansion]]))</f>
        <v/>
      </c>
      <c r="S32" s="92" t="str">
        <f>IF(Table4[[#This Row],[Segment]]="","",IF(Table4[[#This Row],[Kcontraction]]="","0",((Table4[[#This Row],[Velocity (m/s)]]^2)/2)*Table4[[#This Row],[Kcontraction]]))</f>
        <v/>
      </c>
      <c r="T32" s="89" t="str">
        <f>IF(Table4[[#This Row],[Segment]]="","",SUMIF($Y$7:$Y$2000,Table4[[#This Row],[Segment]],$AD$7:$AD$2000))</f>
        <v/>
      </c>
      <c r="U32" s="95" t="str">
        <f>IF(Table4[[#This Row],[Segment]]="","",Table4[[#This Row],[Hfriction (J/kg)]]+Table4[[#This Row],[Hexpansions (J/kg)]]+Table4[[#This Row],[Hcontractions (J/kg)]]+Table4[[#This Row],[Hf (J/kg)]])</f>
        <v/>
      </c>
      <c r="V32" s="95" t="str">
        <f>IF(Table4[[#This Row],[Segment]]="","",Table4[[#This Row],[Total Friction Loss (J/kg)]]*Table3[Density (kg/m3)])</f>
        <v/>
      </c>
      <c r="W32" s="95" t="str">
        <f>IF(Table4[[#This Row],[Segment]]="","",Table4[[#This Row],[Total Pressure Drop (Pa)]]/1000)</f>
        <v/>
      </c>
      <c r="Y32" s="82" t="str">
        <f>IF('Set Up'!D255="","",'Set Up'!D255)</f>
        <v/>
      </c>
      <c r="Z32" s="82" t="str">
        <f>IF('Set Up'!E255="","",'Set Up'!E255)</f>
        <v/>
      </c>
      <c r="AA32" s="82" t="str">
        <f>IF('Set Up'!F255="","",'Set Up'!F255)</f>
        <v/>
      </c>
      <c r="AB32" s="82" t="str">
        <f>IF('Set Up'!G255="","",'Set Up'!G255)</f>
        <v/>
      </c>
      <c r="AC32" s="82" t="str">
        <f t="array" ref="AC32">IF(Y32="","",INDEX(Data!$G$4:$G$51,MATCH(Table7[[#This Row],[Fitting]]&amp;Table7[[#This Row],[Fitting Subtype]],Data!$E$4:$E$51&amp;Data!$F$4:$F$51,0)))</f>
        <v/>
      </c>
      <c r="AD32" s="89" t="str">
        <f>IF(Table7[[#This Row],[Segment]]="","",Table7[[#This Row],[Quantity]]*Table7[[#This Row],[Kf]]*(((INDEX(Table4[Velocity (m/s)],MATCH(Table7[[#This Row],[Segment]],Table4[Segment],0)))^2)/2))</f>
        <v/>
      </c>
      <c r="AF32" s="82" t="str">
        <f>Table4[[#This Row],[Segment]]</f>
        <v/>
      </c>
      <c r="AG32" s="75"/>
      <c r="AH32" s="82" t="str">
        <f>IF(Table5[[#This Row],[Segment]]="","",AG32-Table4[[#This Row],[Total Pressure Drop (kPa)]])</f>
        <v/>
      </c>
    </row>
    <row r="33" spans="1:34" x14ac:dyDescent="0.25">
      <c r="A33" s="95" t="str">
        <f>IF('Set Up'!A30="","",'Set Up'!A30)</f>
        <v/>
      </c>
      <c r="B33" s="75" t="s">
        <v>81</v>
      </c>
      <c r="C33" s="85"/>
      <c r="D33" s="86" t="str">
        <f>IF(Table4[[#This Row],[Diameter (in)]]="","",(((CONVERT(Table4[[#This Row],[Diameter (in)]],"in","m"))/2)^2)*PI())</f>
        <v/>
      </c>
      <c r="E33" s="87" t="str">
        <f>IF(Table4[[#This Row],[Area (m2)]]="","",$D$4/Table4[[#This Row],[Area (m2)]])</f>
        <v/>
      </c>
      <c r="F33" s="85">
        <f t="shared" si="0"/>
        <v>4.6951999999999998</v>
      </c>
      <c r="G33" s="88" t="str">
        <f>IF(Table4[[#This Row],[Segment]]="","",(CONVERT(Table4[[#This Row],[Diameter (in)]],"in","m")*$B$4*Table4[[#This Row],[Velocity (m/s)]])/$C$4)</f>
        <v/>
      </c>
      <c r="H33" s="96" t="str">
        <f>IF(Table4[[#This Row],[Segment]]="","",IF(Table4[[#This Row],[Teynold''s Number]]&gt;4000,"TURBULENT","LAMINAR"))</f>
        <v/>
      </c>
      <c r="I33" s="86" t="str">
        <f>IF(Table4[[#This Row],[Segment]]="","",INDEX(Data!C30:C44,MATCH(Table4[Material],Data!B30:B44,0)))</f>
        <v/>
      </c>
      <c r="J33" s="89" t="str">
        <f>IF(Table4[[#This Row],[ε (m)]]="","",Table4[[#This Row],[ε (m)]]/(CONVERT(Table4[[#This Row],[Diameter (in)]],"in","m")))</f>
        <v/>
      </c>
      <c r="K33" s="96" t="str">
        <f>IF(Table4[[#This Row],[Regime]]="LAMINAR",16/Table4[[#This Row],[Teynold''s Number]],"-")</f>
        <v>-</v>
      </c>
      <c r="L33" s="86"/>
      <c r="M33" s="97" t="str">
        <f>IF(Table4[[#This Row],[Regime]]="TURBULENT",(((-4*LOG10(Table4[[#This Row],[ε/D]]/3.7+1.256/(Table4[[#This Row],[Teynold''s Number]]*SQRT(Table4[[#This Row],[f turbulent (guess)]]))))^-1)^2),"")</f>
        <v/>
      </c>
      <c r="N33" s="91" t="str">
        <f>IF(Table4[[#This Row],[f turbulent]]="","",Table4[[#This Row],[f turbulent (guess)]]-Table4[[#This Row],[f turbulent]])</f>
        <v/>
      </c>
      <c r="O33" s="87">
        <f>IF(Table4[[#This Row],[Segment]]="",0,IF(C34="",0,IF(C34&lt;=Table4[[#This Row],[Diameter (in)]],0,1-(D33/D34))))</f>
        <v>0</v>
      </c>
      <c r="P33" s="92" t="str">
        <f>IF(Table4[[#This Row],[Segment]]="","",IF(C33&gt;C34,"",IF(C34="",0.55,(0.55*(1-D34/D33)))))</f>
        <v/>
      </c>
      <c r="Q3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3" s="92" t="str">
        <f>IF(Table4[[#This Row],[Segment]]="","",IF(Table4[[#This Row],[Kexpansion]]="","0",((Table4[[#This Row],[Velocity (m/s)]]^2)/2)*Table4[[#This Row],[Kexpansion]]))</f>
        <v/>
      </c>
      <c r="S33" s="92" t="str">
        <f>IF(Table4[[#This Row],[Segment]]="","",IF(Table4[[#This Row],[Kcontraction]]="","0",((Table4[[#This Row],[Velocity (m/s)]]^2)/2)*Table4[[#This Row],[Kcontraction]]))</f>
        <v/>
      </c>
      <c r="T33" s="89" t="str">
        <f>IF(Table4[[#This Row],[Segment]]="","",SUMIF($Y$7:$Y$2000,Table4[[#This Row],[Segment]],$AD$7:$AD$2000))</f>
        <v/>
      </c>
      <c r="U33" s="95" t="str">
        <f>IF(Table4[[#This Row],[Segment]]="","",Table4[[#This Row],[Hfriction (J/kg)]]+Table4[[#This Row],[Hexpansions (J/kg)]]+Table4[[#This Row],[Hcontractions (J/kg)]]+Table4[[#This Row],[Hf (J/kg)]])</f>
        <v/>
      </c>
      <c r="V33" s="95" t="str">
        <f>IF(Table4[[#This Row],[Segment]]="","",Table4[[#This Row],[Total Friction Loss (J/kg)]]*Table3[Density (kg/m3)])</f>
        <v/>
      </c>
      <c r="W33" s="95" t="str">
        <f>IF(Table4[[#This Row],[Segment]]="","",Table4[[#This Row],[Total Pressure Drop (Pa)]]/1000)</f>
        <v/>
      </c>
      <c r="Y33" s="82" t="str">
        <f>IF('Set Up'!D256="","",'Set Up'!D256)</f>
        <v/>
      </c>
      <c r="Z33" s="82" t="str">
        <f>IF('Set Up'!E256="","",'Set Up'!E256)</f>
        <v/>
      </c>
      <c r="AA33" s="82" t="str">
        <f>IF('Set Up'!F256="","",'Set Up'!F256)</f>
        <v/>
      </c>
      <c r="AB33" s="82" t="str">
        <f>IF('Set Up'!G256="","",'Set Up'!G256)</f>
        <v/>
      </c>
      <c r="AC33" s="82" t="str">
        <f t="array" ref="AC33">IF(Y33="","",INDEX(Data!$G$4:$G$51,MATCH(Table7[[#This Row],[Fitting]]&amp;Table7[[#This Row],[Fitting Subtype]],Data!$E$4:$E$51&amp;Data!$F$4:$F$51,0)))</f>
        <v/>
      </c>
      <c r="AD33" s="89" t="str">
        <f>IF(Table7[[#This Row],[Segment]]="","",Table7[[#This Row],[Quantity]]*Table7[[#This Row],[Kf]]*(((INDEX(Table4[Velocity (m/s)],MATCH(Table7[[#This Row],[Segment]],Table4[Segment],0)))^2)/2))</f>
        <v/>
      </c>
      <c r="AF33" s="82" t="str">
        <f>Table4[[#This Row],[Segment]]</f>
        <v/>
      </c>
      <c r="AG33" s="75"/>
      <c r="AH33" s="82" t="str">
        <f>IF(Table5[[#This Row],[Segment]]="","",AG33-Table4[[#This Row],[Total Pressure Drop (kPa)]])</f>
        <v/>
      </c>
    </row>
    <row r="34" spans="1:34" x14ac:dyDescent="0.25">
      <c r="A34" s="95" t="str">
        <f>IF('Set Up'!A31="","",'Set Up'!A31)</f>
        <v/>
      </c>
      <c r="B34" s="75" t="s">
        <v>81</v>
      </c>
      <c r="C34" s="85"/>
      <c r="D34" s="86" t="str">
        <f>IF(Table4[[#This Row],[Diameter (in)]]="","",(((CONVERT(Table4[[#This Row],[Diameter (in)]],"in","m"))/2)^2)*PI())</f>
        <v/>
      </c>
      <c r="E34" s="87" t="str">
        <f>IF(Table4[[#This Row],[Area (m2)]]="","",$D$4/Table4[[#This Row],[Area (m2)]])</f>
        <v/>
      </c>
      <c r="F34" s="85">
        <f t="shared" si="0"/>
        <v>4.6951999999999998</v>
      </c>
      <c r="G34" s="88" t="str">
        <f>IF(Table4[[#This Row],[Segment]]="","",(CONVERT(Table4[[#This Row],[Diameter (in)]],"in","m")*$B$4*Table4[[#This Row],[Velocity (m/s)]])/$C$4)</f>
        <v/>
      </c>
      <c r="H34" s="96" t="str">
        <f>IF(Table4[[#This Row],[Segment]]="","",IF(Table4[[#This Row],[Teynold''s Number]]&gt;4000,"TURBULENT","LAMINAR"))</f>
        <v/>
      </c>
      <c r="I34" s="86" t="str">
        <f>IF(Table4[[#This Row],[Segment]]="","",INDEX(Data!C31:C45,MATCH(Table4[Material],Data!B31:B45,0)))</f>
        <v/>
      </c>
      <c r="J34" s="89" t="str">
        <f>IF(Table4[[#This Row],[ε (m)]]="","",Table4[[#This Row],[ε (m)]]/(CONVERT(Table4[[#This Row],[Diameter (in)]],"in","m")))</f>
        <v/>
      </c>
      <c r="K34" s="96" t="str">
        <f>IF(Table4[[#This Row],[Regime]]="LAMINAR",16/Table4[[#This Row],[Teynold''s Number]],"-")</f>
        <v>-</v>
      </c>
      <c r="L34" s="86"/>
      <c r="M34" s="97" t="str">
        <f>IF(Table4[[#This Row],[Regime]]="TURBULENT",(((-4*LOG10(Table4[[#This Row],[ε/D]]/3.7+1.256/(Table4[[#This Row],[Teynold''s Number]]*SQRT(Table4[[#This Row],[f turbulent (guess)]]))))^-1)^2),"")</f>
        <v/>
      </c>
      <c r="N34" s="91" t="str">
        <f>IF(Table4[[#This Row],[f turbulent]]="","",Table4[[#This Row],[f turbulent (guess)]]-Table4[[#This Row],[f turbulent]])</f>
        <v/>
      </c>
      <c r="O34" s="87">
        <f>IF(Table4[[#This Row],[Segment]]="",0,IF(C35="",0,IF(C35&lt;=Table4[[#This Row],[Diameter (in)]],0,1-(D34/D35))))</f>
        <v>0</v>
      </c>
      <c r="P34" s="92" t="str">
        <f>IF(Table4[[#This Row],[Segment]]="","",IF(C34&gt;C35,"",IF(C35="",0.55,(0.55*(1-D35/D34)))))</f>
        <v/>
      </c>
      <c r="Q3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4" s="92" t="str">
        <f>IF(Table4[[#This Row],[Segment]]="","",IF(Table4[[#This Row],[Kexpansion]]="","0",((Table4[[#This Row],[Velocity (m/s)]]^2)/2)*Table4[[#This Row],[Kexpansion]]))</f>
        <v/>
      </c>
      <c r="S34" s="92" t="str">
        <f>IF(Table4[[#This Row],[Segment]]="","",IF(Table4[[#This Row],[Kcontraction]]="","0",((Table4[[#This Row],[Velocity (m/s)]]^2)/2)*Table4[[#This Row],[Kcontraction]]))</f>
        <v/>
      </c>
      <c r="T34" s="89" t="str">
        <f>IF(Table4[[#This Row],[Segment]]="","",SUMIF($Y$7:$Y$2000,Table4[[#This Row],[Segment]],$AD$7:$AD$2000))</f>
        <v/>
      </c>
      <c r="U34" s="95" t="str">
        <f>IF(Table4[[#This Row],[Segment]]="","",Table4[[#This Row],[Hfriction (J/kg)]]+Table4[[#This Row],[Hexpansions (J/kg)]]+Table4[[#This Row],[Hcontractions (J/kg)]]+Table4[[#This Row],[Hf (J/kg)]])</f>
        <v/>
      </c>
      <c r="V34" s="95" t="str">
        <f>IF(Table4[[#This Row],[Segment]]="","",Table4[[#This Row],[Total Friction Loss (J/kg)]]*Table3[Density (kg/m3)])</f>
        <v/>
      </c>
      <c r="W34" s="95" t="str">
        <f>IF(Table4[[#This Row],[Segment]]="","",Table4[[#This Row],[Total Pressure Drop (Pa)]]/1000)</f>
        <v/>
      </c>
      <c r="Y34" s="82" t="str">
        <f>IF('Set Up'!D257="","",'Set Up'!D257)</f>
        <v/>
      </c>
      <c r="Z34" s="82" t="str">
        <f>IF('Set Up'!E257="","",'Set Up'!E257)</f>
        <v/>
      </c>
      <c r="AA34" s="82" t="str">
        <f>IF('Set Up'!F257="","",'Set Up'!F257)</f>
        <v/>
      </c>
      <c r="AB34" s="82" t="str">
        <f>IF('Set Up'!G257="","",'Set Up'!G257)</f>
        <v/>
      </c>
      <c r="AC34" s="82" t="str">
        <f t="array" ref="AC34">IF(Y34="","",INDEX(Data!$G$4:$G$51,MATCH(Table7[[#This Row],[Fitting]]&amp;Table7[[#This Row],[Fitting Subtype]],Data!$E$4:$E$51&amp;Data!$F$4:$F$51,0)))</f>
        <v/>
      </c>
      <c r="AD34" s="89" t="str">
        <f>IF(Table7[[#This Row],[Segment]]="","",Table7[[#This Row],[Quantity]]*Table7[[#This Row],[Kf]]*(((INDEX(Table4[Velocity (m/s)],MATCH(Table7[[#This Row],[Segment]],Table4[Segment],0)))^2)/2))</f>
        <v/>
      </c>
      <c r="AF34" s="82" t="str">
        <f>Table4[[#This Row],[Segment]]</f>
        <v/>
      </c>
      <c r="AG34" s="75"/>
      <c r="AH34" s="82" t="str">
        <f>IF(Table5[[#This Row],[Segment]]="","",AG34-Table4[[#This Row],[Total Pressure Drop (kPa)]])</f>
        <v/>
      </c>
    </row>
    <row r="35" spans="1:34" x14ac:dyDescent="0.25">
      <c r="A35" s="95" t="str">
        <f>IF('Set Up'!A32="","",'Set Up'!A32)</f>
        <v/>
      </c>
      <c r="B35" s="75" t="s">
        <v>81</v>
      </c>
      <c r="C35" s="85"/>
      <c r="D35" s="86" t="str">
        <f>IF(Table4[[#This Row],[Diameter (in)]]="","",(((CONVERT(Table4[[#This Row],[Diameter (in)]],"in","m"))/2)^2)*PI())</f>
        <v/>
      </c>
      <c r="E35" s="87" t="str">
        <f>IF(Table4[[#This Row],[Area (m2)]]="","",$D$4/Table4[[#This Row],[Area (m2)]])</f>
        <v/>
      </c>
      <c r="F35" s="85">
        <f t="shared" si="0"/>
        <v>4.6951999999999998</v>
      </c>
      <c r="G35" s="88" t="str">
        <f>IF(Table4[[#This Row],[Segment]]="","",(CONVERT(Table4[[#This Row],[Diameter (in)]],"in","m")*$B$4*Table4[[#This Row],[Velocity (m/s)]])/$C$4)</f>
        <v/>
      </c>
      <c r="H35" s="96" t="str">
        <f>IF(Table4[[#This Row],[Segment]]="","",IF(Table4[[#This Row],[Teynold''s Number]]&gt;4000,"TURBULENT","LAMINAR"))</f>
        <v/>
      </c>
      <c r="I35" s="86" t="str">
        <f>IF(Table4[[#This Row],[Segment]]="","",INDEX(Data!C32:C46,MATCH(Table4[Material],Data!B32:B46,0)))</f>
        <v/>
      </c>
      <c r="J35" s="89" t="str">
        <f>IF(Table4[[#This Row],[ε (m)]]="","",Table4[[#This Row],[ε (m)]]/(CONVERT(Table4[[#This Row],[Diameter (in)]],"in","m")))</f>
        <v/>
      </c>
      <c r="K35" s="96" t="str">
        <f>IF(Table4[[#This Row],[Regime]]="LAMINAR",16/Table4[[#This Row],[Teynold''s Number]],"-")</f>
        <v>-</v>
      </c>
      <c r="L35" s="86"/>
      <c r="M35" s="97" t="str">
        <f>IF(Table4[[#This Row],[Regime]]="TURBULENT",(((-4*LOG10(Table4[[#This Row],[ε/D]]/3.7+1.256/(Table4[[#This Row],[Teynold''s Number]]*SQRT(Table4[[#This Row],[f turbulent (guess)]]))))^-1)^2),"")</f>
        <v/>
      </c>
      <c r="N35" s="91" t="str">
        <f>IF(Table4[[#This Row],[f turbulent]]="","",Table4[[#This Row],[f turbulent (guess)]]-Table4[[#This Row],[f turbulent]])</f>
        <v/>
      </c>
      <c r="O35" s="87">
        <f>IF(Table4[[#This Row],[Segment]]="",0,IF(C36="",0,IF(C36&lt;=Table4[[#This Row],[Diameter (in)]],0,1-(D35/D36))))</f>
        <v>0</v>
      </c>
      <c r="P35" s="92" t="str">
        <f>IF(Table4[[#This Row],[Segment]]="","",IF(C35&gt;C36,"",IF(C36="",0.55,(0.55*(1-D36/D35)))))</f>
        <v/>
      </c>
      <c r="Q3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5" s="92" t="str">
        <f>IF(Table4[[#This Row],[Segment]]="","",IF(Table4[[#This Row],[Kexpansion]]="","0",((Table4[[#This Row],[Velocity (m/s)]]^2)/2)*Table4[[#This Row],[Kexpansion]]))</f>
        <v/>
      </c>
      <c r="S35" s="92" t="str">
        <f>IF(Table4[[#This Row],[Segment]]="","",IF(Table4[[#This Row],[Kcontraction]]="","0",((Table4[[#This Row],[Velocity (m/s)]]^2)/2)*Table4[[#This Row],[Kcontraction]]))</f>
        <v/>
      </c>
      <c r="T35" s="89" t="str">
        <f>IF(Table4[[#This Row],[Segment]]="","",SUMIF($Y$7:$Y$2000,Table4[[#This Row],[Segment]],$AD$7:$AD$2000))</f>
        <v/>
      </c>
      <c r="U35" s="95" t="str">
        <f>IF(Table4[[#This Row],[Segment]]="","",Table4[[#This Row],[Hfriction (J/kg)]]+Table4[[#This Row],[Hexpansions (J/kg)]]+Table4[[#This Row],[Hcontractions (J/kg)]]+Table4[[#This Row],[Hf (J/kg)]])</f>
        <v/>
      </c>
      <c r="V35" s="95" t="str">
        <f>IF(Table4[[#This Row],[Segment]]="","",Table4[[#This Row],[Total Friction Loss (J/kg)]]*Table3[Density (kg/m3)])</f>
        <v/>
      </c>
      <c r="W35" s="95" t="str">
        <f>IF(Table4[[#This Row],[Segment]]="","",Table4[[#This Row],[Total Pressure Drop (Pa)]]/1000)</f>
        <v/>
      </c>
      <c r="Y35" s="82" t="str">
        <f>IF('Set Up'!D258="","",'Set Up'!D258)</f>
        <v/>
      </c>
      <c r="Z35" s="82" t="str">
        <f>IF('Set Up'!E258="","",'Set Up'!E258)</f>
        <v/>
      </c>
      <c r="AA35" s="82" t="str">
        <f>IF('Set Up'!F258="","",'Set Up'!F258)</f>
        <v/>
      </c>
      <c r="AB35" s="82" t="str">
        <f>IF('Set Up'!G258="","",'Set Up'!G258)</f>
        <v/>
      </c>
      <c r="AC35" s="82" t="str">
        <f t="array" ref="AC35">IF(Y35="","",INDEX(Data!$G$4:$G$51,MATCH(Table7[[#This Row],[Fitting]]&amp;Table7[[#This Row],[Fitting Subtype]],Data!$E$4:$E$51&amp;Data!$F$4:$F$51,0)))</f>
        <v/>
      </c>
      <c r="AD35" s="89" t="str">
        <f>IF(Table7[[#This Row],[Segment]]="","",Table7[[#This Row],[Quantity]]*Table7[[#This Row],[Kf]]*(((INDEX(Table4[Velocity (m/s)],MATCH(Table7[[#This Row],[Segment]],Table4[Segment],0)))^2)/2))</f>
        <v/>
      </c>
      <c r="AF35" s="82" t="str">
        <f>Table4[[#This Row],[Segment]]</f>
        <v/>
      </c>
      <c r="AG35" s="75"/>
      <c r="AH35" s="82" t="str">
        <f>IF(Table5[[#This Row],[Segment]]="","",AG35-Table4[[#This Row],[Total Pressure Drop (kPa)]])</f>
        <v/>
      </c>
    </row>
    <row r="36" spans="1:34" x14ac:dyDescent="0.25">
      <c r="A36" s="95" t="str">
        <f>IF('Set Up'!A33="","",'Set Up'!A33)</f>
        <v/>
      </c>
      <c r="B36" s="75" t="s">
        <v>81</v>
      </c>
      <c r="C36" s="85"/>
      <c r="D36" s="86" t="str">
        <f>IF(Table4[[#This Row],[Diameter (in)]]="","",(((CONVERT(Table4[[#This Row],[Diameter (in)]],"in","m"))/2)^2)*PI())</f>
        <v/>
      </c>
      <c r="E36" s="87" t="str">
        <f>IF(Table4[[#This Row],[Area (m2)]]="","",$D$4/Table4[[#This Row],[Area (m2)]])</f>
        <v/>
      </c>
      <c r="F36" s="85">
        <f t="shared" si="0"/>
        <v>4.6951999999999998</v>
      </c>
      <c r="G36" s="88" t="str">
        <f>IF(Table4[[#This Row],[Segment]]="","",(CONVERT(Table4[[#This Row],[Diameter (in)]],"in","m")*$B$4*Table4[[#This Row],[Velocity (m/s)]])/$C$4)</f>
        <v/>
      </c>
      <c r="H36" s="96" t="str">
        <f>IF(Table4[[#This Row],[Segment]]="","",IF(Table4[[#This Row],[Teynold''s Number]]&gt;4000,"TURBULENT","LAMINAR"))</f>
        <v/>
      </c>
      <c r="I36" s="86" t="str">
        <f>IF(Table4[[#This Row],[Segment]]="","",INDEX(Data!C33:C47,MATCH(Table4[Material],Data!B33:B47,0)))</f>
        <v/>
      </c>
      <c r="J36" s="89" t="str">
        <f>IF(Table4[[#This Row],[ε (m)]]="","",Table4[[#This Row],[ε (m)]]/(CONVERT(Table4[[#This Row],[Diameter (in)]],"in","m")))</f>
        <v/>
      </c>
      <c r="K36" s="96" t="str">
        <f>IF(Table4[[#This Row],[Regime]]="LAMINAR",16/Table4[[#This Row],[Teynold''s Number]],"-")</f>
        <v>-</v>
      </c>
      <c r="L36" s="86"/>
      <c r="M36" s="97" t="str">
        <f>IF(Table4[[#This Row],[Regime]]="TURBULENT",(((-4*LOG10(Table4[[#This Row],[ε/D]]/3.7+1.256/(Table4[[#This Row],[Teynold''s Number]]*SQRT(Table4[[#This Row],[f turbulent (guess)]]))))^-1)^2),"")</f>
        <v/>
      </c>
      <c r="N36" s="91" t="str">
        <f>IF(Table4[[#This Row],[f turbulent]]="","",Table4[[#This Row],[f turbulent (guess)]]-Table4[[#This Row],[f turbulent]])</f>
        <v/>
      </c>
      <c r="O36" s="87">
        <f>IF(Table4[[#This Row],[Segment]]="",0,IF(C37="",0,IF(C37&lt;=Table4[[#This Row],[Diameter (in)]],0,1-(D36/D37))))</f>
        <v>0</v>
      </c>
      <c r="P36" s="92" t="str">
        <f>IF(Table4[[#This Row],[Segment]]="","",IF(C36&gt;C37,"",IF(C37="",0.55,(0.55*(1-D37/D36)))))</f>
        <v/>
      </c>
      <c r="Q3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6" s="92" t="str">
        <f>IF(Table4[[#This Row],[Segment]]="","",IF(Table4[[#This Row],[Kexpansion]]="","0",((Table4[[#This Row],[Velocity (m/s)]]^2)/2)*Table4[[#This Row],[Kexpansion]]))</f>
        <v/>
      </c>
      <c r="S36" s="92" t="str">
        <f>IF(Table4[[#This Row],[Segment]]="","",IF(Table4[[#This Row],[Kcontraction]]="","0",((Table4[[#This Row],[Velocity (m/s)]]^2)/2)*Table4[[#This Row],[Kcontraction]]))</f>
        <v/>
      </c>
      <c r="T36" s="89" t="str">
        <f>IF(Table4[[#This Row],[Segment]]="","",SUMIF($Y$7:$Y$2000,Table4[[#This Row],[Segment]],$AD$7:$AD$2000))</f>
        <v/>
      </c>
      <c r="U36" s="95" t="str">
        <f>IF(Table4[[#This Row],[Segment]]="","",Table4[[#This Row],[Hfriction (J/kg)]]+Table4[[#This Row],[Hexpansions (J/kg)]]+Table4[[#This Row],[Hcontractions (J/kg)]]+Table4[[#This Row],[Hf (J/kg)]])</f>
        <v/>
      </c>
      <c r="V36" s="95" t="str">
        <f>IF(Table4[[#This Row],[Segment]]="","",Table4[[#This Row],[Total Friction Loss (J/kg)]]*Table3[Density (kg/m3)])</f>
        <v/>
      </c>
      <c r="W36" s="95" t="str">
        <f>IF(Table4[[#This Row],[Segment]]="","",Table4[[#This Row],[Total Pressure Drop (Pa)]]/1000)</f>
        <v/>
      </c>
      <c r="Y36" s="82" t="str">
        <f>IF('Set Up'!D259="","",'Set Up'!D259)</f>
        <v/>
      </c>
      <c r="Z36" s="82" t="str">
        <f>IF('Set Up'!E259="","",'Set Up'!E259)</f>
        <v/>
      </c>
      <c r="AA36" s="82" t="str">
        <f>IF('Set Up'!F259="","",'Set Up'!F259)</f>
        <v/>
      </c>
      <c r="AB36" s="82" t="str">
        <f>IF('Set Up'!G259="","",'Set Up'!G259)</f>
        <v/>
      </c>
      <c r="AC36" s="82" t="str">
        <f t="array" ref="AC36">IF(Y36="","",INDEX(Data!$G$4:$G$51,MATCH(Table7[[#This Row],[Fitting]]&amp;Table7[[#This Row],[Fitting Subtype]],Data!$E$4:$E$51&amp;Data!$F$4:$F$51,0)))</f>
        <v/>
      </c>
      <c r="AD36" s="89" t="str">
        <f>IF(Table7[[#This Row],[Segment]]="","",Table7[[#This Row],[Quantity]]*Table7[[#This Row],[Kf]]*(((INDEX(Table4[Velocity (m/s)],MATCH(Table7[[#This Row],[Segment]],Table4[Segment],0)))^2)/2))</f>
        <v/>
      </c>
      <c r="AF36" s="82" t="str">
        <f>Table4[[#This Row],[Segment]]</f>
        <v/>
      </c>
      <c r="AG36" s="75"/>
      <c r="AH36" s="82" t="str">
        <f>IF(Table5[[#This Row],[Segment]]="","",AG36-Table4[[#This Row],[Total Pressure Drop (kPa)]])</f>
        <v/>
      </c>
    </row>
    <row r="37" spans="1:34" x14ac:dyDescent="0.25">
      <c r="A37" s="95" t="str">
        <f>IF('Set Up'!A34="","",'Set Up'!A34)</f>
        <v/>
      </c>
      <c r="B37" s="75" t="s">
        <v>81</v>
      </c>
      <c r="C37" s="85"/>
      <c r="D37" s="86" t="str">
        <f>IF(Table4[[#This Row],[Diameter (in)]]="","",(((CONVERT(Table4[[#This Row],[Diameter (in)]],"in","m"))/2)^2)*PI())</f>
        <v/>
      </c>
      <c r="E37" s="87" t="str">
        <f>IF(Table4[[#This Row],[Area (m2)]]="","",$D$4/Table4[[#This Row],[Area (m2)]])</f>
        <v/>
      </c>
      <c r="F37" s="85">
        <f t="shared" si="0"/>
        <v>4.6951999999999998</v>
      </c>
      <c r="G37" s="88" t="str">
        <f>IF(Table4[[#This Row],[Segment]]="","",(CONVERT(Table4[[#This Row],[Diameter (in)]],"in","m")*$B$4*Table4[[#This Row],[Velocity (m/s)]])/$C$4)</f>
        <v/>
      </c>
      <c r="H37" s="96" t="str">
        <f>IF(Table4[[#This Row],[Segment]]="","",IF(Table4[[#This Row],[Teynold''s Number]]&gt;4000,"TURBULENT","LAMINAR"))</f>
        <v/>
      </c>
      <c r="I37" s="86" t="str">
        <f>IF(Table4[[#This Row],[Segment]]="","",INDEX(Data!C34:C48,MATCH(Table4[Material],Data!B34:B48,0)))</f>
        <v/>
      </c>
      <c r="J37" s="89" t="str">
        <f>IF(Table4[[#This Row],[ε (m)]]="","",Table4[[#This Row],[ε (m)]]/(CONVERT(Table4[[#This Row],[Diameter (in)]],"in","m")))</f>
        <v/>
      </c>
      <c r="K37" s="96" t="str">
        <f>IF(Table4[[#This Row],[Regime]]="LAMINAR",16/Table4[[#This Row],[Teynold''s Number]],"-")</f>
        <v>-</v>
      </c>
      <c r="L37" s="86"/>
      <c r="M37" s="97" t="str">
        <f>IF(Table4[[#This Row],[Regime]]="TURBULENT",(((-4*LOG10(Table4[[#This Row],[ε/D]]/3.7+1.256/(Table4[[#This Row],[Teynold''s Number]]*SQRT(Table4[[#This Row],[f turbulent (guess)]]))))^-1)^2),"")</f>
        <v/>
      </c>
      <c r="N37" s="91" t="str">
        <f>IF(Table4[[#This Row],[f turbulent]]="","",Table4[[#This Row],[f turbulent (guess)]]-Table4[[#This Row],[f turbulent]])</f>
        <v/>
      </c>
      <c r="O37" s="87">
        <f>IF(Table4[[#This Row],[Segment]]="",0,IF(C38="",0,IF(C38&lt;=Table4[[#This Row],[Diameter (in)]],0,1-(D37/D38))))</f>
        <v>0</v>
      </c>
      <c r="P37" s="92" t="str">
        <f>IF(Table4[[#This Row],[Segment]]="","",IF(C37&gt;C38,"",IF(C38="",0.55,(0.55*(1-D38/D37)))))</f>
        <v/>
      </c>
      <c r="Q3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7" s="92" t="str">
        <f>IF(Table4[[#This Row],[Segment]]="","",IF(Table4[[#This Row],[Kexpansion]]="","0",((Table4[[#This Row],[Velocity (m/s)]]^2)/2)*Table4[[#This Row],[Kexpansion]]))</f>
        <v/>
      </c>
      <c r="S37" s="92" t="str">
        <f>IF(Table4[[#This Row],[Segment]]="","",IF(Table4[[#This Row],[Kcontraction]]="","0",((Table4[[#This Row],[Velocity (m/s)]]^2)/2)*Table4[[#This Row],[Kcontraction]]))</f>
        <v/>
      </c>
      <c r="T37" s="89" t="str">
        <f>IF(Table4[[#This Row],[Segment]]="","",SUMIF($Y$7:$Y$2000,Table4[[#This Row],[Segment]],$AD$7:$AD$2000))</f>
        <v/>
      </c>
      <c r="U37" s="95" t="str">
        <f>IF(Table4[[#This Row],[Segment]]="","",Table4[[#This Row],[Hfriction (J/kg)]]+Table4[[#This Row],[Hexpansions (J/kg)]]+Table4[[#This Row],[Hcontractions (J/kg)]]+Table4[[#This Row],[Hf (J/kg)]])</f>
        <v/>
      </c>
      <c r="V37" s="95" t="str">
        <f>IF(Table4[[#This Row],[Segment]]="","",Table4[[#This Row],[Total Friction Loss (J/kg)]]*Table3[Density (kg/m3)])</f>
        <v/>
      </c>
      <c r="W37" s="95" t="str">
        <f>IF(Table4[[#This Row],[Segment]]="","",Table4[[#This Row],[Total Pressure Drop (Pa)]]/1000)</f>
        <v/>
      </c>
      <c r="Y37" s="82" t="str">
        <f>IF('Set Up'!D260="","",'Set Up'!D260)</f>
        <v/>
      </c>
      <c r="Z37" s="82" t="str">
        <f>IF('Set Up'!E260="","",'Set Up'!E260)</f>
        <v/>
      </c>
      <c r="AA37" s="82" t="str">
        <f>IF('Set Up'!F260="","",'Set Up'!F260)</f>
        <v/>
      </c>
      <c r="AB37" s="82" t="str">
        <f>IF('Set Up'!G260="","",'Set Up'!G260)</f>
        <v/>
      </c>
      <c r="AC37" s="82" t="str">
        <f t="array" ref="AC37">IF(Y37="","",INDEX(Data!$G$4:$G$51,MATCH(Table7[[#This Row],[Fitting]]&amp;Table7[[#This Row],[Fitting Subtype]],Data!$E$4:$E$51&amp;Data!$F$4:$F$51,0)))</f>
        <v/>
      </c>
      <c r="AD37" s="89" t="str">
        <f>IF(Table7[[#This Row],[Segment]]="","",Table7[[#This Row],[Quantity]]*Table7[[#This Row],[Kf]]*(((INDEX(Table4[Velocity (m/s)],MATCH(Table7[[#This Row],[Segment]],Table4[Segment],0)))^2)/2))</f>
        <v/>
      </c>
      <c r="AF37" s="82" t="str">
        <f>Table4[[#This Row],[Segment]]</f>
        <v/>
      </c>
      <c r="AG37" s="75"/>
      <c r="AH37" s="82" t="str">
        <f>IF(Table5[[#This Row],[Segment]]="","",AG37-Table4[[#This Row],[Total Pressure Drop (kPa)]])</f>
        <v/>
      </c>
    </row>
    <row r="38" spans="1:34" x14ac:dyDescent="0.25">
      <c r="A38" s="95" t="str">
        <f>IF('Set Up'!A35="","",'Set Up'!A35)</f>
        <v/>
      </c>
      <c r="B38" s="75" t="s">
        <v>81</v>
      </c>
      <c r="C38" s="85"/>
      <c r="D38" s="86" t="str">
        <f>IF(Table4[[#This Row],[Diameter (in)]]="","",(((CONVERT(Table4[[#This Row],[Diameter (in)]],"in","m"))/2)^2)*PI())</f>
        <v/>
      </c>
      <c r="E38" s="87" t="str">
        <f>IF(Table4[[#This Row],[Area (m2)]]="","",$D$4/Table4[[#This Row],[Area (m2)]])</f>
        <v/>
      </c>
      <c r="F38" s="85">
        <f t="shared" si="0"/>
        <v>4.6951999999999998</v>
      </c>
      <c r="G38" s="88" t="str">
        <f>IF(Table4[[#This Row],[Segment]]="","",(CONVERT(Table4[[#This Row],[Diameter (in)]],"in","m")*$B$4*Table4[[#This Row],[Velocity (m/s)]])/$C$4)</f>
        <v/>
      </c>
      <c r="H38" s="96" t="str">
        <f>IF(Table4[[#This Row],[Segment]]="","",IF(Table4[[#This Row],[Teynold''s Number]]&gt;4000,"TURBULENT","LAMINAR"))</f>
        <v/>
      </c>
      <c r="I38" s="86" t="str">
        <f>IF(Table4[[#This Row],[Segment]]="","",INDEX(Data!C35:C49,MATCH(Table4[Material],Data!B35:B49,0)))</f>
        <v/>
      </c>
      <c r="J38" s="89" t="str">
        <f>IF(Table4[[#This Row],[ε (m)]]="","",Table4[[#This Row],[ε (m)]]/(CONVERT(Table4[[#This Row],[Diameter (in)]],"in","m")))</f>
        <v/>
      </c>
      <c r="K38" s="96" t="str">
        <f>IF(Table4[[#This Row],[Regime]]="LAMINAR",16/Table4[[#This Row],[Teynold''s Number]],"-")</f>
        <v>-</v>
      </c>
      <c r="L38" s="86"/>
      <c r="M38" s="97" t="str">
        <f>IF(Table4[[#This Row],[Regime]]="TURBULENT",(((-4*LOG10(Table4[[#This Row],[ε/D]]/3.7+1.256/(Table4[[#This Row],[Teynold''s Number]]*SQRT(Table4[[#This Row],[f turbulent (guess)]]))))^-1)^2),"")</f>
        <v/>
      </c>
      <c r="N38" s="91" t="str">
        <f>IF(Table4[[#This Row],[f turbulent]]="","",Table4[[#This Row],[f turbulent (guess)]]-Table4[[#This Row],[f turbulent]])</f>
        <v/>
      </c>
      <c r="O38" s="87">
        <f>IF(Table4[[#This Row],[Segment]]="",0,IF(C39="",0,IF(C39&lt;=Table4[[#This Row],[Diameter (in)]],0,1-(D38/D39))))</f>
        <v>0</v>
      </c>
      <c r="P38" s="92" t="str">
        <f>IF(Table4[[#This Row],[Segment]]="","",IF(C38&gt;C39,"",IF(C39="",0.55,(0.55*(1-D39/D38)))))</f>
        <v/>
      </c>
      <c r="Q3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8" s="92" t="str">
        <f>IF(Table4[[#This Row],[Segment]]="","",IF(Table4[[#This Row],[Kexpansion]]="","0",((Table4[[#This Row],[Velocity (m/s)]]^2)/2)*Table4[[#This Row],[Kexpansion]]))</f>
        <v/>
      </c>
      <c r="S38" s="92" t="str">
        <f>IF(Table4[[#This Row],[Segment]]="","",IF(Table4[[#This Row],[Kcontraction]]="","0",((Table4[[#This Row],[Velocity (m/s)]]^2)/2)*Table4[[#This Row],[Kcontraction]]))</f>
        <v/>
      </c>
      <c r="T38" s="89" t="str">
        <f>IF(Table4[[#This Row],[Segment]]="","",SUMIF($Y$7:$Y$2000,Table4[[#This Row],[Segment]],$AD$7:$AD$2000))</f>
        <v/>
      </c>
      <c r="U38" s="95" t="str">
        <f>IF(Table4[[#This Row],[Segment]]="","",Table4[[#This Row],[Hfriction (J/kg)]]+Table4[[#This Row],[Hexpansions (J/kg)]]+Table4[[#This Row],[Hcontractions (J/kg)]]+Table4[[#This Row],[Hf (J/kg)]])</f>
        <v/>
      </c>
      <c r="V38" s="95" t="str">
        <f>IF(Table4[[#This Row],[Segment]]="","",Table4[[#This Row],[Total Friction Loss (J/kg)]]*Table3[Density (kg/m3)])</f>
        <v/>
      </c>
      <c r="W38" s="95" t="str">
        <f>IF(Table4[[#This Row],[Segment]]="","",Table4[[#This Row],[Total Pressure Drop (Pa)]]/1000)</f>
        <v/>
      </c>
      <c r="Y38" s="82" t="str">
        <f>IF('Set Up'!D261="","",'Set Up'!D261)</f>
        <v/>
      </c>
      <c r="Z38" s="82" t="str">
        <f>IF('Set Up'!E261="","",'Set Up'!E261)</f>
        <v/>
      </c>
      <c r="AA38" s="82" t="str">
        <f>IF('Set Up'!F261="","",'Set Up'!F261)</f>
        <v/>
      </c>
      <c r="AB38" s="82" t="str">
        <f>IF('Set Up'!G261="","",'Set Up'!G261)</f>
        <v/>
      </c>
      <c r="AC38" s="82" t="str">
        <f t="array" ref="AC38">IF(Y38="","",INDEX(Data!$G$4:$G$51,MATCH(Table7[[#This Row],[Fitting]]&amp;Table7[[#This Row],[Fitting Subtype]],Data!$E$4:$E$51&amp;Data!$F$4:$F$51,0)))</f>
        <v/>
      </c>
      <c r="AD38" s="89" t="str">
        <f>IF(Table7[[#This Row],[Segment]]="","",Table7[[#This Row],[Quantity]]*Table7[[#This Row],[Kf]]*(((INDEX(Table4[Velocity (m/s)],MATCH(Table7[[#This Row],[Segment]],Table4[Segment],0)))^2)/2))</f>
        <v/>
      </c>
      <c r="AF38" s="82" t="str">
        <f>Table4[[#This Row],[Segment]]</f>
        <v/>
      </c>
      <c r="AG38" s="75"/>
      <c r="AH38" s="82" t="str">
        <f>IF(Table5[[#This Row],[Segment]]="","",AG38-Table4[[#This Row],[Total Pressure Drop (kPa)]])</f>
        <v/>
      </c>
    </row>
    <row r="39" spans="1:34" x14ac:dyDescent="0.25">
      <c r="A39" s="95" t="str">
        <f>IF('Set Up'!A36="","",'Set Up'!A36)</f>
        <v/>
      </c>
      <c r="B39" s="75" t="s">
        <v>81</v>
      </c>
      <c r="C39" s="85"/>
      <c r="D39" s="86" t="str">
        <f>IF(Table4[[#This Row],[Diameter (in)]]="","",(((CONVERT(Table4[[#This Row],[Diameter (in)]],"in","m"))/2)^2)*PI())</f>
        <v/>
      </c>
      <c r="E39" s="87" t="str">
        <f>IF(Table4[[#This Row],[Area (m2)]]="","",$D$4/Table4[[#This Row],[Area (m2)]])</f>
        <v/>
      </c>
      <c r="F39" s="85">
        <f t="shared" si="0"/>
        <v>4.6951999999999998</v>
      </c>
      <c r="G39" s="88" t="str">
        <f>IF(Table4[[#This Row],[Segment]]="","",(CONVERT(Table4[[#This Row],[Diameter (in)]],"in","m")*$B$4*Table4[[#This Row],[Velocity (m/s)]])/$C$4)</f>
        <v/>
      </c>
      <c r="H39" s="96" t="str">
        <f>IF(Table4[[#This Row],[Segment]]="","",IF(Table4[[#This Row],[Teynold''s Number]]&gt;4000,"TURBULENT","LAMINAR"))</f>
        <v/>
      </c>
      <c r="I39" s="86" t="str">
        <f>IF(Table4[[#This Row],[Segment]]="","",INDEX(Data!C36:C50,MATCH(Table4[Material],Data!B36:B50,0)))</f>
        <v/>
      </c>
      <c r="J39" s="89" t="str">
        <f>IF(Table4[[#This Row],[ε (m)]]="","",Table4[[#This Row],[ε (m)]]/(CONVERT(Table4[[#This Row],[Diameter (in)]],"in","m")))</f>
        <v/>
      </c>
      <c r="K39" s="96" t="str">
        <f>IF(Table4[[#This Row],[Regime]]="LAMINAR",16/Table4[[#This Row],[Teynold''s Number]],"-")</f>
        <v>-</v>
      </c>
      <c r="L39" s="86"/>
      <c r="M39" s="97" t="str">
        <f>IF(Table4[[#This Row],[Regime]]="TURBULENT",(((-4*LOG10(Table4[[#This Row],[ε/D]]/3.7+1.256/(Table4[[#This Row],[Teynold''s Number]]*SQRT(Table4[[#This Row],[f turbulent (guess)]]))))^-1)^2),"")</f>
        <v/>
      </c>
      <c r="N39" s="91" t="str">
        <f>IF(Table4[[#This Row],[f turbulent]]="","",Table4[[#This Row],[f turbulent (guess)]]-Table4[[#This Row],[f turbulent]])</f>
        <v/>
      </c>
      <c r="O39" s="87">
        <f>IF(Table4[[#This Row],[Segment]]="",0,IF(C40="",0,IF(C40&lt;=Table4[[#This Row],[Diameter (in)]],0,1-(D39/D40))))</f>
        <v>0</v>
      </c>
      <c r="P39" s="92" t="str">
        <f>IF(Table4[[#This Row],[Segment]]="","",IF(C39&gt;C40,"",IF(C40="",0.55,(0.55*(1-D40/D39)))))</f>
        <v/>
      </c>
      <c r="Q3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9" s="92" t="str">
        <f>IF(Table4[[#This Row],[Segment]]="","",IF(Table4[[#This Row],[Kexpansion]]="","0",((Table4[[#This Row],[Velocity (m/s)]]^2)/2)*Table4[[#This Row],[Kexpansion]]))</f>
        <v/>
      </c>
      <c r="S39" s="92" t="str">
        <f>IF(Table4[[#This Row],[Segment]]="","",IF(Table4[[#This Row],[Kcontraction]]="","0",((Table4[[#This Row],[Velocity (m/s)]]^2)/2)*Table4[[#This Row],[Kcontraction]]))</f>
        <v/>
      </c>
      <c r="T39" s="89" t="str">
        <f>IF(Table4[[#This Row],[Segment]]="","",SUMIF($Y$7:$Y$2000,Table4[[#This Row],[Segment]],$AD$7:$AD$2000))</f>
        <v/>
      </c>
      <c r="U39" s="95" t="str">
        <f>IF(Table4[[#This Row],[Segment]]="","",Table4[[#This Row],[Hfriction (J/kg)]]+Table4[[#This Row],[Hexpansions (J/kg)]]+Table4[[#This Row],[Hcontractions (J/kg)]]+Table4[[#This Row],[Hf (J/kg)]])</f>
        <v/>
      </c>
      <c r="V39" s="95" t="str">
        <f>IF(Table4[[#This Row],[Segment]]="","",Table4[[#This Row],[Total Friction Loss (J/kg)]]*Table3[Density (kg/m3)])</f>
        <v/>
      </c>
      <c r="W39" s="95" t="str">
        <f>IF(Table4[[#This Row],[Segment]]="","",Table4[[#This Row],[Total Pressure Drop (Pa)]]/1000)</f>
        <v/>
      </c>
      <c r="Y39" s="82" t="str">
        <f>IF('Set Up'!D262="","",'Set Up'!D262)</f>
        <v/>
      </c>
      <c r="Z39" s="82" t="str">
        <f>IF('Set Up'!E262="","",'Set Up'!E262)</f>
        <v/>
      </c>
      <c r="AA39" s="82" t="str">
        <f>IF('Set Up'!F262="","",'Set Up'!F262)</f>
        <v/>
      </c>
      <c r="AB39" s="82" t="str">
        <f>IF('Set Up'!G262="","",'Set Up'!G262)</f>
        <v/>
      </c>
      <c r="AC39" s="82" t="str">
        <f t="array" ref="AC39">IF(Y39="","",INDEX(Data!$G$4:$G$51,MATCH(Table7[[#This Row],[Fitting]]&amp;Table7[[#This Row],[Fitting Subtype]],Data!$E$4:$E$51&amp;Data!$F$4:$F$51,0)))</f>
        <v/>
      </c>
      <c r="AD39" s="89" t="str">
        <f>IF(Table7[[#This Row],[Segment]]="","",Table7[[#This Row],[Quantity]]*Table7[[#This Row],[Kf]]*(((INDEX(Table4[Velocity (m/s)],MATCH(Table7[[#This Row],[Segment]],Table4[Segment],0)))^2)/2))</f>
        <v/>
      </c>
      <c r="AF39" s="82" t="str">
        <f>Table4[[#This Row],[Segment]]</f>
        <v/>
      </c>
      <c r="AG39" s="75"/>
      <c r="AH39" s="82" t="str">
        <f>IF(Table5[[#This Row],[Segment]]="","",AG39-Table4[[#This Row],[Total Pressure Drop (kPa)]])</f>
        <v/>
      </c>
    </row>
    <row r="40" spans="1:34" x14ac:dyDescent="0.25">
      <c r="A40" s="95" t="str">
        <f>IF('Set Up'!A37="","",'Set Up'!A37)</f>
        <v/>
      </c>
      <c r="B40" s="75" t="s">
        <v>81</v>
      </c>
      <c r="C40" s="85"/>
      <c r="D40" s="86" t="str">
        <f>IF(Table4[[#This Row],[Diameter (in)]]="","",(((CONVERT(Table4[[#This Row],[Diameter (in)]],"in","m"))/2)^2)*PI())</f>
        <v/>
      </c>
      <c r="E40" s="87" t="str">
        <f>IF(Table4[[#This Row],[Area (m2)]]="","",$D$4/Table4[[#This Row],[Area (m2)]])</f>
        <v/>
      </c>
      <c r="F40" s="85">
        <f t="shared" si="0"/>
        <v>4.6951999999999998</v>
      </c>
      <c r="G40" s="88" t="str">
        <f>IF(Table4[[#This Row],[Segment]]="","",(CONVERT(Table4[[#This Row],[Diameter (in)]],"in","m")*$B$4*Table4[[#This Row],[Velocity (m/s)]])/$C$4)</f>
        <v/>
      </c>
      <c r="H40" s="96" t="str">
        <f>IF(Table4[[#This Row],[Segment]]="","",IF(Table4[[#This Row],[Teynold''s Number]]&gt;4000,"TURBULENT","LAMINAR"))</f>
        <v/>
      </c>
      <c r="I40" s="86" t="str">
        <f>IF(Table4[[#This Row],[Segment]]="","",INDEX(Data!C37:C51,MATCH(Table4[Material],Data!B37:B51,0)))</f>
        <v/>
      </c>
      <c r="J40" s="89" t="str">
        <f>IF(Table4[[#This Row],[ε (m)]]="","",Table4[[#This Row],[ε (m)]]/(CONVERT(Table4[[#This Row],[Diameter (in)]],"in","m")))</f>
        <v/>
      </c>
      <c r="K40" s="96" t="str">
        <f>IF(Table4[[#This Row],[Regime]]="LAMINAR",16/Table4[[#This Row],[Teynold''s Number]],"-")</f>
        <v>-</v>
      </c>
      <c r="L40" s="86"/>
      <c r="M40" s="97" t="str">
        <f>IF(Table4[[#This Row],[Regime]]="TURBULENT",(((-4*LOG10(Table4[[#This Row],[ε/D]]/3.7+1.256/(Table4[[#This Row],[Teynold''s Number]]*SQRT(Table4[[#This Row],[f turbulent (guess)]]))))^-1)^2),"")</f>
        <v/>
      </c>
      <c r="N40" s="91" t="str">
        <f>IF(Table4[[#This Row],[f turbulent]]="","",Table4[[#This Row],[f turbulent (guess)]]-Table4[[#This Row],[f turbulent]])</f>
        <v/>
      </c>
      <c r="O40" s="87">
        <f>IF(Table4[[#This Row],[Segment]]="",0,IF(C41="",0,IF(C41&lt;=Table4[[#This Row],[Diameter (in)]],0,1-(D40/D41))))</f>
        <v>0</v>
      </c>
      <c r="P40" s="92" t="str">
        <f>IF(Table4[[#This Row],[Segment]]="","",IF(C40&gt;C41,"",IF(C41="",0.55,(0.55*(1-D41/D40)))))</f>
        <v/>
      </c>
      <c r="Q4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0" s="92" t="str">
        <f>IF(Table4[[#This Row],[Segment]]="","",IF(Table4[[#This Row],[Kexpansion]]="","0",((Table4[[#This Row],[Velocity (m/s)]]^2)/2)*Table4[[#This Row],[Kexpansion]]))</f>
        <v/>
      </c>
      <c r="S40" s="92" t="str">
        <f>IF(Table4[[#This Row],[Segment]]="","",IF(Table4[[#This Row],[Kcontraction]]="","0",((Table4[[#This Row],[Velocity (m/s)]]^2)/2)*Table4[[#This Row],[Kcontraction]]))</f>
        <v/>
      </c>
      <c r="T40" s="89" t="str">
        <f>IF(Table4[[#This Row],[Segment]]="","",SUMIF($Y$7:$Y$2000,Table4[[#This Row],[Segment]],$AD$7:$AD$2000))</f>
        <v/>
      </c>
      <c r="U40" s="95" t="str">
        <f>IF(Table4[[#This Row],[Segment]]="","",Table4[[#This Row],[Hfriction (J/kg)]]+Table4[[#This Row],[Hexpansions (J/kg)]]+Table4[[#This Row],[Hcontractions (J/kg)]]+Table4[[#This Row],[Hf (J/kg)]])</f>
        <v/>
      </c>
      <c r="V40" s="95" t="str">
        <f>IF(Table4[[#This Row],[Segment]]="","",Table4[[#This Row],[Total Friction Loss (J/kg)]]*Table3[Density (kg/m3)])</f>
        <v/>
      </c>
      <c r="W40" s="95" t="str">
        <f>IF(Table4[[#This Row],[Segment]]="","",Table4[[#This Row],[Total Pressure Drop (Pa)]]/1000)</f>
        <v/>
      </c>
      <c r="Y40" s="82" t="str">
        <f>IF('Set Up'!D263="","",'Set Up'!D263)</f>
        <v/>
      </c>
      <c r="Z40" s="82" t="str">
        <f>IF('Set Up'!E263="","",'Set Up'!E263)</f>
        <v/>
      </c>
      <c r="AA40" s="82" t="str">
        <f>IF('Set Up'!F263="","",'Set Up'!F263)</f>
        <v/>
      </c>
      <c r="AB40" s="82" t="str">
        <f>IF('Set Up'!G263="","",'Set Up'!G263)</f>
        <v/>
      </c>
      <c r="AC40" s="82" t="str">
        <f t="array" ref="AC40">IF(Y40="","",INDEX(Data!$G$4:$G$51,MATCH(Table7[[#This Row],[Fitting]]&amp;Table7[[#This Row],[Fitting Subtype]],Data!$E$4:$E$51&amp;Data!$F$4:$F$51,0)))</f>
        <v/>
      </c>
      <c r="AD40" s="89" t="str">
        <f>IF(Table7[[#This Row],[Segment]]="","",Table7[[#This Row],[Quantity]]*Table7[[#This Row],[Kf]]*(((INDEX(Table4[Velocity (m/s)],MATCH(Table7[[#This Row],[Segment]],Table4[Segment],0)))^2)/2))</f>
        <v/>
      </c>
      <c r="AF40" s="82" t="str">
        <f>Table4[[#This Row],[Segment]]</f>
        <v/>
      </c>
      <c r="AG40" s="75"/>
      <c r="AH40" s="82" t="str">
        <f>IF(Table5[[#This Row],[Segment]]="","",AG40-Table4[[#This Row],[Total Pressure Drop (kPa)]])</f>
        <v/>
      </c>
    </row>
    <row r="41" spans="1:34" x14ac:dyDescent="0.25">
      <c r="A41" s="95" t="str">
        <f>IF('Set Up'!A38="","",'Set Up'!A38)</f>
        <v/>
      </c>
      <c r="B41" s="75" t="s">
        <v>81</v>
      </c>
      <c r="C41" s="85"/>
      <c r="D41" s="86" t="str">
        <f>IF(Table4[[#This Row],[Diameter (in)]]="","",(((CONVERT(Table4[[#This Row],[Diameter (in)]],"in","m"))/2)^2)*PI())</f>
        <v/>
      </c>
      <c r="E41" s="87" t="str">
        <f>IF(Table4[[#This Row],[Area (m2)]]="","",$D$4/Table4[[#This Row],[Area (m2)]])</f>
        <v/>
      </c>
      <c r="F41" s="85">
        <f t="shared" si="0"/>
        <v>4.6951999999999998</v>
      </c>
      <c r="G41" s="88" t="str">
        <f>IF(Table4[[#This Row],[Segment]]="","",(CONVERT(Table4[[#This Row],[Diameter (in)]],"in","m")*$B$4*Table4[[#This Row],[Velocity (m/s)]])/$C$4)</f>
        <v/>
      </c>
      <c r="H41" s="96" t="str">
        <f>IF(Table4[[#This Row],[Segment]]="","",IF(Table4[[#This Row],[Teynold''s Number]]&gt;4000,"TURBULENT","LAMINAR"))</f>
        <v/>
      </c>
      <c r="I41" s="86" t="str">
        <f>IF(Table4[[#This Row],[Segment]]="","",INDEX(Data!C38:C52,MATCH(Table4[Material],Data!B38:B52,0)))</f>
        <v/>
      </c>
      <c r="J41" s="89" t="str">
        <f>IF(Table4[[#This Row],[ε (m)]]="","",Table4[[#This Row],[ε (m)]]/(CONVERT(Table4[[#This Row],[Diameter (in)]],"in","m")))</f>
        <v/>
      </c>
      <c r="K41" s="96" t="str">
        <f>IF(Table4[[#This Row],[Regime]]="LAMINAR",16/Table4[[#This Row],[Teynold''s Number]],"-")</f>
        <v>-</v>
      </c>
      <c r="L41" s="86"/>
      <c r="M41" s="97" t="str">
        <f>IF(Table4[[#This Row],[Regime]]="TURBULENT",(((-4*LOG10(Table4[[#This Row],[ε/D]]/3.7+1.256/(Table4[[#This Row],[Teynold''s Number]]*SQRT(Table4[[#This Row],[f turbulent (guess)]]))))^-1)^2),"")</f>
        <v/>
      </c>
      <c r="N41" s="91" t="str">
        <f>IF(Table4[[#This Row],[f turbulent]]="","",Table4[[#This Row],[f turbulent (guess)]]-Table4[[#This Row],[f turbulent]])</f>
        <v/>
      </c>
      <c r="O41" s="87">
        <f>IF(Table4[[#This Row],[Segment]]="",0,IF(C42="",0,IF(C42&lt;=Table4[[#This Row],[Diameter (in)]],0,1-(D41/D42))))</f>
        <v>0</v>
      </c>
      <c r="P41" s="92" t="str">
        <f>IF(Table4[[#This Row],[Segment]]="","",IF(C41&gt;C42,"",IF(C42="",0.55,(0.55*(1-D42/D41)))))</f>
        <v/>
      </c>
      <c r="Q4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1" s="92" t="str">
        <f>IF(Table4[[#This Row],[Segment]]="","",IF(Table4[[#This Row],[Kexpansion]]="","0",((Table4[[#This Row],[Velocity (m/s)]]^2)/2)*Table4[[#This Row],[Kexpansion]]))</f>
        <v/>
      </c>
      <c r="S41" s="92" t="str">
        <f>IF(Table4[[#This Row],[Segment]]="","",IF(Table4[[#This Row],[Kcontraction]]="","0",((Table4[[#This Row],[Velocity (m/s)]]^2)/2)*Table4[[#This Row],[Kcontraction]]))</f>
        <v/>
      </c>
      <c r="T41" s="89" t="str">
        <f>IF(Table4[[#This Row],[Segment]]="","",SUMIF($Y$7:$Y$2000,Table4[[#This Row],[Segment]],$AD$7:$AD$2000))</f>
        <v/>
      </c>
      <c r="U41" s="95" t="str">
        <f>IF(Table4[[#This Row],[Segment]]="","",Table4[[#This Row],[Hfriction (J/kg)]]+Table4[[#This Row],[Hexpansions (J/kg)]]+Table4[[#This Row],[Hcontractions (J/kg)]]+Table4[[#This Row],[Hf (J/kg)]])</f>
        <v/>
      </c>
      <c r="V41" s="95" t="str">
        <f>IF(Table4[[#This Row],[Segment]]="","",Table4[[#This Row],[Total Friction Loss (J/kg)]]*Table3[Density (kg/m3)])</f>
        <v/>
      </c>
      <c r="W41" s="95" t="str">
        <f>IF(Table4[[#This Row],[Segment]]="","",Table4[[#This Row],[Total Pressure Drop (Pa)]]/1000)</f>
        <v/>
      </c>
      <c r="Y41" s="82" t="str">
        <f>IF('Set Up'!D264="","",'Set Up'!D264)</f>
        <v/>
      </c>
      <c r="Z41" s="82" t="str">
        <f>IF('Set Up'!E264="","",'Set Up'!E264)</f>
        <v/>
      </c>
      <c r="AA41" s="82" t="str">
        <f>IF('Set Up'!F264="","",'Set Up'!F264)</f>
        <v/>
      </c>
      <c r="AB41" s="82" t="str">
        <f>IF('Set Up'!G264="","",'Set Up'!G264)</f>
        <v/>
      </c>
      <c r="AC41" s="82" t="str">
        <f t="array" ref="AC41">IF(Y41="","",INDEX(Data!$G$4:$G$51,MATCH(Table7[[#This Row],[Fitting]]&amp;Table7[[#This Row],[Fitting Subtype]],Data!$E$4:$E$51&amp;Data!$F$4:$F$51,0)))</f>
        <v/>
      </c>
      <c r="AD41" s="89" t="str">
        <f>IF(Table7[[#This Row],[Segment]]="","",Table7[[#This Row],[Quantity]]*Table7[[#This Row],[Kf]]*(((INDEX(Table4[Velocity (m/s)],MATCH(Table7[[#This Row],[Segment]],Table4[Segment],0)))^2)/2))</f>
        <v/>
      </c>
      <c r="AF41" s="82" t="str">
        <f>Table4[[#This Row],[Segment]]</f>
        <v/>
      </c>
      <c r="AG41" s="75"/>
      <c r="AH41" s="82" t="str">
        <f>IF(Table5[[#This Row],[Segment]]="","",AG41-Table4[[#This Row],[Total Pressure Drop (kPa)]])</f>
        <v/>
      </c>
    </row>
    <row r="42" spans="1:34" x14ac:dyDescent="0.25">
      <c r="A42" s="95" t="str">
        <f>IF('Set Up'!A39="","",'Set Up'!A39)</f>
        <v/>
      </c>
      <c r="B42" s="75" t="s">
        <v>81</v>
      </c>
      <c r="C42" s="85"/>
      <c r="D42" s="86" t="str">
        <f>IF(Table4[[#This Row],[Diameter (in)]]="","",(((CONVERT(Table4[[#This Row],[Diameter (in)]],"in","m"))/2)^2)*PI())</f>
        <v/>
      </c>
      <c r="E42" s="87" t="str">
        <f>IF(Table4[[#This Row],[Area (m2)]]="","",$D$4/Table4[[#This Row],[Area (m2)]])</f>
        <v/>
      </c>
      <c r="F42" s="85">
        <f t="shared" si="0"/>
        <v>4.6951999999999998</v>
      </c>
      <c r="G42" s="88" t="str">
        <f>IF(Table4[[#This Row],[Segment]]="","",(CONVERT(Table4[[#This Row],[Diameter (in)]],"in","m")*$B$4*Table4[[#This Row],[Velocity (m/s)]])/$C$4)</f>
        <v/>
      </c>
      <c r="H42" s="96" t="str">
        <f>IF(Table4[[#This Row],[Segment]]="","",IF(Table4[[#This Row],[Teynold''s Number]]&gt;4000,"TURBULENT","LAMINAR"))</f>
        <v/>
      </c>
      <c r="I42" s="86" t="str">
        <f>IF(Table4[[#This Row],[Segment]]="","",INDEX(Data!C39:C53,MATCH(Table4[Material],Data!B39:B53,0)))</f>
        <v/>
      </c>
      <c r="J42" s="89" t="str">
        <f>IF(Table4[[#This Row],[ε (m)]]="","",Table4[[#This Row],[ε (m)]]/(CONVERT(Table4[[#This Row],[Diameter (in)]],"in","m")))</f>
        <v/>
      </c>
      <c r="K42" s="96" t="str">
        <f>IF(Table4[[#This Row],[Regime]]="LAMINAR",16/Table4[[#This Row],[Teynold''s Number]],"-")</f>
        <v>-</v>
      </c>
      <c r="L42" s="86"/>
      <c r="M42" s="97" t="str">
        <f>IF(Table4[[#This Row],[Regime]]="TURBULENT",(((-4*LOG10(Table4[[#This Row],[ε/D]]/3.7+1.256/(Table4[[#This Row],[Teynold''s Number]]*SQRT(Table4[[#This Row],[f turbulent (guess)]]))))^-1)^2),"")</f>
        <v/>
      </c>
      <c r="N42" s="91" t="str">
        <f>IF(Table4[[#This Row],[f turbulent]]="","",Table4[[#This Row],[f turbulent (guess)]]-Table4[[#This Row],[f turbulent]])</f>
        <v/>
      </c>
      <c r="O42" s="87">
        <f>IF(Table4[[#This Row],[Segment]]="",0,IF(C43="",0,IF(C43&lt;=Table4[[#This Row],[Diameter (in)]],0,1-(D42/D43))))</f>
        <v>0</v>
      </c>
      <c r="P42" s="92" t="str">
        <f>IF(Table4[[#This Row],[Segment]]="","",IF(C42&gt;C43,"",IF(C43="",0.55,(0.55*(1-D43/D42)))))</f>
        <v/>
      </c>
      <c r="Q4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2" s="92" t="str">
        <f>IF(Table4[[#This Row],[Segment]]="","",IF(Table4[[#This Row],[Kexpansion]]="","0",((Table4[[#This Row],[Velocity (m/s)]]^2)/2)*Table4[[#This Row],[Kexpansion]]))</f>
        <v/>
      </c>
      <c r="S42" s="92" t="str">
        <f>IF(Table4[[#This Row],[Segment]]="","",IF(Table4[[#This Row],[Kcontraction]]="","0",((Table4[[#This Row],[Velocity (m/s)]]^2)/2)*Table4[[#This Row],[Kcontraction]]))</f>
        <v/>
      </c>
      <c r="T42" s="89" t="str">
        <f>IF(Table4[[#This Row],[Segment]]="","",SUMIF($Y$7:$Y$2000,Table4[[#This Row],[Segment]],$AD$7:$AD$2000))</f>
        <v/>
      </c>
      <c r="U42" s="95" t="str">
        <f>IF(Table4[[#This Row],[Segment]]="","",Table4[[#This Row],[Hfriction (J/kg)]]+Table4[[#This Row],[Hexpansions (J/kg)]]+Table4[[#This Row],[Hcontractions (J/kg)]]+Table4[[#This Row],[Hf (J/kg)]])</f>
        <v/>
      </c>
      <c r="V42" s="95" t="str">
        <f>IF(Table4[[#This Row],[Segment]]="","",Table4[[#This Row],[Total Friction Loss (J/kg)]]*Table3[Density (kg/m3)])</f>
        <v/>
      </c>
      <c r="W42" s="95" t="str">
        <f>IF(Table4[[#This Row],[Segment]]="","",Table4[[#This Row],[Total Pressure Drop (Pa)]]/1000)</f>
        <v/>
      </c>
      <c r="Y42" s="82" t="str">
        <f>IF('Set Up'!D265="","",'Set Up'!D265)</f>
        <v/>
      </c>
      <c r="Z42" s="82" t="str">
        <f>IF('Set Up'!E265="","",'Set Up'!E265)</f>
        <v/>
      </c>
      <c r="AA42" s="82" t="str">
        <f>IF('Set Up'!F265="","",'Set Up'!F265)</f>
        <v/>
      </c>
      <c r="AB42" s="82" t="str">
        <f>IF('Set Up'!G265="","",'Set Up'!G265)</f>
        <v/>
      </c>
      <c r="AC42" s="82" t="str">
        <f t="array" ref="AC42">IF(Y42="","",INDEX(Data!$G$4:$G$51,MATCH(Table7[[#This Row],[Fitting]]&amp;Table7[[#This Row],[Fitting Subtype]],Data!$E$4:$E$51&amp;Data!$F$4:$F$51,0)))</f>
        <v/>
      </c>
      <c r="AD42" s="89" t="str">
        <f>IF(Table7[[#This Row],[Segment]]="","",Table7[[#This Row],[Quantity]]*Table7[[#This Row],[Kf]]*(((INDEX(Table4[Velocity (m/s)],MATCH(Table7[[#This Row],[Segment]],Table4[Segment],0)))^2)/2))</f>
        <v/>
      </c>
      <c r="AF42" s="82" t="str">
        <f>Table4[[#This Row],[Segment]]</f>
        <v/>
      </c>
      <c r="AG42" s="75"/>
      <c r="AH42" s="82" t="str">
        <f>IF(Table5[[#This Row],[Segment]]="","",AG42-Table4[[#This Row],[Total Pressure Drop (kPa)]])</f>
        <v/>
      </c>
    </row>
    <row r="43" spans="1:34" x14ac:dyDescent="0.25">
      <c r="A43" s="95" t="str">
        <f>IF('Set Up'!A40="","",'Set Up'!A40)</f>
        <v/>
      </c>
      <c r="B43" s="75" t="s">
        <v>81</v>
      </c>
      <c r="C43" s="85"/>
      <c r="D43" s="86" t="str">
        <f>IF(Table4[[#This Row],[Diameter (in)]]="","",(((CONVERT(Table4[[#This Row],[Diameter (in)]],"in","m"))/2)^2)*PI())</f>
        <v/>
      </c>
      <c r="E43" s="87" t="str">
        <f>IF(Table4[[#This Row],[Area (m2)]]="","",$D$4/Table4[[#This Row],[Area (m2)]])</f>
        <v/>
      </c>
      <c r="F43" s="85">
        <f t="shared" si="0"/>
        <v>4.6951999999999998</v>
      </c>
      <c r="G43" s="88" t="str">
        <f>IF(Table4[[#This Row],[Segment]]="","",(CONVERT(Table4[[#This Row],[Diameter (in)]],"in","m")*$B$4*Table4[[#This Row],[Velocity (m/s)]])/$C$4)</f>
        <v/>
      </c>
      <c r="H43" s="96" t="str">
        <f>IF(Table4[[#This Row],[Segment]]="","",IF(Table4[[#This Row],[Teynold''s Number]]&gt;4000,"TURBULENT","LAMINAR"))</f>
        <v/>
      </c>
      <c r="I43" s="86" t="str">
        <f>IF(Table4[[#This Row],[Segment]]="","",INDEX(Data!C40:C54,MATCH(Table4[Material],Data!B40:B54,0)))</f>
        <v/>
      </c>
      <c r="J43" s="89" t="str">
        <f>IF(Table4[[#This Row],[ε (m)]]="","",Table4[[#This Row],[ε (m)]]/(CONVERT(Table4[[#This Row],[Diameter (in)]],"in","m")))</f>
        <v/>
      </c>
      <c r="K43" s="96" t="str">
        <f>IF(Table4[[#This Row],[Regime]]="LAMINAR",16/Table4[[#This Row],[Teynold''s Number]],"-")</f>
        <v>-</v>
      </c>
      <c r="L43" s="86"/>
      <c r="M43" s="97" t="str">
        <f>IF(Table4[[#This Row],[Regime]]="TURBULENT",(((-4*LOG10(Table4[[#This Row],[ε/D]]/3.7+1.256/(Table4[[#This Row],[Teynold''s Number]]*SQRT(Table4[[#This Row],[f turbulent (guess)]]))))^-1)^2),"")</f>
        <v/>
      </c>
      <c r="N43" s="91" t="str">
        <f>IF(Table4[[#This Row],[f turbulent]]="","",Table4[[#This Row],[f turbulent (guess)]]-Table4[[#This Row],[f turbulent]])</f>
        <v/>
      </c>
      <c r="O43" s="87">
        <f>IF(Table4[[#This Row],[Segment]]="",0,IF(C44="",0,IF(C44&lt;=Table4[[#This Row],[Diameter (in)]],0,1-(D43/D44))))</f>
        <v>0</v>
      </c>
      <c r="P43" s="92" t="str">
        <f>IF(Table4[[#This Row],[Segment]]="","",IF(C43&gt;C44,"",IF(C44="",0.55,(0.55*(1-D44/D43)))))</f>
        <v/>
      </c>
      <c r="Q4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3" s="92" t="str">
        <f>IF(Table4[[#This Row],[Segment]]="","",IF(Table4[[#This Row],[Kexpansion]]="","0",((Table4[[#This Row],[Velocity (m/s)]]^2)/2)*Table4[[#This Row],[Kexpansion]]))</f>
        <v/>
      </c>
      <c r="S43" s="92" t="str">
        <f>IF(Table4[[#This Row],[Segment]]="","",IF(Table4[[#This Row],[Kcontraction]]="","0",((Table4[[#This Row],[Velocity (m/s)]]^2)/2)*Table4[[#This Row],[Kcontraction]]))</f>
        <v/>
      </c>
      <c r="T43" s="89" t="str">
        <f>IF(Table4[[#This Row],[Segment]]="","",SUMIF($Y$7:$Y$2000,Table4[[#This Row],[Segment]],$AD$7:$AD$2000))</f>
        <v/>
      </c>
      <c r="U43" s="95" t="str">
        <f>IF(Table4[[#This Row],[Segment]]="","",Table4[[#This Row],[Hfriction (J/kg)]]+Table4[[#This Row],[Hexpansions (J/kg)]]+Table4[[#This Row],[Hcontractions (J/kg)]]+Table4[[#This Row],[Hf (J/kg)]])</f>
        <v/>
      </c>
      <c r="V43" s="95" t="str">
        <f>IF(Table4[[#This Row],[Segment]]="","",Table4[[#This Row],[Total Friction Loss (J/kg)]]*Table3[Density (kg/m3)])</f>
        <v/>
      </c>
      <c r="W43" s="95" t="str">
        <f>IF(Table4[[#This Row],[Segment]]="","",Table4[[#This Row],[Total Pressure Drop (Pa)]]/1000)</f>
        <v/>
      </c>
      <c r="Y43" s="82" t="str">
        <f>IF('Set Up'!D266="","",'Set Up'!D266)</f>
        <v/>
      </c>
      <c r="Z43" s="82" t="str">
        <f>IF('Set Up'!E266="","",'Set Up'!E266)</f>
        <v/>
      </c>
      <c r="AA43" s="82" t="str">
        <f>IF('Set Up'!F266="","",'Set Up'!F266)</f>
        <v/>
      </c>
      <c r="AB43" s="82" t="str">
        <f>IF('Set Up'!G266="","",'Set Up'!G266)</f>
        <v/>
      </c>
      <c r="AC43" s="82" t="str">
        <f t="array" ref="AC43">IF(Y43="","",INDEX(Data!$G$4:$G$51,MATCH(Table7[[#This Row],[Fitting]]&amp;Table7[[#This Row],[Fitting Subtype]],Data!$E$4:$E$51&amp;Data!$F$4:$F$51,0)))</f>
        <v/>
      </c>
      <c r="AD43" s="89" t="str">
        <f>IF(Table7[[#This Row],[Segment]]="","",Table7[[#This Row],[Quantity]]*Table7[[#This Row],[Kf]]*(((INDEX(Table4[Velocity (m/s)],MATCH(Table7[[#This Row],[Segment]],Table4[Segment],0)))^2)/2))</f>
        <v/>
      </c>
      <c r="AF43" s="82" t="str">
        <f>Table4[[#This Row],[Segment]]</f>
        <v/>
      </c>
      <c r="AG43" s="75"/>
      <c r="AH43" s="82" t="str">
        <f>IF(Table5[[#This Row],[Segment]]="","",AG43-Table4[[#This Row],[Total Pressure Drop (kPa)]])</f>
        <v/>
      </c>
    </row>
    <row r="44" spans="1:34" x14ac:dyDescent="0.25">
      <c r="A44" s="95" t="str">
        <f>IF('Set Up'!A41="","",'Set Up'!A41)</f>
        <v/>
      </c>
      <c r="B44" s="75" t="s">
        <v>81</v>
      </c>
      <c r="C44" s="85"/>
      <c r="D44" s="86" t="str">
        <f>IF(Table4[[#This Row],[Diameter (in)]]="","",(((CONVERT(Table4[[#This Row],[Diameter (in)]],"in","m"))/2)^2)*PI())</f>
        <v/>
      </c>
      <c r="E44" s="87" t="str">
        <f>IF(Table4[[#This Row],[Area (m2)]]="","",$D$4/Table4[[#This Row],[Area (m2)]])</f>
        <v/>
      </c>
      <c r="F44" s="85">
        <f t="shared" si="0"/>
        <v>4.6951999999999998</v>
      </c>
      <c r="G44" s="88" t="str">
        <f>IF(Table4[[#This Row],[Segment]]="","",(CONVERT(Table4[[#This Row],[Diameter (in)]],"in","m")*$B$4*Table4[[#This Row],[Velocity (m/s)]])/$C$4)</f>
        <v/>
      </c>
      <c r="H44" s="96" t="str">
        <f>IF(Table4[[#This Row],[Segment]]="","",IF(Table4[[#This Row],[Teynold''s Number]]&gt;4000,"TURBULENT","LAMINAR"))</f>
        <v/>
      </c>
      <c r="I44" s="86" t="str">
        <f>IF(Table4[[#This Row],[Segment]]="","",INDEX(Data!C41:C55,MATCH(Table4[Material],Data!B41:B55,0)))</f>
        <v/>
      </c>
      <c r="J44" s="89" t="str">
        <f>IF(Table4[[#This Row],[ε (m)]]="","",Table4[[#This Row],[ε (m)]]/(CONVERT(Table4[[#This Row],[Diameter (in)]],"in","m")))</f>
        <v/>
      </c>
      <c r="K44" s="96" t="str">
        <f>IF(Table4[[#This Row],[Regime]]="LAMINAR",16/Table4[[#This Row],[Teynold''s Number]],"-")</f>
        <v>-</v>
      </c>
      <c r="L44" s="86"/>
      <c r="M44" s="97" t="str">
        <f>IF(Table4[[#This Row],[Regime]]="TURBULENT",(((-4*LOG10(Table4[[#This Row],[ε/D]]/3.7+1.256/(Table4[[#This Row],[Teynold''s Number]]*SQRT(Table4[[#This Row],[f turbulent (guess)]]))))^-1)^2),"")</f>
        <v/>
      </c>
      <c r="N44" s="91" t="str">
        <f>IF(Table4[[#This Row],[f turbulent]]="","",Table4[[#This Row],[f turbulent (guess)]]-Table4[[#This Row],[f turbulent]])</f>
        <v/>
      </c>
      <c r="O44" s="87">
        <f>IF(Table4[[#This Row],[Segment]]="",0,IF(C45="",0,IF(C45&lt;=Table4[[#This Row],[Diameter (in)]],0,1-(D44/D45))))</f>
        <v>0</v>
      </c>
      <c r="P44" s="92" t="str">
        <f>IF(Table4[[#This Row],[Segment]]="","",IF(C44&gt;C45,"",IF(C45="",0.55,(0.55*(1-D45/D44)))))</f>
        <v/>
      </c>
      <c r="Q4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4" s="92" t="str">
        <f>IF(Table4[[#This Row],[Segment]]="","",IF(Table4[[#This Row],[Kexpansion]]="","0",((Table4[[#This Row],[Velocity (m/s)]]^2)/2)*Table4[[#This Row],[Kexpansion]]))</f>
        <v/>
      </c>
      <c r="S44" s="92" t="str">
        <f>IF(Table4[[#This Row],[Segment]]="","",IF(Table4[[#This Row],[Kcontraction]]="","0",((Table4[[#This Row],[Velocity (m/s)]]^2)/2)*Table4[[#This Row],[Kcontraction]]))</f>
        <v/>
      </c>
      <c r="T44" s="89" t="str">
        <f>IF(Table4[[#This Row],[Segment]]="","",SUMIF($Y$7:$Y$2000,Table4[[#This Row],[Segment]],$AD$7:$AD$2000))</f>
        <v/>
      </c>
      <c r="U44" s="95" t="str">
        <f>IF(Table4[[#This Row],[Segment]]="","",Table4[[#This Row],[Hfriction (J/kg)]]+Table4[[#This Row],[Hexpansions (J/kg)]]+Table4[[#This Row],[Hcontractions (J/kg)]]+Table4[[#This Row],[Hf (J/kg)]])</f>
        <v/>
      </c>
      <c r="V44" s="95" t="str">
        <f>IF(Table4[[#This Row],[Segment]]="","",Table4[[#This Row],[Total Friction Loss (J/kg)]]*Table3[Density (kg/m3)])</f>
        <v/>
      </c>
      <c r="W44" s="95" t="str">
        <f>IF(Table4[[#This Row],[Segment]]="","",Table4[[#This Row],[Total Pressure Drop (Pa)]]/1000)</f>
        <v/>
      </c>
      <c r="Y44" s="82" t="str">
        <f>IF('Set Up'!D267="","",'Set Up'!D267)</f>
        <v/>
      </c>
      <c r="Z44" s="82" t="str">
        <f>IF('Set Up'!E267="","",'Set Up'!E267)</f>
        <v/>
      </c>
      <c r="AA44" s="82" t="str">
        <f>IF('Set Up'!F267="","",'Set Up'!F267)</f>
        <v/>
      </c>
      <c r="AB44" s="82" t="str">
        <f>IF('Set Up'!G267="","",'Set Up'!G267)</f>
        <v/>
      </c>
      <c r="AC44" s="82" t="str">
        <f t="array" ref="AC44">IF(Y44="","",INDEX(Data!$G$4:$G$51,MATCH(Table7[[#This Row],[Fitting]]&amp;Table7[[#This Row],[Fitting Subtype]],Data!$E$4:$E$51&amp;Data!$F$4:$F$51,0)))</f>
        <v/>
      </c>
      <c r="AD44" s="89" t="str">
        <f>IF(Table7[[#This Row],[Segment]]="","",Table7[[#This Row],[Quantity]]*Table7[[#This Row],[Kf]]*(((INDEX(Table4[Velocity (m/s)],MATCH(Table7[[#This Row],[Segment]],Table4[Segment],0)))^2)/2))</f>
        <v/>
      </c>
      <c r="AF44" s="82" t="str">
        <f>Table4[[#This Row],[Segment]]</f>
        <v/>
      </c>
      <c r="AG44" s="75"/>
      <c r="AH44" s="82" t="str">
        <f>IF(Table5[[#This Row],[Segment]]="","",AG44-Table4[[#This Row],[Total Pressure Drop (kPa)]])</f>
        <v/>
      </c>
    </row>
    <row r="45" spans="1:34" x14ac:dyDescent="0.25">
      <c r="A45" s="95" t="str">
        <f>IF('Set Up'!A42="","",'Set Up'!A42)</f>
        <v/>
      </c>
      <c r="B45" s="75" t="s">
        <v>81</v>
      </c>
      <c r="C45" s="85"/>
      <c r="D45" s="86" t="str">
        <f>IF(Table4[[#This Row],[Diameter (in)]]="","",(((CONVERT(Table4[[#This Row],[Diameter (in)]],"in","m"))/2)^2)*PI())</f>
        <v/>
      </c>
      <c r="E45" s="87" t="str">
        <f>IF(Table4[[#This Row],[Area (m2)]]="","",$D$4/Table4[[#This Row],[Area (m2)]])</f>
        <v/>
      </c>
      <c r="F45" s="85">
        <f t="shared" si="0"/>
        <v>4.6951999999999998</v>
      </c>
      <c r="G45" s="88" t="str">
        <f>IF(Table4[[#This Row],[Segment]]="","",(CONVERT(Table4[[#This Row],[Diameter (in)]],"in","m")*$B$4*Table4[[#This Row],[Velocity (m/s)]])/$C$4)</f>
        <v/>
      </c>
      <c r="H45" s="96" t="str">
        <f>IF(Table4[[#This Row],[Segment]]="","",IF(Table4[[#This Row],[Teynold''s Number]]&gt;4000,"TURBULENT","LAMINAR"))</f>
        <v/>
      </c>
      <c r="I45" s="86" t="str">
        <f>IF(Table4[[#This Row],[Segment]]="","",INDEX(Data!C42:C56,MATCH(Table4[Material],Data!B42:B56,0)))</f>
        <v/>
      </c>
      <c r="J45" s="89" t="str">
        <f>IF(Table4[[#This Row],[ε (m)]]="","",Table4[[#This Row],[ε (m)]]/(CONVERT(Table4[[#This Row],[Diameter (in)]],"in","m")))</f>
        <v/>
      </c>
      <c r="K45" s="96" t="str">
        <f>IF(Table4[[#This Row],[Regime]]="LAMINAR",16/Table4[[#This Row],[Teynold''s Number]],"-")</f>
        <v>-</v>
      </c>
      <c r="L45" s="86"/>
      <c r="M45" s="97" t="str">
        <f>IF(Table4[[#This Row],[Regime]]="TURBULENT",(((-4*LOG10(Table4[[#This Row],[ε/D]]/3.7+1.256/(Table4[[#This Row],[Teynold''s Number]]*SQRT(Table4[[#This Row],[f turbulent (guess)]]))))^-1)^2),"")</f>
        <v/>
      </c>
      <c r="N45" s="91" t="str">
        <f>IF(Table4[[#This Row],[f turbulent]]="","",Table4[[#This Row],[f turbulent (guess)]]-Table4[[#This Row],[f turbulent]])</f>
        <v/>
      </c>
      <c r="O45" s="87">
        <f>IF(Table4[[#This Row],[Segment]]="",0,IF(C46="",0,IF(C46&lt;=Table4[[#This Row],[Diameter (in)]],0,1-(D45/D46))))</f>
        <v>0</v>
      </c>
      <c r="P45" s="92" t="str">
        <f>IF(Table4[[#This Row],[Segment]]="","",IF(C45&gt;C46,"",IF(C46="",0.55,(0.55*(1-D46/D45)))))</f>
        <v/>
      </c>
      <c r="Q4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5" s="92" t="str">
        <f>IF(Table4[[#This Row],[Segment]]="","",IF(Table4[[#This Row],[Kexpansion]]="","0",((Table4[[#This Row],[Velocity (m/s)]]^2)/2)*Table4[[#This Row],[Kexpansion]]))</f>
        <v/>
      </c>
      <c r="S45" s="92" t="str">
        <f>IF(Table4[[#This Row],[Segment]]="","",IF(Table4[[#This Row],[Kcontraction]]="","0",((Table4[[#This Row],[Velocity (m/s)]]^2)/2)*Table4[[#This Row],[Kcontraction]]))</f>
        <v/>
      </c>
      <c r="T45" s="89" t="str">
        <f>IF(Table4[[#This Row],[Segment]]="","",SUMIF($Y$7:$Y$2000,Table4[[#This Row],[Segment]],$AD$7:$AD$2000))</f>
        <v/>
      </c>
      <c r="U45" s="95" t="str">
        <f>IF(Table4[[#This Row],[Segment]]="","",Table4[[#This Row],[Hfriction (J/kg)]]+Table4[[#This Row],[Hexpansions (J/kg)]]+Table4[[#This Row],[Hcontractions (J/kg)]]+Table4[[#This Row],[Hf (J/kg)]])</f>
        <v/>
      </c>
      <c r="V45" s="95" t="str">
        <f>IF(Table4[[#This Row],[Segment]]="","",Table4[[#This Row],[Total Friction Loss (J/kg)]]*Table3[Density (kg/m3)])</f>
        <v/>
      </c>
      <c r="W45" s="95" t="str">
        <f>IF(Table4[[#This Row],[Segment]]="","",Table4[[#This Row],[Total Pressure Drop (Pa)]]/1000)</f>
        <v/>
      </c>
      <c r="Y45" s="82" t="str">
        <f>IF('Set Up'!D268="","",'Set Up'!D268)</f>
        <v/>
      </c>
      <c r="Z45" s="82" t="str">
        <f>IF('Set Up'!E268="","",'Set Up'!E268)</f>
        <v/>
      </c>
      <c r="AA45" s="82" t="str">
        <f>IF('Set Up'!F268="","",'Set Up'!F268)</f>
        <v/>
      </c>
      <c r="AB45" s="82" t="str">
        <f>IF('Set Up'!G268="","",'Set Up'!G268)</f>
        <v/>
      </c>
      <c r="AC45" s="82" t="str">
        <f t="array" ref="AC45">IF(Y45="","",INDEX(Data!$G$4:$G$51,MATCH(Table7[[#This Row],[Fitting]]&amp;Table7[[#This Row],[Fitting Subtype]],Data!$E$4:$E$51&amp;Data!$F$4:$F$51,0)))</f>
        <v/>
      </c>
      <c r="AD45" s="89" t="str">
        <f>IF(Table7[[#This Row],[Segment]]="","",Table7[[#This Row],[Quantity]]*Table7[[#This Row],[Kf]]*(((INDEX(Table4[Velocity (m/s)],MATCH(Table7[[#This Row],[Segment]],Table4[Segment],0)))^2)/2))</f>
        <v/>
      </c>
      <c r="AF45" s="82" t="str">
        <f>Table4[[#This Row],[Segment]]</f>
        <v/>
      </c>
      <c r="AG45" s="75"/>
      <c r="AH45" s="82" t="str">
        <f>IF(Table5[[#This Row],[Segment]]="","",AG45-Table4[[#This Row],[Total Pressure Drop (kPa)]])</f>
        <v/>
      </c>
    </row>
    <row r="46" spans="1:34" x14ac:dyDescent="0.25">
      <c r="A46" s="95" t="str">
        <f>IF('Set Up'!A43="","",'Set Up'!A43)</f>
        <v/>
      </c>
      <c r="B46" s="75" t="s">
        <v>81</v>
      </c>
      <c r="C46" s="85"/>
      <c r="D46" s="86" t="str">
        <f>IF(Table4[[#This Row],[Diameter (in)]]="","",(((CONVERT(Table4[[#This Row],[Diameter (in)]],"in","m"))/2)^2)*PI())</f>
        <v/>
      </c>
      <c r="E46" s="87" t="str">
        <f>IF(Table4[[#This Row],[Area (m2)]]="","",$D$4/Table4[[#This Row],[Area (m2)]])</f>
        <v/>
      </c>
      <c r="F46" s="85">
        <f t="shared" si="0"/>
        <v>4.6951999999999998</v>
      </c>
      <c r="G46" s="88" t="str">
        <f>IF(Table4[[#This Row],[Segment]]="","",(CONVERT(Table4[[#This Row],[Diameter (in)]],"in","m")*$B$4*Table4[[#This Row],[Velocity (m/s)]])/$C$4)</f>
        <v/>
      </c>
      <c r="H46" s="96" t="str">
        <f>IF(Table4[[#This Row],[Segment]]="","",IF(Table4[[#This Row],[Teynold''s Number]]&gt;4000,"TURBULENT","LAMINAR"))</f>
        <v/>
      </c>
      <c r="I46" s="86" t="str">
        <f>IF(Table4[[#This Row],[Segment]]="","",INDEX(Data!C43:C57,MATCH(Table4[Material],Data!B43:B57,0)))</f>
        <v/>
      </c>
      <c r="J46" s="89" t="str">
        <f>IF(Table4[[#This Row],[ε (m)]]="","",Table4[[#This Row],[ε (m)]]/(CONVERT(Table4[[#This Row],[Diameter (in)]],"in","m")))</f>
        <v/>
      </c>
      <c r="K46" s="96" t="str">
        <f>IF(Table4[[#This Row],[Regime]]="LAMINAR",16/Table4[[#This Row],[Teynold''s Number]],"-")</f>
        <v>-</v>
      </c>
      <c r="L46" s="86"/>
      <c r="M46" s="97" t="str">
        <f>IF(Table4[[#This Row],[Regime]]="TURBULENT",(((-4*LOG10(Table4[[#This Row],[ε/D]]/3.7+1.256/(Table4[[#This Row],[Teynold''s Number]]*SQRT(Table4[[#This Row],[f turbulent (guess)]]))))^-1)^2),"")</f>
        <v/>
      </c>
      <c r="N46" s="91" t="str">
        <f>IF(Table4[[#This Row],[f turbulent]]="","",Table4[[#This Row],[f turbulent (guess)]]-Table4[[#This Row],[f turbulent]])</f>
        <v/>
      </c>
      <c r="O46" s="87">
        <f>IF(Table4[[#This Row],[Segment]]="",0,IF(C47="",0,IF(C47&lt;=Table4[[#This Row],[Diameter (in)]],0,1-(D46/D47))))</f>
        <v>0</v>
      </c>
      <c r="P46" s="92" t="str">
        <f>IF(Table4[[#This Row],[Segment]]="","",IF(C46&gt;C47,"",IF(C47="",0.55,(0.55*(1-D47/D46)))))</f>
        <v/>
      </c>
      <c r="Q4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6" s="92" t="str">
        <f>IF(Table4[[#This Row],[Segment]]="","",IF(Table4[[#This Row],[Kexpansion]]="","0",((Table4[[#This Row],[Velocity (m/s)]]^2)/2)*Table4[[#This Row],[Kexpansion]]))</f>
        <v/>
      </c>
      <c r="S46" s="92" t="str">
        <f>IF(Table4[[#This Row],[Segment]]="","",IF(Table4[[#This Row],[Kcontraction]]="","0",((Table4[[#This Row],[Velocity (m/s)]]^2)/2)*Table4[[#This Row],[Kcontraction]]))</f>
        <v/>
      </c>
      <c r="T46" s="89" t="str">
        <f>IF(Table4[[#This Row],[Segment]]="","",SUMIF($Y$7:$Y$2000,Table4[[#This Row],[Segment]],$AD$7:$AD$2000))</f>
        <v/>
      </c>
      <c r="U46" s="95" t="str">
        <f>IF(Table4[[#This Row],[Segment]]="","",Table4[[#This Row],[Hfriction (J/kg)]]+Table4[[#This Row],[Hexpansions (J/kg)]]+Table4[[#This Row],[Hcontractions (J/kg)]]+Table4[[#This Row],[Hf (J/kg)]])</f>
        <v/>
      </c>
      <c r="V46" s="95" t="str">
        <f>IF(Table4[[#This Row],[Segment]]="","",Table4[[#This Row],[Total Friction Loss (J/kg)]]*Table3[Density (kg/m3)])</f>
        <v/>
      </c>
      <c r="W46" s="95" t="str">
        <f>IF(Table4[[#This Row],[Segment]]="","",Table4[[#This Row],[Total Pressure Drop (Pa)]]/1000)</f>
        <v/>
      </c>
      <c r="Y46" s="82" t="str">
        <f>IF('Set Up'!D269="","",'Set Up'!D269)</f>
        <v/>
      </c>
      <c r="Z46" s="82" t="str">
        <f>IF('Set Up'!E269="","",'Set Up'!E269)</f>
        <v/>
      </c>
      <c r="AA46" s="82" t="str">
        <f>IF('Set Up'!F269="","",'Set Up'!F269)</f>
        <v/>
      </c>
      <c r="AB46" s="82" t="str">
        <f>IF('Set Up'!G269="","",'Set Up'!G269)</f>
        <v/>
      </c>
      <c r="AC46" s="82" t="str">
        <f t="array" ref="AC46">IF(Y46="","",INDEX(Data!$G$4:$G$51,MATCH(Table7[[#This Row],[Fitting]]&amp;Table7[[#This Row],[Fitting Subtype]],Data!$E$4:$E$51&amp;Data!$F$4:$F$51,0)))</f>
        <v/>
      </c>
      <c r="AD46" s="89" t="str">
        <f>IF(Table7[[#This Row],[Segment]]="","",Table7[[#This Row],[Quantity]]*Table7[[#This Row],[Kf]]*(((INDEX(Table4[Velocity (m/s)],MATCH(Table7[[#This Row],[Segment]],Table4[Segment],0)))^2)/2))</f>
        <v/>
      </c>
      <c r="AF46" s="82" t="str">
        <f>Table4[[#This Row],[Segment]]</f>
        <v/>
      </c>
      <c r="AG46" s="75"/>
      <c r="AH46" s="82" t="str">
        <f>IF(Table5[[#This Row],[Segment]]="","",AG46-Table4[[#This Row],[Total Pressure Drop (kPa)]])</f>
        <v/>
      </c>
    </row>
    <row r="47" spans="1:34" x14ac:dyDescent="0.25">
      <c r="A47" s="95" t="str">
        <f>IF('Set Up'!A44="","",'Set Up'!A44)</f>
        <v/>
      </c>
      <c r="B47" s="75" t="s">
        <v>81</v>
      </c>
      <c r="C47" s="85"/>
      <c r="D47" s="86" t="str">
        <f>IF(Table4[[#This Row],[Diameter (in)]]="","",(((CONVERT(Table4[[#This Row],[Diameter (in)]],"in","m"))/2)^2)*PI())</f>
        <v/>
      </c>
      <c r="E47" s="87" t="str">
        <f>IF(Table4[[#This Row],[Area (m2)]]="","",$D$4/Table4[[#This Row],[Area (m2)]])</f>
        <v/>
      </c>
      <c r="F47" s="85">
        <f t="shared" si="0"/>
        <v>4.6951999999999998</v>
      </c>
      <c r="G47" s="88" t="str">
        <f>IF(Table4[[#This Row],[Segment]]="","",(CONVERT(Table4[[#This Row],[Diameter (in)]],"in","m")*$B$4*Table4[[#This Row],[Velocity (m/s)]])/$C$4)</f>
        <v/>
      </c>
      <c r="H47" s="96" t="str">
        <f>IF(Table4[[#This Row],[Segment]]="","",IF(Table4[[#This Row],[Teynold''s Number]]&gt;4000,"TURBULENT","LAMINAR"))</f>
        <v/>
      </c>
      <c r="I47" s="86" t="str">
        <f>IF(Table4[[#This Row],[Segment]]="","",INDEX(Data!C44:C58,MATCH(Table4[Material],Data!B44:B58,0)))</f>
        <v/>
      </c>
      <c r="J47" s="89" t="str">
        <f>IF(Table4[[#This Row],[ε (m)]]="","",Table4[[#This Row],[ε (m)]]/(CONVERT(Table4[[#This Row],[Diameter (in)]],"in","m")))</f>
        <v/>
      </c>
      <c r="K47" s="96" t="str">
        <f>IF(Table4[[#This Row],[Regime]]="LAMINAR",16/Table4[[#This Row],[Teynold''s Number]],"-")</f>
        <v>-</v>
      </c>
      <c r="L47" s="86"/>
      <c r="M47" s="97" t="str">
        <f>IF(Table4[[#This Row],[Regime]]="TURBULENT",(((-4*LOG10(Table4[[#This Row],[ε/D]]/3.7+1.256/(Table4[[#This Row],[Teynold''s Number]]*SQRT(Table4[[#This Row],[f turbulent (guess)]]))))^-1)^2),"")</f>
        <v/>
      </c>
      <c r="N47" s="91" t="str">
        <f>IF(Table4[[#This Row],[f turbulent]]="","",Table4[[#This Row],[f turbulent (guess)]]-Table4[[#This Row],[f turbulent]])</f>
        <v/>
      </c>
      <c r="O47" s="87">
        <f>IF(Table4[[#This Row],[Segment]]="",0,IF(C48="",0,IF(C48&lt;=Table4[[#This Row],[Diameter (in)]],0,1-(D47/D48))))</f>
        <v>0</v>
      </c>
      <c r="P47" s="92" t="str">
        <f>IF(Table4[[#This Row],[Segment]]="","",IF(C47&gt;C48,"",IF(C48="",0.55,(0.55*(1-D48/D47)))))</f>
        <v/>
      </c>
      <c r="Q4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7" s="92" t="str">
        <f>IF(Table4[[#This Row],[Segment]]="","",IF(Table4[[#This Row],[Kexpansion]]="","0",((Table4[[#This Row],[Velocity (m/s)]]^2)/2)*Table4[[#This Row],[Kexpansion]]))</f>
        <v/>
      </c>
      <c r="S47" s="92" t="str">
        <f>IF(Table4[[#This Row],[Segment]]="","",IF(Table4[[#This Row],[Kcontraction]]="","0",((Table4[[#This Row],[Velocity (m/s)]]^2)/2)*Table4[[#This Row],[Kcontraction]]))</f>
        <v/>
      </c>
      <c r="T47" s="89" t="str">
        <f>IF(Table4[[#This Row],[Segment]]="","",SUMIF($Y$7:$Y$2000,Table4[[#This Row],[Segment]],$AD$7:$AD$2000))</f>
        <v/>
      </c>
      <c r="U47" s="95" t="str">
        <f>IF(Table4[[#This Row],[Segment]]="","",Table4[[#This Row],[Hfriction (J/kg)]]+Table4[[#This Row],[Hexpansions (J/kg)]]+Table4[[#This Row],[Hcontractions (J/kg)]]+Table4[[#This Row],[Hf (J/kg)]])</f>
        <v/>
      </c>
      <c r="V47" s="95" t="str">
        <f>IF(Table4[[#This Row],[Segment]]="","",Table4[[#This Row],[Total Friction Loss (J/kg)]]*Table3[Density (kg/m3)])</f>
        <v/>
      </c>
      <c r="W47" s="95" t="str">
        <f>IF(Table4[[#This Row],[Segment]]="","",Table4[[#This Row],[Total Pressure Drop (Pa)]]/1000)</f>
        <v/>
      </c>
      <c r="Y47" s="82" t="str">
        <f>IF('Set Up'!D270="","",'Set Up'!D270)</f>
        <v/>
      </c>
      <c r="Z47" s="82" t="str">
        <f>IF('Set Up'!E270="","",'Set Up'!E270)</f>
        <v/>
      </c>
      <c r="AA47" s="82" t="str">
        <f>IF('Set Up'!F270="","",'Set Up'!F270)</f>
        <v/>
      </c>
      <c r="AB47" s="82" t="str">
        <f>IF('Set Up'!G270="","",'Set Up'!G270)</f>
        <v/>
      </c>
      <c r="AC47" s="82" t="str">
        <f t="array" ref="AC47">IF(Y47="","",INDEX(Data!$G$4:$G$51,MATCH(Table7[[#This Row],[Fitting]]&amp;Table7[[#This Row],[Fitting Subtype]],Data!$E$4:$E$51&amp;Data!$F$4:$F$51,0)))</f>
        <v/>
      </c>
      <c r="AD47" s="89" t="str">
        <f>IF(Table7[[#This Row],[Segment]]="","",Table7[[#This Row],[Quantity]]*Table7[[#This Row],[Kf]]*(((INDEX(Table4[Velocity (m/s)],MATCH(Table7[[#This Row],[Segment]],Table4[Segment],0)))^2)/2))</f>
        <v/>
      </c>
      <c r="AF47" s="82" t="str">
        <f>Table4[[#This Row],[Segment]]</f>
        <v/>
      </c>
      <c r="AG47" s="75"/>
      <c r="AH47" s="82" t="str">
        <f>IF(Table5[[#This Row],[Segment]]="","",AG47-Table4[[#This Row],[Total Pressure Drop (kPa)]])</f>
        <v/>
      </c>
    </row>
    <row r="48" spans="1:34" x14ac:dyDescent="0.25">
      <c r="A48" s="95" t="str">
        <f>IF('Set Up'!A45="","",'Set Up'!A45)</f>
        <v/>
      </c>
      <c r="B48" s="75" t="s">
        <v>81</v>
      </c>
      <c r="C48" s="85"/>
      <c r="D48" s="86" t="str">
        <f>IF(Table4[[#This Row],[Diameter (in)]]="","",(((CONVERT(Table4[[#This Row],[Diameter (in)]],"in","m"))/2)^2)*PI())</f>
        <v/>
      </c>
      <c r="E48" s="87" t="str">
        <f>IF(Table4[[#This Row],[Area (m2)]]="","",$D$4/Table4[[#This Row],[Area (m2)]])</f>
        <v/>
      </c>
      <c r="F48" s="85">
        <f t="shared" si="0"/>
        <v>4.6951999999999998</v>
      </c>
      <c r="G48" s="88" t="str">
        <f>IF(Table4[[#This Row],[Segment]]="","",(CONVERT(Table4[[#This Row],[Diameter (in)]],"in","m")*$B$4*Table4[[#This Row],[Velocity (m/s)]])/$C$4)</f>
        <v/>
      </c>
      <c r="H48" s="96" t="str">
        <f>IF(Table4[[#This Row],[Segment]]="","",IF(Table4[[#This Row],[Teynold''s Number]]&gt;4000,"TURBULENT","LAMINAR"))</f>
        <v/>
      </c>
      <c r="I48" s="86" t="str">
        <f>IF(Table4[[#This Row],[Segment]]="","",INDEX(Data!C45:C59,MATCH(Table4[Material],Data!B45:B59,0)))</f>
        <v/>
      </c>
      <c r="J48" s="89" t="str">
        <f>IF(Table4[[#This Row],[ε (m)]]="","",Table4[[#This Row],[ε (m)]]/(CONVERT(Table4[[#This Row],[Diameter (in)]],"in","m")))</f>
        <v/>
      </c>
      <c r="K48" s="96" t="str">
        <f>IF(Table4[[#This Row],[Regime]]="LAMINAR",16/Table4[[#This Row],[Teynold''s Number]],"-")</f>
        <v>-</v>
      </c>
      <c r="L48" s="86"/>
      <c r="M48" s="97" t="str">
        <f>IF(Table4[[#This Row],[Regime]]="TURBULENT",(((-4*LOG10(Table4[[#This Row],[ε/D]]/3.7+1.256/(Table4[[#This Row],[Teynold''s Number]]*SQRT(Table4[[#This Row],[f turbulent (guess)]]))))^-1)^2),"")</f>
        <v/>
      </c>
      <c r="N48" s="91" t="str">
        <f>IF(Table4[[#This Row],[f turbulent]]="","",Table4[[#This Row],[f turbulent (guess)]]-Table4[[#This Row],[f turbulent]])</f>
        <v/>
      </c>
      <c r="O48" s="87">
        <f>IF(Table4[[#This Row],[Segment]]="",0,IF(C49="",0,IF(C49&lt;=Table4[[#This Row],[Diameter (in)]],0,1-(D48/D49))))</f>
        <v>0</v>
      </c>
      <c r="P48" s="92" t="str">
        <f>IF(Table4[[#This Row],[Segment]]="","",IF(C48&gt;C49,"",IF(C49="",0.55,(0.55*(1-D49/D48)))))</f>
        <v/>
      </c>
      <c r="Q4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8" s="92" t="str">
        <f>IF(Table4[[#This Row],[Segment]]="","",IF(Table4[[#This Row],[Kexpansion]]="","0",((Table4[[#This Row],[Velocity (m/s)]]^2)/2)*Table4[[#This Row],[Kexpansion]]))</f>
        <v/>
      </c>
      <c r="S48" s="92" t="str">
        <f>IF(Table4[[#This Row],[Segment]]="","",IF(Table4[[#This Row],[Kcontraction]]="","0",((Table4[[#This Row],[Velocity (m/s)]]^2)/2)*Table4[[#This Row],[Kcontraction]]))</f>
        <v/>
      </c>
      <c r="T48" s="89" t="str">
        <f>IF(Table4[[#This Row],[Segment]]="","",SUMIF($Y$7:$Y$2000,Table4[[#This Row],[Segment]],$AD$7:$AD$2000))</f>
        <v/>
      </c>
      <c r="U48" s="95" t="str">
        <f>IF(Table4[[#This Row],[Segment]]="","",Table4[[#This Row],[Hfriction (J/kg)]]+Table4[[#This Row],[Hexpansions (J/kg)]]+Table4[[#This Row],[Hcontractions (J/kg)]]+Table4[[#This Row],[Hf (J/kg)]])</f>
        <v/>
      </c>
      <c r="V48" s="95" t="str">
        <f>IF(Table4[[#This Row],[Segment]]="","",Table4[[#This Row],[Total Friction Loss (J/kg)]]*Table3[Density (kg/m3)])</f>
        <v/>
      </c>
      <c r="W48" s="95" t="str">
        <f>IF(Table4[[#This Row],[Segment]]="","",Table4[[#This Row],[Total Pressure Drop (Pa)]]/1000)</f>
        <v/>
      </c>
      <c r="Y48" s="82" t="str">
        <f>IF('Set Up'!D271="","",'Set Up'!D271)</f>
        <v/>
      </c>
      <c r="Z48" s="82" t="str">
        <f>IF('Set Up'!E271="","",'Set Up'!E271)</f>
        <v/>
      </c>
      <c r="AA48" s="82" t="str">
        <f>IF('Set Up'!F271="","",'Set Up'!F271)</f>
        <v/>
      </c>
      <c r="AB48" s="82" t="str">
        <f>IF('Set Up'!G271="","",'Set Up'!G271)</f>
        <v/>
      </c>
      <c r="AC48" s="82" t="str">
        <f t="array" ref="AC48">IF(Y48="","",INDEX(Data!$G$4:$G$51,MATCH(Table7[[#This Row],[Fitting]]&amp;Table7[[#This Row],[Fitting Subtype]],Data!$E$4:$E$51&amp;Data!$F$4:$F$51,0)))</f>
        <v/>
      </c>
      <c r="AD48" s="89" t="str">
        <f>IF(Table7[[#This Row],[Segment]]="","",Table7[[#This Row],[Quantity]]*Table7[[#This Row],[Kf]]*(((INDEX(Table4[Velocity (m/s)],MATCH(Table7[[#This Row],[Segment]],Table4[Segment],0)))^2)/2))</f>
        <v/>
      </c>
      <c r="AF48" s="82" t="str">
        <f>Table4[[#This Row],[Segment]]</f>
        <v/>
      </c>
      <c r="AG48" s="75"/>
      <c r="AH48" s="82" t="str">
        <f>IF(Table5[[#This Row],[Segment]]="","",AG48-Table4[[#This Row],[Total Pressure Drop (kPa)]])</f>
        <v/>
      </c>
    </row>
    <row r="49" spans="1:34" x14ac:dyDescent="0.25">
      <c r="A49" s="95" t="str">
        <f>IF('Set Up'!A46="","",'Set Up'!A46)</f>
        <v/>
      </c>
      <c r="B49" s="75" t="s">
        <v>81</v>
      </c>
      <c r="C49" s="85"/>
      <c r="D49" s="86" t="str">
        <f>IF(Table4[[#This Row],[Diameter (in)]]="","",(((CONVERT(Table4[[#This Row],[Diameter (in)]],"in","m"))/2)^2)*PI())</f>
        <v/>
      </c>
      <c r="E49" s="87" t="str">
        <f>IF(Table4[[#This Row],[Area (m2)]]="","",$D$4/Table4[[#This Row],[Area (m2)]])</f>
        <v/>
      </c>
      <c r="F49" s="85">
        <f t="shared" si="0"/>
        <v>4.6951999999999998</v>
      </c>
      <c r="G49" s="88" t="str">
        <f>IF(Table4[[#This Row],[Segment]]="","",(CONVERT(Table4[[#This Row],[Diameter (in)]],"in","m")*$B$4*Table4[[#This Row],[Velocity (m/s)]])/$C$4)</f>
        <v/>
      </c>
      <c r="H49" s="96" t="str">
        <f>IF(Table4[[#This Row],[Segment]]="","",IF(Table4[[#This Row],[Teynold''s Number]]&gt;4000,"TURBULENT","LAMINAR"))</f>
        <v/>
      </c>
      <c r="I49" s="86" t="str">
        <f>IF(Table4[[#This Row],[Segment]]="","",INDEX(Data!C46:C60,MATCH(Table4[Material],Data!B46:B60,0)))</f>
        <v/>
      </c>
      <c r="J49" s="89" t="str">
        <f>IF(Table4[[#This Row],[ε (m)]]="","",Table4[[#This Row],[ε (m)]]/(CONVERT(Table4[[#This Row],[Diameter (in)]],"in","m")))</f>
        <v/>
      </c>
      <c r="K49" s="96" t="str">
        <f>IF(Table4[[#This Row],[Regime]]="LAMINAR",16/Table4[[#This Row],[Teynold''s Number]],"-")</f>
        <v>-</v>
      </c>
      <c r="L49" s="86"/>
      <c r="M49" s="97" t="str">
        <f>IF(Table4[[#This Row],[Regime]]="TURBULENT",(((-4*LOG10(Table4[[#This Row],[ε/D]]/3.7+1.256/(Table4[[#This Row],[Teynold''s Number]]*SQRT(Table4[[#This Row],[f turbulent (guess)]]))))^-1)^2),"")</f>
        <v/>
      </c>
      <c r="N49" s="91" t="str">
        <f>IF(Table4[[#This Row],[f turbulent]]="","",Table4[[#This Row],[f turbulent (guess)]]-Table4[[#This Row],[f turbulent]])</f>
        <v/>
      </c>
      <c r="O49" s="87">
        <f>IF(Table4[[#This Row],[Segment]]="",0,IF(C50="",0,IF(C50&lt;=Table4[[#This Row],[Diameter (in)]],0,1-(D49/D50))))</f>
        <v>0</v>
      </c>
      <c r="P49" s="92" t="str">
        <f>IF(Table4[[#This Row],[Segment]]="","",IF(C49&gt;C50,"",IF(C50="",0.55,(0.55*(1-D50/D49)))))</f>
        <v/>
      </c>
      <c r="Q4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9" s="92" t="str">
        <f>IF(Table4[[#This Row],[Segment]]="","",IF(Table4[[#This Row],[Kexpansion]]="","0",((Table4[[#This Row],[Velocity (m/s)]]^2)/2)*Table4[[#This Row],[Kexpansion]]))</f>
        <v/>
      </c>
      <c r="S49" s="92" t="str">
        <f>IF(Table4[[#This Row],[Segment]]="","",IF(Table4[[#This Row],[Kcontraction]]="","0",((Table4[[#This Row],[Velocity (m/s)]]^2)/2)*Table4[[#This Row],[Kcontraction]]))</f>
        <v/>
      </c>
      <c r="T49" s="89" t="str">
        <f>IF(Table4[[#This Row],[Segment]]="","",SUMIF($Y$7:$Y$2000,Table4[[#This Row],[Segment]],$AD$7:$AD$2000))</f>
        <v/>
      </c>
      <c r="U49" s="95" t="str">
        <f>IF(Table4[[#This Row],[Segment]]="","",Table4[[#This Row],[Hfriction (J/kg)]]+Table4[[#This Row],[Hexpansions (J/kg)]]+Table4[[#This Row],[Hcontractions (J/kg)]]+Table4[[#This Row],[Hf (J/kg)]])</f>
        <v/>
      </c>
      <c r="V49" s="95" t="str">
        <f>IF(Table4[[#This Row],[Segment]]="","",Table4[[#This Row],[Total Friction Loss (J/kg)]]*Table3[Density (kg/m3)])</f>
        <v/>
      </c>
      <c r="W49" s="95" t="str">
        <f>IF(Table4[[#This Row],[Segment]]="","",Table4[[#This Row],[Total Pressure Drop (Pa)]]/1000)</f>
        <v/>
      </c>
      <c r="Y49" s="82" t="str">
        <f>IF('Set Up'!D272="","",'Set Up'!D272)</f>
        <v/>
      </c>
      <c r="Z49" s="82" t="str">
        <f>IF('Set Up'!E272="","",'Set Up'!E272)</f>
        <v/>
      </c>
      <c r="AA49" s="82" t="str">
        <f>IF('Set Up'!F272="","",'Set Up'!F272)</f>
        <v/>
      </c>
      <c r="AB49" s="82" t="str">
        <f>IF('Set Up'!G272="","",'Set Up'!G272)</f>
        <v/>
      </c>
      <c r="AC49" s="82" t="str">
        <f t="array" ref="AC49">IF(Y49="","",INDEX(Data!$G$4:$G$51,MATCH(Table7[[#This Row],[Fitting]]&amp;Table7[[#This Row],[Fitting Subtype]],Data!$E$4:$E$51&amp;Data!$F$4:$F$51,0)))</f>
        <v/>
      </c>
      <c r="AD49" s="89" t="str">
        <f>IF(Table7[[#This Row],[Segment]]="","",Table7[[#This Row],[Quantity]]*Table7[[#This Row],[Kf]]*(((INDEX(Table4[Velocity (m/s)],MATCH(Table7[[#This Row],[Segment]],Table4[Segment],0)))^2)/2))</f>
        <v/>
      </c>
      <c r="AF49" s="82" t="str">
        <f>Table4[[#This Row],[Segment]]</f>
        <v/>
      </c>
      <c r="AG49" s="75"/>
      <c r="AH49" s="82" t="str">
        <f>IF(Table5[[#This Row],[Segment]]="","",AG49-Table4[[#This Row],[Total Pressure Drop (kPa)]])</f>
        <v/>
      </c>
    </row>
    <row r="50" spans="1:34" x14ac:dyDescent="0.25">
      <c r="A50" s="95" t="str">
        <f>IF('Set Up'!A47="","",'Set Up'!A47)</f>
        <v/>
      </c>
      <c r="B50" s="75" t="s">
        <v>81</v>
      </c>
      <c r="C50" s="85"/>
      <c r="D50" s="86" t="str">
        <f>IF(Table4[[#This Row],[Diameter (in)]]="","",(((CONVERT(Table4[[#This Row],[Diameter (in)]],"in","m"))/2)^2)*PI())</f>
        <v/>
      </c>
      <c r="E50" s="87" t="str">
        <f>IF(Table4[[#This Row],[Area (m2)]]="","",$D$4/Table4[[#This Row],[Area (m2)]])</f>
        <v/>
      </c>
      <c r="F50" s="85">
        <f t="shared" si="0"/>
        <v>4.6951999999999998</v>
      </c>
      <c r="G50" s="88" t="str">
        <f>IF(Table4[[#This Row],[Segment]]="","",(CONVERT(Table4[[#This Row],[Diameter (in)]],"in","m")*$B$4*Table4[[#This Row],[Velocity (m/s)]])/$C$4)</f>
        <v/>
      </c>
      <c r="H50" s="96" t="str">
        <f>IF(Table4[[#This Row],[Segment]]="","",IF(Table4[[#This Row],[Teynold''s Number]]&gt;4000,"TURBULENT","LAMINAR"))</f>
        <v/>
      </c>
      <c r="I50" s="86" t="str">
        <f>IF(Table4[[#This Row],[Segment]]="","",INDEX(Data!C47:C61,MATCH(Table4[Material],Data!B47:B61,0)))</f>
        <v/>
      </c>
      <c r="J50" s="89" t="str">
        <f>IF(Table4[[#This Row],[ε (m)]]="","",Table4[[#This Row],[ε (m)]]/(CONVERT(Table4[[#This Row],[Diameter (in)]],"in","m")))</f>
        <v/>
      </c>
      <c r="K50" s="96" t="str">
        <f>IF(Table4[[#This Row],[Regime]]="LAMINAR",16/Table4[[#This Row],[Teynold''s Number]],"-")</f>
        <v>-</v>
      </c>
      <c r="L50" s="86"/>
      <c r="M50" s="97" t="str">
        <f>IF(Table4[[#This Row],[Regime]]="TURBULENT",(((-4*LOG10(Table4[[#This Row],[ε/D]]/3.7+1.256/(Table4[[#This Row],[Teynold''s Number]]*SQRT(Table4[[#This Row],[f turbulent (guess)]]))))^-1)^2),"")</f>
        <v/>
      </c>
      <c r="N50" s="91" t="str">
        <f>IF(Table4[[#This Row],[f turbulent]]="","",Table4[[#This Row],[f turbulent (guess)]]-Table4[[#This Row],[f turbulent]])</f>
        <v/>
      </c>
      <c r="O50" s="87">
        <f>IF(Table4[[#This Row],[Segment]]="",0,IF(C51="",0,IF(C51&lt;=Table4[[#This Row],[Diameter (in)]],0,1-(D50/D51))))</f>
        <v>0</v>
      </c>
      <c r="P50" s="92" t="str">
        <f>IF(Table4[[#This Row],[Segment]]="","",IF(C50&gt;C51,"",IF(C51="",0.55,(0.55*(1-D51/D50)))))</f>
        <v/>
      </c>
      <c r="Q5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0" s="92" t="str">
        <f>IF(Table4[[#This Row],[Segment]]="","",IF(Table4[[#This Row],[Kexpansion]]="","0",((Table4[[#This Row],[Velocity (m/s)]]^2)/2)*Table4[[#This Row],[Kexpansion]]))</f>
        <v/>
      </c>
      <c r="S50" s="92" t="str">
        <f>IF(Table4[[#This Row],[Segment]]="","",IF(Table4[[#This Row],[Kcontraction]]="","0",((Table4[[#This Row],[Velocity (m/s)]]^2)/2)*Table4[[#This Row],[Kcontraction]]))</f>
        <v/>
      </c>
      <c r="T50" s="89" t="str">
        <f>IF(Table4[[#This Row],[Segment]]="","",SUMIF($Y$7:$Y$2000,Table4[[#This Row],[Segment]],$AD$7:$AD$2000))</f>
        <v/>
      </c>
      <c r="U50" s="95" t="str">
        <f>IF(Table4[[#This Row],[Segment]]="","",Table4[[#This Row],[Hfriction (J/kg)]]+Table4[[#This Row],[Hexpansions (J/kg)]]+Table4[[#This Row],[Hcontractions (J/kg)]]+Table4[[#This Row],[Hf (J/kg)]])</f>
        <v/>
      </c>
      <c r="V50" s="95" t="str">
        <f>IF(Table4[[#This Row],[Segment]]="","",Table4[[#This Row],[Total Friction Loss (J/kg)]]*Table3[Density (kg/m3)])</f>
        <v/>
      </c>
      <c r="W50" s="95" t="str">
        <f>IF(Table4[[#This Row],[Segment]]="","",Table4[[#This Row],[Total Pressure Drop (Pa)]]/1000)</f>
        <v/>
      </c>
      <c r="Y50" s="82" t="str">
        <f>IF('Set Up'!D273="","",'Set Up'!D273)</f>
        <v/>
      </c>
      <c r="Z50" s="82" t="str">
        <f>IF('Set Up'!E273="","",'Set Up'!E273)</f>
        <v/>
      </c>
      <c r="AA50" s="82" t="str">
        <f>IF('Set Up'!F273="","",'Set Up'!F273)</f>
        <v/>
      </c>
      <c r="AB50" s="82" t="str">
        <f>IF('Set Up'!G273="","",'Set Up'!G273)</f>
        <v/>
      </c>
      <c r="AC50" s="82" t="str">
        <f t="array" ref="AC50">IF(Y50="","",INDEX(Data!$G$4:$G$51,MATCH(Table7[[#This Row],[Fitting]]&amp;Table7[[#This Row],[Fitting Subtype]],Data!$E$4:$E$51&amp;Data!$F$4:$F$51,0)))</f>
        <v/>
      </c>
      <c r="AD50" s="89" t="str">
        <f>IF(Table7[[#This Row],[Segment]]="","",Table7[[#This Row],[Quantity]]*Table7[[#This Row],[Kf]]*(((INDEX(Table4[Velocity (m/s)],MATCH(Table7[[#This Row],[Segment]],Table4[Segment],0)))^2)/2))</f>
        <v/>
      </c>
      <c r="AF50" s="82" t="str">
        <f>Table4[[#This Row],[Segment]]</f>
        <v/>
      </c>
      <c r="AG50" s="75"/>
      <c r="AH50" s="82" t="str">
        <f>IF(Table5[[#This Row],[Segment]]="","",AG50-Table4[[#This Row],[Total Pressure Drop (kPa)]])</f>
        <v/>
      </c>
    </row>
    <row r="51" spans="1:34" x14ac:dyDescent="0.25">
      <c r="A51" s="95" t="str">
        <f>IF('Set Up'!A48="","",'Set Up'!A48)</f>
        <v/>
      </c>
      <c r="B51" s="75" t="s">
        <v>81</v>
      </c>
      <c r="C51" s="85"/>
      <c r="D51" s="86" t="str">
        <f>IF(Table4[[#This Row],[Diameter (in)]]="","",(((CONVERT(Table4[[#This Row],[Diameter (in)]],"in","m"))/2)^2)*PI())</f>
        <v/>
      </c>
      <c r="E51" s="87" t="str">
        <f>IF(Table4[[#This Row],[Area (m2)]]="","",$D$4/Table4[[#This Row],[Area (m2)]])</f>
        <v/>
      </c>
      <c r="F51" s="85">
        <f t="shared" si="0"/>
        <v>4.6951999999999998</v>
      </c>
      <c r="G51" s="88" t="str">
        <f>IF(Table4[[#This Row],[Segment]]="","",(CONVERT(Table4[[#This Row],[Diameter (in)]],"in","m")*$B$4*Table4[[#This Row],[Velocity (m/s)]])/$C$4)</f>
        <v/>
      </c>
      <c r="H51" s="96" t="str">
        <f>IF(Table4[[#This Row],[Segment]]="","",IF(Table4[[#This Row],[Teynold''s Number]]&gt;4000,"TURBULENT","LAMINAR"))</f>
        <v/>
      </c>
      <c r="I51" s="86" t="str">
        <f>IF(Table4[[#This Row],[Segment]]="","",INDEX(Data!C48:C62,MATCH(Table4[Material],Data!B48:B62,0)))</f>
        <v/>
      </c>
      <c r="J51" s="89" t="str">
        <f>IF(Table4[[#This Row],[ε (m)]]="","",Table4[[#This Row],[ε (m)]]/(CONVERT(Table4[[#This Row],[Diameter (in)]],"in","m")))</f>
        <v/>
      </c>
      <c r="K51" s="96" t="str">
        <f>IF(Table4[[#This Row],[Regime]]="LAMINAR",16/Table4[[#This Row],[Teynold''s Number]],"-")</f>
        <v>-</v>
      </c>
      <c r="L51" s="86"/>
      <c r="M51" s="97" t="str">
        <f>IF(Table4[[#This Row],[Regime]]="TURBULENT",(((-4*LOG10(Table4[[#This Row],[ε/D]]/3.7+1.256/(Table4[[#This Row],[Teynold''s Number]]*SQRT(Table4[[#This Row],[f turbulent (guess)]]))))^-1)^2),"")</f>
        <v/>
      </c>
      <c r="N51" s="91" t="str">
        <f>IF(Table4[[#This Row],[f turbulent]]="","",Table4[[#This Row],[f turbulent (guess)]]-Table4[[#This Row],[f turbulent]])</f>
        <v/>
      </c>
      <c r="O51" s="87">
        <f>IF(Table4[[#This Row],[Segment]]="",0,IF(C52="",0,IF(C52&lt;=Table4[[#This Row],[Diameter (in)]],0,1-(D51/D52))))</f>
        <v>0</v>
      </c>
      <c r="P51" s="92" t="str">
        <f>IF(Table4[[#This Row],[Segment]]="","",IF(C51&gt;C52,"",IF(C52="",0.55,(0.55*(1-D52/D51)))))</f>
        <v/>
      </c>
      <c r="Q5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1" s="92" t="str">
        <f>IF(Table4[[#This Row],[Segment]]="","",IF(Table4[[#This Row],[Kexpansion]]="","0",((Table4[[#This Row],[Velocity (m/s)]]^2)/2)*Table4[[#This Row],[Kexpansion]]))</f>
        <v/>
      </c>
      <c r="S51" s="92" t="str">
        <f>IF(Table4[[#This Row],[Segment]]="","",IF(Table4[[#This Row],[Kcontraction]]="","0",((Table4[[#This Row],[Velocity (m/s)]]^2)/2)*Table4[[#This Row],[Kcontraction]]))</f>
        <v/>
      </c>
      <c r="T51" s="89" t="str">
        <f>IF(Table4[[#This Row],[Segment]]="","",SUMIF($Y$7:$Y$2000,Table4[[#This Row],[Segment]],$AD$7:$AD$2000))</f>
        <v/>
      </c>
      <c r="U51" s="95" t="str">
        <f>IF(Table4[[#This Row],[Segment]]="","",Table4[[#This Row],[Hfriction (J/kg)]]+Table4[[#This Row],[Hexpansions (J/kg)]]+Table4[[#This Row],[Hcontractions (J/kg)]]+Table4[[#This Row],[Hf (J/kg)]])</f>
        <v/>
      </c>
      <c r="V51" s="95" t="str">
        <f>IF(Table4[[#This Row],[Segment]]="","",Table4[[#This Row],[Total Friction Loss (J/kg)]]*Table3[Density (kg/m3)])</f>
        <v/>
      </c>
      <c r="W51" s="95" t="str">
        <f>IF(Table4[[#This Row],[Segment]]="","",Table4[[#This Row],[Total Pressure Drop (Pa)]]/1000)</f>
        <v/>
      </c>
      <c r="Y51" s="82" t="str">
        <f>IF('Set Up'!D274="","",'Set Up'!D274)</f>
        <v/>
      </c>
      <c r="Z51" s="82" t="str">
        <f>IF('Set Up'!E274="","",'Set Up'!E274)</f>
        <v/>
      </c>
      <c r="AA51" s="82" t="str">
        <f>IF('Set Up'!F274="","",'Set Up'!F274)</f>
        <v/>
      </c>
      <c r="AB51" s="82" t="str">
        <f>IF('Set Up'!G274="","",'Set Up'!G274)</f>
        <v/>
      </c>
      <c r="AC51" s="82" t="str">
        <f t="array" ref="AC51">IF(Y51="","",INDEX(Data!$G$4:$G$51,MATCH(Table7[[#This Row],[Fitting]]&amp;Table7[[#This Row],[Fitting Subtype]],Data!$E$4:$E$51&amp;Data!$F$4:$F$51,0)))</f>
        <v/>
      </c>
      <c r="AD51" s="89" t="str">
        <f>IF(Table7[[#This Row],[Segment]]="","",Table7[[#This Row],[Quantity]]*Table7[[#This Row],[Kf]]*(((INDEX(Table4[Velocity (m/s)],MATCH(Table7[[#This Row],[Segment]],Table4[Segment],0)))^2)/2))</f>
        <v/>
      </c>
      <c r="AF51" s="82" t="str">
        <f>Table4[[#This Row],[Segment]]</f>
        <v/>
      </c>
      <c r="AG51" s="75"/>
      <c r="AH51" s="82" t="str">
        <f>IF(Table5[[#This Row],[Segment]]="","",AG51-Table4[[#This Row],[Total Pressure Drop (kPa)]])</f>
        <v/>
      </c>
    </row>
    <row r="52" spans="1:34" x14ac:dyDescent="0.25">
      <c r="A52" s="95" t="str">
        <f>IF('Set Up'!A49="","",'Set Up'!A49)</f>
        <v/>
      </c>
      <c r="B52" s="75" t="s">
        <v>81</v>
      </c>
      <c r="C52" s="85"/>
      <c r="D52" s="86" t="str">
        <f>IF(Table4[[#This Row],[Diameter (in)]]="","",(((CONVERT(Table4[[#This Row],[Diameter (in)]],"in","m"))/2)^2)*PI())</f>
        <v/>
      </c>
      <c r="E52" s="87" t="str">
        <f>IF(Table4[[#This Row],[Area (m2)]]="","",$D$4/Table4[[#This Row],[Area (m2)]])</f>
        <v/>
      </c>
      <c r="F52" s="85">
        <f t="shared" si="0"/>
        <v>4.6951999999999998</v>
      </c>
      <c r="G52" s="88" t="str">
        <f>IF(Table4[[#This Row],[Segment]]="","",(CONVERT(Table4[[#This Row],[Diameter (in)]],"in","m")*$B$4*Table4[[#This Row],[Velocity (m/s)]])/$C$4)</f>
        <v/>
      </c>
      <c r="H52" s="96" t="str">
        <f>IF(Table4[[#This Row],[Segment]]="","",IF(Table4[[#This Row],[Teynold''s Number]]&gt;4000,"TURBULENT","LAMINAR"))</f>
        <v/>
      </c>
      <c r="I52" s="86" t="str">
        <f>IF(Table4[[#This Row],[Segment]]="","",INDEX(Data!C49:C63,MATCH(Table4[Material],Data!B49:B63,0)))</f>
        <v/>
      </c>
      <c r="J52" s="89" t="str">
        <f>IF(Table4[[#This Row],[ε (m)]]="","",Table4[[#This Row],[ε (m)]]/(CONVERT(Table4[[#This Row],[Diameter (in)]],"in","m")))</f>
        <v/>
      </c>
      <c r="K52" s="96" t="str">
        <f>IF(Table4[[#This Row],[Regime]]="LAMINAR",16/Table4[[#This Row],[Teynold''s Number]],"-")</f>
        <v>-</v>
      </c>
      <c r="L52" s="86"/>
      <c r="M52" s="97" t="str">
        <f>IF(Table4[[#This Row],[Regime]]="TURBULENT",(((-4*LOG10(Table4[[#This Row],[ε/D]]/3.7+1.256/(Table4[[#This Row],[Teynold''s Number]]*SQRT(Table4[[#This Row],[f turbulent (guess)]]))))^-1)^2),"")</f>
        <v/>
      </c>
      <c r="N52" s="91" t="str">
        <f>IF(Table4[[#This Row],[f turbulent]]="","",Table4[[#This Row],[f turbulent (guess)]]-Table4[[#This Row],[f turbulent]])</f>
        <v/>
      </c>
      <c r="O52" s="87">
        <f>IF(Table4[[#This Row],[Segment]]="",0,IF(C53="",0,IF(C53&lt;=Table4[[#This Row],[Diameter (in)]],0,1-(D52/D53))))</f>
        <v>0</v>
      </c>
      <c r="P52" s="92" t="str">
        <f>IF(Table4[[#This Row],[Segment]]="","",IF(C52&gt;C53,"",IF(C53="",0.55,(0.55*(1-D53/D52)))))</f>
        <v/>
      </c>
      <c r="Q5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2" s="92" t="str">
        <f>IF(Table4[[#This Row],[Segment]]="","",IF(Table4[[#This Row],[Kexpansion]]="","0",((Table4[[#This Row],[Velocity (m/s)]]^2)/2)*Table4[[#This Row],[Kexpansion]]))</f>
        <v/>
      </c>
      <c r="S52" s="92" t="str">
        <f>IF(Table4[[#This Row],[Segment]]="","",IF(Table4[[#This Row],[Kcontraction]]="","0",((Table4[[#This Row],[Velocity (m/s)]]^2)/2)*Table4[[#This Row],[Kcontraction]]))</f>
        <v/>
      </c>
      <c r="T52" s="89" t="str">
        <f>IF(Table4[[#This Row],[Segment]]="","",SUMIF($Y$7:$Y$2000,Table4[[#This Row],[Segment]],$AD$7:$AD$2000))</f>
        <v/>
      </c>
      <c r="U52" s="95" t="str">
        <f>IF(Table4[[#This Row],[Segment]]="","",Table4[[#This Row],[Hfriction (J/kg)]]+Table4[[#This Row],[Hexpansions (J/kg)]]+Table4[[#This Row],[Hcontractions (J/kg)]]+Table4[[#This Row],[Hf (J/kg)]])</f>
        <v/>
      </c>
      <c r="V52" s="95" t="str">
        <f>IF(Table4[[#This Row],[Segment]]="","",Table4[[#This Row],[Total Friction Loss (J/kg)]]*Table3[Density (kg/m3)])</f>
        <v/>
      </c>
      <c r="W52" s="95" t="str">
        <f>IF(Table4[[#This Row],[Segment]]="","",Table4[[#This Row],[Total Pressure Drop (Pa)]]/1000)</f>
        <v/>
      </c>
      <c r="Y52" s="82" t="str">
        <f>IF('Set Up'!D275="","",'Set Up'!D275)</f>
        <v/>
      </c>
      <c r="Z52" s="82" t="str">
        <f>IF('Set Up'!E275="","",'Set Up'!E275)</f>
        <v/>
      </c>
      <c r="AA52" s="82" t="str">
        <f>IF('Set Up'!F275="","",'Set Up'!F275)</f>
        <v/>
      </c>
      <c r="AB52" s="82" t="str">
        <f>IF('Set Up'!G275="","",'Set Up'!G275)</f>
        <v/>
      </c>
      <c r="AC52" s="82" t="str">
        <f t="array" ref="AC52">IF(Y52="","",INDEX(Data!$G$4:$G$51,MATCH(Table7[[#This Row],[Fitting]]&amp;Table7[[#This Row],[Fitting Subtype]],Data!$E$4:$E$51&amp;Data!$F$4:$F$51,0)))</f>
        <v/>
      </c>
      <c r="AD52" s="89" t="str">
        <f>IF(Table7[[#This Row],[Segment]]="","",Table7[[#This Row],[Quantity]]*Table7[[#This Row],[Kf]]*(((INDEX(Table4[Velocity (m/s)],MATCH(Table7[[#This Row],[Segment]],Table4[Segment],0)))^2)/2))</f>
        <v/>
      </c>
      <c r="AF52" s="82" t="str">
        <f>Table4[[#This Row],[Segment]]</f>
        <v/>
      </c>
      <c r="AG52" s="75"/>
      <c r="AH52" s="82" t="str">
        <f>IF(Table5[[#This Row],[Segment]]="","",AG52-Table4[[#This Row],[Total Pressure Drop (kPa)]])</f>
        <v/>
      </c>
    </row>
    <row r="53" spans="1:34" x14ac:dyDescent="0.25">
      <c r="A53" s="95" t="str">
        <f>IF('Set Up'!A50="","",'Set Up'!A50)</f>
        <v/>
      </c>
      <c r="B53" s="75" t="s">
        <v>81</v>
      </c>
      <c r="C53" s="85"/>
      <c r="D53" s="86" t="str">
        <f>IF(Table4[[#This Row],[Diameter (in)]]="","",(((CONVERT(Table4[[#This Row],[Diameter (in)]],"in","m"))/2)^2)*PI())</f>
        <v/>
      </c>
      <c r="E53" s="87" t="str">
        <f>IF(Table4[[#This Row],[Area (m2)]]="","",$D$4/Table4[[#This Row],[Area (m2)]])</f>
        <v/>
      </c>
      <c r="F53" s="85">
        <f t="shared" si="0"/>
        <v>4.6951999999999998</v>
      </c>
      <c r="G53" s="88" t="str">
        <f>IF(Table4[[#This Row],[Segment]]="","",(CONVERT(Table4[[#This Row],[Diameter (in)]],"in","m")*$B$4*Table4[[#This Row],[Velocity (m/s)]])/$C$4)</f>
        <v/>
      </c>
      <c r="H53" s="96" t="str">
        <f>IF(Table4[[#This Row],[Segment]]="","",IF(Table4[[#This Row],[Teynold''s Number]]&gt;4000,"TURBULENT","LAMINAR"))</f>
        <v/>
      </c>
      <c r="I53" s="86" t="str">
        <f>IF(Table4[[#This Row],[Segment]]="","",INDEX(Data!C50:C64,MATCH(Table4[Material],Data!B50:B64,0)))</f>
        <v/>
      </c>
      <c r="J53" s="89" t="str">
        <f>IF(Table4[[#This Row],[ε (m)]]="","",Table4[[#This Row],[ε (m)]]/(CONVERT(Table4[[#This Row],[Diameter (in)]],"in","m")))</f>
        <v/>
      </c>
      <c r="K53" s="96" t="str">
        <f>IF(Table4[[#This Row],[Regime]]="LAMINAR",16/Table4[[#This Row],[Teynold''s Number]],"-")</f>
        <v>-</v>
      </c>
      <c r="L53" s="86"/>
      <c r="M53" s="97" t="str">
        <f>IF(Table4[[#This Row],[Regime]]="TURBULENT",(((-4*LOG10(Table4[[#This Row],[ε/D]]/3.7+1.256/(Table4[[#This Row],[Teynold''s Number]]*SQRT(Table4[[#This Row],[f turbulent (guess)]]))))^-1)^2),"")</f>
        <v/>
      </c>
      <c r="N53" s="91" t="str">
        <f>IF(Table4[[#This Row],[f turbulent]]="","",Table4[[#This Row],[f turbulent (guess)]]-Table4[[#This Row],[f turbulent]])</f>
        <v/>
      </c>
      <c r="O53" s="87">
        <f>IF(Table4[[#This Row],[Segment]]="",0,IF(C54="",0,IF(C54&lt;=Table4[[#This Row],[Diameter (in)]],0,1-(D53/D54))))</f>
        <v>0</v>
      </c>
      <c r="P53" s="92" t="str">
        <f>IF(Table4[[#This Row],[Segment]]="","",IF(C53&gt;C54,"",IF(C54="",0.55,(0.55*(1-D54/D53)))))</f>
        <v/>
      </c>
      <c r="Q5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3" s="92" t="str">
        <f>IF(Table4[[#This Row],[Segment]]="","",IF(Table4[[#This Row],[Kexpansion]]="","0",((Table4[[#This Row],[Velocity (m/s)]]^2)/2)*Table4[[#This Row],[Kexpansion]]))</f>
        <v/>
      </c>
      <c r="S53" s="92" t="str">
        <f>IF(Table4[[#This Row],[Segment]]="","",IF(Table4[[#This Row],[Kcontraction]]="","0",((Table4[[#This Row],[Velocity (m/s)]]^2)/2)*Table4[[#This Row],[Kcontraction]]))</f>
        <v/>
      </c>
      <c r="T53" s="89" t="str">
        <f>IF(Table4[[#This Row],[Segment]]="","",SUMIF($Y$7:$Y$2000,Table4[[#This Row],[Segment]],$AD$7:$AD$2000))</f>
        <v/>
      </c>
      <c r="U53" s="95" t="str">
        <f>IF(Table4[[#This Row],[Segment]]="","",Table4[[#This Row],[Hfriction (J/kg)]]+Table4[[#This Row],[Hexpansions (J/kg)]]+Table4[[#This Row],[Hcontractions (J/kg)]]+Table4[[#This Row],[Hf (J/kg)]])</f>
        <v/>
      </c>
      <c r="V53" s="95" t="str">
        <f>IF(Table4[[#This Row],[Segment]]="","",Table4[[#This Row],[Total Friction Loss (J/kg)]]*Table3[Density (kg/m3)])</f>
        <v/>
      </c>
      <c r="W53" s="95" t="str">
        <f>IF(Table4[[#This Row],[Segment]]="","",Table4[[#This Row],[Total Pressure Drop (Pa)]]/1000)</f>
        <v/>
      </c>
      <c r="Y53" s="82" t="str">
        <f>IF('Set Up'!D276="","",'Set Up'!D276)</f>
        <v/>
      </c>
      <c r="Z53" s="82" t="str">
        <f>IF('Set Up'!E276="","",'Set Up'!E276)</f>
        <v/>
      </c>
      <c r="AA53" s="82" t="str">
        <f>IF('Set Up'!F276="","",'Set Up'!F276)</f>
        <v/>
      </c>
      <c r="AB53" s="82" t="str">
        <f>IF('Set Up'!G276="","",'Set Up'!G276)</f>
        <v/>
      </c>
      <c r="AC53" s="82" t="str">
        <f t="array" ref="AC53">IF(Y53="","",INDEX(Data!$G$4:$G$51,MATCH(Table7[[#This Row],[Fitting]]&amp;Table7[[#This Row],[Fitting Subtype]],Data!$E$4:$E$51&amp;Data!$F$4:$F$51,0)))</f>
        <v/>
      </c>
      <c r="AD53" s="89" t="str">
        <f>IF(Table7[[#This Row],[Segment]]="","",Table7[[#This Row],[Quantity]]*Table7[[#This Row],[Kf]]*(((INDEX(Table4[Velocity (m/s)],MATCH(Table7[[#This Row],[Segment]],Table4[Segment],0)))^2)/2))</f>
        <v/>
      </c>
      <c r="AF53" s="82" t="str">
        <f>Table4[[#This Row],[Segment]]</f>
        <v/>
      </c>
      <c r="AG53" s="75"/>
      <c r="AH53" s="82" t="str">
        <f>IF(Table5[[#This Row],[Segment]]="","",AG53-Table4[[#This Row],[Total Pressure Drop (kPa)]])</f>
        <v/>
      </c>
    </row>
    <row r="54" spans="1:34" x14ac:dyDescent="0.25">
      <c r="A54" s="95" t="str">
        <f>IF('Set Up'!A51="","",'Set Up'!A51)</f>
        <v/>
      </c>
      <c r="B54" s="75" t="s">
        <v>81</v>
      </c>
      <c r="C54" s="85"/>
      <c r="D54" s="86" t="str">
        <f>IF(Table4[[#This Row],[Diameter (in)]]="","",(((CONVERT(Table4[[#This Row],[Diameter (in)]],"in","m"))/2)^2)*PI())</f>
        <v/>
      </c>
      <c r="E54" s="87" t="str">
        <f>IF(Table4[[#This Row],[Area (m2)]]="","",$D$4/Table4[[#This Row],[Area (m2)]])</f>
        <v/>
      </c>
      <c r="F54" s="85">
        <f t="shared" si="0"/>
        <v>4.6951999999999998</v>
      </c>
      <c r="G54" s="88" t="str">
        <f>IF(Table4[[#This Row],[Segment]]="","",(CONVERT(Table4[[#This Row],[Diameter (in)]],"in","m")*$B$4*Table4[[#This Row],[Velocity (m/s)]])/$C$4)</f>
        <v/>
      </c>
      <c r="H54" s="96" t="str">
        <f>IF(Table4[[#This Row],[Segment]]="","",IF(Table4[[#This Row],[Teynold''s Number]]&gt;4000,"TURBULENT","LAMINAR"))</f>
        <v/>
      </c>
      <c r="I54" s="86" t="str">
        <f>IF(Table4[[#This Row],[Segment]]="","",INDEX(Data!C51:C65,MATCH(Table4[Material],Data!B51:B65,0)))</f>
        <v/>
      </c>
      <c r="J54" s="89" t="str">
        <f>IF(Table4[[#This Row],[ε (m)]]="","",Table4[[#This Row],[ε (m)]]/(CONVERT(Table4[[#This Row],[Diameter (in)]],"in","m")))</f>
        <v/>
      </c>
      <c r="K54" s="96" t="str">
        <f>IF(Table4[[#This Row],[Regime]]="LAMINAR",16/Table4[[#This Row],[Teynold''s Number]],"-")</f>
        <v>-</v>
      </c>
      <c r="L54" s="86"/>
      <c r="M54" s="97" t="str">
        <f>IF(Table4[[#This Row],[Regime]]="TURBULENT",(((-4*LOG10(Table4[[#This Row],[ε/D]]/3.7+1.256/(Table4[[#This Row],[Teynold''s Number]]*SQRT(Table4[[#This Row],[f turbulent (guess)]]))))^-1)^2),"")</f>
        <v/>
      </c>
      <c r="N54" s="91" t="str">
        <f>IF(Table4[[#This Row],[f turbulent]]="","",Table4[[#This Row],[f turbulent (guess)]]-Table4[[#This Row],[f turbulent]])</f>
        <v/>
      </c>
      <c r="O54" s="87">
        <f>IF(Table4[[#This Row],[Segment]]="",0,IF(C55="",0,IF(C55&lt;=Table4[[#This Row],[Diameter (in)]],0,1-(D54/D55))))</f>
        <v>0</v>
      </c>
      <c r="P54" s="92" t="str">
        <f>IF(Table4[[#This Row],[Segment]]="","",IF(C54&gt;C55,"",IF(C55="",0.55,(0.55*(1-D55/D54)))))</f>
        <v/>
      </c>
      <c r="Q5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4" s="92" t="str">
        <f>IF(Table4[[#This Row],[Segment]]="","",IF(Table4[[#This Row],[Kexpansion]]="","0",((Table4[[#This Row],[Velocity (m/s)]]^2)/2)*Table4[[#This Row],[Kexpansion]]))</f>
        <v/>
      </c>
      <c r="S54" s="92" t="str">
        <f>IF(Table4[[#This Row],[Segment]]="","",IF(Table4[[#This Row],[Kcontraction]]="","0",((Table4[[#This Row],[Velocity (m/s)]]^2)/2)*Table4[[#This Row],[Kcontraction]]))</f>
        <v/>
      </c>
      <c r="T54" s="89" t="str">
        <f>IF(Table4[[#This Row],[Segment]]="","",SUMIF($Y$7:$Y$2000,Table4[[#This Row],[Segment]],$AD$7:$AD$2000))</f>
        <v/>
      </c>
      <c r="U54" s="95" t="str">
        <f>IF(Table4[[#This Row],[Segment]]="","",Table4[[#This Row],[Hfriction (J/kg)]]+Table4[[#This Row],[Hexpansions (J/kg)]]+Table4[[#This Row],[Hcontractions (J/kg)]]+Table4[[#This Row],[Hf (J/kg)]])</f>
        <v/>
      </c>
      <c r="V54" s="95" t="str">
        <f>IF(Table4[[#This Row],[Segment]]="","",Table4[[#This Row],[Total Friction Loss (J/kg)]]*Table3[Density (kg/m3)])</f>
        <v/>
      </c>
      <c r="W54" s="95" t="str">
        <f>IF(Table4[[#This Row],[Segment]]="","",Table4[[#This Row],[Total Pressure Drop (Pa)]]/1000)</f>
        <v/>
      </c>
      <c r="Y54" s="82" t="str">
        <f>IF('Set Up'!D277="","",'Set Up'!D277)</f>
        <v/>
      </c>
      <c r="Z54" s="82" t="str">
        <f>IF('Set Up'!E277="","",'Set Up'!E277)</f>
        <v/>
      </c>
      <c r="AA54" s="82" t="str">
        <f>IF('Set Up'!F277="","",'Set Up'!F277)</f>
        <v/>
      </c>
      <c r="AB54" s="82" t="str">
        <f>IF('Set Up'!G277="","",'Set Up'!G277)</f>
        <v/>
      </c>
      <c r="AC54" s="82" t="str">
        <f t="array" ref="AC54">IF(Y54="","",INDEX(Data!$G$4:$G$51,MATCH(Table7[[#This Row],[Fitting]]&amp;Table7[[#This Row],[Fitting Subtype]],Data!$E$4:$E$51&amp;Data!$F$4:$F$51,0)))</f>
        <v/>
      </c>
      <c r="AD54" s="89" t="str">
        <f>IF(Table7[[#This Row],[Segment]]="","",Table7[[#This Row],[Quantity]]*Table7[[#This Row],[Kf]]*(((INDEX(Table4[Velocity (m/s)],MATCH(Table7[[#This Row],[Segment]],Table4[Segment],0)))^2)/2))</f>
        <v/>
      </c>
      <c r="AF54" s="82" t="str">
        <f>Table4[[#This Row],[Segment]]</f>
        <v/>
      </c>
      <c r="AG54" s="75"/>
      <c r="AH54" s="82" t="str">
        <f>IF(Table5[[#This Row],[Segment]]="","",AG54-Table4[[#This Row],[Total Pressure Drop (kPa)]])</f>
        <v/>
      </c>
    </row>
    <row r="55" spans="1:34" x14ac:dyDescent="0.25">
      <c r="A55" s="95" t="str">
        <f>IF('Set Up'!A52="","",'Set Up'!A52)</f>
        <v/>
      </c>
      <c r="B55" s="75" t="s">
        <v>81</v>
      </c>
      <c r="C55" s="85"/>
      <c r="D55" s="86" t="str">
        <f>IF(Table4[[#This Row],[Diameter (in)]]="","",(((CONVERT(Table4[[#This Row],[Diameter (in)]],"in","m"))/2)^2)*PI())</f>
        <v/>
      </c>
      <c r="E55" s="87" t="str">
        <f>IF(Table4[[#This Row],[Area (m2)]]="","",$D$4/Table4[[#This Row],[Area (m2)]])</f>
        <v/>
      </c>
      <c r="F55" s="85">
        <f t="shared" si="0"/>
        <v>4.6951999999999998</v>
      </c>
      <c r="G55" s="88" t="str">
        <f>IF(Table4[[#This Row],[Segment]]="","",(CONVERT(Table4[[#This Row],[Diameter (in)]],"in","m")*$B$4*Table4[[#This Row],[Velocity (m/s)]])/$C$4)</f>
        <v/>
      </c>
      <c r="H55" s="96" t="str">
        <f>IF(Table4[[#This Row],[Segment]]="","",IF(Table4[[#This Row],[Teynold''s Number]]&gt;4000,"TURBULENT","LAMINAR"))</f>
        <v/>
      </c>
      <c r="I55" s="86" t="str">
        <f>IF(Table4[[#This Row],[Segment]]="","",INDEX(Data!C52:C66,MATCH(Table4[Material],Data!B52:B66,0)))</f>
        <v/>
      </c>
      <c r="J55" s="89" t="str">
        <f>IF(Table4[[#This Row],[ε (m)]]="","",Table4[[#This Row],[ε (m)]]/(CONVERT(Table4[[#This Row],[Diameter (in)]],"in","m")))</f>
        <v/>
      </c>
      <c r="K55" s="96" t="str">
        <f>IF(Table4[[#This Row],[Regime]]="LAMINAR",16/Table4[[#This Row],[Teynold''s Number]],"-")</f>
        <v>-</v>
      </c>
      <c r="L55" s="86"/>
      <c r="M55" s="97" t="str">
        <f>IF(Table4[[#This Row],[Regime]]="TURBULENT",(((-4*LOG10(Table4[[#This Row],[ε/D]]/3.7+1.256/(Table4[[#This Row],[Teynold''s Number]]*SQRT(Table4[[#This Row],[f turbulent (guess)]]))))^-1)^2),"")</f>
        <v/>
      </c>
      <c r="N55" s="91" t="str">
        <f>IF(Table4[[#This Row],[f turbulent]]="","",Table4[[#This Row],[f turbulent (guess)]]-Table4[[#This Row],[f turbulent]])</f>
        <v/>
      </c>
      <c r="O55" s="87">
        <f>IF(Table4[[#This Row],[Segment]]="",0,IF(C56="",0,IF(C56&lt;=Table4[[#This Row],[Diameter (in)]],0,1-(D55/D56))))</f>
        <v>0</v>
      </c>
      <c r="P55" s="92" t="str">
        <f>IF(Table4[[#This Row],[Segment]]="","",IF(C55&gt;C56,"",IF(C56="",0.55,(0.55*(1-D56/D55)))))</f>
        <v/>
      </c>
      <c r="Q5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5" s="92" t="str">
        <f>IF(Table4[[#This Row],[Segment]]="","",IF(Table4[[#This Row],[Kexpansion]]="","0",((Table4[[#This Row],[Velocity (m/s)]]^2)/2)*Table4[[#This Row],[Kexpansion]]))</f>
        <v/>
      </c>
      <c r="S55" s="92" t="str">
        <f>IF(Table4[[#This Row],[Segment]]="","",IF(Table4[[#This Row],[Kcontraction]]="","0",((Table4[[#This Row],[Velocity (m/s)]]^2)/2)*Table4[[#This Row],[Kcontraction]]))</f>
        <v/>
      </c>
      <c r="T55" s="89" t="str">
        <f>IF(Table4[[#This Row],[Segment]]="","",SUMIF($Y$7:$Y$2000,Table4[[#This Row],[Segment]],$AD$7:$AD$2000))</f>
        <v/>
      </c>
      <c r="U55" s="95" t="str">
        <f>IF(Table4[[#This Row],[Segment]]="","",Table4[[#This Row],[Hfriction (J/kg)]]+Table4[[#This Row],[Hexpansions (J/kg)]]+Table4[[#This Row],[Hcontractions (J/kg)]]+Table4[[#This Row],[Hf (J/kg)]])</f>
        <v/>
      </c>
      <c r="V55" s="95" t="str">
        <f>IF(Table4[[#This Row],[Segment]]="","",Table4[[#This Row],[Total Friction Loss (J/kg)]]*Table3[Density (kg/m3)])</f>
        <v/>
      </c>
      <c r="W55" s="95" t="str">
        <f>IF(Table4[[#This Row],[Segment]]="","",Table4[[#This Row],[Total Pressure Drop (Pa)]]/1000)</f>
        <v/>
      </c>
      <c r="Y55" s="82" t="str">
        <f>IF('Set Up'!D278="","",'Set Up'!D278)</f>
        <v/>
      </c>
      <c r="Z55" s="82" t="str">
        <f>IF('Set Up'!E278="","",'Set Up'!E278)</f>
        <v/>
      </c>
      <c r="AA55" s="82" t="str">
        <f>IF('Set Up'!F278="","",'Set Up'!F278)</f>
        <v/>
      </c>
      <c r="AB55" s="82" t="str">
        <f>IF('Set Up'!G278="","",'Set Up'!G278)</f>
        <v/>
      </c>
      <c r="AC55" s="82" t="str">
        <f t="array" ref="AC55">IF(Y55="","",INDEX(Data!$G$4:$G$51,MATCH(Table7[[#This Row],[Fitting]]&amp;Table7[[#This Row],[Fitting Subtype]],Data!$E$4:$E$51&amp;Data!$F$4:$F$51,0)))</f>
        <v/>
      </c>
      <c r="AD55" s="89" t="str">
        <f>IF(Table7[[#This Row],[Segment]]="","",Table7[[#This Row],[Quantity]]*Table7[[#This Row],[Kf]]*(((INDEX(Table4[Velocity (m/s)],MATCH(Table7[[#This Row],[Segment]],Table4[Segment],0)))^2)/2))</f>
        <v/>
      </c>
      <c r="AF55" s="82" t="str">
        <f>Table4[[#This Row],[Segment]]</f>
        <v/>
      </c>
      <c r="AG55" s="75"/>
      <c r="AH55" s="82" t="str">
        <f>IF(Table5[[#This Row],[Segment]]="","",AG55-Table4[[#This Row],[Total Pressure Drop (kPa)]])</f>
        <v/>
      </c>
    </row>
    <row r="56" spans="1:34" x14ac:dyDescent="0.25">
      <c r="A56" s="95" t="str">
        <f>IF('Set Up'!A53="","",'Set Up'!A53)</f>
        <v/>
      </c>
      <c r="B56" s="75" t="s">
        <v>81</v>
      </c>
      <c r="C56" s="85"/>
      <c r="D56" s="86" t="str">
        <f>IF(Table4[[#This Row],[Diameter (in)]]="","",(((CONVERT(Table4[[#This Row],[Diameter (in)]],"in","m"))/2)^2)*PI())</f>
        <v/>
      </c>
      <c r="E56" s="87" t="str">
        <f>IF(Table4[[#This Row],[Area (m2)]]="","",$D$4/Table4[[#This Row],[Area (m2)]])</f>
        <v/>
      </c>
      <c r="F56" s="85">
        <f t="shared" si="0"/>
        <v>4.6951999999999998</v>
      </c>
      <c r="G56" s="88" t="str">
        <f>IF(Table4[[#This Row],[Segment]]="","",(CONVERT(Table4[[#This Row],[Diameter (in)]],"in","m")*$B$4*Table4[[#This Row],[Velocity (m/s)]])/$C$4)</f>
        <v/>
      </c>
      <c r="H56" s="96" t="str">
        <f>IF(Table4[[#This Row],[Segment]]="","",IF(Table4[[#This Row],[Teynold''s Number]]&gt;4000,"TURBULENT","LAMINAR"))</f>
        <v/>
      </c>
      <c r="I56" s="86" t="str">
        <f>IF(Table4[[#This Row],[Segment]]="","",INDEX(Data!C53:C67,MATCH(Table4[Material],Data!B53:B67,0)))</f>
        <v/>
      </c>
      <c r="J56" s="89" t="str">
        <f>IF(Table4[[#This Row],[ε (m)]]="","",Table4[[#This Row],[ε (m)]]/(CONVERT(Table4[[#This Row],[Diameter (in)]],"in","m")))</f>
        <v/>
      </c>
      <c r="K56" s="96" t="str">
        <f>IF(Table4[[#This Row],[Regime]]="LAMINAR",16/Table4[[#This Row],[Teynold''s Number]],"-")</f>
        <v>-</v>
      </c>
      <c r="L56" s="86"/>
      <c r="M56" s="97" t="str">
        <f>IF(Table4[[#This Row],[Regime]]="TURBULENT",(((-4*LOG10(Table4[[#This Row],[ε/D]]/3.7+1.256/(Table4[[#This Row],[Teynold''s Number]]*SQRT(Table4[[#This Row],[f turbulent (guess)]]))))^-1)^2),"")</f>
        <v/>
      </c>
      <c r="N56" s="91" t="str">
        <f>IF(Table4[[#This Row],[f turbulent]]="","",Table4[[#This Row],[f turbulent (guess)]]-Table4[[#This Row],[f turbulent]])</f>
        <v/>
      </c>
      <c r="O56" s="87">
        <f>IF(Table4[[#This Row],[Segment]]="",0,IF(C57="",0,IF(C57&lt;=Table4[[#This Row],[Diameter (in)]],0,1-(D56/D57))))</f>
        <v>0</v>
      </c>
      <c r="P56" s="92" t="str">
        <f>IF(Table4[[#This Row],[Segment]]="","",IF(C56&gt;C57,"",IF(C57="",0.55,(0.55*(1-D57/D56)))))</f>
        <v/>
      </c>
      <c r="Q5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6" s="92" t="str">
        <f>IF(Table4[[#This Row],[Segment]]="","",IF(Table4[[#This Row],[Kexpansion]]="","0",((Table4[[#This Row],[Velocity (m/s)]]^2)/2)*Table4[[#This Row],[Kexpansion]]))</f>
        <v/>
      </c>
      <c r="S56" s="92" t="str">
        <f>IF(Table4[[#This Row],[Segment]]="","",IF(Table4[[#This Row],[Kcontraction]]="","0",((Table4[[#This Row],[Velocity (m/s)]]^2)/2)*Table4[[#This Row],[Kcontraction]]))</f>
        <v/>
      </c>
      <c r="T56" s="89" t="str">
        <f>IF(Table4[[#This Row],[Segment]]="","",SUMIF($Y$7:$Y$2000,Table4[[#This Row],[Segment]],$AD$7:$AD$2000))</f>
        <v/>
      </c>
      <c r="U56" s="95" t="str">
        <f>IF(Table4[[#This Row],[Segment]]="","",Table4[[#This Row],[Hfriction (J/kg)]]+Table4[[#This Row],[Hexpansions (J/kg)]]+Table4[[#This Row],[Hcontractions (J/kg)]]+Table4[[#This Row],[Hf (J/kg)]])</f>
        <v/>
      </c>
      <c r="V56" s="95" t="str">
        <f>IF(Table4[[#This Row],[Segment]]="","",Table4[[#This Row],[Total Friction Loss (J/kg)]]*Table3[Density (kg/m3)])</f>
        <v/>
      </c>
      <c r="W56" s="95" t="str">
        <f>IF(Table4[[#This Row],[Segment]]="","",Table4[[#This Row],[Total Pressure Drop (Pa)]]/1000)</f>
        <v/>
      </c>
      <c r="Y56" s="82" t="str">
        <f>IF('Set Up'!D279="","",'Set Up'!D279)</f>
        <v/>
      </c>
      <c r="Z56" s="82" t="str">
        <f>IF('Set Up'!E279="","",'Set Up'!E279)</f>
        <v/>
      </c>
      <c r="AA56" s="82" t="str">
        <f>IF('Set Up'!F279="","",'Set Up'!F279)</f>
        <v/>
      </c>
      <c r="AB56" s="82" t="str">
        <f>IF('Set Up'!G279="","",'Set Up'!G279)</f>
        <v/>
      </c>
      <c r="AC56" s="82" t="str">
        <f t="array" ref="AC56">IF(Y56="","",INDEX(Data!$G$4:$G$51,MATCH(Table7[[#This Row],[Fitting]]&amp;Table7[[#This Row],[Fitting Subtype]],Data!$E$4:$E$51&amp;Data!$F$4:$F$51,0)))</f>
        <v/>
      </c>
      <c r="AD56" s="89" t="str">
        <f>IF(Table7[[#This Row],[Segment]]="","",Table7[[#This Row],[Quantity]]*Table7[[#This Row],[Kf]]*(((INDEX(Table4[Velocity (m/s)],MATCH(Table7[[#This Row],[Segment]],Table4[Segment],0)))^2)/2))</f>
        <v/>
      </c>
      <c r="AF56" s="82" t="str">
        <f>Table4[[#This Row],[Segment]]</f>
        <v/>
      </c>
      <c r="AG56" s="75"/>
      <c r="AH56" s="82" t="str">
        <f>IF(Table5[[#This Row],[Segment]]="","",AG56-Table4[[#This Row],[Total Pressure Drop (kPa)]])</f>
        <v/>
      </c>
    </row>
    <row r="57" spans="1:34" x14ac:dyDescent="0.25">
      <c r="A57" s="95" t="str">
        <f>IF('Set Up'!A54="","",'Set Up'!A54)</f>
        <v/>
      </c>
      <c r="B57" s="75" t="s">
        <v>81</v>
      </c>
      <c r="C57" s="85"/>
      <c r="D57" s="86" t="str">
        <f>IF(Table4[[#This Row],[Diameter (in)]]="","",(((CONVERT(Table4[[#This Row],[Diameter (in)]],"in","m"))/2)^2)*PI())</f>
        <v/>
      </c>
      <c r="E57" s="87" t="str">
        <f>IF(Table4[[#This Row],[Area (m2)]]="","",$D$4/Table4[[#This Row],[Area (m2)]])</f>
        <v/>
      </c>
      <c r="F57" s="85">
        <f t="shared" si="0"/>
        <v>4.6951999999999998</v>
      </c>
      <c r="G57" s="88" t="str">
        <f>IF(Table4[[#This Row],[Segment]]="","",(CONVERT(Table4[[#This Row],[Diameter (in)]],"in","m")*$B$4*Table4[[#This Row],[Velocity (m/s)]])/$C$4)</f>
        <v/>
      </c>
      <c r="H57" s="96" t="str">
        <f>IF(Table4[[#This Row],[Segment]]="","",IF(Table4[[#This Row],[Teynold''s Number]]&gt;4000,"TURBULENT","LAMINAR"))</f>
        <v/>
      </c>
      <c r="I57" s="86" t="str">
        <f>IF(Table4[[#This Row],[Segment]]="","",INDEX(Data!C54:C68,MATCH(Table4[Material],Data!B54:B68,0)))</f>
        <v/>
      </c>
      <c r="J57" s="89" t="str">
        <f>IF(Table4[[#This Row],[ε (m)]]="","",Table4[[#This Row],[ε (m)]]/(CONVERT(Table4[[#This Row],[Diameter (in)]],"in","m")))</f>
        <v/>
      </c>
      <c r="K57" s="96" t="str">
        <f>IF(Table4[[#This Row],[Regime]]="LAMINAR",16/Table4[[#This Row],[Teynold''s Number]],"-")</f>
        <v>-</v>
      </c>
      <c r="L57" s="86"/>
      <c r="M57" s="97" t="str">
        <f>IF(Table4[[#This Row],[Regime]]="TURBULENT",(((-4*LOG10(Table4[[#This Row],[ε/D]]/3.7+1.256/(Table4[[#This Row],[Teynold''s Number]]*SQRT(Table4[[#This Row],[f turbulent (guess)]]))))^-1)^2),"")</f>
        <v/>
      </c>
      <c r="N57" s="91" t="str">
        <f>IF(Table4[[#This Row],[f turbulent]]="","",Table4[[#This Row],[f turbulent (guess)]]-Table4[[#This Row],[f turbulent]])</f>
        <v/>
      </c>
      <c r="O57" s="87">
        <f>IF(Table4[[#This Row],[Segment]]="",0,IF(C58="",0,IF(C58&lt;=Table4[[#This Row],[Diameter (in)]],0,1-(D57/D58))))</f>
        <v>0</v>
      </c>
      <c r="P57" s="92" t="str">
        <f>IF(Table4[[#This Row],[Segment]]="","",IF(C57&gt;C58,"",IF(C58="",0.55,(0.55*(1-D58/D57)))))</f>
        <v/>
      </c>
      <c r="Q5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7" s="92" t="str">
        <f>IF(Table4[[#This Row],[Segment]]="","",IF(Table4[[#This Row],[Kexpansion]]="","0",((Table4[[#This Row],[Velocity (m/s)]]^2)/2)*Table4[[#This Row],[Kexpansion]]))</f>
        <v/>
      </c>
      <c r="S57" s="92" t="str">
        <f>IF(Table4[[#This Row],[Segment]]="","",IF(Table4[[#This Row],[Kcontraction]]="","0",((Table4[[#This Row],[Velocity (m/s)]]^2)/2)*Table4[[#This Row],[Kcontraction]]))</f>
        <v/>
      </c>
      <c r="T57" s="89" t="str">
        <f>IF(Table4[[#This Row],[Segment]]="","",SUMIF($Y$7:$Y$2000,Table4[[#This Row],[Segment]],$AD$7:$AD$2000))</f>
        <v/>
      </c>
      <c r="U57" s="95" t="str">
        <f>IF(Table4[[#This Row],[Segment]]="","",Table4[[#This Row],[Hfriction (J/kg)]]+Table4[[#This Row],[Hexpansions (J/kg)]]+Table4[[#This Row],[Hcontractions (J/kg)]]+Table4[[#This Row],[Hf (J/kg)]])</f>
        <v/>
      </c>
      <c r="V57" s="95" t="str">
        <f>IF(Table4[[#This Row],[Segment]]="","",Table4[[#This Row],[Total Friction Loss (J/kg)]]*Table3[Density (kg/m3)])</f>
        <v/>
      </c>
      <c r="W57" s="95" t="str">
        <f>IF(Table4[[#This Row],[Segment]]="","",Table4[[#This Row],[Total Pressure Drop (Pa)]]/1000)</f>
        <v/>
      </c>
      <c r="Y57" s="82" t="str">
        <f>IF('Set Up'!D280="","",'Set Up'!D280)</f>
        <v/>
      </c>
      <c r="Z57" s="82" t="str">
        <f>IF('Set Up'!E280="","",'Set Up'!E280)</f>
        <v/>
      </c>
      <c r="AA57" s="82" t="str">
        <f>IF('Set Up'!F280="","",'Set Up'!F280)</f>
        <v/>
      </c>
      <c r="AB57" s="82" t="str">
        <f>IF('Set Up'!G280="","",'Set Up'!G280)</f>
        <v/>
      </c>
      <c r="AC57" s="82" t="str">
        <f t="array" ref="AC57">IF(Y57="","",INDEX(Data!$G$4:$G$51,MATCH(Table7[[#This Row],[Fitting]]&amp;Table7[[#This Row],[Fitting Subtype]],Data!$E$4:$E$51&amp;Data!$F$4:$F$51,0)))</f>
        <v/>
      </c>
      <c r="AD57" s="89" t="str">
        <f>IF(Table7[[#This Row],[Segment]]="","",Table7[[#This Row],[Quantity]]*Table7[[#This Row],[Kf]]*(((INDEX(Table4[Velocity (m/s)],MATCH(Table7[[#This Row],[Segment]],Table4[Segment],0)))^2)/2))</f>
        <v/>
      </c>
      <c r="AF57" s="82" t="str">
        <f>Table4[[#This Row],[Segment]]</f>
        <v/>
      </c>
      <c r="AG57" s="75"/>
      <c r="AH57" s="82" t="str">
        <f>IF(Table5[[#This Row],[Segment]]="","",AG57-Table4[[#This Row],[Total Pressure Drop (kPa)]])</f>
        <v/>
      </c>
    </row>
    <row r="58" spans="1:34" x14ac:dyDescent="0.25">
      <c r="A58" s="95" t="str">
        <f>IF('Set Up'!A55="","",'Set Up'!A55)</f>
        <v/>
      </c>
      <c r="B58" s="75" t="s">
        <v>81</v>
      </c>
      <c r="C58" s="85"/>
      <c r="D58" s="86" t="str">
        <f>IF(Table4[[#This Row],[Diameter (in)]]="","",(((CONVERT(Table4[[#This Row],[Diameter (in)]],"in","m"))/2)^2)*PI())</f>
        <v/>
      </c>
      <c r="E58" s="87" t="str">
        <f>IF(Table4[[#This Row],[Area (m2)]]="","",$D$4/Table4[[#This Row],[Area (m2)]])</f>
        <v/>
      </c>
      <c r="F58" s="85">
        <f t="shared" si="0"/>
        <v>4.6951999999999998</v>
      </c>
      <c r="G58" s="88" t="str">
        <f>IF(Table4[[#This Row],[Segment]]="","",(CONVERT(Table4[[#This Row],[Diameter (in)]],"in","m")*$B$4*Table4[[#This Row],[Velocity (m/s)]])/$C$4)</f>
        <v/>
      </c>
      <c r="H58" s="96" t="str">
        <f>IF(Table4[[#This Row],[Segment]]="","",IF(Table4[[#This Row],[Teynold''s Number]]&gt;4000,"TURBULENT","LAMINAR"))</f>
        <v/>
      </c>
      <c r="I58" s="86" t="str">
        <f>IF(Table4[[#This Row],[Segment]]="","",INDEX(Data!C55:C69,MATCH(Table4[Material],Data!B55:B69,0)))</f>
        <v/>
      </c>
      <c r="J58" s="89" t="str">
        <f>IF(Table4[[#This Row],[ε (m)]]="","",Table4[[#This Row],[ε (m)]]/(CONVERT(Table4[[#This Row],[Diameter (in)]],"in","m")))</f>
        <v/>
      </c>
      <c r="K58" s="96" t="str">
        <f>IF(Table4[[#This Row],[Regime]]="LAMINAR",16/Table4[[#This Row],[Teynold''s Number]],"-")</f>
        <v>-</v>
      </c>
      <c r="L58" s="86"/>
      <c r="M58" s="97" t="str">
        <f>IF(Table4[[#This Row],[Regime]]="TURBULENT",(((-4*LOG10(Table4[[#This Row],[ε/D]]/3.7+1.256/(Table4[[#This Row],[Teynold''s Number]]*SQRT(Table4[[#This Row],[f turbulent (guess)]]))))^-1)^2),"")</f>
        <v/>
      </c>
      <c r="N58" s="91" t="str">
        <f>IF(Table4[[#This Row],[f turbulent]]="","",Table4[[#This Row],[f turbulent (guess)]]-Table4[[#This Row],[f turbulent]])</f>
        <v/>
      </c>
      <c r="O58" s="87">
        <f>IF(Table4[[#This Row],[Segment]]="",0,IF(C59="",0,IF(C59&lt;=Table4[[#This Row],[Diameter (in)]],0,1-(D58/D59))))</f>
        <v>0</v>
      </c>
      <c r="P58" s="92" t="str">
        <f>IF(Table4[[#This Row],[Segment]]="","",IF(C58&gt;C59,"",IF(C59="",0.55,(0.55*(1-D59/D58)))))</f>
        <v/>
      </c>
      <c r="Q5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8" s="92" t="str">
        <f>IF(Table4[[#This Row],[Segment]]="","",IF(Table4[[#This Row],[Kexpansion]]="","0",((Table4[[#This Row],[Velocity (m/s)]]^2)/2)*Table4[[#This Row],[Kexpansion]]))</f>
        <v/>
      </c>
      <c r="S58" s="92" t="str">
        <f>IF(Table4[[#This Row],[Segment]]="","",IF(Table4[[#This Row],[Kcontraction]]="","0",((Table4[[#This Row],[Velocity (m/s)]]^2)/2)*Table4[[#This Row],[Kcontraction]]))</f>
        <v/>
      </c>
      <c r="T58" s="89" t="str">
        <f>IF(Table4[[#This Row],[Segment]]="","",SUMIF($Y$7:$Y$2000,Table4[[#This Row],[Segment]],$AD$7:$AD$2000))</f>
        <v/>
      </c>
      <c r="U58" s="95" t="str">
        <f>IF(Table4[[#This Row],[Segment]]="","",Table4[[#This Row],[Hfriction (J/kg)]]+Table4[[#This Row],[Hexpansions (J/kg)]]+Table4[[#This Row],[Hcontractions (J/kg)]]+Table4[[#This Row],[Hf (J/kg)]])</f>
        <v/>
      </c>
      <c r="V58" s="95" t="str">
        <f>IF(Table4[[#This Row],[Segment]]="","",Table4[[#This Row],[Total Friction Loss (J/kg)]]*Table3[Density (kg/m3)])</f>
        <v/>
      </c>
      <c r="W58" s="95" t="str">
        <f>IF(Table4[[#This Row],[Segment]]="","",Table4[[#This Row],[Total Pressure Drop (Pa)]]/1000)</f>
        <v/>
      </c>
      <c r="Y58" s="82" t="str">
        <f>IF('Set Up'!D281="","",'Set Up'!D281)</f>
        <v/>
      </c>
      <c r="Z58" s="82" t="str">
        <f>IF('Set Up'!E281="","",'Set Up'!E281)</f>
        <v/>
      </c>
      <c r="AA58" s="82" t="str">
        <f>IF('Set Up'!F281="","",'Set Up'!F281)</f>
        <v/>
      </c>
      <c r="AB58" s="82" t="str">
        <f>IF('Set Up'!G281="","",'Set Up'!G281)</f>
        <v/>
      </c>
      <c r="AC58" s="82" t="str">
        <f t="array" ref="AC58">IF(Y58="","",INDEX(Data!$G$4:$G$51,MATCH(Table7[[#This Row],[Fitting]]&amp;Table7[[#This Row],[Fitting Subtype]],Data!$E$4:$E$51&amp;Data!$F$4:$F$51,0)))</f>
        <v/>
      </c>
      <c r="AD58" s="89" t="str">
        <f>IF(Table7[[#This Row],[Segment]]="","",Table7[[#This Row],[Quantity]]*Table7[[#This Row],[Kf]]*(((INDEX(Table4[Velocity (m/s)],MATCH(Table7[[#This Row],[Segment]],Table4[Segment],0)))^2)/2))</f>
        <v/>
      </c>
      <c r="AF58" s="82" t="str">
        <f>Table4[[#This Row],[Segment]]</f>
        <v/>
      </c>
      <c r="AG58" s="75"/>
      <c r="AH58" s="82" t="str">
        <f>IF(Table5[[#This Row],[Segment]]="","",AG58-Table4[[#This Row],[Total Pressure Drop (kPa)]])</f>
        <v/>
      </c>
    </row>
    <row r="59" spans="1:34" x14ac:dyDescent="0.25">
      <c r="A59" s="95" t="str">
        <f>IF('Set Up'!A56="","",'Set Up'!A56)</f>
        <v/>
      </c>
      <c r="B59" s="75" t="s">
        <v>81</v>
      </c>
      <c r="C59" s="85"/>
      <c r="D59" s="86" t="str">
        <f>IF(Table4[[#This Row],[Diameter (in)]]="","",(((CONVERT(Table4[[#This Row],[Diameter (in)]],"in","m"))/2)^2)*PI())</f>
        <v/>
      </c>
      <c r="E59" s="87" t="str">
        <f>IF(Table4[[#This Row],[Area (m2)]]="","",$D$4/Table4[[#This Row],[Area (m2)]])</f>
        <v/>
      </c>
      <c r="F59" s="85">
        <f t="shared" si="0"/>
        <v>4.6951999999999998</v>
      </c>
      <c r="G59" s="88" t="str">
        <f>IF(Table4[[#This Row],[Segment]]="","",(CONVERT(Table4[[#This Row],[Diameter (in)]],"in","m")*$B$4*Table4[[#This Row],[Velocity (m/s)]])/$C$4)</f>
        <v/>
      </c>
      <c r="H59" s="96" t="str">
        <f>IF(Table4[[#This Row],[Segment]]="","",IF(Table4[[#This Row],[Teynold''s Number]]&gt;4000,"TURBULENT","LAMINAR"))</f>
        <v/>
      </c>
      <c r="I59" s="86" t="str">
        <f>IF(Table4[[#This Row],[Segment]]="","",INDEX(Data!C56:C70,MATCH(Table4[Material],Data!B56:B70,0)))</f>
        <v/>
      </c>
      <c r="J59" s="89" t="str">
        <f>IF(Table4[[#This Row],[ε (m)]]="","",Table4[[#This Row],[ε (m)]]/(CONVERT(Table4[[#This Row],[Diameter (in)]],"in","m")))</f>
        <v/>
      </c>
      <c r="K59" s="96" t="str">
        <f>IF(Table4[[#This Row],[Regime]]="LAMINAR",16/Table4[[#This Row],[Teynold''s Number]],"-")</f>
        <v>-</v>
      </c>
      <c r="L59" s="86"/>
      <c r="M59" s="97" t="str">
        <f>IF(Table4[[#This Row],[Regime]]="TURBULENT",(((-4*LOG10(Table4[[#This Row],[ε/D]]/3.7+1.256/(Table4[[#This Row],[Teynold''s Number]]*SQRT(Table4[[#This Row],[f turbulent (guess)]]))))^-1)^2),"")</f>
        <v/>
      </c>
      <c r="N59" s="91" t="str">
        <f>IF(Table4[[#This Row],[f turbulent]]="","",Table4[[#This Row],[f turbulent (guess)]]-Table4[[#This Row],[f turbulent]])</f>
        <v/>
      </c>
      <c r="O59" s="87">
        <f>IF(Table4[[#This Row],[Segment]]="",0,IF(C60="",0,IF(C60&lt;=Table4[[#This Row],[Diameter (in)]],0,1-(D59/D60))))</f>
        <v>0</v>
      </c>
      <c r="P59" s="92" t="str">
        <f>IF(Table4[[#This Row],[Segment]]="","",IF(C59&gt;C60,"",IF(C60="",0.55,(0.55*(1-D60/D59)))))</f>
        <v/>
      </c>
      <c r="Q5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9" s="92" t="str">
        <f>IF(Table4[[#This Row],[Segment]]="","",IF(Table4[[#This Row],[Kexpansion]]="","0",((Table4[[#This Row],[Velocity (m/s)]]^2)/2)*Table4[[#This Row],[Kexpansion]]))</f>
        <v/>
      </c>
      <c r="S59" s="92" t="str">
        <f>IF(Table4[[#This Row],[Segment]]="","",IF(Table4[[#This Row],[Kcontraction]]="","0",((Table4[[#This Row],[Velocity (m/s)]]^2)/2)*Table4[[#This Row],[Kcontraction]]))</f>
        <v/>
      </c>
      <c r="T59" s="89" t="str">
        <f>IF(Table4[[#This Row],[Segment]]="","",SUMIF($Y$7:$Y$2000,Table4[[#This Row],[Segment]],$AD$7:$AD$2000))</f>
        <v/>
      </c>
      <c r="U59" s="95" t="str">
        <f>IF(Table4[[#This Row],[Segment]]="","",Table4[[#This Row],[Hfriction (J/kg)]]+Table4[[#This Row],[Hexpansions (J/kg)]]+Table4[[#This Row],[Hcontractions (J/kg)]]+Table4[[#This Row],[Hf (J/kg)]])</f>
        <v/>
      </c>
      <c r="V59" s="95" t="str">
        <f>IF(Table4[[#This Row],[Segment]]="","",Table4[[#This Row],[Total Friction Loss (J/kg)]]*Table3[Density (kg/m3)])</f>
        <v/>
      </c>
      <c r="W59" s="95" t="str">
        <f>IF(Table4[[#This Row],[Segment]]="","",Table4[[#This Row],[Total Pressure Drop (Pa)]]/1000)</f>
        <v/>
      </c>
      <c r="Y59" s="82" t="str">
        <f>IF('Set Up'!D282="","",'Set Up'!D282)</f>
        <v/>
      </c>
      <c r="Z59" s="82" t="str">
        <f>IF('Set Up'!E282="","",'Set Up'!E282)</f>
        <v/>
      </c>
      <c r="AA59" s="82" t="str">
        <f>IF('Set Up'!F282="","",'Set Up'!F282)</f>
        <v/>
      </c>
      <c r="AB59" s="82" t="str">
        <f>IF('Set Up'!G282="","",'Set Up'!G282)</f>
        <v/>
      </c>
      <c r="AC59" s="82" t="str">
        <f t="array" ref="AC59">IF(Y59="","",INDEX(Data!$G$4:$G$51,MATCH(Table7[[#This Row],[Fitting]]&amp;Table7[[#This Row],[Fitting Subtype]],Data!$E$4:$E$51&amp;Data!$F$4:$F$51,0)))</f>
        <v/>
      </c>
      <c r="AD59" s="89" t="str">
        <f>IF(Table7[[#This Row],[Segment]]="","",Table7[[#This Row],[Quantity]]*Table7[[#This Row],[Kf]]*(((INDEX(Table4[Velocity (m/s)],MATCH(Table7[[#This Row],[Segment]],Table4[Segment],0)))^2)/2))</f>
        <v/>
      </c>
      <c r="AF59" s="82" t="str">
        <f>Table4[[#This Row],[Segment]]</f>
        <v/>
      </c>
      <c r="AG59" s="75"/>
      <c r="AH59" s="82" t="str">
        <f>IF(Table5[[#This Row],[Segment]]="","",AG59-Table4[[#This Row],[Total Pressure Drop (kPa)]])</f>
        <v/>
      </c>
    </row>
    <row r="60" spans="1:34" x14ac:dyDescent="0.25">
      <c r="A60" s="95" t="str">
        <f>IF('Set Up'!A57="","",'Set Up'!A57)</f>
        <v/>
      </c>
      <c r="B60" s="75" t="s">
        <v>81</v>
      </c>
      <c r="C60" s="85"/>
      <c r="D60" s="86" t="str">
        <f>IF(Table4[[#This Row],[Diameter (in)]]="","",(((CONVERT(Table4[[#This Row],[Diameter (in)]],"in","m"))/2)^2)*PI())</f>
        <v/>
      </c>
      <c r="E60" s="87" t="str">
        <f>IF(Table4[[#This Row],[Area (m2)]]="","",$D$4/Table4[[#This Row],[Area (m2)]])</f>
        <v/>
      </c>
      <c r="F60" s="85">
        <f t="shared" si="0"/>
        <v>4.6951999999999998</v>
      </c>
      <c r="G60" s="88" t="str">
        <f>IF(Table4[[#This Row],[Segment]]="","",(CONVERT(Table4[[#This Row],[Diameter (in)]],"in","m")*$B$4*Table4[[#This Row],[Velocity (m/s)]])/$C$4)</f>
        <v/>
      </c>
      <c r="H60" s="96" t="str">
        <f>IF(Table4[[#This Row],[Segment]]="","",IF(Table4[[#This Row],[Teynold''s Number]]&gt;4000,"TURBULENT","LAMINAR"))</f>
        <v/>
      </c>
      <c r="I60" s="86" t="str">
        <f>IF(Table4[[#This Row],[Segment]]="","",INDEX(Data!C57:C71,MATCH(Table4[Material],Data!B57:B71,0)))</f>
        <v/>
      </c>
      <c r="J60" s="89" t="str">
        <f>IF(Table4[[#This Row],[ε (m)]]="","",Table4[[#This Row],[ε (m)]]/(CONVERT(Table4[[#This Row],[Diameter (in)]],"in","m")))</f>
        <v/>
      </c>
      <c r="K60" s="96" t="str">
        <f>IF(Table4[[#This Row],[Regime]]="LAMINAR",16/Table4[[#This Row],[Teynold''s Number]],"-")</f>
        <v>-</v>
      </c>
      <c r="L60" s="86"/>
      <c r="M60" s="97" t="str">
        <f>IF(Table4[[#This Row],[Regime]]="TURBULENT",(((-4*LOG10(Table4[[#This Row],[ε/D]]/3.7+1.256/(Table4[[#This Row],[Teynold''s Number]]*SQRT(Table4[[#This Row],[f turbulent (guess)]]))))^-1)^2),"")</f>
        <v/>
      </c>
      <c r="N60" s="91" t="str">
        <f>IF(Table4[[#This Row],[f turbulent]]="","",Table4[[#This Row],[f turbulent (guess)]]-Table4[[#This Row],[f turbulent]])</f>
        <v/>
      </c>
      <c r="O60" s="87">
        <f>IF(Table4[[#This Row],[Segment]]="",0,IF(C61="",0,IF(C61&lt;=Table4[[#This Row],[Diameter (in)]],0,1-(D60/D61))))</f>
        <v>0</v>
      </c>
      <c r="P60" s="92" t="str">
        <f>IF(Table4[[#This Row],[Segment]]="","",IF(C60&gt;C61,"",IF(C61="",0.55,(0.55*(1-D61/D60)))))</f>
        <v/>
      </c>
      <c r="Q6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0" s="92" t="str">
        <f>IF(Table4[[#This Row],[Segment]]="","",IF(Table4[[#This Row],[Kexpansion]]="","0",((Table4[[#This Row],[Velocity (m/s)]]^2)/2)*Table4[[#This Row],[Kexpansion]]))</f>
        <v/>
      </c>
      <c r="S60" s="92" t="str">
        <f>IF(Table4[[#This Row],[Segment]]="","",IF(Table4[[#This Row],[Kcontraction]]="","0",((Table4[[#This Row],[Velocity (m/s)]]^2)/2)*Table4[[#This Row],[Kcontraction]]))</f>
        <v/>
      </c>
      <c r="T60" s="89" t="str">
        <f>IF(Table4[[#This Row],[Segment]]="","",SUMIF($Y$7:$Y$2000,Table4[[#This Row],[Segment]],$AD$7:$AD$2000))</f>
        <v/>
      </c>
      <c r="U60" s="95" t="str">
        <f>IF(Table4[[#This Row],[Segment]]="","",Table4[[#This Row],[Hfriction (J/kg)]]+Table4[[#This Row],[Hexpansions (J/kg)]]+Table4[[#This Row],[Hcontractions (J/kg)]]+Table4[[#This Row],[Hf (J/kg)]])</f>
        <v/>
      </c>
      <c r="V60" s="95" t="str">
        <f>IF(Table4[[#This Row],[Segment]]="","",Table4[[#This Row],[Total Friction Loss (J/kg)]]*Table3[Density (kg/m3)])</f>
        <v/>
      </c>
      <c r="W60" s="95" t="str">
        <f>IF(Table4[[#This Row],[Segment]]="","",Table4[[#This Row],[Total Pressure Drop (Pa)]]/1000)</f>
        <v/>
      </c>
      <c r="Y60" s="82" t="str">
        <f>IF('Set Up'!D283="","",'Set Up'!D283)</f>
        <v/>
      </c>
      <c r="Z60" s="82" t="str">
        <f>IF('Set Up'!E283="","",'Set Up'!E283)</f>
        <v/>
      </c>
      <c r="AA60" s="82" t="str">
        <f>IF('Set Up'!F283="","",'Set Up'!F283)</f>
        <v/>
      </c>
      <c r="AB60" s="82" t="str">
        <f>IF('Set Up'!G283="","",'Set Up'!G283)</f>
        <v/>
      </c>
      <c r="AC60" s="82" t="str">
        <f t="array" ref="AC60">IF(Y60="","",INDEX(Data!$G$4:$G$51,MATCH(Table7[[#This Row],[Fitting]]&amp;Table7[[#This Row],[Fitting Subtype]],Data!$E$4:$E$51&amp;Data!$F$4:$F$51,0)))</f>
        <v/>
      </c>
      <c r="AD60" s="89" t="str">
        <f>IF(Table7[[#This Row],[Segment]]="","",Table7[[#This Row],[Quantity]]*Table7[[#This Row],[Kf]]*(((INDEX(Table4[Velocity (m/s)],MATCH(Table7[[#This Row],[Segment]],Table4[Segment],0)))^2)/2))</f>
        <v/>
      </c>
      <c r="AF60" s="82" t="str">
        <f>Table4[[#This Row],[Segment]]</f>
        <v/>
      </c>
      <c r="AG60" s="75"/>
      <c r="AH60" s="82" t="str">
        <f>IF(Table5[[#This Row],[Segment]]="","",AG60-Table4[[#This Row],[Total Pressure Drop (kPa)]])</f>
        <v/>
      </c>
    </row>
    <row r="61" spans="1:34" x14ac:dyDescent="0.25">
      <c r="A61" s="95" t="str">
        <f>IF('Set Up'!A58="","",'Set Up'!A58)</f>
        <v/>
      </c>
      <c r="B61" s="75" t="s">
        <v>81</v>
      </c>
      <c r="C61" s="85"/>
      <c r="D61" s="86" t="str">
        <f>IF(Table4[[#This Row],[Diameter (in)]]="","",(((CONVERT(Table4[[#This Row],[Diameter (in)]],"in","m"))/2)^2)*PI())</f>
        <v/>
      </c>
      <c r="E61" s="87" t="str">
        <f>IF(Table4[[#This Row],[Area (m2)]]="","",$D$4/Table4[[#This Row],[Area (m2)]])</f>
        <v/>
      </c>
      <c r="F61" s="85">
        <f t="shared" si="0"/>
        <v>4.6951999999999998</v>
      </c>
      <c r="G61" s="88" t="str">
        <f>IF(Table4[[#This Row],[Segment]]="","",(CONVERT(Table4[[#This Row],[Diameter (in)]],"in","m")*$B$4*Table4[[#This Row],[Velocity (m/s)]])/$C$4)</f>
        <v/>
      </c>
      <c r="H61" s="96" t="str">
        <f>IF(Table4[[#This Row],[Segment]]="","",IF(Table4[[#This Row],[Teynold''s Number]]&gt;4000,"TURBULENT","LAMINAR"))</f>
        <v/>
      </c>
      <c r="I61" s="86" t="str">
        <f>IF(Table4[[#This Row],[Segment]]="","",INDEX(Data!C58:C72,MATCH(Table4[Material],Data!B58:B72,0)))</f>
        <v/>
      </c>
      <c r="J61" s="89" t="str">
        <f>IF(Table4[[#This Row],[ε (m)]]="","",Table4[[#This Row],[ε (m)]]/(CONVERT(Table4[[#This Row],[Diameter (in)]],"in","m")))</f>
        <v/>
      </c>
      <c r="K61" s="96" t="str">
        <f>IF(Table4[[#This Row],[Regime]]="LAMINAR",16/Table4[[#This Row],[Teynold''s Number]],"-")</f>
        <v>-</v>
      </c>
      <c r="L61" s="86"/>
      <c r="M61" s="97" t="str">
        <f>IF(Table4[[#This Row],[Regime]]="TURBULENT",(((-4*LOG10(Table4[[#This Row],[ε/D]]/3.7+1.256/(Table4[[#This Row],[Teynold''s Number]]*SQRT(Table4[[#This Row],[f turbulent (guess)]]))))^-1)^2),"")</f>
        <v/>
      </c>
      <c r="N61" s="91" t="str">
        <f>IF(Table4[[#This Row],[f turbulent]]="","",Table4[[#This Row],[f turbulent (guess)]]-Table4[[#This Row],[f turbulent]])</f>
        <v/>
      </c>
      <c r="O61" s="87">
        <f>IF(Table4[[#This Row],[Segment]]="",0,IF(C62="",0,IF(C62&lt;=Table4[[#This Row],[Diameter (in)]],0,1-(D61/D62))))</f>
        <v>0</v>
      </c>
      <c r="P61" s="92" t="str">
        <f>IF(Table4[[#This Row],[Segment]]="","",IF(C61&gt;C62,"",IF(C62="",0.55,(0.55*(1-D62/D61)))))</f>
        <v/>
      </c>
      <c r="Q6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1" s="92" t="str">
        <f>IF(Table4[[#This Row],[Segment]]="","",IF(Table4[[#This Row],[Kexpansion]]="","0",((Table4[[#This Row],[Velocity (m/s)]]^2)/2)*Table4[[#This Row],[Kexpansion]]))</f>
        <v/>
      </c>
      <c r="S61" s="92" t="str">
        <f>IF(Table4[[#This Row],[Segment]]="","",IF(Table4[[#This Row],[Kcontraction]]="","0",((Table4[[#This Row],[Velocity (m/s)]]^2)/2)*Table4[[#This Row],[Kcontraction]]))</f>
        <v/>
      </c>
      <c r="T61" s="89" t="str">
        <f>IF(Table4[[#This Row],[Segment]]="","",SUMIF($Y$7:$Y$2000,Table4[[#This Row],[Segment]],$AD$7:$AD$2000))</f>
        <v/>
      </c>
      <c r="U61" s="95" t="str">
        <f>IF(Table4[[#This Row],[Segment]]="","",Table4[[#This Row],[Hfriction (J/kg)]]+Table4[[#This Row],[Hexpansions (J/kg)]]+Table4[[#This Row],[Hcontractions (J/kg)]]+Table4[[#This Row],[Hf (J/kg)]])</f>
        <v/>
      </c>
      <c r="V61" s="95" t="str">
        <f>IF(Table4[[#This Row],[Segment]]="","",Table4[[#This Row],[Total Friction Loss (J/kg)]]*Table3[Density (kg/m3)])</f>
        <v/>
      </c>
      <c r="W61" s="95" t="str">
        <f>IF(Table4[[#This Row],[Segment]]="","",Table4[[#This Row],[Total Pressure Drop (Pa)]]/1000)</f>
        <v/>
      </c>
      <c r="Y61" s="82" t="str">
        <f>IF('Set Up'!D284="","",'Set Up'!D284)</f>
        <v/>
      </c>
      <c r="Z61" s="82" t="str">
        <f>IF('Set Up'!E284="","",'Set Up'!E284)</f>
        <v/>
      </c>
      <c r="AA61" s="82" t="str">
        <f>IF('Set Up'!F284="","",'Set Up'!F284)</f>
        <v/>
      </c>
      <c r="AB61" s="82" t="str">
        <f>IF('Set Up'!G284="","",'Set Up'!G284)</f>
        <v/>
      </c>
      <c r="AC61" s="82" t="str">
        <f t="array" ref="AC61">IF(Y61="","",INDEX(Data!$G$4:$G$51,MATCH(Table7[[#This Row],[Fitting]]&amp;Table7[[#This Row],[Fitting Subtype]],Data!$E$4:$E$51&amp;Data!$F$4:$F$51,0)))</f>
        <v/>
      </c>
      <c r="AD61" s="89" t="str">
        <f>IF(Table7[[#This Row],[Segment]]="","",Table7[[#This Row],[Quantity]]*Table7[[#This Row],[Kf]]*(((INDEX(Table4[Velocity (m/s)],MATCH(Table7[[#This Row],[Segment]],Table4[Segment],0)))^2)/2))</f>
        <v/>
      </c>
      <c r="AF61" s="82" t="str">
        <f>Table4[[#This Row],[Segment]]</f>
        <v/>
      </c>
      <c r="AG61" s="75"/>
      <c r="AH61" s="82" t="str">
        <f>IF(Table5[[#This Row],[Segment]]="","",AG61-Table4[[#This Row],[Total Pressure Drop (kPa)]])</f>
        <v/>
      </c>
    </row>
    <row r="62" spans="1:34" x14ac:dyDescent="0.25">
      <c r="A62" s="95" t="str">
        <f>IF('Set Up'!A59="","",'Set Up'!A59)</f>
        <v/>
      </c>
      <c r="B62" s="75" t="s">
        <v>81</v>
      </c>
      <c r="C62" s="85"/>
      <c r="D62" s="86" t="str">
        <f>IF(Table4[[#This Row],[Diameter (in)]]="","",(((CONVERT(Table4[[#This Row],[Diameter (in)]],"in","m"))/2)^2)*PI())</f>
        <v/>
      </c>
      <c r="E62" s="87" t="str">
        <f>IF(Table4[[#This Row],[Area (m2)]]="","",$D$4/Table4[[#This Row],[Area (m2)]])</f>
        <v/>
      </c>
      <c r="F62" s="85">
        <f t="shared" si="0"/>
        <v>4.6951999999999998</v>
      </c>
      <c r="G62" s="88" t="str">
        <f>IF(Table4[[#This Row],[Segment]]="","",(CONVERT(Table4[[#This Row],[Diameter (in)]],"in","m")*$B$4*Table4[[#This Row],[Velocity (m/s)]])/$C$4)</f>
        <v/>
      </c>
      <c r="H62" s="96" t="str">
        <f>IF(Table4[[#This Row],[Segment]]="","",IF(Table4[[#This Row],[Teynold''s Number]]&gt;4000,"TURBULENT","LAMINAR"))</f>
        <v/>
      </c>
      <c r="I62" s="86" t="str">
        <f>IF(Table4[[#This Row],[Segment]]="","",INDEX(Data!C59:C73,MATCH(Table4[Material],Data!B59:B73,0)))</f>
        <v/>
      </c>
      <c r="J62" s="89" t="str">
        <f>IF(Table4[[#This Row],[ε (m)]]="","",Table4[[#This Row],[ε (m)]]/(CONVERT(Table4[[#This Row],[Diameter (in)]],"in","m")))</f>
        <v/>
      </c>
      <c r="K62" s="96" t="str">
        <f>IF(Table4[[#This Row],[Regime]]="LAMINAR",16/Table4[[#This Row],[Teynold''s Number]],"-")</f>
        <v>-</v>
      </c>
      <c r="L62" s="86"/>
      <c r="M62" s="97" t="str">
        <f>IF(Table4[[#This Row],[Regime]]="TURBULENT",(((-4*LOG10(Table4[[#This Row],[ε/D]]/3.7+1.256/(Table4[[#This Row],[Teynold''s Number]]*SQRT(Table4[[#This Row],[f turbulent (guess)]]))))^-1)^2),"")</f>
        <v/>
      </c>
      <c r="N62" s="91" t="str">
        <f>IF(Table4[[#This Row],[f turbulent]]="","",Table4[[#This Row],[f turbulent (guess)]]-Table4[[#This Row],[f turbulent]])</f>
        <v/>
      </c>
      <c r="O62" s="87">
        <f>IF(Table4[[#This Row],[Segment]]="",0,IF(C63="",0,IF(C63&lt;=Table4[[#This Row],[Diameter (in)]],0,1-(D62/D63))))</f>
        <v>0</v>
      </c>
      <c r="P62" s="92" t="str">
        <f>IF(Table4[[#This Row],[Segment]]="","",IF(C62&gt;C63,"",IF(C63="",0.55,(0.55*(1-D63/D62)))))</f>
        <v/>
      </c>
      <c r="Q6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2" s="92" t="str">
        <f>IF(Table4[[#This Row],[Segment]]="","",IF(Table4[[#This Row],[Kexpansion]]="","0",((Table4[[#This Row],[Velocity (m/s)]]^2)/2)*Table4[[#This Row],[Kexpansion]]))</f>
        <v/>
      </c>
      <c r="S62" s="92" t="str">
        <f>IF(Table4[[#This Row],[Segment]]="","",IF(Table4[[#This Row],[Kcontraction]]="","0",((Table4[[#This Row],[Velocity (m/s)]]^2)/2)*Table4[[#This Row],[Kcontraction]]))</f>
        <v/>
      </c>
      <c r="T62" s="89" t="str">
        <f>IF(Table4[[#This Row],[Segment]]="","",SUMIF($Y$7:$Y$2000,Table4[[#This Row],[Segment]],$AD$7:$AD$2000))</f>
        <v/>
      </c>
      <c r="U62" s="95" t="str">
        <f>IF(Table4[[#This Row],[Segment]]="","",Table4[[#This Row],[Hfriction (J/kg)]]+Table4[[#This Row],[Hexpansions (J/kg)]]+Table4[[#This Row],[Hcontractions (J/kg)]]+Table4[[#This Row],[Hf (J/kg)]])</f>
        <v/>
      </c>
      <c r="V62" s="95" t="str">
        <f>IF(Table4[[#This Row],[Segment]]="","",Table4[[#This Row],[Total Friction Loss (J/kg)]]*Table3[Density (kg/m3)])</f>
        <v/>
      </c>
      <c r="W62" s="95" t="str">
        <f>IF(Table4[[#This Row],[Segment]]="","",Table4[[#This Row],[Total Pressure Drop (Pa)]]/1000)</f>
        <v/>
      </c>
      <c r="Y62" s="82" t="str">
        <f>IF('Set Up'!D285="","",'Set Up'!D285)</f>
        <v/>
      </c>
      <c r="Z62" s="82" t="str">
        <f>IF('Set Up'!E285="","",'Set Up'!E285)</f>
        <v/>
      </c>
      <c r="AA62" s="82" t="str">
        <f>IF('Set Up'!F285="","",'Set Up'!F285)</f>
        <v/>
      </c>
      <c r="AB62" s="82" t="str">
        <f>IF('Set Up'!G285="","",'Set Up'!G285)</f>
        <v/>
      </c>
      <c r="AC62" s="82" t="str">
        <f t="array" ref="AC62">IF(Y62="","",INDEX(Data!$G$4:$G$51,MATCH(Table7[[#This Row],[Fitting]]&amp;Table7[[#This Row],[Fitting Subtype]],Data!$E$4:$E$51&amp;Data!$F$4:$F$51,0)))</f>
        <v/>
      </c>
      <c r="AD62" s="89" t="str">
        <f>IF(Table7[[#This Row],[Segment]]="","",Table7[[#This Row],[Quantity]]*Table7[[#This Row],[Kf]]*(((INDEX(Table4[Velocity (m/s)],MATCH(Table7[[#This Row],[Segment]],Table4[Segment],0)))^2)/2))</f>
        <v/>
      </c>
      <c r="AF62" s="82" t="str">
        <f>Table4[[#This Row],[Segment]]</f>
        <v/>
      </c>
      <c r="AG62" s="75"/>
      <c r="AH62" s="82" t="str">
        <f>IF(Table5[[#This Row],[Segment]]="","",AG62-Table4[[#This Row],[Total Pressure Drop (kPa)]])</f>
        <v/>
      </c>
    </row>
    <row r="63" spans="1:34" x14ac:dyDescent="0.25">
      <c r="A63" s="95" t="str">
        <f>IF('Set Up'!A60="","",'Set Up'!A60)</f>
        <v/>
      </c>
      <c r="B63" s="75" t="s">
        <v>81</v>
      </c>
      <c r="C63" s="85"/>
      <c r="D63" s="86" t="str">
        <f>IF(Table4[[#This Row],[Diameter (in)]]="","",(((CONVERT(Table4[[#This Row],[Diameter (in)]],"in","m"))/2)^2)*PI())</f>
        <v/>
      </c>
      <c r="E63" s="87" t="str">
        <f>IF(Table4[[#This Row],[Area (m2)]]="","",$D$4/Table4[[#This Row],[Area (m2)]])</f>
        <v/>
      </c>
      <c r="F63" s="85">
        <f t="shared" si="0"/>
        <v>4.6951999999999998</v>
      </c>
      <c r="G63" s="88" t="str">
        <f>IF(Table4[[#This Row],[Segment]]="","",(CONVERT(Table4[[#This Row],[Diameter (in)]],"in","m")*$B$4*Table4[[#This Row],[Velocity (m/s)]])/$C$4)</f>
        <v/>
      </c>
      <c r="H63" s="96" t="str">
        <f>IF(Table4[[#This Row],[Segment]]="","",IF(Table4[[#This Row],[Teynold''s Number]]&gt;4000,"TURBULENT","LAMINAR"))</f>
        <v/>
      </c>
      <c r="I63" s="86" t="str">
        <f>IF(Table4[[#This Row],[Segment]]="","",INDEX(Data!C60:C74,MATCH(Table4[Material],Data!B60:B74,0)))</f>
        <v/>
      </c>
      <c r="J63" s="89" t="str">
        <f>IF(Table4[[#This Row],[ε (m)]]="","",Table4[[#This Row],[ε (m)]]/(CONVERT(Table4[[#This Row],[Diameter (in)]],"in","m")))</f>
        <v/>
      </c>
      <c r="K63" s="96" t="str">
        <f>IF(Table4[[#This Row],[Regime]]="LAMINAR",16/Table4[[#This Row],[Teynold''s Number]],"-")</f>
        <v>-</v>
      </c>
      <c r="L63" s="86"/>
      <c r="M63" s="97" t="str">
        <f>IF(Table4[[#This Row],[Regime]]="TURBULENT",(((-4*LOG10(Table4[[#This Row],[ε/D]]/3.7+1.256/(Table4[[#This Row],[Teynold''s Number]]*SQRT(Table4[[#This Row],[f turbulent (guess)]]))))^-1)^2),"")</f>
        <v/>
      </c>
      <c r="N63" s="91" t="str">
        <f>IF(Table4[[#This Row],[f turbulent]]="","",Table4[[#This Row],[f turbulent (guess)]]-Table4[[#This Row],[f turbulent]])</f>
        <v/>
      </c>
      <c r="O63" s="87">
        <f>IF(Table4[[#This Row],[Segment]]="",0,IF(C64="",0,IF(C64&lt;=Table4[[#This Row],[Diameter (in)]],0,1-(D63/D64))))</f>
        <v>0</v>
      </c>
      <c r="P63" s="92" t="str">
        <f>IF(Table4[[#This Row],[Segment]]="","",IF(C63&gt;C64,"",IF(C64="",0.55,(0.55*(1-D64/D63)))))</f>
        <v/>
      </c>
      <c r="Q6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3" s="92" t="str">
        <f>IF(Table4[[#This Row],[Segment]]="","",IF(Table4[[#This Row],[Kexpansion]]="","0",((Table4[[#This Row],[Velocity (m/s)]]^2)/2)*Table4[[#This Row],[Kexpansion]]))</f>
        <v/>
      </c>
      <c r="S63" s="92" t="str">
        <f>IF(Table4[[#This Row],[Segment]]="","",IF(Table4[[#This Row],[Kcontraction]]="","0",((Table4[[#This Row],[Velocity (m/s)]]^2)/2)*Table4[[#This Row],[Kcontraction]]))</f>
        <v/>
      </c>
      <c r="T63" s="89" t="str">
        <f>IF(Table4[[#This Row],[Segment]]="","",SUMIF($Y$7:$Y$2000,Table4[[#This Row],[Segment]],$AD$7:$AD$2000))</f>
        <v/>
      </c>
      <c r="U63" s="95" t="str">
        <f>IF(Table4[[#This Row],[Segment]]="","",Table4[[#This Row],[Hfriction (J/kg)]]+Table4[[#This Row],[Hexpansions (J/kg)]]+Table4[[#This Row],[Hcontractions (J/kg)]]+Table4[[#This Row],[Hf (J/kg)]])</f>
        <v/>
      </c>
      <c r="V63" s="95" t="str">
        <f>IF(Table4[[#This Row],[Segment]]="","",Table4[[#This Row],[Total Friction Loss (J/kg)]]*Table3[Density (kg/m3)])</f>
        <v/>
      </c>
      <c r="W63" s="95" t="str">
        <f>IF(Table4[[#This Row],[Segment]]="","",Table4[[#This Row],[Total Pressure Drop (Pa)]]/1000)</f>
        <v/>
      </c>
      <c r="Y63" s="82" t="str">
        <f>IF('Set Up'!D286="","",'Set Up'!D286)</f>
        <v/>
      </c>
      <c r="Z63" s="82" t="str">
        <f>IF('Set Up'!E286="","",'Set Up'!E286)</f>
        <v/>
      </c>
      <c r="AA63" s="82" t="str">
        <f>IF('Set Up'!F286="","",'Set Up'!F286)</f>
        <v/>
      </c>
      <c r="AB63" s="82" t="str">
        <f>IF('Set Up'!G286="","",'Set Up'!G286)</f>
        <v/>
      </c>
      <c r="AC63" s="82" t="str">
        <f t="array" ref="AC63">IF(Y63="","",INDEX(Data!$G$4:$G$51,MATCH(Table7[[#This Row],[Fitting]]&amp;Table7[[#This Row],[Fitting Subtype]],Data!$E$4:$E$51&amp;Data!$F$4:$F$51,0)))</f>
        <v/>
      </c>
      <c r="AD63" s="89" t="str">
        <f>IF(Table7[[#This Row],[Segment]]="","",Table7[[#This Row],[Quantity]]*Table7[[#This Row],[Kf]]*(((INDEX(Table4[Velocity (m/s)],MATCH(Table7[[#This Row],[Segment]],Table4[Segment],0)))^2)/2))</f>
        <v/>
      </c>
      <c r="AF63" s="82" t="str">
        <f>Table4[[#This Row],[Segment]]</f>
        <v/>
      </c>
      <c r="AG63" s="75"/>
      <c r="AH63" s="82" t="str">
        <f>IF(Table5[[#This Row],[Segment]]="","",AG63-Table4[[#This Row],[Total Pressure Drop (kPa)]])</f>
        <v/>
      </c>
    </row>
    <row r="64" spans="1:34" x14ac:dyDescent="0.25">
      <c r="A64" s="95" t="str">
        <f>IF('Set Up'!A61="","",'Set Up'!A61)</f>
        <v/>
      </c>
      <c r="B64" s="75" t="s">
        <v>81</v>
      </c>
      <c r="C64" s="85"/>
      <c r="D64" s="86" t="str">
        <f>IF(Table4[[#This Row],[Diameter (in)]]="","",(((CONVERT(Table4[[#This Row],[Diameter (in)]],"in","m"))/2)^2)*PI())</f>
        <v/>
      </c>
      <c r="E64" s="87" t="str">
        <f>IF(Table4[[#This Row],[Area (m2)]]="","",$D$4/Table4[[#This Row],[Area (m2)]])</f>
        <v/>
      </c>
      <c r="F64" s="85">
        <f t="shared" si="0"/>
        <v>4.6951999999999998</v>
      </c>
      <c r="G64" s="88" t="str">
        <f>IF(Table4[[#This Row],[Segment]]="","",(CONVERT(Table4[[#This Row],[Diameter (in)]],"in","m")*$B$4*Table4[[#This Row],[Velocity (m/s)]])/$C$4)</f>
        <v/>
      </c>
      <c r="H64" s="96" t="str">
        <f>IF(Table4[[#This Row],[Segment]]="","",IF(Table4[[#This Row],[Teynold''s Number]]&gt;4000,"TURBULENT","LAMINAR"))</f>
        <v/>
      </c>
      <c r="I64" s="86" t="str">
        <f>IF(Table4[[#This Row],[Segment]]="","",INDEX(Data!C61:C75,MATCH(Table4[Material],Data!B61:B75,0)))</f>
        <v/>
      </c>
      <c r="J64" s="89" t="str">
        <f>IF(Table4[[#This Row],[ε (m)]]="","",Table4[[#This Row],[ε (m)]]/(CONVERT(Table4[[#This Row],[Diameter (in)]],"in","m")))</f>
        <v/>
      </c>
      <c r="K64" s="96" t="str">
        <f>IF(Table4[[#This Row],[Regime]]="LAMINAR",16/Table4[[#This Row],[Teynold''s Number]],"-")</f>
        <v>-</v>
      </c>
      <c r="L64" s="86"/>
      <c r="M64" s="97" t="str">
        <f>IF(Table4[[#This Row],[Regime]]="TURBULENT",(((-4*LOG10(Table4[[#This Row],[ε/D]]/3.7+1.256/(Table4[[#This Row],[Teynold''s Number]]*SQRT(Table4[[#This Row],[f turbulent (guess)]]))))^-1)^2),"")</f>
        <v/>
      </c>
      <c r="N64" s="91" t="str">
        <f>IF(Table4[[#This Row],[f turbulent]]="","",Table4[[#This Row],[f turbulent (guess)]]-Table4[[#This Row],[f turbulent]])</f>
        <v/>
      </c>
      <c r="O64" s="87">
        <f>IF(Table4[[#This Row],[Segment]]="",0,IF(C65="",0,IF(C65&lt;=Table4[[#This Row],[Diameter (in)]],0,1-(D64/D65))))</f>
        <v>0</v>
      </c>
      <c r="P64" s="92" t="str">
        <f>IF(Table4[[#This Row],[Segment]]="","",IF(C64&gt;C65,"",IF(C65="",0.55,(0.55*(1-D65/D64)))))</f>
        <v/>
      </c>
      <c r="Q6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4" s="92" t="str">
        <f>IF(Table4[[#This Row],[Segment]]="","",IF(Table4[[#This Row],[Kexpansion]]="","0",((Table4[[#This Row],[Velocity (m/s)]]^2)/2)*Table4[[#This Row],[Kexpansion]]))</f>
        <v/>
      </c>
      <c r="S64" s="92" t="str">
        <f>IF(Table4[[#This Row],[Segment]]="","",IF(Table4[[#This Row],[Kcontraction]]="","0",((Table4[[#This Row],[Velocity (m/s)]]^2)/2)*Table4[[#This Row],[Kcontraction]]))</f>
        <v/>
      </c>
      <c r="T64" s="89" t="str">
        <f>IF(Table4[[#This Row],[Segment]]="","",SUMIF($Y$7:$Y$2000,Table4[[#This Row],[Segment]],$AD$7:$AD$2000))</f>
        <v/>
      </c>
      <c r="U64" s="95" t="str">
        <f>IF(Table4[[#This Row],[Segment]]="","",Table4[[#This Row],[Hfriction (J/kg)]]+Table4[[#This Row],[Hexpansions (J/kg)]]+Table4[[#This Row],[Hcontractions (J/kg)]]+Table4[[#This Row],[Hf (J/kg)]])</f>
        <v/>
      </c>
      <c r="V64" s="95" t="str">
        <f>IF(Table4[[#This Row],[Segment]]="","",Table4[[#This Row],[Total Friction Loss (J/kg)]]*Table3[Density (kg/m3)])</f>
        <v/>
      </c>
      <c r="W64" s="95" t="str">
        <f>IF(Table4[[#This Row],[Segment]]="","",Table4[[#This Row],[Total Pressure Drop (Pa)]]/1000)</f>
        <v/>
      </c>
      <c r="Y64" s="82" t="str">
        <f>IF('Set Up'!D287="","",'Set Up'!D287)</f>
        <v/>
      </c>
      <c r="Z64" s="82" t="str">
        <f>IF('Set Up'!E287="","",'Set Up'!E287)</f>
        <v/>
      </c>
      <c r="AA64" s="82" t="str">
        <f>IF('Set Up'!F287="","",'Set Up'!F287)</f>
        <v/>
      </c>
      <c r="AB64" s="82" t="str">
        <f>IF('Set Up'!G287="","",'Set Up'!G287)</f>
        <v/>
      </c>
      <c r="AC64" s="82" t="str">
        <f t="array" ref="AC64">IF(Y64="","",INDEX(Data!$G$4:$G$51,MATCH(Table7[[#This Row],[Fitting]]&amp;Table7[[#This Row],[Fitting Subtype]],Data!$E$4:$E$51&amp;Data!$F$4:$F$51,0)))</f>
        <v/>
      </c>
      <c r="AD64" s="89" t="str">
        <f>IF(Table7[[#This Row],[Segment]]="","",Table7[[#This Row],[Quantity]]*Table7[[#This Row],[Kf]]*(((INDEX(Table4[Velocity (m/s)],MATCH(Table7[[#This Row],[Segment]],Table4[Segment],0)))^2)/2))</f>
        <v/>
      </c>
      <c r="AF64" s="82" t="str">
        <f>Table4[[#This Row],[Segment]]</f>
        <v/>
      </c>
      <c r="AG64" s="75"/>
      <c r="AH64" s="82" t="str">
        <f>IF(Table5[[#This Row],[Segment]]="","",AG64-Table4[[#This Row],[Total Pressure Drop (kPa)]])</f>
        <v/>
      </c>
    </row>
    <row r="65" spans="1:34" x14ac:dyDescent="0.25">
      <c r="A65" s="95" t="str">
        <f>IF('Set Up'!A62="","",'Set Up'!A62)</f>
        <v/>
      </c>
      <c r="B65" s="75" t="s">
        <v>81</v>
      </c>
      <c r="C65" s="85"/>
      <c r="D65" s="86" t="str">
        <f>IF(Table4[[#This Row],[Diameter (in)]]="","",(((CONVERT(Table4[[#This Row],[Diameter (in)]],"in","m"))/2)^2)*PI())</f>
        <v/>
      </c>
      <c r="E65" s="87" t="str">
        <f>IF(Table4[[#This Row],[Area (m2)]]="","",$D$4/Table4[[#This Row],[Area (m2)]])</f>
        <v/>
      </c>
      <c r="F65" s="85">
        <f t="shared" si="0"/>
        <v>4.6951999999999998</v>
      </c>
      <c r="G65" s="88" t="str">
        <f>IF(Table4[[#This Row],[Segment]]="","",(CONVERT(Table4[[#This Row],[Diameter (in)]],"in","m")*$B$4*Table4[[#This Row],[Velocity (m/s)]])/$C$4)</f>
        <v/>
      </c>
      <c r="H65" s="96" t="str">
        <f>IF(Table4[[#This Row],[Segment]]="","",IF(Table4[[#This Row],[Teynold''s Number]]&gt;4000,"TURBULENT","LAMINAR"))</f>
        <v/>
      </c>
      <c r="I65" s="86" t="str">
        <f>IF(Table4[[#This Row],[Segment]]="","",INDEX(Data!C62:C76,MATCH(Table4[Material],Data!B62:B76,0)))</f>
        <v/>
      </c>
      <c r="J65" s="89" t="str">
        <f>IF(Table4[[#This Row],[ε (m)]]="","",Table4[[#This Row],[ε (m)]]/(CONVERT(Table4[[#This Row],[Diameter (in)]],"in","m")))</f>
        <v/>
      </c>
      <c r="K65" s="96" t="str">
        <f>IF(Table4[[#This Row],[Regime]]="LAMINAR",16/Table4[[#This Row],[Teynold''s Number]],"-")</f>
        <v>-</v>
      </c>
      <c r="L65" s="86"/>
      <c r="M65" s="97" t="str">
        <f>IF(Table4[[#This Row],[Regime]]="TURBULENT",(((-4*LOG10(Table4[[#This Row],[ε/D]]/3.7+1.256/(Table4[[#This Row],[Teynold''s Number]]*SQRT(Table4[[#This Row],[f turbulent (guess)]]))))^-1)^2),"")</f>
        <v/>
      </c>
      <c r="N65" s="91" t="str">
        <f>IF(Table4[[#This Row],[f turbulent]]="","",Table4[[#This Row],[f turbulent (guess)]]-Table4[[#This Row],[f turbulent]])</f>
        <v/>
      </c>
      <c r="O65" s="87">
        <f>IF(Table4[[#This Row],[Segment]]="",0,IF(C66="",0,IF(C66&lt;=Table4[[#This Row],[Diameter (in)]],0,1-(D65/D66))))</f>
        <v>0</v>
      </c>
      <c r="P65" s="92" t="str">
        <f>IF(Table4[[#This Row],[Segment]]="","",IF(C65&gt;C66,"",IF(C66="",0.55,(0.55*(1-D66/D65)))))</f>
        <v/>
      </c>
      <c r="Q6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5" s="92" t="str">
        <f>IF(Table4[[#This Row],[Segment]]="","",IF(Table4[[#This Row],[Kexpansion]]="","0",((Table4[[#This Row],[Velocity (m/s)]]^2)/2)*Table4[[#This Row],[Kexpansion]]))</f>
        <v/>
      </c>
      <c r="S65" s="92" t="str">
        <f>IF(Table4[[#This Row],[Segment]]="","",IF(Table4[[#This Row],[Kcontraction]]="","0",((Table4[[#This Row],[Velocity (m/s)]]^2)/2)*Table4[[#This Row],[Kcontraction]]))</f>
        <v/>
      </c>
      <c r="T65" s="89" t="str">
        <f>IF(Table4[[#This Row],[Segment]]="","",SUMIF($Y$7:$Y$2000,Table4[[#This Row],[Segment]],$AD$7:$AD$2000))</f>
        <v/>
      </c>
      <c r="U65" s="95" t="str">
        <f>IF(Table4[[#This Row],[Segment]]="","",Table4[[#This Row],[Hfriction (J/kg)]]+Table4[[#This Row],[Hexpansions (J/kg)]]+Table4[[#This Row],[Hcontractions (J/kg)]]+Table4[[#This Row],[Hf (J/kg)]])</f>
        <v/>
      </c>
      <c r="V65" s="95" t="str">
        <f>IF(Table4[[#This Row],[Segment]]="","",Table4[[#This Row],[Total Friction Loss (J/kg)]]*Table3[Density (kg/m3)])</f>
        <v/>
      </c>
      <c r="W65" s="95" t="str">
        <f>IF(Table4[[#This Row],[Segment]]="","",Table4[[#This Row],[Total Pressure Drop (Pa)]]/1000)</f>
        <v/>
      </c>
      <c r="Y65" s="82" t="str">
        <f>IF('Set Up'!D288="","",'Set Up'!D288)</f>
        <v/>
      </c>
      <c r="Z65" s="82" t="str">
        <f>IF('Set Up'!E288="","",'Set Up'!E288)</f>
        <v/>
      </c>
      <c r="AA65" s="82" t="str">
        <f>IF('Set Up'!F288="","",'Set Up'!F288)</f>
        <v/>
      </c>
      <c r="AB65" s="82" t="str">
        <f>IF('Set Up'!G288="","",'Set Up'!G288)</f>
        <v/>
      </c>
      <c r="AC65" s="82" t="str">
        <f t="array" ref="AC65">IF(Y65="","",INDEX(Data!$G$4:$G$51,MATCH(Table7[[#This Row],[Fitting]]&amp;Table7[[#This Row],[Fitting Subtype]],Data!$E$4:$E$51&amp;Data!$F$4:$F$51,0)))</f>
        <v/>
      </c>
      <c r="AD65" s="89" t="str">
        <f>IF(Table7[[#This Row],[Segment]]="","",Table7[[#This Row],[Quantity]]*Table7[[#This Row],[Kf]]*(((INDEX(Table4[Velocity (m/s)],MATCH(Table7[[#This Row],[Segment]],Table4[Segment],0)))^2)/2))</f>
        <v/>
      </c>
      <c r="AF65" s="82" t="str">
        <f>Table4[[#This Row],[Segment]]</f>
        <v/>
      </c>
      <c r="AG65" s="75"/>
      <c r="AH65" s="82" t="str">
        <f>IF(Table5[[#This Row],[Segment]]="","",AG65-Table4[[#This Row],[Total Pressure Drop (kPa)]])</f>
        <v/>
      </c>
    </row>
    <row r="66" spans="1:34" x14ac:dyDescent="0.25">
      <c r="A66" s="95" t="str">
        <f>IF('Set Up'!A63="","",'Set Up'!A63)</f>
        <v/>
      </c>
      <c r="B66" s="75" t="s">
        <v>81</v>
      </c>
      <c r="C66" s="85"/>
      <c r="D66" s="86" t="str">
        <f>IF(Table4[[#This Row],[Diameter (in)]]="","",(((CONVERT(Table4[[#This Row],[Diameter (in)]],"in","m"))/2)^2)*PI())</f>
        <v/>
      </c>
      <c r="E66" s="87" t="str">
        <f>IF(Table4[[#This Row],[Area (m2)]]="","",$D$4/Table4[[#This Row],[Area (m2)]])</f>
        <v/>
      </c>
      <c r="F66" s="85">
        <f t="shared" si="0"/>
        <v>4.6951999999999998</v>
      </c>
      <c r="G66" s="88" t="str">
        <f>IF(Table4[[#This Row],[Segment]]="","",(CONVERT(Table4[[#This Row],[Diameter (in)]],"in","m")*$B$4*Table4[[#This Row],[Velocity (m/s)]])/$C$4)</f>
        <v/>
      </c>
      <c r="H66" s="96" t="str">
        <f>IF(Table4[[#This Row],[Segment]]="","",IF(Table4[[#This Row],[Teynold''s Number]]&gt;4000,"TURBULENT","LAMINAR"))</f>
        <v/>
      </c>
      <c r="I66" s="86" t="str">
        <f>IF(Table4[[#This Row],[Segment]]="","",INDEX(Data!C63:C77,MATCH(Table4[Material],Data!B63:B77,0)))</f>
        <v/>
      </c>
      <c r="J66" s="89" t="str">
        <f>IF(Table4[[#This Row],[ε (m)]]="","",Table4[[#This Row],[ε (m)]]/(CONVERT(Table4[[#This Row],[Diameter (in)]],"in","m")))</f>
        <v/>
      </c>
      <c r="K66" s="96" t="str">
        <f>IF(Table4[[#This Row],[Regime]]="LAMINAR",16/Table4[[#This Row],[Teynold''s Number]],"-")</f>
        <v>-</v>
      </c>
      <c r="L66" s="86"/>
      <c r="M66" s="97" t="str">
        <f>IF(Table4[[#This Row],[Regime]]="TURBULENT",(((-4*LOG10(Table4[[#This Row],[ε/D]]/3.7+1.256/(Table4[[#This Row],[Teynold''s Number]]*SQRT(Table4[[#This Row],[f turbulent (guess)]]))))^-1)^2),"")</f>
        <v/>
      </c>
      <c r="N66" s="91" t="str">
        <f>IF(Table4[[#This Row],[f turbulent]]="","",Table4[[#This Row],[f turbulent (guess)]]-Table4[[#This Row],[f turbulent]])</f>
        <v/>
      </c>
      <c r="O66" s="87">
        <f>IF(Table4[[#This Row],[Segment]]="",0,IF(C67="",0,IF(C67&lt;=Table4[[#This Row],[Diameter (in)]],0,1-(D66/D67))))</f>
        <v>0</v>
      </c>
      <c r="P66" s="92" t="str">
        <f>IF(Table4[[#This Row],[Segment]]="","",IF(C66&gt;C67,"",IF(C67="",0.55,(0.55*(1-D67/D66)))))</f>
        <v/>
      </c>
      <c r="Q6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6" s="92" t="str">
        <f>IF(Table4[[#This Row],[Segment]]="","",IF(Table4[[#This Row],[Kexpansion]]="","0",((Table4[[#This Row],[Velocity (m/s)]]^2)/2)*Table4[[#This Row],[Kexpansion]]))</f>
        <v/>
      </c>
      <c r="S66" s="92" t="str">
        <f>IF(Table4[[#This Row],[Segment]]="","",IF(Table4[[#This Row],[Kcontraction]]="","0",((Table4[[#This Row],[Velocity (m/s)]]^2)/2)*Table4[[#This Row],[Kcontraction]]))</f>
        <v/>
      </c>
      <c r="T66" s="89" t="str">
        <f>IF(Table4[[#This Row],[Segment]]="","",SUMIF($Y$7:$Y$2000,Table4[[#This Row],[Segment]],$AD$7:$AD$2000))</f>
        <v/>
      </c>
      <c r="U66" s="95" t="str">
        <f>IF(Table4[[#This Row],[Segment]]="","",Table4[[#This Row],[Hfriction (J/kg)]]+Table4[[#This Row],[Hexpansions (J/kg)]]+Table4[[#This Row],[Hcontractions (J/kg)]]+Table4[[#This Row],[Hf (J/kg)]])</f>
        <v/>
      </c>
      <c r="V66" s="95" t="str">
        <f>IF(Table4[[#This Row],[Segment]]="","",Table4[[#This Row],[Total Friction Loss (J/kg)]]*Table3[Density (kg/m3)])</f>
        <v/>
      </c>
      <c r="W66" s="95" t="str">
        <f>IF(Table4[[#This Row],[Segment]]="","",Table4[[#This Row],[Total Pressure Drop (Pa)]]/1000)</f>
        <v/>
      </c>
      <c r="Y66" s="82" t="str">
        <f>IF('Set Up'!D289="","",'Set Up'!D289)</f>
        <v/>
      </c>
      <c r="Z66" s="82" t="str">
        <f>IF('Set Up'!E289="","",'Set Up'!E289)</f>
        <v/>
      </c>
      <c r="AA66" s="82" t="str">
        <f>IF('Set Up'!F289="","",'Set Up'!F289)</f>
        <v/>
      </c>
      <c r="AB66" s="82" t="str">
        <f>IF('Set Up'!G289="","",'Set Up'!G289)</f>
        <v/>
      </c>
      <c r="AC66" s="82" t="str">
        <f t="array" ref="AC66">IF(Y66="","",INDEX(Data!$G$4:$G$51,MATCH(Table7[[#This Row],[Fitting]]&amp;Table7[[#This Row],[Fitting Subtype]],Data!$E$4:$E$51&amp;Data!$F$4:$F$51,0)))</f>
        <v/>
      </c>
      <c r="AD66" s="89" t="str">
        <f>IF(Table7[[#This Row],[Segment]]="","",Table7[[#This Row],[Quantity]]*Table7[[#This Row],[Kf]]*(((INDEX(Table4[Velocity (m/s)],MATCH(Table7[[#This Row],[Segment]],Table4[Segment],0)))^2)/2))</f>
        <v/>
      </c>
      <c r="AF66" s="82" t="str">
        <f>Table4[[#This Row],[Segment]]</f>
        <v/>
      </c>
      <c r="AG66" s="75"/>
      <c r="AH66" s="82" t="str">
        <f>IF(Table5[[#This Row],[Segment]]="","",AG66-Table4[[#This Row],[Total Pressure Drop (kPa)]])</f>
        <v/>
      </c>
    </row>
    <row r="67" spans="1:34" x14ac:dyDescent="0.25">
      <c r="A67" s="95" t="str">
        <f>IF('Set Up'!A64="","",'Set Up'!A64)</f>
        <v/>
      </c>
      <c r="B67" s="75" t="s">
        <v>81</v>
      </c>
      <c r="C67" s="85"/>
      <c r="D67" s="86" t="str">
        <f>IF(Table4[[#This Row],[Diameter (in)]]="","",(((CONVERT(Table4[[#This Row],[Diameter (in)]],"in","m"))/2)^2)*PI())</f>
        <v/>
      </c>
      <c r="E67" s="87" t="str">
        <f>IF(Table4[[#This Row],[Area (m2)]]="","",$D$4/Table4[[#This Row],[Area (m2)]])</f>
        <v/>
      </c>
      <c r="F67" s="85">
        <f t="shared" si="0"/>
        <v>4.6951999999999998</v>
      </c>
      <c r="G67" s="88" t="str">
        <f>IF(Table4[[#This Row],[Segment]]="","",(CONVERT(Table4[[#This Row],[Diameter (in)]],"in","m")*$B$4*Table4[[#This Row],[Velocity (m/s)]])/$C$4)</f>
        <v/>
      </c>
      <c r="H67" s="96" t="str">
        <f>IF(Table4[[#This Row],[Segment]]="","",IF(Table4[[#This Row],[Teynold''s Number]]&gt;4000,"TURBULENT","LAMINAR"))</f>
        <v/>
      </c>
      <c r="I67" s="86" t="str">
        <f>IF(Table4[[#This Row],[Segment]]="","",INDEX(Data!C64:C78,MATCH(Table4[Material],Data!B64:B78,0)))</f>
        <v/>
      </c>
      <c r="J67" s="89" t="str">
        <f>IF(Table4[[#This Row],[ε (m)]]="","",Table4[[#This Row],[ε (m)]]/(CONVERT(Table4[[#This Row],[Diameter (in)]],"in","m")))</f>
        <v/>
      </c>
      <c r="K67" s="96" t="str">
        <f>IF(Table4[[#This Row],[Regime]]="LAMINAR",16/Table4[[#This Row],[Teynold''s Number]],"-")</f>
        <v>-</v>
      </c>
      <c r="L67" s="86"/>
      <c r="M67" s="97" t="str">
        <f>IF(Table4[[#This Row],[Regime]]="TURBULENT",(((-4*LOG10(Table4[[#This Row],[ε/D]]/3.7+1.256/(Table4[[#This Row],[Teynold''s Number]]*SQRT(Table4[[#This Row],[f turbulent (guess)]]))))^-1)^2),"")</f>
        <v/>
      </c>
      <c r="N67" s="91" t="str">
        <f>IF(Table4[[#This Row],[f turbulent]]="","",Table4[[#This Row],[f turbulent (guess)]]-Table4[[#This Row],[f turbulent]])</f>
        <v/>
      </c>
      <c r="O67" s="87">
        <f>IF(Table4[[#This Row],[Segment]]="",0,IF(C68="",0,IF(C68&lt;=Table4[[#This Row],[Diameter (in)]],0,1-(D67/D68))))</f>
        <v>0</v>
      </c>
      <c r="P67" s="92" t="str">
        <f>IF(Table4[[#This Row],[Segment]]="","",IF(C67&gt;C68,"",IF(C68="",0.55,(0.55*(1-D68/D67)))))</f>
        <v/>
      </c>
      <c r="Q6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7" s="92" t="str">
        <f>IF(Table4[[#This Row],[Segment]]="","",IF(Table4[[#This Row],[Kexpansion]]="","0",((Table4[[#This Row],[Velocity (m/s)]]^2)/2)*Table4[[#This Row],[Kexpansion]]))</f>
        <v/>
      </c>
      <c r="S67" s="92" t="str">
        <f>IF(Table4[[#This Row],[Segment]]="","",IF(Table4[[#This Row],[Kcontraction]]="","0",((Table4[[#This Row],[Velocity (m/s)]]^2)/2)*Table4[[#This Row],[Kcontraction]]))</f>
        <v/>
      </c>
      <c r="T67" s="89" t="str">
        <f>IF(Table4[[#This Row],[Segment]]="","",SUMIF($Y$7:$Y$2000,Table4[[#This Row],[Segment]],$AD$7:$AD$2000))</f>
        <v/>
      </c>
      <c r="U67" s="95" t="str">
        <f>IF(Table4[[#This Row],[Segment]]="","",Table4[[#This Row],[Hfriction (J/kg)]]+Table4[[#This Row],[Hexpansions (J/kg)]]+Table4[[#This Row],[Hcontractions (J/kg)]]+Table4[[#This Row],[Hf (J/kg)]])</f>
        <v/>
      </c>
      <c r="V67" s="95" t="str">
        <f>IF(Table4[[#This Row],[Segment]]="","",Table4[[#This Row],[Total Friction Loss (J/kg)]]*Table3[Density (kg/m3)])</f>
        <v/>
      </c>
      <c r="W67" s="95" t="str">
        <f>IF(Table4[[#This Row],[Segment]]="","",Table4[[#This Row],[Total Pressure Drop (Pa)]]/1000)</f>
        <v/>
      </c>
      <c r="Y67" s="82" t="str">
        <f>IF('Set Up'!D290="","",'Set Up'!D290)</f>
        <v/>
      </c>
      <c r="Z67" s="82" t="str">
        <f>IF('Set Up'!E290="","",'Set Up'!E290)</f>
        <v/>
      </c>
      <c r="AA67" s="82" t="str">
        <f>IF('Set Up'!F290="","",'Set Up'!F290)</f>
        <v/>
      </c>
      <c r="AB67" s="82" t="str">
        <f>IF('Set Up'!G290="","",'Set Up'!G290)</f>
        <v/>
      </c>
      <c r="AC67" s="82" t="str">
        <f t="array" ref="AC67">IF(Y67="","",INDEX(Data!$G$4:$G$51,MATCH(Table7[[#This Row],[Fitting]]&amp;Table7[[#This Row],[Fitting Subtype]],Data!$E$4:$E$51&amp;Data!$F$4:$F$51,0)))</f>
        <v/>
      </c>
      <c r="AD67" s="89" t="str">
        <f>IF(Table7[[#This Row],[Segment]]="","",Table7[[#This Row],[Quantity]]*Table7[[#This Row],[Kf]]*(((INDEX(Table4[Velocity (m/s)],MATCH(Table7[[#This Row],[Segment]],Table4[Segment],0)))^2)/2))</f>
        <v/>
      </c>
      <c r="AF67" s="82" t="str">
        <f>Table4[[#This Row],[Segment]]</f>
        <v/>
      </c>
      <c r="AG67" s="75"/>
      <c r="AH67" s="82" t="str">
        <f>IF(Table5[[#This Row],[Segment]]="","",AG67-Table4[[#This Row],[Total Pressure Drop (kPa)]])</f>
        <v/>
      </c>
    </row>
    <row r="68" spans="1:34" x14ac:dyDescent="0.25">
      <c r="A68" s="95" t="str">
        <f>IF('Set Up'!A65="","",'Set Up'!A65)</f>
        <v/>
      </c>
      <c r="B68" s="75" t="s">
        <v>81</v>
      </c>
      <c r="C68" s="85"/>
      <c r="D68" s="86" t="str">
        <f>IF(Table4[[#This Row],[Diameter (in)]]="","",(((CONVERT(Table4[[#This Row],[Diameter (in)]],"in","m"))/2)^2)*PI())</f>
        <v/>
      </c>
      <c r="E68" s="87" t="str">
        <f>IF(Table4[[#This Row],[Area (m2)]]="","",$D$4/Table4[[#This Row],[Area (m2)]])</f>
        <v/>
      </c>
      <c r="F68" s="85">
        <f t="shared" si="0"/>
        <v>4.6951999999999998</v>
      </c>
      <c r="G68" s="88" t="str">
        <f>IF(Table4[[#This Row],[Segment]]="","",(CONVERT(Table4[[#This Row],[Diameter (in)]],"in","m")*$B$4*Table4[[#This Row],[Velocity (m/s)]])/$C$4)</f>
        <v/>
      </c>
      <c r="H68" s="96" t="str">
        <f>IF(Table4[[#This Row],[Segment]]="","",IF(Table4[[#This Row],[Teynold''s Number]]&gt;4000,"TURBULENT","LAMINAR"))</f>
        <v/>
      </c>
      <c r="I68" s="86" t="str">
        <f>IF(Table4[[#This Row],[Segment]]="","",INDEX(Data!C65:C79,MATCH(Table4[Material],Data!B65:B79,0)))</f>
        <v/>
      </c>
      <c r="J68" s="89" t="str">
        <f>IF(Table4[[#This Row],[ε (m)]]="","",Table4[[#This Row],[ε (m)]]/(CONVERT(Table4[[#This Row],[Diameter (in)]],"in","m")))</f>
        <v/>
      </c>
      <c r="K68" s="96" t="str">
        <f>IF(Table4[[#This Row],[Regime]]="LAMINAR",16/Table4[[#This Row],[Teynold''s Number]],"-")</f>
        <v>-</v>
      </c>
      <c r="L68" s="86"/>
      <c r="M68" s="97" t="str">
        <f>IF(Table4[[#This Row],[Regime]]="TURBULENT",(((-4*LOG10(Table4[[#This Row],[ε/D]]/3.7+1.256/(Table4[[#This Row],[Teynold''s Number]]*SQRT(Table4[[#This Row],[f turbulent (guess)]]))))^-1)^2),"")</f>
        <v/>
      </c>
      <c r="N68" s="91" t="str">
        <f>IF(Table4[[#This Row],[f turbulent]]="","",Table4[[#This Row],[f turbulent (guess)]]-Table4[[#This Row],[f turbulent]])</f>
        <v/>
      </c>
      <c r="O68" s="87">
        <f>IF(Table4[[#This Row],[Segment]]="",0,IF(C69="",0,IF(C69&lt;=Table4[[#This Row],[Diameter (in)]],0,1-(D68/D69))))</f>
        <v>0</v>
      </c>
      <c r="P68" s="92" t="str">
        <f>IF(Table4[[#This Row],[Segment]]="","",IF(C68&gt;C69,"",IF(C69="",0.55,(0.55*(1-D69/D68)))))</f>
        <v/>
      </c>
      <c r="Q6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8" s="92" t="str">
        <f>IF(Table4[[#This Row],[Segment]]="","",IF(Table4[[#This Row],[Kexpansion]]="","0",((Table4[[#This Row],[Velocity (m/s)]]^2)/2)*Table4[[#This Row],[Kexpansion]]))</f>
        <v/>
      </c>
      <c r="S68" s="92" t="str">
        <f>IF(Table4[[#This Row],[Segment]]="","",IF(Table4[[#This Row],[Kcontraction]]="","0",((Table4[[#This Row],[Velocity (m/s)]]^2)/2)*Table4[[#This Row],[Kcontraction]]))</f>
        <v/>
      </c>
      <c r="T68" s="89" t="str">
        <f>IF(Table4[[#This Row],[Segment]]="","",SUMIF($Y$7:$Y$2000,Table4[[#This Row],[Segment]],$AD$7:$AD$2000))</f>
        <v/>
      </c>
      <c r="U68" s="95" t="str">
        <f>IF(Table4[[#This Row],[Segment]]="","",Table4[[#This Row],[Hfriction (J/kg)]]+Table4[[#This Row],[Hexpansions (J/kg)]]+Table4[[#This Row],[Hcontractions (J/kg)]]+Table4[[#This Row],[Hf (J/kg)]])</f>
        <v/>
      </c>
      <c r="V68" s="95" t="str">
        <f>IF(Table4[[#This Row],[Segment]]="","",Table4[[#This Row],[Total Friction Loss (J/kg)]]*Table3[Density (kg/m3)])</f>
        <v/>
      </c>
      <c r="W68" s="95" t="str">
        <f>IF(Table4[[#This Row],[Segment]]="","",Table4[[#This Row],[Total Pressure Drop (Pa)]]/1000)</f>
        <v/>
      </c>
      <c r="Y68" s="82" t="str">
        <f>IF('Set Up'!D291="","",'Set Up'!D291)</f>
        <v/>
      </c>
      <c r="Z68" s="82" t="str">
        <f>IF('Set Up'!E291="","",'Set Up'!E291)</f>
        <v/>
      </c>
      <c r="AA68" s="82" t="str">
        <f>IF('Set Up'!F291="","",'Set Up'!F291)</f>
        <v/>
      </c>
      <c r="AB68" s="82" t="str">
        <f>IF('Set Up'!G291="","",'Set Up'!G291)</f>
        <v/>
      </c>
      <c r="AC68" s="82" t="str">
        <f t="array" ref="AC68">IF(Y68="","",INDEX(Data!$G$4:$G$51,MATCH(Table7[[#This Row],[Fitting]]&amp;Table7[[#This Row],[Fitting Subtype]],Data!$E$4:$E$51&amp;Data!$F$4:$F$51,0)))</f>
        <v/>
      </c>
      <c r="AD68" s="89" t="str">
        <f>IF(Table7[[#This Row],[Segment]]="","",Table7[[#This Row],[Quantity]]*Table7[[#This Row],[Kf]]*(((INDEX(Table4[Velocity (m/s)],MATCH(Table7[[#This Row],[Segment]],Table4[Segment],0)))^2)/2))</f>
        <v/>
      </c>
      <c r="AF68" s="82" t="str">
        <f>Table4[[#This Row],[Segment]]</f>
        <v/>
      </c>
      <c r="AG68" s="75"/>
      <c r="AH68" s="82" t="str">
        <f>IF(Table5[[#This Row],[Segment]]="","",AG68-Table4[[#This Row],[Total Pressure Drop (kPa)]])</f>
        <v/>
      </c>
    </row>
    <row r="69" spans="1:34" x14ac:dyDescent="0.25">
      <c r="A69" s="95" t="str">
        <f>IF('Set Up'!A66="","",'Set Up'!A66)</f>
        <v/>
      </c>
      <c r="B69" s="75" t="s">
        <v>81</v>
      </c>
      <c r="C69" s="85"/>
      <c r="D69" s="86" t="str">
        <f>IF(Table4[[#This Row],[Diameter (in)]]="","",(((CONVERT(Table4[[#This Row],[Diameter (in)]],"in","m"))/2)^2)*PI())</f>
        <v/>
      </c>
      <c r="E69" s="87" t="str">
        <f>IF(Table4[[#This Row],[Area (m2)]]="","",$D$4/Table4[[#This Row],[Area (m2)]])</f>
        <v/>
      </c>
      <c r="F69" s="85">
        <f t="shared" si="0"/>
        <v>4.6951999999999998</v>
      </c>
      <c r="G69" s="88" t="str">
        <f>IF(Table4[[#This Row],[Segment]]="","",(CONVERT(Table4[[#This Row],[Diameter (in)]],"in","m")*$B$4*Table4[[#This Row],[Velocity (m/s)]])/$C$4)</f>
        <v/>
      </c>
      <c r="H69" s="96" t="str">
        <f>IF(Table4[[#This Row],[Segment]]="","",IF(Table4[[#This Row],[Teynold''s Number]]&gt;4000,"TURBULENT","LAMINAR"))</f>
        <v/>
      </c>
      <c r="I69" s="86" t="str">
        <f>IF(Table4[[#This Row],[Segment]]="","",INDEX(Data!C66:C80,MATCH(Table4[Material],Data!B66:B80,0)))</f>
        <v/>
      </c>
      <c r="J69" s="89" t="str">
        <f>IF(Table4[[#This Row],[ε (m)]]="","",Table4[[#This Row],[ε (m)]]/(CONVERT(Table4[[#This Row],[Diameter (in)]],"in","m")))</f>
        <v/>
      </c>
      <c r="K69" s="96" t="str">
        <f>IF(Table4[[#This Row],[Regime]]="LAMINAR",16/Table4[[#This Row],[Teynold''s Number]],"-")</f>
        <v>-</v>
      </c>
      <c r="L69" s="86"/>
      <c r="M69" s="97" t="str">
        <f>IF(Table4[[#This Row],[Regime]]="TURBULENT",(((-4*LOG10(Table4[[#This Row],[ε/D]]/3.7+1.256/(Table4[[#This Row],[Teynold''s Number]]*SQRT(Table4[[#This Row],[f turbulent (guess)]]))))^-1)^2),"")</f>
        <v/>
      </c>
      <c r="N69" s="91" t="str">
        <f>IF(Table4[[#This Row],[f turbulent]]="","",Table4[[#This Row],[f turbulent (guess)]]-Table4[[#This Row],[f turbulent]])</f>
        <v/>
      </c>
      <c r="O69" s="87">
        <f>IF(Table4[[#This Row],[Segment]]="",0,IF(C70="",0,IF(C70&lt;=Table4[[#This Row],[Diameter (in)]],0,1-(D69/D70))))</f>
        <v>0</v>
      </c>
      <c r="P69" s="92" t="str">
        <f>IF(Table4[[#This Row],[Segment]]="","",IF(C69&gt;C70,"",IF(C70="",0.55,(0.55*(1-D70/D69)))))</f>
        <v/>
      </c>
      <c r="Q6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9" s="92" t="str">
        <f>IF(Table4[[#This Row],[Segment]]="","",IF(Table4[[#This Row],[Kexpansion]]="","0",((Table4[[#This Row],[Velocity (m/s)]]^2)/2)*Table4[[#This Row],[Kexpansion]]))</f>
        <v/>
      </c>
      <c r="S69" s="92" t="str">
        <f>IF(Table4[[#This Row],[Segment]]="","",IF(Table4[[#This Row],[Kcontraction]]="","0",((Table4[[#This Row],[Velocity (m/s)]]^2)/2)*Table4[[#This Row],[Kcontraction]]))</f>
        <v/>
      </c>
      <c r="T69" s="89" t="str">
        <f>IF(Table4[[#This Row],[Segment]]="","",SUMIF($Y$7:$Y$2000,Table4[[#This Row],[Segment]],$AD$7:$AD$2000))</f>
        <v/>
      </c>
      <c r="U69" s="95" t="str">
        <f>IF(Table4[[#This Row],[Segment]]="","",Table4[[#This Row],[Hfriction (J/kg)]]+Table4[[#This Row],[Hexpansions (J/kg)]]+Table4[[#This Row],[Hcontractions (J/kg)]]+Table4[[#This Row],[Hf (J/kg)]])</f>
        <v/>
      </c>
      <c r="V69" s="95" t="str">
        <f>IF(Table4[[#This Row],[Segment]]="","",Table4[[#This Row],[Total Friction Loss (J/kg)]]*Table3[Density (kg/m3)])</f>
        <v/>
      </c>
      <c r="W69" s="95" t="str">
        <f>IF(Table4[[#This Row],[Segment]]="","",Table4[[#This Row],[Total Pressure Drop (Pa)]]/1000)</f>
        <v/>
      </c>
      <c r="Y69" s="82" t="str">
        <f>IF('Set Up'!D292="","",'Set Up'!D292)</f>
        <v/>
      </c>
      <c r="Z69" s="82" t="str">
        <f>IF('Set Up'!E292="","",'Set Up'!E292)</f>
        <v/>
      </c>
      <c r="AA69" s="82" t="str">
        <f>IF('Set Up'!F292="","",'Set Up'!F292)</f>
        <v/>
      </c>
      <c r="AB69" s="82" t="str">
        <f>IF('Set Up'!G292="","",'Set Up'!G292)</f>
        <v/>
      </c>
      <c r="AC69" s="82" t="str">
        <f t="array" ref="AC69">IF(Y69="","",INDEX(Data!$G$4:$G$51,MATCH(Table7[[#This Row],[Fitting]]&amp;Table7[[#This Row],[Fitting Subtype]],Data!$E$4:$E$51&amp;Data!$F$4:$F$51,0)))</f>
        <v/>
      </c>
      <c r="AD69" s="89" t="str">
        <f>IF(Table7[[#This Row],[Segment]]="","",Table7[[#This Row],[Quantity]]*Table7[[#This Row],[Kf]]*(((INDEX(Table4[Velocity (m/s)],MATCH(Table7[[#This Row],[Segment]],Table4[Segment],0)))^2)/2))</f>
        <v/>
      </c>
      <c r="AF69" s="82" t="str">
        <f>Table4[[#This Row],[Segment]]</f>
        <v/>
      </c>
      <c r="AG69" s="75"/>
      <c r="AH69" s="82" t="str">
        <f>IF(Table5[[#This Row],[Segment]]="","",AG69-Table4[[#This Row],[Total Pressure Drop (kPa)]])</f>
        <v/>
      </c>
    </row>
    <row r="70" spans="1:34" x14ac:dyDescent="0.25">
      <c r="A70" s="95" t="str">
        <f>IF('Set Up'!A67="","",'Set Up'!A67)</f>
        <v/>
      </c>
      <c r="B70" s="75" t="s">
        <v>81</v>
      </c>
      <c r="C70" s="85"/>
      <c r="D70" s="86" t="str">
        <f>IF(Table4[[#This Row],[Diameter (in)]]="","",(((CONVERT(Table4[[#This Row],[Diameter (in)]],"in","m"))/2)^2)*PI())</f>
        <v/>
      </c>
      <c r="E70" s="87" t="str">
        <f>IF(Table4[[#This Row],[Area (m2)]]="","",$D$4/Table4[[#This Row],[Area (m2)]])</f>
        <v/>
      </c>
      <c r="F70" s="85">
        <f t="shared" si="0"/>
        <v>4.6951999999999998</v>
      </c>
      <c r="G70" s="88" t="str">
        <f>IF(Table4[[#This Row],[Segment]]="","",(CONVERT(Table4[[#This Row],[Diameter (in)]],"in","m")*$B$4*Table4[[#This Row],[Velocity (m/s)]])/$C$4)</f>
        <v/>
      </c>
      <c r="H70" s="96" t="str">
        <f>IF(Table4[[#This Row],[Segment]]="","",IF(Table4[[#This Row],[Teynold''s Number]]&gt;4000,"TURBULENT","LAMINAR"))</f>
        <v/>
      </c>
      <c r="I70" s="86" t="str">
        <f>IF(Table4[[#This Row],[Segment]]="","",INDEX(Data!C67:C81,MATCH(Table4[Material],Data!B67:B81,0)))</f>
        <v/>
      </c>
      <c r="J70" s="89" t="str">
        <f>IF(Table4[[#This Row],[ε (m)]]="","",Table4[[#This Row],[ε (m)]]/(CONVERT(Table4[[#This Row],[Diameter (in)]],"in","m")))</f>
        <v/>
      </c>
      <c r="K70" s="96" t="str">
        <f>IF(Table4[[#This Row],[Regime]]="LAMINAR",16/Table4[[#This Row],[Teynold''s Number]],"-")</f>
        <v>-</v>
      </c>
      <c r="L70" s="86"/>
      <c r="M70" s="97" t="str">
        <f>IF(Table4[[#This Row],[Regime]]="TURBULENT",(((-4*LOG10(Table4[[#This Row],[ε/D]]/3.7+1.256/(Table4[[#This Row],[Teynold''s Number]]*SQRT(Table4[[#This Row],[f turbulent (guess)]]))))^-1)^2),"")</f>
        <v/>
      </c>
      <c r="N70" s="91" t="str">
        <f>IF(Table4[[#This Row],[f turbulent]]="","",Table4[[#This Row],[f turbulent (guess)]]-Table4[[#This Row],[f turbulent]])</f>
        <v/>
      </c>
      <c r="O70" s="87">
        <f>IF(Table4[[#This Row],[Segment]]="",0,IF(C71="",0,IF(C71&lt;=Table4[[#This Row],[Diameter (in)]],0,1-(D70/D71))))</f>
        <v>0</v>
      </c>
      <c r="P70" s="92" t="str">
        <f>IF(Table4[[#This Row],[Segment]]="","",IF(C70&gt;C71,"",IF(C71="",0.55,(0.55*(1-D71/D70)))))</f>
        <v/>
      </c>
      <c r="Q7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0" s="92" t="str">
        <f>IF(Table4[[#This Row],[Segment]]="","",IF(Table4[[#This Row],[Kexpansion]]="","0",((Table4[[#This Row],[Velocity (m/s)]]^2)/2)*Table4[[#This Row],[Kexpansion]]))</f>
        <v/>
      </c>
      <c r="S70" s="92" t="str">
        <f>IF(Table4[[#This Row],[Segment]]="","",IF(Table4[[#This Row],[Kcontraction]]="","0",((Table4[[#This Row],[Velocity (m/s)]]^2)/2)*Table4[[#This Row],[Kcontraction]]))</f>
        <v/>
      </c>
      <c r="T70" s="89" t="str">
        <f>IF(Table4[[#This Row],[Segment]]="","",SUMIF($Y$7:$Y$2000,Table4[[#This Row],[Segment]],$AD$7:$AD$2000))</f>
        <v/>
      </c>
      <c r="U70" s="95" t="str">
        <f>IF(Table4[[#This Row],[Segment]]="","",Table4[[#This Row],[Hfriction (J/kg)]]+Table4[[#This Row],[Hexpansions (J/kg)]]+Table4[[#This Row],[Hcontractions (J/kg)]]+Table4[[#This Row],[Hf (J/kg)]])</f>
        <v/>
      </c>
      <c r="V70" s="95" t="str">
        <f>IF(Table4[[#This Row],[Segment]]="","",Table4[[#This Row],[Total Friction Loss (J/kg)]]*Table3[Density (kg/m3)])</f>
        <v/>
      </c>
      <c r="W70" s="95" t="str">
        <f>IF(Table4[[#This Row],[Segment]]="","",Table4[[#This Row],[Total Pressure Drop (Pa)]]/1000)</f>
        <v/>
      </c>
      <c r="Y70" s="82" t="str">
        <f>IF('Set Up'!D293="","",'Set Up'!D293)</f>
        <v/>
      </c>
      <c r="Z70" s="82" t="str">
        <f>IF('Set Up'!E293="","",'Set Up'!E293)</f>
        <v/>
      </c>
      <c r="AA70" s="82" t="str">
        <f>IF('Set Up'!F293="","",'Set Up'!F293)</f>
        <v/>
      </c>
      <c r="AB70" s="82" t="str">
        <f>IF('Set Up'!G293="","",'Set Up'!G293)</f>
        <v/>
      </c>
      <c r="AC70" s="82" t="str">
        <f t="array" ref="AC70">IF(Y70="","",INDEX(Data!$G$4:$G$51,MATCH(Table7[[#This Row],[Fitting]]&amp;Table7[[#This Row],[Fitting Subtype]],Data!$E$4:$E$51&amp;Data!$F$4:$F$51,0)))</f>
        <v/>
      </c>
      <c r="AD70" s="89" t="str">
        <f>IF(Table7[[#This Row],[Segment]]="","",Table7[[#This Row],[Quantity]]*Table7[[#This Row],[Kf]]*(((INDEX(Table4[Velocity (m/s)],MATCH(Table7[[#This Row],[Segment]],Table4[Segment],0)))^2)/2))</f>
        <v/>
      </c>
      <c r="AF70" s="82" t="str">
        <f>Table4[[#This Row],[Segment]]</f>
        <v/>
      </c>
      <c r="AG70" s="75"/>
      <c r="AH70" s="82" t="str">
        <f>IF(Table5[[#This Row],[Segment]]="","",AG70-Table4[[#This Row],[Total Pressure Drop (kPa)]])</f>
        <v/>
      </c>
    </row>
    <row r="71" spans="1:34" x14ac:dyDescent="0.25">
      <c r="A71" s="95" t="str">
        <f>IF('Set Up'!A68="","",'Set Up'!A68)</f>
        <v/>
      </c>
      <c r="B71" s="75" t="s">
        <v>81</v>
      </c>
      <c r="C71" s="85"/>
      <c r="D71" s="86" t="str">
        <f>IF(Table4[[#This Row],[Diameter (in)]]="","",(((CONVERT(Table4[[#This Row],[Diameter (in)]],"in","m"))/2)^2)*PI())</f>
        <v/>
      </c>
      <c r="E71" s="87" t="str">
        <f>IF(Table4[[#This Row],[Area (m2)]]="","",$D$4/Table4[[#This Row],[Area (m2)]])</f>
        <v/>
      </c>
      <c r="F71" s="85">
        <f t="shared" ref="F71:F134" si="1">5 - CONVERT(1,"ft","m")</f>
        <v>4.6951999999999998</v>
      </c>
      <c r="G71" s="88" t="str">
        <f>IF(Table4[[#This Row],[Segment]]="","",(CONVERT(Table4[[#This Row],[Diameter (in)]],"in","m")*$B$4*Table4[[#This Row],[Velocity (m/s)]])/$C$4)</f>
        <v/>
      </c>
      <c r="H71" s="96" t="str">
        <f>IF(Table4[[#This Row],[Segment]]="","",IF(Table4[[#This Row],[Teynold''s Number]]&gt;4000,"TURBULENT","LAMINAR"))</f>
        <v/>
      </c>
      <c r="I71" s="86" t="str">
        <f>IF(Table4[[#This Row],[Segment]]="","",INDEX(Data!C68:C82,MATCH(Table4[Material],Data!B68:B82,0)))</f>
        <v/>
      </c>
      <c r="J71" s="89" t="str">
        <f>IF(Table4[[#This Row],[ε (m)]]="","",Table4[[#This Row],[ε (m)]]/(CONVERT(Table4[[#This Row],[Diameter (in)]],"in","m")))</f>
        <v/>
      </c>
      <c r="K71" s="96" t="str">
        <f>IF(Table4[[#This Row],[Regime]]="LAMINAR",16/Table4[[#This Row],[Teynold''s Number]],"-")</f>
        <v>-</v>
      </c>
      <c r="L71" s="86"/>
      <c r="M71" s="97" t="str">
        <f>IF(Table4[[#This Row],[Regime]]="TURBULENT",(((-4*LOG10(Table4[[#This Row],[ε/D]]/3.7+1.256/(Table4[[#This Row],[Teynold''s Number]]*SQRT(Table4[[#This Row],[f turbulent (guess)]]))))^-1)^2),"")</f>
        <v/>
      </c>
      <c r="N71" s="91" t="str">
        <f>IF(Table4[[#This Row],[f turbulent]]="","",Table4[[#This Row],[f turbulent (guess)]]-Table4[[#This Row],[f turbulent]])</f>
        <v/>
      </c>
      <c r="O71" s="87">
        <f>IF(Table4[[#This Row],[Segment]]="",0,IF(C72="",0,IF(C72&lt;=Table4[[#This Row],[Diameter (in)]],0,1-(D71/D72))))</f>
        <v>0</v>
      </c>
      <c r="P71" s="92" t="str">
        <f>IF(Table4[[#This Row],[Segment]]="","",IF(C71&gt;C72,"",IF(C72="",0.55,(0.55*(1-D72/D71)))))</f>
        <v/>
      </c>
      <c r="Q7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1" s="92" t="str">
        <f>IF(Table4[[#This Row],[Segment]]="","",IF(Table4[[#This Row],[Kexpansion]]="","0",((Table4[[#This Row],[Velocity (m/s)]]^2)/2)*Table4[[#This Row],[Kexpansion]]))</f>
        <v/>
      </c>
      <c r="S71" s="92" t="str">
        <f>IF(Table4[[#This Row],[Segment]]="","",IF(Table4[[#This Row],[Kcontraction]]="","0",((Table4[[#This Row],[Velocity (m/s)]]^2)/2)*Table4[[#This Row],[Kcontraction]]))</f>
        <v/>
      </c>
      <c r="T71" s="89" t="str">
        <f>IF(Table4[[#This Row],[Segment]]="","",SUMIF($Y$7:$Y$2000,Table4[[#This Row],[Segment]],$AD$7:$AD$2000))</f>
        <v/>
      </c>
      <c r="U71" s="95" t="str">
        <f>IF(Table4[[#This Row],[Segment]]="","",Table4[[#This Row],[Hfriction (J/kg)]]+Table4[[#This Row],[Hexpansions (J/kg)]]+Table4[[#This Row],[Hcontractions (J/kg)]]+Table4[[#This Row],[Hf (J/kg)]])</f>
        <v/>
      </c>
      <c r="V71" s="95" t="str">
        <f>IF(Table4[[#This Row],[Segment]]="","",Table4[[#This Row],[Total Friction Loss (J/kg)]]*Table3[Density (kg/m3)])</f>
        <v/>
      </c>
      <c r="W71" s="95" t="str">
        <f>IF(Table4[[#This Row],[Segment]]="","",Table4[[#This Row],[Total Pressure Drop (Pa)]]/1000)</f>
        <v/>
      </c>
      <c r="Y71" s="82" t="str">
        <f>IF('Set Up'!D294="","",'Set Up'!D294)</f>
        <v/>
      </c>
      <c r="Z71" s="82" t="str">
        <f>IF('Set Up'!E294="","",'Set Up'!E294)</f>
        <v/>
      </c>
      <c r="AA71" s="82" t="str">
        <f>IF('Set Up'!F294="","",'Set Up'!F294)</f>
        <v/>
      </c>
      <c r="AB71" s="82" t="str">
        <f>IF('Set Up'!G294="","",'Set Up'!G294)</f>
        <v/>
      </c>
      <c r="AC71" s="82" t="str">
        <f t="array" ref="AC71">IF(Y71="","",INDEX(Data!$G$4:$G$51,MATCH(Table7[[#This Row],[Fitting]]&amp;Table7[[#This Row],[Fitting Subtype]],Data!$E$4:$E$51&amp;Data!$F$4:$F$51,0)))</f>
        <v/>
      </c>
      <c r="AD71" s="89" t="str">
        <f>IF(Table7[[#This Row],[Segment]]="","",Table7[[#This Row],[Quantity]]*Table7[[#This Row],[Kf]]*(((INDEX(Table4[Velocity (m/s)],MATCH(Table7[[#This Row],[Segment]],Table4[Segment],0)))^2)/2))</f>
        <v/>
      </c>
      <c r="AF71" s="82" t="str">
        <f>Table4[[#This Row],[Segment]]</f>
        <v/>
      </c>
      <c r="AG71" s="75"/>
      <c r="AH71" s="82" t="str">
        <f>IF(Table5[[#This Row],[Segment]]="","",AG71-Table4[[#This Row],[Total Pressure Drop (kPa)]])</f>
        <v/>
      </c>
    </row>
    <row r="72" spans="1:34" x14ac:dyDescent="0.25">
      <c r="A72" s="95" t="str">
        <f>IF('Set Up'!A69="","",'Set Up'!A69)</f>
        <v/>
      </c>
      <c r="B72" s="75" t="s">
        <v>81</v>
      </c>
      <c r="C72" s="85"/>
      <c r="D72" s="86" t="str">
        <f>IF(Table4[[#This Row],[Diameter (in)]]="","",(((CONVERT(Table4[[#This Row],[Diameter (in)]],"in","m"))/2)^2)*PI())</f>
        <v/>
      </c>
      <c r="E72" s="87" t="str">
        <f>IF(Table4[[#This Row],[Area (m2)]]="","",$D$4/Table4[[#This Row],[Area (m2)]])</f>
        <v/>
      </c>
      <c r="F72" s="85">
        <f t="shared" si="1"/>
        <v>4.6951999999999998</v>
      </c>
      <c r="G72" s="88" t="str">
        <f>IF(Table4[[#This Row],[Segment]]="","",(CONVERT(Table4[[#This Row],[Diameter (in)]],"in","m")*$B$4*Table4[[#This Row],[Velocity (m/s)]])/$C$4)</f>
        <v/>
      </c>
      <c r="H72" s="96" t="str">
        <f>IF(Table4[[#This Row],[Segment]]="","",IF(Table4[[#This Row],[Teynold''s Number]]&gt;4000,"TURBULENT","LAMINAR"))</f>
        <v/>
      </c>
      <c r="I72" s="86" t="str">
        <f>IF(Table4[[#This Row],[Segment]]="","",INDEX(Data!C69:C83,MATCH(Table4[Material],Data!B69:B83,0)))</f>
        <v/>
      </c>
      <c r="J72" s="89" t="str">
        <f>IF(Table4[[#This Row],[ε (m)]]="","",Table4[[#This Row],[ε (m)]]/(CONVERT(Table4[[#This Row],[Diameter (in)]],"in","m")))</f>
        <v/>
      </c>
      <c r="K72" s="96" t="str">
        <f>IF(Table4[[#This Row],[Regime]]="LAMINAR",16/Table4[[#This Row],[Teynold''s Number]],"-")</f>
        <v>-</v>
      </c>
      <c r="L72" s="86"/>
      <c r="M72" s="97" t="str">
        <f>IF(Table4[[#This Row],[Regime]]="TURBULENT",(((-4*LOG10(Table4[[#This Row],[ε/D]]/3.7+1.256/(Table4[[#This Row],[Teynold''s Number]]*SQRT(Table4[[#This Row],[f turbulent (guess)]]))))^-1)^2),"")</f>
        <v/>
      </c>
      <c r="N72" s="91" t="str">
        <f>IF(Table4[[#This Row],[f turbulent]]="","",Table4[[#This Row],[f turbulent (guess)]]-Table4[[#This Row],[f turbulent]])</f>
        <v/>
      </c>
      <c r="O72" s="87">
        <f>IF(Table4[[#This Row],[Segment]]="",0,IF(C73="",0,IF(C73&lt;=Table4[[#This Row],[Diameter (in)]],0,1-(D72/D73))))</f>
        <v>0</v>
      </c>
      <c r="P72" s="92" t="str">
        <f>IF(Table4[[#This Row],[Segment]]="","",IF(C72&gt;C73,"",IF(C73="",0.55,(0.55*(1-D73/D72)))))</f>
        <v/>
      </c>
      <c r="Q7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2" s="92" t="str">
        <f>IF(Table4[[#This Row],[Segment]]="","",IF(Table4[[#This Row],[Kexpansion]]="","0",((Table4[[#This Row],[Velocity (m/s)]]^2)/2)*Table4[[#This Row],[Kexpansion]]))</f>
        <v/>
      </c>
      <c r="S72" s="92" t="str">
        <f>IF(Table4[[#This Row],[Segment]]="","",IF(Table4[[#This Row],[Kcontraction]]="","0",((Table4[[#This Row],[Velocity (m/s)]]^2)/2)*Table4[[#This Row],[Kcontraction]]))</f>
        <v/>
      </c>
      <c r="T72" s="89" t="str">
        <f>IF(Table4[[#This Row],[Segment]]="","",SUMIF($Y$7:$Y$2000,Table4[[#This Row],[Segment]],$AD$7:$AD$2000))</f>
        <v/>
      </c>
      <c r="U72" s="95" t="str">
        <f>IF(Table4[[#This Row],[Segment]]="","",Table4[[#This Row],[Hfriction (J/kg)]]+Table4[[#This Row],[Hexpansions (J/kg)]]+Table4[[#This Row],[Hcontractions (J/kg)]]+Table4[[#This Row],[Hf (J/kg)]])</f>
        <v/>
      </c>
      <c r="V72" s="95" t="str">
        <f>IF(Table4[[#This Row],[Segment]]="","",Table4[[#This Row],[Total Friction Loss (J/kg)]]*Table3[Density (kg/m3)])</f>
        <v/>
      </c>
      <c r="W72" s="95" t="str">
        <f>IF(Table4[[#This Row],[Segment]]="","",Table4[[#This Row],[Total Pressure Drop (Pa)]]/1000)</f>
        <v/>
      </c>
      <c r="Y72" s="82" t="str">
        <f>IF('Set Up'!D295="","",'Set Up'!D295)</f>
        <v/>
      </c>
      <c r="Z72" s="82" t="str">
        <f>IF('Set Up'!E295="","",'Set Up'!E295)</f>
        <v/>
      </c>
      <c r="AA72" s="82" t="str">
        <f>IF('Set Up'!F295="","",'Set Up'!F295)</f>
        <v/>
      </c>
      <c r="AB72" s="82" t="str">
        <f>IF('Set Up'!G295="","",'Set Up'!G295)</f>
        <v/>
      </c>
      <c r="AC72" s="82" t="str">
        <f t="array" ref="AC72">IF(Y72="","",INDEX(Data!$G$4:$G$51,MATCH(Table7[[#This Row],[Fitting]]&amp;Table7[[#This Row],[Fitting Subtype]],Data!$E$4:$E$51&amp;Data!$F$4:$F$51,0)))</f>
        <v/>
      </c>
      <c r="AD72" s="89" t="str">
        <f>IF(Table7[[#This Row],[Segment]]="","",Table7[[#This Row],[Quantity]]*Table7[[#This Row],[Kf]]*(((INDEX(Table4[Velocity (m/s)],MATCH(Table7[[#This Row],[Segment]],Table4[Segment],0)))^2)/2))</f>
        <v/>
      </c>
      <c r="AF72" s="82" t="str">
        <f>Table4[[#This Row],[Segment]]</f>
        <v/>
      </c>
      <c r="AG72" s="75"/>
      <c r="AH72" s="82" t="str">
        <f>IF(Table5[[#This Row],[Segment]]="","",AG72-Table4[[#This Row],[Total Pressure Drop (kPa)]])</f>
        <v/>
      </c>
    </row>
    <row r="73" spans="1:34" x14ac:dyDescent="0.25">
      <c r="A73" s="95" t="str">
        <f>IF('Set Up'!A70="","",'Set Up'!A70)</f>
        <v/>
      </c>
      <c r="B73" s="75" t="s">
        <v>81</v>
      </c>
      <c r="C73" s="85"/>
      <c r="D73" s="86" t="str">
        <f>IF(Table4[[#This Row],[Diameter (in)]]="","",(((CONVERT(Table4[[#This Row],[Diameter (in)]],"in","m"))/2)^2)*PI())</f>
        <v/>
      </c>
      <c r="E73" s="87" t="str">
        <f>IF(Table4[[#This Row],[Area (m2)]]="","",$D$4/Table4[[#This Row],[Area (m2)]])</f>
        <v/>
      </c>
      <c r="F73" s="85">
        <f t="shared" si="1"/>
        <v>4.6951999999999998</v>
      </c>
      <c r="G73" s="88" t="str">
        <f>IF(Table4[[#This Row],[Segment]]="","",(CONVERT(Table4[[#This Row],[Diameter (in)]],"in","m")*$B$4*Table4[[#This Row],[Velocity (m/s)]])/$C$4)</f>
        <v/>
      </c>
      <c r="H73" s="96" t="str">
        <f>IF(Table4[[#This Row],[Segment]]="","",IF(Table4[[#This Row],[Teynold''s Number]]&gt;4000,"TURBULENT","LAMINAR"))</f>
        <v/>
      </c>
      <c r="I73" s="86" t="str">
        <f>IF(Table4[[#This Row],[Segment]]="","",INDEX(Data!C70:C84,MATCH(Table4[Material],Data!B70:B84,0)))</f>
        <v/>
      </c>
      <c r="J73" s="89" t="str">
        <f>IF(Table4[[#This Row],[ε (m)]]="","",Table4[[#This Row],[ε (m)]]/(CONVERT(Table4[[#This Row],[Diameter (in)]],"in","m")))</f>
        <v/>
      </c>
      <c r="K73" s="96" t="str">
        <f>IF(Table4[[#This Row],[Regime]]="LAMINAR",16/Table4[[#This Row],[Teynold''s Number]],"-")</f>
        <v>-</v>
      </c>
      <c r="L73" s="86"/>
      <c r="M73" s="97" t="str">
        <f>IF(Table4[[#This Row],[Regime]]="TURBULENT",(((-4*LOG10(Table4[[#This Row],[ε/D]]/3.7+1.256/(Table4[[#This Row],[Teynold''s Number]]*SQRT(Table4[[#This Row],[f turbulent (guess)]]))))^-1)^2),"")</f>
        <v/>
      </c>
      <c r="N73" s="91" t="str">
        <f>IF(Table4[[#This Row],[f turbulent]]="","",Table4[[#This Row],[f turbulent (guess)]]-Table4[[#This Row],[f turbulent]])</f>
        <v/>
      </c>
      <c r="O73" s="87">
        <f>IF(Table4[[#This Row],[Segment]]="",0,IF(C74="",0,IF(C74&lt;=Table4[[#This Row],[Diameter (in)]],0,1-(D73/D74))))</f>
        <v>0</v>
      </c>
      <c r="P73" s="92" t="str">
        <f>IF(Table4[[#This Row],[Segment]]="","",IF(C73&gt;C74,"",IF(C74="",0.55,(0.55*(1-D74/D73)))))</f>
        <v/>
      </c>
      <c r="Q7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3" s="92" t="str">
        <f>IF(Table4[[#This Row],[Segment]]="","",IF(Table4[[#This Row],[Kexpansion]]="","0",((Table4[[#This Row],[Velocity (m/s)]]^2)/2)*Table4[[#This Row],[Kexpansion]]))</f>
        <v/>
      </c>
      <c r="S73" s="92" t="str">
        <f>IF(Table4[[#This Row],[Segment]]="","",IF(Table4[[#This Row],[Kcontraction]]="","0",((Table4[[#This Row],[Velocity (m/s)]]^2)/2)*Table4[[#This Row],[Kcontraction]]))</f>
        <v/>
      </c>
      <c r="T73" s="89" t="str">
        <f>IF(Table4[[#This Row],[Segment]]="","",SUMIF($Y$7:$Y$2000,Table4[[#This Row],[Segment]],$AD$7:$AD$2000))</f>
        <v/>
      </c>
      <c r="U73" s="95" t="str">
        <f>IF(Table4[[#This Row],[Segment]]="","",Table4[[#This Row],[Hfriction (J/kg)]]+Table4[[#This Row],[Hexpansions (J/kg)]]+Table4[[#This Row],[Hcontractions (J/kg)]]+Table4[[#This Row],[Hf (J/kg)]])</f>
        <v/>
      </c>
      <c r="V73" s="95" t="str">
        <f>IF(Table4[[#This Row],[Segment]]="","",Table4[[#This Row],[Total Friction Loss (J/kg)]]*Table3[Density (kg/m3)])</f>
        <v/>
      </c>
      <c r="W73" s="95" t="str">
        <f>IF(Table4[[#This Row],[Segment]]="","",Table4[[#This Row],[Total Pressure Drop (Pa)]]/1000)</f>
        <v/>
      </c>
      <c r="Y73" s="82" t="str">
        <f>IF('Set Up'!D296="","",'Set Up'!D296)</f>
        <v/>
      </c>
      <c r="Z73" s="82" t="str">
        <f>IF('Set Up'!E296="","",'Set Up'!E296)</f>
        <v/>
      </c>
      <c r="AA73" s="82" t="str">
        <f>IF('Set Up'!F296="","",'Set Up'!F296)</f>
        <v/>
      </c>
      <c r="AB73" s="82" t="str">
        <f>IF('Set Up'!G296="","",'Set Up'!G296)</f>
        <v/>
      </c>
      <c r="AC73" s="82" t="str">
        <f t="array" ref="AC73">IF(Y73="","",INDEX(Data!$G$4:$G$51,MATCH(Table7[[#This Row],[Fitting]]&amp;Table7[[#This Row],[Fitting Subtype]],Data!$E$4:$E$51&amp;Data!$F$4:$F$51,0)))</f>
        <v/>
      </c>
      <c r="AD73" s="89" t="str">
        <f>IF(Table7[[#This Row],[Segment]]="","",Table7[[#This Row],[Quantity]]*Table7[[#This Row],[Kf]]*(((INDEX(Table4[Velocity (m/s)],MATCH(Table7[[#This Row],[Segment]],Table4[Segment],0)))^2)/2))</f>
        <v/>
      </c>
      <c r="AF73" s="82" t="str">
        <f>Table4[[#This Row],[Segment]]</f>
        <v/>
      </c>
      <c r="AG73" s="75"/>
      <c r="AH73" s="82" t="str">
        <f>IF(Table5[[#This Row],[Segment]]="","",AG73-Table4[[#This Row],[Total Pressure Drop (kPa)]])</f>
        <v/>
      </c>
    </row>
    <row r="74" spans="1:34" x14ac:dyDescent="0.25">
      <c r="A74" s="95" t="str">
        <f>IF('Set Up'!A71="","",'Set Up'!A71)</f>
        <v/>
      </c>
      <c r="B74" s="75" t="s">
        <v>81</v>
      </c>
      <c r="C74" s="85"/>
      <c r="D74" s="86" t="str">
        <f>IF(Table4[[#This Row],[Diameter (in)]]="","",(((CONVERT(Table4[[#This Row],[Diameter (in)]],"in","m"))/2)^2)*PI())</f>
        <v/>
      </c>
      <c r="E74" s="87" t="str">
        <f>IF(Table4[[#This Row],[Area (m2)]]="","",$D$4/Table4[[#This Row],[Area (m2)]])</f>
        <v/>
      </c>
      <c r="F74" s="85">
        <f t="shared" si="1"/>
        <v>4.6951999999999998</v>
      </c>
      <c r="G74" s="88" t="str">
        <f>IF(Table4[[#This Row],[Segment]]="","",(CONVERT(Table4[[#This Row],[Diameter (in)]],"in","m")*$B$4*Table4[[#This Row],[Velocity (m/s)]])/$C$4)</f>
        <v/>
      </c>
      <c r="H74" s="96" t="str">
        <f>IF(Table4[[#This Row],[Segment]]="","",IF(Table4[[#This Row],[Teynold''s Number]]&gt;4000,"TURBULENT","LAMINAR"))</f>
        <v/>
      </c>
      <c r="I74" s="86" t="str">
        <f>IF(Table4[[#This Row],[Segment]]="","",INDEX(Data!C71:C85,MATCH(Table4[Material],Data!B71:B85,0)))</f>
        <v/>
      </c>
      <c r="J74" s="89" t="str">
        <f>IF(Table4[[#This Row],[ε (m)]]="","",Table4[[#This Row],[ε (m)]]/(CONVERT(Table4[[#This Row],[Diameter (in)]],"in","m")))</f>
        <v/>
      </c>
      <c r="K74" s="96" t="str">
        <f>IF(Table4[[#This Row],[Regime]]="LAMINAR",16/Table4[[#This Row],[Teynold''s Number]],"-")</f>
        <v>-</v>
      </c>
      <c r="L74" s="86"/>
      <c r="M74" s="97" t="str">
        <f>IF(Table4[[#This Row],[Regime]]="TURBULENT",(((-4*LOG10(Table4[[#This Row],[ε/D]]/3.7+1.256/(Table4[[#This Row],[Teynold''s Number]]*SQRT(Table4[[#This Row],[f turbulent (guess)]]))))^-1)^2),"")</f>
        <v/>
      </c>
      <c r="N74" s="91" t="str">
        <f>IF(Table4[[#This Row],[f turbulent]]="","",Table4[[#This Row],[f turbulent (guess)]]-Table4[[#This Row],[f turbulent]])</f>
        <v/>
      </c>
      <c r="O74" s="87">
        <f>IF(Table4[[#This Row],[Segment]]="",0,IF(C75="",0,IF(C75&lt;=Table4[[#This Row],[Diameter (in)]],0,1-(D74/D75))))</f>
        <v>0</v>
      </c>
      <c r="P74" s="92" t="str">
        <f>IF(Table4[[#This Row],[Segment]]="","",IF(C74&gt;C75,"",IF(C75="",0.55,(0.55*(1-D75/D74)))))</f>
        <v/>
      </c>
      <c r="Q7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4" s="92" t="str">
        <f>IF(Table4[[#This Row],[Segment]]="","",IF(Table4[[#This Row],[Kexpansion]]="","0",((Table4[[#This Row],[Velocity (m/s)]]^2)/2)*Table4[[#This Row],[Kexpansion]]))</f>
        <v/>
      </c>
      <c r="S74" s="92" t="str">
        <f>IF(Table4[[#This Row],[Segment]]="","",IF(Table4[[#This Row],[Kcontraction]]="","0",((Table4[[#This Row],[Velocity (m/s)]]^2)/2)*Table4[[#This Row],[Kcontraction]]))</f>
        <v/>
      </c>
      <c r="T74" s="89" t="str">
        <f>IF(Table4[[#This Row],[Segment]]="","",SUMIF($Y$7:$Y$2000,Table4[[#This Row],[Segment]],$AD$7:$AD$2000))</f>
        <v/>
      </c>
      <c r="U74" s="95" t="str">
        <f>IF(Table4[[#This Row],[Segment]]="","",Table4[[#This Row],[Hfriction (J/kg)]]+Table4[[#This Row],[Hexpansions (J/kg)]]+Table4[[#This Row],[Hcontractions (J/kg)]]+Table4[[#This Row],[Hf (J/kg)]])</f>
        <v/>
      </c>
      <c r="V74" s="95" t="str">
        <f>IF(Table4[[#This Row],[Segment]]="","",Table4[[#This Row],[Total Friction Loss (J/kg)]]*Table3[Density (kg/m3)])</f>
        <v/>
      </c>
      <c r="W74" s="95" t="str">
        <f>IF(Table4[[#This Row],[Segment]]="","",Table4[[#This Row],[Total Pressure Drop (Pa)]]/1000)</f>
        <v/>
      </c>
      <c r="Y74" s="82" t="str">
        <f>IF('Set Up'!D297="","",'Set Up'!D297)</f>
        <v/>
      </c>
      <c r="Z74" s="82" t="str">
        <f>IF('Set Up'!E297="","",'Set Up'!E297)</f>
        <v/>
      </c>
      <c r="AA74" s="82" t="str">
        <f>IF('Set Up'!F297="","",'Set Up'!F297)</f>
        <v/>
      </c>
      <c r="AB74" s="82" t="str">
        <f>IF('Set Up'!G297="","",'Set Up'!G297)</f>
        <v/>
      </c>
      <c r="AC74" s="82" t="str">
        <f t="array" ref="AC74">IF(Y74="","",INDEX(Data!$G$4:$G$51,MATCH(Table7[[#This Row],[Fitting]]&amp;Table7[[#This Row],[Fitting Subtype]],Data!$E$4:$E$51&amp;Data!$F$4:$F$51,0)))</f>
        <v/>
      </c>
      <c r="AD74" s="89" t="str">
        <f>IF(Table7[[#This Row],[Segment]]="","",Table7[[#This Row],[Quantity]]*Table7[[#This Row],[Kf]]*(((INDEX(Table4[Velocity (m/s)],MATCH(Table7[[#This Row],[Segment]],Table4[Segment],0)))^2)/2))</f>
        <v/>
      </c>
      <c r="AF74" s="82" t="str">
        <f>Table4[[#This Row],[Segment]]</f>
        <v/>
      </c>
      <c r="AG74" s="75"/>
      <c r="AH74" s="82" t="str">
        <f>IF(Table5[[#This Row],[Segment]]="","",AG74-Table4[[#This Row],[Total Pressure Drop (kPa)]])</f>
        <v/>
      </c>
    </row>
    <row r="75" spans="1:34" x14ac:dyDescent="0.25">
      <c r="A75" s="95" t="str">
        <f>IF('Set Up'!A72="","",'Set Up'!A72)</f>
        <v/>
      </c>
      <c r="B75" s="75" t="s">
        <v>81</v>
      </c>
      <c r="C75" s="85"/>
      <c r="D75" s="86" t="str">
        <f>IF(Table4[[#This Row],[Diameter (in)]]="","",(((CONVERT(Table4[[#This Row],[Diameter (in)]],"in","m"))/2)^2)*PI())</f>
        <v/>
      </c>
      <c r="E75" s="87" t="str">
        <f>IF(Table4[[#This Row],[Area (m2)]]="","",$D$4/Table4[[#This Row],[Area (m2)]])</f>
        <v/>
      </c>
      <c r="F75" s="85">
        <f t="shared" si="1"/>
        <v>4.6951999999999998</v>
      </c>
      <c r="G75" s="88" t="str">
        <f>IF(Table4[[#This Row],[Segment]]="","",(CONVERT(Table4[[#This Row],[Diameter (in)]],"in","m")*$B$4*Table4[[#This Row],[Velocity (m/s)]])/$C$4)</f>
        <v/>
      </c>
      <c r="H75" s="96" t="str">
        <f>IF(Table4[[#This Row],[Segment]]="","",IF(Table4[[#This Row],[Teynold''s Number]]&gt;4000,"TURBULENT","LAMINAR"))</f>
        <v/>
      </c>
      <c r="I75" s="86" t="str">
        <f>IF(Table4[[#This Row],[Segment]]="","",INDEX(Data!C72:C86,MATCH(Table4[Material],Data!B72:B86,0)))</f>
        <v/>
      </c>
      <c r="J75" s="89" t="str">
        <f>IF(Table4[[#This Row],[ε (m)]]="","",Table4[[#This Row],[ε (m)]]/(CONVERT(Table4[[#This Row],[Diameter (in)]],"in","m")))</f>
        <v/>
      </c>
      <c r="K75" s="96" t="str">
        <f>IF(Table4[[#This Row],[Regime]]="LAMINAR",16/Table4[[#This Row],[Teynold''s Number]],"-")</f>
        <v>-</v>
      </c>
      <c r="L75" s="86"/>
      <c r="M75" s="97" t="str">
        <f>IF(Table4[[#This Row],[Regime]]="TURBULENT",(((-4*LOG10(Table4[[#This Row],[ε/D]]/3.7+1.256/(Table4[[#This Row],[Teynold''s Number]]*SQRT(Table4[[#This Row],[f turbulent (guess)]]))))^-1)^2),"")</f>
        <v/>
      </c>
      <c r="N75" s="91" t="str">
        <f>IF(Table4[[#This Row],[f turbulent]]="","",Table4[[#This Row],[f turbulent (guess)]]-Table4[[#This Row],[f turbulent]])</f>
        <v/>
      </c>
      <c r="O75" s="87">
        <f>IF(Table4[[#This Row],[Segment]]="",0,IF(C76="",0,IF(C76&lt;=Table4[[#This Row],[Diameter (in)]],0,1-(D75/D76))))</f>
        <v>0</v>
      </c>
      <c r="P75" s="92" t="str">
        <f>IF(Table4[[#This Row],[Segment]]="","",IF(C75&gt;C76,"",IF(C76="",0.55,(0.55*(1-D76/D75)))))</f>
        <v/>
      </c>
      <c r="Q7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5" s="92" t="str">
        <f>IF(Table4[[#This Row],[Segment]]="","",IF(Table4[[#This Row],[Kexpansion]]="","0",((Table4[[#This Row],[Velocity (m/s)]]^2)/2)*Table4[[#This Row],[Kexpansion]]))</f>
        <v/>
      </c>
      <c r="S75" s="92" t="str">
        <f>IF(Table4[[#This Row],[Segment]]="","",IF(Table4[[#This Row],[Kcontraction]]="","0",((Table4[[#This Row],[Velocity (m/s)]]^2)/2)*Table4[[#This Row],[Kcontraction]]))</f>
        <v/>
      </c>
      <c r="T75" s="89" t="str">
        <f>IF(Table4[[#This Row],[Segment]]="","",SUMIF($Y$7:$Y$2000,Table4[[#This Row],[Segment]],$AD$7:$AD$2000))</f>
        <v/>
      </c>
      <c r="U75" s="95" t="str">
        <f>IF(Table4[[#This Row],[Segment]]="","",Table4[[#This Row],[Hfriction (J/kg)]]+Table4[[#This Row],[Hexpansions (J/kg)]]+Table4[[#This Row],[Hcontractions (J/kg)]]+Table4[[#This Row],[Hf (J/kg)]])</f>
        <v/>
      </c>
      <c r="V75" s="95" t="str">
        <f>IF(Table4[[#This Row],[Segment]]="","",Table4[[#This Row],[Total Friction Loss (J/kg)]]*Table3[Density (kg/m3)])</f>
        <v/>
      </c>
      <c r="W75" s="95" t="str">
        <f>IF(Table4[[#This Row],[Segment]]="","",Table4[[#This Row],[Total Pressure Drop (Pa)]]/1000)</f>
        <v/>
      </c>
      <c r="Y75" s="82" t="str">
        <f>IF('Set Up'!D298="","",'Set Up'!D298)</f>
        <v/>
      </c>
      <c r="Z75" s="82" t="str">
        <f>IF('Set Up'!E298="","",'Set Up'!E298)</f>
        <v/>
      </c>
      <c r="AA75" s="82" t="str">
        <f>IF('Set Up'!F298="","",'Set Up'!F298)</f>
        <v/>
      </c>
      <c r="AB75" s="82" t="str">
        <f>IF('Set Up'!G298="","",'Set Up'!G298)</f>
        <v/>
      </c>
      <c r="AC75" s="82" t="str">
        <f t="array" ref="AC75">IF(Y75="","",INDEX(Data!$G$4:$G$51,MATCH(Table7[[#This Row],[Fitting]]&amp;Table7[[#This Row],[Fitting Subtype]],Data!$E$4:$E$51&amp;Data!$F$4:$F$51,0)))</f>
        <v/>
      </c>
      <c r="AD75" s="89" t="str">
        <f>IF(Table7[[#This Row],[Segment]]="","",Table7[[#This Row],[Quantity]]*Table7[[#This Row],[Kf]]*(((INDEX(Table4[Velocity (m/s)],MATCH(Table7[[#This Row],[Segment]],Table4[Segment],0)))^2)/2))</f>
        <v/>
      </c>
      <c r="AF75" s="82" t="str">
        <f>Table4[[#This Row],[Segment]]</f>
        <v/>
      </c>
      <c r="AG75" s="75"/>
      <c r="AH75" s="82" t="str">
        <f>IF(Table5[[#This Row],[Segment]]="","",AG75-Table4[[#This Row],[Total Pressure Drop (kPa)]])</f>
        <v/>
      </c>
    </row>
    <row r="76" spans="1:34" x14ac:dyDescent="0.25">
      <c r="A76" s="95" t="str">
        <f>IF('Set Up'!A73="","",'Set Up'!A73)</f>
        <v/>
      </c>
      <c r="B76" s="75" t="s">
        <v>81</v>
      </c>
      <c r="C76" s="85"/>
      <c r="D76" s="86" t="str">
        <f>IF(Table4[[#This Row],[Diameter (in)]]="","",(((CONVERT(Table4[[#This Row],[Diameter (in)]],"in","m"))/2)^2)*PI())</f>
        <v/>
      </c>
      <c r="E76" s="87" t="str">
        <f>IF(Table4[[#This Row],[Area (m2)]]="","",$D$4/Table4[[#This Row],[Area (m2)]])</f>
        <v/>
      </c>
      <c r="F76" s="85">
        <f t="shared" si="1"/>
        <v>4.6951999999999998</v>
      </c>
      <c r="G76" s="88" t="str">
        <f>IF(Table4[[#This Row],[Segment]]="","",(CONVERT(Table4[[#This Row],[Diameter (in)]],"in","m")*$B$4*Table4[[#This Row],[Velocity (m/s)]])/$C$4)</f>
        <v/>
      </c>
      <c r="H76" s="96" t="str">
        <f>IF(Table4[[#This Row],[Segment]]="","",IF(Table4[[#This Row],[Teynold''s Number]]&gt;4000,"TURBULENT","LAMINAR"))</f>
        <v/>
      </c>
      <c r="I76" s="86" t="str">
        <f>IF(Table4[[#This Row],[Segment]]="","",INDEX(Data!C73:C87,MATCH(Table4[Material],Data!B73:B87,0)))</f>
        <v/>
      </c>
      <c r="J76" s="89" t="str">
        <f>IF(Table4[[#This Row],[ε (m)]]="","",Table4[[#This Row],[ε (m)]]/(CONVERT(Table4[[#This Row],[Diameter (in)]],"in","m")))</f>
        <v/>
      </c>
      <c r="K76" s="96" t="str">
        <f>IF(Table4[[#This Row],[Regime]]="LAMINAR",16/Table4[[#This Row],[Teynold''s Number]],"-")</f>
        <v>-</v>
      </c>
      <c r="L76" s="86"/>
      <c r="M76" s="97" t="str">
        <f>IF(Table4[[#This Row],[Regime]]="TURBULENT",(((-4*LOG10(Table4[[#This Row],[ε/D]]/3.7+1.256/(Table4[[#This Row],[Teynold''s Number]]*SQRT(Table4[[#This Row],[f turbulent (guess)]]))))^-1)^2),"")</f>
        <v/>
      </c>
      <c r="N76" s="91" t="str">
        <f>IF(Table4[[#This Row],[f turbulent]]="","",Table4[[#This Row],[f turbulent (guess)]]-Table4[[#This Row],[f turbulent]])</f>
        <v/>
      </c>
      <c r="O76" s="87">
        <f>IF(Table4[[#This Row],[Segment]]="",0,IF(C77="",0,IF(C77&lt;=Table4[[#This Row],[Diameter (in)]],0,1-(D76/D77))))</f>
        <v>0</v>
      </c>
      <c r="P76" s="92" t="str">
        <f>IF(Table4[[#This Row],[Segment]]="","",IF(C76&gt;C77,"",IF(C77="",0.55,(0.55*(1-D77/D76)))))</f>
        <v/>
      </c>
      <c r="Q7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6" s="92" t="str">
        <f>IF(Table4[[#This Row],[Segment]]="","",IF(Table4[[#This Row],[Kexpansion]]="","0",((Table4[[#This Row],[Velocity (m/s)]]^2)/2)*Table4[[#This Row],[Kexpansion]]))</f>
        <v/>
      </c>
      <c r="S76" s="92" t="str">
        <f>IF(Table4[[#This Row],[Segment]]="","",IF(Table4[[#This Row],[Kcontraction]]="","0",((Table4[[#This Row],[Velocity (m/s)]]^2)/2)*Table4[[#This Row],[Kcontraction]]))</f>
        <v/>
      </c>
      <c r="T76" s="89" t="str">
        <f>IF(Table4[[#This Row],[Segment]]="","",SUMIF($Y$7:$Y$2000,Table4[[#This Row],[Segment]],$AD$7:$AD$2000))</f>
        <v/>
      </c>
      <c r="U76" s="95" t="str">
        <f>IF(Table4[[#This Row],[Segment]]="","",Table4[[#This Row],[Hfriction (J/kg)]]+Table4[[#This Row],[Hexpansions (J/kg)]]+Table4[[#This Row],[Hcontractions (J/kg)]]+Table4[[#This Row],[Hf (J/kg)]])</f>
        <v/>
      </c>
      <c r="V76" s="95" t="str">
        <f>IF(Table4[[#This Row],[Segment]]="","",Table4[[#This Row],[Total Friction Loss (J/kg)]]*Table3[Density (kg/m3)])</f>
        <v/>
      </c>
      <c r="W76" s="95" t="str">
        <f>IF(Table4[[#This Row],[Segment]]="","",Table4[[#This Row],[Total Pressure Drop (Pa)]]/1000)</f>
        <v/>
      </c>
      <c r="Y76" s="82" t="str">
        <f>IF('Set Up'!D299="","",'Set Up'!D299)</f>
        <v/>
      </c>
      <c r="Z76" s="82" t="str">
        <f>IF('Set Up'!E299="","",'Set Up'!E299)</f>
        <v/>
      </c>
      <c r="AA76" s="82" t="str">
        <f>IF('Set Up'!F299="","",'Set Up'!F299)</f>
        <v/>
      </c>
      <c r="AB76" s="82" t="str">
        <f>IF('Set Up'!G299="","",'Set Up'!G299)</f>
        <v/>
      </c>
      <c r="AC76" s="82" t="str">
        <f t="array" ref="AC76">IF(Y76="","",INDEX(Data!$G$4:$G$51,MATCH(Table7[[#This Row],[Fitting]]&amp;Table7[[#This Row],[Fitting Subtype]],Data!$E$4:$E$51&amp;Data!$F$4:$F$51,0)))</f>
        <v/>
      </c>
      <c r="AD76" s="89" t="str">
        <f>IF(Table7[[#This Row],[Segment]]="","",Table7[[#This Row],[Quantity]]*Table7[[#This Row],[Kf]]*(((INDEX(Table4[Velocity (m/s)],MATCH(Table7[[#This Row],[Segment]],Table4[Segment],0)))^2)/2))</f>
        <v/>
      </c>
      <c r="AF76" s="82" t="str">
        <f>Table4[[#This Row],[Segment]]</f>
        <v/>
      </c>
      <c r="AG76" s="75"/>
      <c r="AH76" s="82" t="str">
        <f>IF(Table5[[#This Row],[Segment]]="","",AG76-Table4[[#This Row],[Total Pressure Drop (kPa)]])</f>
        <v/>
      </c>
    </row>
    <row r="77" spans="1:34" x14ac:dyDescent="0.25">
      <c r="A77" s="95" t="str">
        <f>IF('Set Up'!A74="","",'Set Up'!A74)</f>
        <v/>
      </c>
      <c r="B77" s="75" t="s">
        <v>81</v>
      </c>
      <c r="C77" s="85"/>
      <c r="D77" s="86" t="str">
        <f>IF(Table4[[#This Row],[Diameter (in)]]="","",(((CONVERT(Table4[[#This Row],[Diameter (in)]],"in","m"))/2)^2)*PI())</f>
        <v/>
      </c>
      <c r="E77" s="87" t="str">
        <f>IF(Table4[[#This Row],[Area (m2)]]="","",$D$4/Table4[[#This Row],[Area (m2)]])</f>
        <v/>
      </c>
      <c r="F77" s="85">
        <f t="shared" si="1"/>
        <v>4.6951999999999998</v>
      </c>
      <c r="G77" s="88" t="str">
        <f>IF(Table4[[#This Row],[Segment]]="","",(CONVERT(Table4[[#This Row],[Diameter (in)]],"in","m")*$B$4*Table4[[#This Row],[Velocity (m/s)]])/$C$4)</f>
        <v/>
      </c>
      <c r="H77" s="96" t="str">
        <f>IF(Table4[[#This Row],[Segment]]="","",IF(Table4[[#This Row],[Teynold''s Number]]&gt;4000,"TURBULENT","LAMINAR"))</f>
        <v/>
      </c>
      <c r="I77" s="86" t="str">
        <f>IF(Table4[[#This Row],[Segment]]="","",INDEX(Data!C74:C88,MATCH(Table4[Material],Data!B74:B88,0)))</f>
        <v/>
      </c>
      <c r="J77" s="89" t="str">
        <f>IF(Table4[[#This Row],[ε (m)]]="","",Table4[[#This Row],[ε (m)]]/(CONVERT(Table4[[#This Row],[Diameter (in)]],"in","m")))</f>
        <v/>
      </c>
      <c r="K77" s="96" t="str">
        <f>IF(Table4[[#This Row],[Regime]]="LAMINAR",16/Table4[[#This Row],[Teynold''s Number]],"-")</f>
        <v>-</v>
      </c>
      <c r="L77" s="86"/>
      <c r="M77" s="97" t="str">
        <f>IF(Table4[[#This Row],[Regime]]="TURBULENT",(((-4*LOG10(Table4[[#This Row],[ε/D]]/3.7+1.256/(Table4[[#This Row],[Teynold''s Number]]*SQRT(Table4[[#This Row],[f turbulent (guess)]]))))^-1)^2),"")</f>
        <v/>
      </c>
      <c r="N77" s="91" t="str">
        <f>IF(Table4[[#This Row],[f turbulent]]="","",Table4[[#This Row],[f turbulent (guess)]]-Table4[[#This Row],[f turbulent]])</f>
        <v/>
      </c>
      <c r="O77" s="87">
        <f>IF(Table4[[#This Row],[Segment]]="",0,IF(C78="",0,IF(C78&lt;=Table4[[#This Row],[Diameter (in)]],0,1-(D77/D78))))</f>
        <v>0</v>
      </c>
      <c r="P77" s="92" t="str">
        <f>IF(Table4[[#This Row],[Segment]]="","",IF(C77&gt;C78,"",IF(C78="",0.55,(0.55*(1-D78/D77)))))</f>
        <v/>
      </c>
      <c r="Q7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7" s="92" t="str">
        <f>IF(Table4[[#This Row],[Segment]]="","",IF(Table4[[#This Row],[Kexpansion]]="","0",((Table4[[#This Row],[Velocity (m/s)]]^2)/2)*Table4[[#This Row],[Kexpansion]]))</f>
        <v/>
      </c>
      <c r="S77" s="92" t="str">
        <f>IF(Table4[[#This Row],[Segment]]="","",IF(Table4[[#This Row],[Kcontraction]]="","0",((Table4[[#This Row],[Velocity (m/s)]]^2)/2)*Table4[[#This Row],[Kcontraction]]))</f>
        <v/>
      </c>
      <c r="T77" s="89" t="str">
        <f>IF(Table4[[#This Row],[Segment]]="","",SUMIF($Y$7:$Y$2000,Table4[[#This Row],[Segment]],$AD$7:$AD$2000))</f>
        <v/>
      </c>
      <c r="U77" s="95" t="str">
        <f>IF(Table4[[#This Row],[Segment]]="","",Table4[[#This Row],[Hfriction (J/kg)]]+Table4[[#This Row],[Hexpansions (J/kg)]]+Table4[[#This Row],[Hcontractions (J/kg)]]+Table4[[#This Row],[Hf (J/kg)]])</f>
        <v/>
      </c>
      <c r="V77" s="95" t="str">
        <f>IF(Table4[[#This Row],[Segment]]="","",Table4[[#This Row],[Total Friction Loss (J/kg)]]*Table3[Density (kg/m3)])</f>
        <v/>
      </c>
      <c r="W77" s="95" t="str">
        <f>IF(Table4[[#This Row],[Segment]]="","",Table4[[#This Row],[Total Pressure Drop (Pa)]]/1000)</f>
        <v/>
      </c>
      <c r="Y77" s="82" t="str">
        <f>IF('Set Up'!D300="","",'Set Up'!D300)</f>
        <v/>
      </c>
      <c r="Z77" s="82" t="str">
        <f>IF('Set Up'!E300="","",'Set Up'!E300)</f>
        <v/>
      </c>
      <c r="AA77" s="82" t="str">
        <f>IF('Set Up'!F300="","",'Set Up'!F300)</f>
        <v/>
      </c>
      <c r="AB77" s="82" t="str">
        <f>IF('Set Up'!G300="","",'Set Up'!G300)</f>
        <v/>
      </c>
      <c r="AC77" s="82" t="str">
        <f t="array" ref="AC77">IF(Y77="","",INDEX(Data!$G$4:$G$51,MATCH(Table7[[#This Row],[Fitting]]&amp;Table7[[#This Row],[Fitting Subtype]],Data!$E$4:$E$51&amp;Data!$F$4:$F$51,0)))</f>
        <v/>
      </c>
      <c r="AD77" s="89" t="str">
        <f>IF(Table7[[#This Row],[Segment]]="","",Table7[[#This Row],[Quantity]]*Table7[[#This Row],[Kf]]*(((INDEX(Table4[Velocity (m/s)],MATCH(Table7[[#This Row],[Segment]],Table4[Segment],0)))^2)/2))</f>
        <v/>
      </c>
      <c r="AF77" s="82" t="str">
        <f>Table4[[#This Row],[Segment]]</f>
        <v/>
      </c>
      <c r="AG77" s="75"/>
      <c r="AH77" s="82" t="str">
        <f>IF(Table5[[#This Row],[Segment]]="","",AG77-Table4[[#This Row],[Total Pressure Drop (kPa)]])</f>
        <v/>
      </c>
    </row>
    <row r="78" spans="1:34" x14ac:dyDescent="0.25">
      <c r="A78" s="95" t="str">
        <f>IF('Set Up'!A75="","",'Set Up'!A75)</f>
        <v/>
      </c>
      <c r="B78" s="75" t="s">
        <v>81</v>
      </c>
      <c r="C78" s="85"/>
      <c r="D78" s="86" t="str">
        <f>IF(Table4[[#This Row],[Diameter (in)]]="","",(((CONVERT(Table4[[#This Row],[Diameter (in)]],"in","m"))/2)^2)*PI())</f>
        <v/>
      </c>
      <c r="E78" s="87" t="str">
        <f>IF(Table4[[#This Row],[Area (m2)]]="","",$D$4/Table4[[#This Row],[Area (m2)]])</f>
        <v/>
      </c>
      <c r="F78" s="85">
        <f t="shared" si="1"/>
        <v>4.6951999999999998</v>
      </c>
      <c r="G78" s="88" t="str">
        <f>IF(Table4[[#This Row],[Segment]]="","",(CONVERT(Table4[[#This Row],[Diameter (in)]],"in","m")*$B$4*Table4[[#This Row],[Velocity (m/s)]])/$C$4)</f>
        <v/>
      </c>
      <c r="H78" s="96" t="str">
        <f>IF(Table4[[#This Row],[Segment]]="","",IF(Table4[[#This Row],[Teynold''s Number]]&gt;4000,"TURBULENT","LAMINAR"))</f>
        <v/>
      </c>
      <c r="I78" s="86" t="str">
        <f>IF(Table4[[#This Row],[Segment]]="","",INDEX(Data!C75:C89,MATCH(Table4[Material],Data!B75:B89,0)))</f>
        <v/>
      </c>
      <c r="J78" s="89" t="str">
        <f>IF(Table4[[#This Row],[ε (m)]]="","",Table4[[#This Row],[ε (m)]]/(CONVERT(Table4[[#This Row],[Diameter (in)]],"in","m")))</f>
        <v/>
      </c>
      <c r="K78" s="96" t="str">
        <f>IF(Table4[[#This Row],[Regime]]="LAMINAR",16/Table4[[#This Row],[Teynold''s Number]],"-")</f>
        <v>-</v>
      </c>
      <c r="L78" s="86"/>
      <c r="M78" s="97" t="str">
        <f>IF(Table4[[#This Row],[Regime]]="TURBULENT",(((-4*LOG10(Table4[[#This Row],[ε/D]]/3.7+1.256/(Table4[[#This Row],[Teynold''s Number]]*SQRT(Table4[[#This Row],[f turbulent (guess)]]))))^-1)^2),"")</f>
        <v/>
      </c>
      <c r="N78" s="91" t="str">
        <f>IF(Table4[[#This Row],[f turbulent]]="","",Table4[[#This Row],[f turbulent (guess)]]-Table4[[#This Row],[f turbulent]])</f>
        <v/>
      </c>
      <c r="O78" s="87">
        <f>IF(Table4[[#This Row],[Segment]]="",0,IF(C79="",0,IF(C79&lt;=Table4[[#This Row],[Diameter (in)]],0,1-(D78/D79))))</f>
        <v>0</v>
      </c>
      <c r="P78" s="92" t="str">
        <f>IF(Table4[[#This Row],[Segment]]="","",IF(C78&gt;C79,"",IF(C79="",0.55,(0.55*(1-D79/D78)))))</f>
        <v/>
      </c>
      <c r="Q7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8" s="92" t="str">
        <f>IF(Table4[[#This Row],[Segment]]="","",IF(Table4[[#This Row],[Kexpansion]]="","0",((Table4[[#This Row],[Velocity (m/s)]]^2)/2)*Table4[[#This Row],[Kexpansion]]))</f>
        <v/>
      </c>
      <c r="S78" s="92" t="str">
        <f>IF(Table4[[#This Row],[Segment]]="","",IF(Table4[[#This Row],[Kcontraction]]="","0",((Table4[[#This Row],[Velocity (m/s)]]^2)/2)*Table4[[#This Row],[Kcontraction]]))</f>
        <v/>
      </c>
      <c r="T78" s="89" t="str">
        <f>IF(Table4[[#This Row],[Segment]]="","",SUMIF($Y$7:$Y$2000,Table4[[#This Row],[Segment]],$AD$7:$AD$2000))</f>
        <v/>
      </c>
      <c r="U78" s="95" t="str">
        <f>IF(Table4[[#This Row],[Segment]]="","",Table4[[#This Row],[Hfriction (J/kg)]]+Table4[[#This Row],[Hexpansions (J/kg)]]+Table4[[#This Row],[Hcontractions (J/kg)]]+Table4[[#This Row],[Hf (J/kg)]])</f>
        <v/>
      </c>
      <c r="V78" s="95" t="str">
        <f>IF(Table4[[#This Row],[Segment]]="","",Table4[[#This Row],[Total Friction Loss (J/kg)]]*Table3[Density (kg/m3)])</f>
        <v/>
      </c>
      <c r="W78" s="95" t="str">
        <f>IF(Table4[[#This Row],[Segment]]="","",Table4[[#This Row],[Total Pressure Drop (Pa)]]/1000)</f>
        <v/>
      </c>
      <c r="Y78" s="82" t="str">
        <f>IF('Set Up'!D301="","",'Set Up'!D301)</f>
        <v/>
      </c>
      <c r="Z78" s="82" t="str">
        <f>IF('Set Up'!E301="","",'Set Up'!E301)</f>
        <v/>
      </c>
      <c r="AA78" s="82" t="str">
        <f>IF('Set Up'!F301="","",'Set Up'!F301)</f>
        <v/>
      </c>
      <c r="AB78" s="82" t="str">
        <f>IF('Set Up'!G301="","",'Set Up'!G301)</f>
        <v/>
      </c>
      <c r="AC78" s="82" t="str">
        <f t="array" ref="AC78">IF(Y78="","",INDEX(Data!$G$4:$G$51,MATCH(Table7[[#This Row],[Fitting]]&amp;Table7[[#This Row],[Fitting Subtype]],Data!$E$4:$E$51&amp;Data!$F$4:$F$51,0)))</f>
        <v/>
      </c>
      <c r="AD78" s="89" t="str">
        <f>IF(Table7[[#This Row],[Segment]]="","",Table7[[#This Row],[Quantity]]*Table7[[#This Row],[Kf]]*(((INDEX(Table4[Velocity (m/s)],MATCH(Table7[[#This Row],[Segment]],Table4[Segment],0)))^2)/2))</f>
        <v/>
      </c>
      <c r="AF78" s="82" t="str">
        <f>Table4[[#This Row],[Segment]]</f>
        <v/>
      </c>
      <c r="AG78" s="75"/>
      <c r="AH78" s="82" t="str">
        <f>IF(Table5[[#This Row],[Segment]]="","",AG78-Table4[[#This Row],[Total Pressure Drop (kPa)]])</f>
        <v/>
      </c>
    </row>
    <row r="79" spans="1:34" x14ac:dyDescent="0.25">
      <c r="A79" s="95" t="str">
        <f>IF('Set Up'!A76="","",'Set Up'!A76)</f>
        <v/>
      </c>
      <c r="B79" s="75" t="s">
        <v>81</v>
      </c>
      <c r="C79" s="85"/>
      <c r="D79" s="86" t="str">
        <f>IF(Table4[[#This Row],[Diameter (in)]]="","",(((CONVERT(Table4[[#This Row],[Diameter (in)]],"in","m"))/2)^2)*PI())</f>
        <v/>
      </c>
      <c r="E79" s="87" t="str">
        <f>IF(Table4[[#This Row],[Area (m2)]]="","",$D$4/Table4[[#This Row],[Area (m2)]])</f>
        <v/>
      </c>
      <c r="F79" s="85">
        <f t="shared" si="1"/>
        <v>4.6951999999999998</v>
      </c>
      <c r="G79" s="88" t="str">
        <f>IF(Table4[[#This Row],[Segment]]="","",(CONVERT(Table4[[#This Row],[Diameter (in)]],"in","m")*$B$4*Table4[[#This Row],[Velocity (m/s)]])/$C$4)</f>
        <v/>
      </c>
      <c r="H79" s="96" t="str">
        <f>IF(Table4[[#This Row],[Segment]]="","",IF(Table4[[#This Row],[Teynold''s Number]]&gt;4000,"TURBULENT","LAMINAR"))</f>
        <v/>
      </c>
      <c r="I79" s="86" t="str">
        <f>IF(Table4[[#This Row],[Segment]]="","",INDEX(Data!C76:C90,MATCH(Table4[Material],Data!B76:B90,0)))</f>
        <v/>
      </c>
      <c r="J79" s="89" t="str">
        <f>IF(Table4[[#This Row],[ε (m)]]="","",Table4[[#This Row],[ε (m)]]/(CONVERT(Table4[[#This Row],[Diameter (in)]],"in","m")))</f>
        <v/>
      </c>
      <c r="K79" s="96" t="str">
        <f>IF(Table4[[#This Row],[Regime]]="LAMINAR",16/Table4[[#This Row],[Teynold''s Number]],"-")</f>
        <v>-</v>
      </c>
      <c r="L79" s="86"/>
      <c r="M79" s="97" t="str">
        <f>IF(Table4[[#This Row],[Regime]]="TURBULENT",(((-4*LOG10(Table4[[#This Row],[ε/D]]/3.7+1.256/(Table4[[#This Row],[Teynold''s Number]]*SQRT(Table4[[#This Row],[f turbulent (guess)]]))))^-1)^2),"")</f>
        <v/>
      </c>
      <c r="N79" s="91" t="str">
        <f>IF(Table4[[#This Row],[f turbulent]]="","",Table4[[#This Row],[f turbulent (guess)]]-Table4[[#This Row],[f turbulent]])</f>
        <v/>
      </c>
      <c r="O79" s="87">
        <f>IF(Table4[[#This Row],[Segment]]="",0,IF(C80="",0,IF(C80&lt;=Table4[[#This Row],[Diameter (in)]],0,1-(D79/D80))))</f>
        <v>0</v>
      </c>
      <c r="P79" s="92" t="str">
        <f>IF(Table4[[#This Row],[Segment]]="","",IF(C79&gt;C80,"",IF(C80="",0.55,(0.55*(1-D80/D79)))))</f>
        <v/>
      </c>
      <c r="Q7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9" s="92" t="str">
        <f>IF(Table4[[#This Row],[Segment]]="","",IF(Table4[[#This Row],[Kexpansion]]="","0",((Table4[[#This Row],[Velocity (m/s)]]^2)/2)*Table4[[#This Row],[Kexpansion]]))</f>
        <v/>
      </c>
      <c r="S79" s="92" t="str">
        <f>IF(Table4[[#This Row],[Segment]]="","",IF(Table4[[#This Row],[Kcontraction]]="","0",((Table4[[#This Row],[Velocity (m/s)]]^2)/2)*Table4[[#This Row],[Kcontraction]]))</f>
        <v/>
      </c>
      <c r="T79" s="89" t="str">
        <f>IF(Table4[[#This Row],[Segment]]="","",SUMIF($Y$7:$Y$2000,Table4[[#This Row],[Segment]],$AD$7:$AD$2000))</f>
        <v/>
      </c>
      <c r="U79" s="95" t="str">
        <f>IF(Table4[[#This Row],[Segment]]="","",Table4[[#This Row],[Hfriction (J/kg)]]+Table4[[#This Row],[Hexpansions (J/kg)]]+Table4[[#This Row],[Hcontractions (J/kg)]]+Table4[[#This Row],[Hf (J/kg)]])</f>
        <v/>
      </c>
      <c r="V79" s="95" t="str">
        <f>IF(Table4[[#This Row],[Segment]]="","",Table4[[#This Row],[Total Friction Loss (J/kg)]]*Table3[Density (kg/m3)])</f>
        <v/>
      </c>
      <c r="W79" s="95" t="str">
        <f>IF(Table4[[#This Row],[Segment]]="","",Table4[[#This Row],[Total Pressure Drop (Pa)]]/1000)</f>
        <v/>
      </c>
      <c r="Y79" s="82" t="str">
        <f>IF('Set Up'!D302="","",'Set Up'!D302)</f>
        <v/>
      </c>
      <c r="Z79" s="82" t="str">
        <f>IF('Set Up'!E302="","",'Set Up'!E302)</f>
        <v/>
      </c>
      <c r="AA79" s="82" t="str">
        <f>IF('Set Up'!F302="","",'Set Up'!F302)</f>
        <v/>
      </c>
      <c r="AB79" s="82" t="str">
        <f>IF('Set Up'!G302="","",'Set Up'!G302)</f>
        <v/>
      </c>
      <c r="AC79" s="82" t="str">
        <f t="array" ref="AC79">IF(Y79="","",INDEX(Data!$G$4:$G$51,MATCH(Table7[[#This Row],[Fitting]]&amp;Table7[[#This Row],[Fitting Subtype]],Data!$E$4:$E$51&amp;Data!$F$4:$F$51,0)))</f>
        <v/>
      </c>
      <c r="AD79" s="89" t="str">
        <f>IF(Table7[[#This Row],[Segment]]="","",Table7[[#This Row],[Quantity]]*Table7[[#This Row],[Kf]]*(((INDEX(Table4[Velocity (m/s)],MATCH(Table7[[#This Row],[Segment]],Table4[Segment],0)))^2)/2))</f>
        <v/>
      </c>
      <c r="AF79" s="82" t="str">
        <f>Table4[[#This Row],[Segment]]</f>
        <v/>
      </c>
      <c r="AG79" s="75"/>
      <c r="AH79" s="82" t="str">
        <f>IF(Table5[[#This Row],[Segment]]="","",AG79-Table4[[#This Row],[Total Pressure Drop (kPa)]])</f>
        <v/>
      </c>
    </row>
    <row r="80" spans="1:34" x14ac:dyDescent="0.25">
      <c r="A80" s="95" t="str">
        <f>IF('Set Up'!A77="","",'Set Up'!A77)</f>
        <v/>
      </c>
      <c r="B80" s="75" t="s">
        <v>81</v>
      </c>
      <c r="C80" s="85"/>
      <c r="D80" s="86" t="str">
        <f>IF(Table4[[#This Row],[Diameter (in)]]="","",(((CONVERT(Table4[[#This Row],[Diameter (in)]],"in","m"))/2)^2)*PI())</f>
        <v/>
      </c>
      <c r="E80" s="87" t="str">
        <f>IF(Table4[[#This Row],[Area (m2)]]="","",$D$4/Table4[[#This Row],[Area (m2)]])</f>
        <v/>
      </c>
      <c r="F80" s="85">
        <f t="shared" si="1"/>
        <v>4.6951999999999998</v>
      </c>
      <c r="G80" s="88" t="str">
        <f>IF(Table4[[#This Row],[Segment]]="","",(CONVERT(Table4[[#This Row],[Diameter (in)]],"in","m")*$B$4*Table4[[#This Row],[Velocity (m/s)]])/$C$4)</f>
        <v/>
      </c>
      <c r="H80" s="96" t="str">
        <f>IF(Table4[[#This Row],[Segment]]="","",IF(Table4[[#This Row],[Teynold''s Number]]&gt;4000,"TURBULENT","LAMINAR"))</f>
        <v/>
      </c>
      <c r="I80" s="86" t="str">
        <f>IF(Table4[[#This Row],[Segment]]="","",INDEX(Data!C77:C91,MATCH(Table4[Material],Data!B77:B91,0)))</f>
        <v/>
      </c>
      <c r="J80" s="89" t="str">
        <f>IF(Table4[[#This Row],[ε (m)]]="","",Table4[[#This Row],[ε (m)]]/(CONVERT(Table4[[#This Row],[Diameter (in)]],"in","m")))</f>
        <v/>
      </c>
      <c r="K80" s="96" t="str">
        <f>IF(Table4[[#This Row],[Regime]]="LAMINAR",16/Table4[[#This Row],[Teynold''s Number]],"-")</f>
        <v>-</v>
      </c>
      <c r="L80" s="86"/>
      <c r="M80" s="97" t="str">
        <f>IF(Table4[[#This Row],[Regime]]="TURBULENT",(((-4*LOG10(Table4[[#This Row],[ε/D]]/3.7+1.256/(Table4[[#This Row],[Teynold''s Number]]*SQRT(Table4[[#This Row],[f turbulent (guess)]]))))^-1)^2),"")</f>
        <v/>
      </c>
      <c r="N80" s="91" t="str">
        <f>IF(Table4[[#This Row],[f turbulent]]="","",Table4[[#This Row],[f turbulent (guess)]]-Table4[[#This Row],[f turbulent]])</f>
        <v/>
      </c>
      <c r="O80" s="87">
        <f>IF(Table4[[#This Row],[Segment]]="",0,IF(C81="",0,IF(C81&lt;=Table4[[#This Row],[Diameter (in)]],0,1-(D80/D81))))</f>
        <v>0</v>
      </c>
      <c r="P80" s="92" t="str">
        <f>IF(Table4[[#This Row],[Segment]]="","",IF(C80&gt;C81,"",IF(C81="",0.55,(0.55*(1-D81/D80)))))</f>
        <v/>
      </c>
      <c r="Q8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0" s="92" t="str">
        <f>IF(Table4[[#This Row],[Segment]]="","",IF(Table4[[#This Row],[Kexpansion]]="","0",((Table4[[#This Row],[Velocity (m/s)]]^2)/2)*Table4[[#This Row],[Kexpansion]]))</f>
        <v/>
      </c>
      <c r="S80" s="92" t="str">
        <f>IF(Table4[[#This Row],[Segment]]="","",IF(Table4[[#This Row],[Kcontraction]]="","0",((Table4[[#This Row],[Velocity (m/s)]]^2)/2)*Table4[[#This Row],[Kcontraction]]))</f>
        <v/>
      </c>
      <c r="T80" s="89" t="str">
        <f>IF(Table4[[#This Row],[Segment]]="","",SUMIF($Y$7:$Y$2000,Table4[[#This Row],[Segment]],$AD$7:$AD$2000))</f>
        <v/>
      </c>
      <c r="U80" s="95" t="str">
        <f>IF(Table4[[#This Row],[Segment]]="","",Table4[[#This Row],[Hfriction (J/kg)]]+Table4[[#This Row],[Hexpansions (J/kg)]]+Table4[[#This Row],[Hcontractions (J/kg)]]+Table4[[#This Row],[Hf (J/kg)]])</f>
        <v/>
      </c>
      <c r="V80" s="95" t="str">
        <f>IF(Table4[[#This Row],[Segment]]="","",Table4[[#This Row],[Total Friction Loss (J/kg)]]*Table3[Density (kg/m3)])</f>
        <v/>
      </c>
      <c r="W80" s="95" t="str">
        <f>IF(Table4[[#This Row],[Segment]]="","",Table4[[#This Row],[Total Pressure Drop (Pa)]]/1000)</f>
        <v/>
      </c>
      <c r="Y80" s="82" t="str">
        <f>IF('Set Up'!D303="","",'Set Up'!D303)</f>
        <v/>
      </c>
      <c r="Z80" s="82" t="str">
        <f>IF('Set Up'!E303="","",'Set Up'!E303)</f>
        <v/>
      </c>
      <c r="AA80" s="82" t="str">
        <f>IF('Set Up'!F303="","",'Set Up'!F303)</f>
        <v/>
      </c>
      <c r="AB80" s="82" t="str">
        <f>IF('Set Up'!G303="","",'Set Up'!G303)</f>
        <v/>
      </c>
      <c r="AC80" s="82" t="str">
        <f t="array" ref="AC80">IF(Y80="","",INDEX(Data!$G$4:$G$51,MATCH(Table7[[#This Row],[Fitting]]&amp;Table7[[#This Row],[Fitting Subtype]],Data!$E$4:$E$51&amp;Data!$F$4:$F$51,0)))</f>
        <v/>
      </c>
      <c r="AD80" s="89" t="str">
        <f>IF(Table7[[#This Row],[Segment]]="","",Table7[[#This Row],[Quantity]]*Table7[[#This Row],[Kf]]*(((INDEX(Table4[Velocity (m/s)],MATCH(Table7[[#This Row],[Segment]],Table4[Segment],0)))^2)/2))</f>
        <v/>
      </c>
      <c r="AF80" s="82" t="str">
        <f>Table4[[#This Row],[Segment]]</f>
        <v/>
      </c>
      <c r="AG80" s="75"/>
      <c r="AH80" s="82" t="str">
        <f>IF(Table5[[#This Row],[Segment]]="","",AG80-Table4[[#This Row],[Total Pressure Drop (kPa)]])</f>
        <v/>
      </c>
    </row>
    <row r="81" spans="1:34" x14ac:dyDescent="0.25">
      <c r="A81" s="95" t="str">
        <f>IF('Set Up'!A78="","",'Set Up'!A78)</f>
        <v/>
      </c>
      <c r="B81" s="75" t="s">
        <v>81</v>
      </c>
      <c r="C81" s="85"/>
      <c r="D81" s="86" t="str">
        <f>IF(Table4[[#This Row],[Diameter (in)]]="","",(((CONVERT(Table4[[#This Row],[Diameter (in)]],"in","m"))/2)^2)*PI())</f>
        <v/>
      </c>
      <c r="E81" s="87" t="str">
        <f>IF(Table4[[#This Row],[Area (m2)]]="","",$D$4/Table4[[#This Row],[Area (m2)]])</f>
        <v/>
      </c>
      <c r="F81" s="85">
        <f t="shared" si="1"/>
        <v>4.6951999999999998</v>
      </c>
      <c r="G81" s="88" t="str">
        <f>IF(Table4[[#This Row],[Segment]]="","",(CONVERT(Table4[[#This Row],[Diameter (in)]],"in","m")*$B$4*Table4[[#This Row],[Velocity (m/s)]])/$C$4)</f>
        <v/>
      </c>
      <c r="H81" s="96" t="str">
        <f>IF(Table4[[#This Row],[Segment]]="","",IF(Table4[[#This Row],[Teynold''s Number]]&gt;4000,"TURBULENT","LAMINAR"))</f>
        <v/>
      </c>
      <c r="I81" s="86" t="str">
        <f>IF(Table4[[#This Row],[Segment]]="","",INDEX(Data!C78:C92,MATCH(Table4[Material],Data!B78:B92,0)))</f>
        <v/>
      </c>
      <c r="J81" s="89" t="str">
        <f>IF(Table4[[#This Row],[ε (m)]]="","",Table4[[#This Row],[ε (m)]]/(CONVERT(Table4[[#This Row],[Diameter (in)]],"in","m")))</f>
        <v/>
      </c>
      <c r="K81" s="96" t="str">
        <f>IF(Table4[[#This Row],[Regime]]="LAMINAR",16/Table4[[#This Row],[Teynold''s Number]],"-")</f>
        <v>-</v>
      </c>
      <c r="L81" s="86"/>
      <c r="M81" s="97" t="str">
        <f>IF(Table4[[#This Row],[Regime]]="TURBULENT",(((-4*LOG10(Table4[[#This Row],[ε/D]]/3.7+1.256/(Table4[[#This Row],[Teynold''s Number]]*SQRT(Table4[[#This Row],[f turbulent (guess)]]))))^-1)^2),"")</f>
        <v/>
      </c>
      <c r="N81" s="91" t="str">
        <f>IF(Table4[[#This Row],[f turbulent]]="","",Table4[[#This Row],[f turbulent (guess)]]-Table4[[#This Row],[f turbulent]])</f>
        <v/>
      </c>
      <c r="O81" s="87">
        <f>IF(Table4[[#This Row],[Segment]]="",0,IF(C82="",0,IF(C82&lt;=Table4[[#This Row],[Diameter (in)]],0,1-(D81/D82))))</f>
        <v>0</v>
      </c>
      <c r="P81" s="92" t="str">
        <f>IF(Table4[[#This Row],[Segment]]="","",IF(C81&gt;C82,"",IF(C82="",0.55,(0.55*(1-D82/D81)))))</f>
        <v/>
      </c>
      <c r="Q8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1" s="92" t="str">
        <f>IF(Table4[[#This Row],[Segment]]="","",IF(Table4[[#This Row],[Kexpansion]]="","0",((Table4[[#This Row],[Velocity (m/s)]]^2)/2)*Table4[[#This Row],[Kexpansion]]))</f>
        <v/>
      </c>
      <c r="S81" s="92" t="str">
        <f>IF(Table4[[#This Row],[Segment]]="","",IF(Table4[[#This Row],[Kcontraction]]="","0",((Table4[[#This Row],[Velocity (m/s)]]^2)/2)*Table4[[#This Row],[Kcontraction]]))</f>
        <v/>
      </c>
      <c r="T81" s="89" t="str">
        <f>IF(Table4[[#This Row],[Segment]]="","",SUMIF($Y$7:$Y$2000,Table4[[#This Row],[Segment]],$AD$7:$AD$2000))</f>
        <v/>
      </c>
      <c r="U81" s="95" t="str">
        <f>IF(Table4[[#This Row],[Segment]]="","",Table4[[#This Row],[Hfriction (J/kg)]]+Table4[[#This Row],[Hexpansions (J/kg)]]+Table4[[#This Row],[Hcontractions (J/kg)]]+Table4[[#This Row],[Hf (J/kg)]])</f>
        <v/>
      </c>
      <c r="V81" s="95" t="str">
        <f>IF(Table4[[#This Row],[Segment]]="","",Table4[[#This Row],[Total Friction Loss (J/kg)]]*Table3[Density (kg/m3)])</f>
        <v/>
      </c>
      <c r="W81" s="95" t="str">
        <f>IF(Table4[[#This Row],[Segment]]="","",Table4[[#This Row],[Total Pressure Drop (Pa)]]/1000)</f>
        <v/>
      </c>
      <c r="Y81" s="82" t="str">
        <f>IF('Set Up'!D304="","",'Set Up'!D304)</f>
        <v/>
      </c>
      <c r="Z81" s="82" t="str">
        <f>IF('Set Up'!E304="","",'Set Up'!E304)</f>
        <v/>
      </c>
      <c r="AA81" s="82" t="str">
        <f>IF('Set Up'!F304="","",'Set Up'!F304)</f>
        <v/>
      </c>
      <c r="AB81" s="82" t="str">
        <f>IF('Set Up'!G304="","",'Set Up'!G304)</f>
        <v/>
      </c>
      <c r="AC81" s="82" t="str">
        <f t="array" ref="AC81">IF(Y81="","",INDEX(Data!$G$4:$G$51,MATCH(Table7[[#This Row],[Fitting]]&amp;Table7[[#This Row],[Fitting Subtype]],Data!$E$4:$E$51&amp;Data!$F$4:$F$51,0)))</f>
        <v/>
      </c>
      <c r="AD81" s="89" t="str">
        <f>IF(Table7[[#This Row],[Segment]]="","",Table7[[#This Row],[Quantity]]*Table7[[#This Row],[Kf]]*(((INDEX(Table4[Velocity (m/s)],MATCH(Table7[[#This Row],[Segment]],Table4[Segment],0)))^2)/2))</f>
        <v/>
      </c>
      <c r="AF81" s="82" t="str">
        <f>Table4[[#This Row],[Segment]]</f>
        <v/>
      </c>
      <c r="AG81" s="75"/>
      <c r="AH81" s="82" t="str">
        <f>IF(Table5[[#This Row],[Segment]]="","",AG81-Table4[[#This Row],[Total Pressure Drop (kPa)]])</f>
        <v/>
      </c>
    </row>
    <row r="82" spans="1:34" x14ac:dyDescent="0.25">
      <c r="A82" s="95" t="str">
        <f>IF('Set Up'!A79="","",'Set Up'!A79)</f>
        <v/>
      </c>
      <c r="B82" s="75" t="s">
        <v>81</v>
      </c>
      <c r="C82" s="85"/>
      <c r="D82" s="86" t="str">
        <f>IF(Table4[[#This Row],[Diameter (in)]]="","",(((CONVERT(Table4[[#This Row],[Diameter (in)]],"in","m"))/2)^2)*PI())</f>
        <v/>
      </c>
      <c r="E82" s="87" t="str">
        <f>IF(Table4[[#This Row],[Area (m2)]]="","",$D$4/Table4[[#This Row],[Area (m2)]])</f>
        <v/>
      </c>
      <c r="F82" s="85">
        <f t="shared" si="1"/>
        <v>4.6951999999999998</v>
      </c>
      <c r="G82" s="88" t="str">
        <f>IF(Table4[[#This Row],[Segment]]="","",(CONVERT(Table4[[#This Row],[Diameter (in)]],"in","m")*$B$4*Table4[[#This Row],[Velocity (m/s)]])/$C$4)</f>
        <v/>
      </c>
      <c r="H82" s="96" t="str">
        <f>IF(Table4[[#This Row],[Segment]]="","",IF(Table4[[#This Row],[Teynold''s Number]]&gt;4000,"TURBULENT","LAMINAR"))</f>
        <v/>
      </c>
      <c r="I82" s="86" t="str">
        <f>IF(Table4[[#This Row],[Segment]]="","",INDEX(Data!C79:C93,MATCH(Table4[Material],Data!B79:B93,0)))</f>
        <v/>
      </c>
      <c r="J82" s="89" t="str">
        <f>IF(Table4[[#This Row],[ε (m)]]="","",Table4[[#This Row],[ε (m)]]/(CONVERT(Table4[[#This Row],[Diameter (in)]],"in","m")))</f>
        <v/>
      </c>
      <c r="K82" s="96" t="str">
        <f>IF(Table4[[#This Row],[Regime]]="LAMINAR",16/Table4[[#This Row],[Teynold''s Number]],"-")</f>
        <v>-</v>
      </c>
      <c r="L82" s="86"/>
      <c r="M82" s="97" t="str">
        <f>IF(Table4[[#This Row],[Regime]]="TURBULENT",(((-4*LOG10(Table4[[#This Row],[ε/D]]/3.7+1.256/(Table4[[#This Row],[Teynold''s Number]]*SQRT(Table4[[#This Row],[f turbulent (guess)]]))))^-1)^2),"")</f>
        <v/>
      </c>
      <c r="N82" s="91" t="str">
        <f>IF(Table4[[#This Row],[f turbulent]]="","",Table4[[#This Row],[f turbulent (guess)]]-Table4[[#This Row],[f turbulent]])</f>
        <v/>
      </c>
      <c r="O82" s="87">
        <f>IF(Table4[[#This Row],[Segment]]="",0,IF(C83="",0,IF(C83&lt;=Table4[[#This Row],[Diameter (in)]],0,1-(D82/D83))))</f>
        <v>0</v>
      </c>
      <c r="P82" s="92" t="str">
        <f>IF(Table4[[#This Row],[Segment]]="","",IF(C82&gt;C83,"",IF(C83="",0.55,(0.55*(1-D83/D82)))))</f>
        <v/>
      </c>
      <c r="Q8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2" s="92" t="str">
        <f>IF(Table4[[#This Row],[Segment]]="","",IF(Table4[[#This Row],[Kexpansion]]="","0",((Table4[[#This Row],[Velocity (m/s)]]^2)/2)*Table4[[#This Row],[Kexpansion]]))</f>
        <v/>
      </c>
      <c r="S82" s="92" t="str">
        <f>IF(Table4[[#This Row],[Segment]]="","",IF(Table4[[#This Row],[Kcontraction]]="","0",((Table4[[#This Row],[Velocity (m/s)]]^2)/2)*Table4[[#This Row],[Kcontraction]]))</f>
        <v/>
      </c>
      <c r="T82" s="89" t="str">
        <f>IF(Table4[[#This Row],[Segment]]="","",SUMIF($Y$7:$Y$2000,Table4[[#This Row],[Segment]],$AD$7:$AD$2000))</f>
        <v/>
      </c>
      <c r="U82" s="95" t="str">
        <f>IF(Table4[[#This Row],[Segment]]="","",Table4[[#This Row],[Hfriction (J/kg)]]+Table4[[#This Row],[Hexpansions (J/kg)]]+Table4[[#This Row],[Hcontractions (J/kg)]]+Table4[[#This Row],[Hf (J/kg)]])</f>
        <v/>
      </c>
      <c r="V82" s="95" t="str">
        <f>IF(Table4[[#This Row],[Segment]]="","",Table4[[#This Row],[Total Friction Loss (J/kg)]]*Table3[Density (kg/m3)])</f>
        <v/>
      </c>
      <c r="W82" s="95" t="str">
        <f>IF(Table4[[#This Row],[Segment]]="","",Table4[[#This Row],[Total Pressure Drop (Pa)]]/1000)</f>
        <v/>
      </c>
      <c r="Y82" s="82" t="str">
        <f>IF('Set Up'!D305="","",'Set Up'!D305)</f>
        <v/>
      </c>
      <c r="Z82" s="82" t="str">
        <f>IF('Set Up'!E305="","",'Set Up'!E305)</f>
        <v/>
      </c>
      <c r="AA82" s="82" t="str">
        <f>IF('Set Up'!F305="","",'Set Up'!F305)</f>
        <v/>
      </c>
      <c r="AB82" s="82" t="str">
        <f>IF('Set Up'!G305="","",'Set Up'!G305)</f>
        <v/>
      </c>
      <c r="AC82" s="82" t="str">
        <f t="array" ref="AC82">IF(Y82="","",INDEX(Data!$G$4:$G$51,MATCH(Table7[[#This Row],[Fitting]]&amp;Table7[[#This Row],[Fitting Subtype]],Data!$E$4:$E$51&amp;Data!$F$4:$F$51,0)))</f>
        <v/>
      </c>
      <c r="AD82" s="89" t="str">
        <f>IF(Table7[[#This Row],[Segment]]="","",Table7[[#This Row],[Quantity]]*Table7[[#This Row],[Kf]]*(((INDEX(Table4[Velocity (m/s)],MATCH(Table7[[#This Row],[Segment]],Table4[Segment],0)))^2)/2))</f>
        <v/>
      </c>
      <c r="AF82" s="82" t="str">
        <f>Table4[[#This Row],[Segment]]</f>
        <v/>
      </c>
      <c r="AG82" s="75"/>
      <c r="AH82" s="82" t="str">
        <f>IF(Table5[[#This Row],[Segment]]="","",AG82-Table4[[#This Row],[Total Pressure Drop (kPa)]])</f>
        <v/>
      </c>
    </row>
    <row r="83" spans="1:34" x14ac:dyDescent="0.25">
      <c r="A83" s="95" t="str">
        <f>IF('Set Up'!A80="","",'Set Up'!A80)</f>
        <v/>
      </c>
      <c r="B83" s="75" t="s">
        <v>81</v>
      </c>
      <c r="C83" s="85"/>
      <c r="D83" s="86" t="str">
        <f>IF(Table4[[#This Row],[Diameter (in)]]="","",(((CONVERT(Table4[[#This Row],[Diameter (in)]],"in","m"))/2)^2)*PI())</f>
        <v/>
      </c>
      <c r="E83" s="87" t="str">
        <f>IF(Table4[[#This Row],[Area (m2)]]="","",$D$4/Table4[[#This Row],[Area (m2)]])</f>
        <v/>
      </c>
      <c r="F83" s="85">
        <f t="shared" si="1"/>
        <v>4.6951999999999998</v>
      </c>
      <c r="G83" s="88" t="str">
        <f>IF(Table4[[#This Row],[Segment]]="","",(CONVERT(Table4[[#This Row],[Diameter (in)]],"in","m")*$B$4*Table4[[#This Row],[Velocity (m/s)]])/$C$4)</f>
        <v/>
      </c>
      <c r="H83" s="96" t="str">
        <f>IF(Table4[[#This Row],[Segment]]="","",IF(Table4[[#This Row],[Teynold''s Number]]&gt;4000,"TURBULENT","LAMINAR"))</f>
        <v/>
      </c>
      <c r="I83" s="86" t="str">
        <f>IF(Table4[[#This Row],[Segment]]="","",INDEX(Data!C80:C94,MATCH(Table4[Material],Data!B80:B94,0)))</f>
        <v/>
      </c>
      <c r="J83" s="89" t="str">
        <f>IF(Table4[[#This Row],[ε (m)]]="","",Table4[[#This Row],[ε (m)]]/(CONVERT(Table4[[#This Row],[Diameter (in)]],"in","m")))</f>
        <v/>
      </c>
      <c r="K83" s="96" t="str">
        <f>IF(Table4[[#This Row],[Regime]]="LAMINAR",16/Table4[[#This Row],[Teynold''s Number]],"-")</f>
        <v>-</v>
      </c>
      <c r="L83" s="86"/>
      <c r="M83" s="97" t="str">
        <f>IF(Table4[[#This Row],[Regime]]="TURBULENT",(((-4*LOG10(Table4[[#This Row],[ε/D]]/3.7+1.256/(Table4[[#This Row],[Teynold''s Number]]*SQRT(Table4[[#This Row],[f turbulent (guess)]]))))^-1)^2),"")</f>
        <v/>
      </c>
      <c r="N83" s="91" t="str">
        <f>IF(Table4[[#This Row],[f turbulent]]="","",Table4[[#This Row],[f turbulent (guess)]]-Table4[[#This Row],[f turbulent]])</f>
        <v/>
      </c>
      <c r="O83" s="87">
        <f>IF(Table4[[#This Row],[Segment]]="",0,IF(C84="",0,IF(C84&lt;=Table4[[#This Row],[Diameter (in)]],0,1-(D83/D84))))</f>
        <v>0</v>
      </c>
      <c r="P83" s="92" t="str">
        <f>IF(Table4[[#This Row],[Segment]]="","",IF(C83&gt;C84,"",IF(C84="",0.55,(0.55*(1-D84/D83)))))</f>
        <v/>
      </c>
      <c r="Q8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3" s="92" t="str">
        <f>IF(Table4[[#This Row],[Segment]]="","",IF(Table4[[#This Row],[Kexpansion]]="","0",((Table4[[#This Row],[Velocity (m/s)]]^2)/2)*Table4[[#This Row],[Kexpansion]]))</f>
        <v/>
      </c>
      <c r="S83" s="92" t="str">
        <f>IF(Table4[[#This Row],[Segment]]="","",IF(Table4[[#This Row],[Kcontraction]]="","0",((Table4[[#This Row],[Velocity (m/s)]]^2)/2)*Table4[[#This Row],[Kcontraction]]))</f>
        <v/>
      </c>
      <c r="T83" s="89" t="str">
        <f>IF(Table4[[#This Row],[Segment]]="","",SUMIF($Y$7:$Y$2000,Table4[[#This Row],[Segment]],$AD$7:$AD$2000))</f>
        <v/>
      </c>
      <c r="U83" s="95" t="str">
        <f>IF(Table4[[#This Row],[Segment]]="","",Table4[[#This Row],[Hfriction (J/kg)]]+Table4[[#This Row],[Hexpansions (J/kg)]]+Table4[[#This Row],[Hcontractions (J/kg)]]+Table4[[#This Row],[Hf (J/kg)]])</f>
        <v/>
      </c>
      <c r="V83" s="95" t="str">
        <f>IF(Table4[[#This Row],[Segment]]="","",Table4[[#This Row],[Total Friction Loss (J/kg)]]*Table3[Density (kg/m3)])</f>
        <v/>
      </c>
      <c r="W83" s="95" t="str">
        <f>IF(Table4[[#This Row],[Segment]]="","",Table4[[#This Row],[Total Pressure Drop (Pa)]]/1000)</f>
        <v/>
      </c>
      <c r="Y83" s="82" t="str">
        <f>IF('Set Up'!D306="","",'Set Up'!D306)</f>
        <v/>
      </c>
      <c r="Z83" s="82" t="str">
        <f>IF('Set Up'!E306="","",'Set Up'!E306)</f>
        <v/>
      </c>
      <c r="AA83" s="82" t="str">
        <f>IF('Set Up'!F306="","",'Set Up'!F306)</f>
        <v/>
      </c>
      <c r="AB83" s="82" t="str">
        <f>IF('Set Up'!G306="","",'Set Up'!G306)</f>
        <v/>
      </c>
      <c r="AC83" s="82" t="str">
        <f t="array" ref="AC83">IF(Y83="","",INDEX(Data!$G$4:$G$51,MATCH(Table7[[#This Row],[Fitting]]&amp;Table7[[#This Row],[Fitting Subtype]],Data!$E$4:$E$51&amp;Data!$F$4:$F$51,0)))</f>
        <v/>
      </c>
      <c r="AD83" s="89" t="str">
        <f>IF(Table7[[#This Row],[Segment]]="","",Table7[[#This Row],[Quantity]]*Table7[[#This Row],[Kf]]*(((INDEX(Table4[Velocity (m/s)],MATCH(Table7[[#This Row],[Segment]],Table4[Segment],0)))^2)/2))</f>
        <v/>
      </c>
      <c r="AF83" s="82" t="str">
        <f>Table4[[#This Row],[Segment]]</f>
        <v/>
      </c>
      <c r="AG83" s="75"/>
      <c r="AH83" s="82" t="str">
        <f>IF(Table5[[#This Row],[Segment]]="","",AG83-Table4[[#This Row],[Total Pressure Drop (kPa)]])</f>
        <v/>
      </c>
    </row>
    <row r="84" spans="1:34" x14ac:dyDescent="0.25">
      <c r="A84" s="95" t="str">
        <f>IF('Set Up'!A81="","",'Set Up'!A81)</f>
        <v/>
      </c>
      <c r="B84" s="75" t="s">
        <v>81</v>
      </c>
      <c r="C84" s="85"/>
      <c r="D84" s="86" t="str">
        <f>IF(Table4[[#This Row],[Diameter (in)]]="","",(((CONVERT(Table4[[#This Row],[Diameter (in)]],"in","m"))/2)^2)*PI())</f>
        <v/>
      </c>
      <c r="E84" s="87" t="str">
        <f>IF(Table4[[#This Row],[Area (m2)]]="","",$D$4/Table4[[#This Row],[Area (m2)]])</f>
        <v/>
      </c>
      <c r="F84" s="85">
        <f t="shared" si="1"/>
        <v>4.6951999999999998</v>
      </c>
      <c r="G84" s="88" t="str">
        <f>IF(Table4[[#This Row],[Segment]]="","",(CONVERT(Table4[[#This Row],[Diameter (in)]],"in","m")*$B$4*Table4[[#This Row],[Velocity (m/s)]])/$C$4)</f>
        <v/>
      </c>
      <c r="H84" s="96" t="str">
        <f>IF(Table4[[#This Row],[Segment]]="","",IF(Table4[[#This Row],[Teynold''s Number]]&gt;4000,"TURBULENT","LAMINAR"))</f>
        <v/>
      </c>
      <c r="I84" s="86" t="str">
        <f>IF(Table4[[#This Row],[Segment]]="","",INDEX(Data!C81:C95,MATCH(Table4[Material],Data!B81:B95,0)))</f>
        <v/>
      </c>
      <c r="J84" s="89" t="str">
        <f>IF(Table4[[#This Row],[ε (m)]]="","",Table4[[#This Row],[ε (m)]]/(CONVERT(Table4[[#This Row],[Diameter (in)]],"in","m")))</f>
        <v/>
      </c>
      <c r="K84" s="96" t="str">
        <f>IF(Table4[[#This Row],[Regime]]="LAMINAR",16/Table4[[#This Row],[Teynold''s Number]],"-")</f>
        <v>-</v>
      </c>
      <c r="L84" s="86"/>
      <c r="M84" s="97" t="str">
        <f>IF(Table4[[#This Row],[Regime]]="TURBULENT",(((-4*LOG10(Table4[[#This Row],[ε/D]]/3.7+1.256/(Table4[[#This Row],[Teynold''s Number]]*SQRT(Table4[[#This Row],[f turbulent (guess)]]))))^-1)^2),"")</f>
        <v/>
      </c>
      <c r="N84" s="91" t="str">
        <f>IF(Table4[[#This Row],[f turbulent]]="","",Table4[[#This Row],[f turbulent (guess)]]-Table4[[#This Row],[f turbulent]])</f>
        <v/>
      </c>
      <c r="O84" s="87">
        <f>IF(Table4[[#This Row],[Segment]]="",0,IF(C85="",0,IF(C85&lt;=Table4[[#This Row],[Diameter (in)]],0,1-(D84/D85))))</f>
        <v>0</v>
      </c>
      <c r="P84" s="92" t="str">
        <f>IF(Table4[[#This Row],[Segment]]="","",IF(C84&gt;C85,"",IF(C85="",0.55,(0.55*(1-D85/D84)))))</f>
        <v/>
      </c>
      <c r="Q8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4" s="92" t="str">
        <f>IF(Table4[[#This Row],[Segment]]="","",IF(Table4[[#This Row],[Kexpansion]]="","0",((Table4[[#This Row],[Velocity (m/s)]]^2)/2)*Table4[[#This Row],[Kexpansion]]))</f>
        <v/>
      </c>
      <c r="S84" s="92" t="str">
        <f>IF(Table4[[#This Row],[Segment]]="","",IF(Table4[[#This Row],[Kcontraction]]="","0",((Table4[[#This Row],[Velocity (m/s)]]^2)/2)*Table4[[#This Row],[Kcontraction]]))</f>
        <v/>
      </c>
      <c r="T84" s="89" t="str">
        <f>IF(Table4[[#This Row],[Segment]]="","",SUMIF($Y$7:$Y$2000,Table4[[#This Row],[Segment]],$AD$7:$AD$2000))</f>
        <v/>
      </c>
      <c r="U84" s="95" t="str">
        <f>IF(Table4[[#This Row],[Segment]]="","",Table4[[#This Row],[Hfriction (J/kg)]]+Table4[[#This Row],[Hexpansions (J/kg)]]+Table4[[#This Row],[Hcontractions (J/kg)]]+Table4[[#This Row],[Hf (J/kg)]])</f>
        <v/>
      </c>
      <c r="V84" s="95" t="str">
        <f>IF(Table4[[#This Row],[Segment]]="","",Table4[[#This Row],[Total Friction Loss (J/kg)]]*Table3[Density (kg/m3)])</f>
        <v/>
      </c>
      <c r="W84" s="95" t="str">
        <f>IF(Table4[[#This Row],[Segment]]="","",Table4[[#This Row],[Total Pressure Drop (Pa)]]/1000)</f>
        <v/>
      </c>
      <c r="Y84" s="82" t="str">
        <f>IF('Set Up'!D307="","",'Set Up'!D307)</f>
        <v/>
      </c>
      <c r="Z84" s="82" t="str">
        <f>IF('Set Up'!E307="","",'Set Up'!E307)</f>
        <v/>
      </c>
      <c r="AA84" s="82" t="str">
        <f>IF('Set Up'!F307="","",'Set Up'!F307)</f>
        <v/>
      </c>
      <c r="AB84" s="82" t="str">
        <f>IF('Set Up'!G307="","",'Set Up'!G307)</f>
        <v/>
      </c>
      <c r="AC84" s="82" t="str">
        <f t="array" ref="AC84">IF(Y84="","",INDEX(Data!$G$4:$G$51,MATCH(Table7[[#This Row],[Fitting]]&amp;Table7[[#This Row],[Fitting Subtype]],Data!$E$4:$E$51&amp;Data!$F$4:$F$51,0)))</f>
        <v/>
      </c>
      <c r="AD84" s="89" t="str">
        <f>IF(Table7[[#This Row],[Segment]]="","",Table7[[#This Row],[Quantity]]*Table7[[#This Row],[Kf]]*(((INDEX(Table4[Velocity (m/s)],MATCH(Table7[[#This Row],[Segment]],Table4[Segment],0)))^2)/2))</f>
        <v/>
      </c>
      <c r="AF84" s="82" t="str">
        <f>Table4[[#This Row],[Segment]]</f>
        <v/>
      </c>
      <c r="AG84" s="75"/>
      <c r="AH84" s="82" t="str">
        <f>IF(Table5[[#This Row],[Segment]]="","",AG84-Table4[[#This Row],[Total Pressure Drop (kPa)]])</f>
        <v/>
      </c>
    </row>
    <row r="85" spans="1:34" x14ac:dyDescent="0.25">
      <c r="A85" s="95" t="str">
        <f>IF('Set Up'!A82="","",'Set Up'!A82)</f>
        <v/>
      </c>
      <c r="B85" s="75" t="s">
        <v>81</v>
      </c>
      <c r="C85" s="85"/>
      <c r="D85" s="86" t="str">
        <f>IF(Table4[[#This Row],[Diameter (in)]]="","",(((CONVERT(Table4[[#This Row],[Diameter (in)]],"in","m"))/2)^2)*PI())</f>
        <v/>
      </c>
      <c r="E85" s="87" t="str">
        <f>IF(Table4[[#This Row],[Area (m2)]]="","",$D$4/Table4[[#This Row],[Area (m2)]])</f>
        <v/>
      </c>
      <c r="F85" s="85">
        <f t="shared" si="1"/>
        <v>4.6951999999999998</v>
      </c>
      <c r="G85" s="88" t="str">
        <f>IF(Table4[[#This Row],[Segment]]="","",(CONVERT(Table4[[#This Row],[Diameter (in)]],"in","m")*$B$4*Table4[[#This Row],[Velocity (m/s)]])/$C$4)</f>
        <v/>
      </c>
      <c r="H85" s="96" t="str">
        <f>IF(Table4[[#This Row],[Segment]]="","",IF(Table4[[#This Row],[Teynold''s Number]]&gt;4000,"TURBULENT","LAMINAR"))</f>
        <v/>
      </c>
      <c r="I85" s="86" t="str">
        <f>IF(Table4[[#This Row],[Segment]]="","",INDEX(Data!C82:C96,MATCH(Table4[Material],Data!B82:B96,0)))</f>
        <v/>
      </c>
      <c r="J85" s="89" t="str">
        <f>IF(Table4[[#This Row],[ε (m)]]="","",Table4[[#This Row],[ε (m)]]/(CONVERT(Table4[[#This Row],[Diameter (in)]],"in","m")))</f>
        <v/>
      </c>
      <c r="K85" s="96" t="str">
        <f>IF(Table4[[#This Row],[Regime]]="LAMINAR",16/Table4[[#This Row],[Teynold''s Number]],"-")</f>
        <v>-</v>
      </c>
      <c r="L85" s="86"/>
      <c r="M85" s="97" t="str">
        <f>IF(Table4[[#This Row],[Regime]]="TURBULENT",(((-4*LOG10(Table4[[#This Row],[ε/D]]/3.7+1.256/(Table4[[#This Row],[Teynold''s Number]]*SQRT(Table4[[#This Row],[f turbulent (guess)]]))))^-1)^2),"")</f>
        <v/>
      </c>
      <c r="N85" s="91" t="str">
        <f>IF(Table4[[#This Row],[f turbulent]]="","",Table4[[#This Row],[f turbulent (guess)]]-Table4[[#This Row],[f turbulent]])</f>
        <v/>
      </c>
      <c r="O85" s="87">
        <f>IF(Table4[[#This Row],[Segment]]="",0,IF(C86="",0,IF(C86&lt;=Table4[[#This Row],[Diameter (in)]],0,1-(D85/D86))))</f>
        <v>0</v>
      </c>
      <c r="P85" s="92" t="str">
        <f>IF(Table4[[#This Row],[Segment]]="","",IF(C85&gt;C86,"",IF(C86="",0.55,(0.55*(1-D86/D85)))))</f>
        <v/>
      </c>
      <c r="Q8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5" s="92" t="str">
        <f>IF(Table4[[#This Row],[Segment]]="","",IF(Table4[[#This Row],[Kexpansion]]="","0",((Table4[[#This Row],[Velocity (m/s)]]^2)/2)*Table4[[#This Row],[Kexpansion]]))</f>
        <v/>
      </c>
      <c r="S85" s="92" t="str">
        <f>IF(Table4[[#This Row],[Segment]]="","",IF(Table4[[#This Row],[Kcontraction]]="","0",((Table4[[#This Row],[Velocity (m/s)]]^2)/2)*Table4[[#This Row],[Kcontraction]]))</f>
        <v/>
      </c>
      <c r="T85" s="89" t="str">
        <f>IF(Table4[[#This Row],[Segment]]="","",SUMIF($Y$7:$Y$2000,Table4[[#This Row],[Segment]],$AD$7:$AD$2000))</f>
        <v/>
      </c>
      <c r="U85" s="95" t="str">
        <f>IF(Table4[[#This Row],[Segment]]="","",Table4[[#This Row],[Hfriction (J/kg)]]+Table4[[#This Row],[Hexpansions (J/kg)]]+Table4[[#This Row],[Hcontractions (J/kg)]]+Table4[[#This Row],[Hf (J/kg)]])</f>
        <v/>
      </c>
      <c r="V85" s="95" t="str">
        <f>IF(Table4[[#This Row],[Segment]]="","",Table4[[#This Row],[Total Friction Loss (J/kg)]]*Table3[Density (kg/m3)])</f>
        <v/>
      </c>
      <c r="W85" s="95" t="str">
        <f>IF(Table4[[#This Row],[Segment]]="","",Table4[[#This Row],[Total Pressure Drop (Pa)]]/1000)</f>
        <v/>
      </c>
      <c r="Y85" s="82" t="str">
        <f>IF('Set Up'!D308="","",'Set Up'!D308)</f>
        <v/>
      </c>
      <c r="Z85" s="82" t="str">
        <f>IF('Set Up'!E308="","",'Set Up'!E308)</f>
        <v/>
      </c>
      <c r="AA85" s="82" t="str">
        <f>IF('Set Up'!F308="","",'Set Up'!F308)</f>
        <v/>
      </c>
      <c r="AB85" s="82" t="str">
        <f>IF('Set Up'!G308="","",'Set Up'!G308)</f>
        <v/>
      </c>
      <c r="AC85" s="82" t="str">
        <f t="array" ref="AC85">IF(Y85="","",INDEX(Data!$G$4:$G$51,MATCH(Table7[[#This Row],[Fitting]]&amp;Table7[[#This Row],[Fitting Subtype]],Data!$E$4:$E$51&amp;Data!$F$4:$F$51,0)))</f>
        <v/>
      </c>
      <c r="AD85" s="89" t="str">
        <f>IF(Table7[[#This Row],[Segment]]="","",Table7[[#This Row],[Quantity]]*Table7[[#This Row],[Kf]]*(((INDEX(Table4[Velocity (m/s)],MATCH(Table7[[#This Row],[Segment]],Table4[Segment],0)))^2)/2))</f>
        <v/>
      </c>
      <c r="AF85" s="82" t="str">
        <f>Table4[[#This Row],[Segment]]</f>
        <v/>
      </c>
      <c r="AG85" s="75"/>
      <c r="AH85" s="82" t="str">
        <f>IF(Table5[[#This Row],[Segment]]="","",AG85-Table4[[#This Row],[Total Pressure Drop (kPa)]])</f>
        <v/>
      </c>
    </row>
    <row r="86" spans="1:34" x14ac:dyDescent="0.25">
      <c r="A86" s="95" t="str">
        <f>IF('Set Up'!A83="","",'Set Up'!A83)</f>
        <v/>
      </c>
      <c r="B86" s="75" t="s">
        <v>81</v>
      </c>
      <c r="C86" s="85"/>
      <c r="D86" s="86" t="str">
        <f>IF(Table4[[#This Row],[Diameter (in)]]="","",(((CONVERT(Table4[[#This Row],[Diameter (in)]],"in","m"))/2)^2)*PI())</f>
        <v/>
      </c>
      <c r="E86" s="87" t="str">
        <f>IF(Table4[[#This Row],[Area (m2)]]="","",$D$4/Table4[[#This Row],[Area (m2)]])</f>
        <v/>
      </c>
      <c r="F86" s="85">
        <f t="shared" si="1"/>
        <v>4.6951999999999998</v>
      </c>
      <c r="G86" s="88" t="str">
        <f>IF(Table4[[#This Row],[Segment]]="","",(CONVERT(Table4[[#This Row],[Diameter (in)]],"in","m")*$B$4*Table4[[#This Row],[Velocity (m/s)]])/$C$4)</f>
        <v/>
      </c>
      <c r="H86" s="96" t="str">
        <f>IF(Table4[[#This Row],[Segment]]="","",IF(Table4[[#This Row],[Teynold''s Number]]&gt;4000,"TURBULENT","LAMINAR"))</f>
        <v/>
      </c>
      <c r="I86" s="86" t="str">
        <f>IF(Table4[[#This Row],[Segment]]="","",INDEX(Data!C83:C97,MATCH(Table4[Material],Data!B83:B97,0)))</f>
        <v/>
      </c>
      <c r="J86" s="89" t="str">
        <f>IF(Table4[[#This Row],[ε (m)]]="","",Table4[[#This Row],[ε (m)]]/(CONVERT(Table4[[#This Row],[Diameter (in)]],"in","m")))</f>
        <v/>
      </c>
      <c r="K86" s="96" t="str">
        <f>IF(Table4[[#This Row],[Regime]]="LAMINAR",16/Table4[[#This Row],[Teynold''s Number]],"-")</f>
        <v>-</v>
      </c>
      <c r="L86" s="86"/>
      <c r="M86" s="97" t="str">
        <f>IF(Table4[[#This Row],[Regime]]="TURBULENT",(((-4*LOG10(Table4[[#This Row],[ε/D]]/3.7+1.256/(Table4[[#This Row],[Teynold''s Number]]*SQRT(Table4[[#This Row],[f turbulent (guess)]]))))^-1)^2),"")</f>
        <v/>
      </c>
      <c r="N86" s="91" t="str">
        <f>IF(Table4[[#This Row],[f turbulent]]="","",Table4[[#This Row],[f turbulent (guess)]]-Table4[[#This Row],[f turbulent]])</f>
        <v/>
      </c>
      <c r="O86" s="87">
        <f>IF(Table4[[#This Row],[Segment]]="",0,IF(C87="",0,IF(C87&lt;=Table4[[#This Row],[Diameter (in)]],0,1-(D86/D87))))</f>
        <v>0</v>
      </c>
      <c r="P86" s="92" t="str">
        <f>IF(Table4[[#This Row],[Segment]]="","",IF(C86&gt;C87,"",IF(C87="",0.55,(0.55*(1-D87/D86)))))</f>
        <v/>
      </c>
      <c r="Q8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6" s="92" t="str">
        <f>IF(Table4[[#This Row],[Segment]]="","",IF(Table4[[#This Row],[Kexpansion]]="","0",((Table4[[#This Row],[Velocity (m/s)]]^2)/2)*Table4[[#This Row],[Kexpansion]]))</f>
        <v/>
      </c>
      <c r="S86" s="92" t="str">
        <f>IF(Table4[[#This Row],[Segment]]="","",IF(Table4[[#This Row],[Kcontraction]]="","0",((Table4[[#This Row],[Velocity (m/s)]]^2)/2)*Table4[[#This Row],[Kcontraction]]))</f>
        <v/>
      </c>
      <c r="T86" s="89" t="str">
        <f>IF(Table4[[#This Row],[Segment]]="","",SUMIF($Y$7:$Y$2000,Table4[[#This Row],[Segment]],$AD$7:$AD$2000))</f>
        <v/>
      </c>
      <c r="U86" s="95" t="str">
        <f>IF(Table4[[#This Row],[Segment]]="","",Table4[[#This Row],[Hfriction (J/kg)]]+Table4[[#This Row],[Hexpansions (J/kg)]]+Table4[[#This Row],[Hcontractions (J/kg)]]+Table4[[#This Row],[Hf (J/kg)]])</f>
        <v/>
      </c>
      <c r="V86" s="95" t="str">
        <f>IF(Table4[[#This Row],[Segment]]="","",Table4[[#This Row],[Total Friction Loss (J/kg)]]*Table3[Density (kg/m3)])</f>
        <v/>
      </c>
      <c r="W86" s="95" t="str">
        <f>IF(Table4[[#This Row],[Segment]]="","",Table4[[#This Row],[Total Pressure Drop (Pa)]]/1000)</f>
        <v/>
      </c>
      <c r="Y86" s="82" t="str">
        <f>IF('Set Up'!D309="","",'Set Up'!D309)</f>
        <v/>
      </c>
      <c r="Z86" s="82" t="str">
        <f>IF('Set Up'!E309="","",'Set Up'!E309)</f>
        <v/>
      </c>
      <c r="AA86" s="82" t="str">
        <f>IF('Set Up'!F309="","",'Set Up'!F309)</f>
        <v/>
      </c>
      <c r="AB86" s="82" t="str">
        <f>IF('Set Up'!G309="","",'Set Up'!G309)</f>
        <v/>
      </c>
      <c r="AC86" s="82" t="str">
        <f t="array" ref="AC86">IF(Y86="","",INDEX(Data!$G$4:$G$51,MATCH(Table7[[#This Row],[Fitting]]&amp;Table7[[#This Row],[Fitting Subtype]],Data!$E$4:$E$51&amp;Data!$F$4:$F$51,0)))</f>
        <v/>
      </c>
      <c r="AD86" s="89" t="str">
        <f>IF(Table7[[#This Row],[Segment]]="","",Table7[[#This Row],[Quantity]]*Table7[[#This Row],[Kf]]*(((INDEX(Table4[Velocity (m/s)],MATCH(Table7[[#This Row],[Segment]],Table4[Segment],0)))^2)/2))</f>
        <v/>
      </c>
      <c r="AF86" s="82" t="str">
        <f>Table4[[#This Row],[Segment]]</f>
        <v/>
      </c>
      <c r="AG86" s="75"/>
      <c r="AH86" s="82" t="str">
        <f>IF(Table5[[#This Row],[Segment]]="","",AG86-Table4[[#This Row],[Total Pressure Drop (kPa)]])</f>
        <v/>
      </c>
    </row>
    <row r="87" spans="1:34" x14ac:dyDescent="0.25">
      <c r="A87" s="95" t="str">
        <f>IF('Set Up'!A84="","",'Set Up'!A84)</f>
        <v/>
      </c>
      <c r="B87" s="75" t="s">
        <v>81</v>
      </c>
      <c r="C87" s="85"/>
      <c r="D87" s="86" t="str">
        <f>IF(Table4[[#This Row],[Diameter (in)]]="","",(((CONVERT(Table4[[#This Row],[Diameter (in)]],"in","m"))/2)^2)*PI())</f>
        <v/>
      </c>
      <c r="E87" s="87" t="str">
        <f>IF(Table4[[#This Row],[Area (m2)]]="","",$D$4/Table4[[#This Row],[Area (m2)]])</f>
        <v/>
      </c>
      <c r="F87" s="85">
        <f t="shared" si="1"/>
        <v>4.6951999999999998</v>
      </c>
      <c r="G87" s="88" t="str">
        <f>IF(Table4[[#This Row],[Segment]]="","",(CONVERT(Table4[[#This Row],[Diameter (in)]],"in","m")*$B$4*Table4[[#This Row],[Velocity (m/s)]])/$C$4)</f>
        <v/>
      </c>
      <c r="H87" s="96" t="str">
        <f>IF(Table4[[#This Row],[Segment]]="","",IF(Table4[[#This Row],[Teynold''s Number]]&gt;4000,"TURBULENT","LAMINAR"))</f>
        <v/>
      </c>
      <c r="I87" s="86" t="str">
        <f>IF(Table4[[#This Row],[Segment]]="","",INDEX(Data!C84:C98,MATCH(Table4[Material],Data!B84:B98,0)))</f>
        <v/>
      </c>
      <c r="J87" s="89" t="str">
        <f>IF(Table4[[#This Row],[ε (m)]]="","",Table4[[#This Row],[ε (m)]]/(CONVERT(Table4[[#This Row],[Diameter (in)]],"in","m")))</f>
        <v/>
      </c>
      <c r="K87" s="96" t="str">
        <f>IF(Table4[[#This Row],[Regime]]="LAMINAR",16/Table4[[#This Row],[Teynold''s Number]],"-")</f>
        <v>-</v>
      </c>
      <c r="L87" s="86"/>
      <c r="M87" s="97" t="str">
        <f>IF(Table4[[#This Row],[Regime]]="TURBULENT",(((-4*LOG10(Table4[[#This Row],[ε/D]]/3.7+1.256/(Table4[[#This Row],[Teynold''s Number]]*SQRT(Table4[[#This Row],[f turbulent (guess)]]))))^-1)^2),"")</f>
        <v/>
      </c>
      <c r="N87" s="91" t="str">
        <f>IF(Table4[[#This Row],[f turbulent]]="","",Table4[[#This Row],[f turbulent (guess)]]-Table4[[#This Row],[f turbulent]])</f>
        <v/>
      </c>
      <c r="O87" s="87">
        <f>IF(Table4[[#This Row],[Segment]]="",0,IF(C88="",0,IF(C88&lt;=Table4[[#This Row],[Diameter (in)]],0,1-(D87/D88))))</f>
        <v>0</v>
      </c>
      <c r="P87" s="92" t="str">
        <f>IF(Table4[[#This Row],[Segment]]="","",IF(C87&gt;C88,"",IF(C88="",0.55,(0.55*(1-D88/D87)))))</f>
        <v/>
      </c>
      <c r="Q8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7" s="92" t="str">
        <f>IF(Table4[[#This Row],[Segment]]="","",IF(Table4[[#This Row],[Kexpansion]]="","0",((Table4[[#This Row],[Velocity (m/s)]]^2)/2)*Table4[[#This Row],[Kexpansion]]))</f>
        <v/>
      </c>
      <c r="S87" s="92" t="str">
        <f>IF(Table4[[#This Row],[Segment]]="","",IF(Table4[[#This Row],[Kcontraction]]="","0",((Table4[[#This Row],[Velocity (m/s)]]^2)/2)*Table4[[#This Row],[Kcontraction]]))</f>
        <v/>
      </c>
      <c r="T87" s="89" t="str">
        <f>IF(Table4[[#This Row],[Segment]]="","",SUMIF($Y$7:$Y$2000,Table4[[#This Row],[Segment]],$AD$7:$AD$2000))</f>
        <v/>
      </c>
      <c r="U87" s="95" t="str">
        <f>IF(Table4[[#This Row],[Segment]]="","",Table4[[#This Row],[Hfriction (J/kg)]]+Table4[[#This Row],[Hexpansions (J/kg)]]+Table4[[#This Row],[Hcontractions (J/kg)]]+Table4[[#This Row],[Hf (J/kg)]])</f>
        <v/>
      </c>
      <c r="V87" s="95" t="str">
        <f>IF(Table4[[#This Row],[Segment]]="","",Table4[[#This Row],[Total Friction Loss (J/kg)]]*Table3[Density (kg/m3)])</f>
        <v/>
      </c>
      <c r="W87" s="95" t="str">
        <f>IF(Table4[[#This Row],[Segment]]="","",Table4[[#This Row],[Total Pressure Drop (Pa)]]/1000)</f>
        <v/>
      </c>
      <c r="Y87" s="82" t="str">
        <f>IF('Set Up'!D310="","",'Set Up'!D310)</f>
        <v/>
      </c>
      <c r="Z87" s="82" t="str">
        <f>IF('Set Up'!E310="","",'Set Up'!E310)</f>
        <v/>
      </c>
      <c r="AA87" s="82" t="str">
        <f>IF('Set Up'!F310="","",'Set Up'!F310)</f>
        <v/>
      </c>
      <c r="AB87" s="82" t="str">
        <f>IF('Set Up'!G310="","",'Set Up'!G310)</f>
        <v/>
      </c>
      <c r="AC87" s="82" t="str">
        <f t="array" ref="AC87">IF(Y87="","",INDEX(Data!$G$4:$G$51,MATCH(Table7[[#This Row],[Fitting]]&amp;Table7[[#This Row],[Fitting Subtype]],Data!$E$4:$E$51&amp;Data!$F$4:$F$51,0)))</f>
        <v/>
      </c>
      <c r="AD87" s="89" t="str">
        <f>IF(Table7[[#This Row],[Segment]]="","",Table7[[#This Row],[Quantity]]*Table7[[#This Row],[Kf]]*(((INDEX(Table4[Velocity (m/s)],MATCH(Table7[[#This Row],[Segment]],Table4[Segment],0)))^2)/2))</f>
        <v/>
      </c>
      <c r="AF87" s="82" t="str">
        <f>Table4[[#This Row],[Segment]]</f>
        <v/>
      </c>
      <c r="AG87" s="75"/>
      <c r="AH87" s="82" t="str">
        <f>IF(Table5[[#This Row],[Segment]]="","",AG87-Table4[[#This Row],[Total Pressure Drop (kPa)]])</f>
        <v/>
      </c>
    </row>
    <row r="88" spans="1:34" x14ac:dyDescent="0.25">
      <c r="A88" s="95" t="str">
        <f>IF('Set Up'!A85="","",'Set Up'!A85)</f>
        <v/>
      </c>
      <c r="B88" s="75" t="s">
        <v>81</v>
      </c>
      <c r="C88" s="85"/>
      <c r="D88" s="86" t="str">
        <f>IF(Table4[[#This Row],[Diameter (in)]]="","",(((CONVERT(Table4[[#This Row],[Diameter (in)]],"in","m"))/2)^2)*PI())</f>
        <v/>
      </c>
      <c r="E88" s="87" t="str">
        <f>IF(Table4[[#This Row],[Area (m2)]]="","",$D$4/Table4[[#This Row],[Area (m2)]])</f>
        <v/>
      </c>
      <c r="F88" s="85">
        <f t="shared" si="1"/>
        <v>4.6951999999999998</v>
      </c>
      <c r="G88" s="88" t="str">
        <f>IF(Table4[[#This Row],[Segment]]="","",(CONVERT(Table4[[#This Row],[Diameter (in)]],"in","m")*$B$4*Table4[[#This Row],[Velocity (m/s)]])/$C$4)</f>
        <v/>
      </c>
      <c r="H88" s="96" t="str">
        <f>IF(Table4[[#This Row],[Segment]]="","",IF(Table4[[#This Row],[Teynold''s Number]]&gt;4000,"TURBULENT","LAMINAR"))</f>
        <v/>
      </c>
      <c r="I88" s="86" t="str">
        <f>IF(Table4[[#This Row],[Segment]]="","",INDEX(Data!C85:C99,MATCH(Table4[Material],Data!B85:B99,0)))</f>
        <v/>
      </c>
      <c r="J88" s="89" t="str">
        <f>IF(Table4[[#This Row],[ε (m)]]="","",Table4[[#This Row],[ε (m)]]/(CONVERT(Table4[[#This Row],[Diameter (in)]],"in","m")))</f>
        <v/>
      </c>
      <c r="K88" s="96" t="str">
        <f>IF(Table4[[#This Row],[Regime]]="LAMINAR",16/Table4[[#This Row],[Teynold''s Number]],"-")</f>
        <v>-</v>
      </c>
      <c r="L88" s="86"/>
      <c r="M88" s="97" t="str">
        <f>IF(Table4[[#This Row],[Regime]]="TURBULENT",(((-4*LOG10(Table4[[#This Row],[ε/D]]/3.7+1.256/(Table4[[#This Row],[Teynold''s Number]]*SQRT(Table4[[#This Row],[f turbulent (guess)]]))))^-1)^2),"")</f>
        <v/>
      </c>
      <c r="N88" s="91" t="str">
        <f>IF(Table4[[#This Row],[f turbulent]]="","",Table4[[#This Row],[f turbulent (guess)]]-Table4[[#This Row],[f turbulent]])</f>
        <v/>
      </c>
      <c r="O88" s="87">
        <f>IF(Table4[[#This Row],[Segment]]="",0,IF(C89="",0,IF(C89&lt;=Table4[[#This Row],[Diameter (in)]],0,1-(D88/D89))))</f>
        <v>0</v>
      </c>
      <c r="P88" s="92" t="str">
        <f>IF(Table4[[#This Row],[Segment]]="","",IF(C88&gt;C89,"",IF(C89="",0.55,(0.55*(1-D89/D88)))))</f>
        <v/>
      </c>
      <c r="Q8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8" s="92" t="str">
        <f>IF(Table4[[#This Row],[Segment]]="","",IF(Table4[[#This Row],[Kexpansion]]="","0",((Table4[[#This Row],[Velocity (m/s)]]^2)/2)*Table4[[#This Row],[Kexpansion]]))</f>
        <v/>
      </c>
      <c r="S88" s="92" t="str">
        <f>IF(Table4[[#This Row],[Segment]]="","",IF(Table4[[#This Row],[Kcontraction]]="","0",((Table4[[#This Row],[Velocity (m/s)]]^2)/2)*Table4[[#This Row],[Kcontraction]]))</f>
        <v/>
      </c>
      <c r="T88" s="89" t="str">
        <f>IF(Table4[[#This Row],[Segment]]="","",SUMIF($Y$7:$Y$2000,Table4[[#This Row],[Segment]],$AD$7:$AD$2000))</f>
        <v/>
      </c>
      <c r="U88" s="95" t="str">
        <f>IF(Table4[[#This Row],[Segment]]="","",Table4[[#This Row],[Hfriction (J/kg)]]+Table4[[#This Row],[Hexpansions (J/kg)]]+Table4[[#This Row],[Hcontractions (J/kg)]]+Table4[[#This Row],[Hf (J/kg)]])</f>
        <v/>
      </c>
      <c r="V88" s="95" t="str">
        <f>IF(Table4[[#This Row],[Segment]]="","",Table4[[#This Row],[Total Friction Loss (J/kg)]]*Table3[Density (kg/m3)])</f>
        <v/>
      </c>
      <c r="W88" s="95" t="str">
        <f>IF(Table4[[#This Row],[Segment]]="","",Table4[[#This Row],[Total Pressure Drop (Pa)]]/1000)</f>
        <v/>
      </c>
      <c r="Y88" s="82" t="str">
        <f>IF('Set Up'!D311="","",'Set Up'!D311)</f>
        <v/>
      </c>
      <c r="Z88" s="82" t="str">
        <f>IF('Set Up'!E311="","",'Set Up'!E311)</f>
        <v/>
      </c>
      <c r="AA88" s="82" t="str">
        <f>IF('Set Up'!F311="","",'Set Up'!F311)</f>
        <v/>
      </c>
      <c r="AB88" s="82" t="str">
        <f>IF('Set Up'!G311="","",'Set Up'!G311)</f>
        <v/>
      </c>
      <c r="AC88" s="82" t="str">
        <f t="array" ref="AC88">IF(Y88="","",INDEX(Data!$G$4:$G$51,MATCH(Table7[[#This Row],[Fitting]]&amp;Table7[[#This Row],[Fitting Subtype]],Data!$E$4:$E$51&amp;Data!$F$4:$F$51,0)))</f>
        <v/>
      </c>
      <c r="AD88" s="89" t="str">
        <f>IF(Table7[[#This Row],[Segment]]="","",Table7[[#This Row],[Quantity]]*Table7[[#This Row],[Kf]]*(((INDEX(Table4[Velocity (m/s)],MATCH(Table7[[#This Row],[Segment]],Table4[Segment],0)))^2)/2))</f>
        <v/>
      </c>
      <c r="AF88" s="82" t="str">
        <f>Table4[[#This Row],[Segment]]</f>
        <v/>
      </c>
      <c r="AG88" s="75"/>
      <c r="AH88" s="82" t="str">
        <f>IF(Table5[[#This Row],[Segment]]="","",AG88-Table4[[#This Row],[Total Pressure Drop (kPa)]])</f>
        <v/>
      </c>
    </row>
    <row r="89" spans="1:34" x14ac:dyDescent="0.25">
      <c r="A89" s="95" t="str">
        <f>IF('Set Up'!A86="","",'Set Up'!A86)</f>
        <v/>
      </c>
      <c r="B89" s="75" t="s">
        <v>81</v>
      </c>
      <c r="C89" s="85"/>
      <c r="D89" s="86" t="str">
        <f>IF(Table4[[#This Row],[Diameter (in)]]="","",(((CONVERT(Table4[[#This Row],[Diameter (in)]],"in","m"))/2)^2)*PI())</f>
        <v/>
      </c>
      <c r="E89" s="87" t="str">
        <f>IF(Table4[[#This Row],[Area (m2)]]="","",$D$4/Table4[[#This Row],[Area (m2)]])</f>
        <v/>
      </c>
      <c r="F89" s="85">
        <f t="shared" si="1"/>
        <v>4.6951999999999998</v>
      </c>
      <c r="G89" s="88" t="str">
        <f>IF(Table4[[#This Row],[Segment]]="","",(CONVERT(Table4[[#This Row],[Diameter (in)]],"in","m")*$B$4*Table4[[#This Row],[Velocity (m/s)]])/$C$4)</f>
        <v/>
      </c>
      <c r="H89" s="96" t="str">
        <f>IF(Table4[[#This Row],[Segment]]="","",IF(Table4[[#This Row],[Teynold''s Number]]&gt;4000,"TURBULENT","LAMINAR"))</f>
        <v/>
      </c>
      <c r="I89" s="86" t="str">
        <f>IF(Table4[[#This Row],[Segment]]="","",INDEX(Data!C86:C100,MATCH(Table4[Material],Data!B86:B100,0)))</f>
        <v/>
      </c>
      <c r="J89" s="89" t="str">
        <f>IF(Table4[[#This Row],[ε (m)]]="","",Table4[[#This Row],[ε (m)]]/(CONVERT(Table4[[#This Row],[Diameter (in)]],"in","m")))</f>
        <v/>
      </c>
      <c r="K89" s="96" t="str">
        <f>IF(Table4[[#This Row],[Regime]]="LAMINAR",16/Table4[[#This Row],[Teynold''s Number]],"-")</f>
        <v>-</v>
      </c>
      <c r="L89" s="86"/>
      <c r="M89" s="97" t="str">
        <f>IF(Table4[[#This Row],[Regime]]="TURBULENT",(((-4*LOG10(Table4[[#This Row],[ε/D]]/3.7+1.256/(Table4[[#This Row],[Teynold''s Number]]*SQRT(Table4[[#This Row],[f turbulent (guess)]]))))^-1)^2),"")</f>
        <v/>
      </c>
      <c r="N89" s="91" t="str">
        <f>IF(Table4[[#This Row],[f turbulent]]="","",Table4[[#This Row],[f turbulent (guess)]]-Table4[[#This Row],[f turbulent]])</f>
        <v/>
      </c>
      <c r="O89" s="87">
        <f>IF(Table4[[#This Row],[Segment]]="",0,IF(C90="",0,IF(C90&lt;=Table4[[#This Row],[Diameter (in)]],0,1-(D89/D90))))</f>
        <v>0</v>
      </c>
      <c r="P89" s="92" t="str">
        <f>IF(Table4[[#This Row],[Segment]]="","",IF(C89&gt;C90,"",IF(C90="",0.55,(0.55*(1-D90/D89)))))</f>
        <v/>
      </c>
      <c r="Q8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9" s="92" t="str">
        <f>IF(Table4[[#This Row],[Segment]]="","",IF(Table4[[#This Row],[Kexpansion]]="","0",((Table4[[#This Row],[Velocity (m/s)]]^2)/2)*Table4[[#This Row],[Kexpansion]]))</f>
        <v/>
      </c>
      <c r="S89" s="92" t="str">
        <f>IF(Table4[[#This Row],[Segment]]="","",IF(Table4[[#This Row],[Kcontraction]]="","0",((Table4[[#This Row],[Velocity (m/s)]]^2)/2)*Table4[[#This Row],[Kcontraction]]))</f>
        <v/>
      </c>
      <c r="T89" s="89" t="str">
        <f>IF(Table4[[#This Row],[Segment]]="","",SUMIF($Y$7:$Y$2000,Table4[[#This Row],[Segment]],$AD$7:$AD$2000))</f>
        <v/>
      </c>
      <c r="U89" s="95" t="str">
        <f>IF(Table4[[#This Row],[Segment]]="","",Table4[[#This Row],[Hfriction (J/kg)]]+Table4[[#This Row],[Hexpansions (J/kg)]]+Table4[[#This Row],[Hcontractions (J/kg)]]+Table4[[#This Row],[Hf (J/kg)]])</f>
        <v/>
      </c>
      <c r="V89" s="95" t="str">
        <f>IF(Table4[[#This Row],[Segment]]="","",Table4[[#This Row],[Total Friction Loss (J/kg)]]*Table3[Density (kg/m3)])</f>
        <v/>
      </c>
      <c r="W89" s="95" t="str">
        <f>IF(Table4[[#This Row],[Segment]]="","",Table4[[#This Row],[Total Pressure Drop (Pa)]]/1000)</f>
        <v/>
      </c>
      <c r="Y89" s="82" t="str">
        <f>IF('Set Up'!D312="","",'Set Up'!D312)</f>
        <v/>
      </c>
      <c r="Z89" s="82" t="str">
        <f>IF('Set Up'!E312="","",'Set Up'!E312)</f>
        <v/>
      </c>
      <c r="AA89" s="82" t="str">
        <f>IF('Set Up'!F312="","",'Set Up'!F312)</f>
        <v/>
      </c>
      <c r="AB89" s="82" t="str">
        <f>IF('Set Up'!G312="","",'Set Up'!G312)</f>
        <v/>
      </c>
      <c r="AC89" s="82" t="str">
        <f t="array" ref="AC89">IF(Y89="","",INDEX(Data!$G$4:$G$51,MATCH(Table7[[#This Row],[Fitting]]&amp;Table7[[#This Row],[Fitting Subtype]],Data!$E$4:$E$51&amp;Data!$F$4:$F$51,0)))</f>
        <v/>
      </c>
      <c r="AD89" s="89" t="str">
        <f>IF(Table7[[#This Row],[Segment]]="","",Table7[[#This Row],[Quantity]]*Table7[[#This Row],[Kf]]*(((INDEX(Table4[Velocity (m/s)],MATCH(Table7[[#This Row],[Segment]],Table4[Segment],0)))^2)/2))</f>
        <v/>
      </c>
      <c r="AF89" s="82" t="str">
        <f>Table4[[#This Row],[Segment]]</f>
        <v/>
      </c>
      <c r="AG89" s="75"/>
      <c r="AH89" s="82" t="str">
        <f>IF(Table5[[#This Row],[Segment]]="","",AG89-Table4[[#This Row],[Total Pressure Drop (kPa)]])</f>
        <v/>
      </c>
    </row>
    <row r="90" spans="1:34" x14ac:dyDescent="0.25">
      <c r="A90" s="95" t="str">
        <f>IF('Set Up'!A87="","",'Set Up'!A87)</f>
        <v/>
      </c>
      <c r="B90" s="75" t="s">
        <v>81</v>
      </c>
      <c r="C90" s="85"/>
      <c r="D90" s="86" t="str">
        <f>IF(Table4[[#This Row],[Diameter (in)]]="","",(((CONVERT(Table4[[#This Row],[Diameter (in)]],"in","m"))/2)^2)*PI())</f>
        <v/>
      </c>
      <c r="E90" s="87" t="str">
        <f>IF(Table4[[#This Row],[Area (m2)]]="","",$D$4/Table4[[#This Row],[Area (m2)]])</f>
        <v/>
      </c>
      <c r="F90" s="85">
        <f t="shared" si="1"/>
        <v>4.6951999999999998</v>
      </c>
      <c r="G90" s="88" t="str">
        <f>IF(Table4[[#This Row],[Segment]]="","",(CONVERT(Table4[[#This Row],[Diameter (in)]],"in","m")*$B$4*Table4[[#This Row],[Velocity (m/s)]])/$C$4)</f>
        <v/>
      </c>
      <c r="H90" s="96" t="str">
        <f>IF(Table4[[#This Row],[Segment]]="","",IF(Table4[[#This Row],[Teynold''s Number]]&gt;4000,"TURBULENT","LAMINAR"))</f>
        <v/>
      </c>
      <c r="I90" s="86" t="str">
        <f>IF(Table4[[#This Row],[Segment]]="","",INDEX(Data!C87:C101,MATCH(Table4[Material],Data!B87:B101,0)))</f>
        <v/>
      </c>
      <c r="J90" s="89" t="str">
        <f>IF(Table4[[#This Row],[ε (m)]]="","",Table4[[#This Row],[ε (m)]]/(CONVERT(Table4[[#This Row],[Diameter (in)]],"in","m")))</f>
        <v/>
      </c>
      <c r="K90" s="96" t="str">
        <f>IF(Table4[[#This Row],[Regime]]="LAMINAR",16/Table4[[#This Row],[Teynold''s Number]],"-")</f>
        <v>-</v>
      </c>
      <c r="L90" s="86"/>
      <c r="M90" s="97" t="str">
        <f>IF(Table4[[#This Row],[Regime]]="TURBULENT",(((-4*LOG10(Table4[[#This Row],[ε/D]]/3.7+1.256/(Table4[[#This Row],[Teynold''s Number]]*SQRT(Table4[[#This Row],[f turbulent (guess)]]))))^-1)^2),"")</f>
        <v/>
      </c>
      <c r="N90" s="91" t="str">
        <f>IF(Table4[[#This Row],[f turbulent]]="","",Table4[[#This Row],[f turbulent (guess)]]-Table4[[#This Row],[f turbulent]])</f>
        <v/>
      </c>
      <c r="O90" s="87">
        <f>IF(Table4[[#This Row],[Segment]]="",0,IF(C91="",0,IF(C91&lt;=Table4[[#This Row],[Diameter (in)]],0,1-(D90/D91))))</f>
        <v>0</v>
      </c>
      <c r="P90" s="92" t="str">
        <f>IF(Table4[[#This Row],[Segment]]="","",IF(C90&gt;C91,"",IF(C91="",0.55,(0.55*(1-D91/D90)))))</f>
        <v/>
      </c>
      <c r="Q9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0" s="92" t="str">
        <f>IF(Table4[[#This Row],[Segment]]="","",IF(Table4[[#This Row],[Kexpansion]]="","0",((Table4[[#This Row],[Velocity (m/s)]]^2)/2)*Table4[[#This Row],[Kexpansion]]))</f>
        <v/>
      </c>
      <c r="S90" s="92" t="str">
        <f>IF(Table4[[#This Row],[Segment]]="","",IF(Table4[[#This Row],[Kcontraction]]="","0",((Table4[[#This Row],[Velocity (m/s)]]^2)/2)*Table4[[#This Row],[Kcontraction]]))</f>
        <v/>
      </c>
      <c r="T90" s="89" t="str">
        <f>IF(Table4[[#This Row],[Segment]]="","",SUMIF($Y$7:$Y$2000,Table4[[#This Row],[Segment]],$AD$7:$AD$2000))</f>
        <v/>
      </c>
      <c r="U90" s="95" t="str">
        <f>IF(Table4[[#This Row],[Segment]]="","",Table4[[#This Row],[Hfriction (J/kg)]]+Table4[[#This Row],[Hexpansions (J/kg)]]+Table4[[#This Row],[Hcontractions (J/kg)]]+Table4[[#This Row],[Hf (J/kg)]])</f>
        <v/>
      </c>
      <c r="V90" s="95" t="str">
        <f>IF(Table4[[#This Row],[Segment]]="","",Table4[[#This Row],[Total Friction Loss (J/kg)]]*Table3[Density (kg/m3)])</f>
        <v/>
      </c>
      <c r="W90" s="95" t="str">
        <f>IF(Table4[[#This Row],[Segment]]="","",Table4[[#This Row],[Total Pressure Drop (Pa)]]/1000)</f>
        <v/>
      </c>
      <c r="Y90" s="82" t="str">
        <f>IF('Set Up'!D313="","",'Set Up'!D313)</f>
        <v/>
      </c>
      <c r="Z90" s="82" t="str">
        <f>IF('Set Up'!E313="","",'Set Up'!E313)</f>
        <v/>
      </c>
      <c r="AA90" s="82" t="str">
        <f>IF('Set Up'!F313="","",'Set Up'!F313)</f>
        <v/>
      </c>
      <c r="AB90" s="82" t="str">
        <f>IF('Set Up'!G313="","",'Set Up'!G313)</f>
        <v/>
      </c>
      <c r="AC90" s="82" t="str">
        <f t="array" ref="AC90">IF(Y90="","",INDEX(Data!$G$4:$G$51,MATCH(Table7[[#This Row],[Fitting]]&amp;Table7[[#This Row],[Fitting Subtype]],Data!$E$4:$E$51&amp;Data!$F$4:$F$51,0)))</f>
        <v/>
      </c>
      <c r="AD90" s="89" t="str">
        <f>IF(Table7[[#This Row],[Segment]]="","",Table7[[#This Row],[Quantity]]*Table7[[#This Row],[Kf]]*(((INDEX(Table4[Velocity (m/s)],MATCH(Table7[[#This Row],[Segment]],Table4[Segment],0)))^2)/2))</f>
        <v/>
      </c>
      <c r="AF90" s="82" t="str">
        <f>Table4[[#This Row],[Segment]]</f>
        <v/>
      </c>
      <c r="AG90" s="75"/>
      <c r="AH90" s="82" t="str">
        <f>IF(Table5[[#This Row],[Segment]]="","",AG90-Table4[[#This Row],[Total Pressure Drop (kPa)]])</f>
        <v/>
      </c>
    </row>
    <row r="91" spans="1:34" x14ac:dyDescent="0.25">
      <c r="A91" s="95" t="str">
        <f>IF('Set Up'!A88="","",'Set Up'!A88)</f>
        <v/>
      </c>
      <c r="B91" s="75" t="s">
        <v>81</v>
      </c>
      <c r="C91" s="85"/>
      <c r="D91" s="86" t="str">
        <f>IF(Table4[[#This Row],[Diameter (in)]]="","",(((CONVERT(Table4[[#This Row],[Diameter (in)]],"in","m"))/2)^2)*PI())</f>
        <v/>
      </c>
      <c r="E91" s="87" t="str">
        <f>IF(Table4[[#This Row],[Area (m2)]]="","",$D$4/Table4[[#This Row],[Area (m2)]])</f>
        <v/>
      </c>
      <c r="F91" s="85">
        <f t="shared" si="1"/>
        <v>4.6951999999999998</v>
      </c>
      <c r="G91" s="88" t="str">
        <f>IF(Table4[[#This Row],[Segment]]="","",(CONVERT(Table4[[#This Row],[Diameter (in)]],"in","m")*$B$4*Table4[[#This Row],[Velocity (m/s)]])/$C$4)</f>
        <v/>
      </c>
      <c r="H91" s="96" t="str">
        <f>IF(Table4[[#This Row],[Segment]]="","",IF(Table4[[#This Row],[Teynold''s Number]]&gt;4000,"TURBULENT","LAMINAR"))</f>
        <v/>
      </c>
      <c r="I91" s="86" t="str">
        <f>IF(Table4[[#This Row],[Segment]]="","",INDEX(Data!C88:C102,MATCH(Table4[Material],Data!B88:B102,0)))</f>
        <v/>
      </c>
      <c r="J91" s="89" t="str">
        <f>IF(Table4[[#This Row],[ε (m)]]="","",Table4[[#This Row],[ε (m)]]/(CONVERT(Table4[[#This Row],[Diameter (in)]],"in","m")))</f>
        <v/>
      </c>
      <c r="K91" s="96" t="str">
        <f>IF(Table4[[#This Row],[Regime]]="LAMINAR",16/Table4[[#This Row],[Teynold''s Number]],"-")</f>
        <v>-</v>
      </c>
      <c r="L91" s="86"/>
      <c r="M91" s="97" t="str">
        <f>IF(Table4[[#This Row],[Regime]]="TURBULENT",(((-4*LOG10(Table4[[#This Row],[ε/D]]/3.7+1.256/(Table4[[#This Row],[Teynold''s Number]]*SQRT(Table4[[#This Row],[f turbulent (guess)]]))))^-1)^2),"")</f>
        <v/>
      </c>
      <c r="N91" s="91" t="str">
        <f>IF(Table4[[#This Row],[f turbulent]]="","",Table4[[#This Row],[f turbulent (guess)]]-Table4[[#This Row],[f turbulent]])</f>
        <v/>
      </c>
      <c r="O91" s="87">
        <f>IF(Table4[[#This Row],[Segment]]="",0,IF(C92="",0,IF(C92&lt;=Table4[[#This Row],[Diameter (in)]],0,1-(D91/D92))))</f>
        <v>0</v>
      </c>
      <c r="P91" s="92" t="str">
        <f>IF(Table4[[#This Row],[Segment]]="","",IF(C91&gt;C92,"",IF(C92="",0.55,(0.55*(1-D92/D91)))))</f>
        <v/>
      </c>
      <c r="Q9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1" s="92" t="str">
        <f>IF(Table4[[#This Row],[Segment]]="","",IF(Table4[[#This Row],[Kexpansion]]="","0",((Table4[[#This Row],[Velocity (m/s)]]^2)/2)*Table4[[#This Row],[Kexpansion]]))</f>
        <v/>
      </c>
      <c r="S91" s="92" t="str">
        <f>IF(Table4[[#This Row],[Segment]]="","",IF(Table4[[#This Row],[Kcontraction]]="","0",((Table4[[#This Row],[Velocity (m/s)]]^2)/2)*Table4[[#This Row],[Kcontraction]]))</f>
        <v/>
      </c>
      <c r="T91" s="89" t="str">
        <f>IF(Table4[[#This Row],[Segment]]="","",SUMIF($Y$7:$Y$2000,Table4[[#This Row],[Segment]],$AD$7:$AD$2000))</f>
        <v/>
      </c>
      <c r="U91" s="95" t="str">
        <f>IF(Table4[[#This Row],[Segment]]="","",Table4[[#This Row],[Hfriction (J/kg)]]+Table4[[#This Row],[Hexpansions (J/kg)]]+Table4[[#This Row],[Hcontractions (J/kg)]]+Table4[[#This Row],[Hf (J/kg)]])</f>
        <v/>
      </c>
      <c r="V91" s="95" t="str">
        <f>IF(Table4[[#This Row],[Segment]]="","",Table4[[#This Row],[Total Friction Loss (J/kg)]]*Table3[Density (kg/m3)])</f>
        <v/>
      </c>
      <c r="W91" s="95" t="str">
        <f>IF(Table4[[#This Row],[Segment]]="","",Table4[[#This Row],[Total Pressure Drop (Pa)]]/1000)</f>
        <v/>
      </c>
      <c r="Y91" s="82" t="str">
        <f>IF('Set Up'!D314="","",'Set Up'!D314)</f>
        <v/>
      </c>
      <c r="Z91" s="82" t="str">
        <f>IF('Set Up'!E314="","",'Set Up'!E314)</f>
        <v/>
      </c>
      <c r="AA91" s="82" t="str">
        <f>IF('Set Up'!F314="","",'Set Up'!F314)</f>
        <v/>
      </c>
      <c r="AB91" s="82" t="str">
        <f>IF('Set Up'!G314="","",'Set Up'!G314)</f>
        <v/>
      </c>
      <c r="AC91" s="82" t="str">
        <f t="array" ref="AC91">IF(Y91="","",INDEX(Data!$G$4:$G$51,MATCH(Table7[[#This Row],[Fitting]]&amp;Table7[[#This Row],[Fitting Subtype]],Data!$E$4:$E$51&amp;Data!$F$4:$F$51,0)))</f>
        <v/>
      </c>
      <c r="AD91" s="89" t="str">
        <f>IF(Table7[[#This Row],[Segment]]="","",Table7[[#This Row],[Quantity]]*Table7[[#This Row],[Kf]]*(((INDEX(Table4[Velocity (m/s)],MATCH(Table7[[#This Row],[Segment]],Table4[Segment],0)))^2)/2))</f>
        <v/>
      </c>
      <c r="AF91" s="82" t="str">
        <f>Table4[[#This Row],[Segment]]</f>
        <v/>
      </c>
      <c r="AG91" s="75"/>
      <c r="AH91" s="82" t="str">
        <f>IF(Table5[[#This Row],[Segment]]="","",AG91-Table4[[#This Row],[Total Pressure Drop (kPa)]])</f>
        <v/>
      </c>
    </row>
    <row r="92" spans="1:34" x14ac:dyDescent="0.25">
      <c r="A92" s="95" t="str">
        <f>IF('Set Up'!A89="","",'Set Up'!A89)</f>
        <v/>
      </c>
      <c r="B92" s="75" t="s">
        <v>81</v>
      </c>
      <c r="C92" s="85"/>
      <c r="D92" s="86" t="str">
        <f>IF(Table4[[#This Row],[Diameter (in)]]="","",(((CONVERT(Table4[[#This Row],[Diameter (in)]],"in","m"))/2)^2)*PI())</f>
        <v/>
      </c>
      <c r="E92" s="87" t="str">
        <f>IF(Table4[[#This Row],[Area (m2)]]="","",$D$4/Table4[[#This Row],[Area (m2)]])</f>
        <v/>
      </c>
      <c r="F92" s="85">
        <f t="shared" si="1"/>
        <v>4.6951999999999998</v>
      </c>
      <c r="G92" s="88" t="str">
        <f>IF(Table4[[#This Row],[Segment]]="","",(CONVERT(Table4[[#This Row],[Diameter (in)]],"in","m")*$B$4*Table4[[#This Row],[Velocity (m/s)]])/$C$4)</f>
        <v/>
      </c>
      <c r="H92" s="96" t="str">
        <f>IF(Table4[[#This Row],[Segment]]="","",IF(Table4[[#This Row],[Teynold''s Number]]&gt;4000,"TURBULENT","LAMINAR"))</f>
        <v/>
      </c>
      <c r="I92" s="86" t="str">
        <f>IF(Table4[[#This Row],[Segment]]="","",INDEX(Data!C89:C103,MATCH(Table4[Material],Data!B89:B103,0)))</f>
        <v/>
      </c>
      <c r="J92" s="89" t="str">
        <f>IF(Table4[[#This Row],[ε (m)]]="","",Table4[[#This Row],[ε (m)]]/(CONVERT(Table4[[#This Row],[Diameter (in)]],"in","m")))</f>
        <v/>
      </c>
      <c r="K92" s="96" t="str">
        <f>IF(Table4[[#This Row],[Regime]]="LAMINAR",16/Table4[[#This Row],[Teynold''s Number]],"-")</f>
        <v>-</v>
      </c>
      <c r="L92" s="86"/>
      <c r="M92" s="97" t="str">
        <f>IF(Table4[[#This Row],[Regime]]="TURBULENT",(((-4*LOG10(Table4[[#This Row],[ε/D]]/3.7+1.256/(Table4[[#This Row],[Teynold''s Number]]*SQRT(Table4[[#This Row],[f turbulent (guess)]]))))^-1)^2),"")</f>
        <v/>
      </c>
      <c r="N92" s="91" t="str">
        <f>IF(Table4[[#This Row],[f turbulent]]="","",Table4[[#This Row],[f turbulent (guess)]]-Table4[[#This Row],[f turbulent]])</f>
        <v/>
      </c>
      <c r="O92" s="87">
        <f>IF(Table4[[#This Row],[Segment]]="",0,IF(C93="",0,IF(C93&lt;=Table4[[#This Row],[Diameter (in)]],0,1-(D92/D93))))</f>
        <v>0</v>
      </c>
      <c r="P92" s="92" t="str">
        <f>IF(Table4[[#This Row],[Segment]]="","",IF(C92&gt;C93,"",IF(C93="",0.55,(0.55*(1-D93/D92)))))</f>
        <v/>
      </c>
      <c r="Q9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2" s="92" t="str">
        <f>IF(Table4[[#This Row],[Segment]]="","",IF(Table4[[#This Row],[Kexpansion]]="","0",((Table4[[#This Row],[Velocity (m/s)]]^2)/2)*Table4[[#This Row],[Kexpansion]]))</f>
        <v/>
      </c>
      <c r="S92" s="92" t="str">
        <f>IF(Table4[[#This Row],[Segment]]="","",IF(Table4[[#This Row],[Kcontraction]]="","0",((Table4[[#This Row],[Velocity (m/s)]]^2)/2)*Table4[[#This Row],[Kcontraction]]))</f>
        <v/>
      </c>
      <c r="T92" s="89" t="str">
        <f>IF(Table4[[#This Row],[Segment]]="","",SUMIF($Y$7:$Y$2000,Table4[[#This Row],[Segment]],$AD$7:$AD$2000))</f>
        <v/>
      </c>
      <c r="U92" s="95" t="str">
        <f>IF(Table4[[#This Row],[Segment]]="","",Table4[[#This Row],[Hfriction (J/kg)]]+Table4[[#This Row],[Hexpansions (J/kg)]]+Table4[[#This Row],[Hcontractions (J/kg)]]+Table4[[#This Row],[Hf (J/kg)]])</f>
        <v/>
      </c>
      <c r="V92" s="95" t="str">
        <f>IF(Table4[[#This Row],[Segment]]="","",Table4[[#This Row],[Total Friction Loss (J/kg)]]*Table3[Density (kg/m3)])</f>
        <v/>
      </c>
      <c r="W92" s="95" t="str">
        <f>IF(Table4[[#This Row],[Segment]]="","",Table4[[#This Row],[Total Pressure Drop (Pa)]]/1000)</f>
        <v/>
      </c>
      <c r="Y92" s="82" t="str">
        <f>IF('Set Up'!D315="","",'Set Up'!D315)</f>
        <v/>
      </c>
      <c r="Z92" s="82" t="str">
        <f>IF('Set Up'!E315="","",'Set Up'!E315)</f>
        <v/>
      </c>
      <c r="AA92" s="82" t="str">
        <f>IF('Set Up'!F315="","",'Set Up'!F315)</f>
        <v/>
      </c>
      <c r="AB92" s="82" t="str">
        <f>IF('Set Up'!G315="","",'Set Up'!G315)</f>
        <v/>
      </c>
      <c r="AC92" s="82" t="str">
        <f t="array" ref="AC92">IF(Y92="","",INDEX(Data!$G$4:$G$51,MATCH(Table7[[#This Row],[Fitting]]&amp;Table7[[#This Row],[Fitting Subtype]],Data!$E$4:$E$51&amp;Data!$F$4:$F$51,0)))</f>
        <v/>
      </c>
      <c r="AD92" s="89" t="str">
        <f>IF(Table7[[#This Row],[Segment]]="","",Table7[[#This Row],[Quantity]]*Table7[[#This Row],[Kf]]*(((INDEX(Table4[Velocity (m/s)],MATCH(Table7[[#This Row],[Segment]],Table4[Segment],0)))^2)/2))</f>
        <v/>
      </c>
      <c r="AF92" s="82" t="str">
        <f>Table4[[#This Row],[Segment]]</f>
        <v/>
      </c>
      <c r="AG92" s="75"/>
      <c r="AH92" s="82" t="str">
        <f>IF(Table5[[#This Row],[Segment]]="","",AG92-Table4[[#This Row],[Total Pressure Drop (kPa)]])</f>
        <v/>
      </c>
    </row>
    <row r="93" spans="1:34" x14ac:dyDescent="0.25">
      <c r="A93" s="95" t="str">
        <f>IF('Set Up'!A90="","",'Set Up'!A90)</f>
        <v/>
      </c>
      <c r="B93" s="75" t="s">
        <v>81</v>
      </c>
      <c r="C93" s="85"/>
      <c r="D93" s="86" t="str">
        <f>IF(Table4[[#This Row],[Diameter (in)]]="","",(((CONVERT(Table4[[#This Row],[Diameter (in)]],"in","m"))/2)^2)*PI())</f>
        <v/>
      </c>
      <c r="E93" s="87" t="str">
        <f>IF(Table4[[#This Row],[Area (m2)]]="","",$D$4/Table4[[#This Row],[Area (m2)]])</f>
        <v/>
      </c>
      <c r="F93" s="85">
        <f t="shared" si="1"/>
        <v>4.6951999999999998</v>
      </c>
      <c r="G93" s="88" t="str">
        <f>IF(Table4[[#This Row],[Segment]]="","",(CONVERT(Table4[[#This Row],[Diameter (in)]],"in","m")*$B$4*Table4[[#This Row],[Velocity (m/s)]])/$C$4)</f>
        <v/>
      </c>
      <c r="H93" s="96" t="str">
        <f>IF(Table4[[#This Row],[Segment]]="","",IF(Table4[[#This Row],[Teynold''s Number]]&gt;4000,"TURBULENT","LAMINAR"))</f>
        <v/>
      </c>
      <c r="I93" s="86" t="str">
        <f>IF(Table4[[#This Row],[Segment]]="","",INDEX(Data!C90:C104,MATCH(Table4[Material],Data!B90:B104,0)))</f>
        <v/>
      </c>
      <c r="J93" s="89" t="str">
        <f>IF(Table4[[#This Row],[ε (m)]]="","",Table4[[#This Row],[ε (m)]]/(CONVERT(Table4[[#This Row],[Diameter (in)]],"in","m")))</f>
        <v/>
      </c>
      <c r="K93" s="96" t="str">
        <f>IF(Table4[[#This Row],[Regime]]="LAMINAR",16/Table4[[#This Row],[Teynold''s Number]],"-")</f>
        <v>-</v>
      </c>
      <c r="L93" s="86"/>
      <c r="M93" s="97" t="str">
        <f>IF(Table4[[#This Row],[Regime]]="TURBULENT",(((-4*LOG10(Table4[[#This Row],[ε/D]]/3.7+1.256/(Table4[[#This Row],[Teynold''s Number]]*SQRT(Table4[[#This Row],[f turbulent (guess)]]))))^-1)^2),"")</f>
        <v/>
      </c>
      <c r="N93" s="91" t="str">
        <f>IF(Table4[[#This Row],[f turbulent]]="","",Table4[[#This Row],[f turbulent (guess)]]-Table4[[#This Row],[f turbulent]])</f>
        <v/>
      </c>
      <c r="O93" s="87">
        <f>IF(Table4[[#This Row],[Segment]]="",0,IF(C94="",0,IF(C94&lt;=Table4[[#This Row],[Diameter (in)]],0,1-(D93/D94))))</f>
        <v>0</v>
      </c>
      <c r="P93" s="92" t="str">
        <f>IF(Table4[[#This Row],[Segment]]="","",IF(C93&gt;C94,"",IF(C94="",0.55,(0.55*(1-D94/D93)))))</f>
        <v/>
      </c>
      <c r="Q9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3" s="92" t="str">
        <f>IF(Table4[[#This Row],[Segment]]="","",IF(Table4[[#This Row],[Kexpansion]]="","0",((Table4[[#This Row],[Velocity (m/s)]]^2)/2)*Table4[[#This Row],[Kexpansion]]))</f>
        <v/>
      </c>
      <c r="S93" s="92" t="str">
        <f>IF(Table4[[#This Row],[Segment]]="","",IF(Table4[[#This Row],[Kcontraction]]="","0",((Table4[[#This Row],[Velocity (m/s)]]^2)/2)*Table4[[#This Row],[Kcontraction]]))</f>
        <v/>
      </c>
      <c r="T93" s="89" t="str">
        <f>IF(Table4[[#This Row],[Segment]]="","",SUMIF($Y$7:$Y$2000,Table4[[#This Row],[Segment]],$AD$7:$AD$2000))</f>
        <v/>
      </c>
      <c r="U93" s="95" t="str">
        <f>IF(Table4[[#This Row],[Segment]]="","",Table4[[#This Row],[Hfriction (J/kg)]]+Table4[[#This Row],[Hexpansions (J/kg)]]+Table4[[#This Row],[Hcontractions (J/kg)]]+Table4[[#This Row],[Hf (J/kg)]])</f>
        <v/>
      </c>
      <c r="V93" s="95" t="str">
        <f>IF(Table4[[#This Row],[Segment]]="","",Table4[[#This Row],[Total Friction Loss (J/kg)]]*Table3[Density (kg/m3)])</f>
        <v/>
      </c>
      <c r="W93" s="95" t="str">
        <f>IF(Table4[[#This Row],[Segment]]="","",Table4[[#This Row],[Total Pressure Drop (Pa)]]/1000)</f>
        <v/>
      </c>
      <c r="Y93" s="82" t="str">
        <f>IF('Set Up'!D316="","",'Set Up'!D316)</f>
        <v/>
      </c>
      <c r="Z93" s="82" t="str">
        <f>IF('Set Up'!E316="","",'Set Up'!E316)</f>
        <v/>
      </c>
      <c r="AA93" s="82" t="str">
        <f>IF('Set Up'!F316="","",'Set Up'!F316)</f>
        <v/>
      </c>
      <c r="AB93" s="82" t="str">
        <f>IF('Set Up'!G316="","",'Set Up'!G316)</f>
        <v/>
      </c>
      <c r="AC93" s="82" t="str">
        <f t="array" ref="AC93">IF(Y93="","",INDEX(Data!$G$4:$G$51,MATCH(Table7[[#This Row],[Fitting]]&amp;Table7[[#This Row],[Fitting Subtype]],Data!$E$4:$E$51&amp;Data!$F$4:$F$51,0)))</f>
        <v/>
      </c>
      <c r="AD93" s="89" t="str">
        <f>IF(Table7[[#This Row],[Segment]]="","",Table7[[#This Row],[Quantity]]*Table7[[#This Row],[Kf]]*(((INDEX(Table4[Velocity (m/s)],MATCH(Table7[[#This Row],[Segment]],Table4[Segment],0)))^2)/2))</f>
        <v/>
      </c>
      <c r="AF93" s="82" t="str">
        <f>Table4[[#This Row],[Segment]]</f>
        <v/>
      </c>
      <c r="AG93" s="75"/>
      <c r="AH93" s="82" t="str">
        <f>IF(Table5[[#This Row],[Segment]]="","",AG93-Table4[[#This Row],[Total Pressure Drop (kPa)]])</f>
        <v/>
      </c>
    </row>
    <row r="94" spans="1:34" x14ac:dyDescent="0.25">
      <c r="A94" s="95" t="str">
        <f>IF('Set Up'!A91="","",'Set Up'!A91)</f>
        <v/>
      </c>
      <c r="B94" s="75" t="s">
        <v>81</v>
      </c>
      <c r="C94" s="85"/>
      <c r="D94" s="86" t="str">
        <f>IF(Table4[[#This Row],[Diameter (in)]]="","",(((CONVERT(Table4[[#This Row],[Diameter (in)]],"in","m"))/2)^2)*PI())</f>
        <v/>
      </c>
      <c r="E94" s="87" t="str">
        <f>IF(Table4[[#This Row],[Area (m2)]]="","",$D$4/Table4[[#This Row],[Area (m2)]])</f>
        <v/>
      </c>
      <c r="F94" s="85">
        <f t="shared" si="1"/>
        <v>4.6951999999999998</v>
      </c>
      <c r="G94" s="88" t="str">
        <f>IF(Table4[[#This Row],[Segment]]="","",(CONVERT(Table4[[#This Row],[Diameter (in)]],"in","m")*$B$4*Table4[[#This Row],[Velocity (m/s)]])/$C$4)</f>
        <v/>
      </c>
      <c r="H94" s="96" t="str">
        <f>IF(Table4[[#This Row],[Segment]]="","",IF(Table4[[#This Row],[Teynold''s Number]]&gt;4000,"TURBULENT","LAMINAR"))</f>
        <v/>
      </c>
      <c r="I94" s="86" t="str">
        <f>IF(Table4[[#This Row],[Segment]]="","",INDEX(Data!C91:C105,MATCH(Table4[Material],Data!B91:B105,0)))</f>
        <v/>
      </c>
      <c r="J94" s="89" t="str">
        <f>IF(Table4[[#This Row],[ε (m)]]="","",Table4[[#This Row],[ε (m)]]/(CONVERT(Table4[[#This Row],[Diameter (in)]],"in","m")))</f>
        <v/>
      </c>
      <c r="K94" s="96" t="str">
        <f>IF(Table4[[#This Row],[Regime]]="LAMINAR",16/Table4[[#This Row],[Teynold''s Number]],"-")</f>
        <v>-</v>
      </c>
      <c r="L94" s="86"/>
      <c r="M94" s="97" t="str">
        <f>IF(Table4[[#This Row],[Regime]]="TURBULENT",(((-4*LOG10(Table4[[#This Row],[ε/D]]/3.7+1.256/(Table4[[#This Row],[Teynold''s Number]]*SQRT(Table4[[#This Row],[f turbulent (guess)]]))))^-1)^2),"")</f>
        <v/>
      </c>
      <c r="N94" s="91" t="str">
        <f>IF(Table4[[#This Row],[f turbulent]]="","",Table4[[#This Row],[f turbulent (guess)]]-Table4[[#This Row],[f turbulent]])</f>
        <v/>
      </c>
      <c r="O94" s="87">
        <f>IF(Table4[[#This Row],[Segment]]="",0,IF(C95="",0,IF(C95&lt;=Table4[[#This Row],[Diameter (in)]],0,1-(D94/D95))))</f>
        <v>0</v>
      </c>
      <c r="P94" s="92" t="str">
        <f>IF(Table4[[#This Row],[Segment]]="","",IF(C94&gt;C95,"",IF(C95="",0.55,(0.55*(1-D95/D94)))))</f>
        <v/>
      </c>
      <c r="Q9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4" s="92" t="str">
        <f>IF(Table4[[#This Row],[Segment]]="","",IF(Table4[[#This Row],[Kexpansion]]="","0",((Table4[[#This Row],[Velocity (m/s)]]^2)/2)*Table4[[#This Row],[Kexpansion]]))</f>
        <v/>
      </c>
      <c r="S94" s="92" t="str">
        <f>IF(Table4[[#This Row],[Segment]]="","",IF(Table4[[#This Row],[Kcontraction]]="","0",((Table4[[#This Row],[Velocity (m/s)]]^2)/2)*Table4[[#This Row],[Kcontraction]]))</f>
        <v/>
      </c>
      <c r="T94" s="89" t="str">
        <f>IF(Table4[[#This Row],[Segment]]="","",SUMIF($Y$7:$Y$2000,Table4[[#This Row],[Segment]],$AD$7:$AD$2000))</f>
        <v/>
      </c>
      <c r="U94" s="95" t="str">
        <f>IF(Table4[[#This Row],[Segment]]="","",Table4[[#This Row],[Hfriction (J/kg)]]+Table4[[#This Row],[Hexpansions (J/kg)]]+Table4[[#This Row],[Hcontractions (J/kg)]]+Table4[[#This Row],[Hf (J/kg)]])</f>
        <v/>
      </c>
      <c r="V94" s="95" t="str">
        <f>IF(Table4[[#This Row],[Segment]]="","",Table4[[#This Row],[Total Friction Loss (J/kg)]]*Table3[Density (kg/m3)])</f>
        <v/>
      </c>
      <c r="W94" s="95" t="str">
        <f>IF(Table4[[#This Row],[Segment]]="","",Table4[[#This Row],[Total Pressure Drop (Pa)]]/1000)</f>
        <v/>
      </c>
      <c r="Y94" s="82" t="str">
        <f>IF('Set Up'!D317="","",'Set Up'!D317)</f>
        <v/>
      </c>
      <c r="Z94" s="82" t="str">
        <f>IF('Set Up'!E317="","",'Set Up'!E317)</f>
        <v/>
      </c>
      <c r="AA94" s="82" t="str">
        <f>IF('Set Up'!F317="","",'Set Up'!F317)</f>
        <v/>
      </c>
      <c r="AB94" s="82" t="str">
        <f>IF('Set Up'!G317="","",'Set Up'!G317)</f>
        <v/>
      </c>
      <c r="AC94" s="82" t="str">
        <f t="array" ref="AC94">IF(Y94="","",INDEX(Data!$G$4:$G$51,MATCH(Table7[[#This Row],[Fitting]]&amp;Table7[[#This Row],[Fitting Subtype]],Data!$E$4:$E$51&amp;Data!$F$4:$F$51,0)))</f>
        <v/>
      </c>
      <c r="AD94" s="89" t="str">
        <f>IF(Table7[[#This Row],[Segment]]="","",Table7[[#This Row],[Quantity]]*Table7[[#This Row],[Kf]]*(((INDEX(Table4[Velocity (m/s)],MATCH(Table7[[#This Row],[Segment]],Table4[Segment],0)))^2)/2))</f>
        <v/>
      </c>
      <c r="AF94" s="82" t="str">
        <f>Table4[[#This Row],[Segment]]</f>
        <v/>
      </c>
      <c r="AG94" s="75"/>
      <c r="AH94" s="82" t="str">
        <f>IF(Table5[[#This Row],[Segment]]="","",AG94-Table4[[#This Row],[Total Pressure Drop (kPa)]])</f>
        <v/>
      </c>
    </row>
    <row r="95" spans="1:34" x14ac:dyDescent="0.25">
      <c r="A95" s="95" t="str">
        <f>IF('Set Up'!A92="","",'Set Up'!A92)</f>
        <v/>
      </c>
      <c r="B95" s="75" t="s">
        <v>81</v>
      </c>
      <c r="C95" s="85"/>
      <c r="D95" s="86" t="str">
        <f>IF(Table4[[#This Row],[Diameter (in)]]="","",(((CONVERT(Table4[[#This Row],[Diameter (in)]],"in","m"))/2)^2)*PI())</f>
        <v/>
      </c>
      <c r="E95" s="87" t="str">
        <f>IF(Table4[[#This Row],[Area (m2)]]="","",$D$4/Table4[[#This Row],[Area (m2)]])</f>
        <v/>
      </c>
      <c r="F95" s="85">
        <f t="shared" si="1"/>
        <v>4.6951999999999998</v>
      </c>
      <c r="G95" s="88" t="str">
        <f>IF(Table4[[#This Row],[Segment]]="","",(CONVERT(Table4[[#This Row],[Diameter (in)]],"in","m")*$B$4*Table4[[#This Row],[Velocity (m/s)]])/$C$4)</f>
        <v/>
      </c>
      <c r="H95" s="96" t="str">
        <f>IF(Table4[[#This Row],[Segment]]="","",IF(Table4[[#This Row],[Teynold''s Number]]&gt;4000,"TURBULENT","LAMINAR"))</f>
        <v/>
      </c>
      <c r="I95" s="86" t="str">
        <f>IF(Table4[[#This Row],[Segment]]="","",INDEX(Data!C92:C106,MATCH(Table4[Material],Data!B92:B106,0)))</f>
        <v/>
      </c>
      <c r="J95" s="89" t="str">
        <f>IF(Table4[[#This Row],[ε (m)]]="","",Table4[[#This Row],[ε (m)]]/(CONVERT(Table4[[#This Row],[Diameter (in)]],"in","m")))</f>
        <v/>
      </c>
      <c r="K95" s="96" t="str">
        <f>IF(Table4[[#This Row],[Regime]]="LAMINAR",16/Table4[[#This Row],[Teynold''s Number]],"-")</f>
        <v>-</v>
      </c>
      <c r="L95" s="86"/>
      <c r="M95" s="97" t="str">
        <f>IF(Table4[[#This Row],[Regime]]="TURBULENT",(((-4*LOG10(Table4[[#This Row],[ε/D]]/3.7+1.256/(Table4[[#This Row],[Teynold''s Number]]*SQRT(Table4[[#This Row],[f turbulent (guess)]]))))^-1)^2),"")</f>
        <v/>
      </c>
      <c r="N95" s="91" t="str">
        <f>IF(Table4[[#This Row],[f turbulent]]="","",Table4[[#This Row],[f turbulent (guess)]]-Table4[[#This Row],[f turbulent]])</f>
        <v/>
      </c>
      <c r="O95" s="87">
        <f>IF(Table4[[#This Row],[Segment]]="",0,IF(C96="",0,IF(C96&lt;=Table4[[#This Row],[Diameter (in)]],0,1-(D95/D96))))</f>
        <v>0</v>
      </c>
      <c r="P95" s="92" t="str">
        <f>IF(Table4[[#This Row],[Segment]]="","",IF(C95&gt;C96,"",IF(C96="",0.55,(0.55*(1-D96/D95)))))</f>
        <v/>
      </c>
      <c r="Q9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5" s="92" t="str">
        <f>IF(Table4[[#This Row],[Segment]]="","",IF(Table4[[#This Row],[Kexpansion]]="","0",((Table4[[#This Row],[Velocity (m/s)]]^2)/2)*Table4[[#This Row],[Kexpansion]]))</f>
        <v/>
      </c>
      <c r="S95" s="92" t="str">
        <f>IF(Table4[[#This Row],[Segment]]="","",IF(Table4[[#This Row],[Kcontraction]]="","0",((Table4[[#This Row],[Velocity (m/s)]]^2)/2)*Table4[[#This Row],[Kcontraction]]))</f>
        <v/>
      </c>
      <c r="T95" s="89" t="str">
        <f>IF(Table4[[#This Row],[Segment]]="","",SUMIF($Y$7:$Y$2000,Table4[[#This Row],[Segment]],$AD$7:$AD$2000))</f>
        <v/>
      </c>
      <c r="U95" s="95" t="str">
        <f>IF(Table4[[#This Row],[Segment]]="","",Table4[[#This Row],[Hfriction (J/kg)]]+Table4[[#This Row],[Hexpansions (J/kg)]]+Table4[[#This Row],[Hcontractions (J/kg)]]+Table4[[#This Row],[Hf (J/kg)]])</f>
        <v/>
      </c>
      <c r="V95" s="95" t="str">
        <f>IF(Table4[[#This Row],[Segment]]="","",Table4[[#This Row],[Total Friction Loss (J/kg)]]*Table3[Density (kg/m3)])</f>
        <v/>
      </c>
      <c r="W95" s="95" t="str">
        <f>IF(Table4[[#This Row],[Segment]]="","",Table4[[#This Row],[Total Pressure Drop (Pa)]]/1000)</f>
        <v/>
      </c>
      <c r="Y95" s="82" t="str">
        <f>IF('Set Up'!D318="","",'Set Up'!D318)</f>
        <v/>
      </c>
      <c r="Z95" s="82" t="str">
        <f>IF('Set Up'!E318="","",'Set Up'!E318)</f>
        <v/>
      </c>
      <c r="AA95" s="82" t="str">
        <f>IF('Set Up'!F318="","",'Set Up'!F318)</f>
        <v/>
      </c>
      <c r="AB95" s="82" t="str">
        <f>IF('Set Up'!G318="","",'Set Up'!G318)</f>
        <v/>
      </c>
      <c r="AC95" s="82" t="str">
        <f t="array" ref="AC95">IF(Y95="","",INDEX(Data!$G$4:$G$51,MATCH(Table7[[#This Row],[Fitting]]&amp;Table7[[#This Row],[Fitting Subtype]],Data!$E$4:$E$51&amp;Data!$F$4:$F$51,0)))</f>
        <v/>
      </c>
      <c r="AD95" s="89" t="str">
        <f>IF(Table7[[#This Row],[Segment]]="","",Table7[[#This Row],[Quantity]]*Table7[[#This Row],[Kf]]*(((INDEX(Table4[Velocity (m/s)],MATCH(Table7[[#This Row],[Segment]],Table4[Segment],0)))^2)/2))</f>
        <v/>
      </c>
      <c r="AF95" s="82" t="str">
        <f>Table4[[#This Row],[Segment]]</f>
        <v/>
      </c>
      <c r="AG95" s="75"/>
      <c r="AH95" s="82" t="str">
        <f>IF(Table5[[#This Row],[Segment]]="","",AG95-Table4[[#This Row],[Total Pressure Drop (kPa)]])</f>
        <v/>
      </c>
    </row>
    <row r="96" spans="1:34" x14ac:dyDescent="0.25">
      <c r="A96" s="95" t="str">
        <f>IF('Set Up'!A93="","",'Set Up'!A93)</f>
        <v/>
      </c>
      <c r="B96" s="75" t="s">
        <v>81</v>
      </c>
      <c r="C96" s="85"/>
      <c r="D96" s="86" t="str">
        <f>IF(Table4[[#This Row],[Diameter (in)]]="","",(((CONVERT(Table4[[#This Row],[Diameter (in)]],"in","m"))/2)^2)*PI())</f>
        <v/>
      </c>
      <c r="E96" s="87" t="str">
        <f>IF(Table4[[#This Row],[Area (m2)]]="","",$D$4/Table4[[#This Row],[Area (m2)]])</f>
        <v/>
      </c>
      <c r="F96" s="85">
        <f t="shared" si="1"/>
        <v>4.6951999999999998</v>
      </c>
      <c r="G96" s="88" t="str">
        <f>IF(Table4[[#This Row],[Segment]]="","",(CONVERT(Table4[[#This Row],[Diameter (in)]],"in","m")*$B$4*Table4[[#This Row],[Velocity (m/s)]])/$C$4)</f>
        <v/>
      </c>
      <c r="H96" s="96" t="str">
        <f>IF(Table4[[#This Row],[Segment]]="","",IF(Table4[[#This Row],[Teynold''s Number]]&gt;4000,"TURBULENT","LAMINAR"))</f>
        <v/>
      </c>
      <c r="I96" s="86" t="str">
        <f>IF(Table4[[#This Row],[Segment]]="","",INDEX(Data!C93:C107,MATCH(Table4[Material],Data!B93:B107,0)))</f>
        <v/>
      </c>
      <c r="J96" s="89" t="str">
        <f>IF(Table4[[#This Row],[ε (m)]]="","",Table4[[#This Row],[ε (m)]]/(CONVERT(Table4[[#This Row],[Diameter (in)]],"in","m")))</f>
        <v/>
      </c>
      <c r="K96" s="96" t="str">
        <f>IF(Table4[[#This Row],[Regime]]="LAMINAR",16/Table4[[#This Row],[Teynold''s Number]],"-")</f>
        <v>-</v>
      </c>
      <c r="L96" s="86"/>
      <c r="M96" s="97" t="str">
        <f>IF(Table4[[#This Row],[Regime]]="TURBULENT",(((-4*LOG10(Table4[[#This Row],[ε/D]]/3.7+1.256/(Table4[[#This Row],[Teynold''s Number]]*SQRT(Table4[[#This Row],[f turbulent (guess)]]))))^-1)^2),"")</f>
        <v/>
      </c>
      <c r="N96" s="91" t="str">
        <f>IF(Table4[[#This Row],[f turbulent]]="","",Table4[[#This Row],[f turbulent (guess)]]-Table4[[#This Row],[f turbulent]])</f>
        <v/>
      </c>
      <c r="O96" s="87">
        <f>IF(Table4[[#This Row],[Segment]]="",0,IF(C97="",0,IF(C97&lt;=Table4[[#This Row],[Diameter (in)]],0,1-(D96/D97))))</f>
        <v>0</v>
      </c>
      <c r="P96" s="92" t="str">
        <f>IF(Table4[[#This Row],[Segment]]="","",IF(C96&gt;C97,"",IF(C97="",0.55,(0.55*(1-D97/D96)))))</f>
        <v/>
      </c>
      <c r="Q9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6" s="92" t="str">
        <f>IF(Table4[[#This Row],[Segment]]="","",IF(Table4[[#This Row],[Kexpansion]]="","0",((Table4[[#This Row],[Velocity (m/s)]]^2)/2)*Table4[[#This Row],[Kexpansion]]))</f>
        <v/>
      </c>
      <c r="S96" s="92" t="str">
        <f>IF(Table4[[#This Row],[Segment]]="","",IF(Table4[[#This Row],[Kcontraction]]="","0",((Table4[[#This Row],[Velocity (m/s)]]^2)/2)*Table4[[#This Row],[Kcontraction]]))</f>
        <v/>
      </c>
      <c r="T96" s="89" t="str">
        <f>IF(Table4[[#This Row],[Segment]]="","",SUMIF($Y$7:$Y$2000,Table4[[#This Row],[Segment]],$AD$7:$AD$2000))</f>
        <v/>
      </c>
      <c r="U96" s="95" t="str">
        <f>IF(Table4[[#This Row],[Segment]]="","",Table4[[#This Row],[Hfriction (J/kg)]]+Table4[[#This Row],[Hexpansions (J/kg)]]+Table4[[#This Row],[Hcontractions (J/kg)]]+Table4[[#This Row],[Hf (J/kg)]])</f>
        <v/>
      </c>
      <c r="V96" s="95" t="str">
        <f>IF(Table4[[#This Row],[Segment]]="","",Table4[[#This Row],[Total Friction Loss (J/kg)]]*Table3[Density (kg/m3)])</f>
        <v/>
      </c>
      <c r="W96" s="95" t="str">
        <f>IF(Table4[[#This Row],[Segment]]="","",Table4[[#This Row],[Total Pressure Drop (Pa)]]/1000)</f>
        <v/>
      </c>
      <c r="Y96" s="82" t="str">
        <f>IF('Set Up'!D319="","",'Set Up'!D319)</f>
        <v/>
      </c>
      <c r="Z96" s="82" t="str">
        <f>IF('Set Up'!E319="","",'Set Up'!E319)</f>
        <v/>
      </c>
      <c r="AA96" s="82" t="str">
        <f>IF('Set Up'!F319="","",'Set Up'!F319)</f>
        <v/>
      </c>
      <c r="AB96" s="82" t="str">
        <f>IF('Set Up'!G319="","",'Set Up'!G319)</f>
        <v/>
      </c>
      <c r="AC96" s="82" t="str">
        <f t="array" ref="AC96">IF(Y96="","",INDEX(Data!$G$4:$G$51,MATCH(Table7[[#This Row],[Fitting]]&amp;Table7[[#This Row],[Fitting Subtype]],Data!$E$4:$E$51&amp;Data!$F$4:$F$51,0)))</f>
        <v/>
      </c>
      <c r="AD96" s="89" t="str">
        <f>IF(Table7[[#This Row],[Segment]]="","",Table7[[#This Row],[Quantity]]*Table7[[#This Row],[Kf]]*(((INDEX(Table4[Velocity (m/s)],MATCH(Table7[[#This Row],[Segment]],Table4[Segment],0)))^2)/2))</f>
        <v/>
      </c>
      <c r="AF96" s="82" t="str">
        <f>Table4[[#This Row],[Segment]]</f>
        <v/>
      </c>
      <c r="AG96" s="75"/>
      <c r="AH96" s="82" t="str">
        <f>IF(Table5[[#This Row],[Segment]]="","",AG96-Table4[[#This Row],[Total Pressure Drop (kPa)]])</f>
        <v/>
      </c>
    </row>
    <row r="97" spans="1:34" x14ac:dyDescent="0.25">
      <c r="A97" s="95" t="str">
        <f>IF('Set Up'!A94="","",'Set Up'!A94)</f>
        <v/>
      </c>
      <c r="B97" s="75" t="s">
        <v>81</v>
      </c>
      <c r="C97" s="85"/>
      <c r="D97" s="86" t="str">
        <f>IF(Table4[[#This Row],[Diameter (in)]]="","",(((CONVERT(Table4[[#This Row],[Diameter (in)]],"in","m"))/2)^2)*PI())</f>
        <v/>
      </c>
      <c r="E97" s="87" t="str">
        <f>IF(Table4[[#This Row],[Area (m2)]]="","",$D$4/Table4[[#This Row],[Area (m2)]])</f>
        <v/>
      </c>
      <c r="F97" s="85">
        <f t="shared" si="1"/>
        <v>4.6951999999999998</v>
      </c>
      <c r="G97" s="88" t="str">
        <f>IF(Table4[[#This Row],[Segment]]="","",(CONVERT(Table4[[#This Row],[Diameter (in)]],"in","m")*$B$4*Table4[[#This Row],[Velocity (m/s)]])/$C$4)</f>
        <v/>
      </c>
      <c r="H97" s="96" t="str">
        <f>IF(Table4[[#This Row],[Segment]]="","",IF(Table4[[#This Row],[Teynold''s Number]]&gt;4000,"TURBULENT","LAMINAR"))</f>
        <v/>
      </c>
      <c r="I97" s="86" t="str">
        <f>IF(Table4[[#This Row],[Segment]]="","",INDEX(Data!C94:C108,MATCH(Table4[Material],Data!B94:B108,0)))</f>
        <v/>
      </c>
      <c r="J97" s="89" t="str">
        <f>IF(Table4[[#This Row],[ε (m)]]="","",Table4[[#This Row],[ε (m)]]/(CONVERT(Table4[[#This Row],[Diameter (in)]],"in","m")))</f>
        <v/>
      </c>
      <c r="K97" s="96" t="str">
        <f>IF(Table4[[#This Row],[Regime]]="LAMINAR",16/Table4[[#This Row],[Teynold''s Number]],"-")</f>
        <v>-</v>
      </c>
      <c r="L97" s="86"/>
      <c r="M97" s="97" t="str">
        <f>IF(Table4[[#This Row],[Regime]]="TURBULENT",(((-4*LOG10(Table4[[#This Row],[ε/D]]/3.7+1.256/(Table4[[#This Row],[Teynold''s Number]]*SQRT(Table4[[#This Row],[f turbulent (guess)]]))))^-1)^2),"")</f>
        <v/>
      </c>
      <c r="N97" s="91" t="str">
        <f>IF(Table4[[#This Row],[f turbulent]]="","",Table4[[#This Row],[f turbulent (guess)]]-Table4[[#This Row],[f turbulent]])</f>
        <v/>
      </c>
      <c r="O97" s="87">
        <f>IF(Table4[[#This Row],[Segment]]="",0,IF(C98="",0,IF(C98&lt;=Table4[[#This Row],[Diameter (in)]],0,1-(D97/D98))))</f>
        <v>0</v>
      </c>
      <c r="P97" s="92" t="str">
        <f>IF(Table4[[#This Row],[Segment]]="","",IF(C97&gt;C98,"",IF(C98="",0.55,(0.55*(1-D98/D97)))))</f>
        <v/>
      </c>
      <c r="Q9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7" s="92" t="str">
        <f>IF(Table4[[#This Row],[Segment]]="","",IF(Table4[[#This Row],[Kexpansion]]="","0",((Table4[[#This Row],[Velocity (m/s)]]^2)/2)*Table4[[#This Row],[Kexpansion]]))</f>
        <v/>
      </c>
      <c r="S97" s="92" t="str">
        <f>IF(Table4[[#This Row],[Segment]]="","",IF(Table4[[#This Row],[Kcontraction]]="","0",((Table4[[#This Row],[Velocity (m/s)]]^2)/2)*Table4[[#This Row],[Kcontraction]]))</f>
        <v/>
      </c>
      <c r="T97" s="89" t="str">
        <f>IF(Table4[[#This Row],[Segment]]="","",SUMIF($Y$7:$Y$2000,Table4[[#This Row],[Segment]],$AD$7:$AD$2000))</f>
        <v/>
      </c>
      <c r="U97" s="95" t="str">
        <f>IF(Table4[[#This Row],[Segment]]="","",Table4[[#This Row],[Hfriction (J/kg)]]+Table4[[#This Row],[Hexpansions (J/kg)]]+Table4[[#This Row],[Hcontractions (J/kg)]]+Table4[[#This Row],[Hf (J/kg)]])</f>
        <v/>
      </c>
      <c r="V97" s="95" t="str">
        <f>IF(Table4[[#This Row],[Segment]]="","",Table4[[#This Row],[Total Friction Loss (J/kg)]]*Table3[Density (kg/m3)])</f>
        <v/>
      </c>
      <c r="W97" s="95" t="str">
        <f>IF(Table4[[#This Row],[Segment]]="","",Table4[[#This Row],[Total Pressure Drop (Pa)]]/1000)</f>
        <v/>
      </c>
      <c r="Y97" s="82" t="str">
        <f>IF('Set Up'!D320="","",'Set Up'!D320)</f>
        <v/>
      </c>
      <c r="Z97" s="82" t="str">
        <f>IF('Set Up'!E320="","",'Set Up'!E320)</f>
        <v/>
      </c>
      <c r="AA97" s="82" t="str">
        <f>IF('Set Up'!F320="","",'Set Up'!F320)</f>
        <v/>
      </c>
      <c r="AB97" s="82" t="str">
        <f>IF('Set Up'!G320="","",'Set Up'!G320)</f>
        <v/>
      </c>
      <c r="AC97" s="82" t="str">
        <f t="array" ref="AC97">IF(Y97="","",INDEX(Data!$G$4:$G$51,MATCH(Table7[[#This Row],[Fitting]]&amp;Table7[[#This Row],[Fitting Subtype]],Data!$E$4:$E$51&amp;Data!$F$4:$F$51,0)))</f>
        <v/>
      </c>
      <c r="AD97" s="89" t="str">
        <f>IF(Table7[[#This Row],[Segment]]="","",Table7[[#This Row],[Quantity]]*Table7[[#This Row],[Kf]]*(((INDEX(Table4[Velocity (m/s)],MATCH(Table7[[#This Row],[Segment]],Table4[Segment],0)))^2)/2))</f>
        <v/>
      </c>
      <c r="AF97" s="82" t="str">
        <f>Table4[[#This Row],[Segment]]</f>
        <v/>
      </c>
      <c r="AG97" s="75"/>
      <c r="AH97" s="82" t="str">
        <f>IF(Table5[[#This Row],[Segment]]="","",AG97-Table4[[#This Row],[Total Pressure Drop (kPa)]])</f>
        <v/>
      </c>
    </row>
    <row r="98" spans="1:34" x14ac:dyDescent="0.25">
      <c r="A98" s="95" t="str">
        <f>IF('Set Up'!A95="","",'Set Up'!A95)</f>
        <v/>
      </c>
      <c r="B98" s="75" t="s">
        <v>81</v>
      </c>
      <c r="C98" s="85"/>
      <c r="D98" s="86" t="str">
        <f>IF(Table4[[#This Row],[Diameter (in)]]="","",(((CONVERT(Table4[[#This Row],[Diameter (in)]],"in","m"))/2)^2)*PI())</f>
        <v/>
      </c>
      <c r="E98" s="87" t="str">
        <f>IF(Table4[[#This Row],[Area (m2)]]="","",$D$4/Table4[[#This Row],[Area (m2)]])</f>
        <v/>
      </c>
      <c r="F98" s="85">
        <f t="shared" si="1"/>
        <v>4.6951999999999998</v>
      </c>
      <c r="G98" s="88" t="str">
        <f>IF(Table4[[#This Row],[Segment]]="","",(CONVERT(Table4[[#This Row],[Diameter (in)]],"in","m")*$B$4*Table4[[#This Row],[Velocity (m/s)]])/$C$4)</f>
        <v/>
      </c>
      <c r="H98" s="96" t="str">
        <f>IF(Table4[[#This Row],[Segment]]="","",IF(Table4[[#This Row],[Teynold''s Number]]&gt;4000,"TURBULENT","LAMINAR"))</f>
        <v/>
      </c>
      <c r="I98" s="86" t="str">
        <f>IF(Table4[[#This Row],[Segment]]="","",INDEX(Data!C95:C109,MATCH(Table4[Material],Data!B95:B109,0)))</f>
        <v/>
      </c>
      <c r="J98" s="89" t="str">
        <f>IF(Table4[[#This Row],[ε (m)]]="","",Table4[[#This Row],[ε (m)]]/(CONVERT(Table4[[#This Row],[Diameter (in)]],"in","m")))</f>
        <v/>
      </c>
      <c r="K98" s="96" t="str">
        <f>IF(Table4[[#This Row],[Regime]]="LAMINAR",16/Table4[[#This Row],[Teynold''s Number]],"-")</f>
        <v>-</v>
      </c>
      <c r="L98" s="86"/>
      <c r="M98" s="97" t="str">
        <f>IF(Table4[[#This Row],[Regime]]="TURBULENT",(((-4*LOG10(Table4[[#This Row],[ε/D]]/3.7+1.256/(Table4[[#This Row],[Teynold''s Number]]*SQRT(Table4[[#This Row],[f turbulent (guess)]]))))^-1)^2),"")</f>
        <v/>
      </c>
      <c r="N98" s="91" t="str">
        <f>IF(Table4[[#This Row],[f turbulent]]="","",Table4[[#This Row],[f turbulent (guess)]]-Table4[[#This Row],[f turbulent]])</f>
        <v/>
      </c>
      <c r="O98" s="87">
        <f>IF(Table4[[#This Row],[Segment]]="",0,IF(C99="",0,IF(C99&lt;=Table4[[#This Row],[Diameter (in)]],0,1-(D98/D99))))</f>
        <v>0</v>
      </c>
      <c r="P98" s="92" t="str">
        <f>IF(Table4[[#This Row],[Segment]]="","",IF(C98&gt;C99,"",IF(C99="",0.55,(0.55*(1-D99/D98)))))</f>
        <v/>
      </c>
      <c r="Q9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8" s="92" t="str">
        <f>IF(Table4[[#This Row],[Segment]]="","",IF(Table4[[#This Row],[Kexpansion]]="","0",((Table4[[#This Row],[Velocity (m/s)]]^2)/2)*Table4[[#This Row],[Kexpansion]]))</f>
        <v/>
      </c>
      <c r="S98" s="92" t="str">
        <f>IF(Table4[[#This Row],[Segment]]="","",IF(Table4[[#This Row],[Kcontraction]]="","0",((Table4[[#This Row],[Velocity (m/s)]]^2)/2)*Table4[[#This Row],[Kcontraction]]))</f>
        <v/>
      </c>
      <c r="T98" s="89" t="str">
        <f>IF(Table4[[#This Row],[Segment]]="","",SUMIF($Y$7:$Y$2000,Table4[[#This Row],[Segment]],$AD$7:$AD$2000))</f>
        <v/>
      </c>
      <c r="U98" s="95" t="str">
        <f>IF(Table4[[#This Row],[Segment]]="","",Table4[[#This Row],[Hfriction (J/kg)]]+Table4[[#This Row],[Hexpansions (J/kg)]]+Table4[[#This Row],[Hcontractions (J/kg)]]+Table4[[#This Row],[Hf (J/kg)]])</f>
        <v/>
      </c>
      <c r="V98" s="95" t="str">
        <f>IF(Table4[[#This Row],[Segment]]="","",Table4[[#This Row],[Total Friction Loss (J/kg)]]*Table3[Density (kg/m3)])</f>
        <v/>
      </c>
      <c r="W98" s="95" t="str">
        <f>IF(Table4[[#This Row],[Segment]]="","",Table4[[#This Row],[Total Pressure Drop (Pa)]]/1000)</f>
        <v/>
      </c>
      <c r="Y98" s="82" t="str">
        <f>IF('Set Up'!D321="","",'Set Up'!D321)</f>
        <v/>
      </c>
      <c r="Z98" s="82" t="str">
        <f>IF('Set Up'!E321="","",'Set Up'!E321)</f>
        <v/>
      </c>
      <c r="AA98" s="82" t="str">
        <f>IF('Set Up'!F321="","",'Set Up'!F321)</f>
        <v/>
      </c>
      <c r="AB98" s="82" t="str">
        <f>IF('Set Up'!G321="","",'Set Up'!G321)</f>
        <v/>
      </c>
      <c r="AC98" s="82" t="str">
        <f t="array" ref="AC98">IF(Y98="","",INDEX(Data!$G$4:$G$51,MATCH(Table7[[#This Row],[Fitting]]&amp;Table7[[#This Row],[Fitting Subtype]],Data!$E$4:$E$51&amp;Data!$F$4:$F$51,0)))</f>
        <v/>
      </c>
      <c r="AD98" s="89" t="str">
        <f>IF(Table7[[#This Row],[Segment]]="","",Table7[[#This Row],[Quantity]]*Table7[[#This Row],[Kf]]*(((INDEX(Table4[Velocity (m/s)],MATCH(Table7[[#This Row],[Segment]],Table4[Segment],0)))^2)/2))</f>
        <v/>
      </c>
      <c r="AF98" s="82" t="str">
        <f>Table4[[#This Row],[Segment]]</f>
        <v/>
      </c>
      <c r="AG98" s="75"/>
      <c r="AH98" s="82" t="str">
        <f>IF(Table5[[#This Row],[Segment]]="","",AG98-Table4[[#This Row],[Total Pressure Drop (kPa)]])</f>
        <v/>
      </c>
    </row>
    <row r="99" spans="1:34" x14ac:dyDescent="0.25">
      <c r="A99" s="95" t="str">
        <f>IF('Set Up'!A96="","",'Set Up'!A96)</f>
        <v/>
      </c>
      <c r="B99" s="75" t="s">
        <v>81</v>
      </c>
      <c r="C99" s="85"/>
      <c r="D99" s="86" t="str">
        <f>IF(Table4[[#This Row],[Diameter (in)]]="","",(((CONVERT(Table4[[#This Row],[Diameter (in)]],"in","m"))/2)^2)*PI())</f>
        <v/>
      </c>
      <c r="E99" s="87" t="str">
        <f>IF(Table4[[#This Row],[Area (m2)]]="","",$D$4/Table4[[#This Row],[Area (m2)]])</f>
        <v/>
      </c>
      <c r="F99" s="85">
        <f t="shared" si="1"/>
        <v>4.6951999999999998</v>
      </c>
      <c r="G99" s="88" t="str">
        <f>IF(Table4[[#This Row],[Segment]]="","",(CONVERT(Table4[[#This Row],[Diameter (in)]],"in","m")*$B$4*Table4[[#This Row],[Velocity (m/s)]])/$C$4)</f>
        <v/>
      </c>
      <c r="H99" s="96" t="str">
        <f>IF(Table4[[#This Row],[Segment]]="","",IF(Table4[[#This Row],[Teynold''s Number]]&gt;4000,"TURBULENT","LAMINAR"))</f>
        <v/>
      </c>
      <c r="I99" s="86" t="str">
        <f>IF(Table4[[#This Row],[Segment]]="","",INDEX(Data!C96:C110,MATCH(Table4[Material],Data!B96:B110,0)))</f>
        <v/>
      </c>
      <c r="J99" s="89" t="str">
        <f>IF(Table4[[#This Row],[ε (m)]]="","",Table4[[#This Row],[ε (m)]]/(CONVERT(Table4[[#This Row],[Diameter (in)]],"in","m")))</f>
        <v/>
      </c>
      <c r="K99" s="96" t="str">
        <f>IF(Table4[[#This Row],[Regime]]="LAMINAR",16/Table4[[#This Row],[Teynold''s Number]],"-")</f>
        <v>-</v>
      </c>
      <c r="L99" s="86"/>
      <c r="M99" s="97" t="str">
        <f>IF(Table4[[#This Row],[Regime]]="TURBULENT",(((-4*LOG10(Table4[[#This Row],[ε/D]]/3.7+1.256/(Table4[[#This Row],[Teynold''s Number]]*SQRT(Table4[[#This Row],[f turbulent (guess)]]))))^-1)^2),"")</f>
        <v/>
      </c>
      <c r="N99" s="91" t="str">
        <f>IF(Table4[[#This Row],[f turbulent]]="","",Table4[[#This Row],[f turbulent (guess)]]-Table4[[#This Row],[f turbulent]])</f>
        <v/>
      </c>
      <c r="O99" s="87">
        <f>IF(Table4[[#This Row],[Segment]]="",0,IF(C100="",0,IF(C100&lt;=Table4[[#This Row],[Diameter (in)]],0,1-(D99/D100))))</f>
        <v>0</v>
      </c>
      <c r="P99" s="92" t="str">
        <f>IF(Table4[[#This Row],[Segment]]="","",IF(C99&gt;C100,"",IF(C100="",0.55,(0.55*(1-D100/D99)))))</f>
        <v/>
      </c>
      <c r="Q9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9" s="92" t="str">
        <f>IF(Table4[[#This Row],[Segment]]="","",IF(Table4[[#This Row],[Kexpansion]]="","0",((Table4[[#This Row],[Velocity (m/s)]]^2)/2)*Table4[[#This Row],[Kexpansion]]))</f>
        <v/>
      </c>
      <c r="S99" s="92" t="str">
        <f>IF(Table4[[#This Row],[Segment]]="","",IF(Table4[[#This Row],[Kcontraction]]="","0",((Table4[[#This Row],[Velocity (m/s)]]^2)/2)*Table4[[#This Row],[Kcontraction]]))</f>
        <v/>
      </c>
      <c r="T99" s="89" t="str">
        <f>IF(Table4[[#This Row],[Segment]]="","",SUMIF($Y$7:$Y$2000,Table4[[#This Row],[Segment]],$AD$7:$AD$2000))</f>
        <v/>
      </c>
      <c r="U99" s="95" t="str">
        <f>IF(Table4[[#This Row],[Segment]]="","",Table4[[#This Row],[Hfriction (J/kg)]]+Table4[[#This Row],[Hexpansions (J/kg)]]+Table4[[#This Row],[Hcontractions (J/kg)]]+Table4[[#This Row],[Hf (J/kg)]])</f>
        <v/>
      </c>
      <c r="V99" s="95" t="str">
        <f>IF(Table4[[#This Row],[Segment]]="","",Table4[[#This Row],[Total Friction Loss (J/kg)]]*Table3[Density (kg/m3)])</f>
        <v/>
      </c>
      <c r="W99" s="95" t="str">
        <f>IF(Table4[[#This Row],[Segment]]="","",Table4[[#This Row],[Total Pressure Drop (Pa)]]/1000)</f>
        <v/>
      </c>
      <c r="Y99" s="82" t="str">
        <f>IF('Set Up'!D322="","",'Set Up'!D322)</f>
        <v/>
      </c>
      <c r="Z99" s="82" t="str">
        <f>IF('Set Up'!E322="","",'Set Up'!E322)</f>
        <v/>
      </c>
      <c r="AA99" s="82" t="str">
        <f>IF('Set Up'!F322="","",'Set Up'!F322)</f>
        <v/>
      </c>
      <c r="AB99" s="82" t="str">
        <f>IF('Set Up'!G322="","",'Set Up'!G322)</f>
        <v/>
      </c>
      <c r="AC99" s="82" t="str">
        <f t="array" ref="AC99">IF(Y99="","",INDEX(Data!$G$4:$G$51,MATCH(Table7[[#This Row],[Fitting]]&amp;Table7[[#This Row],[Fitting Subtype]],Data!$E$4:$E$51&amp;Data!$F$4:$F$51,0)))</f>
        <v/>
      </c>
      <c r="AD99" s="89" t="str">
        <f>IF(Table7[[#This Row],[Segment]]="","",Table7[[#This Row],[Quantity]]*Table7[[#This Row],[Kf]]*(((INDEX(Table4[Velocity (m/s)],MATCH(Table7[[#This Row],[Segment]],Table4[Segment],0)))^2)/2))</f>
        <v/>
      </c>
      <c r="AF99" s="82" t="str">
        <f>Table4[[#This Row],[Segment]]</f>
        <v/>
      </c>
      <c r="AG99" s="75"/>
      <c r="AH99" s="82" t="str">
        <f>IF(Table5[[#This Row],[Segment]]="","",AG99-Table4[[#This Row],[Total Pressure Drop (kPa)]])</f>
        <v/>
      </c>
    </row>
    <row r="100" spans="1:34" x14ac:dyDescent="0.25">
      <c r="A100" s="95" t="str">
        <f>IF('Set Up'!A97="","",'Set Up'!A97)</f>
        <v/>
      </c>
      <c r="B100" s="75" t="s">
        <v>81</v>
      </c>
      <c r="C100" s="85"/>
      <c r="D100" s="86" t="str">
        <f>IF(Table4[[#This Row],[Diameter (in)]]="","",(((CONVERT(Table4[[#This Row],[Diameter (in)]],"in","m"))/2)^2)*PI())</f>
        <v/>
      </c>
      <c r="E100" s="87" t="str">
        <f>IF(Table4[[#This Row],[Area (m2)]]="","",$D$4/Table4[[#This Row],[Area (m2)]])</f>
        <v/>
      </c>
      <c r="F100" s="85">
        <f t="shared" si="1"/>
        <v>4.6951999999999998</v>
      </c>
      <c r="G100" s="88" t="str">
        <f>IF(Table4[[#This Row],[Segment]]="","",(CONVERT(Table4[[#This Row],[Diameter (in)]],"in","m")*$B$4*Table4[[#This Row],[Velocity (m/s)]])/$C$4)</f>
        <v/>
      </c>
      <c r="H100" s="96" t="str">
        <f>IF(Table4[[#This Row],[Segment]]="","",IF(Table4[[#This Row],[Teynold''s Number]]&gt;4000,"TURBULENT","LAMINAR"))</f>
        <v/>
      </c>
      <c r="I100" s="86" t="str">
        <f>IF(Table4[[#This Row],[Segment]]="","",INDEX(Data!C97:C111,MATCH(Table4[Material],Data!B97:B111,0)))</f>
        <v/>
      </c>
      <c r="J100" s="89" t="str">
        <f>IF(Table4[[#This Row],[ε (m)]]="","",Table4[[#This Row],[ε (m)]]/(CONVERT(Table4[[#This Row],[Diameter (in)]],"in","m")))</f>
        <v/>
      </c>
      <c r="K100" s="96" t="str">
        <f>IF(Table4[[#This Row],[Regime]]="LAMINAR",16/Table4[[#This Row],[Teynold''s Number]],"-")</f>
        <v>-</v>
      </c>
      <c r="L100" s="86"/>
      <c r="M100" s="97" t="str">
        <f>IF(Table4[[#This Row],[Regime]]="TURBULENT",(((-4*LOG10(Table4[[#This Row],[ε/D]]/3.7+1.256/(Table4[[#This Row],[Teynold''s Number]]*SQRT(Table4[[#This Row],[f turbulent (guess)]]))))^-1)^2),"")</f>
        <v/>
      </c>
      <c r="N100" s="91" t="str">
        <f>IF(Table4[[#This Row],[f turbulent]]="","",Table4[[#This Row],[f turbulent (guess)]]-Table4[[#This Row],[f turbulent]])</f>
        <v/>
      </c>
      <c r="O100" s="87">
        <f>IF(Table4[[#This Row],[Segment]]="",0,IF(C101="",0,IF(C101&lt;=Table4[[#This Row],[Diameter (in)]],0,1-(D100/D101))))</f>
        <v>0</v>
      </c>
      <c r="P100" s="92" t="str">
        <f>IF(Table4[[#This Row],[Segment]]="","",IF(C100&gt;C101,"",IF(C101="",0.55,(0.55*(1-D101/D100)))))</f>
        <v/>
      </c>
      <c r="Q10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0" s="92" t="str">
        <f>IF(Table4[[#This Row],[Segment]]="","",IF(Table4[[#This Row],[Kexpansion]]="","0",((Table4[[#This Row],[Velocity (m/s)]]^2)/2)*Table4[[#This Row],[Kexpansion]]))</f>
        <v/>
      </c>
      <c r="S100" s="92" t="str">
        <f>IF(Table4[[#This Row],[Segment]]="","",IF(Table4[[#This Row],[Kcontraction]]="","0",((Table4[[#This Row],[Velocity (m/s)]]^2)/2)*Table4[[#This Row],[Kcontraction]]))</f>
        <v/>
      </c>
      <c r="T100" s="89" t="str">
        <f>IF(Table4[[#This Row],[Segment]]="","",SUMIF($Y$7:$Y$2000,Table4[[#This Row],[Segment]],$AD$7:$AD$2000))</f>
        <v/>
      </c>
      <c r="U100" s="95" t="str">
        <f>IF(Table4[[#This Row],[Segment]]="","",Table4[[#This Row],[Hfriction (J/kg)]]+Table4[[#This Row],[Hexpansions (J/kg)]]+Table4[[#This Row],[Hcontractions (J/kg)]]+Table4[[#This Row],[Hf (J/kg)]])</f>
        <v/>
      </c>
      <c r="V100" s="95" t="str">
        <f>IF(Table4[[#This Row],[Segment]]="","",Table4[[#This Row],[Total Friction Loss (J/kg)]]*Table3[Density (kg/m3)])</f>
        <v/>
      </c>
      <c r="W100" s="95" t="str">
        <f>IF(Table4[[#This Row],[Segment]]="","",Table4[[#This Row],[Total Pressure Drop (Pa)]]/1000)</f>
        <v/>
      </c>
      <c r="Y100" s="82" t="str">
        <f>IF('Set Up'!D323="","",'Set Up'!D323)</f>
        <v/>
      </c>
      <c r="Z100" s="82" t="str">
        <f>IF('Set Up'!E323="","",'Set Up'!E323)</f>
        <v/>
      </c>
      <c r="AA100" s="82" t="str">
        <f>IF('Set Up'!F323="","",'Set Up'!F323)</f>
        <v/>
      </c>
      <c r="AB100" s="82" t="str">
        <f>IF('Set Up'!G323="","",'Set Up'!G323)</f>
        <v/>
      </c>
      <c r="AC100" s="82" t="str">
        <f t="array" ref="AC100">IF(Y100="","",INDEX(Data!$G$4:$G$51,MATCH(Table7[[#This Row],[Fitting]]&amp;Table7[[#This Row],[Fitting Subtype]],Data!$E$4:$E$51&amp;Data!$F$4:$F$51,0)))</f>
        <v/>
      </c>
      <c r="AD100" s="89" t="str">
        <f>IF(Table7[[#This Row],[Segment]]="","",Table7[[#This Row],[Quantity]]*Table7[[#This Row],[Kf]]*(((INDEX(Table4[Velocity (m/s)],MATCH(Table7[[#This Row],[Segment]],Table4[Segment],0)))^2)/2))</f>
        <v/>
      </c>
      <c r="AF100" s="82" t="str">
        <f>Table4[[#This Row],[Segment]]</f>
        <v/>
      </c>
      <c r="AG100" s="75"/>
      <c r="AH100" s="82" t="str">
        <f>IF(Table5[[#This Row],[Segment]]="","",AG100-Table4[[#This Row],[Total Pressure Drop (kPa)]])</f>
        <v/>
      </c>
    </row>
    <row r="101" spans="1:34" x14ac:dyDescent="0.25">
      <c r="A101" s="95" t="str">
        <f>IF('Set Up'!A98="","",'Set Up'!A98)</f>
        <v/>
      </c>
      <c r="B101" s="75" t="s">
        <v>81</v>
      </c>
      <c r="C101" s="85"/>
      <c r="D101" s="86" t="str">
        <f>IF(Table4[[#This Row],[Diameter (in)]]="","",(((CONVERT(Table4[[#This Row],[Diameter (in)]],"in","m"))/2)^2)*PI())</f>
        <v/>
      </c>
      <c r="E101" s="87" t="str">
        <f>IF(Table4[[#This Row],[Area (m2)]]="","",$D$4/Table4[[#This Row],[Area (m2)]])</f>
        <v/>
      </c>
      <c r="F101" s="85">
        <f t="shared" si="1"/>
        <v>4.6951999999999998</v>
      </c>
      <c r="G101" s="88" t="str">
        <f>IF(Table4[[#This Row],[Segment]]="","",(CONVERT(Table4[[#This Row],[Diameter (in)]],"in","m")*$B$4*Table4[[#This Row],[Velocity (m/s)]])/$C$4)</f>
        <v/>
      </c>
      <c r="H101" s="96" t="str">
        <f>IF(Table4[[#This Row],[Segment]]="","",IF(Table4[[#This Row],[Teynold''s Number]]&gt;4000,"TURBULENT","LAMINAR"))</f>
        <v/>
      </c>
      <c r="I101" s="86" t="str">
        <f>IF(Table4[[#This Row],[Segment]]="","",INDEX(Data!C98:C112,MATCH(Table4[Material],Data!B98:B112,0)))</f>
        <v/>
      </c>
      <c r="J101" s="89" t="str">
        <f>IF(Table4[[#This Row],[ε (m)]]="","",Table4[[#This Row],[ε (m)]]/(CONVERT(Table4[[#This Row],[Diameter (in)]],"in","m")))</f>
        <v/>
      </c>
      <c r="K101" s="96" t="str">
        <f>IF(Table4[[#This Row],[Regime]]="LAMINAR",16/Table4[[#This Row],[Teynold''s Number]],"-")</f>
        <v>-</v>
      </c>
      <c r="L101" s="86"/>
      <c r="M101" s="97" t="str">
        <f>IF(Table4[[#This Row],[Regime]]="TURBULENT",(((-4*LOG10(Table4[[#This Row],[ε/D]]/3.7+1.256/(Table4[[#This Row],[Teynold''s Number]]*SQRT(Table4[[#This Row],[f turbulent (guess)]]))))^-1)^2),"")</f>
        <v/>
      </c>
      <c r="N101" s="91" t="str">
        <f>IF(Table4[[#This Row],[f turbulent]]="","",Table4[[#This Row],[f turbulent (guess)]]-Table4[[#This Row],[f turbulent]])</f>
        <v/>
      </c>
      <c r="O101" s="87">
        <f>IF(Table4[[#This Row],[Segment]]="",0,IF(C102="",0,IF(C102&lt;=Table4[[#This Row],[Diameter (in)]],0,1-(D101/D102))))</f>
        <v>0</v>
      </c>
      <c r="P101" s="92" t="str">
        <f>IF(Table4[[#This Row],[Segment]]="","",IF(C101&gt;C102,"",IF(C102="",0.55,(0.55*(1-D102/D101)))))</f>
        <v/>
      </c>
      <c r="Q10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1" s="92" t="str">
        <f>IF(Table4[[#This Row],[Segment]]="","",IF(Table4[[#This Row],[Kexpansion]]="","0",((Table4[[#This Row],[Velocity (m/s)]]^2)/2)*Table4[[#This Row],[Kexpansion]]))</f>
        <v/>
      </c>
      <c r="S101" s="92" t="str">
        <f>IF(Table4[[#This Row],[Segment]]="","",IF(Table4[[#This Row],[Kcontraction]]="","0",((Table4[[#This Row],[Velocity (m/s)]]^2)/2)*Table4[[#This Row],[Kcontraction]]))</f>
        <v/>
      </c>
      <c r="T101" s="89" t="str">
        <f>IF(Table4[[#This Row],[Segment]]="","",SUMIF($Y$7:$Y$2000,Table4[[#This Row],[Segment]],$AD$7:$AD$2000))</f>
        <v/>
      </c>
      <c r="U101" s="95" t="str">
        <f>IF(Table4[[#This Row],[Segment]]="","",Table4[[#This Row],[Hfriction (J/kg)]]+Table4[[#This Row],[Hexpansions (J/kg)]]+Table4[[#This Row],[Hcontractions (J/kg)]]+Table4[[#This Row],[Hf (J/kg)]])</f>
        <v/>
      </c>
      <c r="V101" s="95" t="str">
        <f>IF(Table4[[#This Row],[Segment]]="","",Table4[[#This Row],[Total Friction Loss (J/kg)]]*Table3[Density (kg/m3)])</f>
        <v/>
      </c>
      <c r="W101" s="95" t="str">
        <f>IF(Table4[[#This Row],[Segment]]="","",Table4[[#This Row],[Total Pressure Drop (Pa)]]/1000)</f>
        <v/>
      </c>
      <c r="Y101" s="82" t="str">
        <f>IF('Set Up'!D324="","",'Set Up'!D324)</f>
        <v/>
      </c>
      <c r="Z101" s="82" t="str">
        <f>IF('Set Up'!E324="","",'Set Up'!E324)</f>
        <v/>
      </c>
      <c r="AA101" s="82" t="str">
        <f>IF('Set Up'!F324="","",'Set Up'!F324)</f>
        <v/>
      </c>
      <c r="AB101" s="82" t="str">
        <f>IF('Set Up'!G324="","",'Set Up'!G324)</f>
        <v/>
      </c>
      <c r="AC101" s="82" t="str">
        <f t="array" ref="AC101">IF(Y101="","",INDEX(Data!$G$4:$G$51,MATCH(Table7[[#This Row],[Fitting]]&amp;Table7[[#This Row],[Fitting Subtype]],Data!$E$4:$E$51&amp;Data!$F$4:$F$51,0)))</f>
        <v/>
      </c>
      <c r="AD101" s="89" t="str">
        <f>IF(Table7[[#This Row],[Segment]]="","",Table7[[#This Row],[Quantity]]*Table7[[#This Row],[Kf]]*(((INDEX(Table4[Velocity (m/s)],MATCH(Table7[[#This Row],[Segment]],Table4[Segment],0)))^2)/2))</f>
        <v/>
      </c>
      <c r="AF101" s="82" t="str">
        <f>Table4[[#This Row],[Segment]]</f>
        <v/>
      </c>
      <c r="AG101" s="75"/>
      <c r="AH101" s="82" t="str">
        <f>IF(Table5[[#This Row],[Segment]]="","",AG101-Table4[[#This Row],[Total Pressure Drop (kPa)]])</f>
        <v/>
      </c>
    </row>
    <row r="102" spans="1:34" x14ac:dyDescent="0.25">
      <c r="A102" s="95" t="str">
        <f>IF('Set Up'!A99="","",'Set Up'!A99)</f>
        <v/>
      </c>
      <c r="B102" s="75" t="s">
        <v>81</v>
      </c>
      <c r="C102" s="85"/>
      <c r="D102" s="86" t="str">
        <f>IF(Table4[[#This Row],[Diameter (in)]]="","",(((CONVERT(Table4[[#This Row],[Diameter (in)]],"in","m"))/2)^2)*PI())</f>
        <v/>
      </c>
      <c r="E102" s="87" t="str">
        <f>IF(Table4[[#This Row],[Area (m2)]]="","",$D$4/Table4[[#This Row],[Area (m2)]])</f>
        <v/>
      </c>
      <c r="F102" s="85">
        <f t="shared" si="1"/>
        <v>4.6951999999999998</v>
      </c>
      <c r="G102" s="88" t="str">
        <f>IF(Table4[[#This Row],[Segment]]="","",(CONVERT(Table4[[#This Row],[Diameter (in)]],"in","m")*$B$4*Table4[[#This Row],[Velocity (m/s)]])/$C$4)</f>
        <v/>
      </c>
      <c r="H102" s="96" t="str">
        <f>IF(Table4[[#This Row],[Segment]]="","",IF(Table4[[#This Row],[Teynold''s Number]]&gt;4000,"TURBULENT","LAMINAR"))</f>
        <v/>
      </c>
      <c r="I102" s="86" t="str">
        <f>IF(Table4[[#This Row],[Segment]]="","",INDEX(Data!C99:C113,MATCH(Table4[Material],Data!B99:B113,0)))</f>
        <v/>
      </c>
      <c r="J102" s="89" t="str">
        <f>IF(Table4[[#This Row],[ε (m)]]="","",Table4[[#This Row],[ε (m)]]/(CONVERT(Table4[[#This Row],[Diameter (in)]],"in","m")))</f>
        <v/>
      </c>
      <c r="K102" s="96" t="str">
        <f>IF(Table4[[#This Row],[Regime]]="LAMINAR",16/Table4[[#This Row],[Teynold''s Number]],"-")</f>
        <v>-</v>
      </c>
      <c r="L102" s="86"/>
      <c r="M102" s="97" t="str">
        <f>IF(Table4[[#This Row],[Regime]]="TURBULENT",(((-4*LOG10(Table4[[#This Row],[ε/D]]/3.7+1.256/(Table4[[#This Row],[Teynold''s Number]]*SQRT(Table4[[#This Row],[f turbulent (guess)]]))))^-1)^2),"")</f>
        <v/>
      </c>
      <c r="N102" s="91" t="str">
        <f>IF(Table4[[#This Row],[f turbulent]]="","",Table4[[#This Row],[f turbulent (guess)]]-Table4[[#This Row],[f turbulent]])</f>
        <v/>
      </c>
      <c r="O102" s="87">
        <f>IF(Table4[[#This Row],[Segment]]="",0,IF(C103="",0,IF(C103&lt;=Table4[[#This Row],[Diameter (in)]],0,1-(D102/D103))))</f>
        <v>0</v>
      </c>
      <c r="P102" s="92" t="str">
        <f>IF(Table4[[#This Row],[Segment]]="","",IF(C102&gt;C103,"",IF(C103="",0.55,(0.55*(1-D103/D102)))))</f>
        <v/>
      </c>
      <c r="Q10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2" s="92" t="str">
        <f>IF(Table4[[#This Row],[Segment]]="","",IF(Table4[[#This Row],[Kexpansion]]="","0",((Table4[[#This Row],[Velocity (m/s)]]^2)/2)*Table4[[#This Row],[Kexpansion]]))</f>
        <v/>
      </c>
      <c r="S102" s="92" t="str">
        <f>IF(Table4[[#This Row],[Segment]]="","",IF(Table4[[#This Row],[Kcontraction]]="","0",((Table4[[#This Row],[Velocity (m/s)]]^2)/2)*Table4[[#This Row],[Kcontraction]]))</f>
        <v/>
      </c>
      <c r="T102" s="89" t="str">
        <f>IF(Table4[[#This Row],[Segment]]="","",SUMIF($Y$7:$Y$2000,Table4[[#This Row],[Segment]],$AD$7:$AD$2000))</f>
        <v/>
      </c>
      <c r="U102" s="95" t="str">
        <f>IF(Table4[[#This Row],[Segment]]="","",Table4[[#This Row],[Hfriction (J/kg)]]+Table4[[#This Row],[Hexpansions (J/kg)]]+Table4[[#This Row],[Hcontractions (J/kg)]]+Table4[[#This Row],[Hf (J/kg)]])</f>
        <v/>
      </c>
      <c r="V102" s="95" t="str">
        <f>IF(Table4[[#This Row],[Segment]]="","",Table4[[#This Row],[Total Friction Loss (J/kg)]]*Table3[Density (kg/m3)])</f>
        <v/>
      </c>
      <c r="W102" s="95" t="str">
        <f>IF(Table4[[#This Row],[Segment]]="","",Table4[[#This Row],[Total Pressure Drop (Pa)]]/1000)</f>
        <v/>
      </c>
      <c r="Y102" s="82" t="str">
        <f>IF('Set Up'!D325="","",'Set Up'!D325)</f>
        <v/>
      </c>
      <c r="Z102" s="82" t="str">
        <f>IF('Set Up'!E325="","",'Set Up'!E325)</f>
        <v/>
      </c>
      <c r="AA102" s="82" t="str">
        <f>IF('Set Up'!F325="","",'Set Up'!F325)</f>
        <v/>
      </c>
      <c r="AB102" s="82" t="str">
        <f>IF('Set Up'!G325="","",'Set Up'!G325)</f>
        <v/>
      </c>
      <c r="AC102" s="82" t="str">
        <f t="array" ref="AC102">IF(Y102="","",INDEX(Data!$G$4:$G$51,MATCH(Table7[[#This Row],[Fitting]]&amp;Table7[[#This Row],[Fitting Subtype]],Data!$E$4:$E$51&amp;Data!$F$4:$F$51,0)))</f>
        <v/>
      </c>
      <c r="AD102" s="89" t="str">
        <f>IF(Table7[[#This Row],[Segment]]="","",Table7[[#This Row],[Quantity]]*Table7[[#This Row],[Kf]]*(((INDEX(Table4[Velocity (m/s)],MATCH(Table7[[#This Row],[Segment]],Table4[Segment],0)))^2)/2))</f>
        <v/>
      </c>
      <c r="AF102" s="82" t="str">
        <f>Table4[[#This Row],[Segment]]</f>
        <v/>
      </c>
      <c r="AG102" s="75"/>
      <c r="AH102" s="82" t="str">
        <f>IF(Table5[[#This Row],[Segment]]="","",AG102-Table4[[#This Row],[Total Pressure Drop (kPa)]])</f>
        <v/>
      </c>
    </row>
    <row r="103" spans="1:34" x14ac:dyDescent="0.25">
      <c r="A103" s="95" t="str">
        <f>IF('Set Up'!A100="","",'Set Up'!A100)</f>
        <v/>
      </c>
      <c r="B103" s="75" t="s">
        <v>81</v>
      </c>
      <c r="C103" s="85"/>
      <c r="D103" s="86" t="str">
        <f>IF(Table4[[#This Row],[Diameter (in)]]="","",(((CONVERT(Table4[[#This Row],[Diameter (in)]],"in","m"))/2)^2)*PI())</f>
        <v/>
      </c>
      <c r="E103" s="87" t="str">
        <f>IF(Table4[[#This Row],[Area (m2)]]="","",$D$4/Table4[[#This Row],[Area (m2)]])</f>
        <v/>
      </c>
      <c r="F103" s="85">
        <f t="shared" si="1"/>
        <v>4.6951999999999998</v>
      </c>
      <c r="G103" s="88" t="str">
        <f>IF(Table4[[#This Row],[Segment]]="","",(CONVERT(Table4[[#This Row],[Diameter (in)]],"in","m")*$B$4*Table4[[#This Row],[Velocity (m/s)]])/$C$4)</f>
        <v/>
      </c>
      <c r="H103" s="96" t="str">
        <f>IF(Table4[[#This Row],[Segment]]="","",IF(Table4[[#This Row],[Teynold''s Number]]&gt;4000,"TURBULENT","LAMINAR"))</f>
        <v/>
      </c>
      <c r="I103" s="86" t="str">
        <f>IF(Table4[[#This Row],[Segment]]="","",INDEX(Data!C100:C114,MATCH(Table4[Material],Data!B100:B114,0)))</f>
        <v/>
      </c>
      <c r="J103" s="89" t="str">
        <f>IF(Table4[[#This Row],[ε (m)]]="","",Table4[[#This Row],[ε (m)]]/(CONVERT(Table4[[#This Row],[Diameter (in)]],"in","m")))</f>
        <v/>
      </c>
      <c r="K103" s="96" t="str">
        <f>IF(Table4[[#This Row],[Regime]]="LAMINAR",16/Table4[[#This Row],[Teynold''s Number]],"-")</f>
        <v>-</v>
      </c>
      <c r="L103" s="86"/>
      <c r="M103" s="97" t="str">
        <f>IF(Table4[[#This Row],[Regime]]="TURBULENT",(((-4*LOG10(Table4[[#This Row],[ε/D]]/3.7+1.256/(Table4[[#This Row],[Teynold''s Number]]*SQRT(Table4[[#This Row],[f turbulent (guess)]]))))^-1)^2),"")</f>
        <v/>
      </c>
      <c r="N103" s="91" t="str">
        <f>IF(Table4[[#This Row],[f turbulent]]="","",Table4[[#This Row],[f turbulent (guess)]]-Table4[[#This Row],[f turbulent]])</f>
        <v/>
      </c>
      <c r="O103" s="87">
        <f>IF(Table4[[#This Row],[Segment]]="",0,IF(C104="",0,IF(C104&lt;=Table4[[#This Row],[Diameter (in)]],0,1-(D103/D104))))</f>
        <v>0</v>
      </c>
      <c r="P103" s="92" t="str">
        <f>IF(Table4[[#This Row],[Segment]]="","",IF(C103&gt;C104,"",IF(C104="",0.55,(0.55*(1-D104/D103)))))</f>
        <v/>
      </c>
      <c r="Q10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3" s="92" t="str">
        <f>IF(Table4[[#This Row],[Segment]]="","",IF(Table4[[#This Row],[Kexpansion]]="","0",((Table4[[#This Row],[Velocity (m/s)]]^2)/2)*Table4[[#This Row],[Kexpansion]]))</f>
        <v/>
      </c>
      <c r="S103" s="92" t="str">
        <f>IF(Table4[[#This Row],[Segment]]="","",IF(Table4[[#This Row],[Kcontraction]]="","0",((Table4[[#This Row],[Velocity (m/s)]]^2)/2)*Table4[[#This Row],[Kcontraction]]))</f>
        <v/>
      </c>
      <c r="T103" s="89" t="str">
        <f>IF(Table4[[#This Row],[Segment]]="","",SUMIF($Y$7:$Y$2000,Table4[[#This Row],[Segment]],$AD$7:$AD$2000))</f>
        <v/>
      </c>
      <c r="U103" s="95" t="str">
        <f>IF(Table4[[#This Row],[Segment]]="","",Table4[[#This Row],[Hfriction (J/kg)]]+Table4[[#This Row],[Hexpansions (J/kg)]]+Table4[[#This Row],[Hcontractions (J/kg)]]+Table4[[#This Row],[Hf (J/kg)]])</f>
        <v/>
      </c>
      <c r="V103" s="95" t="str">
        <f>IF(Table4[[#This Row],[Segment]]="","",Table4[[#This Row],[Total Friction Loss (J/kg)]]*Table3[Density (kg/m3)])</f>
        <v/>
      </c>
      <c r="W103" s="95" t="str">
        <f>IF(Table4[[#This Row],[Segment]]="","",Table4[[#This Row],[Total Pressure Drop (Pa)]]/1000)</f>
        <v/>
      </c>
      <c r="Y103" s="82" t="str">
        <f>IF('Set Up'!D326="","",'Set Up'!D326)</f>
        <v/>
      </c>
      <c r="Z103" s="82" t="str">
        <f>IF('Set Up'!E326="","",'Set Up'!E326)</f>
        <v/>
      </c>
      <c r="AA103" s="82" t="str">
        <f>IF('Set Up'!F326="","",'Set Up'!F326)</f>
        <v/>
      </c>
      <c r="AB103" s="82" t="str">
        <f>IF('Set Up'!G326="","",'Set Up'!G326)</f>
        <v/>
      </c>
      <c r="AC103" s="82" t="str">
        <f t="array" ref="AC103">IF(Y103="","",INDEX(Data!$G$4:$G$51,MATCH(Table7[[#This Row],[Fitting]]&amp;Table7[[#This Row],[Fitting Subtype]],Data!$E$4:$E$51&amp;Data!$F$4:$F$51,0)))</f>
        <v/>
      </c>
      <c r="AD103" s="89" t="str">
        <f>IF(Table7[[#This Row],[Segment]]="","",Table7[[#This Row],[Quantity]]*Table7[[#This Row],[Kf]]*(((INDEX(Table4[Velocity (m/s)],MATCH(Table7[[#This Row],[Segment]],Table4[Segment],0)))^2)/2))</f>
        <v/>
      </c>
      <c r="AF103" s="82" t="str">
        <f>Table4[[#This Row],[Segment]]</f>
        <v/>
      </c>
      <c r="AG103" s="75"/>
      <c r="AH103" s="82" t="str">
        <f>IF(Table5[[#This Row],[Segment]]="","",AG103-Table4[[#This Row],[Total Pressure Drop (kPa)]])</f>
        <v/>
      </c>
    </row>
    <row r="104" spans="1:34" x14ac:dyDescent="0.25">
      <c r="A104" s="95" t="str">
        <f>IF('Set Up'!A101="","",'Set Up'!A101)</f>
        <v/>
      </c>
      <c r="B104" s="75" t="s">
        <v>81</v>
      </c>
      <c r="C104" s="85"/>
      <c r="D104" s="86" t="str">
        <f>IF(Table4[[#This Row],[Diameter (in)]]="","",(((CONVERT(Table4[[#This Row],[Diameter (in)]],"in","m"))/2)^2)*PI())</f>
        <v/>
      </c>
      <c r="E104" s="87" t="str">
        <f>IF(Table4[[#This Row],[Area (m2)]]="","",$D$4/Table4[[#This Row],[Area (m2)]])</f>
        <v/>
      </c>
      <c r="F104" s="85">
        <f t="shared" si="1"/>
        <v>4.6951999999999998</v>
      </c>
      <c r="G104" s="88" t="str">
        <f>IF(Table4[[#This Row],[Segment]]="","",(CONVERT(Table4[[#This Row],[Diameter (in)]],"in","m")*$B$4*Table4[[#This Row],[Velocity (m/s)]])/$C$4)</f>
        <v/>
      </c>
      <c r="H104" s="96" t="str">
        <f>IF(Table4[[#This Row],[Segment]]="","",IF(Table4[[#This Row],[Teynold''s Number]]&gt;4000,"TURBULENT","LAMINAR"))</f>
        <v/>
      </c>
      <c r="I104" s="86" t="str">
        <f>IF(Table4[[#This Row],[Segment]]="","",INDEX(Data!C101:C115,MATCH(Table4[Material],Data!B101:B115,0)))</f>
        <v/>
      </c>
      <c r="J104" s="89" t="str">
        <f>IF(Table4[[#This Row],[ε (m)]]="","",Table4[[#This Row],[ε (m)]]/(CONVERT(Table4[[#This Row],[Diameter (in)]],"in","m")))</f>
        <v/>
      </c>
      <c r="K104" s="96" t="str">
        <f>IF(Table4[[#This Row],[Regime]]="LAMINAR",16/Table4[[#This Row],[Teynold''s Number]],"-")</f>
        <v>-</v>
      </c>
      <c r="L104" s="86"/>
      <c r="M104" s="97" t="str">
        <f>IF(Table4[[#This Row],[Regime]]="TURBULENT",(((-4*LOG10(Table4[[#This Row],[ε/D]]/3.7+1.256/(Table4[[#This Row],[Teynold''s Number]]*SQRT(Table4[[#This Row],[f turbulent (guess)]]))))^-1)^2),"")</f>
        <v/>
      </c>
      <c r="N104" s="91" t="str">
        <f>IF(Table4[[#This Row],[f turbulent]]="","",Table4[[#This Row],[f turbulent (guess)]]-Table4[[#This Row],[f turbulent]])</f>
        <v/>
      </c>
      <c r="O104" s="87">
        <f>IF(Table4[[#This Row],[Segment]]="",0,IF(C105="",0,IF(C105&lt;=Table4[[#This Row],[Diameter (in)]],0,1-(D104/D105))))</f>
        <v>0</v>
      </c>
      <c r="P104" s="92" t="str">
        <f>IF(Table4[[#This Row],[Segment]]="","",IF(C104&gt;C105,"",IF(C105="",0.55,(0.55*(1-D105/D104)))))</f>
        <v/>
      </c>
      <c r="Q10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4" s="92" t="str">
        <f>IF(Table4[[#This Row],[Segment]]="","",IF(Table4[[#This Row],[Kexpansion]]="","0",((Table4[[#This Row],[Velocity (m/s)]]^2)/2)*Table4[[#This Row],[Kexpansion]]))</f>
        <v/>
      </c>
      <c r="S104" s="92" t="str">
        <f>IF(Table4[[#This Row],[Segment]]="","",IF(Table4[[#This Row],[Kcontraction]]="","0",((Table4[[#This Row],[Velocity (m/s)]]^2)/2)*Table4[[#This Row],[Kcontraction]]))</f>
        <v/>
      </c>
      <c r="T104" s="89" t="str">
        <f>IF(Table4[[#This Row],[Segment]]="","",SUMIF($Y$7:$Y$2000,Table4[[#This Row],[Segment]],$AD$7:$AD$2000))</f>
        <v/>
      </c>
      <c r="U104" s="95" t="str">
        <f>IF(Table4[[#This Row],[Segment]]="","",Table4[[#This Row],[Hfriction (J/kg)]]+Table4[[#This Row],[Hexpansions (J/kg)]]+Table4[[#This Row],[Hcontractions (J/kg)]]+Table4[[#This Row],[Hf (J/kg)]])</f>
        <v/>
      </c>
      <c r="V104" s="95" t="str">
        <f>IF(Table4[[#This Row],[Segment]]="","",Table4[[#This Row],[Total Friction Loss (J/kg)]]*Table3[Density (kg/m3)])</f>
        <v/>
      </c>
      <c r="W104" s="95" t="str">
        <f>IF(Table4[[#This Row],[Segment]]="","",Table4[[#This Row],[Total Pressure Drop (Pa)]]/1000)</f>
        <v/>
      </c>
      <c r="Y104" s="82" t="str">
        <f>IF('Set Up'!D327="","",'Set Up'!D327)</f>
        <v/>
      </c>
      <c r="Z104" s="82" t="str">
        <f>IF('Set Up'!E327="","",'Set Up'!E327)</f>
        <v/>
      </c>
      <c r="AA104" s="82" t="str">
        <f>IF('Set Up'!F327="","",'Set Up'!F327)</f>
        <v/>
      </c>
      <c r="AB104" s="82" t="str">
        <f>IF('Set Up'!G327="","",'Set Up'!G327)</f>
        <v/>
      </c>
      <c r="AC104" s="82" t="str">
        <f t="array" ref="AC104">IF(Y104="","",INDEX(Data!$G$4:$G$51,MATCH(Table7[[#This Row],[Fitting]]&amp;Table7[[#This Row],[Fitting Subtype]],Data!$E$4:$E$51&amp;Data!$F$4:$F$51,0)))</f>
        <v/>
      </c>
      <c r="AD104" s="89" t="str">
        <f>IF(Table7[[#This Row],[Segment]]="","",Table7[[#This Row],[Quantity]]*Table7[[#This Row],[Kf]]*(((INDEX(Table4[Velocity (m/s)],MATCH(Table7[[#This Row],[Segment]],Table4[Segment],0)))^2)/2))</f>
        <v/>
      </c>
      <c r="AF104" s="82" t="str">
        <f>Table4[[#This Row],[Segment]]</f>
        <v/>
      </c>
      <c r="AG104" s="75"/>
      <c r="AH104" s="82" t="str">
        <f>IF(Table5[[#This Row],[Segment]]="","",AG104-Table4[[#This Row],[Total Pressure Drop (kPa)]])</f>
        <v/>
      </c>
    </row>
    <row r="105" spans="1:34" x14ac:dyDescent="0.25">
      <c r="A105" s="95" t="str">
        <f>IF('Set Up'!A102="","",'Set Up'!A102)</f>
        <v/>
      </c>
      <c r="B105" s="75" t="s">
        <v>81</v>
      </c>
      <c r="C105" s="85"/>
      <c r="D105" s="86" t="str">
        <f>IF(Table4[[#This Row],[Diameter (in)]]="","",(((CONVERT(Table4[[#This Row],[Diameter (in)]],"in","m"))/2)^2)*PI())</f>
        <v/>
      </c>
      <c r="E105" s="87" t="str">
        <f>IF(Table4[[#This Row],[Area (m2)]]="","",$D$4/Table4[[#This Row],[Area (m2)]])</f>
        <v/>
      </c>
      <c r="F105" s="85">
        <f t="shared" si="1"/>
        <v>4.6951999999999998</v>
      </c>
      <c r="G105" s="88" t="str">
        <f>IF(Table4[[#This Row],[Segment]]="","",(CONVERT(Table4[[#This Row],[Diameter (in)]],"in","m")*$B$4*Table4[[#This Row],[Velocity (m/s)]])/$C$4)</f>
        <v/>
      </c>
      <c r="H105" s="96" t="str">
        <f>IF(Table4[[#This Row],[Segment]]="","",IF(Table4[[#This Row],[Teynold''s Number]]&gt;4000,"TURBULENT","LAMINAR"))</f>
        <v/>
      </c>
      <c r="I105" s="86" t="str">
        <f>IF(Table4[[#This Row],[Segment]]="","",INDEX(Data!C102:C116,MATCH(Table4[Material],Data!B102:B116,0)))</f>
        <v/>
      </c>
      <c r="J105" s="89" t="str">
        <f>IF(Table4[[#This Row],[ε (m)]]="","",Table4[[#This Row],[ε (m)]]/(CONVERT(Table4[[#This Row],[Diameter (in)]],"in","m")))</f>
        <v/>
      </c>
      <c r="K105" s="96" t="str">
        <f>IF(Table4[[#This Row],[Regime]]="LAMINAR",16/Table4[[#This Row],[Teynold''s Number]],"-")</f>
        <v>-</v>
      </c>
      <c r="L105" s="86"/>
      <c r="M105" s="97" t="str">
        <f>IF(Table4[[#This Row],[Regime]]="TURBULENT",(((-4*LOG10(Table4[[#This Row],[ε/D]]/3.7+1.256/(Table4[[#This Row],[Teynold''s Number]]*SQRT(Table4[[#This Row],[f turbulent (guess)]]))))^-1)^2),"")</f>
        <v/>
      </c>
      <c r="N105" s="91" t="str">
        <f>IF(Table4[[#This Row],[f turbulent]]="","",Table4[[#This Row],[f turbulent (guess)]]-Table4[[#This Row],[f turbulent]])</f>
        <v/>
      </c>
      <c r="O105" s="87">
        <f>IF(Table4[[#This Row],[Segment]]="",0,IF(C106="",0,IF(C106&lt;=Table4[[#This Row],[Diameter (in)]],0,1-(D105/D106))))</f>
        <v>0</v>
      </c>
      <c r="P105" s="92" t="str">
        <f>IF(Table4[[#This Row],[Segment]]="","",IF(C105&gt;C106,"",IF(C106="",0.55,(0.55*(1-D106/D105)))))</f>
        <v/>
      </c>
      <c r="Q10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5" s="92" t="str">
        <f>IF(Table4[[#This Row],[Segment]]="","",IF(Table4[[#This Row],[Kexpansion]]="","0",((Table4[[#This Row],[Velocity (m/s)]]^2)/2)*Table4[[#This Row],[Kexpansion]]))</f>
        <v/>
      </c>
      <c r="S105" s="92" t="str">
        <f>IF(Table4[[#This Row],[Segment]]="","",IF(Table4[[#This Row],[Kcontraction]]="","0",((Table4[[#This Row],[Velocity (m/s)]]^2)/2)*Table4[[#This Row],[Kcontraction]]))</f>
        <v/>
      </c>
      <c r="T105" s="89" t="str">
        <f>IF(Table4[[#This Row],[Segment]]="","",SUMIF($Y$7:$Y$2000,Table4[[#This Row],[Segment]],$AD$7:$AD$2000))</f>
        <v/>
      </c>
      <c r="U105" s="95" t="str">
        <f>IF(Table4[[#This Row],[Segment]]="","",Table4[[#This Row],[Hfriction (J/kg)]]+Table4[[#This Row],[Hexpansions (J/kg)]]+Table4[[#This Row],[Hcontractions (J/kg)]]+Table4[[#This Row],[Hf (J/kg)]])</f>
        <v/>
      </c>
      <c r="V105" s="95" t="str">
        <f>IF(Table4[[#This Row],[Segment]]="","",Table4[[#This Row],[Total Friction Loss (J/kg)]]*Table3[Density (kg/m3)])</f>
        <v/>
      </c>
      <c r="W105" s="95" t="str">
        <f>IF(Table4[[#This Row],[Segment]]="","",Table4[[#This Row],[Total Pressure Drop (Pa)]]/1000)</f>
        <v/>
      </c>
      <c r="Y105" s="82" t="str">
        <f>IF('Set Up'!D328="","",'Set Up'!D328)</f>
        <v/>
      </c>
      <c r="Z105" s="82" t="str">
        <f>IF('Set Up'!E328="","",'Set Up'!E328)</f>
        <v/>
      </c>
      <c r="AA105" s="82" t="str">
        <f>IF('Set Up'!F328="","",'Set Up'!F328)</f>
        <v/>
      </c>
      <c r="AB105" s="82" t="str">
        <f>IF('Set Up'!G328="","",'Set Up'!G328)</f>
        <v/>
      </c>
      <c r="AC105" s="82" t="str">
        <f t="array" ref="AC105">IF(Y105="","",INDEX(Data!$G$4:$G$51,MATCH(Table7[[#This Row],[Fitting]]&amp;Table7[[#This Row],[Fitting Subtype]],Data!$E$4:$E$51&amp;Data!$F$4:$F$51,0)))</f>
        <v/>
      </c>
      <c r="AD105" s="89" t="str">
        <f>IF(Table7[[#This Row],[Segment]]="","",Table7[[#This Row],[Quantity]]*Table7[[#This Row],[Kf]]*(((INDEX(Table4[Velocity (m/s)],MATCH(Table7[[#This Row],[Segment]],Table4[Segment],0)))^2)/2))</f>
        <v/>
      </c>
      <c r="AF105" s="82" t="str">
        <f>Table4[[#This Row],[Segment]]</f>
        <v/>
      </c>
      <c r="AG105" s="75"/>
      <c r="AH105" s="82" t="str">
        <f>IF(Table5[[#This Row],[Segment]]="","",AG105-Table4[[#This Row],[Total Pressure Drop (kPa)]])</f>
        <v/>
      </c>
    </row>
    <row r="106" spans="1:34" x14ac:dyDescent="0.25">
      <c r="A106" s="95" t="str">
        <f>IF('Set Up'!A103="","",'Set Up'!A103)</f>
        <v/>
      </c>
      <c r="B106" s="75" t="s">
        <v>81</v>
      </c>
      <c r="C106" s="85"/>
      <c r="D106" s="86" t="str">
        <f>IF(Table4[[#This Row],[Diameter (in)]]="","",(((CONVERT(Table4[[#This Row],[Diameter (in)]],"in","m"))/2)^2)*PI())</f>
        <v/>
      </c>
      <c r="E106" s="87" t="str">
        <f>IF(Table4[[#This Row],[Area (m2)]]="","",$D$4/Table4[[#This Row],[Area (m2)]])</f>
        <v/>
      </c>
      <c r="F106" s="85">
        <f t="shared" si="1"/>
        <v>4.6951999999999998</v>
      </c>
      <c r="G106" s="88" t="str">
        <f>IF(Table4[[#This Row],[Segment]]="","",(CONVERT(Table4[[#This Row],[Diameter (in)]],"in","m")*$B$4*Table4[[#This Row],[Velocity (m/s)]])/$C$4)</f>
        <v/>
      </c>
      <c r="H106" s="96" t="str">
        <f>IF(Table4[[#This Row],[Segment]]="","",IF(Table4[[#This Row],[Teynold''s Number]]&gt;4000,"TURBULENT","LAMINAR"))</f>
        <v/>
      </c>
      <c r="I106" s="86" t="str">
        <f>IF(Table4[[#This Row],[Segment]]="","",INDEX(Data!C103:C117,MATCH(Table4[Material],Data!B103:B117,0)))</f>
        <v/>
      </c>
      <c r="J106" s="89" t="str">
        <f>IF(Table4[[#This Row],[ε (m)]]="","",Table4[[#This Row],[ε (m)]]/(CONVERT(Table4[[#This Row],[Diameter (in)]],"in","m")))</f>
        <v/>
      </c>
      <c r="K106" s="96" t="str">
        <f>IF(Table4[[#This Row],[Regime]]="LAMINAR",16/Table4[[#This Row],[Teynold''s Number]],"-")</f>
        <v>-</v>
      </c>
      <c r="L106" s="86"/>
      <c r="M106" s="97" t="str">
        <f>IF(Table4[[#This Row],[Regime]]="TURBULENT",(((-4*LOG10(Table4[[#This Row],[ε/D]]/3.7+1.256/(Table4[[#This Row],[Teynold''s Number]]*SQRT(Table4[[#This Row],[f turbulent (guess)]]))))^-1)^2),"")</f>
        <v/>
      </c>
      <c r="N106" s="91" t="str">
        <f>IF(Table4[[#This Row],[f turbulent]]="","",Table4[[#This Row],[f turbulent (guess)]]-Table4[[#This Row],[f turbulent]])</f>
        <v/>
      </c>
      <c r="O106" s="87">
        <f>IF(Table4[[#This Row],[Segment]]="",0,IF(C107="",0,IF(C107&lt;=Table4[[#This Row],[Diameter (in)]],0,1-(D106/D107))))</f>
        <v>0</v>
      </c>
      <c r="P106" s="92" t="str">
        <f>IF(Table4[[#This Row],[Segment]]="","",IF(C106&gt;C107,"",IF(C107="",0.55,(0.55*(1-D107/D106)))))</f>
        <v/>
      </c>
      <c r="Q10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6" s="92" t="str">
        <f>IF(Table4[[#This Row],[Segment]]="","",IF(Table4[[#This Row],[Kexpansion]]="","0",((Table4[[#This Row],[Velocity (m/s)]]^2)/2)*Table4[[#This Row],[Kexpansion]]))</f>
        <v/>
      </c>
      <c r="S106" s="92" t="str">
        <f>IF(Table4[[#This Row],[Segment]]="","",IF(Table4[[#This Row],[Kcontraction]]="","0",((Table4[[#This Row],[Velocity (m/s)]]^2)/2)*Table4[[#This Row],[Kcontraction]]))</f>
        <v/>
      </c>
      <c r="T106" s="89" t="str">
        <f>IF(Table4[[#This Row],[Segment]]="","",SUMIF($Y$7:$Y$2000,Table4[[#This Row],[Segment]],$AD$7:$AD$2000))</f>
        <v/>
      </c>
      <c r="U106" s="95" t="str">
        <f>IF(Table4[[#This Row],[Segment]]="","",Table4[[#This Row],[Hfriction (J/kg)]]+Table4[[#This Row],[Hexpansions (J/kg)]]+Table4[[#This Row],[Hcontractions (J/kg)]]+Table4[[#This Row],[Hf (J/kg)]])</f>
        <v/>
      </c>
      <c r="V106" s="95" t="str">
        <f>IF(Table4[[#This Row],[Segment]]="","",Table4[[#This Row],[Total Friction Loss (J/kg)]]*Table3[Density (kg/m3)])</f>
        <v/>
      </c>
      <c r="W106" s="95" t="str">
        <f>IF(Table4[[#This Row],[Segment]]="","",Table4[[#This Row],[Total Pressure Drop (Pa)]]/1000)</f>
        <v/>
      </c>
      <c r="Y106" s="82" t="str">
        <f>IF('Set Up'!D329="","",'Set Up'!D329)</f>
        <v/>
      </c>
      <c r="Z106" s="82" t="str">
        <f>IF('Set Up'!E329="","",'Set Up'!E329)</f>
        <v/>
      </c>
      <c r="AA106" s="82" t="str">
        <f>IF('Set Up'!F329="","",'Set Up'!F329)</f>
        <v/>
      </c>
      <c r="AB106" s="82" t="str">
        <f>IF('Set Up'!G329="","",'Set Up'!G329)</f>
        <v/>
      </c>
      <c r="AC106" s="82" t="str">
        <f t="array" ref="AC106">IF(Y106="","",INDEX(Data!$G$4:$G$51,MATCH(Table7[[#This Row],[Fitting]]&amp;Table7[[#This Row],[Fitting Subtype]],Data!$E$4:$E$51&amp;Data!$F$4:$F$51,0)))</f>
        <v/>
      </c>
      <c r="AD106" s="89" t="str">
        <f>IF(Table7[[#This Row],[Segment]]="","",Table7[[#This Row],[Quantity]]*Table7[[#This Row],[Kf]]*(((INDEX(Table4[Velocity (m/s)],MATCH(Table7[[#This Row],[Segment]],Table4[Segment],0)))^2)/2))</f>
        <v/>
      </c>
      <c r="AF106" s="82" t="str">
        <f>Table4[[#This Row],[Segment]]</f>
        <v/>
      </c>
      <c r="AG106" s="75"/>
      <c r="AH106" s="82" t="str">
        <f>IF(Table5[[#This Row],[Segment]]="","",AG106-Table4[[#This Row],[Total Pressure Drop (kPa)]])</f>
        <v/>
      </c>
    </row>
    <row r="107" spans="1:34" x14ac:dyDescent="0.25">
      <c r="A107" s="95" t="str">
        <f>IF('Set Up'!A104="","",'Set Up'!A104)</f>
        <v/>
      </c>
      <c r="B107" s="75" t="s">
        <v>81</v>
      </c>
      <c r="C107" s="85"/>
      <c r="D107" s="86" t="str">
        <f>IF(Table4[[#This Row],[Diameter (in)]]="","",(((CONVERT(Table4[[#This Row],[Diameter (in)]],"in","m"))/2)^2)*PI())</f>
        <v/>
      </c>
      <c r="E107" s="87" t="str">
        <f>IF(Table4[[#This Row],[Area (m2)]]="","",$D$4/Table4[[#This Row],[Area (m2)]])</f>
        <v/>
      </c>
      <c r="F107" s="85">
        <f t="shared" si="1"/>
        <v>4.6951999999999998</v>
      </c>
      <c r="G107" s="88" t="str">
        <f>IF(Table4[[#This Row],[Segment]]="","",(CONVERT(Table4[[#This Row],[Diameter (in)]],"in","m")*$B$4*Table4[[#This Row],[Velocity (m/s)]])/$C$4)</f>
        <v/>
      </c>
      <c r="H107" s="96" t="str">
        <f>IF(Table4[[#This Row],[Segment]]="","",IF(Table4[[#This Row],[Teynold''s Number]]&gt;4000,"TURBULENT","LAMINAR"))</f>
        <v/>
      </c>
      <c r="I107" s="86" t="str">
        <f>IF(Table4[[#This Row],[Segment]]="","",INDEX(Data!C104:C118,MATCH(Table4[Material],Data!B104:B118,0)))</f>
        <v/>
      </c>
      <c r="J107" s="89" t="str">
        <f>IF(Table4[[#This Row],[ε (m)]]="","",Table4[[#This Row],[ε (m)]]/(CONVERT(Table4[[#This Row],[Diameter (in)]],"in","m")))</f>
        <v/>
      </c>
      <c r="K107" s="96" t="str">
        <f>IF(Table4[[#This Row],[Regime]]="LAMINAR",16/Table4[[#This Row],[Teynold''s Number]],"-")</f>
        <v>-</v>
      </c>
      <c r="L107" s="86"/>
      <c r="M107" s="97" t="str">
        <f>IF(Table4[[#This Row],[Regime]]="TURBULENT",(((-4*LOG10(Table4[[#This Row],[ε/D]]/3.7+1.256/(Table4[[#This Row],[Teynold''s Number]]*SQRT(Table4[[#This Row],[f turbulent (guess)]]))))^-1)^2),"")</f>
        <v/>
      </c>
      <c r="N107" s="91" t="str">
        <f>IF(Table4[[#This Row],[f turbulent]]="","",Table4[[#This Row],[f turbulent (guess)]]-Table4[[#This Row],[f turbulent]])</f>
        <v/>
      </c>
      <c r="O107" s="87">
        <f>IF(Table4[[#This Row],[Segment]]="",0,IF(C108="",0,IF(C108&lt;=Table4[[#This Row],[Diameter (in)]],0,1-(D107/D108))))</f>
        <v>0</v>
      </c>
      <c r="P107" s="92" t="str">
        <f>IF(Table4[[#This Row],[Segment]]="","",IF(C107&gt;C108,"",IF(C108="",0.55,(0.55*(1-D108/D107)))))</f>
        <v/>
      </c>
      <c r="Q10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7" s="92" t="str">
        <f>IF(Table4[[#This Row],[Segment]]="","",IF(Table4[[#This Row],[Kexpansion]]="","0",((Table4[[#This Row],[Velocity (m/s)]]^2)/2)*Table4[[#This Row],[Kexpansion]]))</f>
        <v/>
      </c>
      <c r="S107" s="92" t="str">
        <f>IF(Table4[[#This Row],[Segment]]="","",IF(Table4[[#This Row],[Kcontraction]]="","0",((Table4[[#This Row],[Velocity (m/s)]]^2)/2)*Table4[[#This Row],[Kcontraction]]))</f>
        <v/>
      </c>
      <c r="T107" s="89" t="str">
        <f>IF(Table4[[#This Row],[Segment]]="","",SUMIF($Y$7:$Y$2000,Table4[[#This Row],[Segment]],$AD$7:$AD$2000))</f>
        <v/>
      </c>
      <c r="U107" s="95" t="str">
        <f>IF(Table4[[#This Row],[Segment]]="","",Table4[[#This Row],[Hfriction (J/kg)]]+Table4[[#This Row],[Hexpansions (J/kg)]]+Table4[[#This Row],[Hcontractions (J/kg)]]+Table4[[#This Row],[Hf (J/kg)]])</f>
        <v/>
      </c>
      <c r="V107" s="95" t="str">
        <f>IF(Table4[[#This Row],[Segment]]="","",Table4[[#This Row],[Total Friction Loss (J/kg)]]*Table3[Density (kg/m3)])</f>
        <v/>
      </c>
      <c r="W107" s="95" t="str">
        <f>IF(Table4[[#This Row],[Segment]]="","",Table4[[#This Row],[Total Pressure Drop (Pa)]]/1000)</f>
        <v/>
      </c>
      <c r="Y107" s="82" t="str">
        <f>IF('Set Up'!D330="","",'Set Up'!D330)</f>
        <v/>
      </c>
      <c r="Z107" s="82" t="str">
        <f>IF('Set Up'!E330="","",'Set Up'!E330)</f>
        <v/>
      </c>
      <c r="AA107" s="82" t="str">
        <f>IF('Set Up'!F330="","",'Set Up'!F330)</f>
        <v/>
      </c>
      <c r="AB107" s="82" t="str">
        <f>IF('Set Up'!G330="","",'Set Up'!G330)</f>
        <v/>
      </c>
      <c r="AC107" s="82" t="str">
        <f t="array" ref="AC107">IF(Y107="","",INDEX(Data!$G$4:$G$51,MATCH(Table7[[#This Row],[Fitting]]&amp;Table7[[#This Row],[Fitting Subtype]],Data!$E$4:$E$51&amp;Data!$F$4:$F$51,0)))</f>
        <v/>
      </c>
      <c r="AD107" s="89" t="str">
        <f>IF(Table7[[#This Row],[Segment]]="","",Table7[[#This Row],[Quantity]]*Table7[[#This Row],[Kf]]*(((INDEX(Table4[Velocity (m/s)],MATCH(Table7[[#This Row],[Segment]],Table4[Segment],0)))^2)/2))</f>
        <v/>
      </c>
      <c r="AF107" s="82" t="str">
        <f>Table4[[#This Row],[Segment]]</f>
        <v/>
      </c>
      <c r="AG107" s="75"/>
      <c r="AH107" s="82" t="str">
        <f>IF(Table5[[#This Row],[Segment]]="","",AG107-Table4[[#This Row],[Total Pressure Drop (kPa)]])</f>
        <v/>
      </c>
    </row>
    <row r="108" spans="1:34" x14ac:dyDescent="0.25">
      <c r="A108" s="95" t="str">
        <f>IF('Set Up'!A105="","",'Set Up'!A105)</f>
        <v/>
      </c>
      <c r="B108" s="75" t="s">
        <v>81</v>
      </c>
      <c r="C108" s="85"/>
      <c r="D108" s="86" t="str">
        <f>IF(Table4[[#This Row],[Diameter (in)]]="","",(((CONVERT(Table4[[#This Row],[Diameter (in)]],"in","m"))/2)^2)*PI())</f>
        <v/>
      </c>
      <c r="E108" s="87" t="str">
        <f>IF(Table4[[#This Row],[Area (m2)]]="","",$D$4/Table4[[#This Row],[Area (m2)]])</f>
        <v/>
      </c>
      <c r="F108" s="85">
        <f t="shared" si="1"/>
        <v>4.6951999999999998</v>
      </c>
      <c r="G108" s="88" t="str">
        <f>IF(Table4[[#This Row],[Segment]]="","",(CONVERT(Table4[[#This Row],[Diameter (in)]],"in","m")*$B$4*Table4[[#This Row],[Velocity (m/s)]])/$C$4)</f>
        <v/>
      </c>
      <c r="H108" s="96" t="str">
        <f>IF(Table4[[#This Row],[Segment]]="","",IF(Table4[[#This Row],[Teynold''s Number]]&gt;4000,"TURBULENT","LAMINAR"))</f>
        <v/>
      </c>
      <c r="I108" s="86" t="str">
        <f>IF(Table4[[#This Row],[Segment]]="","",INDEX(Data!C105:C119,MATCH(Table4[Material],Data!B105:B119,0)))</f>
        <v/>
      </c>
      <c r="J108" s="89" t="str">
        <f>IF(Table4[[#This Row],[ε (m)]]="","",Table4[[#This Row],[ε (m)]]/(CONVERT(Table4[[#This Row],[Diameter (in)]],"in","m")))</f>
        <v/>
      </c>
      <c r="K108" s="96" t="str">
        <f>IF(Table4[[#This Row],[Regime]]="LAMINAR",16/Table4[[#This Row],[Teynold''s Number]],"-")</f>
        <v>-</v>
      </c>
      <c r="L108" s="86"/>
      <c r="M108" s="97" t="str">
        <f>IF(Table4[[#This Row],[Regime]]="TURBULENT",(((-4*LOG10(Table4[[#This Row],[ε/D]]/3.7+1.256/(Table4[[#This Row],[Teynold''s Number]]*SQRT(Table4[[#This Row],[f turbulent (guess)]]))))^-1)^2),"")</f>
        <v/>
      </c>
      <c r="N108" s="91" t="str">
        <f>IF(Table4[[#This Row],[f turbulent]]="","",Table4[[#This Row],[f turbulent (guess)]]-Table4[[#This Row],[f turbulent]])</f>
        <v/>
      </c>
      <c r="O108" s="87">
        <f>IF(Table4[[#This Row],[Segment]]="",0,IF(C109="",0,IF(C109&lt;=Table4[[#This Row],[Diameter (in)]],0,1-(D108/D109))))</f>
        <v>0</v>
      </c>
      <c r="P108" s="92" t="str">
        <f>IF(Table4[[#This Row],[Segment]]="","",IF(C108&gt;C109,"",IF(C109="",0.55,(0.55*(1-D109/D108)))))</f>
        <v/>
      </c>
      <c r="Q10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8" s="92" t="str">
        <f>IF(Table4[[#This Row],[Segment]]="","",IF(Table4[[#This Row],[Kexpansion]]="","0",((Table4[[#This Row],[Velocity (m/s)]]^2)/2)*Table4[[#This Row],[Kexpansion]]))</f>
        <v/>
      </c>
      <c r="S108" s="92" t="str">
        <f>IF(Table4[[#This Row],[Segment]]="","",IF(Table4[[#This Row],[Kcontraction]]="","0",((Table4[[#This Row],[Velocity (m/s)]]^2)/2)*Table4[[#This Row],[Kcontraction]]))</f>
        <v/>
      </c>
      <c r="T108" s="89" t="str">
        <f>IF(Table4[[#This Row],[Segment]]="","",SUMIF($Y$7:$Y$2000,Table4[[#This Row],[Segment]],$AD$7:$AD$2000))</f>
        <v/>
      </c>
      <c r="U108" s="95" t="str">
        <f>IF(Table4[[#This Row],[Segment]]="","",Table4[[#This Row],[Hfriction (J/kg)]]+Table4[[#This Row],[Hexpansions (J/kg)]]+Table4[[#This Row],[Hcontractions (J/kg)]]+Table4[[#This Row],[Hf (J/kg)]])</f>
        <v/>
      </c>
      <c r="V108" s="95" t="str">
        <f>IF(Table4[[#This Row],[Segment]]="","",Table4[[#This Row],[Total Friction Loss (J/kg)]]*Table3[Density (kg/m3)])</f>
        <v/>
      </c>
      <c r="W108" s="95" t="str">
        <f>IF(Table4[[#This Row],[Segment]]="","",Table4[[#This Row],[Total Pressure Drop (Pa)]]/1000)</f>
        <v/>
      </c>
      <c r="Y108" s="82" t="str">
        <f>IF('Set Up'!D331="","",'Set Up'!D331)</f>
        <v/>
      </c>
      <c r="Z108" s="82" t="str">
        <f>IF('Set Up'!E331="","",'Set Up'!E331)</f>
        <v/>
      </c>
      <c r="AA108" s="82" t="str">
        <f>IF('Set Up'!F331="","",'Set Up'!F331)</f>
        <v/>
      </c>
      <c r="AB108" s="82" t="str">
        <f>IF('Set Up'!G331="","",'Set Up'!G331)</f>
        <v/>
      </c>
      <c r="AC108" s="82" t="str">
        <f t="array" ref="AC108">IF(Y108="","",INDEX(Data!$G$4:$G$51,MATCH(Table7[[#This Row],[Fitting]]&amp;Table7[[#This Row],[Fitting Subtype]],Data!$E$4:$E$51&amp;Data!$F$4:$F$51,0)))</f>
        <v/>
      </c>
      <c r="AD108" s="89" t="str">
        <f>IF(Table7[[#This Row],[Segment]]="","",Table7[[#This Row],[Quantity]]*Table7[[#This Row],[Kf]]*(((INDEX(Table4[Velocity (m/s)],MATCH(Table7[[#This Row],[Segment]],Table4[Segment],0)))^2)/2))</f>
        <v/>
      </c>
      <c r="AF108" s="82" t="str">
        <f>Table4[[#This Row],[Segment]]</f>
        <v/>
      </c>
      <c r="AG108" s="75"/>
      <c r="AH108" s="82" t="str">
        <f>IF(Table5[[#This Row],[Segment]]="","",AG108-Table4[[#This Row],[Total Pressure Drop (kPa)]])</f>
        <v/>
      </c>
    </row>
    <row r="109" spans="1:34" x14ac:dyDescent="0.25">
      <c r="A109" s="95" t="str">
        <f>IF('Set Up'!A106="","",'Set Up'!A106)</f>
        <v/>
      </c>
      <c r="B109" s="75" t="s">
        <v>81</v>
      </c>
      <c r="C109" s="85"/>
      <c r="D109" s="86" t="str">
        <f>IF(Table4[[#This Row],[Diameter (in)]]="","",(((CONVERT(Table4[[#This Row],[Diameter (in)]],"in","m"))/2)^2)*PI())</f>
        <v/>
      </c>
      <c r="E109" s="87" t="str">
        <f>IF(Table4[[#This Row],[Area (m2)]]="","",$D$4/Table4[[#This Row],[Area (m2)]])</f>
        <v/>
      </c>
      <c r="F109" s="85">
        <f t="shared" si="1"/>
        <v>4.6951999999999998</v>
      </c>
      <c r="G109" s="88" t="str">
        <f>IF(Table4[[#This Row],[Segment]]="","",(CONVERT(Table4[[#This Row],[Diameter (in)]],"in","m")*$B$4*Table4[[#This Row],[Velocity (m/s)]])/$C$4)</f>
        <v/>
      </c>
      <c r="H109" s="96" t="str">
        <f>IF(Table4[[#This Row],[Segment]]="","",IF(Table4[[#This Row],[Teynold''s Number]]&gt;4000,"TURBULENT","LAMINAR"))</f>
        <v/>
      </c>
      <c r="I109" s="86" t="str">
        <f>IF(Table4[[#This Row],[Segment]]="","",INDEX(Data!C106:C120,MATCH(Table4[Material],Data!B106:B120,0)))</f>
        <v/>
      </c>
      <c r="J109" s="89" t="str">
        <f>IF(Table4[[#This Row],[ε (m)]]="","",Table4[[#This Row],[ε (m)]]/(CONVERT(Table4[[#This Row],[Diameter (in)]],"in","m")))</f>
        <v/>
      </c>
      <c r="K109" s="96" t="str">
        <f>IF(Table4[[#This Row],[Regime]]="LAMINAR",16/Table4[[#This Row],[Teynold''s Number]],"-")</f>
        <v>-</v>
      </c>
      <c r="L109" s="86"/>
      <c r="M109" s="97" t="str">
        <f>IF(Table4[[#This Row],[Regime]]="TURBULENT",(((-4*LOG10(Table4[[#This Row],[ε/D]]/3.7+1.256/(Table4[[#This Row],[Teynold''s Number]]*SQRT(Table4[[#This Row],[f turbulent (guess)]]))))^-1)^2),"")</f>
        <v/>
      </c>
      <c r="N109" s="91" t="str">
        <f>IF(Table4[[#This Row],[f turbulent]]="","",Table4[[#This Row],[f turbulent (guess)]]-Table4[[#This Row],[f turbulent]])</f>
        <v/>
      </c>
      <c r="O109" s="87">
        <f>IF(Table4[[#This Row],[Segment]]="",0,IF(C110="",0,IF(C110&lt;=Table4[[#This Row],[Diameter (in)]],0,1-(D109/D110))))</f>
        <v>0</v>
      </c>
      <c r="P109" s="92" t="str">
        <f>IF(Table4[[#This Row],[Segment]]="","",IF(C109&gt;C110,"",IF(C110="",0.55,(0.55*(1-D110/D109)))))</f>
        <v/>
      </c>
      <c r="Q10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9" s="92" t="str">
        <f>IF(Table4[[#This Row],[Segment]]="","",IF(Table4[[#This Row],[Kexpansion]]="","0",((Table4[[#This Row],[Velocity (m/s)]]^2)/2)*Table4[[#This Row],[Kexpansion]]))</f>
        <v/>
      </c>
      <c r="S109" s="92" t="str">
        <f>IF(Table4[[#This Row],[Segment]]="","",IF(Table4[[#This Row],[Kcontraction]]="","0",((Table4[[#This Row],[Velocity (m/s)]]^2)/2)*Table4[[#This Row],[Kcontraction]]))</f>
        <v/>
      </c>
      <c r="T109" s="89" t="str">
        <f>IF(Table4[[#This Row],[Segment]]="","",SUMIF($Y$7:$Y$2000,Table4[[#This Row],[Segment]],$AD$7:$AD$2000))</f>
        <v/>
      </c>
      <c r="U109" s="95" t="str">
        <f>IF(Table4[[#This Row],[Segment]]="","",Table4[[#This Row],[Hfriction (J/kg)]]+Table4[[#This Row],[Hexpansions (J/kg)]]+Table4[[#This Row],[Hcontractions (J/kg)]]+Table4[[#This Row],[Hf (J/kg)]])</f>
        <v/>
      </c>
      <c r="V109" s="95" t="str">
        <f>IF(Table4[[#This Row],[Segment]]="","",Table4[[#This Row],[Total Friction Loss (J/kg)]]*Table3[Density (kg/m3)])</f>
        <v/>
      </c>
      <c r="W109" s="95" t="str">
        <f>IF(Table4[[#This Row],[Segment]]="","",Table4[[#This Row],[Total Pressure Drop (Pa)]]/1000)</f>
        <v/>
      </c>
      <c r="Y109" s="82" t="str">
        <f>IF('Set Up'!D332="","",'Set Up'!D332)</f>
        <v/>
      </c>
      <c r="Z109" s="82" t="str">
        <f>IF('Set Up'!E332="","",'Set Up'!E332)</f>
        <v/>
      </c>
      <c r="AA109" s="82" t="str">
        <f>IF('Set Up'!F332="","",'Set Up'!F332)</f>
        <v/>
      </c>
      <c r="AB109" s="82" t="str">
        <f>IF('Set Up'!G332="","",'Set Up'!G332)</f>
        <v/>
      </c>
      <c r="AC109" s="82" t="str">
        <f t="array" ref="AC109">IF(Y109="","",INDEX(Data!$G$4:$G$51,MATCH(Table7[[#This Row],[Fitting]]&amp;Table7[[#This Row],[Fitting Subtype]],Data!$E$4:$E$51&amp;Data!$F$4:$F$51,0)))</f>
        <v/>
      </c>
      <c r="AD109" s="89" t="str">
        <f>IF(Table7[[#This Row],[Segment]]="","",Table7[[#This Row],[Quantity]]*Table7[[#This Row],[Kf]]*(((INDEX(Table4[Velocity (m/s)],MATCH(Table7[[#This Row],[Segment]],Table4[Segment],0)))^2)/2))</f>
        <v/>
      </c>
      <c r="AF109" s="82" t="str">
        <f>Table4[[#This Row],[Segment]]</f>
        <v/>
      </c>
      <c r="AG109" s="75"/>
      <c r="AH109" s="82" t="str">
        <f>IF(Table5[[#This Row],[Segment]]="","",AG109-Table4[[#This Row],[Total Pressure Drop (kPa)]])</f>
        <v/>
      </c>
    </row>
    <row r="110" spans="1:34" x14ac:dyDescent="0.25">
      <c r="A110" s="95" t="str">
        <f>IF('Set Up'!A107="","",'Set Up'!A107)</f>
        <v/>
      </c>
      <c r="B110" s="75" t="s">
        <v>81</v>
      </c>
      <c r="C110" s="85"/>
      <c r="D110" s="86" t="str">
        <f>IF(Table4[[#This Row],[Diameter (in)]]="","",(((CONVERT(Table4[[#This Row],[Diameter (in)]],"in","m"))/2)^2)*PI())</f>
        <v/>
      </c>
      <c r="E110" s="87" t="str">
        <f>IF(Table4[[#This Row],[Area (m2)]]="","",$D$4/Table4[[#This Row],[Area (m2)]])</f>
        <v/>
      </c>
      <c r="F110" s="85">
        <f t="shared" si="1"/>
        <v>4.6951999999999998</v>
      </c>
      <c r="G110" s="88" t="str">
        <f>IF(Table4[[#This Row],[Segment]]="","",(CONVERT(Table4[[#This Row],[Diameter (in)]],"in","m")*$B$4*Table4[[#This Row],[Velocity (m/s)]])/$C$4)</f>
        <v/>
      </c>
      <c r="H110" s="96" t="str">
        <f>IF(Table4[[#This Row],[Segment]]="","",IF(Table4[[#This Row],[Teynold''s Number]]&gt;4000,"TURBULENT","LAMINAR"))</f>
        <v/>
      </c>
      <c r="I110" s="86" t="str">
        <f>IF(Table4[[#This Row],[Segment]]="","",INDEX(Data!C107:C121,MATCH(Table4[Material],Data!B107:B121,0)))</f>
        <v/>
      </c>
      <c r="J110" s="89" t="str">
        <f>IF(Table4[[#This Row],[ε (m)]]="","",Table4[[#This Row],[ε (m)]]/(CONVERT(Table4[[#This Row],[Diameter (in)]],"in","m")))</f>
        <v/>
      </c>
      <c r="K110" s="96" t="str">
        <f>IF(Table4[[#This Row],[Regime]]="LAMINAR",16/Table4[[#This Row],[Teynold''s Number]],"-")</f>
        <v>-</v>
      </c>
      <c r="L110" s="86"/>
      <c r="M110" s="97" t="str">
        <f>IF(Table4[[#This Row],[Regime]]="TURBULENT",(((-4*LOG10(Table4[[#This Row],[ε/D]]/3.7+1.256/(Table4[[#This Row],[Teynold''s Number]]*SQRT(Table4[[#This Row],[f turbulent (guess)]]))))^-1)^2),"")</f>
        <v/>
      </c>
      <c r="N110" s="91" t="str">
        <f>IF(Table4[[#This Row],[f turbulent]]="","",Table4[[#This Row],[f turbulent (guess)]]-Table4[[#This Row],[f turbulent]])</f>
        <v/>
      </c>
      <c r="O110" s="87">
        <f>IF(Table4[[#This Row],[Segment]]="",0,IF(C111="",0,IF(C111&lt;=Table4[[#This Row],[Diameter (in)]],0,1-(D110/D111))))</f>
        <v>0</v>
      </c>
      <c r="P110" s="92" t="str">
        <f>IF(Table4[[#This Row],[Segment]]="","",IF(C110&gt;C111,"",IF(C111="",0.55,(0.55*(1-D111/D110)))))</f>
        <v/>
      </c>
      <c r="Q11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0" s="92" t="str">
        <f>IF(Table4[[#This Row],[Segment]]="","",IF(Table4[[#This Row],[Kexpansion]]="","0",((Table4[[#This Row],[Velocity (m/s)]]^2)/2)*Table4[[#This Row],[Kexpansion]]))</f>
        <v/>
      </c>
      <c r="S110" s="92" t="str">
        <f>IF(Table4[[#This Row],[Segment]]="","",IF(Table4[[#This Row],[Kcontraction]]="","0",((Table4[[#This Row],[Velocity (m/s)]]^2)/2)*Table4[[#This Row],[Kcontraction]]))</f>
        <v/>
      </c>
      <c r="T110" s="89" t="str">
        <f>IF(Table4[[#This Row],[Segment]]="","",SUMIF($Y$7:$Y$2000,Table4[[#This Row],[Segment]],$AD$7:$AD$2000))</f>
        <v/>
      </c>
      <c r="U110" s="95" t="str">
        <f>IF(Table4[[#This Row],[Segment]]="","",Table4[[#This Row],[Hfriction (J/kg)]]+Table4[[#This Row],[Hexpansions (J/kg)]]+Table4[[#This Row],[Hcontractions (J/kg)]]+Table4[[#This Row],[Hf (J/kg)]])</f>
        <v/>
      </c>
      <c r="V110" s="95" t="str">
        <f>IF(Table4[[#This Row],[Segment]]="","",Table4[[#This Row],[Total Friction Loss (J/kg)]]*Table3[Density (kg/m3)])</f>
        <v/>
      </c>
      <c r="W110" s="95" t="str">
        <f>IF(Table4[[#This Row],[Segment]]="","",Table4[[#This Row],[Total Pressure Drop (Pa)]]/1000)</f>
        <v/>
      </c>
      <c r="Y110" s="82" t="str">
        <f>IF('Set Up'!D333="","",'Set Up'!D333)</f>
        <v/>
      </c>
      <c r="Z110" s="82" t="str">
        <f>IF('Set Up'!E333="","",'Set Up'!E333)</f>
        <v/>
      </c>
      <c r="AA110" s="82" t="str">
        <f>IF('Set Up'!F333="","",'Set Up'!F333)</f>
        <v/>
      </c>
      <c r="AB110" s="82" t="str">
        <f>IF('Set Up'!G333="","",'Set Up'!G333)</f>
        <v/>
      </c>
      <c r="AC110" s="82" t="str">
        <f t="array" ref="AC110">IF(Y110="","",INDEX(Data!$G$4:$G$51,MATCH(Table7[[#This Row],[Fitting]]&amp;Table7[[#This Row],[Fitting Subtype]],Data!$E$4:$E$51&amp;Data!$F$4:$F$51,0)))</f>
        <v/>
      </c>
      <c r="AD110" s="89" t="str">
        <f>IF(Table7[[#This Row],[Segment]]="","",Table7[[#This Row],[Quantity]]*Table7[[#This Row],[Kf]]*(((INDEX(Table4[Velocity (m/s)],MATCH(Table7[[#This Row],[Segment]],Table4[Segment],0)))^2)/2))</f>
        <v/>
      </c>
      <c r="AF110" s="82" t="str">
        <f>Table4[[#This Row],[Segment]]</f>
        <v/>
      </c>
      <c r="AG110" s="75"/>
      <c r="AH110" s="82" t="str">
        <f>IF(Table5[[#This Row],[Segment]]="","",AG110-Table4[[#This Row],[Total Pressure Drop (kPa)]])</f>
        <v/>
      </c>
    </row>
    <row r="111" spans="1:34" x14ac:dyDescent="0.25">
      <c r="A111" s="95" t="str">
        <f>IF('Set Up'!A108="","",'Set Up'!A108)</f>
        <v/>
      </c>
      <c r="B111" s="75" t="s">
        <v>81</v>
      </c>
      <c r="C111" s="85"/>
      <c r="D111" s="86" t="str">
        <f>IF(Table4[[#This Row],[Diameter (in)]]="","",(((CONVERT(Table4[[#This Row],[Diameter (in)]],"in","m"))/2)^2)*PI())</f>
        <v/>
      </c>
      <c r="E111" s="87" t="str">
        <f>IF(Table4[[#This Row],[Area (m2)]]="","",$D$4/Table4[[#This Row],[Area (m2)]])</f>
        <v/>
      </c>
      <c r="F111" s="85">
        <f t="shared" si="1"/>
        <v>4.6951999999999998</v>
      </c>
      <c r="G111" s="88" t="str">
        <f>IF(Table4[[#This Row],[Segment]]="","",(CONVERT(Table4[[#This Row],[Diameter (in)]],"in","m")*$B$4*Table4[[#This Row],[Velocity (m/s)]])/$C$4)</f>
        <v/>
      </c>
      <c r="H111" s="96" t="str">
        <f>IF(Table4[[#This Row],[Segment]]="","",IF(Table4[[#This Row],[Teynold''s Number]]&gt;4000,"TURBULENT","LAMINAR"))</f>
        <v/>
      </c>
      <c r="I111" s="86" t="str">
        <f>IF(Table4[[#This Row],[Segment]]="","",INDEX(Data!C108:C122,MATCH(Table4[Material],Data!B108:B122,0)))</f>
        <v/>
      </c>
      <c r="J111" s="89" t="str">
        <f>IF(Table4[[#This Row],[ε (m)]]="","",Table4[[#This Row],[ε (m)]]/(CONVERT(Table4[[#This Row],[Diameter (in)]],"in","m")))</f>
        <v/>
      </c>
      <c r="K111" s="96" t="str">
        <f>IF(Table4[[#This Row],[Regime]]="LAMINAR",16/Table4[[#This Row],[Teynold''s Number]],"-")</f>
        <v>-</v>
      </c>
      <c r="L111" s="86"/>
      <c r="M111" s="97" t="str">
        <f>IF(Table4[[#This Row],[Regime]]="TURBULENT",(((-4*LOG10(Table4[[#This Row],[ε/D]]/3.7+1.256/(Table4[[#This Row],[Teynold''s Number]]*SQRT(Table4[[#This Row],[f turbulent (guess)]]))))^-1)^2),"")</f>
        <v/>
      </c>
      <c r="N111" s="91" t="str">
        <f>IF(Table4[[#This Row],[f turbulent]]="","",Table4[[#This Row],[f turbulent (guess)]]-Table4[[#This Row],[f turbulent]])</f>
        <v/>
      </c>
      <c r="O111" s="87">
        <f>IF(Table4[[#This Row],[Segment]]="",0,IF(C112="",0,IF(C112&lt;=Table4[[#This Row],[Diameter (in)]],0,1-(D111/D112))))</f>
        <v>0</v>
      </c>
      <c r="P111" s="92" t="str">
        <f>IF(Table4[[#This Row],[Segment]]="","",IF(C111&gt;C112,"",IF(C112="",0.55,(0.55*(1-D112/D111)))))</f>
        <v/>
      </c>
      <c r="Q11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1" s="92" t="str">
        <f>IF(Table4[[#This Row],[Segment]]="","",IF(Table4[[#This Row],[Kexpansion]]="","0",((Table4[[#This Row],[Velocity (m/s)]]^2)/2)*Table4[[#This Row],[Kexpansion]]))</f>
        <v/>
      </c>
      <c r="S111" s="92" t="str">
        <f>IF(Table4[[#This Row],[Segment]]="","",IF(Table4[[#This Row],[Kcontraction]]="","0",((Table4[[#This Row],[Velocity (m/s)]]^2)/2)*Table4[[#This Row],[Kcontraction]]))</f>
        <v/>
      </c>
      <c r="T111" s="89" t="str">
        <f>IF(Table4[[#This Row],[Segment]]="","",SUMIF($Y$7:$Y$2000,Table4[[#This Row],[Segment]],$AD$7:$AD$2000))</f>
        <v/>
      </c>
      <c r="U111" s="95" t="str">
        <f>IF(Table4[[#This Row],[Segment]]="","",Table4[[#This Row],[Hfriction (J/kg)]]+Table4[[#This Row],[Hexpansions (J/kg)]]+Table4[[#This Row],[Hcontractions (J/kg)]]+Table4[[#This Row],[Hf (J/kg)]])</f>
        <v/>
      </c>
      <c r="V111" s="95" t="str">
        <f>IF(Table4[[#This Row],[Segment]]="","",Table4[[#This Row],[Total Friction Loss (J/kg)]]*Table3[Density (kg/m3)])</f>
        <v/>
      </c>
      <c r="W111" s="95" t="str">
        <f>IF(Table4[[#This Row],[Segment]]="","",Table4[[#This Row],[Total Pressure Drop (Pa)]]/1000)</f>
        <v/>
      </c>
      <c r="Y111" s="82" t="str">
        <f>IF('Set Up'!D334="","",'Set Up'!D334)</f>
        <v/>
      </c>
      <c r="Z111" s="82" t="str">
        <f>IF('Set Up'!E334="","",'Set Up'!E334)</f>
        <v/>
      </c>
      <c r="AA111" s="82" t="str">
        <f>IF('Set Up'!F334="","",'Set Up'!F334)</f>
        <v/>
      </c>
      <c r="AB111" s="82" t="str">
        <f>IF('Set Up'!G334="","",'Set Up'!G334)</f>
        <v/>
      </c>
      <c r="AC111" s="82" t="str">
        <f t="array" ref="AC111">IF(Y111="","",INDEX(Data!$G$4:$G$51,MATCH(Table7[[#This Row],[Fitting]]&amp;Table7[[#This Row],[Fitting Subtype]],Data!$E$4:$E$51&amp;Data!$F$4:$F$51,0)))</f>
        <v/>
      </c>
      <c r="AD111" s="89" t="str">
        <f>IF(Table7[[#This Row],[Segment]]="","",Table7[[#This Row],[Quantity]]*Table7[[#This Row],[Kf]]*(((INDEX(Table4[Velocity (m/s)],MATCH(Table7[[#This Row],[Segment]],Table4[Segment],0)))^2)/2))</f>
        <v/>
      </c>
      <c r="AF111" s="82" t="str">
        <f>Table4[[#This Row],[Segment]]</f>
        <v/>
      </c>
      <c r="AG111" s="75"/>
      <c r="AH111" s="82" t="str">
        <f>IF(Table5[[#This Row],[Segment]]="","",AG111-Table4[[#This Row],[Total Pressure Drop (kPa)]])</f>
        <v/>
      </c>
    </row>
    <row r="112" spans="1:34" x14ac:dyDescent="0.25">
      <c r="A112" s="95" t="str">
        <f>IF('Set Up'!A109="","",'Set Up'!A109)</f>
        <v/>
      </c>
      <c r="B112" s="75" t="s">
        <v>81</v>
      </c>
      <c r="C112" s="85"/>
      <c r="D112" s="86" t="str">
        <f>IF(Table4[[#This Row],[Diameter (in)]]="","",(((CONVERT(Table4[[#This Row],[Diameter (in)]],"in","m"))/2)^2)*PI())</f>
        <v/>
      </c>
      <c r="E112" s="87" t="str">
        <f>IF(Table4[[#This Row],[Area (m2)]]="","",$D$4/Table4[[#This Row],[Area (m2)]])</f>
        <v/>
      </c>
      <c r="F112" s="85">
        <f t="shared" si="1"/>
        <v>4.6951999999999998</v>
      </c>
      <c r="G112" s="88" t="str">
        <f>IF(Table4[[#This Row],[Segment]]="","",(CONVERT(Table4[[#This Row],[Diameter (in)]],"in","m")*$B$4*Table4[[#This Row],[Velocity (m/s)]])/$C$4)</f>
        <v/>
      </c>
      <c r="H112" s="96" t="str">
        <f>IF(Table4[[#This Row],[Segment]]="","",IF(Table4[[#This Row],[Teynold''s Number]]&gt;4000,"TURBULENT","LAMINAR"))</f>
        <v/>
      </c>
      <c r="I112" s="86" t="str">
        <f>IF(Table4[[#This Row],[Segment]]="","",INDEX(Data!C109:C123,MATCH(Table4[Material],Data!B109:B123,0)))</f>
        <v/>
      </c>
      <c r="J112" s="89" t="str">
        <f>IF(Table4[[#This Row],[ε (m)]]="","",Table4[[#This Row],[ε (m)]]/(CONVERT(Table4[[#This Row],[Diameter (in)]],"in","m")))</f>
        <v/>
      </c>
      <c r="K112" s="96" t="str">
        <f>IF(Table4[[#This Row],[Regime]]="LAMINAR",16/Table4[[#This Row],[Teynold''s Number]],"-")</f>
        <v>-</v>
      </c>
      <c r="L112" s="86"/>
      <c r="M112" s="97" t="str">
        <f>IF(Table4[[#This Row],[Regime]]="TURBULENT",(((-4*LOG10(Table4[[#This Row],[ε/D]]/3.7+1.256/(Table4[[#This Row],[Teynold''s Number]]*SQRT(Table4[[#This Row],[f turbulent (guess)]]))))^-1)^2),"")</f>
        <v/>
      </c>
      <c r="N112" s="91" t="str">
        <f>IF(Table4[[#This Row],[f turbulent]]="","",Table4[[#This Row],[f turbulent (guess)]]-Table4[[#This Row],[f turbulent]])</f>
        <v/>
      </c>
      <c r="O112" s="87">
        <f>IF(Table4[[#This Row],[Segment]]="",0,IF(C113="",0,IF(C113&lt;=Table4[[#This Row],[Diameter (in)]],0,1-(D112/D113))))</f>
        <v>0</v>
      </c>
      <c r="P112" s="92" t="str">
        <f>IF(Table4[[#This Row],[Segment]]="","",IF(C112&gt;C113,"",IF(C113="",0.55,(0.55*(1-D113/D112)))))</f>
        <v/>
      </c>
      <c r="Q11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2" s="92" t="str">
        <f>IF(Table4[[#This Row],[Segment]]="","",IF(Table4[[#This Row],[Kexpansion]]="","0",((Table4[[#This Row],[Velocity (m/s)]]^2)/2)*Table4[[#This Row],[Kexpansion]]))</f>
        <v/>
      </c>
      <c r="S112" s="92" t="str">
        <f>IF(Table4[[#This Row],[Segment]]="","",IF(Table4[[#This Row],[Kcontraction]]="","0",((Table4[[#This Row],[Velocity (m/s)]]^2)/2)*Table4[[#This Row],[Kcontraction]]))</f>
        <v/>
      </c>
      <c r="T112" s="89" t="str">
        <f>IF(Table4[[#This Row],[Segment]]="","",SUMIF($Y$7:$Y$2000,Table4[[#This Row],[Segment]],$AD$7:$AD$2000))</f>
        <v/>
      </c>
      <c r="U112" s="95" t="str">
        <f>IF(Table4[[#This Row],[Segment]]="","",Table4[[#This Row],[Hfriction (J/kg)]]+Table4[[#This Row],[Hexpansions (J/kg)]]+Table4[[#This Row],[Hcontractions (J/kg)]]+Table4[[#This Row],[Hf (J/kg)]])</f>
        <v/>
      </c>
      <c r="V112" s="95" t="str">
        <f>IF(Table4[[#This Row],[Segment]]="","",Table4[[#This Row],[Total Friction Loss (J/kg)]]*Table3[Density (kg/m3)])</f>
        <v/>
      </c>
      <c r="W112" s="95" t="str">
        <f>IF(Table4[[#This Row],[Segment]]="","",Table4[[#This Row],[Total Pressure Drop (Pa)]]/1000)</f>
        <v/>
      </c>
      <c r="Y112" s="82" t="str">
        <f>IF('Set Up'!D335="","",'Set Up'!D335)</f>
        <v/>
      </c>
      <c r="Z112" s="82" t="str">
        <f>IF('Set Up'!E335="","",'Set Up'!E335)</f>
        <v/>
      </c>
      <c r="AA112" s="82" t="str">
        <f>IF('Set Up'!F335="","",'Set Up'!F335)</f>
        <v/>
      </c>
      <c r="AB112" s="82" t="str">
        <f>IF('Set Up'!G335="","",'Set Up'!G335)</f>
        <v/>
      </c>
      <c r="AC112" s="82" t="str">
        <f t="array" ref="AC112">IF(Y112="","",INDEX(Data!$G$4:$G$51,MATCH(Table7[[#This Row],[Fitting]]&amp;Table7[[#This Row],[Fitting Subtype]],Data!$E$4:$E$51&amp;Data!$F$4:$F$51,0)))</f>
        <v/>
      </c>
      <c r="AD112" s="89" t="str">
        <f>IF(Table7[[#This Row],[Segment]]="","",Table7[[#This Row],[Quantity]]*Table7[[#This Row],[Kf]]*(((INDEX(Table4[Velocity (m/s)],MATCH(Table7[[#This Row],[Segment]],Table4[Segment],0)))^2)/2))</f>
        <v/>
      </c>
      <c r="AF112" s="82" t="str">
        <f>Table4[[#This Row],[Segment]]</f>
        <v/>
      </c>
      <c r="AG112" s="75"/>
      <c r="AH112" s="82" t="str">
        <f>IF(Table5[[#This Row],[Segment]]="","",AG112-Table4[[#This Row],[Total Pressure Drop (kPa)]])</f>
        <v/>
      </c>
    </row>
    <row r="113" spans="1:34" x14ac:dyDescent="0.25">
      <c r="A113" s="95" t="str">
        <f>IF('Set Up'!A110="","",'Set Up'!A110)</f>
        <v/>
      </c>
      <c r="B113" s="75" t="s">
        <v>81</v>
      </c>
      <c r="C113" s="85"/>
      <c r="D113" s="86" t="str">
        <f>IF(Table4[[#This Row],[Diameter (in)]]="","",(((CONVERT(Table4[[#This Row],[Diameter (in)]],"in","m"))/2)^2)*PI())</f>
        <v/>
      </c>
      <c r="E113" s="87" t="str">
        <f>IF(Table4[[#This Row],[Area (m2)]]="","",$D$4/Table4[[#This Row],[Area (m2)]])</f>
        <v/>
      </c>
      <c r="F113" s="85">
        <f t="shared" si="1"/>
        <v>4.6951999999999998</v>
      </c>
      <c r="G113" s="88" t="str">
        <f>IF(Table4[[#This Row],[Segment]]="","",(CONVERT(Table4[[#This Row],[Diameter (in)]],"in","m")*$B$4*Table4[[#This Row],[Velocity (m/s)]])/$C$4)</f>
        <v/>
      </c>
      <c r="H113" s="96" t="str">
        <f>IF(Table4[[#This Row],[Segment]]="","",IF(Table4[[#This Row],[Teynold''s Number]]&gt;4000,"TURBULENT","LAMINAR"))</f>
        <v/>
      </c>
      <c r="I113" s="86" t="str">
        <f>IF(Table4[[#This Row],[Segment]]="","",INDEX(Data!C110:C124,MATCH(Table4[Material],Data!B110:B124,0)))</f>
        <v/>
      </c>
      <c r="J113" s="89" t="str">
        <f>IF(Table4[[#This Row],[ε (m)]]="","",Table4[[#This Row],[ε (m)]]/(CONVERT(Table4[[#This Row],[Diameter (in)]],"in","m")))</f>
        <v/>
      </c>
      <c r="K113" s="96" t="str">
        <f>IF(Table4[[#This Row],[Regime]]="LAMINAR",16/Table4[[#This Row],[Teynold''s Number]],"-")</f>
        <v>-</v>
      </c>
      <c r="L113" s="86"/>
      <c r="M113" s="97" t="str">
        <f>IF(Table4[[#This Row],[Regime]]="TURBULENT",(((-4*LOG10(Table4[[#This Row],[ε/D]]/3.7+1.256/(Table4[[#This Row],[Teynold''s Number]]*SQRT(Table4[[#This Row],[f turbulent (guess)]]))))^-1)^2),"")</f>
        <v/>
      </c>
      <c r="N113" s="91" t="str">
        <f>IF(Table4[[#This Row],[f turbulent]]="","",Table4[[#This Row],[f turbulent (guess)]]-Table4[[#This Row],[f turbulent]])</f>
        <v/>
      </c>
      <c r="O113" s="87">
        <f>IF(Table4[[#This Row],[Segment]]="",0,IF(C114="",0,IF(C114&lt;=Table4[[#This Row],[Diameter (in)]],0,1-(D113/D114))))</f>
        <v>0</v>
      </c>
      <c r="P113" s="92" t="str">
        <f>IF(Table4[[#This Row],[Segment]]="","",IF(C113&gt;C114,"",IF(C114="",0.55,(0.55*(1-D114/D113)))))</f>
        <v/>
      </c>
      <c r="Q11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3" s="92" t="str">
        <f>IF(Table4[[#This Row],[Segment]]="","",IF(Table4[[#This Row],[Kexpansion]]="","0",((Table4[[#This Row],[Velocity (m/s)]]^2)/2)*Table4[[#This Row],[Kexpansion]]))</f>
        <v/>
      </c>
      <c r="S113" s="92" t="str">
        <f>IF(Table4[[#This Row],[Segment]]="","",IF(Table4[[#This Row],[Kcontraction]]="","0",((Table4[[#This Row],[Velocity (m/s)]]^2)/2)*Table4[[#This Row],[Kcontraction]]))</f>
        <v/>
      </c>
      <c r="T113" s="89" t="str">
        <f>IF(Table4[[#This Row],[Segment]]="","",SUMIF($Y$7:$Y$2000,Table4[[#This Row],[Segment]],$AD$7:$AD$2000))</f>
        <v/>
      </c>
      <c r="U113" s="95" t="str">
        <f>IF(Table4[[#This Row],[Segment]]="","",Table4[[#This Row],[Hfriction (J/kg)]]+Table4[[#This Row],[Hexpansions (J/kg)]]+Table4[[#This Row],[Hcontractions (J/kg)]]+Table4[[#This Row],[Hf (J/kg)]])</f>
        <v/>
      </c>
      <c r="V113" s="95" t="str">
        <f>IF(Table4[[#This Row],[Segment]]="","",Table4[[#This Row],[Total Friction Loss (J/kg)]]*Table3[Density (kg/m3)])</f>
        <v/>
      </c>
      <c r="W113" s="95" t="str">
        <f>IF(Table4[[#This Row],[Segment]]="","",Table4[[#This Row],[Total Pressure Drop (Pa)]]/1000)</f>
        <v/>
      </c>
      <c r="Y113" s="82" t="str">
        <f>IF('Set Up'!D336="","",'Set Up'!D336)</f>
        <v/>
      </c>
      <c r="Z113" s="82" t="str">
        <f>IF('Set Up'!E336="","",'Set Up'!E336)</f>
        <v/>
      </c>
      <c r="AA113" s="82" t="str">
        <f>IF('Set Up'!F336="","",'Set Up'!F336)</f>
        <v/>
      </c>
      <c r="AB113" s="82" t="str">
        <f>IF('Set Up'!G336="","",'Set Up'!G336)</f>
        <v/>
      </c>
      <c r="AC113" s="82" t="str">
        <f t="array" ref="AC113">IF(Y113="","",INDEX(Data!$G$4:$G$51,MATCH(Table7[[#This Row],[Fitting]]&amp;Table7[[#This Row],[Fitting Subtype]],Data!$E$4:$E$51&amp;Data!$F$4:$F$51,0)))</f>
        <v/>
      </c>
      <c r="AD113" s="89" t="str">
        <f>IF(Table7[[#This Row],[Segment]]="","",Table7[[#This Row],[Quantity]]*Table7[[#This Row],[Kf]]*(((INDEX(Table4[Velocity (m/s)],MATCH(Table7[[#This Row],[Segment]],Table4[Segment],0)))^2)/2))</f>
        <v/>
      </c>
      <c r="AF113" s="82" t="str">
        <f>Table4[[#This Row],[Segment]]</f>
        <v/>
      </c>
      <c r="AG113" s="75"/>
      <c r="AH113" s="82" t="str">
        <f>IF(Table5[[#This Row],[Segment]]="","",AG113-Table4[[#This Row],[Total Pressure Drop (kPa)]])</f>
        <v/>
      </c>
    </row>
    <row r="114" spans="1:34" x14ac:dyDescent="0.25">
      <c r="A114" s="95" t="str">
        <f>IF('Set Up'!A111="","",'Set Up'!A111)</f>
        <v/>
      </c>
      <c r="B114" s="75" t="s">
        <v>81</v>
      </c>
      <c r="C114" s="85"/>
      <c r="D114" s="86" t="str">
        <f>IF(Table4[[#This Row],[Diameter (in)]]="","",(((CONVERT(Table4[[#This Row],[Diameter (in)]],"in","m"))/2)^2)*PI())</f>
        <v/>
      </c>
      <c r="E114" s="87" t="str">
        <f>IF(Table4[[#This Row],[Area (m2)]]="","",$D$4/Table4[[#This Row],[Area (m2)]])</f>
        <v/>
      </c>
      <c r="F114" s="85">
        <f t="shared" si="1"/>
        <v>4.6951999999999998</v>
      </c>
      <c r="G114" s="88" t="str">
        <f>IF(Table4[[#This Row],[Segment]]="","",(CONVERT(Table4[[#This Row],[Diameter (in)]],"in","m")*$B$4*Table4[[#This Row],[Velocity (m/s)]])/$C$4)</f>
        <v/>
      </c>
      <c r="H114" s="96" t="str">
        <f>IF(Table4[[#This Row],[Segment]]="","",IF(Table4[[#This Row],[Teynold''s Number]]&gt;4000,"TURBULENT","LAMINAR"))</f>
        <v/>
      </c>
      <c r="I114" s="86" t="str">
        <f>IF(Table4[[#This Row],[Segment]]="","",INDEX(Data!C111:C125,MATCH(Table4[Material],Data!B111:B125,0)))</f>
        <v/>
      </c>
      <c r="J114" s="89" t="str">
        <f>IF(Table4[[#This Row],[ε (m)]]="","",Table4[[#This Row],[ε (m)]]/(CONVERT(Table4[[#This Row],[Diameter (in)]],"in","m")))</f>
        <v/>
      </c>
      <c r="K114" s="96" t="str">
        <f>IF(Table4[[#This Row],[Regime]]="LAMINAR",16/Table4[[#This Row],[Teynold''s Number]],"-")</f>
        <v>-</v>
      </c>
      <c r="L114" s="86"/>
      <c r="M114" s="97" t="str">
        <f>IF(Table4[[#This Row],[Regime]]="TURBULENT",(((-4*LOG10(Table4[[#This Row],[ε/D]]/3.7+1.256/(Table4[[#This Row],[Teynold''s Number]]*SQRT(Table4[[#This Row],[f turbulent (guess)]]))))^-1)^2),"")</f>
        <v/>
      </c>
      <c r="N114" s="91" t="str">
        <f>IF(Table4[[#This Row],[f turbulent]]="","",Table4[[#This Row],[f turbulent (guess)]]-Table4[[#This Row],[f turbulent]])</f>
        <v/>
      </c>
      <c r="O114" s="87">
        <f>IF(Table4[[#This Row],[Segment]]="",0,IF(C115="",0,IF(C115&lt;=Table4[[#This Row],[Diameter (in)]],0,1-(D114/D115))))</f>
        <v>0</v>
      </c>
      <c r="P114" s="92" t="str">
        <f>IF(Table4[[#This Row],[Segment]]="","",IF(C114&gt;C115,"",IF(C115="",0.55,(0.55*(1-D115/D114)))))</f>
        <v/>
      </c>
      <c r="Q11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4" s="92" t="str">
        <f>IF(Table4[[#This Row],[Segment]]="","",IF(Table4[[#This Row],[Kexpansion]]="","0",((Table4[[#This Row],[Velocity (m/s)]]^2)/2)*Table4[[#This Row],[Kexpansion]]))</f>
        <v/>
      </c>
      <c r="S114" s="92" t="str">
        <f>IF(Table4[[#This Row],[Segment]]="","",IF(Table4[[#This Row],[Kcontraction]]="","0",((Table4[[#This Row],[Velocity (m/s)]]^2)/2)*Table4[[#This Row],[Kcontraction]]))</f>
        <v/>
      </c>
      <c r="T114" s="89" t="str">
        <f>IF(Table4[[#This Row],[Segment]]="","",SUMIF($Y$7:$Y$2000,Table4[[#This Row],[Segment]],$AD$7:$AD$2000))</f>
        <v/>
      </c>
      <c r="U114" s="95" t="str">
        <f>IF(Table4[[#This Row],[Segment]]="","",Table4[[#This Row],[Hfriction (J/kg)]]+Table4[[#This Row],[Hexpansions (J/kg)]]+Table4[[#This Row],[Hcontractions (J/kg)]]+Table4[[#This Row],[Hf (J/kg)]])</f>
        <v/>
      </c>
      <c r="V114" s="95" t="str">
        <f>IF(Table4[[#This Row],[Segment]]="","",Table4[[#This Row],[Total Friction Loss (J/kg)]]*Table3[Density (kg/m3)])</f>
        <v/>
      </c>
      <c r="W114" s="95" t="str">
        <f>IF(Table4[[#This Row],[Segment]]="","",Table4[[#This Row],[Total Pressure Drop (Pa)]]/1000)</f>
        <v/>
      </c>
      <c r="Y114" s="82" t="str">
        <f>IF('Set Up'!D337="","",'Set Up'!D337)</f>
        <v/>
      </c>
      <c r="Z114" s="82" t="str">
        <f>IF('Set Up'!E337="","",'Set Up'!E337)</f>
        <v/>
      </c>
      <c r="AA114" s="82" t="str">
        <f>IF('Set Up'!F337="","",'Set Up'!F337)</f>
        <v/>
      </c>
      <c r="AB114" s="82" t="str">
        <f>IF('Set Up'!G337="","",'Set Up'!G337)</f>
        <v/>
      </c>
      <c r="AC114" s="82" t="str">
        <f t="array" ref="AC114">IF(Y114="","",INDEX(Data!$G$4:$G$51,MATCH(Table7[[#This Row],[Fitting]]&amp;Table7[[#This Row],[Fitting Subtype]],Data!$E$4:$E$51&amp;Data!$F$4:$F$51,0)))</f>
        <v/>
      </c>
      <c r="AD114" s="89" t="str">
        <f>IF(Table7[[#This Row],[Segment]]="","",Table7[[#This Row],[Quantity]]*Table7[[#This Row],[Kf]]*(((INDEX(Table4[Velocity (m/s)],MATCH(Table7[[#This Row],[Segment]],Table4[Segment],0)))^2)/2))</f>
        <v/>
      </c>
      <c r="AF114" s="82" t="str">
        <f>Table4[[#This Row],[Segment]]</f>
        <v/>
      </c>
      <c r="AG114" s="75"/>
      <c r="AH114" s="82" t="str">
        <f>IF(Table5[[#This Row],[Segment]]="","",AG114-Table4[[#This Row],[Total Pressure Drop (kPa)]])</f>
        <v/>
      </c>
    </row>
    <row r="115" spans="1:34" x14ac:dyDescent="0.25">
      <c r="A115" s="95" t="str">
        <f>IF('Set Up'!A112="","",'Set Up'!A112)</f>
        <v/>
      </c>
      <c r="B115" s="75" t="s">
        <v>81</v>
      </c>
      <c r="C115" s="85"/>
      <c r="D115" s="86" t="str">
        <f>IF(Table4[[#This Row],[Diameter (in)]]="","",(((CONVERT(Table4[[#This Row],[Diameter (in)]],"in","m"))/2)^2)*PI())</f>
        <v/>
      </c>
      <c r="E115" s="87" t="str">
        <f>IF(Table4[[#This Row],[Area (m2)]]="","",$D$4/Table4[[#This Row],[Area (m2)]])</f>
        <v/>
      </c>
      <c r="F115" s="85">
        <f t="shared" si="1"/>
        <v>4.6951999999999998</v>
      </c>
      <c r="G115" s="88" t="str">
        <f>IF(Table4[[#This Row],[Segment]]="","",(CONVERT(Table4[[#This Row],[Diameter (in)]],"in","m")*$B$4*Table4[[#This Row],[Velocity (m/s)]])/$C$4)</f>
        <v/>
      </c>
      <c r="H115" s="96" t="str">
        <f>IF(Table4[[#This Row],[Segment]]="","",IF(Table4[[#This Row],[Teynold''s Number]]&gt;4000,"TURBULENT","LAMINAR"))</f>
        <v/>
      </c>
      <c r="I115" s="86" t="str">
        <f>IF(Table4[[#This Row],[Segment]]="","",INDEX(Data!C112:C126,MATCH(Table4[Material],Data!B112:B126,0)))</f>
        <v/>
      </c>
      <c r="J115" s="89" t="str">
        <f>IF(Table4[[#This Row],[ε (m)]]="","",Table4[[#This Row],[ε (m)]]/(CONVERT(Table4[[#This Row],[Diameter (in)]],"in","m")))</f>
        <v/>
      </c>
      <c r="K115" s="96" t="str">
        <f>IF(Table4[[#This Row],[Regime]]="LAMINAR",16/Table4[[#This Row],[Teynold''s Number]],"-")</f>
        <v>-</v>
      </c>
      <c r="L115" s="86"/>
      <c r="M115" s="97" t="str">
        <f>IF(Table4[[#This Row],[Regime]]="TURBULENT",(((-4*LOG10(Table4[[#This Row],[ε/D]]/3.7+1.256/(Table4[[#This Row],[Teynold''s Number]]*SQRT(Table4[[#This Row],[f turbulent (guess)]]))))^-1)^2),"")</f>
        <v/>
      </c>
      <c r="N115" s="91" t="str">
        <f>IF(Table4[[#This Row],[f turbulent]]="","",Table4[[#This Row],[f turbulent (guess)]]-Table4[[#This Row],[f turbulent]])</f>
        <v/>
      </c>
      <c r="O115" s="87">
        <f>IF(Table4[[#This Row],[Segment]]="",0,IF(C116="",0,IF(C116&lt;=Table4[[#This Row],[Diameter (in)]],0,1-(D115/D116))))</f>
        <v>0</v>
      </c>
      <c r="P115" s="92" t="str">
        <f>IF(Table4[[#This Row],[Segment]]="","",IF(C115&gt;C116,"",IF(C116="",0.55,(0.55*(1-D116/D115)))))</f>
        <v/>
      </c>
      <c r="Q11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5" s="92" t="str">
        <f>IF(Table4[[#This Row],[Segment]]="","",IF(Table4[[#This Row],[Kexpansion]]="","0",((Table4[[#This Row],[Velocity (m/s)]]^2)/2)*Table4[[#This Row],[Kexpansion]]))</f>
        <v/>
      </c>
      <c r="S115" s="92" t="str">
        <f>IF(Table4[[#This Row],[Segment]]="","",IF(Table4[[#This Row],[Kcontraction]]="","0",((Table4[[#This Row],[Velocity (m/s)]]^2)/2)*Table4[[#This Row],[Kcontraction]]))</f>
        <v/>
      </c>
      <c r="T115" s="89" t="str">
        <f>IF(Table4[[#This Row],[Segment]]="","",SUMIF($Y$7:$Y$2000,Table4[[#This Row],[Segment]],$AD$7:$AD$2000))</f>
        <v/>
      </c>
      <c r="U115" s="95" t="str">
        <f>IF(Table4[[#This Row],[Segment]]="","",Table4[[#This Row],[Hfriction (J/kg)]]+Table4[[#This Row],[Hexpansions (J/kg)]]+Table4[[#This Row],[Hcontractions (J/kg)]]+Table4[[#This Row],[Hf (J/kg)]])</f>
        <v/>
      </c>
      <c r="V115" s="95" t="str">
        <f>IF(Table4[[#This Row],[Segment]]="","",Table4[[#This Row],[Total Friction Loss (J/kg)]]*Table3[Density (kg/m3)])</f>
        <v/>
      </c>
      <c r="W115" s="95" t="str">
        <f>IF(Table4[[#This Row],[Segment]]="","",Table4[[#This Row],[Total Pressure Drop (Pa)]]/1000)</f>
        <v/>
      </c>
      <c r="Y115" s="82" t="str">
        <f>IF('Set Up'!D338="","",'Set Up'!D338)</f>
        <v/>
      </c>
      <c r="Z115" s="82" t="str">
        <f>IF('Set Up'!E338="","",'Set Up'!E338)</f>
        <v/>
      </c>
      <c r="AA115" s="82" t="str">
        <f>IF('Set Up'!F338="","",'Set Up'!F338)</f>
        <v/>
      </c>
      <c r="AB115" s="82" t="str">
        <f>IF('Set Up'!G338="","",'Set Up'!G338)</f>
        <v/>
      </c>
      <c r="AC115" s="82" t="str">
        <f t="array" ref="AC115">IF(Y115="","",INDEX(Data!$G$4:$G$51,MATCH(Table7[[#This Row],[Fitting]]&amp;Table7[[#This Row],[Fitting Subtype]],Data!$E$4:$E$51&amp;Data!$F$4:$F$51,0)))</f>
        <v/>
      </c>
      <c r="AD115" s="89" t="str">
        <f>IF(Table7[[#This Row],[Segment]]="","",Table7[[#This Row],[Quantity]]*Table7[[#This Row],[Kf]]*(((INDEX(Table4[Velocity (m/s)],MATCH(Table7[[#This Row],[Segment]],Table4[Segment],0)))^2)/2))</f>
        <v/>
      </c>
      <c r="AF115" s="82" t="str">
        <f>Table4[[#This Row],[Segment]]</f>
        <v/>
      </c>
      <c r="AG115" s="75"/>
      <c r="AH115" s="82" t="str">
        <f>IF(Table5[[#This Row],[Segment]]="","",AG115-Table4[[#This Row],[Total Pressure Drop (kPa)]])</f>
        <v/>
      </c>
    </row>
    <row r="116" spans="1:34" x14ac:dyDescent="0.25">
      <c r="A116" s="95" t="str">
        <f>IF('Set Up'!A113="","",'Set Up'!A113)</f>
        <v/>
      </c>
      <c r="B116" s="75" t="s">
        <v>81</v>
      </c>
      <c r="C116" s="85"/>
      <c r="D116" s="86" t="str">
        <f>IF(Table4[[#This Row],[Diameter (in)]]="","",(((CONVERT(Table4[[#This Row],[Diameter (in)]],"in","m"))/2)^2)*PI())</f>
        <v/>
      </c>
      <c r="E116" s="87" t="str">
        <f>IF(Table4[[#This Row],[Area (m2)]]="","",$D$4/Table4[[#This Row],[Area (m2)]])</f>
        <v/>
      </c>
      <c r="F116" s="85">
        <f t="shared" si="1"/>
        <v>4.6951999999999998</v>
      </c>
      <c r="G116" s="88" t="str">
        <f>IF(Table4[[#This Row],[Segment]]="","",(CONVERT(Table4[[#This Row],[Diameter (in)]],"in","m")*$B$4*Table4[[#This Row],[Velocity (m/s)]])/$C$4)</f>
        <v/>
      </c>
      <c r="H116" s="96" t="str">
        <f>IF(Table4[[#This Row],[Segment]]="","",IF(Table4[[#This Row],[Teynold''s Number]]&gt;4000,"TURBULENT","LAMINAR"))</f>
        <v/>
      </c>
      <c r="I116" s="86" t="str">
        <f>IF(Table4[[#This Row],[Segment]]="","",INDEX(Data!C113:C127,MATCH(Table4[Material],Data!B113:B127,0)))</f>
        <v/>
      </c>
      <c r="J116" s="89" t="str">
        <f>IF(Table4[[#This Row],[ε (m)]]="","",Table4[[#This Row],[ε (m)]]/(CONVERT(Table4[[#This Row],[Diameter (in)]],"in","m")))</f>
        <v/>
      </c>
      <c r="K116" s="96" t="str">
        <f>IF(Table4[[#This Row],[Regime]]="LAMINAR",16/Table4[[#This Row],[Teynold''s Number]],"-")</f>
        <v>-</v>
      </c>
      <c r="L116" s="86"/>
      <c r="M116" s="97" t="str">
        <f>IF(Table4[[#This Row],[Regime]]="TURBULENT",(((-4*LOG10(Table4[[#This Row],[ε/D]]/3.7+1.256/(Table4[[#This Row],[Teynold''s Number]]*SQRT(Table4[[#This Row],[f turbulent (guess)]]))))^-1)^2),"")</f>
        <v/>
      </c>
      <c r="N116" s="91" t="str">
        <f>IF(Table4[[#This Row],[f turbulent]]="","",Table4[[#This Row],[f turbulent (guess)]]-Table4[[#This Row],[f turbulent]])</f>
        <v/>
      </c>
      <c r="O116" s="87">
        <f>IF(Table4[[#This Row],[Segment]]="",0,IF(C117="",0,IF(C117&lt;=Table4[[#This Row],[Diameter (in)]],0,1-(D116/D117))))</f>
        <v>0</v>
      </c>
      <c r="P116" s="92" t="str">
        <f>IF(Table4[[#This Row],[Segment]]="","",IF(C116&gt;C117,"",IF(C117="",0.55,(0.55*(1-D117/D116)))))</f>
        <v/>
      </c>
      <c r="Q11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6" s="92" t="str">
        <f>IF(Table4[[#This Row],[Segment]]="","",IF(Table4[[#This Row],[Kexpansion]]="","0",((Table4[[#This Row],[Velocity (m/s)]]^2)/2)*Table4[[#This Row],[Kexpansion]]))</f>
        <v/>
      </c>
      <c r="S116" s="92" t="str">
        <f>IF(Table4[[#This Row],[Segment]]="","",IF(Table4[[#This Row],[Kcontraction]]="","0",((Table4[[#This Row],[Velocity (m/s)]]^2)/2)*Table4[[#This Row],[Kcontraction]]))</f>
        <v/>
      </c>
      <c r="T116" s="89" t="str">
        <f>IF(Table4[[#This Row],[Segment]]="","",SUMIF($Y$7:$Y$2000,Table4[[#This Row],[Segment]],$AD$7:$AD$2000))</f>
        <v/>
      </c>
      <c r="U116" s="95" t="str">
        <f>IF(Table4[[#This Row],[Segment]]="","",Table4[[#This Row],[Hfriction (J/kg)]]+Table4[[#This Row],[Hexpansions (J/kg)]]+Table4[[#This Row],[Hcontractions (J/kg)]]+Table4[[#This Row],[Hf (J/kg)]])</f>
        <v/>
      </c>
      <c r="V116" s="95" t="str">
        <f>IF(Table4[[#This Row],[Segment]]="","",Table4[[#This Row],[Total Friction Loss (J/kg)]]*Table3[Density (kg/m3)])</f>
        <v/>
      </c>
      <c r="W116" s="95" t="str">
        <f>IF(Table4[[#This Row],[Segment]]="","",Table4[[#This Row],[Total Pressure Drop (Pa)]]/1000)</f>
        <v/>
      </c>
      <c r="Y116" s="82" t="str">
        <f>IF('Set Up'!D339="","",'Set Up'!D339)</f>
        <v/>
      </c>
      <c r="Z116" s="82" t="str">
        <f>IF('Set Up'!E339="","",'Set Up'!E339)</f>
        <v/>
      </c>
      <c r="AA116" s="82" t="str">
        <f>IF('Set Up'!F339="","",'Set Up'!F339)</f>
        <v/>
      </c>
      <c r="AB116" s="82" t="str">
        <f>IF('Set Up'!G339="","",'Set Up'!G339)</f>
        <v/>
      </c>
      <c r="AC116" s="82" t="str">
        <f t="array" ref="AC116">IF(Y116="","",INDEX(Data!$G$4:$G$51,MATCH(Table7[[#This Row],[Fitting]]&amp;Table7[[#This Row],[Fitting Subtype]],Data!$E$4:$E$51&amp;Data!$F$4:$F$51,0)))</f>
        <v/>
      </c>
      <c r="AD116" s="89" t="str">
        <f>IF(Table7[[#This Row],[Segment]]="","",Table7[[#This Row],[Quantity]]*Table7[[#This Row],[Kf]]*(((INDEX(Table4[Velocity (m/s)],MATCH(Table7[[#This Row],[Segment]],Table4[Segment],0)))^2)/2))</f>
        <v/>
      </c>
      <c r="AF116" s="82" t="str">
        <f>Table4[[#This Row],[Segment]]</f>
        <v/>
      </c>
      <c r="AG116" s="75"/>
      <c r="AH116" s="82" t="str">
        <f>IF(Table5[[#This Row],[Segment]]="","",AG116-Table4[[#This Row],[Total Pressure Drop (kPa)]])</f>
        <v/>
      </c>
    </row>
    <row r="117" spans="1:34" x14ac:dyDescent="0.25">
      <c r="A117" s="95" t="str">
        <f>IF('Set Up'!A114="","",'Set Up'!A114)</f>
        <v/>
      </c>
      <c r="B117" s="75" t="s">
        <v>81</v>
      </c>
      <c r="C117" s="85"/>
      <c r="D117" s="86" t="str">
        <f>IF(Table4[[#This Row],[Diameter (in)]]="","",(((CONVERT(Table4[[#This Row],[Diameter (in)]],"in","m"))/2)^2)*PI())</f>
        <v/>
      </c>
      <c r="E117" s="87" t="str">
        <f>IF(Table4[[#This Row],[Area (m2)]]="","",$D$4/Table4[[#This Row],[Area (m2)]])</f>
        <v/>
      </c>
      <c r="F117" s="85">
        <f t="shared" si="1"/>
        <v>4.6951999999999998</v>
      </c>
      <c r="G117" s="88" t="str">
        <f>IF(Table4[[#This Row],[Segment]]="","",(CONVERT(Table4[[#This Row],[Diameter (in)]],"in","m")*$B$4*Table4[[#This Row],[Velocity (m/s)]])/$C$4)</f>
        <v/>
      </c>
      <c r="H117" s="96" t="str">
        <f>IF(Table4[[#This Row],[Segment]]="","",IF(Table4[[#This Row],[Teynold''s Number]]&gt;4000,"TURBULENT","LAMINAR"))</f>
        <v/>
      </c>
      <c r="I117" s="86" t="str">
        <f>IF(Table4[[#This Row],[Segment]]="","",INDEX(Data!C114:C128,MATCH(Table4[Material],Data!B114:B128,0)))</f>
        <v/>
      </c>
      <c r="J117" s="89" t="str">
        <f>IF(Table4[[#This Row],[ε (m)]]="","",Table4[[#This Row],[ε (m)]]/(CONVERT(Table4[[#This Row],[Diameter (in)]],"in","m")))</f>
        <v/>
      </c>
      <c r="K117" s="96" t="str">
        <f>IF(Table4[[#This Row],[Regime]]="LAMINAR",16/Table4[[#This Row],[Teynold''s Number]],"-")</f>
        <v>-</v>
      </c>
      <c r="L117" s="86"/>
      <c r="M117" s="97" t="str">
        <f>IF(Table4[[#This Row],[Regime]]="TURBULENT",(((-4*LOG10(Table4[[#This Row],[ε/D]]/3.7+1.256/(Table4[[#This Row],[Teynold''s Number]]*SQRT(Table4[[#This Row],[f turbulent (guess)]]))))^-1)^2),"")</f>
        <v/>
      </c>
      <c r="N117" s="91" t="str">
        <f>IF(Table4[[#This Row],[f turbulent]]="","",Table4[[#This Row],[f turbulent (guess)]]-Table4[[#This Row],[f turbulent]])</f>
        <v/>
      </c>
      <c r="O117" s="87">
        <f>IF(Table4[[#This Row],[Segment]]="",0,IF(C118="",0,IF(C118&lt;=Table4[[#This Row],[Diameter (in)]],0,1-(D117/D118))))</f>
        <v>0</v>
      </c>
      <c r="P117" s="92" t="str">
        <f>IF(Table4[[#This Row],[Segment]]="","",IF(C117&gt;C118,"",IF(C118="",0.55,(0.55*(1-D118/D117)))))</f>
        <v/>
      </c>
      <c r="Q11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7" s="92" t="str">
        <f>IF(Table4[[#This Row],[Segment]]="","",IF(Table4[[#This Row],[Kexpansion]]="","0",((Table4[[#This Row],[Velocity (m/s)]]^2)/2)*Table4[[#This Row],[Kexpansion]]))</f>
        <v/>
      </c>
      <c r="S117" s="92" t="str">
        <f>IF(Table4[[#This Row],[Segment]]="","",IF(Table4[[#This Row],[Kcontraction]]="","0",((Table4[[#This Row],[Velocity (m/s)]]^2)/2)*Table4[[#This Row],[Kcontraction]]))</f>
        <v/>
      </c>
      <c r="T117" s="89" t="str">
        <f>IF(Table4[[#This Row],[Segment]]="","",SUMIF($Y$7:$Y$2000,Table4[[#This Row],[Segment]],$AD$7:$AD$2000))</f>
        <v/>
      </c>
      <c r="U117" s="95" t="str">
        <f>IF(Table4[[#This Row],[Segment]]="","",Table4[[#This Row],[Hfriction (J/kg)]]+Table4[[#This Row],[Hexpansions (J/kg)]]+Table4[[#This Row],[Hcontractions (J/kg)]]+Table4[[#This Row],[Hf (J/kg)]])</f>
        <v/>
      </c>
      <c r="V117" s="95" t="str">
        <f>IF(Table4[[#This Row],[Segment]]="","",Table4[[#This Row],[Total Friction Loss (J/kg)]]*Table3[Density (kg/m3)])</f>
        <v/>
      </c>
      <c r="W117" s="95" t="str">
        <f>IF(Table4[[#This Row],[Segment]]="","",Table4[[#This Row],[Total Pressure Drop (Pa)]]/1000)</f>
        <v/>
      </c>
      <c r="Y117" s="82" t="str">
        <f>IF('Set Up'!D340="","",'Set Up'!D340)</f>
        <v/>
      </c>
      <c r="Z117" s="82" t="str">
        <f>IF('Set Up'!E340="","",'Set Up'!E340)</f>
        <v/>
      </c>
      <c r="AA117" s="82" t="str">
        <f>IF('Set Up'!F340="","",'Set Up'!F340)</f>
        <v/>
      </c>
      <c r="AB117" s="82" t="str">
        <f>IF('Set Up'!G340="","",'Set Up'!G340)</f>
        <v/>
      </c>
      <c r="AC117" s="82" t="str">
        <f t="array" ref="AC117">IF(Y117="","",INDEX(Data!$G$4:$G$51,MATCH(Table7[[#This Row],[Fitting]]&amp;Table7[[#This Row],[Fitting Subtype]],Data!$E$4:$E$51&amp;Data!$F$4:$F$51,0)))</f>
        <v/>
      </c>
      <c r="AD117" s="89" t="str">
        <f>IF(Table7[[#This Row],[Segment]]="","",Table7[[#This Row],[Quantity]]*Table7[[#This Row],[Kf]]*(((INDEX(Table4[Velocity (m/s)],MATCH(Table7[[#This Row],[Segment]],Table4[Segment],0)))^2)/2))</f>
        <v/>
      </c>
      <c r="AF117" s="82" t="str">
        <f>Table4[[#This Row],[Segment]]</f>
        <v/>
      </c>
      <c r="AG117" s="75"/>
      <c r="AH117" s="82" t="str">
        <f>IF(Table5[[#This Row],[Segment]]="","",AG117-Table4[[#This Row],[Total Pressure Drop (kPa)]])</f>
        <v/>
      </c>
    </row>
    <row r="118" spans="1:34" x14ac:dyDescent="0.25">
      <c r="A118" s="95" t="str">
        <f>IF('Set Up'!A115="","",'Set Up'!A115)</f>
        <v/>
      </c>
      <c r="B118" s="75" t="s">
        <v>81</v>
      </c>
      <c r="C118" s="85"/>
      <c r="D118" s="86" t="str">
        <f>IF(Table4[[#This Row],[Diameter (in)]]="","",(((CONVERT(Table4[[#This Row],[Diameter (in)]],"in","m"))/2)^2)*PI())</f>
        <v/>
      </c>
      <c r="E118" s="87" t="str">
        <f>IF(Table4[[#This Row],[Area (m2)]]="","",$D$4/Table4[[#This Row],[Area (m2)]])</f>
        <v/>
      </c>
      <c r="F118" s="85">
        <f t="shared" si="1"/>
        <v>4.6951999999999998</v>
      </c>
      <c r="G118" s="88" t="str">
        <f>IF(Table4[[#This Row],[Segment]]="","",(CONVERT(Table4[[#This Row],[Diameter (in)]],"in","m")*$B$4*Table4[[#This Row],[Velocity (m/s)]])/$C$4)</f>
        <v/>
      </c>
      <c r="H118" s="96" t="str">
        <f>IF(Table4[[#This Row],[Segment]]="","",IF(Table4[[#This Row],[Teynold''s Number]]&gt;4000,"TURBULENT","LAMINAR"))</f>
        <v/>
      </c>
      <c r="I118" s="86" t="str">
        <f>IF(Table4[[#This Row],[Segment]]="","",INDEX(Data!C115:C129,MATCH(Table4[Material],Data!B115:B129,0)))</f>
        <v/>
      </c>
      <c r="J118" s="89" t="str">
        <f>IF(Table4[[#This Row],[ε (m)]]="","",Table4[[#This Row],[ε (m)]]/(CONVERT(Table4[[#This Row],[Diameter (in)]],"in","m")))</f>
        <v/>
      </c>
      <c r="K118" s="96" t="str">
        <f>IF(Table4[[#This Row],[Regime]]="LAMINAR",16/Table4[[#This Row],[Teynold''s Number]],"-")</f>
        <v>-</v>
      </c>
      <c r="L118" s="86"/>
      <c r="M118" s="97" t="str">
        <f>IF(Table4[[#This Row],[Regime]]="TURBULENT",(((-4*LOG10(Table4[[#This Row],[ε/D]]/3.7+1.256/(Table4[[#This Row],[Teynold''s Number]]*SQRT(Table4[[#This Row],[f turbulent (guess)]]))))^-1)^2),"")</f>
        <v/>
      </c>
      <c r="N118" s="91" t="str">
        <f>IF(Table4[[#This Row],[f turbulent]]="","",Table4[[#This Row],[f turbulent (guess)]]-Table4[[#This Row],[f turbulent]])</f>
        <v/>
      </c>
      <c r="O118" s="87">
        <f>IF(Table4[[#This Row],[Segment]]="",0,IF(C119="",0,IF(C119&lt;=Table4[[#This Row],[Diameter (in)]],0,1-(D118/D119))))</f>
        <v>0</v>
      </c>
      <c r="P118" s="92" t="str">
        <f>IF(Table4[[#This Row],[Segment]]="","",IF(C118&gt;C119,"",IF(C119="",0.55,(0.55*(1-D119/D118)))))</f>
        <v/>
      </c>
      <c r="Q11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8" s="92" t="str">
        <f>IF(Table4[[#This Row],[Segment]]="","",IF(Table4[[#This Row],[Kexpansion]]="","0",((Table4[[#This Row],[Velocity (m/s)]]^2)/2)*Table4[[#This Row],[Kexpansion]]))</f>
        <v/>
      </c>
      <c r="S118" s="92" t="str">
        <f>IF(Table4[[#This Row],[Segment]]="","",IF(Table4[[#This Row],[Kcontraction]]="","0",((Table4[[#This Row],[Velocity (m/s)]]^2)/2)*Table4[[#This Row],[Kcontraction]]))</f>
        <v/>
      </c>
      <c r="T118" s="89" t="str">
        <f>IF(Table4[[#This Row],[Segment]]="","",SUMIF($Y$7:$Y$2000,Table4[[#This Row],[Segment]],$AD$7:$AD$2000))</f>
        <v/>
      </c>
      <c r="U118" s="95" t="str">
        <f>IF(Table4[[#This Row],[Segment]]="","",Table4[[#This Row],[Hfriction (J/kg)]]+Table4[[#This Row],[Hexpansions (J/kg)]]+Table4[[#This Row],[Hcontractions (J/kg)]]+Table4[[#This Row],[Hf (J/kg)]])</f>
        <v/>
      </c>
      <c r="V118" s="95" t="str">
        <f>IF(Table4[[#This Row],[Segment]]="","",Table4[[#This Row],[Total Friction Loss (J/kg)]]*Table3[Density (kg/m3)])</f>
        <v/>
      </c>
      <c r="W118" s="95" t="str">
        <f>IF(Table4[[#This Row],[Segment]]="","",Table4[[#This Row],[Total Pressure Drop (Pa)]]/1000)</f>
        <v/>
      </c>
      <c r="Y118" s="82" t="str">
        <f>IF('Set Up'!D341="","",'Set Up'!D341)</f>
        <v/>
      </c>
      <c r="Z118" s="82" t="str">
        <f>IF('Set Up'!E341="","",'Set Up'!E341)</f>
        <v/>
      </c>
      <c r="AA118" s="82" t="str">
        <f>IF('Set Up'!F341="","",'Set Up'!F341)</f>
        <v/>
      </c>
      <c r="AB118" s="82" t="str">
        <f>IF('Set Up'!G341="","",'Set Up'!G341)</f>
        <v/>
      </c>
      <c r="AC118" s="82" t="str">
        <f t="array" ref="AC118">IF(Y118="","",INDEX(Data!$G$4:$G$51,MATCH(Table7[[#This Row],[Fitting]]&amp;Table7[[#This Row],[Fitting Subtype]],Data!$E$4:$E$51&amp;Data!$F$4:$F$51,0)))</f>
        <v/>
      </c>
      <c r="AD118" s="89" t="str">
        <f>IF(Table7[[#This Row],[Segment]]="","",Table7[[#This Row],[Quantity]]*Table7[[#This Row],[Kf]]*(((INDEX(Table4[Velocity (m/s)],MATCH(Table7[[#This Row],[Segment]],Table4[Segment],0)))^2)/2))</f>
        <v/>
      </c>
      <c r="AF118" s="82" t="str">
        <f>Table4[[#This Row],[Segment]]</f>
        <v/>
      </c>
      <c r="AG118" s="75"/>
      <c r="AH118" s="82" t="str">
        <f>IF(Table5[[#This Row],[Segment]]="","",AG118-Table4[[#This Row],[Total Pressure Drop (kPa)]])</f>
        <v/>
      </c>
    </row>
    <row r="119" spans="1:34" x14ac:dyDescent="0.25">
      <c r="A119" s="95" t="str">
        <f>IF('Set Up'!A116="","",'Set Up'!A116)</f>
        <v/>
      </c>
      <c r="B119" s="75" t="s">
        <v>81</v>
      </c>
      <c r="C119" s="85"/>
      <c r="D119" s="86" t="str">
        <f>IF(Table4[[#This Row],[Diameter (in)]]="","",(((CONVERT(Table4[[#This Row],[Diameter (in)]],"in","m"))/2)^2)*PI())</f>
        <v/>
      </c>
      <c r="E119" s="87" t="str">
        <f>IF(Table4[[#This Row],[Area (m2)]]="","",$D$4/Table4[[#This Row],[Area (m2)]])</f>
        <v/>
      </c>
      <c r="F119" s="85">
        <f t="shared" si="1"/>
        <v>4.6951999999999998</v>
      </c>
      <c r="G119" s="88" t="str">
        <f>IF(Table4[[#This Row],[Segment]]="","",(CONVERT(Table4[[#This Row],[Diameter (in)]],"in","m")*$B$4*Table4[[#This Row],[Velocity (m/s)]])/$C$4)</f>
        <v/>
      </c>
      <c r="H119" s="96" t="str">
        <f>IF(Table4[[#This Row],[Segment]]="","",IF(Table4[[#This Row],[Teynold''s Number]]&gt;4000,"TURBULENT","LAMINAR"))</f>
        <v/>
      </c>
      <c r="I119" s="86" t="str">
        <f>IF(Table4[[#This Row],[Segment]]="","",INDEX(Data!C116:C130,MATCH(Table4[Material],Data!B116:B130,0)))</f>
        <v/>
      </c>
      <c r="J119" s="89" t="str">
        <f>IF(Table4[[#This Row],[ε (m)]]="","",Table4[[#This Row],[ε (m)]]/(CONVERT(Table4[[#This Row],[Diameter (in)]],"in","m")))</f>
        <v/>
      </c>
      <c r="K119" s="96" t="str">
        <f>IF(Table4[[#This Row],[Regime]]="LAMINAR",16/Table4[[#This Row],[Teynold''s Number]],"-")</f>
        <v>-</v>
      </c>
      <c r="L119" s="86"/>
      <c r="M119" s="97" t="str">
        <f>IF(Table4[[#This Row],[Regime]]="TURBULENT",(((-4*LOG10(Table4[[#This Row],[ε/D]]/3.7+1.256/(Table4[[#This Row],[Teynold''s Number]]*SQRT(Table4[[#This Row],[f turbulent (guess)]]))))^-1)^2),"")</f>
        <v/>
      </c>
      <c r="N119" s="91" t="str">
        <f>IF(Table4[[#This Row],[f turbulent]]="","",Table4[[#This Row],[f turbulent (guess)]]-Table4[[#This Row],[f turbulent]])</f>
        <v/>
      </c>
      <c r="O119" s="87">
        <f>IF(Table4[[#This Row],[Segment]]="",0,IF(C120="",0,IF(C120&lt;=Table4[[#This Row],[Diameter (in)]],0,1-(D119/D120))))</f>
        <v>0</v>
      </c>
      <c r="P119" s="92" t="str">
        <f>IF(Table4[[#This Row],[Segment]]="","",IF(C119&gt;C120,"",IF(C120="",0.55,(0.55*(1-D120/D119)))))</f>
        <v/>
      </c>
      <c r="Q11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9" s="92" t="str">
        <f>IF(Table4[[#This Row],[Segment]]="","",IF(Table4[[#This Row],[Kexpansion]]="","0",((Table4[[#This Row],[Velocity (m/s)]]^2)/2)*Table4[[#This Row],[Kexpansion]]))</f>
        <v/>
      </c>
      <c r="S119" s="92" t="str">
        <f>IF(Table4[[#This Row],[Segment]]="","",IF(Table4[[#This Row],[Kcontraction]]="","0",((Table4[[#This Row],[Velocity (m/s)]]^2)/2)*Table4[[#This Row],[Kcontraction]]))</f>
        <v/>
      </c>
      <c r="T119" s="89" t="str">
        <f>IF(Table4[[#This Row],[Segment]]="","",SUMIF($Y$7:$Y$2000,Table4[[#This Row],[Segment]],$AD$7:$AD$2000))</f>
        <v/>
      </c>
      <c r="U119" s="95" t="str">
        <f>IF(Table4[[#This Row],[Segment]]="","",Table4[[#This Row],[Hfriction (J/kg)]]+Table4[[#This Row],[Hexpansions (J/kg)]]+Table4[[#This Row],[Hcontractions (J/kg)]]+Table4[[#This Row],[Hf (J/kg)]])</f>
        <v/>
      </c>
      <c r="V119" s="95" t="str">
        <f>IF(Table4[[#This Row],[Segment]]="","",Table4[[#This Row],[Total Friction Loss (J/kg)]]*Table3[Density (kg/m3)])</f>
        <v/>
      </c>
      <c r="W119" s="95" t="str">
        <f>IF(Table4[[#This Row],[Segment]]="","",Table4[[#This Row],[Total Pressure Drop (Pa)]]/1000)</f>
        <v/>
      </c>
      <c r="Y119" s="82" t="str">
        <f>IF('Set Up'!D342="","",'Set Up'!D342)</f>
        <v/>
      </c>
      <c r="Z119" s="82" t="str">
        <f>IF('Set Up'!E342="","",'Set Up'!E342)</f>
        <v/>
      </c>
      <c r="AA119" s="82" t="str">
        <f>IF('Set Up'!F342="","",'Set Up'!F342)</f>
        <v/>
      </c>
      <c r="AB119" s="82" t="str">
        <f>IF('Set Up'!G342="","",'Set Up'!G342)</f>
        <v/>
      </c>
      <c r="AC119" s="82" t="str">
        <f t="array" ref="AC119">IF(Y119="","",INDEX(Data!$G$4:$G$51,MATCH(Table7[[#This Row],[Fitting]]&amp;Table7[[#This Row],[Fitting Subtype]],Data!$E$4:$E$51&amp;Data!$F$4:$F$51,0)))</f>
        <v/>
      </c>
      <c r="AD119" s="89" t="str">
        <f>IF(Table7[[#This Row],[Segment]]="","",Table7[[#This Row],[Quantity]]*Table7[[#This Row],[Kf]]*(((INDEX(Table4[Velocity (m/s)],MATCH(Table7[[#This Row],[Segment]],Table4[Segment],0)))^2)/2))</f>
        <v/>
      </c>
      <c r="AF119" s="82" t="str">
        <f>Table4[[#This Row],[Segment]]</f>
        <v/>
      </c>
      <c r="AG119" s="75"/>
      <c r="AH119" s="82" t="str">
        <f>IF(Table5[[#This Row],[Segment]]="","",AG119-Table4[[#This Row],[Total Pressure Drop (kPa)]])</f>
        <v/>
      </c>
    </row>
    <row r="120" spans="1:34" x14ac:dyDescent="0.25">
      <c r="A120" s="95" t="str">
        <f>IF('Set Up'!A117="","",'Set Up'!A117)</f>
        <v/>
      </c>
      <c r="B120" s="75" t="s">
        <v>81</v>
      </c>
      <c r="C120" s="85"/>
      <c r="D120" s="86" t="str">
        <f>IF(Table4[[#This Row],[Diameter (in)]]="","",(((CONVERT(Table4[[#This Row],[Diameter (in)]],"in","m"))/2)^2)*PI())</f>
        <v/>
      </c>
      <c r="E120" s="87" t="str">
        <f>IF(Table4[[#This Row],[Area (m2)]]="","",$D$4/Table4[[#This Row],[Area (m2)]])</f>
        <v/>
      </c>
      <c r="F120" s="85">
        <f t="shared" si="1"/>
        <v>4.6951999999999998</v>
      </c>
      <c r="G120" s="88" t="str">
        <f>IF(Table4[[#This Row],[Segment]]="","",(CONVERT(Table4[[#This Row],[Diameter (in)]],"in","m")*$B$4*Table4[[#This Row],[Velocity (m/s)]])/$C$4)</f>
        <v/>
      </c>
      <c r="H120" s="96" t="str">
        <f>IF(Table4[[#This Row],[Segment]]="","",IF(Table4[[#This Row],[Teynold''s Number]]&gt;4000,"TURBULENT","LAMINAR"))</f>
        <v/>
      </c>
      <c r="I120" s="86" t="str">
        <f>IF(Table4[[#This Row],[Segment]]="","",INDEX(Data!C117:C131,MATCH(Table4[Material],Data!B117:B131,0)))</f>
        <v/>
      </c>
      <c r="J120" s="89" t="str">
        <f>IF(Table4[[#This Row],[ε (m)]]="","",Table4[[#This Row],[ε (m)]]/(CONVERT(Table4[[#This Row],[Diameter (in)]],"in","m")))</f>
        <v/>
      </c>
      <c r="K120" s="96" t="str">
        <f>IF(Table4[[#This Row],[Regime]]="LAMINAR",16/Table4[[#This Row],[Teynold''s Number]],"-")</f>
        <v>-</v>
      </c>
      <c r="L120" s="86"/>
      <c r="M120" s="97" t="str">
        <f>IF(Table4[[#This Row],[Regime]]="TURBULENT",(((-4*LOG10(Table4[[#This Row],[ε/D]]/3.7+1.256/(Table4[[#This Row],[Teynold''s Number]]*SQRT(Table4[[#This Row],[f turbulent (guess)]]))))^-1)^2),"")</f>
        <v/>
      </c>
      <c r="N120" s="91" t="str">
        <f>IF(Table4[[#This Row],[f turbulent]]="","",Table4[[#This Row],[f turbulent (guess)]]-Table4[[#This Row],[f turbulent]])</f>
        <v/>
      </c>
      <c r="O120" s="87">
        <f>IF(Table4[[#This Row],[Segment]]="",0,IF(C121="",0,IF(C121&lt;=Table4[[#This Row],[Diameter (in)]],0,1-(D120/D121))))</f>
        <v>0</v>
      </c>
      <c r="P120" s="92" t="str">
        <f>IF(Table4[[#This Row],[Segment]]="","",IF(C120&gt;C121,"",IF(C121="",0.55,(0.55*(1-D121/D120)))))</f>
        <v/>
      </c>
      <c r="Q12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0" s="92" t="str">
        <f>IF(Table4[[#This Row],[Segment]]="","",IF(Table4[[#This Row],[Kexpansion]]="","0",((Table4[[#This Row],[Velocity (m/s)]]^2)/2)*Table4[[#This Row],[Kexpansion]]))</f>
        <v/>
      </c>
      <c r="S120" s="92" t="str">
        <f>IF(Table4[[#This Row],[Segment]]="","",IF(Table4[[#This Row],[Kcontraction]]="","0",((Table4[[#This Row],[Velocity (m/s)]]^2)/2)*Table4[[#This Row],[Kcontraction]]))</f>
        <v/>
      </c>
      <c r="T120" s="89" t="str">
        <f>IF(Table4[[#This Row],[Segment]]="","",SUMIF($Y$7:$Y$2000,Table4[[#This Row],[Segment]],$AD$7:$AD$2000))</f>
        <v/>
      </c>
      <c r="U120" s="95" t="str">
        <f>IF(Table4[[#This Row],[Segment]]="","",Table4[[#This Row],[Hfriction (J/kg)]]+Table4[[#This Row],[Hexpansions (J/kg)]]+Table4[[#This Row],[Hcontractions (J/kg)]]+Table4[[#This Row],[Hf (J/kg)]])</f>
        <v/>
      </c>
      <c r="V120" s="95" t="str">
        <f>IF(Table4[[#This Row],[Segment]]="","",Table4[[#This Row],[Total Friction Loss (J/kg)]]*Table3[Density (kg/m3)])</f>
        <v/>
      </c>
      <c r="W120" s="95" t="str">
        <f>IF(Table4[[#This Row],[Segment]]="","",Table4[[#This Row],[Total Pressure Drop (Pa)]]/1000)</f>
        <v/>
      </c>
      <c r="Y120" s="82" t="str">
        <f>IF('Set Up'!D343="","",'Set Up'!D343)</f>
        <v/>
      </c>
      <c r="Z120" s="82" t="str">
        <f>IF('Set Up'!E343="","",'Set Up'!E343)</f>
        <v/>
      </c>
      <c r="AA120" s="82" t="str">
        <f>IF('Set Up'!F343="","",'Set Up'!F343)</f>
        <v/>
      </c>
      <c r="AB120" s="82" t="str">
        <f>IF('Set Up'!G343="","",'Set Up'!G343)</f>
        <v/>
      </c>
      <c r="AC120" s="82" t="str">
        <f t="array" ref="AC120">IF(Y120="","",INDEX(Data!$G$4:$G$51,MATCH(Table7[[#This Row],[Fitting]]&amp;Table7[[#This Row],[Fitting Subtype]],Data!$E$4:$E$51&amp;Data!$F$4:$F$51,0)))</f>
        <v/>
      </c>
      <c r="AD120" s="89" t="str">
        <f>IF(Table7[[#This Row],[Segment]]="","",Table7[[#This Row],[Quantity]]*Table7[[#This Row],[Kf]]*(((INDEX(Table4[Velocity (m/s)],MATCH(Table7[[#This Row],[Segment]],Table4[Segment],0)))^2)/2))</f>
        <v/>
      </c>
      <c r="AF120" s="82" t="str">
        <f>Table4[[#This Row],[Segment]]</f>
        <v/>
      </c>
      <c r="AG120" s="75"/>
      <c r="AH120" s="82" t="str">
        <f>IF(Table5[[#This Row],[Segment]]="","",AG120-Table4[[#This Row],[Total Pressure Drop (kPa)]])</f>
        <v/>
      </c>
    </row>
    <row r="121" spans="1:34" x14ac:dyDescent="0.25">
      <c r="A121" s="95" t="str">
        <f>IF('Set Up'!A118="","",'Set Up'!A118)</f>
        <v/>
      </c>
      <c r="B121" s="75" t="s">
        <v>81</v>
      </c>
      <c r="C121" s="85"/>
      <c r="D121" s="86" t="str">
        <f>IF(Table4[[#This Row],[Diameter (in)]]="","",(((CONVERT(Table4[[#This Row],[Diameter (in)]],"in","m"))/2)^2)*PI())</f>
        <v/>
      </c>
      <c r="E121" s="87" t="str">
        <f>IF(Table4[[#This Row],[Area (m2)]]="","",$D$4/Table4[[#This Row],[Area (m2)]])</f>
        <v/>
      </c>
      <c r="F121" s="85">
        <f t="shared" si="1"/>
        <v>4.6951999999999998</v>
      </c>
      <c r="G121" s="88" t="str">
        <f>IF(Table4[[#This Row],[Segment]]="","",(CONVERT(Table4[[#This Row],[Diameter (in)]],"in","m")*$B$4*Table4[[#This Row],[Velocity (m/s)]])/$C$4)</f>
        <v/>
      </c>
      <c r="H121" s="96" t="str">
        <f>IF(Table4[[#This Row],[Segment]]="","",IF(Table4[[#This Row],[Teynold''s Number]]&gt;4000,"TURBULENT","LAMINAR"))</f>
        <v/>
      </c>
      <c r="I121" s="86" t="str">
        <f>IF(Table4[[#This Row],[Segment]]="","",INDEX(Data!C118:C132,MATCH(Table4[Material],Data!B118:B132,0)))</f>
        <v/>
      </c>
      <c r="J121" s="89" t="str">
        <f>IF(Table4[[#This Row],[ε (m)]]="","",Table4[[#This Row],[ε (m)]]/(CONVERT(Table4[[#This Row],[Diameter (in)]],"in","m")))</f>
        <v/>
      </c>
      <c r="K121" s="96" t="str">
        <f>IF(Table4[[#This Row],[Regime]]="LAMINAR",16/Table4[[#This Row],[Teynold''s Number]],"-")</f>
        <v>-</v>
      </c>
      <c r="L121" s="86"/>
      <c r="M121" s="97" t="str">
        <f>IF(Table4[[#This Row],[Regime]]="TURBULENT",(((-4*LOG10(Table4[[#This Row],[ε/D]]/3.7+1.256/(Table4[[#This Row],[Teynold''s Number]]*SQRT(Table4[[#This Row],[f turbulent (guess)]]))))^-1)^2),"")</f>
        <v/>
      </c>
      <c r="N121" s="91" t="str">
        <f>IF(Table4[[#This Row],[f turbulent]]="","",Table4[[#This Row],[f turbulent (guess)]]-Table4[[#This Row],[f turbulent]])</f>
        <v/>
      </c>
      <c r="O121" s="87">
        <f>IF(Table4[[#This Row],[Segment]]="",0,IF(C122="",0,IF(C122&lt;=Table4[[#This Row],[Diameter (in)]],0,1-(D121/D122))))</f>
        <v>0</v>
      </c>
      <c r="P121" s="92" t="str">
        <f>IF(Table4[[#This Row],[Segment]]="","",IF(C121&gt;C122,"",IF(C122="",0.55,(0.55*(1-D122/D121)))))</f>
        <v/>
      </c>
      <c r="Q12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1" s="92" t="str">
        <f>IF(Table4[[#This Row],[Segment]]="","",IF(Table4[[#This Row],[Kexpansion]]="","0",((Table4[[#This Row],[Velocity (m/s)]]^2)/2)*Table4[[#This Row],[Kexpansion]]))</f>
        <v/>
      </c>
      <c r="S121" s="92" t="str">
        <f>IF(Table4[[#This Row],[Segment]]="","",IF(Table4[[#This Row],[Kcontraction]]="","0",((Table4[[#This Row],[Velocity (m/s)]]^2)/2)*Table4[[#This Row],[Kcontraction]]))</f>
        <v/>
      </c>
      <c r="T121" s="89" t="str">
        <f>IF(Table4[[#This Row],[Segment]]="","",SUMIF($Y$7:$Y$2000,Table4[[#This Row],[Segment]],$AD$7:$AD$2000))</f>
        <v/>
      </c>
      <c r="U121" s="95" t="str">
        <f>IF(Table4[[#This Row],[Segment]]="","",Table4[[#This Row],[Hfriction (J/kg)]]+Table4[[#This Row],[Hexpansions (J/kg)]]+Table4[[#This Row],[Hcontractions (J/kg)]]+Table4[[#This Row],[Hf (J/kg)]])</f>
        <v/>
      </c>
      <c r="V121" s="95" t="str">
        <f>IF(Table4[[#This Row],[Segment]]="","",Table4[[#This Row],[Total Friction Loss (J/kg)]]*Table3[Density (kg/m3)])</f>
        <v/>
      </c>
      <c r="W121" s="95" t="str">
        <f>IF(Table4[[#This Row],[Segment]]="","",Table4[[#This Row],[Total Pressure Drop (Pa)]]/1000)</f>
        <v/>
      </c>
      <c r="Y121" s="82" t="str">
        <f>IF('Set Up'!D344="","",'Set Up'!D344)</f>
        <v/>
      </c>
      <c r="Z121" s="82" t="str">
        <f>IF('Set Up'!E344="","",'Set Up'!E344)</f>
        <v/>
      </c>
      <c r="AA121" s="82" t="str">
        <f>IF('Set Up'!F344="","",'Set Up'!F344)</f>
        <v/>
      </c>
      <c r="AB121" s="82" t="str">
        <f>IF('Set Up'!G344="","",'Set Up'!G344)</f>
        <v/>
      </c>
      <c r="AC121" s="82" t="str">
        <f t="array" ref="AC121">IF(Y121="","",INDEX(Data!$G$4:$G$51,MATCH(Table7[[#This Row],[Fitting]]&amp;Table7[[#This Row],[Fitting Subtype]],Data!$E$4:$E$51&amp;Data!$F$4:$F$51,0)))</f>
        <v/>
      </c>
      <c r="AD121" s="89" t="str">
        <f>IF(Table7[[#This Row],[Segment]]="","",Table7[[#This Row],[Quantity]]*Table7[[#This Row],[Kf]]*(((INDEX(Table4[Velocity (m/s)],MATCH(Table7[[#This Row],[Segment]],Table4[Segment],0)))^2)/2))</f>
        <v/>
      </c>
      <c r="AF121" s="82" t="str">
        <f>Table4[[#This Row],[Segment]]</f>
        <v/>
      </c>
      <c r="AG121" s="75"/>
      <c r="AH121" s="82" t="str">
        <f>IF(Table5[[#This Row],[Segment]]="","",AG121-Table4[[#This Row],[Total Pressure Drop (kPa)]])</f>
        <v/>
      </c>
    </row>
    <row r="122" spans="1:34" x14ac:dyDescent="0.25">
      <c r="A122" s="95" t="str">
        <f>IF('Set Up'!A119="","",'Set Up'!A119)</f>
        <v/>
      </c>
      <c r="B122" s="75" t="s">
        <v>81</v>
      </c>
      <c r="C122" s="85"/>
      <c r="D122" s="86" t="str">
        <f>IF(Table4[[#This Row],[Diameter (in)]]="","",(((CONVERT(Table4[[#This Row],[Diameter (in)]],"in","m"))/2)^2)*PI())</f>
        <v/>
      </c>
      <c r="E122" s="87" t="str">
        <f>IF(Table4[[#This Row],[Area (m2)]]="","",$D$4/Table4[[#This Row],[Area (m2)]])</f>
        <v/>
      </c>
      <c r="F122" s="85">
        <f t="shared" si="1"/>
        <v>4.6951999999999998</v>
      </c>
      <c r="G122" s="88" t="str">
        <f>IF(Table4[[#This Row],[Segment]]="","",(CONVERT(Table4[[#This Row],[Diameter (in)]],"in","m")*$B$4*Table4[[#This Row],[Velocity (m/s)]])/$C$4)</f>
        <v/>
      </c>
      <c r="H122" s="96" t="str">
        <f>IF(Table4[[#This Row],[Segment]]="","",IF(Table4[[#This Row],[Teynold''s Number]]&gt;4000,"TURBULENT","LAMINAR"))</f>
        <v/>
      </c>
      <c r="I122" s="86" t="str">
        <f>IF(Table4[[#This Row],[Segment]]="","",INDEX(Data!C119:C133,MATCH(Table4[Material],Data!B119:B133,0)))</f>
        <v/>
      </c>
      <c r="J122" s="89" t="str">
        <f>IF(Table4[[#This Row],[ε (m)]]="","",Table4[[#This Row],[ε (m)]]/(CONVERT(Table4[[#This Row],[Diameter (in)]],"in","m")))</f>
        <v/>
      </c>
      <c r="K122" s="96" t="str">
        <f>IF(Table4[[#This Row],[Regime]]="LAMINAR",16/Table4[[#This Row],[Teynold''s Number]],"-")</f>
        <v>-</v>
      </c>
      <c r="L122" s="86"/>
      <c r="M122" s="97" t="str">
        <f>IF(Table4[[#This Row],[Regime]]="TURBULENT",(((-4*LOG10(Table4[[#This Row],[ε/D]]/3.7+1.256/(Table4[[#This Row],[Teynold''s Number]]*SQRT(Table4[[#This Row],[f turbulent (guess)]]))))^-1)^2),"")</f>
        <v/>
      </c>
      <c r="N122" s="91" t="str">
        <f>IF(Table4[[#This Row],[f turbulent]]="","",Table4[[#This Row],[f turbulent (guess)]]-Table4[[#This Row],[f turbulent]])</f>
        <v/>
      </c>
      <c r="O122" s="87">
        <f>IF(Table4[[#This Row],[Segment]]="",0,IF(C123="",0,IF(C123&lt;=Table4[[#This Row],[Diameter (in)]],0,1-(D122/D123))))</f>
        <v>0</v>
      </c>
      <c r="P122" s="92" t="str">
        <f>IF(Table4[[#This Row],[Segment]]="","",IF(C122&gt;C123,"",IF(C123="",0.55,(0.55*(1-D123/D122)))))</f>
        <v/>
      </c>
      <c r="Q12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2" s="92" t="str">
        <f>IF(Table4[[#This Row],[Segment]]="","",IF(Table4[[#This Row],[Kexpansion]]="","0",((Table4[[#This Row],[Velocity (m/s)]]^2)/2)*Table4[[#This Row],[Kexpansion]]))</f>
        <v/>
      </c>
      <c r="S122" s="92" t="str">
        <f>IF(Table4[[#This Row],[Segment]]="","",IF(Table4[[#This Row],[Kcontraction]]="","0",((Table4[[#This Row],[Velocity (m/s)]]^2)/2)*Table4[[#This Row],[Kcontraction]]))</f>
        <v/>
      </c>
      <c r="T122" s="89" t="str">
        <f>IF(Table4[[#This Row],[Segment]]="","",SUMIF($Y$7:$Y$2000,Table4[[#This Row],[Segment]],$AD$7:$AD$2000))</f>
        <v/>
      </c>
      <c r="U122" s="95" t="str">
        <f>IF(Table4[[#This Row],[Segment]]="","",Table4[[#This Row],[Hfriction (J/kg)]]+Table4[[#This Row],[Hexpansions (J/kg)]]+Table4[[#This Row],[Hcontractions (J/kg)]]+Table4[[#This Row],[Hf (J/kg)]])</f>
        <v/>
      </c>
      <c r="V122" s="95" t="str">
        <f>IF(Table4[[#This Row],[Segment]]="","",Table4[[#This Row],[Total Friction Loss (J/kg)]]*Table3[Density (kg/m3)])</f>
        <v/>
      </c>
      <c r="W122" s="95" t="str">
        <f>IF(Table4[[#This Row],[Segment]]="","",Table4[[#This Row],[Total Pressure Drop (Pa)]]/1000)</f>
        <v/>
      </c>
      <c r="Y122" s="82" t="str">
        <f>IF('Set Up'!D345="","",'Set Up'!D345)</f>
        <v/>
      </c>
      <c r="Z122" s="82" t="str">
        <f>IF('Set Up'!E345="","",'Set Up'!E345)</f>
        <v/>
      </c>
      <c r="AA122" s="82" t="str">
        <f>IF('Set Up'!F345="","",'Set Up'!F345)</f>
        <v/>
      </c>
      <c r="AB122" s="82" t="str">
        <f>IF('Set Up'!G345="","",'Set Up'!G345)</f>
        <v/>
      </c>
      <c r="AC122" s="82" t="str">
        <f t="array" ref="AC122">IF(Y122="","",INDEX(Data!$G$4:$G$51,MATCH(Table7[[#This Row],[Fitting]]&amp;Table7[[#This Row],[Fitting Subtype]],Data!$E$4:$E$51&amp;Data!$F$4:$F$51,0)))</f>
        <v/>
      </c>
      <c r="AD122" s="89" t="str">
        <f>IF(Table7[[#This Row],[Segment]]="","",Table7[[#This Row],[Quantity]]*Table7[[#This Row],[Kf]]*(((INDEX(Table4[Velocity (m/s)],MATCH(Table7[[#This Row],[Segment]],Table4[Segment],0)))^2)/2))</f>
        <v/>
      </c>
      <c r="AF122" s="82" t="str">
        <f>Table4[[#This Row],[Segment]]</f>
        <v/>
      </c>
      <c r="AG122" s="75"/>
      <c r="AH122" s="82" t="str">
        <f>IF(Table5[[#This Row],[Segment]]="","",AG122-Table4[[#This Row],[Total Pressure Drop (kPa)]])</f>
        <v/>
      </c>
    </row>
    <row r="123" spans="1:34" x14ac:dyDescent="0.25">
      <c r="A123" s="95" t="str">
        <f>IF('Set Up'!A120="","",'Set Up'!A120)</f>
        <v/>
      </c>
      <c r="B123" s="75" t="s">
        <v>81</v>
      </c>
      <c r="C123" s="85"/>
      <c r="D123" s="86" t="str">
        <f>IF(Table4[[#This Row],[Diameter (in)]]="","",(((CONVERT(Table4[[#This Row],[Diameter (in)]],"in","m"))/2)^2)*PI())</f>
        <v/>
      </c>
      <c r="E123" s="87" t="str">
        <f>IF(Table4[[#This Row],[Area (m2)]]="","",$D$4/Table4[[#This Row],[Area (m2)]])</f>
        <v/>
      </c>
      <c r="F123" s="85">
        <f t="shared" si="1"/>
        <v>4.6951999999999998</v>
      </c>
      <c r="G123" s="88" t="str">
        <f>IF(Table4[[#This Row],[Segment]]="","",(CONVERT(Table4[[#This Row],[Diameter (in)]],"in","m")*$B$4*Table4[[#This Row],[Velocity (m/s)]])/$C$4)</f>
        <v/>
      </c>
      <c r="H123" s="96" t="str">
        <f>IF(Table4[[#This Row],[Segment]]="","",IF(Table4[[#This Row],[Teynold''s Number]]&gt;4000,"TURBULENT","LAMINAR"))</f>
        <v/>
      </c>
      <c r="I123" s="86" t="str">
        <f>IF(Table4[[#This Row],[Segment]]="","",INDEX(Data!C120:C134,MATCH(Table4[Material],Data!B120:B134,0)))</f>
        <v/>
      </c>
      <c r="J123" s="89" t="str">
        <f>IF(Table4[[#This Row],[ε (m)]]="","",Table4[[#This Row],[ε (m)]]/(CONVERT(Table4[[#This Row],[Diameter (in)]],"in","m")))</f>
        <v/>
      </c>
      <c r="K123" s="96" t="str">
        <f>IF(Table4[[#This Row],[Regime]]="LAMINAR",16/Table4[[#This Row],[Teynold''s Number]],"-")</f>
        <v>-</v>
      </c>
      <c r="L123" s="86"/>
      <c r="M123" s="97" t="str">
        <f>IF(Table4[[#This Row],[Regime]]="TURBULENT",(((-4*LOG10(Table4[[#This Row],[ε/D]]/3.7+1.256/(Table4[[#This Row],[Teynold''s Number]]*SQRT(Table4[[#This Row],[f turbulent (guess)]]))))^-1)^2),"")</f>
        <v/>
      </c>
      <c r="N123" s="91" t="str">
        <f>IF(Table4[[#This Row],[f turbulent]]="","",Table4[[#This Row],[f turbulent (guess)]]-Table4[[#This Row],[f turbulent]])</f>
        <v/>
      </c>
      <c r="O123" s="87">
        <f>IF(Table4[[#This Row],[Segment]]="",0,IF(C124="",0,IF(C124&lt;=Table4[[#This Row],[Diameter (in)]],0,1-(D123/D124))))</f>
        <v>0</v>
      </c>
      <c r="P123" s="92" t="str">
        <f>IF(Table4[[#This Row],[Segment]]="","",IF(C123&gt;C124,"",IF(C124="",0.55,(0.55*(1-D124/D123)))))</f>
        <v/>
      </c>
      <c r="Q12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3" s="92" t="str">
        <f>IF(Table4[[#This Row],[Segment]]="","",IF(Table4[[#This Row],[Kexpansion]]="","0",((Table4[[#This Row],[Velocity (m/s)]]^2)/2)*Table4[[#This Row],[Kexpansion]]))</f>
        <v/>
      </c>
      <c r="S123" s="92" t="str">
        <f>IF(Table4[[#This Row],[Segment]]="","",IF(Table4[[#This Row],[Kcontraction]]="","0",((Table4[[#This Row],[Velocity (m/s)]]^2)/2)*Table4[[#This Row],[Kcontraction]]))</f>
        <v/>
      </c>
      <c r="T123" s="89" t="str">
        <f>IF(Table4[[#This Row],[Segment]]="","",SUMIF($Y$7:$Y$2000,Table4[[#This Row],[Segment]],$AD$7:$AD$2000))</f>
        <v/>
      </c>
      <c r="U123" s="95" t="str">
        <f>IF(Table4[[#This Row],[Segment]]="","",Table4[[#This Row],[Hfriction (J/kg)]]+Table4[[#This Row],[Hexpansions (J/kg)]]+Table4[[#This Row],[Hcontractions (J/kg)]]+Table4[[#This Row],[Hf (J/kg)]])</f>
        <v/>
      </c>
      <c r="V123" s="95" t="str">
        <f>IF(Table4[[#This Row],[Segment]]="","",Table4[[#This Row],[Total Friction Loss (J/kg)]]*Table3[Density (kg/m3)])</f>
        <v/>
      </c>
      <c r="W123" s="95" t="str">
        <f>IF(Table4[[#This Row],[Segment]]="","",Table4[[#This Row],[Total Pressure Drop (Pa)]]/1000)</f>
        <v/>
      </c>
      <c r="Y123" s="82" t="str">
        <f>IF('Set Up'!D346="","",'Set Up'!D346)</f>
        <v/>
      </c>
      <c r="Z123" s="82" t="str">
        <f>IF('Set Up'!E346="","",'Set Up'!E346)</f>
        <v/>
      </c>
      <c r="AA123" s="82" t="str">
        <f>IF('Set Up'!F346="","",'Set Up'!F346)</f>
        <v/>
      </c>
      <c r="AB123" s="82" t="str">
        <f>IF('Set Up'!G346="","",'Set Up'!G346)</f>
        <v/>
      </c>
      <c r="AC123" s="82" t="str">
        <f t="array" ref="AC123">IF(Y123="","",INDEX(Data!$G$4:$G$51,MATCH(Table7[[#This Row],[Fitting]]&amp;Table7[[#This Row],[Fitting Subtype]],Data!$E$4:$E$51&amp;Data!$F$4:$F$51,0)))</f>
        <v/>
      </c>
      <c r="AD123" s="89" t="str">
        <f>IF(Table7[[#This Row],[Segment]]="","",Table7[[#This Row],[Quantity]]*Table7[[#This Row],[Kf]]*(((INDEX(Table4[Velocity (m/s)],MATCH(Table7[[#This Row],[Segment]],Table4[Segment],0)))^2)/2))</f>
        <v/>
      </c>
      <c r="AF123" s="82" t="str">
        <f>Table4[[#This Row],[Segment]]</f>
        <v/>
      </c>
      <c r="AG123" s="75"/>
      <c r="AH123" s="82" t="str">
        <f>IF(Table5[[#This Row],[Segment]]="","",AG123-Table4[[#This Row],[Total Pressure Drop (kPa)]])</f>
        <v/>
      </c>
    </row>
    <row r="124" spans="1:34" x14ac:dyDescent="0.25">
      <c r="A124" s="95" t="str">
        <f>IF('Set Up'!A121="","",'Set Up'!A121)</f>
        <v/>
      </c>
      <c r="B124" s="75" t="s">
        <v>81</v>
      </c>
      <c r="C124" s="85"/>
      <c r="D124" s="86" t="str">
        <f>IF(Table4[[#This Row],[Diameter (in)]]="","",(((CONVERT(Table4[[#This Row],[Diameter (in)]],"in","m"))/2)^2)*PI())</f>
        <v/>
      </c>
      <c r="E124" s="87" t="str">
        <f>IF(Table4[[#This Row],[Area (m2)]]="","",$D$4/Table4[[#This Row],[Area (m2)]])</f>
        <v/>
      </c>
      <c r="F124" s="85">
        <f t="shared" si="1"/>
        <v>4.6951999999999998</v>
      </c>
      <c r="G124" s="88" t="str">
        <f>IF(Table4[[#This Row],[Segment]]="","",(CONVERT(Table4[[#This Row],[Diameter (in)]],"in","m")*$B$4*Table4[[#This Row],[Velocity (m/s)]])/$C$4)</f>
        <v/>
      </c>
      <c r="H124" s="96" t="str">
        <f>IF(Table4[[#This Row],[Segment]]="","",IF(Table4[[#This Row],[Teynold''s Number]]&gt;4000,"TURBULENT","LAMINAR"))</f>
        <v/>
      </c>
      <c r="I124" s="86" t="str">
        <f>IF(Table4[[#This Row],[Segment]]="","",INDEX(Data!C121:C135,MATCH(Table4[Material],Data!B121:B135,0)))</f>
        <v/>
      </c>
      <c r="J124" s="89" t="str">
        <f>IF(Table4[[#This Row],[ε (m)]]="","",Table4[[#This Row],[ε (m)]]/(CONVERT(Table4[[#This Row],[Diameter (in)]],"in","m")))</f>
        <v/>
      </c>
      <c r="K124" s="96" t="str">
        <f>IF(Table4[[#This Row],[Regime]]="LAMINAR",16/Table4[[#This Row],[Teynold''s Number]],"-")</f>
        <v>-</v>
      </c>
      <c r="L124" s="86"/>
      <c r="M124" s="97" t="str">
        <f>IF(Table4[[#This Row],[Regime]]="TURBULENT",(((-4*LOG10(Table4[[#This Row],[ε/D]]/3.7+1.256/(Table4[[#This Row],[Teynold''s Number]]*SQRT(Table4[[#This Row],[f turbulent (guess)]]))))^-1)^2),"")</f>
        <v/>
      </c>
      <c r="N124" s="91" t="str">
        <f>IF(Table4[[#This Row],[f turbulent]]="","",Table4[[#This Row],[f turbulent (guess)]]-Table4[[#This Row],[f turbulent]])</f>
        <v/>
      </c>
      <c r="O124" s="87">
        <f>IF(Table4[[#This Row],[Segment]]="",0,IF(C125="",0,IF(C125&lt;=Table4[[#This Row],[Diameter (in)]],0,1-(D124/D125))))</f>
        <v>0</v>
      </c>
      <c r="P124" s="92" t="str">
        <f>IF(Table4[[#This Row],[Segment]]="","",IF(C124&gt;C125,"",IF(C125="",0.55,(0.55*(1-D125/D124)))))</f>
        <v/>
      </c>
      <c r="Q12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4" s="92" t="str">
        <f>IF(Table4[[#This Row],[Segment]]="","",IF(Table4[[#This Row],[Kexpansion]]="","0",((Table4[[#This Row],[Velocity (m/s)]]^2)/2)*Table4[[#This Row],[Kexpansion]]))</f>
        <v/>
      </c>
      <c r="S124" s="92" t="str">
        <f>IF(Table4[[#This Row],[Segment]]="","",IF(Table4[[#This Row],[Kcontraction]]="","0",((Table4[[#This Row],[Velocity (m/s)]]^2)/2)*Table4[[#This Row],[Kcontraction]]))</f>
        <v/>
      </c>
      <c r="T124" s="89" t="str">
        <f>IF(Table4[[#This Row],[Segment]]="","",SUMIF($Y$7:$Y$2000,Table4[[#This Row],[Segment]],$AD$7:$AD$2000))</f>
        <v/>
      </c>
      <c r="U124" s="95" t="str">
        <f>IF(Table4[[#This Row],[Segment]]="","",Table4[[#This Row],[Hfriction (J/kg)]]+Table4[[#This Row],[Hexpansions (J/kg)]]+Table4[[#This Row],[Hcontractions (J/kg)]]+Table4[[#This Row],[Hf (J/kg)]])</f>
        <v/>
      </c>
      <c r="V124" s="95" t="str">
        <f>IF(Table4[[#This Row],[Segment]]="","",Table4[[#This Row],[Total Friction Loss (J/kg)]]*Table3[Density (kg/m3)])</f>
        <v/>
      </c>
      <c r="W124" s="95" t="str">
        <f>IF(Table4[[#This Row],[Segment]]="","",Table4[[#This Row],[Total Pressure Drop (Pa)]]/1000)</f>
        <v/>
      </c>
      <c r="Y124" s="82" t="str">
        <f>IF('Set Up'!D347="","",'Set Up'!D347)</f>
        <v/>
      </c>
      <c r="Z124" s="82" t="str">
        <f>IF('Set Up'!E347="","",'Set Up'!E347)</f>
        <v/>
      </c>
      <c r="AA124" s="82" t="str">
        <f>IF('Set Up'!F347="","",'Set Up'!F347)</f>
        <v/>
      </c>
      <c r="AB124" s="82" t="str">
        <f>IF('Set Up'!G347="","",'Set Up'!G347)</f>
        <v/>
      </c>
      <c r="AC124" s="82" t="str">
        <f t="array" ref="AC124">IF(Y124="","",INDEX(Data!$G$4:$G$51,MATCH(Table7[[#This Row],[Fitting]]&amp;Table7[[#This Row],[Fitting Subtype]],Data!$E$4:$E$51&amp;Data!$F$4:$F$51,0)))</f>
        <v/>
      </c>
      <c r="AD124" s="89" t="str">
        <f>IF(Table7[[#This Row],[Segment]]="","",Table7[[#This Row],[Quantity]]*Table7[[#This Row],[Kf]]*(((INDEX(Table4[Velocity (m/s)],MATCH(Table7[[#This Row],[Segment]],Table4[Segment],0)))^2)/2))</f>
        <v/>
      </c>
      <c r="AF124" s="82" t="str">
        <f>Table4[[#This Row],[Segment]]</f>
        <v/>
      </c>
      <c r="AG124" s="75"/>
      <c r="AH124" s="82" t="str">
        <f>IF(Table5[[#This Row],[Segment]]="","",AG124-Table4[[#This Row],[Total Pressure Drop (kPa)]])</f>
        <v/>
      </c>
    </row>
    <row r="125" spans="1:34" x14ac:dyDescent="0.25">
      <c r="A125" s="95" t="str">
        <f>IF('Set Up'!A122="","",'Set Up'!A122)</f>
        <v/>
      </c>
      <c r="B125" s="75" t="s">
        <v>81</v>
      </c>
      <c r="C125" s="85"/>
      <c r="D125" s="86" t="str">
        <f>IF(Table4[[#This Row],[Diameter (in)]]="","",(((CONVERT(Table4[[#This Row],[Diameter (in)]],"in","m"))/2)^2)*PI())</f>
        <v/>
      </c>
      <c r="E125" s="87" t="str">
        <f>IF(Table4[[#This Row],[Area (m2)]]="","",$D$4/Table4[[#This Row],[Area (m2)]])</f>
        <v/>
      </c>
      <c r="F125" s="85">
        <f t="shared" si="1"/>
        <v>4.6951999999999998</v>
      </c>
      <c r="G125" s="88" t="str">
        <f>IF(Table4[[#This Row],[Segment]]="","",(CONVERT(Table4[[#This Row],[Diameter (in)]],"in","m")*$B$4*Table4[[#This Row],[Velocity (m/s)]])/$C$4)</f>
        <v/>
      </c>
      <c r="H125" s="96" t="str">
        <f>IF(Table4[[#This Row],[Segment]]="","",IF(Table4[[#This Row],[Teynold''s Number]]&gt;4000,"TURBULENT","LAMINAR"))</f>
        <v/>
      </c>
      <c r="I125" s="86" t="str">
        <f>IF(Table4[[#This Row],[Segment]]="","",INDEX(Data!C122:C136,MATCH(Table4[Material],Data!B122:B136,0)))</f>
        <v/>
      </c>
      <c r="J125" s="89" t="str">
        <f>IF(Table4[[#This Row],[ε (m)]]="","",Table4[[#This Row],[ε (m)]]/(CONVERT(Table4[[#This Row],[Diameter (in)]],"in","m")))</f>
        <v/>
      </c>
      <c r="K125" s="96" t="str">
        <f>IF(Table4[[#This Row],[Regime]]="LAMINAR",16/Table4[[#This Row],[Teynold''s Number]],"-")</f>
        <v>-</v>
      </c>
      <c r="L125" s="86"/>
      <c r="M125" s="97" t="str">
        <f>IF(Table4[[#This Row],[Regime]]="TURBULENT",(((-4*LOG10(Table4[[#This Row],[ε/D]]/3.7+1.256/(Table4[[#This Row],[Teynold''s Number]]*SQRT(Table4[[#This Row],[f turbulent (guess)]]))))^-1)^2),"")</f>
        <v/>
      </c>
      <c r="N125" s="91" t="str">
        <f>IF(Table4[[#This Row],[f turbulent]]="","",Table4[[#This Row],[f turbulent (guess)]]-Table4[[#This Row],[f turbulent]])</f>
        <v/>
      </c>
      <c r="O125" s="87">
        <f>IF(Table4[[#This Row],[Segment]]="",0,IF(C126="",0,IF(C126&lt;=Table4[[#This Row],[Diameter (in)]],0,1-(D125/D126))))</f>
        <v>0</v>
      </c>
      <c r="P125" s="92" t="str">
        <f>IF(Table4[[#This Row],[Segment]]="","",IF(C125&gt;C126,"",IF(C126="",0.55,(0.55*(1-D126/D125)))))</f>
        <v/>
      </c>
      <c r="Q12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5" s="92" t="str">
        <f>IF(Table4[[#This Row],[Segment]]="","",IF(Table4[[#This Row],[Kexpansion]]="","0",((Table4[[#This Row],[Velocity (m/s)]]^2)/2)*Table4[[#This Row],[Kexpansion]]))</f>
        <v/>
      </c>
      <c r="S125" s="92" t="str">
        <f>IF(Table4[[#This Row],[Segment]]="","",IF(Table4[[#This Row],[Kcontraction]]="","0",((Table4[[#This Row],[Velocity (m/s)]]^2)/2)*Table4[[#This Row],[Kcontraction]]))</f>
        <v/>
      </c>
      <c r="T125" s="89" t="str">
        <f>IF(Table4[[#This Row],[Segment]]="","",SUMIF($Y$7:$Y$2000,Table4[[#This Row],[Segment]],$AD$7:$AD$2000))</f>
        <v/>
      </c>
      <c r="U125" s="95" t="str">
        <f>IF(Table4[[#This Row],[Segment]]="","",Table4[[#This Row],[Hfriction (J/kg)]]+Table4[[#This Row],[Hexpansions (J/kg)]]+Table4[[#This Row],[Hcontractions (J/kg)]]+Table4[[#This Row],[Hf (J/kg)]])</f>
        <v/>
      </c>
      <c r="V125" s="95" t="str">
        <f>IF(Table4[[#This Row],[Segment]]="","",Table4[[#This Row],[Total Friction Loss (J/kg)]]*Table3[Density (kg/m3)])</f>
        <v/>
      </c>
      <c r="W125" s="95" t="str">
        <f>IF(Table4[[#This Row],[Segment]]="","",Table4[[#This Row],[Total Pressure Drop (Pa)]]/1000)</f>
        <v/>
      </c>
      <c r="Y125" s="82" t="str">
        <f>IF('Set Up'!D348="","",'Set Up'!D348)</f>
        <v/>
      </c>
      <c r="Z125" s="82" t="str">
        <f>IF('Set Up'!E348="","",'Set Up'!E348)</f>
        <v/>
      </c>
      <c r="AA125" s="82" t="str">
        <f>IF('Set Up'!F348="","",'Set Up'!F348)</f>
        <v/>
      </c>
      <c r="AB125" s="82" t="str">
        <f>IF('Set Up'!G348="","",'Set Up'!G348)</f>
        <v/>
      </c>
      <c r="AC125" s="82" t="str">
        <f t="array" ref="AC125">IF(Y125="","",INDEX(Data!$G$4:$G$51,MATCH(Table7[[#This Row],[Fitting]]&amp;Table7[[#This Row],[Fitting Subtype]],Data!$E$4:$E$51&amp;Data!$F$4:$F$51,0)))</f>
        <v/>
      </c>
      <c r="AD125" s="89" t="str">
        <f>IF(Table7[[#This Row],[Segment]]="","",Table7[[#This Row],[Quantity]]*Table7[[#This Row],[Kf]]*(((INDEX(Table4[Velocity (m/s)],MATCH(Table7[[#This Row],[Segment]],Table4[Segment],0)))^2)/2))</f>
        <v/>
      </c>
      <c r="AF125" s="82" t="str">
        <f>Table4[[#This Row],[Segment]]</f>
        <v/>
      </c>
      <c r="AG125" s="75"/>
      <c r="AH125" s="82" t="str">
        <f>IF(Table5[[#This Row],[Segment]]="","",AG125-Table4[[#This Row],[Total Pressure Drop (kPa)]])</f>
        <v/>
      </c>
    </row>
    <row r="126" spans="1:34" x14ac:dyDescent="0.25">
      <c r="A126" s="95" t="str">
        <f>IF('Set Up'!A123="","",'Set Up'!A123)</f>
        <v/>
      </c>
      <c r="B126" s="75" t="s">
        <v>81</v>
      </c>
      <c r="C126" s="85"/>
      <c r="D126" s="86" t="str">
        <f>IF(Table4[[#This Row],[Diameter (in)]]="","",(((CONVERT(Table4[[#This Row],[Diameter (in)]],"in","m"))/2)^2)*PI())</f>
        <v/>
      </c>
      <c r="E126" s="87" t="str">
        <f>IF(Table4[[#This Row],[Area (m2)]]="","",$D$4/Table4[[#This Row],[Area (m2)]])</f>
        <v/>
      </c>
      <c r="F126" s="85">
        <f t="shared" si="1"/>
        <v>4.6951999999999998</v>
      </c>
      <c r="G126" s="88" t="str">
        <f>IF(Table4[[#This Row],[Segment]]="","",(CONVERT(Table4[[#This Row],[Diameter (in)]],"in","m")*$B$4*Table4[[#This Row],[Velocity (m/s)]])/$C$4)</f>
        <v/>
      </c>
      <c r="H126" s="96" t="str">
        <f>IF(Table4[[#This Row],[Segment]]="","",IF(Table4[[#This Row],[Teynold''s Number]]&gt;4000,"TURBULENT","LAMINAR"))</f>
        <v/>
      </c>
      <c r="I126" s="86" t="str">
        <f>IF(Table4[[#This Row],[Segment]]="","",INDEX(Data!C123:C137,MATCH(Table4[Material],Data!B123:B137,0)))</f>
        <v/>
      </c>
      <c r="J126" s="89" t="str">
        <f>IF(Table4[[#This Row],[ε (m)]]="","",Table4[[#This Row],[ε (m)]]/(CONVERT(Table4[[#This Row],[Diameter (in)]],"in","m")))</f>
        <v/>
      </c>
      <c r="K126" s="96" t="str">
        <f>IF(Table4[[#This Row],[Regime]]="LAMINAR",16/Table4[[#This Row],[Teynold''s Number]],"-")</f>
        <v>-</v>
      </c>
      <c r="L126" s="86"/>
      <c r="M126" s="97" t="str">
        <f>IF(Table4[[#This Row],[Regime]]="TURBULENT",(((-4*LOG10(Table4[[#This Row],[ε/D]]/3.7+1.256/(Table4[[#This Row],[Teynold''s Number]]*SQRT(Table4[[#This Row],[f turbulent (guess)]]))))^-1)^2),"")</f>
        <v/>
      </c>
      <c r="N126" s="91" t="str">
        <f>IF(Table4[[#This Row],[f turbulent]]="","",Table4[[#This Row],[f turbulent (guess)]]-Table4[[#This Row],[f turbulent]])</f>
        <v/>
      </c>
      <c r="O126" s="87">
        <f>IF(Table4[[#This Row],[Segment]]="",0,IF(C127="",0,IF(C127&lt;=Table4[[#This Row],[Diameter (in)]],0,1-(D126/D127))))</f>
        <v>0</v>
      </c>
      <c r="P126" s="92" t="str">
        <f>IF(Table4[[#This Row],[Segment]]="","",IF(C126&gt;C127,"",IF(C127="",0.55,(0.55*(1-D127/D126)))))</f>
        <v/>
      </c>
      <c r="Q12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6" s="92" t="str">
        <f>IF(Table4[[#This Row],[Segment]]="","",IF(Table4[[#This Row],[Kexpansion]]="","0",((Table4[[#This Row],[Velocity (m/s)]]^2)/2)*Table4[[#This Row],[Kexpansion]]))</f>
        <v/>
      </c>
      <c r="S126" s="92" t="str">
        <f>IF(Table4[[#This Row],[Segment]]="","",IF(Table4[[#This Row],[Kcontraction]]="","0",((Table4[[#This Row],[Velocity (m/s)]]^2)/2)*Table4[[#This Row],[Kcontraction]]))</f>
        <v/>
      </c>
      <c r="T126" s="89" t="str">
        <f>IF(Table4[[#This Row],[Segment]]="","",SUMIF($Y$7:$Y$2000,Table4[[#This Row],[Segment]],$AD$7:$AD$2000))</f>
        <v/>
      </c>
      <c r="U126" s="95" t="str">
        <f>IF(Table4[[#This Row],[Segment]]="","",Table4[[#This Row],[Hfriction (J/kg)]]+Table4[[#This Row],[Hexpansions (J/kg)]]+Table4[[#This Row],[Hcontractions (J/kg)]]+Table4[[#This Row],[Hf (J/kg)]])</f>
        <v/>
      </c>
      <c r="V126" s="95" t="str">
        <f>IF(Table4[[#This Row],[Segment]]="","",Table4[[#This Row],[Total Friction Loss (J/kg)]]*Table3[Density (kg/m3)])</f>
        <v/>
      </c>
      <c r="W126" s="95" t="str">
        <f>IF(Table4[[#This Row],[Segment]]="","",Table4[[#This Row],[Total Pressure Drop (Pa)]]/1000)</f>
        <v/>
      </c>
      <c r="Y126" s="82" t="str">
        <f>IF('Set Up'!D349="","",'Set Up'!D349)</f>
        <v/>
      </c>
      <c r="Z126" s="82" t="str">
        <f>IF('Set Up'!E349="","",'Set Up'!E349)</f>
        <v/>
      </c>
      <c r="AA126" s="82" t="str">
        <f>IF('Set Up'!F349="","",'Set Up'!F349)</f>
        <v/>
      </c>
      <c r="AB126" s="82" t="str">
        <f>IF('Set Up'!G349="","",'Set Up'!G349)</f>
        <v/>
      </c>
      <c r="AC126" s="82" t="str">
        <f t="array" ref="AC126">IF(Y126="","",INDEX(Data!$G$4:$G$51,MATCH(Table7[[#This Row],[Fitting]]&amp;Table7[[#This Row],[Fitting Subtype]],Data!$E$4:$E$51&amp;Data!$F$4:$F$51,0)))</f>
        <v/>
      </c>
      <c r="AD126" s="89" t="str">
        <f>IF(Table7[[#This Row],[Segment]]="","",Table7[[#This Row],[Quantity]]*Table7[[#This Row],[Kf]]*(((INDEX(Table4[Velocity (m/s)],MATCH(Table7[[#This Row],[Segment]],Table4[Segment],0)))^2)/2))</f>
        <v/>
      </c>
      <c r="AF126" s="82" t="str">
        <f>Table4[[#This Row],[Segment]]</f>
        <v/>
      </c>
      <c r="AG126" s="75"/>
      <c r="AH126" s="82" t="str">
        <f>IF(Table5[[#This Row],[Segment]]="","",AG126-Table4[[#This Row],[Total Pressure Drop (kPa)]])</f>
        <v/>
      </c>
    </row>
    <row r="127" spans="1:34" x14ac:dyDescent="0.25">
      <c r="A127" s="95" t="str">
        <f>IF('Set Up'!A124="","",'Set Up'!A124)</f>
        <v/>
      </c>
      <c r="B127" s="75" t="s">
        <v>81</v>
      </c>
      <c r="C127" s="85"/>
      <c r="D127" s="86" t="str">
        <f>IF(Table4[[#This Row],[Diameter (in)]]="","",(((CONVERT(Table4[[#This Row],[Diameter (in)]],"in","m"))/2)^2)*PI())</f>
        <v/>
      </c>
      <c r="E127" s="87" t="str">
        <f>IF(Table4[[#This Row],[Area (m2)]]="","",$D$4/Table4[[#This Row],[Area (m2)]])</f>
        <v/>
      </c>
      <c r="F127" s="85">
        <f t="shared" si="1"/>
        <v>4.6951999999999998</v>
      </c>
      <c r="G127" s="88" t="str">
        <f>IF(Table4[[#This Row],[Segment]]="","",(CONVERT(Table4[[#This Row],[Diameter (in)]],"in","m")*$B$4*Table4[[#This Row],[Velocity (m/s)]])/$C$4)</f>
        <v/>
      </c>
      <c r="H127" s="96" t="str">
        <f>IF(Table4[[#This Row],[Segment]]="","",IF(Table4[[#This Row],[Teynold''s Number]]&gt;4000,"TURBULENT","LAMINAR"))</f>
        <v/>
      </c>
      <c r="I127" s="86" t="str">
        <f>IF(Table4[[#This Row],[Segment]]="","",INDEX(Data!C124:C138,MATCH(Table4[Material],Data!B124:B138,0)))</f>
        <v/>
      </c>
      <c r="J127" s="89" t="str">
        <f>IF(Table4[[#This Row],[ε (m)]]="","",Table4[[#This Row],[ε (m)]]/(CONVERT(Table4[[#This Row],[Diameter (in)]],"in","m")))</f>
        <v/>
      </c>
      <c r="K127" s="96" t="str">
        <f>IF(Table4[[#This Row],[Regime]]="LAMINAR",16/Table4[[#This Row],[Teynold''s Number]],"-")</f>
        <v>-</v>
      </c>
      <c r="L127" s="86"/>
      <c r="M127" s="97" t="str">
        <f>IF(Table4[[#This Row],[Regime]]="TURBULENT",(((-4*LOG10(Table4[[#This Row],[ε/D]]/3.7+1.256/(Table4[[#This Row],[Teynold''s Number]]*SQRT(Table4[[#This Row],[f turbulent (guess)]]))))^-1)^2),"")</f>
        <v/>
      </c>
      <c r="N127" s="91" t="str">
        <f>IF(Table4[[#This Row],[f turbulent]]="","",Table4[[#This Row],[f turbulent (guess)]]-Table4[[#This Row],[f turbulent]])</f>
        <v/>
      </c>
      <c r="O127" s="87">
        <f>IF(Table4[[#This Row],[Segment]]="",0,IF(C128="",0,IF(C128&lt;=Table4[[#This Row],[Diameter (in)]],0,1-(D127/D128))))</f>
        <v>0</v>
      </c>
      <c r="P127" s="92" t="str">
        <f>IF(Table4[[#This Row],[Segment]]="","",IF(C127&gt;C128,"",IF(C128="",0.55,(0.55*(1-D128/D127)))))</f>
        <v/>
      </c>
      <c r="Q12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7" s="92" t="str">
        <f>IF(Table4[[#This Row],[Segment]]="","",IF(Table4[[#This Row],[Kexpansion]]="","0",((Table4[[#This Row],[Velocity (m/s)]]^2)/2)*Table4[[#This Row],[Kexpansion]]))</f>
        <v/>
      </c>
      <c r="S127" s="92" t="str">
        <f>IF(Table4[[#This Row],[Segment]]="","",IF(Table4[[#This Row],[Kcontraction]]="","0",((Table4[[#This Row],[Velocity (m/s)]]^2)/2)*Table4[[#This Row],[Kcontraction]]))</f>
        <v/>
      </c>
      <c r="T127" s="89" t="str">
        <f>IF(Table4[[#This Row],[Segment]]="","",SUMIF($Y$7:$Y$2000,Table4[[#This Row],[Segment]],$AD$7:$AD$2000))</f>
        <v/>
      </c>
      <c r="U127" s="95" t="str">
        <f>IF(Table4[[#This Row],[Segment]]="","",Table4[[#This Row],[Hfriction (J/kg)]]+Table4[[#This Row],[Hexpansions (J/kg)]]+Table4[[#This Row],[Hcontractions (J/kg)]]+Table4[[#This Row],[Hf (J/kg)]])</f>
        <v/>
      </c>
      <c r="V127" s="95" t="str">
        <f>IF(Table4[[#This Row],[Segment]]="","",Table4[[#This Row],[Total Friction Loss (J/kg)]]*Table3[Density (kg/m3)])</f>
        <v/>
      </c>
      <c r="W127" s="95" t="str">
        <f>IF(Table4[[#This Row],[Segment]]="","",Table4[[#This Row],[Total Pressure Drop (Pa)]]/1000)</f>
        <v/>
      </c>
      <c r="Y127" s="82" t="str">
        <f>IF('Set Up'!D350="","",'Set Up'!D350)</f>
        <v/>
      </c>
      <c r="Z127" s="82" t="str">
        <f>IF('Set Up'!E350="","",'Set Up'!E350)</f>
        <v/>
      </c>
      <c r="AA127" s="82" t="str">
        <f>IF('Set Up'!F350="","",'Set Up'!F350)</f>
        <v/>
      </c>
      <c r="AB127" s="82" t="str">
        <f>IF('Set Up'!G350="","",'Set Up'!G350)</f>
        <v/>
      </c>
      <c r="AC127" s="82" t="str">
        <f t="array" ref="AC127">IF(Y127="","",INDEX(Data!$G$4:$G$51,MATCH(Table7[[#This Row],[Fitting]]&amp;Table7[[#This Row],[Fitting Subtype]],Data!$E$4:$E$51&amp;Data!$F$4:$F$51,0)))</f>
        <v/>
      </c>
      <c r="AD127" s="89" t="str">
        <f>IF(Table7[[#This Row],[Segment]]="","",Table7[[#This Row],[Quantity]]*Table7[[#This Row],[Kf]]*(((INDEX(Table4[Velocity (m/s)],MATCH(Table7[[#This Row],[Segment]],Table4[Segment],0)))^2)/2))</f>
        <v/>
      </c>
      <c r="AF127" s="82" t="str">
        <f>Table4[[#This Row],[Segment]]</f>
        <v/>
      </c>
      <c r="AG127" s="75"/>
      <c r="AH127" s="82" t="str">
        <f>IF(Table5[[#This Row],[Segment]]="","",AG127-Table4[[#This Row],[Total Pressure Drop (kPa)]])</f>
        <v/>
      </c>
    </row>
    <row r="128" spans="1:34" x14ac:dyDescent="0.25">
      <c r="A128" s="95" t="str">
        <f>IF('Set Up'!A125="","",'Set Up'!A125)</f>
        <v/>
      </c>
      <c r="B128" s="75" t="s">
        <v>81</v>
      </c>
      <c r="C128" s="85"/>
      <c r="D128" s="86" t="str">
        <f>IF(Table4[[#This Row],[Diameter (in)]]="","",(((CONVERT(Table4[[#This Row],[Diameter (in)]],"in","m"))/2)^2)*PI())</f>
        <v/>
      </c>
      <c r="E128" s="87" t="str">
        <f>IF(Table4[[#This Row],[Area (m2)]]="","",$D$4/Table4[[#This Row],[Area (m2)]])</f>
        <v/>
      </c>
      <c r="F128" s="85">
        <f t="shared" si="1"/>
        <v>4.6951999999999998</v>
      </c>
      <c r="G128" s="88" t="str">
        <f>IF(Table4[[#This Row],[Segment]]="","",(CONVERT(Table4[[#This Row],[Diameter (in)]],"in","m")*$B$4*Table4[[#This Row],[Velocity (m/s)]])/$C$4)</f>
        <v/>
      </c>
      <c r="H128" s="96" t="str">
        <f>IF(Table4[[#This Row],[Segment]]="","",IF(Table4[[#This Row],[Teynold''s Number]]&gt;4000,"TURBULENT","LAMINAR"))</f>
        <v/>
      </c>
      <c r="I128" s="86" t="str">
        <f>IF(Table4[[#This Row],[Segment]]="","",INDEX(Data!C125:C139,MATCH(Table4[Material],Data!B125:B139,0)))</f>
        <v/>
      </c>
      <c r="J128" s="89" t="str">
        <f>IF(Table4[[#This Row],[ε (m)]]="","",Table4[[#This Row],[ε (m)]]/(CONVERT(Table4[[#This Row],[Diameter (in)]],"in","m")))</f>
        <v/>
      </c>
      <c r="K128" s="96" t="str">
        <f>IF(Table4[[#This Row],[Regime]]="LAMINAR",16/Table4[[#This Row],[Teynold''s Number]],"-")</f>
        <v>-</v>
      </c>
      <c r="L128" s="86"/>
      <c r="M128" s="97" t="str">
        <f>IF(Table4[[#This Row],[Regime]]="TURBULENT",(((-4*LOG10(Table4[[#This Row],[ε/D]]/3.7+1.256/(Table4[[#This Row],[Teynold''s Number]]*SQRT(Table4[[#This Row],[f turbulent (guess)]]))))^-1)^2),"")</f>
        <v/>
      </c>
      <c r="N128" s="91" t="str">
        <f>IF(Table4[[#This Row],[f turbulent]]="","",Table4[[#This Row],[f turbulent (guess)]]-Table4[[#This Row],[f turbulent]])</f>
        <v/>
      </c>
      <c r="O128" s="87">
        <f>IF(Table4[[#This Row],[Segment]]="",0,IF(C129="",0,IF(C129&lt;=Table4[[#This Row],[Diameter (in)]],0,1-(D128/D129))))</f>
        <v>0</v>
      </c>
      <c r="P128" s="92" t="str">
        <f>IF(Table4[[#This Row],[Segment]]="","",IF(C128&gt;C129,"",IF(C129="",0.55,(0.55*(1-D129/D128)))))</f>
        <v/>
      </c>
      <c r="Q12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8" s="92" t="str">
        <f>IF(Table4[[#This Row],[Segment]]="","",IF(Table4[[#This Row],[Kexpansion]]="","0",((Table4[[#This Row],[Velocity (m/s)]]^2)/2)*Table4[[#This Row],[Kexpansion]]))</f>
        <v/>
      </c>
      <c r="S128" s="92" t="str">
        <f>IF(Table4[[#This Row],[Segment]]="","",IF(Table4[[#This Row],[Kcontraction]]="","0",((Table4[[#This Row],[Velocity (m/s)]]^2)/2)*Table4[[#This Row],[Kcontraction]]))</f>
        <v/>
      </c>
      <c r="T128" s="89" t="str">
        <f>IF(Table4[[#This Row],[Segment]]="","",SUMIF($Y$7:$Y$2000,Table4[[#This Row],[Segment]],$AD$7:$AD$2000))</f>
        <v/>
      </c>
      <c r="U128" s="95" t="str">
        <f>IF(Table4[[#This Row],[Segment]]="","",Table4[[#This Row],[Hfriction (J/kg)]]+Table4[[#This Row],[Hexpansions (J/kg)]]+Table4[[#This Row],[Hcontractions (J/kg)]]+Table4[[#This Row],[Hf (J/kg)]])</f>
        <v/>
      </c>
      <c r="V128" s="95" t="str">
        <f>IF(Table4[[#This Row],[Segment]]="","",Table4[[#This Row],[Total Friction Loss (J/kg)]]*Table3[Density (kg/m3)])</f>
        <v/>
      </c>
      <c r="W128" s="95" t="str">
        <f>IF(Table4[[#This Row],[Segment]]="","",Table4[[#This Row],[Total Pressure Drop (Pa)]]/1000)</f>
        <v/>
      </c>
      <c r="Y128" s="82" t="str">
        <f>IF('Set Up'!D351="","",'Set Up'!D351)</f>
        <v/>
      </c>
      <c r="Z128" s="82" t="str">
        <f>IF('Set Up'!E351="","",'Set Up'!E351)</f>
        <v/>
      </c>
      <c r="AA128" s="82" t="str">
        <f>IF('Set Up'!F351="","",'Set Up'!F351)</f>
        <v/>
      </c>
      <c r="AB128" s="82" t="str">
        <f>IF('Set Up'!G351="","",'Set Up'!G351)</f>
        <v/>
      </c>
      <c r="AC128" s="82" t="str">
        <f t="array" ref="AC128">IF(Y128="","",INDEX(Data!$G$4:$G$51,MATCH(Table7[[#This Row],[Fitting]]&amp;Table7[[#This Row],[Fitting Subtype]],Data!$E$4:$E$51&amp;Data!$F$4:$F$51,0)))</f>
        <v/>
      </c>
      <c r="AD128" s="89" t="str">
        <f>IF(Table7[[#This Row],[Segment]]="","",Table7[[#This Row],[Quantity]]*Table7[[#This Row],[Kf]]*(((INDEX(Table4[Velocity (m/s)],MATCH(Table7[[#This Row],[Segment]],Table4[Segment],0)))^2)/2))</f>
        <v/>
      </c>
      <c r="AF128" s="82" t="str">
        <f>Table4[[#This Row],[Segment]]</f>
        <v/>
      </c>
      <c r="AG128" s="75"/>
      <c r="AH128" s="82" t="str">
        <f>IF(Table5[[#This Row],[Segment]]="","",AG128-Table4[[#This Row],[Total Pressure Drop (kPa)]])</f>
        <v/>
      </c>
    </row>
    <row r="129" spans="1:34" x14ac:dyDescent="0.25">
      <c r="A129" s="95" t="str">
        <f>IF('Set Up'!A126="","",'Set Up'!A126)</f>
        <v/>
      </c>
      <c r="B129" s="75" t="s">
        <v>81</v>
      </c>
      <c r="C129" s="85"/>
      <c r="D129" s="86" t="str">
        <f>IF(Table4[[#This Row],[Diameter (in)]]="","",(((CONVERT(Table4[[#This Row],[Diameter (in)]],"in","m"))/2)^2)*PI())</f>
        <v/>
      </c>
      <c r="E129" s="87" t="str">
        <f>IF(Table4[[#This Row],[Area (m2)]]="","",$D$4/Table4[[#This Row],[Area (m2)]])</f>
        <v/>
      </c>
      <c r="F129" s="85">
        <f t="shared" si="1"/>
        <v>4.6951999999999998</v>
      </c>
      <c r="G129" s="88" t="str">
        <f>IF(Table4[[#This Row],[Segment]]="","",(CONVERT(Table4[[#This Row],[Diameter (in)]],"in","m")*$B$4*Table4[[#This Row],[Velocity (m/s)]])/$C$4)</f>
        <v/>
      </c>
      <c r="H129" s="96" t="str">
        <f>IF(Table4[[#This Row],[Segment]]="","",IF(Table4[[#This Row],[Teynold''s Number]]&gt;4000,"TURBULENT","LAMINAR"))</f>
        <v/>
      </c>
      <c r="I129" s="86" t="str">
        <f>IF(Table4[[#This Row],[Segment]]="","",INDEX(Data!C126:C140,MATCH(Table4[Material],Data!B126:B140,0)))</f>
        <v/>
      </c>
      <c r="J129" s="89" t="str">
        <f>IF(Table4[[#This Row],[ε (m)]]="","",Table4[[#This Row],[ε (m)]]/(CONVERT(Table4[[#This Row],[Diameter (in)]],"in","m")))</f>
        <v/>
      </c>
      <c r="K129" s="96" t="str">
        <f>IF(Table4[[#This Row],[Regime]]="LAMINAR",16/Table4[[#This Row],[Teynold''s Number]],"-")</f>
        <v>-</v>
      </c>
      <c r="L129" s="86"/>
      <c r="M129" s="97" t="str">
        <f>IF(Table4[[#This Row],[Regime]]="TURBULENT",(((-4*LOG10(Table4[[#This Row],[ε/D]]/3.7+1.256/(Table4[[#This Row],[Teynold''s Number]]*SQRT(Table4[[#This Row],[f turbulent (guess)]]))))^-1)^2),"")</f>
        <v/>
      </c>
      <c r="N129" s="91" t="str">
        <f>IF(Table4[[#This Row],[f turbulent]]="","",Table4[[#This Row],[f turbulent (guess)]]-Table4[[#This Row],[f turbulent]])</f>
        <v/>
      </c>
      <c r="O129" s="87">
        <f>IF(Table4[[#This Row],[Segment]]="",0,IF(C130="",0,IF(C130&lt;=Table4[[#This Row],[Diameter (in)]],0,1-(D129/D130))))</f>
        <v>0</v>
      </c>
      <c r="P129" s="92" t="str">
        <f>IF(Table4[[#This Row],[Segment]]="","",IF(C129&gt;C130,"",IF(C130="",0.55,(0.55*(1-D130/D129)))))</f>
        <v/>
      </c>
      <c r="Q12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9" s="92" t="str">
        <f>IF(Table4[[#This Row],[Segment]]="","",IF(Table4[[#This Row],[Kexpansion]]="","0",((Table4[[#This Row],[Velocity (m/s)]]^2)/2)*Table4[[#This Row],[Kexpansion]]))</f>
        <v/>
      </c>
      <c r="S129" s="92" t="str">
        <f>IF(Table4[[#This Row],[Segment]]="","",IF(Table4[[#This Row],[Kcontraction]]="","0",((Table4[[#This Row],[Velocity (m/s)]]^2)/2)*Table4[[#This Row],[Kcontraction]]))</f>
        <v/>
      </c>
      <c r="T129" s="89" t="str">
        <f>IF(Table4[[#This Row],[Segment]]="","",SUMIF($Y$7:$Y$2000,Table4[[#This Row],[Segment]],$AD$7:$AD$2000))</f>
        <v/>
      </c>
      <c r="U129" s="95" t="str">
        <f>IF(Table4[[#This Row],[Segment]]="","",Table4[[#This Row],[Hfriction (J/kg)]]+Table4[[#This Row],[Hexpansions (J/kg)]]+Table4[[#This Row],[Hcontractions (J/kg)]]+Table4[[#This Row],[Hf (J/kg)]])</f>
        <v/>
      </c>
      <c r="V129" s="95" t="str">
        <f>IF(Table4[[#This Row],[Segment]]="","",Table4[[#This Row],[Total Friction Loss (J/kg)]]*Table3[Density (kg/m3)])</f>
        <v/>
      </c>
      <c r="W129" s="95" t="str">
        <f>IF(Table4[[#This Row],[Segment]]="","",Table4[[#This Row],[Total Pressure Drop (Pa)]]/1000)</f>
        <v/>
      </c>
      <c r="Y129" s="82" t="str">
        <f>IF('Set Up'!D352="","",'Set Up'!D352)</f>
        <v/>
      </c>
      <c r="Z129" s="82" t="str">
        <f>IF('Set Up'!E352="","",'Set Up'!E352)</f>
        <v/>
      </c>
      <c r="AA129" s="82" t="str">
        <f>IF('Set Up'!F352="","",'Set Up'!F352)</f>
        <v/>
      </c>
      <c r="AB129" s="82" t="str">
        <f>IF('Set Up'!G352="","",'Set Up'!G352)</f>
        <v/>
      </c>
      <c r="AC129" s="82" t="str">
        <f t="array" ref="AC129">IF(Y129="","",INDEX(Data!$G$4:$G$51,MATCH(Table7[[#This Row],[Fitting]]&amp;Table7[[#This Row],[Fitting Subtype]],Data!$E$4:$E$51&amp;Data!$F$4:$F$51,0)))</f>
        <v/>
      </c>
      <c r="AD129" s="89" t="str">
        <f>IF(Table7[[#This Row],[Segment]]="","",Table7[[#This Row],[Quantity]]*Table7[[#This Row],[Kf]]*(((INDEX(Table4[Velocity (m/s)],MATCH(Table7[[#This Row],[Segment]],Table4[Segment],0)))^2)/2))</f>
        <v/>
      </c>
      <c r="AF129" s="82" t="str">
        <f>Table4[[#This Row],[Segment]]</f>
        <v/>
      </c>
      <c r="AG129" s="75"/>
      <c r="AH129" s="82" t="str">
        <f>IF(Table5[[#This Row],[Segment]]="","",AG129-Table4[[#This Row],[Total Pressure Drop (kPa)]])</f>
        <v/>
      </c>
    </row>
    <row r="130" spans="1:34" x14ac:dyDescent="0.25">
      <c r="A130" s="95" t="str">
        <f>IF('Set Up'!A127="","",'Set Up'!A127)</f>
        <v/>
      </c>
      <c r="B130" s="75" t="s">
        <v>81</v>
      </c>
      <c r="C130" s="85"/>
      <c r="D130" s="86" t="str">
        <f>IF(Table4[[#This Row],[Diameter (in)]]="","",(((CONVERT(Table4[[#This Row],[Diameter (in)]],"in","m"))/2)^2)*PI())</f>
        <v/>
      </c>
      <c r="E130" s="87" t="str">
        <f>IF(Table4[[#This Row],[Area (m2)]]="","",$D$4/Table4[[#This Row],[Area (m2)]])</f>
        <v/>
      </c>
      <c r="F130" s="85">
        <f t="shared" si="1"/>
        <v>4.6951999999999998</v>
      </c>
      <c r="G130" s="88" t="str">
        <f>IF(Table4[[#This Row],[Segment]]="","",(CONVERT(Table4[[#This Row],[Diameter (in)]],"in","m")*$B$4*Table4[[#This Row],[Velocity (m/s)]])/$C$4)</f>
        <v/>
      </c>
      <c r="H130" s="96" t="str">
        <f>IF(Table4[[#This Row],[Segment]]="","",IF(Table4[[#This Row],[Teynold''s Number]]&gt;4000,"TURBULENT","LAMINAR"))</f>
        <v/>
      </c>
      <c r="I130" s="86" t="str">
        <f>IF(Table4[[#This Row],[Segment]]="","",INDEX(Data!C127:C141,MATCH(Table4[Material],Data!B127:B141,0)))</f>
        <v/>
      </c>
      <c r="J130" s="89" t="str">
        <f>IF(Table4[[#This Row],[ε (m)]]="","",Table4[[#This Row],[ε (m)]]/(CONVERT(Table4[[#This Row],[Diameter (in)]],"in","m")))</f>
        <v/>
      </c>
      <c r="K130" s="96" t="str">
        <f>IF(Table4[[#This Row],[Regime]]="LAMINAR",16/Table4[[#This Row],[Teynold''s Number]],"-")</f>
        <v>-</v>
      </c>
      <c r="L130" s="86"/>
      <c r="M130" s="97" t="str">
        <f>IF(Table4[[#This Row],[Regime]]="TURBULENT",(((-4*LOG10(Table4[[#This Row],[ε/D]]/3.7+1.256/(Table4[[#This Row],[Teynold''s Number]]*SQRT(Table4[[#This Row],[f turbulent (guess)]]))))^-1)^2),"")</f>
        <v/>
      </c>
      <c r="N130" s="91" t="str">
        <f>IF(Table4[[#This Row],[f turbulent]]="","",Table4[[#This Row],[f turbulent (guess)]]-Table4[[#This Row],[f turbulent]])</f>
        <v/>
      </c>
      <c r="O130" s="87">
        <f>IF(Table4[[#This Row],[Segment]]="",0,IF(C131="",0,IF(C131&lt;=Table4[[#This Row],[Diameter (in)]],0,1-(D130/D131))))</f>
        <v>0</v>
      </c>
      <c r="P130" s="92" t="str">
        <f>IF(Table4[[#This Row],[Segment]]="","",IF(C130&gt;C131,"",IF(C131="",0.55,(0.55*(1-D131/D130)))))</f>
        <v/>
      </c>
      <c r="Q13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0" s="92" t="str">
        <f>IF(Table4[[#This Row],[Segment]]="","",IF(Table4[[#This Row],[Kexpansion]]="","0",((Table4[[#This Row],[Velocity (m/s)]]^2)/2)*Table4[[#This Row],[Kexpansion]]))</f>
        <v/>
      </c>
      <c r="S130" s="92" t="str">
        <f>IF(Table4[[#This Row],[Segment]]="","",IF(Table4[[#This Row],[Kcontraction]]="","0",((Table4[[#This Row],[Velocity (m/s)]]^2)/2)*Table4[[#This Row],[Kcontraction]]))</f>
        <v/>
      </c>
      <c r="T130" s="89" t="str">
        <f>IF(Table4[[#This Row],[Segment]]="","",SUMIF($Y$7:$Y$2000,Table4[[#This Row],[Segment]],$AD$7:$AD$2000))</f>
        <v/>
      </c>
      <c r="U130" s="95" t="str">
        <f>IF(Table4[[#This Row],[Segment]]="","",Table4[[#This Row],[Hfriction (J/kg)]]+Table4[[#This Row],[Hexpansions (J/kg)]]+Table4[[#This Row],[Hcontractions (J/kg)]]+Table4[[#This Row],[Hf (J/kg)]])</f>
        <v/>
      </c>
      <c r="V130" s="95" t="str">
        <f>IF(Table4[[#This Row],[Segment]]="","",Table4[[#This Row],[Total Friction Loss (J/kg)]]*Table3[Density (kg/m3)])</f>
        <v/>
      </c>
      <c r="W130" s="95" t="str">
        <f>IF(Table4[[#This Row],[Segment]]="","",Table4[[#This Row],[Total Pressure Drop (Pa)]]/1000)</f>
        <v/>
      </c>
      <c r="Y130" s="82" t="str">
        <f>IF('Set Up'!D353="","",'Set Up'!D353)</f>
        <v/>
      </c>
      <c r="Z130" s="82" t="str">
        <f>IF('Set Up'!E353="","",'Set Up'!E353)</f>
        <v/>
      </c>
      <c r="AA130" s="82" t="str">
        <f>IF('Set Up'!F353="","",'Set Up'!F353)</f>
        <v/>
      </c>
      <c r="AB130" s="82" t="str">
        <f>IF('Set Up'!G353="","",'Set Up'!G353)</f>
        <v/>
      </c>
      <c r="AC130" s="82" t="str">
        <f t="array" ref="AC130">IF(Y130="","",INDEX(Data!$G$4:$G$51,MATCH(Table7[[#This Row],[Fitting]]&amp;Table7[[#This Row],[Fitting Subtype]],Data!$E$4:$E$51&amp;Data!$F$4:$F$51,0)))</f>
        <v/>
      </c>
      <c r="AD130" s="89" t="str">
        <f>IF(Table7[[#This Row],[Segment]]="","",Table7[[#This Row],[Quantity]]*Table7[[#This Row],[Kf]]*(((INDEX(Table4[Velocity (m/s)],MATCH(Table7[[#This Row],[Segment]],Table4[Segment],0)))^2)/2))</f>
        <v/>
      </c>
      <c r="AF130" s="82" t="str">
        <f>Table4[[#This Row],[Segment]]</f>
        <v/>
      </c>
      <c r="AG130" s="75"/>
      <c r="AH130" s="82" t="str">
        <f>IF(Table5[[#This Row],[Segment]]="","",AG130-Table4[[#This Row],[Total Pressure Drop (kPa)]])</f>
        <v/>
      </c>
    </row>
    <row r="131" spans="1:34" x14ac:dyDescent="0.25">
      <c r="A131" s="95" t="str">
        <f>IF('Set Up'!A128="","",'Set Up'!A128)</f>
        <v/>
      </c>
      <c r="B131" s="75" t="s">
        <v>81</v>
      </c>
      <c r="C131" s="85"/>
      <c r="D131" s="86" t="str">
        <f>IF(Table4[[#This Row],[Diameter (in)]]="","",(((CONVERT(Table4[[#This Row],[Diameter (in)]],"in","m"))/2)^2)*PI())</f>
        <v/>
      </c>
      <c r="E131" s="87" t="str">
        <f>IF(Table4[[#This Row],[Area (m2)]]="","",$D$4/Table4[[#This Row],[Area (m2)]])</f>
        <v/>
      </c>
      <c r="F131" s="85">
        <f t="shared" si="1"/>
        <v>4.6951999999999998</v>
      </c>
      <c r="G131" s="88" t="str">
        <f>IF(Table4[[#This Row],[Segment]]="","",(CONVERT(Table4[[#This Row],[Diameter (in)]],"in","m")*$B$4*Table4[[#This Row],[Velocity (m/s)]])/$C$4)</f>
        <v/>
      </c>
      <c r="H131" s="96" t="str">
        <f>IF(Table4[[#This Row],[Segment]]="","",IF(Table4[[#This Row],[Teynold''s Number]]&gt;4000,"TURBULENT","LAMINAR"))</f>
        <v/>
      </c>
      <c r="I131" s="86" t="str">
        <f>IF(Table4[[#This Row],[Segment]]="","",INDEX(Data!C128:C142,MATCH(Table4[Material],Data!B128:B142,0)))</f>
        <v/>
      </c>
      <c r="J131" s="89" t="str">
        <f>IF(Table4[[#This Row],[ε (m)]]="","",Table4[[#This Row],[ε (m)]]/(CONVERT(Table4[[#This Row],[Diameter (in)]],"in","m")))</f>
        <v/>
      </c>
      <c r="K131" s="96" t="str">
        <f>IF(Table4[[#This Row],[Regime]]="LAMINAR",16/Table4[[#This Row],[Teynold''s Number]],"-")</f>
        <v>-</v>
      </c>
      <c r="L131" s="86"/>
      <c r="M131" s="97" t="str">
        <f>IF(Table4[[#This Row],[Regime]]="TURBULENT",(((-4*LOG10(Table4[[#This Row],[ε/D]]/3.7+1.256/(Table4[[#This Row],[Teynold''s Number]]*SQRT(Table4[[#This Row],[f turbulent (guess)]]))))^-1)^2),"")</f>
        <v/>
      </c>
      <c r="N131" s="91" t="str">
        <f>IF(Table4[[#This Row],[f turbulent]]="","",Table4[[#This Row],[f turbulent (guess)]]-Table4[[#This Row],[f turbulent]])</f>
        <v/>
      </c>
      <c r="O131" s="87">
        <f>IF(Table4[[#This Row],[Segment]]="",0,IF(C132="",0,IF(C132&lt;=Table4[[#This Row],[Diameter (in)]],0,1-(D131/D132))))</f>
        <v>0</v>
      </c>
      <c r="P131" s="92" t="str">
        <f>IF(Table4[[#This Row],[Segment]]="","",IF(C131&gt;C132,"",IF(C132="",0.55,(0.55*(1-D132/D131)))))</f>
        <v/>
      </c>
      <c r="Q13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1" s="92" t="str">
        <f>IF(Table4[[#This Row],[Segment]]="","",IF(Table4[[#This Row],[Kexpansion]]="","0",((Table4[[#This Row],[Velocity (m/s)]]^2)/2)*Table4[[#This Row],[Kexpansion]]))</f>
        <v/>
      </c>
      <c r="S131" s="92" t="str">
        <f>IF(Table4[[#This Row],[Segment]]="","",IF(Table4[[#This Row],[Kcontraction]]="","0",((Table4[[#This Row],[Velocity (m/s)]]^2)/2)*Table4[[#This Row],[Kcontraction]]))</f>
        <v/>
      </c>
      <c r="T131" s="89" t="str">
        <f>IF(Table4[[#This Row],[Segment]]="","",SUMIF($Y$7:$Y$2000,Table4[[#This Row],[Segment]],$AD$7:$AD$2000))</f>
        <v/>
      </c>
      <c r="U131" s="95" t="str">
        <f>IF(Table4[[#This Row],[Segment]]="","",Table4[[#This Row],[Hfriction (J/kg)]]+Table4[[#This Row],[Hexpansions (J/kg)]]+Table4[[#This Row],[Hcontractions (J/kg)]]+Table4[[#This Row],[Hf (J/kg)]])</f>
        <v/>
      </c>
      <c r="V131" s="95" t="str">
        <f>IF(Table4[[#This Row],[Segment]]="","",Table4[[#This Row],[Total Friction Loss (J/kg)]]*Table3[Density (kg/m3)])</f>
        <v/>
      </c>
      <c r="W131" s="95" t="str">
        <f>IF(Table4[[#This Row],[Segment]]="","",Table4[[#This Row],[Total Pressure Drop (Pa)]]/1000)</f>
        <v/>
      </c>
      <c r="Y131" s="82" t="str">
        <f>IF('Set Up'!D354="","",'Set Up'!D354)</f>
        <v/>
      </c>
      <c r="Z131" s="82" t="str">
        <f>IF('Set Up'!E354="","",'Set Up'!E354)</f>
        <v/>
      </c>
      <c r="AA131" s="82" t="str">
        <f>IF('Set Up'!F354="","",'Set Up'!F354)</f>
        <v/>
      </c>
      <c r="AB131" s="82" t="str">
        <f>IF('Set Up'!G354="","",'Set Up'!G354)</f>
        <v/>
      </c>
      <c r="AC131" s="82" t="str">
        <f t="array" ref="AC131">IF(Y131="","",INDEX(Data!$G$4:$G$51,MATCH(Table7[[#This Row],[Fitting]]&amp;Table7[[#This Row],[Fitting Subtype]],Data!$E$4:$E$51&amp;Data!$F$4:$F$51,0)))</f>
        <v/>
      </c>
      <c r="AD131" s="89" t="str">
        <f>IF(Table7[[#This Row],[Segment]]="","",Table7[[#This Row],[Quantity]]*Table7[[#This Row],[Kf]]*(((INDEX(Table4[Velocity (m/s)],MATCH(Table7[[#This Row],[Segment]],Table4[Segment],0)))^2)/2))</f>
        <v/>
      </c>
      <c r="AF131" s="82" t="str">
        <f>Table4[[#This Row],[Segment]]</f>
        <v/>
      </c>
      <c r="AG131" s="75"/>
      <c r="AH131" s="82" t="str">
        <f>IF(Table5[[#This Row],[Segment]]="","",AG131-Table4[[#This Row],[Total Pressure Drop (kPa)]])</f>
        <v/>
      </c>
    </row>
    <row r="132" spans="1:34" x14ac:dyDescent="0.25">
      <c r="A132" s="95" t="str">
        <f>IF('Set Up'!A129="","",'Set Up'!A129)</f>
        <v/>
      </c>
      <c r="B132" s="75" t="s">
        <v>81</v>
      </c>
      <c r="C132" s="85"/>
      <c r="D132" s="86" t="str">
        <f>IF(Table4[[#This Row],[Diameter (in)]]="","",(((CONVERT(Table4[[#This Row],[Diameter (in)]],"in","m"))/2)^2)*PI())</f>
        <v/>
      </c>
      <c r="E132" s="87" t="str">
        <f>IF(Table4[[#This Row],[Area (m2)]]="","",$D$4/Table4[[#This Row],[Area (m2)]])</f>
        <v/>
      </c>
      <c r="F132" s="85">
        <f t="shared" si="1"/>
        <v>4.6951999999999998</v>
      </c>
      <c r="G132" s="88" t="str">
        <f>IF(Table4[[#This Row],[Segment]]="","",(CONVERT(Table4[[#This Row],[Diameter (in)]],"in","m")*$B$4*Table4[[#This Row],[Velocity (m/s)]])/$C$4)</f>
        <v/>
      </c>
      <c r="H132" s="96" t="str">
        <f>IF(Table4[[#This Row],[Segment]]="","",IF(Table4[[#This Row],[Teynold''s Number]]&gt;4000,"TURBULENT","LAMINAR"))</f>
        <v/>
      </c>
      <c r="I132" s="86" t="str">
        <f>IF(Table4[[#This Row],[Segment]]="","",INDEX(Data!C129:C143,MATCH(Table4[Material],Data!B129:B143,0)))</f>
        <v/>
      </c>
      <c r="J132" s="89" t="str">
        <f>IF(Table4[[#This Row],[ε (m)]]="","",Table4[[#This Row],[ε (m)]]/(CONVERT(Table4[[#This Row],[Diameter (in)]],"in","m")))</f>
        <v/>
      </c>
      <c r="K132" s="96" t="str">
        <f>IF(Table4[[#This Row],[Regime]]="LAMINAR",16/Table4[[#This Row],[Teynold''s Number]],"-")</f>
        <v>-</v>
      </c>
      <c r="L132" s="86"/>
      <c r="M132" s="97" t="str">
        <f>IF(Table4[[#This Row],[Regime]]="TURBULENT",(((-4*LOG10(Table4[[#This Row],[ε/D]]/3.7+1.256/(Table4[[#This Row],[Teynold''s Number]]*SQRT(Table4[[#This Row],[f turbulent (guess)]]))))^-1)^2),"")</f>
        <v/>
      </c>
      <c r="N132" s="91" t="str">
        <f>IF(Table4[[#This Row],[f turbulent]]="","",Table4[[#This Row],[f turbulent (guess)]]-Table4[[#This Row],[f turbulent]])</f>
        <v/>
      </c>
      <c r="O132" s="87">
        <f>IF(Table4[[#This Row],[Segment]]="",0,IF(C133="",0,IF(C133&lt;=Table4[[#This Row],[Diameter (in)]],0,1-(D132/D133))))</f>
        <v>0</v>
      </c>
      <c r="P132" s="92" t="str">
        <f>IF(Table4[[#This Row],[Segment]]="","",IF(C132&gt;C133,"",IF(C133="",0.55,(0.55*(1-D133/D132)))))</f>
        <v/>
      </c>
      <c r="Q13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2" s="92" t="str">
        <f>IF(Table4[[#This Row],[Segment]]="","",IF(Table4[[#This Row],[Kexpansion]]="","0",((Table4[[#This Row],[Velocity (m/s)]]^2)/2)*Table4[[#This Row],[Kexpansion]]))</f>
        <v/>
      </c>
      <c r="S132" s="92" t="str">
        <f>IF(Table4[[#This Row],[Segment]]="","",IF(Table4[[#This Row],[Kcontraction]]="","0",((Table4[[#This Row],[Velocity (m/s)]]^2)/2)*Table4[[#This Row],[Kcontraction]]))</f>
        <v/>
      </c>
      <c r="T132" s="89" t="str">
        <f>IF(Table4[[#This Row],[Segment]]="","",SUMIF($Y$7:$Y$2000,Table4[[#This Row],[Segment]],$AD$7:$AD$2000))</f>
        <v/>
      </c>
      <c r="U132" s="95" t="str">
        <f>IF(Table4[[#This Row],[Segment]]="","",Table4[[#This Row],[Hfriction (J/kg)]]+Table4[[#This Row],[Hexpansions (J/kg)]]+Table4[[#This Row],[Hcontractions (J/kg)]]+Table4[[#This Row],[Hf (J/kg)]])</f>
        <v/>
      </c>
      <c r="V132" s="95" t="str">
        <f>IF(Table4[[#This Row],[Segment]]="","",Table4[[#This Row],[Total Friction Loss (J/kg)]]*Table3[Density (kg/m3)])</f>
        <v/>
      </c>
      <c r="W132" s="95" t="str">
        <f>IF(Table4[[#This Row],[Segment]]="","",Table4[[#This Row],[Total Pressure Drop (Pa)]]/1000)</f>
        <v/>
      </c>
      <c r="Y132" s="82" t="str">
        <f>IF('Set Up'!D355="","",'Set Up'!D355)</f>
        <v/>
      </c>
      <c r="Z132" s="82" t="str">
        <f>IF('Set Up'!E355="","",'Set Up'!E355)</f>
        <v/>
      </c>
      <c r="AA132" s="82" t="str">
        <f>IF('Set Up'!F355="","",'Set Up'!F355)</f>
        <v/>
      </c>
      <c r="AB132" s="82" t="str">
        <f>IF('Set Up'!G355="","",'Set Up'!G355)</f>
        <v/>
      </c>
      <c r="AC132" s="82" t="str">
        <f t="array" ref="AC132">IF(Y132="","",INDEX(Data!$G$4:$G$51,MATCH(Table7[[#This Row],[Fitting]]&amp;Table7[[#This Row],[Fitting Subtype]],Data!$E$4:$E$51&amp;Data!$F$4:$F$51,0)))</f>
        <v/>
      </c>
      <c r="AD132" s="89" t="str">
        <f>IF(Table7[[#This Row],[Segment]]="","",Table7[[#This Row],[Quantity]]*Table7[[#This Row],[Kf]]*(((INDEX(Table4[Velocity (m/s)],MATCH(Table7[[#This Row],[Segment]],Table4[Segment],0)))^2)/2))</f>
        <v/>
      </c>
      <c r="AF132" s="82" t="str">
        <f>Table4[[#This Row],[Segment]]</f>
        <v/>
      </c>
      <c r="AG132" s="75"/>
      <c r="AH132" s="82" t="str">
        <f>IF(Table5[[#This Row],[Segment]]="","",AG132-Table4[[#This Row],[Total Pressure Drop (kPa)]])</f>
        <v/>
      </c>
    </row>
    <row r="133" spans="1:34" x14ac:dyDescent="0.25">
      <c r="A133" s="95" t="str">
        <f>IF('Set Up'!A130="","",'Set Up'!A130)</f>
        <v/>
      </c>
      <c r="B133" s="75" t="s">
        <v>81</v>
      </c>
      <c r="C133" s="85"/>
      <c r="D133" s="86" t="str">
        <f>IF(Table4[[#This Row],[Diameter (in)]]="","",(((CONVERT(Table4[[#This Row],[Diameter (in)]],"in","m"))/2)^2)*PI())</f>
        <v/>
      </c>
      <c r="E133" s="87" t="str">
        <f>IF(Table4[[#This Row],[Area (m2)]]="","",$D$4/Table4[[#This Row],[Area (m2)]])</f>
        <v/>
      </c>
      <c r="F133" s="85">
        <f t="shared" si="1"/>
        <v>4.6951999999999998</v>
      </c>
      <c r="G133" s="88" t="str">
        <f>IF(Table4[[#This Row],[Segment]]="","",(CONVERT(Table4[[#This Row],[Diameter (in)]],"in","m")*$B$4*Table4[[#This Row],[Velocity (m/s)]])/$C$4)</f>
        <v/>
      </c>
      <c r="H133" s="96" t="str">
        <f>IF(Table4[[#This Row],[Segment]]="","",IF(Table4[[#This Row],[Teynold''s Number]]&gt;4000,"TURBULENT","LAMINAR"))</f>
        <v/>
      </c>
      <c r="I133" s="86" t="str">
        <f>IF(Table4[[#This Row],[Segment]]="","",INDEX(Data!C130:C144,MATCH(Table4[Material],Data!B130:B144,0)))</f>
        <v/>
      </c>
      <c r="J133" s="89" t="str">
        <f>IF(Table4[[#This Row],[ε (m)]]="","",Table4[[#This Row],[ε (m)]]/(CONVERT(Table4[[#This Row],[Diameter (in)]],"in","m")))</f>
        <v/>
      </c>
      <c r="K133" s="96" t="str">
        <f>IF(Table4[[#This Row],[Regime]]="LAMINAR",16/Table4[[#This Row],[Teynold''s Number]],"-")</f>
        <v>-</v>
      </c>
      <c r="L133" s="86"/>
      <c r="M133" s="97" t="str">
        <f>IF(Table4[[#This Row],[Regime]]="TURBULENT",(((-4*LOG10(Table4[[#This Row],[ε/D]]/3.7+1.256/(Table4[[#This Row],[Teynold''s Number]]*SQRT(Table4[[#This Row],[f turbulent (guess)]]))))^-1)^2),"")</f>
        <v/>
      </c>
      <c r="N133" s="91" t="str">
        <f>IF(Table4[[#This Row],[f turbulent]]="","",Table4[[#This Row],[f turbulent (guess)]]-Table4[[#This Row],[f turbulent]])</f>
        <v/>
      </c>
      <c r="O133" s="87">
        <f>IF(Table4[[#This Row],[Segment]]="",0,IF(C134="",0,IF(C134&lt;=Table4[[#This Row],[Diameter (in)]],0,1-(D133/D134))))</f>
        <v>0</v>
      </c>
      <c r="P133" s="92" t="str">
        <f>IF(Table4[[#This Row],[Segment]]="","",IF(C133&gt;C134,"",IF(C134="",0.55,(0.55*(1-D134/D133)))))</f>
        <v/>
      </c>
      <c r="Q13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3" s="92" t="str">
        <f>IF(Table4[[#This Row],[Segment]]="","",IF(Table4[[#This Row],[Kexpansion]]="","0",((Table4[[#This Row],[Velocity (m/s)]]^2)/2)*Table4[[#This Row],[Kexpansion]]))</f>
        <v/>
      </c>
      <c r="S133" s="92" t="str">
        <f>IF(Table4[[#This Row],[Segment]]="","",IF(Table4[[#This Row],[Kcontraction]]="","0",((Table4[[#This Row],[Velocity (m/s)]]^2)/2)*Table4[[#This Row],[Kcontraction]]))</f>
        <v/>
      </c>
      <c r="T133" s="89" t="str">
        <f>IF(Table4[[#This Row],[Segment]]="","",SUMIF($Y$7:$Y$2000,Table4[[#This Row],[Segment]],$AD$7:$AD$2000))</f>
        <v/>
      </c>
      <c r="U133" s="95" t="str">
        <f>IF(Table4[[#This Row],[Segment]]="","",Table4[[#This Row],[Hfriction (J/kg)]]+Table4[[#This Row],[Hexpansions (J/kg)]]+Table4[[#This Row],[Hcontractions (J/kg)]]+Table4[[#This Row],[Hf (J/kg)]])</f>
        <v/>
      </c>
      <c r="V133" s="95" t="str">
        <f>IF(Table4[[#This Row],[Segment]]="","",Table4[[#This Row],[Total Friction Loss (J/kg)]]*Table3[Density (kg/m3)])</f>
        <v/>
      </c>
      <c r="W133" s="95" t="str">
        <f>IF(Table4[[#This Row],[Segment]]="","",Table4[[#This Row],[Total Pressure Drop (Pa)]]/1000)</f>
        <v/>
      </c>
      <c r="Y133" s="82" t="str">
        <f>IF('Set Up'!D356="","",'Set Up'!D356)</f>
        <v/>
      </c>
      <c r="Z133" s="82" t="str">
        <f>IF('Set Up'!E356="","",'Set Up'!E356)</f>
        <v/>
      </c>
      <c r="AA133" s="82" t="str">
        <f>IF('Set Up'!F356="","",'Set Up'!F356)</f>
        <v/>
      </c>
      <c r="AB133" s="82" t="str">
        <f>IF('Set Up'!G356="","",'Set Up'!G356)</f>
        <v/>
      </c>
      <c r="AC133" s="82" t="str">
        <f t="array" ref="AC133">IF(Y133="","",INDEX(Data!$G$4:$G$51,MATCH(Table7[[#This Row],[Fitting]]&amp;Table7[[#This Row],[Fitting Subtype]],Data!$E$4:$E$51&amp;Data!$F$4:$F$51,0)))</f>
        <v/>
      </c>
      <c r="AD133" s="89" t="str">
        <f>IF(Table7[[#This Row],[Segment]]="","",Table7[[#This Row],[Quantity]]*Table7[[#This Row],[Kf]]*(((INDEX(Table4[Velocity (m/s)],MATCH(Table7[[#This Row],[Segment]],Table4[Segment],0)))^2)/2))</f>
        <v/>
      </c>
      <c r="AF133" s="82" t="str">
        <f>Table4[[#This Row],[Segment]]</f>
        <v/>
      </c>
      <c r="AG133" s="75"/>
      <c r="AH133" s="82" t="str">
        <f>IF(Table5[[#This Row],[Segment]]="","",AG133-Table4[[#This Row],[Total Pressure Drop (kPa)]])</f>
        <v/>
      </c>
    </row>
    <row r="134" spans="1:34" x14ac:dyDescent="0.25">
      <c r="A134" s="95" t="str">
        <f>IF('Set Up'!A131="","",'Set Up'!A131)</f>
        <v/>
      </c>
      <c r="B134" s="75" t="s">
        <v>81</v>
      </c>
      <c r="C134" s="85"/>
      <c r="D134" s="86" t="str">
        <f>IF(Table4[[#This Row],[Diameter (in)]]="","",(((CONVERT(Table4[[#This Row],[Diameter (in)]],"in","m"))/2)^2)*PI())</f>
        <v/>
      </c>
      <c r="E134" s="87" t="str">
        <f>IF(Table4[[#This Row],[Area (m2)]]="","",$D$4/Table4[[#This Row],[Area (m2)]])</f>
        <v/>
      </c>
      <c r="F134" s="85">
        <f t="shared" si="1"/>
        <v>4.6951999999999998</v>
      </c>
      <c r="G134" s="88" t="str">
        <f>IF(Table4[[#This Row],[Segment]]="","",(CONVERT(Table4[[#This Row],[Diameter (in)]],"in","m")*$B$4*Table4[[#This Row],[Velocity (m/s)]])/$C$4)</f>
        <v/>
      </c>
      <c r="H134" s="96" t="str">
        <f>IF(Table4[[#This Row],[Segment]]="","",IF(Table4[[#This Row],[Teynold''s Number]]&gt;4000,"TURBULENT","LAMINAR"))</f>
        <v/>
      </c>
      <c r="I134" s="86" t="str">
        <f>IF(Table4[[#This Row],[Segment]]="","",INDEX(Data!C131:C145,MATCH(Table4[Material],Data!B131:B145,0)))</f>
        <v/>
      </c>
      <c r="J134" s="89" t="str">
        <f>IF(Table4[[#This Row],[ε (m)]]="","",Table4[[#This Row],[ε (m)]]/(CONVERT(Table4[[#This Row],[Diameter (in)]],"in","m")))</f>
        <v/>
      </c>
      <c r="K134" s="96" t="str">
        <f>IF(Table4[[#This Row],[Regime]]="LAMINAR",16/Table4[[#This Row],[Teynold''s Number]],"-")</f>
        <v>-</v>
      </c>
      <c r="L134" s="86"/>
      <c r="M134" s="97" t="str">
        <f>IF(Table4[[#This Row],[Regime]]="TURBULENT",(((-4*LOG10(Table4[[#This Row],[ε/D]]/3.7+1.256/(Table4[[#This Row],[Teynold''s Number]]*SQRT(Table4[[#This Row],[f turbulent (guess)]]))))^-1)^2),"")</f>
        <v/>
      </c>
      <c r="N134" s="91" t="str">
        <f>IF(Table4[[#This Row],[f turbulent]]="","",Table4[[#This Row],[f turbulent (guess)]]-Table4[[#This Row],[f turbulent]])</f>
        <v/>
      </c>
      <c r="O134" s="87">
        <f>IF(Table4[[#This Row],[Segment]]="",0,IF(C135="",0,IF(C135&lt;=Table4[[#This Row],[Diameter (in)]],0,1-(D134/D135))))</f>
        <v>0</v>
      </c>
      <c r="P134" s="92" t="str">
        <f>IF(Table4[[#This Row],[Segment]]="","",IF(C134&gt;C135,"",IF(C135="",0.55,(0.55*(1-D135/D134)))))</f>
        <v/>
      </c>
      <c r="Q13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4" s="92" t="str">
        <f>IF(Table4[[#This Row],[Segment]]="","",IF(Table4[[#This Row],[Kexpansion]]="","0",((Table4[[#This Row],[Velocity (m/s)]]^2)/2)*Table4[[#This Row],[Kexpansion]]))</f>
        <v/>
      </c>
      <c r="S134" s="92" t="str">
        <f>IF(Table4[[#This Row],[Segment]]="","",IF(Table4[[#This Row],[Kcontraction]]="","0",((Table4[[#This Row],[Velocity (m/s)]]^2)/2)*Table4[[#This Row],[Kcontraction]]))</f>
        <v/>
      </c>
      <c r="T134" s="89" t="str">
        <f>IF(Table4[[#This Row],[Segment]]="","",SUMIF($Y$7:$Y$2000,Table4[[#This Row],[Segment]],$AD$7:$AD$2000))</f>
        <v/>
      </c>
      <c r="U134" s="95" t="str">
        <f>IF(Table4[[#This Row],[Segment]]="","",Table4[[#This Row],[Hfriction (J/kg)]]+Table4[[#This Row],[Hexpansions (J/kg)]]+Table4[[#This Row],[Hcontractions (J/kg)]]+Table4[[#This Row],[Hf (J/kg)]])</f>
        <v/>
      </c>
      <c r="V134" s="95" t="str">
        <f>IF(Table4[[#This Row],[Segment]]="","",Table4[[#This Row],[Total Friction Loss (J/kg)]]*Table3[Density (kg/m3)])</f>
        <v/>
      </c>
      <c r="W134" s="95" t="str">
        <f>IF(Table4[[#This Row],[Segment]]="","",Table4[[#This Row],[Total Pressure Drop (Pa)]]/1000)</f>
        <v/>
      </c>
      <c r="Y134" s="82" t="str">
        <f>IF('Set Up'!D357="","",'Set Up'!D357)</f>
        <v/>
      </c>
      <c r="Z134" s="82" t="str">
        <f>IF('Set Up'!E357="","",'Set Up'!E357)</f>
        <v/>
      </c>
      <c r="AA134" s="82" t="str">
        <f>IF('Set Up'!F357="","",'Set Up'!F357)</f>
        <v/>
      </c>
      <c r="AB134" s="82" t="str">
        <f>IF('Set Up'!G357="","",'Set Up'!G357)</f>
        <v/>
      </c>
      <c r="AC134" s="82" t="str">
        <f t="array" ref="AC134">IF(Y134="","",INDEX(Data!$G$4:$G$51,MATCH(Table7[[#This Row],[Fitting]]&amp;Table7[[#This Row],[Fitting Subtype]],Data!$E$4:$E$51&amp;Data!$F$4:$F$51,0)))</f>
        <v/>
      </c>
      <c r="AD134" s="89" t="str">
        <f>IF(Table7[[#This Row],[Segment]]="","",Table7[[#This Row],[Quantity]]*Table7[[#This Row],[Kf]]*(((INDEX(Table4[Velocity (m/s)],MATCH(Table7[[#This Row],[Segment]],Table4[Segment],0)))^2)/2))</f>
        <v/>
      </c>
      <c r="AF134" s="82" t="str">
        <f>Table4[[#This Row],[Segment]]</f>
        <v/>
      </c>
      <c r="AG134" s="75"/>
      <c r="AH134" s="82" t="str">
        <f>IF(Table5[[#This Row],[Segment]]="","",AG134-Table4[[#This Row],[Total Pressure Drop (kPa)]])</f>
        <v/>
      </c>
    </row>
    <row r="135" spans="1:34" x14ac:dyDescent="0.25">
      <c r="A135" s="95" t="str">
        <f>IF('Set Up'!A132="","",'Set Up'!A132)</f>
        <v/>
      </c>
      <c r="B135" s="75" t="s">
        <v>81</v>
      </c>
      <c r="C135" s="85"/>
      <c r="D135" s="86" t="str">
        <f>IF(Table4[[#This Row],[Diameter (in)]]="","",(((CONVERT(Table4[[#This Row],[Diameter (in)]],"in","m"))/2)^2)*PI())</f>
        <v/>
      </c>
      <c r="E135" s="87" t="str">
        <f>IF(Table4[[#This Row],[Area (m2)]]="","",$D$4/Table4[[#This Row],[Area (m2)]])</f>
        <v/>
      </c>
      <c r="F135" s="85">
        <f t="shared" ref="F135:F198" si="2">5 - CONVERT(1,"ft","m")</f>
        <v>4.6951999999999998</v>
      </c>
      <c r="G135" s="88" t="str">
        <f>IF(Table4[[#This Row],[Segment]]="","",(CONVERT(Table4[[#This Row],[Diameter (in)]],"in","m")*$B$4*Table4[[#This Row],[Velocity (m/s)]])/$C$4)</f>
        <v/>
      </c>
      <c r="H135" s="96" t="str">
        <f>IF(Table4[[#This Row],[Segment]]="","",IF(Table4[[#This Row],[Teynold''s Number]]&gt;4000,"TURBULENT","LAMINAR"))</f>
        <v/>
      </c>
      <c r="I135" s="86" t="str">
        <f>IF(Table4[[#This Row],[Segment]]="","",INDEX(Data!C132:C146,MATCH(Table4[Material],Data!B132:B146,0)))</f>
        <v/>
      </c>
      <c r="J135" s="89" t="str">
        <f>IF(Table4[[#This Row],[ε (m)]]="","",Table4[[#This Row],[ε (m)]]/(CONVERT(Table4[[#This Row],[Diameter (in)]],"in","m")))</f>
        <v/>
      </c>
      <c r="K135" s="96" t="str">
        <f>IF(Table4[[#This Row],[Regime]]="LAMINAR",16/Table4[[#This Row],[Teynold''s Number]],"-")</f>
        <v>-</v>
      </c>
      <c r="L135" s="86"/>
      <c r="M135" s="97" t="str">
        <f>IF(Table4[[#This Row],[Regime]]="TURBULENT",(((-4*LOG10(Table4[[#This Row],[ε/D]]/3.7+1.256/(Table4[[#This Row],[Teynold''s Number]]*SQRT(Table4[[#This Row],[f turbulent (guess)]]))))^-1)^2),"")</f>
        <v/>
      </c>
      <c r="N135" s="91" t="str">
        <f>IF(Table4[[#This Row],[f turbulent]]="","",Table4[[#This Row],[f turbulent (guess)]]-Table4[[#This Row],[f turbulent]])</f>
        <v/>
      </c>
      <c r="O135" s="87">
        <f>IF(Table4[[#This Row],[Segment]]="",0,IF(C136="",0,IF(C136&lt;=Table4[[#This Row],[Diameter (in)]],0,1-(D135/D136))))</f>
        <v>0</v>
      </c>
      <c r="P135" s="92" t="str">
        <f>IF(Table4[[#This Row],[Segment]]="","",IF(C135&gt;C136,"",IF(C136="",0.55,(0.55*(1-D136/D135)))))</f>
        <v/>
      </c>
      <c r="Q13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5" s="92" t="str">
        <f>IF(Table4[[#This Row],[Segment]]="","",IF(Table4[[#This Row],[Kexpansion]]="","0",((Table4[[#This Row],[Velocity (m/s)]]^2)/2)*Table4[[#This Row],[Kexpansion]]))</f>
        <v/>
      </c>
      <c r="S135" s="92" t="str">
        <f>IF(Table4[[#This Row],[Segment]]="","",IF(Table4[[#This Row],[Kcontraction]]="","0",((Table4[[#This Row],[Velocity (m/s)]]^2)/2)*Table4[[#This Row],[Kcontraction]]))</f>
        <v/>
      </c>
      <c r="T135" s="89" t="str">
        <f>IF(Table4[[#This Row],[Segment]]="","",SUMIF($Y$7:$Y$2000,Table4[[#This Row],[Segment]],$AD$7:$AD$2000))</f>
        <v/>
      </c>
      <c r="U135" s="95" t="str">
        <f>IF(Table4[[#This Row],[Segment]]="","",Table4[[#This Row],[Hfriction (J/kg)]]+Table4[[#This Row],[Hexpansions (J/kg)]]+Table4[[#This Row],[Hcontractions (J/kg)]]+Table4[[#This Row],[Hf (J/kg)]])</f>
        <v/>
      </c>
      <c r="V135" s="95" t="str">
        <f>IF(Table4[[#This Row],[Segment]]="","",Table4[[#This Row],[Total Friction Loss (J/kg)]]*Table3[Density (kg/m3)])</f>
        <v/>
      </c>
      <c r="W135" s="95" t="str">
        <f>IF(Table4[[#This Row],[Segment]]="","",Table4[[#This Row],[Total Pressure Drop (Pa)]]/1000)</f>
        <v/>
      </c>
      <c r="Y135" s="82" t="str">
        <f>IF('Set Up'!D358="","",'Set Up'!D358)</f>
        <v/>
      </c>
      <c r="Z135" s="82" t="str">
        <f>IF('Set Up'!E358="","",'Set Up'!E358)</f>
        <v/>
      </c>
      <c r="AA135" s="82" t="str">
        <f>IF('Set Up'!F358="","",'Set Up'!F358)</f>
        <v/>
      </c>
      <c r="AB135" s="82" t="str">
        <f>IF('Set Up'!G358="","",'Set Up'!G358)</f>
        <v/>
      </c>
      <c r="AC135" s="82" t="str">
        <f t="array" ref="AC135">IF(Y135="","",INDEX(Data!$G$4:$G$51,MATCH(Table7[[#This Row],[Fitting]]&amp;Table7[[#This Row],[Fitting Subtype]],Data!$E$4:$E$51&amp;Data!$F$4:$F$51,0)))</f>
        <v/>
      </c>
      <c r="AD135" s="89" t="str">
        <f>IF(Table7[[#This Row],[Segment]]="","",Table7[[#This Row],[Quantity]]*Table7[[#This Row],[Kf]]*(((INDEX(Table4[Velocity (m/s)],MATCH(Table7[[#This Row],[Segment]],Table4[Segment],0)))^2)/2))</f>
        <v/>
      </c>
      <c r="AF135" s="82" t="str">
        <f>Table4[[#This Row],[Segment]]</f>
        <v/>
      </c>
      <c r="AG135" s="75"/>
      <c r="AH135" s="82" t="str">
        <f>IF(Table5[[#This Row],[Segment]]="","",AG135-Table4[[#This Row],[Total Pressure Drop (kPa)]])</f>
        <v/>
      </c>
    </row>
    <row r="136" spans="1:34" x14ac:dyDescent="0.25">
      <c r="A136" s="95" t="str">
        <f>IF('Set Up'!A133="","",'Set Up'!A133)</f>
        <v/>
      </c>
      <c r="B136" s="75" t="s">
        <v>81</v>
      </c>
      <c r="C136" s="85"/>
      <c r="D136" s="86" t="str">
        <f>IF(Table4[[#This Row],[Diameter (in)]]="","",(((CONVERT(Table4[[#This Row],[Diameter (in)]],"in","m"))/2)^2)*PI())</f>
        <v/>
      </c>
      <c r="E136" s="87" t="str">
        <f>IF(Table4[[#This Row],[Area (m2)]]="","",$D$4/Table4[[#This Row],[Area (m2)]])</f>
        <v/>
      </c>
      <c r="F136" s="85">
        <f t="shared" si="2"/>
        <v>4.6951999999999998</v>
      </c>
      <c r="G136" s="88" t="str">
        <f>IF(Table4[[#This Row],[Segment]]="","",(CONVERT(Table4[[#This Row],[Diameter (in)]],"in","m")*$B$4*Table4[[#This Row],[Velocity (m/s)]])/$C$4)</f>
        <v/>
      </c>
      <c r="H136" s="96" t="str">
        <f>IF(Table4[[#This Row],[Segment]]="","",IF(Table4[[#This Row],[Teynold''s Number]]&gt;4000,"TURBULENT","LAMINAR"))</f>
        <v/>
      </c>
      <c r="I136" s="86" t="str">
        <f>IF(Table4[[#This Row],[Segment]]="","",INDEX(Data!C133:C147,MATCH(Table4[Material],Data!B133:B147,0)))</f>
        <v/>
      </c>
      <c r="J136" s="89" t="str">
        <f>IF(Table4[[#This Row],[ε (m)]]="","",Table4[[#This Row],[ε (m)]]/(CONVERT(Table4[[#This Row],[Diameter (in)]],"in","m")))</f>
        <v/>
      </c>
      <c r="K136" s="96" t="str">
        <f>IF(Table4[[#This Row],[Regime]]="LAMINAR",16/Table4[[#This Row],[Teynold''s Number]],"-")</f>
        <v>-</v>
      </c>
      <c r="L136" s="86"/>
      <c r="M136" s="97" t="str">
        <f>IF(Table4[[#This Row],[Regime]]="TURBULENT",(((-4*LOG10(Table4[[#This Row],[ε/D]]/3.7+1.256/(Table4[[#This Row],[Teynold''s Number]]*SQRT(Table4[[#This Row],[f turbulent (guess)]]))))^-1)^2),"")</f>
        <v/>
      </c>
      <c r="N136" s="91" t="str">
        <f>IF(Table4[[#This Row],[f turbulent]]="","",Table4[[#This Row],[f turbulent (guess)]]-Table4[[#This Row],[f turbulent]])</f>
        <v/>
      </c>
      <c r="O136" s="87">
        <f>IF(Table4[[#This Row],[Segment]]="",0,IF(C137="",0,IF(C137&lt;=Table4[[#This Row],[Diameter (in)]],0,1-(D136/D137))))</f>
        <v>0</v>
      </c>
      <c r="P136" s="92" t="str">
        <f>IF(Table4[[#This Row],[Segment]]="","",IF(C136&gt;C137,"",IF(C137="",0.55,(0.55*(1-D137/D136)))))</f>
        <v/>
      </c>
      <c r="Q13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6" s="92" t="str">
        <f>IF(Table4[[#This Row],[Segment]]="","",IF(Table4[[#This Row],[Kexpansion]]="","0",((Table4[[#This Row],[Velocity (m/s)]]^2)/2)*Table4[[#This Row],[Kexpansion]]))</f>
        <v/>
      </c>
      <c r="S136" s="92" t="str">
        <f>IF(Table4[[#This Row],[Segment]]="","",IF(Table4[[#This Row],[Kcontraction]]="","0",((Table4[[#This Row],[Velocity (m/s)]]^2)/2)*Table4[[#This Row],[Kcontraction]]))</f>
        <v/>
      </c>
      <c r="T136" s="89" t="str">
        <f>IF(Table4[[#This Row],[Segment]]="","",SUMIF($Y$7:$Y$2000,Table4[[#This Row],[Segment]],$AD$7:$AD$2000))</f>
        <v/>
      </c>
      <c r="U136" s="95" t="str">
        <f>IF(Table4[[#This Row],[Segment]]="","",Table4[[#This Row],[Hfriction (J/kg)]]+Table4[[#This Row],[Hexpansions (J/kg)]]+Table4[[#This Row],[Hcontractions (J/kg)]]+Table4[[#This Row],[Hf (J/kg)]])</f>
        <v/>
      </c>
      <c r="V136" s="95" t="str">
        <f>IF(Table4[[#This Row],[Segment]]="","",Table4[[#This Row],[Total Friction Loss (J/kg)]]*Table3[Density (kg/m3)])</f>
        <v/>
      </c>
      <c r="W136" s="95" t="str">
        <f>IF(Table4[[#This Row],[Segment]]="","",Table4[[#This Row],[Total Pressure Drop (Pa)]]/1000)</f>
        <v/>
      </c>
      <c r="Y136" s="82" t="str">
        <f>IF('Set Up'!D359="","",'Set Up'!D359)</f>
        <v/>
      </c>
      <c r="Z136" s="82" t="str">
        <f>IF('Set Up'!E359="","",'Set Up'!E359)</f>
        <v/>
      </c>
      <c r="AA136" s="82" t="str">
        <f>IF('Set Up'!F359="","",'Set Up'!F359)</f>
        <v/>
      </c>
      <c r="AB136" s="82" t="str">
        <f>IF('Set Up'!G359="","",'Set Up'!G359)</f>
        <v/>
      </c>
      <c r="AC136" s="82" t="str">
        <f t="array" ref="AC136">IF(Y136="","",INDEX(Data!$G$4:$G$51,MATCH(Table7[[#This Row],[Fitting]]&amp;Table7[[#This Row],[Fitting Subtype]],Data!$E$4:$E$51&amp;Data!$F$4:$F$51,0)))</f>
        <v/>
      </c>
      <c r="AD136" s="89" t="str">
        <f>IF(Table7[[#This Row],[Segment]]="","",Table7[[#This Row],[Quantity]]*Table7[[#This Row],[Kf]]*(((INDEX(Table4[Velocity (m/s)],MATCH(Table7[[#This Row],[Segment]],Table4[Segment],0)))^2)/2))</f>
        <v/>
      </c>
      <c r="AF136" s="82" t="str">
        <f>Table4[[#This Row],[Segment]]</f>
        <v/>
      </c>
      <c r="AG136" s="75"/>
      <c r="AH136" s="82" t="str">
        <f>IF(Table5[[#This Row],[Segment]]="","",AG136-Table4[[#This Row],[Total Pressure Drop (kPa)]])</f>
        <v/>
      </c>
    </row>
    <row r="137" spans="1:34" x14ac:dyDescent="0.25">
      <c r="A137" s="95" t="str">
        <f>IF('Set Up'!A134="","",'Set Up'!A134)</f>
        <v/>
      </c>
      <c r="B137" s="75" t="s">
        <v>81</v>
      </c>
      <c r="C137" s="85"/>
      <c r="D137" s="86" t="str">
        <f>IF(Table4[[#This Row],[Diameter (in)]]="","",(((CONVERT(Table4[[#This Row],[Diameter (in)]],"in","m"))/2)^2)*PI())</f>
        <v/>
      </c>
      <c r="E137" s="87" t="str">
        <f>IF(Table4[[#This Row],[Area (m2)]]="","",$D$4/Table4[[#This Row],[Area (m2)]])</f>
        <v/>
      </c>
      <c r="F137" s="85">
        <f t="shared" si="2"/>
        <v>4.6951999999999998</v>
      </c>
      <c r="G137" s="88" t="str">
        <f>IF(Table4[[#This Row],[Segment]]="","",(CONVERT(Table4[[#This Row],[Diameter (in)]],"in","m")*$B$4*Table4[[#This Row],[Velocity (m/s)]])/$C$4)</f>
        <v/>
      </c>
      <c r="H137" s="96" t="str">
        <f>IF(Table4[[#This Row],[Segment]]="","",IF(Table4[[#This Row],[Teynold''s Number]]&gt;4000,"TURBULENT","LAMINAR"))</f>
        <v/>
      </c>
      <c r="I137" s="86" t="str">
        <f>IF(Table4[[#This Row],[Segment]]="","",INDEX(Data!C134:C148,MATCH(Table4[Material],Data!B134:B148,0)))</f>
        <v/>
      </c>
      <c r="J137" s="89" t="str">
        <f>IF(Table4[[#This Row],[ε (m)]]="","",Table4[[#This Row],[ε (m)]]/(CONVERT(Table4[[#This Row],[Diameter (in)]],"in","m")))</f>
        <v/>
      </c>
      <c r="K137" s="96" t="str">
        <f>IF(Table4[[#This Row],[Regime]]="LAMINAR",16/Table4[[#This Row],[Teynold''s Number]],"-")</f>
        <v>-</v>
      </c>
      <c r="L137" s="86"/>
      <c r="M137" s="97" t="str">
        <f>IF(Table4[[#This Row],[Regime]]="TURBULENT",(((-4*LOG10(Table4[[#This Row],[ε/D]]/3.7+1.256/(Table4[[#This Row],[Teynold''s Number]]*SQRT(Table4[[#This Row],[f turbulent (guess)]]))))^-1)^2),"")</f>
        <v/>
      </c>
      <c r="N137" s="91" t="str">
        <f>IF(Table4[[#This Row],[f turbulent]]="","",Table4[[#This Row],[f turbulent (guess)]]-Table4[[#This Row],[f turbulent]])</f>
        <v/>
      </c>
      <c r="O137" s="87">
        <f>IF(Table4[[#This Row],[Segment]]="",0,IF(C138="",0,IF(C138&lt;=Table4[[#This Row],[Diameter (in)]],0,1-(D137/D138))))</f>
        <v>0</v>
      </c>
      <c r="P137" s="92" t="str">
        <f>IF(Table4[[#This Row],[Segment]]="","",IF(C137&gt;C138,"",IF(C138="",0.55,(0.55*(1-D138/D137)))))</f>
        <v/>
      </c>
      <c r="Q13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7" s="92" t="str">
        <f>IF(Table4[[#This Row],[Segment]]="","",IF(Table4[[#This Row],[Kexpansion]]="","0",((Table4[[#This Row],[Velocity (m/s)]]^2)/2)*Table4[[#This Row],[Kexpansion]]))</f>
        <v/>
      </c>
      <c r="S137" s="92" t="str">
        <f>IF(Table4[[#This Row],[Segment]]="","",IF(Table4[[#This Row],[Kcontraction]]="","0",((Table4[[#This Row],[Velocity (m/s)]]^2)/2)*Table4[[#This Row],[Kcontraction]]))</f>
        <v/>
      </c>
      <c r="T137" s="89" t="str">
        <f>IF(Table4[[#This Row],[Segment]]="","",SUMIF($Y$7:$Y$2000,Table4[[#This Row],[Segment]],$AD$7:$AD$2000))</f>
        <v/>
      </c>
      <c r="U137" s="95" t="str">
        <f>IF(Table4[[#This Row],[Segment]]="","",Table4[[#This Row],[Hfriction (J/kg)]]+Table4[[#This Row],[Hexpansions (J/kg)]]+Table4[[#This Row],[Hcontractions (J/kg)]]+Table4[[#This Row],[Hf (J/kg)]])</f>
        <v/>
      </c>
      <c r="V137" s="95" t="str">
        <f>IF(Table4[[#This Row],[Segment]]="","",Table4[[#This Row],[Total Friction Loss (J/kg)]]*Table3[Density (kg/m3)])</f>
        <v/>
      </c>
      <c r="W137" s="95" t="str">
        <f>IF(Table4[[#This Row],[Segment]]="","",Table4[[#This Row],[Total Pressure Drop (Pa)]]/1000)</f>
        <v/>
      </c>
      <c r="Y137" s="82" t="str">
        <f>IF('Set Up'!D360="","",'Set Up'!D360)</f>
        <v/>
      </c>
      <c r="Z137" s="82" t="str">
        <f>IF('Set Up'!E360="","",'Set Up'!E360)</f>
        <v/>
      </c>
      <c r="AA137" s="82" t="str">
        <f>IF('Set Up'!F360="","",'Set Up'!F360)</f>
        <v/>
      </c>
      <c r="AB137" s="82" t="str">
        <f>IF('Set Up'!G360="","",'Set Up'!G360)</f>
        <v/>
      </c>
      <c r="AC137" s="82" t="str">
        <f t="array" ref="AC137">IF(Y137="","",INDEX(Data!$G$4:$G$51,MATCH(Table7[[#This Row],[Fitting]]&amp;Table7[[#This Row],[Fitting Subtype]],Data!$E$4:$E$51&amp;Data!$F$4:$F$51,0)))</f>
        <v/>
      </c>
      <c r="AD137" s="89" t="str">
        <f>IF(Table7[[#This Row],[Segment]]="","",Table7[[#This Row],[Quantity]]*Table7[[#This Row],[Kf]]*(((INDEX(Table4[Velocity (m/s)],MATCH(Table7[[#This Row],[Segment]],Table4[Segment],0)))^2)/2))</f>
        <v/>
      </c>
      <c r="AF137" s="82" t="str">
        <f>Table4[[#This Row],[Segment]]</f>
        <v/>
      </c>
      <c r="AG137" s="75"/>
      <c r="AH137" s="82" t="str">
        <f>IF(Table5[[#This Row],[Segment]]="","",AG137-Table4[[#This Row],[Total Pressure Drop (kPa)]])</f>
        <v/>
      </c>
    </row>
    <row r="138" spans="1:34" x14ac:dyDescent="0.25">
      <c r="A138" s="95" t="str">
        <f>IF('Set Up'!A135="","",'Set Up'!A135)</f>
        <v/>
      </c>
      <c r="B138" s="75" t="s">
        <v>81</v>
      </c>
      <c r="C138" s="85"/>
      <c r="D138" s="86" t="str">
        <f>IF(Table4[[#This Row],[Diameter (in)]]="","",(((CONVERT(Table4[[#This Row],[Diameter (in)]],"in","m"))/2)^2)*PI())</f>
        <v/>
      </c>
      <c r="E138" s="87" t="str">
        <f>IF(Table4[[#This Row],[Area (m2)]]="","",$D$4/Table4[[#This Row],[Area (m2)]])</f>
        <v/>
      </c>
      <c r="F138" s="85">
        <f t="shared" si="2"/>
        <v>4.6951999999999998</v>
      </c>
      <c r="G138" s="88" t="str">
        <f>IF(Table4[[#This Row],[Segment]]="","",(CONVERT(Table4[[#This Row],[Diameter (in)]],"in","m")*$B$4*Table4[[#This Row],[Velocity (m/s)]])/$C$4)</f>
        <v/>
      </c>
      <c r="H138" s="96" t="str">
        <f>IF(Table4[[#This Row],[Segment]]="","",IF(Table4[[#This Row],[Teynold''s Number]]&gt;4000,"TURBULENT","LAMINAR"))</f>
        <v/>
      </c>
      <c r="I138" s="86" t="str">
        <f>IF(Table4[[#This Row],[Segment]]="","",INDEX(Data!C135:C149,MATCH(Table4[Material],Data!B135:B149,0)))</f>
        <v/>
      </c>
      <c r="J138" s="89" t="str">
        <f>IF(Table4[[#This Row],[ε (m)]]="","",Table4[[#This Row],[ε (m)]]/(CONVERT(Table4[[#This Row],[Diameter (in)]],"in","m")))</f>
        <v/>
      </c>
      <c r="K138" s="96" t="str">
        <f>IF(Table4[[#This Row],[Regime]]="LAMINAR",16/Table4[[#This Row],[Teynold''s Number]],"-")</f>
        <v>-</v>
      </c>
      <c r="L138" s="86"/>
      <c r="M138" s="97" t="str">
        <f>IF(Table4[[#This Row],[Regime]]="TURBULENT",(((-4*LOG10(Table4[[#This Row],[ε/D]]/3.7+1.256/(Table4[[#This Row],[Teynold''s Number]]*SQRT(Table4[[#This Row],[f turbulent (guess)]]))))^-1)^2),"")</f>
        <v/>
      </c>
      <c r="N138" s="91" t="str">
        <f>IF(Table4[[#This Row],[f turbulent]]="","",Table4[[#This Row],[f turbulent (guess)]]-Table4[[#This Row],[f turbulent]])</f>
        <v/>
      </c>
      <c r="O138" s="87">
        <f>IF(Table4[[#This Row],[Segment]]="",0,IF(C139="",0,IF(C139&lt;=Table4[[#This Row],[Diameter (in)]],0,1-(D138/D139))))</f>
        <v>0</v>
      </c>
      <c r="P138" s="92" t="str">
        <f>IF(Table4[[#This Row],[Segment]]="","",IF(C138&gt;C139,"",IF(C139="",0.55,(0.55*(1-D139/D138)))))</f>
        <v/>
      </c>
      <c r="Q13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8" s="92" t="str">
        <f>IF(Table4[[#This Row],[Segment]]="","",IF(Table4[[#This Row],[Kexpansion]]="","0",((Table4[[#This Row],[Velocity (m/s)]]^2)/2)*Table4[[#This Row],[Kexpansion]]))</f>
        <v/>
      </c>
      <c r="S138" s="92" t="str">
        <f>IF(Table4[[#This Row],[Segment]]="","",IF(Table4[[#This Row],[Kcontraction]]="","0",((Table4[[#This Row],[Velocity (m/s)]]^2)/2)*Table4[[#This Row],[Kcontraction]]))</f>
        <v/>
      </c>
      <c r="T138" s="89" t="str">
        <f>IF(Table4[[#This Row],[Segment]]="","",SUMIF($Y$7:$Y$2000,Table4[[#This Row],[Segment]],$AD$7:$AD$2000))</f>
        <v/>
      </c>
      <c r="U138" s="95" t="str">
        <f>IF(Table4[[#This Row],[Segment]]="","",Table4[[#This Row],[Hfriction (J/kg)]]+Table4[[#This Row],[Hexpansions (J/kg)]]+Table4[[#This Row],[Hcontractions (J/kg)]]+Table4[[#This Row],[Hf (J/kg)]])</f>
        <v/>
      </c>
      <c r="V138" s="95" t="str">
        <f>IF(Table4[[#This Row],[Segment]]="","",Table4[[#This Row],[Total Friction Loss (J/kg)]]*Table3[Density (kg/m3)])</f>
        <v/>
      </c>
      <c r="W138" s="95" t="str">
        <f>IF(Table4[[#This Row],[Segment]]="","",Table4[[#This Row],[Total Pressure Drop (Pa)]]/1000)</f>
        <v/>
      </c>
      <c r="Y138" s="82" t="str">
        <f>IF('Set Up'!D361="","",'Set Up'!D361)</f>
        <v/>
      </c>
      <c r="Z138" s="82" t="str">
        <f>IF('Set Up'!E361="","",'Set Up'!E361)</f>
        <v/>
      </c>
      <c r="AA138" s="82" t="str">
        <f>IF('Set Up'!F361="","",'Set Up'!F361)</f>
        <v/>
      </c>
      <c r="AB138" s="82" t="str">
        <f>IF('Set Up'!G361="","",'Set Up'!G361)</f>
        <v/>
      </c>
      <c r="AC138" s="82" t="str">
        <f t="array" ref="AC138">IF(Y138="","",INDEX(Data!$G$4:$G$51,MATCH(Table7[[#This Row],[Fitting]]&amp;Table7[[#This Row],[Fitting Subtype]],Data!$E$4:$E$51&amp;Data!$F$4:$F$51,0)))</f>
        <v/>
      </c>
      <c r="AD138" s="89" t="str">
        <f>IF(Table7[[#This Row],[Segment]]="","",Table7[[#This Row],[Quantity]]*Table7[[#This Row],[Kf]]*(((INDEX(Table4[Velocity (m/s)],MATCH(Table7[[#This Row],[Segment]],Table4[Segment],0)))^2)/2))</f>
        <v/>
      </c>
      <c r="AF138" s="82" t="str">
        <f>Table4[[#This Row],[Segment]]</f>
        <v/>
      </c>
      <c r="AG138" s="75"/>
      <c r="AH138" s="82" t="str">
        <f>IF(Table5[[#This Row],[Segment]]="","",AG138-Table4[[#This Row],[Total Pressure Drop (kPa)]])</f>
        <v/>
      </c>
    </row>
    <row r="139" spans="1:34" x14ac:dyDescent="0.25">
      <c r="A139" s="95" t="str">
        <f>IF('Set Up'!A136="","",'Set Up'!A136)</f>
        <v/>
      </c>
      <c r="B139" s="75" t="s">
        <v>81</v>
      </c>
      <c r="C139" s="85"/>
      <c r="D139" s="86" t="str">
        <f>IF(Table4[[#This Row],[Diameter (in)]]="","",(((CONVERT(Table4[[#This Row],[Diameter (in)]],"in","m"))/2)^2)*PI())</f>
        <v/>
      </c>
      <c r="E139" s="87" t="str">
        <f>IF(Table4[[#This Row],[Area (m2)]]="","",$D$4/Table4[[#This Row],[Area (m2)]])</f>
        <v/>
      </c>
      <c r="F139" s="85">
        <f t="shared" si="2"/>
        <v>4.6951999999999998</v>
      </c>
      <c r="G139" s="88" t="str">
        <f>IF(Table4[[#This Row],[Segment]]="","",(CONVERT(Table4[[#This Row],[Diameter (in)]],"in","m")*$B$4*Table4[[#This Row],[Velocity (m/s)]])/$C$4)</f>
        <v/>
      </c>
      <c r="H139" s="96" t="str">
        <f>IF(Table4[[#This Row],[Segment]]="","",IF(Table4[[#This Row],[Teynold''s Number]]&gt;4000,"TURBULENT","LAMINAR"))</f>
        <v/>
      </c>
      <c r="I139" s="86" t="str">
        <f>IF(Table4[[#This Row],[Segment]]="","",INDEX(Data!C136:C150,MATCH(Table4[Material],Data!B136:B150,0)))</f>
        <v/>
      </c>
      <c r="J139" s="89" t="str">
        <f>IF(Table4[[#This Row],[ε (m)]]="","",Table4[[#This Row],[ε (m)]]/(CONVERT(Table4[[#This Row],[Diameter (in)]],"in","m")))</f>
        <v/>
      </c>
      <c r="K139" s="96" t="str">
        <f>IF(Table4[[#This Row],[Regime]]="LAMINAR",16/Table4[[#This Row],[Teynold''s Number]],"-")</f>
        <v>-</v>
      </c>
      <c r="L139" s="86"/>
      <c r="M139" s="97" t="str">
        <f>IF(Table4[[#This Row],[Regime]]="TURBULENT",(((-4*LOG10(Table4[[#This Row],[ε/D]]/3.7+1.256/(Table4[[#This Row],[Teynold''s Number]]*SQRT(Table4[[#This Row],[f turbulent (guess)]]))))^-1)^2),"")</f>
        <v/>
      </c>
      <c r="N139" s="91" t="str">
        <f>IF(Table4[[#This Row],[f turbulent]]="","",Table4[[#This Row],[f turbulent (guess)]]-Table4[[#This Row],[f turbulent]])</f>
        <v/>
      </c>
      <c r="O139" s="87">
        <f>IF(Table4[[#This Row],[Segment]]="",0,IF(C140="",0,IF(C140&lt;=Table4[[#This Row],[Diameter (in)]],0,1-(D139/D140))))</f>
        <v>0</v>
      </c>
      <c r="P139" s="92" t="str">
        <f>IF(Table4[[#This Row],[Segment]]="","",IF(C139&gt;C140,"",IF(C140="",0.55,(0.55*(1-D140/D139)))))</f>
        <v/>
      </c>
      <c r="Q13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9" s="92" t="str">
        <f>IF(Table4[[#This Row],[Segment]]="","",IF(Table4[[#This Row],[Kexpansion]]="","0",((Table4[[#This Row],[Velocity (m/s)]]^2)/2)*Table4[[#This Row],[Kexpansion]]))</f>
        <v/>
      </c>
      <c r="S139" s="92" t="str">
        <f>IF(Table4[[#This Row],[Segment]]="","",IF(Table4[[#This Row],[Kcontraction]]="","0",((Table4[[#This Row],[Velocity (m/s)]]^2)/2)*Table4[[#This Row],[Kcontraction]]))</f>
        <v/>
      </c>
      <c r="T139" s="89" t="str">
        <f>IF(Table4[[#This Row],[Segment]]="","",SUMIF($Y$7:$Y$2000,Table4[[#This Row],[Segment]],$AD$7:$AD$2000))</f>
        <v/>
      </c>
      <c r="U139" s="95" t="str">
        <f>IF(Table4[[#This Row],[Segment]]="","",Table4[[#This Row],[Hfriction (J/kg)]]+Table4[[#This Row],[Hexpansions (J/kg)]]+Table4[[#This Row],[Hcontractions (J/kg)]]+Table4[[#This Row],[Hf (J/kg)]])</f>
        <v/>
      </c>
      <c r="V139" s="95" t="str">
        <f>IF(Table4[[#This Row],[Segment]]="","",Table4[[#This Row],[Total Friction Loss (J/kg)]]*Table3[Density (kg/m3)])</f>
        <v/>
      </c>
      <c r="W139" s="95" t="str">
        <f>IF(Table4[[#This Row],[Segment]]="","",Table4[[#This Row],[Total Pressure Drop (Pa)]]/1000)</f>
        <v/>
      </c>
      <c r="Y139" s="82" t="str">
        <f>IF('Set Up'!D362="","",'Set Up'!D362)</f>
        <v/>
      </c>
      <c r="Z139" s="82" t="str">
        <f>IF('Set Up'!E362="","",'Set Up'!E362)</f>
        <v/>
      </c>
      <c r="AA139" s="82" t="str">
        <f>IF('Set Up'!F362="","",'Set Up'!F362)</f>
        <v/>
      </c>
      <c r="AB139" s="82" t="str">
        <f>IF('Set Up'!G362="","",'Set Up'!G362)</f>
        <v/>
      </c>
      <c r="AC139" s="82" t="str">
        <f t="array" ref="AC139">IF(Y139="","",INDEX(Data!$G$4:$G$51,MATCH(Table7[[#This Row],[Fitting]]&amp;Table7[[#This Row],[Fitting Subtype]],Data!$E$4:$E$51&amp;Data!$F$4:$F$51,0)))</f>
        <v/>
      </c>
      <c r="AD139" s="89" t="str">
        <f>IF(Table7[[#This Row],[Segment]]="","",Table7[[#This Row],[Quantity]]*Table7[[#This Row],[Kf]]*(((INDEX(Table4[Velocity (m/s)],MATCH(Table7[[#This Row],[Segment]],Table4[Segment],0)))^2)/2))</f>
        <v/>
      </c>
      <c r="AF139" s="82" t="str">
        <f>Table4[[#This Row],[Segment]]</f>
        <v/>
      </c>
      <c r="AG139" s="75"/>
      <c r="AH139" s="82" t="str">
        <f>IF(Table5[[#This Row],[Segment]]="","",AG139-Table4[[#This Row],[Total Pressure Drop (kPa)]])</f>
        <v/>
      </c>
    </row>
    <row r="140" spans="1:34" x14ac:dyDescent="0.25">
      <c r="A140" s="95" t="str">
        <f>IF('Set Up'!A137="","",'Set Up'!A137)</f>
        <v/>
      </c>
      <c r="B140" s="75" t="s">
        <v>81</v>
      </c>
      <c r="C140" s="85"/>
      <c r="D140" s="86" t="str">
        <f>IF(Table4[[#This Row],[Diameter (in)]]="","",(((CONVERT(Table4[[#This Row],[Diameter (in)]],"in","m"))/2)^2)*PI())</f>
        <v/>
      </c>
      <c r="E140" s="87" t="str">
        <f>IF(Table4[[#This Row],[Area (m2)]]="","",$D$4/Table4[[#This Row],[Area (m2)]])</f>
        <v/>
      </c>
      <c r="F140" s="85">
        <f t="shared" si="2"/>
        <v>4.6951999999999998</v>
      </c>
      <c r="G140" s="88" t="str">
        <f>IF(Table4[[#This Row],[Segment]]="","",(CONVERT(Table4[[#This Row],[Diameter (in)]],"in","m")*$B$4*Table4[[#This Row],[Velocity (m/s)]])/$C$4)</f>
        <v/>
      </c>
      <c r="H140" s="96" t="str">
        <f>IF(Table4[[#This Row],[Segment]]="","",IF(Table4[[#This Row],[Teynold''s Number]]&gt;4000,"TURBULENT","LAMINAR"))</f>
        <v/>
      </c>
      <c r="I140" s="86" t="str">
        <f>IF(Table4[[#This Row],[Segment]]="","",INDEX(Data!C137:C151,MATCH(Table4[Material],Data!B137:B151,0)))</f>
        <v/>
      </c>
      <c r="J140" s="89" t="str">
        <f>IF(Table4[[#This Row],[ε (m)]]="","",Table4[[#This Row],[ε (m)]]/(CONVERT(Table4[[#This Row],[Diameter (in)]],"in","m")))</f>
        <v/>
      </c>
      <c r="K140" s="96" t="str">
        <f>IF(Table4[[#This Row],[Regime]]="LAMINAR",16/Table4[[#This Row],[Teynold''s Number]],"-")</f>
        <v>-</v>
      </c>
      <c r="L140" s="86"/>
      <c r="M140" s="97" t="str">
        <f>IF(Table4[[#This Row],[Regime]]="TURBULENT",(((-4*LOG10(Table4[[#This Row],[ε/D]]/3.7+1.256/(Table4[[#This Row],[Teynold''s Number]]*SQRT(Table4[[#This Row],[f turbulent (guess)]]))))^-1)^2),"")</f>
        <v/>
      </c>
      <c r="N140" s="91" t="str">
        <f>IF(Table4[[#This Row],[f turbulent]]="","",Table4[[#This Row],[f turbulent (guess)]]-Table4[[#This Row],[f turbulent]])</f>
        <v/>
      </c>
      <c r="O140" s="87">
        <f>IF(Table4[[#This Row],[Segment]]="",0,IF(C141="",0,IF(C141&lt;=Table4[[#This Row],[Diameter (in)]],0,1-(D140/D141))))</f>
        <v>0</v>
      </c>
      <c r="P140" s="92" t="str">
        <f>IF(Table4[[#This Row],[Segment]]="","",IF(C140&gt;C141,"",IF(C141="",0.55,(0.55*(1-D141/D140)))))</f>
        <v/>
      </c>
      <c r="Q14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0" s="92" t="str">
        <f>IF(Table4[[#This Row],[Segment]]="","",IF(Table4[[#This Row],[Kexpansion]]="","0",((Table4[[#This Row],[Velocity (m/s)]]^2)/2)*Table4[[#This Row],[Kexpansion]]))</f>
        <v/>
      </c>
      <c r="S140" s="92" t="str">
        <f>IF(Table4[[#This Row],[Segment]]="","",IF(Table4[[#This Row],[Kcontraction]]="","0",((Table4[[#This Row],[Velocity (m/s)]]^2)/2)*Table4[[#This Row],[Kcontraction]]))</f>
        <v/>
      </c>
      <c r="T140" s="89" t="str">
        <f>IF(Table4[[#This Row],[Segment]]="","",SUMIF($Y$7:$Y$2000,Table4[[#This Row],[Segment]],$AD$7:$AD$2000))</f>
        <v/>
      </c>
      <c r="U140" s="95" t="str">
        <f>IF(Table4[[#This Row],[Segment]]="","",Table4[[#This Row],[Hfriction (J/kg)]]+Table4[[#This Row],[Hexpansions (J/kg)]]+Table4[[#This Row],[Hcontractions (J/kg)]]+Table4[[#This Row],[Hf (J/kg)]])</f>
        <v/>
      </c>
      <c r="V140" s="95" t="str">
        <f>IF(Table4[[#This Row],[Segment]]="","",Table4[[#This Row],[Total Friction Loss (J/kg)]]*Table3[Density (kg/m3)])</f>
        <v/>
      </c>
      <c r="W140" s="95" t="str">
        <f>IF(Table4[[#This Row],[Segment]]="","",Table4[[#This Row],[Total Pressure Drop (Pa)]]/1000)</f>
        <v/>
      </c>
      <c r="Y140" s="82" t="str">
        <f>IF('Set Up'!D363="","",'Set Up'!D363)</f>
        <v/>
      </c>
      <c r="Z140" s="82" t="str">
        <f>IF('Set Up'!E363="","",'Set Up'!E363)</f>
        <v/>
      </c>
      <c r="AA140" s="82" t="str">
        <f>IF('Set Up'!F363="","",'Set Up'!F363)</f>
        <v/>
      </c>
      <c r="AB140" s="82" t="str">
        <f>IF('Set Up'!G363="","",'Set Up'!G363)</f>
        <v/>
      </c>
      <c r="AC140" s="82" t="str">
        <f t="array" ref="AC140">IF(Y140="","",INDEX(Data!$G$4:$G$51,MATCH(Table7[[#This Row],[Fitting]]&amp;Table7[[#This Row],[Fitting Subtype]],Data!$E$4:$E$51&amp;Data!$F$4:$F$51,0)))</f>
        <v/>
      </c>
      <c r="AD140" s="89" t="str">
        <f>IF(Table7[[#This Row],[Segment]]="","",Table7[[#This Row],[Quantity]]*Table7[[#This Row],[Kf]]*(((INDEX(Table4[Velocity (m/s)],MATCH(Table7[[#This Row],[Segment]],Table4[Segment],0)))^2)/2))</f>
        <v/>
      </c>
      <c r="AF140" s="82" t="str">
        <f>Table4[[#This Row],[Segment]]</f>
        <v/>
      </c>
      <c r="AG140" s="75"/>
      <c r="AH140" s="82" t="str">
        <f>IF(Table5[[#This Row],[Segment]]="","",AG140-Table4[[#This Row],[Total Pressure Drop (kPa)]])</f>
        <v/>
      </c>
    </row>
    <row r="141" spans="1:34" x14ac:dyDescent="0.25">
      <c r="A141" s="95" t="str">
        <f>IF('Set Up'!A138="","",'Set Up'!A138)</f>
        <v/>
      </c>
      <c r="B141" s="75" t="s">
        <v>81</v>
      </c>
      <c r="C141" s="85"/>
      <c r="D141" s="86" t="str">
        <f>IF(Table4[[#This Row],[Diameter (in)]]="","",(((CONVERT(Table4[[#This Row],[Diameter (in)]],"in","m"))/2)^2)*PI())</f>
        <v/>
      </c>
      <c r="E141" s="87" t="str">
        <f>IF(Table4[[#This Row],[Area (m2)]]="","",$D$4/Table4[[#This Row],[Area (m2)]])</f>
        <v/>
      </c>
      <c r="F141" s="85">
        <f t="shared" si="2"/>
        <v>4.6951999999999998</v>
      </c>
      <c r="G141" s="88" t="str">
        <f>IF(Table4[[#This Row],[Segment]]="","",(CONVERT(Table4[[#This Row],[Diameter (in)]],"in","m")*$B$4*Table4[[#This Row],[Velocity (m/s)]])/$C$4)</f>
        <v/>
      </c>
      <c r="H141" s="96" t="str">
        <f>IF(Table4[[#This Row],[Segment]]="","",IF(Table4[[#This Row],[Teynold''s Number]]&gt;4000,"TURBULENT","LAMINAR"))</f>
        <v/>
      </c>
      <c r="I141" s="86" t="str">
        <f>IF(Table4[[#This Row],[Segment]]="","",INDEX(Data!C138:C152,MATCH(Table4[Material],Data!B138:B152,0)))</f>
        <v/>
      </c>
      <c r="J141" s="89" t="str">
        <f>IF(Table4[[#This Row],[ε (m)]]="","",Table4[[#This Row],[ε (m)]]/(CONVERT(Table4[[#This Row],[Diameter (in)]],"in","m")))</f>
        <v/>
      </c>
      <c r="K141" s="96" t="str">
        <f>IF(Table4[[#This Row],[Regime]]="LAMINAR",16/Table4[[#This Row],[Teynold''s Number]],"-")</f>
        <v>-</v>
      </c>
      <c r="L141" s="86"/>
      <c r="M141" s="97" t="str">
        <f>IF(Table4[[#This Row],[Regime]]="TURBULENT",(((-4*LOG10(Table4[[#This Row],[ε/D]]/3.7+1.256/(Table4[[#This Row],[Teynold''s Number]]*SQRT(Table4[[#This Row],[f turbulent (guess)]]))))^-1)^2),"")</f>
        <v/>
      </c>
      <c r="N141" s="91" t="str">
        <f>IF(Table4[[#This Row],[f turbulent]]="","",Table4[[#This Row],[f turbulent (guess)]]-Table4[[#This Row],[f turbulent]])</f>
        <v/>
      </c>
      <c r="O141" s="87">
        <f>IF(Table4[[#This Row],[Segment]]="",0,IF(C142="",0,IF(C142&lt;=Table4[[#This Row],[Diameter (in)]],0,1-(D141/D142))))</f>
        <v>0</v>
      </c>
      <c r="P141" s="92" t="str">
        <f>IF(Table4[[#This Row],[Segment]]="","",IF(C141&gt;C142,"",IF(C142="",0.55,(0.55*(1-D142/D141)))))</f>
        <v/>
      </c>
      <c r="Q14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1" s="92" t="str">
        <f>IF(Table4[[#This Row],[Segment]]="","",IF(Table4[[#This Row],[Kexpansion]]="","0",((Table4[[#This Row],[Velocity (m/s)]]^2)/2)*Table4[[#This Row],[Kexpansion]]))</f>
        <v/>
      </c>
      <c r="S141" s="92" t="str">
        <f>IF(Table4[[#This Row],[Segment]]="","",IF(Table4[[#This Row],[Kcontraction]]="","0",((Table4[[#This Row],[Velocity (m/s)]]^2)/2)*Table4[[#This Row],[Kcontraction]]))</f>
        <v/>
      </c>
      <c r="T141" s="89" t="str">
        <f>IF(Table4[[#This Row],[Segment]]="","",SUMIF($Y$7:$Y$2000,Table4[[#This Row],[Segment]],$AD$7:$AD$2000))</f>
        <v/>
      </c>
      <c r="U141" s="95" t="str">
        <f>IF(Table4[[#This Row],[Segment]]="","",Table4[[#This Row],[Hfriction (J/kg)]]+Table4[[#This Row],[Hexpansions (J/kg)]]+Table4[[#This Row],[Hcontractions (J/kg)]]+Table4[[#This Row],[Hf (J/kg)]])</f>
        <v/>
      </c>
      <c r="V141" s="95" t="str">
        <f>IF(Table4[[#This Row],[Segment]]="","",Table4[[#This Row],[Total Friction Loss (J/kg)]]*Table3[Density (kg/m3)])</f>
        <v/>
      </c>
      <c r="W141" s="95" t="str">
        <f>IF(Table4[[#This Row],[Segment]]="","",Table4[[#This Row],[Total Pressure Drop (Pa)]]/1000)</f>
        <v/>
      </c>
      <c r="Y141" s="82" t="str">
        <f>IF('Set Up'!D364="","",'Set Up'!D364)</f>
        <v/>
      </c>
      <c r="Z141" s="82" t="str">
        <f>IF('Set Up'!E364="","",'Set Up'!E364)</f>
        <v/>
      </c>
      <c r="AA141" s="82" t="str">
        <f>IF('Set Up'!F364="","",'Set Up'!F364)</f>
        <v/>
      </c>
      <c r="AB141" s="82" t="str">
        <f>IF('Set Up'!G364="","",'Set Up'!G364)</f>
        <v/>
      </c>
      <c r="AC141" s="82" t="str">
        <f t="array" ref="AC141">IF(Y141="","",INDEX(Data!$G$4:$G$51,MATCH(Table7[[#This Row],[Fitting]]&amp;Table7[[#This Row],[Fitting Subtype]],Data!$E$4:$E$51&amp;Data!$F$4:$F$51,0)))</f>
        <v/>
      </c>
      <c r="AD141" s="89" t="str">
        <f>IF(Table7[[#This Row],[Segment]]="","",Table7[[#This Row],[Quantity]]*Table7[[#This Row],[Kf]]*(((INDEX(Table4[Velocity (m/s)],MATCH(Table7[[#This Row],[Segment]],Table4[Segment],0)))^2)/2))</f>
        <v/>
      </c>
      <c r="AF141" s="82" t="str">
        <f>Table4[[#This Row],[Segment]]</f>
        <v/>
      </c>
      <c r="AG141" s="75"/>
      <c r="AH141" s="82" t="str">
        <f>IF(Table5[[#This Row],[Segment]]="","",AG141-Table4[[#This Row],[Total Pressure Drop (kPa)]])</f>
        <v/>
      </c>
    </row>
    <row r="142" spans="1:34" x14ac:dyDescent="0.25">
      <c r="A142" s="95" t="str">
        <f>IF('Set Up'!A139="","",'Set Up'!A139)</f>
        <v/>
      </c>
      <c r="B142" s="75" t="s">
        <v>81</v>
      </c>
      <c r="C142" s="85"/>
      <c r="D142" s="86" t="str">
        <f>IF(Table4[[#This Row],[Diameter (in)]]="","",(((CONVERT(Table4[[#This Row],[Diameter (in)]],"in","m"))/2)^2)*PI())</f>
        <v/>
      </c>
      <c r="E142" s="87" t="str">
        <f>IF(Table4[[#This Row],[Area (m2)]]="","",$D$4/Table4[[#This Row],[Area (m2)]])</f>
        <v/>
      </c>
      <c r="F142" s="85">
        <f t="shared" si="2"/>
        <v>4.6951999999999998</v>
      </c>
      <c r="G142" s="88" t="str">
        <f>IF(Table4[[#This Row],[Segment]]="","",(CONVERT(Table4[[#This Row],[Diameter (in)]],"in","m")*$B$4*Table4[[#This Row],[Velocity (m/s)]])/$C$4)</f>
        <v/>
      </c>
      <c r="H142" s="96" t="str">
        <f>IF(Table4[[#This Row],[Segment]]="","",IF(Table4[[#This Row],[Teynold''s Number]]&gt;4000,"TURBULENT","LAMINAR"))</f>
        <v/>
      </c>
      <c r="I142" s="86" t="str">
        <f>IF(Table4[[#This Row],[Segment]]="","",INDEX(Data!C139:C153,MATCH(Table4[Material],Data!B139:B153,0)))</f>
        <v/>
      </c>
      <c r="J142" s="89" t="str">
        <f>IF(Table4[[#This Row],[ε (m)]]="","",Table4[[#This Row],[ε (m)]]/(CONVERT(Table4[[#This Row],[Diameter (in)]],"in","m")))</f>
        <v/>
      </c>
      <c r="K142" s="96" t="str">
        <f>IF(Table4[[#This Row],[Regime]]="LAMINAR",16/Table4[[#This Row],[Teynold''s Number]],"-")</f>
        <v>-</v>
      </c>
      <c r="L142" s="86"/>
      <c r="M142" s="97" t="str">
        <f>IF(Table4[[#This Row],[Regime]]="TURBULENT",(((-4*LOG10(Table4[[#This Row],[ε/D]]/3.7+1.256/(Table4[[#This Row],[Teynold''s Number]]*SQRT(Table4[[#This Row],[f turbulent (guess)]]))))^-1)^2),"")</f>
        <v/>
      </c>
      <c r="N142" s="91" t="str">
        <f>IF(Table4[[#This Row],[f turbulent]]="","",Table4[[#This Row],[f turbulent (guess)]]-Table4[[#This Row],[f turbulent]])</f>
        <v/>
      </c>
      <c r="O142" s="87">
        <f>IF(Table4[[#This Row],[Segment]]="",0,IF(C143="",0,IF(C143&lt;=Table4[[#This Row],[Diameter (in)]],0,1-(D142/D143))))</f>
        <v>0</v>
      </c>
      <c r="P142" s="92" t="str">
        <f>IF(Table4[[#This Row],[Segment]]="","",IF(C142&gt;C143,"",IF(C143="",0.55,(0.55*(1-D143/D142)))))</f>
        <v/>
      </c>
      <c r="Q14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2" s="92" t="str">
        <f>IF(Table4[[#This Row],[Segment]]="","",IF(Table4[[#This Row],[Kexpansion]]="","0",((Table4[[#This Row],[Velocity (m/s)]]^2)/2)*Table4[[#This Row],[Kexpansion]]))</f>
        <v/>
      </c>
      <c r="S142" s="92" t="str">
        <f>IF(Table4[[#This Row],[Segment]]="","",IF(Table4[[#This Row],[Kcontraction]]="","0",((Table4[[#This Row],[Velocity (m/s)]]^2)/2)*Table4[[#This Row],[Kcontraction]]))</f>
        <v/>
      </c>
      <c r="T142" s="89" t="str">
        <f>IF(Table4[[#This Row],[Segment]]="","",SUMIF($Y$7:$Y$2000,Table4[[#This Row],[Segment]],$AD$7:$AD$2000))</f>
        <v/>
      </c>
      <c r="U142" s="95" t="str">
        <f>IF(Table4[[#This Row],[Segment]]="","",Table4[[#This Row],[Hfriction (J/kg)]]+Table4[[#This Row],[Hexpansions (J/kg)]]+Table4[[#This Row],[Hcontractions (J/kg)]]+Table4[[#This Row],[Hf (J/kg)]])</f>
        <v/>
      </c>
      <c r="V142" s="95" t="str">
        <f>IF(Table4[[#This Row],[Segment]]="","",Table4[[#This Row],[Total Friction Loss (J/kg)]]*Table3[Density (kg/m3)])</f>
        <v/>
      </c>
      <c r="W142" s="95" t="str">
        <f>IF(Table4[[#This Row],[Segment]]="","",Table4[[#This Row],[Total Pressure Drop (Pa)]]/1000)</f>
        <v/>
      </c>
      <c r="Y142" s="82" t="str">
        <f>IF('Set Up'!D365="","",'Set Up'!D365)</f>
        <v/>
      </c>
      <c r="Z142" s="82" t="str">
        <f>IF('Set Up'!E365="","",'Set Up'!E365)</f>
        <v/>
      </c>
      <c r="AA142" s="82" t="str">
        <f>IF('Set Up'!F365="","",'Set Up'!F365)</f>
        <v/>
      </c>
      <c r="AB142" s="82" t="str">
        <f>IF('Set Up'!G365="","",'Set Up'!G365)</f>
        <v/>
      </c>
      <c r="AC142" s="82" t="str">
        <f t="array" ref="AC142">IF(Y142="","",INDEX(Data!$G$4:$G$51,MATCH(Table7[[#This Row],[Fitting]]&amp;Table7[[#This Row],[Fitting Subtype]],Data!$E$4:$E$51&amp;Data!$F$4:$F$51,0)))</f>
        <v/>
      </c>
      <c r="AD142" s="89" t="str">
        <f>IF(Table7[[#This Row],[Segment]]="","",Table7[[#This Row],[Quantity]]*Table7[[#This Row],[Kf]]*(((INDEX(Table4[Velocity (m/s)],MATCH(Table7[[#This Row],[Segment]],Table4[Segment],0)))^2)/2))</f>
        <v/>
      </c>
      <c r="AF142" s="82" t="str">
        <f>Table4[[#This Row],[Segment]]</f>
        <v/>
      </c>
      <c r="AG142" s="75"/>
      <c r="AH142" s="82" t="str">
        <f>IF(Table5[[#This Row],[Segment]]="","",AG142-Table4[[#This Row],[Total Pressure Drop (kPa)]])</f>
        <v/>
      </c>
    </row>
    <row r="143" spans="1:34" x14ac:dyDescent="0.25">
      <c r="A143" s="95" t="str">
        <f>IF('Set Up'!A140="","",'Set Up'!A140)</f>
        <v/>
      </c>
      <c r="B143" s="75" t="s">
        <v>81</v>
      </c>
      <c r="C143" s="85"/>
      <c r="D143" s="86" t="str">
        <f>IF(Table4[[#This Row],[Diameter (in)]]="","",(((CONVERT(Table4[[#This Row],[Diameter (in)]],"in","m"))/2)^2)*PI())</f>
        <v/>
      </c>
      <c r="E143" s="87" t="str">
        <f>IF(Table4[[#This Row],[Area (m2)]]="","",$D$4/Table4[[#This Row],[Area (m2)]])</f>
        <v/>
      </c>
      <c r="F143" s="85">
        <f t="shared" si="2"/>
        <v>4.6951999999999998</v>
      </c>
      <c r="G143" s="88" t="str">
        <f>IF(Table4[[#This Row],[Segment]]="","",(CONVERT(Table4[[#This Row],[Diameter (in)]],"in","m")*$B$4*Table4[[#This Row],[Velocity (m/s)]])/$C$4)</f>
        <v/>
      </c>
      <c r="H143" s="96" t="str">
        <f>IF(Table4[[#This Row],[Segment]]="","",IF(Table4[[#This Row],[Teynold''s Number]]&gt;4000,"TURBULENT","LAMINAR"))</f>
        <v/>
      </c>
      <c r="I143" s="86" t="str">
        <f>IF(Table4[[#This Row],[Segment]]="","",INDEX(Data!C140:C154,MATCH(Table4[Material],Data!B140:B154,0)))</f>
        <v/>
      </c>
      <c r="J143" s="89" t="str">
        <f>IF(Table4[[#This Row],[ε (m)]]="","",Table4[[#This Row],[ε (m)]]/(CONVERT(Table4[[#This Row],[Diameter (in)]],"in","m")))</f>
        <v/>
      </c>
      <c r="K143" s="96" t="str">
        <f>IF(Table4[[#This Row],[Regime]]="LAMINAR",16/Table4[[#This Row],[Teynold''s Number]],"-")</f>
        <v>-</v>
      </c>
      <c r="L143" s="86"/>
      <c r="M143" s="97" t="str">
        <f>IF(Table4[[#This Row],[Regime]]="TURBULENT",(((-4*LOG10(Table4[[#This Row],[ε/D]]/3.7+1.256/(Table4[[#This Row],[Teynold''s Number]]*SQRT(Table4[[#This Row],[f turbulent (guess)]]))))^-1)^2),"")</f>
        <v/>
      </c>
      <c r="N143" s="91" t="str">
        <f>IF(Table4[[#This Row],[f turbulent]]="","",Table4[[#This Row],[f turbulent (guess)]]-Table4[[#This Row],[f turbulent]])</f>
        <v/>
      </c>
      <c r="O143" s="87">
        <f>IF(Table4[[#This Row],[Segment]]="",0,IF(C144="",0,IF(C144&lt;=Table4[[#This Row],[Diameter (in)]],0,1-(D143/D144))))</f>
        <v>0</v>
      </c>
      <c r="P143" s="92" t="str">
        <f>IF(Table4[[#This Row],[Segment]]="","",IF(C143&gt;C144,"",IF(C144="",0.55,(0.55*(1-D144/D143)))))</f>
        <v/>
      </c>
      <c r="Q14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3" s="92" t="str">
        <f>IF(Table4[[#This Row],[Segment]]="","",IF(Table4[[#This Row],[Kexpansion]]="","0",((Table4[[#This Row],[Velocity (m/s)]]^2)/2)*Table4[[#This Row],[Kexpansion]]))</f>
        <v/>
      </c>
      <c r="S143" s="92" t="str">
        <f>IF(Table4[[#This Row],[Segment]]="","",IF(Table4[[#This Row],[Kcontraction]]="","0",((Table4[[#This Row],[Velocity (m/s)]]^2)/2)*Table4[[#This Row],[Kcontraction]]))</f>
        <v/>
      </c>
      <c r="T143" s="89" t="str">
        <f>IF(Table4[[#This Row],[Segment]]="","",SUMIF($Y$7:$Y$2000,Table4[[#This Row],[Segment]],$AD$7:$AD$2000))</f>
        <v/>
      </c>
      <c r="U143" s="95" t="str">
        <f>IF(Table4[[#This Row],[Segment]]="","",Table4[[#This Row],[Hfriction (J/kg)]]+Table4[[#This Row],[Hexpansions (J/kg)]]+Table4[[#This Row],[Hcontractions (J/kg)]]+Table4[[#This Row],[Hf (J/kg)]])</f>
        <v/>
      </c>
      <c r="V143" s="95" t="str">
        <f>IF(Table4[[#This Row],[Segment]]="","",Table4[[#This Row],[Total Friction Loss (J/kg)]]*Table3[Density (kg/m3)])</f>
        <v/>
      </c>
      <c r="W143" s="95" t="str">
        <f>IF(Table4[[#This Row],[Segment]]="","",Table4[[#This Row],[Total Pressure Drop (Pa)]]/1000)</f>
        <v/>
      </c>
      <c r="Y143" s="82" t="str">
        <f>IF('Set Up'!D366="","",'Set Up'!D366)</f>
        <v/>
      </c>
      <c r="Z143" s="82" t="str">
        <f>IF('Set Up'!E366="","",'Set Up'!E366)</f>
        <v/>
      </c>
      <c r="AA143" s="82" t="str">
        <f>IF('Set Up'!F366="","",'Set Up'!F366)</f>
        <v/>
      </c>
      <c r="AB143" s="82" t="str">
        <f>IF('Set Up'!G366="","",'Set Up'!G366)</f>
        <v/>
      </c>
      <c r="AC143" s="82" t="str">
        <f t="array" ref="AC143">IF(Y143="","",INDEX(Data!$G$4:$G$51,MATCH(Table7[[#This Row],[Fitting]]&amp;Table7[[#This Row],[Fitting Subtype]],Data!$E$4:$E$51&amp;Data!$F$4:$F$51,0)))</f>
        <v/>
      </c>
      <c r="AD143" s="89" t="str">
        <f>IF(Table7[[#This Row],[Segment]]="","",Table7[[#This Row],[Quantity]]*Table7[[#This Row],[Kf]]*(((INDEX(Table4[Velocity (m/s)],MATCH(Table7[[#This Row],[Segment]],Table4[Segment],0)))^2)/2))</f>
        <v/>
      </c>
      <c r="AF143" s="82" t="str">
        <f>Table4[[#This Row],[Segment]]</f>
        <v/>
      </c>
      <c r="AG143" s="75"/>
      <c r="AH143" s="82" t="str">
        <f>IF(Table5[[#This Row],[Segment]]="","",AG143-Table4[[#This Row],[Total Pressure Drop (kPa)]])</f>
        <v/>
      </c>
    </row>
    <row r="144" spans="1:34" x14ac:dyDescent="0.25">
      <c r="A144" s="95" t="str">
        <f>IF('Set Up'!A141="","",'Set Up'!A141)</f>
        <v/>
      </c>
      <c r="B144" s="75" t="s">
        <v>81</v>
      </c>
      <c r="C144" s="85"/>
      <c r="D144" s="86" t="str">
        <f>IF(Table4[[#This Row],[Diameter (in)]]="","",(((CONVERT(Table4[[#This Row],[Diameter (in)]],"in","m"))/2)^2)*PI())</f>
        <v/>
      </c>
      <c r="E144" s="87" t="str">
        <f>IF(Table4[[#This Row],[Area (m2)]]="","",$D$4/Table4[[#This Row],[Area (m2)]])</f>
        <v/>
      </c>
      <c r="F144" s="85">
        <f t="shared" si="2"/>
        <v>4.6951999999999998</v>
      </c>
      <c r="G144" s="88" t="str">
        <f>IF(Table4[[#This Row],[Segment]]="","",(CONVERT(Table4[[#This Row],[Diameter (in)]],"in","m")*$B$4*Table4[[#This Row],[Velocity (m/s)]])/$C$4)</f>
        <v/>
      </c>
      <c r="H144" s="96" t="str">
        <f>IF(Table4[[#This Row],[Segment]]="","",IF(Table4[[#This Row],[Teynold''s Number]]&gt;4000,"TURBULENT","LAMINAR"))</f>
        <v/>
      </c>
      <c r="I144" s="86" t="str">
        <f>IF(Table4[[#This Row],[Segment]]="","",INDEX(Data!C141:C155,MATCH(Table4[Material],Data!B141:B155,0)))</f>
        <v/>
      </c>
      <c r="J144" s="89" t="str">
        <f>IF(Table4[[#This Row],[ε (m)]]="","",Table4[[#This Row],[ε (m)]]/(CONVERT(Table4[[#This Row],[Diameter (in)]],"in","m")))</f>
        <v/>
      </c>
      <c r="K144" s="96" t="str">
        <f>IF(Table4[[#This Row],[Regime]]="LAMINAR",16/Table4[[#This Row],[Teynold''s Number]],"-")</f>
        <v>-</v>
      </c>
      <c r="L144" s="86"/>
      <c r="M144" s="97" t="str">
        <f>IF(Table4[[#This Row],[Regime]]="TURBULENT",(((-4*LOG10(Table4[[#This Row],[ε/D]]/3.7+1.256/(Table4[[#This Row],[Teynold''s Number]]*SQRT(Table4[[#This Row],[f turbulent (guess)]]))))^-1)^2),"")</f>
        <v/>
      </c>
      <c r="N144" s="91" t="str">
        <f>IF(Table4[[#This Row],[f turbulent]]="","",Table4[[#This Row],[f turbulent (guess)]]-Table4[[#This Row],[f turbulent]])</f>
        <v/>
      </c>
      <c r="O144" s="87">
        <f>IF(Table4[[#This Row],[Segment]]="",0,IF(C145="",0,IF(C145&lt;=Table4[[#This Row],[Diameter (in)]],0,1-(D144/D145))))</f>
        <v>0</v>
      </c>
      <c r="P144" s="92" t="str">
        <f>IF(Table4[[#This Row],[Segment]]="","",IF(C144&gt;C145,"",IF(C145="",0.55,(0.55*(1-D145/D144)))))</f>
        <v/>
      </c>
      <c r="Q14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4" s="92" t="str">
        <f>IF(Table4[[#This Row],[Segment]]="","",IF(Table4[[#This Row],[Kexpansion]]="","0",((Table4[[#This Row],[Velocity (m/s)]]^2)/2)*Table4[[#This Row],[Kexpansion]]))</f>
        <v/>
      </c>
      <c r="S144" s="92" t="str">
        <f>IF(Table4[[#This Row],[Segment]]="","",IF(Table4[[#This Row],[Kcontraction]]="","0",((Table4[[#This Row],[Velocity (m/s)]]^2)/2)*Table4[[#This Row],[Kcontraction]]))</f>
        <v/>
      </c>
      <c r="T144" s="89" t="str">
        <f>IF(Table4[[#This Row],[Segment]]="","",SUMIF($Y$7:$Y$2000,Table4[[#This Row],[Segment]],$AD$7:$AD$2000))</f>
        <v/>
      </c>
      <c r="U144" s="95" t="str">
        <f>IF(Table4[[#This Row],[Segment]]="","",Table4[[#This Row],[Hfriction (J/kg)]]+Table4[[#This Row],[Hexpansions (J/kg)]]+Table4[[#This Row],[Hcontractions (J/kg)]]+Table4[[#This Row],[Hf (J/kg)]])</f>
        <v/>
      </c>
      <c r="V144" s="95" t="str">
        <f>IF(Table4[[#This Row],[Segment]]="","",Table4[[#This Row],[Total Friction Loss (J/kg)]]*Table3[Density (kg/m3)])</f>
        <v/>
      </c>
      <c r="W144" s="95" t="str">
        <f>IF(Table4[[#This Row],[Segment]]="","",Table4[[#This Row],[Total Pressure Drop (Pa)]]/1000)</f>
        <v/>
      </c>
      <c r="Y144" s="82" t="str">
        <f>IF('Set Up'!D367="","",'Set Up'!D367)</f>
        <v/>
      </c>
      <c r="Z144" s="82" t="str">
        <f>IF('Set Up'!E367="","",'Set Up'!E367)</f>
        <v/>
      </c>
      <c r="AA144" s="82" t="str">
        <f>IF('Set Up'!F367="","",'Set Up'!F367)</f>
        <v/>
      </c>
      <c r="AB144" s="82" t="str">
        <f>IF('Set Up'!G367="","",'Set Up'!G367)</f>
        <v/>
      </c>
      <c r="AC144" s="82" t="str">
        <f t="array" ref="AC144">IF(Y144="","",INDEX(Data!$G$4:$G$51,MATCH(Table7[[#This Row],[Fitting]]&amp;Table7[[#This Row],[Fitting Subtype]],Data!$E$4:$E$51&amp;Data!$F$4:$F$51,0)))</f>
        <v/>
      </c>
      <c r="AD144" s="89" t="str">
        <f>IF(Table7[[#This Row],[Segment]]="","",Table7[[#This Row],[Quantity]]*Table7[[#This Row],[Kf]]*(((INDEX(Table4[Velocity (m/s)],MATCH(Table7[[#This Row],[Segment]],Table4[Segment],0)))^2)/2))</f>
        <v/>
      </c>
      <c r="AF144" s="82" t="str">
        <f>Table4[[#This Row],[Segment]]</f>
        <v/>
      </c>
      <c r="AG144" s="75"/>
      <c r="AH144" s="82" t="str">
        <f>IF(Table5[[#This Row],[Segment]]="","",AG144-Table4[[#This Row],[Total Pressure Drop (kPa)]])</f>
        <v/>
      </c>
    </row>
    <row r="145" spans="1:34" x14ac:dyDescent="0.25">
      <c r="A145" s="95" t="str">
        <f>IF('Set Up'!A142="","",'Set Up'!A142)</f>
        <v/>
      </c>
      <c r="B145" s="75" t="s">
        <v>81</v>
      </c>
      <c r="C145" s="85"/>
      <c r="D145" s="86" t="str">
        <f>IF(Table4[[#This Row],[Diameter (in)]]="","",(((CONVERT(Table4[[#This Row],[Diameter (in)]],"in","m"))/2)^2)*PI())</f>
        <v/>
      </c>
      <c r="E145" s="87" t="str">
        <f>IF(Table4[[#This Row],[Area (m2)]]="","",$D$4/Table4[[#This Row],[Area (m2)]])</f>
        <v/>
      </c>
      <c r="F145" s="85">
        <f t="shared" si="2"/>
        <v>4.6951999999999998</v>
      </c>
      <c r="G145" s="88" t="str">
        <f>IF(Table4[[#This Row],[Segment]]="","",(CONVERT(Table4[[#This Row],[Diameter (in)]],"in","m")*$B$4*Table4[[#This Row],[Velocity (m/s)]])/$C$4)</f>
        <v/>
      </c>
      <c r="H145" s="96" t="str">
        <f>IF(Table4[[#This Row],[Segment]]="","",IF(Table4[[#This Row],[Teynold''s Number]]&gt;4000,"TURBULENT","LAMINAR"))</f>
        <v/>
      </c>
      <c r="I145" s="86" t="str">
        <f>IF(Table4[[#This Row],[Segment]]="","",INDEX(Data!C142:C156,MATCH(Table4[Material],Data!B142:B156,0)))</f>
        <v/>
      </c>
      <c r="J145" s="89" t="str">
        <f>IF(Table4[[#This Row],[ε (m)]]="","",Table4[[#This Row],[ε (m)]]/(CONVERT(Table4[[#This Row],[Diameter (in)]],"in","m")))</f>
        <v/>
      </c>
      <c r="K145" s="96" t="str">
        <f>IF(Table4[[#This Row],[Regime]]="LAMINAR",16/Table4[[#This Row],[Teynold''s Number]],"-")</f>
        <v>-</v>
      </c>
      <c r="L145" s="86"/>
      <c r="M145" s="97" t="str">
        <f>IF(Table4[[#This Row],[Regime]]="TURBULENT",(((-4*LOG10(Table4[[#This Row],[ε/D]]/3.7+1.256/(Table4[[#This Row],[Teynold''s Number]]*SQRT(Table4[[#This Row],[f turbulent (guess)]]))))^-1)^2),"")</f>
        <v/>
      </c>
      <c r="N145" s="91" t="str">
        <f>IF(Table4[[#This Row],[f turbulent]]="","",Table4[[#This Row],[f turbulent (guess)]]-Table4[[#This Row],[f turbulent]])</f>
        <v/>
      </c>
      <c r="O145" s="87">
        <f>IF(Table4[[#This Row],[Segment]]="",0,IF(C146="",0,IF(C146&lt;=Table4[[#This Row],[Diameter (in)]],0,1-(D145/D146))))</f>
        <v>0</v>
      </c>
      <c r="P145" s="92" t="str">
        <f>IF(Table4[[#This Row],[Segment]]="","",IF(C145&gt;C146,"",IF(C146="",0.55,(0.55*(1-D146/D145)))))</f>
        <v/>
      </c>
      <c r="Q14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5" s="92" t="str">
        <f>IF(Table4[[#This Row],[Segment]]="","",IF(Table4[[#This Row],[Kexpansion]]="","0",((Table4[[#This Row],[Velocity (m/s)]]^2)/2)*Table4[[#This Row],[Kexpansion]]))</f>
        <v/>
      </c>
      <c r="S145" s="92" t="str">
        <f>IF(Table4[[#This Row],[Segment]]="","",IF(Table4[[#This Row],[Kcontraction]]="","0",((Table4[[#This Row],[Velocity (m/s)]]^2)/2)*Table4[[#This Row],[Kcontraction]]))</f>
        <v/>
      </c>
      <c r="T145" s="89" t="str">
        <f>IF(Table4[[#This Row],[Segment]]="","",SUMIF($Y$7:$Y$2000,Table4[[#This Row],[Segment]],$AD$7:$AD$2000))</f>
        <v/>
      </c>
      <c r="U145" s="95" t="str">
        <f>IF(Table4[[#This Row],[Segment]]="","",Table4[[#This Row],[Hfriction (J/kg)]]+Table4[[#This Row],[Hexpansions (J/kg)]]+Table4[[#This Row],[Hcontractions (J/kg)]]+Table4[[#This Row],[Hf (J/kg)]])</f>
        <v/>
      </c>
      <c r="V145" s="95" t="str">
        <f>IF(Table4[[#This Row],[Segment]]="","",Table4[[#This Row],[Total Friction Loss (J/kg)]]*Table3[Density (kg/m3)])</f>
        <v/>
      </c>
      <c r="W145" s="95" t="str">
        <f>IF(Table4[[#This Row],[Segment]]="","",Table4[[#This Row],[Total Pressure Drop (Pa)]]/1000)</f>
        <v/>
      </c>
      <c r="Y145" s="82" t="str">
        <f>IF('Set Up'!D368="","",'Set Up'!D368)</f>
        <v/>
      </c>
      <c r="Z145" s="82" t="str">
        <f>IF('Set Up'!E368="","",'Set Up'!E368)</f>
        <v/>
      </c>
      <c r="AA145" s="82" t="str">
        <f>IF('Set Up'!F368="","",'Set Up'!F368)</f>
        <v/>
      </c>
      <c r="AB145" s="82" t="str">
        <f>IF('Set Up'!G368="","",'Set Up'!G368)</f>
        <v/>
      </c>
      <c r="AC145" s="82" t="str">
        <f t="array" ref="AC145">IF(Y145="","",INDEX(Data!$G$4:$G$51,MATCH(Table7[[#This Row],[Fitting]]&amp;Table7[[#This Row],[Fitting Subtype]],Data!$E$4:$E$51&amp;Data!$F$4:$F$51,0)))</f>
        <v/>
      </c>
      <c r="AD145" s="89" t="str">
        <f>IF(Table7[[#This Row],[Segment]]="","",Table7[[#This Row],[Quantity]]*Table7[[#This Row],[Kf]]*(((INDEX(Table4[Velocity (m/s)],MATCH(Table7[[#This Row],[Segment]],Table4[Segment],0)))^2)/2))</f>
        <v/>
      </c>
      <c r="AF145" s="82" t="str">
        <f>Table4[[#This Row],[Segment]]</f>
        <v/>
      </c>
      <c r="AG145" s="75"/>
      <c r="AH145" s="82" t="str">
        <f>IF(Table5[[#This Row],[Segment]]="","",AG145-Table4[[#This Row],[Total Pressure Drop (kPa)]])</f>
        <v/>
      </c>
    </row>
    <row r="146" spans="1:34" x14ac:dyDescent="0.25">
      <c r="A146" s="95" t="str">
        <f>IF('Set Up'!A143="","",'Set Up'!A143)</f>
        <v/>
      </c>
      <c r="B146" s="75" t="s">
        <v>81</v>
      </c>
      <c r="C146" s="85"/>
      <c r="D146" s="86" t="str">
        <f>IF(Table4[[#This Row],[Diameter (in)]]="","",(((CONVERT(Table4[[#This Row],[Diameter (in)]],"in","m"))/2)^2)*PI())</f>
        <v/>
      </c>
      <c r="E146" s="87" t="str">
        <f>IF(Table4[[#This Row],[Area (m2)]]="","",$D$4/Table4[[#This Row],[Area (m2)]])</f>
        <v/>
      </c>
      <c r="F146" s="85">
        <f t="shared" si="2"/>
        <v>4.6951999999999998</v>
      </c>
      <c r="G146" s="88" t="str">
        <f>IF(Table4[[#This Row],[Segment]]="","",(CONVERT(Table4[[#This Row],[Diameter (in)]],"in","m")*$B$4*Table4[[#This Row],[Velocity (m/s)]])/$C$4)</f>
        <v/>
      </c>
      <c r="H146" s="96" t="str">
        <f>IF(Table4[[#This Row],[Segment]]="","",IF(Table4[[#This Row],[Teynold''s Number]]&gt;4000,"TURBULENT","LAMINAR"))</f>
        <v/>
      </c>
      <c r="I146" s="86" t="str">
        <f>IF(Table4[[#This Row],[Segment]]="","",INDEX(Data!C143:C157,MATCH(Table4[Material],Data!B143:B157,0)))</f>
        <v/>
      </c>
      <c r="J146" s="89" t="str">
        <f>IF(Table4[[#This Row],[ε (m)]]="","",Table4[[#This Row],[ε (m)]]/(CONVERT(Table4[[#This Row],[Diameter (in)]],"in","m")))</f>
        <v/>
      </c>
      <c r="K146" s="96" t="str">
        <f>IF(Table4[[#This Row],[Regime]]="LAMINAR",16/Table4[[#This Row],[Teynold''s Number]],"-")</f>
        <v>-</v>
      </c>
      <c r="L146" s="86"/>
      <c r="M146" s="97" t="str">
        <f>IF(Table4[[#This Row],[Regime]]="TURBULENT",(((-4*LOG10(Table4[[#This Row],[ε/D]]/3.7+1.256/(Table4[[#This Row],[Teynold''s Number]]*SQRT(Table4[[#This Row],[f turbulent (guess)]]))))^-1)^2),"")</f>
        <v/>
      </c>
      <c r="N146" s="91" t="str">
        <f>IF(Table4[[#This Row],[f turbulent]]="","",Table4[[#This Row],[f turbulent (guess)]]-Table4[[#This Row],[f turbulent]])</f>
        <v/>
      </c>
      <c r="O146" s="87">
        <f>IF(Table4[[#This Row],[Segment]]="",0,IF(C147="",0,IF(C147&lt;=Table4[[#This Row],[Diameter (in)]],0,1-(D146/D147))))</f>
        <v>0</v>
      </c>
      <c r="P146" s="92" t="str">
        <f>IF(Table4[[#This Row],[Segment]]="","",IF(C146&gt;C147,"",IF(C147="",0.55,(0.55*(1-D147/D146)))))</f>
        <v/>
      </c>
      <c r="Q14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6" s="92" t="str">
        <f>IF(Table4[[#This Row],[Segment]]="","",IF(Table4[[#This Row],[Kexpansion]]="","0",((Table4[[#This Row],[Velocity (m/s)]]^2)/2)*Table4[[#This Row],[Kexpansion]]))</f>
        <v/>
      </c>
      <c r="S146" s="92" t="str">
        <f>IF(Table4[[#This Row],[Segment]]="","",IF(Table4[[#This Row],[Kcontraction]]="","0",((Table4[[#This Row],[Velocity (m/s)]]^2)/2)*Table4[[#This Row],[Kcontraction]]))</f>
        <v/>
      </c>
      <c r="T146" s="89" t="str">
        <f>IF(Table4[[#This Row],[Segment]]="","",SUMIF($Y$7:$Y$2000,Table4[[#This Row],[Segment]],$AD$7:$AD$2000))</f>
        <v/>
      </c>
      <c r="U146" s="95" t="str">
        <f>IF(Table4[[#This Row],[Segment]]="","",Table4[[#This Row],[Hfriction (J/kg)]]+Table4[[#This Row],[Hexpansions (J/kg)]]+Table4[[#This Row],[Hcontractions (J/kg)]]+Table4[[#This Row],[Hf (J/kg)]])</f>
        <v/>
      </c>
      <c r="V146" s="95" t="str">
        <f>IF(Table4[[#This Row],[Segment]]="","",Table4[[#This Row],[Total Friction Loss (J/kg)]]*Table3[Density (kg/m3)])</f>
        <v/>
      </c>
      <c r="W146" s="95" t="str">
        <f>IF(Table4[[#This Row],[Segment]]="","",Table4[[#This Row],[Total Pressure Drop (Pa)]]/1000)</f>
        <v/>
      </c>
      <c r="Y146" s="82" t="str">
        <f>IF('Set Up'!D369="","",'Set Up'!D369)</f>
        <v/>
      </c>
      <c r="Z146" s="82" t="str">
        <f>IF('Set Up'!E369="","",'Set Up'!E369)</f>
        <v/>
      </c>
      <c r="AA146" s="82" t="str">
        <f>IF('Set Up'!F369="","",'Set Up'!F369)</f>
        <v/>
      </c>
      <c r="AB146" s="82" t="str">
        <f>IF('Set Up'!G369="","",'Set Up'!G369)</f>
        <v/>
      </c>
      <c r="AC146" s="82" t="str">
        <f t="array" ref="AC146">IF(Y146="","",INDEX(Data!$G$4:$G$51,MATCH(Table7[[#This Row],[Fitting]]&amp;Table7[[#This Row],[Fitting Subtype]],Data!$E$4:$E$51&amp;Data!$F$4:$F$51,0)))</f>
        <v/>
      </c>
      <c r="AD146" s="89" t="str">
        <f>IF(Table7[[#This Row],[Segment]]="","",Table7[[#This Row],[Quantity]]*Table7[[#This Row],[Kf]]*(((INDEX(Table4[Velocity (m/s)],MATCH(Table7[[#This Row],[Segment]],Table4[Segment],0)))^2)/2))</f>
        <v/>
      </c>
      <c r="AF146" s="82" t="str">
        <f>Table4[[#This Row],[Segment]]</f>
        <v/>
      </c>
      <c r="AG146" s="75"/>
      <c r="AH146" s="82" t="str">
        <f>IF(Table5[[#This Row],[Segment]]="","",AG146-Table4[[#This Row],[Total Pressure Drop (kPa)]])</f>
        <v/>
      </c>
    </row>
    <row r="147" spans="1:34" x14ac:dyDescent="0.25">
      <c r="A147" s="95" t="str">
        <f>IF('Set Up'!A144="","",'Set Up'!A144)</f>
        <v/>
      </c>
      <c r="B147" s="75" t="s">
        <v>81</v>
      </c>
      <c r="C147" s="85"/>
      <c r="D147" s="86" t="str">
        <f>IF(Table4[[#This Row],[Diameter (in)]]="","",(((CONVERT(Table4[[#This Row],[Diameter (in)]],"in","m"))/2)^2)*PI())</f>
        <v/>
      </c>
      <c r="E147" s="87" t="str">
        <f>IF(Table4[[#This Row],[Area (m2)]]="","",$D$4/Table4[[#This Row],[Area (m2)]])</f>
        <v/>
      </c>
      <c r="F147" s="85">
        <f t="shared" si="2"/>
        <v>4.6951999999999998</v>
      </c>
      <c r="G147" s="88" t="str">
        <f>IF(Table4[[#This Row],[Segment]]="","",(CONVERT(Table4[[#This Row],[Diameter (in)]],"in","m")*$B$4*Table4[[#This Row],[Velocity (m/s)]])/$C$4)</f>
        <v/>
      </c>
      <c r="H147" s="96" t="str">
        <f>IF(Table4[[#This Row],[Segment]]="","",IF(Table4[[#This Row],[Teynold''s Number]]&gt;4000,"TURBULENT","LAMINAR"))</f>
        <v/>
      </c>
      <c r="I147" s="86" t="str">
        <f>IF(Table4[[#This Row],[Segment]]="","",INDEX(Data!C144:C158,MATCH(Table4[Material],Data!B144:B158,0)))</f>
        <v/>
      </c>
      <c r="J147" s="89" t="str">
        <f>IF(Table4[[#This Row],[ε (m)]]="","",Table4[[#This Row],[ε (m)]]/(CONVERT(Table4[[#This Row],[Diameter (in)]],"in","m")))</f>
        <v/>
      </c>
      <c r="K147" s="96" t="str">
        <f>IF(Table4[[#This Row],[Regime]]="LAMINAR",16/Table4[[#This Row],[Teynold''s Number]],"-")</f>
        <v>-</v>
      </c>
      <c r="L147" s="86"/>
      <c r="M147" s="97" t="str">
        <f>IF(Table4[[#This Row],[Regime]]="TURBULENT",(((-4*LOG10(Table4[[#This Row],[ε/D]]/3.7+1.256/(Table4[[#This Row],[Teynold''s Number]]*SQRT(Table4[[#This Row],[f turbulent (guess)]]))))^-1)^2),"")</f>
        <v/>
      </c>
      <c r="N147" s="91" t="str">
        <f>IF(Table4[[#This Row],[f turbulent]]="","",Table4[[#This Row],[f turbulent (guess)]]-Table4[[#This Row],[f turbulent]])</f>
        <v/>
      </c>
      <c r="O147" s="87">
        <f>IF(Table4[[#This Row],[Segment]]="",0,IF(C148="",0,IF(C148&lt;=Table4[[#This Row],[Diameter (in)]],0,1-(D147/D148))))</f>
        <v>0</v>
      </c>
      <c r="P147" s="92" t="str">
        <f>IF(Table4[[#This Row],[Segment]]="","",IF(C147&gt;C148,"",IF(C148="",0.55,(0.55*(1-D148/D147)))))</f>
        <v/>
      </c>
      <c r="Q14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7" s="92" t="str">
        <f>IF(Table4[[#This Row],[Segment]]="","",IF(Table4[[#This Row],[Kexpansion]]="","0",((Table4[[#This Row],[Velocity (m/s)]]^2)/2)*Table4[[#This Row],[Kexpansion]]))</f>
        <v/>
      </c>
      <c r="S147" s="92" t="str">
        <f>IF(Table4[[#This Row],[Segment]]="","",IF(Table4[[#This Row],[Kcontraction]]="","0",((Table4[[#This Row],[Velocity (m/s)]]^2)/2)*Table4[[#This Row],[Kcontraction]]))</f>
        <v/>
      </c>
      <c r="T147" s="89" t="str">
        <f>IF(Table4[[#This Row],[Segment]]="","",SUMIF($Y$7:$Y$2000,Table4[[#This Row],[Segment]],$AD$7:$AD$2000))</f>
        <v/>
      </c>
      <c r="U147" s="95" t="str">
        <f>IF(Table4[[#This Row],[Segment]]="","",Table4[[#This Row],[Hfriction (J/kg)]]+Table4[[#This Row],[Hexpansions (J/kg)]]+Table4[[#This Row],[Hcontractions (J/kg)]]+Table4[[#This Row],[Hf (J/kg)]])</f>
        <v/>
      </c>
      <c r="V147" s="95" t="str">
        <f>IF(Table4[[#This Row],[Segment]]="","",Table4[[#This Row],[Total Friction Loss (J/kg)]]*Table3[Density (kg/m3)])</f>
        <v/>
      </c>
      <c r="W147" s="95" t="str">
        <f>IF(Table4[[#This Row],[Segment]]="","",Table4[[#This Row],[Total Pressure Drop (Pa)]]/1000)</f>
        <v/>
      </c>
      <c r="Y147" s="82" t="str">
        <f>IF('Set Up'!D370="","",'Set Up'!D370)</f>
        <v/>
      </c>
      <c r="Z147" s="82" t="str">
        <f>IF('Set Up'!E370="","",'Set Up'!E370)</f>
        <v/>
      </c>
      <c r="AA147" s="82" t="str">
        <f>IF('Set Up'!F370="","",'Set Up'!F370)</f>
        <v/>
      </c>
      <c r="AB147" s="82" t="str">
        <f>IF('Set Up'!G370="","",'Set Up'!G370)</f>
        <v/>
      </c>
      <c r="AC147" s="82" t="str">
        <f t="array" ref="AC147">IF(Y147="","",INDEX(Data!$G$4:$G$51,MATCH(Table7[[#This Row],[Fitting]]&amp;Table7[[#This Row],[Fitting Subtype]],Data!$E$4:$E$51&amp;Data!$F$4:$F$51,0)))</f>
        <v/>
      </c>
      <c r="AD147" s="89" t="str">
        <f>IF(Table7[[#This Row],[Segment]]="","",Table7[[#This Row],[Quantity]]*Table7[[#This Row],[Kf]]*(((INDEX(Table4[Velocity (m/s)],MATCH(Table7[[#This Row],[Segment]],Table4[Segment],0)))^2)/2))</f>
        <v/>
      </c>
      <c r="AF147" s="82" t="str">
        <f>Table4[[#This Row],[Segment]]</f>
        <v/>
      </c>
      <c r="AG147" s="75"/>
      <c r="AH147" s="82" t="str">
        <f>IF(Table5[[#This Row],[Segment]]="","",AG147-Table4[[#This Row],[Total Pressure Drop (kPa)]])</f>
        <v/>
      </c>
    </row>
    <row r="148" spans="1:34" x14ac:dyDescent="0.25">
      <c r="A148" s="95" t="str">
        <f>IF('Set Up'!A145="","",'Set Up'!A145)</f>
        <v/>
      </c>
      <c r="B148" s="75" t="s">
        <v>81</v>
      </c>
      <c r="C148" s="85"/>
      <c r="D148" s="86" t="str">
        <f>IF(Table4[[#This Row],[Diameter (in)]]="","",(((CONVERT(Table4[[#This Row],[Diameter (in)]],"in","m"))/2)^2)*PI())</f>
        <v/>
      </c>
      <c r="E148" s="87" t="str">
        <f>IF(Table4[[#This Row],[Area (m2)]]="","",$D$4/Table4[[#This Row],[Area (m2)]])</f>
        <v/>
      </c>
      <c r="F148" s="85">
        <f t="shared" si="2"/>
        <v>4.6951999999999998</v>
      </c>
      <c r="G148" s="88" t="str">
        <f>IF(Table4[[#This Row],[Segment]]="","",(CONVERT(Table4[[#This Row],[Diameter (in)]],"in","m")*$B$4*Table4[[#This Row],[Velocity (m/s)]])/$C$4)</f>
        <v/>
      </c>
      <c r="H148" s="96" t="str">
        <f>IF(Table4[[#This Row],[Segment]]="","",IF(Table4[[#This Row],[Teynold''s Number]]&gt;4000,"TURBULENT","LAMINAR"))</f>
        <v/>
      </c>
      <c r="I148" s="86" t="str">
        <f>IF(Table4[[#This Row],[Segment]]="","",INDEX(Data!C145:C159,MATCH(Table4[Material],Data!B145:B159,0)))</f>
        <v/>
      </c>
      <c r="J148" s="89" t="str">
        <f>IF(Table4[[#This Row],[ε (m)]]="","",Table4[[#This Row],[ε (m)]]/(CONVERT(Table4[[#This Row],[Diameter (in)]],"in","m")))</f>
        <v/>
      </c>
      <c r="K148" s="96" t="str">
        <f>IF(Table4[[#This Row],[Regime]]="LAMINAR",16/Table4[[#This Row],[Teynold''s Number]],"-")</f>
        <v>-</v>
      </c>
      <c r="L148" s="86"/>
      <c r="M148" s="97" t="str">
        <f>IF(Table4[[#This Row],[Regime]]="TURBULENT",(((-4*LOG10(Table4[[#This Row],[ε/D]]/3.7+1.256/(Table4[[#This Row],[Teynold''s Number]]*SQRT(Table4[[#This Row],[f turbulent (guess)]]))))^-1)^2),"")</f>
        <v/>
      </c>
      <c r="N148" s="91" t="str">
        <f>IF(Table4[[#This Row],[f turbulent]]="","",Table4[[#This Row],[f turbulent (guess)]]-Table4[[#This Row],[f turbulent]])</f>
        <v/>
      </c>
      <c r="O148" s="87">
        <f>IF(Table4[[#This Row],[Segment]]="",0,IF(C149="",0,IF(C149&lt;=Table4[[#This Row],[Diameter (in)]],0,1-(D148/D149))))</f>
        <v>0</v>
      </c>
      <c r="P148" s="92" t="str">
        <f>IF(Table4[[#This Row],[Segment]]="","",IF(C148&gt;C149,"",IF(C149="",0.55,(0.55*(1-D149/D148)))))</f>
        <v/>
      </c>
      <c r="Q14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8" s="92" t="str">
        <f>IF(Table4[[#This Row],[Segment]]="","",IF(Table4[[#This Row],[Kexpansion]]="","0",((Table4[[#This Row],[Velocity (m/s)]]^2)/2)*Table4[[#This Row],[Kexpansion]]))</f>
        <v/>
      </c>
      <c r="S148" s="92" t="str">
        <f>IF(Table4[[#This Row],[Segment]]="","",IF(Table4[[#This Row],[Kcontraction]]="","0",((Table4[[#This Row],[Velocity (m/s)]]^2)/2)*Table4[[#This Row],[Kcontraction]]))</f>
        <v/>
      </c>
      <c r="T148" s="89" t="str">
        <f>IF(Table4[[#This Row],[Segment]]="","",SUMIF($Y$7:$Y$2000,Table4[[#This Row],[Segment]],$AD$7:$AD$2000))</f>
        <v/>
      </c>
      <c r="U148" s="95" t="str">
        <f>IF(Table4[[#This Row],[Segment]]="","",Table4[[#This Row],[Hfriction (J/kg)]]+Table4[[#This Row],[Hexpansions (J/kg)]]+Table4[[#This Row],[Hcontractions (J/kg)]]+Table4[[#This Row],[Hf (J/kg)]])</f>
        <v/>
      </c>
      <c r="V148" s="95" t="str">
        <f>IF(Table4[[#This Row],[Segment]]="","",Table4[[#This Row],[Total Friction Loss (J/kg)]]*Table3[Density (kg/m3)])</f>
        <v/>
      </c>
      <c r="W148" s="95" t="str">
        <f>IF(Table4[[#This Row],[Segment]]="","",Table4[[#This Row],[Total Pressure Drop (Pa)]]/1000)</f>
        <v/>
      </c>
      <c r="Y148" s="82" t="str">
        <f>IF('Set Up'!D371="","",'Set Up'!D371)</f>
        <v/>
      </c>
      <c r="Z148" s="82" t="str">
        <f>IF('Set Up'!E371="","",'Set Up'!E371)</f>
        <v/>
      </c>
      <c r="AA148" s="82" t="str">
        <f>IF('Set Up'!F371="","",'Set Up'!F371)</f>
        <v/>
      </c>
      <c r="AB148" s="82" t="str">
        <f>IF('Set Up'!G371="","",'Set Up'!G371)</f>
        <v/>
      </c>
      <c r="AC148" s="82" t="str">
        <f t="array" ref="AC148">IF(Y148="","",INDEX(Data!$G$4:$G$51,MATCH(Table7[[#This Row],[Fitting]]&amp;Table7[[#This Row],[Fitting Subtype]],Data!$E$4:$E$51&amp;Data!$F$4:$F$51,0)))</f>
        <v/>
      </c>
      <c r="AD148" s="89" t="str">
        <f>IF(Table7[[#This Row],[Segment]]="","",Table7[[#This Row],[Quantity]]*Table7[[#This Row],[Kf]]*(((INDEX(Table4[Velocity (m/s)],MATCH(Table7[[#This Row],[Segment]],Table4[Segment],0)))^2)/2))</f>
        <v/>
      </c>
      <c r="AF148" s="82" t="str">
        <f>Table4[[#This Row],[Segment]]</f>
        <v/>
      </c>
      <c r="AG148" s="75"/>
      <c r="AH148" s="82" t="str">
        <f>IF(Table5[[#This Row],[Segment]]="","",AG148-Table4[[#This Row],[Total Pressure Drop (kPa)]])</f>
        <v/>
      </c>
    </row>
    <row r="149" spans="1:34" x14ac:dyDescent="0.25">
      <c r="A149" s="95" t="str">
        <f>IF('Set Up'!A146="","",'Set Up'!A146)</f>
        <v/>
      </c>
      <c r="B149" s="75" t="s">
        <v>81</v>
      </c>
      <c r="C149" s="85"/>
      <c r="D149" s="86" t="str">
        <f>IF(Table4[[#This Row],[Diameter (in)]]="","",(((CONVERT(Table4[[#This Row],[Diameter (in)]],"in","m"))/2)^2)*PI())</f>
        <v/>
      </c>
      <c r="E149" s="87" t="str">
        <f>IF(Table4[[#This Row],[Area (m2)]]="","",$D$4/Table4[[#This Row],[Area (m2)]])</f>
        <v/>
      </c>
      <c r="F149" s="85">
        <f t="shared" si="2"/>
        <v>4.6951999999999998</v>
      </c>
      <c r="G149" s="88" t="str">
        <f>IF(Table4[[#This Row],[Segment]]="","",(CONVERT(Table4[[#This Row],[Diameter (in)]],"in","m")*$B$4*Table4[[#This Row],[Velocity (m/s)]])/$C$4)</f>
        <v/>
      </c>
      <c r="H149" s="96" t="str">
        <f>IF(Table4[[#This Row],[Segment]]="","",IF(Table4[[#This Row],[Teynold''s Number]]&gt;4000,"TURBULENT","LAMINAR"))</f>
        <v/>
      </c>
      <c r="I149" s="86" t="str">
        <f>IF(Table4[[#This Row],[Segment]]="","",INDEX(Data!C146:C160,MATCH(Table4[Material],Data!B146:B160,0)))</f>
        <v/>
      </c>
      <c r="J149" s="89" t="str">
        <f>IF(Table4[[#This Row],[ε (m)]]="","",Table4[[#This Row],[ε (m)]]/(CONVERT(Table4[[#This Row],[Diameter (in)]],"in","m")))</f>
        <v/>
      </c>
      <c r="K149" s="96" t="str">
        <f>IF(Table4[[#This Row],[Regime]]="LAMINAR",16/Table4[[#This Row],[Teynold''s Number]],"-")</f>
        <v>-</v>
      </c>
      <c r="L149" s="86"/>
      <c r="M149" s="97" t="str">
        <f>IF(Table4[[#This Row],[Regime]]="TURBULENT",(((-4*LOG10(Table4[[#This Row],[ε/D]]/3.7+1.256/(Table4[[#This Row],[Teynold''s Number]]*SQRT(Table4[[#This Row],[f turbulent (guess)]]))))^-1)^2),"")</f>
        <v/>
      </c>
      <c r="N149" s="91" t="str">
        <f>IF(Table4[[#This Row],[f turbulent]]="","",Table4[[#This Row],[f turbulent (guess)]]-Table4[[#This Row],[f turbulent]])</f>
        <v/>
      </c>
      <c r="O149" s="87">
        <f>IF(Table4[[#This Row],[Segment]]="",0,IF(C150="",0,IF(C150&lt;=Table4[[#This Row],[Diameter (in)]],0,1-(D149/D150))))</f>
        <v>0</v>
      </c>
      <c r="P149" s="92" t="str">
        <f>IF(Table4[[#This Row],[Segment]]="","",IF(C149&gt;C150,"",IF(C150="",0.55,(0.55*(1-D150/D149)))))</f>
        <v/>
      </c>
      <c r="Q14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9" s="92" t="str">
        <f>IF(Table4[[#This Row],[Segment]]="","",IF(Table4[[#This Row],[Kexpansion]]="","0",((Table4[[#This Row],[Velocity (m/s)]]^2)/2)*Table4[[#This Row],[Kexpansion]]))</f>
        <v/>
      </c>
      <c r="S149" s="92" t="str">
        <f>IF(Table4[[#This Row],[Segment]]="","",IF(Table4[[#This Row],[Kcontraction]]="","0",((Table4[[#This Row],[Velocity (m/s)]]^2)/2)*Table4[[#This Row],[Kcontraction]]))</f>
        <v/>
      </c>
      <c r="T149" s="89" t="str">
        <f>IF(Table4[[#This Row],[Segment]]="","",SUMIF($Y$7:$Y$2000,Table4[[#This Row],[Segment]],$AD$7:$AD$2000))</f>
        <v/>
      </c>
      <c r="U149" s="95" t="str">
        <f>IF(Table4[[#This Row],[Segment]]="","",Table4[[#This Row],[Hfriction (J/kg)]]+Table4[[#This Row],[Hexpansions (J/kg)]]+Table4[[#This Row],[Hcontractions (J/kg)]]+Table4[[#This Row],[Hf (J/kg)]])</f>
        <v/>
      </c>
      <c r="V149" s="95" t="str">
        <f>IF(Table4[[#This Row],[Segment]]="","",Table4[[#This Row],[Total Friction Loss (J/kg)]]*Table3[Density (kg/m3)])</f>
        <v/>
      </c>
      <c r="W149" s="95" t="str">
        <f>IF(Table4[[#This Row],[Segment]]="","",Table4[[#This Row],[Total Pressure Drop (Pa)]]/1000)</f>
        <v/>
      </c>
      <c r="Y149" s="82" t="str">
        <f>IF('Set Up'!D372="","",'Set Up'!D372)</f>
        <v/>
      </c>
      <c r="Z149" s="82" t="str">
        <f>IF('Set Up'!E372="","",'Set Up'!E372)</f>
        <v/>
      </c>
      <c r="AA149" s="82" t="str">
        <f>IF('Set Up'!F372="","",'Set Up'!F372)</f>
        <v/>
      </c>
      <c r="AB149" s="82" t="str">
        <f>IF('Set Up'!G372="","",'Set Up'!G372)</f>
        <v/>
      </c>
      <c r="AC149" s="82" t="str">
        <f t="array" ref="AC149">IF(Y149="","",INDEX(Data!$G$4:$G$51,MATCH(Table7[[#This Row],[Fitting]]&amp;Table7[[#This Row],[Fitting Subtype]],Data!$E$4:$E$51&amp;Data!$F$4:$F$51,0)))</f>
        <v/>
      </c>
      <c r="AD149" s="89" t="str">
        <f>IF(Table7[[#This Row],[Segment]]="","",Table7[[#This Row],[Quantity]]*Table7[[#This Row],[Kf]]*(((INDEX(Table4[Velocity (m/s)],MATCH(Table7[[#This Row],[Segment]],Table4[Segment],0)))^2)/2))</f>
        <v/>
      </c>
      <c r="AF149" s="82" t="str">
        <f>Table4[[#This Row],[Segment]]</f>
        <v/>
      </c>
      <c r="AG149" s="75"/>
      <c r="AH149" s="82" t="str">
        <f>IF(Table5[[#This Row],[Segment]]="","",AG149-Table4[[#This Row],[Total Pressure Drop (kPa)]])</f>
        <v/>
      </c>
    </row>
    <row r="150" spans="1:34" x14ac:dyDescent="0.25">
      <c r="A150" s="95" t="str">
        <f>IF('Set Up'!A147="","",'Set Up'!A147)</f>
        <v/>
      </c>
      <c r="B150" s="75" t="s">
        <v>81</v>
      </c>
      <c r="C150" s="85"/>
      <c r="D150" s="86" t="str">
        <f>IF(Table4[[#This Row],[Diameter (in)]]="","",(((CONVERT(Table4[[#This Row],[Diameter (in)]],"in","m"))/2)^2)*PI())</f>
        <v/>
      </c>
      <c r="E150" s="87" t="str">
        <f>IF(Table4[[#This Row],[Area (m2)]]="","",$D$4/Table4[[#This Row],[Area (m2)]])</f>
        <v/>
      </c>
      <c r="F150" s="85">
        <f t="shared" si="2"/>
        <v>4.6951999999999998</v>
      </c>
      <c r="G150" s="88" t="str">
        <f>IF(Table4[[#This Row],[Segment]]="","",(CONVERT(Table4[[#This Row],[Diameter (in)]],"in","m")*$B$4*Table4[[#This Row],[Velocity (m/s)]])/$C$4)</f>
        <v/>
      </c>
      <c r="H150" s="96" t="str">
        <f>IF(Table4[[#This Row],[Segment]]="","",IF(Table4[[#This Row],[Teynold''s Number]]&gt;4000,"TURBULENT","LAMINAR"))</f>
        <v/>
      </c>
      <c r="I150" s="86" t="str">
        <f>IF(Table4[[#This Row],[Segment]]="","",INDEX(Data!C147:C161,MATCH(Table4[Material],Data!B147:B161,0)))</f>
        <v/>
      </c>
      <c r="J150" s="89" t="str">
        <f>IF(Table4[[#This Row],[ε (m)]]="","",Table4[[#This Row],[ε (m)]]/(CONVERT(Table4[[#This Row],[Diameter (in)]],"in","m")))</f>
        <v/>
      </c>
      <c r="K150" s="96" t="str">
        <f>IF(Table4[[#This Row],[Regime]]="LAMINAR",16/Table4[[#This Row],[Teynold''s Number]],"-")</f>
        <v>-</v>
      </c>
      <c r="L150" s="86"/>
      <c r="M150" s="97" t="str">
        <f>IF(Table4[[#This Row],[Regime]]="TURBULENT",(((-4*LOG10(Table4[[#This Row],[ε/D]]/3.7+1.256/(Table4[[#This Row],[Teynold''s Number]]*SQRT(Table4[[#This Row],[f turbulent (guess)]]))))^-1)^2),"")</f>
        <v/>
      </c>
      <c r="N150" s="91" t="str">
        <f>IF(Table4[[#This Row],[f turbulent]]="","",Table4[[#This Row],[f turbulent (guess)]]-Table4[[#This Row],[f turbulent]])</f>
        <v/>
      </c>
      <c r="O150" s="87">
        <f>IF(Table4[[#This Row],[Segment]]="",0,IF(C151="",0,IF(C151&lt;=Table4[[#This Row],[Diameter (in)]],0,1-(D150/D151))))</f>
        <v>0</v>
      </c>
      <c r="P150" s="92" t="str">
        <f>IF(Table4[[#This Row],[Segment]]="","",IF(C150&gt;C151,"",IF(C151="",0.55,(0.55*(1-D151/D150)))))</f>
        <v/>
      </c>
      <c r="Q15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0" s="92" t="str">
        <f>IF(Table4[[#This Row],[Segment]]="","",IF(Table4[[#This Row],[Kexpansion]]="","0",((Table4[[#This Row],[Velocity (m/s)]]^2)/2)*Table4[[#This Row],[Kexpansion]]))</f>
        <v/>
      </c>
      <c r="S150" s="92" t="str">
        <f>IF(Table4[[#This Row],[Segment]]="","",IF(Table4[[#This Row],[Kcontraction]]="","0",((Table4[[#This Row],[Velocity (m/s)]]^2)/2)*Table4[[#This Row],[Kcontraction]]))</f>
        <v/>
      </c>
      <c r="T150" s="89" t="str">
        <f>IF(Table4[[#This Row],[Segment]]="","",SUMIF($Y$7:$Y$2000,Table4[[#This Row],[Segment]],$AD$7:$AD$2000))</f>
        <v/>
      </c>
      <c r="U150" s="95" t="str">
        <f>IF(Table4[[#This Row],[Segment]]="","",Table4[[#This Row],[Hfriction (J/kg)]]+Table4[[#This Row],[Hexpansions (J/kg)]]+Table4[[#This Row],[Hcontractions (J/kg)]]+Table4[[#This Row],[Hf (J/kg)]])</f>
        <v/>
      </c>
      <c r="V150" s="95" t="str">
        <f>IF(Table4[[#This Row],[Segment]]="","",Table4[[#This Row],[Total Friction Loss (J/kg)]]*Table3[Density (kg/m3)])</f>
        <v/>
      </c>
      <c r="W150" s="95" t="str">
        <f>IF(Table4[[#This Row],[Segment]]="","",Table4[[#This Row],[Total Pressure Drop (Pa)]]/1000)</f>
        <v/>
      </c>
      <c r="Y150" s="82" t="str">
        <f>IF('Set Up'!D373="","",'Set Up'!D373)</f>
        <v/>
      </c>
      <c r="Z150" s="82" t="str">
        <f>IF('Set Up'!E373="","",'Set Up'!E373)</f>
        <v/>
      </c>
      <c r="AA150" s="82" t="str">
        <f>IF('Set Up'!F373="","",'Set Up'!F373)</f>
        <v/>
      </c>
      <c r="AB150" s="82" t="str">
        <f>IF('Set Up'!G373="","",'Set Up'!G373)</f>
        <v/>
      </c>
      <c r="AC150" s="82" t="str">
        <f t="array" ref="AC150">IF(Y150="","",INDEX(Data!$G$4:$G$51,MATCH(Table7[[#This Row],[Fitting]]&amp;Table7[[#This Row],[Fitting Subtype]],Data!$E$4:$E$51&amp;Data!$F$4:$F$51,0)))</f>
        <v/>
      </c>
      <c r="AD150" s="89" t="str">
        <f>IF(Table7[[#This Row],[Segment]]="","",Table7[[#This Row],[Quantity]]*Table7[[#This Row],[Kf]]*(((INDEX(Table4[Velocity (m/s)],MATCH(Table7[[#This Row],[Segment]],Table4[Segment],0)))^2)/2))</f>
        <v/>
      </c>
      <c r="AF150" s="82" t="str">
        <f>Table4[[#This Row],[Segment]]</f>
        <v/>
      </c>
      <c r="AG150" s="75"/>
      <c r="AH150" s="82" t="str">
        <f>IF(Table5[[#This Row],[Segment]]="","",AG150-Table4[[#This Row],[Total Pressure Drop (kPa)]])</f>
        <v/>
      </c>
    </row>
    <row r="151" spans="1:34" x14ac:dyDescent="0.25">
      <c r="A151" s="95" t="str">
        <f>IF('Set Up'!A148="","",'Set Up'!A148)</f>
        <v/>
      </c>
      <c r="B151" s="75" t="s">
        <v>81</v>
      </c>
      <c r="C151" s="85"/>
      <c r="D151" s="86" t="str">
        <f>IF(Table4[[#This Row],[Diameter (in)]]="","",(((CONVERT(Table4[[#This Row],[Diameter (in)]],"in","m"))/2)^2)*PI())</f>
        <v/>
      </c>
      <c r="E151" s="87" t="str">
        <f>IF(Table4[[#This Row],[Area (m2)]]="","",$D$4/Table4[[#This Row],[Area (m2)]])</f>
        <v/>
      </c>
      <c r="F151" s="85">
        <f t="shared" si="2"/>
        <v>4.6951999999999998</v>
      </c>
      <c r="G151" s="88" t="str">
        <f>IF(Table4[[#This Row],[Segment]]="","",(CONVERT(Table4[[#This Row],[Diameter (in)]],"in","m")*$B$4*Table4[[#This Row],[Velocity (m/s)]])/$C$4)</f>
        <v/>
      </c>
      <c r="H151" s="96" t="str">
        <f>IF(Table4[[#This Row],[Segment]]="","",IF(Table4[[#This Row],[Teynold''s Number]]&gt;4000,"TURBULENT","LAMINAR"))</f>
        <v/>
      </c>
      <c r="I151" s="86" t="str">
        <f>IF(Table4[[#This Row],[Segment]]="","",INDEX(Data!C148:C162,MATCH(Table4[Material],Data!B148:B162,0)))</f>
        <v/>
      </c>
      <c r="J151" s="89" t="str">
        <f>IF(Table4[[#This Row],[ε (m)]]="","",Table4[[#This Row],[ε (m)]]/(CONVERT(Table4[[#This Row],[Diameter (in)]],"in","m")))</f>
        <v/>
      </c>
      <c r="K151" s="96" t="str">
        <f>IF(Table4[[#This Row],[Regime]]="LAMINAR",16/Table4[[#This Row],[Teynold''s Number]],"-")</f>
        <v>-</v>
      </c>
      <c r="L151" s="86"/>
      <c r="M151" s="97" t="str">
        <f>IF(Table4[[#This Row],[Regime]]="TURBULENT",(((-4*LOG10(Table4[[#This Row],[ε/D]]/3.7+1.256/(Table4[[#This Row],[Teynold''s Number]]*SQRT(Table4[[#This Row],[f turbulent (guess)]]))))^-1)^2),"")</f>
        <v/>
      </c>
      <c r="N151" s="91" t="str">
        <f>IF(Table4[[#This Row],[f turbulent]]="","",Table4[[#This Row],[f turbulent (guess)]]-Table4[[#This Row],[f turbulent]])</f>
        <v/>
      </c>
      <c r="O151" s="87">
        <f>IF(Table4[[#This Row],[Segment]]="",0,IF(C152="",0,IF(C152&lt;=Table4[[#This Row],[Diameter (in)]],0,1-(D151/D152))))</f>
        <v>0</v>
      </c>
      <c r="P151" s="92" t="str">
        <f>IF(Table4[[#This Row],[Segment]]="","",IF(C151&gt;C152,"",IF(C152="",0.55,(0.55*(1-D152/D151)))))</f>
        <v/>
      </c>
      <c r="Q15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1" s="92" t="str">
        <f>IF(Table4[[#This Row],[Segment]]="","",IF(Table4[[#This Row],[Kexpansion]]="","0",((Table4[[#This Row],[Velocity (m/s)]]^2)/2)*Table4[[#This Row],[Kexpansion]]))</f>
        <v/>
      </c>
      <c r="S151" s="92" t="str">
        <f>IF(Table4[[#This Row],[Segment]]="","",IF(Table4[[#This Row],[Kcontraction]]="","0",((Table4[[#This Row],[Velocity (m/s)]]^2)/2)*Table4[[#This Row],[Kcontraction]]))</f>
        <v/>
      </c>
      <c r="T151" s="89" t="str">
        <f>IF(Table4[[#This Row],[Segment]]="","",SUMIF($Y$7:$Y$2000,Table4[[#This Row],[Segment]],$AD$7:$AD$2000))</f>
        <v/>
      </c>
      <c r="U151" s="95" t="str">
        <f>IF(Table4[[#This Row],[Segment]]="","",Table4[[#This Row],[Hfriction (J/kg)]]+Table4[[#This Row],[Hexpansions (J/kg)]]+Table4[[#This Row],[Hcontractions (J/kg)]]+Table4[[#This Row],[Hf (J/kg)]])</f>
        <v/>
      </c>
      <c r="V151" s="95" t="str">
        <f>IF(Table4[[#This Row],[Segment]]="","",Table4[[#This Row],[Total Friction Loss (J/kg)]]*Table3[Density (kg/m3)])</f>
        <v/>
      </c>
      <c r="W151" s="95" t="str">
        <f>IF(Table4[[#This Row],[Segment]]="","",Table4[[#This Row],[Total Pressure Drop (Pa)]]/1000)</f>
        <v/>
      </c>
      <c r="Y151" s="82" t="str">
        <f>IF('Set Up'!D374="","",'Set Up'!D374)</f>
        <v/>
      </c>
      <c r="Z151" s="82" t="str">
        <f>IF('Set Up'!E374="","",'Set Up'!E374)</f>
        <v/>
      </c>
      <c r="AA151" s="82" t="str">
        <f>IF('Set Up'!F374="","",'Set Up'!F374)</f>
        <v/>
      </c>
      <c r="AB151" s="82" t="str">
        <f>IF('Set Up'!G374="","",'Set Up'!G374)</f>
        <v/>
      </c>
      <c r="AC151" s="82" t="str">
        <f t="array" ref="AC151">IF(Y151="","",INDEX(Data!$G$4:$G$51,MATCH(Table7[[#This Row],[Fitting]]&amp;Table7[[#This Row],[Fitting Subtype]],Data!$E$4:$E$51&amp;Data!$F$4:$F$51,0)))</f>
        <v/>
      </c>
      <c r="AD151" s="89" t="str">
        <f>IF(Table7[[#This Row],[Segment]]="","",Table7[[#This Row],[Quantity]]*Table7[[#This Row],[Kf]]*(((INDEX(Table4[Velocity (m/s)],MATCH(Table7[[#This Row],[Segment]],Table4[Segment],0)))^2)/2))</f>
        <v/>
      </c>
      <c r="AF151" s="82" t="str">
        <f>Table4[[#This Row],[Segment]]</f>
        <v/>
      </c>
      <c r="AG151" s="75"/>
      <c r="AH151" s="82" t="str">
        <f>IF(Table5[[#This Row],[Segment]]="","",AG151-Table4[[#This Row],[Total Pressure Drop (kPa)]])</f>
        <v/>
      </c>
    </row>
    <row r="152" spans="1:34" x14ac:dyDescent="0.25">
      <c r="A152" s="95" t="str">
        <f>IF('Set Up'!A149="","",'Set Up'!A149)</f>
        <v/>
      </c>
      <c r="B152" s="75" t="s">
        <v>81</v>
      </c>
      <c r="C152" s="85"/>
      <c r="D152" s="86" t="str">
        <f>IF(Table4[[#This Row],[Diameter (in)]]="","",(((CONVERT(Table4[[#This Row],[Diameter (in)]],"in","m"))/2)^2)*PI())</f>
        <v/>
      </c>
      <c r="E152" s="87" t="str">
        <f>IF(Table4[[#This Row],[Area (m2)]]="","",$D$4/Table4[[#This Row],[Area (m2)]])</f>
        <v/>
      </c>
      <c r="F152" s="85">
        <f t="shared" si="2"/>
        <v>4.6951999999999998</v>
      </c>
      <c r="G152" s="88" t="str">
        <f>IF(Table4[[#This Row],[Segment]]="","",(CONVERT(Table4[[#This Row],[Diameter (in)]],"in","m")*$B$4*Table4[[#This Row],[Velocity (m/s)]])/$C$4)</f>
        <v/>
      </c>
      <c r="H152" s="96" t="str">
        <f>IF(Table4[[#This Row],[Segment]]="","",IF(Table4[[#This Row],[Teynold''s Number]]&gt;4000,"TURBULENT","LAMINAR"))</f>
        <v/>
      </c>
      <c r="I152" s="86" t="str">
        <f>IF(Table4[[#This Row],[Segment]]="","",INDEX(Data!C149:C163,MATCH(Table4[Material],Data!B149:B163,0)))</f>
        <v/>
      </c>
      <c r="J152" s="89" t="str">
        <f>IF(Table4[[#This Row],[ε (m)]]="","",Table4[[#This Row],[ε (m)]]/(CONVERT(Table4[[#This Row],[Diameter (in)]],"in","m")))</f>
        <v/>
      </c>
      <c r="K152" s="96" t="str">
        <f>IF(Table4[[#This Row],[Regime]]="LAMINAR",16/Table4[[#This Row],[Teynold''s Number]],"-")</f>
        <v>-</v>
      </c>
      <c r="L152" s="86"/>
      <c r="M152" s="97" t="str">
        <f>IF(Table4[[#This Row],[Regime]]="TURBULENT",(((-4*LOG10(Table4[[#This Row],[ε/D]]/3.7+1.256/(Table4[[#This Row],[Teynold''s Number]]*SQRT(Table4[[#This Row],[f turbulent (guess)]]))))^-1)^2),"")</f>
        <v/>
      </c>
      <c r="N152" s="91" t="str">
        <f>IF(Table4[[#This Row],[f turbulent]]="","",Table4[[#This Row],[f turbulent (guess)]]-Table4[[#This Row],[f turbulent]])</f>
        <v/>
      </c>
      <c r="O152" s="87">
        <f>IF(Table4[[#This Row],[Segment]]="",0,IF(C153="",0,IF(C153&lt;=Table4[[#This Row],[Diameter (in)]],0,1-(D152/D153))))</f>
        <v>0</v>
      </c>
      <c r="P152" s="92" t="str">
        <f>IF(Table4[[#This Row],[Segment]]="","",IF(C152&gt;C153,"",IF(C153="",0.55,(0.55*(1-D153/D152)))))</f>
        <v/>
      </c>
      <c r="Q15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2" s="92" t="str">
        <f>IF(Table4[[#This Row],[Segment]]="","",IF(Table4[[#This Row],[Kexpansion]]="","0",((Table4[[#This Row],[Velocity (m/s)]]^2)/2)*Table4[[#This Row],[Kexpansion]]))</f>
        <v/>
      </c>
      <c r="S152" s="92" t="str">
        <f>IF(Table4[[#This Row],[Segment]]="","",IF(Table4[[#This Row],[Kcontraction]]="","0",((Table4[[#This Row],[Velocity (m/s)]]^2)/2)*Table4[[#This Row],[Kcontraction]]))</f>
        <v/>
      </c>
      <c r="T152" s="89" t="str">
        <f>IF(Table4[[#This Row],[Segment]]="","",SUMIF($Y$7:$Y$2000,Table4[[#This Row],[Segment]],$AD$7:$AD$2000))</f>
        <v/>
      </c>
      <c r="U152" s="95" t="str">
        <f>IF(Table4[[#This Row],[Segment]]="","",Table4[[#This Row],[Hfriction (J/kg)]]+Table4[[#This Row],[Hexpansions (J/kg)]]+Table4[[#This Row],[Hcontractions (J/kg)]]+Table4[[#This Row],[Hf (J/kg)]])</f>
        <v/>
      </c>
      <c r="V152" s="95" t="str">
        <f>IF(Table4[[#This Row],[Segment]]="","",Table4[[#This Row],[Total Friction Loss (J/kg)]]*Table3[Density (kg/m3)])</f>
        <v/>
      </c>
      <c r="W152" s="95" t="str">
        <f>IF(Table4[[#This Row],[Segment]]="","",Table4[[#This Row],[Total Pressure Drop (Pa)]]/1000)</f>
        <v/>
      </c>
      <c r="Y152" s="82" t="str">
        <f>IF('Set Up'!D375="","",'Set Up'!D375)</f>
        <v/>
      </c>
      <c r="Z152" s="82" t="str">
        <f>IF('Set Up'!E375="","",'Set Up'!E375)</f>
        <v/>
      </c>
      <c r="AA152" s="82" t="str">
        <f>IF('Set Up'!F375="","",'Set Up'!F375)</f>
        <v/>
      </c>
      <c r="AB152" s="82" t="str">
        <f>IF('Set Up'!G375="","",'Set Up'!G375)</f>
        <v/>
      </c>
      <c r="AC152" s="82" t="str">
        <f t="array" ref="AC152">IF(Y152="","",INDEX(Data!$G$4:$G$51,MATCH(Table7[[#This Row],[Fitting]]&amp;Table7[[#This Row],[Fitting Subtype]],Data!$E$4:$E$51&amp;Data!$F$4:$F$51,0)))</f>
        <v/>
      </c>
      <c r="AD152" s="89" t="str">
        <f>IF(Table7[[#This Row],[Segment]]="","",Table7[[#This Row],[Quantity]]*Table7[[#This Row],[Kf]]*(((INDEX(Table4[Velocity (m/s)],MATCH(Table7[[#This Row],[Segment]],Table4[Segment],0)))^2)/2))</f>
        <v/>
      </c>
      <c r="AF152" s="82" t="str">
        <f>Table4[[#This Row],[Segment]]</f>
        <v/>
      </c>
      <c r="AG152" s="75"/>
      <c r="AH152" s="82" t="str">
        <f>IF(Table5[[#This Row],[Segment]]="","",AG152-Table4[[#This Row],[Total Pressure Drop (kPa)]])</f>
        <v/>
      </c>
    </row>
    <row r="153" spans="1:34" x14ac:dyDescent="0.25">
      <c r="A153" s="95" t="str">
        <f>IF('Set Up'!A150="","",'Set Up'!A150)</f>
        <v/>
      </c>
      <c r="B153" s="75" t="s">
        <v>81</v>
      </c>
      <c r="C153" s="85"/>
      <c r="D153" s="86" t="str">
        <f>IF(Table4[[#This Row],[Diameter (in)]]="","",(((CONVERT(Table4[[#This Row],[Diameter (in)]],"in","m"))/2)^2)*PI())</f>
        <v/>
      </c>
      <c r="E153" s="87" t="str">
        <f>IF(Table4[[#This Row],[Area (m2)]]="","",$D$4/Table4[[#This Row],[Area (m2)]])</f>
        <v/>
      </c>
      <c r="F153" s="85">
        <f t="shared" si="2"/>
        <v>4.6951999999999998</v>
      </c>
      <c r="G153" s="88" t="str">
        <f>IF(Table4[[#This Row],[Segment]]="","",(CONVERT(Table4[[#This Row],[Diameter (in)]],"in","m")*$B$4*Table4[[#This Row],[Velocity (m/s)]])/$C$4)</f>
        <v/>
      </c>
      <c r="H153" s="96" t="str">
        <f>IF(Table4[[#This Row],[Segment]]="","",IF(Table4[[#This Row],[Teynold''s Number]]&gt;4000,"TURBULENT","LAMINAR"))</f>
        <v/>
      </c>
      <c r="I153" s="86" t="str">
        <f>IF(Table4[[#This Row],[Segment]]="","",INDEX(Data!C150:C164,MATCH(Table4[Material],Data!B150:B164,0)))</f>
        <v/>
      </c>
      <c r="J153" s="89" t="str">
        <f>IF(Table4[[#This Row],[ε (m)]]="","",Table4[[#This Row],[ε (m)]]/(CONVERT(Table4[[#This Row],[Diameter (in)]],"in","m")))</f>
        <v/>
      </c>
      <c r="K153" s="96" t="str">
        <f>IF(Table4[[#This Row],[Regime]]="LAMINAR",16/Table4[[#This Row],[Teynold''s Number]],"-")</f>
        <v>-</v>
      </c>
      <c r="L153" s="86"/>
      <c r="M153" s="97" t="str">
        <f>IF(Table4[[#This Row],[Regime]]="TURBULENT",(((-4*LOG10(Table4[[#This Row],[ε/D]]/3.7+1.256/(Table4[[#This Row],[Teynold''s Number]]*SQRT(Table4[[#This Row],[f turbulent (guess)]]))))^-1)^2),"")</f>
        <v/>
      </c>
      <c r="N153" s="91" t="str">
        <f>IF(Table4[[#This Row],[f turbulent]]="","",Table4[[#This Row],[f turbulent (guess)]]-Table4[[#This Row],[f turbulent]])</f>
        <v/>
      </c>
      <c r="O153" s="87">
        <f>IF(Table4[[#This Row],[Segment]]="",0,IF(C154="",0,IF(C154&lt;=Table4[[#This Row],[Diameter (in)]],0,1-(D153/D154))))</f>
        <v>0</v>
      </c>
      <c r="P153" s="92" t="str">
        <f>IF(Table4[[#This Row],[Segment]]="","",IF(C153&gt;C154,"",IF(C154="",0.55,(0.55*(1-D154/D153)))))</f>
        <v/>
      </c>
      <c r="Q15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3" s="92" t="str">
        <f>IF(Table4[[#This Row],[Segment]]="","",IF(Table4[[#This Row],[Kexpansion]]="","0",((Table4[[#This Row],[Velocity (m/s)]]^2)/2)*Table4[[#This Row],[Kexpansion]]))</f>
        <v/>
      </c>
      <c r="S153" s="92" t="str">
        <f>IF(Table4[[#This Row],[Segment]]="","",IF(Table4[[#This Row],[Kcontraction]]="","0",((Table4[[#This Row],[Velocity (m/s)]]^2)/2)*Table4[[#This Row],[Kcontraction]]))</f>
        <v/>
      </c>
      <c r="T153" s="89" t="str">
        <f>IF(Table4[[#This Row],[Segment]]="","",SUMIF($Y$7:$Y$2000,Table4[[#This Row],[Segment]],$AD$7:$AD$2000))</f>
        <v/>
      </c>
      <c r="U153" s="95" t="str">
        <f>IF(Table4[[#This Row],[Segment]]="","",Table4[[#This Row],[Hfriction (J/kg)]]+Table4[[#This Row],[Hexpansions (J/kg)]]+Table4[[#This Row],[Hcontractions (J/kg)]]+Table4[[#This Row],[Hf (J/kg)]])</f>
        <v/>
      </c>
      <c r="V153" s="95" t="str">
        <f>IF(Table4[[#This Row],[Segment]]="","",Table4[[#This Row],[Total Friction Loss (J/kg)]]*Table3[Density (kg/m3)])</f>
        <v/>
      </c>
      <c r="W153" s="95" t="str">
        <f>IF(Table4[[#This Row],[Segment]]="","",Table4[[#This Row],[Total Pressure Drop (Pa)]]/1000)</f>
        <v/>
      </c>
      <c r="Y153" s="82" t="str">
        <f>IF('Set Up'!D376="","",'Set Up'!D376)</f>
        <v/>
      </c>
      <c r="Z153" s="82" t="str">
        <f>IF('Set Up'!E376="","",'Set Up'!E376)</f>
        <v/>
      </c>
      <c r="AA153" s="82" t="str">
        <f>IF('Set Up'!F376="","",'Set Up'!F376)</f>
        <v/>
      </c>
      <c r="AB153" s="82" t="str">
        <f>IF('Set Up'!G376="","",'Set Up'!G376)</f>
        <v/>
      </c>
      <c r="AC153" s="82" t="str">
        <f t="array" ref="AC153">IF(Y153="","",INDEX(Data!$G$4:$G$51,MATCH(Table7[[#This Row],[Fitting]]&amp;Table7[[#This Row],[Fitting Subtype]],Data!$E$4:$E$51&amp;Data!$F$4:$F$51,0)))</f>
        <v/>
      </c>
      <c r="AD153" s="89" t="str">
        <f>IF(Table7[[#This Row],[Segment]]="","",Table7[[#This Row],[Quantity]]*Table7[[#This Row],[Kf]]*(((INDEX(Table4[Velocity (m/s)],MATCH(Table7[[#This Row],[Segment]],Table4[Segment],0)))^2)/2))</f>
        <v/>
      </c>
      <c r="AF153" s="82" t="str">
        <f>Table4[[#This Row],[Segment]]</f>
        <v/>
      </c>
      <c r="AG153" s="75"/>
      <c r="AH153" s="82" t="str">
        <f>IF(Table5[[#This Row],[Segment]]="","",AG153-Table4[[#This Row],[Total Pressure Drop (kPa)]])</f>
        <v/>
      </c>
    </row>
    <row r="154" spans="1:34" x14ac:dyDescent="0.25">
      <c r="A154" s="95" t="str">
        <f>IF('Set Up'!A151="","",'Set Up'!A151)</f>
        <v/>
      </c>
      <c r="B154" s="75" t="s">
        <v>81</v>
      </c>
      <c r="C154" s="85"/>
      <c r="D154" s="86" t="str">
        <f>IF(Table4[[#This Row],[Diameter (in)]]="","",(((CONVERT(Table4[[#This Row],[Diameter (in)]],"in","m"))/2)^2)*PI())</f>
        <v/>
      </c>
      <c r="E154" s="87" t="str">
        <f>IF(Table4[[#This Row],[Area (m2)]]="","",$D$4/Table4[[#This Row],[Area (m2)]])</f>
        <v/>
      </c>
      <c r="F154" s="85">
        <f t="shared" si="2"/>
        <v>4.6951999999999998</v>
      </c>
      <c r="G154" s="88" t="str">
        <f>IF(Table4[[#This Row],[Segment]]="","",(CONVERT(Table4[[#This Row],[Diameter (in)]],"in","m")*$B$4*Table4[[#This Row],[Velocity (m/s)]])/$C$4)</f>
        <v/>
      </c>
      <c r="H154" s="96" t="str">
        <f>IF(Table4[[#This Row],[Segment]]="","",IF(Table4[[#This Row],[Teynold''s Number]]&gt;4000,"TURBULENT","LAMINAR"))</f>
        <v/>
      </c>
      <c r="I154" s="86" t="str">
        <f>IF(Table4[[#This Row],[Segment]]="","",INDEX(Data!C151:C165,MATCH(Table4[Material],Data!B151:B165,0)))</f>
        <v/>
      </c>
      <c r="J154" s="89" t="str">
        <f>IF(Table4[[#This Row],[ε (m)]]="","",Table4[[#This Row],[ε (m)]]/(CONVERT(Table4[[#This Row],[Diameter (in)]],"in","m")))</f>
        <v/>
      </c>
      <c r="K154" s="96" t="str">
        <f>IF(Table4[[#This Row],[Regime]]="LAMINAR",16/Table4[[#This Row],[Teynold''s Number]],"-")</f>
        <v>-</v>
      </c>
      <c r="L154" s="86"/>
      <c r="M154" s="97" t="str">
        <f>IF(Table4[[#This Row],[Regime]]="TURBULENT",(((-4*LOG10(Table4[[#This Row],[ε/D]]/3.7+1.256/(Table4[[#This Row],[Teynold''s Number]]*SQRT(Table4[[#This Row],[f turbulent (guess)]]))))^-1)^2),"")</f>
        <v/>
      </c>
      <c r="N154" s="91" t="str">
        <f>IF(Table4[[#This Row],[f turbulent]]="","",Table4[[#This Row],[f turbulent (guess)]]-Table4[[#This Row],[f turbulent]])</f>
        <v/>
      </c>
      <c r="O154" s="87">
        <f>IF(Table4[[#This Row],[Segment]]="",0,IF(C155="",0,IF(C155&lt;=Table4[[#This Row],[Diameter (in)]],0,1-(D154/D155))))</f>
        <v>0</v>
      </c>
      <c r="P154" s="92" t="str">
        <f>IF(Table4[[#This Row],[Segment]]="","",IF(C154&gt;C155,"",IF(C155="",0.55,(0.55*(1-D155/D154)))))</f>
        <v/>
      </c>
      <c r="Q15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4" s="92" t="str">
        <f>IF(Table4[[#This Row],[Segment]]="","",IF(Table4[[#This Row],[Kexpansion]]="","0",((Table4[[#This Row],[Velocity (m/s)]]^2)/2)*Table4[[#This Row],[Kexpansion]]))</f>
        <v/>
      </c>
      <c r="S154" s="92" t="str">
        <f>IF(Table4[[#This Row],[Segment]]="","",IF(Table4[[#This Row],[Kcontraction]]="","0",((Table4[[#This Row],[Velocity (m/s)]]^2)/2)*Table4[[#This Row],[Kcontraction]]))</f>
        <v/>
      </c>
      <c r="T154" s="89" t="str">
        <f>IF(Table4[[#This Row],[Segment]]="","",SUMIF($Y$7:$Y$2000,Table4[[#This Row],[Segment]],$AD$7:$AD$2000))</f>
        <v/>
      </c>
      <c r="U154" s="95" t="str">
        <f>IF(Table4[[#This Row],[Segment]]="","",Table4[[#This Row],[Hfriction (J/kg)]]+Table4[[#This Row],[Hexpansions (J/kg)]]+Table4[[#This Row],[Hcontractions (J/kg)]]+Table4[[#This Row],[Hf (J/kg)]])</f>
        <v/>
      </c>
      <c r="V154" s="95" t="str">
        <f>IF(Table4[[#This Row],[Segment]]="","",Table4[[#This Row],[Total Friction Loss (J/kg)]]*Table3[Density (kg/m3)])</f>
        <v/>
      </c>
      <c r="W154" s="95" t="str">
        <f>IF(Table4[[#This Row],[Segment]]="","",Table4[[#This Row],[Total Pressure Drop (Pa)]]/1000)</f>
        <v/>
      </c>
      <c r="Y154" s="82" t="str">
        <f>IF('Set Up'!D377="","",'Set Up'!D377)</f>
        <v/>
      </c>
      <c r="Z154" s="82" t="str">
        <f>IF('Set Up'!E377="","",'Set Up'!E377)</f>
        <v/>
      </c>
      <c r="AA154" s="82" t="str">
        <f>IF('Set Up'!F377="","",'Set Up'!F377)</f>
        <v/>
      </c>
      <c r="AB154" s="82" t="str">
        <f>IF('Set Up'!G377="","",'Set Up'!G377)</f>
        <v/>
      </c>
      <c r="AC154" s="82" t="str">
        <f t="array" ref="AC154">IF(Y154="","",INDEX(Data!$G$4:$G$51,MATCH(Table7[[#This Row],[Fitting]]&amp;Table7[[#This Row],[Fitting Subtype]],Data!$E$4:$E$51&amp;Data!$F$4:$F$51,0)))</f>
        <v/>
      </c>
      <c r="AD154" s="89" t="str">
        <f>IF(Table7[[#This Row],[Segment]]="","",Table7[[#This Row],[Quantity]]*Table7[[#This Row],[Kf]]*(((INDEX(Table4[Velocity (m/s)],MATCH(Table7[[#This Row],[Segment]],Table4[Segment],0)))^2)/2))</f>
        <v/>
      </c>
      <c r="AF154" s="82" t="str">
        <f>Table4[[#This Row],[Segment]]</f>
        <v/>
      </c>
      <c r="AG154" s="75"/>
      <c r="AH154" s="82" t="str">
        <f>IF(Table5[[#This Row],[Segment]]="","",AG154-Table4[[#This Row],[Total Pressure Drop (kPa)]])</f>
        <v/>
      </c>
    </row>
    <row r="155" spans="1:34" x14ac:dyDescent="0.25">
      <c r="A155" s="95" t="str">
        <f>IF('Set Up'!A152="","",'Set Up'!A152)</f>
        <v/>
      </c>
      <c r="B155" s="75" t="s">
        <v>81</v>
      </c>
      <c r="C155" s="85"/>
      <c r="D155" s="86" t="str">
        <f>IF(Table4[[#This Row],[Diameter (in)]]="","",(((CONVERT(Table4[[#This Row],[Diameter (in)]],"in","m"))/2)^2)*PI())</f>
        <v/>
      </c>
      <c r="E155" s="87" t="str">
        <f>IF(Table4[[#This Row],[Area (m2)]]="","",$D$4/Table4[[#This Row],[Area (m2)]])</f>
        <v/>
      </c>
      <c r="F155" s="85">
        <f t="shared" si="2"/>
        <v>4.6951999999999998</v>
      </c>
      <c r="G155" s="88" t="str">
        <f>IF(Table4[[#This Row],[Segment]]="","",(CONVERT(Table4[[#This Row],[Diameter (in)]],"in","m")*$B$4*Table4[[#This Row],[Velocity (m/s)]])/$C$4)</f>
        <v/>
      </c>
      <c r="H155" s="96" t="str">
        <f>IF(Table4[[#This Row],[Segment]]="","",IF(Table4[[#This Row],[Teynold''s Number]]&gt;4000,"TURBULENT","LAMINAR"))</f>
        <v/>
      </c>
      <c r="I155" s="86" t="str">
        <f>IF(Table4[[#This Row],[Segment]]="","",INDEX(Data!C152:C166,MATCH(Table4[Material],Data!B152:B166,0)))</f>
        <v/>
      </c>
      <c r="J155" s="89" t="str">
        <f>IF(Table4[[#This Row],[ε (m)]]="","",Table4[[#This Row],[ε (m)]]/(CONVERT(Table4[[#This Row],[Diameter (in)]],"in","m")))</f>
        <v/>
      </c>
      <c r="K155" s="96" t="str">
        <f>IF(Table4[[#This Row],[Regime]]="LAMINAR",16/Table4[[#This Row],[Teynold''s Number]],"-")</f>
        <v>-</v>
      </c>
      <c r="L155" s="86"/>
      <c r="M155" s="97" t="str">
        <f>IF(Table4[[#This Row],[Regime]]="TURBULENT",(((-4*LOG10(Table4[[#This Row],[ε/D]]/3.7+1.256/(Table4[[#This Row],[Teynold''s Number]]*SQRT(Table4[[#This Row],[f turbulent (guess)]]))))^-1)^2),"")</f>
        <v/>
      </c>
      <c r="N155" s="91" t="str">
        <f>IF(Table4[[#This Row],[f turbulent]]="","",Table4[[#This Row],[f turbulent (guess)]]-Table4[[#This Row],[f turbulent]])</f>
        <v/>
      </c>
      <c r="O155" s="87">
        <f>IF(Table4[[#This Row],[Segment]]="",0,IF(C156="",0,IF(C156&lt;=Table4[[#This Row],[Diameter (in)]],0,1-(D155/D156))))</f>
        <v>0</v>
      </c>
      <c r="P155" s="92" t="str">
        <f>IF(Table4[[#This Row],[Segment]]="","",IF(C155&gt;C156,"",IF(C156="",0.55,(0.55*(1-D156/D155)))))</f>
        <v/>
      </c>
      <c r="Q15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5" s="92" t="str">
        <f>IF(Table4[[#This Row],[Segment]]="","",IF(Table4[[#This Row],[Kexpansion]]="","0",((Table4[[#This Row],[Velocity (m/s)]]^2)/2)*Table4[[#This Row],[Kexpansion]]))</f>
        <v/>
      </c>
      <c r="S155" s="92" t="str">
        <f>IF(Table4[[#This Row],[Segment]]="","",IF(Table4[[#This Row],[Kcontraction]]="","0",((Table4[[#This Row],[Velocity (m/s)]]^2)/2)*Table4[[#This Row],[Kcontraction]]))</f>
        <v/>
      </c>
      <c r="T155" s="89" t="str">
        <f>IF(Table4[[#This Row],[Segment]]="","",SUMIF($Y$7:$Y$2000,Table4[[#This Row],[Segment]],$AD$7:$AD$2000))</f>
        <v/>
      </c>
      <c r="U155" s="95" t="str">
        <f>IF(Table4[[#This Row],[Segment]]="","",Table4[[#This Row],[Hfriction (J/kg)]]+Table4[[#This Row],[Hexpansions (J/kg)]]+Table4[[#This Row],[Hcontractions (J/kg)]]+Table4[[#This Row],[Hf (J/kg)]])</f>
        <v/>
      </c>
      <c r="V155" s="95" t="str">
        <f>IF(Table4[[#This Row],[Segment]]="","",Table4[[#This Row],[Total Friction Loss (J/kg)]]*Table3[Density (kg/m3)])</f>
        <v/>
      </c>
      <c r="W155" s="95" t="str">
        <f>IF(Table4[[#This Row],[Segment]]="","",Table4[[#This Row],[Total Pressure Drop (Pa)]]/1000)</f>
        <v/>
      </c>
      <c r="Y155" s="82" t="str">
        <f>IF('Set Up'!D378="","",'Set Up'!D378)</f>
        <v/>
      </c>
      <c r="Z155" s="82" t="str">
        <f>IF('Set Up'!E378="","",'Set Up'!E378)</f>
        <v/>
      </c>
      <c r="AA155" s="82" t="str">
        <f>IF('Set Up'!F378="","",'Set Up'!F378)</f>
        <v/>
      </c>
      <c r="AB155" s="82" t="str">
        <f>IF('Set Up'!G378="","",'Set Up'!G378)</f>
        <v/>
      </c>
      <c r="AC155" s="82" t="str">
        <f t="array" ref="AC155">IF(Y155="","",INDEX(Data!$G$4:$G$51,MATCH(Table7[[#This Row],[Fitting]]&amp;Table7[[#This Row],[Fitting Subtype]],Data!$E$4:$E$51&amp;Data!$F$4:$F$51,0)))</f>
        <v/>
      </c>
      <c r="AD155" s="89" t="str">
        <f>IF(Table7[[#This Row],[Segment]]="","",Table7[[#This Row],[Quantity]]*Table7[[#This Row],[Kf]]*(((INDEX(Table4[Velocity (m/s)],MATCH(Table7[[#This Row],[Segment]],Table4[Segment],0)))^2)/2))</f>
        <v/>
      </c>
      <c r="AF155" s="82" t="str">
        <f>Table4[[#This Row],[Segment]]</f>
        <v/>
      </c>
      <c r="AG155" s="75"/>
      <c r="AH155" s="82" t="str">
        <f>IF(Table5[[#This Row],[Segment]]="","",AG155-Table4[[#This Row],[Total Pressure Drop (kPa)]])</f>
        <v/>
      </c>
    </row>
    <row r="156" spans="1:34" x14ac:dyDescent="0.25">
      <c r="A156" s="95" t="str">
        <f>IF('Set Up'!A153="","",'Set Up'!A153)</f>
        <v/>
      </c>
      <c r="B156" s="75" t="s">
        <v>81</v>
      </c>
      <c r="C156" s="85"/>
      <c r="D156" s="86" t="str">
        <f>IF(Table4[[#This Row],[Diameter (in)]]="","",(((CONVERT(Table4[[#This Row],[Diameter (in)]],"in","m"))/2)^2)*PI())</f>
        <v/>
      </c>
      <c r="E156" s="87" t="str">
        <f>IF(Table4[[#This Row],[Area (m2)]]="","",$D$4/Table4[[#This Row],[Area (m2)]])</f>
        <v/>
      </c>
      <c r="F156" s="85">
        <f t="shared" si="2"/>
        <v>4.6951999999999998</v>
      </c>
      <c r="G156" s="88" t="str">
        <f>IF(Table4[[#This Row],[Segment]]="","",(CONVERT(Table4[[#This Row],[Diameter (in)]],"in","m")*$B$4*Table4[[#This Row],[Velocity (m/s)]])/$C$4)</f>
        <v/>
      </c>
      <c r="H156" s="96" t="str">
        <f>IF(Table4[[#This Row],[Segment]]="","",IF(Table4[[#This Row],[Teynold''s Number]]&gt;4000,"TURBULENT","LAMINAR"))</f>
        <v/>
      </c>
      <c r="I156" s="86" t="str">
        <f>IF(Table4[[#This Row],[Segment]]="","",INDEX(Data!C153:C167,MATCH(Table4[Material],Data!B153:B167,0)))</f>
        <v/>
      </c>
      <c r="J156" s="89" t="str">
        <f>IF(Table4[[#This Row],[ε (m)]]="","",Table4[[#This Row],[ε (m)]]/(CONVERT(Table4[[#This Row],[Diameter (in)]],"in","m")))</f>
        <v/>
      </c>
      <c r="K156" s="96" t="str">
        <f>IF(Table4[[#This Row],[Regime]]="LAMINAR",16/Table4[[#This Row],[Teynold''s Number]],"-")</f>
        <v>-</v>
      </c>
      <c r="L156" s="86"/>
      <c r="M156" s="97" t="str">
        <f>IF(Table4[[#This Row],[Regime]]="TURBULENT",(((-4*LOG10(Table4[[#This Row],[ε/D]]/3.7+1.256/(Table4[[#This Row],[Teynold''s Number]]*SQRT(Table4[[#This Row],[f turbulent (guess)]]))))^-1)^2),"")</f>
        <v/>
      </c>
      <c r="N156" s="91" t="str">
        <f>IF(Table4[[#This Row],[f turbulent]]="","",Table4[[#This Row],[f turbulent (guess)]]-Table4[[#This Row],[f turbulent]])</f>
        <v/>
      </c>
      <c r="O156" s="87">
        <f>IF(Table4[[#This Row],[Segment]]="",0,IF(C157="",0,IF(C157&lt;=Table4[[#This Row],[Diameter (in)]],0,1-(D156/D157))))</f>
        <v>0</v>
      </c>
      <c r="P156" s="92" t="str">
        <f>IF(Table4[[#This Row],[Segment]]="","",IF(C156&gt;C157,"",IF(C157="",0.55,(0.55*(1-D157/D156)))))</f>
        <v/>
      </c>
      <c r="Q15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6" s="92" t="str">
        <f>IF(Table4[[#This Row],[Segment]]="","",IF(Table4[[#This Row],[Kexpansion]]="","0",((Table4[[#This Row],[Velocity (m/s)]]^2)/2)*Table4[[#This Row],[Kexpansion]]))</f>
        <v/>
      </c>
      <c r="S156" s="92" t="str">
        <f>IF(Table4[[#This Row],[Segment]]="","",IF(Table4[[#This Row],[Kcontraction]]="","0",((Table4[[#This Row],[Velocity (m/s)]]^2)/2)*Table4[[#This Row],[Kcontraction]]))</f>
        <v/>
      </c>
      <c r="T156" s="89" t="str">
        <f>IF(Table4[[#This Row],[Segment]]="","",SUMIF($Y$7:$Y$2000,Table4[[#This Row],[Segment]],$AD$7:$AD$2000))</f>
        <v/>
      </c>
      <c r="U156" s="95" t="str">
        <f>IF(Table4[[#This Row],[Segment]]="","",Table4[[#This Row],[Hfriction (J/kg)]]+Table4[[#This Row],[Hexpansions (J/kg)]]+Table4[[#This Row],[Hcontractions (J/kg)]]+Table4[[#This Row],[Hf (J/kg)]])</f>
        <v/>
      </c>
      <c r="V156" s="95" t="str">
        <f>IF(Table4[[#This Row],[Segment]]="","",Table4[[#This Row],[Total Friction Loss (J/kg)]]*Table3[Density (kg/m3)])</f>
        <v/>
      </c>
      <c r="W156" s="95" t="str">
        <f>IF(Table4[[#This Row],[Segment]]="","",Table4[[#This Row],[Total Pressure Drop (Pa)]]/1000)</f>
        <v/>
      </c>
      <c r="Y156" s="82" t="str">
        <f>IF('Set Up'!D379="","",'Set Up'!D379)</f>
        <v/>
      </c>
      <c r="Z156" s="82" t="str">
        <f>IF('Set Up'!E379="","",'Set Up'!E379)</f>
        <v/>
      </c>
      <c r="AA156" s="82" t="str">
        <f>IF('Set Up'!F379="","",'Set Up'!F379)</f>
        <v/>
      </c>
      <c r="AB156" s="82" t="str">
        <f>IF('Set Up'!G379="","",'Set Up'!G379)</f>
        <v/>
      </c>
      <c r="AC156" s="82" t="str">
        <f t="array" ref="AC156">IF(Y156="","",INDEX(Data!$G$4:$G$51,MATCH(Table7[[#This Row],[Fitting]]&amp;Table7[[#This Row],[Fitting Subtype]],Data!$E$4:$E$51&amp;Data!$F$4:$F$51,0)))</f>
        <v/>
      </c>
      <c r="AD156" s="89" t="str">
        <f>IF(Table7[[#This Row],[Segment]]="","",Table7[[#This Row],[Quantity]]*Table7[[#This Row],[Kf]]*(((INDEX(Table4[Velocity (m/s)],MATCH(Table7[[#This Row],[Segment]],Table4[Segment],0)))^2)/2))</f>
        <v/>
      </c>
      <c r="AF156" s="82" t="str">
        <f>Table4[[#This Row],[Segment]]</f>
        <v/>
      </c>
      <c r="AG156" s="75"/>
      <c r="AH156" s="82" t="str">
        <f>IF(Table5[[#This Row],[Segment]]="","",AG156-Table4[[#This Row],[Total Pressure Drop (kPa)]])</f>
        <v/>
      </c>
    </row>
    <row r="157" spans="1:34" x14ac:dyDescent="0.25">
      <c r="A157" s="95" t="str">
        <f>IF('Set Up'!A154="","",'Set Up'!A154)</f>
        <v/>
      </c>
      <c r="B157" s="75" t="s">
        <v>81</v>
      </c>
      <c r="C157" s="85"/>
      <c r="D157" s="86" t="str">
        <f>IF(Table4[[#This Row],[Diameter (in)]]="","",(((CONVERT(Table4[[#This Row],[Diameter (in)]],"in","m"))/2)^2)*PI())</f>
        <v/>
      </c>
      <c r="E157" s="87" t="str">
        <f>IF(Table4[[#This Row],[Area (m2)]]="","",$D$4/Table4[[#This Row],[Area (m2)]])</f>
        <v/>
      </c>
      <c r="F157" s="85">
        <f t="shared" si="2"/>
        <v>4.6951999999999998</v>
      </c>
      <c r="G157" s="88" t="str">
        <f>IF(Table4[[#This Row],[Segment]]="","",(CONVERT(Table4[[#This Row],[Diameter (in)]],"in","m")*$B$4*Table4[[#This Row],[Velocity (m/s)]])/$C$4)</f>
        <v/>
      </c>
      <c r="H157" s="96" t="str">
        <f>IF(Table4[[#This Row],[Segment]]="","",IF(Table4[[#This Row],[Teynold''s Number]]&gt;4000,"TURBULENT","LAMINAR"))</f>
        <v/>
      </c>
      <c r="I157" s="86" t="str">
        <f>IF(Table4[[#This Row],[Segment]]="","",INDEX(Data!C154:C168,MATCH(Table4[Material],Data!B154:B168,0)))</f>
        <v/>
      </c>
      <c r="J157" s="89" t="str">
        <f>IF(Table4[[#This Row],[ε (m)]]="","",Table4[[#This Row],[ε (m)]]/(CONVERT(Table4[[#This Row],[Diameter (in)]],"in","m")))</f>
        <v/>
      </c>
      <c r="K157" s="96" t="str">
        <f>IF(Table4[[#This Row],[Regime]]="LAMINAR",16/Table4[[#This Row],[Teynold''s Number]],"-")</f>
        <v>-</v>
      </c>
      <c r="L157" s="86"/>
      <c r="M157" s="97" t="str">
        <f>IF(Table4[[#This Row],[Regime]]="TURBULENT",(((-4*LOG10(Table4[[#This Row],[ε/D]]/3.7+1.256/(Table4[[#This Row],[Teynold''s Number]]*SQRT(Table4[[#This Row],[f turbulent (guess)]]))))^-1)^2),"")</f>
        <v/>
      </c>
      <c r="N157" s="91" t="str">
        <f>IF(Table4[[#This Row],[f turbulent]]="","",Table4[[#This Row],[f turbulent (guess)]]-Table4[[#This Row],[f turbulent]])</f>
        <v/>
      </c>
      <c r="O157" s="87">
        <f>IF(Table4[[#This Row],[Segment]]="",0,IF(C158="",0,IF(C158&lt;=Table4[[#This Row],[Diameter (in)]],0,1-(D157/D158))))</f>
        <v>0</v>
      </c>
      <c r="P157" s="92" t="str">
        <f>IF(Table4[[#This Row],[Segment]]="","",IF(C157&gt;C158,"",IF(C158="",0.55,(0.55*(1-D158/D157)))))</f>
        <v/>
      </c>
      <c r="Q15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7" s="92" t="str">
        <f>IF(Table4[[#This Row],[Segment]]="","",IF(Table4[[#This Row],[Kexpansion]]="","0",((Table4[[#This Row],[Velocity (m/s)]]^2)/2)*Table4[[#This Row],[Kexpansion]]))</f>
        <v/>
      </c>
      <c r="S157" s="92" t="str">
        <f>IF(Table4[[#This Row],[Segment]]="","",IF(Table4[[#This Row],[Kcontraction]]="","0",((Table4[[#This Row],[Velocity (m/s)]]^2)/2)*Table4[[#This Row],[Kcontraction]]))</f>
        <v/>
      </c>
      <c r="T157" s="89" t="str">
        <f>IF(Table4[[#This Row],[Segment]]="","",SUMIF($Y$7:$Y$2000,Table4[[#This Row],[Segment]],$AD$7:$AD$2000))</f>
        <v/>
      </c>
      <c r="U157" s="95" t="str">
        <f>IF(Table4[[#This Row],[Segment]]="","",Table4[[#This Row],[Hfriction (J/kg)]]+Table4[[#This Row],[Hexpansions (J/kg)]]+Table4[[#This Row],[Hcontractions (J/kg)]]+Table4[[#This Row],[Hf (J/kg)]])</f>
        <v/>
      </c>
      <c r="V157" s="95" t="str">
        <f>IF(Table4[[#This Row],[Segment]]="","",Table4[[#This Row],[Total Friction Loss (J/kg)]]*Table3[Density (kg/m3)])</f>
        <v/>
      </c>
      <c r="W157" s="95" t="str">
        <f>IF(Table4[[#This Row],[Segment]]="","",Table4[[#This Row],[Total Pressure Drop (Pa)]]/1000)</f>
        <v/>
      </c>
      <c r="Y157" s="82" t="str">
        <f>IF('Set Up'!D380="","",'Set Up'!D380)</f>
        <v/>
      </c>
      <c r="Z157" s="82" t="str">
        <f>IF('Set Up'!E380="","",'Set Up'!E380)</f>
        <v/>
      </c>
      <c r="AA157" s="82" t="str">
        <f>IF('Set Up'!F380="","",'Set Up'!F380)</f>
        <v/>
      </c>
      <c r="AB157" s="82" t="str">
        <f>IF('Set Up'!G380="","",'Set Up'!G380)</f>
        <v/>
      </c>
      <c r="AC157" s="82" t="str">
        <f t="array" ref="AC157">IF(Y157="","",INDEX(Data!$G$4:$G$51,MATCH(Table7[[#This Row],[Fitting]]&amp;Table7[[#This Row],[Fitting Subtype]],Data!$E$4:$E$51&amp;Data!$F$4:$F$51,0)))</f>
        <v/>
      </c>
      <c r="AD157" s="89" t="str">
        <f>IF(Table7[[#This Row],[Segment]]="","",Table7[[#This Row],[Quantity]]*Table7[[#This Row],[Kf]]*(((INDEX(Table4[Velocity (m/s)],MATCH(Table7[[#This Row],[Segment]],Table4[Segment],0)))^2)/2))</f>
        <v/>
      </c>
      <c r="AF157" s="82" t="str">
        <f>Table4[[#This Row],[Segment]]</f>
        <v/>
      </c>
      <c r="AG157" s="75"/>
      <c r="AH157" s="82" t="str">
        <f>IF(Table5[[#This Row],[Segment]]="","",AG157-Table4[[#This Row],[Total Pressure Drop (kPa)]])</f>
        <v/>
      </c>
    </row>
    <row r="158" spans="1:34" x14ac:dyDescent="0.25">
      <c r="A158" s="95" t="str">
        <f>IF('Set Up'!A155="","",'Set Up'!A155)</f>
        <v/>
      </c>
      <c r="B158" s="75" t="s">
        <v>81</v>
      </c>
      <c r="C158" s="85"/>
      <c r="D158" s="86" t="str">
        <f>IF(Table4[[#This Row],[Diameter (in)]]="","",(((CONVERT(Table4[[#This Row],[Diameter (in)]],"in","m"))/2)^2)*PI())</f>
        <v/>
      </c>
      <c r="E158" s="87" t="str">
        <f>IF(Table4[[#This Row],[Area (m2)]]="","",$D$4/Table4[[#This Row],[Area (m2)]])</f>
        <v/>
      </c>
      <c r="F158" s="85">
        <f t="shared" si="2"/>
        <v>4.6951999999999998</v>
      </c>
      <c r="G158" s="88" t="str">
        <f>IF(Table4[[#This Row],[Segment]]="","",(CONVERT(Table4[[#This Row],[Diameter (in)]],"in","m")*$B$4*Table4[[#This Row],[Velocity (m/s)]])/$C$4)</f>
        <v/>
      </c>
      <c r="H158" s="96" t="str">
        <f>IF(Table4[[#This Row],[Segment]]="","",IF(Table4[[#This Row],[Teynold''s Number]]&gt;4000,"TURBULENT","LAMINAR"))</f>
        <v/>
      </c>
      <c r="I158" s="86" t="str">
        <f>IF(Table4[[#This Row],[Segment]]="","",INDEX(Data!C155:C169,MATCH(Table4[Material],Data!B155:B169,0)))</f>
        <v/>
      </c>
      <c r="J158" s="89" t="str">
        <f>IF(Table4[[#This Row],[ε (m)]]="","",Table4[[#This Row],[ε (m)]]/(CONVERT(Table4[[#This Row],[Diameter (in)]],"in","m")))</f>
        <v/>
      </c>
      <c r="K158" s="96" t="str">
        <f>IF(Table4[[#This Row],[Regime]]="LAMINAR",16/Table4[[#This Row],[Teynold''s Number]],"-")</f>
        <v>-</v>
      </c>
      <c r="L158" s="86"/>
      <c r="M158" s="97" t="str">
        <f>IF(Table4[[#This Row],[Regime]]="TURBULENT",(((-4*LOG10(Table4[[#This Row],[ε/D]]/3.7+1.256/(Table4[[#This Row],[Teynold''s Number]]*SQRT(Table4[[#This Row],[f turbulent (guess)]]))))^-1)^2),"")</f>
        <v/>
      </c>
      <c r="N158" s="91" t="str">
        <f>IF(Table4[[#This Row],[f turbulent]]="","",Table4[[#This Row],[f turbulent (guess)]]-Table4[[#This Row],[f turbulent]])</f>
        <v/>
      </c>
      <c r="O158" s="87">
        <f>IF(Table4[[#This Row],[Segment]]="",0,IF(C159="",0,IF(C159&lt;=Table4[[#This Row],[Diameter (in)]],0,1-(D158/D159))))</f>
        <v>0</v>
      </c>
      <c r="P158" s="92" t="str">
        <f>IF(Table4[[#This Row],[Segment]]="","",IF(C158&gt;C159,"",IF(C159="",0.55,(0.55*(1-D159/D158)))))</f>
        <v/>
      </c>
      <c r="Q15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8" s="92" t="str">
        <f>IF(Table4[[#This Row],[Segment]]="","",IF(Table4[[#This Row],[Kexpansion]]="","0",((Table4[[#This Row],[Velocity (m/s)]]^2)/2)*Table4[[#This Row],[Kexpansion]]))</f>
        <v/>
      </c>
      <c r="S158" s="92" t="str">
        <f>IF(Table4[[#This Row],[Segment]]="","",IF(Table4[[#This Row],[Kcontraction]]="","0",((Table4[[#This Row],[Velocity (m/s)]]^2)/2)*Table4[[#This Row],[Kcontraction]]))</f>
        <v/>
      </c>
      <c r="T158" s="89" t="str">
        <f>IF(Table4[[#This Row],[Segment]]="","",SUMIF($Y$7:$Y$2000,Table4[[#This Row],[Segment]],$AD$7:$AD$2000))</f>
        <v/>
      </c>
      <c r="U158" s="95" t="str">
        <f>IF(Table4[[#This Row],[Segment]]="","",Table4[[#This Row],[Hfriction (J/kg)]]+Table4[[#This Row],[Hexpansions (J/kg)]]+Table4[[#This Row],[Hcontractions (J/kg)]]+Table4[[#This Row],[Hf (J/kg)]])</f>
        <v/>
      </c>
      <c r="V158" s="95" t="str">
        <f>IF(Table4[[#This Row],[Segment]]="","",Table4[[#This Row],[Total Friction Loss (J/kg)]]*Table3[Density (kg/m3)])</f>
        <v/>
      </c>
      <c r="W158" s="95" t="str">
        <f>IF(Table4[[#This Row],[Segment]]="","",Table4[[#This Row],[Total Pressure Drop (Pa)]]/1000)</f>
        <v/>
      </c>
      <c r="Y158" s="82" t="str">
        <f>IF('Set Up'!D381="","",'Set Up'!D381)</f>
        <v/>
      </c>
      <c r="Z158" s="82" t="str">
        <f>IF('Set Up'!E381="","",'Set Up'!E381)</f>
        <v/>
      </c>
      <c r="AA158" s="82" t="str">
        <f>IF('Set Up'!F381="","",'Set Up'!F381)</f>
        <v/>
      </c>
      <c r="AB158" s="82" t="str">
        <f>IF('Set Up'!G381="","",'Set Up'!G381)</f>
        <v/>
      </c>
      <c r="AC158" s="82" t="str">
        <f t="array" ref="AC158">IF(Y158="","",INDEX(Data!$G$4:$G$51,MATCH(Table7[[#This Row],[Fitting]]&amp;Table7[[#This Row],[Fitting Subtype]],Data!$E$4:$E$51&amp;Data!$F$4:$F$51,0)))</f>
        <v/>
      </c>
      <c r="AD158" s="89" t="str">
        <f>IF(Table7[[#This Row],[Segment]]="","",Table7[[#This Row],[Quantity]]*Table7[[#This Row],[Kf]]*(((INDEX(Table4[Velocity (m/s)],MATCH(Table7[[#This Row],[Segment]],Table4[Segment],0)))^2)/2))</f>
        <v/>
      </c>
      <c r="AF158" s="82" t="str">
        <f>Table4[[#This Row],[Segment]]</f>
        <v/>
      </c>
      <c r="AG158" s="75"/>
      <c r="AH158" s="82" t="str">
        <f>IF(Table5[[#This Row],[Segment]]="","",AG158-Table4[[#This Row],[Total Pressure Drop (kPa)]])</f>
        <v/>
      </c>
    </row>
    <row r="159" spans="1:34" x14ac:dyDescent="0.25">
      <c r="A159" s="95" t="str">
        <f>IF('Set Up'!A156="","",'Set Up'!A156)</f>
        <v/>
      </c>
      <c r="B159" s="75" t="s">
        <v>81</v>
      </c>
      <c r="C159" s="85"/>
      <c r="D159" s="86" t="str">
        <f>IF(Table4[[#This Row],[Diameter (in)]]="","",(((CONVERT(Table4[[#This Row],[Diameter (in)]],"in","m"))/2)^2)*PI())</f>
        <v/>
      </c>
      <c r="E159" s="87" t="str">
        <f>IF(Table4[[#This Row],[Area (m2)]]="","",$D$4/Table4[[#This Row],[Area (m2)]])</f>
        <v/>
      </c>
      <c r="F159" s="85">
        <f t="shared" si="2"/>
        <v>4.6951999999999998</v>
      </c>
      <c r="G159" s="88" t="str">
        <f>IF(Table4[[#This Row],[Segment]]="","",(CONVERT(Table4[[#This Row],[Diameter (in)]],"in","m")*$B$4*Table4[[#This Row],[Velocity (m/s)]])/$C$4)</f>
        <v/>
      </c>
      <c r="H159" s="96" t="str">
        <f>IF(Table4[[#This Row],[Segment]]="","",IF(Table4[[#This Row],[Teynold''s Number]]&gt;4000,"TURBULENT","LAMINAR"))</f>
        <v/>
      </c>
      <c r="I159" s="86" t="str">
        <f>IF(Table4[[#This Row],[Segment]]="","",INDEX(Data!C156:C170,MATCH(Table4[Material],Data!B156:B170,0)))</f>
        <v/>
      </c>
      <c r="J159" s="89" t="str">
        <f>IF(Table4[[#This Row],[ε (m)]]="","",Table4[[#This Row],[ε (m)]]/(CONVERT(Table4[[#This Row],[Diameter (in)]],"in","m")))</f>
        <v/>
      </c>
      <c r="K159" s="96" t="str">
        <f>IF(Table4[[#This Row],[Regime]]="LAMINAR",16/Table4[[#This Row],[Teynold''s Number]],"-")</f>
        <v>-</v>
      </c>
      <c r="L159" s="86"/>
      <c r="M159" s="97" t="str">
        <f>IF(Table4[[#This Row],[Regime]]="TURBULENT",(((-4*LOG10(Table4[[#This Row],[ε/D]]/3.7+1.256/(Table4[[#This Row],[Teynold''s Number]]*SQRT(Table4[[#This Row],[f turbulent (guess)]]))))^-1)^2),"")</f>
        <v/>
      </c>
      <c r="N159" s="91" t="str">
        <f>IF(Table4[[#This Row],[f turbulent]]="","",Table4[[#This Row],[f turbulent (guess)]]-Table4[[#This Row],[f turbulent]])</f>
        <v/>
      </c>
      <c r="O159" s="87">
        <f>IF(Table4[[#This Row],[Segment]]="",0,IF(C160="",0,IF(C160&lt;=Table4[[#This Row],[Diameter (in)]],0,1-(D159/D160))))</f>
        <v>0</v>
      </c>
      <c r="P159" s="92" t="str">
        <f>IF(Table4[[#This Row],[Segment]]="","",IF(C159&gt;C160,"",IF(C160="",0.55,(0.55*(1-D160/D159)))))</f>
        <v/>
      </c>
      <c r="Q15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9" s="92" t="str">
        <f>IF(Table4[[#This Row],[Segment]]="","",IF(Table4[[#This Row],[Kexpansion]]="","0",((Table4[[#This Row],[Velocity (m/s)]]^2)/2)*Table4[[#This Row],[Kexpansion]]))</f>
        <v/>
      </c>
      <c r="S159" s="92" t="str">
        <f>IF(Table4[[#This Row],[Segment]]="","",IF(Table4[[#This Row],[Kcontraction]]="","0",((Table4[[#This Row],[Velocity (m/s)]]^2)/2)*Table4[[#This Row],[Kcontraction]]))</f>
        <v/>
      </c>
      <c r="T159" s="89" t="str">
        <f>IF(Table4[[#This Row],[Segment]]="","",SUMIF($Y$7:$Y$2000,Table4[[#This Row],[Segment]],$AD$7:$AD$2000))</f>
        <v/>
      </c>
      <c r="U159" s="95" t="str">
        <f>IF(Table4[[#This Row],[Segment]]="","",Table4[[#This Row],[Hfriction (J/kg)]]+Table4[[#This Row],[Hexpansions (J/kg)]]+Table4[[#This Row],[Hcontractions (J/kg)]]+Table4[[#This Row],[Hf (J/kg)]])</f>
        <v/>
      </c>
      <c r="V159" s="95" t="str">
        <f>IF(Table4[[#This Row],[Segment]]="","",Table4[[#This Row],[Total Friction Loss (J/kg)]]*Table3[Density (kg/m3)])</f>
        <v/>
      </c>
      <c r="W159" s="95" t="str">
        <f>IF(Table4[[#This Row],[Segment]]="","",Table4[[#This Row],[Total Pressure Drop (Pa)]]/1000)</f>
        <v/>
      </c>
      <c r="Y159" s="82" t="str">
        <f>IF('Set Up'!D382="","",'Set Up'!D382)</f>
        <v/>
      </c>
      <c r="Z159" s="82" t="str">
        <f>IF('Set Up'!E382="","",'Set Up'!E382)</f>
        <v/>
      </c>
      <c r="AA159" s="82" t="str">
        <f>IF('Set Up'!F382="","",'Set Up'!F382)</f>
        <v/>
      </c>
      <c r="AB159" s="82" t="str">
        <f>IF('Set Up'!G382="","",'Set Up'!G382)</f>
        <v/>
      </c>
      <c r="AC159" s="82" t="str">
        <f t="array" ref="AC159">IF(Y159="","",INDEX(Data!$G$4:$G$51,MATCH(Table7[[#This Row],[Fitting]]&amp;Table7[[#This Row],[Fitting Subtype]],Data!$E$4:$E$51&amp;Data!$F$4:$F$51,0)))</f>
        <v/>
      </c>
      <c r="AD159" s="89" t="str">
        <f>IF(Table7[[#This Row],[Segment]]="","",Table7[[#This Row],[Quantity]]*Table7[[#This Row],[Kf]]*(((INDEX(Table4[Velocity (m/s)],MATCH(Table7[[#This Row],[Segment]],Table4[Segment],0)))^2)/2))</f>
        <v/>
      </c>
      <c r="AF159" s="82" t="str">
        <f>Table4[[#This Row],[Segment]]</f>
        <v/>
      </c>
      <c r="AG159" s="75"/>
      <c r="AH159" s="82" t="str">
        <f>IF(Table5[[#This Row],[Segment]]="","",AG159-Table4[[#This Row],[Total Pressure Drop (kPa)]])</f>
        <v/>
      </c>
    </row>
    <row r="160" spans="1:34" x14ac:dyDescent="0.25">
      <c r="A160" s="95" t="str">
        <f>IF('Set Up'!A157="","",'Set Up'!A157)</f>
        <v/>
      </c>
      <c r="B160" s="75" t="s">
        <v>81</v>
      </c>
      <c r="C160" s="85"/>
      <c r="D160" s="86" t="str">
        <f>IF(Table4[[#This Row],[Diameter (in)]]="","",(((CONVERT(Table4[[#This Row],[Diameter (in)]],"in","m"))/2)^2)*PI())</f>
        <v/>
      </c>
      <c r="E160" s="87" t="str">
        <f>IF(Table4[[#This Row],[Area (m2)]]="","",$D$4/Table4[[#This Row],[Area (m2)]])</f>
        <v/>
      </c>
      <c r="F160" s="85">
        <f t="shared" si="2"/>
        <v>4.6951999999999998</v>
      </c>
      <c r="G160" s="88" t="str">
        <f>IF(Table4[[#This Row],[Segment]]="","",(CONVERT(Table4[[#This Row],[Diameter (in)]],"in","m")*$B$4*Table4[[#This Row],[Velocity (m/s)]])/$C$4)</f>
        <v/>
      </c>
      <c r="H160" s="96" t="str">
        <f>IF(Table4[[#This Row],[Segment]]="","",IF(Table4[[#This Row],[Teynold''s Number]]&gt;4000,"TURBULENT","LAMINAR"))</f>
        <v/>
      </c>
      <c r="I160" s="86" t="str">
        <f>IF(Table4[[#This Row],[Segment]]="","",INDEX(Data!C157:C171,MATCH(Table4[Material],Data!B157:B171,0)))</f>
        <v/>
      </c>
      <c r="J160" s="89" t="str">
        <f>IF(Table4[[#This Row],[ε (m)]]="","",Table4[[#This Row],[ε (m)]]/(CONVERT(Table4[[#This Row],[Diameter (in)]],"in","m")))</f>
        <v/>
      </c>
      <c r="K160" s="96" t="str">
        <f>IF(Table4[[#This Row],[Regime]]="LAMINAR",16/Table4[[#This Row],[Teynold''s Number]],"-")</f>
        <v>-</v>
      </c>
      <c r="L160" s="86"/>
      <c r="M160" s="97" t="str">
        <f>IF(Table4[[#This Row],[Regime]]="TURBULENT",(((-4*LOG10(Table4[[#This Row],[ε/D]]/3.7+1.256/(Table4[[#This Row],[Teynold''s Number]]*SQRT(Table4[[#This Row],[f turbulent (guess)]]))))^-1)^2),"")</f>
        <v/>
      </c>
      <c r="N160" s="91" t="str">
        <f>IF(Table4[[#This Row],[f turbulent]]="","",Table4[[#This Row],[f turbulent (guess)]]-Table4[[#This Row],[f turbulent]])</f>
        <v/>
      </c>
      <c r="O160" s="87">
        <f>IF(Table4[[#This Row],[Segment]]="",0,IF(C161="",0,IF(C161&lt;=Table4[[#This Row],[Diameter (in)]],0,1-(D160/D161))))</f>
        <v>0</v>
      </c>
      <c r="P160" s="92" t="str">
        <f>IF(Table4[[#This Row],[Segment]]="","",IF(C160&gt;C161,"",IF(C161="",0.55,(0.55*(1-D161/D160)))))</f>
        <v/>
      </c>
      <c r="Q16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0" s="92" t="str">
        <f>IF(Table4[[#This Row],[Segment]]="","",IF(Table4[[#This Row],[Kexpansion]]="","0",((Table4[[#This Row],[Velocity (m/s)]]^2)/2)*Table4[[#This Row],[Kexpansion]]))</f>
        <v/>
      </c>
      <c r="S160" s="92" t="str">
        <f>IF(Table4[[#This Row],[Segment]]="","",IF(Table4[[#This Row],[Kcontraction]]="","0",((Table4[[#This Row],[Velocity (m/s)]]^2)/2)*Table4[[#This Row],[Kcontraction]]))</f>
        <v/>
      </c>
      <c r="T160" s="89" t="str">
        <f>IF(Table4[[#This Row],[Segment]]="","",SUMIF($Y$7:$Y$2000,Table4[[#This Row],[Segment]],$AD$7:$AD$2000))</f>
        <v/>
      </c>
      <c r="U160" s="95" t="str">
        <f>IF(Table4[[#This Row],[Segment]]="","",Table4[[#This Row],[Hfriction (J/kg)]]+Table4[[#This Row],[Hexpansions (J/kg)]]+Table4[[#This Row],[Hcontractions (J/kg)]]+Table4[[#This Row],[Hf (J/kg)]])</f>
        <v/>
      </c>
      <c r="V160" s="95" t="str">
        <f>IF(Table4[[#This Row],[Segment]]="","",Table4[[#This Row],[Total Friction Loss (J/kg)]]*Table3[Density (kg/m3)])</f>
        <v/>
      </c>
      <c r="W160" s="95" t="str">
        <f>IF(Table4[[#This Row],[Segment]]="","",Table4[[#This Row],[Total Pressure Drop (Pa)]]/1000)</f>
        <v/>
      </c>
      <c r="Y160" s="82" t="str">
        <f>IF('Set Up'!D383="","",'Set Up'!D383)</f>
        <v/>
      </c>
      <c r="Z160" s="82" t="str">
        <f>IF('Set Up'!E383="","",'Set Up'!E383)</f>
        <v/>
      </c>
      <c r="AA160" s="82" t="str">
        <f>IF('Set Up'!F383="","",'Set Up'!F383)</f>
        <v/>
      </c>
      <c r="AB160" s="82" t="str">
        <f>IF('Set Up'!G383="","",'Set Up'!G383)</f>
        <v/>
      </c>
      <c r="AC160" s="82" t="str">
        <f t="array" ref="AC160">IF(Y160="","",INDEX(Data!$G$4:$G$51,MATCH(Table7[[#This Row],[Fitting]]&amp;Table7[[#This Row],[Fitting Subtype]],Data!$E$4:$E$51&amp;Data!$F$4:$F$51,0)))</f>
        <v/>
      </c>
      <c r="AD160" s="89" t="str">
        <f>IF(Table7[[#This Row],[Segment]]="","",Table7[[#This Row],[Quantity]]*Table7[[#This Row],[Kf]]*(((INDEX(Table4[Velocity (m/s)],MATCH(Table7[[#This Row],[Segment]],Table4[Segment],0)))^2)/2))</f>
        <v/>
      </c>
      <c r="AF160" s="82" t="str">
        <f>Table4[[#This Row],[Segment]]</f>
        <v/>
      </c>
      <c r="AG160" s="75"/>
      <c r="AH160" s="82" t="str">
        <f>IF(Table5[[#This Row],[Segment]]="","",AG160-Table4[[#This Row],[Total Pressure Drop (kPa)]])</f>
        <v/>
      </c>
    </row>
    <row r="161" spans="1:34" x14ac:dyDescent="0.25">
      <c r="A161" s="95" t="str">
        <f>IF('Set Up'!A158="","",'Set Up'!A158)</f>
        <v/>
      </c>
      <c r="B161" s="75" t="s">
        <v>81</v>
      </c>
      <c r="C161" s="85"/>
      <c r="D161" s="86" t="str">
        <f>IF(Table4[[#This Row],[Diameter (in)]]="","",(((CONVERT(Table4[[#This Row],[Diameter (in)]],"in","m"))/2)^2)*PI())</f>
        <v/>
      </c>
      <c r="E161" s="87" t="str">
        <f>IF(Table4[[#This Row],[Area (m2)]]="","",$D$4/Table4[[#This Row],[Area (m2)]])</f>
        <v/>
      </c>
      <c r="F161" s="85">
        <f t="shared" si="2"/>
        <v>4.6951999999999998</v>
      </c>
      <c r="G161" s="88" t="str">
        <f>IF(Table4[[#This Row],[Segment]]="","",(CONVERT(Table4[[#This Row],[Diameter (in)]],"in","m")*$B$4*Table4[[#This Row],[Velocity (m/s)]])/$C$4)</f>
        <v/>
      </c>
      <c r="H161" s="96" t="str">
        <f>IF(Table4[[#This Row],[Segment]]="","",IF(Table4[[#This Row],[Teynold''s Number]]&gt;4000,"TURBULENT","LAMINAR"))</f>
        <v/>
      </c>
      <c r="I161" s="86" t="str">
        <f>IF(Table4[[#This Row],[Segment]]="","",INDEX(Data!C158:C172,MATCH(Table4[Material],Data!B158:B172,0)))</f>
        <v/>
      </c>
      <c r="J161" s="89" t="str">
        <f>IF(Table4[[#This Row],[ε (m)]]="","",Table4[[#This Row],[ε (m)]]/(CONVERT(Table4[[#This Row],[Diameter (in)]],"in","m")))</f>
        <v/>
      </c>
      <c r="K161" s="96" t="str">
        <f>IF(Table4[[#This Row],[Regime]]="LAMINAR",16/Table4[[#This Row],[Teynold''s Number]],"-")</f>
        <v>-</v>
      </c>
      <c r="L161" s="86"/>
      <c r="M161" s="97" t="str">
        <f>IF(Table4[[#This Row],[Regime]]="TURBULENT",(((-4*LOG10(Table4[[#This Row],[ε/D]]/3.7+1.256/(Table4[[#This Row],[Teynold''s Number]]*SQRT(Table4[[#This Row],[f turbulent (guess)]]))))^-1)^2),"")</f>
        <v/>
      </c>
      <c r="N161" s="91" t="str">
        <f>IF(Table4[[#This Row],[f turbulent]]="","",Table4[[#This Row],[f turbulent (guess)]]-Table4[[#This Row],[f turbulent]])</f>
        <v/>
      </c>
      <c r="O161" s="87">
        <f>IF(Table4[[#This Row],[Segment]]="",0,IF(C162="",0,IF(C162&lt;=Table4[[#This Row],[Diameter (in)]],0,1-(D161/D162))))</f>
        <v>0</v>
      </c>
      <c r="P161" s="92" t="str">
        <f>IF(Table4[[#This Row],[Segment]]="","",IF(C161&gt;C162,"",IF(C162="",0.55,(0.55*(1-D162/D161)))))</f>
        <v/>
      </c>
      <c r="Q16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1" s="92" t="str">
        <f>IF(Table4[[#This Row],[Segment]]="","",IF(Table4[[#This Row],[Kexpansion]]="","0",((Table4[[#This Row],[Velocity (m/s)]]^2)/2)*Table4[[#This Row],[Kexpansion]]))</f>
        <v/>
      </c>
      <c r="S161" s="92" t="str">
        <f>IF(Table4[[#This Row],[Segment]]="","",IF(Table4[[#This Row],[Kcontraction]]="","0",((Table4[[#This Row],[Velocity (m/s)]]^2)/2)*Table4[[#This Row],[Kcontraction]]))</f>
        <v/>
      </c>
      <c r="T161" s="89" t="str">
        <f>IF(Table4[[#This Row],[Segment]]="","",SUMIF($Y$7:$Y$2000,Table4[[#This Row],[Segment]],$AD$7:$AD$2000))</f>
        <v/>
      </c>
      <c r="U161" s="95" t="str">
        <f>IF(Table4[[#This Row],[Segment]]="","",Table4[[#This Row],[Hfriction (J/kg)]]+Table4[[#This Row],[Hexpansions (J/kg)]]+Table4[[#This Row],[Hcontractions (J/kg)]]+Table4[[#This Row],[Hf (J/kg)]])</f>
        <v/>
      </c>
      <c r="V161" s="95" t="str">
        <f>IF(Table4[[#This Row],[Segment]]="","",Table4[[#This Row],[Total Friction Loss (J/kg)]]*Table3[Density (kg/m3)])</f>
        <v/>
      </c>
      <c r="W161" s="95" t="str">
        <f>IF(Table4[[#This Row],[Segment]]="","",Table4[[#This Row],[Total Pressure Drop (Pa)]]/1000)</f>
        <v/>
      </c>
      <c r="Y161" s="82" t="str">
        <f>IF('Set Up'!D384="","",'Set Up'!D384)</f>
        <v/>
      </c>
      <c r="Z161" s="82" t="str">
        <f>IF('Set Up'!E384="","",'Set Up'!E384)</f>
        <v/>
      </c>
      <c r="AA161" s="82" t="str">
        <f>IF('Set Up'!F384="","",'Set Up'!F384)</f>
        <v/>
      </c>
      <c r="AB161" s="82" t="str">
        <f>IF('Set Up'!G384="","",'Set Up'!G384)</f>
        <v/>
      </c>
      <c r="AC161" s="82" t="str">
        <f t="array" ref="AC161">IF(Y161="","",INDEX(Data!$G$4:$G$51,MATCH(Table7[[#This Row],[Fitting]]&amp;Table7[[#This Row],[Fitting Subtype]],Data!$E$4:$E$51&amp;Data!$F$4:$F$51,0)))</f>
        <v/>
      </c>
      <c r="AD161" s="89" t="str">
        <f>IF(Table7[[#This Row],[Segment]]="","",Table7[[#This Row],[Quantity]]*Table7[[#This Row],[Kf]]*(((INDEX(Table4[Velocity (m/s)],MATCH(Table7[[#This Row],[Segment]],Table4[Segment],0)))^2)/2))</f>
        <v/>
      </c>
      <c r="AF161" s="82" t="str">
        <f>Table4[[#This Row],[Segment]]</f>
        <v/>
      </c>
      <c r="AG161" s="75"/>
      <c r="AH161" s="82" t="str">
        <f>IF(Table5[[#This Row],[Segment]]="","",AG161-Table4[[#This Row],[Total Pressure Drop (kPa)]])</f>
        <v/>
      </c>
    </row>
    <row r="162" spans="1:34" x14ac:dyDescent="0.25">
      <c r="A162" s="95" t="str">
        <f>IF('Set Up'!A159="","",'Set Up'!A159)</f>
        <v/>
      </c>
      <c r="B162" s="75" t="s">
        <v>81</v>
      </c>
      <c r="C162" s="85"/>
      <c r="D162" s="86" t="str">
        <f>IF(Table4[[#This Row],[Diameter (in)]]="","",(((CONVERT(Table4[[#This Row],[Diameter (in)]],"in","m"))/2)^2)*PI())</f>
        <v/>
      </c>
      <c r="E162" s="87" t="str">
        <f>IF(Table4[[#This Row],[Area (m2)]]="","",$D$4/Table4[[#This Row],[Area (m2)]])</f>
        <v/>
      </c>
      <c r="F162" s="85">
        <f t="shared" si="2"/>
        <v>4.6951999999999998</v>
      </c>
      <c r="G162" s="88" t="str">
        <f>IF(Table4[[#This Row],[Segment]]="","",(CONVERT(Table4[[#This Row],[Diameter (in)]],"in","m")*$B$4*Table4[[#This Row],[Velocity (m/s)]])/$C$4)</f>
        <v/>
      </c>
      <c r="H162" s="96" t="str">
        <f>IF(Table4[[#This Row],[Segment]]="","",IF(Table4[[#This Row],[Teynold''s Number]]&gt;4000,"TURBULENT","LAMINAR"))</f>
        <v/>
      </c>
      <c r="I162" s="86" t="str">
        <f>IF(Table4[[#This Row],[Segment]]="","",INDEX(Data!C159:C173,MATCH(Table4[Material],Data!B159:B173,0)))</f>
        <v/>
      </c>
      <c r="J162" s="89" t="str">
        <f>IF(Table4[[#This Row],[ε (m)]]="","",Table4[[#This Row],[ε (m)]]/(CONVERT(Table4[[#This Row],[Diameter (in)]],"in","m")))</f>
        <v/>
      </c>
      <c r="K162" s="96" t="str">
        <f>IF(Table4[[#This Row],[Regime]]="LAMINAR",16/Table4[[#This Row],[Teynold''s Number]],"-")</f>
        <v>-</v>
      </c>
      <c r="L162" s="86"/>
      <c r="M162" s="97" t="str">
        <f>IF(Table4[[#This Row],[Regime]]="TURBULENT",(((-4*LOG10(Table4[[#This Row],[ε/D]]/3.7+1.256/(Table4[[#This Row],[Teynold''s Number]]*SQRT(Table4[[#This Row],[f turbulent (guess)]]))))^-1)^2),"")</f>
        <v/>
      </c>
      <c r="N162" s="91" t="str">
        <f>IF(Table4[[#This Row],[f turbulent]]="","",Table4[[#This Row],[f turbulent (guess)]]-Table4[[#This Row],[f turbulent]])</f>
        <v/>
      </c>
      <c r="O162" s="87">
        <f>IF(Table4[[#This Row],[Segment]]="",0,IF(C163="",0,IF(C163&lt;=Table4[[#This Row],[Diameter (in)]],0,1-(D162/D163))))</f>
        <v>0</v>
      </c>
      <c r="P162" s="92" t="str">
        <f>IF(Table4[[#This Row],[Segment]]="","",IF(C162&gt;C163,"",IF(C163="",0.55,(0.55*(1-D163/D162)))))</f>
        <v/>
      </c>
      <c r="Q16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2" s="92" t="str">
        <f>IF(Table4[[#This Row],[Segment]]="","",IF(Table4[[#This Row],[Kexpansion]]="","0",((Table4[[#This Row],[Velocity (m/s)]]^2)/2)*Table4[[#This Row],[Kexpansion]]))</f>
        <v/>
      </c>
      <c r="S162" s="92" t="str">
        <f>IF(Table4[[#This Row],[Segment]]="","",IF(Table4[[#This Row],[Kcontraction]]="","0",((Table4[[#This Row],[Velocity (m/s)]]^2)/2)*Table4[[#This Row],[Kcontraction]]))</f>
        <v/>
      </c>
      <c r="T162" s="89" t="str">
        <f>IF(Table4[[#This Row],[Segment]]="","",SUMIF($Y$7:$Y$2000,Table4[[#This Row],[Segment]],$AD$7:$AD$2000))</f>
        <v/>
      </c>
      <c r="U162" s="95" t="str">
        <f>IF(Table4[[#This Row],[Segment]]="","",Table4[[#This Row],[Hfriction (J/kg)]]+Table4[[#This Row],[Hexpansions (J/kg)]]+Table4[[#This Row],[Hcontractions (J/kg)]]+Table4[[#This Row],[Hf (J/kg)]])</f>
        <v/>
      </c>
      <c r="V162" s="95" t="str">
        <f>IF(Table4[[#This Row],[Segment]]="","",Table4[[#This Row],[Total Friction Loss (J/kg)]]*Table3[Density (kg/m3)])</f>
        <v/>
      </c>
      <c r="W162" s="95" t="str">
        <f>IF(Table4[[#This Row],[Segment]]="","",Table4[[#This Row],[Total Pressure Drop (Pa)]]/1000)</f>
        <v/>
      </c>
      <c r="Y162" s="82" t="str">
        <f>IF('Set Up'!D385="","",'Set Up'!D385)</f>
        <v/>
      </c>
      <c r="Z162" s="82" t="str">
        <f>IF('Set Up'!E385="","",'Set Up'!E385)</f>
        <v/>
      </c>
      <c r="AA162" s="82" t="str">
        <f>IF('Set Up'!F385="","",'Set Up'!F385)</f>
        <v/>
      </c>
      <c r="AB162" s="82" t="str">
        <f>IF('Set Up'!G385="","",'Set Up'!G385)</f>
        <v/>
      </c>
      <c r="AC162" s="82" t="str">
        <f t="array" ref="AC162">IF(Y162="","",INDEX(Data!$G$4:$G$51,MATCH(Table7[[#This Row],[Fitting]]&amp;Table7[[#This Row],[Fitting Subtype]],Data!$E$4:$E$51&amp;Data!$F$4:$F$51,0)))</f>
        <v/>
      </c>
      <c r="AD162" s="89" t="str">
        <f>IF(Table7[[#This Row],[Segment]]="","",Table7[[#This Row],[Quantity]]*Table7[[#This Row],[Kf]]*(((INDEX(Table4[Velocity (m/s)],MATCH(Table7[[#This Row],[Segment]],Table4[Segment],0)))^2)/2))</f>
        <v/>
      </c>
      <c r="AF162" s="82" t="str">
        <f>Table4[[#This Row],[Segment]]</f>
        <v/>
      </c>
      <c r="AG162" s="75"/>
      <c r="AH162" s="82" t="str">
        <f>IF(Table5[[#This Row],[Segment]]="","",AG162-Table4[[#This Row],[Total Pressure Drop (kPa)]])</f>
        <v/>
      </c>
    </row>
    <row r="163" spans="1:34" x14ac:dyDescent="0.25">
      <c r="A163" s="95" t="str">
        <f>IF('Set Up'!A160="","",'Set Up'!A160)</f>
        <v/>
      </c>
      <c r="B163" s="75" t="s">
        <v>81</v>
      </c>
      <c r="C163" s="85"/>
      <c r="D163" s="86" t="str">
        <f>IF(Table4[[#This Row],[Diameter (in)]]="","",(((CONVERT(Table4[[#This Row],[Diameter (in)]],"in","m"))/2)^2)*PI())</f>
        <v/>
      </c>
      <c r="E163" s="87" t="str">
        <f>IF(Table4[[#This Row],[Area (m2)]]="","",$D$4/Table4[[#This Row],[Area (m2)]])</f>
        <v/>
      </c>
      <c r="F163" s="85">
        <f t="shared" si="2"/>
        <v>4.6951999999999998</v>
      </c>
      <c r="G163" s="88" t="str">
        <f>IF(Table4[[#This Row],[Segment]]="","",(CONVERT(Table4[[#This Row],[Diameter (in)]],"in","m")*$B$4*Table4[[#This Row],[Velocity (m/s)]])/$C$4)</f>
        <v/>
      </c>
      <c r="H163" s="96" t="str">
        <f>IF(Table4[[#This Row],[Segment]]="","",IF(Table4[[#This Row],[Teynold''s Number]]&gt;4000,"TURBULENT","LAMINAR"))</f>
        <v/>
      </c>
      <c r="I163" s="86" t="str">
        <f>IF(Table4[[#This Row],[Segment]]="","",INDEX(Data!C160:C174,MATCH(Table4[Material],Data!B160:B174,0)))</f>
        <v/>
      </c>
      <c r="J163" s="89" t="str">
        <f>IF(Table4[[#This Row],[ε (m)]]="","",Table4[[#This Row],[ε (m)]]/(CONVERT(Table4[[#This Row],[Diameter (in)]],"in","m")))</f>
        <v/>
      </c>
      <c r="K163" s="96" t="str">
        <f>IF(Table4[[#This Row],[Regime]]="LAMINAR",16/Table4[[#This Row],[Teynold''s Number]],"-")</f>
        <v>-</v>
      </c>
      <c r="L163" s="86"/>
      <c r="M163" s="97" t="str">
        <f>IF(Table4[[#This Row],[Regime]]="TURBULENT",(((-4*LOG10(Table4[[#This Row],[ε/D]]/3.7+1.256/(Table4[[#This Row],[Teynold''s Number]]*SQRT(Table4[[#This Row],[f turbulent (guess)]]))))^-1)^2),"")</f>
        <v/>
      </c>
      <c r="N163" s="91" t="str">
        <f>IF(Table4[[#This Row],[f turbulent]]="","",Table4[[#This Row],[f turbulent (guess)]]-Table4[[#This Row],[f turbulent]])</f>
        <v/>
      </c>
      <c r="O163" s="87">
        <f>IF(Table4[[#This Row],[Segment]]="",0,IF(C164="",0,IF(C164&lt;=Table4[[#This Row],[Diameter (in)]],0,1-(D163/D164))))</f>
        <v>0</v>
      </c>
      <c r="P163" s="92" t="str">
        <f>IF(Table4[[#This Row],[Segment]]="","",IF(C163&gt;C164,"",IF(C164="",0.55,(0.55*(1-D164/D163)))))</f>
        <v/>
      </c>
      <c r="Q16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3" s="92" t="str">
        <f>IF(Table4[[#This Row],[Segment]]="","",IF(Table4[[#This Row],[Kexpansion]]="","0",((Table4[[#This Row],[Velocity (m/s)]]^2)/2)*Table4[[#This Row],[Kexpansion]]))</f>
        <v/>
      </c>
      <c r="S163" s="92" t="str">
        <f>IF(Table4[[#This Row],[Segment]]="","",IF(Table4[[#This Row],[Kcontraction]]="","0",((Table4[[#This Row],[Velocity (m/s)]]^2)/2)*Table4[[#This Row],[Kcontraction]]))</f>
        <v/>
      </c>
      <c r="T163" s="89" t="str">
        <f>IF(Table4[[#This Row],[Segment]]="","",SUMIF($Y$7:$Y$2000,Table4[[#This Row],[Segment]],$AD$7:$AD$2000))</f>
        <v/>
      </c>
      <c r="U163" s="95" t="str">
        <f>IF(Table4[[#This Row],[Segment]]="","",Table4[[#This Row],[Hfriction (J/kg)]]+Table4[[#This Row],[Hexpansions (J/kg)]]+Table4[[#This Row],[Hcontractions (J/kg)]]+Table4[[#This Row],[Hf (J/kg)]])</f>
        <v/>
      </c>
      <c r="V163" s="95" t="str">
        <f>IF(Table4[[#This Row],[Segment]]="","",Table4[[#This Row],[Total Friction Loss (J/kg)]]*Table3[Density (kg/m3)])</f>
        <v/>
      </c>
      <c r="W163" s="95" t="str">
        <f>IF(Table4[[#This Row],[Segment]]="","",Table4[[#This Row],[Total Pressure Drop (Pa)]]/1000)</f>
        <v/>
      </c>
      <c r="Y163" s="82" t="str">
        <f>IF('Set Up'!D386="","",'Set Up'!D386)</f>
        <v/>
      </c>
      <c r="Z163" s="82" t="str">
        <f>IF('Set Up'!E386="","",'Set Up'!E386)</f>
        <v/>
      </c>
      <c r="AA163" s="82" t="str">
        <f>IF('Set Up'!F386="","",'Set Up'!F386)</f>
        <v/>
      </c>
      <c r="AB163" s="82" t="str">
        <f>IF('Set Up'!G386="","",'Set Up'!G386)</f>
        <v/>
      </c>
      <c r="AC163" s="82" t="str">
        <f t="array" ref="AC163">IF(Y163="","",INDEX(Data!$G$4:$G$51,MATCH(Table7[[#This Row],[Fitting]]&amp;Table7[[#This Row],[Fitting Subtype]],Data!$E$4:$E$51&amp;Data!$F$4:$F$51,0)))</f>
        <v/>
      </c>
      <c r="AD163" s="89" t="str">
        <f>IF(Table7[[#This Row],[Segment]]="","",Table7[[#This Row],[Quantity]]*Table7[[#This Row],[Kf]]*(((INDEX(Table4[Velocity (m/s)],MATCH(Table7[[#This Row],[Segment]],Table4[Segment],0)))^2)/2))</f>
        <v/>
      </c>
      <c r="AF163" s="82" t="str">
        <f>Table4[[#This Row],[Segment]]</f>
        <v/>
      </c>
      <c r="AG163" s="75"/>
      <c r="AH163" s="82" t="str">
        <f>IF(Table5[[#This Row],[Segment]]="","",AG163-Table4[[#This Row],[Total Pressure Drop (kPa)]])</f>
        <v/>
      </c>
    </row>
    <row r="164" spans="1:34" x14ac:dyDescent="0.25">
      <c r="A164" s="95" t="str">
        <f>IF('Set Up'!A161="","",'Set Up'!A161)</f>
        <v/>
      </c>
      <c r="B164" s="75" t="s">
        <v>81</v>
      </c>
      <c r="C164" s="85"/>
      <c r="D164" s="86" t="str">
        <f>IF(Table4[[#This Row],[Diameter (in)]]="","",(((CONVERT(Table4[[#This Row],[Diameter (in)]],"in","m"))/2)^2)*PI())</f>
        <v/>
      </c>
      <c r="E164" s="87" t="str">
        <f>IF(Table4[[#This Row],[Area (m2)]]="","",$D$4/Table4[[#This Row],[Area (m2)]])</f>
        <v/>
      </c>
      <c r="F164" s="85">
        <f t="shared" si="2"/>
        <v>4.6951999999999998</v>
      </c>
      <c r="G164" s="88" t="str">
        <f>IF(Table4[[#This Row],[Segment]]="","",(CONVERT(Table4[[#This Row],[Diameter (in)]],"in","m")*$B$4*Table4[[#This Row],[Velocity (m/s)]])/$C$4)</f>
        <v/>
      </c>
      <c r="H164" s="96" t="str">
        <f>IF(Table4[[#This Row],[Segment]]="","",IF(Table4[[#This Row],[Teynold''s Number]]&gt;4000,"TURBULENT","LAMINAR"))</f>
        <v/>
      </c>
      <c r="I164" s="86" t="str">
        <f>IF(Table4[[#This Row],[Segment]]="","",INDEX(Data!C161:C175,MATCH(Table4[Material],Data!B161:B175,0)))</f>
        <v/>
      </c>
      <c r="J164" s="89" t="str">
        <f>IF(Table4[[#This Row],[ε (m)]]="","",Table4[[#This Row],[ε (m)]]/(CONVERT(Table4[[#This Row],[Diameter (in)]],"in","m")))</f>
        <v/>
      </c>
      <c r="K164" s="96" t="str">
        <f>IF(Table4[[#This Row],[Regime]]="LAMINAR",16/Table4[[#This Row],[Teynold''s Number]],"-")</f>
        <v>-</v>
      </c>
      <c r="L164" s="86"/>
      <c r="M164" s="97" t="str">
        <f>IF(Table4[[#This Row],[Regime]]="TURBULENT",(((-4*LOG10(Table4[[#This Row],[ε/D]]/3.7+1.256/(Table4[[#This Row],[Teynold''s Number]]*SQRT(Table4[[#This Row],[f turbulent (guess)]]))))^-1)^2),"")</f>
        <v/>
      </c>
      <c r="N164" s="91" t="str">
        <f>IF(Table4[[#This Row],[f turbulent]]="","",Table4[[#This Row],[f turbulent (guess)]]-Table4[[#This Row],[f turbulent]])</f>
        <v/>
      </c>
      <c r="O164" s="87">
        <f>IF(Table4[[#This Row],[Segment]]="",0,IF(C165="",0,IF(C165&lt;=Table4[[#This Row],[Diameter (in)]],0,1-(D164/D165))))</f>
        <v>0</v>
      </c>
      <c r="P164" s="92" t="str">
        <f>IF(Table4[[#This Row],[Segment]]="","",IF(C164&gt;C165,"",IF(C165="",0.55,(0.55*(1-D165/D164)))))</f>
        <v/>
      </c>
      <c r="Q16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4" s="92" t="str">
        <f>IF(Table4[[#This Row],[Segment]]="","",IF(Table4[[#This Row],[Kexpansion]]="","0",((Table4[[#This Row],[Velocity (m/s)]]^2)/2)*Table4[[#This Row],[Kexpansion]]))</f>
        <v/>
      </c>
      <c r="S164" s="92" t="str">
        <f>IF(Table4[[#This Row],[Segment]]="","",IF(Table4[[#This Row],[Kcontraction]]="","0",((Table4[[#This Row],[Velocity (m/s)]]^2)/2)*Table4[[#This Row],[Kcontraction]]))</f>
        <v/>
      </c>
      <c r="T164" s="89" t="str">
        <f>IF(Table4[[#This Row],[Segment]]="","",SUMIF($Y$7:$Y$2000,Table4[[#This Row],[Segment]],$AD$7:$AD$2000))</f>
        <v/>
      </c>
      <c r="U164" s="95" t="str">
        <f>IF(Table4[[#This Row],[Segment]]="","",Table4[[#This Row],[Hfriction (J/kg)]]+Table4[[#This Row],[Hexpansions (J/kg)]]+Table4[[#This Row],[Hcontractions (J/kg)]]+Table4[[#This Row],[Hf (J/kg)]])</f>
        <v/>
      </c>
      <c r="V164" s="95" t="str">
        <f>IF(Table4[[#This Row],[Segment]]="","",Table4[[#This Row],[Total Friction Loss (J/kg)]]*Table3[Density (kg/m3)])</f>
        <v/>
      </c>
      <c r="W164" s="95" t="str">
        <f>IF(Table4[[#This Row],[Segment]]="","",Table4[[#This Row],[Total Pressure Drop (Pa)]]/1000)</f>
        <v/>
      </c>
      <c r="Y164" s="82" t="str">
        <f>IF('Set Up'!D387="","",'Set Up'!D387)</f>
        <v/>
      </c>
      <c r="Z164" s="82" t="str">
        <f>IF('Set Up'!E387="","",'Set Up'!E387)</f>
        <v/>
      </c>
      <c r="AA164" s="82" t="str">
        <f>IF('Set Up'!F387="","",'Set Up'!F387)</f>
        <v/>
      </c>
      <c r="AB164" s="82" t="str">
        <f>IF('Set Up'!G387="","",'Set Up'!G387)</f>
        <v/>
      </c>
      <c r="AC164" s="82" t="str">
        <f t="array" ref="AC164">IF(Y164="","",INDEX(Data!$G$4:$G$51,MATCH(Table7[[#This Row],[Fitting]]&amp;Table7[[#This Row],[Fitting Subtype]],Data!$E$4:$E$51&amp;Data!$F$4:$F$51,0)))</f>
        <v/>
      </c>
      <c r="AD164" s="89" t="str">
        <f>IF(Table7[[#This Row],[Segment]]="","",Table7[[#This Row],[Quantity]]*Table7[[#This Row],[Kf]]*(((INDEX(Table4[Velocity (m/s)],MATCH(Table7[[#This Row],[Segment]],Table4[Segment],0)))^2)/2))</f>
        <v/>
      </c>
      <c r="AF164" s="82" t="str">
        <f>Table4[[#This Row],[Segment]]</f>
        <v/>
      </c>
      <c r="AG164" s="75"/>
      <c r="AH164" s="82" t="str">
        <f>IF(Table5[[#This Row],[Segment]]="","",AG164-Table4[[#This Row],[Total Pressure Drop (kPa)]])</f>
        <v/>
      </c>
    </row>
    <row r="165" spans="1:34" x14ac:dyDescent="0.25">
      <c r="A165" s="95" t="str">
        <f>IF('Set Up'!A162="","",'Set Up'!A162)</f>
        <v/>
      </c>
      <c r="B165" s="75" t="s">
        <v>81</v>
      </c>
      <c r="C165" s="85"/>
      <c r="D165" s="86" t="str">
        <f>IF(Table4[[#This Row],[Diameter (in)]]="","",(((CONVERT(Table4[[#This Row],[Diameter (in)]],"in","m"))/2)^2)*PI())</f>
        <v/>
      </c>
      <c r="E165" s="87" t="str">
        <f>IF(Table4[[#This Row],[Area (m2)]]="","",$D$4/Table4[[#This Row],[Area (m2)]])</f>
        <v/>
      </c>
      <c r="F165" s="85">
        <f t="shared" si="2"/>
        <v>4.6951999999999998</v>
      </c>
      <c r="G165" s="88" t="str">
        <f>IF(Table4[[#This Row],[Segment]]="","",(CONVERT(Table4[[#This Row],[Diameter (in)]],"in","m")*$B$4*Table4[[#This Row],[Velocity (m/s)]])/$C$4)</f>
        <v/>
      </c>
      <c r="H165" s="96" t="str">
        <f>IF(Table4[[#This Row],[Segment]]="","",IF(Table4[[#This Row],[Teynold''s Number]]&gt;4000,"TURBULENT","LAMINAR"))</f>
        <v/>
      </c>
      <c r="I165" s="86" t="str">
        <f>IF(Table4[[#This Row],[Segment]]="","",INDEX(Data!C162:C176,MATCH(Table4[Material],Data!B162:B176,0)))</f>
        <v/>
      </c>
      <c r="J165" s="89" t="str">
        <f>IF(Table4[[#This Row],[ε (m)]]="","",Table4[[#This Row],[ε (m)]]/(CONVERT(Table4[[#This Row],[Diameter (in)]],"in","m")))</f>
        <v/>
      </c>
      <c r="K165" s="96" t="str">
        <f>IF(Table4[[#This Row],[Regime]]="LAMINAR",16/Table4[[#This Row],[Teynold''s Number]],"-")</f>
        <v>-</v>
      </c>
      <c r="L165" s="86"/>
      <c r="M165" s="97" t="str">
        <f>IF(Table4[[#This Row],[Regime]]="TURBULENT",(((-4*LOG10(Table4[[#This Row],[ε/D]]/3.7+1.256/(Table4[[#This Row],[Teynold''s Number]]*SQRT(Table4[[#This Row],[f turbulent (guess)]]))))^-1)^2),"")</f>
        <v/>
      </c>
      <c r="N165" s="91" t="str">
        <f>IF(Table4[[#This Row],[f turbulent]]="","",Table4[[#This Row],[f turbulent (guess)]]-Table4[[#This Row],[f turbulent]])</f>
        <v/>
      </c>
      <c r="O165" s="87">
        <f>IF(Table4[[#This Row],[Segment]]="",0,IF(C166="",0,IF(C166&lt;=Table4[[#This Row],[Diameter (in)]],0,1-(D165/D166))))</f>
        <v>0</v>
      </c>
      <c r="P165" s="92" t="str">
        <f>IF(Table4[[#This Row],[Segment]]="","",IF(C165&gt;C166,"",IF(C166="",0.55,(0.55*(1-D166/D165)))))</f>
        <v/>
      </c>
      <c r="Q16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5" s="92" t="str">
        <f>IF(Table4[[#This Row],[Segment]]="","",IF(Table4[[#This Row],[Kexpansion]]="","0",((Table4[[#This Row],[Velocity (m/s)]]^2)/2)*Table4[[#This Row],[Kexpansion]]))</f>
        <v/>
      </c>
      <c r="S165" s="92" t="str">
        <f>IF(Table4[[#This Row],[Segment]]="","",IF(Table4[[#This Row],[Kcontraction]]="","0",((Table4[[#This Row],[Velocity (m/s)]]^2)/2)*Table4[[#This Row],[Kcontraction]]))</f>
        <v/>
      </c>
      <c r="T165" s="89" t="str">
        <f>IF(Table4[[#This Row],[Segment]]="","",SUMIF($Y$7:$Y$2000,Table4[[#This Row],[Segment]],$AD$7:$AD$2000))</f>
        <v/>
      </c>
      <c r="U165" s="95" t="str">
        <f>IF(Table4[[#This Row],[Segment]]="","",Table4[[#This Row],[Hfriction (J/kg)]]+Table4[[#This Row],[Hexpansions (J/kg)]]+Table4[[#This Row],[Hcontractions (J/kg)]]+Table4[[#This Row],[Hf (J/kg)]])</f>
        <v/>
      </c>
      <c r="V165" s="95" t="str">
        <f>IF(Table4[[#This Row],[Segment]]="","",Table4[[#This Row],[Total Friction Loss (J/kg)]]*Table3[Density (kg/m3)])</f>
        <v/>
      </c>
      <c r="W165" s="95" t="str">
        <f>IF(Table4[[#This Row],[Segment]]="","",Table4[[#This Row],[Total Pressure Drop (Pa)]]/1000)</f>
        <v/>
      </c>
      <c r="Y165" s="82" t="str">
        <f>IF('Set Up'!D388="","",'Set Up'!D388)</f>
        <v/>
      </c>
      <c r="Z165" s="82" t="str">
        <f>IF('Set Up'!E388="","",'Set Up'!E388)</f>
        <v/>
      </c>
      <c r="AA165" s="82" t="str">
        <f>IF('Set Up'!F388="","",'Set Up'!F388)</f>
        <v/>
      </c>
      <c r="AB165" s="82" t="str">
        <f>IF('Set Up'!G388="","",'Set Up'!G388)</f>
        <v/>
      </c>
      <c r="AC165" s="82" t="str">
        <f t="array" ref="AC165">IF(Y165="","",INDEX(Data!$G$4:$G$51,MATCH(Table7[[#This Row],[Fitting]]&amp;Table7[[#This Row],[Fitting Subtype]],Data!$E$4:$E$51&amp;Data!$F$4:$F$51,0)))</f>
        <v/>
      </c>
      <c r="AD165" s="89" t="str">
        <f>IF(Table7[[#This Row],[Segment]]="","",Table7[[#This Row],[Quantity]]*Table7[[#This Row],[Kf]]*(((INDEX(Table4[Velocity (m/s)],MATCH(Table7[[#This Row],[Segment]],Table4[Segment],0)))^2)/2))</f>
        <v/>
      </c>
      <c r="AF165" s="82" t="str">
        <f>Table4[[#This Row],[Segment]]</f>
        <v/>
      </c>
      <c r="AG165" s="75"/>
      <c r="AH165" s="82" t="str">
        <f>IF(Table5[[#This Row],[Segment]]="","",AG165-Table4[[#This Row],[Total Pressure Drop (kPa)]])</f>
        <v/>
      </c>
    </row>
    <row r="166" spans="1:34" x14ac:dyDescent="0.25">
      <c r="A166" s="95" t="str">
        <f>IF('Set Up'!A163="","",'Set Up'!A163)</f>
        <v/>
      </c>
      <c r="B166" s="75" t="s">
        <v>81</v>
      </c>
      <c r="C166" s="85"/>
      <c r="D166" s="86" t="str">
        <f>IF(Table4[[#This Row],[Diameter (in)]]="","",(((CONVERT(Table4[[#This Row],[Diameter (in)]],"in","m"))/2)^2)*PI())</f>
        <v/>
      </c>
      <c r="E166" s="87" t="str">
        <f>IF(Table4[[#This Row],[Area (m2)]]="","",$D$4/Table4[[#This Row],[Area (m2)]])</f>
        <v/>
      </c>
      <c r="F166" s="85">
        <f t="shared" si="2"/>
        <v>4.6951999999999998</v>
      </c>
      <c r="G166" s="88" t="str">
        <f>IF(Table4[[#This Row],[Segment]]="","",(CONVERT(Table4[[#This Row],[Diameter (in)]],"in","m")*$B$4*Table4[[#This Row],[Velocity (m/s)]])/$C$4)</f>
        <v/>
      </c>
      <c r="H166" s="96" t="str">
        <f>IF(Table4[[#This Row],[Segment]]="","",IF(Table4[[#This Row],[Teynold''s Number]]&gt;4000,"TURBULENT","LAMINAR"))</f>
        <v/>
      </c>
      <c r="I166" s="86" t="str">
        <f>IF(Table4[[#This Row],[Segment]]="","",INDEX(Data!C163:C177,MATCH(Table4[Material],Data!B163:B177,0)))</f>
        <v/>
      </c>
      <c r="J166" s="89" t="str">
        <f>IF(Table4[[#This Row],[ε (m)]]="","",Table4[[#This Row],[ε (m)]]/(CONVERT(Table4[[#This Row],[Diameter (in)]],"in","m")))</f>
        <v/>
      </c>
      <c r="K166" s="96" t="str">
        <f>IF(Table4[[#This Row],[Regime]]="LAMINAR",16/Table4[[#This Row],[Teynold''s Number]],"-")</f>
        <v>-</v>
      </c>
      <c r="L166" s="86"/>
      <c r="M166" s="97" t="str">
        <f>IF(Table4[[#This Row],[Regime]]="TURBULENT",(((-4*LOG10(Table4[[#This Row],[ε/D]]/3.7+1.256/(Table4[[#This Row],[Teynold''s Number]]*SQRT(Table4[[#This Row],[f turbulent (guess)]]))))^-1)^2),"")</f>
        <v/>
      </c>
      <c r="N166" s="91" t="str">
        <f>IF(Table4[[#This Row],[f turbulent]]="","",Table4[[#This Row],[f turbulent (guess)]]-Table4[[#This Row],[f turbulent]])</f>
        <v/>
      </c>
      <c r="O166" s="87">
        <f>IF(Table4[[#This Row],[Segment]]="",0,IF(C167="",0,IF(C167&lt;=Table4[[#This Row],[Diameter (in)]],0,1-(D166/D167))))</f>
        <v>0</v>
      </c>
      <c r="P166" s="92" t="str">
        <f>IF(Table4[[#This Row],[Segment]]="","",IF(C166&gt;C167,"",IF(C167="",0.55,(0.55*(1-D167/D166)))))</f>
        <v/>
      </c>
      <c r="Q16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6" s="92" t="str">
        <f>IF(Table4[[#This Row],[Segment]]="","",IF(Table4[[#This Row],[Kexpansion]]="","0",((Table4[[#This Row],[Velocity (m/s)]]^2)/2)*Table4[[#This Row],[Kexpansion]]))</f>
        <v/>
      </c>
      <c r="S166" s="92" t="str">
        <f>IF(Table4[[#This Row],[Segment]]="","",IF(Table4[[#This Row],[Kcontraction]]="","0",((Table4[[#This Row],[Velocity (m/s)]]^2)/2)*Table4[[#This Row],[Kcontraction]]))</f>
        <v/>
      </c>
      <c r="T166" s="89" t="str">
        <f>IF(Table4[[#This Row],[Segment]]="","",SUMIF($Y$7:$Y$2000,Table4[[#This Row],[Segment]],$AD$7:$AD$2000))</f>
        <v/>
      </c>
      <c r="U166" s="95" t="str">
        <f>IF(Table4[[#This Row],[Segment]]="","",Table4[[#This Row],[Hfriction (J/kg)]]+Table4[[#This Row],[Hexpansions (J/kg)]]+Table4[[#This Row],[Hcontractions (J/kg)]]+Table4[[#This Row],[Hf (J/kg)]])</f>
        <v/>
      </c>
      <c r="V166" s="95" t="str">
        <f>IF(Table4[[#This Row],[Segment]]="","",Table4[[#This Row],[Total Friction Loss (J/kg)]]*Table3[Density (kg/m3)])</f>
        <v/>
      </c>
      <c r="W166" s="95" t="str">
        <f>IF(Table4[[#This Row],[Segment]]="","",Table4[[#This Row],[Total Pressure Drop (Pa)]]/1000)</f>
        <v/>
      </c>
      <c r="Y166" s="82" t="str">
        <f>IF('Set Up'!D389="","",'Set Up'!D389)</f>
        <v/>
      </c>
      <c r="Z166" s="82" t="str">
        <f>IF('Set Up'!E389="","",'Set Up'!E389)</f>
        <v/>
      </c>
      <c r="AA166" s="82" t="str">
        <f>IF('Set Up'!F389="","",'Set Up'!F389)</f>
        <v/>
      </c>
      <c r="AB166" s="82" t="str">
        <f>IF('Set Up'!G389="","",'Set Up'!G389)</f>
        <v/>
      </c>
      <c r="AC166" s="82" t="str">
        <f t="array" ref="AC166">IF(Y166="","",INDEX(Data!$G$4:$G$51,MATCH(Table7[[#This Row],[Fitting]]&amp;Table7[[#This Row],[Fitting Subtype]],Data!$E$4:$E$51&amp;Data!$F$4:$F$51,0)))</f>
        <v/>
      </c>
      <c r="AD166" s="89" t="str">
        <f>IF(Table7[[#This Row],[Segment]]="","",Table7[[#This Row],[Quantity]]*Table7[[#This Row],[Kf]]*(((INDEX(Table4[Velocity (m/s)],MATCH(Table7[[#This Row],[Segment]],Table4[Segment],0)))^2)/2))</f>
        <v/>
      </c>
      <c r="AF166" s="82" t="str">
        <f>Table4[[#This Row],[Segment]]</f>
        <v/>
      </c>
      <c r="AG166" s="75"/>
      <c r="AH166" s="82" t="str">
        <f>IF(Table5[[#This Row],[Segment]]="","",AG166-Table4[[#This Row],[Total Pressure Drop (kPa)]])</f>
        <v/>
      </c>
    </row>
    <row r="167" spans="1:34" x14ac:dyDescent="0.25">
      <c r="A167" s="95" t="str">
        <f>IF('Set Up'!A164="","",'Set Up'!A164)</f>
        <v/>
      </c>
      <c r="B167" s="75" t="s">
        <v>81</v>
      </c>
      <c r="C167" s="85"/>
      <c r="D167" s="86" t="str">
        <f>IF(Table4[[#This Row],[Diameter (in)]]="","",(((CONVERT(Table4[[#This Row],[Diameter (in)]],"in","m"))/2)^2)*PI())</f>
        <v/>
      </c>
      <c r="E167" s="87" t="str">
        <f>IF(Table4[[#This Row],[Area (m2)]]="","",$D$4/Table4[[#This Row],[Area (m2)]])</f>
        <v/>
      </c>
      <c r="F167" s="85">
        <f t="shared" si="2"/>
        <v>4.6951999999999998</v>
      </c>
      <c r="G167" s="88" t="str">
        <f>IF(Table4[[#This Row],[Segment]]="","",(CONVERT(Table4[[#This Row],[Diameter (in)]],"in","m")*$B$4*Table4[[#This Row],[Velocity (m/s)]])/$C$4)</f>
        <v/>
      </c>
      <c r="H167" s="96" t="str">
        <f>IF(Table4[[#This Row],[Segment]]="","",IF(Table4[[#This Row],[Teynold''s Number]]&gt;4000,"TURBULENT","LAMINAR"))</f>
        <v/>
      </c>
      <c r="I167" s="86" t="str">
        <f>IF(Table4[[#This Row],[Segment]]="","",INDEX(Data!C164:C178,MATCH(Table4[Material],Data!B164:B178,0)))</f>
        <v/>
      </c>
      <c r="J167" s="89" t="str">
        <f>IF(Table4[[#This Row],[ε (m)]]="","",Table4[[#This Row],[ε (m)]]/(CONVERT(Table4[[#This Row],[Diameter (in)]],"in","m")))</f>
        <v/>
      </c>
      <c r="K167" s="96" t="str">
        <f>IF(Table4[[#This Row],[Regime]]="LAMINAR",16/Table4[[#This Row],[Teynold''s Number]],"-")</f>
        <v>-</v>
      </c>
      <c r="L167" s="86"/>
      <c r="M167" s="97" t="str">
        <f>IF(Table4[[#This Row],[Regime]]="TURBULENT",(((-4*LOG10(Table4[[#This Row],[ε/D]]/3.7+1.256/(Table4[[#This Row],[Teynold''s Number]]*SQRT(Table4[[#This Row],[f turbulent (guess)]]))))^-1)^2),"")</f>
        <v/>
      </c>
      <c r="N167" s="91" t="str">
        <f>IF(Table4[[#This Row],[f turbulent]]="","",Table4[[#This Row],[f turbulent (guess)]]-Table4[[#This Row],[f turbulent]])</f>
        <v/>
      </c>
      <c r="O167" s="87">
        <f>IF(Table4[[#This Row],[Segment]]="",0,IF(C168="",0,IF(C168&lt;=Table4[[#This Row],[Diameter (in)]],0,1-(D167/D168))))</f>
        <v>0</v>
      </c>
      <c r="P167" s="92" t="str">
        <f>IF(Table4[[#This Row],[Segment]]="","",IF(C167&gt;C168,"",IF(C168="",0.55,(0.55*(1-D168/D167)))))</f>
        <v/>
      </c>
      <c r="Q16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7" s="92" t="str">
        <f>IF(Table4[[#This Row],[Segment]]="","",IF(Table4[[#This Row],[Kexpansion]]="","0",((Table4[[#This Row],[Velocity (m/s)]]^2)/2)*Table4[[#This Row],[Kexpansion]]))</f>
        <v/>
      </c>
      <c r="S167" s="92" t="str">
        <f>IF(Table4[[#This Row],[Segment]]="","",IF(Table4[[#This Row],[Kcontraction]]="","0",((Table4[[#This Row],[Velocity (m/s)]]^2)/2)*Table4[[#This Row],[Kcontraction]]))</f>
        <v/>
      </c>
      <c r="T167" s="89" t="str">
        <f>IF(Table4[[#This Row],[Segment]]="","",SUMIF($Y$7:$Y$2000,Table4[[#This Row],[Segment]],$AD$7:$AD$2000))</f>
        <v/>
      </c>
      <c r="U167" s="95" t="str">
        <f>IF(Table4[[#This Row],[Segment]]="","",Table4[[#This Row],[Hfriction (J/kg)]]+Table4[[#This Row],[Hexpansions (J/kg)]]+Table4[[#This Row],[Hcontractions (J/kg)]]+Table4[[#This Row],[Hf (J/kg)]])</f>
        <v/>
      </c>
      <c r="V167" s="95" t="str">
        <f>IF(Table4[[#This Row],[Segment]]="","",Table4[[#This Row],[Total Friction Loss (J/kg)]]*Table3[Density (kg/m3)])</f>
        <v/>
      </c>
      <c r="W167" s="95" t="str">
        <f>IF(Table4[[#This Row],[Segment]]="","",Table4[[#This Row],[Total Pressure Drop (Pa)]]/1000)</f>
        <v/>
      </c>
      <c r="Y167" s="82" t="str">
        <f>IF('Set Up'!D390="","",'Set Up'!D390)</f>
        <v/>
      </c>
      <c r="Z167" s="82" t="str">
        <f>IF('Set Up'!E390="","",'Set Up'!E390)</f>
        <v/>
      </c>
      <c r="AA167" s="82" t="str">
        <f>IF('Set Up'!F390="","",'Set Up'!F390)</f>
        <v/>
      </c>
      <c r="AB167" s="82" t="str">
        <f>IF('Set Up'!G390="","",'Set Up'!G390)</f>
        <v/>
      </c>
      <c r="AC167" s="82" t="str">
        <f t="array" ref="AC167">IF(Y167="","",INDEX(Data!$G$4:$G$51,MATCH(Table7[[#This Row],[Fitting]]&amp;Table7[[#This Row],[Fitting Subtype]],Data!$E$4:$E$51&amp;Data!$F$4:$F$51,0)))</f>
        <v/>
      </c>
      <c r="AD167" s="89" t="str">
        <f>IF(Table7[[#This Row],[Segment]]="","",Table7[[#This Row],[Quantity]]*Table7[[#This Row],[Kf]]*(((INDEX(Table4[Velocity (m/s)],MATCH(Table7[[#This Row],[Segment]],Table4[Segment],0)))^2)/2))</f>
        <v/>
      </c>
      <c r="AF167" s="82" t="str">
        <f>Table4[[#This Row],[Segment]]</f>
        <v/>
      </c>
      <c r="AG167" s="75"/>
      <c r="AH167" s="82" t="str">
        <f>IF(Table5[[#This Row],[Segment]]="","",AG167-Table4[[#This Row],[Total Pressure Drop (kPa)]])</f>
        <v/>
      </c>
    </row>
    <row r="168" spans="1:34" x14ac:dyDescent="0.25">
      <c r="A168" s="95" t="str">
        <f>IF('Set Up'!A165="","",'Set Up'!A165)</f>
        <v/>
      </c>
      <c r="B168" s="75" t="s">
        <v>81</v>
      </c>
      <c r="C168" s="85"/>
      <c r="D168" s="86" t="str">
        <f>IF(Table4[[#This Row],[Diameter (in)]]="","",(((CONVERT(Table4[[#This Row],[Diameter (in)]],"in","m"))/2)^2)*PI())</f>
        <v/>
      </c>
      <c r="E168" s="87" t="str">
        <f>IF(Table4[[#This Row],[Area (m2)]]="","",$D$4/Table4[[#This Row],[Area (m2)]])</f>
        <v/>
      </c>
      <c r="F168" s="85">
        <f t="shared" si="2"/>
        <v>4.6951999999999998</v>
      </c>
      <c r="G168" s="88" t="str">
        <f>IF(Table4[[#This Row],[Segment]]="","",(CONVERT(Table4[[#This Row],[Diameter (in)]],"in","m")*$B$4*Table4[[#This Row],[Velocity (m/s)]])/$C$4)</f>
        <v/>
      </c>
      <c r="H168" s="96" t="str">
        <f>IF(Table4[[#This Row],[Segment]]="","",IF(Table4[[#This Row],[Teynold''s Number]]&gt;4000,"TURBULENT","LAMINAR"))</f>
        <v/>
      </c>
      <c r="I168" s="86" t="str">
        <f>IF(Table4[[#This Row],[Segment]]="","",INDEX(Data!C165:C179,MATCH(Table4[Material],Data!B165:B179,0)))</f>
        <v/>
      </c>
      <c r="J168" s="89" t="str">
        <f>IF(Table4[[#This Row],[ε (m)]]="","",Table4[[#This Row],[ε (m)]]/(CONVERT(Table4[[#This Row],[Diameter (in)]],"in","m")))</f>
        <v/>
      </c>
      <c r="K168" s="96" t="str">
        <f>IF(Table4[[#This Row],[Regime]]="LAMINAR",16/Table4[[#This Row],[Teynold''s Number]],"-")</f>
        <v>-</v>
      </c>
      <c r="L168" s="86"/>
      <c r="M168" s="97" t="str">
        <f>IF(Table4[[#This Row],[Regime]]="TURBULENT",(((-4*LOG10(Table4[[#This Row],[ε/D]]/3.7+1.256/(Table4[[#This Row],[Teynold''s Number]]*SQRT(Table4[[#This Row],[f turbulent (guess)]]))))^-1)^2),"")</f>
        <v/>
      </c>
      <c r="N168" s="91" t="str">
        <f>IF(Table4[[#This Row],[f turbulent]]="","",Table4[[#This Row],[f turbulent (guess)]]-Table4[[#This Row],[f turbulent]])</f>
        <v/>
      </c>
      <c r="O168" s="87">
        <f>IF(Table4[[#This Row],[Segment]]="",0,IF(C169="",0,IF(C169&lt;=Table4[[#This Row],[Diameter (in)]],0,1-(D168/D169))))</f>
        <v>0</v>
      </c>
      <c r="P168" s="92" t="str">
        <f>IF(Table4[[#This Row],[Segment]]="","",IF(C168&gt;C169,"",IF(C169="",0.55,(0.55*(1-D169/D168)))))</f>
        <v/>
      </c>
      <c r="Q16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8" s="92" t="str">
        <f>IF(Table4[[#This Row],[Segment]]="","",IF(Table4[[#This Row],[Kexpansion]]="","0",((Table4[[#This Row],[Velocity (m/s)]]^2)/2)*Table4[[#This Row],[Kexpansion]]))</f>
        <v/>
      </c>
      <c r="S168" s="92" t="str">
        <f>IF(Table4[[#This Row],[Segment]]="","",IF(Table4[[#This Row],[Kcontraction]]="","0",((Table4[[#This Row],[Velocity (m/s)]]^2)/2)*Table4[[#This Row],[Kcontraction]]))</f>
        <v/>
      </c>
      <c r="T168" s="89" t="str">
        <f>IF(Table4[[#This Row],[Segment]]="","",SUMIF($Y$7:$Y$2000,Table4[[#This Row],[Segment]],$AD$7:$AD$2000))</f>
        <v/>
      </c>
      <c r="U168" s="95" t="str">
        <f>IF(Table4[[#This Row],[Segment]]="","",Table4[[#This Row],[Hfriction (J/kg)]]+Table4[[#This Row],[Hexpansions (J/kg)]]+Table4[[#This Row],[Hcontractions (J/kg)]]+Table4[[#This Row],[Hf (J/kg)]])</f>
        <v/>
      </c>
      <c r="V168" s="95" t="str">
        <f>IF(Table4[[#This Row],[Segment]]="","",Table4[[#This Row],[Total Friction Loss (J/kg)]]*Table3[Density (kg/m3)])</f>
        <v/>
      </c>
      <c r="W168" s="95" t="str">
        <f>IF(Table4[[#This Row],[Segment]]="","",Table4[[#This Row],[Total Pressure Drop (Pa)]]/1000)</f>
        <v/>
      </c>
      <c r="Y168" s="82" t="str">
        <f>IF('Set Up'!D391="","",'Set Up'!D391)</f>
        <v/>
      </c>
      <c r="Z168" s="82" t="str">
        <f>IF('Set Up'!E391="","",'Set Up'!E391)</f>
        <v/>
      </c>
      <c r="AA168" s="82" t="str">
        <f>IF('Set Up'!F391="","",'Set Up'!F391)</f>
        <v/>
      </c>
      <c r="AB168" s="82" t="str">
        <f>IF('Set Up'!G391="","",'Set Up'!G391)</f>
        <v/>
      </c>
      <c r="AC168" s="82" t="str">
        <f t="array" ref="AC168">IF(Y168="","",INDEX(Data!$G$4:$G$51,MATCH(Table7[[#This Row],[Fitting]]&amp;Table7[[#This Row],[Fitting Subtype]],Data!$E$4:$E$51&amp;Data!$F$4:$F$51,0)))</f>
        <v/>
      </c>
      <c r="AD168" s="89" t="str">
        <f>IF(Table7[[#This Row],[Segment]]="","",Table7[[#This Row],[Quantity]]*Table7[[#This Row],[Kf]]*(((INDEX(Table4[Velocity (m/s)],MATCH(Table7[[#This Row],[Segment]],Table4[Segment],0)))^2)/2))</f>
        <v/>
      </c>
      <c r="AF168" s="82" t="str">
        <f>Table4[[#This Row],[Segment]]</f>
        <v/>
      </c>
      <c r="AG168" s="75"/>
      <c r="AH168" s="82" t="str">
        <f>IF(Table5[[#This Row],[Segment]]="","",AG168-Table4[[#This Row],[Total Pressure Drop (kPa)]])</f>
        <v/>
      </c>
    </row>
    <row r="169" spans="1:34" x14ac:dyDescent="0.25">
      <c r="A169" s="95" t="str">
        <f>IF('Set Up'!A166="","",'Set Up'!A166)</f>
        <v/>
      </c>
      <c r="B169" s="75" t="s">
        <v>81</v>
      </c>
      <c r="C169" s="85"/>
      <c r="D169" s="86" t="str">
        <f>IF(Table4[[#This Row],[Diameter (in)]]="","",(((CONVERT(Table4[[#This Row],[Diameter (in)]],"in","m"))/2)^2)*PI())</f>
        <v/>
      </c>
      <c r="E169" s="87" t="str">
        <f>IF(Table4[[#This Row],[Area (m2)]]="","",$D$4/Table4[[#This Row],[Area (m2)]])</f>
        <v/>
      </c>
      <c r="F169" s="85">
        <f t="shared" si="2"/>
        <v>4.6951999999999998</v>
      </c>
      <c r="G169" s="88" t="str">
        <f>IF(Table4[[#This Row],[Segment]]="","",(CONVERT(Table4[[#This Row],[Diameter (in)]],"in","m")*$B$4*Table4[[#This Row],[Velocity (m/s)]])/$C$4)</f>
        <v/>
      </c>
      <c r="H169" s="96" t="str">
        <f>IF(Table4[[#This Row],[Segment]]="","",IF(Table4[[#This Row],[Teynold''s Number]]&gt;4000,"TURBULENT","LAMINAR"))</f>
        <v/>
      </c>
      <c r="I169" s="86" t="str">
        <f>IF(Table4[[#This Row],[Segment]]="","",INDEX(Data!C166:C180,MATCH(Table4[Material],Data!B166:B180,0)))</f>
        <v/>
      </c>
      <c r="J169" s="89" t="str">
        <f>IF(Table4[[#This Row],[ε (m)]]="","",Table4[[#This Row],[ε (m)]]/(CONVERT(Table4[[#This Row],[Diameter (in)]],"in","m")))</f>
        <v/>
      </c>
      <c r="K169" s="96" t="str">
        <f>IF(Table4[[#This Row],[Regime]]="LAMINAR",16/Table4[[#This Row],[Teynold''s Number]],"-")</f>
        <v>-</v>
      </c>
      <c r="L169" s="86"/>
      <c r="M169" s="97" t="str">
        <f>IF(Table4[[#This Row],[Regime]]="TURBULENT",(((-4*LOG10(Table4[[#This Row],[ε/D]]/3.7+1.256/(Table4[[#This Row],[Teynold''s Number]]*SQRT(Table4[[#This Row],[f turbulent (guess)]]))))^-1)^2),"")</f>
        <v/>
      </c>
      <c r="N169" s="91" t="str">
        <f>IF(Table4[[#This Row],[f turbulent]]="","",Table4[[#This Row],[f turbulent (guess)]]-Table4[[#This Row],[f turbulent]])</f>
        <v/>
      </c>
      <c r="O169" s="87">
        <f>IF(Table4[[#This Row],[Segment]]="",0,IF(C170="",0,IF(C170&lt;=Table4[[#This Row],[Diameter (in)]],0,1-(D169/D170))))</f>
        <v>0</v>
      </c>
      <c r="P169" s="92" t="str">
        <f>IF(Table4[[#This Row],[Segment]]="","",IF(C169&gt;C170,"",IF(C170="",0.55,(0.55*(1-D170/D169)))))</f>
        <v/>
      </c>
      <c r="Q16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9" s="92" t="str">
        <f>IF(Table4[[#This Row],[Segment]]="","",IF(Table4[[#This Row],[Kexpansion]]="","0",((Table4[[#This Row],[Velocity (m/s)]]^2)/2)*Table4[[#This Row],[Kexpansion]]))</f>
        <v/>
      </c>
      <c r="S169" s="92" t="str">
        <f>IF(Table4[[#This Row],[Segment]]="","",IF(Table4[[#This Row],[Kcontraction]]="","0",((Table4[[#This Row],[Velocity (m/s)]]^2)/2)*Table4[[#This Row],[Kcontraction]]))</f>
        <v/>
      </c>
      <c r="T169" s="89" t="str">
        <f>IF(Table4[[#This Row],[Segment]]="","",SUMIF($Y$7:$Y$2000,Table4[[#This Row],[Segment]],$AD$7:$AD$2000))</f>
        <v/>
      </c>
      <c r="U169" s="95" t="str">
        <f>IF(Table4[[#This Row],[Segment]]="","",Table4[[#This Row],[Hfriction (J/kg)]]+Table4[[#This Row],[Hexpansions (J/kg)]]+Table4[[#This Row],[Hcontractions (J/kg)]]+Table4[[#This Row],[Hf (J/kg)]])</f>
        <v/>
      </c>
      <c r="V169" s="95" t="str">
        <f>IF(Table4[[#This Row],[Segment]]="","",Table4[[#This Row],[Total Friction Loss (J/kg)]]*Table3[Density (kg/m3)])</f>
        <v/>
      </c>
      <c r="W169" s="95" t="str">
        <f>IF(Table4[[#This Row],[Segment]]="","",Table4[[#This Row],[Total Pressure Drop (Pa)]]/1000)</f>
        <v/>
      </c>
      <c r="Y169" s="82" t="str">
        <f>IF('Set Up'!D392="","",'Set Up'!D392)</f>
        <v/>
      </c>
      <c r="Z169" s="82" t="str">
        <f>IF('Set Up'!E392="","",'Set Up'!E392)</f>
        <v/>
      </c>
      <c r="AA169" s="82" t="str">
        <f>IF('Set Up'!F392="","",'Set Up'!F392)</f>
        <v/>
      </c>
      <c r="AB169" s="82" t="str">
        <f>IF('Set Up'!G392="","",'Set Up'!G392)</f>
        <v/>
      </c>
      <c r="AC169" s="82" t="str">
        <f t="array" ref="AC169">IF(Y169="","",INDEX(Data!$G$4:$G$51,MATCH(Table7[[#This Row],[Fitting]]&amp;Table7[[#This Row],[Fitting Subtype]],Data!$E$4:$E$51&amp;Data!$F$4:$F$51,0)))</f>
        <v/>
      </c>
      <c r="AD169" s="89" t="str">
        <f>IF(Table7[[#This Row],[Segment]]="","",Table7[[#This Row],[Quantity]]*Table7[[#This Row],[Kf]]*(((INDEX(Table4[Velocity (m/s)],MATCH(Table7[[#This Row],[Segment]],Table4[Segment],0)))^2)/2))</f>
        <v/>
      </c>
      <c r="AF169" s="82" t="str">
        <f>Table4[[#This Row],[Segment]]</f>
        <v/>
      </c>
      <c r="AG169" s="75"/>
      <c r="AH169" s="82" t="str">
        <f>IF(Table5[[#This Row],[Segment]]="","",AG169-Table4[[#This Row],[Total Pressure Drop (kPa)]])</f>
        <v/>
      </c>
    </row>
    <row r="170" spans="1:34" x14ac:dyDescent="0.25">
      <c r="A170" s="95" t="str">
        <f>IF('Set Up'!A167="","",'Set Up'!A167)</f>
        <v/>
      </c>
      <c r="B170" s="75" t="s">
        <v>81</v>
      </c>
      <c r="C170" s="85"/>
      <c r="D170" s="86" t="str">
        <f>IF(Table4[[#This Row],[Diameter (in)]]="","",(((CONVERT(Table4[[#This Row],[Diameter (in)]],"in","m"))/2)^2)*PI())</f>
        <v/>
      </c>
      <c r="E170" s="87" t="str">
        <f>IF(Table4[[#This Row],[Area (m2)]]="","",$D$4/Table4[[#This Row],[Area (m2)]])</f>
        <v/>
      </c>
      <c r="F170" s="85">
        <f t="shared" si="2"/>
        <v>4.6951999999999998</v>
      </c>
      <c r="G170" s="88" t="str">
        <f>IF(Table4[[#This Row],[Segment]]="","",(CONVERT(Table4[[#This Row],[Diameter (in)]],"in","m")*$B$4*Table4[[#This Row],[Velocity (m/s)]])/$C$4)</f>
        <v/>
      </c>
      <c r="H170" s="96" t="str">
        <f>IF(Table4[[#This Row],[Segment]]="","",IF(Table4[[#This Row],[Teynold''s Number]]&gt;4000,"TURBULENT","LAMINAR"))</f>
        <v/>
      </c>
      <c r="I170" s="86" t="str">
        <f>IF(Table4[[#This Row],[Segment]]="","",INDEX(Data!C167:C181,MATCH(Table4[Material],Data!B167:B181,0)))</f>
        <v/>
      </c>
      <c r="J170" s="89" t="str">
        <f>IF(Table4[[#This Row],[ε (m)]]="","",Table4[[#This Row],[ε (m)]]/(CONVERT(Table4[[#This Row],[Diameter (in)]],"in","m")))</f>
        <v/>
      </c>
      <c r="K170" s="96" t="str">
        <f>IF(Table4[[#This Row],[Regime]]="LAMINAR",16/Table4[[#This Row],[Teynold''s Number]],"-")</f>
        <v>-</v>
      </c>
      <c r="L170" s="86"/>
      <c r="M170" s="97" t="str">
        <f>IF(Table4[[#This Row],[Regime]]="TURBULENT",(((-4*LOG10(Table4[[#This Row],[ε/D]]/3.7+1.256/(Table4[[#This Row],[Teynold''s Number]]*SQRT(Table4[[#This Row],[f turbulent (guess)]]))))^-1)^2),"")</f>
        <v/>
      </c>
      <c r="N170" s="91" t="str">
        <f>IF(Table4[[#This Row],[f turbulent]]="","",Table4[[#This Row],[f turbulent (guess)]]-Table4[[#This Row],[f turbulent]])</f>
        <v/>
      </c>
      <c r="O170" s="87">
        <f>IF(Table4[[#This Row],[Segment]]="",0,IF(C171="",0,IF(C171&lt;=Table4[[#This Row],[Diameter (in)]],0,1-(D170/D171))))</f>
        <v>0</v>
      </c>
      <c r="P170" s="92" t="str">
        <f>IF(Table4[[#This Row],[Segment]]="","",IF(C170&gt;C171,"",IF(C171="",0.55,(0.55*(1-D171/D170)))))</f>
        <v/>
      </c>
      <c r="Q17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0" s="92" t="str">
        <f>IF(Table4[[#This Row],[Segment]]="","",IF(Table4[[#This Row],[Kexpansion]]="","0",((Table4[[#This Row],[Velocity (m/s)]]^2)/2)*Table4[[#This Row],[Kexpansion]]))</f>
        <v/>
      </c>
      <c r="S170" s="92" t="str">
        <f>IF(Table4[[#This Row],[Segment]]="","",IF(Table4[[#This Row],[Kcontraction]]="","0",((Table4[[#This Row],[Velocity (m/s)]]^2)/2)*Table4[[#This Row],[Kcontraction]]))</f>
        <v/>
      </c>
      <c r="T170" s="89" t="str">
        <f>IF(Table4[[#This Row],[Segment]]="","",SUMIF($Y$7:$Y$2000,Table4[[#This Row],[Segment]],$AD$7:$AD$2000))</f>
        <v/>
      </c>
      <c r="U170" s="95" t="str">
        <f>IF(Table4[[#This Row],[Segment]]="","",Table4[[#This Row],[Hfriction (J/kg)]]+Table4[[#This Row],[Hexpansions (J/kg)]]+Table4[[#This Row],[Hcontractions (J/kg)]]+Table4[[#This Row],[Hf (J/kg)]])</f>
        <v/>
      </c>
      <c r="V170" s="95" t="str">
        <f>IF(Table4[[#This Row],[Segment]]="","",Table4[[#This Row],[Total Friction Loss (J/kg)]]*Table3[Density (kg/m3)])</f>
        <v/>
      </c>
      <c r="W170" s="95" t="str">
        <f>IF(Table4[[#This Row],[Segment]]="","",Table4[[#This Row],[Total Pressure Drop (Pa)]]/1000)</f>
        <v/>
      </c>
      <c r="Y170" s="82" t="str">
        <f>IF('Set Up'!D393="","",'Set Up'!D393)</f>
        <v/>
      </c>
      <c r="Z170" s="82" t="str">
        <f>IF('Set Up'!E393="","",'Set Up'!E393)</f>
        <v/>
      </c>
      <c r="AA170" s="82" t="str">
        <f>IF('Set Up'!F393="","",'Set Up'!F393)</f>
        <v/>
      </c>
      <c r="AB170" s="82" t="str">
        <f>IF('Set Up'!G393="","",'Set Up'!G393)</f>
        <v/>
      </c>
      <c r="AC170" s="82" t="str">
        <f t="array" ref="AC170">IF(Y170="","",INDEX(Data!$G$4:$G$51,MATCH(Table7[[#This Row],[Fitting]]&amp;Table7[[#This Row],[Fitting Subtype]],Data!$E$4:$E$51&amp;Data!$F$4:$F$51,0)))</f>
        <v/>
      </c>
      <c r="AD170" s="89" t="str">
        <f>IF(Table7[[#This Row],[Segment]]="","",Table7[[#This Row],[Quantity]]*Table7[[#This Row],[Kf]]*(((INDEX(Table4[Velocity (m/s)],MATCH(Table7[[#This Row],[Segment]],Table4[Segment],0)))^2)/2))</f>
        <v/>
      </c>
      <c r="AF170" s="82" t="str">
        <f>Table4[[#This Row],[Segment]]</f>
        <v/>
      </c>
      <c r="AG170" s="75"/>
      <c r="AH170" s="82" t="str">
        <f>IF(Table5[[#This Row],[Segment]]="","",AG170-Table4[[#This Row],[Total Pressure Drop (kPa)]])</f>
        <v/>
      </c>
    </row>
    <row r="171" spans="1:34" x14ac:dyDescent="0.25">
      <c r="A171" s="95" t="str">
        <f>IF('Set Up'!A168="","",'Set Up'!A168)</f>
        <v/>
      </c>
      <c r="B171" s="75" t="s">
        <v>81</v>
      </c>
      <c r="C171" s="85"/>
      <c r="D171" s="86" t="str">
        <f>IF(Table4[[#This Row],[Diameter (in)]]="","",(((CONVERT(Table4[[#This Row],[Diameter (in)]],"in","m"))/2)^2)*PI())</f>
        <v/>
      </c>
      <c r="E171" s="87" t="str">
        <f>IF(Table4[[#This Row],[Area (m2)]]="","",$D$4/Table4[[#This Row],[Area (m2)]])</f>
        <v/>
      </c>
      <c r="F171" s="85">
        <f t="shared" si="2"/>
        <v>4.6951999999999998</v>
      </c>
      <c r="G171" s="88" t="str">
        <f>IF(Table4[[#This Row],[Segment]]="","",(CONVERT(Table4[[#This Row],[Diameter (in)]],"in","m")*$B$4*Table4[[#This Row],[Velocity (m/s)]])/$C$4)</f>
        <v/>
      </c>
      <c r="H171" s="96" t="str">
        <f>IF(Table4[[#This Row],[Segment]]="","",IF(Table4[[#This Row],[Teynold''s Number]]&gt;4000,"TURBULENT","LAMINAR"))</f>
        <v/>
      </c>
      <c r="I171" s="86" t="str">
        <f>IF(Table4[[#This Row],[Segment]]="","",INDEX(Data!C168:C182,MATCH(Table4[Material],Data!B168:B182,0)))</f>
        <v/>
      </c>
      <c r="J171" s="89" t="str">
        <f>IF(Table4[[#This Row],[ε (m)]]="","",Table4[[#This Row],[ε (m)]]/(CONVERT(Table4[[#This Row],[Diameter (in)]],"in","m")))</f>
        <v/>
      </c>
      <c r="K171" s="96" t="str">
        <f>IF(Table4[[#This Row],[Regime]]="LAMINAR",16/Table4[[#This Row],[Teynold''s Number]],"-")</f>
        <v>-</v>
      </c>
      <c r="L171" s="86"/>
      <c r="M171" s="97" t="str">
        <f>IF(Table4[[#This Row],[Regime]]="TURBULENT",(((-4*LOG10(Table4[[#This Row],[ε/D]]/3.7+1.256/(Table4[[#This Row],[Teynold''s Number]]*SQRT(Table4[[#This Row],[f turbulent (guess)]]))))^-1)^2),"")</f>
        <v/>
      </c>
      <c r="N171" s="91" t="str">
        <f>IF(Table4[[#This Row],[f turbulent]]="","",Table4[[#This Row],[f turbulent (guess)]]-Table4[[#This Row],[f turbulent]])</f>
        <v/>
      </c>
      <c r="O171" s="87">
        <f>IF(Table4[[#This Row],[Segment]]="",0,IF(C172="",0,IF(C172&lt;=Table4[[#This Row],[Diameter (in)]],0,1-(D171/D172))))</f>
        <v>0</v>
      </c>
      <c r="P171" s="92" t="str">
        <f>IF(Table4[[#This Row],[Segment]]="","",IF(C171&gt;C172,"",IF(C172="",0.55,(0.55*(1-D172/D171)))))</f>
        <v/>
      </c>
      <c r="Q17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1" s="92" t="str">
        <f>IF(Table4[[#This Row],[Segment]]="","",IF(Table4[[#This Row],[Kexpansion]]="","0",((Table4[[#This Row],[Velocity (m/s)]]^2)/2)*Table4[[#This Row],[Kexpansion]]))</f>
        <v/>
      </c>
      <c r="S171" s="92" t="str">
        <f>IF(Table4[[#This Row],[Segment]]="","",IF(Table4[[#This Row],[Kcontraction]]="","0",((Table4[[#This Row],[Velocity (m/s)]]^2)/2)*Table4[[#This Row],[Kcontraction]]))</f>
        <v/>
      </c>
      <c r="T171" s="89" t="str">
        <f>IF(Table4[[#This Row],[Segment]]="","",SUMIF($Y$7:$Y$2000,Table4[[#This Row],[Segment]],$AD$7:$AD$2000))</f>
        <v/>
      </c>
      <c r="U171" s="95" t="str">
        <f>IF(Table4[[#This Row],[Segment]]="","",Table4[[#This Row],[Hfriction (J/kg)]]+Table4[[#This Row],[Hexpansions (J/kg)]]+Table4[[#This Row],[Hcontractions (J/kg)]]+Table4[[#This Row],[Hf (J/kg)]])</f>
        <v/>
      </c>
      <c r="V171" s="95" t="str">
        <f>IF(Table4[[#This Row],[Segment]]="","",Table4[[#This Row],[Total Friction Loss (J/kg)]]*Table3[Density (kg/m3)])</f>
        <v/>
      </c>
      <c r="W171" s="95" t="str">
        <f>IF(Table4[[#This Row],[Segment]]="","",Table4[[#This Row],[Total Pressure Drop (Pa)]]/1000)</f>
        <v/>
      </c>
      <c r="Y171" s="82" t="str">
        <f>IF('Set Up'!D394="","",'Set Up'!D394)</f>
        <v/>
      </c>
      <c r="Z171" s="82" t="str">
        <f>IF('Set Up'!E394="","",'Set Up'!E394)</f>
        <v/>
      </c>
      <c r="AA171" s="82" t="str">
        <f>IF('Set Up'!F394="","",'Set Up'!F394)</f>
        <v/>
      </c>
      <c r="AB171" s="82" t="str">
        <f>IF('Set Up'!G394="","",'Set Up'!G394)</f>
        <v/>
      </c>
      <c r="AC171" s="82" t="str">
        <f t="array" ref="AC171">IF(Y171="","",INDEX(Data!$G$4:$G$51,MATCH(Table7[[#This Row],[Fitting]]&amp;Table7[[#This Row],[Fitting Subtype]],Data!$E$4:$E$51&amp;Data!$F$4:$F$51,0)))</f>
        <v/>
      </c>
      <c r="AD171" s="89" t="str">
        <f>IF(Table7[[#This Row],[Segment]]="","",Table7[[#This Row],[Quantity]]*Table7[[#This Row],[Kf]]*(((INDEX(Table4[Velocity (m/s)],MATCH(Table7[[#This Row],[Segment]],Table4[Segment],0)))^2)/2))</f>
        <v/>
      </c>
      <c r="AF171" s="82" t="str">
        <f>Table4[[#This Row],[Segment]]</f>
        <v/>
      </c>
      <c r="AG171" s="75"/>
      <c r="AH171" s="82" t="str">
        <f>IF(Table5[[#This Row],[Segment]]="","",AG171-Table4[[#This Row],[Total Pressure Drop (kPa)]])</f>
        <v/>
      </c>
    </row>
    <row r="172" spans="1:34" x14ac:dyDescent="0.25">
      <c r="A172" s="95" t="str">
        <f>IF('Set Up'!A169="","",'Set Up'!A169)</f>
        <v/>
      </c>
      <c r="B172" s="75" t="s">
        <v>81</v>
      </c>
      <c r="C172" s="85"/>
      <c r="D172" s="86" t="str">
        <f>IF(Table4[[#This Row],[Diameter (in)]]="","",(((CONVERT(Table4[[#This Row],[Diameter (in)]],"in","m"))/2)^2)*PI())</f>
        <v/>
      </c>
      <c r="E172" s="87" t="str">
        <f>IF(Table4[[#This Row],[Area (m2)]]="","",$D$4/Table4[[#This Row],[Area (m2)]])</f>
        <v/>
      </c>
      <c r="F172" s="85">
        <f t="shared" si="2"/>
        <v>4.6951999999999998</v>
      </c>
      <c r="G172" s="88" t="str">
        <f>IF(Table4[[#This Row],[Segment]]="","",(CONVERT(Table4[[#This Row],[Diameter (in)]],"in","m")*$B$4*Table4[[#This Row],[Velocity (m/s)]])/$C$4)</f>
        <v/>
      </c>
      <c r="H172" s="96" t="str">
        <f>IF(Table4[[#This Row],[Segment]]="","",IF(Table4[[#This Row],[Teynold''s Number]]&gt;4000,"TURBULENT","LAMINAR"))</f>
        <v/>
      </c>
      <c r="I172" s="86" t="str">
        <f>IF(Table4[[#This Row],[Segment]]="","",INDEX(Data!C169:C183,MATCH(Table4[Material],Data!B169:B183,0)))</f>
        <v/>
      </c>
      <c r="J172" s="89" t="str">
        <f>IF(Table4[[#This Row],[ε (m)]]="","",Table4[[#This Row],[ε (m)]]/(CONVERT(Table4[[#This Row],[Diameter (in)]],"in","m")))</f>
        <v/>
      </c>
      <c r="K172" s="96" t="str">
        <f>IF(Table4[[#This Row],[Regime]]="LAMINAR",16/Table4[[#This Row],[Teynold''s Number]],"-")</f>
        <v>-</v>
      </c>
      <c r="L172" s="86"/>
      <c r="M172" s="97" t="str">
        <f>IF(Table4[[#This Row],[Regime]]="TURBULENT",(((-4*LOG10(Table4[[#This Row],[ε/D]]/3.7+1.256/(Table4[[#This Row],[Teynold''s Number]]*SQRT(Table4[[#This Row],[f turbulent (guess)]]))))^-1)^2),"")</f>
        <v/>
      </c>
      <c r="N172" s="91" t="str">
        <f>IF(Table4[[#This Row],[f turbulent]]="","",Table4[[#This Row],[f turbulent (guess)]]-Table4[[#This Row],[f turbulent]])</f>
        <v/>
      </c>
      <c r="O172" s="87">
        <f>IF(Table4[[#This Row],[Segment]]="",0,IF(C173="",0,IF(C173&lt;=Table4[[#This Row],[Diameter (in)]],0,1-(D172/D173))))</f>
        <v>0</v>
      </c>
      <c r="P172" s="92" t="str">
        <f>IF(Table4[[#This Row],[Segment]]="","",IF(C172&gt;C173,"",IF(C173="",0.55,(0.55*(1-D173/D172)))))</f>
        <v/>
      </c>
      <c r="Q17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2" s="92" t="str">
        <f>IF(Table4[[#This Row],[Segment]]="","",IF(Table4[[#This Row],[Kexpansion]]="","0",((Table4[[#This Row],[Velocity (m/s)]]^2)/2)*Table4[[#This Row],[Kexpansion]]))</f>
        <v/>
      </c>
      <c r="S172" s="92" t="str">
        <f>IF(Table4[[#This Row],[Segment]]="","",IF(Table4[[#This Row],[Kcontraction]]="","0",((Table4[[#This Row],[Velocity (m/s)]]^2)/2)*Table4[[#This Row],[Kcontraction]]))</f>
        <v/>
      </c>
      <c r="T172" s="89" t="str">
        <f>IF(Table4[[#This Row],[Segment]]="","",SUMIF($Y$7:$Y$2000,Table4[[#This Row],[Segment]],$AD$7:$AD$2000))</f>
        <v/>
      </c>
      <c r="U172" s="95" t="str">
        <f>IF(Table4[[#This Row],[Segment]]="","",Table4[[#This Row],[Hfriction (J/kg)]]+Table4[[#This Row],[Hexpansions (J/kg)]]+Table4[[#This Row],[Hcontractions (J/kg)]]+Table4[[#This Row],[Hf (J/kg)]])</f>
        <v/>
      </c>
      <c r="V172" s="95" t="str">
        <f>IF(Table4[[#This Row],[Segment]]="","",Table4[[#This Row],[Total Friction Loss (J/kg)]]*Table3[Density (kg/m3)])</f>
        <v/>
      </c>
      <c r="W172" s="95" t="str">
        <f>IF(Table4[[#This Row],[Segment]]="","",Table4[[#This Row],[Total Pressure Drop (Pa)]]/1000)</f>
        <v/>
      </c>
      <c r="Y172" s="82" t="str">
        <f>IF('Set Up'!D395="","",'Set Up'!D395)</f>
        <v/>
      </c>
      <c r="Z172" s="82" t="str">
        <f>IF('Set Up'!E395="","",'Set Up'!E395)</f>
        <v/>
      </c>
      <c r="AA172" s="82" t="str">
        <f>IF('Set Up'!F395="","",'Set Up'!F395)</f>
        <v/>
      </c>
      <c r="AB172" s="82" t="str">
        <f>IF('Set Up'!G395="","",'Set Up'!G395)</f>
        <v/>
      </c>
      <c r="AC172" s="82" t="str">
        <f t="array" ref="AC172">IF(Y172="","",INDEX(Data!$G$4:$G$51,MATCH(Table7[[#This Row],[Fitting]]&amp;Table7[[#This Row],[Fitting Subtype]],Data!$E$4:$E$51&amp;Data!$F$4:$F$51,0)))</f>
        <v/>
      </c>
      <c r="AD172" s="89" t="str">
        <f>IF(Table7[[#This Row],[Segment]]="","",Table7[[#This Row],[Quantity]]*Table7[[#This Row],[Kf]]*(((INDEX(Table4[Velocity (m/s)],MATCH(Table7[[#This Row],[Segment]],Table4[Segment],0)))^2)/2))</f>
        <v/>
      </c>
      <c r="AF172" s="82" t="str">
        <f>Table4[[#This Row],[Segment]]</f>
        <v/>
      </c>
      <c r="AG172" s="75"/>
      <c r="AH172" s="82" t="str">
        <f>IF(Table5[[#This Row],[Segment]]="","",AG172-Table4[[#This Row],[Total Pressure Drop (kPa)]])</f>
        <v/>
      </c>
    </row>
    <row r="173" spans="1:34" x14ac:dyDescent="0.25">
      <c r="A173" s="95" t="str">
        <f>IF('Set Up'!A170="","",'Set Up'!A170)</f>
        <v/>
      </c>
      <c r="B173" s="75" t="s">
        <v>81</v>
      </c>
      <c r="C173" s="85"/>
      <c r="D173" s="86" t="str">
        <f>IF(Table4[[#This Row],[Diameter (in)]]="","",(((CONVERT(Table4[[#This Row],[Diameter (in)]],"in","m"))/2)^2)*PI())</f>
        <v/>
      </c>
      <c r="E173" s="87" t="str">
        <f>IF(Table4[[#This Row],[Area (m2)]]="","",$D$4/Table4[[#This Row],[Area (m2)]])</f>
        <v/>
      </c>
      <c r="F173" s="85">
        <f t="shared" si="2"/>
        <v>4.6951999999999998</v>
      </c>
      <c r="G173" s="88" t="str">
        <f>IF(Table4[[#This Row],[Segment]]="","",(CONVERT(Table4[[#This Row],[Diameter (in)]],"in","m")*$B$4*Table4[[#This Row],[Velocity (m/s)]])/$C$4)</f>
        <v/>
      </c>
      <c r="H173" s="96" t="str">
        <f>IF(Table4[[#This Row],[Segment]]="","",IF(Table4[[#This Row],[Teynold''s Number]]&gt;4000,"TURBULENT","LAMINAR"))</f>
        <v/>
      </c>
      <c r="I173" s="86" t="str">
        <f>IF(Table4[[#This Row],[Segment]]="","",INDEX(Data!C170:C184,MATCH(Table4[Material],Data!B170:B184,0)))</f>
        <v/>
      </c>
      <c r="J173" s="89" t="str">
        <f>IF(Table4[[#This Row],[ε (m)]]="","",Table4[[#This Row],[ε (m)]]/(CONVERT(Table4[[#This Row],[Diameter (in)]],"in","m")))</f>
        <v/>
      </c>
      <c r="K173" s="96" t="str">
        <f>IF(Table4[[#This Row],[Regime]]="LAMINAR",16/Table4[[#This Row],[Teynold''s Number]],"-")</f>
        <v>-</v>
      </c>
      <c r="L173" s="86"/>
      <c r="M173" s="97" t="str">
        <f>IF(Table4[[#This Row],[Regime]]="TURBULENT",(((-4*LOG10(Table4[[#This Row],[ε/D]]/3.7+1.256/(Table4[[#This Row],[Teynold''s Number]]*SQRT(Table4[[#This Row],[f turbulent (guess)]]))))^-1)^2),"")</f>
        <v/>
      </c>
      <c r="N173" s="91" t="str">
        <f>IF(Table4[[#This Row],[f turbulent]]="","",Table4[[#This Row],[f turbulent (guess)]]-Table4[[#This Row],[f turbulent]])</f>
        <v/>
      </c>
      <c r="O173" s="87">
        <f>IF(Table4[[#This Row],[Segment]]="",0,IF(C174="",0,IF(C174&lt;=Table4[[#This Row],[Diameter (in)]],0,1-(D173/D174))))</f>
        <v>0</v>
      </c>
      <c r="P173" s="92" t="str">
        <f>IF(Table4[[#This Row],[Segment]]="","",IF(C173&gt;C174,"",IF(C174="",0.55,(0.55*(1-D174/D173)))))</f>
        <v/>
      </c>
      <c r="Q17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3" s="92" t="str">
        <f>IF(Table4[[#This Row],[Segment]]="","",IF(Table4[[#This Row],[Kexpansion]]="","0",((Table4[[#This Row],[Velocity (m/s)]]^2)/2)*Table4[[#This Row],[Kexpansion]]))</f>
        <v/>
      </c>
      <c r="S173" s="92" t="str">
        <f>IF(Table4[[#This Row],[Segment]]="","",IF(Table4[[#This Row],[Kcontraction]]="","0",((Table4[[#This Row],[Velocity (m/s)]]^2)/2)*Table4[[#This Row],[Kcontraction]]))</f>
        <v/>
      </c>
      <c r="T173" s="89" t="str">
        <f>IF(Table4[[#This Row],[Segment]]="","",SUMIF($Y$7:$Y$2000,Table4[[#This Row],[Segment]],$AD$7:$AD$2000))</f>
        <v/>
      </c>
      <c r="U173" s="95" t="str">
        <f>IF(Table4[[#This Row],[Segment]]="","",Table4[[#This Row],[Hfriction (J/kg)]]+Table4[[#This Row],[Hexpansions (J/kg)]]+Table4[[#This Row],[Hcontractions (J/kg)]]+Table4[[#This Row],[Hf (J/kg)]])</f>
        <v/>
      </c>
      <c r="V173" s="95" t="str">
        <f>IF(Table4[[#This Row],[Segment]]="","",Table4[[#This Row],[Total Friction Loss (J/kg)]]*Table3[Density (kg/m3)])</f>
        <v/>
      </c>
      <c r="W173" s="95" t="str">
        <f>IF(Table4[[#This Row],[Segment]]="","",Table4[[#This Row],[Total Pressure Drop (Pa)]]/1000)</f>
        <v/>
      </c>
      <c r="Y173" s="82" t="str">
        <f>IF('Set Up'!D396="","",'Set Up'!D396)</f>
        <v/>
      </c>
      <c r="Z173" s="82" t="str">
        <f>IF('Set Up'!E396="","",'Set Up'!E396)</f>
        <v/>
      </c>
      <c r="AA173" s="82" t="str">
        <f>IF('Set Up'!F396="","",'Set Up'!F396)</f>
        <v/>
      </c>
      <c r="AB173" s="82" t="str">
        <f>IF('Set Up'!G396="","",'Set Up'!G396)</f>
        <v/>
      </c>
      <c r="AC173" s="82" t="str">
        <f t="array" ref="AC173">IF(Y173="","",INDEX(Data!$G$4:$G$51,MATCH(Table7[[#This Row],[Fitting]]&amp;Table7[[#This Row],[Fitting Subtype]],Data!$E$4:$E$51&amp;Data!$F$4:$F$51,0)))</f>
        <v/>
      </c>
      <c r="AD173" s="89" t="str">
        <f>IF(Table7[[#This Row],[Segment]]="","",Table7[[#This Row],[Quantity]]*Table7[[#This Row],[Kf]]*(((INDEX(Table4[Velocity (m/s)],MATCH(Table7[[#This Row],[Segment]],Table4[Segment],0)))^2)/2))</f>
        <v/>
      </c>
      <c r="AF173" s="82" t="str">
        <f>Table4[[#This Row],[Segment]]</f>
        <v/>
      </c>
      <c r="AG173" s="75"/>
      <c r="AH173" s="82" t="str">
        <f>IF(Table5[[#This Row],[Segment]]="","",AG173-Table4[[#This Row],[Total Pressure Drop (kPa)]])</f>
        <v/>
      </c>
    </row>
    <row r="174" spans="1:34" x14ac:dyDescent="0.25">
      <c r="A174" s="95" t="str">
        <f>IF('Set Up'!A171="","",'Set Up'!A171)</f>
        <v/>
      </c>
      <c r="B174" s="75" t="s">
        <v>81</v>
      </c>
      <c r="C174" s="85"/>
      <c r="D174" s="86" t="str">
        <f>IF(Table4[[#This Row],[Diameter (in)]]="","",(((CONVERT(Table4[[#This Row],[Diameter (in)]],"in","m"))/2)^2)*PI())</f>
        <v/>
      </c>
      <c r="E174" s="87" t="str">
        <f>IF(Table4[[#This Row],[Area (m2)]]="","",$D$4/Table4[[#This Row],[Area (m2)]])</f>
        <v/>
      </c>
      <c r="F174" s="85">
        <f t="shared" si="2"/>
        <v>4.6951999999999998</v>
      </c>
      <c r="G174" s="88" t="str">
        <f>IF(Table4[[#This Row],[Segment]]="","",(CONVERT(Table4[[#This Row],[Diameter (in)]],"in","m")*$B$4*Table4[[#This Row],[Velocity (m/s)]])/$C$4)</f>
        <v/>
      </c>
      <c r="H174" s="96" t="str">
        <f>IF(Table4[[#This Row],[Segment]]="","",IF(Table4[[#This Row],[Teynold''s Number]]&gt;4000,"TURBULENT","LAMINAR"))</f>
        <v/>
      </c>
      <c r="I174" s="86" t="str">
        <f>IF(Table4[[#This Row],[Segment]]="","",INDEX(Data!C171:C185,MATCH(Table4[Material],Data!B171:B185,0)))</f>
        <v/>
      </c>
      <c r="J174" s="89" t="str">
        <f>IF(Table4[[#This Row],[ε (m)]]="","",Table4[[#This Row],[ε (m)]]/(CONVERT(Table4[[#This Row],[Diameter (in)]],"in","m")))</f>
        <v/>
      </c>
      <c r="K174" s="96" t="str">
        <f>IF(Table4[[#This Row],[Regime]]="LAMINAR",16/Table4[[#This Row],[Teynold''s Number]],"-")</f>
        <v>-</v>
      </c>
      <c r="L174" s="86"/>
      <c r="M174" s="97" t="str">
        <f>IF(Table4[[#This Row],[Regime]]="TURBULENT",(((-4*LOG10(Table4[[#This Row],[ε/D]]/3.7+1.256/(Table4[[#This Row],[Teynold''s Number]]*SQRT(Table4[[#This Row],[f turbulent (guess)]]))))^-1)^2),"")</f>
        <v/>
      </c>
      <c r="N174" s="91" t="str">
        <f>IF(Table4[[#This Row],[f turbulent]]="","",Table4[[#This Row],[f turbulent (guess)]]-Table4[[#This Row],[f turbulent]])</f>
        <v/>
      </c>
      <c r="O174" s="87">
        <f>IF(Table4[[#This Row],[Segment]]="",0,IF(C175="",0,IF(C175&lt;=Table4[[#This Row],[Diameter (in)]],0,1-(D174/D175))))</f>
        <v>0</v>
      </c>
      <c r="P174" s="92" t="str">
        <f>IF(Table4[[#This Row],[Segment]]="","",IF(C174&gt;C175,"",IF(C175="",0.55,(0.55*(1-D175/D174)))))</f>
        <v/>
      </c>
      <c r="Q17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4" s="92" t="str">
        <f>IF(Table4[[#This Row],[Segment]]="","",IF(Table4[[#This Row],[Kexpansion]]="","0",((Table4[[#This Row],[Velocity (m/s)]]^2)/2)*Table4[[#This Row],[Kexpansion]]))</f>
        <v/>
      </c>
      <c r="S174" s="92" t="str">
        <f>IF(Table4[[#This Row],[Segment]]="","",IF(Table4[[#This Row],[Kcontraction]]="","0",((Table4[[#This Row],[Velocity (m/s)]]^2)/2)*Table4[[#This Row],[Kcontraction]]))</f>
        <v/>
      </c>
      <c r="T174" s="89" t="str">
        <f>IF(Table4[[#This Row],[Segment]]="","",SUMIF($Y$7:$Y$2000,Table4[[#This Row],[Segment]],$AD$7:$AD$2000))</f>
        <v/>
      </c>
      <c r="U174" s="95" t="str">
        <f>IF(Table4[[#This Row],[Segment]]="","",Table4[[#This Row],[Hfriction (J/kg)]]+Table4[[#This Row],[Hexpansions (J/kg)]]+Table4[[#This Row],[Hcontractions (J/kg)]]+Table4[[#This Row],[Hf (J/kg)]])</f>
        <v/>
      </c>
      <c r="V174" s="95" t="str">
        <f>IF(Table4[[#This Row],[Segment]]="","",Table4[[#This Row],[Total Friction Loss (J/kg)]]*Table3[Density (kg/m3)])</f>
        <v/>
      </c>
      <c r="W174" s="95" t="str">
        <f>IF(Table4[[#This Row],[Segment]]="","",Table4[[#This Row],[Total Pressure Drop (Pa)]]/1000)</f>
        <v/>
      </c>
      <c r="Y174" s="82" t="str">
        <f>IF('Set Up'!D397="","",'Set Up'!D397)</f>
        <v/>
      </c>
      <c r="Z174" s="82" t="str">
        <f>IF('Set Up'!E397="","",'Set Up'!E397)</f>
        <v/>
      </c>
      <c r="AA174" s="82" t="str">
        <f>IF('Set Up'!F397="","",'Set Up'!F397)</f>
        <v/>
      </c>
      <c r="AB174" s="82" t="str">
        <f>IF('Set Up'!G397="","",'Set Up'!G397)</f>
        <v/>
      </c>
      <c r="AC174" s="82" t="str">
        <f t="array" ref="AC174">IF(Y174="","",INDEX(Data!$G$4:$G$51,MATCH(Table7[[#This Row],[Fitting]]&amp;Table7[[#This Row],[Fitting Subtype]],Data!$E$4:$E$51&amp;Data!$F$4:$F$51,0)))</f>
        <v/>
      </c>
      <c r="AD174" s="89" t="str">
        <f>IF(Table7[[#This Row],[Segment]]="","",Table7[[#This Row],[Quantity]]*Table7[[#This Row],[Kf]]*(((INDEX(Table4[Velocity (m/s)],MATCH(Table7[[#This Row],[Segment]],Table4[Segment],0)))^2)/2))</f>
        <v/>
      </c>
      <c r="AF174" s="82" t="str">
        <f>Table4[[#This Row],[Segment]]</f>
        <v/>
      </c>
      <c r="AG174" s="75"/>
      <c r="AH174" s="82" t="str">
        <f>IF(Table5[[#This Row],[Segment]]="","",AG174-Table4[[#This Row],[Total Pressure Drop (kPa)]])</f>
        <v/>
      </c>
    </row>
    <row r="175" spans="1:34" x14ac:dyDescent="0.25">
      <c r="A175" s="95" t="str">
        <f>IF('Set Up'!A172="","",'Set Up'!A172)</f>
        <v/>
      </c>
      <c r="B175" s="75" t="s">
        <v>81</v>
      </c>
      <c r="C175" s="85"/>
      <c r="D175" s="86" t="str">
        <f>IF(Table4[[#This Row],[Diameter (in)]]="","",(((CONVERT(Table4[[#This Row],[Diameter (in)]],"in","m"))/2)^2)*PI())</f>
        <v/>
      </c>
      <c r="E175" s="87" t="str">
        <f>IF(Table4[[#This Row],[Area (m2)]]="","",$D$4/Table4[[#This Row],[Area (m2)]])</f>
        <v/>
      </c>
      <c r="F175" s="85">
        <f t="shared" si="2"/>
        <v>4.6951999999999998</v>
      </c>
      <c r="G175" s="88" t="str">
        <f>IF(Table4[[#This Row],[Segment]]="","",(CONVERT(Table4[[#This Row],[Diameter (in)]],"in","m")*$B$4*Table4[[#This Row],[Velocity (m/s)]])/$C$4)</f>
        <v/>
      </c>
      <c r="H175" s="96" t="str">
        <f>IF(Table4[[#This Row],[Segment]]="","",IF(Table4[[#This Row],[Teynold''s Number]]&gt;4000,"TURBULENT","LAMINAR"))</f>
        <v/>
      </c>
      <c r="I175" s="86" t="str">
        <f>IF(Table4[[#This Row],[Segment]]="","",INDEX(Data!C172:C186,MATCH(Table4[Material],Data!B172:B186,0)))</f>
        <v/>
      </c>
      <c r="J175" s="89" t="str">
        <f>IF(Table4[[#This Row],[ε (m)]]="","",Table4[[#This Row],[ε (m)]]/(CONVERT(Table4[[#This Row],[Diameter (in)]],"in","m")))</f>
        <v/>
      </c>
      <c r="K175" s="96" t="str">
        <f>IF(Table4[[#This Row],[Regime]]="LAMINAR",16/Table4[[#This Row],[Teynold''s Number]],"-")</f>
        <v>-</v>
      </c>
      <c r="L175" s="86"/>
      <c r="M175" s="97" t="str">
        <f>IF(Table4[[#This Row],[Regime]]="TURBULENT",(((-4*LOG10(Table4[[#This Row],[ε/D]]/3.7+1.256/(Table4[[#This Row],[Teynold''s Number]]*SQRT(Table4[[#This Row],[f turbulent (guess)]]))))^-1)^2),"")</f>
        <v/>
      </c>
      <c r="N175" s="91" t="str">
        <f>IF(Table4[[#This Row],[f turbulent]]="","",Table4[[#This Row],[f turbulent (guess)]]-Table4[[#This Row],[f turbulent]])</f>
        <v/>
      </c>
      <c r="O175" s="87">
        <f>IF(Table4[[#This Row],[Segment]]="",0,IF(C176="",0,IF(C176&lt;=Table4[[#This Row],[Diameter (in)]],0,1-(D175/D176))))</f>
        <v>0</v>
      </c>
      <c r="P175" s="92" t="str">
        <f>IF(Table4[[#This Row],[Segment]]="","",IF(C175&gt;C176,"",IF(C176="",0.55,(0.55*(1-D176/D175)))))</f>
        <v/>
      </c>
      <c r="Q17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5" s="92" t="str">
        <f>IF(Table4[[#This Row],[Segment]]="","",IF(Table4[[#This Row],[Kexpansion]]="","0",((Table4[[#This Row],[Velocity (m/s)]]^2)/2)*Table4[[#This Row],[Kexpansion]]))</f>
        <v/>
      </c>
      <c r="S175" s="92" t="str">
        <f>IF(Table4[[#This Row],[Segment]]="","",IF(Table4[[#This Row],[Kcontraction]]="","0",((Table4[[#This Row],[Velocity (m/s)]]^2)/2)*Table4[[#This Row],[Kcontraction]]))</f>
        <v/>
      </c>
      <c r="T175" s="89" t="str">
        <f>IF(Table4[[#This Row],[Segment]]="","",SUMIF($Y$7:$Y$2000,Table4[[#This Row],[Segment]],$AD$7:$AD$2000))</f>
        <v/>
      </c>
      <c r="U175" s="95" t="str">
        <f>IF(Table4[[#This Row],[Segment]]="","",Table4[[#This Row],[Hfriction (J/kg)]]+Table4[[#This Row],[Hexpansions (J/kg)]]+Table4[[#This Row],[Hcontractions (J/kg)]]+Table4[[#This Row],[Hf (J/kg)]])</f>
        <v/>
      </c>
      <c r="V175" s="95" t="str">
        <f>IF(Table4[[#This Row],[Segment]]="","",Table4[[#This Row],[Total Friction Loss (J/kg)]]*Table3[Density (kg/m3)])</f>
        <v/>
      </c>
      <c r="W175" s="95" t="str">
        <f>IF(Table4[[#This Row],[Segment]]="","",Table4[[#This Row],[Total Pressure Drop (Pa)]]/1000)</f>
        <v/>
      </c>
      <c r="Y175" s="82" t="str">
        <f>IF('Set Up'!D398="","",'Set Up'!D398)</f>
        <v/>
      </c>
      <c r="Z175" s="82" t="str">
        <f>IF('Set Up'!E398="","",'Set Up'!E398)</f>
        <v/>
      </c>
      <c r="AA175" s="82" t="str">
        <f>IF('Set Up'!F398="","",'Set Up'!F398)</f>
        <v/>
      </c>
      <c r="AB175" s="82" t="str">
        <f>IF('Set Up'!G398="","",'Set Up'!G398)</f>
        <v/>
      </c>
      <c r="AC175" s="82" t="str">
        <f t="array" ref="AC175">IF(Y175="","",INDEX(Data!$G$4:$G$51,MATCH(Table7[[#This Row],[Fitting]]&amp;Table7[[#This Row],[Fitting Subtype]],Data!$E$4:$E$51&amp;Data!$F$4:$F$51,0)))</f>
        <v/>
      </c>
      <c r="AD175" s="89" t="str">
        <f>IF(Table7[[#This Row],[Segment]]="","",Table7[[#This Row],[Quantity]]*Table7[[#This Row],[Kf]]*(((INDEX(Table4[Velocity (m/s)],MATCH(Table7[[#This Row],[Segment]],Table4[Segment],0)))^2)/2))</f>
        <v/>
      </c>
      <c r="AF175" s="82" t="str">
        <f>Table4[[#This Row],[Segment]]</f>
        <v/>
      </c>
      <c r="AG175" s="75"/>
      <c r="AH175" s="82" t="str">
        <f>IF(Table5[[#This Row],[Segment]]="","",AG175-Table4[[#This Row],[Total Pressure Drop (kPa)]])</f>
        <v/>
      </c>
    </row>
    <row r="176" spans="1:34" x14ac:dyDescent="0.25">
      <c r="A176" s="95" t="str">
        <f>IF('Set Up'!A173="","",'Set Up'!A173)</f>
        <v/>
      </c>
      <c r="B176" s="75" t="s">
        <v>81</v>
      </c>
      <c r="C176" s="85"/>
      <c r="D176" s="86" t="str">
        <f>IF(Table4[[#This Row],[Diameter (in)]]="","",(((CONVERT(Table4[[#This Row],[Diameter (in)]],"in","m"))/2)^2)*PI())</f>
        <v/>
      </c>
      <c r="E176" s="87" t="str">
        <f>IF(Table4[[#This Row],[Area (m2)]]="","",$D$4/Table4[[#This Row],[Area (m2)]])</f>
        <v/>
      </c>
      <c r="F176" s="85">
        <f t="shared" si="2"/>
        <v>4.6951999999999998</v>
      </c>
      <c r="G176" s="88" t="str">
        <f>IF(Table4[[#This Row],[Segment]]="","",(CONVERT(Table4[[#This Row],[Diameter (in)]],"in","m")*$B$4*Table4[[#This Row],[Velocity (m/s)]])/$C$4)</f>
        <v/>
      </c>
      <c r="H176" s="96" t="str">
        <f>IF(Table4[[#This Row],[Segment]]="","",IF(Table4[[#This Row],[Teynold''s Number]]&gt;4000,"TURBULENT","LAMINAR"))</f>
        <v/>
      </c>
      <c r="I176" s="86" t="str">
        <f>IF(Table4[[#This Row],[Segment]]="","",INDEX(Data!C173:C187,MATCH(Table4[Material],Data!B173:B187,0)))</f>
        <v/>
      </c>
      <c r="J176" s="89" t="str">
        <f>IF(Table4[[#This Row],[ε (m)]]="","",Table4[[#This Row],[ε (m)]]/(CONVERT(Table4[[#This Row],[Diameter (in)]],"in","m")))</f>
        <v/>
      </c>
      <c r="K176" s="96" t="str">
        <f>IF(Table4[[#This Row],[Regime]]="LAMINAR",16/Table4[[#This Row],[Teynold''s Number]],"-")</f>
        <v>-</v>
      </c>
      <c r="L176" s="86"/>
      <c r="M176" s="97" t="str">
        <f>IF(Table4[[#This Row],[Regime]]="TURBULENT",(((-4*LOG10(Table4[[#This Row],[ε/D]]/3.7+1.256/(Table4[[#This Row],[Teynold''s Number]]*SQRT(Table4[[#This Row],[f turbulent (guess)]]))))^-1)^2),"")</f>
        <v/>
      </c>
      <c r="N176" s="91" t="str">
        <f>IF(Table4[[#This Row],[f turbulent]]="","",Table4[[#This Row],[f turbulent (guess)]]-Table4[[#This Row],[f turbulent]])</f>
        <v/>
      </c>
      <c r="O176" s="87">
        <f>IF(Table4[[#This Row],[Segment]]="",0,IF(C177="",0,IF(C177&lt;=Table4[[#This Row],[Diameter (in)]],0,1-(D176/D177))))</f>
        <v>0</v>
      </c>
      <c r="P176" s="92" t="str">
        <f>IF(Table4[[#This Row],[Segment]]="","",IF(C176&gt;C177,"",IF(C177="",0.55,(0.55*(1-D177/D176)))))</f>
        <v/>
      </c>
      <c r="Q17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6" s="92" t="str">
        <f>IF(Table4[[#This Row],[Segment]]="","",IF(Table4[[#This Row],[Kexpansion]]="","0",((Table4[[#This Row],[Velocity (m/s)]]^2)/2)*Table4[[#This Row],[Kexpansion]]))</f>
        <v/>
      </c>
      <c r="S176" s="92" t="str">
        <f>IF(Table4[[#This Row],[Segment]]="","",IF(Table4[[#This Row],[Kcontraction]]="","0",((Table4[[#This Row],[Velocity (m/s)]]^2)/2)*Table4[[#This Row],[Kcontraction]]))</f>
        <v/>
      </c>
      <c r="T176" s="89" t="str">
        <f>IF(Table4[[#This Row],[Segment]]="","",SUMIF($Y$7:$Y$2000,Table4[[#This Row],[Segment]],$AD$7:$AD$2000))</f>
        <v/>
      </c>
      <c r="U176" s="95" t="str">
        <f>IF(Table4[[#This Row],[Segment]]="","",Table4[[#This Row],[Hfriction (J/kg)]]+Table4[[#This Row],[Hexpansions (J/kg)]]+Table4[[#This Row],[Hcontractions (J/kg)]]+Table4[[#This Row],[Hf (J/kg)]])</f>
        <v/>
      </c>
      <c r="V176" s="95" t="str">
        <f>IF(Table4[[#This Row],[Segment]]="","",Table4[[#This Row],[Total Friction Loss (J/kg)]]*Table3[Density (kg/m3)])</f>
        <v/>
      </c>
      <c r="W176" s="95" t="str">
        <f>IF(Table4[[#This Row],[Segment]]="","",Table4[[#This Row],[Total Pressure Drop (Pa)]]/1000)</f>
        <v/>
      </c>
      <c r="Y176" s="82" t="str">
        <f>IF('Set Up'!D399="","",'Set Up'!D399)</f>
        <v/>
      </c>
      <c r="Z176" s="82" t="str">
        <f>IF('Set Up'!E399="","",'Set Up'!E399)</f>
        <v/>
      </c>
      <c r="AA176" s="82" t="str">
        <f>IF('Set Up'!F399="","",'Set Up'!F399)</f>
        <v/>
      </c>
      <c r="AB176" s="82" t="str">
        <f>IF('Set Up'!G399="","",'Set Up'!G399)</f>
        <v/>
      </c>
      <c r="AC176" s="82" t="str">
        <f t="array" ref="AC176">IF(Y176="","",INDEX(Data!$G$4:$G$51,MATCH(Table7[[#This Row],[Fitting]]&amp;Table7[[#This Row],[Fitting Subtype]],Data!$E$4:$E$51&amp;Data!$F$4:$F$51,0)))</f>
        <v/>
      </c>
      <c r="AD176" s="89" t="str">
        <f>IF(Table7[[#This Row],[Segment]]="","",Table7[[#This Row],[Quantity]]*Table7[[#This Row],[Kf]]*(((INDEX(Table4[Velocity (m/s)],MATCH(Table7[[#This Row],[Segment]],Table4[Segment],0)))^2)/2))</f>
        <v/>
      </c>
      <c r="AF176" s="82" t="str">
        <f>Table4[[#This Row],[Segment]]</f>
        <v/>
      </c>
      <c r="AG176" s="75"/>
      <c r="AH176" s="82" t="str">
        <f>IF(Table5[[#This Row],[Segment]]="","",AG176-Table4[[#This Row],[Total Pressure Drop (kPa)]])</f>
        <v/>
      </c>
    </row>
    <row r="177" spans="1:34" x14ac:dyDescent="0.25">
      <c r="A177" s="95" t="str">
        <f>IF('Set Up'!A174="","",'Set Up'!A174)</f>
        <v/>
      </c>
      <c r="B177" s="75" t="s">
        <v>81</v>
      </c>
      <c r="C177" s="85"/>
      <c r="D177" s="86" t="str">
        <f>IF(Table4[[#This Row],[Diameter (in)]]="","",(((CONVERT(Table4[[#This Row],[Diameter (in)]],"in","m"))/2)^2)*PI())</f>
        <v/>
      </c>
      <c r="E177" s="87" t="str">
        <f>IF(Table4[[#This Row],[Area (m2)]]="","",$D$4/Table4[[#This Row],[Area (m2)]])</f>
        <v/>
      </c>
      <c r="F177" s="85">
        <f t="shared" si="2"/>
        <v>4.6951999999999998</v>
      </c>
      <c r="G177" s="88" t="str">
        <f>IF(Table4[[#This Row],[Segment]]="","",(CONVERT(Table4[[#This Row],[Diameter (in)]],"in","m")*$B$4*Table4[[#This Row],[Velocity (m/s)]])/$C$4)</f>
        <v/>
      </c>
      <c r="H177" s="96" t="str">
        <f>IF(Table4[[#This Row],[Segment]]="","",IF(Table4[[#This Row],[Teynold''s Number]]&gt;4000,"TURBULENT","LAMINAR"))</f>
        <v/>
      </c>
      <c r="I177" s="86" t="str">
        <f>IF(Table4[[#This Row],[Segment]]="","",INDEX(Data!C174:C188,MATCH(Table4[Material],Data!B174:B188,0)))</f>
        <v/>
      </c>
      <c r="J177" s="89" t="str">
        <f>IF(Table4[[#This Row],[ε (m)]]="","",Table4[[#This Row],[ε (m)]]/(CONVERT(Table4[[#This Row],[Diameter (in)]],"in","m")))</f>
        <v/>
      </c>
      <c r="K177" s="96" t="str">
        <f>IF(Table4[[#This Row],[Regime]]="LAMINAR",16/Table4[[#This Row],[Teynold''s Number]],"-")</f>
        <v>-</v>
      </c>
      <c r="L177" s="86"/>
      <c r="M177" s="97" t="str">
        <f>IF(Table4[[#This Row],[Regime]]="TURBULENT",(((-4*LOG10(Table4[[#This Row],[ε/D]]/3.7+1.256/(Table4[[#This Row],[Teynold''s Number]]*SQRT(Table4[[#This Row],[f turbulent (guess)]]))))^-1)^2),"")</f>
        <v/>
      </c>
      <c r="N177" s="91" t="str">
        <f>IF(Table4[[#This Row],[f turbulent]]="","",Table4[[#This Row],[f turbulent (guess)]]-Table4[[#This Row],[f turbulent]])</f>
        <v/>
      </c>
      <c r="O177" s="87">
        <f>IF(Table4[[#This Row],[Segment]]="",0,IF(C178="",0,IF(C178&lt;=Table4[[#This Row],[Diameter (in)]],0,1-(D177/D178))))</f>
        <v>0</v>
      </c>
      <c r="P177" s="92" t="str">
        <f>IF(Table4[[#This Row],[Segment]]="","",IF(C177&gt;C178,"",IF(C178="",0.55,(0.55*(1-D178/D177)))))</f>
        <v/>
      </c>
      <c r="Q17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7" s="92" t="str">
        <f>IF(Table4[[#This Row],[Segment]]="","",IF(Table4[[#This Row],[Kexpansion]]="","0",((Table4[[#This Row],[Velocity (m/s)]]^2)/2)*Table4[[#This Row],[Kexpansion]]))</f>
        <v/>
      </c>
      <c r="S177" s="92" t="str">
        <f>IF(Table4[[#This Row],[Segment]]="","",IF(Table4[[#This Row],[Kcontraction]]="","0",((Table4[[#This Row],[Velocity (m/s)]]^2)/2)*Table4[[#This Row],[Kcontraction]]))</f>
        <v/>
      </c>
      <c r="T177" s="89" t="str">
        <f>IF(Table4[[#This Row],[Segment]]="","",SUMIF($Y$7:$Y$2000,Table4[[#This Row],[Segment]],$AD$7:$AD$2000))</f>
        <v/>
      </c>
      <c r="U177" s="95" t="str">
        <f>IF(Table4[[#This Row],[Segment]]="","",Table4[[#This Row],[Hfriction (J/kg)]]+Table4[[#This Row],[Hexpansions (J/kg)]]+Table4[[#This Row],[Hcontractions (J/kg)]]+Table4[[#This Row],[Hf (J/kg)]])</f>
        <v/>
      </c>
      <c r="V177" s="95" t="str">
        <f>IF(Table4[[#This Row],[Segment]]="","",Table4[[#This Row],[Total Friction Loss (J/kg)]]*Table3[Density (kg/m3)])</f>
        <v/>
      </c>
      <c r="W177" s="95" t="str">
        <f>IF(Table4[[#This Row],[Segment]]="","",Table4[[#This Row],[Total Pressure Drop (Pa)]]/1000)</f>
        <v/>
      </c>
      <c r="Y177" s="82" t="str">
        <f>IF('Set Up'!D400="","",'Set Up'!D400)</f>
        <v/>
      </c>
      <c r="Z177" s="82" t="str">
        <f>IF('Set Up'!E400="","",'Set Up'!E400)</f>
        <v/>
      </c>
      <c r="AA177" s="82" t="str">
        <f>IF('Set Up'!F400="","",'Set Up'!F400)</f>
        <v/>
      </c>
      <c r="AB177" s="82" t="str">
        <f>IF('Set Up'!G400="","",'Set Up'!G400)</f>
        <v/>
      </c>
      <c r="AC177" s="82" t="str">
        <f t="array" ref="AC177">IF(Y177="","",INDEX(Data!$G$4:$G$51,MATCH(Table7[[#This Row],[Fitting]]&amp;Table7[[#This Row],[Fitting Subtype]],Data!$E$4:$E$51&amp;Data!$F$4:$F$51,0)))</f>
        <v/>
      </c>
      <c r="AD177" s="89" t="str">
        <f>IF(Table7[[#This Row],[Segment]]="","",Table7[[#This Row],[Quantity]]*Table7[[#This Row],[Kf]]*(((INDEX(Table4[Velocity (m/s)],MATCH(Table7[[#This Row],[Segment]],Table4[Segment],0)))^2)/2))</f>
        <v/>
      </c>
      <c r="AF177" s="82" t="str">
        <f>Table4[[#This Row],[Segment]]</f>
        <v/>
      </c>
      <c r="AG177" s="75"/>
      <c r="AH177" s="82" t="str">
        <f>IF(Table5[[#This Row],[Segment]]="","",AG177-Table4[[#This Row],[Total Pressure Drop (kPa)]])</f>
        <v/>
      </c>
    </row>
    <row r="178" spans="1:34" x14ac:dyDescent="0.25">
      <c r="A178" s="95" t="str">
        <f>IF('Set Up'!A175="","",'Set Up'!A175)</f>
        <v/>
      </c>
      <c r="B178" s="75" t="s">
        <v>81</v>
      </c>
      <c r="C178" s="85"/>
      <c r="D178" s="86" t="str">
        <f>IF(Table4[[#This Row],[Diameter (in)]]="","",(((CONVERT(Table4[[#This Row],[Diameter (in)]],"in","m"))/2)^2)*PI())</f>
        <v/>
      </c>
      <c r="E178" s="87" t="str">
        <f>IF(Table4[[#This Row],[Area (m2)]]="","",$D$4/Table4[[#This Row],[Area (m2)]])</f>
        <v/>
      </c>
      <c r="F178" s="85">
        <f t="shared" si="2"/>
        <v>4.6951999999999998</v>
      </c>
      <c r="G178" s="88" t="str">
        <f>IF(Table4[[#This Row],[Segment]]="","",(CONVERT(Table4[[#This Row],[Diameter (in)]],"in","m")*$B$4*Table4[[#This Row],[Velocity (m/s)]])/$C$4)</f>
        <v/>
      </c>
      <c r="H178" s="96" t="str">
        <f>IF(Table4[[#This Row],[Segment]]="","",IF(Table4[[#This Row],[Teynold''s Number]]&gt;4000,"TURBULENT","LAMINAR"))</f>
        <v/>
      </c>
      <c r="I178" s="86" t="str">
        <f>IF(Table4[[#This Row],[Segment]]="","",INDEX(Data!C175:C189,MATCH(Table4[Material],Data!B175:B189,0)))</f>
        <v/>
      </c>
      <c r="J178" s="89" t="str">
        <f>IF(Table4[[#This Row],[ε (m)]]="","",Table4[[#This Row],[ε (m)]]/(CONVERT(Table4[[#This Row],[Diameter (in)]],"in","m")))</f>
        <v/>
      </c>
      <c r="K178" s="96" t="str">
        <f>IF(Table4[[#This Row],[Regime]]="LAMINAR",16/Table4[[#This Row],[Teynold''s Number]],"-")</f>
        <v>-</v>
      </c>
      <c r="L178" s="86"/>
      <c r="M178" s="97" t="str">
        <f>IF(Table4[[#This Row],[Regime]]="TURBULENT",(((-4*LOG10(Table4[[#This Row],[ε/D]]/3.7+1.256/(Table4[[#This Row],[Teynold''s Number]]*SQRT(Table4[[#This Row],[f turbulent (guess)]]))))^-1)^2),"")</f>
        <v/>
      </c>
      <c r="N178" s="91" t="str">
        <f>IF(Table4[[#This Row],[f turbulent]]="","",Table4[[#This Row],[f turbulent (guess)]]-Table4[[#This Row],[f turbulent]])</f>
        <v/>
      </c>
      <c r="O178" s="87">
        <f>IF(Table4[[#This Row],[Segment]]="",0,IF(C179="",0,IF(C179&lt;=Table4[[#This Row],[Diameter (in)]],0,1-(D178/D179))))</f>
        <v>0</v>
      </c>
      <c r="P178" s="92" t="str">
        <f>IF(Table4[[#This Row],[Segment]]="","",IF(C178&gt;C179,"",IF(C179="",0.55,(0.55*(1-D179/D178)))))</f>
        <v/>
      </c>
      <c r="Q17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8" s="92" t="str">
        <f>IF(Table4[[#This Row],[Segment]]="","",IF(Table4[[#This Row],[Kexpansion]]="","0",((Table4[[#This Row],[Velocity (m/s)]]^2)/2)*Table4[[#This Row],[Kexpansion]]))</f>
        <v/>
      </c>
      <c r="S178" s="92" t="str">
        <f>IF(Table4[[#This Row],[Segment]]="","",IF(Table4[[#This Row],[Kcontraction]]="","0",((Table4[[#This Row],[Velocity (m/s)]]^2)/2)*Table4[[#This Row],[Kcontraction]]))</f>
        <v/>
      </c>
      <c r="T178" s="89" t="str">
        <f>IF(Table4[[#This Row],[Segment]]="","",SUMIF($Y$7:$Y$2000,Table4[[#This Row],[Segment]],$AD$7:$AD$2000))</f>
        <v/>
      </c>
      <c r="U178" s="95" t="str">
        <f>IF(Table4[[#This Row],[Segment]]="","",Table4[[#This Row],[Hfriction (J/kg)]]+Table4[[#This Row],[Hexpansions (J/kg)]]+Table4[[#This Row],[Hcontractions (J/kg)]]+Table4[[#This Row],[Hf (J/kg)]])</f>
        <v/>
      </c>
      <c r="V178" s="95" t="str">
        <f>IF(Table4[[#This Row],[Segment]]="","",Table4[[#This Row],[Total Friction Loss (J/kg)]]*Table3[Density (kg/m3)])</f>
        <v/>
      </c>
      <c r="W178" s="95" t="str">
        <f>IF(Table4[[#This Row],[Segment]]="","",Table4[[#This Row],[Total Pressure Drop (Pa)]]/1000)</f>
        <v/>
      </c>
      <c r="Y178" s="82" t="str">
        <f>IF('Set Up'!D401="","",'Set Up'!D401)</f>
        <v/>
      </c>
      <c r="Z178" s="82" t="str">
        <f>IF('Set Up'!E401="","",'Set Up'!E401)</f>
        <v/>
      </c>
      <c r="AA178" s="82" t="str">
        <f>IF('Set Up'!F401="","",'Set Up'!F401)</f>
        <v/>
      </c>
      <c r="AB178" s="82" t="str">
        <f>IF('Set Up'!G401="","",'Set Up'!G401)</f>
        <v/>
      </c>
      <c r="AC178" s="82" t="str">
        <f t="array" ref="AC178">IF(Y178="","",INDEX(Data!$G$4:$G$51,MATCH(Table7[[#This Row],[Fitting]]&amp;Table7[[#This Row],[Fitting Subtype]],Data!$E$4:$E$51&amp;Data!$F$4:$F$51,0)))</f>
        <v/>
      </c>
      <c r="AD178" s="89" t="str">
        <f>IF(Table7[[#This Row],[Segment]]="","",Table7[[#This Row],[Quantity]]*Table7[[#This Row],[Kf]]*(((INDEX(Table4[Velocity (m/s)],MATCH(Table7[[#This Row],[Segment]],Table4[Segment],0)))^2)/2))</f>
        <v/>
      </c>
      <c r="AF178" s="82" t="str">
        <f>Table4[[#This Row],[Segment]]</f>
        <v/>
      </c>
      <c r="AG178" s="75"/>
      <c r="AH178" s="82" t="str">
        <f>IF(Table5[[#This Row],[Segment]]="","",AG178-Table4[[#This Row],[Total Pressure Drop (kPa)]])</f>
        <v/>
      </c>
    </row>
    <row r="179" spans="1:34" x14ac:dyDescent="0.25">
      <c r="A179" s="95" t="str">
        <f>IF('Set Up'!A176="","",'Set Up'!A176)</f>
        <v/>
      </c>
      <c r="B179" s="75" t="s">
        <v>81</v>
      </c>
      <c r="C179" s="85"/>
      <c r="D179" s="86" t="str">
        <f>IF(Table4[[#This Row],[Diameter (in)]]="","",(((CONVERT(Table4[[#This Row],[Diameter (in)]],"in","m"))/2)^2)*PI())</f>
        <v/>
      </c>
      <c r="E179" s="87" t="str">
        <f>IF(Table4[[#This Row],[Area (m2)]]="","",$D$4/Table4[[#This Row],[Area (m2)]])</f>
        <v/>
      </c>
      <c r="F179" s="85">
        <f t="shared" si="2"/>
        <v>4.6951999999999998</v>
      </c>
      <c r="G179" s="88" t="str">
        <f>IF(Table4[[#This Row],[Segment]]="","",(CONVERT(Table4[[#This Row],[Diameter (in)]],"in","m")*$B$4*Table4[[#This Row],[Velocity (m/s)]])/$C$4)</f>
        <v/>
      </c>
      <c r="H179" s="96" t="str">
        <f>IF(Table4[[#This Row],[Segment]]="","",IF(Table4[[#This Row],[Teynold''s Number]]&gt;4000,"TURBULENT","LAMINAR"))</f>
        <v/>
      </c>
      <c r="I179" s="86" t="str">
        <f>IF(Table4[[#This Row],[Segment]]="","",INDEX(Data!C176:C190,MATCH(Table4[Material],Data!B176:B190,0)))</f>
        <v/>
      </c>
      <c r="J179" s="89" t="str">
        <f>IF(Table4[[#This Row],[ε (m)]]="","",Table4[[#This Row],[ε (m)]]/(CONVERT(Table4[[#This Row],[Diameter (in)]],"in","m")))</f>
        <v/>
      </c>
      <c r="K179" s="96" t="str">
        <f>IF(Table4[[#This Row],[Regime]]="LAMINAR",16/Table4[[#This Row],[Teynold''s Number]],"-")</f>
        <v>-</v>
      </c>
      <c r="L179" s="86"/>
      <c r="M179" s="97" t="str">
        <f>IF(Table4[[#This Row],[Regime]]="TURBULENT",(((-4*LOG10(Table4[[#This Row],[ε/D]]/3.7+1.256/(Table4[[#This Row],[Teynold''s Number]]*SQRT(Table4[[#This Row],[f turbulent (guess)]]))))^-1)^2),"")</f>
        <v/>
      </c>
      <c r="N179" s="91" t="str">
        <f>IF(Table4[[#This Row],[f turbulent]]="","",Table4[[#This Row],[f turbulent (guess)]]-Table4[[#This Row],[f turbulent]])</f>
        <v/>
      </c>
      <c r="O179" s="87">
        <f>IF(Table4[[#This Row],[Segment]]="",0,IF(C180="",0,IF(C180&lt;=Table4[[#This Row],[Diameter (in)]],0,1-(D179/D180))))</f>
        <v>0</v>
      </c>
      <c r="P179" s="92" t="str">
        <f>IF(Table4[[#This Row],[Segment]]="","",IF(C179&gt;C180,"",IF(C180="",0.55,(0.55*(1-D180/D179)))))</f>
        <v/>
      </c>
      <c r="Q17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9" s="92" t="str">
        <f>IF(Table4[[#This Row],[Segment]]="","",IF(Table4[[#This Row],[Kexpansion]]="","0",((Table4[[#This Row],[Velocity (m/s)]]^2)/2)*Table4[[#This Row],[Kexpansion]]))</f>
        <v/>
      </c>
      <c r="S179" s="92" t="str">
        <f>IF(Table4[[#This Row],[Segment]]="","",IF(Table4[[#This Row],[Kcontraction]]="","0",((Table4[[#This Row],[Velocity (m/s)]]^2)/2)*Table4[[#This Row],[Kcontraction]]))</f>
        <v/>
      </c>
      <c r="T179" s="89" t="str">
        <f>IF(Table4[[#This Row],[Segment]]="","",SUMIF($Y$7:$Y$2000,Table4[[#This Row],[Segment]],$AD$7:$AD$2000))</f>
        <v/>
      </c>
      <c r="U179" s="95" t="str">
        <f>IF(Table4[[#This Row],[Segment]]="","",Table4[[#This Row],[Hfriction (J/kg)]]+Table4[[#This Row],[Hexpansions (J/kg)]]+Table4[[#This Row],[Hcontractions (J/kg)]]+Table4[[#This Row],[Hf (J/kg)]])</f>
        <v/>
      </c>
      <c r="V179" s="95" t="str">
        <f>IF(Table4[[#This Row],[Segment]]="","",Table4[[#This Row],[Total Friction Loss (J/kg)]]*Table3[Density (kg/m3)])</f>
        <v/>
      </c>
      <c r="W179" s="95" t="str">
        <f>IF(Table4[[#This Row],[Segment]]="","",Table4[[#This Row],[Total Pressure Drop (Pa)]]/1000)</f>
        <v/>
      </c>
      <c r="Y179" s="82" t="str">
        <f>IF('Set Up'!D402="","",'Set Up'!D402)</f>
        <v/>
      </c>
      <c r="Z179" s="82" t="str">
        <f>IF('Set Up'!E402="","",'Set Up'!E402)</f>
        <v/>
      </c>
      <c r="AA179" s="82" t="str">
        <f>IF('Set Up'!F402="","",'Set Up'!F402)</f>
        <v/>
      </c>
      <c r="AB179" s="82" t="str">
        <f>IF('Set Up'!G402="","",'Set Up'!G402)</f>
        <v/>
      </c>
      <c r="AC179" s="82" t="str">
        <f t="array" ref="AC179">IF(Y179="","",INDEX(Data!$G$4:$G$51,MATCH(Table7[[#This Row],[Fitting]]&amp;Table7[[#This Row],[Fitting Subtype]],Data!$E$4:$E$51&amp;Data!$F$4:$F$51,0)))</f>
        <v/>
      </c>
      <c r="AD179" s="89" t="str">
        <f>IF(Table7[[#This Row],[Segment]]="","",Table7[[#This Row],[Quantity]]*Table7[[#This Row],[Kf]]*(((INDEX(Table4[Velocity (m/s)],MATCH(Table7[[#This Row],[Segment]],Table4[Segment],0)))^2)/2))</f>
        <v/>
      </c>
      <c r="AF179" s="82" t="str">
        <f>Table4[[#This Row],[Segment]]</f>
        <v/>
      </c>
      <c r="AG179" s="75"/>
      <c r="AH179" s="82" t="str">
        <f>IF(Table5[[#This Row],[Segment]]="","",AG179-Table4[[#This Row],[Total Pressure Drop (kPa)]])</f>
        <v/>
      </c>
    </row>
    <row r="180" spans="1:34" x14ac:dyDescent="0.25">
      <c r="A180" s="95" t="str">
        <f>IF('Set Up'!A177="","",'Set Up'!A177)</f>
        <v/>
      </c>
      <c r="B180" s="75" t="s">
        <v>81</v>
      </c>
      <c r="C180" s="85"/>
      <c r="D180" s="86" t="str">
        <f>IF(Table4[[#This Row],[Diameter (in)]]="","",(((CONVERT(Table4[[#This Row],[Diameter (in)]],"in","m"))/2)^2)*PI())</f>
        <v/>
      </c>
      <c r="E180" s="87" t="str">
        <f>IF(Table4[[#This Row],[Area (m2)]]="","",$D$4/Table4[[#This Row],[Area (m2)]])</f>
        <v/>
      </c>
      <c r="F180" s="85">
        <f t="shared" si="2"/>
        <v>4.6951999999999998</v>
      </c>
      <c r="G180" s="88" t="str">
        <f>IF(Table4[[#This Row],[Segment]]="","",(CONVERT(Table4[[#This Row],[Diameter (in)]],"in","m")*$B$4*Table4[[#This Row],[Velocity (m/s)]])/$C$4)</f>
        <v/>
      </c>
      <c r="H180" s="96" t="str">
        <f>IF(Table4[[#This Row],[Segment]]="","",IF(Table4[[#This Row],[Teynold''s Number]]&gt;4000,"TURBULENT","LAMINAR"))</f>
        <v/>
      </c>
      <c r="I180" s="86" t="str">
        <f>IF(Table4[[#This Row],[Segment]]="","",INDEX(Data!C177:C191,MATCH(Table4[Material],Data!B177:B191,0)))</f>
        <v/>
      </c>
      <c r="J180" s="89" t="str">
        <f>IF(Table4[[#This Row],[ε (m)]]="","",Table4[[#This Row],[ε (m)]]/(CONVERT(Table4[[#This Row],[Diameter (in)]],"in","m")))</f>
        <v/>
      </c>
      <c r="K180" s="96" t="str">
        <f>IF(Table4[[#This Row],[Regime]]="LAMINAR",16/Table4[[#This Row],[Teynold''s Number]],"-")</f>
        <v>-</v>
      </c>
      <c r="L180" s="86"/>
      <c r="M180" s="97" t="str">
        <f>IF(Table4[[#This Row],[Regime]]="TURBULENT",(((-4*LOG10(Table4[[#This Row],[ε/D]]/3.7+1.256/(Table4[[#This Row],[Teynold''s Number]]*SQRT(Table4[[#This Row],[f turbulent (guess)]]))))^-1)^2),"")</f>
        <v/>
      </c>
      <c r="N180" s="91" t="str">
        <f>IF(Table4[[#This Row],[f turbulent]]="","",Table4[[#This Row],[f turbulent (guess)]]-Table4[[#This Row],[f turbulent]])</f>
        <v/>
      </c>
      <c r="O180" s="87">
        <f>IF(Table4[[#This Row],[Segment]]="",0,IF(C181="",0,IF(C181&lt;=Table4[[#This Row],[Diameter (in)]],0,1-(D180/D181))))</f>
        <v>0</v>
      </c>
      <c r="P180" s="92" t="str">
        <f>IF(Table4[[#This Row],[Segment]]="","",IF(C180&gt;C181,"",IF(C181="",0.55,(0.55*(1-D181/D180)))))</f>
        <v/>
      </c>
      <c r="Q18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0" s="92" t="str">
        <f>IF(Table4[[#This Row],[Segment]]="","",IF(Table4[[#This Row],[Kexpansion]]="","0",((Table4[[#This Row],[Velocity (m/s)]]^2)/2)*Table4[[#This Row],[Kexpansion]]))</f>
        <v/>
      </c>
      <c r="S180" s="92" t="str">
        <f>IF(Table4[[#This Row],[Segment]]="","",IF(Table4[[#This Row],[Kcontraction]]="","0",((Table4[[#This Row],[Velocity (m/s)]]^2)/2)*Table4[[#This Row],[Kcontraction]]))</f>
        <v/>
      </c>
      <c r="T180" s="89" t="str">
        <f>IF(Table4[[#This Row],[Segment]]="","",SUMIF($Y$7:$Y$2000,Table4[[#This Row],[Segment]],$AD$7:$AD$2000))</f>
        <v/>
      </c>
      <c r="U180" s="95" t="str">
        <f>IF(Table4[[#This Row],[Segment]]="","",Table4[[#This Row],[Hfriction (J/kg)]]+Table4[[#This Row],[Hexpansions (J/kg)]]+Table4[[#This Row],[Hcontractions (J/kg)]]+Table4[[#This Row],[Hf (J/kg)]])</f>
        <v/>
      </c>
      <c r="V180" s="95" t="str">
        <f>IF(Table4[[#This Row],[Segment]]="","",Table4[[#This Row],[Total Friction Loss (J/kg)]]*Table3[Density (kg/m3)])</f>
        <v/>
      </c>
      <c r="W180" s="95" t="str">
        <f>IF(Table4[[#This Row],[Segment]]="","",Table4[[#This Row],[Total Pressure Drop (Pa)]]/1000)</f>
        <v/>
      </c>
      <c r="Y180" s="82" t="str">
        <f>IF('Set Up'!D403="","",'Set Up'!D403)</f>
        <v/>
      </c>
      <c r="Z180" s="82" t="str">
        <f>IF('Set Up'!E403="","",'Set Up'!E403)</f>
        <v/>
      </c>
      <c r="AA180" s="82" t="str">
        <f>IF('Set Up'!F403="","",'Set Up'!F403)</f>
        <v/>
      </c>
      <c r="AB180" s="82" t="str">
        <f>IF('Set Up'!G403="","",'Set Up'!G403)</f>
        <v/>
      </c>
      <c r="AC180" s="82" t="str">
        <f t="array" ref="AC180">IF(Y180="","",INDEX(Data!$G$4:$G$51,MATCH(Table7[[#This Row],[Fitting]]&amp;Table7[[#This Row],[Fitting Subtype]],Data!$E$4:$E$51&amp;Data!$F$4:$F$51,0)))</f>
        <v/>
      </c>
      <c r="AD180" s="89" t="str">
        <f>IF(Table7[[#This Row],[Segment]]="","",Table7[[#This Row],[Quantity]]*Table7[[#This Row],[Kf]]*(((INDEX(Table4[Velocity (m/s)],MATCH(Table7[[#This Row],[Segment]],Table4[Segment],0)))^2)/2))</f>
        <v/>
      </c>
      <c r="AF180" s="82" t="str">
        <f>Table4[[#This Row],[Segment]]</f>
        <v/>
      </c>
      <c r="AG180" s="75"/>
      <c r="AH180" s="82" t="str">
        <f>IF(Table5[[#This Row],[Segment]]="","",AG180-Table4[[#This Row],[Total Pressure Drop (kPa)]])</f>
        <v/>
      </c>
    </row>
    <row r="181" spans="1:34" x14ac:dyDescent="0.25">
      <c r="A181" s="95" t="str">
        <f>IF('Set Up'!A178="","",'Set Up'!A178)</f>
        <v/>
      </c>
      <c r="B181" s="75" t="s">
        <v>81</v>
      </c>
      <c r="C181" s="85"/>
      <c r="D181" s="86" t="str">
        <f>IF(Table4[[#This Row],[Diameter (in)]]="","",(((CONVERT(Table4[[#This Row],[Diameter (in)]],"in","m"))/2)^2)*PI())</f>
        <v/>
      </c>
      <c r="E181" s="87" t="str">
        <f>IF(Table4[[#This Row],[Area (m2)]]="","",$D$4/Table4[[#This Row],[Area (m2)]])</f>
        <v/>
      </c>
      <c r="F181" s="85">
        <f t="shared" si="2"/>
        <v>4.6951999999999998</v>
      </c>
      <c r="G181" s="88" t="str">
        <f>IF(Table4[[#This Row],[Segment]]="","",(CONVERT(Table4[[#This Row],[Diameter (in)]],"in","m")*$B$4*Table4[[#This Row],[Velocity (m/s)]])/$C$4)</f>
        <v/>
      </c>
      <c r="H181" s="96" t="str">
        <f>IF(Table4[[#This Row],[Segment]]="","",IF(Table4[[#This Row],[Teynold''s Number]]&gt;4000,"TURBULENT","LAMINAR"))</f>
        <v/>
      </c>
      <c r="I181" s="86" t="str">
        <f>IF(Table4[[#This Row],[Segment]]="","",INDEX(Data!C178:C192,MATCH(Table4[Material],Data!B178:B192,0)))</f>
        <v/>
      </c>
      <c r="J181" s="89" t="str">
        <f>IF(Table4[[#This Row],[ε (m)]]="","",Table4[[#This Row],[ε (m)]]/(CONVERT(Table4[[#This Row],[Diameter (in)]],"in","m")))</f>
        <v/>
      </c>
      <c r="K181" s="96" t="str">
        <f>IF(Table4[[#This Row],[Regime]]="LAMINAR",16/Table4[[#This Row],[Teynold''s Number]],"-")</f>
        <v>-</v>
      </c>
      <c r="L181" s="86"/>
      <c r="M181" s="97" t="str">
        <f>IF(Table4[[#This Row],[Regime]]="TURBULENT",(((-4*LOG10(Table4[[#This Row],[ε/D]]/3.7+1.256/(Table4[[#This Row],[Teynold''s Number]]*SQRT(Table4[[#This Row],[f turbulent (guess)]]))))^-1)^2),"")</f>
        <v/>
      </c>
      <c r="N181" s="91" t="str">
        <f>IF(Table4[[#This Row],[f turbulent]]="","",Table4[[#This Row],[f turbulent (guess)]]-Table4[[#This Row],[f turbulent]])</f>
        <v/>
      </c>
      <c r="O181" s="87">
        <f>IF(Table4[[#This Row],[Segment]]="",0,IF(C182="",0,IF(C182&lt;=Table4[[#This Row],[Diameter (in)]],0,1-(D181/D182))))</f>
        <v>0</v>
      </c>
      <c r="P181" s="92" t="str">
        <f>IF(Table4[[#This Row],[Segment]]="","",IF(C181&gt;C182,"",IF(C182="",0.55,(0.55*(1-D182/D181)))))</f>
        <v/>
      </c>
      <c r="Q18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1" s="92" t="str">
        <f>IF(Table4[[#This Row],[Segment]]="","",IF(Table4[[#This Row],[Kexpansion]]="","0",((Table4[[#This Row],[Velocity (m/s)]]^2)/2)*Table4[[#This Row],[Kexpansion]]))</f>
        <v/>
      </c>
      <c r="S181" s="92" t="str">
        <f>IF(Table4[[#This Row],[Segment]]="","",IF(Table4[[#This Row],[Kcontraction]]="","0",((Table4[[#This Row],[Velocity (m/s)]]^2)/2)*Table4[[#This Row],[Kcontraction]]))</f>
        <v/>
      </c>
      <c r="T181" s="89" t="str">
        <f>IF(Table4[[#This Row],[Segment]]="","",SUMIF($Y$7:$Y$2000,Table4[[#This Row],[Segment]],$AD$7:$AD$2000))</f>
        <v/>
      </c>
      <c r="U181" s="95" t="str">
        <f>IF(Table4[[#This Row],[Segment]]="","",Table4[[#This Row],[Hfriction (J/kg)]]+Table4[[#This Row],[Hexpansions (J/kg)]]+Table4[[#This Row],[Hcontractions (J/kg)]]+Table4[[#This Row],[Hf (J/kg)]])</f>
        <v/>
      </c>
      <c r="V181" s="95" t="str">
        <f>IF(Table4[[#This Row],[Segment]]="","",Table4[[#This Row],[Total Friction Loss (J/kg)]]*Table3[Density (kg/m3)])</f>
        <v/>
      </c>
      <c r="W181" s="95" t="str">
        <f>IF(Table4[[#This Row],[Segment]]="","",Table4[[#This Row],[Total Pressure Drop (Pa)]]/1000)</f>
        <v/>
      </c>
      <c r="Y181" s="82" t="str">
        <f>IF('Set Up'!D404="","",'Set Up'!D404)</f>
        <v/>
      </c>
      <c r="Z181" s="82" t="str">
        <f>IF('Set Up'!E404="","",'Set Up'!E404)</f>
        <v/>
      </c>
      <c r="AA181" s="82" t="str">
        <f>IF('Set Up'!F404="","",'Set Up'!F404)</f>
        <v/>
      </c>
      <c r="AB181" s="82" t="str">
        <f>IF('Set Up'!G404="","",'Set Up'!G404)</f>
        <v/>
      </c>
      <c r="AC181" s="82" t="str">
        <f t="array" ref="AC181">IF(Y181="","",INDEX(Data!$G$4:$G$51,MATCH(Table7[[#This Row],[Fitting]]&amp;Table7[[#This Row],[Fitting Subtype]],Data!$E$4:$E$51&amp;Data!$F$4:$F$51,0)))</f>
        <v/>
      </c>
      <c r="AD181" s="89" t="str">
        <f>IF(Table7[[#This Row],[Segment]]="","",Table7[[#This Row],[Quantity]]*Table7[[#This Row],[Kf]]*(((INDEX(Table4[Velocity (m/s)],MATCH(Table7[[#This Row],[Segment]],Table4[Segment],0)))^2)/2))</f>
        <v/>
      </c>
      <c r="AF181" s="82" t="str">
        <f>Table4[[#This Row],[Segment]]</f>
        <v/>
      </c>
      <c r="AG181" s="75"/>
      <c r="AH181" s="82" t="str">
        <f>IF(Table5[[#This Row],[Segment]]="","",AG181-Table4[[#This Row],[Total Pressure Drop (kPa)]])</f>
        <v/>
      </c>
    </row>
    <row r="182" spans="1:34" x14ac:dyDescent="0.25">
      <c r="A182" s="95" t="str">
        <f>IF('Set Up'!A179="","",'Set Up'!A179)</f>
        <v/>
      </c>
      <c r="B182" s="75" t="s">
        <v>81</v>
      </c>
      <c r="C182" s="85"/>
      <c r="D182" s="86" t="str">
        <f>IF(Table4[[#This Row],[Diameter (in)]]="","",(((CONVERT(Table4[[#This Row],[Diameter (in)]],"in","m"))/2)^2)*PI())</f>
        <v/>
      </c>
      <c r="E182" s="87" t="str">
        <f>IF(Table4[[#This Row],[Area (m2)]]="","",$D$4/Table4[[#This Row],[Area (m2)]])</f>
        <v/>
      </c>
      <c r="F182" s="85">
        <f t="shared" si="2"/>
        <v>4.6951999999999998</v>
      </c>
      <c r="G182" s="88" t="str">
        <f>IF(Table4[[#This Row],[Segment]]="","",(CONVERT(Table4[[#This Row],[Diameter (in)]],"in","m")*$B$4*Table4[[#This Row],[Velocity (m/s)]])/$C$4)</f>
        <v/>
      </c>
      <c r="H182" s="96" t="str">
        <f>IF(Table4[[#This Row],[Segment]]="","",IF(Table4[[#This Row],[Teynold''s Number]]&gt;4000,"TURBULENT","LAMINAR"))</f>
        <v/>
      </c>
      <c r="I182" s="86" t="str">
        <f>IF(Table4[[#This Row],[Segment]]="","",INDEX(Data!C179:C193,MATCH(Table4[Material],Data!B179:B193,0)))</f>
        <v/>
      </c>
      <c r="J182" s="89" t="str">
        <f>IF(Table4[[#This Row],[ε (m)]]="","",Table4[[#This Row],[ε (m)]]/(CONVERT(Table4[[#This Row],[Diameter (in)]],"in","m")))</f>
        <v/>
      </c>
      <c r="K182" s="96" t="str">
        <f>IF(Table4[[#This Row],[Regime]]="LAMINAR",16/Table4[[#This Row],[Teynold''s Number]],"-")</f>
        <v>-</v>
      </c>
      <c r="L182" s="86"/>
      <c r="M182" s="97" t="str">
        <f>IF(Table4[[#This Row],[Regime]]="TURBULENT",(((-4*LOG10(Table4[[#This Row],[ε/D]]/3.7+1.256/(Table4[[#This Row],[Teynold''s Number]]*SQRT(Table4[[#This Row],[f turbulent (guess)]]))))^-1)^2),"")</f>
        <v/>
      </c>
      <c r="N182" s="91" t="str">
        <f>IF(Table4[[#This Row],[f turbulent]]="","",Table4[[#This Row],[f turbulent (guess)]]-Table4[[#This Row],[f turbulent]])</f>
        <v/>
      </c>
      <c r="O182" s="87">
        <f>IF(Table4[[#This Row],[Segment]]="",0,IF(C183="",0,IF(C183&lt;=Table4[[#This Row],[Diameter (in)]],0,1-(D182/D183))))</f>
        <v>0</v>
      </c>
      <c r="P182" s="92" t="str">
        <f>IF(Table4[[#This Row],[Segment]]="","",IF(C182&gt;C183,"",IF(C183="",0.55,(0.55*(1-D183/D182)))))</f>
        <v/>
      </c>
      <c r="Q18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2" s="92" t="str">
        <f>IF(Table4[[#This Row],[Segment]]="","",IF(Table4[[#This Row],[Kexpansion]]="","0",((Table4[[#This Row],[Velocity (m/s)]]^2)/2)*Table4[[#This Row],[Kexpansion]]))</f>
        <v/>
      </c>
      <c r="S182" s="92" t="str">
        <f>IF(Table4[[#This Row],[Segment]]="","",IF(Table4[[#This Row],[Kcontraction]]="","0",((Table4[[#This Row],[Velocity (m/s)]]^2)/2)*Table4[[#This Row],[Kcontraction]]))</f>
        <v/>
      </c>
      <c r="T182" s="89" t="str">
        <f>IF(Table4[[#This Row],[Segment]]="","",SUMIF($Y$7:$Y$2000,Table4[[#This Row],[Segment]],$AD$7:$AD$2000))</f>
        <v/>
      </c>
      <c r="U182" s="95" t="str">
        <f>IF(Table4[[#This Row],[Segment]]="","",Table4[[#This Row],[Hfriction (J/kg)]]+Table4[[#This Row],[Hexpansions (J/kg)]]+Table4[[#This Row],[Hcontractions (J/kg)]]+Table4[[#This Row],[Hf (J/kg)]])</f>
        <v/>
      </c>
      <c r="V182" s="95" t="str">
        <f>IF(Table4[[#This Row],[Segment]]="","",Table4[[#This Row],[Total Friction Loss (J/kg)]]*Table3[Density (kg/m3)])</f>
        <v/>
      </c>
      <c r="W182" s="95" t="str">
        <f>IF(Table4[[#This Row],[Segment]]="","",Table4[[#This Row],[Total Pressure Drop (Pa)]]/1000)</f>
        <v/>
      </c>
      <c r="Y182" s="82" t="str">
        <f>IF('Set Up'!D405="","",'Set Up'!D405)</f>
        <v/>
      </c>
      <c r="Z182" s="82" t="str">
        <f>IF('Set Up'!E405="","",'Set Up'!E405)</f>
        <v/>
      </c>
      <c r="AA182" s="82" t="str">
        <f>IF('Set Up'!F405="","",'Set Up'!F405)</f>
        <v/>
      </c>
      <c r="AB182" s="82" t="str">
        <f>IF('Set Up'!G405="","",'Set Up'!G405)</f>
        <v/>
      </c>
      <c r="AC182" s="82" t="str">
        <f t="array" ref="AC182">IF(Y182="","",INDEX(Data!$G$4:$G$51,MATCH(Table7[[#This Row],[Fitting]]&amp;Table7[[#This Row],[Fitting Subtype]],Data!$E$4:$E$51&amp;Data!$F$4:$F$51,0)))</f>
        <v/>
      </c>
      <c r="AD182" s="89" t="str">
        <f>IF(Table7[[#This Row],[Segment]]="","",Table7[[#This Row],[Quantity]]*Table7[[#This Row],[Kf]]*(((INDEX(Table4[Velocity (m/s)],MATCH(Table7[[#This Row],[Segment]],Table4[Segment],0)))^2)/2))</f>
        <v/>
      </c>
      <c r="AF182" s="82" t="str">
        <f>Table4[[#This Row],[Segment]]</f>
        <v/>
      </c>
      <c r="AG182" s="75"/>
      <c r="AH182" s="82" t="str">
        <f>IF(Table5[[#This Row],[Segment]]="","",AG182-Table4[[#This Row],[Total Pressure Drop (kPa)]])</f>
        <v/>
      </c>
    </row>
    <row r="183" spans="1:34" x14ac:dyDescent="0.25">
      <c r="A183" s="95" t="str">
        <f>IF('Set Up'!A180="","",'Set Up'!A180)</f>
        <v/>
      </c>
      <c r="B183" s="75" t="s">
        <v>81</v>
      </c>
      <c r="C183" s="85"/>
      <c r="D183" s="86" t="str">
        <f>IF(Table4[[#This Row],[Diameter (in)]]="","",(((CONVERT(Table4[[#This Row],[Diameter (in)]],"in","m"))/2)^2)*PI())</f>
        <v/>
      </c>
      <c r="E183" s="87" t="str">
        <f>IF(Table4[[#This Row],[Area (m2)]]="","",$D$4/Table4[[#This Row],[Area (m2)]])</f>
        <v/>
      </c>
      <c r="F183" s="85">
        <f t="shared" si="2"/>
        <v>4.6951999999999998</v>
      </c>
      <c r="G183" s="88" t="str">
        <f>IF(Table4[[#This Row],[Segment]]="","",(CONVERT(Table4[[#This Row],[Diameter (in)]],"in","m")*$B$4*Table4[[#This Row],[Velocity (m/s)]])/$C$4)</f>
        <v/>
      </c>
      <c r="H183" s="96" t="str">
        <f>IF(Table4[[#This Row],[Segment]]="","",IF(Table4[[#This Row],[Teynold''s Number]]&gt;4000,"TURBULENT","LAMINAR"))</f>
        <v/>
      </c>
      <c r="I183" s="86" t="str">
        <f>IF(Table4[[#This Row],[Segment]]="","",INDEX(Data!C180:C194,MATCH(Table4[Material],Data!B180:B194,0)))</f>
        <v/>
      </c>
      <c r="J183" s="89" t="str">
        <f>IF(Table4[[#This Row],[ε (m)]]="","",Table4[[#This Row],[ε (m)]]/(CONVERT(Table4[[#This Row],[Diameter (in)]],"in","m")))</f>
        <v/>
      </c>
      <c r="K183" s="96" t="str">
        <f>IF(Table4[[#This Row],[Regime]]="LAMINAR",16/Table4[[#This Row],[Teynold''s Number]],"-")</f>
        <v>-</v>
      </c>
      <c r="L183" s="86"/>
      <c r="M183" s="97" t="str">
        <f>IF(Table4[[#This Row],[Regime]]="TURBULENT",(((-4*LOG10(Table4[[#This Row],[ε/D]]/3.7+1.256/(Table4[[#This Row],[Teynold''s Number]]*SQRT(Table4[[#This Row],[f turbulent (guess)]]))))^-1)^2),"")</f>
        <v/>
      </c>
      <c r="N183" s="91" t="str">
        <f>IF(Table4[[#This Row],[f turbulent]]="","",Table4[[#This Row],[f turbulent (guess)]]-Table4[[#This Row],[f turbulent]])</f>
        <v/>
      </c>
      <c r="O183" s="87">
        <f>IF(Table4[[#This Row],[Segment]]="",0,IF(C184="",0,IF(C184&lt;=Table4[[#This Row],[Diameter (in)]],0,1-(D183/D184))))</f>
        <v>0</v>
      </c>
      <c r="P183" s="92" t="str">
        <f>IF(Table4[[#This Row],[Segment]]="","",IF(C183&gt;C184,"",IF(C184="",0.55,(0.55*(1-D184/D183)))))</f>
        <v/>
      </c>
      <c r="Q18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3" s="92" t="str">
        <f>IF(Table4[[#This Row],[Segment]]="","",IF(Table4[[#This Row],[Kexpansion]]="","0",((Table4[[#This Row],[Velocity (m/s)]]^2)/2)*Table4[[#This Row],[Kexpansion]]))</f>
        <v/>
      </c>
      <c r="S183" s="92" t="str">
        <f>IF(Table4[[#This Row],[Segment]]="","",IF(Table4[[#This Row],[Kcontraction]]="","0",((Table4[[#This Row],[Velocity (m/s)]]^2)/2)*Table4[[#This Row],[Kcontraction]]))</f>
        <v/>
      </c>
      <c r="T183" s="89" t="str">
        <f>IF(Table4[[#This Row],[Segment]]="","",SUMIF($Y$7:$Y$2000,Table4[[#This Row],[Segment]],$AD$7:$AD$2000))</f>
        <v/>
      </c>
      <c r="U183" s="95" t="str">
        <f>IF(Table4[[#This Row],[Segment]]="","",Table4[[#This Row],[Hfriction (J/kg)]]+Table4[[#This Row],[Hexpansions (J/kg)]]+Table4[[#This Row],[Hcontractions (J/kg)]]+Table4[[#This Row],[Hf (J/kg)]])</f>
        <v/>
      </c>
      <c r="V183" s="95" t="str">
        <f>IF(Table4[[#This Row],[Segment]]="","",Table4[[#This Row],[Total Friction Loss (J/kg)]]*Table3[Density (kg/m3)])</f>
        <v/>
      </c>
      <c r="W183" s="95" t="str">
        <f>IF(Table4[[#This Row],[Segment]]="","",Table4[[#This Row],[Total Pressure Drop (Pa)]]/1000)</f>
        <v/>
      </c>
      <c r="Y183" s="82" t="str">
        <f>IF('Set Up'!D406="","",'Set Up'!D406)</f>
        <v/>
      </c>
      <c r="Z183" s="82" t="str">
        <f>IF('Set Up'!E406="","",'Set Up'!E406)</f>
        <v/>
      </c>
      <c r="AA183" s="82" t="str">
        <f>IF('Set Up'!F406="","",'Set Up'!F406)</f>
        <v/>
      </c>
      <c r="AB183" s="82" t="str">
        <f>IF('Set Up'!G406="","",'Set Up'!G406)</f>
        <v/>
      </c>
      <c r="AC183" s="82" t="str">
        <f t="array" ref="AC183">IF(Y183="","",INDEX(Data!$G$4:$G$51,MATCH(Table7[[#This Row],[Fitting]]&amp;Table7[[#This Row],[Fitting Subtype]],Data!$E$4:$E$51&amp;Data!$F$4:$F$51,0)))</f>
        <v/>
      </c>
      <c r="AD183" s="89" t="str">
        <f>IF(Table7[[#This Row],[Segment]]="","",Table7[[#This Row],[Quantity]]*Table7[[#This Row],[Kf]]*(((INDEX(Table4[Velocity (m/s)],MATCH(Table7[[#This Row],[Segment]],Table4[Segment],0)))^2)/2))</f>
        <v/>
      </c>
      <c r="AF183" s="82" t="str">
        <f>Table4[[#This Row],[Segment]]</f>
        <v/>
      </c>
      <c r="AG183" s="75"/>
      <c r="AH183" s="82" t="str">
        <f>IF(Table5[[#This Row],[Segment]]="","",AG183-Table4[[#This Row],[Total Pressure Drop (kPa)]])</f>
        <v/>
      </c>
    </row>
    <row r="184" spans="1:34" x14ac:dyDescent="0.25">
      <c r="A184" s="95" t="str">
        <f>IF('Set Up'!A181="","",'Set Up'!A181)</f>
        <v/>
      </c>
      <c r="B184" s="75" t="s">
        <v>81</v>
      </c>
      <c r="C184" s="85"/>
      <c r="D184" s="86" t="str">
        <f>IF(Table4[[#This Row],[Diameter (in)]]="","",(((CONVERT(Table4[[#This Row],[Diameter (in)]],"in","m"))/2)^2)*PI())</f>
        <v/>
      </c>
      <c r="E184" s="87" t="str">
        <f>IF(Table4[[#This Row],[Area (m2)]]="","",$D$4/Table4[[#This Row],[Area (m2)]])</f>
        <v/>
      </c>
      <c r="F184" s="85">
        <f t="shared" si="2"/>
        <v>4.6951999999999998</v>
      </c>
      <c r="G184" s="88" t="str">
        <f>IF(Table4[[#This Row],[Segment]]="","",(CONVERT(Table4[[#This Row],[Diameter (in)]],"in","m")*$B$4*Table4[[#This Row],[Velocity (m/s)]])/$C$4)</f>
        <v/>
      </c>
      <c r="H184" s="96" t="str">
        <f>IF(Table4[[#This Row],[Segment]]="","",IF(Table4[[#This Row],[Teynold''s Number]]&gt;4000,"TURBULENT","LAMINAR"))</f>
        <v/>
      </c>
      <c r="I184" s="86" t="str">
        <f>IF(Table4[[#This Row],[Segment]]="","",INDEX(Data!C181:C195,MATCH(Table4[Material],Data!B181:B195,0)))</f>
        <v/>
      </c>
      <c r="J184" s="89" t="str">
        <f>IF(Table4[[#This Row],[ε (m)]]="","",Table4[[#This Row],[ε (m)]]/(CONVERT(Table4[[#This Row],[Diameter (in)]],"in","m")))</f>
        <v/>
      </c>
      <c r="K184" s="96" t="str">
        <f>IF(Table4[[#This Row],[Regime]]="LAMINAR",16/Table4[[#This Row],[Teynold''s Number]],"-")</f>
        <v>-</v>
      </c>
      <c r="L184" s="86"/>
      <c r="M184" s="97" t="str">
        <f>IF(Table4[[#This Row],[Regime]]="TURBULENT",(((-4*LOG10(Table4[[#This Row],[ε/D]]/3.7+1.256/(Table4[[#This Row],[Teynold''s Number]]*SQRT(Table4[[#This Row],[f turbulent (guess)]]))))^-1)^2),"")</f>
        <v/>
      </c>
      <c r="N184" s="91" t="str">
        <f>IF(Table4[[#This Row],[f turbulent]]="","",Table4[[#This Row],[f turbulent (guess)]]-Table4[[#This Row],[f turbulent]])</f>
        <v/>
      </c>
      <c r="O184" s="87">
        <f>IF(Table4[[#This Row],[Segment]]="",0,IF(C185="",0,IF(C185&lt;=Table4[[#This Row],[Diameter (in)]],0,1-(D184/D185))))</f>
        <v>0</v>
      </c>
      <c r="P184" s="92" t="str">
        <f>IF(Table4[[#This Row],[Segment]]="","",IF(C184&gt;C185,"",IF(C185="",0.55,(0.55*(1-D185/D184)))))</f>
        <v/>
      </c>
      <c r="Q18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4" s="92" t="str">
        <f>IF(Table4[[#This Row],[Segment]]="","",IF(Table4[[#This Row],[Kexpansion]]="","0",((Table4[[#This Row],[Velocity (m/s)]]^2)/2)*Table4[[#This Row],[Kexpansion]]))</f>
        <v/>
      </c>
      <c r="S184" s="92" t="str">
        <f>IF(Table4[[#This Row],[Segment]]="","",IF(Table4[[#This Row],[Kcontraction]]="","0",((Table4[[#This Row],[Velocity (m/s)]]^2)/2)*Table4[[#This Row],[Kcontraction]]))</f>
        <v/>
      </c>
      <c r="T184" s="89" t="str">
        <f>IF(Table4[[#This Row],[Segment]]="","",SUMIF($Y$7:$Y$2000,Table4[[#This Row],[Segment]],$AD$7:$AD$2000))</f>
        <v/>
      </c>
      <c r="U184" s="95" t="str">
        <f>IF(Table4[[#This Row],[Segment]]="","",Table4[[#This Row],[Hfriction (J/kg)]]+Table4[[#This Row],[Hexpansions (J/kg)]]+Table4[[#This Row],[Hcontractions (J/kg)]]+Table4[[#This Row],[Hf (J/kg)]])</f>
        <v/>
      </c>
      <c r="V184" s="95" t="str">
        <f>IF(Table4[[#This Row],[Segment]]="","",Table4[[#This Row],[Total Friction Loss (J/kg)]]*Table3[Density (kg/m3)])</f>
        <v/>
      </c>
      <c r="W184" s="95" t="str">
        <f>IF(Table4[[#This Row],[Segment]]="","",Table4[[#This Row],[Total Pressure Drop (Pa)]]/1000)</f>
        <v/>
      </c>
      <c r="Y184" s="82" t="str">
        <f>IF('Set Up'!D407="","",'Set Up'!D407)</f>
        <v/>
      </c>
      <c r="Z184" s="82" t="str">
        <f>IF('Set Up'!E407="","",'Set Up'!E407)</f>
        <v/>
      </c>
      <c r="AA184" s="82" t="str">
        <f>IF('Set Up'!F407="","",'Set Up'!F407)</f>
        <v/>
      </c>
      <c r="AB184" s="82" t="str">
        <f>IF('Set Up'!G407="","",'Set Up'!G407)</f>
        <v/>
      </c>
      <c r="AC184" s="82" t="str">
        <f t="array" ref="AC184">IF(Y184="","",INDEX(Data!$G$4:$G$51,MATCH(Table7[[#This Row],[Fitting]]&amp;Table7[[#This Row],[Fitting Subtype]],Data!$E$4:$E$51&amp;Data!$F$4:$F$51,0)))</f>
        <v/>
      </c>
      <c r="AD184" s="89" t="str">
        <f>IF(Table7[[#This Row],[Segment]]="","",Table7[[#This Row],[Quantity]]*Table7[[#This Row],[Kf]]*(((INDEX(Table4[Velocity (m/s)],MATCH(Table7[[#This Row],[Segment]],Table4[Segment],0)))^2)/2))</f>
        <v/>
      </c>
      <c r="AF184" s="82" t="str">
        <f>Table4[[#This Row],[Segment]]</f>
        <v/>
      </c>
      <c r="AG184" s="75"/>
      <c r="AH184" s="82" t="str">
        <f>IF(Table5[[#This Row],[Segment]]="","",AG184-Table4[[#This Row],[Total Pressure Drop (kPa)]])</f>
        <v/>
      </c>
    </row>
    <row r="185" spans="1:34" x14ac:dyDescent="0.25">
      <c r="A185" s="95" t="str">
        <f>IF('Set Up'!A182="","",'Set Up'!A182)</f>
        <v/>
      </c>
      <c r="B185" s="75" t="s">
        <v>81</v>
      </c>
      <c r="C185" s="85"/>
      <c r="D185" s="86" t="str">
        <f>IF(Table4[[#This Row],[Diameter (in)]]="","",(((CONVERT(Table4[[#This Row],[Diameter (in)]],"in","m"))/2)^2)*PI())</f>
        <v/>
      </c>
      <c r="E185" s="87" t="str">
        <f>IF(Table4[[#This Row],[Area (m2)]]="","",$D$4/Table4[[#This Row],[Area (m2)]])</f>
        <v/>
      </c>
      <c r="F185" s="85">
        <f t="shared" si="2"/>
        <v>4.6951999999999998</v>
      </c>
      <c r="G185" s="88" t="str">
        <f>IF(Table4[[#This Row],[Segment]]="","",(CONVERT(Table4[[#This Row],[Diameter (in)]],"in","m")*$B$4*Table4[[#This Row],[Velocity (m/s)]])/$C$4)</f>
        <v/>
      </c>
      <c r="H185" s="96" t="str">
        <f>IF(Table4[[#This Row],[Segment]]="","",IF(Table4[[#This Row],[Teynold''s Number]]&gt;4000,"TURBULENT","LAMINAR"))</f>
        <v/>
      </c>
      <c r="I185" s="86" t="str">
        <f>IF(Table4[[#This Row],[Segment]]="","",INDEX(Data!C182:C196,MATCH(Table4[Material],Data!B182:B196,0)))</f>
        <v/>
      </c>
      <c r="J185" s="89" t="str">
        <f>IF(Table4[[#This Row],[ε (m)]]="","",Table4[[#This Row],[ε (m)]]/(CONVERT(Table4[[#This Row],[Diameter (in)]],"in","m")))</f>
        <v/>
      </c>
      <c r="K185" s="96" t="str">
        <f>IF(Table4[[#This Row],[Regime]]="LAMINAR",16/Table4[[#This Row],[Teynold''s Number]],"-")</f>
        <v>-</v>
      </c>
      <c r="L185" s="86"/>
      <c r="M185" s="97" t="str">
        <f>IF(Table4[[#This Row],[Regime]]="TURBULENT",(((-4*LOG10(Table4[[#This Row],[ε/D]]/3.7+1.256/(Table4[[#This Row],[Teynold''s Number]]*SQRT(Table4[[#This Row],[f turbulent (guess)]]))))^-1)^2),"")</f>
        <v/>
      </c>
      <c r="N185" s="91" t="str">
        <f>IF(Table4[[#This Row],[f turbulent]]="","",Table4[[#This Row],[f turbulent (guess)]]-Table4[[#This Row],[f turbulent]])</f>
        <v/>
      </c>
      <c r="O185" s="87">
        <f>IF(Table4[[#This Row],[Segment]]="",0,IF(C186="",0,IF(C186&lt;=Table4[[#This Row],[Diameter (in)]],0,1-(D185/D186))))</f>
        <v>0</v>
      </c>
      <c r="P185" s="92" t="str">
        <f>IF(Table4[[#This Row],[Segment]]="","",IF(C185&gt;C186,"",IF(C186="",0.55,(0.55*(1-D186/D185)))))</f>
        <v/>
      </c>
      <c r="Q18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5" s="92" t="str">
        <f>IF(Table4[[#This Row],[Segment]]="","",IF(Table4[[#This Row],[Kexpansion]]="","0",((Table4[[#This Row],[Velocity (m/s)]]^2)/2)*Table4[[#This Row],[Kexpansion]]))</f>
        <v/>
      </c>
      <c r="S185" s="92" t="str">
        <f>IF(Table4[[#This Row],[Segment]]="","",IF(Table4[[#This Row],[Kcontraction]]="","0",((Table4[[#This Row],[Velocity (m/s)]]^2)/2)*Table4[[#This Row],[Kcontraction]]))</f>
        <v/>
      </c>
      <c r="T185" s="89" t="str">
        <f>IF(Table4[[#This Row],[Segment]]="","",SUMIF($Y$7:$Y$2000,Table4[[#This Row],[Segment]],$AD$7:$AD$2000))</f>
        <v/>
      </c>
      <c r="U185" s="95" t="str">
        <f>IF(Table4[[#This Row],[Segment]]="","",Table4[[#This Row],[Hfriction (J/kg)]]+Table4[[#This Row],[Hexpansions (J/kg)]]+Table4[[#This Row],[Hcontractions (J/kg)]]+Table4[[#This Row],[Hf (J/kg)]])</f>
        <v/>
      </c>
      <c r="V185" s="95" t="str">
        <f>IF(Table4[[#This Row],[Segment]]="","",Table4[[#This Row],[Total Friction Loss (J/kg)]]*Table3[Density (kg/m3)])</f>
        <v/>
      </c>
      <c r="W185" s="95" t="str">
        <f>IF(Table4[[#This Row],[Segment]]="","",Table4[[#This Row],[Total Pressure Drop (Pa)]]/1000)</f>
        <v/>
      </c>
      <c r="Y185" s="82" t="str">
        <f>IF('Set Up'!D408="","",'Set Up'!D408)</f>
        <v/>
      </c>
      <c r="Z185" s="82" t="str">
        <f>IF('Set Up'!E408="","",'Set Up'!E408)</f>
        <v/>
      </c>
      <c r="AA185" s="82" t="str">
        <f>IF('Set Up'!F408="","",'Set Up'!F408)</f>
        <v/>
      </c>
      <c r="AB185" s="82" t="str">
        <f>IF('Set Up'!G408="","",'Set Up'!G408)</f>
        <v/>
      </c>
      <c r="AC185" s="82" t="str">
        <f t="array" ref="AC185">IF(Y185="","",INDEX(Data!$G$4:$G$51,MATCH(Table7[[#This Row],[Fitting]]&amp;Table7[[#This Row],[Fitting Subtype]],Data!$E$4:$E$51&amp;Data!$F$4:$F$51,0)))</f>
        <v/>
      </c>
      <c r="AD185" s="89" t="str">
        <f>IF(Table7[[#This Row],[Segment]]="","",Table7[[#This Row],[Quantity]]*Table7[[#This Row],[Kf]]*(((INDEX(Table4[Velocity (m/s)],MATCH(Table7[[#This Row],[Segment]],Table4[Segment],0)))^2)/2))</f>
        <v/>
      </c>
      <c r="AF185" s="82" t="str">
        <f>Table4[[#This Row],[Segment]]</f>
        <v/>
      </c>
      <c r="AG185" s="75"/>
      <c r="AH185" s="82" t="str">
        <f>IF(Table5[[#This Row],[Segment]]="","",AG185-Table4[[#This Row],[Total Pressure Drop (kPa)]])</f>
        <v/>
      </c>
    </row>
    <row r="186" spans="1:34" x14ac:dyDescent="0.25">
      <c r="A186" s="95" t="str">
        <f>IF('Set Up'!A183="","",'Set Up'!A183)</f>
        <v/>
      </c>
      <c r="B186" s="75" t="s">
        <v>81</v>
      </c>
      <c r="C186" s="85"/>
      <c r="D186" s="86" t="str">
        <f>IF(Table4[[#This Row],[Diameter (in)]]="","",(((CONVERT(Table4[[#This Row],[Diameter (in)]],"in","m"))/2)^2)*PI())</f>
        <v/>
      </c>
      <c r="E186" s="87" t="str">
        <f>IF(Table4[[#This Row],[Area (m2)]]="","",$D$4/Table4[[#This Row],[Area (m2)]])</f>
        <v/>
      </c>
      <c r="F186" s="85">
        <f t="shared" si="2"/>
        <v>4.6951999999999998</v>
      </c>
      <c r="G186" s="88" t="str">
        <f>IF(Table4[[#This Row],[Segment]]="","",(CONVERT(Table4[[#This Row],[Diameter (in)]],"in","m")*$B$4*Table4[[#This Row],[Velocity (m/s)]])/$C$4)</f>
        <v/>
      </c>
      <c r="H186" s="96" t="str">
        <f>IF(Table4[[#This Row],[Segment]]="","",IF(Table4[[#This Row],[Teynold''s Number]]&gt;4000,"TURBULENT","LAMINAR"))</f>
        <v/>
      </c>
      <c r="I186" s="86" t="str">
        <f>IF(Table4[[#This Row],[Segment]]="","",INDEX(Data!C183:C197,MATCH(Table4[Material],Data!B183:B197,0)))</f>
        <v/>
      </c>
      <c r="J186" s="89" t="str">
        <f>IF(Table4[[#This Row],[ε (m)]]="","",Table4[[#This Row],[ε (m)]]/(CONVERT(Table4[[#This Row],[Diameter (in)]],"in","m")))</f>
        <v/>
      </c>
      <c r="K186" s="96" t="str">
        <f>IF(Table4[[#This Row],[Regime]]="LAMINAR",16/Table4[[#This Row],[Teynold''s Number]],"-")</f>
        <v>-</v>
      </c>
      <c r="L186" s="86"/>
      <c r="M186" s="97" t="str">
        <f>IF(Table4[[#This Row],[Regime]]="TURBULENT",(((-4*LOG10(Table4[[#This Row],[ε/D]]/3.7+1.256/(Table4[[#This Row],[Teynold''s Number]]*SQRT(Table4[[#This Row],[f turbulent (guess)]]))))^-1)^2),"")</f>
        <v/>
      </c>
      <c r="N186" s="91" t="str">
        <f>IF(Table4[[#This Row],[f turbulent]]="","",Table4[[#This Row],[f turbulent (guess)]]-Table4[[#This Row],[f turbulent]])</f>
        <v/>
      </c>
      <c r="O186" s="87">
        <f>IF(Table4[[#This Row],[Segment]]="",0,IF(C187="",0,IF(C187&lt;=Table4[[#This Row],[Diameter (in)]],0,1-(D186/D187))))</f>
        <v>0</v>
      </c>
      <c r="P186" s="92" t="str">
        <f>IF(Table4[[#This Row],[Segment]]="","",IF(C186&gt;C187,"",IF(C187="",0.55,(0.55*(1-D187/D186)))))</f>
        <v/>
      </c>
      <c r="Q18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6" s="92" t="str">
        <f>IF(Table4[[#This Row],[Segment]]="","",IF(Table4[[#This Row],[Kexpansion]]="","0",((Table4[[#This Row],[Velocity (m/s)]]^2)/2)*Table4[[#This Row],[Kexpansion]]))</f>
        <v/>
      </c>
      <c r="S186" s="92" t="str">
        <f>IF(Table4[[#This Row],[Segment]]="","",IF(Table4[[#This Row],[Kcontraction]]="","0",((Table4[[#This Row],[Velocity (m/s)]]^2)/2)*Table4[[#This Row],[Kcontraction]]))</f>
        <v/>
      </c>
      <c r="T186" s="89" t="str">
        <f>IF(Table4[[#This Row],[Segment]]="","",SUMIF($Y$7:$Y$2000,Table4[[#This Row],[Segment]],$AD$7:$AD$2000))</f>
        <v/>
      </c>
      <c r="U186" s="95" t="str">
        <f>IF(Table4[[#This Row],[Segment]]="","",Table4[[#This Row],[Hfriction (J/kg)]]+Table4[[#This Row],[Hexpansions (J/kg)]]+Table4[[#This Row],[Hcontractions (J/kg)]]+Table4[[#This Row],[Hf (J/kg)]])</f>
        <v/>
      </c>
      <c r="V186" s="95" t="str">
        <f>IF(Table4[[#This Row],[Segment]]="","",Table4[[#This Row],[Total Friction Loss (J/kg)]]*Table3[Density (kg/m3)])</f>
        <v/>
      </c>
      <c r="W186" s="95" t="str">
        <f>IF(Table4[[#This Row],[Segment]]="","",Table4[[#This Row],[Total Pressure Drop (Pa)]]/1000)</f>
        <v/>
      </c>
      <c r="Y186" s="82" t="str">
        <f>IF('Set Up'!D409="","",'Set Up'!D409)</f>
        <v/>
      </c>
      <c r="Z186" s="82" t="str">
        <f>IF('Set Up'!E409="","",'Set Up'!E409)</f>
        <v/>
      </c>
      <c r="AA186" s="82" t="str">
        <f>IF('Set Up'!F409="","",'Set Up'!F409)</f>
        <v/>
      </c>
      <c r="AB186" s="82" t="str">
        <f>IF('Set Up'!G409="","",'Set Up'!G409)</f>
        <v/>
      </c>
      <c r="AC186" s="82" t="str">
        <f t="array" ref="AC186">IF(Y186="","",INDEX(Data!$G$4:$G$51,MATCH(Table7[[#This Row],[Fitting]]&amp;Table7[[#This Row],[Fitting Subtype]],Data!$E$4:$E$51&amp;Data!$F$4:$F$51,0)))</f>
        <v/>
      </c>
      <c r="AD186" s="89" t="str">
        <f>IF(Table7[[#This Row],[Segment]]="","",Table7[[#This Row],[Quantity]]*Table7[[#This Row],[Kf]]*(((INDEX(Table4[Velocity (m/s)],MATCH(Table7[[#This Row],[Segment]],Table4[Segment],0)))^2)/2))</f>
        <v/>
      </c>
      <c r="AF186" s="82" t="str">
        <f>Table4[[#This Row],[Segment]]</f>
        <v/>
      </c>
      <c r="AG186" s="75"/>
      <c r="AH186" s="82" t="str">
        <f>IF(Table5[[#This Row],[Segment]]="","",AG186-Table4[[#This Row],[Total Pressure Drop (kPa)]])</f>
        <v/>
      </c>
    </row>
    <row r="187" spans="1:34" x14ac:dyDescent="0.25">
      <c r="A187" s="95" t="str">
        <f>IF('Set Up'!A184="","",'Set Up'!A184)</f>
        <v/>
      </c>
      <c r="B187" s="75" t="s">
        <v>81</v>
      </c>
      <c r="C187" s="85"/>
      <c r="D187" s="86" t="str">
        <f>IF(Table4[[#This Row],[Diameter (in)]]="","",(((CONVERT(Table4[[#This Row],[Diameter (in)]],"in","m"))/2)^2)*PI())</f>
        <v/>
      </c>
      <c r="E187" s="87" t="str">
        <f>IF(Table4[[#This Row],[Area (m2)]]="","",$D$4/Table4[[#This Row],[Area (m2)]])</f>
        <v/>
      </c>
      <c r="F187" s="85">
        <f t="shared" si="2"/>
        <v>4.6951999999999998</v>
      </c>
      <c r="G187" s="88" t="str">
        <f>IF(Table4[[#This Row],[Segment]]="","",(CONVERT(Table4[[#This Row],[Diameter (in)]],"in","m")*$B$4*Table4[[#This Row],[Velocity (m/s)]])/$C$4)</f>
        <v/>
      </c>
      <c r="H187" s="96" t="str">
        <f>IF(Table4[[#This Row],[Segment]]="","",IF(Table4[[#This Row],[Teynold''s Number]]&gt;4000,"TURBULENT","LAMINAR"))</f>
        <v/>
      </c>
      <c r="I187" s="86" t="str">
        <f>IF(Table4[[#This Row],[Segment]]="","",INDEX(Data!C184:C198,MATCH(Table4[Material],Data!B184:B198,0)))</f>
        <v/>
      </c>
      <c r="J187" s="89" t="str">
        <f>IF(Table4[[#This Row],[ε (m)]]="","",Table4[[#This Row],[ε (m)]]/(CONVERT(Table4[[#This Row],[Diameter (in)]],"in","m")))</f>
        <v/>
      </c>
      <c r="K187" s="96" t="str">
        <f>IF(Table4[[#This Row],[Regime]]="LAMINAR",16/Table4[[#This Row],[Teynold''s Number]],"-")</f>
        <v>-</v>
      </c>
      <c r="L187" s="86"/>
      <c r="M187" s="97" t="str">
        <f>IF(Table4[[#This Row],[Regime]]="TURBULENT",(((-4*LOG10(Table4[[#This Row],[ε/D]]/3.7+1.256/(Table4[[#This Row],[Teynold''s Number]]*SQRT(Table4[[#This Row],[f turbulent (guess)]]))))^-1)^2),"")</f>
        <v/>
      </c>
      <c r="N187" s="91" t="str">
        <f>IF(Table4[[#This Row],[f turbulent]]="","",Table4[[#This Row],[f turbulent (guess)]]-Table4[[#This Row],[f turbulent]])</f>
        <v/>
      </c>
      <c r="O187" s="87">
        <f>IF(Table4[[#This Row],[Segment]]="",0,IF(C188="",0,IF(C188&lt;=Table4[[#This Row],[Diameter (in)]],0,1-(D187/D188))))</f>
        <v>0</v>
      </c>
      <c r="P187" s="92" t="str">
        <f>IF(Table4[[#This Row],[Segment]]="","",IF(C187&gt;C188,"",IF(C188="",0.55,(0.55*(1-D188/D187)))))</f>
        <v/>
      </c>
      <c r="Q18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7" s="92" t="str">
        <f>IF(Table4[[#This Row],[Segment]]="","",IF(Table4[[#This Row],[Kexpansion]]="","0",((Table4[[#This Row],[Velocity (m/s)]]^2)/2)*Table4[[#This Row],[Kexpansion]]))</f>
        <v/>
      </c>
      <c r="S187" s="92" t="str">
        <f>IF(Table4[[#This Row],[Segment]]="","",IF(Table4[[#This Row],[Kcontraction]]="","0",((Table4[[#This Row],[Velocity (m/s)]]^2)/2)*Table4[[#This Row],[Kcontraction]]))</f>
        <v/>
      </c>
      <c r="T187" s="89" t="str">
        <f>IF(Table4[[#This Row],[Segment]]="","",SUMIF($Y$7:$Y$2000,Table4[[#This Row],[Segment]],$AD$7:$AD$2000))</f>
        <v/>
      </c>
      <c r="U187" s="95" t="str">
        <f>IF(Table4[[#This Row],[Segment]]="","",Table4[[#This Row],[Hfriction (J/kg)]]+Table4[[#This Row],[Hexpansions (J/kg)]]+Table4[[#This Row],[Hcontractions (J/kg)]]+Table4[[#This Row],[Hf (J/kg)]])</f>
        <v/>
      </c>
      <c r="V187" s="95" t="str">
        <f>IF(Table4[[#This Row],[Segment]]="","",Table4[[#This Row],[Total Friction Loss (J/kg)]]*Table3[Density (kg/m3)])</f>
        <v/>
      </c>
      <c r="W187" s="95" t="str">
        <f>IF(Table4[[#This Row],[Segment]]="","",Table4[[#This Row],[Total Pressure Drop (Pa)]]/1000)</f>
        <v/>
      </c>
      <c r="Y187" s="82" t="str">
        <f>IF('Set Up'!D410="","",'Set Up'!D410)</f>
        <v/>
      </c>
      <c r="Z187" s="82" t="str">
        <f>IF('Set Up'!E410="","",'Set Up'!E410)</f>
        <v/>
      </c>
      <c r="AA187" s="82" t="str">
        <f>IF('Set Up'!F410="","",'Set Up'!F410)</f>
        <v/>
      </c>
      <c r="AB187" s="82" t="str">
        <f>IF('Set Up'!G410="","",'Set Up'!G410)</f>
        <v/>
      </c>
      <c r="AC187" s="82" t="str">
        <f t="array" ref="AC187">IF(Y187="","",INDEX(Data!$G$4:$G$51,MATCH(Table7[[#This Row],[Fitting]]&amp;Table7[[#This Row],[Fitting Subtype]],Data!$E$4:$E$51&amp;Data!$F$4:$F$51,0)))</f>
        <v/>
      </c>
      <c r="AD187" s="89" t="str">
        <f>IF(Table7[[#This Row],[Segment]]="","",Table7[[#This Row],[Quantity]]*Table7[[#This Row],[Kf]]*(((INDEX(Table4[Velocity (m/s)],MATCH(Table7[[#This Row],[Segment]],Table4[Segment],0)))^2)/2))</f>
        <v/>
      </c>
      <c r="AF187" s="82" t="str">
        <f>Table4[[#This Row],[Segment]]</f>
        <v/>
      </c>
      <c r="AG187" s="75"/>
      <c r="AH187" s="82" t="str">
        <f>IF(Table5[[#This Row],[Segment]]="","",AG187-Table4[[#This Row],[Total Pressure Drop (kPa)]])</f>
        <v/>
      </c>
    </row>
    <row r="188" spans="1:34" x14ac:dyDescent="0.25">
      <c r="A188" s="95" t="str">
        <f>IF('Set Up'!A185="","",'Set Up'!A185)</f>
        <v/>
      </c>
      <c r="B188" s="75" t="s">
        <v>81</v>
      </c>
      <c r="C188" s="85"/>
      <c r="D188" s="86" t="str">
        <f>IF(Table4[[#This Row],[Diameter (in)]]="","",(((CONVERT(Table4[[#This Row],[Diameter (in)]],"in","m"))/2)^2)*PI())</f>
        <v/>
      </c>
      <c r="E188" s="87" t="str">
        <f>IF(Table4[[#This Row],[Area (m2)]]="","",$D$4/Table4[[#This Row],[Area (m2)]])</f>
        <v/>
      </c>
      <c r="F188" s="85">
        <f t="shared" si="2"/>
        <v>4.6951999999999998</v>
      </c>
      <c r="G188" s="88" t="str">
        <f>IF(Table4[[#This Row],[Segment]]="","",(CONVERT(Table4[[#This Row],[Diameter (in)]],"in","m")*$B$4*Table4[[#This Row],[Velocity (m/s)]])/$C$4)</f>
        <v/>
      </c>
      <c r="H188" s="96" t="str">
        <f>IF(Table4[[#This Row],[Segment]]="","",IF(Table4[[#This Row],[Teynold''s Number]]&gt;4000,"TURBULENT","LAMINAR"))</f>
        <v/>
      </c>
      <c r="I188" s="86" t="str">
        <f>IF(Table4[[#This Row],[Segment]]="","",INDEX(Data!C185:C199,MATCH(Table4[Material],Data!B185:B199,0)))</f>
        <v/>
      </c>
      <c r="J188" s="89" t="str">
        <f>IF(Table4[[#This Row],[ε (m)]]="","",Table4[[#This Row],[ε (m)]]/(CONVERT(Table4[[#This Row],[Diameter (in)]],"in","m")))</f>
        <v/>
      </c>
      <c r="K188" s="96" t="str">
        <f>IF(Table4[[#This Row],[Regime]]="LAMINAR",16/Table4[[#This Row],[Teynold''s Number]],"-")</f>
        <v>-</v>
      </c>
      <c r="L188" s="86"/>
      <c r="M188" s="97" t="str">
        <f>IF(Table4[[#This Row],[Regime]]="TURBULENT",(((-4*LOG10(Table4[[#This Row],[ε/D]]/3.7+1.256/(Table4[[#This Row],[Teynold''s Number]]*SQRT(Table4[[#This Row],[f turbulent (guess)]]))))^-1)^2),"")</f>
        <v/>
      </c>
      <c r="N188" s="91" t="str">
        <f>IF(Table4[[#This Row],[f turbulent]]="","",Table4[[#This Row],[f turbulent (guess)]]-Table4[[#This Row],[f turbulent]])</f>
        <v/>
      </c>
      <c r="O188" s="87">
        <f>IF(Table4[[#This Row],[Segment]]="",0,IF(C189="",0,IF(C189&lt;=Table4[[#This Row],[Diameter (in)]],0,1-(D188/D189))))</f>
        <v>0</v>
      </c>
      <c r="P188" s="92" t="str">
        <f>IF(Table4[[#This Row],[Segment]]="","",IF(C188&gt;C189,"",IF(C189="",0.55,(0.55*(1-D189/D188)))))</f>
        <v/>
      </c>
      <c r="Q18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8" s="92" t="str">
        <f>IF(Table4[[#This Row],[Segment]]="","",IF(Table4[[#This Row],[Kexpansion]]="","0",((Table4[[#This Row],[Velocity (m/s)]]^2)/2)*Table4[[#This Row],[Kexpansion]]))</f>
        <v/>
      </c>
      <c r="S188" s="92" t="str">
        <f>IF(Table4[[#This Row],[Segment]]="","",IF(Table4[[#This Row],[Kcontraction]]="","0",((Table4[[#This Row],[Velocity (m/s)]]^2)/2)*Table4[[#This Row],[Kcontraction]]))</f>
        <v/>
      </c>
      <c r="T188" s="89" t="str">
        <f>IF(Table4[[#This Row],[Segment]]="","",SUMIF($Y$7:$Y$2000,Table4[[#This Row],[Segment]],$AD$7:$AD$2000))</f>
        <v/>
      </c>
      <c r="U188" s="95" t="str">
        <f>IF(Table4[[#This Row],[Segment]]="","",Table4[[#This Row],[Hfriction (J/kg)]]+Table4[[#This Row],[Hexpansions (J/kg)]]+Table4[[#This Row],[Hcontractions (J/kg)]]+Table4[[#This Row],[Hf (J/kg)]])</f>
        <v/>
      </c>
      <c r="V188" s="95" t="str">
        <f>IF(Table4[[#This Row],[Segment]]="","",Table4[[#This Row],[Total Friction Loss (J/kg)]]*Table3[Density (kg/m3)])</f>
        <v/>
      </c>
      <c r="W188" s="95" t="str">
        <f>IF(Table4[[#This Row],[Segment]]="","",Table4[[#This Row],[Total Pressure Drop (Pa)]]/1000)</f>
        <v/>
      </c>
      <c r="Y188" s="82" t="str">
        <f>IF('Set Up'!D411="","",'Set Up'!D411)</f>
        <v/>
      </c>
      <c r="Z188" s="82" t="str">
        <f>IF('Set Up'!E411="","",'Set Up'!E411)</f>
        <v/>
      </c>
      <c r="AA188" s="82" t="str">
        <f>IF('Set Up'!F411="","",'Set Up'!F411)</f>
        <v/>
      </c>
      <c r="AB188" s="82" t="str">
        <f>IF('Set Up'!G411="","",'Set Up'!G411)</f>
        <v/>
      </c>
      <c r="AC188" s="82" t="str">
        <f t="array" ref="AC188">IF(Y188="","",INDEX(Data!$G$4:$G$51,MATCH(Table7[[#This Row],[Fitting]]&amp;Table7[[#This Row],[Fitting Subtype]],Data!$E$4:$E$51&amp;Data!$F$4:$F$51,0)))</f>
        <v/>
      </c>
      <c r="AD188" s="89" t="str">
        <f>IF(Table7[[#This Row],[Segment]]="","",Table7[[#This Row],[Quantity]]*Table7[[#This Row],[Kf]]*(((INDEX(Table4[Velocity (m/s)],MATCH(Table7[[#This Row],[Segment]],Table4[Segment],0)))^2)/2))</f>
        <v/>
      </c>
      <c r="AF188" s="82" t="str">
        <f>Table4[[#This Row],[Segment]]</f>
        <v/>
      </c>
      <c r="AG188" s="75"/>
      <c r="AH188" s="82" t="str">
        <f>IF(Table5[[#This Row],[Segment]]="","",AG188-Table4[[#This Row],[Total Pressure Drop (kPa)]])</f>
        <v/>
      </c>
    </row>
    <row r="189" spans="1:34" x14ac:dyDescent="0.25">
      <c r="A189" s="95" t="str">
        <f>IF('Set Up'!A186="","",'Set Up'!A186)</f>
        <v/>
      </c>
      <c r="B189" s="75" t="s">
        <v>81</v>
      </c>
      <c r="C189" s="85"/>
      <c r="D189" s="86" t="str">
        <f>IF(Table4[[#This Row],[Diameter (in)]]="","",(((CONVERT(Table4[[#This Row],[Diameter (in)]],"in","m"))/2)^2)*PI())</f>
        <v/>
      </c>
      <c r="E189" s="87" t="str">
        <f>IF(Table4[[#This Row],[Area (m2)]]="","",$D$4/Table4[[#This Row],[Area (m2)]])</f>
        <v/>
      </c>
      <c r="F189" s="85">
        <f t="shared" si="2"/>
        <v>4.6951999999999998</v>
      </c>
      <c r="G189" s="88" t="str">
        <f>IF(Table4[[#This Row],[Segment]]="","",(CONVERT(Table4[[#This Row],[Diameter (in)]],"in","m")*$B$4*Table4[[#This Row],[Velocity (m/s)]])/$C$4)</f>
        <v/>
      </c>
      <c r="H189" s="96" t="str">
        <f>IF(Table4[[#This Row],[Segment]]="","",IF(Table4[[#This Row],[Teynold''s Number]]&gt;4000,"TURBULENT","LAMINAR"))</f>
        <v/>
      </c>
      <c r="I189" s="86" t="str">
        <f>IF(Table4[[#This Row],[Segment]]="","",INDEX(Data!C186:C200,MATCH(Table4[Material],Data!B186:B200,0)))</f>
        <v/>
      </c>
      <c r="J189" s="89" t="str">
        <f>IF(Table4[[#This Row],[ε (m)]]="","",Table4[[#This Row],[ε (m)]]/(CONVERT(Table4[[#This Row],[Diameter (in)]],"in","m")))</f>
        <v/>
      </c>
      <c r="K189" s="96" t="str">
        <f>IF(Table4[[#This Row],[Regime]]="LAMINAR",16/Table4[[#This Row],[Teynold''s Number]],"-")</f>
        <v>-</v>
      </c>
      <c r="L189" s="86"/>
      <c r="M189" s="97" t="str">
        <f>IF(Table4[[#This Row],[Regime]]="TURBULENT",(((-4*LOG10(Table4[[#This Row],[ε/D]]/3.7+1.256/(Table4[[#This Row],[Teynold''s Number]]*SQRT(Table4[[#This Row],[f turbulent (guess)]]))))^-1)^2),"")</f>
        <v/>
      </c>
      <c r="N189" s="91" t="str">
        <f>IF(Table4[[#This Row],[f turbulent]]="","",Table4[[#This Row],[f turbulent (guess)]]-Table4[[#This Row],[f turbulent]])</f>
        <v/>
      </c>
      <c r="O189" s="87">
        <f>IF(Table4[[#This Row],[Segment]]="",0,IF(C190="",0,IF(C190&lt;=Table4[[#This Row],[Diameter (in)]],0,1-(D189/D190))))</f>
        <v>0</v>
      </c>
      <c r="P189" s="92" t="str">
        <f>IF(Table4[[#This Row],[Segment]]="","",IF(C189&gt;C190,"",IF(C190="",0.55,(0.55*(1-D190/D189)))))</f>
        <v/>
      </c>
      <c r="Q18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9" s="92" t="str">
        <f>IF(Table4[[#This Row],[Segment]]="","",IF(Table4[[#This Row],[Kexpansion]]="","0",((Table4[[#This Row],[Velocity (m/s)]]^2)/2)*Table4[[#This Row],[Kexpansion]]))</f>
        <v/>
      </c>
      <c r="S189" s="92" t="str">
        <f>IF(Table4[[#This Row],[Segment]]="","",IF(Table4[[#This Row],[Kcontraction]]="","0",((Table4[[#This Row],[Velocity (m/s)]]^2)/2)*Table4[[#This Row],[Kcontraction]]))</f>
        <v/>
      </c>
      <c r="T189" s="89" t="str">
        <f>IF(Table4[[#This Row],[Segment]]="","",SUMIF($Y$7:$Y$2000,Table4[[#This Row],[Segment]],$AD$7:$AD$2000))</f>
        <v/>
      </c>
      <c r="U189" s="95" t="str">
        <f>IF(Table4[[#This Row],[Segment]]="","",Table4[[#This Row],[Hfriction (J/kg)]]+Table4[[#This Row],[Hexpansions (J/kg)]]+Table4[[#This Row],[Hcontractions (J/kg)]]+Table4[[#This Row],[Hf (J/kg)]])</f>
        <v/>
      </c>
      <c r="V189" s="95" t="str">
        <f>IF(Table4[[#This Row],[Segment]]="","",Table4[[#This Row],[Total Friction Loss (J/kg)]]*Table3[Density (kg/m3)])</f>
        <v/>
      </c>
      <c r="W189" s="95" t="str">
        <f>IF(Table4[[#This Row],[Segment]]="","",Table4[[#This Row],[Total Pressure Drop (Pa)]]/1000)</f>
        <v/>
      </c>
      <c r="Y189" s="82" t="str">
        <f>IF('Set Up'!D412="","",'Set Up'!D412)</f>
        <v/>
      </c>
      <c r="Z189" s="82" t="str">
        <f>IF('Set Up'!E412="","",'Set Up'!E412)</f>
        <v/>
      </c>
      <c r="AA189" s="82" t="str">
        <f>IF('Set Up'!F412="","",'Set Up'!F412)</f>
        <v/>
      </c>
      <c r="AB189" s="82" t="str">
        <f>IF('Set Up'!G412="","",'Set Up'!G412)</f>
        <v/>
      </c>
      <c r="AC189" s="82" t="str">
        <f t="array" ref="AC189">IF(Y189="","",INDEX(Data!$G$4:$G$51,MATCH(Table7[[#This Row],[Fitting]]&amp;Table7[[#This Row],[Fitting Subtype]],Data!$E$4:$E$51&amp;Data!$F$4:$F$51,0)))</f>
        <v/>
      </c>
      <c r="AD189" s="89" t="str">
        <f>IF(Table7[[#This Row],[Segment]]="","",Table7[[#This Row],[Quantity]]*Table7[[#This Row],[Kf]]*(((INDEX(Table4[Velocity (m/s)],MATCH(Table7[[#This Row],[Segment]],Table4[Segment],0)))^2)/2))</f>
        <v/>
      </c>
      <c r="AF189" s="82" t="str">
        <f>Table4[[#This Row],[Segment]]</f>
        <v/>
      </c>
      <c r="AG189" s="75"/>
      <c r="AH189" s="82" t="str">
        <f>IF(Table5[[#This Row],[Segment]]="","",AG189-Table4[[#This Row],[Total Pressure Drop (kPa)]])</f>
        <v/>
      </c>
    </row>
    <row r="190" spans="1:34" x14ac:dyDescent="0.25">
      <c r="A190" s="95" t="str">
        <f>IF('Set Up'!A187="","",'Set Up'!A187)</f>
        <v/>
      </c>
      <c r="B190" s="75" t="s">
        <v>81</v>
      </c>
      <c r="C190" s="85"/>
      <c r="D190" s="86" t="str">
        <f>IF(Table4[[#This Row],[Diameter (in)]]="","",(((CONVERT(Table4[[#This Row],[Diameter (in)]],"in","m"))/2)^2)*PI())</f>
        <v/>
      </c>
      <c r="E190" s="87" t="str">
        <f>IF(Table4[[#This Row],[Area (m2)]]="","",$D$4/Table4[[#This Row],[Area (m2)]])</f>
        <v/>
      </c>
      <c r="F190" s="85">
        <f t="shared" si="2"/>
        <v>4.6951999999999998</v>
      </c>
      <c r="G190" s="88" t="str">
        <f>IF(Table4[[#This Row],[Segment]]="","",(CONVERT(Table4[[#This Row],[Diameter (in)]],"in","m")*$B$4*Table4[[#This Row],[Velocity (m/s)]])/$C$4)</f>
        <v/>
      </c>
      <c r="H190" s="96" t="str">
        <f>IF(Table4[[#This Row],[Segment]]="","",IF(Table4[[#This Row],[Teynold''s Number]]&gt;4000,"TURBULENT","LAMINAR"))</f>
        <v/>
      </c>
      <c r="I190" s="86" t="str">
        <f>IF(Table4[[#This Row],[Segment]]="","",INDEX(Data!C187:C201,MATCH(Table4[Material],Data!B187:B201,0)))</f>
        <v/>
      </c>
      <c r="J190" s="89" t="str">
        <f>IF(Table4[[#This Row],[ε (m)]]="","",Table4[[#This Row],[ε (m)]]/(CONVERT(Table4[[#This Row],[Diameter (in)]],"in","m")))</f>
        <v/>
      </c>
      <c r="K190" s="96" t="str">
        <f>IF(Table4[[#This Row],[Regime]]="LAMINAR",16/Table4[[#This Row],[Teynold''s Number]],"-")</f>
        <v>-</v>
      </c>
      <c r="L190" s="86"/>
      <c r="M190" s="97" t="str">
        <f>IF(Table4[[#This Row],[Regime]]="TURBULENT",(((-4*LOG10(Table4[[#This Row],[ε/D]]/3.7+1.256/(Table4[[#This Row],[Teynold''s Number]]*SQRT(Table4[[#This Row],[f turbulent (guess)]]))))^-1)^2),"")</f>
        <v/>
      </c>
      <c r="N190" s="91" t="str">
        <f>IF(Table4[[#This Row],[f turbulent]]="","",Table4[[#This Row],[f turbulent (guess)]]-Table4[[#This Row],[f turbulent]])</f>
        <v/>
      </c>
      <c r="O190" s="87">
        <f>IF(Table4[[#This Row],[Segment]]="",0,IF(C191="",0,IF(C191&lt;=Table4[[#This Row],[Diameter (in)]],0,1-(D190/D191))))</f>
        <v>0</v>
      </c>
      <c r="P190" s="92" t="str">
        <f>IF(Table4[[#This Row],[Segment]]="","",IF(C190&gt;C191,"",IF(C191="",0.55,(0.55*(1-D191/D190)))))</f>
        <v/>
      </c>
      <c r="Q19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0" s="92" t="str">
        <f>IF(Table4[[#This Row],[Segment]]="","",IF(Table4[[#This Row],[Kexpansion]]="","0",((Table4[[#This Row],[Velocity (m/s)]]^2)/2)*Table4[[#This Row],[Kexpansion]]))</f>
        <v/>
      </c>
      <c r="S190" s="92" t="str">
        <f>IF(Table4[[#This Row],[Segment]]="","",IF(Table4[[#This Row],[Kcontraction]]="","0",((Table4[[#This Row],[Velocity (m/s)]]^2)/2)*Table4[[#This Row],[Kcontraction]]))</f>
        <v/>
      </c>
      <c r="T190" s="89" t="str">
        <f>IF(Table4[[#This Row],[Segment]]="","",SUMIF($Y$7:$Y$2000,Table4[[#This Row],[Segment]],$AD$7:$AD$2000))</f>
        <v/>
      </c>
      <c r="U190" s="95" t="str">
        <f>IF(Table4[[#This Row],[Segment]]="","",Table4[[#This Row],[Hfriction (J/kg)]]+Table4[[#This Row],[Hexpansions (J/kg)]]+Table4[[#This Row],[Hcontractions (J/kg)]]+Table4[[#This Row],[Hf (J/kg)]])</f>
        <v/>
      </c>
      <c r="V190" s="95" t="str">
        <f>IF(Table4[[#This Row],[Segment]]="","",Table4[[#This Row],[Total Friction Loss (J/kg)]]*Table3[Density (kg/m3)])</f>
        <v/>
      </c>
      <c r="W190" s="95" t="str">
        <f>IF(Table4[[#This Row],[Segment]]="","",Table4[[#This Row],[Total Pressure Drop (Pa)]]/1000)</f>
        <v/>
      </c>
      <c r="Y190" s="82" t="str">
        <f>IF('Set Up'!D413="","",'Set Up'!D413)</f>
        <v/>
      </c>
      <c r="Z190" s="82" t="str">
        <f>IF('Set Up'!E413="","",'Set Up'!E413)</f>
        <v/>
      </c>
      <c r="AA190" s="82" t="str">
        <f>IF('Set Up'!F413="","",'Set Up'!F413)</f>
        <v/>
      </c>
      <c r="AB190" s="82" t="str">
        <f>IF('Set Up'!G413="","",'Set Up'!G413)</f>
        <v/>
      </c>
      <c r="AC190" s="82" t="str">
        <f t="array" ref="AC190">IF(Y190="","",INDEX(Data!$G$4:$G$51,MATCH(Table7[[#This Row],[Fitting]]&amp;Table7[[#This Row],[Fitting Subtype]],Data!$E$4:$E$51&amp;Data!$F$4:$F$51,0)))</f>
        <v/>
      </c>
      <c r="AD190" s="89" t="str">
        <f>IF(Table7[[#This Row],[Segment]]="","",Table7[[#This Row],[Quantity]]*Table7[[#This Row],[Kf]]*(((INDEX(Table4[Velocity (m/s)],MATCH(Table7[[#This Row],[Segment]],Table4[Segment],0)))^2)/2))</f>
        <v/>
      </c>
      <c r="AF190" s="82" t="str">
        <f>Table4[[#This Row],[Segment]]</f>
        <v/>
      </c>
      <c r="AG190" s="75"/>
      <c r="AH190" s="82" t="str">
        <f>IF(Table5[[#This Row],[Segment]]="","",AG190-Table4[[#This Row],[Total Pressure Drop (kPa)]])</f>
        <v/>
      </c>
    </row>
    <row r="191" spans="1:34" x14ac:dyDescent="0.25">
      <c r="A191" s="95" t="str">
        <f>IF('Set Up'!A188="","",'Set Up'!A188)</f>
        <v/>
      </c>
      <c r="B191" s="75" t="s">
        <v>81</v>
      </c>
      <c r="C191" s="85"/>
      <c r="D191" s="86" t="str">
        <f>IF(Table4[[#This Row],[Diameter (in)]]="","",(((CONVERT(Table4[[#This Row],[Diameter (in)]],"in","m"))/2)^2)*PI())</f>
        <v/>
      </c>
      <c r="E191" s="87" t="str">
        <f>IF(Table4[[#This Row],[Area (m2)]]="","",$D$4/Table4[[#This Row],[Area (m2)]])</f>
        <v/>
      </c>
      <c r="F191" s="85">
        <f t="shared" si="2"/>
        <v>4.6951999999999998</v>
      </c>
      <c r="G191" s="88" t="str">
        <f>IF(Table4[[#This Row],[Segment]]="","",(CONVERT(Table4[[#This Row],[Diameter (in)]],"in","m")*$B$4*Table4[[#This Row],[Velocity (m/s)]])/$C$4)</f>
        <v/>
      </c>
      <c r="H191" s="96" t="str">
        <f>IF(Table4[[#This Row],[Segment]]="","",IF(Table4[[#This Row],[Teynold''s Number]]&gt;4000,"TURBULENT","LAMINAR"))</f>
        <v/>
      </c>
      <c r="I191" s="86" t="str">
        <f>IF(Table4[[#This Row],[Segment]]="","",INDEX(Data!C188:C202,MATCH(Table4[Material],Data!B188:B202,0)))</f>
        <v/>
      </c>
      <c r="J191" s="89" t="str">
        <f>IF(Table4[[#This Row],[ε (m)]]="","",Table4[[#This Row],[ε (m)]]/(CONVERT(Table4[[#This Row],[Diameter (in)]],"in","m")))</f>
        <v/>
      </c>
      <c r="K191" s="96" t="str">
        <f>IF(Table4[[#This Row],[Regime]]="LAMINAR",16/Table4[[#This Row],[Teynold''s Number]],"-")</f>
        <v>-</v>
      </c>
      <c r="L191" s="86"/>
      <c r="M191" s="97" t="str">
        <f>IF(Table4[[#This Row],[Regime]]="TURBULENT",(((-4*LOG10(Table4[[#This Row],[ε/D]]/3.7+1.256/(Table4[[#This Row],[Teynold''s Number]]*SQRT(Table4[[#This Row],[f turbulent (guess)]]))))^-1)^2),"")</f>
        <v/>
      </c>
      <c r="N191" s="91" t="str">
        <f>IF(Table4[[#This Row],[f turbulent]]="","",Table4[[#This Row],[f turbulent (guess)]]-Table4[[#This Row],[f turbulent]])</f>
        <v/>
      </c>
      <c r="O191" s="87">
        <f>IF(Table4[[#This Row],[Segment]]="",0,IF(C192="",0,IF(C192&lt;=Table4[[#This Row],[Diameter (in)]],0,1-(D191/D192))))</f>
        <v>0</v>
      </c>
      <c r="P191" s="92" t="str">
        <f>IF(Table4[[#This Row],[Segment]]="","",IF(C191&gt;C192,"",IF(C192="",0.55,(0.55*(1-D192/D191)))))</f>
        <v/>
      </c>
      <c r="Q19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1" s="92" t="str">
        <f>IF(Table4[[#This Row],[Segment]]="","",IF(Table4[[#This Row],[Kexpansion]]="","0",((Table4[[#This Row],[Velocity (m/s)]]^2)/2)*Table4[[#This Row],[Kexpansion]]))</f>
        <v/>
      </c>
      <c r="S191" s="92" t="str">
        <f>IF(Table4[[#This Row],[Segment]]="","",IF(Table4[[#This Row],[Kcontraction]]="","0",((Table4[[#This Row],[Velocity (m/s)]]^2)/2)*Table4[[#This Row],[Kcontraction]]))</f>
        <v/>
      </c>
      <c r="T191" s="89" t="str">
        <f>IF(Table4[[#This Row],[Segment]]="","",SUMIF($Y$7:$Y$2000,Table4[[#This Row],[Segment]],$AD$7:$AD$2000))</f>
        <v/>
      </c>
      <c r="U191" s="95" t="str">
        <f>IF(Table4[[#This Row],[Segment]]="","",Table4[[#This Row],[Hfriction (J/kg)]]+Table4[[#This Row],[Hexpansions (J/kg)]]+Table4[[#This Row],[Hcontractions (J/kg)]]+Table4[[#This Row],[Hf (J/kg)]])</f>
        <v/>
      </c>
      <c r="V191" s="95" t="str">
        <f>IF(Table4[[#This Row],[Segment]]="","",Table4[[#This Row],[Total Friction Loss (J/kg)]]*Table3[Density (kg/m3)])</f>
        <v/>
      </c>
      <c r="W191" s="95" t="str">
        <f>IF(Table4[[#This Row],[Segment]]="","",Table4[[#This Row],[Total Pressure Drop (Pa)]]/1000)</f>
        <v/>
      </c>
      <c r="Y191" s="82" t="str">
        <f>IF('Set Up'!D414="","",'Set Up'!D414)</f>
        <v/>
      </c>
      <c r="Z191" s="82" t="str">
        <f>IF('Set Up'!E414="","",'Set Up'!E414)</f>
        <v/>
      </c>
      <c r="AA191" s="82" t="str">
        <f>IF('Set Up'!F414="","",'Set Up'!F414)</f>
        <v/>
      </c>
      <c r="AB191" s="82" t="str">
        <f>IF('Set Up'!G414="","",'Set Up'!G414)</f>
        <v/>
      </c>
      <c r="AC191" s="82" t="str">
        <f t="array" ref="AC191">IF(Y191="","",INDEX(Data!$G$4:$G$51,MATCH(Table7[[#This Row],[Fitting]]&amp;Table7[[#This Row],[Fitting Subtype]],Data!$E$4:$E$51&amp;Data!$F$4:$F$51,0)))</f>
        <v/>
      </c>
      <c r="AD191" s="89" t="str">
        <f>IF(Table7[[#This Row],[Segment]]="","",Table7[[#This Row],[Quantity]]*Table7[[#This Row],[Kf]]*(((INDEX(Table4[Velocity (m/s)],MATCH(Table7[[#This Row],[Segment]],Table4[Segment],0)))^2)/2))</f>
        <v/>
      </c>
      <c r="AF191" s="82" t="str">
        <f>Table4[[#This Row],[Segment]]</f>
        <v/>
      </c>
      <c r="AG191" s="75"/>
      <c r="AH191" s="82" t="str">
        <f>IF(Table5[[#This Row],[Segment]]="","",AG191-Table4[[#This Row],[Total Pressure Drop (kPa)]])</f>
        <v/>
      </c>
    </row>
    <row r="192" spans="1:34" x14ac:dyDescent="0.25">
      <c r="A192" s="95" t="str">
        <f>IF('Set Up'!A189="","",'Set Up'!A189)</f>
        <v/>
      </c>
      <c r="B192" s="75" t="s">
        <v>81</v>
      </c>
      <c r="C192" s="85"/>
      <c r="D192" s="86" t="str">
        <f>IF(Table4[[#This Row],[Diameter (in)]]="","",(((CONVERT(Table4[[#This Row],[Diameter (in)]],"in","m"))/2)^2)*PI())</f>
        <v/>
      </c>
      <c r="E192" s="87" t="str">
        <f>IF(Table4[[#This Row],[Area (m2)]]="","",$D$4/Table4[[#This Row],[Area (m2)]])</f>
        <v/>
      </c>
      <c r="F192" s="85">
        <f t="shared" si="2"/>
        <v>4.6951999999999998</v>
      </c>
      <c r="G192" s="88" t="str">
        <f>IF(Table4[[#This Row],[Segment]]="","",(CONVERT(Table4[[#This Row],[Diameter (in)]],"in","m")*$B$4*Table4[[#This Row],[Velocity (m/s)]])/$C$4)</f>
        <v/>
      </c>
      <c r="H192" s="96" t="str">
        <f>IF(Table4[[#This Row],[Segment]]="","",IF(Table4[[#This Row],[Teynold''s Number]]&gt;4000,"TURBULENT","LAMINAR"))</f>
        <v/>
      </c>
      <c r="I192" s="86" t="str">
        <f>IF(Table4[[#This Row],[Segment]]="","",INDEX(Data!C189:C203,MATCH(Table4[Material],Data!B189:B203,0)))</f>
        <v/>
      </c>
      <c r="J192" s="89" t="str">
        <f>IF(Table4[[#This Row],[ε (m)]]="","",Table4[[#This Row],[ε (m)]]/(CONVERT(Table4[[#This Row],[Diameter (in)]],"in","m")))</f>
        <v/>
      </c>
      <c r="K192" s="96" t="str">
        <f>IF(Table4[[#This Row],[Regime]]="LAMINAR",16/Table4[[#This Row],[Teynold''s Number]],"-")</f>
        <v>-</v>
      </c>
      <c r="L192" s="86"/>
      <c r="M192" s="97" t="str">
        <f>IF(Table4[[#This Row],[Regime]]="TURBULENT",(((-4*LOG10(Table4[[#This Row],[ε/D]]/3.7+1.256/(Table4[[#This Row],[Teynold''s Number]]*SQRT(Table4[[#This Row],[f turbulent (guess)]]))))^-1)^2),"")</f>
        <v/>
      </c>
      <c r="N192" s="91" t="str">
        <f>IF(Table4[[#This Row],[f turbulent]]="","",Table4[[#This Row],[f turbulent (guess)]]-Table4[[#This Row],[f turbulent]])</f>
        <v/>
      </c>
      <c r="O192" s="87">
        <f>IF(Table4[[#This Row],[Segment]]="",0,IF(C193="",0,IF(C193&lt;=Table4[[#This Row],[Diameter (in)]],0,1-(D192/D193))))</f>
        <v>0</v>
      </c>
      <c r="P192" s="92" t="str">
        <f>IF(Table4[[#This Row],[Segment]]="","",IF(C192&gt;C193,"",IF(C193="",0.55,(0.55*(1-D193/D192)))))</f>
        <v/>
      </c>
      <c r="Q19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2" s="92" t="str">
        <f>IF(Table4[[#This Row],[Segment]]="","",IF(Table4[[#This Row],[Kexpansion]]="","0",((Table4[[#This Row],[Velocity (m/s)]]^2)/2)*Table4[[#This Row],[Kexpansion]]))</f>
        <v/>
      </c>
      <c r="S192" s="92" t="str">
        <f>IF(Table4[[#This Row],[Segment]]="","",IF(Table4[[#This Row],[Kcontraction]]="","0",((Table4[[#This Row],[Velocity (m/s)]]^2)/2)*Table4[[#This Row],[Kcontraction]]))</f>
        <v/>
      </c>
      <c r="T192" s="89" t="str">
        <f>IF(Table4[[#This Row],[Segment]]="","",SUMIF($Y$7:$Y$2000,Table4[[#This Row],[Segment]],$AD$7:$AD$2000))</f>
        <v/>
      </c>
      <c r="U192" s="95" t="str">
        <f>IF(Table4[[#This Row],[Segment]]="","",Table4[[#This Row],[Hfriction (J/kg)]]+Table4[[#This Row],[Hexpansions (J/kg)]]+Table4[[#This Row],[Hcontractions (J/kg)]]+Table4[[#This Row],[Hf (J/kg)]])</f>
        <v/>
      </c>
      <c r="V192" s="95" t="str">
        <f>IF(Table4[[#This Row],[Segment]]="","",Table4[[#This Row],[Total Friction Loss (J/kg)]]*Table3[Density (kg/m3)])</f>
        <v/>
      </c>
      <c r="W192" s="95" t="str">
        <f>IF(Table4[[#This Row],[Segment]]="","",Table4[[#This Row],[Total Pressure Drop (Pa)]]/1000)</f>
        <v/>
      </c>
      <c r="Y192" s="82" t="str">
        <f>IF('Set Up'!D415="","",'Set Up'!D415)</f>
        <v/>
      </c>
      <c r="Z192" s="82" t="str">
        <f>IF('Set Up'!E415="","",'Set Up'!E415)</f>
        <v/>
      </c>
      <c r="AA192" s="82" t="str">
        <f>IF('Set Up'!F415="","",'Set Up'!F415)</f>
        <v/>
      </c>
      <c r="AB192" s="82" t="str">
        <f>IF('Set Up'!G415="","",'Set Up'!G415)</f>
        <v/>
      </c>
      <c r="AC192" s="82" t="str">
        <f t="array" ref="AC192">IF(Y192="","",INDEX(Data!$G$4:$G$51,MATCH(Table7[[#This Row],[Fitting]]&amp;Table7[[#This Row],[Fitting Subtype]],Data!$E$4:$E$51&amp;Data!$F$4:$F$51,0)))</f>
        <v/>
      </c>
      <c r="AD192" s="89" t="str">
        <f>IF(Table7[[#This Row],[Segment]]="","",Table7[[#This Row],[Quantity]]*Table7[[#This Row],[Kf]]*(((INDEX(Table4[Velocity (m/s)],MATCH(Table7[[#This Row],[Segment]],Table4[Segment],0)))^2)/2))</f>
        <v/>
      </c>
      <c r="AF192" s="82" t="str">
        <f>Table4[[#This Row],[Segment]]</f>
        <v/>
      </c>
      <c r="AG192" s="75"/>
      <c r="AH192" s="82" t="str">
        <f>IF(Table5[[#This Row],[Segment]]="","",AG192-Table4[[#This Row],[Total Pressure Drop (kPa)]])</f>
        <v/>
      </c>
    </row>
    <row r="193" spans="1:34" x14ac:dyDescent="0.25">
      <c r="A193" s="95" t="str">
        <f>IF('Set Up'!A190="","",'Set Up'!A190)</f>
        <v/>
      </c>
      <c r="B193" s="75" t="s">
        <v>81</v>
      </c>
      <c r="C193" s="85"/>
      <c r="D193" s="86" t="str">
        <f>IF(Table4[[#This Row],[Diameter (in)]]="","",(((CONVERT(Table4[[#This Row],[Diameter (in)]],"in","m"))/2)^2)*PI())</f>
        <v/>
      </c>
      <c r="E193" s="87" t="str">
        <f>IF(Table4[[#This Row],[Area (m2)]]="","",$D$4/Table4[[#This Row],[Area (m2)]])</f>
        <v/>
      </c>
      <c r="F193" s="85">
        <f t="shared" si="2"/>
        <v>4.6951999999999998</v>
      </c>
      <c r="G193" s="88" t="str">
        <f>IF(Table4[[#This Row],[Segment]]="","",(CONVERT(Table4[[#This Row],[Diameter (in)]],"in","m")*$B$4*Table4[[#This Row],[Velocity (m/s)]])/$C$4)</f>
        <v/>
      </c>
      <c r="H193" s="96" t="str">
        <f>IF(Table4[[#This Row],[Segment]]="","",IF(Table4[[#This Row],[Teynold''s Number]]&gt;4000,"TURBULENT","LAMINAR"))</f>
        <v/>
      </c>
      <c r="I193" s="86" t="str">
        <f>IF(Table4[[#This Row],[Segment]]="","",INDEX(Data!C190:C204,MATCH(Table4[Material],Data!B190:B204,0)))</f>
        <v/>
      </c>
      <c r="J193" s="89" t="str">
        <f>IF(Table4[[#This Row],[ε (m)]]="","",Table4[[#This Row],[ε (m)]]/(CONVERT(Table4[[#This Row],[Diameter (in)]],"in","m")))</f>
        <v/>
      </c>
      <c r="K193" s="96" t="str">
        <f>IF(Table4[[#This Row],[Regime]]="LAMINAR",16/Table4[[#This Row],[Teynold''s Number]],"-")</f>
        <v>-</v>
      </c>
      <c r="L193" s="86"/>
      <c r="M193" s="97" t="str">
        <f>IF(Table4[[#This Row],[Regime]]="TURBULENT",(((-4*LOG10(Table4[[#This Row],[ε/D]]/3.7+1.256/(Table4[[#This Row],[Teynold''s Number]]*SQRT(Table4[[#This Row],[f turbulent (guess)]]))))^-1)^2),"")</f>
        <v/>
      </c>
      <c r="N193" s="91" t="str">
        <f>IF(Table4[[#This Row],[f turbulent]]="","",Table4[[#This Row],[f turbulent (guess)]]-Table4[[#This Row],[f turbulent]])</f>
        <v/>
      </c>
      <c r="O193" s="87">
        <f>IF(Table4[[#This Row],[Segment]]="",0,IF(C194="",0,IF(C194&lt;=Table4[[#This Row],[Diameter (in)]],0,1-(D193/D194))))</f>
        <v>0</v>
      </c>
      <c r="P193" s="92" t="str">
        <f>IF(Table4[[#This Row],[Segment]]="","",IF(C193&gt;C194,"",IF(C194="",0.55,(0.55*(1-D194/D193)))))</f>
        <v/>
      </c>
      <c r="Q19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3" s="92" t="str">
        <f>IF(Table4[[#This Row],[Segment]]="","",IF(Table4[[#This Row],[Kexpansion]]="","0",((Table4[[#This Row],[Velocity (m/s)]]^2)/2)*Table4[[#This Row],[Kexpansion]]))</f>
        <v/>
      </c>
      <c r="S193" s="92" t="str">
        <f>IF(Table4[[#This Row],[Segment]]="","",IF(Table4[[#This Row],[Kcontraction]]="","0",((Table4[[#This Row],[Velocity (m/s)]]^2)/2)*Table4[[#This Row],[Kcontraction]]))</f>
        <v/>
      </c>
      <c r="T193" s="89" t="str">
        <f>IF(Table4[[#This Row],[Segment]]="","",SUMIF($Y$7:$Y$2000,Table4[[#This Row],[Segment]],$AD$7:$AD$2000))</f>
        <v/>
      </c>
      <c r="U193" s="95" t="str">
        <f>IF(Table4[[#This Row],[Segment]]="","",Table4[[#This Row],[Hfriction (J/kg)]]+Table4[[#This Row],[Hexpansions (J/kg)]]+Table4[[#This Row],[Hcontractions (J/kg)]]+Table4[[#This Row],[Hf (J/kg)]])</f>
        <v/>
      </c>
      <c r="V193" s="95" t="str">
        <f>IF(Table4[[#This Row],[Segment]]="","",Table4[[#This Row],[Total Friction Loss (J/kg)]]*Table3[Density (kg/m3)])</f>
        <v/>
      </c>
      <c r="W193" s="95" t="str">
        <f>IF(Table4[[#This Row],[Segment]]="","",Table4[[#This Row],[Total Pressure Drop (Pa)]]/1000)</f>
        <v/>
      </c>
      <c r="Y193" s="82" t="str">
        <f>IF('Set Up'!D416="","",'Set Up'!D416)</f>
        <v/>
      </c>
      <c r="Z193" s="82" t="str">
        <f>IF('Set Up'!E416="","",'Set Up'!E416)</f>
        <v/>
      </c>
      <c r="AA193" s="82" t="str">
        <f>IF('Set Up'!F416="","",'Set Up'!F416)</f>
        <v/>
      </c>
      <c r="AB193" s="82" t="str">
        <f>IF('Set Up'!G416="","",'Set Up'!G416)</f>
        <v/>
      </c>
      <c r="AC193" s="82" t="str">
        <f t="array" ref="AC193">IF(Y193="","",INDEX(Data!$G$4:$G$51,MATCH(Table7[[#This Row],[Fitting]]&amp;Table7[[#This Row],[Fitting Subtype]],Data!$E$4:$E$51&amp;Data!$F$4:$F$51,0)))</f>
        <v/>
      </c>
      <c r="AD193" s="89" t="str">
        <f>IF(Table7[[#This Row],[Segment]]="","",Table7[[#This Row],[Quantity]]*Table7[[#This Row],[Kf]]*(((INDEX(Table4[Velocity (m/s)],MATCH(Table7[[#This Row],[Segment]],Table4[Segment],0)))^2)/2))</f>
        <v/>
      </c>
      <c r="AF193" s="82" t="str">
        <f>Table4[[#This Row],[Segment]]</f>
        <v/>
      </c>
      <c r="AG193" s="75"/>
      <c r="AH193" s="82" t="str">
        <f>IF(Table5[[#This Row],[Segment]]="","",AG193-Table4[[#This Row],[Total Pressure Drop (kPa)]])</f>
        <v/>
      </c>
    </row>
    <row r="194" spans="1:34" x14ac:dyDescent="0.25">
      <c r="A194" s="95" t="str">
        <f>IF('Set Up'!A191="","",'Set Up'!A191)</f>
        <v/>
      </c>
      <c r="B194" s="75" t="s">
        <v>81</v>
      </c>
      <c r="C194" s="85"/>
      <c r="D194" s="86" t="str">
        <f>IF(Table4[[#This Row],[Diameter (in)]]="","",(((CONVERT(Table4[[#This Row],[Diameter (in)]],"in","m"))/2)^2)*PI())</f>
        <v/>
      </c>
      <c r="E194" s="87" t="str">
        <f>IF(Table4[[#This Row],[Area (m2)]]="","",$D$4/Table4[[#This Row],[Area (m2)]])</f>
        <v/>
      </c>
      <c r="F194" s="85">
        <f t="shared" si="2"/>
        <v>4.6951999999999998</v>
      </c>
      <c r="G194" s="88" t="str">
        <f>IF(Table4[[#This Row],[Segment]]="","",(CONVERT(Table4[[#This Row],[Diameter (in)]],"in","m")*$B$4*Table4[[#This Row],[Velocity (m/s)]])/$C$4)</f>
        <v/>
      </c>
      <c r="H194" s="96" t="str">
        <f>IF(Table4[[#This Row],[Segment]]="","",IF(Table4[[#This Row],[Teynold''s Number]]&gt;4000,"TURBULENT","LAMINAR"))</f>
        <v/>
      </c>
      <c r="I194" s="86" t="str">
        <f>IF(Table4[[#This Row],[Segment]]="","",INDEX(Data!C191:C205,MATCH(Table4[Material],Data!B191:B205,0)))</f>
        <v/>
      </c>
      <c r="J194" s="89" t="str">
        <f>IF(Table4[[#This Row],[ε (m)]]="","",Table4[[#This Row],[ε (m)]]/(CONVERT(Table4[[#This Row],[Diameter (in)]],"in","m")))</f>
        <v/>
      </c>
      <c r="K194" s="96" t="str">
        <f>IF(Table4[[#This Row],[Regime]]="LAMINAR",16/Table4[[#This Row],[Teynold''s Number]],"-")</f>
        <v>-</v>
      </c>
      <c r="L194" s="86"/>
      <c r="M194" s="97" t="str">
        <f>IF(Table4[[#This Row],[Regime]]="TURBULENT",(((-4*LOG10(Table4[[#This Row],[ε/D]]/3.7+1.256/(Table4[[#This Row],[Teynold''s Number]]*SQRT(Table4[[#This Row],[f turbulent (guess)]]))))^-1)^2),"")</f>
        <v/>
      </c>
      <c r="N194" s="91" t="str">
        <f>IF(Table4[[#This Row],[f turbulent]]="","",Table4[[#This Row],[f turbulent (guess)]]-Table4[[#This Row],[f turbulent]])</f>
        <v/>
      </c>
      <c r="O194" s="87">
        <f>IF(Table4[[#This Row],[Segment]]="",0,IF(C195="",0,IF(C195&lt;=Table4[[#This Row],[Diameter (in)]],0,1-(D194/D195))))</f>
        <v>0</v>
      </c>
      <c r="P194" s="92" t="str">
        <f>IF(Table4[[#This Row],[Segment]]="","",IF(C194&gt;C195,"",IF(C195="",0.55,(0.55*(1-D195/D194)))))</f>
        <v/>
      </c>
      <c r="Q19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4" s="92" t="str">
        <f>IF(Table4[[#This Row],[Segment]]="","",IF(Table4[[#This Row],[Kexpansion]]="","0",((Table4[[#This Row],[Velocity (m/s)]]^2)/2)*Table4[[#This Row],[Kexpansion]]))</f>
        <v/>
      </c>
      <c r="S194" s="92" t="str">
        <f>IF(Table4[[#This Row],[Segment]]="","",IF(Table4[[#This Row],[Kcontraction]]="","0",((Table4[[#This Row],[Velocity (m/s)]]^2)/2)*Table4[[#This Row],[Kcontraction]]))</f>
        <v/>
      </c>
      <c r="T194" s="89" t="str">
        <f>IF(Table4[[#This Row],[Segment]]="","",SUMIF($Y$7:$Y$2000,Table4[[#This Row],[Segment]],$AD$7:$AD$2000))</f>
        <v/>
      </c>
      <c r="U194" s="95" t="str">
        <f>IF(Table4[[#This Row],[Segment]]="","",Table4[[#This Row],[Hfriction (J/kg)]]+Table4[[#This Row],[Hexpansions (J/kg)]]+Table4[[#This Row],[Hcontractions (J/kg)]]+Table4[[#This Row],[Hf (J/kg)]])</f>
        <v/>
      </c>
      <c r="V194" s="95" t="str">
        <f>IF(Table4[[#This Row],[Segment]]="","",Table4[[#This Row],[Total Friction Loss (J/kg)]]*Table3[Density (kg/m3)])</f>
        <v/>
      </c>
      <c r="W194" s="95" t="str">
        <f>IF(Table4[[#This Row],[Segment]]="","",Table4[[#This Row],[Total Pressure Drop (Pa)]]/1000)</f>
        <v/>
      </c>
      <c r="Y194" s="82" t="str">
        <f>IF('Set Up'!D417="","",'Set Up'!D417)</f>
        <v/>
      </c>
      <c r="Z194" s="82" t="str">
        <f>IF('Set Up'!E417="","",'Set Up'!E417)</f>
        <v/>
      </c>
      <c r="AA194" s="82" t="str">
        <f>IF('Set Up'!F417="","",'Set Up'!F417)</f>
        <v/>
      </c>
      <c r="AB194" s="82" t="str">
        <f>IF('Set Up'!G417="","",'Set Up'!G417)</f>
        <v/>
      </c>
      <c r="AC194" s="82" t="str">
        <f t="array" ref="AC194">IF(Y194="","",INDEX(Data!$G$4:$G$51,MATCH(Table7[[#This Row],[Fitting]]&amp;Table7[[#This Row],[Fitting Subtype]],Data!$E$4:$E$51&amp;Data!$F$4:$F$51,0)))</f>
        <v/>
      </c>
      <c r="AD194" s="89" t="str">
        <f>IF(Table7[[#This Row],[Segment]]="","",Table7[[#This Row],[Quantity]]*Table7[[#This Row],[Kf]]*(((INDEX(Table4[Velocity (m/s)],MATCH(Table7[[#This Row],[Segment]],Table4[Segment],0)))^2)/2))</f>
        <v/>
      </c>
      <c r="AF194" s="82" t="str">
        <f>Table4[[#This Row],[Segment]]</f>
        <v/>
      </c>
      <c r="AG194" s="75"/>
      <c r="AH194" s="82" t="str">
        <f>IF(Table5[[#This Row],[Segment]]="","",AG194-Table4[[#This Row],[Total Pressure Drop (kPa)]])</f>
        <v/>
      </c>
    </row>
    <row r="195" spans="1:34" x14ac:dyDescent="0.25">
      <c r="A195" s="95" t="str">
        <f>IF('Set Up'!A192="","",'Set Up'!A192)</f>
        <v/>
      </c>
      <c r="B195" s="75" t="s">
        <v>81</v>
      </c>
      <c r="C195" s="85"/>
      <c r="D195" s="86" t="str">
        <f>IF(Table4[[#This Row],[Diameter (in)]]="","",(((CONVERT(Table4[[#This Row],[Diameter (in)]],"in","m"))/2)^2)*PI())</f>
        <v/>
      </c>
      <c r="E195" s="87" t="str">
        <f>IF(Table4[[#This Row],[Area (m2)]]="","",$D$4/Table4[[#This Row],[Area (m2)]])</f>
        <v/>
      </c>
      <c r="F195" s="85">
        <f t="shared" si="2"/>
        <v>4.6951999999999998</v>
      </c>
      <c r="G195" s="88" t="str">
        <f>IF(Table4[[#This Row],[Segment]]="","",(CONVERT(Table4[[#This Row],[Diameter (in)]],"in","m")*$B$4*Table4[[#This Row],[Velocity (m/s)]])/$C$4)</f>
        <v/>
      </c>
      <c r="H195" s="96" t="str">
        <f>IF(Table4[[#This Row],[Segment]]="","",IF(Table4[[#This Row],[Teynold''s Number]]&gt;4000,"TURBULENT","LAMINAR"))</f>
        <v/>
      </c>
      <c r="I195" s="86" t="str">
        <f>IF(Table4[[#This Row],[Segment]]="","",INDEX(Data!C192:C206,MATCH(Table4[Material],Data!B192:B206,0)))</f>
        <v/>
      </c>
      <c r="J195" s="89" t="str">
        <f>IF(Table4[[#This Row],[ε (m)]]="","",Table4[[#This Row],[ε (m)]]/(CONVERT(Table4[[#This Row],[Diameter (in)]],"in","m")))</f>
        <v/>
      </c>
      <c r="K195" s="96" t="str">
        <f>IF(Table4[[#This Row],[Regime]]="LAMINAR",16/Table4[[#This Row],[Teynold''s Number]],"-")</f>
        <v>-</v>
      </c>
      <c r="L195" s="86"/>
      <c r="M195" s="97" t="str">
        <f>IF(Table4[[#This Row],[Regime]]="TURBULENT",(((-4*LOG10(Table4[[#This Row],[ε/D]]/3.7+1.256/(Table4[[#This Row],[Teynold''s Number]]*SQRT(Table4[[#This Row],[f turbulent (guess)]]))))^-1)^2),"")</f>
        <v/>
      </c>
      <c r="N195" s="91" t="str">
        <f>IF(Table4[[#This Row],[f turbulent]]="","",Table4[[#This Row],[f turbulent (guess)]]-Table4[[#This Row],[f turbulent]])</f>
        <v/>
      </c>
      <c r="O195" s="87">
        <f>IF(Table4[[#This Row],[Segment]]="",0,IF(C196="",0,IF(C196&lt;=Table4[[#This Row],[Diameter (in)]],0,1-(D195/D196))))</f>
        <v>0</v>
      </c>
      <c r="P195" s="92" t="str">
        <f>IF(Table4[[#This Row],[Segment]]="","",IF(C195&gt;C196,"",IF(C196="",0.55,(0.55*(1-D196/D195)))))</f>
        <v/>
      </c>
      <c r="Q19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5" s="92" t="str">
        <f>IF(Table4[[#This Row],[Segment]]="","",IF(Table4[[#This Row],[Kexpansion]]="","0",((Table4[[#This Row],[Velocity (m/s)]]^2)/2)*Table4[[#This Row],[Kexpansion]]))</f>
        <v/>
      </c>
      <c r="S195" s="92" t="str">
        <f>IF(Table4[[#This Row],[Segment]]="","",IF(Table4[[#This Row],[Kcontraction]]="","0",((Table4[[#This Row],[Velocity (m/s)]]^2)/2)*Table4[[#This Row],[Kcontraction]]))</f>
        <v/>
      </c>
      <c r="T195" s="89" t="str">
        <f>IF(Table4[[#This Row],[Segment]]="","",SUMIF($Y$7:$Y$2000,Table4[[#This Row],[Segment]],$AD$7:$AD$2000))</f>
        <v/>
      </c>
      <c r="U195" s="95" t="str">
        <f>IF(Table4[[#This Row],[Segment]]="","",Table4[[#This Row],[Hfriction (J/kg)]]+Table4[[#This Row],[Hexpansions (J/kg)]]+Table4[[#This Row],[Hcontractions (J/kg)]]+Table4[[#This Row],[Hf (J/kg)]])</f>
        <v/>
      </c>
      <c r="V195" s="95" t="str">
        <f>IF(Table4[[#This Row],[Segment]]="","",Table4[[#This Row],[Total Friction Loss (J/kg)]]*Table3[Density (kg/m3)])</f>
        <v/>
      </c>
      <c r="W195" s="95" t="str">
        <f>IF(Table4[[#This Row],[Segment]]="","",Table4[[#This Row],[Total Pressure Drop (Pa)]]/1000)</f>
        <v/>
      </c>
      <c r="Y195" s="82" t="str">
        <f>IF('Set Up'!D418="","",'Set Up'!D418)</f>
        <v/>
      </c>
      <c r="Z195" s="82" t="str">
        <f>IF('Set Up'!E418="","",'Set Up'!E418)</f>
        <v/>
      </c>
      <c r="AA195" s="82" t="str">
        <f>IF('Set Up'!F418="","",'Set Up'!F418)</f>
        <v/>
      </c>
      <c r="AB195" s="82" t="str">
        <f>IF('Set Up'!G418="","",'Set Up'!G418)</f>
        <v/>
      </c>
      <c r="AC195" s="82" t="str">
        <f t="array" ref="AC195">IF(Y195="","",INDEX(Data!$G$4:$G$51,MATCH(Table7[[#This Row],[Fitting]]&amp;Table7[[#This Row],[Fitting Subtype]],Data!$E$4:$E$51&amp;Data!$F$4:$F$51,0)))</f>
        <v/>
      </c>
      <c r="AD195" s="89" t="str">
        <f>IF(Table7[[#This Row],[Segment]]="","",Table7[[#This Row],[Quantity]]*Table7[[#This Row],[Kf]]*(((INDEX(Table4[Velocity (m/s)],MATCH(Table7[[#This Row],[Segment]],Table4[Segment],0)))^2)/2))</f>
        <v/>
      </c>
      <c r="AF195" s="82" t="str">
        <f>Table4[[#This Row],[Segment]]</f>
        <v/>
      </c>
      <c r="AG195" s="75"/>
      <c r="AH195" s="82" t="str">
        <f>IF(Table5[[#This Row],[Segment]]="","",AG195-Table4[[#This Row],[Total Pressure Drop (kPa)]])</f>
        <v/>
      </c>
    </row>
    <row r="196" spans="1:34" x14ac:dyDescent="0.25">
      <c r="A196" s="95" t="str">
        <f>IF('Set Up'!A193="","",'Set Up'!A193)</f>
        <v/>
      </c>
      <c r="B196" s="75" t="s">
        <v>81</v>
      </c>
      <c r="C196" s="85"/>
      <c r="D196" s="86" t="str">
        <f>IF(Table4[[#This Row],[Diameter (in)]]="","",(((CONVERT(Table4[[#This Row],[Diameter (in)]],"in","m"))/2)^2)*PI())</f>
        <v/>
      </c>
      <c r="E196" s="87" t="str">
        <f>IF(Table4[[#This Row],[Area (m2)]]="","",$D$4/Table4[[#This Row],[Area (m2)]])</f>
        <v/>
      </c>
      <c r="F196" s="85">
        <f t="shared" si="2"/>
        <v>4.6951999999999998</v>
      </c>
      <c r="G196" s="88" t="str">
        <f>IF(Table4[[#This Row],[Segment]]="","",(CONVERT(Table4[[#This Row],[Diameter (in)]],"in","m")*$B$4*Table4[[#This Row],[Velocity (m/s)]])/$C$4)</f>
        <v/>
      </c>
      <c r="H196" s="96" t="str">
        <f>IF(Table4[[#This Row],[Segment]]="","",IF(Table4[[#This Row],[Teynold''s Number]]&gt;4000,"TURBULENT","LAMINAR"))</f>
        <v/>
      </c>
      <c r="I196" s="86" t="str">
        <f>IF(Table4[[#This Row],[Segment]]="","",INDEX(Data!C193:C207,MATCH(Table4[Material],Data!B193:B207,0)))</f>
        <v/>
      </c>
      <c r="J196" s="89" t="str">
        <f>IF(Table4[[#This Row],[ε (m)]]="","",Table4[[#This Row],[ε (m)]]/(CONVERT(Table4[[#This Row],[Diameter (in)]],"in","m")))</f>
        <v/>
      </c>
      <c r="K196" s="96" t="str">
        <f>IF(Table4[[#This Row],[Regime]]="LAMINAR",16/Table4[[#This Row],[Teynold''s Number]],"-")</f>
        <v>-</v>
      </c>
      <c r="L196" s="86"/>
      <c r="M196" s="97" t="str">
        <f>IF(Table4[[#This Row],[Regime]]="TURBULENT",(((-4*LOG10(Table4[[#This Row],[ε/D]]/3.7+1.256/(Table4[[#This Row],[Teynold''s Number]]*SQRT(Table4[[#This Row],[f turbulent (guess)]]))))^-1)^2),"")</f>
        <v/>
      </c>
      <c r="N196" s="91" t="str">
        <f>IF(Table4[[#This Row],[f turbulent]]="","",Table4[[#This Row],[f turbulent (guess)]]-Table4[[#This Row],[f turbulent]])</f>
        <v/>
      </c>
      <c r="O196" s="87">
        <f>IF(Table4[[#This Row],[Segment]]="",0,IF(C197="",0,IF(C197&lt;=Table4[[#This Row],[Diameter (in)]],0,1-(D196/D197))))</f>
        <v>0</v>
      </c>
      <c r="P196" s="92" t="str">
        <f>IF(Table4[[#This Row],[Segment]]="","",IF(C196&gt;C197,"",IF(C197="",0.55,(0.55*(1-D197/D196)))))</f>
        <v/>
      </c>
      <c r="Q19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6" s="92" t="str">
        <f>IF(Table4[[#This Row],[Segment]]="","",IF(Table4[[#This Row],[Kexpansion]]="","0",((Table4[[#This Row],[Velocity (m/s)]]^2)/2)*Table4[[#This Row],[Kexpansion]]))</f>
        <v/>
      </c>
      <c r="S196" s="92" t="str">
        <f>IF(Table4[[#This Row],[Segment]]="","",IF(Table4[[#This Row],[Kcontraction]]="","0",((Table4[[#This Row],[Velocity (m/s)]]^2)/2)*Table4[[#This Row],[Kcontraction]]))</f>
        <v/>
      </c>
      <c r="T196" s="89" t="str">
        <f>IF(Table4[[#This Row],[Segment]]="","",SUMIF($Y$7:$Y$2000,Table4[[#This Row],[Segment]],$AD$7:$AD$2000))</f>
        <v/>
      </c>
      <c r="U196" s="95" t="str">
        <f>IF(Table4[[#This Row],[Segment]]="","",Table4[[#This Row],[Hfriction (J/kg)]]+Table4[[#This Row],[Hexpansions (J/kg)]]+Table4[[#This Row],[Hcontractions (J/kg)]]+Table4[[#This Row],[Hf (J/kg)]])</f>
        <v/>
      </c>
      <c r="V196" s="95" t="str">
        <f>IF(Table4[[#This Row],[Segment]]="","",Table4[[#This Row],[Total Friction Loss (J/kg)]]*Table3[Density (kg/m3)])</f>
        <v/>
      </c>
      <c r="W196" s="95" t="str">
        <f>IF(Table4[[#This Row],[Segment]]="","",Table4[[#This Row],[Total Pressure Drop (Pa)]]/1000)</f>
        <v/>
      </c>
      <c r="Y196" s="82" t="str">
        <f>IF('Set Up'!D419="","",'Set Up'!D419)</f>
        <v/>
      </c>
      <c r="Z196" s="82" t="str">
        <f>IF('Set Up'!E419="","",'Set Up'!E419)</f>
        <v/>
      </c>
      <c r="AA196" s="82" t="str">
        <f>IF('Set Up'!F419="","",'Set Up'!F419)</f>
        <v/>
      </c>
      <c r="AB196" s="82" t="str">
        <f>IF('Set Up'!G419="","",'Set Up'!G419)</f>
        <v/>
      </c>
      <c r="AC196" s="82" t="str">
        <f t="array" ref="AC196">IF(Y196="","",INDEX(Data!$G$4:$G$51,MATCH(Table7[[#This Row],[Fitting]]&amp;Table7[[#This Row],[Fitting Subtype]],Data!$E$4:$E$51&amp;Data!$F$4:$F$51,0)))</f>
        <v/>
      </c>
      <c r="AD196" s="89" t="str">
        <f>IF(Table7[[#This Row],[Segment]]="","",Table7[[#This Row],[Quantity]]*Table7[[#This Row],[Kf]]*(((INDEX(Table4[Velocity (m/s)],MATCH(Table7[[#This Row],[Segment]],Table4[Segment],0)))^2)/2))</f>
        <v/>
      </c>
      <c r="AF196" s="82" t="str">
        <f>Table4[[#This Row],[Segment]]</f>
        <v/>
      </c>
      <c r="AG196" s="75"/>
      <c r="AH196" s="82" t="str">
        <f>IF(Table5[[#This Row],[Segment]]="","",AG196-Table4[[#This Row],[Total Pressure Drop (kPa)]])</f>
        <v/>
      </c>
    </row>
    <row r="197" spans="1:34" x14ac:dyDescent="0.25">
      <c r="A197" s="95" t="str">
        <f>IF('Set Up'!A194="","",'Set Up'!A194)</f>
        <v/>
      </c>
      <c r="B197" s="75" t="s">
        <v>81</v>
      </c>
      <c r="C197" s="85"/>
      <c r="D197" s="86" t="str">
        <f>IF(Table4[[#This Row],[Diameter (in)]]="","",(((CONVERT(Table4[[#This Row],[Diameter (in)]],"in","m"))/2)^2)*PI())</f>
        <v/>
      </c>
      <c r="E197" s="87" t="str">
        <f>IF(Table4[[#This Row],[Area (m2)]]="","",$D$4/Table4[[#This Row],[Area (m2)]])</f>
        <v/>
      </c>
      <c r="F197" s="85">
        <f t="shared" si="2"/>
        <v>4.6951999999999998</v>
      </c>
      <c r="G197" s="88" t="str">
        <f>IF(Table4[[#This Row],[Segment]]="","",(CONVERT(Table4[[#This Row],[Diameter (in)]],"in","m")*$B$4*Table4[[#This Row],[Velocity (m/s)]])/$C$4)</f>
        <v/>
      </c>
      <c r="H197" s="96" t="str">
        <f>IF(Table4[[#This Row],[Segment]]="","",IF(Table4[[#This Row],[Teynold''s Number]]&gt;4000,"TURBULENT","LAMINAR"))</f>
        <v/>
      </c>
      <c r="I197" s="86" t="str">
        <f>IF(Table4[[#This Row],[Segment]]="","",INDEX(Data!C194:C208,MATCH(Table4[Material],Data!B194:B208,0)))</f>
        <v/>
      </c>
      <c r="J197" s="89" t="str">
        <f>IF(Table4[[#This Row],[ε (m)]]="","",Table4[[#This Row],[ε (m)]]/(CONVERT(Table4[[#This Row],[Diameter (in)]],"in","m")))</f>
        <v/>
      </c>
      <c r="K197" s="96" t="str">
        <f>IF(Table4[[#This Row],[Regime]]="LAMINAR",16/Table4[[#This Row],[Teynold''s Number]],"-")</f>
        <v>-</v>
      </c>
      <c r="L197" s="86"/>
      <c r="M197" s="97" t="str">
        <f>IF(Table4[[#This Row],[Regime]]="TURBULENT",(((-4*LOG10(Table4[[#This Row],[ε/D]]/3.7+1.256/(Table4[[#This Row],[Teynold''s Number]]*SQRT(Table4[[#This Row],[f turbulent (guess)]]))))^-1)^2),"")</f>
        <v/>
      </c>
      <c r="N197" s="91" t="str">
        <f>IF(Table4[[#This Row],[f turbulent]]="","",Table4[[#This Row],[f turbulent (guess)]]-Table4[[#This Row],[f turbulent]])</f>
        <v/>
      </c>
      <c r="O197" s="87">
        <f>IF(Table4[[#This Row],[Segment]]="",0,IF(C198="",0,IF(C198&lt;=Table4[[#This Row],[Diameter (in)]],0,1-(D197/D198))))</f>
        <v>0</v>
      </c>
      <c r="P197" s="92" t="str">
        <f>IF(Table4[[#This Row],[Segment]]="","",IF(C197&gt;C198,"",IF(C198="",0.55,(0.55*(1-D198/D197)))))</f>
        <v/>
      </c>
      <c r="Q19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7" s="92" t="str">
        <f>IF(Table4[[#This Row],[Segment]]="","",IF(Table4[[#This Row],[Kexpansion]]="","0",((Table4[[#This Row],[Velocity (m/s)]]^2)/2)*Table4[[#This Row],[Kexpansion]]))</f>
        <v/>
      </c>
      <c r="S197" s="92" t="str">
        <f>IF(Table4[[#This Row],[Segment]]="","",IF(Table4[[#This Row],[Kcontraction]]="","0",((Table4[[#This Row],[Velocity (m/s)]]^2)/2)*Table4[[#This Row],[Kcontraction]]))</f>
        <v/>
      </c>
      <c r="T197" s="89" t="str">
        <f>IF(Table4[[#This Row],[Segment]]="","",SUMIF($Y$7:$Y$2000,Table4[[#This Row],[Segment]],$AD$7:$AD$2000))</f>
        <v/>
      </c>
      <c r="U197" s="95" t="str">
        <f>IF(Table4[[#This Row],[Segment]]="","",Table4[[#This Row],[Hfriction (J/kg)]]+Table4[[#This Row],[Hexpansions (J/kg)]]+Table4[[#This Row],[Hcontractions (J/kg)]]+Table4[[#This Row],[Hf (J/kg)]])</f>
        <v/>
      </c>
      <c r="V197" s="95" t="str">
        <f>IF(Table4[[#This Row],[Segment]]="","",Table4[[#This Row],[Total Friction Loss (J/kg)]]*Table3[Density (kg/m3)])</f>
        <v/>
      </c>
      <c r="W197" s="95" t="str">
        <f>IF(Table4[[#This Row],[Segment]]="","",Table4[[#This Row],[Total Pressure Drop (Pa)]]/1000)</f>
        <v/>
      </c>
      <c r="Y197" s="82" t="str">
        <f>IF('Set Up'!D420="","",'Set Up'!D420)</f>
        <v/>
      </c>
      <c r="Z197" s="82" t="str">
        <f>IF('Set Up'!E420="","",'Set Up'!E420)</f>
        <v/>
      </c>
      <c r="AA197" s="82" t="str">
        <f>IF('Set Up'!F420="","",'Set Up'!F420)</f>
        <v/>
      </c>
      <c r="AB197" s="82" t="str">
        <f>IF('Set Up'!G420="","",'Set Up'!G420)</f>
        <v/>
      </c>
      <c r="AC197" s="82" t="str">
        <f t="array" ref="AC197">IF(Y197="","",INDEX(Data!$G$4:$G$51,MATCH(Table7[[#This Row],[Fitting]]&amp;Table7[[#This Row],[Fitting Subtype]],Data!$E$4:$E$51&amp;Data!$F$4:$F$51,0)))</f>
        <v/>
      </c>
      <c r="AD197" s="89" t="str">
        <f>IF(Table7[[#This Row],[Segment]]="","",Table7[[#This Row],[Quantity]]*Table7[[#This Row],[Kf]]*(((INDEX(Table4[Velocity (m/s)],MATCH(Table7[[#This Row],[Segment]],Table4[Segment],0)))^2)/2))</f>
        <v/>
      </c>
      <c r="AF197" s="82" t="str">
        <f>Table4[[#This Row],[Segment]]</f>
        <v/>
      </c>
      <c r="AG197" s="75"/>
      <c r="AH197" s="82" t="str">
        <f>IF(Table5[[#This Row],[Segment]]="","",AG197-Table4[[#This Row],[Total Pressure Drop (kPa)]])</f>
        <v/>
      </c>
    </row>
    <row r="198" spans="1:34" x14ac:dyDescent="0.25">
      <c r="A198" s="95" t="str">
        <f>IF('Set Up'!A195="","",'Set Up'!A195)</f>
        <v/>
      </c>
      <c r="B198" s="75" t="s">
        <v>81</v>
      </c>
      <c r="C198" s="85"/>
      <c r="D198" s="86" t="str">
        <f>IF(Table4[[#This Row],[Diameter (in)]]="","",(((CONVERT(Table4[[#This Row],[Diameter (in)]],"in","m"))/2)^2)*PI())</f>
        <v/>
      </c>
      <c r="E198" s="87" t="str">
        <f>IF(Table4[[#This Row],[Area (m2)]]="","",$D$4/Table4[[#This Row],[Area (m2)]])</f>
        <v/>
      </c>
      <c r="F198" s="85">
        <f t="shared" si="2"/>
        <v>4.6951999999999998</v>
      </c>
      <c r="G198" s="88" t="str">
        <f>IF(Table4[[#This Row],[Segment]]="","",(CONVERT(Table4[[#This Row],[Diameter (in)]],"in","m")*$B$4*Table4[[#This Row],[Velocity (m/s)]])/$C$4)</f>
        <v/>
      </c>
      <c r="H198" s="96" t="str">
        <f>IF(Table4[[#This Row],[Segment]]="","",IF(Table4[[#This Row],[Teynold''s Number]]&gt;4000,"TURBULENT","LAMINAR"))</f>
        <v/>
      </c>
      <c r="I198" s="86" t="str">
        <f>IF(Table4[[#This Row],[Segment]]="","",INDEX(Data!C195:C209,MATCH(Table4[Material],Data!B195:B209,0)))</f>
        <v/>
      </c>
      <c r="J198" s="89" t="str">
        <f>IF(Table4[[#This Row],[ε (m)]]="","",Table4[[#This Row],[ε (m)]]/(CONVERT(Table4[[#This Row],[Diameter (in)]],"in","m")))</f>
        <v/>
      </c>
      <c r="K198" s="96" t="str">
        <f>IF(Table4[[#This Row],[Regime]]="LAMINAR",16/Table4[[#This Row],[Teynold''s Number]],"-")</f>
        <v>-</v>
      </c>
      <c r="L198" s="86"/>
      <c r="M198" s="97" t="str">
        <f>IF(Table4[[#This Row],[Regime]]="TURBULENT",(((-4*LOG10(Table4[[#This Row],[ε/D]]/3.7+1.256/(Table4[[#This Row],[Teynold''s Number]]*SQRT(Table4[[#This Row],[f turbulent (guess)]]))))^-1)^2),"")</f>
        <v/>
      </c>
      <c r="N198" s="91" t="str">
        <f>IF(Table4[[#This Row],[f turbulent]]="","",Table4[[#This Row],[f turbulent (guess)]]-Table4[[#This Row],[f turbulent]])</f>
        <v/>
      </c>
      <c r="O198" s="87">
        <f>IF(Table4[[#This Row],[Segment]]="",0,IF(C199="",0,IF(C199&lt;=Table4[[#This Row],[Diameter (in)]],0,1-(D198/D199))))</f>
        <v>0</v>
      </c>
      <c r="P198" s="92" t="str">
        <f>IF(Table4[[#This Row],[Segment]]="","",IF(C198&gt;C199,"",IF(C199="",0.55,(0.55*(1-D199/D198)))))</f>
        <v/>
      </c>
      <c r="Q19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8" s="92" t="str">
        <f>IF(Table4[[#This Row],[Segment]]="","",IF(Table4[[#This Row],[Kexpansion]]="","0",((Table4[[#This Row],[Velocity (m/s)]]^2)/2)*Table4[[#This Row],[Kexpansion]]))</f>
        <v/>
      </c>
      <c r="S198" s="92" t="str">
        <f>IF(Table4[[#This Row],[Segment]]="","",IF(Table4[[#This Row],[Kcontraction]]="","0",((Table4[[#This Row],[Velocity (m/s)]]^2)/2)*Table4[[#This Row],[Kcontraction]]))</f>
        <v/>
      </c>
      <c r="T198" s="89" t="str">
        <f>IF(Table4[[#This Row],[Segment]]="","",SUMIF($Y$7:$Y$2000,Table4[[#This Row],[Segment]],$AD$7:$AD$2000))</f>
        <v/>
      </c>
      <c r="U198" s="95" t="str">
        <f>IF(Table4[[#This Row],[Segment]]="","",Table4[[#This Row],[Hfriction (J/kg)]]+Table4[[#This Row],[Hexpansions (J/kg)]]+Table4[[#This Row],[Hcontractions (J/kg)]]+Table4[[#This Row],[Hf (J/kg)]])</f>
        <v/>
      </c>
      <c r="V198" s="95" t="str">
        <f>IF(Table4[[#This Row],[Segment]]="","",Table4[[#This Row],[Total Friction Loss (J/kg)]]*Table3[Density (kg/m3)])</f>
        <v/>
      </c>
      <c r="W198" s="95" t="str">
        <f>IF(Table4[[#This Row],[Segment]]="","",Table4[[#This Row],[Total Pressure Drop (Pa)]]/1000)</f>
        <v/>
      </c>
      <c r="Y198" s="82" t="str">
        <f>IF('Set Up'!D421="","",'Set Up'!D421)</f>
        <v/>
      </c>
      <c r="Z198" s="82" t="str">
        <f>IF('Set Up'!E421="","",'Set Up'!E421)</f>
        <v/>
      </c>
      <c r="AA198" s="82" t="str">
        <f>IF('Set Up'!F421="","",'Set Up'!F421)</f>
        <v/>
      </c>
      <c r="AB198" s="82" t="str">
        <f>IF('Set Up'!G421="","",'Set Up'!G421)</f>
        <v/>
      </c>
      <c r="AC198" s="82" t="str">
        <f t="array" ref="AC198">IF(Y198="","",INDEX(Data!$G$4:$G$51,MATCH(Table7[[#This Row],[Fitting]]&amp;Table7[[#This Row],[Fitting Subtype]],Data!$E$4:$E$51&amp;Data!$F$4:$F$51,0)))</f>
        <v/>
      </c>
      <c r="AD198" s="89" t="str">
        <f>IF(Table7[[#This Row],[Segment]]="","",Table7[[#This Row],[Quantity]]*Table7[[#This Row],[Kf]]*(((INDEX(Table4[Velocity (m/s)],MATCH(Table7[[#This Row],[Segment]],Table4[Segment],0)))^2)/2))</f>
        <v/>
      </c>
      <c r="AF198" s="82" t="str">
        <f>Table4[[#This Row],[Segment]]</f>
        <v/>
      </c>
      <c r="AG198" s="75"/>
      <c r="AH198" s="82" t="str">
        <f>IF(Table5[[#This Row],[Segment]]="","",AG198-Table4[[#This Row],[Total Pressure Drop (kPa)]])</f>
        <v/>
      </c>
    </row>
    <row r="199" spans="1:34" x14ac:dyDescent="0.25">
      <c r="A199" s="95" t="str">
        <f>IF('Set Up'!A196="","",'Set Up'!A196)</f>
        <v/>
      </c>
      <c r="B199" s="75" t="s">
        <v>81</v>
      </c>
      <c r="C199" s="85"/>
      <c r="D199" s="86" t="str">
        <f>IF(Table4[[#This Row],[Diameter (in)]]="","",(((CONVERT(Table4[[#This Row],[Diameter (in)]],"in","m"))/2)^2)*PI())</f>
        <v/>
      </c>
      <c r="E199" s="87" t="str">
        <f>IF(Table4[[#This Row],[Area (m2)]]="","",$D$4/Table4[[#This Row],[Area (m2)]])</f>
        <v/>
      </c>
      <c r="F199" s="85">
        <f t="shared" ref="F199:F262" si="3">5 - CONVERT(1,"ft","m")</f>
        <v>4.6951999999999998</v>
      </c>
      <c r="G199" s="88" t="str">
        <f>IF(Table4[[#This Row],[Segment]]="","",(CONVERT(Table4[[#This Row],[Diameter (in)]],"in","m")*$B$4*Table4[[#This Row],[Velocity (m/s)]])/$C$4)</f>
        <v/>
      </c>
      <c r="H199" s="96" t="str">
        <f>IF(Table4[[#This Row],[Segment]]="","",IF(Table4[[#This Row],[Teynold''s Number]]&gt;4000,"TURBULENT","LAMINAR"))</f>
        <v/>
      </c>
      <c r="I199" s="86" t="str">
        <f>IF(Table4[[#This Row],[Segment]]="","",INDEX(Data!C196:C210,MATCH(Table4[Material],Data!B196:B210,0)))</f>
        <v/>
      </c>
      <c r="J199" s="89" t="str">
        <f>IF(Table4[[#This Row],[ε (m)]]="","",Table4[[#This Row],[ε (m)]]/(CONVERT(Table4[[#This Row],[Diameter (in)]],"in","m")))</f>
        <v/>
      </c>
      <c r="K199" s="96" t="str">
        <f>IF(Table4[[#This Row],[Regime]]="LAMINAR",16/Table4[[#This Row],[Teynold''s Number]],"-")</f>
        <v>-</v>
      </c>
      <c r="L199" s="86"/>
      <c r="M199" s="97" t="str">
        <f>IF(Table4[[#This Row],[Regime]]="TURBULENT",(((-4*LOG10(Table4[[#This Row],[ε/D]]/3.7+1.256/(Table4[[#This Row],[Teynold''s Number]]*SQRT(Table4[[#This Row],[f turbulent (guess)]]))))^-1)^2),"")</f>
        <v/>
      </c>
      <c r="N199" s="91" t="str">
        <f>IF(Table4[[#This Row],[f turbulent]]="","",Table4[[#This Row],[f turbulent (guess)]]-Table4[[#This Row],[f turbulent]])</f>
        <v/>
      </c>
      <c r="O199" s="87">
        <f>IF(Table4[[#This Row],[Segment]]="",0,IF(C200="",0,IF(C200&lt;=Table4[[#This Row],[Diameter (in)]],0,1-(D199/D200))))</f>
        <v>0</v>
      </c>
      <c r="P199" s="92" t="str">
        <f>IF(Table4[[#This Row],[Segment]]="","",IF(C199&gt;C200,"",IF(C200="",0.55,(0.55*(1-D200/D199)))))</f>
        <v/>
      </c>
      <c r="Q19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9" s="92" t="str">
        <f>IF(Table4[[#This Row],[Segment]]="","",IF(Table4[[#This Row],[Kexpansion]]="","0",((Table4[[#This Row],[Velocity (m/s)]]^2)/2)*Table4[[#This Row],[Kexpansion]]))</f>
        <v/>
      </c>
      <c r="S199" s="92" t="str">
        <f>IF(Table4[[#This Row],[Segment]]="","",IF(Table4[[#This Row],[Kcontraction]]="","0",((Table4[[#This Row],[Velocity (m/s)]]^2)/2)*Table4[[#This Row],[Kcontraction]]))</f>
        <v/>
      </c>
      <c r="T199" s="89" t="str">
        <f>IF(Table4[[#This Row],[Segment]]="","",SUMIF($Y$7:$Y$2000,Table4[[#This Row],[Segment]],$AD$7:$AD$2000))</f>
        <v/>
      </c>
      <c r="U199" s="95" t="str">
        <f>IF(Table4[[#This Row],[Segment]]="","",Table4[[#This Row],[Hfriction (J/kg)]]+Table4[[#This Row],[Hexpansions (J/kg)]]+Table4[[#This Row],[Hcontractions (J/kg)]]+Table4[[#This Row],[Hf (J/kg)]])</f>
        <v/>
      </c>
      <c r="V199" s="95" t="str">
        <f>IF(Table4[[#This Row],[Segment]]="","",Table4[[#This Row],[Total Friction Loss (J/kg)]]*Table3[Density (kg/m3)])</f>
        <v/>
      </c>
      <c r="W199" s="95" t="str">
        <f>IF(Table4[[#This Row],[Segment]]="","",Table4[[#This Row],[Total Pressure Drop (Pa)]]/1000)</f>
        <v/>
      </c>
      <c r="Y199" s="82" t="str">
        <f>IF('Set Up'!D422="","",'Set Up'!D422)</f>
        <v/>
      </c>
      <c r="Z199" s="82" t="str">
        <f>IF('Set Up'!E422="","",'Set Up'!E422)</f>
        <v/>
      </c>
      <c r="AA199" s="82" t="str">
        <f>IF('Set Up'!F422="","",'Set Up'!F422)</f>
        <v/>
      </c>
      <c r="AB199" s="82" t="str">
        <f>IF('Set Up'!G422="","",'Set Up'!G422)</f>
        <v/>
      </c>
      <c r="AC199" s="82" t="str">
        <f t="array" ref="AC199">IF(Y199="","",INDEX(Data!$G$4:$G$51,MATCH(Table7[[#This Row],[Fitting]]&amp;Table7[[#This Row],[Fitting Subtype]],Data!$E$4:$E$51&amp;Data!$F$4:$F$51,0)))</f>
        <v/>
      </c>
      <c r="AD199" s="89" t="str">
        <f>IF(Table7[[#This Row],[Segment]]="","",Table7[[#This Row],[Quantity]]*Table7[[#This Row],[Kf]]*(((INDEX(Table4[Velocity (m/s)],MATCH(Table7[[#This Row],[Segment]],Table4[Segment],0)))^2)/2))</f>
        <v/>
      </c>
      <c r="AF199" s="82" t="str">
        <f>Table4[[#This Row],[Segment]]</f>
        <v/>
      </c>
      <c r="AG199" s="75"/>
      <c r="AH199" s="82" t="str">
        <f>IF(Table5[[#This Row],[Segment]]="","",AG199-Table4[[#This Row],[Total Pressure Drop (kPa)]])</f>
        <v/>
      </c>
    </row>
    <row r="200" spans="1:34" x14ac:dyDescent="0.25">
      <c r="A200" s="95" t="str">
        <f>IF('Set Up'!A197="","",'Set Up'!A197)</f>
        <v/>
      </c>
      <c r="B200" s="75" t="s">
        <v>81</v>
      </c>
      <c r="C200" s="85"/>
      <c r="D200" s="86" t="str">
        <f>IF(Table4[[#This Row],[Diameter (in)]]="","",(((CONVERT(Table4[[#This Row],[Diameter (in)]],"in","m"))/2)^2)*PI())</f>
        <v/>
      </c>
      <c r="E200" s="87" t="str">
        <f>IF(Table4[[#This Row],[Area (m2)]]="","",$D$4/Table4[[#This Row],[Area (m2)]])</f>
        <v/>
      </c>
      <c r="F200" s="85">
        <f t="shared" si="3"/>
        <v>4.6951999999999998</v>
      </c>
      <c r="G200" s="88" t="str">
        <f>IF(Table4[[#This Row],[Segment]]="","",(CONVERT(Table4[[#This Row],[Diameter (in)]],"in","m")*$B$4*Table4[[#This Row],[Velocity (m/s)]])/$C$4)</f>
        <v/>
      </c>
      <c r="H200" s="96" t="str">
        <f>IF(Table4[[#This Row],[Segment]]="","",IF(Table4[[#This Row],[Teynold''s Number]]&gt;4000,"TURBULENT","LAMINAR"))</f>
        <v/>
      </c>
      <c r="I200" s="86" t="str">
        <f>IF(Table4[[#This Row],[Segment]]="","",INDEX(Data!C197:C211,MATCH(Table4[Material],Data!B197:B211,0)))</f>
        <v/>
      </c>
      <c r="J200" s="89" t="str">
        <f>IF(Table4[[#This Row],[ε (m)]]="","",Table4[[#This Row],[ε (m)]]/(CONVERT(Table4[[#This Row],[Diameter (in)]],"in","m")))</f>
        <v/>
      </c>
      <c r="K200" s="96" t="str">
        <f>IF(Table4[[#This Row],[Regime]]="LAMINAR",16/Table4[[#This Row],[Teynold''s Number]],"-")</f>
        <v>-</v>
      </c>
      <c r="L200" s="86"/>
      <c r="M200" s="97" t="str">
        <f>IF(Table4[[#This Row],[Regime]]="TURBULENT",(((-4*LOG10(Table4[[#This Row],[ε/D]]/3.7+1.256/(Table4[[#This Row],[Teynold''s Number]]*SQRT(Table4[[#This Row],[f turbulent (guess)]]))))^-1)^2),"")</f>
        <v/>
      </c>
      <c r="N200" s="91" t="str">
        <f>IF(Table4[[#This Row],[f turbulent]]="","",Table4[[#This Row],[f turbulent (guess)]]-Table4[[#This Row],[f turbulent]])</f>
        <v/>
      </c>
      <c r="O200" s="87">
        <f>IF(Table4[[#This Row],[Segment]]="",0,IF(C201="",0,IF(C201&lt;=Table4[[#This Row],[Diameter (in)]],0,1-(D200/D201))))</f>
        <v>0</v>
      </c>
      <c r="P200" s="92" t="str">
        <f>IF(Table4[[#This Row],[Segment]]="","",IF(C200&gt;C201,"",IF(C201="",0.55,(0.55*(1-D201/D200)))))</f>
        <v/>
      </c>
      <c r="Q20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00" s="92" t="str">
        <f>IF(Table4[[#This Row],[Segment]]="","",IF(Table4[[#This Row],[Kexpansion]]="","0",((Table4[[#This Row],[Velocity (m/s)]]^2)/2)*Table4[[#This Row],[Kexpansion]]))</f>
        <v/>
      </c>
      <c r="S200" s="92" t="str">
        <f>IF(Table4[[#This Row],[Segment]]="","",IF(Table4[[#This Row],[Kcontraction]]="","0",((Table4[[#This Row],[Velocity (m/s)]]^2)/2)*Table4[[#This Row],[Kcontraction]]))</f>
        <v/>
      </c>
      <c r="T200" s="89" t="str">
        <f>IF(Table4[[#This Row],[Segment]]="","",SUMIF($Y$7:$Y$2000,Table4[[#This Row],[Segment]],$AD$7:$AD$2000))</f>
        <v/>
      </c>
      <c r="U200" s="95" t="str">
        <f>IF(Table4[[#This Row],[Segment]]="","",Table4[[#This Row],[Hfriction (J/kg)]]+Table4[[#This Row],[Hexpansions (J/kg)]]+Table4[[#This Row],[Hcontractions (J/kg)]]+Table4[[#This Row],[Hf (J/kg)]])</f>
        <v/>
      </c>
      <c r="V200" s="95" t="str">
        <f>IF(Table4[[#This Row],[Segment]]="","",Table4[[#This Row],[Total Friction Loss (J/kg)]]*Table3[Density (kg/m3)])</f>
        <v/>
      </c>
      <c r="W200" s="95" t="str">
        <f>IF(Table4[[#This Row],[Segment]]="","",Table4[[#This Row],[Total Pressure Drop (Pa)]]/1000)</f>
        <v/>
      </c>
      <c r="Y200" s="82" t="str">
        <f>IF('Set Up'!D423="","",'Set Up'!D423)</f>
        <v/>
      </c>
      <c r="Z200" s="82" t="str">
        <f>IF('Set Up'!E423="","",'Set Up'!E423)</f>
        <v/>
      </c>
      <c r="AA200" s="82" t="str">
        <f>IF('Set Up'!F423="","",'Set Up'!F423)</f>
        <v/>
      </c>
      <c r="AB200" s="82" t="str">
        <f>IF('Set Up'!G423="","",'Set Up'!G423)</f>
        <v/>
      </c>
      <c r="AC200" s="82" t="str">
        <f t="array" ref="AC200">IF(Y200="","",INDEX(Data!$G$4:$G$51,MATCH(Table7[[#This Row],[Fitting]]&amp;Table7[[#This Row],[Fitting Subtype]],Data!$E$4:$E$51&amp;Data!$F$4:$F$51,0)))</f>
        <v/>
      </c>
      <c r="AD200" s="89" t="str">
        <f>IF(Table7[[#This Row],[Segment]]="","",Table7[[#This Row],[Quantity]]*Table7[[#This Row],[Kf]]*(((INDEX(Table4[Velocity (m/s)],MATCH(Table7[[#This Row],[Segment]],Table4[Segment],0)))^2)/2))</f>
        <v/>
      </c>
      <c r="AF200" s="82" t="str">
        <f>Table4[[#This Row],[Segment]]</f>
        <v/>
      </c>
      <c r="AG200" s="75"/>
      <c r="AH200" s="82" t="str">
        <f>IF(Table5[[#This Row],[Segment]]="","",AG200-Table4[[#This Row],[Total Pressure Drop (kPa)]])</f>
        <v/>
      </c>
    </row>
    <row r="201" spans="1:34" x14ac:dyDescent="0.25">
      <c r="A201" s="95" t="str">
        <f>IF('Set Up'!A198="","",'Set Up'!A198)</f>
        <v/>
      </c>
      <c r="B201" s="75" t="s">
        <v>81</v>
      </c>
      <c r="C201" s="85"/>
      <c r="D201" s="86" t="str">
        <f>IF(Table4[[#This Row],[Diameter (in)]]="","",(((CONVERT(Table4[[#This Row],[Diameter (in)]],"in","m"))/2)^2)*PI())</f>
        <v/>
      </c>
      <c r="E201" s="87" t="str">
        <f>IF(Table4[[#This Row],[Area (m2)]]="","",$D$4/Table4[[#This Row],[Area (m2)]])</f>
        <v/>
      </c>
      <c r="F201" s="85">
        <f t="shared" si="3"/>
        <v>4.6951999999999998</v>
      </c>
      <c r="G201" s="88" t="str">
        <f>IF(Table4[[#This Row],[Segment]]="","",(CONVERT(Table4[[#This Row],[Diameter (in)]],"in","m")*$B$4*Table4[[#This Row],[Velocity (m/s)]])/$C$4)</f>
        <v/>
      </c>
      <c r="H201" s="96" t="str">
        <f>IF(Table4[[#This Row],[Segment]]="","",IF(Table4[[#This Row],[Teynold''s Number]]&gt;4000,"TURBULENT","LAMINAR"))</f>
        <v/>
      </c>
      <c r="I201" s="86" t="str">
        <f>IF(Table4[[#This Row],[Segment]]="","",INDEX(Data!C198:C212,MATCH(Table4[Material],Data!B198:B212,0)))</f>
        <v/>
      </c>
      <c r="J201" s="89" t="str">
        <f>IF(Table4[[#This Row],[ε (m)]]="","",Table4[[#This Row],[ε (m)]]/(CONVERT(Table4[[#This Row],[Diameter (in)]],"in","m")))</f>
        <v/>
      </c>
      <c r="K201" s="96" t="str">
        <f>IF(Table4[[#This Row],[Regime]]="LAMINAR",16/Table4[[#This Row],[Teynold''s Number]],"-")</f>
        <v>-</v>
      </c>
      <c r="L201" s="86"/>
      <c r="M201" s="97" t="str">
        <f>IF(Table4[[#This Row],[Regime]]="TURBULENT",(((-4*LOG10(Table4[[#This Row],[ε/D]]/3.7+1.256/(Table4[[#This Row],[Teynold''s Number]]*SQRT(Table4[[#This Row],[f turbulent (guess)]]))))^-1)^2),"")</f>
        <v/>
      </c>
      <c r="N201" s="91" t="str">
        <f>IF(Table4[[#This Row],[f turbulent]]="","",Table4[[#This Row],[f turbulent (guess)]]-Table4[[#This Row],[f turbulent]])</f>
        <v/>
      </c>
      <c r="O201" s="87">
        <f>IF(Table4[[#This Row],[Segment]]="",0,IF(C202="",0,IF(C202&lt;=Table4[[#This Row],[Diameter (in)]],0,1-(D201/D202))))</f>
        <v>0</v>
      </c>
      <c r="P201" s="92" t="str">
        <f>IF(Table4[[#This Row],[Segment]]="","",IF(C201&gt;C202,"",IF(C202="",0.55,(0.55*(1-D202/D201)))))</f>
        <v/>
      </c>
      <c r="Q20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01" s="92" t="str">
        <f>IF(Table4[[#This Row],[Segment]]="","",IF(Table4[[#This Row],[Kexpansion]]="","0",((Table4[[#This Row],[Velocity (m/s)]]^2)/2)*Table4[[#This Row],[Kexpansion]]))</f>
        <v/>
      </c>
      <c r="S201" s="92" t="str">
        <f>IF(Table4[[#This Row],[Segment]]="","",IF(Table4[[#This Row],[Kcontraction]]="","0",((Table4[[#This Row],[Velocity (m/s)]]^2)/2)*Table4[[#This Row],[Kcontraction]]))</f>
        <v/>
      </c>
      <c r="T201" s="89" t="str">
        <f>IF(Table4[[#This Row],[Segment]]="","",SUMIF($Y$7:$Y$2000,Table4[[#This Row],[Segment]],$AD$7:$AD$2000))</f>
        <v/>
      </c>
      <c r="U201" s="95" t="str">
        <f>IF(Table4[[#This Row],[Segment]]="","",Table4[[#This Row],[Hfriction (J/kg)]]+Table4[[#This Row],[Hexpansions (J/kg)]]+Table4[[#This Row],[Hcontractions (J/kg)]]+Table4[[#This Row],[Hf (J/kg)]])</f>
        <v/>
      </c>
      <c r="V201" s="95" t="str">
        <f>IF(Table4[[#This Row],[Segment]]="","",Table4[[#This Row],[Total Friction Loss (J/kg)]]*Table3[Density (kg/m3)])</f>
        <v/>
      </c>
      <c r="W201" s="95" t="str">
        <f>IF(Table4[[#This Row],[Segment]]="","",Table4[[#This Row],[Total Pressure Drop (Pa)]]/1000)</f>
        <v/>
      </c>
      <c r="Y201" s="82" t="str">
        <f>IF('Set Up'!D424="","",'Set Up'!D424)</f>
        <v/>
      </c>
      <c r="Z201" s="82" t="str">
        <f>IF('Set Up'!E424="","",'Set Up'!E424)</f>
        <v/>
      </c>
      <c r="AA201" s="82" t="str">
        <f>IF('Set Up'!F424="","",'Set Up'!F424)</f>
        <v/>
      </c>
      <c r="AB201" s="82" t="str">
        <f>IF('Set Up'!G424="","",'Set Up'!G424)</f>
        <v/>
      </c>
      <c r="AC201" s="82" t="str">
        <f t="array" ref="AC201">IF(Y201="","",INDEX(Data!$G$4:$G$51,MATCH(Table7[[#This Row],[Fitting]]&amp;Table7[[#This Row],[Fitting Subtype]],Data!$E$4:$E$51&amp;Data!$F$4:$F$51,0)))</f>
        <v/>
      </c>
      <c r="AD201" s="89" t="str">
        <f>IF(Table7[[#This Row],[Segment]]="","",Table7[[#This Row],[Quantity]]*Table7[[#This Row],[Kf]]*(((INDEX(Table4[Velocity (m/s)],MATCH(Table7[[#This Row],[Segment]],Table4[Segment],0)))^2)/2))</f>
        <v/>
      </c>
      <c r="AF201" s="82" t="str">
        <f>Table4[[#This Row],[Segment]]</f>
        <v/>
      </c>
      <c r="AG201" s="75"/>
      <c r="AH201" s="82" t="str">
        <f>IF(Table5[[#This Row],[Segment]]="","",AG201-Table4[[#This Row],[Total Pressure Drop (kPa)]])</f>
        <v/>
      </c>
    </row>
    <row r="202" spans="1:34" x14ac:dyDescent="0.25">
      <c r="A202" s="95" t="str">
        <f>IF('Set Up'!A199="","",'Set Up'!A199)</f>
        <v/>
      </c>
      <c r="B202" s="75" t="s">
        <v>81</v>
      </c>
      <c r="C202" s="85"/>
      <c r="D202" s="86" t="str">
        <f>IF(Table4[[#This Row],[Diameter (in)]]="","",(((CONVERT(Table4[[#This Row],[Diameter (in)]],"in","m"))/2)^2)*PI())</f>
        <v/>
      </c>
      <c r="E202" s="87" t="str">
        <f>IF(Table4[[#This Row],[Area (m2)]]="","",$D$4/Table4[[#This Row],[Area (m2)]])</f>
        <v/>
      </c>
      <c r="F202" s="85">
        <f t="shared" si="3"/>
        <v>4.6951999999999998</v>
      </c>
      <c r="G202" s="88" t="str">
        <f>IF(Table4[[#This Row],[Segment]]="","",(CONVERT(Table4[[#This Row],[Diameter (in)]],"in","m")*$B$4*Table4[[#This Row],[Velocity (m/s)]])/$C$4)</f>
        <v/>
      </c>
      <c r="H202" s="96" t="str">
        <f>IF(Table4[[#This Row],[Segment]]="","",IF(Table4[[#This Row],[Teynold''s Number]]&gt;4000,"TURBULENT","LAMINAR"))</f>
        <v/>
      </c>
      <c r="I202" s="86" t="str">
        <f>IF(Table4[[#This Row],[Segment]]="","",INDEX(Data!C199:C213,MATCH(Table4[Material],Data!B199:B213,0)))</f>
        <v/>
      </c>
      <c r="J202" s="89" t="str">
        <f>IF(Table4[[#This Row],[ε (m)]]="","",Table4[[#This Row],[ε (m)]]/(CONVERT(Table4[[#This Row],[Diameter (in)]],"in","m")))</f>
        <v/>
      </c>
      <c r="K202" s="96" t="str">
        <f>IF(Table4[[#This Row],[Regime]]="LAMINAR",16/Table4[[#This Row],[Teynold''s Number]],"-")</f>
        <v>-</v>
      </c>
      <c r="L202" s="86"/>
      <c r="M202" s="97" t="str">
        <f>IF(Table4[[#This Row],[Regime]]="TURBULENT",(((-4*LOG10(Table4[[#This Row],[ε/D]]/3.7+1.256/(Table4[[#This Row],[Teynold''s Number]]*SQRT(Table4[[#This Row],[f turbulent (guess)]]))))^-1)^2),"")</f>
        <v/>
      </c>
      <c r="N202" s="91" t="str">
        <f>IF(Table4[[#This Row],[f turbulent]]="","",Table4[[#This Row],[f turbulent (guess)]]-Table4[[#This Row],[f turbulent]])</f>
        <v/>
      </c>
      <c r="O202" s="87">
        <f>IF(Table4[[#This Row],[Segment]]="",0,IF(C203="",0,IF(C203&lt;=Table4[[#This Row],[Diameter (in)]],0,1-(D202/D203))))</f>
        <v>0</v>
      </c>
      <c r="P202" s="92" t="str">
        <f>IF(Table4[[#This Row],[Segment]]="","",IF(C202&gt;C203,"",IF(C203="",0.55,(0.55*(1-D203/D202)))))</f>
        <v/>
      </c>
      <c r="Q20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02" s="92" t="str">
        <f>IF(Table4[[#This Row],[Segment]]="","",IF(Table4[[#This Row],[Kexpansion]]="","0",((Table4[[#This Row],[Velocity (m/s)]]^2)/2)*Table4[[#This Row],[Kexpansion]]))</f>
        <v/>
      </c>
      <c r="S202" s="92" t="str">
        <f>IF(Table4[[#This Row],[Segment]]="","",IF(Table4[[#This Row],[Kcontraction]]="","0",((Table4[[#This Row],[Velocity (m/s)]]^2)/2)*Table4[[#This Row],[Kcontraction]]))</f>
        <v/>
      </c>
      <c r="T202" s="89" t="str">
        <f>IF(Table4[[#This Row],[Segment]]="","",SUMIF($Y$7:$Y$2000,Table4[[#This Row],[Segment]],$AD$7:$AD$2000))</f>
        <v/>
      </c>
      <c r="U202" s="95" t="str">
        <f>IF(Table4[[#This Row],[Segment]]="","",Table4[[#This Row],[Hfriction (J/kg)]]+Table4[[#This Row],[Hexpansions (J/kg)]]+Table4[[#This Row],[Hcontractions (J/kg)]]+Table4[[#This Row],[Hf (J/kg)]])</f>
        <v/>
      </c>
      <c r="V202" s="95" t="str">
        <f>IF(Table4[[#This Row],[Segment]]="","",Table4[[#This Row],[Total Friction Loss (J/kg)]]*Table3[Density (kg/m3)])</f>
        <v/>
      </c>
      <c r="W202" s="95" t="str">
        <f>IF(Table4[[#This Row],[Segment]]="","",Table4[[#This Row],[Total Pressure Drop (Pa)]]/1000)</f>
        <v/>
      </c>
      <c r="Y202" s="82" t="str">
        <f>IF('Set Up'!D425="","",'Set Up'!D425)</f>
        <v/>
      </c>
      <c r="Z202" s="82" t="str">
        <f>IF('Set Up'!E425="","",'Set Up'!E425)</f>
        <v/>
      </c>
      <c r="AA202" s="82" t="str">
        <f>IF('Set Up'!F425="","",'Set Up'!F425)</f>
        <v/>
      </c>
      <c r="AB202" s="82" t="str">
        <f>IF('Set Up'!G425="","",'Set Up'!G425)</f>
        <v/>
      </c>
      <c r="AC202" s="82" t="str">
        <f t="array" ref="AC202">IF(Y202="","",INDEX(Data!$G$4:$G$51,MATCH(Table7[[#This Row],[Fitting]]&amp;Table7[[#This Row],[Fitting Subtype]],Data!$E$4:$E$51&amp;Data!$F$4:$F$51,0)))</f>
        <v/>
      </c>
      <c r="AD202" s="89" t="str">
        <f>IF(Table7[[#This Row],[Segment]]="","",Table7[[#This Row],[Quantity]]*Table7[[#This Row],[Kf]]*(((INDEX(Table4[Velocity (m/s)],MATCH(Table7[[#This Row],[Segment]],Table4[Segment],0)))^2)/2))</f>
        <v/>
      </c>
      <c r="AF202" s="82" t="str">
        <f>Table4[[#This Row],[Segment]]</f>
        <v/>
      </c>
      <c r="AG202" s="75"/>
      <c r="AH202" s="82" t="str">
        <f>IF(Table5[[#This Row],[Segment]]="","",AG202-Table4[[#This Row],[Total Pressure Drop (kPa)]])</f>
        <v/>
      </c>
    </row>
    <row r="203" spans="1:34" x14ac:dyDescent="0.25">
      <c r="A203" s="95" t="str">
        <f>IF('Set Up'!A200="","",'Set Up'!A200)</f>
        <v/>
      </c>
      <c r="B203" s="75" t="s">
        <v>81</v>
      </c>
      <c r="C203" s="85"/>
      <c r="D203" s="86" t="str">
        <f>IF(Table4[[#This Row],[Diameter (in)]]="","",(((CONVERT(Table4[[#This Row],[Diameter (in)]],"in","m"))/2)^2)*PI())</f>
        <v/>
      </c>
      <c r="E203" s="87" t="str">
        <f>IF(Table4[[#This Row],[Area (m2)]]="","",$D$4/Table4[[#This Row],[Area (m2)]])</f>
        <v/>
      </c>
      <c r="F203" s="85">
        <f t="shared" si="3"/>
        <v>4.6951999999999998</v>
      </c>
      <c r="G203" s="88" t="str">
        <f>IF(Table4[[#This Row],[Segment]]="","",(CONVERT(Table4[[#This Row],[Diameter (in)]],"in","m")*$B$4*Table4[[#This Row],[Velocity (m/s)]])/$C$4)</f>
        <v/>
      </c>
      <c r="H203" s="96" t="str">
        <f>IF(Table4[[#This Row],[Segment]]="","",IF(Table4[[#This Row],[Teynold''s Number]]&gt;4000,"TURBULENT","LAMINAR"))</f>
        <v/>
      </c>
      <c r="I203" s="86" t="str">
        <f>IF(Table4[[#This Row],[Segment]]="","",INDEX(Data!C200:C214,MATCH(Table4[Material],Data!B200:B214,0)))</f>
        <v/>
      </c>
      <c r="J203" s="89" t="str">
        <f>IF(Table4[[#This Row],[ε (m)]]="","",Table4[[#This Row],[ε (m)]]/(CONVERT(Table4[[#This Row],[Diameter (in)]],"in","m")))</f>
        <v/>
      </c>
      <c r="K203" s="96" t="str">
        <f>IF(Table4[[#This Row],[Regime]]="LAMINAR",16/Table4[[#This Row],[Teynold''s Number]],"-")</f>
        <v>-</v>
      </c>
      <c r="L203" s="86"/>
      <c r="M203" s="97" t="str">
        <f>IF(Table4[[#This Row],[Regime]]="TURBULENT",(((-4*LOG10(Table4[[#This Row],[ε/D]]/3.7+1.256/(Table4[[#This Row],[Teynold''s Number]]*SQRT(Table4[[#This Row],[f turbulent (guess)]]))))^-1)^2),"")</f>
        <v/>
      </c>
      <c r="N203" s="91" t="str">
        <f>IF(Table4[[#This Row],[f turbulent]]="","",Table4[[#This Row],[f turbulent (guess)]]-Table4[[#This Row],[f turbulent]])</f>
        <v/>
      </c>
      <c r="O203" s="87">
        <f>IF(Table4[[#This Row],[Segment]]="",0,IF(C204="",0,IF(C204&lt;=Table4[[#This Row],[Diameter (in)]],0,1-(D203/D204))))</f>
        <v>0</v>
      </c>
      <c r="P203" s="92" t="str">
        <f>IF(Table4[[#This Row],[Segment]]="","",IF(C203&gt;C204,"",IF(C204="",0.55,(0.55*(1-D204/D203)))))</f>
        <v/>
      </c>
      <c r="Q20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03" s="92" t="str">
        <f>IF(Table4[[#This Row],[Segment]]="","",IF(Table4[[#This Row],[Kexpansion]]="","0",((Table4[[#This Row],[Velocity (m/s)]]^2)/2)*Table4[[#This Row],[Kexpansion]]))</f>
        <v/>
      </c>
      <c r="S203" s="92" t="str">
        <f>IF(Table4[[#This Row],[Segment]]="","",IF(Table4[[#This Row],[Kcontraction]]="","0",((Table4[[#This Row],[Velocity (m/s)]]^2)/2)*Table4[[#This Row],[Kcontraction]]))</f>
        <v/>
      </c>
      <c r="T203" s="89" t="str">
        <f>IF(Table4[[#This Row],[Segment]]="","",SUMIF($Y$7:$Y$2000,Table4[[#This Row],[Segment]],$AD$7:$AD$2000))</f>
        <v/>
      </c>
      <c r="U203" s="95" t="str">
        <f>IF(Table4[[#This Row],[Segment]]="","",Table4[[#This Row],[Hfriction (J/kg)]]+Table4[[#This Row],[Hexpansions (J/kg)]]+Table4[[#This Row],[Hcontractions (J/kg)]]+Table4[[#This Row],[Hf (J/kg)]])</f>
        <v/>
      </c>
      <c r="V203" s="95" t="str">
        <f>IF(Table4[[#This Row],[Segment]]="","",Table4[[#This Row],[Total Friction Loss (J/kg)]]*Table3[Density (kg/m3)])</f>
        <v/>
      </c>
      <c r="W203" s="95" t="str">
        <f>IF(Table4[[#This Row],[Segment]]="","",Table4[[#This Row],[Total Pressure Drop (Pa)]]/1000)</f>
        <v/>
      </c>
      <c r="Y203" s="82" t="str">
        <f>IF('Set Up'!D426="","",'Set Up'!D426)</f>
        <v/>
      </c>
      <c r="Z203" s="82" t="str">
        <f>IF('Set Up'!E426="","",'Set Up'!E426)</f>
        <v/>
      </c>
      <c r="AA203" s="82" t="str">
        <f>IF('Set Up'!F426="","",'Set Up'!F426)</f>
        <v/>
      </c>
      <c r="AB203" s="82" t="str">
        <f>IF('Set Up'!G426="","",'Set Up'!G426)</f>
        <v/>
      </c>
      <c r="AC203" s="82" t="str">
        <f t="array" ref="AC203">IF(Y203="","",INDEX(Data!$G$4:$G$51,MATCH(Table7[[#This Row],[Fitting]]&amp;Table7[[#This Row],[Fitting Subtype]],Data!$E$4:$E$51&amp;Data!$F$4:$F$51,0)))</f>
        <v/>
      </c>
      <c r="AD203" s="89" t="str">
        <f>IF(Table7[[#This Row],[Segment]]="","",Table7[[#This Row],[Quantity]]*Table7[[#This Row],[Kf]]*(((INDEX(Table4[Velocity (m/s)],MATCH(Table7[[#This Row],[Segment]],Table4[Segment],0)))^2)/2))</f>
        <v/>
      </c>
      <c r="AF203" s="82" t="str">
        <f>Table4[[#This Row],[Segment]]</f>
        <v/>
      </c>
      <c r="AG203" s="75"/>
      <c r="AH203" s="82" t="str">
        <f>IF(Table5[[#This Row],[Segment]]="","",AG203-Table4[[#This Row],[Total Pressure Drop (kPa)]])</f>
        <v/>
      </c>
    </row>
    <row r="204" spans="1:34" x14ac:dyDescent="0.25">
      <c r="A204" s="95" t="str">
        <f>IF('Set Up'!A201="","",'Set Up'!A201)</f>
        <v/>
      </c>
      <c r="B204" s="75" t="s">
        <v>81</v>
      </c>
      <c r="C204" s="85"/>
      <c r="D204" s="86" t="str">
        <f>IF(Table4[[#This Row],[Diameter (in)]]="","",(((CONVERT(Table4[[#This Row],[Diameter (in)]],"in","m"))/2)^2)*PI())</f>
        <v/>
      </c>
      <c r="E204" s="87" t="str">
        <f>IF(Table4[[#This Row],[Area (m2)]]="","",$D$4/Table4[[#This Row],[Area (m2)]])</f>
        <v/>
      </c>
      <c r="F204" s="85">
        <f t="shared" si="3"/>
        <v>4.6951999999999998</v>
      </c>
      <c r="G204" s="88" t="str">
        <f>IF(Table4[[#This Row],[Segment]]="","",(CONVERT(Table4[[#This Row],[Diameter (in)]],"in","m")*$B$4*Table4[[#This Row],[Velocity (m/s)]])/$C$4)</f>
        <v/>
      </c>
      <c r="H204" s="96" t="str">
        <f>IF(Table4[[#This Row],[Segment]]="","",IF(Table4[[#This Row],[Teynold''s Number]]&gt;4000,"TURBULENT","LAMINAR"))</f>
        <v/>
      </c>
      <c r="I204" s="86" t="str">
        <f>IF(Table4[[#This Row],[Segment]]="","",INDEX(Data!C201:C215,MATCH(Table4[Material],Data!B201:B215,0)))</f>
        <v/>
      </c>
      <c r="J204" s="89" t="str">
        <f>IF(Table4[[#This Row],[ε (m)]]="","",Table4[[#This Row],[ε (m)]]/(CONVERT(Table4[[#This Row],[Diameter (in)]],"in","m")))</f>
        <v/>
      </c>
      <c r="K204" s="96" t="str">
        <f>IF(Table4[[#This Row],[Regime]]="LAMINAR",16/Table4[[#This Row],[Teynold''s Number]],"-")</f>
        <v>-</v>
      </c>
      <c r="L204" s="86"/>
      <c r="M204" s="97" t="str">
        <f>IF(Table4[[#This Row],[Regime]]="TURBULENT",(((-4*LOG10(Table4[[#This Row],[ε/D]]/3.7+1.256/(Table4[[#This Row],[Teynold''s Number]]*SQRT(Table4[[#This Row],[f turbulent (guess)]]))))^-1)^2),"")</f>
        <v/>
      </c>
      <c r="N204" s="91" t="str">
        <f>IF(Table4[[#This Row],[f turbulent]]="","",Table4[[#This Row],[f turbulent (guess)]]-Table4[[#This Row],[f turbulent]])</f>
        <v/>
      </c>
      <c r="O204" s="87">
        <f>IF(Table4[[#This Row],[Segment]]="",0,IF(C205="",0,IF(C205&lt;=Table4[[#This Row],[Diameter (in)]],0,1-(D204/D205))))</f>
        <v>0</v>
      </c>
      <c r="P204" s="92" t="str">
        <f>IF(Table4[[#This Row],[Segment]]="","",IF(C204&gt;C205,"",IF(C205="",0.55,(0.55*(1-D205/D204)))))</f>
        <v/>
      </c>
      <c r="Q20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04" s="92" t="str">
        <f>IF(Table4[[#This Row],[Segment]]="","",IF(Table4[[#This Row],[Kexpansion]]="","0",((Table4[[#This Row],[Velocity (m/s)]]^2)/2)*Table4[[#This Row],[Kexpansion]]))</f>
        <v/>
      </c>
      <c r="S204" s="92" t="str">
        <f>IF(Table4[[#This Row],[Segment]]="","",IF(Table4[[#This Row],[Kcontraction]]="","0",((Table4[[#This Row],[Velocity (m/s)]]^2)/2)*Table4[[#This Row],[Kcontraction]]))</f>
        <v/>
      </c>
      <c r="T204" s="89" t="str">
        <f>IF(Table4[[#This Row],[Segment]]="","",SUMIF($Y$7:$Y$2000,Table4[[#This Row],[Segment]],$AD$7:$AD$2000))</f>
        <v/>
      </c>
      <c r="U204" s="95" t="str">
        <f>IF(Table4[[#This Row],[Segment]]="","",Table4[[#This Row],[Hfriction (J/kg)]]+Table4[[#This Row],[Hexpansions (J/kg)]]+Table4[[#This Row],[Hcontractions (J/kg)]]+Table4[[#This Row],[Hf (J/kg)]])</f>
        <v/>
      </c>
      <c r="V204" s="95" t="str">
        <f>IF(Table4[[#This Row],[Segment]]="","",Table4[[#This Row],[Total Friction Loss (J/kg)]]*Table3[Density (kg/m3)])</f>
        <v/>
      </c>
      <c r="W204" s="95" t="str">
        <f>IF(Table4[[#This Row],[Segment]]="","",Table4[[#This Row],[Total Pressure Drop (Pa)]]/1000)</f>
        <v/>
      </c>
      <c r="Y204" s="82" t="str">
        <f>IF('Set Up'!D427="","",'Set Up'!D427)</f>
        <v/>
      </c>
      <c r="Z204" s="82" t="str">
        <f>IF('Set Up'!E427="","",'Set Up'!E427)</f>
        <v/>
      </c>
      <c r="AA204" s="82" t="str">
        <f>IF('Set Up'!F427="","",'Set Up'!F427)</f>
        <v/>
      </c>
      <c r="AB204" s="82" t="str">
        <f>IF('Set Up'!G427="","",'Set Up'!G427)</f>
        <v/>
      </c>
      <c r="AC204" s="82" t="str">
        <f t="array" ref="AC204">IF(Y204="","",INDEX(Data!$G$4:$G$51,MATCH(Table7[[#This Row],[Fitting]]&amp;Table7[[#This Row],[Fitting Subtype]],Data!$E$4:$E$51&amp;Data!$F$4:$F$51,0)))</f>
        <v/>
      </c>
      <c r="AD204" s="89" t="str">
        <f>IF(Table7[[#This Row],[Segment]]="","",Table7[[#This Row],[Quantity]]*Table7[[#This Row],[Kf]]*(((INDEX(Table4[Velocity (m/s)],MATCH(Table7[[#This Row],[Segment]],Table4[Segment],0)))^2)/2))</f>
        <v/>
      </c>
      <c r="AF204" s="82" t="str">
        <f>Table4[[#This Row],[Segment]]</f>
        <v/>
      </c>
      <c r="AG204" s="75"/>
      <c r="AH204" s="82" t="str">
        <f>IF(Table5[[#This Row],[Segment]]="","",AG204-Table4[[#This Row],[Total Pressure Drop (kPa)]])</f>
        <v/>
      </c>
    </row>
    <row r="205" spans="1:34" x14ac:dyDescent="0.25">
      <c r="A205" s="95" t="str">
        <f>IF('Set Up'!A202="","",'Set Up'!A202)</f>
        <v/>
      </c>
      <c r="B205" s="75" t="s">
        <v>81</v>
      </c>
      <c r="C205" s="85"/>
      <c r="D205" s="86" t="str">
        <f>IF(Table4[[#This Row],[Diameter (in)]]="","",(((CONVERT(Table4[[#This Row],[Diameter (in)]],"in","m"))/2)^2)*PI())</f>
        <v/>
      </c>
      <c r="E205" s="87" t="str">
        <f>IF(Table4[[#This Row],[Area (m2)]]="","",$D$4/Table4[[#This Row],[Area (m2)]])</f>
        <v/>
      </c>
      <c r="F205" s="85">
        <f t="shared" si="3"/>
        <v>4.6951999999999998</v>
      </c>
      <c r="G205" s="88" t="str">
        <f>IF(Table4[[#This Row],[Segment]]="","",(CONVERT(Table4[[#This Row],[Diameter (in)]],"in","m")*$B$4*Table4[[#This Row],[Velocity (m/s)]])/$C$4)</f>
        <v/>
      </c>
      <c r="H205" s="96" t="str">
        <f>IF(Table4[[#This Row],[Segment]]="","",IF(Table4[[#This Row],[Teynold''s Number]]&gt;4000,"TURBULENT","LAMINAR"))</f>
        <v/>
      </c>
      <c r="I205" s="86" t="str">
        <f>IF(Table4[[#This Row],[Segment]]="","",INDEX(Data!C202:C216,MATCH(Table4[Material],Data!B202:B216,0)))</f>
        <v/>
      </c>
      <c r="J205" s="89" t="str">
        <f>IF(Table4[[#This Row],[ε (m)]]="","",Table4[[#This Row],[ε (m)]]/(CONVERT(Table4[[#This Row],[Diameter (in)]],"in","m")))</f>
        <v/>
      </c>
      <c r="K205" s="96" t="str">
        <f>IF(Table4[[#This Row],[Regime]]="LAMINAR",16/Table4[[#This Row],[Teynold''s Number]],"-")</f>
        <v>-</v>
      </c>
      <c r="L205" s="86"/>
      <c r="M205" s="97" t="str">
        <f>IF(Table4[[#This Row],[Regime]]="TURBULENT",(((-4*LOG10(Table4[[#This Row],[ε/D]]/3.7+1.256/(Table4[[#This Row],[Teynold''s Number]]*SQRT(Table4[[#This Row],[f turbulent (guess)]]))))^-1)^2),"")</f>
        <v/>
      </c>
      <c r="N205" s="91" t="str">
        <f>IF(Table4[[#This Row],[f turbulent]]="","",Table4[[#This Row],[f turbulent (guess)]]-Table4[[#This Row],[f turbulent]])</f>
        <v/>
      </c>
      <c r="O205" s="87">
        <f>IF(Table4[[#This Row],[Segment]]="",0,IF(C206="",0,IF(C206&lt;=Table4[[#This Row],[Diameter (in)]],0,1-(D205/D206))))</f>
        <v>0</v>
      </c>
      <c r="P205" s="92" t="str">
        <f>IF(Table4[[#This Row],[Segment]]="","",IF(C205&gt;C206,"",IF(C206="",0.55,(0.55*(1-D206/D205)))))</f>
        <v/>
      </c>
      <c r="Q20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05" s="92" t="str">
        <f>IF(Table4[[#This Row],[Segment]]="","",IF(Table4[[#This Row],[Kexpansion]]="","0",((Table4[[#This Row],[Velocity (m/s)]]^2)/2)*Table4[[#This Row],[Kexpansion]]))</f>
        <v/>
      </c>
      <c r="S205" s="92" t="str">
        <f>IF(Table4[[#This Row],[Segment]]="","",IF(Table4[[#This Row],[Kcontraction]]="","0",((Table4[[#This Row],[Velocity (m/s)]]^2)/2)*Table4[[#This Row],[Kcontraction]]))</f>
        <v/>
      </c>
      <c r="T205" s="89" t="str">
        <f>IF(Table4[[#This Row],[Segment]]="","",SUMIF($Y$7:$Y$2000,Table4[[#This Row],[Segment]],$AD$7:$AD$2000))</f>
        <v/>
      </c>
      <c r="U205" s="95" t="str">
        <f>IF(Table4[[#This Row],[Segment]]="","",Table4[[#This Row],[Hfriction (J/kg)]]+Table4[[#This Row],[Hexpansions (J/kg)]]+Table4[[#This Row],[Hcontractions (J/kg)]]+Table4[[#This Row],[Hf (J/kg)]])</f>
        <v/>
      </c>
      <c r="V205" s="95" t="str">
        <f>IF(Table4[[#This Row],[Segment]]="","",Table4[[#This Row],[Total Friction Loss (J/kg)]]*Table3[Density (kg/m3)])</f>
        <v/>
      </c>
      <c r="W205" s="95" t="str">
        <f>IF(Table4[[#This Row],[Segment]]="","",Table4[[#This Row],[Total Pressure Drop (Pa)]]/1000)</f>
        <v/>
      </c>
      <c r="Y205" s="82" t="str">
        <f>IF('Set Up'!D428="","",'Set Up'!D428)</f>
        <v/>
      </c>
      <c r="Z205" s="82" t="str">
        <f>IF('Set Up'!E428="","",'Set Up'!E428)</f>
        <v/>
      </c>
      <c r="AA205" s="82" t="str">
        <f>IF('Set Up'!F428="","",'Set Up'!F428)</f>
        <v/>
      </c>
      <c r="AB205" s="82" t="str">
        <f>IF('Set Up'!G428="","",'Set Up'!G428)</f>
        <v/>
      </c>
      <c r="AC205" s="82" t="str">
        <f t="array" ref="AC205">IF(Y205="","",INDEX(Data!$G$4:$G$51,MATCH(Table7[[#This Row],[Fitting]]&amp;Table7[[#This Row],[Fitting Subtype]],Data!$E$4:$E$51&amp;Data!$F$4:$F$51,0)))</f>
        <v/>
      </c>
      <c r="AD205" s="89" t="str">
        <f>IF(Table7[[#This Row],[Segment]]="","",Table7[[#This Row],[Quantity]]*Table7[[#This Row],[Kf]]*(((INDEX(Table4[Velocity (m/s)],MATCH(Table7[[#This Row],[Segment]],Table4[Segment],0)))^2)/2))</f>
        <v/>
      </c>
      <c r="AF205" s="82" t="str">
        <f>Table4[[#This Row],[Segment]]</f>
        <v/>
      </c>
      <c r="AG205" s="75"/>
      <c r="AH205" s="82" t="str">
        <f>IF(Table5[[#This Row],[Segment]]="","",AG205-Table4[[#This Row],[Total Pressure Drop (kPa)]])</f>
        <v/>
      </c>
    </row>
    <row r="206" spans="1:34" x14ac:dyDescent="0.25">
      <c r="A206" s="95" t="str">
        <f>IF('Set Up'!A203="","",'Set Up'!A203)</f>
        <v/>
      </c>
      <c r="B206" s="75" t="s">
        <v>81</v>
      </c>
      <c r="C206" s="85"/>
      <c r="D206" s="86" t="str">
        <f>IF(Table4[[#This Row],[Diameter (in)]]="","",(((CONVERT(Table4[[#This Row],[Diameter (in)]],"in","m"))/2)^2)*PI())</f>
        <v/>
      </c>
      <c r="E206" s="87" t="str">
        <f>IF(Table4[[#This Row],[Area (m2)]]="","",$D$4/Table4[[#This Row],[Area (m2)]])</f>
        <v/>
      </c>
      <c r="F206" s="85">
        <f t="shared" si="3"/>
        <v>4.6951999999999998</v>
      </c>
      <c r="G206" s="88" t="str">
        <f>IF(Table4[[#This Row],[Segment]]="","",(CONVERT(Table4[[#This Row],[Diameter (in)]],"in","m")*$B$4*Table4[[#This Row],[Velocity (m/s)]])/$C$4)</f>
        <v/>
      </c>
      <c r="H206" s="96" t="str">
        <f>IF(Table4[[#This Row],[Segment]]="","",IF(Table4[[#This Row],[Teynold''s Number]]&gt;4000,"TURBULENT","LAMINAR"))</f>
        <v/>
      </c>
      <c r="I206" s="86" t="str">
        <f>IF(Table4[[#This Row],[Segment]]="","",INDEX(Data!C203:C217,MATCH(Table4[Material],Data!B203:B217,0)))</f>
        <v/>
      </c>
      <c r="J206" s="89" t="str">
        <f>IF(Table4[[#This Row],[ε (m)]]="","",Table4[[#This Row],[ε (m)]]/(CONVERT(Table4[[#This Row],[Diameter (in)]],"in","m")))</f>
        <v/>
      </c>
      <c r="K206" s="96" t="str">
        <f>IF(Table4[[#This Row],[Regime]]="LAMINAR",16/Table4[[#This Row],[Teynold''s Number]],"-")</f>
        <v>-</v>
      </c>
      <c r="L206" s="86"/>
      <c r="M206" s="97" t="str">
        <f>IF(Table4[[#This Row],[Regime]]="TURBULENT",(((-4*LOG10(Table4[[#This Row],[ε/D]]/3.7+1.256/(Table4[[#This Row],[Teynold''s Number]]*SQRT(Table4[[#This Row],[f turbulent (guess)]]))))^-1)^2),"")</f>
        <v/>
      </c>
      <c r="N206" s="91" t="str">
        <f>IF(Table4[[#This Row],[f turbulent]]="","",Table4[[#This Row],[f turbulent (guess)]]-Table4[[#This Row],[f turbulent]])</f>
        <v/>
      </c>
      <c r="O206" s="87">
        <f>IF(Table4[[#This Row],[Segment]]="",0,IF(C207="",0,IF(C207&lt;=Table4[[#This Row],[Diameter (in)]],0,1-(D206/D207))))</f>
        <v>0</v>
      </c>
      <c r="P206" s="92" t="str">
        <f>IF(Table4[[#This Row],[Segment]]="","",IF(C206&gt;C207,"",IF(C207="",0.55,(0.55*(1-D207/D206)))))</f>
        <v/>
      </c>
      <c r="Q20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06" s="92" t="str">
        <f>IF(Table4[[#This Row],[Segment]]="","",IF(Table4[[#This Row],[Kexpansion]]="","0",((Table4[[#This Row],[Velocity (m/s)]]^2)/2)*Table4[[#This Row],[Kexpansion]]))</f>
        <v/>
      </c>
      <c r="S206" s="92" t="str">
        <f>IF(Table4[[#This Row],[Segment]]="","",IF(Table4[[#This Row],[Kcontraction]]="","0",((Table4[[#This Row],[Velocity (m/s)]]^2)/2)*Table4[[#This Row],[Kcontraction]]))</f>
        <v/>
      </c>
      <c r="T206" s="89" t="str">
        <f>IF(Table4[[#This Row],[Segment]]="","",SUMIF($Y$7:$Y$2000,Table4[[#This Row],[Segment]],$AD$7:$AD$2000))</f>
        <v/>
      </c>
      <c r="U206" s="95" t="str">
        <f>IF(Table4[[#This Row],[Segment]]="","",Table4[[#This Row],[Hfriction (J/kg)]]+Table4[[#This Row],[Hexpansions (J/kg)]]+Table4[[#This Row],[Hcontractions (J/kg)]]+Table4[[#This Row],[Hf (J/kg)]])</f>
        <v/>
      </c>
      <c r="V206" s="95" t="str">
        <f>IF(Table4[[#This Row],[Segment]]="","",Table4[[#This Row],[Total Friction Loss (J/kg)]]*Table3[Density (kg/m3)])</f>
        <v/>
      </c>
      <c r="W206" s="95" t="str">
        <f>IF(Table4[[#This Row],[Segment]]="","",Table4[[#This Row],[Total Pressure Drop (Pa)]]/1000)</f>
        <v/>
      </c>
      <c r="Y206" s="82" t="str">
        <f>IF('Set Up'!D429="","",'Set Up'!D429)</f>
        <v/>
      </c>
      <c r="Z206" s="82" t="str">
        <f>IF('Set Up'!E429="","",'Set Up'!E429)</f>
        <v/>
      </c>
      <c r="AA206" s="82" t="str">
        <f>IF('Set Up'!F429="","",'Set Up'!F429)</f>
        <v/>
      </c>
      <c r="AB206" s="82" t="str">
        <f>IF('Set Up'!G429="","",'Set Up'!G429)</f>
        <v/>
      </c>
      <c r="AC206" s="82" t="str">
        <f t="array" ref="AC206">IF(Y206="","",INDEX(Data!$G$4:$G$51,MATCH(Table7[[#This Row],[Fitting]]&amp;Table7[[#This Row],[Fitting Subtype]],Data!$E$4:$E$51&amp;Data!$F$4:$F$51,0)))</f>
        <v/>
      </c>
      <c r="AD206" s="89" t="str">
        <f>IF(Table7[[#This Row],[Segment]]="","",Table7[[#This Row],[Quantity]]*Table7[[#This Row],[Kf]]*(((INDEX(Table4[Velocity (m/s)],MATCH(Table7[[#This Row],[Segment]],Table4[Segment],0)))^2)/2))</f>
        <v/>
      </c>
      <c r="AF206" s="82" t="str">
        <f>Table4[[#This Row],[Segment]]</f>
        <v/>
      </c>
      <c r="AG206" s="75"/>
      <c r="AH206" s="82" t="str">
        <f>IF(Table5[[#This Row],[Segment]]="","",AG206-Table4[[#This Row],[Total Pressure Drop (kPa)]])</f>
        <v/>
      </c>
    </row>
    <row r="207" spans="1:34" x14ac:dyDescent="0.25">
      <c r="A207" s="95" t="str">
        <f>IF('Set Up'!A204="","",'Set Up'!A204)</f>
        <v/>
      </c>
      <c r="B207" s="75" t="s">
        <v>81</v>
      </c>
      <c r="C207" s="85"/>
      <c r="D207" s="86" t="str">
        <f>IF(Table4[[#This Row],[Diameter (in)]]="","",(((CONVERT(Table4[[#This Row],[Diameter (in)]],"in","m"))/2)^2)*PI())</f>
        <v/>
      </c>
      <c r="E207" s="87" t="str">
        <f>IF(Table4[[#This Row],[Area (m2)]]="","",$D$4/Table4[[#This Row],[Area (m2)]])</f>
        <v/>
      </c>
      <c r="F207" s="85">
        <f t="shared" si="3"/>
        <v>4.6951999999999998</v>
      </c>
      <c r="G207" s="88" t="str">
        <f>IF(Table4[[#This Row],[Segment]]="","",(CONVERT(Table4[[#This Row],[Diameter (in)]],"in","m")*$B$4*Table4[[#This Row],[Velocity (m/s)]])/$C$4)</f>
        <v/>
      </c>
      <c r="H207" s="96" t="str">
        <f>IF(Table4[[#This Row],[Segment]]="","",IF(Table4[[#This Row],[Teynold''s Number]]&gt;4000,"TURBULENT","LAMINAR"))</f>
        <v/>
      </c>
      <c r="I207" s="86" t="str">
        <f>IF(Table4[[#This Row],[Segment]]="","",INDEX(Data!C204:C218,MATCH(Table4[Material],Data!B204:B218,0)))</f>
        <v/>
      </c>
      <c r="J207" s="89" t="str">
        <f>IF(Table4[[#This Row],[ε (m)]]="","",Table4[[#This Row],[ε (m)]]/(CONVERT(Table4[[#This Row],[Diameter (in)]],"in","m")))</f>
        <v/>
      </c>
      <c r="K207" s="96" t="str">
        <f>IF(Table4[[#This Row],[Regime]]="LAMINAR",16/Table4[[#This Row],[Teynold''s Number]],"-")</f>
        <v>-</v>
      </c>
      <c r="L207" s="86"/>
      <c r="M207" s="97" t="str">
        <f>IF(Table4[[#This Row],[Regime]]="TURBULENT",(((-4*LOG10(Table4[[#This Row],[ε/D]]/3.7+1.256/(Table4[[#This Row],[Teynold''s Number]]*SQRT(Table4[[#This Row],[f turbulent (guess)]]))))^-1)^2),"")</f>
        <v/>
      </c>
      <c r="N207" s="91" t="str">
        <f>IF(Table4[[#This Row],[f turbulent]]="","",Table4[[#This Row],[f turbulent (guess)]]-Table4[[#This Row],[f turbulent]])</f>
        <v/>
      </c>
      <c r="O207" s="87">
        <f>IF(Table4[[#This Row],[Segment]]="",0,IF(C208="",0,IF(C208&lt;=Table4[[#This Row],[Diameter (in)]],0,1-(D207/D208))))</f>
        <v>0</v>
      </c>
      <c r="P207" s="92" t="str">
        <f>IF(Table4[[#This Row],[Segment]]="","",IF(C207&gt;C208,"",IF(C208="",0.55,(0.55*(1-D208/D207)))))</f>
        <v/>
      </c>
      <c r="Q20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07" s="92" t="str">
        <f>IF(Table4[[#This Row],[Segment]]="","",IF(Table4[[#This Row],[Kexpansion]]="","0",((Table4[[#This Row],[Velocity (m/s)]]^2)/2)*Table4[[#This Row],[Kexpansion]]))</f>
        <v/>
      </c>
      <c r="S207" s="92" t="str">
        <f>IF(Table4[[#This Row],[Segment]]="","",IF(Table4[[#This Row],[Kcontraction]]="","0",((Table4[[#This Row],[Velocity (m/s)]]^2)/2)*Table4[[#This Row],[Kcontraction]]))</f>
        <v/>
      </c>
      <c r="T207" s="89" t="str">
        <f>IF(Table4[[#This Row],[Segment]]="","",SUMIF($Y$7:$Y$2000,Table4[[#This Row],[Segment]],$AD$7:$AD$2000))</f>
        <v/>
      </c>
      <c r="U207" s="95" t="str">
        <f>IF(Table4[[#This Row],[Segment]]="","",Table4[[#This Row],[Hfriction (J/kg)]]+Table4[[#This Row],[Hexpansions (J/kg)]]+Table4[[#This Row],[Hcontractions (J/kg)]]+Table4[[#This Row],[Hf (J/kg)]])</f>
        <v/>
      </c>
      <c r="V207" s="95" t="str">
        <f>IF(Table4[[#This Row],[Segment]]="","",Table4[[#This Row],[Total Friction Loss (J/kg)]]*Table3[Density (kg/m3)])</f>
        <v/>
      </c>
      <c r="W207" s="95" t="str">
        <f>IF(Table4[[#This Row],[Segment]]="","",Table4[[#This Row],[Total Pressure Drop (Pa)]]/1000)</f>
        <v/>
      </c>
      <c r="Y207" s="82" t="str">
        <f>IF('Set Up'!D430="","",'Set Up'!D430)</f>
        <v/>
      </c>
      <c r="Z207" s="82" t="str">
        <f>IF('Set Up'!E430="","",'Set Up'!E430)</f>
        <v/>
      </c>
      <c r="AA207" s="82" t="str">
        <f>IF('Set Up'!F430="","",'Set Up'!F430)</f>
        <v/>
      </c>
      <c r="AB207" s="82" t="str">
        <f>IF('Set Up'!G430="","",'Set Up'!G430)</f>
        <v/>
      </c>
      <c r="AC207" s="82" t="str">
        <f t="array" ref="AC207">IF(Y207="","",INDEX(Data!$G$4:$G$51,MATCH(Table7[[#This Row],[Fitting]]&amp;Table7[[#This Row],[Fitting Subtype]],Data!$E$4:$E$51&amp;Data!$F$4:$F$51,0)))</f>
        <v/>
      </c>
      <c r="AD207" s="89" t="str">
        <f>IF(Table7[[#This Row],[Segment]]="","",Table7[[#This Row],[Quantity]]*Table7[[#This Row],[Kf]]*(((INDEX(Table4[Velocity (m/s)],MATCH(Table7[[#This Row],[Segment]],Table4[Segment],0)))^2)/2))</f>
        <v/>
      </c>
      <c r="AF207" s="82" t="str">
        <f>Table4[[#This Row],[Segment]]</f>
        <v/>
      </c>
      <c r="AG207" s="75"/>
      <c r="AH207" s="82" t="str">
        <f>IF(Table5[[#This Row],[Segment]]="","",AG207-Table4[[#This Row],[Total Pressure Drop (kPa)]])</f>
        <v/>
      </c>
    </row>
    <row r="208" spans="1:34" x14ac:dyDescent="0.25">
      <c r="A208" s="95" t="str">
        <f>IF('Set Up'!A205="","",'Set Up'!A205)</f>
        <v/>
      </c>
      <c r="B208" s="75" t="s">
        <v>81</v>
      </c>
      <c r="C208" s="85"/>
      <c r="D208" s="86" t="str">
        <f>IF(Table4[[#This Row],[Diameter (in)]]="","",(((CONVERT(Table4[[#This Row],[Diameter (in)]],"in","m"))/2)^2)*PI())</f>
        <v/>
      </c>
      <c r="E208" s="87" t="str">
        <f>IF(Table4[[#This Row],[Area (m2)]]="","",$D$4/Table4[[#This Row],[Area (m2)]])</f>
        <v/>
      </c>
      <c r="F208" s="85">
        <f t="shared" si="3"/>
        <v>4.6951999999999998</v>
      </c>
      <c r="G208" s="88" t="str">
        <f>IF(Table4[[#This Row],[Segment]]="","",(CONVERT(Table4[[#This Row],[Diameter (in)]],"in","m")*$B$4*Table4[[#This Row],[Velocity (m/s)]])/$C$4)</f>
        <v/>
      </c>
      <c r="H208" s="96" t="str">
        <f>IF(Table4[[#This Row],[Segment]]="","",IF(Table4[[#This Row],[Teynold''s Number]]&gt;4000,"TURBULENT","LAMINAR"))</f>
        <v/>
      </c>
      <c r="I208" s="86" t="str">
        <f>IF(Table4[[#This Row],[Segment]]="","",INDEX(Data!C205:C219,MATCH(Table4[Material],Data!B205:B219,0)))</f>
        <v/>
      </c>
      <c r="J208" s="89" t="str">
        <f>IF(Table4[[#This Row],[ε (m)]]="","",Table4[[#This Row],[ε (m)]]/(CONVERT(Table4[[#This Row],[Diameter (in)]],"in","m")))</f>
        <v/>
      </c>
      <c r="K208" s="96" t="str">
        <f>IF(Table4[[#This Row],[Regime]]="LAMINAR",16/Table4[[#This Row],[Teynold''s Number]],"-")</f>
        <v>-</v>
      </c>
      <c r="L208" s="86"/>
      <c r="M208" s="97" t="str">
        <f>IF(Table4[[#This Row],[Regime]]="TURBULENT",(((-4*LOG10(Table4[[#This Row],[ε/D]]/3.7+1.256/(Table4[[#This Row],[Teynold''s Number]]*SQRT(Table4[[#This Row],[f turbulent (guess)]]))))^-1)^2),"")</f>
        <v/>
      </c>
      <c r="N208" s="91" t="str">
        <f>IF(Table4[[#This Row],[f turbulent]]="","",Table4[[#This Row],[f turbulent (guess)]]-Table4[[#This Row],[f turbulent]])</f>
        <v/>
      </c>
      <c r="O208" s="87">
        <f>IF(Table4[[#This Row],[Segment]]="",0,IF(C209="",0,IF(C209&lt;=Table4[[#This Row],[Diameter (in)]],0,1-(D208/D209))))</f>
        <v>0</v>
      </c>
      <c r="P208" s="92" t="str">
        <f>IF(Table4[[#This Row],[Segment]]="","",IF(C208&gt;C209,"",IF(C209="",0.55,(0.55*(1-D209/D208)))))</f>
        <v/>
      </c>
      <c r="Q20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08" s="92" t="str">
        <f>IF(Table4[[#This Row],[Segment]]="","",IF(Table4[[#This Row],[Kexpansion]]="","0",((Table4[[#This Row],[Velocity (m/s)]]^2)/2)*Table4[[#This Row],[Kexpansion]]))</f>
        <v/>
      </c>
      <c r="S208" s="92" t="str">
        <f>IF(Table4[[#This Row],[Segment]]="","",IF(Table4[[#This Row],[Kcontraction]]="","0",((Table4[[#This Row],[Velocity (m/s)]]^2)/2)*Table4[[#This Row],[Kcontraction]]))</f>
        <v/>
      </c>
      <c r="T208" s="89" t="str">
        <f>IF(Table4[[#This Row],[Segment]]="","",SUMIF($Y$7:$Y$2000,Table4[[#This Row],[Segment]],$AD$7:$AD$2000))</f>
        <v/>
      </c>
      <c r="U208" s="95" t="str">
        <f>IF(Table4[[#This Row],[Segment]]="","",Table4[[#This Row],[Hfriction (J/kg)]]+Table4[[#This Row],[Hexpansions (J/kg)]]+Table4[[#This Row],[Hcontractions (J/kg)]]+Table4[[#This Row],[Hf (J/kg)]])</f>
        <v/>
      </c>
      <c r="V208" s="95" t="str">
        <f>IF(Table4[[#This Row],[Segment]]="","",Table4[[#This Row],[Total Friction Loss (J/kg)]]*Table3[Density (kg/m3)])</f>
        <v/>
      </c>
      <c r="W208" s="95" t="str">
        <f>IF(Table4[[#This Row],[Segment]]="","",Table4[[#This Row],[Total Pressure Drop (Pa)]]/1000)</f>
        <v/>
      </c>
      <c r="Y208" s="82" t="str">
        <f>IF('Set Up'!D431="","",'Set Up'!D431)</f>
        <v/>
      </c>
      <c r="Z208" s="82" t="str">
        <f>IF('Set Up'!E431="","",'Set Up'!E431)</f>
        <v/>
      </c>
      <c r="AA208" s="82" t="str">
        <f>IF('Set Up'!F431="","",'Set Up'!F431)</f>
        <v/>
      </c>
      <c r="AB208" s="82" t="str">
        <f>IF('Set Up'!G431="","",'Set Up'!G431)</f>
        <v/>
      </c>
      <c r="AC208" s="82" t="str">
        <f t="array" ref="AC208">IF(Y208="","",INDEX(Data!$G$4:$G$51,MATCH(Table7[[#This Row],[Fitting]]&amp;Table7[[#This Row],[Fitting Subtype]],Data!$E$4:$E$51&amp;Data!$F$4:$F$51,0)))</f>
        <v/>
      </c>
      <c r="AD208" s="89" t="str">
        <f>IF(Table7[[#This Row],[Segment]]="","",Table7[[#This Row],[Quantity]]*Table7[[#This Row],[Kf]]*(((INDEX(Table4[Velocity (m/s)],MATCH(Table7[[#This Row],[Segment]],Table4[Segment],0)))^2)/2))</f>
        <v/>
      </c>
      <c r="AF208" s="82" t="str">
        <f>Table4[[#This Row],[Segment]]</f>
        <v/>
      </c>
      <c r="AG208" s="75"/>
      <c r="AH208" s="82" t="str">
        <f>IF(Table5[[#This Row],[Segment]]="","",AG208-Table4[[#This Row],[Total Pressure Drop (kPa)]])</f>
        <v/>
      </c>
    </row>
    <row r="209" spans="1:34" x14ac:dyDescent="0.25">
      <c r="A209" s="95" t="str">
        <f>IF('Set Up'!A206="","",'Set Up'!A206)</f>
        <v/>
      </c>
      <c r="B209" s="75" t="s">
        <v>81</v>
      </c>
      <c r="C209" s="85"/>
      <c r="D209" s="86" t="str">
        <f>IF(Table4[[#This Row],[Diameter (in)]]="","",(((CONVERT(Table4[[#This Row],[Diameter (in)]],"in","m"))/2)^2)*PI())</f>
        <v/>
      </c>
      <c r="E209" s="87" t="str">
        <f>IF(Table4[[#This Row],[Area (m2)]]="","",$D$4/Table4[[#This Row],[Area (m2)]])</f>
        <v/>
      </c>
      <c r="F209" s="85">
        <f t="shared" si="3"/>
        <v>4.6951999999999998</v>
      </c>
      <c r="G209" s="88" t="str">
        <f>IF(Table4[[#This Row],[Segment]]="","",(CONVERT(Table4[[#This Row],[Diameter (in)]],"in","m")*$B$4*Table4[[#This Row],[Velocity (m/s)]])/$C$4)</f>
        <v/>
      </c>
      <c r="H209" s="96" t="str">
        <f>IF(Table4[[#This Row],[Segment]]="","",IF(Table4[[#This Row],[Teynold''s Number]]&gt;4000,"TURBULENT","LAMINAR"))</f>
        <v/>
      </c>
      <c r="I209" s="86" t="str">
        <f>IF(Table4[[#This Row],[Segment]]="","",INDEX(Data!C206:C220,MATCH(Table4[Material],Data!B206:B220,0)))</f>
        <v/>
      </c>
      <c r="J209" s="89" t="str">
        <f>IF(Table4[[#This Row],[ε (m)]]="","",Table4[[#This Row],[ε (m)]]/(CONVERT(Table4[[#This Row],[Diameter (in)]],"in","m")))</f>
        <v/>
      </c>
      <c r="K209" s="96" t="str">
        <f>IF(Table4[[#This Row],[Regime]]="LAMINAR",16/Table4[[#This Row],[Teynold''s Number]],"-")</f>
        <v>-</v>
      </c>
      <c r="L209" s="86"/>
      <c r="M209" s="97" t="str">
        <f>IF(Table4[[#This Row],[Regime]]="TURBULENT",(((-4*LOG10(Table4[[#This Row],[ε/D]]/3.7+1.256/(Table4[[#This Row],[Teynold''s Number]]*SQRT(Table4[[#This Row],[f turbulent (guess)]]))))^-1)^2),"")</f>
        <v/>
      </c>
      <c r="N209" s="91" t="str">
        <f>IF(Table4[[#This Row],[f turbulent]]="","",Table4[[#This Row],[f turbulent (guess)]]-Table4[[#This Row],[f turbulent]])</f>
        <v/>
      </c>
      <c r="O209" s="87">
        <f>IF(Table4[[#This Row],[Segment]]="",0,IF(C210="",0,IF(C210&lt;=Table4[[#This Row],[Diameter (in)]],0,1-(D209/D210))))</f>
        <v>0</v>
      </c>
      <c r="P209" s="92" t="str">
        <f>IF(Table4[[#This Row],[Segment]]="","",IF(C209&gt;C210,"",IF(C210="",0.55,(0.55*(1-D210/D209)))))</f>
        <v/>
      </c>
      <c r="Q20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09" s="92" t="str">
        <f>IF(Table4[[#This Row],[Segment]]="","",IF(Table4[[#This Row],[Kexpansion]]="","0",((Table4[[#This Row],[Velocity (m/s)]]^2)/2)*Table4[[#This Row],[Kexpansion]]))</f>
        <v/>
      </c>
      <c r="S209" s="92" t="str">
        <f>IF(Table4[[#This Row],[Segment]]="","",IF(Table4[[#This Row],[Kcontraction]]="","0",((Table4[[#This Row],[Velocity (m/s)]]^2)/2)*Table4[[#This Row],[Kcontraction]]))</f>
        <v/>
      </c>
      <c r="T209" s="89" t="str">
        <f>IF(Table4[[#This Row],[Segment]]="","",SUMIF($Y$7:$Y$2000,Table4[[#This Row],[Segment]],$AD$7:$AD$2000))</f>
        <v/>
      </c>
      <c r="U209" s="95" t="str">
        <f>IF(Table4[[#This Row],[Segment]]="","",Table4[[#This Row],[Hfriction (J/kg)]]+Table4[[#This Row],[Hexpansions (J/kg)]]+Table4[[#This Row],[Hcontractions (J/kg)]]+Table4[[#This Row],[Hf (J/kg)]])</f>
        <v/>
      </c>
      <c r="V209" s="95" t="str">
        <f>IF(Table4[[#This Row],[Segment]]="","",Table4[[#This Row],[Total Friction Loss (J/kg)]]*Table3[Density (kg/m3)])</f>
        <v/>
      </c>
      <c r="W209" s="95" t="str">
        <f>IF(Table4[[#This Row],[Segment]]="","",Table4[[#This Row],[Total Pressure Drop (Pa)]]/1000)</f>
        <v/>
      </c>
      <c r="Y209" s="82" t="str">
        <f>IF('Set Up'!D432="","",'Set Up'!D432)</f>
        <v/>
      </c>
      <c r="Z209" s="82" t="str">
        <f>IF('Set Up'!E432="","",'Set Up'!E432)</f>
        <v/>
      </c>
      <c r="AA209" s="82" t="str">
        <f>IF('Set Up'!F432="","",'Set Up'!F432)</f>
        <v/>
      </c>
      <c r="AB209" s="82" t="str">
        <f>IF('Set Up'!G432="","",'Set Up'!G432)</f>
        <v/>
      </c>
      <c r="AC209" s="82" t="str">
        <f t="array" ref="AC209">IF(Y209="","",INDEX(Data!$G$4:$G$51,MATCH(Table7[[#This Row],[Fitting]]&amp;Table7[[#This Row],[Fitting Subtype]],Data!$E$4:$E$51&amp;Data!$F$4:$F$51,0)))</f>
        <v/>
      </c>
      <c r="AD209" s="89" t="str">
        <f>IF(Table7[[#This Row],[Segment]]="","",Table7[[#This Row],[Quantity]]*Table7[[#This Row],[Kf]]*(((INDEX(Table4[Velocity (m/s)],MATCH(Table7[[#This Row],[Segment]],Table4[Segment],0)))^2)/2))</f>
        <v/>
      </c>
      <c r="AF209" s="82" t="str">
        <f>Table4[[#This Row],[Segment]]</f>
        <v/>
      </c>
      <c r="AG209" s="75"/>
      <c r="AH209" s="82" t="str">
        <f>IF(Table5[[#This Row],[Segment]]="","",AG209-Table4[[#This Row],[Total Pressure Drop (kPa)]])</f>
        <v/>
      </c>
    </row>
    <row r="210" spans="1:34" x14ac:dyDescent="0.25">
      <c r="A210" s="95" t="str">
        <f>IF('Set Up'!A207="","",'Set Up'!A207)</f>
        <v/>
      </c>
      <c r="B210" s="75" t="s">
        <v>81</v>
      </c>
      <c r="C210" s="85"/>
      <c r="D210" s="86" t="str">
        <f>IF(Table4[[#This Row],[Diameter (in)]]="","",(((CONVERT(Table4[[#This Row],[Diameter (in)]],"in","m"))/2)^2)*PI())</f>
        <v/>
      </c>
      <c r="E210" s="87" t="str">
        <f>IF(Table4[[#This Row],[Area (m2)]]="","",$D$4/Table4[[#This Row],[Area (m2)]])</f>
        <v/>
      </c>
      <c r="F210" s="85">
        <f t="shared" si="3"/>
        <v>4.6951999999999998</v>
      </c>
      <c r="G210" s="88" t="str">
        <f>IF(Table4[[#This Row],[Segment]]="","",(CONVERT(Table4[[#This Row],[Diameter (in)]],"in","m")*$B$4*Table4[[#This Row],[Velocity (m/s)]])/$C$4)</f>
        <v/>
      </c>
      <c r="H210" s="96" t="str">
        <f>IF(Table4[[#This Row],[Segment]]="","",IF(Table4[[#This Row],[Teynold''s Number]]&gt;4000,"TURBULENT","LAMINAR"))</f>
        <v/>
      </c>
      <c r="I210" s="86" t="str">
        <f>IF(Table4[[#This Row],[Segment]]="","",INDEX(Data!C207:C221,MATCH(Table4[Material],Data!B207:B221,0)))</f>
        <v/>
      </c>
      <c r="J210" s="89" t="str">
        <f>IF(Table4[[#This Row],[ε (m)]]="","",Table4[[#This Row],[ε (m)]]/(CONVERT(Table4[[#This Row],[Diameter (in)]],"in","m")))</f>
        <v/>
      </c>
      <c r="K210" s="96" t="str">
        <f>IF(Table4[[#This Row],[Regime]]="LAMINAR",16/Table4[[#This Row],[Teynold''s Number]],"-")</f>
        <v>-</v>
      </c>
      <c r="L210" s="86"/>
      <c r="M210" s="97" t="str">
        <f>IF(Table4[[#This Row],[Regime]]="TURBULENT",(((-4*LOG10(Table4[[#This Row],[ε/D]]/3.7+1.256/(Table4[[#This Row],[Teynold''s Number]]*SQRT(Table4[[#This Row],[f turbulent (guess)]]))))^-1)^2),"")</f>
        <v/>
      </c>
      <c r="N210" s="91" t="str">
        <f>IF(Table4[[#This Row],[f turbulent]]="","",Table4[[#This Row],[f turbulent (guess)]]-Table4[[#This Row],[f turbulent]])</f>
        <v/>
      </c>
      <c r="O210" s="87">
        <f>IF(Table4[[#This Row],[Segment]]="",0,IF(C211="",0,IF(C211&lt;=Table4[[#This Row],[Diameter (in)]],0,1-(D210/D211))))</f>
        <v>0</v>
      </c>
      <c r="P210" s="92" t="str">
        <f>IF(Table4[[#This Row],[Segment]]="","",IF(C210&gt;C211,"",IF(C211="",0.55,(0.55*(1-D211/D210)))))</f>
        <v/>
      </c>
      <c r="Q21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10" s="92" t="str">
        <f>IF(Table4[[#This Row],[Segment]]="","",IF(Table4[[#This Row],[Kexpansion]]="","0",((Table4[[#This Row],[Velocity (m/s)]]^2)/2)*Table4[[#This Row],[Kexpansion]]))</f>
        <v/>
      </c>
      <c r="S210" s="92" t="str">
        <f>IF(Table4[[#This Row],[Segment]]="","",IF(Table4[[#This Row],[Kcontraction]]="","0",((Table4[[#This Row],[Velocity (m/s)]]^2)/2)*Table4[[#This Row],[Kcontraction]]))</f>
        <v/>
      </c>
      <c r="T210" s="89" t="str">
        <f>IF(Table4[[#This Row],[Segment]]="","",SUMIF($Y$7:$Y$2000,Table4[[#This Row],[Segment]],$AD$7:$AD$2000))</f>
        <v/>
      </c>
      <c r="U210" s="95" t="str">
        <f>IF(Table4[[#This Row],[Segment]]="","",Table4[[#This Row],[Hfriction (J/kg)]]+Table4[[#This Row],[Hexpansions (J/kg)]]+Table4[[#This Row],[Hcontractions (J/kg)]]+Table4[[#This Row],[Hf (J/kg)]])</f>
        <v/>
      </c>
      <c r="V210" s="95" t="str">
        <f>IF(Table4[[#This Row],[Segment]]="","",Table4[[#This Row],[Total Friction Loss (J/kg)]]*Table3[Density (kg/m3)])</f>
        <v/>
      </c>
      <c r="W210" s="95" t="str">
        <f>IF(Table4[[#This Row],[Segment]]="","",Table4[[#This Row],[Total Pressure Drop (Pa)]]/1000)</f>
        <v/>
      </c>
      <c r="Y210" s="82" t="str">
        <f>IF('Set Up'!D433="","",'Set Up'!D433)</f>
        <v/>
      </c>
      <c r="Z210" s="82" t="str">
        <f>IF('Set Up'!E433="","",'Set Up'!E433)</f>
        <v/>
      </c>
      <c r="AA210" s="82" t="str">
        <f>IF('Set Up'!F433="","",'Set Up'!F433)</f>
        <v/>
      </c>
      <c r="AB210" s="82" t="str">
        <f>IF('Set Up'!G433="","",'Set Up'!G433)</f>
        <v/>
      </c>
      <c r="AC210" s="82" t="str">
        <f t="array" ref="AC210">IF(Y210="","",INDEX(Data!$G$4:$G$51,MATCH(Table7[[#This Row],[Fitting]]&amp;Table7[[#This Row],[Fitting Subtype]],Data!$E$4:$E$51&amp;Data!$F$4:$F$51,0)))</f>
        <v/>
      </c>
      <c r="AD210" s="89" t="str">
        <f>IF(Table7[[#This Row],[Segment]]="","",Table7[[#This Row],[Quantity]]*Table7[[#This Row],[Kf]]*(((INDEX(Table4[Velocity (m/s)],MATCH(Table7[[#This Row],[Segment]],Table4[Segment],0)))^2)/2))</f>
        <v/>
      </c>
      <c r="AF210" s="82" t="str">
        <f>Table4[[#This Row],[Segment]]</f>
        <v/>
      </c>
      <c r="AG210" s="75"/>
      <c r="AH210" s="82" t="str">
        <f>IF(Table5[[#This Row],[Segment]]="","",AG210-Table4[[#This Row],[Total Pressure Drop (kPa)]])</f>
        <v/>
      </c>
    </row>
    <row r="211" spans="1:34" x14ac:dyDescent="0.25">
      <c r="A211" s="95" t="str">
        <f>IF('Set Up'!A208="","",'Set Up'!A208)</f>
        <v/>
      </c>
      <c r="B211" s="75" t="s">
        <v>81</v>
      </c>
      <c r="C211" s="85"/>
      <c r="D211" s="86" t="str">
        <f>IF(Table4[[#This Row],[Diameter (in)]]="","",(((CONVERT(Table4[[#This Row],[Diameter (in)]],"in","m"))/2)^2)*PI())</f>
        <v/>
      </c>
      <c r="E211" s="87" t="str">
        <f>IF(Table4[[#This Row],[Area (m2)]]="","",$D$4/Table4[[#This Row],[Area (m2)]])</f>
        <v/>
      </c>
      <c r="F211" s="85">
        <f t="shared" si="3"/>
        <v>4.6951999999999998</v>
      </c>
      <c r="G211" s="88" t="str">
        <f>IF(Table4[[#This Row],[Segment]]="","",(CONVERT(Table4[[#This Row],[Diameter (in)]],"in","m")*$B$4*Table4[[#This Row],[Velocity (m/s)]])/$C$4)</f>
        <v/>
      </c>
      <c r="H211" s="96" t="str">
        <f>IF(Table4[[#This Row],[Segment]]="","",IF(Table4[[#This Row],[Teynold''s Number]]&gt;4000,"TURBULENT","LAMINAR"))</f>
        <v/>
      </c>
      <c r="I211" s="86" t="str">
        <f>IF(Table4[[#This Row],[Segment]]="","",INDEX(Data!C208:C222,MATCH(Table4[Material],Data!B208:B222,0)))</f>
        <v/>
      </c>
      <c r="J211" s="89" t="str">
        <f>IF(Table4[[#This Row],[ε (m)]]="","",Table4[[#This Row],[ε (m)]]/(CONVERT(Table4[[#This Row],[Diameter (in)]],"in","m")))</f>
        <v/>
      </c>
      <c r="K211" s="96" t="str">
        <f>IF(Table4[[#This Row],[Regime]]="LAMINAR",16/Table4[[#This Row],[Teynold''s Number]],"-")</f>
        <v>-</v>
      </c>
      <c r="L211" s="86"/>
      <c r="M211" s="97" t="str">
        <f>IF(Table4[[#This Row],[Regime]]="TURBULENT",(((-4*LOG10(Table4[[#This Row],[ε/D]]/3.7+1.256/(Table4[[#This Row],[Teynold''s Number]]*SQRT(Table4[[#This Row],[f turbulent (guess)]]))))^-1)^2),"")</f>
        <v/>
      </c>
      <c r="N211" s="91" t="str">
        <f>IF(Table4[[#This Row],[f turbulent]]="","",Table4[[#This Row],[f turbulent (guess)]]-Table4[[#This Row],[f turbulent]])</f>
        <v/>
      </c>
      <c r="O211" s="87">
        <f>IF(Table4[[#This Row],[Segment]]="",0,IF(C212="",0,IF(C212&lt;=Table4[[#This Row],[Diameter (in)]],0,1-(D211/D212))))</f>
        <v>0</v>
      </c>
      <c r="P211" s="92" t="str">
        <f>IF(Table4[[#This Row],[Segment]]="","",IF(C211&gt;C212,"",IF(C212="",0.55,(0.55*(1-D212/D211)))))</f>
        <v/>
      </c>
      <c r="Q21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11" s="92" t="str">
        <f>IF(Table4[[#This Row],[Segment]]="","",IF(Table4[[#This Row],[Kexpansion]]="","0",((Table4[[#This Row],[Velocity (m/s)]]^2)/2)*Table4[[#This Row],[Kexpansion]]))</f>
        <v/>
      </c>
      <c r="S211" s="92" t="str">
        <f>IF(Table4[[#This Row],[Segment]]="","",IF(Table4[[#This Row],[Kcontraction]]="","0",((Table4[[#This Row],[Velocity (m/s)]]^2)/2)*Table4[[#This Row],[Kcontraction]]))</f>
        <v/>
      </c>
      <c r="T211" s="89" t="str">
        <f>IF(Table4[[#This Row],[Segment]]="","",SUMIF($Y$7:$Y$2000,Table4[[#This Row],[Segment]],$AD$7:$AD$2000))</f>
        <v/>
      </c>
      <c r="U211" s="95" t="str">
        <f>IF(Table4[[#This Row],[Segment]]="","",Table4[[#This Row],[Hfriction (J/kg)]]+Table4[[#This Row],[Hexpansions (J/kg)]]+Table4[[#This Row],[Hcontractions (J/kg)]]+Table4[[#This Row],[Hf (J/kg)]])</f>
        <v/>
      </c>
      <c r="V211" s="95" t="str">
        <f>IF(Table4[[#This Row],[Segment]]="","",Table4[[#This Row],[Total Friction Loss (J/kg)]]*Table3[Density (kg/m3)])</f>
        <v/>
      </c>
      <c r="W211" s="95" t="str">
        <f>IF(Table4[[#This Row],[Segment]]="","",Table4[[#This Row],[Total Pressure Drop (Pa)]]/1000)</f>
        <v/>
      </c>
      <c r="Y211" s="82" t="str">
        <f>IF('Set Up'!D434="","",'Set Up'!D434)</f>
        <v/>
      </c>
      <c r="Z211" s="82" t="str">
        <f>IF('Set Up'!E434="","",'Set Up'!E434)</f>
        <v/>
      </c>
      <c r="AA211" s="82" t="str">
        <f>IF('Set Up'!F434="","",'Set Up'!F434)</f>
        <v/>
      </c>
      <c r="AB211" s="82" t="str">
        <f>IF('Set Up'!G434="","",'Set Up'!G434)</f>
        <v/>
      </c>
      <c r="AC211" s="82" t="str">
        <f t="array" ref="AC211">IF(Y211="","",INDEX(Data!$G$4:$G$51,MATCH(Table7[[#This Row],[Fitting]]&amp;Table7[[#This Row],[Fitting Subtype]],Data!$E$4:$E$51&amp;Data!$F$4:$F$51,0)))</f>
        <v/>
      </c>
      <c r="AD211" s="89" t="str">
        <f>IF(Table7[[#This Row],[Segment]]="","",Table7[[#This Row],[Quantity]]*Table7[[#This Row],[Kf]]*(((INDEX(Table4[Velocity (m/s)],MATCH(Table7[[#This Row],[Segment]],Table4[Segment],0)))^2)/2))</f>
        <v/>
      </c>
      <c r="AF211" s="82" t="str">
        <f>Table4[[#This Row],[Segment]]</f>
        <v/>
      </c>
      <c r="AG211" s="75"/>
      <c r="AH211" s="82" t="str">
        <f>IF(Table5[[#This Row],[Segment]]="","",AG211-Table4[[#This Row],[Total Pressure Drop (kPa)]])</f>
        <v/>
      </c>
    </row>
    <row r="212" spans="1:34" x14ac:dyDescent="0.25">
      <c r="A212" s="95" t="str">
        <f>IF('Set Up'!A209="","",'Set Up'!A209)</f>
        <v/>
      </c>
      <c r="B212" s="75" t="s">
        <v>81</v>
      </c>
      <c r="C212" s="85"/>
      <c r="D212" s="86" t="str">
        <f>IF(Table4[[#This Row],[Diameter (in)]]="","",(((CONVERT(Table4[[#This Row],[Diameter (in)]],"in","m"))/2)^2)*PI())</f>
        <v/>
      </c>
      <c r="E212" s="87" t="str">
        <f>IF(Table4[[#This Row],[Area (m2)]]="","",$D$4/Table4[[#This Row],[Area (m2)]])</f>
        <v/>
      </c>
      <c r="F212" s="85">
        <f t="shared" si="3"/>
        <v>4.6951999999999998</v>
      </c>
      <c r="G212" s="88" t="str">
        <f>IF(Table4[[#This Row],[Segment]]="","",(CONVERT(Table4[[#This Row],[Diameter (in)]],"in","m")*$B$4*Table4[[#This Row],[Velocity (m/s)]])/$C$4)</f>
        <v/>
      </c>
      <c r="H212" s="96" t="str">
        <f>IF(Table4[[#This Row],[Segment]]="","",IF(Table4[[#This Row],[Teynold''s Number]]&gt;4000,"TURBULENT","LAMINAR"))</f>
        <v/>
      </c>
      <c r="I212" s="86" t="str">
        <f>IF(Table4[[#This Row],[Segment]]="","",INDEX(Data!C209:C223,MATCH(Table4[Material],Data!B209:B223,0)))</f>
        <v/>
      </c>
      <c r="J212" s="89" t="str">
        <f>IF(Table4[[#This Row],[ε (m)]]="","",Table4[[#This Row],[ε (m)]]/(CONVERT(Table4[[#This Row],[Diameter (in)]],"in","m")))</f>
        <v/>
      </c>
      <c r="K212" s="96" t="str">
        <f>IF(Table4[[#This Row],[Regime]]="LAMINAR",16/Table4[[#This Row],[Teynold''s Number]],"-")</f>
        <v>-</v>
      </c>
      <c r="L212" s="86"/>
      <c r="M212" s="97" t="str">
        <f>IF(Table4[[#This Row],[Regime]]="TURBULENT",(((-4*LOG10(Table4[[#This Row],[ε/D]]/3.7+1.256/(Table4[[#This Row],[Teynold''s Number]]*SQRT(Table4[[#This Row],[f turbulent (guess)]]))))^-1)^2),"")</f>
        <v/>
      </c>
      <c r="N212" s="91" t="str">
        <f>IF(Table4[[#This Row],[f turbulent]]="","",Table4[[#This Row],[f turbulent (guess)]]-Table4[[#This Row],[f turbulent]])</f>
        <v/>
      </c>
      <c r="O212" s="87">
        <f>IF(Table4[[#This Row],[Segment]]="",0,IF(C213="",0,IF(C213&lt;=Table4[[#This Row],[Diameter (in)]],0,1-(D212/D213))))</f>
        <v>0</v>
      </c>
      <c r="P212" s="92" t="str">
        <f>IF(Table4[[#This Row],[Segment]]="","",IF(C212&gt;C213,"",IF(C213="",0.55,(0.55*(1-D213/D212)))))</f>
        <v/>
      </c>
      <c r="Q21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12" s="92" t="str">
        <f>IF(Table4[[#This Row],[Segment]]="","",IF(Table4[[#This Row],[Kexpansion]]="","0",((Table4[[#This Row],[Velocity (m/s)]]^2)/2)*Table4[[#This Row],[Kexpansion]]))</f>
        <v/>
      </c>
      <c r="S212" s="92" t="str">
        <f>IF(Table4[[#This Row],[Segment]]="","",IF(Table4[[#This Row],[Kcontraction]]="","0",((Table4[[#This Row],[Velocity (m/s)]]^2)/2)*Table4[[#This Row],[Kcontraction]]))</f>
        <v/>
      </c>
      <c r="T212" s="89" t="str">
        <f>IF(Table4[[#This Row],[Segment]]="","",SUMIF($Y$7:$Y$2000,Table4[[#This Row],[Segment]],$AD$7:$AD$2000))</f>
        <v/>
      </c>
      <c r="U212" s="95" t="str">
        <f>IF(Table4[[#This Row],[Segment]]="","",Table4[[#This Row],[Hfriction (J/kg)]]+Table4[[#This Row],[Hexpansions (J/kg)]]+Table4[[#This Row],[Hcontractions (J/kg)]]+Table4[[#This Row],[Hf (J/kg)]])</f>
        <v/>
      </c>
      <c r="V212" s="95" t="str">
        <f>IF(Table4[[#This Row],[Segment]]="","",Table4[[#This Row],[Total Friction Loss (J/kg)]]*Table3[Density (kg/m3)])</f>
        <v/>
      </c>
      <c r="W212" s="95" t="str">
        <f>IF(Table4[[#This Row],[Segment]]="","",Table4[[#This Row],[Total Pressure Drop (Pa)]]/1000)</f>
        <v/>
      </c>
      <c r="Y212" s="82" t="str">
        <f>IF('Set Up'!D435="","",'Set Up'!D435)</f>
        <v/>
      </c>
      <c r="Z212" s="82" t="str">
        <f>IF('Set Up'!E435="","",'Set Up'!E435)</f>
        <v/>
      </c>
      <c r="AA212" s="82" t="str">
        <f>IF('Set Up'!F435="","",'Set Up'!F435)</f>
        <v/>
      </c>
      <c r="AB212" s="82" t="str">
        <f>IF('Set Up'!G435="","",'Set Up'!G435)</f>
        <v/>
      </c>
      <c r="AC212" s="82" t="str">
        <f t="array" ref="AC212">IF(Y212="","",INDEX(Data!$G$4:$G$51,MATCH(Table7[[#This Row],[Fitting]]&amp;Table7[[#This Row],[Fitting Subtype]],Data!$E$4:$E$51&amp;Data!$F$4:$F$51,0)))</f>
        <v/>
      </c>
      <c r="AD212" s="89" t="str">
        <f>IF(Table7[[#This Row],[Segment]]="","",Table7[[#This Row],[Quantity]]*Table7[[#This Row],[Kf]]*(((INDEX(Table4[Velocity (m/s)],MATCH(Table7[[#This Row],[Segment]],Table4[Segment],0)))^2)/2))</f>
        <v/>
      </c>
      <c r="AF212" s="82" t="str">
        <f>Table4[[#This Row],[Segment]]</f>
        <v/>
      </c>
      <c r="AG212" s="75"/>
      <c r="AH212" s="82" t="str">
        <f>IF(Table5[[#This Row],[Segment]]="","",AG212-Table4[[#This Row],[Total Pressure Drop (kPa)]])</f>
        <v/>
      </c>
    </row>
    <row r="213" spans="1:34" x14ac:dyDescent="0.25">
      <c r="A213" s="95" t="str">
        <f>IF('Set Up'!A210="","",'Set Up'!A210)</f>
        <v/>
      </c>
      <c r="B213" s="75" t="s">
        <v>81</v>
      </c>
      <c r="C213" s="85"/>
      <c r="D213" s="86" t="str">
        <f>IF(Table4[[#This Row],[Diameter (in)]]="","",(((CONVERT(Table4[[#This Row],[Diameter (in)]],"in","m"))/2)^2)*PI())</f>
        <v/>
      </c>
      <c r="E213" s="87" t="str">
        <f>IF(Table4[[#This Row],[Area (m2)]]="","",$D$4/Table4[[#This Row],[Area (m2)]])</f>
        <v/>
      </c>
      <c r="F213" s="85">
        <f t="shared" si="3"/>
        <v>4.6951999999999998</v>
      </c>
      <c r="G213" s="88" t="str">
        <f>IF(Table4[[#This Row],[Segment]]="","",(CONVERT(Table4[[#This Row],[Diameter (in)]],"in","m")*$B$4*Table4[[#This Row],[Velocity (m/s)]])/$C$4)</f>
        <v/>
      </c>
      <c r="H213" s="96" t="str">
        <f>IF(Table4[[#This Row],[Segment]]="","",IF(Table4[[#This Row],[Teynold''s Number]]&gt;4000,"TURBULENT","LAMINAR"))</f>
        <v/>
      </c>
      <c r="I213" s="86" t="str">
        <f>IF(Table4[[#This Row],[Segment]]="","",INDEX(Data!C210:C224,MATCH(Table4[Material],Data!B210:B224,0)))</f>
        <v/>
      </c>
      <c r="J213" s="89" t="str">
        <f>IF(Table4[[#This Row],[ε (m)]]="","",Table4[[#This Row],[ε (m)]]/(CONVERT(Table4[[#This Row],[Diameter (in)]],"in","m")))</f>
        <v/>
      </c>
      <c r="K213" s="96" t="str">
        <f>IF(Table4[[#This Row],[Regime]]="LAMINAR",16/Table4[[#This Row],[Teynold''s Number]],"-")</f>
        <v>-</v>
      </c>
      <c r="L213" s="86"/>
      <c r="M213" s="97" t="str">
        <f>IF(Table4[[#This Row],[Regime]]="TURBULENT",(((-4*LOG10(Table4[[#This Row],[ε/D]]/3.7+1.256/(Table4[[#This Row],[Teynold''s Number]]*SQRT(Table4[[#This Row],[f turbulent (guess)]]))))^-1)^2),"")</f>
        <v/>
      </c>
      <c r="N213" s="91" t="str">
        <f>IF(Table4[[#This Row],[f turbulent]]="","",Table4[[#This Row],[f turbulent (guess)]]-Table4[[#This Row],[f turbulent]])</f>
        <v/>
      </c>
      <c r="O213" s="87">
        <f>IF(Table4[[#This Row],[Segment]]="",0,IF(C214="",0,IF(C214&lt;=Table4[[#This Row],[Diameter (in)]],0,1-(D213/D214))))</f>
        <v>0</v>
      </c>
      <c r="P213" s="92" t="str">
        <f>IF(Table4[[#This Row],[Segment]]="","",IF(C213&gt;C214,"",IF(C214="",0.55,(0.55*(1-D214/D213)))))</f>
        <v/>
      </c>
      <c r="Q21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13" s="92" t="str">
        <f>IF(Table4[[#This Row],[Segment]]="","",IF(Table4[[#This Row],[Kexpansion]]="","0",((Table4[[#This Row],[Velocity (m/s)]]^2)/2)*Table4[[#This Row],[Kexpansion]]))</f>
        <v/>
      </c>
      <c r="S213" s="92" t="str">
        <f>IF(Table4[[#This Row],[Segment]]="","",IF(Table4[[#This Row],[Kcontraction]]="","0",((Table4[[#This Row],[Velocity (m/s)]]^2)/2)*Table4[[#This Row],[Kcontraction]]))</f>
        <v/>
      </c>
      <c r="T213" s="89" t="str">
        <f>IF(Table4[[#This Row],[Segment]]="","",SUMIF($Y$7:$Y$2000,Table4[[#This Row],[Segment]],$AD$7:$AD$2000))</f>
        <v/>
      </c>
      <c r="U213" s="95" t="str">
        <f>IF(Table4[[#This Row],[Segment]]="","",Table4[[#This Row],[Hfriction (J/kg)]]+Table4[[#This Row],[Hexpansions (J/kg)]]+Table4[[#This Row],[Hcontractions (J/kg)]]+Table4[[#This Row],[Hf (J/kg)]])</f>
        <v/>
      </c>
      <c r="V213" s="95" t="str">
        <f>IF(Table4[[#This Row],[Segment]]="","",Table4[[#This Row],[Total Friction Loss (J/kg)]]*Table3[Density (kg/m3)])</f>
        <v/>
      </c>
      <c r="W213" s="95" t="str">
        <f>IF(Table4[[#This Row],[Segment]]="","",Table4[[#This Row],[Total Pressure Drop (Pa)]]/1000)</f>
        <v/>
      </c>
      <c r="Y213" s="82" t="str">
        <f>IF('Set Up'!D436="","",'Set Up'!D436)</f>
        <v/>
      </c>
      <c r="Z213" s="82" t="str">
        <f>IF('Set Up'!E436="","",'Set Up'!E436)</f>
        <v/>
      </c>
      <c r="AA213" s="82" t="str">
        <f>IF('Set Up'!F436="","",'Set Up'!F436)</f>
        <v/>
      </c>
      <c r="AB213" s="82" t="str">
        <f>IF('Set Up'!G436="","",'Set Up'!G436)</f>
        <v/>
      </c>
      <c r="AC213" s="82" t="str">
        <f t="array" ref="AC213">IF(Y213="","",INDEX(Data!$G$4:$G$51,MATCH(Table7[[#This Row],[Fitting]]&amp;Table7[[#This Row],[Fitting Subtype]],Data!$E$4:$E$51&amp;Data!$F$4:$F$51,0)))</f>
        <v/>
      </c>
      <c r="AD213" s="89" t="str">
        <f>IF(Table7[[#This Row],[Segment]]="","",Table7[[#This Row],[Quantity]]*Table7[[#This Row],[Kf]]*(((INDEX(Table4[Velocity (m/s)],MATCH(Table7[[#This Row],[Segment]],Table4[Segment],0)))^2)/2))</f>
        <v/>
      </c>
      <c r="AF213" s="82" t="str">
        <f>Table4[[#This Row],[Segment]]</f>
        <v/>
      </c>
      <c r="AG213" s="75"/>
      <c r="AH213" s="82" t="str">
        <f>IF(Table5[[#This Row],[Segment]]="","",AG213-Table4[[#This Row],[Total Pressure Drop (kPa)]])</f>
        <v/>
      </c>
    </row>
    <row r="214" spans="1:34" x14ac:dyDescent="0.25">
      <c r="A214" s="95" t="str">
        <f>IF('Set Up'!A211="","",'Set Up'!A211)</f>
        <v/>
      </c>
      <c r="B214" s="75" t="s">
        <v>81</v>
      </c>
      <c r="C214" s="85"/>
      <c r="D214" s="86" t="str">
        <f>IF(Table4[[#This Row],[Diameter (in)]]="","",(((CONVERT(Table4[[#This Row],[Diameter (in)]],"in","m"))/2)^2)*PI())</f>
        <v/>
      </c>
      <c r="E214" s="87" t="str">
        <f>IF(Table4[[#This Row],[Area (m2)]]="","",$D$4/Table4[[#This Row],[Area (m2)]])</f>
        <v/>
      </c>
      <c r="F214" s="85">
        <f t="shared" si="3"/>
        <v>4.6951999999999998</v>
      </c>
      <c r="G214" s="88" t="str">
        <f>IF(Table4[[#This Row],[Segment]]="","",(CONVERT(Table4[[#This Row],[Diameter (in)]],"in","m")*$B$4*Table4[[#This Row],[Velocity (m/s)]])/$C$4)</f>
        <v/>
      </c>
      <c r="H214" s="96" t="str">
        <f>IF(Table4[[#This Row],[Segment]]="","",IF(Table4[[#This Row],[Teynold''s Number]]&gt;4000,"TURBULENT","LAMINAR"))</f>
        <v/>
      </c>
      <c r="I214" s="86" t="str">
        <f>IF(Table4[[#This Row],[Segment]]="","",INDEX(Data!C211:C225,MATCH(Table4[Material],Data!B211:B225,0)))</f>
        <v/>
      </c>
      <c r="J214" s="89" t="str">
        <f>IF(Table4[[#This Row],[ε (m)]]="","",Table4[[#This Row],[ε (m)]]/(CONVERT(Table4[[#This Row],[Diameter (in)]],"in","m")))</f>
        <v/>
      </c>
      <c r="K214" s="96" t="str">
        <f>IF(Table4[[#This Row],[Regime]]="LAMINAR",16/Table4[[#This Row],[Teynold''s Number]],"-")</f>
        <v>-</v>
      </c>
      <c r="L214" s="86"/>
      <c r="M214" s="97" t="str">
        <f>IF(Table4[[#This Row],[Regime]]="TURBULENT",(((-4*LOG10(Table4[[#This Row],[ε/D]]/3.7+1.256/(Table4[[#This Row],[Teynold''s Number]]*SQRT(Table4[[#This Row],[f turbulent (guess)]]))))^-1)^2),"")</f>
        <v/>
      </c>
      <c r="N214" s="91" t="str">
        <f>IF(Table4[[#This Row],[f turbulent]]="","",Table4[[#This Row],[f turbulent (guess)]]-Table4[[#This Row],[f turbulent]])</f>
        <v/>
      </c>
      <c r="O214" s="87">
        <f>IF(Table4[[#This Row],[Segment]]="",0,IF(C215="",0,IF(C215&lt;=Table4[[#This Row],[Diameter (in)]],0,1-(D214/D215))))</f>
        <v>0</v>
      </c>
      <c r="P214" s="92" t="str">
        <f>IF(Table4[[#This Row],[Segment]]="","",IF(C214&gt;C215,"",IF(C215="",0.55,(0.55*(1-D215/D214)))))</f>
        <v/>
      </c>
      <c r="Q21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14" s="92" t="str">
        <f>IF(Table4[[#This Row],[Segment]]="","",IF(Table4[[#This Row],[Kexpansion]]="","0",((Table4[[#This Row],[Velocity (m/s)]]^2)/2)*Table4[[#This Row],[Kexpansion]]))</f>
        <v/>
      </c>
      <c r="S214" s="92" t="str">
        <f>IF(Table4[[#This Row],[Segment]]="","",IF(Table4[[#This Row],[Kcontraction]]="","0",((Table4[[#This Row],[Velocity (m/s)]]^2)/2)*Table4[[#This Row],[Kcontraction]]))</f>
        <v/>
      </c>
      <c r="T214" s="89" t="str">
        <f>IF(Table4[[#This Row],[Segment]]="","",SUMIF($Y$7:$Y$2000,Table4[[#This Row],[Segment]],$AD$7:$AD$2000))</f>
        <v/>
      </c>
      <c r="U214" s="95" t="str">
        <f>IF(Table4[[#This Row],[Segment]]="","",Table4[[#This Row],[Hfriction (J/kg)]]+Table4[[#This Row],[Hexpansions (J/kg)]]+Table4[[#This Row],[Hcontractions (J/kg)]]+Table4[[#This Row],[Hf (J/kg)]])</f>
        <v/>
      </c>
      <c r="V214" s="95" t="str">
        <f>IF(Table4[[#This Row],[Segment]]="","",Table4[[#This Row],[Total Friction Loss (J/kg)]]*Table3[Density (kg/m3)])</f>
        <v/>
      </c>
      <c r="W214" s="95" t="str">
        <f>IF(Table4[[#This Row],[Segment]]="","",Table4[[#This Row],[Total Pressure Drop (Pa)]]/1000)</f>
        <v/>
      </c>
      <c r="Y214" s="82" t="str">
        <f>IF('Set Up'!D437="","",'Set Up'!D437)</f>
        <v/>
      </c>
      <c r="Z214" s="82" t="str">
        <f>IF('Set Up'!E437="","",'Set Up'!E437)</f>
        <v/>
      </c>
      <c r="AA214" s="82" t="str">
        <f>IF('Set Up'!F437="","",'Set Up'!F437)</f>
        <v/>
      </c>
      <c r="AB214" s="82" t="str">
        <f>IF('Set Up'!G437="","",'Set Up'!G437)</f>
        <v/>
      </c>
      <c r="AC214" s="82" t="str">
        <f t="array" ref="AC214">IF(Y214="","",INDEX(Data!$G$4:$G$51,MATCH(Table7[[#This Row],[Fitting]]&amp;Table7[[#This Row],[Fitting Subtype]],Data!$E$4:$E$51&amp;Data!$F$4:$F$51,0)))</f>
        <v/>
      </c>
      <c r="AD214" s="89" t="str">
        <f>IF(Table7[[#This Row],[Segment]]="","",Table7[[#This Row],[Quantity]]*Table7[[#This Row],[Kf]]*(((INDEX(Table4[Velocity (m/s)],MATCH(Table7[[#This Row],[Segment]],Table4[Segment],0)))^2)/2))</f>
        <v/>
      </c>
      <c r="AF214" s="82" t="str">
        <f>Table4[[#This Row],[Segment]]</f>
        <v/>
      </c>
      <c r="AG214" s="75"/>
      <c r="AH214" s="82" t="str">
        <f>IF(Table5[[#This Row],[Segment]]="","",AG214-Table4[[#This Row],[Total Pressure Drop (kPa)]])</f>
        <v/>
      </c>
    </row>
    <row r="215" spans="1:34" x14ac:dyDescent="0.25">
      <c r="A215" s="95" t="str">
        <f>IF('Set Up'!A212="","",'Set Up'!A212)</f>
        <v/>
      </c>
      <c r="B215" s="75" t="s">
        <v>81</v>
      </c>
      <c r="C215" s="85"/>
      <c r="D215" s="86" t="str">
        <f>IF(Table4[[#This Row],[Diameter (in)]]="","",(((CONVERT(Table4[[#This Row],[Diameter (in)]],"in","m"))/2)^2)*PI())</f>
        <v/>
      </c>
      <c r="E215" s="87" t="str">
        <f>IF(Table4[[#This Row],[Area (m2)]]="","",$D$4/Table4[[#This Row],[Area (m2)]])</f>
        <v/>
      </c>
      <c r="F215" s="85">
        <f t="shared" si="3"/>
        <v>4.6951999999999998</v>
      </c>
      <c r="G215" s="88" t="str">
        <f>IF(Table4[[#This Row],[Segment]]="","",(CONVERT(Table4[[#This Row],[Diameter (in)]],"in","m")*$B$4*Table4[[#This Row],[Velocity (m/s)]])/$C$4)</f>
        <v/>
      </c>
      <c r="H215" s="96" t="str">
        <f>IF(Table4[[#This Row],[Segment]]="","",IF(Table4[[#This Row],[Teynold''s Number]]&gt;4000,"TURBULENT","LAMINAR"))</f>
        <v/>
      </c>
      <c r="I215" s="86" t="str">
        <f>IF(Table4[[#This Row],[Segment]]="","",INDEX(Data!C212:C226,MATCH(Table4[Material],Data!B212:B226,0)))</f>
        <v/>
      </c>
      <c r="J215" s="89" t="str">
        <f>IF(Table4[[#This Row],[ε (m)]]="","",Table4[[#This Row],[ε (m)]]/(CONVERT(Table4[[#This Row],[Diameter (in)]],"in","m")))</f>
        <v/>
      </c>
      <c r="K215" s="96" t="str">
        <f>IF(Table4[[#This Row],[Regime]]="LAMINAR",16/Table4[[#This Row],[Teynold''s Number]],"-")</f>
        <v>-</v>
      </c>
      <c r="L215" s="86"/>
      <c r="M215" s="97" t="str">
        <f>IF(Table4[[#This Row],[Regime]]="TURBULENT",(((-4*LOG10(Table4[[#This Row],[ε/D]]/3.7+1.256/(Table4[[#This Row],[Teynold''s Number]]*SQRT(Table4[[#This Row],[f turbulent (guess)]]))))^-1)^2),"")</f>
        <v/>
      </c>
      <c r="N215" s="91" t="str">
        <f>IF(Table4[[#This Row],[f turbulent]]="","",Table4[[#This Row],[f turbulent (guess)]]-Table4[[#This Row],[f turbulent]])</f>
        <v/>
      </c>
      <c r="O215" s="87">
        <f>IF(Table4[[#This Row],[Segment]]="",0,IF(C216="",0,IF(C216&lt;=Table4[[#This Row],[Diameter (in)]],0,1-(D215/D216))))</f>
        <v>0</v>
      </c>
      <c r="P215" s="92" t="str">
        <f>IF(Table4[[#This Row],[Segment]]="","",IF(C215&gt;C216,"",IF(C216="",0.55,(0.55*(1-D216/D215)))))</f>
        <v/>
      </c>
      <c r="Q21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15" s="92" t="str">
        <f>IF(Table4[[#This Row],[Segment]]="","",IF(Table4[[#This Row],[Kexpansion]]="","0",((Table4[[#This Row],[Velocity (m/s)]]^2)/2)*Table4[[#This Row],[Kexpansion]]))</f>
        <v/>
      </c>
      <c r="S215" s="92" t="str">
        <f>IF(Table4[[#This Row],[Segment]]="","",IF(Table4[[#This Row],[Kcontraction]]="","0",((Table4[[#This Row],[Velocity (m/s)]]^2)/2)*Table4[[#This Row],[Kcontraction]]))</f>
        <v/>
      </c>
      <c r="T215" s="89" t="str">
        <f>IF(Table4[[#This Row],[Segment]]="","",SUMIF($Y$7:$Y$2000,Table4[[#This Row],[Segment]],$AD$7:$AD$2000))</f>
        <v/>
      </c>
      <c r="U215" s="95" t="str">
        <f>IF(Table4[[#This Row],[Segment]]="","",Table4[[#This Row],[Hfriction (J/kg)]]+Table4[[#This Row],[Hexpansions (J/kg)]]+Table4[[#This Row],[Hcontractions (J/kg)]]+Table4[[#This Row],[Hf (J/kg)]])</f>
        <v/>
      </c>
      <c r="V215" s="95" t="str">
        <f>IF(Table4[[#This Row],[Segment]]="","",Table4[[#This Row],[Total Friction Loss (J/kg)]]*Table3[Density (kg/m3)])</f>
        <v/>
      </c>
      <c r="W215" s="95" t="str">
        <f>IF(Table4[[#This Row],[Segment]]="","",Table4[[#This Row],[Total Pressure Drop (Pa)]]/1000)</f>
        <v/>
      </c>
      <c r="Y215" s="82" t="str">
        <f>IF('Set Up'!D438="","",'Set Up'!D438)</f>
        <v/>
      </c>
      <c r="Z215" s="82" t="str">
        <f>IF('Set Up'!E438="","",'Set Up'!E438)</f>
        <v/>
      </c>
      <c r="AA215" s="82" t="str">
        <f>IF('Set Up'!F438="","",'Set Up'!F438)</f>
        <v/>
      </c>
      <c r="AB215" s="82" t="str">
        <f>IF('Set Up'!G438="","",'Set Up'!G438)</f>
        <v/>
      </c>
      <c r="AC215" s="82" t="str">
        <f t="array" ref="AC215">IF(Y215="","",INDEX(Data!$G$4:$G$51,MATCH(Table7[[#This Row],[Fitting]]&amp;Table7[[#This Row],[Fitting Subtype]],Data!$E$4:$E$51&amp;Data!$F$4:$F$51,0)))</f>
        <v/>
      </c>
      <c r="AD215" s="89" t="str">
        <f>IF(Table7[[#This Row],[Segment]]="","",Table7[[#This Row],[Quantity]]*Table7[[#This Row],[Kf]]*(((INDEX(Table4[Velocity (m/s)],MATCH(Table7[[#This Row],[Segment]],Table4[Segment],0)))^2)/2))</f>
        <v/>
      </c>
      <c r="AF215" s="82" t="str">
        <f>Table4[[#This Row],[Segment]]</f>
        <v/>
      </c>
      <c r="AG215" s="75"/>
      <c r="AH215" s="82" t="str">
        <f>IF(Table5[[#This Row],[Segment]]="","",AG215-Table4[[#This Row],[Total Pressure Drop (kPa)]])</f>
        <v/>
      </c>
    </row>
    <row r="216" spans="1:34" x14ac:dyDescent="0.25">
      <c r="A216" s="95" t="str">
        <f>IF('Set Up'!A213="","",'Set Up'!A213)</f>
        <v/>
      </c>
      <c r="B216" s="75" t="s">
        <v>81</v>
      </c>
      <c r="C216" s="85"/>
      <c r="D216" s="86" t="str">
        <f>IF(Table4[[#This Row],[Diameter (in)]]="","",(((CONVERT(Table4[[#This Row],[Diameter (in)]],"in","m"))/2)^2)*PI())</f>
        <v/>
      </c>
      <c r="E216" s="87" t="str">
        <f>IF(Table4[[#This Row],[Area (m2)]]="","",$D$4/Table4[[#This Row],[Area (m2)]])</f>
        <v/>
      </c>
      <c r="F216" s="85">
        <f t="shared" si="3"/>
        <v>4.6951999999999998</v>
      </c>
      <c r="G216" s="88" t="str">
        <f>IF(Table4[[#This Row],[Segment]]="","",(CONVERT(Table4[[#This Row],[Diameter (in)]],"in","m")*$B$4*Table4[[#This Row],[Velocity (m/s)]])/$C$4)</f>
        <v/>
      </c>
      <c r="H216" s="96" t="str">
        <f>IF(Table4[[#This Row],[Segment]]="","",IF(Table4[[#This Row],[Teynold''s Number]]&gt;4000,"TURBULENT","LAMINAR"))</f>
        <v/>
      </c>
      <c r="I216" s="86" t="str">
        <f>IF(Table4[[#This Row],[Segment]]="","",INDEX(Data!C213:C227,MATCH(Table4[Material],Data!B213:B227,0)))</f>
        <v/>
      </c>
      <c r="J216" s="89" t="str">
        <f>IF(Table4[[#This Row],[ε (m)]]="","",Table4[[#This Row],[ε (m)]]/(CONVERT(Table4[[#This Row],[Diameter (in)]],"in","m")))</f>
        <v/>
      </c>
      <c r="K216" s="96" t="str">
        <f>IF(Table4[[#This Row],[Regime]]="LAMINAR",16/Table4[[#This Row],[Teynold''s Number]],"-")</f>
        <v>-</v>
      </c>
      <c r="L216" s="86"/>
      <c r="M216" s="97" t="str">
        <f>IF(Table4[[#This Row],[Regime]]="TURBULENT",(((-4*LOG10(Table4[[#This Row],[ε/D]]/3.7+1.256/(Table4[[#This Row],[Teynold''s Number]]*SQRT(Table4[[#This Row],[f turbulent (guess)]]))))^-1)^2),"")</f>
        <v/>
      </c>
      <c r="N216" s="91" t="str">
        <f>IF(Table4[[#This Row],[f turbulent]]="","",Table4[[#This Row],[f turbulent (guess)]]-Table4[[#This Row],[f turbulent]])</f>
        <v/>
      </c>
      <c r="O216" s="87">
        <f>IF(Table4[[#This Row],[Segment]]="",0,IF(C217="",0,IF(C217&lt;=Table4[[#This Row],[Diameter (in)]],0,1-(D216/D217))))</f>
        <v>0</v>
      </c>
      <c r="P216" s="92" t="str">
        <f>IF(Table4[[#This Row],[Segment]]="","",IF(C216&gt;C217,"",IF(C217="",0.55,(0.55*(1-D217/D216)))))</f>
        <v/>
      </c>
      <c r="Q21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16" s="92" t="str">
        <f>IF(Table4[[#This Row],[Segment]]="","",IF(Table4[[#This Row],[Kexpansion]]="","0",((Table4[[#This Row],[Velocity (m/s)]]^2)/2)*Table4[[#This Row],[Kexpansion]]))</f>
        <v/>
      </c>
      <c r="S216" s="92" t="str">
        <f>IF(Table4[[#This Row],[Segment]]="","",IF(Table4[[#This Row],[Kcontraction]]="","0",((Table4[[#This Row],[Velocity (m/s)]]^2)/2)*Table4[[#This Row],[Kcontraction]]))</f>
        <v/>
      </c>
      <c r="T216" s="89" t="str">
        <f>IF(Table4[[#This Row],[Segment]]="","",SUMIF($Y$7:$Y$2000,Table4[[#This Row],[Segment]],$AD$7:$AD$2000))</f>
        <v/>
      </c>
      <c r="U216" s="95" t="str">
        <f>IF(Table4[[#This Row],[Segment]]="","",Table4[[#This Row],[Hfriction (J/kg)]]+Table4[[#This Row],[Hexpansions (J/kg)]]+Table4[[#This Row],[Hcontractions (J/kg)]]+Table4[[#This Row],[Hf (J/kg)]])</f>
        <v/>
      </c>
      <c r="V216" s="95" t="str">
        <f>IF(Table4[[#This Row],[Segment]]="","",Table4[[#This Row],[Total Friction Loss (J/kg)]]*Table3[Density (kg/m3)])</f>
        <v/>
      </c>
      <c r="W216" s="95" t="str">
        <f>IF(Table4[[#This Row],[Segment]]="","",Table4[[#This Row],[Total Pressure Drop (Pa)]]/1000)</f>
        <v/>
      </c>
      <c r="Y216" s="82" t="str">
        <f>IF('Set Up'!D439="","",'Set Up'!D439)</f>
        <v/>
      </c>
      <c r="Z216" s="82" t="str">
        <f>IF('Set Up'!E439="","",'Set Up'!E439)</f>
        <v/>
      </c>
      <c r="AA216" s="82" t="str">
        <f>IF('Set Up'!F439="","",'Set Up'!F439)</f>
        <v/>
      </c>
      <c r="AB216" s="82" t="str">
        <f>IF('Set Up'!G439="","",'Set Up'!G439)</f>
        <v/>
      </c>
      <c r="AC216" s="82" t="str">
        <f t="array" ref="AC216">IF(Y216="","",INDEX(Data!$G$4:$G$51,MATCH(Table7[[#This Row],[Fitting]]&amp;Table7[[#This Row],[Fitting Subtype]],Data!$E$4:$E$51&amp;Data!$F$4:$F$51,0)))</f>
        <v/>
      </c>
      <c r="AD216" s="89" t="str">
        <f>IF(Table7[[#This Row],[Segment]]="","",Table7[[#This Row],[Quantity]]*Table7[[#This Row],[Kf]]*(((INDEX(Table4[Velocity (m/s)],MATCH(Table7[[#This Row],[Segment]],Table4[Segment],0)))^2)/2))</f>
        <v/>
      </c>
      <c r="AF216" s="82" t="str">
        <f>Table4[[#This Row],[Segment]]</f>
        <v/>
      </c>
      <c r="AG216" s="75"/>
      <c r="AH216" s="82" t="str">
        <f>IF(Table5[[#This Row],[Segment]]="","",AG216-Table4[[#This Row],[Total Pressure Drop (kPa)]])</f>
        <v/>
      </c>
    </row>
    <row r="217" spans="1:34" x14ac:dyDescent="0.25">
      <c r="A217" s="95" t="str">
        <f>IF('Set Up'!A214="","",'Set Up'!A214)</f>
        <v/>
      </c>
      <c r="B217" s="75" t="s">
        <v>81</v>
      </c>
      <c r="C217" s="85"/>
      <c r="D217" s="86" t="str">
        <f>IF(Table4[[#This Row],[Diameter (in)]]="","",(((CONVERT(Table4[[#This Row],[Diameter (in)]],"in","m"))/2)^2)*PI())</f>
        <v/>
      </c>
      <c r="E217" s="87" t="str">
        <f>IF(Table4[[#This Row],[Area (m2)]]="","",$D$4/Table4[[#This Row],[Area (m2)]])</f>
        <v/>
      </c>
      <c r="F217" s="85">
        <f t="shared" si="3"/>
        <v>4.6951999999999998</v>
      </c>
      <c r="G217" s="88" t="str">
        <f>IF(Table4[[#This Row],[Segment]]="","",(CONVERT(Table4[[#This Row],[Diameter (in)]],"in","m")*$B$4*Table4[[#This Row],[Velocity (m/s)]])/$C$4)</f>
        <v/>
      </c>
      <c r="H217" s="96" t="str">
        <f>IF(Table4[[#This Row],[Segment]]="","",IF(Table4[[#This Row],[Teynold''s Number]]&gt;4000,"TURBULENT","LAMINAR"))</f>
        <v/>
      </c>
      <c r="I217" s="86" t="str">
        <f>IF(Table4[[#This Row],[Segment]]="","",INDEX(Data!C214:C228,MATCH(Table4[Material],Data!B214:B228,0)))</f>
        <v/>
      </c>
      <c r="J217" s="89" t="str">
        <f>IF(Table4[[#This Row],[ε (m)]]="","",Table4[[#This Row],[ε (m)]]/(CONVERT(Table4[[#This Row],[Diameter (in)]],"in","m")))</f>
        <v/>
      </c>
      <c r="K217" s="96" t="str">
        <f>IF(Table4[[#This Row],[Regime]]="LAMINAR",16/Table4[[#This Row],[Teynold''s Number]],"-")</f>
        <v>-</v>
      </c>
      <c r="L217" s="86"/>
      <c r="M217" s="97" t="str">
        <f>IF(Table4[[#This Row],[Regime]]="TURBULENT",(((-4*LOG10(Table4[[#This Row],[ε/D]]/3.7+1.256/(Table4[[#This Row],[Teynold''s Number]]*SQRT(Table4[[#This Row],[f turbulent (guess)]]))))^-1)^2),"")</f>
        <v/>
      </c>
      <c r="N217" s="91" t="str">
        <f>IF(Table4[[#This Row],[f turbulent]]="","",Table4[[#This Row],[f turbulent (guess)]]-Table4[[#This Row],[f turbulent]])</f>
        <v/>
      </c>
      <c r="O217" s="87">
        <f>IF(Table4[[#This Row],[Segment]]="",0,IF(C218="",0,IF(C218&lt;=Table4[[#This Row],[Diameter (in)]],0,1-(D217/D218))))</f>
        <v>0</v>
      </c>
      <c r="P217" s="92" t="str">
        <f>IF(Table4[[#This Row],[Segment]]="","",IF(C217&gt;C218,"",IF(C218="",0.55,(0.55*(1-D218/D217)))))</f>
        <v/>
      </c>
      <c r="Q21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17" s="92" t="str">
        <f>IF(Table4[[#This Row],[Segment]]="","",IF(Table4[[#This Row],[Kexpansion]]="","0",((Table4[[#This Row],[Velocity (m/s)]]^2)/2)*Table4[[#This Row],[Kexpansion]]))</f>
        <v/>
      </c>
      <c r="S217" s="92" t="str">
        <f>IF(Table4[[#This Row],[Segment]]="","",IF(Table4[[#This Row],[Kcontraction]]="","0",((Table4[[#This Row],[Velocity (m/s)]]^2)/2)*Table4[[#This Row],[Kcontraction]]))</f>
        <v/>
      </c>
      <c r="T217" s="89" t="str">
        <f>IF(Table4[[#This Row],[Segment]]="","",SUMIF($Y$7:$Y$2000,Table4[[#This Row],[Segment]],$AD$7:$AD$2000))</f>
        <v/>
      </c>
      <c r="U217" s="95" t="str">
        <f>IF(Table4[[#This Row],[Segment]]="","",Table4[[#This Row],[Hfriction (J/kg)]]+Table4[[#This Row],[Hexpansions (J/kg)]]+Table4[[#This Row],[Hcontractions (J/kg)]]+Table4[[#This Row],[Hf (J/kg)]])</f>
        <v/>
      </c>
      <c r="V217" s="95" t="str">
        <f>IF(Table4[[#This Row],[Segment]]="","",Table4[[#This Row],[Total Friction Loss (J/kg)]]*Table3[Density (kg/m3)])</f>
        <v/>
      </c>
      <c r="W217" s="95" t="str">
        <f>IF(Table4[[#This Row],[Segment]]="","",Table4[[#This Row],[Total Pressure Drop (Pa)]]/1000)</f>
        <v/>
      </c>
      <c r="Y217" s="82" t="str">
        <f>IF('Set Up'!D440="","",'Set Up'!D440)</f>
        <v/>
      </c>
      <c r="Z217" s="82" t="str">
        <f>IF('Set Up'!E440="","",'Set Up'!E440)</f>
        <v/>
      </c>
      <c r="AA217" s="82" t="str">
        <f>IF('Set Up'!F440="","",'Set Up'!F440)</f>
        <v/>
      </c>
      <c r="AB217" s="82" t="str">
        <f>IF('Set Up'!G440="","",'Set Up'!G440)</f>
        <v/>
      </c>
      <c r="AC217" s="82" t="str">
        <f t="array" ref="AC217">IF(Y217="","",INDEX(Data!$G$4:$G$51,MATCH(Table7[[#This Row],[Fitting]]&amp;Table7[[#This Row],[Fitting Subtype]],Data!$E$4:$E$51&amp;Data!$F$4:$F$51,0)))</f>
        <v/>
      </c>
      <c r="AD217" s="89" t="str">
        <f>IF(Table7[[#This Row],[Segment]]="","",Table7[[#This Row],[Quantity]]*Table7[[#This Row],[Kf]]*(((INDEX(Table4[Velocity (m/s)],MATCH(Table7[[#This Row],[Segment]],Table4[Segment],0)))^2)/2))</f>
        <v/>
      </c>
      <c r="AF217" s="82" t="str">
        <f>Table4[[#This Row],[Segment]]</f>
        <v/>
      </c>
      <c r="AG217" s="75"/>
      <c r="AH217" s="82" t="str">
        <f>IF(Table5[[#This Row],[Segment]]="","",AG217-Table4[[#This Row],[Total Pressure Drop (kPa)]])</f>
        <v/>
      </c>
    </row>
    <row r="218" spans="1:34" x14ac:dyDescent="0.25">
      <c r="A218" s="95" t="str">
        <f>IF('Set Up'!A215="","",'Set Up'!A215)</f>
        <v/>
      </c>
      <c r="B218" s="75" t="s">
        <v>81</v>
      </c>
      <c r="C218" s="85"/>
      <c r="D218" s="86" t="str">
        <f>IF(Table4[[#This Row],[Diameter (in)]]="","",(((CONVERT(Table4[[#This Row],[Diameter (in)]],"in","m"))/2)^2)*PI())</f>
        <v/>
      </c>
      <c r="E218" s="87" t="str">
        <f>IF(Table4[[#This Row],[Area (m2)]]="","",$D$4/Table4[[#This Row],[Area (m2)]])</f>
        <v/>
      </c>
      <c r="F218" s="85">
        <f t="shared" si="3"/>
        <v>4.6951999999999998</v>
      </c>
      <c r="G218" s="88" t="str">
        <f>IF(Table4[[#This Row],[Segment]]="","",(CONVERT(Table4[[#This Row],[Diameter (in)]],"in","m")*$B$4*Table4[[#This Row],[Velocity (m/s)]])/$C$4)</f>
        <v/>
      </c>
      <c r="H218" s="96" t="str">
        <f>IF(Table4[[#This Row],[Segment]]="","",IF(Table4[[#This Row],[Teynold''s Number]]&gt;4000,"TURBULENT","LAMINAR"))</f>
        <v/>
      </c>
      <c r="I218" s="86" t="str">
        <f>IF(Table4[[#This Row],[Segment]]="","",INDEX(Data!C215:C229,MATCH(Table4[Material],Data!B215:B229,0)))</f>
        <v/>
      </c>
      <c r="J218" s="89" t="str">
        <f>IF(Table4[[#This Row],[ε (m)]]="","",Table4[[#This Row],[ε (m)]]/(CONVERT(Table4[[#This Row],[Diameter (in)]],"in","m")))</f>
        <v/>
      </c>
      <c r="K218" s="96" t="str">
        <f>IF(Table4[[#This Row],[Regime]]="LAMINAR",16/Table4[[#This Row],[Teynold''s Number]],"-")</f>
        <v>-</v>
      </c>
      <c r="L218" s="86"/>
      <c r="M218" s="97" t="str">
        <f>IF(Table4[[#This Row],[Regime]]="TURBULENT",(((-4*LOG10(Table4[[#This Row],[ε/D]]/3.7+1.256/(Table4[[#This Row],[Teynold''s Number]]*SQRT(Table4[[#This Row],[f turbulent (guess)]]))))^-1)^2),"")</f>
        <v/>
      </c>
      <c r="N218" s="91" t="str">
        <f>IF(Table4[[#This Row],[f turbulent]]="","",Table4[[#This Row],[f turbulent (guess)]]-Table4[[#This Row],[f turbulent]])</f>
        <v/>
      </c>
      <c r="O218" s="87">
        <f>IF(Table4[[#This Row],[Segment]]="",0,IF(C219="",0,IF(C219&lt;=Table4[[#This Row],[Diameter (in)]],0,1-(D218/D219))))</f>
        <v>0</v>
      </c>
      <c r="P218" s="92" t="str">
        <f>IF(Table4[[#This Row],[Segment]]="","",IF(C218&gt;C219,"",IF(C219="",0.55,(0.55*(1-D219/D218)))))</f>
        <v/>
      </c>
      <c r="Q21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18" s="92" t="str">
        <f>IF(Table4[[#This Row],[Segment]]="","",IF(Table4[[#This Row],[Kexpansion]]="","0",((Table4[[#This Row],[Velocity (m/s)]]^2)/2)*Table4[[#This Row],[Kexpansion]]))</f>
        <v/>
      </c>
      <c r="S218" s="92" t="str">
        <f>IF(Table4[[#This Row],[Segment]]="","",IF(Table4[[#This Row],[Kcontraction]]="","0",((Table4[[#This Row],[Velocity (m/s)]]^2)/2)*Table4[[#This Row],[Kcontraction]]))</f>
        <v/>
      </c>
      <c r="T218" s="89" t="str">
        <f>IF(Table4[[#This Row],[Segment]]="","",SUMIF($Y$7:$Y$2000,Table4[[#This Row],[Segment]],$AD$7:$AD$2000))</f>
        <v/>
      </c>
      <c r="U218" s="95" t="str">
        <f>IF(Table4[[#This Row],[Segment]]="","",Table4[[#This Row],[Hfriction (J/kg)]]+Table4[[#This Row],[Hexpansions (J/kg)]]+Table4[[#This Row],[Hcontractions (J/kg)]]+Table4[[#This Row],[Hf (J/kg)]])</f>
        <v/>
      </c>
      <c r="V218" s="95" t="str">
        <f>IF(Table4[[#This Row],[Segment]]="","",Table4[[#This Row],[Total Friction Loss (J/kg)]]*Table3[Density (kg/m3)])</f>
        <v/>
      </c>
      <c r="W218" s="95" t="str">
        <f>IF(Table4[[#This Row],[Segment]]="","",Table4[[#This Row],[Total Pressure Drop (Pa)]]/1000)</f>
        <v/>
      </c>
      <c r="Y218" s="82" t="str">
        <f>IF('Set Up'!D441="","",'Set Up'!D441)</f>
        <v/>
      </c>
      <c r="Z218" s="82" t="str">
        <f>IF('Set Up'!E441="","",'Set Up'!E441)</f>
        <v/>
      </c>
      <c r="AA218" s="82" t="str">
        <f>IF('Set Up'!F441="","",'Set Up'!F441)</f>
        <v/>
      </c>
      <c r="AB218" s="82" t="str">
        <f>IF('Set Up'!G441="","",'Set Up'!G441)</f>
        <v/>
      </c>
      <c r="AC218" s="82" t="str">
        <f t="array" ref="AC218">IF(Y218="","",INDEX(Data!$G$4:$G$51,MATCH(Table7[[#This Row],[Fitting]]&amp;Table7[[#This Row],[Fitting Subtype]],Data!$E$4:$E$51&amp;Data!$F$4:$F$51,0)))</f>
        <v/>
      </c>
      <c r="AD218" s="89" t="str">
        <f>IF(Table7[[#This Row],[Segment]]="","",Table7[[#This Row],[Quantity]]*Table7[[#This Row],[Kf]]*(((INDEX(Table4[Velocity (m/s)],MATCH(Table7[[#This Row],[Segment]],Table4[Segment],0)))^2)/2))</f>
        <v/>
      </c>
      <c r="AF218" s="82" t="str">
        <f>Table4[[#This Row],[Segment]]</f>
        <v/>
      </c>
      <c r="AG218" s="75"/>
      <c r="AH218" s="82" t="str">
        <f>IF(Table5[[#This Row],[Segment]]="","",AG218-Table4[[#This Row],[Total Pressure Drop (kPa)]])</f>
        <v/>
      </c>
    </row>
    <row r="219" spans="1:34" x14ac:dyDescent="0.25">
      <c r="A219" s="95" t="str">
        <f>IF('Set Up'!A216="","",'Set Up'!A216)</f>
        <v/>
      </c>
      <c r="B219" s="75" t="s">
        <v>81</v>
      </c>
      <c r="C219" s="85"/>
      <c r="D219" s="86" t="str">
        <f>IF(Table4[[#This Row],[Diameter (in)]]="","",(((CONVERT(Table4[[#This Row],[Diameter (in)]],"in","m"))/2)^2)*PI())</f>
        <v/>
      </c>
      <c r="E219" s="87" t="str">
        <f>IF(Table4[[#This Row],[Area (m2)]]="","",$D$4/Table4[[#This Row],[Area (m2)]])</f>
        <v/>
      </c>
      <c r="F219" s="85">
        <f t="shared" si="3"/>
        <v>4.6951999999999998</v>
      </c>
      <c r="G219" s="88" t="str">
        <f>IF(Table4[[#This Row],[Segment]]="","",(CONVERT(Table4[[#This Row],[Diameter (in)]],"in","m")*$B$4*Table4[[#This Row],[Velocity (m/s)]])/$C$4)</f>
        <v/>
      </c>
      <c r="H219" s="96" t="str">
        <f>IF(Table4[[#This Row],[Segment]]="","",IF(Table4[[#This Row],[Teynold''s Number]]&gt;4000,"TURBULENT","LAMINAR"))</f>
        <v/>
      </c>
      <c r="I219" s="86" t="str">
        <f>IF(Table4[[#This Row],[Segment]]="","",INDEX(Data!C216:C230,MATCH(Table4[Material],Data!B216:B230,0)))</f>
        <v/>
      </c>
      <c r="J219" s="89" t="str">
        <f>IF(Table4[[#This Row],[ε (m)]]="","",Table4[[#This Row],[ε (m)]]/(CONVERT(Table4[[#This Row],[Diameter (in)]],"in","m")))</f>
        <v/>
      </c>
      <c r="K219" s="96" t="str">
        <f>IF(Table4[[#This Row],[Regime]]="LAMINAR",16/Table4[[#This Row],[Teynold''s Number]],"-")</f>
        <v>-</v>
      </c>
      <c r="L219" s="86"/>
      <c r="M219" s="97" t="str">
        <f>IF(Table4[[#This Row],[Regime]]="TURBULENT",(((-4*LOG10(Table4[[#This Row],[ε/D]]/3.7+1.256/(Table4[[#This Row],[Teynold''s Number]]*SQRT(Table4[[#This Row],[f turbulent (guess)]]))))^-1)^2),"")</f>
        <v/>
      </c>
      <c r="N219" s="91" t="str">
        <f>IF(Table4[[#This Row],[f turbulent]]="","",Table4[[#This Row],[f turbulent (guess)]]-Table4[[#This Row],[f turbulent]])</f>
        <v/>
      </c>
      <c r="O219" s="87">
        <f>IF(Table4[[#This Row],[Segment]]="",0,IF(C220="",0,IF(C220&lt;=Table4[[#This Row],[Diameter (in)]],0,1-(D219/D220))))</f>
        <v>0</v>
      </c>
      <c r="P219" s="92" t="str">
        <f>IF(Table4[[#This Row],[Segment]]="","",IF(C219&gt;C220,"",IF(C220="",0.55,(0.55*(1-D220/D219)))))</f>
        <v/>
      </c>
      <c r="Q21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19" s="92" t="str">
        <f>IF(Table4[[#This Row],[Segment]]="","",IF(Table4[[#This Row],[Kexpansion]]="","0",((Table4[[#This Row],[Velocity (m/s)]]^2)/2)*Table4[[#This Row],[Kexpansion]]))</f>
        <v/>
      </c>
      <c r="S219" s="92" t="str">
        <f>IF(Table4[[#This Row],[Segment]]="","",IF(Table4[[#This Row],[Kcontraction]]="","0",((Table4[[#This Row],[Velocity (m/s)]]^2)/2)*Table4[[#This Row],[Kcontraction]]))</f>
        <v/>
      </c>
      <c r="T219" s="89" t="str">
        <f>IF(Table4[[#This Row],[Segment]]="","",SUMIF($Y$7:$Y$2000,Table4[[#This Row],[Segment]],$AD$7:$AD$2000))</f>
        <v/>
      </c>
      <c r="U219" s="95" t="str">
        <f>IF(Table4[[#This Row],[Segment]]="","",Table4[[#This Row],[Hfriction (J/kg)]]+Table4[[#This Row],[Hexpansions (J/kg)]]+Table4[[#This Row],[Hcontractions (J/kg)]]+Table4[[#This Row],[Hf (J/kg)]])</f>
        <v/>
      </c>
      <c r="V219" s="95" t="str">
        <f>IF(Table4[[#This Row],[Segment]]="","",Table4[[#This Row],[Total Friction Loss (J/kg)]]*Table3[Density (kg/m3)])</f>
        <v/>
      </c>
      <c r="W219" s="95" t="str">
        <f>IF(Table4[[#This Row],[Segment]]="","",Table4[[#This Row],[Total Pressure Drop (Pa)]]/1000)</f>
        <v/>
      </c>
      <c r="Y219" s="82" t="str">
        <f>IF('Set Up'!D442="","",'Set Up'!D442)</f>
        <v/>
      </c>
      <c r="Z219" s="82" t="str">
        <f>IF('Set Up'!E442="","",'Set Up'!E442)</f>
        <v/>
      </c>
      <c r="AA219" s="82" t="str">
        <f>IF('Set Up'!F442="","",'Set Up'!F442)</f>
        <v/>
      </c>
      <c r="AB219" s="82" t="str">
        <f>IF('Set Up'!G442="","",'Set Up'!G442)</f>
        <v/>
      </c>
      <c r="AC219" s="82" t="str">
        <f t="array" ref="AC219">IF(Y219="","",INDEX(Data!$G$4:$G$51,MATCH(Table7[[#This Row],[Fitting]]&amp;Table7[[#This Row],[Fitting Subtype]],Data!$E$4:$E$51&amp;Data!$F$4:$F$51,0)))</f>
        <v/>
      </c>
      <c r="AD219" s="89" t="str">
        <f>IF(Table7[[#This Row],[Segment]]="","",Table7[[#This Row],[Quantity]]*Table7[[#This Row],[Kf]]*(((INDEX(Table4[Velocity (m/s)],MATCH(Table7[[#This Row],[Segment]],Table4[Segment],0)))^2)/2))</f>
        <v/>
      </c>
      <c r="AF219" s="82" t="str">
        <f>Table4[[#This Row],[Segment]]</f>
        <v/>
      </c>
      <c r="AG219" s="75"/>
      <c r="AH219" s="82" t="str">
        <f>IF(Table5[[#This Row],[Segment]]="","",AG219-Table4[[#This Row],[Total Pressure Drop (kPa)]])</f>
        <v/>
      </c>
    </row>
    <row r="220" spans="1:34" x14ac:dyDescent="0.25">
      <c r="A220" s="95" t="str">
        <f>IF('Set Up'!A217="","",'Set Up'!A217)</f>
        <v/>
      </c>
      <c r="B220" s="75" t="s">
        <v>81</v>
      </c>
      <c r="C220" s="85"/>
      <c r="D220" s="86" t="str">
        <f>IF(Table4[[#This Row],[Diameter (in)]]="","",(((CONVERT(Table4[[#This Row],[Diameter (in)]],"in","m"))/2)^2)*PI())</f>
        <v/>
      </c>
      <c r="E220" s="87" t="str">
        <f>IF(Table4[[#This Row],[Area (m2)]]="","",$D$4/Table4[[#This Row],[Area (m2)]])</f>
        <v/>
      </c>
      <c r="F220" s="85">
        <f t="shared" si="3"/>
        <v>4.6951999999999998</v>
      </c>
      <c r="G220" s="88" t="str">
        <f>IF(Table4[[#This Row],[Segment]]="","",(CONVERT(Table4[[#This Row],[Diameter (in)]],"in","m")*$B$4*Table4[[#This Row],[Velocity (m/s)]])/$C$4)</f>
        <v/>
      </c>
      <c r="H220" s="96" t="str">
        <f>IF(Table4[[#This Row],[Segment]]="","",IF(Table4[[#This Row],[Teynold''s Number]]&gt;4000,"TURBULENT","LAMINAR"))</f>
        <v/>
      </c>
      <c r="I220" s="86" t="str">
        <f>IF(Table4[[#This Row],[Segment]]="","",INDEX(Data!C217:C231,MATCH(Table4[Material],Data!B217:B231,0)))</f>
        <v/>
      </c>
      <c r="J220" s="89" t="str">
        <f>IF(Table4[[#This Row],[ε (m)]]="","",Table4[[#This Row],[ε (m)]]/(CONVERT(Table4[[#This Row],[Diameter (in)]],"in","m")))</f>
        <v/>
      </c>
      <c r="K220" s="96" t="str">
        <f>IF(Table4[[#This Row],[Regime]]="LAMINAR",16/Table4[[#This Row],[Teynold''s Number]],"-")</f>
        <v>-</v>
      </c>
      <c r="L220" s="86"/>
      <c r="M220" s="97" t="str">
        <f>IF(Table4[[#This Row],[Regime]]="TURBULENT",(((-4*LOG10(Table4[[#This Row],[ε/D]]/3.7+1.256/(Table4[[#This Row],[Teynold''s Number]]*SQRT(Table4[[#This Row],[f turbulent (guess)]]))))^-1)^2),"")</f>
        <v/>
      </c>
      <c r="N220" s="91" t="str">
        <f>IF(Table4[[#This Row],[f turbulent]]="","",Table4[[#This Row],[f turbulent (guess)]]-Table4[[#This Row],[f turbulent]])</f>
        <v/>
      </c>
      <c r="O220" s="87">
        <f>IF(Table4[[#This Row],[Segment]]="",0,IF(C221="",0,IF(C221&lt;=Table4[[#This Row],[Diameter (in)]],0,1-(D220/D221))))</f>
        <v>0</v>
      </c>
      <c r="P220" s="92" t="str">
        <f>IF(Table4[[#This Row],[Segment]]="","",IF(C220&gt;C221,"",IF(C221="",0.55,(0.55*(1-D221/D220)))))</f>
        <v/>
      </c>
      <c r="Q22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20" s="92" t="str">
        <f>IF(Table4[[#This Row],[Segment]]="","",IF(Table4[[#This Row],[Kexpansion]]="","0",((Table4[[#This Row],[Velocity (m/s)]]^2)/2)*Table4[[#This Row],[Kexpansion]]))</f>
        <v/>
      </c>
      <c r="S220" s="92" t="str">
        <f>IF(Table4[[#This Row],[Segment]]="","",IF(Table4[[#This Row],[Kcontraction]]="","0",((Table4[[#This Row],[Velocity (m/s)]]^2)/2)*Table4[[#This Row],[Kcontraction]]))</f>
        <v/>
      </c>
      <c r="T220" s="89" t="str">
        <f>IF(Table4[[#This Row],[Segment]]="","",SUMIF($Y$7:$Y$2000,Table4[[#This Row],[Segment]],$AD$7:$AD$2000))</f>
        <v/>
      </c>
      <c r="U220" s="95" t="str">
        <f>IF(Table4[[#This Row],[Segment]]="","",Table4[[#This Row],[Hfriction (J/kg)]]+Table4[[#This Row],[Hexpansions (J/kg)]]+Table4[[#This Row],[Hcontractions (J/kg)]]+Table4[[#This Row],[Hf (J/kg)]])</f>
        <v/>
      </c>
      <c r="V220" s="95" t="str">
        <f>IF(Table4[[#This Row],[Segment]]="","",Table4[[#This Row],[Total Friction Loss (J/kg)]]*Table3[Density (kg/m3)])</f>
        <v/>
      </c>
      <c r="W220" s="95" t="str">
        <f>IF(Table4[[#This Row],[Segment]]="","",Table4[[#This Row],[Total Pressure Drop (Pa)]]/1000)</f>
        <v/>
      </c>
      <c r="Y220" s="82" t="str">
        <f>IF('Set Up'!D443="","",'Set Up'!D443)</f>
        <v/>
      </c>
      <c r="Z220" s="82" t="str">
        <f>IF('Set Up'!E443="","",'Set Up'!E443)</f>
        <v/>
      </c>
      <c r="AA220" s="82" t="str">
        <f>IF('Set Up'!F443="","",'Set Up'!F443)</f>
        <v/>
      </c>
      <c r="AB220" s="82" t="str">
        <f>IF('Set Up'!G443="","",'Set Up'!G443)</f>
        <v/>
      </c>
      <c r="AC220" s="82" t="str">
        <f t="array" ref="AC220">IF(Y220="","",INDEX(Data!$G$4:$G$51,MATCH(Table7[[#This Row],[Fitting]]&amp;Table7[[#This Row],[Fitting Subtype]],Data!$E$4:$E$51&amp;Data!$F$4:$F$51,0)))</f>
        <v/>
      </c>
      <c r="AD220" s="89" t="str">
        <f>IF(Table7[[#This Row],[Segment]]="","",Table7[[#This Row],[Quantity]]*Table7[[#This Row],[Kf]]*(((INDEX(Table4[Velocity (m/s)],MATCH(Table7[[#This Row],[Segment]],Table4[Segment],0)))^2)/2))</f>
        <v/>
      </c>
      <c r="AF220" s="82" t="str">
        <f>Table4[[#This Row],[Segment]]</f>
        <v/>
      </c>
      <c r="AG220" s="75"/>
      <c r="AH220" s="82" t="str">
        <f>IF(Table5[[#This Row],[Segment]]="","",AG220-Table4[[#This Row],[Total Pressure Drop (kPa)]])</f>
        <v/>
      </c>
    </row>
    <row r="221" spans="1:34" x14ac:dyDescent="0.25">
      <c r="A221" s="95" t="str">
        <f>IF('Set Up'!A218="","",'Set Up'!A218)</f>
        <v/>
      </c>
      <c r="B221" s="75" t="s">
        <v>81</v>
      </c>
      <c r="C221" s="85"/>
      <c r="D221" s="86" t="str">
        <f>IF(Table4[[#This Row],[Diameter (in)]]="","",(((CONVERT(Table4[[#This Row],[Diameter (in)]],"in","m"))/2)^2)*PI())</f>
        <v/>
      </c>
      <c r="E221" s="87" t="str">
        <f>IF(Table4[[#This Row],[Area (m2)]]="","",$D$4/Table4[[#This Row],[Area (m2)]])</f>
        <v/>
      </c>
      <c r="F221" s="85">
        <f t="shared" si="3"/>
        <v>4.6951999999999998</v>
      </c>
      <c r="G221" s="88" t="str">
        <f>IF(Table4[[#This Row],[Segment]]="","",(CONVERT(Table4[[#This Row],[Diameter (in)]],"in","m")*$B$4*Table4[[#This Row],[Velocity (m/s)]])/$C$4)</f>
        <v/>
      </c>
      <c r="H221" s="96" t="str">
        <f>IF(Table4[[#This Row],[Segment]]="","",IF(Table4[[#This Row],[Teynold''s Number]]&gt;4000,"TURBULENT","LAMINAR"))</f>
        <v/>
      </c>
      <c r="I221" s="86" t="str">
        <f>IF(Table4[[#This Row],[Segment]]="","",INDEX(Data!C218:C232,MATCH(Table4[Material],Data!B218:B232,0)))</f>
        <v/>
      </c>
      <c r="J221" s="89" t="str">
        <f>IF(Table4[[#This Row],[ε (m)]]="","",Table4[[#This Row],[ε (m)]]/(CONVERT(Table4[[#This Row],[Diameter (in)]],"in","m")))</f>
        <v/>
      </c>
      <c r="K221" s="96" t="str">
        <f>IF(Table4[[#This Row],[Regime]]="LAMINAR",16/Table4[[#This Row],[Teynold''s Number]],"-")</f>
        <v>-</v>
      </c>
      <c r="L221" s="86"/>
      <c r="M221" s="97" t="str">
        <f>IF(Table4[[#This Row],[Regime]]="TURBULENT",(((-4*LOG10(Table4[[#This Row],[ε/D]]/3.7+1.256/(Table4[[#This Row],[Teynold''s Number]]*SQRT(Table4[[#This Row],[f turbulent (guess)]]))))^-1)^2),"")</f>
        <v/>
      </c>
      <c r="N221" s="91" t="str">
        <f>IF(Table4[[#This Row],[f turbulent]]="","",Table4[[#This Row],[f turbulent (guess)]]-Table4[[#This Row],[f turbulent]])</f>
        <v/>
      </c>
      <c r="O221" s="87">
        <f>IF(Table4[[#This Row],[Segment]]="",0,IF(C222="",0,IF(C222&lt;=Table4[[#This Row],[Diameter (in)]],0,1-(D221/D222))))</f>
        <v>0</v>
      </c>
      <c r="P221" s="92" t="str">
        <f>IF(Table4[[#This Row],[Segment]]="","",IF(C221&gt;C222,"",IF(C222="",0.55,(0.55*(1-D222/D221)))))</f>
        <v/>
      </c>
      <c r="Q22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21" s="92" t="str">
        <f>IF(Table4[[#This Row],[Segment]]="","",IF(Table4[[#This Row],[Kexpansion]]="","0",((Table4[[#This Row],[Velocity (m/s)]]^2)/2)*Table4[[#This Row],[Kexpansion]]))</f>
        <v/>
      </c>
      <c r="S221" s="92" t="str">
        <f>IF(Table4[[#This Row],[Segment]]="","",IF(Table4[[#This Row],[Kcontraction]]="","0",((Table4[[#This Row],[Velocity (m/s)]]^2)/2)*Table4[[#This Row],[Kcontraction]]))</f>
        <v/>
      </c>
      <c r="T221" s="89" t="str">
        <f>IF(Table4[[#This Row],[Segment]]="","",SUMIF($Y$7:$Y$2000,Table4[[#This Row],[Segment]],$AD$7:$AD$2000))</f>
        <v/>
      </c>
      <c r="U221" s="95" t="str">
        <f>IF(Table4[[#This Row],[Segment]]="","",Table4[[#This Row],[Hfriction (J/kg)]]+Table4[[#This Row],[Hexpansions (J/kg)]]+Table4[[#This Row],[Hcontractions (J/kg)]]+Table4[[#This Row],[Hf (J/kg)]])</f>
        <v/>
      </c>
      <c r="V221" s="95" t="str">
        <f>IF(Table4[[#This Row],[Segment]]="","",Table4[[#This Row],[Total Friction Loss (J/kg)]]*Table3[Density (kg/m3)])</f>
        <v/>
      </c>
      <c r="W221" s="95" t="str">
        <f>IF(Table4[[#This Row],[Segment]]="","",Table4[[#This Row],[Total Pressure Drop (Pa)]]/1000)</f>
        <v/>
      </c>
      <c r="Y221" s="82" t="str">
        <f>IF('Set Up'!D444="","",'Set Up'!D444)</f>
        <v/>
      </c>
      <c r="Z221" s="82" t="str">
        <f>IF('Set Up'!E444="","",'Set Up'!E444)</f>
        <v/>
      </c>
      <c r="AA221" s="82" t="str">
        <f>IF('Set Up'!F444="","",'Set Up'!F444)</f>
        <v/>
      </c>
      <c r="AB221" s="82" t="str">
        <f>IF('Set Up'!G444="","",'Set Up'!G444)</f>
        <v/>
      </c>
      <c r="AC221" s="82" t="str">
        <f t="array" ref="AC221">IF(Y221="","",INDEX(Data!$G$4:$G$51,MATCH(Table7[[#This Row],[Fitting]]&amp;Table7[[#This Row],[Fitting Subtype]],Data!$E$4:$E$51&amp;Data!$F$4:$F$51,0)))</f>
        <v/>
      </c>
      <c r="AD221" s="89" t="str">
        <f>IF(Table7[[#This Row],[Segment]]="","",Table7[[#This Row],[Quantity]]*Table7[[#This Row],[Kf]]*(((INDEX(Table4[Velocity (m/s)],MATCH(Table7[[#This Row],[Segment]],Table4[Segment],0)))^2)/2))</f>
        <v/>
      </c>
      <c r="AF221" s="82" t="str">
        <f>Table4[[#This Row],[Segment]]</f>
        <v/>
      </c>
      <c r="AG221" s="75"/>
      <c r="AH221" s="82" t="str">
        <f>IF(Table5[[#This Row],[Segment]]="","",AG221-Table4[[#This Row],[Total Pressure Drop (kPa)]])</f>
        <v/>
      </c>
    </row>
    <row r="222" spans="1:34" x14ac:dyDescent="0.25">
      <c r="A222" s="95" t="str">
        <f>IF('Set Up'!A219="","",'Set Up'!A219)</f>
        <v/>
      </c>
      <c r="B222" s="75" t="s">
        <v>81</v>
      </c>
      <c r="C222" s="85"/>
      <c r="D222" s="86" t="str">
        <f>IF(Table4[[#This Row],[Diameter (in)]]="","",(((CONVERT(Table4[[#This Row],[Diameter (in)]],"in","m"))/2)^2)*PI())</f>
        <v/>
      </c>
      <c r="E222" s="87" t="str">
        <f>IF(Table4[[#This Row],[Area (m2)]]="","",$D$4/Table4[[#This Row],[Area (m2)]])</f>
        <v/>
      </c>
      <c r="F222" s="85">
        <f t="shared" si="3"/>
        <v>4.6951999999999998</v>
      </c>
      <c r="G222" s="88" t="str">
        <f>IF(Table4[[#This Row],[Segment]]="","",(CONVERT(Table4[[#This Row],[Diameter (in)]],"in","m")*$B$4*Table4[[#This Row],[Velocity (m/s)]])/$C$4)</f>
        <v/>
      </c>
      <c r="H222" s="96" t="str">
        <f>IF(Table4[[#This Row],[Segment]]="","",IF(Table4[[#This Row],[Teynold''s Number]]&gt;4000,"TURBULENT","LAMINAR"))</f>
        <v/>
      </c>
      <c r="I222" s="86" t="str">
        <f>IF(Table4[[#This Row],[Segment]]="","",INDEX(Data!C219:C233,MATCH(Table4[Material],Data!B219:B233,0)))</f>
        <v/>
      </c>
      <c r="J222" s="89" t="str">
        <f>IF(Table4[[#This Row],[ε (m)]]="","",Table4[[#This Row],[ε (m)]]/(CONVERT(Table4[[#This Row],[Diameter (in)]],"in","m")))</f>
        <v/>
      </c>
      <c r="K222" s="96" t="str">
        <f>IF(Table4[[#This Row],[Regime]]="LAMINAR",16/Table4[[#This Row],[Teynold''s Number]],"-")</f>
        <v>-</v>
      </c>
      <c r="L222" s="86"/>
      <c r="M222" s="97" t="str">
        <f>IF(Table4[[#This Row],[Regime]]="TURBULENT",(((-4*LOG10(Table4[[#This Row],[ε/D]]/3.7+1.256/(Table4[[#This Row],[Teynold''s Number]]*SQRT(Table4[[#This Row],[f turbulent (guess)]]))))^-1)^2),"")</f>
        <v/>
      </c>
      <c r="N222" s="91" t="str">
        <f>IF(Table4[[#This Row],[f turbulent]]="","",Table4[[#This Row],[f turbulent (guess)]]-Table4[[#This Row],[f turbulent]])</f>
        <v/>
      </c>
      <c r="O222" s="87">
        <f>IF(Table4[[#This Row],[Segment]]="",0,IF(C223="",0,IF(C223&lt;=Table4[[#This Row],[Diameter (in)]],0,1-(D222/D223))))</f>
        <v>0</v>
      </c>
      <c r="P222" s="92" t="str">
        <f>IF(Table4[[#This Row],[Segment]]="","",IF(C222&gt;C223,"",IF(C223="",0.55,(0.55*(1-D223/D222)))))</f>
        <v/>
      </c>
      <c r="Q22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22" s="92" t="str">
        <f>IF(Table4[[#This Row],[Segment]]="","",IF(Table4[[#This Row],[Kexpansion]]="","0",((Table4[[#This Row],[Velocity (m/s)]]^2)/2)*Table4[[#This Row],[Kexpansion]]))</f>
        <v/>
      </c>
      <c r="S222" s="92" t="str">
        <f>IF(Table4[[#This Row],[Segment]]="","",IF(Table4[[#This Row],[Kcontraction]]="","0",((Table4[[#This Row],[Velocity (m/s)]]^2)/2)*Table4[[#This Row],[Kcontraction]]))</f>
        <v/>
      </c>
      <c r="T222" s="89" t="str">
        <f>IF(Table4[[#This Row],[Segment]]="","",SUMIF($Y$7:$Y$2000,Table4[[#This Row],[Segment]],$AD$7:$AD$2000))</f>
        <v/>
      </c>
      <c r="U222" s="95" t="str">
        <f>IF(Table4[[#This Row],[Segment]]="","",Table4[[#This Row],[Hfriction (J/kg)]]+Table4[[#This Row],[Hexpansions (J/kg)]]+Table4[[#This Row],[Hcontractions (J/kg)]]+Table4[[#This Row],[Hf (J/kg)]])</f>
        <v/>
      </c>
      <c r="V222" s="95" t="str">
        <f>IF(Table4[[#This Row],[Segment]]="","",Table4[[#This Row],[Total Friction Loss (J/kg)]]*Table3[Density (kg/m3)])</f>
        <v/>
      </c>
      <c r="W222" s="95" t="str">
        <f>IF(Table4[[#This Row],[Segment]]="","",Table4[[#This Row],[Total Pressure Drop (Pa)]]/1000)</f>
        <v/>
      </c>
      <c r="Y222" s="82" t="str">
        <f>IF('Set Up'!D445="","",'Set Up'!D445)</f>
        <v/>
      </c>
      <c r="Z222" s="82" t="str">
        <f>IF('Set Up'!E445="","",'Set Up'!E445)</f>
        <v/>
      </c>
      <c r="AA222" s="82" t="str">
        <f>IF('Set Up'!F445="","",'Set Up'!F445)</f>
        <v/>
      </c>
      <c r="AB222" s="82" t="str">
        <f>IF('Set Up'!G445="","",'Set Up'!G445)</f>
        <v/>
      </c>
      <c r="AC222" s="82" t="str">
        <f t="array" ref="AC222">IF(Y222="","",INDEX(Data!$G$4:$G$51,MATCH(Table7[[#This Row],[Fitting]]&amp;Table7[[#This Row],[Fitting Subtype]],Data!$E$4:$E$51&amp;Data!$F$4:$F$51,0)))</f>
        <v/>
      </c>
      <c r="AD222" s="89" t="str">
        <f>IF(Table7[[#This Row],[Segment]]="","",Table7[[#This Row],[Quantity]]*Table7[[#This Row],[Kf]]*(((INDEX(Table4[Velocity (m/s)],MATCH(Table7[[#This Row],[Segment]],Table4[Segment],0)))^2)/2))</f>
        <v/>
      </c>
      <c r="AF222" s="82" t="str">
        <f>Table4[[#This Row],[Segment]]</f>
        <v/>
      </c>
      <c r="AG222" s="75"/>
      <c r="AH222" s="82" t="str">
        <f>IF(Table5[[#This Row],[Segment]]="","",AG222-Table4[[#This Row],[Total Pressure Drop (kPa)]])</f>
        <v/>
      </c>
    </row>
    <row r="223" spans="1:34" x14ac:dyDescent="0.25">
      <c r="A223" s="95" t="str">
        <f>IF('Set Up'!A220="","",'Set Up'!A220)</f>
        <v/>
      </c>
      <c r="B223" s="75" t="s">
        <v>81</v>
      </c>
      <c r="C223" s="85"/>
      <c r="D223" s="86" t="str">
        <f>IF(Table4[[#This Row],[Diameter (in)]]="","",(((CONVERT(Table4[[#This Row],[Diameter (in)]],"in","m"))/2)^2)*PI())</f>
        <v/>
      </c>
      <c r="E223" s="87" t="str">
        <f>IF(Table4[[#This Row],[Area (m2)]]="","",$D$4/Table4[[#This Row],[Area (m2)]])</f>
        <v/>
      </c>
      <c r="F223" s="85">
        <f t="shared" si="3"/>
        <v>4.6951999999999998</v>
      </c>
      <c r="G223" s="88" t="str">
        <f>IF(Table4[[#This Row],[Segment]]="","",(CONVERT(Table4[[#This Row],[Diameter (in)]],"in","m")*$B$4*Table4[[#This Row],[Velocity (m/s)]])/$C$4)</f>
        <v/>
      </c>
      <c r="H223" s="96" t="str">
        <f>IF(Table4[[#This Row],[Segment]]="","",IF(Table4[[#This Row],[Teynold''s Number]]&gt;4000,"TURBULENT","LAMINAR"))</f>
        <v/>
      </c>
      <c r="I223" s="86" t="str">
        <f>IF(Table4[[#This Row],[Segment]]="","",INDEX(Data!C220:C234,MATCH(Table4[Material],Data!B220:B234,0)))</f>
        <v/>
      </c>
      <c r="J223" s="89" t="str">
        <f>IF(Table4[[#This Row],[ε (m)]]="","",Table4[[#This Row],[ε (m)]]/(CONVERT(Table4[[#This Row],[Diameter (in)]],"in","m")))</f>
        <v/>
      </c>
      <c r="K223" s="96" t="str">
        <f>IF(Table4[[#This Row],[Regime]]="LAMINAR",16/Table4[[#This Row],[Teynold''s Number]],"-")</f>
        <v>-</v>
      </c>
      <c r="L223" s="86"/>
      <c r="M223" s="97" t="str">
        <f>IF(Table4[[#This Row],[Regime]]="TURBULENT",(((-4*LOG10(Table4[[#This Row],[ε/D]]/3.7+1.256/(Table4[[#This Row],[Teynold''s Number]]*SQRT(Table4[[#This Row],[f turbulent (guess)]]))))^-1)^2),"")</f>
        <v/>
      </c>
      <c r="N223" s="91" t="str">
        <f>IF(Table4[[#This Row],[f turbulent]]="","",Table4[[#This Row],[f turbulent (guess)]]-Table4[[#This Row],[f turbulent]])</f>
        <v/>
      </c>
      <c r="O223" s="87">
        <f>IF(Table4[[#This Row],[Segment]]="",0,IF(C224="",0,IF(C224&lt;=Table4[[#This Row],[Diameter (in)]],0,1-(D223/D224))))</f>
        <v>0</v>
      </c>
      <c r="P223" s="92" t="str">
        <f>IF(Table4[[#This Row],[Segment]]="","",IF(C223&gt;C224,"",IF(C224="",0.55,(0.55*(1-D224/D223)))))</f>
        <v/>
      </c>
      <c r="Q22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23" s="92" t="str">
        <f>IF(Table4[[#This Row],[Segment]]="","",IF(Table4[[#This Row],[Kexpansion]]="","0",((Table4[[#This Row],[Velocity (m/s)]]^2)/2)*Table4[[#This Row],[Kexpansion]]))</f>
        <v/>
      </c>
      <c r="S223" s="92" t="str">
        <f>IF(Table4[[#This Row],[Segment]]="","",IF(Table4[[#This Row],[Kcontraction]]="","0",((Table4[[#This Row],[Velocity (m/s)]]^2)/2)*Table4[[#This Row],[Kcontraction]]))</f>
        <v/>
      </c>
      <c r="T223" s="89" t="str">
        <f>IF(Table4[[#This Row],[Segment]]="","",SUMIF($Y$7:$Y$2000,Table4[[#This Row],[Segment]],$AD$7:$AD$2000))</f>
        <v/>
      </c>
      <c r="U223" s="95" t="str">
        <f>IF(Table4[[#This Row],[Segment]]="","",Table4[[#This Row],[Hfriction (J/kg)]]+Table4[[#This Row],[Hexpansions (J/kg)]]+Table4[[#This Row],[Hcontractions (J/kg)]]+Table4[[#This Row],[Hf (J/kg)]])</f>
        <v/>
      </c>
      <c r="V223" s="95" t="str">
        <f>IF(Table4[[#This Row],[Segment]]="","",Table4[[#This Row],[Total Friction Loss (J/kg)]]*Table3[Density (kg/m3)])</f>
        <v/>
      </c>
      <c r="W223" s="95" t="str">
        <f>IF(Table4[[#This Row],[Segment]]="","",Table4[[#This Row],[Total Pressure Drop (Pa)]]/1000)</f>
        <v/>
      </c>
      <c r="Y223" s="82" t="str">
        <f>IF('Set Up'!D446="","",'Set Up'!D446)</f>
        <v/>
      </c>
      <c r="Z223" s="82" t="str">
        <f>IF('Set Up'!E446="","",'Set Up'!E446)</f>
        <v/>
      </c>
      <c r="AA223" s="82" t="str">
        <f>IF('Set Up'!F446="","",'Set Up'!F446)</f>
        <v/>
      </c>
      <c r="AB223" s="82" t="str">
        <f>IF('Set Up'!G446="","",'Set Up'!G446)</f>
        <v/>
      </c>
      <c r="AC223" s="82" t="str">
        <f t="array" ref="AC223">IF(Y223="","",INDEX(Data!$G$4:$G$51,MATCH(Table7[[#This Row],[Fitting]]&amp;Table7[[#This Row],[Fitting Subtype]],Data!$E$4:$E$51&amp;Data!$F$4:$F$51,0)))</f>
        <v/>
      </c>
      <c r="AD223" s="89" t="str">
        <f>IF(Table7[[#This Row],[Segment]]="","",Table7[[#This Row],[Quantity]]*Table7[[#This Row],[Kf]]*(((INDEX(Table4[Velocity (m/s)],MATCH(Table7[[#This Row],[Segment]],Table4[Segment],0)))^2)/2))</f>
        <v/>
      </c>
      <c r="AF223" s="82" t="str">
        <f>Table4[[#This Row],[Segment]]</f>
        <v/>
      </c>
      <c r="AG223" s="75"/>
      <c r="AH223" s="82" t="str">
        <f>IF(Table5[[#This Row],[Segment]]="","",AG223-Table4[[#This Row],[Total Pressure Drop (kPa)]])</f>
        <v/>
      </c>
    </row>
    <row r="224" spans="1:34" x14ac:dyDescent="0.25">
      <c r="A224" s="95" t="str">
        <f>IF('Set Up'!A221="","",'Set Up'!A221)</f>
        <v/>
      </c>
      <c r="B224" s="75" t="s">
        <v>81</v>
      </c>
      <c r="C224" s="85"/>
      <c r="D224" s="86" t="str">
        <f>IF(Table4[[#This Row],[Diameter (in)]]="","",(((CONVERT(Table4[[#This Row],[Diameter (in)]],"in","m"))/2)^2)*PI())</f>
        <v/>
      </c>
      <c r="E224" s="87" t="str">
        <f>IF(Table4[[#This Row],[Area (m2)]]="","",$D$4/Table4[[#This Row],[Area (m2)]])</f>
        <v/>
      </c>
      <c r="F224" s="85">
        <f t="shared" si="3"/>
        <v>4.6951999999999998</v>
      </c>
      <c r="G224" s="88" t="str">
        <f>IF(Table4[[#This Row],[Segment]]="","",(CONVERT(Table4[[#This Row],[Diameter (in)]],"in","m")*$B$4*Table4[[#This Row],[Velocity (m/s)]])/$C$4)</f>
        <v/>
      </c>
      <c r="H224" s="96" t="str">
        <f>IF(Table4[[#This Row],[Segment]]="","",IF(Table4[[#This Row],[Teynold''s Number]]&gt;4000,"TURBULENT","LAMINAR"))</f>
        <v/>
      </c>
      <c r="I224" s="86" t="str">
        <f>IF(Table4[[#This Row],[Segment]]="","",INDEX(Data!C221:C235,MATCH(Table4[Material],Data!B221:B235,0)))</f>
        <v/>
      </c>
      <c r="J224" s="89" t="str">
        <f>IF(Table4[[#This Row],[ε (m)]]="","",Table4[[#This Row],[ε (m)]]/(CONVERT(Table4[[#This Row],[Diameter (in)]],"in","m")))</f>
        <v/>
      </c>
      <c r="K224" s="96" t="str">
        <f>IF(Table4[[#This Row],[Regime]]="LAMINAR",16/Table4[[#This Row],[Teynold''s Number]],"-")</f>
        <v>-</v>
      </c>
      <c r="L224" s="86"/>
      <c r="M224" s="97" t="str">
        <f>IF(Table4[[#This Row],[Regime]]="TURBULENT",(((-4*LOG10(Table4[[#This Row],[ε/D]]/3.7+1.256/(Table4[[#This Row],[Teynold''s Number]]*SQRT(Table4[[#This Row],[f turbulent (guess)]]))))^-1)^2),"")</f>
        <v/>
      </c>
      <c r="N224" s="91" t="str">
        <f>IF(Table4[[#This Row],[f turbulent]]="","",Table4[[#This Row],[f turbulent (guess)]]-Table4[[#This Row],[f turbulent]])</f>
        <v/>
      </c>
      <c r="O224" s="87">
        <f>IF(Table4[[#This Row],[Segment]]="",0,IF(C225="",0,IF(C225&lt;=Table4[[#This Row],[Diameter (in)]],0,1-(D224/D225))))</f>
        <v>0</v>
      </c>
      <c r="P224" s="92" t="str">
        <f>IF(Table4[[#This Row],[Segment]]="","",IF(C224&gt;C225,"",IF(C225="",0.55,(0.55*(1-D225/D224)))))</f>
        <v/>
      </c>
      <c r="Q22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24" s="92" t="str">
        <f>IF(Table4[[#This Row],[Segment]]="","",IF(Table4[[#This Row],[Kexpansion]]="","0",((Table4[[#This Row],[Velocity (m/s)]]^2)/2)*Table4[[#This Row],[Kexpansion]]))</f>
        <v/>
      </c>
      <c r="S224" s="92" t="str">
        <f>IF(Table4[[#This Row],[Segment]]="","",IF(Table4[[#This Row],[Kcontraction]]="","0",((Table4[[#This Row],[Velocity (m/s)]]^2)/2)*Table4[[#This Row],[Kcontraction]]))</f>
        <v/>
      </c>
      <c r="T224" s="89" t="str">
        <f>IF(Table4[[#This Row],[Segment]]="","",SUMIF($Y$7:$Y$2000,Table4[[#This Row],[Segment]],$AD$7:$AD$2000))</f>
        <v/>
      </c>
      <c r="U224" s="95" t="str">
        <f>IF(Table4[[#This Row],[Segment]]="","",Table4[[#This Row],[Hfriction (J/kg)]]+Table4[[#This Row],[Hexpansions (J/kg)]]+Table4[[#This Row],[Hcontractions (J/kg)]]+Table4[[#This Row],[Hf (J/kg)]])</f>
        <v/>
      </c>
      <c r="V224" s="95" t="str">
        <f>IF(Table4[[#This Row],[Segment]]="","",Table4[[#This Row],[Total Friction Loss (J/kg)]]*Table3[Density (kg/m3)])</f>
        <v/>
      </c>
      <c r="W224" s="95" t="str">
        <f>IF(Table4[[#This Row],[Segment]]="","",Table4[[#This Row],[Total Pressure Drop (Pa)]]/1000)</f>
        <v/>
      </c>
      <c r="Y224" s="82" t="str">
        <f>IF('Set Up'!D447="","",'Set Up'!D447)</f>
        <v/>
      </c>
      <c r="Z224" s="82" t="str">
        <f>IF('Set Up'!E447="","",'Set Up'!E447)</f>
        <v/>
      </c>
      <c r="AA224" s="82" t="str">
        <f>IF('Set Up'!F447="","",'Set Up'!F447)</f>
        <v/>
      </c>
      <c r="AB224" s="82" t="str">
        <f>IF('Set Up'!G447="","",'Set Up'!G447)</f>
        <v/>
      </c>
      <c r="AC224" s="82" t="str">
        <f t="array" ref="AC224">IF(Y224="","",INDEX(Data!$G$4:$G$51,MATCH(Table7[[#This Row],[Fitting]]&amp;Table7[[#This Row],[Fitting Subtype]],Data!$E$4:$E$51&amp;Data!$F$4:$F$51,0)))</f>
        <v/>
      </c>
      <c r="AD224" s="89" t="str">
        <f>IF(Table7[[#This Row],[Segment]]="","",Table7[[#This Row],[Quantity]]*Table7[[#This Row],[Kf]]*(((INDEX(Table4[Velocity (m/s)],MATCH(Table7[[#This Row],[Segment]],Table4[Segment],0)))^2)/2))</f>
        <v/>
      </c>
      <c r="AF224" s="82" t="str">
        <f>Table4[[#This Row],[Segment]]</f>
        <v/>
      </c>
      <c r="AG224" s="75"/>
      <c r="AH224" s="82" t="str">
        <f>IF(Table5[[#This Row],[Segment]]="","",AG224-Table4[[#This Row],[Total Pressure Drop (kPa)]])</f>
        <v/>
      </c>
    </row>
    <row r="225" spans="1:34" x14ac:dyDescent="0.25">
      <c r="A225" s="95" t="str">
        <f>IF('Set Up'!A222="","",'Set Up'!A222)</f>
        <v/>
      </c>
      <c r="B225" s="75" t="s">
        <v>81</v>
      </c>
      <c r="C225" s="85"/>
      <c r="D225" s="86" t="str">
        <f>IF(Table4[[#This Row],[Diameter (in)]]="","",(((CONVERT(Table4[[#This Row],[Diameter (in)]],"in","m"))/2)^2)*PI())</f>
        <v/>
      </c>
      <c r="E225" s="87" t="str">
        <f>IF(Table4[[#This Row],[Area (m2)]]="","",$D$4/Table4[[#This Row],[Area (m2)]])</f>
        <v/>
      </c>
      <c r="F225" s="85">
        <f t="shared" si="3"/>
        <v>4.6951999999999998</v>
      </c>
      <c r="G225" s="88" t="str">
        <f>IF(Table4[[#This Row],[Segment]]="","",(CONVERT(Table4[[#This Row],[Diameter (in)]],"in","m")*$B$4*Table4[[#This Row],[Velocity (m/s)]])/$C$4)</f>
        <v/>
      </c>
      <c r="H225" s="96" t="str">
        <f>IF(Table4[[#This Row],[Segment]]="","",IF(Table4[[#This Row],[Teynold''s Number]]&gt;4000,"TURBULENT","LAMINAR"))</f>
        <v/>
      </c>
      <c r="I225" s="86" t="str">
        <f>IF(Table4[[#This Row],[Segment]]="","",INDEX(Data!C222:C236,MATCH(Table4[Material],Data!B222:B236,0)))</f>
        <v/>
      </c>
      <c r="J225" s="89" t="str">
        <f>IF(Table4[[#This Row],[ε (m)]]="","",Table4[[#This Row],[ε (m)]]/(CONVERT(Table4[[#This Row],[Diameter (in)]],"in","m")))</f>
        <v/>
      </c>
      <c r="K225" s="96" t="str">
        <f>IF(Table4[[#This Row],[Regime]]="LAMINAR",16/Table4[[#This Row],[Teynold''s Number]],"-")</f>
        <v>-</v>
      </c>
      <c r="L225" s="86"/>
      <c r="M225" s="97" t="str">
        <f>IF(Table4[[#This Row],[Regime]]="TURBULENT",(((-4*LOG10(Table4[[#This Row],[ε/D]]/3.7+1.256/(Table4[[#This Row],[Teynold''s Number]]*SQRT(Table4[[#This Row],[f turbulent (guess)]]))))^-1)^2),"")</f>
        <v/>
      </c>
      <c r="N225" s="91" t="str">
        <f>IF(Table4[[#This Row],[f turbulent]]="","",Table4[[#This Row],[f turbulent (guess)]]-Table4[[#This Row],[f turbulent]])</f>
        <v/>
      </c>
      <c r="O225" s="87">
        <f>IF(Table4[[#This Row],[Segment]]="",0,IF(C226="",0,IF(C226&lt;=Table4[[#This Row],[Diameter (in)]],0,1-(D225/D226))))</f>
        <v>0</v>
      </c>
      <c r="P225" s="92" t="str">
        <f>IF(Table4[[#This Row],[Segment]]="","",IF(C225&gt;C226,"",IF(C226="",0.55,(0.55*(1-D226/D225)))))</f>
        <v/>
      </c>
      <c r="Q22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25" s="92" t="str">
        <f>IF(Table4[[#This Row],[Segment]]="","",IF(Table4[[#This Row],[Kexpansion]]="","0",((Table4[[#This Row],[Velocity (m/s)]]^2)/2)*Table4[[#This Row],[Kexpansion]]))</f>
        <v/>
      </c>
      <c r="S225" s="92" t="str">
        <f>IF(Table4[[#This Row],[Segment]]="","",IF(Table4[[#This Row],[Kcontraction]]="","0",((Table4[[#This Row],[Velocity (m/s)]]^2)/2)*Table4[[#This Row],[Kcontraction]]))</f>
        <v/>
      </c>
      <c r="T225" s="89" t="str">
        <f>IF(Table4[[#This Row],[Segment]]="","",SUMIF($Y$7:$Y$2000,Table4[[#This Row],[Segment]],$AD$7:$AD$2000))</f>
        <v/>
      </c>
      <c r="U225" s="95" t="str">
        <f>IF(Table4[[#This Row],[Segment]]="","",Table4[[#This Row],[Hfriction (J/kg)]]+Table4[[#This Row],[Hexpansions (J/kg)]]+Table4[[#This Row],[Hcontractions (J/kg)]]+Table4[[#This Row],[Hf (J/kg)]])</f>
        <v/>
      </c>
      <c r="V225" s="95" t="str">
        <f>IF(Table4[[#This Row],[Segment]]="","",Table4[[#This Row],[Total Friction Loss (J/kg)]]*Table3[Density (kg/m3)])</f>
        <v/>
      </c>
      <c r="W225" s="95" t="str">
        <f>IF(Table4[[#This Row],[Segment]]="","",Table4[[#This Row],[Total Pressure Drop (Pa)]]/1000)</f>
        <v/>
      </c>
      <c r="Y225" s="82" t="str">
        <f>IF('Set Up'!D448="","",'Set Up'!D448)</f>
        <v/>
      </c>
      <c r="Z225" s="82" t="str">
        <f>IF('Set Up'!E448="","",'Set Up'!E448)</f>
        <v/>
      </c>
      <c r="AA225" s="82" t="str">
        <f>IF('Set Up'!F448="","",'Set Up'!F448)</f>
        <v/>
      </c>
      <c r="AB225" s="82" t="str">
        <f>IF('Set Up'!G448="","",'Set Up'!G448)</f>
        <v/>
      </c>
      <c r="AC225" s="82" t="str">
        <f t="array" ref="AC225">IF(Y225="","",INDEX(Data!$G$4:$G$51,MATCH(Table7[[#This Row],[Fitting]]&amp;Table7[[#This Row],[Fitting Subtype]],Data!$E$4:$E$51&amp;Data!$F$4:$F$51,0)))</f>
        <v/>
      </c>
      <c r="AD225" s="89" t="str">
        <f>IF(Table7[[#This Row],[Segment]]="","",Table7[[#This Row],[Quantity]]*Table7[[#This Row],[Kf]]*(((INDEX(Table4[Velocity (m/s)],MATCH(Table7[[#This Row],[Segment]],Table4[Segment],0)))^2)/2))</f>
        <v/>
      </c>
      <c r="AF225" s="82" t="str">
        <f>Table4[[#This Row],[Segment]]</f>
        <v/>
      </c>
      <c r="AG225" s="75"/>
      <c r="AH225" s="82" t="str">
        <f>IF(Table5[[#This Row],[Segment]]="","",AG225-Table4[[#This Row],[Total Pressure Drop (kPa)]])</f>
        <v/>
      </c>
    </row>
    <row r="226" spans="1:34" x14ac:dyDescent="0.25">
      <c r="A226" s="95" t="str">
        <f>IF('Set Up'!A223="","",'Set Up'!A223)</f>
        <v/>
      </c>
      <c r="B226" s="75" t="s">
        <v>81</v>
      </c>
      <c r="C226" s="85"/>
      <c r="D226" s="86" t="str">
        <f>IF(Table4[[#This Row],[Diameter (in)]]="","",(((CONVERT(Table4[[#This Row],[Diameter (in)]],"in","m"))/2)^2)*PI())</f>
        <v/>
      </c>
      <c r="E226" s="87" t="str">
        <f>IF(Table4[[#This Row],[Area (m2)]]="","",$D$4/Table4[[#This Row],[Area (m2)]])</f>
        <v/>
      </c>
      <c r="F226" s="85">
        <f t="shared" si="3"/>
        <v>4.6951999999999998</v>
      </c>
      <c r="G226" s="88" t="str">
        <f>IF(Table4[[#This Row],[Segment]]="","",(CONVERT(Table4[[#This Row],[Diameter (in)]],"in","m")*$B$4*Table4[[#This Row],[Velocity (m/s)]])/$C$4)</f>
        <v/>
      </c>
      <c r="H226" s="96" t="str">
        <f>IF(Table4[[#This Row],[Segment]]="","",IF(Table4[[#This Row],[Teynold''s Number]]&gt;4000,"TURBULENT","LAMINAR"))</f>
        <v/>
      </c>
      <c r="I226" s="86" t="str">
        <f>IF(Table4[[#This Row],[Segment]]="","",INDEX(Data!C223:C237,MATCH(Table4[Material],Data!B223:B237,0)))</f>
        <v/>
      </c>
      <c r="J226" s="89" t="str">
        <f>IF(Table4[[#This Row],[ε (m)]]="","",Table4[[#This Row],[ε (m)]]/(CONVERT(Table4[[#This Row],[Diameter (in)]],"in","m")))</f>
        <v/>
      </c>
      <c r="K226" s="96" t="str">
        <f>IF(Table4[[#This Row],[Regime]]="LAMINAR",16/Table4[[#This Row],[Teynold''s Number]],"-")</f>
        <v>-</v>
      </c>
      <c r="L226" s="86"/>
      <c r="M226" s="97" t="str">
        <f>IF(Table4[[#This Row],[Regime]]="TURBULENT",(((-4*LOG10(Table4[[#This Row],[ε/D]]/3.7+1.256/(Table4[[#This Row],[Teynold''s Number]]*SQRT(Table4[[#This Row],[f turbulent (guess)]]))))^-1)^2),"")</f>
        <v/>
      </c>
      <c r="N226" s="91" t="str">
        <f>IF(Table4[[#This Row],[f turbulent]]="","",Table4[[#This Row],[f turbulent (guess)]]-Table4[[#This Row],[f turbulent]])</f>
        <v/>
      </c>
      <c r="O226" s="87">
        <f>IF(Table4[[#This Row],[Segment]]="",0,IF(C227="",0,IF(C227&lt;=Table4[[#This Row],[Diameter (in)]],0,1-(D226/D227))))</f>
        <v>0</v>
      </c>
      <c r="P226" s="92" t="str">
        <f>IF(Table4[[#This Row],[Segment]]="","",IF(C226&gt;C227,"",IF(C227="",0.55,(0.55*(1-D227/D226)))))</f>
        <v/>
      </c>
      <c r="Q22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26" s="92" t="str">
        <f>IF(Table4[[#This Row],[Segment]]="","",IF(Table4[[#This Row],[Kexpansion]]="","0",((Table4[[#This Row],[Velocity (m/s)]]^2)/2)*Table4[[#This Row],[Kexpansion]]))</f>
        <v/>
      </c>
      <c r="S226" s="92" t="str">
        <f>IF(Table4[[#This Row],[Segment]]="","",IF(Table4[[#This Row],[Kcontraction]]="","0",((Table4[[#This Row],[Velocity (m/s)]]^2)/2)*Table4[[#This Row],[Kcontraction]]))</f>
        <v/>
      </c>
      <c r="T226" s="89" t="str">
        <f>IF(Table4[[#This Row],[Segment]]="","",SUMIF($Y$7:$Y$2000,Table4[[#This Row],[Segment]],$AD$7:$AD$2000))</f>
        <v/>
      </c>
      <c r="U226" s="95" t="str">
        <f>IF(Table4[[#This Row],[Segment]]="","",Table4[[#This Row],[Hfriction (J/kg)]]+Table4[[#This Row],[Hexpansions (J/kg)]]+Table4[[#This Row],[Hcontractions (J/kg)]]+Table4[[#This Row],[Hf (J/kg)]])</f>
        <v/>
      </c>
      <c r="V226" s="95" t="str">
        <f>IF(Table4[[#This Row],[Segment]]="","",Table4[[#This Row],[Total Friction Loss (J/kg)]]*Table3[Density (kg/m3)])</f>
        <v/>
      </c>
      <c r="W226" s="95" t="str">
        <f>IF(Table4[[#This Row],[Segment]]="","",Table4[[#This Row],[Total Pressure Drop (Pa)]]/1000)</f>
        <v/>
      </c>
      <c r="Y226" s="82" t="str">
        <f>IF('Set Up'!D449="","",'Set Up'!D449)</f>
        <v/>
      </c>
      <c r="Z226" s="82" t="str">
        <f>IF('Set Up'!E449="","",'Set Up'!E449)</f>
        <v/>
      </c>
      <c r="AA226" s="82" t="str">
        <f>IF('Set Up'!F449="","",'Set Up'!F449)</f>
        <v/>
      </c>
      <c r="AB226" s="82" t="str">
        <f>IF('Set Up'!G449="","",'Set Up'!G449)</f>
        <v/>
      </c>
      <c r="AC226" s="82" t="str">
        <f t="array" ref="AC226">IF(Y226="","",INDEX(Data!$G$4:$G$51,MATCH(Table7[[#This Row],[Fitting]]&amp;Table7[[#This Row],[Fitting Subtype]],Data!$E$4:$E$51&amp;Data!$F$4:$F$51,0)))</f>
        <v/>
      </c>
      <c r="AD226" s="89" t="str">
        <f>IF(Table7[[#This Row],[Segment]]="","",Table7[[#This Row],[Quantity]]*Table7[[#This Row],[Kf]]*(((INDEX(Table4[Velocity (m/s)],MATCH(Table7[[#This Row],[Segment]],Table4[Segment],0)))^2)/2))</f>
        <v/>
      </c>
      <c r="AF226" s="82" t="str">
        <f>Table4[[#This Row],[Segment]]</f>
        <v/>
      </c>
      <c r="AG226" s="75"/>
      <c r="AH226" s="82" t="str">
        <f>IF(Table5[[#This Row],[Segment]]="","",AG226-Table4[[#This Row],[Total Pressure Drop (kPa)]])</f>
        <v/>
      </c>
    </row>
    <row r="227" spans="1:34" x14ac:dyDescent="0.25">
      <c r="A227" s="95" t="str">
        <f>IF('Set Up'!A224="","",'Set Up'!A224)</f>
        <v/>
      </c>
      <c r="B227" s="75" t="s">
        <v>81</v>
      </c>
      <c r="C227" s="85"/>
      <c r="D227" s="86" t="str">
        <f>IF(Table4[[#This Row],[Diameter (in)]]="","",(((CONVERT(Table4[[#This Row],[Diameter (in)]],"in","m"))/2)^2)*PI())</f>
        <v/>
      </c>
      <c r="E227" s="87" t="str">
        <f>IF(Table4[[#This Row],[Area (m2)]]="","",$D$4/Table4[[#This Row],[Area (m2)]])</f>
        <v/>
      </c>
      <c r="F227" s="85">
        <f t="shared" si="3"/>
        <v>4.6951999999999998</v>
      </c>
      <c r="G227" s="88" t="str">
        <f>IF(Table4[[#This Row],[Segment]]="","",(CONVERT(Table4[[#This Row],[Diameter (in)]],"in","m")*$B$4*Table4[[#This Row],[Velocity (m/s)]])/$C$4)</f>
        <v/>
      </c>
      <c r="H227" s="96" t="str">
        <f>IF(Table4[[#This Row],[Segment]]="","",IF(Table4[[#This Row],[Teynold''s Number]]&gt;4000,"TURBULENT","LAMINAR"))</f>
        <v/>
      </c>
      <c r="I227" s="86" t="str">
        <f>IF(Table4[[#This Row],[Segment]]="","",INDEX(Data!C224:C238,MATCH(Table4[Material],Data!B224:B238,0)))</f>
        <v/>
      </c>
      <c r="J227" s="89" t="str">
        <f>IF(Table4[[#This Row],[ε (m)]]="","",Table4[[#This Row],[ε (m)]]/(CONVERT(Table4[[#This Row],[Diameter (in)]],"in","m")))</f>
        <v/>
      </c>
      <c r="K227" s="96" t="str">
        <f>IF(Table4[[#This Row],[Regime]]="LAMINAR",16/Table4[[#This Row],[Teynold''s Number]],"-")</f>
        <v>-</v>
      </c>
      <c r="L227" s="86"/>
      <c r="M227" s="97" t="str">
        <f>IF(Table4[[#This Row],[Regime]]="TURBULENT",(((-4*LOG10(Table4[[#This Row],[ε/D]]/3.7+1.256/(Table4[[#This Row],[Teynold''s Number]]*SQRT(Table4[[#This Row],[f turbulent (guess)]]))))^-1)^2),"")</f>
        <v/>
      </c>
      <c r="N227" s="91" t="str">
        <f>IF(Table4[[#This Row],[f turbulent]]="","",Table4[[#This Row],[f turbulent (guess)]]-Table4[[#This Row],[f turbulent]])</f>
        <v/>
      </c>
      <c r="O227" s="87">
        <f>IF(Table4[[#This Row],[Segment]]="",0,IF(C228="",0,IF(C228&lt;=Table4[[#This Row],[Diameter (in)]],0,1-(D227/D228))))</f>
        <v>0</v>
      </c>
      <c r="P227" s="92" t="str">
        <f>IF(Table4[[#This Row],[Segment]]="","",IF(C227&gt;C228,"",IF(C228="",0.55,(0.55*(1-D228/D227)))))</f>
        <v/>
      </c>
      <c r="Q22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27" s="92" t="str">
        <f>IF(Table4[[#This Row],[Segment]]="","",IF(Table4[[#This Row],[Kexpansion]]="","0",((Table4[[#This Row],[Velocity (m/s)]]^2)/2)*Table4[[#This Row],[Kexpansion]]))</f>
        <v/>
      </c>
      <c r="S227" s="92" t="str">
        <f>IF(Table4[[#This Row],[Segment]]="","",IF(Table4[[#This Row],[Kcontraction]]="","0",((Table4[[#This Row],[Velocity (m/s)]]^2)/2)*Table4[[#This Row],[Kcontraction]]))</f>
        <v/>
      </c>
      <c r="T227" s="89" t="str">
        <f>IF(Table4[[#This Row],[Segment]]="","",SUMIF($Y$7:$Y$2000,Table4[[#This Row],[Segment]],$AD$7:$AD$2000))</f>
        <v/>
      </c>
      <c r="U227" s="95" t="str">
        <f>IF(Table4[[#This Row],[Segment]]="","",Table4[[#This Row],[Hfriction (J/kg)]]+Table4[[#This Row],[Hexpansions (J/kg)]]+Table4[[#This Row],[Hcontractions (J/kg)]]+Table4[[#This Row],[Hf (J/kg)]])</f>
        <v/>
      </c>
      <c r="V227" s="95" t="str">
        <f>IF(Table4[[#This Row],[Segment]]="","",Table4[[#This Row],[Total Friction Loss (J/kg)]]*Table3[Density (kg/m3)])</f>
        <v/>
      </c>
      <c r="W227" s="95" t="str">
        <f>IF(Table4[[#This Row],[Segment]]="","",Table4[[#This Row],[Total Pressure Drop (Pa)]]/1000)</f>
        <v/>
      </c>
      <c r="Y227" s="82" t="str">
        <f>IF('Set Up'!D450="","",'Set Up'!D450)</f>
        <v/>
      </c>
      <c r="Z227" s="82" t="str">
        <f>IF('Set Up'!E450="","",'Set Up'!E450)</f>
        <v/>
      </c>
      <c r="AA227" s="82" t="str">
        <f>IF('Set Up'!F450="","",'Set Up'!F450)</f>
        <v/>
      </c>
      <c r="AB227" s="82" t="str">
        <f>IF('Set Up'!G450="","",'Set Up'!G450)</f>
        <v/>
      </c>
      <c r="AC227" s="82" t="str">
        <f t="array" ref="AC227">IF(Y227="","",INDEX(Data!$G$4:$G$51,MATCH(Table7[[#This Row],[Fitting]]&amp;Table7[[#This Row],[Fitting Subtype]],Data!$E$4:$E$51&amp;Data!$F$4:$F$51,0)))</f>
        <v/>
      </c>
      <c r="AD227" s="89" t="str">
        <f>IF(Table7[[#This Row],[Segment]]="","",Table7[[#This Row],[Quantity]]*Table7[[#This Row],[Kf]]*(((INDEX(Table4[Velocity (m/s)],MATCH(Table7[[#This Row],[Segment]],Table4[Segment],0)))^2)/2))</f>
        <v/>
      </c>
      <c r="AF227" s="82" t="str">
        <f>Table4[[#This Row],[Segment]]</f>
        <v/>
      </c>
      <c r="AG227" s="75"/>
      <c r="AH227" s="82" t="str">
        <f>IF(Table5[[#This Row],[Segment]]="","",AG227-Table4[[#This Row],[Total Pressure Drop (kPa)]])</f>
        <v/>
      </c>
    </row>
    <row r="228" spans="1:34" x14ac:dyDescent="0.25">
      <c r="A228" s="95" t="str">
        <f>IF('Set Up'!A225="","",'Set Up'!A225)</f>
        <v/>
      </c>
      <c r="B228" s="75" t="s">
        <v>81</v>
      </c>
      <c r="C228" s="85"/>
      <c r="D228" s="86" t="str">
        <f>IF(Table4[[#This Row],[Diameter (in)]]="","",(((CONVERT(Table4[[#This Row],[Diameter (in)]],"in","m"))/2)^2)*PI())</f>
        <v/>
      </c>
      <c r="E228" s="87" t="str">
        <f>IF(Table4[[#This Row],[Area (m2)]]="","",$D$4/Table4[[#This Row],[Area (m2)]])</f>
        <v/>
      </c>
      <c r="F228" s="85">
        <f t="shared" si="3"/>
        <v>4.6951999999999998</v>
      </c>
      <c r="G228" s="88" t="str">
        <f>IF(Table4[[#This Row],[Segment]]="","",(CONVERT(Table4[[#This Row],[Diameter (in)]],"in","m")*$B$4*Table4[[#This Row],[Velocity (m/s)]])/$C$4)</f>
        <v/>
      </c>
      <c r="H228" s="96" t="str">
        <f>IF(Table4[[#This Row],[Segment]]="","",IF(Table4[[#This Row],[Teynold''s Number]]&gt;4000,"TURBULENT","LAMINAR"))</f>
        <v/>
      </c>
      <c r="I228" s="86" t="str">
        <f>IF(Table4[[#This Row],[Segment]]="","",INDEX(Data!C225:C239,MATCH(Table4[Material],Data!B225:B239,0)))</f>
        <v/>
      </c>
      <c r="J228" s="89" t="str">
        <f>IF(Table4[[#This Row],[ε (m)]]="","",Table4[[#This Row],[ε (m)]]/(CONVERT(Table4[[#This Row],[Diameter (in)]],"in","m")))</f>
        <v/>
      </c>
      <c r="K228" s="96" t="str">
        <f>IF(Table4[[#This Row],[Regime]]="LAMINAR",16/Table4[[#This Row],[Teynold''s Number]],"-")</f>
        <v>-</v>
      </c>
      <c r="L228" s="86"/>
      <c r="M228" s="97" t="str">
        <f>IF(Table4[[#This Row],[Regime]]="TURBULENT",(((-4*LOG10(Table4[[#This Row],[ε/D]]/3.7+1.256/(Table4[[#This Row],[Teynold''s Number]]*SQRT(Table4[[#This Row],[f turbulent (guess)]]))))^-1)^2),"")</f>
        <v/>
      </c>
      <c r="N228" s="91" t="str">
        <f>IF(Table4[[#This Row],[f turbulent]]="","",Table4[[#This Row],[f turbulent (guess)]]-Table4[[#This Row],[f turbulent]])</f>
        <v/>
      </c>
      <c r="O228" s="87">
        <f>IF(Table4[[#This Row],[Segment]]="",0,IF(C229="",0,IF(C229&lt;=Table4[[#This Row],[Diameter (in)]],0,1-(D228/D229))))</f>
        <v>0</v>
      </c>
      <c r="P228" s="92" t="str">
        <f>IF(Table4[[#This Row],[Segment]]="","",IF(C228&gt;C229,"",IF(C229="",0.55,(0.55*(1-D229/D228)))))</f>
        <v/>
      </c>
      <c r="Q22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28" s="92" t="str">
        <f>IF(Table4[[#This Row],[Segment]]="","",IF(Table4[[#This Row],[Kexpansion]]="","0",((Table4[[#This Row],[Velocity (m/s)]]^2)/2)*Table4[[#This Row],[Kexpansion]]))</f>
        <v/>
      </c>
      <c r="S228" s="92" t="str">
        <f>IF(Table4[[#This Row],[Segment]]="","",IF(Table4[[#This Row],[Kcontraction]]="","0",((Table4[[#This Row],[Velocity (m/s)]]^2)/2)*Table4[[#This Row],[Kcontraction]]))</f>
        <v/>
      </c>
      <c r="T228" s="89" t="str">
        <f>IF(Table4[[#This Row],[Segment]]="","",SUMIF($Y$7:$Y$2000,Table4[[#This Row],[Segment]],$AD$7:$AD$2000))</f>
        <v/>
      </c>
      <c r="U228" s="95" t="str">
        <f>IF(Table4[[#This Row],[Segment]]="","",Table4[[#This Row],[Hfriction (J/kg)]]+Table4[[#This Row],[Hexpansions (J/kg)]]+Table4[[#This Row],[Hcontractions (J/kg)]]+Table4[[#This Row],[Hf (J/kg)]])</f>
        <v/>
      </c>
      <c r="V228" s="95" t="str">
        <f>IF(Table4[[#This Row],[Segment]]="","",Table4[[#This Row],[Total Friction Loss (J/kg)]]*Table3[Density (kg/m3)])</f>
        <v/>
      </c>
      <c r="W228" s="95" t="str">
        <f>IF(Table4[[#This Row],[Segment]]="","",Table4[[#This Row],[Total Pressure Drop (Pa)]]/1000)</f>
        <v/>
      </c>
      <c r="Y228" s="82" t="str">
        <f>IF('Set Up'!D451="","",'Set Up'!D451)</f>
        <v/>
      </c>
      <c r="Z228" s="82" t="str">
        <f>IF('Set Up'!E451="","",'Set Up'!E451)</f>
        <v/>
      </c>
      <c r="AA228" s="82" t="str">
        <f>IF('Set Up'!F451="","",'Set Up'!F451)</f>
        <v/>
      </c>
      <c r="AB228" s="82" t="str">
        <f>IF('Set Up'!G451="","",'Set Up'!G451)</f>
        <v/>
      </c>
      <c r="AC228" s="82" t="str">
        <f t="array" ref="AC228">IF(Y228="","",INDEX(Data!$G$4:$G$51,MATCH(Table7[[#This Row],[Fitting]]&amp;Table7[[#This Row],[Fitting Subtype]],Data!$E$4:$E$51&amp;Data!$F$4:$F$51,0)))</f>
        <v/>
      </c>
      <c r="AD228" s="89" t="str">
        <f>IF(Table7[[#This Row],[Segment]]="","",Table7[[#This Row],[Quantity]]*Table7[[#This Row],[Kf]]*(((INDEX(Table4[Velocity (m/s)],MATCH(Table7[[#This Row],[Segment]],Table4[Segment],0)))^2)/2))</f>
        <v/>
      </c>
      <c r="AF228" s="82" t="str">
        <f>Table4[[#This Row],[Segment]]</f>
        <v/>
      </c>
      <c r="AG228" s="75"/>
      <c r="AH228" s="82" t="str">
        <f>IF(Table5[[#This Row],[Segment]]="","",AG228-Table4[[#This Row],[Total Pressure Drop (kPa)]])</f>
        <v/>
      </c>
    </row>
    <row r="229" spans="1:34" x14ac:dyDescent="0.25">
      <c r="A229" s="95" t="str">
        <f>IF('Set Up'!A226="","",'Set Up'!A226)</f>
        <v/>
      </c>
      <c r="B229" s="75" t="s">
        <v>81</v>
      </c>
      <c r="C229" s="85"/>
      <c r="D229" s="86" t="str">
        <f>IF(Table4[[#This Row],[Diameter (in)]]="","",(((CONVERT(Table4[[#This Row],[Diameter (in)]],"in","m"))/2)^2)*PI())</f>
        <v/>
      </c>
      <c r="E229" s="87" t="str">
        <f>IF(Table4[[#This Row],[Area (m2)]]="","",$D$4/Table4[[#This Row],[Area (m2)]])</f>
        <v/>
      </c>
      <c r="F229" s="85">
        <f t="shared" si="3"/>
        <v>4.6951999999999998</v>
      </c>
      <c r="G229" s="88" t="str">
        <f>IF(Table4[[#This Row],[Segment]]="","",(CONVERT(Table4[[#This Row],[Diameter (in)]],"in","m")*$B$4*Table4[[#This Row],[Velocity (m/s)]])/$C$4)</f>
        <v/>
      </c>
      <c r="H229" s="96" t="str">
        <f>IF(Table4[[#This Row],[Segment]]="","",IF(Table4[[#This Row],[Teynold''s Number]]&gt;4000,"TURBULENT","LAMINAR"))</f>
        <v/>
      </c>
      <c r="I229" s="86" t="str">
        <f>IF(Table4[[#This Row],[Segment]]="","",INDEX(Data!C226:C240,MATCH(Table4[Material],Data!B226:B240,0)))</f>
        <v/>
      </c>
      <c r="J229" s="89" t="str">
        <f>IF(Table4[[#This Row],[ε (m)]]="","",Table4[[#This Row],[ε (m)]]/(CONVERT(Table4[[#This Row],[Diameter (in)]],"in","m")))</f>
        <v/>
      </c>
      <c r="K229" s="96" t="str">
        <f>IF(Table4[[#This Row],[Regime]]="LAMINAR",16/Table4[[#This Row],[Teynold''s Number]],"-")</f>
        <v>-</v>
      </c>
      <c r="L229" s="86"/>
      <c r="M229" s="97" t="str">
        <f>IF(Table4[[#This Row],[Regime]]="TURBULENT",(((-4*LOG10(Table4[[#This Row],[ε/D]]/3.7+1.256/(Table4[[#This Row],[Teynold''s Number]]*SQRT(Table4[[#This Row],[f turbulent (guess)]]))))^-1)^2),"")</f>
        <v/>
      </c>
      <c r="N229" s="91" t="str">
        <f>IF(Table4[[#This Row],[f turbulent]]="","",Table4[[#This Row],[f turbulent (guess)]]-Table4[[#This Row],[f turbulent]])</f>
        <v/>
      </c>
      <c r="O229" s="87">
        <f>IF(Table4[[#This Row],[Segment]]="",0,IF(C230="",0,IF(C230&lt;=Table4[[#This Row],[Diameter (in)]],0,1-(D229/D230))))</f>
        <v>0</v>
      </c>
      <c r="P229" s="92" t="str">
        <f>IF(Table4[[#This Row],[Segment]]="","",IF(C229&gt;C230,"",IF(C230="",0.55,(0.55*(1-D230/D229)))))</f>
        <v/>
      </c>
      <c r="Q22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29" s="92" t="str">
        <f>IF(Table4[[#This Row],[Segment]]="","",IF(Table4[[#This Row],[Kexpansion]]="","0",((Table4[[#This Row],[Velocity (m/s)]]^2)/2)*Table4[[#This Row],[Kexpansion]]))</f>
        <v/>
      </c>
      <c r="S229" s="92" t="str">
        <f>IF(Table4[[#This Row],[Segment]]="","",IF(Table4[[#This Row],[Kcontraction]]="","0",((Table4[[#This Row],[Velocity (m/s)]]^2)/2)*Table4[[#This Row],[Kcontraction]]))</f>
        <v/>
      </c>
      <c r="T229" s="89" t="str">
        <f>IF(Table4[[#This Row],[Segment]]="","",SUMIF($Y$7:$Y$2000,Table4[[#This Row],[Segment]],$AD$7:$AD$2000))</f>
        <v/>
      </c>
      <c r="U229" s="95" t="str">
        <f>IF(Table4[[#This Row],[Segment]]="","",Table4[[#This Row],[Hfriction (J/kg)]]+Table4[[#This Row],[Hexpansions (J/kg)]]+Table4[[#This Row],[Hcontractions (J/kg)]]+Table4[[#This Row],[Hf (J/kg)]])</f>
        <v/>
      </c>
      <c r="V229" s="95" t="str">
        <f>IF(Table4[[#This Row],[Segment]]="","",Table4[[#This Row],[Total Friction Loss (J/kg)]]*Table3[Density (kg/m3)])</f>
        <v/>
      </c>
      <c r="W229" s="95" t="str">
        <f>IF(Table4[[#This Row],[Segment]]="","",Table4[[#This Row],[Total Pressure Drop (Pa)]]/1000)</f>
        <v/>
      </c>
      <c r="Y229" s="82" t="str">
        <f>IF('Set Up'!D452="","",'Set Up'!D452)</f>
        <v/>
      </c>
      <c r="Z229" s="82" t="str">
        <f>IF('Set Up'!E452="","",'Set Up'!E452)</f>
        <v/>
      </c>
      <c r="AA229" s="82" t="str">
        <f>IF('Set Up'!F452="","",'Set Up'!F452)</f>
        <v/>
      </c>
      <c r="AB229" s="82" t="str">
        <f>IF('Set Up'!G452="","",'Set Up'!G452)</f>
        <v/>
      </c>
      <c r="AC229" s="82" t="str">
        <f t="array" ref="AC229">IF(Y229="","",INDEX(Data!$G$4:$G$51,MATCH(Table7[[#This Row],[Fitting]]&amp;Table7[[#This Row],[Fitting Subtype]],Data!$E$4:$E$51&amp;Data!$F$4:$F$51,0)))</f>
        <v/>
      </c>
      <c r="AD229" s="89" t="str">
        <f>IF(Table7[[#This Row],[Segment]]="","",Table7[[#This Row],[Quantity]]*Table7[[#This Row],[Kf]]*(((INDEX(Table4[Velocity (m/s)],MATCH(Table7[[#This Row],[Segment]],Table4[Segment],0)))^2)/2))</f>
        <v/>
      </c>
      <c r="AF229" s="82" t="str">
        <f>Table4[[#This Row],[Segment]]</f>
        <v/>
      </c>
      <c r="AG229" s="75"/>
      <c r="AH229" s="82" t="str">
        <f>IF(Table5[[#This Row],[Segment]]="","",AG229-Table4[[#This Row],[Total Pressure Drop (kPa)]])</f>
        <v/>
      </c>
    </row>
    <row r="230" spans="1:34" x14ac:dyDescent="0.25">
      <c r="A230" s="95" t="str">
        <f>IF('Set Up'!A227="","",'Set Up'!A227)</f>
        <v/>
      </c>
      <c r="B230" s="75" t="s">
        <v>81</v>
      </c>
      <c r="C230" s="85"/>
      <c r="D230" s="86" t="str">
        <f>IF(Table4[[#This Row],[Diameter (in)]]="","",(((CONVERT(Table4[[#This Row],[Diameter (in)]],"in","m"))/2)^2)*PI())</f>
        <v/>
      </c>
      <c r="E230" s="87" t="str">
        <f>IF(Table4[[#This Row],[Area (m2)]]="","",$D$4/Table4[[#This Row],[Area (m2)]])</f>
        <v/>
      </c>
      <c r="F230" s="85">
        <f t="shared" si="3"/>
        <v>4.6951999999999998</v>
      </c>
      <c r="G230" s="88" t="str">
        <f>IF(Table4[[#This Row],[Segment]]="","",(CONVERT(Table4[[#This Row],[Diameter (in)]],"in","m")*$B$4*Table4[[#This Row],[Velocity (m/s)]])/$C$4)</f>
        <v/>
      </c>
      <c r="H230" s="96" t="str">
        <f>IF(Table4[[#This Row],[Segment]]="","",IF(Table4[[#This Row],[Teynold''s Number]]&gt;4000,"TURBULENT","LAMINAR"))</f>
        <v/>
      </c>
      <c r="I230" s="86" t="str">
        <f>IF(Table4[[#This Row],[Segment]]="","",INDEX(Data!C227:C241,MATCH(Table4[Material],Data!B227:B241,0)))</f>
        <v/>
      </c>
      <c r="J230" s="89" t="str">
        <f>IF(Table4[[#This Row],[ε (m)]]="","",Table4[[#This Row],[ε (m)]]/(CONVERT(Table4[[#This Row],[Diameter (in)]],"in","m")))</f>
        <v/>
      </c>
      <c r="K230" s="96" t="str">
        <f>IF(Table4[[#This Row],[Regime]]="LAMINAR",16/Table4[[#This Row],[Teynold''s Number]],"-")</f>
        <v>-</v>
      </c>
      <c r="L230" s="86"/>
      <c r="M230" s="97" t="str">
        <f>IF(Table4[[#This Row],[Regime]]="TURBULENT",(((-4*LOG10(Table4[[#This Row],[ε/D]]/3.7+1.256/(Table4[[#This Row],[Teynold''s Number]]*SQRT(Table4[[#This Row],[f turbulent (guess)]]))))^-1)^2),"")</f>
        <v/>
      </c>
      <c r="N230" s="91" t="str">
        <f>IF(Table4[[#This Row],[f turbulent]]="","",Table4[[#This Row],[f turbulent (guess)]]-Table4[[#This Row],[f turbulent]])</f>
        <v/>
      </c>
      <c r="O230" s="87">
        <f>IF(Table4[[#This Row],[Segment]]="",0,IF(C231="",0,IF(C231&lt;=Table4[[#This Row],[Diameter (in)]],0,1-(D230/D231))))</f>
        <v>0</v>
      </c>
      <c r="P230" s="92" t="str">
        <f>IF(Table4[[#This Row],[Segment]]="","",IF(C230&gt;C231,"",IF(C231="",0.55,(0.55*(1-D231/D230)))))</f>
        <v/>
      </c>
      <c r="Q23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30" s="92" t="str">
        <f>IF(Table4[[#This Row],[Segment]]="","",IF(Table4[[#This Row],[Kexpansion]]="","0",((Table4[[#This Row],[Velocity (m/s)]]^2)/2)*Table4[[#This Row],[Kexpansion]]))</f>
        <v/>
      </c>
      <c r="S230" s="92" t="str">
        <f>IF(Table4[[#This Row],[Segment]]="","",IF(Table4[[#This Row],[Kcontraction]]="","0",((Table4[[#This Row],[Velocity (m/s)]]^2)/2)*Table4[[#This Row],[Kcontraction]]))</f>
        <v/>
      </c>
      <c r="T230" s="89" t="str">
        <f>IF(Table4[[#This Row],[Segment]]="","",SUMIF($Y$7:$Y$2000,Table4[[#This Row],[Segment]],$AD$7:$AD$2000))</f>
        <v/>
      </c>
      <c r="U230" s="95" t="str">
        <f>IF(Table4[[#This Row],[Segment]]="","",Table4[[#This Row],[Hfriction (J/kg)]]+Table4[[#This Row],[Hexpansions (J/kg)]]+Table4[[#This Row],[Hcontractions (J/kg)]]+Table4[[#This Row],[Hf (J/kg)]])</f>
        <v/>
      </c>
      <c r="V230" s="95" t="str">
        <f>IF(Table4[[#This Row],[Segment]]="","",Table4[[#This Row],[Total Friction Loss (J/kg)]]*Table3[Density (kg/m3)])</f>
        <v/>
      </c>
      <c r="W230" s="95" t="str">
        <f>IF(Table4[[#This Row],[Segment]]="","",Table4[[#This Row],[Total Pressure Drop (Pa)]]/1000)</f>
        <v/>
      </c>
      <c r="Y230" s="82" t="str">
        <f>IF('Set Up'!D453="","",'Set Up'!D453)</f>
        <v/>
      </c>
      <c r="Z230" s="82" t="str">
        <f>IF('Set Up'!E453="","",'Set Up'!E453)</f>
        <v/>
      </c>
      <c r="AA230" s="82" t="str">
        <f>IF('Set Up'!F453="","",'Set Up'!F453)</f>
        <v/>
      </c>
      <c r="AB230" s="82" t="str">
        <f>IF('Set Up'!G453="","",'Set Up'!G453)</f>
        <v/>
      </c>
      <c r="AC230" s="82" t="str">
        <f t="array" ref="AC230">IF(Y230="","",INDEX(Data!$G$4:$G$51,MATCH(Table7[[#This Row],[Fitting]]&amp;Table7[[#This Row],[Fitting Subtype]],Data!$E$4:$E$51&amp;Data!$F$4:$F$51,0)))</f>
        <v/>
      </c>
      <c r="AD230" s="89" t="str">
        <f>IF(Table7[[#This Row],[Segment]]="","",Table7[[#This Row],[Quantity]]*Table7[[#This Row],[Kf]]*(((INDEX(Table4[Velocity (m/s)],MATCH(Table7[[#This Row],[Segment]],Table4[Segment],0)))^2)/2))</f>
        <v/>
      </c>
      <c r="AF230" s="82" t="str">
        <f>Table4[[#This Row],[Segment]]</f>
        <v/>
      </c>
      <c r="AG230" s="75"/>
      <c r="AH230" s="82" t="str">
        <f>IF(Table5[[#This Row],[Segment]]="","",AG230-Table4[[#This Row],[Total Pressure Drop (kPa)]])</f>
        <v/>
      </c>
    </row>
    <row r="231" spans="1:34" x14ac:dyDescent="0.25">
      <c r="A231" s="95" t="str">
        <f>IF('Set Up'!A228="","",'Set Up'!A228)</f>
        <v/>
      </c>
      <c r="B231" s="75" t="s">
        <v>81</v>
      </c>
      <c r="C231" s="85"/>
      <c r="D231" s="86" t="str">
        <f>IF(Table4[[#This Row],[Diameter (in)]]="","",(((CONVERT(Table4[[#This Row],[Diameter (in)]],"in","m"))/2)^2)*PI())</f>
        <v/>
      </c>
      <c r="E231" s="87" t="str">
        <f>IF(Table4[[#This Row],[Area (m2)]]="","",$D$4/Table4[[#This Row],[Area (m2)]])</f>
        <v/>
      </c>
      <c r="F231" s="85">
        <f t="shared" si="3"/>
        <v>4.6951999999999998</v>
      </c>
      <c r="G231" s="88" t="str">
        <f>IF(Table4[[#This Row],[Segment]]="","",(CONVERT(Table4[[#This Row],[Diameter (in)]],"in","m")*$B$4*Table4[[#This Row],[Velocity (m/s)]])/$C$4)</f>
        <v/>
      </c>
      <c r="H231" s="96" t="str">
        <f>IF(Table4[[#This Row],[Segment]]="","",IF(Table4[[#This Row],[Teynold''s Number]]&gt;4000,"TURBULENT","LAMINAR"))</f>
        <v/>
      </c>
      <c r="I231" s="86" t="str">
        <f>IF(Table4[[#This Row],[Segment]]="","",INDEX(Data!C228:C242,MATCH(Table4[Material],Data!B228:B242,0)))</f>
        <v/>
      </c>
      <c r="J231" s="89" t="str">
        <f>IF(Table4[[#This Row],[ε (m)]]="","",Table4[[#This Row],[ε (m)]]/(CONVERT(Table4[[#This Row],[Diameter (in)]],"in","m")))</f>
        <v/>
      </c>
      <c r="K231" s="96" t="str">
        <f>IF(Table4[[#This Row],[Regime]]="LAMINAR",16/Table4[[#This Row],[Teynold''s Number]],"-")</f>
        <v>-</v>
      </c>
      <c r="L231" s="86"/>
      <c r="M231" s="97" t="str">
        <f>IF(Table4[[#This Row],[Regime]]="TURBULENT",(((-4*LOG10(Table4[[#This Row],[ε/D]]/3.7+1.256/(Table4[[#This Row],[Teynold''s Number]]*SQRT(Table4[[#This Row],[f turbulent (guess)]]))))^-1)^2),"")</f>
        <v/>
      </c>
      <c r="N231" s="91" t="str">
        <f>IF(Table4[[#This Row],[f turbulent]]="","",Table4[[#This Row],[f turbulent (guess)]]-Table4[[#This Row],[f turbulent]])</f>
        <v/>
      </c>
      <c r="O231" s="87">
        <f>IF(Table4[[#This Row],[Segment]]="",0,IF(C232="",0,IF(C232&lt;=Table4[[#This Row],[Diameter (in)]],0,1-(D231/D232))))</f>
        <v>0</v>
      </c>
      <c r="P231" s="92" t="str">
        <f>IF(Table4[[#This Row],[Segment]]="","",IF(C231&gt;C232,"",IF(C232="",0.55,(0.55*(1-D232/D231)))))</f>
        <v/>
      </c>
      <c r="Q23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31" s="92" t="str">
        <f>IF(Table4[[#This Row],[Segment]]="","",IF(Table4[[#This Row],[Kexpansion]]="","0",((Table4[[#This Row],[Velocity (m/s)]]^2)/2)*Table4[[#This Row],[Kexpansion]]))</f>
        <v/>
      </c>
      <c r="S231" s="92" t="str">
        <f>IF(Table4[[#This Row],[Segment]]="","",IF(Table4[[#This Row],[Kcontraction]]="","0",((Table4[[#This Row],[Velocity (m/s)]]^2)/2)*Table4[[#This Row],[Kcontraction]]))</f>
        <v/>
      </c>
      <c r="T231" s="89" t="str">
        <f>IF(Table4[[#This Row],[Segment]]="","",SUMIF($Y$7:$Y$2000,Table4[[#This Row],[Segment]],$AD$7:$AD$2000))</f>
        <v/>
      </c>
      <c r="U231" s="95" t="str">
        <f>IF(Table4[[#This Row],[Segment]]="","",Table4[[#This Row],[Hfriction (J/kg)]]+Table4[[#This Row],[Hexpansions (J/kg)]]+Table4[[#This Row],[Hcontractions (J/kg)]]+Table4[[#This Row],[Hf (J/kg)]])</f>
        <v/>
      </c>
      <c r="V231" s="95" t="str">
        <f>IF(Table4[[#This Row],[Segment]]="","",Table4[[#This Row],[Total Friction Loss (J/kg)]]*Table3[Density (kg/m3)])</f>
        <v/>
      </c>
      <c r="W231" s="95" t="str">
        <f>IF(Table4[[#This Row],[Segment]]="","",Table4[[#This Row],[Total Pressure Drop (Pa)]]/1000)</f>
        <v/>
      </c>
      <c r="Y231" s="82" t="str">
        <f>IF('Set Up'!D454="","",'Set Up'!D454)</f>
        <v/>
      </c>
      <c r="Z231" s="82" t="str">
        <f>IF('Set Up'!E454="","",'Set Up'!E454)</f>
        <v/>
      </c>
      <c r="AA231" s="82" t="str">
        <f>IF('Set Up'!F454="","",'Set Up'!F454)</f>
        <v/>
      </c>
      <c r="AB231" s="82" t="str">
        <f>IF('Set Up'!G454="","",'Set Up'!G454)</f>
        <v/>
      </c>
      <c r="AC231" s="82" t="str">
        <f t="array" ref="AC231">IF(Y231="","",INDEX(Data!$G$4:$G$51,MATCH(Table7[[#This Row],[Fitting]]&amp;Table7[[#This Row],[Fitting Subtype]],Data!$E$4:$E$51&amp;Data!$F$4:$F$51,0)))</f>
        <v/>
      </c>
      <c r="AD231" s="89" t="str">
        <f>IF(Table7[[#This Row],[Segment]]="","",Table7[[#This Row],[Quantity]]*Table7[[#This Row],[Kf]]*(((INDEX(Table4[Velocity (m/s)],MATCH(Table7[[#This Row],[Segment]],Table4[Segment],0)))^2)/2))</f>
        <v/>
      </c>
      <c r="AF231" s="82" t="str">
        <f>Table4[[#This Row],[Segment]]</f>
        <v/>
      </c>
      <c r="AG231" s="75"/>
      <c r="AH231" s="82" t="str">
        <f>IF(Table5[[#This Row],[Segment]]="","",AG231-Table4[[#This Row],[Total Pressure Drop (kPa)]])</f>
        <v/>
      </c>
    </row>
    <row r="232" spans="1:34" x14ac:dyDescent="0.25">
      <c r="A232" s="95" t="str">
        <f>IF('Set Up'!A229="","",'Set Up'!A229)</f>
        <v/>
      </c>
      <c r="B232" s="75" t="s">
        <v>81</v>
      </c>
      <c r="C232" s="85"/>
      <c r="D232" s="86" t="str">
        <f>IF(Table4[[#This Row],[Diameter (in)]]="","",(((CONVERT(Table4[[#This Row],[Diameter (in)]],"in","m"))/2)^2)*PI())</f>
        <v/>
      </c>
      <c r="E232" s="87" t="str">
        <f>IF(Table4[[#This Row],[Area (m2)]]="","",$D$4/Table4[[#This Row],[Area (m2)]])</f>
        <v/>
      </c>
      <c r="F232" s="85">
        <f t="shared" si="3"/>
        <v>4.6951999999999998</v>
      </c>
      <c r="G232" s="88" t="str">
        <f>IF(Table4[[#This Row],[Segment]]="","",(CONVERT(Table4[[#This Row],[Diameter (in)]],"in","m")*$B$4*Table4[[#This Row],[Velocity (m/s)]])/$C$4)</f>
        <v/>
      </c>
      <c r="H232" s="96" t="str">
        <f>IF(Table4[[#This Row],[Segment]]="","",IF(Table4[[#This Row],[Teynold''s Number]]&gt;4000,"TURBULENT","LAMINAR"))</f>
        <v/>
      </c>
      <c r="I232" s="86" t="str">
        <f>IF(Table4[[#This Row],[Segment]]="","",INDEX(Data!C229:C243,MATCH(Table4[Material],Data!B229:B243,0)))</f>
        <v/>
      </c>
      <c r="J232" s="89" t="str">
        <f>IF(Table4[[#This Row],[ε (m)]]="","",Table4[[#This Row],[ε (m)]]/(CONVERT(Table4[[#This Row],[Diameter (in)]],"in","m")))</f>
        <v/>
      </c>
      <c r="K232" s="96" t="str">
        <f>IF(Table4[[#This Row],[Regime]]="LAMINAR",16/Table4[[#This Row],[Teynold''s Number]],"-")</f>
        <v>-</v>
      </c>
      <c r="L232" s="86"/>
      <c r="M232" s="97" t="str">
        <f>IF(Table4[[#This Row],[Regime]]="TURBULENT",(((-4*LOG10(Table4[[#This Row],[ε/D]]/3.7+1.256/(Table4[[#This Row],[Teynold''s Number]]*SQRT(Table4[[#This Row],[f turbulent (guess)]]))))^-1)^2),"")</f>
        <v/>
      </c>
      <c r="N232" s="91" t="str">
        <f>IF(Table4[[#This Row],[f turbulent]]="","",Table4[[#This Row],[f turbulent (guess)]]-Table4[[#This Row],[f turbulent]])</f>
        <v/>
      </c>
      <c r="O232" s="87">
        <f>IF(Table4[[#This Row],[Segment]]="",0,IF(C233="",0,IF(C233&lt;=Table4[[#This Row],[Diameter (in)]],0,1-(D232/D233))))</f>
        <v>0</v>
      </c>
      <c r="P232" s="92" t="str">
        <f>IF(Table4[[#This Row],[Segment]]="","",IF(C232&gt;C233,"",IF(C233="",0.55,(0.55*(1-D233/D232)))))</f>
        <v/>
      </c>
      <c r="Q23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32" s="92" t="str">
        <f>IF(Table4[[#This Row],[Segment]]="","",IF(Table4[[#This Row],[Kexpansion]]="","0",((Table4[[#This Row],[Velocity (m/s)]]^2)/2)*Table4[[#This Row],[Kexpansion]]))</f>
        <v/>
      </c>
      <c r="S232" s="92" t="str">
        <f>IF(Table4[[#This Row],[Segment]]="","",IF(Table4[[#This Row],[Kcontraction]]="","0",((Table4[[#This Row],[Velocity (m/s)]]^2)/2)*Table4[[#This Row],[Kcontraction]]))</f>
        <v/>
      </c>
      <c r="T232" s="89" t="str">
        <f>IF(Table4[[#This Row],[Segment]]="","",SUMIF($Y$7:$Y$2000,Table4[[#This Row],[Segment]],$AD$7:$AD$2000))</f>
        <v/>
      </c>
      <c r="U232" s="95" t="str">
        <f>IF(Table4[[#This Row],[Segment]]="","",Table4[[#This Row],[Hfriction (J/kg)]]+Table4[[#This Row],[Hexpansions (J/kg)]]+Table4[[#This Row],[Hcontractions (J/kg)]]+Table4[[#This Row],[Hf (J/kg)]])</f>
        <v/>
      </c>
      <c r="V232" s="95" t="str">
        <f>IF(Table4[[#This Row],[Segment]]="","",Table4[[#This Row],[Total Friction Loss (J/kg)]]*Table3[Density (kg/m3)])</f>
        <v/>
      </c>
      <c r="W232" s="95" t="str">
        <f>IF(Table4[[#This Row],[Segment]]="","",Table4[[#This Row],[Total Pressure Drop (Pa)]]/1000)</f>
        <v/>
      </c>
      <c r="Y232" s="82" t="str">
        <f>IF('Set Up'!D455="","",'Set Up'!D455)</f>
        <v/>
      </c>
      <c r="Z232" s="82" t="str">
        <f>IF('Set Up'!E455="","",'Set Up'!E455)</f>
        <v/>
      </c>
      <c r="AA232" s="82" t="str">
        <f>IF('Set Up'!F455="","",'Set Up'!F455)</f>
        <v/>
      </c>
      <c r="AB232" s="82" t="str">
        <f>IF('Set Up'!G455="","",'Set Up'!G455)</f>
        <v/>
      </c>
      <c r="AC232" s="82" t="str">
        <f t="array" ref="AC232">IF(Y232="","",INDEX(Data!$G$4:$G$51,MATCH(Table7[[#This Row],[Fitting]]&amp;Table7[[#This Row],[Fitting Subtype]],Data!$E$4:$E$51&amp;Data!$F$4:$F$51,0)))</f>
        <v/>
      </c>
      <c r="AD232" s="89" t="str">
        <f>IF(Table7[[#This Row],[Segment]]="","",Table7[[#This Row],[Quantity]]*Table7[[#This Row],[Kf]]*(((INDEX(Table4[Velocity (m/s)],MATCH(Table7[[#This Row],[Segment]],Table4[Segment],0)))^2)/2))</f>
        <v/>
      </c>
      <c r="AF232" s="82" t="str">
        <f>Table4[[#This Row],[Segment]]</f>
        <v/>
      </c>
      <c r="AG232" s="75"/>
      <c r="AH232" s="82" t="str">
        <f>IF(Table5[[#This Row],[Segment]]="","",AG232-Table4[[#This Row],[Total Pressure Drop (kPa)]])</f>
        <v/>
      </c>
    </row>
    <row r="233" spans="1:34" x14ac:dyDescent="0.25">
      <c r="A233" s="95" t="str">
        <f>IF('Set Up'!A230="","",'Set Up'!A230)</f>
        <v/>
      </c>
      <c r="B233" s="75" t="s">
        <v>81</v>
      </c>
      <c r="C233" s="85"/>
      <c r="D233" s="86" t="str">
        <f>IF(Table4[[#This Row],[Diameter (in)]]="","",(((CONVERT(Table4[[#This Row],[Diameter (in)]],"in","m"))/2)^2)*PI())</f>
        <v/>
      </c>
      <c r="E233" s="87" t="str">
        <f>IF(Table4[[#This Row],[Area (m2)]]="","",$D$4/Table4[[#This Row],[Area (m2)]])</f>
        <v/>
      </c>
      <c r="F233" s="85">
        <f t="shared" si="3"/>
        <v>4.6951999999999998</v>
      </c>
      <c r="G233" s="88" t="str">
        <f>IF(Table4[[#This Row],[Segment]]="","",(CONVERT(Table4[[#This Row],[Diameter (in)]],"in","m")*$B$4*Table4[[#This Row],[Velocity (m/s)]])/$C$4)</f>
        <v/>
      </c>
      <c r="H233" s="96" t="str">
        <f>IF(Table4[[#This Row],[Segment]]="","",IF(Table4[[#This Row],[Teynold''s Number]]&gt;4000,"TURBULENT","LAMINAR"))</f>
        <v/>
      </c>
      <c r="I233" s="86" t="str">
        <f>IF(Table4[[#This Row],[Segment]]="","",INDEX(Data!C230:C244,MATCH(Table4[Material],Data!B230:B244,0)))</f>
        <v/>
      </c>
      <c r="J233" s="89" t="str">
        <f>IF(Table4[[#This Row],[ε (m)]]="","",Table4[[#This Row],[ε (m)]]/(CONVERT(Table4[[#This Row],[Diameter (in)]],"in","m")))</f>
        <v/>
      </c>
      <c r="K233" s="96" t="str">
        <f>IF(Table4[[#This Row],[Regime]]="LAMINAR",16/Table4[[#This Row],[Teynold''s Number]],"-")</f>
        <v>-</v>
      </c>
      <c r="L233" s="86"/>
      <c r="M233" s="97" t="str">
        <f>IF(Table4[[#This Row],[Regime]]="TURBULENT",(((-4*LOG10(Table4[[#This Row],[ε/D]]/3.7+1.256/(Table4[[#This Row],[Teynold''s Number]]*SQRT(Table4[[#This Row],[f turbulent (guess)]]))))^-1)^2),"")</f>
        <v/>
      </c>
      <c r="N233" s="91" t="str">
        <f>IF(Table4[[#This Row],[f turbulent]]="","",Table4[[#This Row],[f turbulent (guess)]]-Table4[[#This Row],[f turbulent]])</f>
        <v/>
      </c>
      <c r="O233" s="87">
        <f>IF(Table4[[#This Row],[Segment]]="",0,IF(C234="",0,IF(C234&lt;=Table4[[#This Row],[Diameter (in)]],0,1-(D233/D234))))</f>
        <v>0</v>
      </c>
      <c r="P233" s="92" t="str">
        <f>IF(Table4[[#This Row],[Segment]]="","",IF(C233&gt;C234,"",IF(C234="",0.55,(0.55*(1-D234/D233)))))</f>
        <v/>
      </c>
      <c r="Q23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33" s="92" t="str">
        <f>IF(Table4[[#This Row],[Segment]]="","",IF(Table4[[#This Row],[Kexpansion]]="","0",((Table4[[#This Row],[Velocity (m/s)]]^2)/2)*Table4[[#This Row],[Kexpansion]]))</f>
        <v/>
      </c>
      <c r="S233" s="92" t="str">
        <f>IF(Table4[[#This Row],[Segment]]="","",IF(Table4[[#This Row],[Kcontraction]]="","0",((Table4[[#This Row],[Velocity (m/s)]]^2)/2)*Table4[[#This Row],[Kcontraction]]))</f>
        <v/>
      </c>
      <c r="T233" s="89" t="str">
        <f>IF(Table4[[#This Row],[Segment]]="","",SUMIF($Y$7:$Y$2000,Table4[[#This Row],[Segment]],$AD$7:$AD$2000))</f>
        <v/>
      </c>
      <c r="U233" s="95" t="str">
        <f>IF(Table4[[#This Row],[Segment]]="","",Table4[[#This Row],[Hfriction (J/kg)]]+Table4[[#This Row],[Hexpansions (J/kg)]]+Table4[[#This Row],[Hcontractions (J/kg)]]+Table4[[#This Row],[Hf (J/kg)]])</f>
        <v/>
      </c>
      <c r="V233" s="95" t="str">
        <f>IF(Table4[[#This Row],[Segment]]="","",Table4[[#This Row],[Total Friction Loss (J/kg)]]*Table3[Density (kg/m3)])</f>
        <v/>
      </c>
      <c r="W233" s="95" t="str">
        <f>IF(Table4[[#This Row],[Segment]]="","",Table4[[#This Row],[Total Pressure Drop (Pa)]]/1000)</f>
        <v/>
      </c>
      <c r="Y233" s="82" t="str">
        <f>IF('Set Up'!D456="","",'Set Up'!D456)</f>
        <v/>
      </c>
      <c r="Z233" s="82" t="str">
        <f>IF('Set Up'!E456="","",'Set Up'!E456)</f>
        <v/>
      </c>
      <c r="AA233" s="82" t="str">
        <f>IF('Set Up'!F456="","",'Set Up'!F456)</f>
        <v/>
      </c>
      <c r="AB233" s="82" t="str">
        <f>IF('Set Up'!G456="","",'Set Up'!G456)</f>
        <v/>
      </c>
      <c r="AC233" s="82" t="str">
        <f t="array" ref="AC233">IF(Y233="","",INDEX(Data!$G$4:$G$51,MATCH(Table7[[#This Row],[Fitting]]&amp;Table7[[#This Row],[Fitting Subtype]],Data!$E$4:$E$51&amp;Data!$F$4:$F$51,0)))</f>
        <v/>
      </c>
      <c r="AD233" s="89" t="str">
        <f>IF(Table7[[#This Row],[Segment]]="","",Table7[[#This Row],[Quantity]]*Table7[[#This Row],[Kf]]*(((INDEX(Table4[Velocity (m/s)],MATCH(Table7[[#This Row],[Segment]],Table4[Segment],0)))^2)/2))</f>
        <v/>
      </c>
      <c r="AF233" s="82" t="str">
        <f>Table4[[#This Row],[Segment]]</f>
        <v/>
      </c>
      <c r="AG233" s="75"/>
      <c r="AH233" s="82" t="str">
        <f>IF(Table5[[#This Row],[Segment]]="","",AG233-Table4[[#This Row],[Total Pressure Drop (kPa)]])</f>
        <v/>
      </c>
    </row>
    <row r="234" spans="1:34" x14ac:dyDescent="0.25">
      <c r="A234" s="95" t="str">
        <f>IF('Set Up'!A231="","",'Set Up'!A231)</f>
        <v/>
      </c>
      <c r="B234" s="75" t="s">
        <v>81</v>
      </c>
      <c r="C234" s="85"/>
      <c r="D234" s="86" t="str">
        <f>IF(Table4[[#This Row],[Diameter (in)]]="","",(((CONVERT(Table4[[#This Row],[Diameter (in)]],"in","m"))/2)^2)*PI())</f>
        <v/>
      </c>
      <c r="E234" s="87" t="str">
        <f>IF(Table4[[#This Row],[Area (m2)]]="","",$D$4/Table4[[#This Row],[Area (m2)]])</f>
        <v/>
      </c>
      <c r="F234" s="85">
        <f t="shared" si="3"/>
        <v>4.6951999999999998</v>
      </c>
      <c r="G234" s="88" t="str">
        <f>IF(Table4[[#This Row],[Segment]]="","",(CONVERT(Table4[[#This Row],[Diameter (in)]],"in","m")*$B$4*Table4[[#This Row],[Velocity (m/s)]])/$C$4)</f>
        <v/>
      </c>
      <c r="H234" s="96" t="str">
        <f>IF(Table4[[#This Row],[Segment]]="","",IF(Table4[[#This Row],[Teynold''s Number]]&gt;4000,"TURBULENT","LAMINAR"))</f>
        <v/>
      </c>
      <c r="I234" s="86" t="str">
        <f>IF(Table4[[#This Row],[Segment]]="","",INDEX(Data!C231:C245,MATCH(Table4[Material],Data!B231:B245,0)))</f>
        <v/>
      </c>
      <c r="J234" s="89" t="str">
        <f>IF(Table4[[#This Row],[ε (m)]]="","",Table4[[#This Row],[ε (m)]]/(CONVERT(Table4[[#This Row],[Diameter (in)]],"in","m")))</f>
        <v/>
      </c>
      <c r="K234" s="96" t="str">
        <f>IF(Table4[[#This Row],[Regime]]="LAMINAR",16/Table4[[#This Row],[Teynold''s Number]],"-")</f>
        <v>-</v>
      </c>
      <c r="L234" s="86"/>
      <c r="M234" s="97" t="str">
        <f>IF(Table4[[#This Row],[Regime]]="TURBULENT",(((-4*LOG10(Table4[[#This Row],[ε/D]]/3.7+1.256/(Table4[[#This Row],[Teynold''s Number]]*SQRT(Table4[[#This Row],[f turbulent (guess)]]))))^-1)^2),"")</f>
        <v/>
      </c>
      <c r="N234" s="91" t="str">
        <f>IF(Table4[[#This Row],[f turbulent]]="","",Table4[[#This Row],[f turbulent (guess)]]-Table4[[#This Row],[f turbulent]])</f>
        <v/>
      </c>
      <c r="O234" s="87">
        <f>IF(Table4[[#This Row],[Segment]]="",0,IF(C235="",0,IF(C235&lt;=Table4[[#This Row],[Diameter (in)]],0,1-(D234/D235))))</f>
        <v>0</v>
      </c>
      <c r="P234" s="92" t="str">
        <f>IF(Table4[[#This Row],[Segment]]="","",IF(C234&gt;C235,"",IF(C235="",0.55,(0.55*(1-D235/D234)))))</f>
        <v/>
      </c>
      <c r="Q23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34" s="92" t="str">
        <f>IF(Table4[[#This Row],[Segment]]="","",IF(Table4[[#This Row],[Kexpansion]]="","0",((Table4[[#This Row],[Velocity (m/s)]]^2)/2)*Table4[[#This Row],[Kexpansion]]))</f>
        <v/>
      </c>
      <c r="S234" s="92" t="str">
        <f>IF(Table4[[#This Row],[Segment]]="","",IF(Table4[[#This Row],[Kcontraction]]="","0",((Table4[[#This Row],[Velocity (m/s)]]^2)/2)*Table4[[#This Row],[Kcontraction]]))</f>
        <v/>
      </c>
      <c r="T234" s="89" t="str">
        <f>IF(Table4[[#This Row],[Segment]]="","",SUMIF($Y$7:$Y$2000,Table4[[#This Row],[Segment]],$AD$7:$AD$2000))</f>
        <v/>
      </c>
      <c r="U234" s="95" t="str">
        <f>IF(Table4[[#This Row],[Segment]]="","",Table4[[#This Row],[Hfriction (J/kg)]]+Table4[[#This Row],[Hexpansions (J/kg)]]+Table4[[#This Row],[Hcontractions (J/kg)]]+Table4[[#This Row],[Hf (J/kg)]])</f>
        <v/>
      </c>
      <c r="V234" s="95" t="str">
        <f>IF(Table4[[#This Row],[Segment]]="","",Table4[[#This Row],[Total Friction Loss (J/kg)]]*Table3[Density (kg/m3)])</f>
        <v/>
      </c>
      <c r="W234" s="95" t="str">
        <f>IF(Table4[[#This Row],[Segment]]="","",Table4[[#This Row],[Total Pressure Drop (Pa)]]/1000)</f>
        <v/>
      </c>
      <c r="Y234" s="82" t="str">
        <f>IF('Set Up'!D457="","",'Set Up'!D457)</f>
        <v/>
      </c>
      <c r="Z234" s="82" t="str">
        <f>IF('Set Up'!E457="","",'Set Up'!E457)</f>
        <v/>
      </c>
      <c r="AA234" s="82" t="str">
        <f>IF('Set Up'!F457="","",'Set Up'!F457)</f>
        <v/>
      </c>
      <c r="AB234" s="82" t="str">
        <f>IF('Set Up'!G457="","",'Set Up'!G457)</f>
        <v/>
      </c>
      <c r="AC234" s="82" t="str">
        <f t="array" ref="AC234">IF(Y234="","",INDEX(Data!$G$4:$G$51,MATCH(Table7[[#This Row],[Fitting]]&amp;Table7[[#This Row],[Fitting Subtype]],Data!$E$4:$E$51&amp;Data!$F$4:$F$51,0)))</f>
        <v/>
      </c>
      <c r="AD234" s="89" t="str">
        <f>IF(Table7[[#This Row],[Segment]]="","",Table7[[#This Row],[Quantity]]*Table7[[#This Row],[Kf]]*(((INDEX(Table4[Velocity (m/s)],MATCH(Table7[[#This Row],[Segment]],Table4[Segment],0)))^2)/2))</f>
        <v/>
      </c>
      <c r="AF234" s="82" t="str">
        <f>Table4[[#This Row],[Segment]]</f>
        <v/>
      </c>
      <c r="AG234" s="75"/>
      <c r="AH234" s="82" t="str">
        <f>IF(Table5[[#This Row],[Segment]]="","",AG234-Table4[[#This Row],[Total Pressure Drop (kPa)]])</f>
        <v/>
      </c>
    </row>
    <row r="235" spans="1:34" x14ac:dyDescent="0.25">
      <c r="A235" s="95" t="str">
        <f>IF('Set Up'!A232="","",'Set Up'!A232)</f>
        <v/>
      </c>
      <c r="B235" s="75" t="s">
        <v>81</v>
      </c>
      <c r="C235" s="85"/>
      <c r="D235" s="86" t="str">
        <f>IF(Table4[[#This Row],[Diameter (in)]]="","",(((CONVERT(Table4[[#This Row],[Diameter (in)]],"in","m"))/2)^2)*PI())</f>
        <v/>
      </c>
      <c r="E235" s="87" t="str">
        <f>IF(Table4[[#This Row],[Area (m2)]]="","",$D$4/Table4[[#This Row],[Area (m2)]])</f>
        <v/>
      </c>
      <c r="F235" s="85">
        <f t="shared" si="3"/>
        <v>4.6951999999999998</v>
      </c>
      <c r="G235" s="88" t="str">
        <f>IF(Table4[[#This Row],[Segment]]="","",(CONVERT(Table4[[#This Row],[Diameter (in)]],"in","m")*$B$4*Table4[[#This Row],[Velocity (m/s)]])/$C$4)</f>
        <v/>
      </c>
      <c r="H235" s="96" t="str">
        <f>IF(Table4[[#This Row],[Segment]]="","",IF(Table4[[#This Row],[Teynold''s Number]]&gt;4000,"TURBULENT","LAMINAR"))</f>
        <v/>
      </c>
      <c r="I235" s="86" t="str">
        <f>IF(Table4[[#This Row],[Segment]]="","",INDEX(Data!C232:C246,MATCH(Table4[Material],Data!B232:B246,0)))</f>
        <v/>
      </c>
      <c r="J235" s="89" t="str">
        <f>IF(Table4[[#This Row],[ε (m)]]="","",Table4[[#This Row],[ε (m)]]/(CONVERT(Table4[[#This Row],[Diameter (in)]],"in","m")))</f>
        <v/>
      </c>
      <c r="K235" s="96" t="str">
        <f>IF(Table4[[#This Row],[Regime]]="LAMINAR",16/Table4[[#This Row],[Teynold''s Number]],"-")</f>
        <v>-</v>
      </c>
      <c r="L235" s="86"/>
      <c r="M235" s="97" t="str">
        <f>IF(Table4[[#This Row],[Regime]]="TURBULENT",(((-4*LOG10(Table4[[#This Row],[ε/D]]/3.7+1.256/(Table4[[#This Row],[Teynold''s Number]]*SQRT(Table4[[#This Row],[f turbulent (guess)]]))))^-1)^2),"")</f>
        <v/>
      </c>
      <c r="N235" s="91" t="str">
        <f>IF(Table4[[#This Row],[f turbulent]]="","",Table4[[#This Row],[f turbulent (guess)]]-Table4[[#This Row],[f turbulent]])</f>
        <v/>
      </c>
      <c r="O235" s="87">
        <f>IF(Table4[[#This Row],[Segment]]="",0,IF(C236="",0,IF(C236&lt;=Table4[[#This Row],[Diameter (in)]],0,1-(D235/D236))))</f>
        <v>0</v>
      </c>
      <c r="P235" s="92" t="str">
        <f>IF(Table4[[#This Row],[Segment]]="","",IF(C235&gt;C236,"",IF(C236="",0.55,(0.55*(1-D236/D235)))))</f>
        <v/>
      </c>
      <c r="Q23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35" s="92" t="str">
        <f>IF(Table4[[#This Row],[Segment]]="","",IF(Table4[[#This Row],[Kexpansion]]="","0",((Table4[[#This Row],[Velocity (m/s)]]^2)/2)*Table4[[#This Row],[Kexpansion]]))</f>
        <v/>
      </c>
      <c r="S235" s="92" t="str">
        <f>IF(Table4[[#This Row],[Segment]]="","",IF(Table4[[#This Row],[Kcontraction]]="","0",((Table4[[#This Row],[Velocity (m/s)]]^2)/2)*Table4[[#This Row],[Kcontraction]]))</f>
        <v/>
      </c>
      <c r="T235" s="89" t="str">
        <f>IF(Table4[[#This Row],[Segment]]="","",SUMIF($Y$7:$Y$2000,Table4[[#This Row],[Segment]],$AD$7:$AD$2000))</f>
        <v/>
      </c>
      <c r="U235" s="95" t="str">
        <f>IF(Table4[[#This Row],[Segment]]="","",Table4[[#This Row],[Hfriction (J/kg)]]+Table4[[#This Row],[Hexpansions (J/kg)]]+Table4[[#This Row],[Hcontractions (J/kg)]]+Table4[[#This Row],[Hf (J/kg)]])</f>
        <v/>
      </c>
      <c r="V235" s="95" t="str">
        <f>IF(Table4[[#This Row],[Segment]]="","",Table4[[#This Row],[Total Friction Loss (J/kg)]]*Table3[Density (kg/m3)])</f>
        <v/>
      </c>
      <c r="W235" s="95" t="str">
        <f>IF(Table4[[#This Row],[Segment]]="","",Table4[[#This Row],[Total Pressure Drop (Pa)]]/1000)</f>
        <v/>
      </c>
      <c r="Y235" s="82" t="str">
        <f>IF('Set Up'!D458="","",'Set Up'!D458)</f>
        <v/>
      </c>
      <c r="Z235" s="82" t="str">
        <f>IF('Set Up'!E458="","",'Set Up'!E458)</f>
        <v/>
      </c>
      <c r="AA235" s="82" t="str">
        <f>IF('Set Up'!F458="","",'Set Up'!F458)</f>
        <v/>
      </c>
      <c r="AB235" s="82" t="str">
        <f>IF('Set Up'!G458="","",'Set Up'!G458)</f>
        <v/>
      </c>
      <c r="AC235" s="82" t="str">
        <f t="array" ref="AC235">IF(Y235="","",INDEX(Data!$G$4:$G$51,MATCH(Table7[[#This Row],[Fitting]]&amp;Table7[[#This Row],[Fitting Subtype]],Data!$E$4:$E$51&amp;Data!$F$4:$F$51,0)))</f>
        <v/>
      </c>
      <c r="AD235" s="89" t="str">
        <f>IF(Table7[[#This Row],[Segment]]="","",Table7[[#This Row],[Quantity]]*Table7[[#This Row],[Kf]]*(((INDEX(Table4[Velocity (m/s)],MATCH(Table7[[#This Row],[Segment]],Table4[Segment],0)))^2)/2))</f>
        <v/>
      </c>
      <c r="AF235" s="82" t="str">
        <f>Table4[[#This Row],[Segment]]</f>
        <v/>
      </c>
      <c r="AG235" s="75"/>
      <c r="AH235" s="82" t="str">
        <f>IF(Table5[[#This Row],[Segment]]="","",AG235-Table4[[#This Row],[Total Pressure Drop (kPa)]])</f>
        <v/>
      </c>
    </row>
    <row r="236" spans="1:34" x14ac:dyDescent="0.25">
      <c r="A236" s="95" t="str">
        <f>IF('Set Up'!A233="","",'Set Up'!A233)</f>
        <v/>
      </c>
      <c r="B236" s="75" t="s">
        <v>81</v>
      </c>
      <c r="C236" s="85"/>
      <c r="D236" s="86" t="str">
        <f>IF(Table4[[#This Row],[Diameter (in)]]="","",(((CONVERT(Table4[[#This Row],[Diameter (in)]],"in","m"))/2)^2)*PI())</f>
        <v/>
      </c>
      <c r="E236" s="87" t="str">
        <f>IF(Table4[[#This Row],[Area (m2)]]="","",$D$4/Table4[[#This Row],[Area (m2)]])</f>
        <v/>
      </c>
      <c r="F236" s="85">
        <f t="shared" si="3"/>
        <v>4.6951999999999998</v>
      </c>
      <c r="G236" s="88" t="str">
        <f>IF(Table4[[#This Row],[Segment]]="","",(CONVERT(Table4[[#This Row],[Diameter (in)]],"in","m")*$B$4*Table4[[#This Row],[Velocity (m/s)]])/$C$4)</f>
        <v/>
      </c>
      <c r="H236" s="96" t="str">
        <f>IF(Table4[[#This Row],[Segment]]="","",IF(Table4[[#This Row],[Teynold''s Number]]&gt;4000,"TURBULENT","LAMINAR"))</f>
        <v/>
      </c>
      <c r="I236" s="86" t="str">
        <f>IF(Table4[[#This Row],[Segment]]="","",INDEX(Data!C233:C247,MATCH(Table4[Material],Data!B233:B247,0)))</f>
        <v/>
      </c>
      <c r="J236" s="89" t="str">
        <f>IF(Table4[[#This Row],[ε (m)]]="","",Table4[[#This Row],[ε (m)]]/(CONVERT(Table4[[#This Row],[Diameter (in)]],"in","m")))</f>
        <v/>
      </c>
      <c r="K236" s="96" t="str">
        <f>IF(Table4[[#This Row],[Regime]]="LAMINAR",16/Table4[[#This Row],[Teynold''s Number]],"-")</f>
        <v>-</v>
      </c>
      <c r="L236" s="86"/>
      <c r="M236" s="97" t="str">
        <f>IF(Table4[[#This Row],[Regime]]="TURBULENT",(((-4*LOG10(Table4[[#This Row],[ε/D]]/3.7+1.256/(Table4[[#This Row],[Teynold''s Number]]*SQRT(Table4[[#This Row],[f turbulent (guess)]]))))^-1)^2),"")</f>
        <v/>
      </c>
      <c r="N236" s="91" t="str">
        <f>IF(Table4[[#This Row],[f turbulent]]="","",Table4[[#This Row],[f turbulent (guess)]]-Table4[[#This Row],[f turbulent]])</f>
        <v/>
      </c>
      <c r="O236" s="87">
        <f>IF(Table4[[#This Row],[Segment]]="",0,IF(C237="",0,IF(C237&lt;=Table4[[#This Row],[Diameter (in)]],0,1-(D236/D237))))</f>
        <v>0</v>
      </c>
      <c r="P236" s="92" t="str">
        <f>IF(Table4[[#This Row],[Segment]]="","",IF(C236&gt;C237,"",IF(C237="",0.55,(0.55*(1-D237/D236)))))</f>
        <v/>
      </c>
      <c r="Q23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36" s="92" t="str">
        <f>IF(Table4[[#This Row],[Segment]]="","",IF(Table4[[#This Row],[Kexpansion]]="","0",((Table4[[#This Row],[Velocity (m/s)]]^2)/2)*Table4[[#This Row],[Kexpansion]]))</f>
        <v/>
      </c>
      <c r="S236" s="92" t="str">
        <f>IF(Table4[[#This Row],[Segment]]="","",IF(Table4[[#This Row],[Kcontraction]]="","0",((Table4[[#This Row],[Velocity (m/s)]]^2)/2)*Table4[[#This Row],[Kcontraction]]))</f>
        <v/>
      </c>
      <c r="T236" s="89" t="str">
        <f>IF(Table4[[#This Row],[Segment]]="","",SUMIF($Y$7:$Y$2000,Table4[[#This Row],[Segment]],$AD$7:$AD$2000))</f>
        <v/>
      </c>
      <c r="U236" s="95" t="str">
        <f>IF(Table4[[#This Row],[Segment]]="","",Table4[[#This Row],[Hfriction (J/kg)]]+Table4[[#This Row],[Hexpansions (J/kg)]]+Table4[[#This Row],[Hcontractions (J/kg)]]+Table4[[#This Row],[Hf (J/kg)]])</f>
        <v/>
      </c>
      <c r="V236" s="95" t="str">
        <f>IF(Table4[[#This Row],[Segment]]="","",Table4[[#This Row],[Total Friction Loss (J/kg)]]*Table3[Density (kg/m3)])</f>
        <v/>
      </c>
      <c r="W236" s="95" t="str">
        <f>IF(Table4[[#This Row],[Segment]]="","",Table4[[#This Row],[Total Pressure Drop (Pa)]]/1000)</f>
        <v/>
      </c>
      <c r="Y236" s="82" t="str">
        <f>IF('Set Up'!D459="","",'Set Up'!D459)</f>
        <v/>
      </c>
      <c r="Z236" s="82" t="str">
        <f>IF('Set Up'!E459="","",'Set Up'!E459)</f>
        <v/>
      </c>
      <c r="AA236" s="82" t="str">
        <f>IF('Set Up'!F459="","",'Set Up'!F459)</f>
        <v/>
      </c>
      <c r="AB236" s="82" t="str">
        <f>IF('Set Up'!G459="","",'Set Up'!G459)</f>
        <v/>
      </c>
      <c r="AC236" s="82" t="str">
        <f t="array" ref="AC236">IF(Y236="","",INDEX(Data!$G$4:$G$51,MATCH(Table7[[#This Row],[Fitting]]&amp;Table7[[#This Row],[Fitting Subtype]],Data!$E$4:$E$51&amp;Data!$F$4:$F$51,0)))</f>
        <v/>
      </c>
      <c r="AD236" s="89" t="str">
        <f>IF(Table7[[#This Row],[Segment]]="","",Table7[[#This Row],[Quantity]]*Table7[[#This Row],[Kf]]*(((INDEX(Table4[Velocity (m/s)],MATCH(Table7[[#This Row],[Segment]],Table4[Segment],0)))^2)/2))</f>
        <v/>
      </c>
      <c r="AF236" s="82" t="str">
        <f>Table4[[#This Row],[Segment]]</f>
        <v/>
      </c>
      <c r="AG236" s="75"/>
      <c r="AH236" s="82" t="str">
        <f>IF(Table5[[#This Row],[Segment]]="","",AG236-Table4[[#This Row],[Total Pressure Drop (kPa)]])</f>
        <v/>
      </c>
    </row>
    <row r="237" spans="1:34" x14ac:dyDescent="0.25">
      <c r="A237" s="95" t="str">
        <f>IF('Set Up'!A234="","",'Set Up'!A234)</f>
        <v/>
      </c>
      <c r="B237" s="75" t="s">
        <v>81</v>
      </c>
      <c r="C237" s="85"/>
      <c r="D237" s="86" t="str">
        <f>IF(Table4[[#This Row],[Diameter (in)]]="","",(((CONVERT(Table4[[#This Row],[Diameter (in)]],"in","m"))/2)^2)*PI())</f>
        <v/>
      </c>
      <c r="E237" s="87" t="str">
        <f>IF(Table4[[#This Row],[Area (m2)]]="","",$D$4/Table4[[#This Row],[Area (m2)]])</f>
        <v/>
      </c>
      <c r="F237" s="85">
        <f t="shared" si="3"/>
        <v>4.6951999999999998</v>
      </c>
      <c r="G237" s="88" t="str">
        <f>IF(Table4[[#This Row],[Segment]]="","",(CONVERT(Table4[[#This Row],[Diameter (in)]],"in","m")*$B$4*Table4[[#This Row],[Velocity (m/s)]])/$C$4)</f>
        <v/>
      </c>
      <c r="H237" s="96" t="str">
        <f>IF(Table4[[#This Row],[Segment]]="","",IF(Table4[[#This Row],[Teynold''s Number]]&gt;4000,"TURBULENT","LAMINAR"))</f>
        <v/>
      </c>
      <c r="I237" s="86" t="str">
        <f>IF(Table4[[#This Row],[Segment]]="","",INDEX(Data!C234:C248,MATCH(Table4[Material],Data!B234:B248,0)))</f>
        <v/>
      </c>
      <c r="J237" s="89" t="str">
        <f>IF(Table4[[#This Row],[ε (m)]]="","",Table4[[#This Row],[ε (m)]]/(CONVERT(Table4[[#This Row],[Diameter (in)]],"in","m")))</f>
        <v/>
      </c>
      <c r="K237" s="96" t="str">
        <f>IF(Table4[[#This Row],[Regime]]="LAMINAR",16/Table4[[#This Row],[Teynold''s Number]],"-")</f>
        <v>-</v>
      </c>
      <c r="L237" s="86"/>
      <c r="M237" s="97" t="str">
        <f>IF(Table4[[#This Row],[Regime]]="TURBULENT",(((-4*LOG10(Table4[[#This Row],[ε/D]]/3.7+1.256/(Table4[[#This Row],[Teynold''s Number]]*SQRT(Table4[[#This Row],[f turbulent (guess)]]))))^-1)^2),"")</f>
        <v/>
      </c>
      <c r="N237" s="91" t="str">
        <f>IF(Table4[[#This Row],[f turbulent]]="","",Table4[[#This Row],[f turbulent (guess)]]-Table4[[#This Row],[f turbulent]])</f>
        <v/>
      </c>
      <c r="O237" s="87">
        <f>IF(Table4[[#This Row],[Segment]]="",0,IF(C238="",0,IF(C238&lt;=Table4[[#This Row],[Diameter (in)]],0,1-(D237/D238))))</f>
        <v>0</v>
      </c>
      <c r="P237" s="92" t="str">
        <f>IF(Table4[[#This Row],[Segment]]="","",IF(C237&gt;C238,"",IF(C238="",0.55,(0.55*(1-D238/D237)))))</f>
        <v/>
      </c>
      <c r="Q23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37" s="92" t="str">
        <f>IF(Table4[[#This Row],[Segment]]="","",IF(Table4[[#This Row],[Kexpansion]]="","0",((Table4[[#This Row],[Velocity (m/s)]]^2)/2)*Table4[[#This Row],[Kexpansion]]))</f>
        <v/>
      </c>
      <c r="S237" s="92" t="str">
        <f>IF(Table4[[#This Row],[Segment]]="","",IF(Table4[[#This Row],[Kcontraction]]="","0",((Table4[[#This Row],[Velocity (m/s)]]^2)/2)*Table4[[#This Row],[Kcontraction]]))</f>
        <v/>
      </c>
      <c r="T237" s="89" t="str">
        <f>IF(Table4[[#This Row],[Segment]]="","",SUMIF($Y$7:$Y$2000,Table4[[#This Row],[Segment]],$AD$7:$AD$2000))</f>
        <v/>
      </c>
      <c r="U237" s="95" t="str">
        <f>IF(Table4[[#This Row],[Segment]]="","",Table4[[#This Row],[Hfriction (J/kg)]]+Table4[[#This Row],[Hexpansions (J/kg)]]+Table4[[#This Row],[Hcontractions (J/kg)]]+Table4[[#This Row],[Hf (J/kg)]])</f>
        <v/>
      </c>
      <c r="V237" s="95" t="str">
        <f>IF(Table4[[#This Row],[Segment]]="","",Table4[[#This Row],[Total Friction Loss (J/kg)]]*Table3[Density (kg/m3)])</f>
        <v/>
      </c>
      <c r="W237" s="95" t="str">
        <f>IF(Table4[[#This Row],[Segment]]="","",Table4[[#This Row],[Total Pressure Drop (Pa)]]/1000)</f>
        <v/>
      </c>
      <c r="Y237" s="82" t="str">
        <f>IF('Set Up'!D460="","",'Set Up'!D460)</f>
        <v/>
      </c>
      <c r="Z237" s="82" t="str">
        <f>IF('Set Up'!E460="","",'Set Up'!E460)</f>
        <v/>
      </c>
      <c r="AA237" s="82" t="str">
        <f>IF('Set Up'!F460="","",'Set Up'!F460)</f>
        <v/>
      </c>
      <c r="AB237" s="82" t="str">
        <f>IF('Set Up'!G460="","",'Set Up'!G460)</f>
        <v/>
      </c>
      <c r="AC237" s="82" t="str">
        <f t="array" ref="AC237">IF(Y237="","",INDEX(Data!$G$4:$G$51,MATCH(Table7[[#This Row],[Fitting]]&amp;Table7[[#This Row],[Fitting Subtype]],Data!$E$4:$E$51&amp;Data!$F$4:$F$51,0)))</f>
        <v/>
      </c>
      <c r="AD237" s="89" t="str">
        <f>IF(Table7[[#This Row],[Segment]]="","",Table7[[#This Row],[Quantity]]*Table7[[#This Row],[Kf]]*(((INDEX(Table4[Velocity (m/s)],MATCH(Table7[[#This Row],[Segment]],Table4[Segment],0)))^2)/2))</f>
        <v/>
      </c>
      <c r="AF237" s="82" t="str">
        <f>Table4[[#This Row],[Segment]]</f>
        <v/>
      </c>
      <c r="AG237" s="75"/>
      <c r="AH237" s="82" t="str">
        <f>IF(Table5[[#This Row],[Segment]]="","",AG237-Table4[[#This Row],[Total Pressure Drop (kPa)]])</f>
        <v/>
      </c>
    </row>
    <row r="238" spans="1:34" x14ac:dyDescent="0.25">
      <c r="A238" s="95" t="str">
        <f>IF('Set Up'!A235="","",'Set Up'!A235)</f>
        <v/>
      </c>
      <c r="B238" s="75" t="s">
        <v>81</v>
      </c>
      <c r="C238" s="85"/>
      <c r="D238" s="86" t="str">
        <f>IF(Table4[[#This Row],[Diameter (in)]]="","",(((CONVERT(Table4[[#This Row],[Diameter (in)]],"in","m"))/2)^2)*PI())</f>
        <v/>
      </c>
      <c r="E238" s="87" t="str">
        <f>IF(Table4[[#This Row],[Area (m2)]]="","",$D$4/Table4[[#This Row],[Area (m2)]])</f>
        <v/>
      </c>
      <c r="F238" s="85">
        <f t="shared" si="3"/>
        <v>4.6951999999999998</v>
      </c>
      <c r="G238" s="88" t="str">
        <f>IF(Table4[[#This Row],[Segment]]="","",(CONVERT(Table4[[#This Row],[Diameter (in)]],"in","m")*$B$4*Table4[[#This Row],[Velocity (m/s)]])/$C$4)</f>
        <v/>
      </c>
      <c r="H238" s="96" t="str">
        <f>IF(Table4[[#This Row],[Segment]]="","",IF(Table4[[#This Row],[Teynold''s Number]]&gt;4000,"TURBULENT","LAMINAR"))</f>
        <v/>
      </c>
      <c r="I238" s="86" t="str">
        <f>IF(Table4[[#This Row],[Segment]]="","",INDEX(Data!C235:C249,MATCH(Table4[Material],Data!B235:B249,0)))</f>
        <v/>
      </c>
      <c r="J238" s="89" t="str">
        <f>IF(Table4[[#This Row],[ε (m)]]="","",Table4[[#This Row],[ε (m)]]/(CONVERT(Table4[[#This Row],[Diameter (in)]],"in","m")))</f>
        <v/>
      </c>
      <c r="K238" s="96" t="str">
        <f>IF(Table4[[#This Row],[Regime]]="LAMINAR",16/Table4[[#This Row],[Teynold''s Number]],"-")</f>
        <v>-</v>
      </c>
      <c r="L238" s="86"/>
      <c r="M238" s="97" t="str">
        <f>IF(Table4[[#This Row],[Regime]]="TURBULENT",(((-4*LOG10(Table4[[#This Row],[ε/D]]/3.7+1.256/(Table4[[#This Row],[Teynold''s Number]]*SQRT(Table4[[#This Row],[f turbulent (guess)]]))))^-1)^2),"")</f>
        <v/>
      </c>
      <c r="N238" s="91" t="str">
        <f>IF(Table4[[#This Row],[f turbulent]]="","",Table4[[#This Row],[f turbulent (guess)]]-Table4[[#This Row],[f turbulent]])</f>
        <v/>
      </c>
      <c r="O238" s="87">
        <f>IF(Table4[[#This Row],[Segment]]="",0,IF(C239="",0,IF(C239&lt;=Table4[[#This Row],[Diameter (in)]],0,1-(D238/D239))))</f>
        <v>0</v>
      </c>
      <c r="P238" s="92" t="str">
        <f>IF(Table4[[#This Row],[Segment]]="","",IF(C238&gt;C239,"",IF(C239="",0.55,(0.55*(1-D239/D238)))))</f>
        <v/>
      </c>
      <c r="Q23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38" s="92" t="str">
        <f>IF(Table4[[#This Row],[Segment]]="","",IF(Table4[[#This Row],[Kexpansion]]="","0",((Table4[[#This Row],[Velocity (m/s)]]^2)/2)*Table4[[#This Row],[Kexpansion]]))</f>
        <v/>
      </c>
      <c r="S238" s="92" t="str">
        <f>IF(Table4[[#This Row],[Segment]]="","",IF(Table4[[#This Row],[Kcontraction]]="","0",((Table4[[#This Row],[Velocity (m/s)]]^2)/2)*Table4[[#This Row],[Kcontraction]]))</f>
        <v/>
      </c>
      <c r="T238" s="89" t="str">
        <f>IF(Table4[[#This Row],[Segment]]="","",SUMIF($Y$7:$Y$2000,Table4[[#This Row],[Segment]],$AD$7:$AD$2000))</f>
        <v/>
      </c>
      <c r="U238" s="95" t="str">
        <f>IF(Table4[[#This Row],[Segment]]="","",Table4[[#This Row],[Hfriction (J/kg)]]+Table4[[#This Row],[Hexpansions (J/kg)]]+Table4[[#This Row],[Hcontractions (J/kg)]]+Table4[[#This Row],[Hf (J/kg)]])</f>
        <v/>
      </c>
      <c r="V238" s="95" t="str">
        <f>IF(Table4[[#This Row],[Segment]]="","",Table4[[#This Row],[Total Friction Loss (J/kg)]]*Table3[Density (kg/m3)])</f>
        <v/>
      </c>
      <c r="W238" s="95" t="str">
        <f>IF(Table4[[#This Row],[Segment]]="","",Table4[[#This Row],[Total Pressure Drop (Pa)]]/1000)</f>
        <v/>
      </c>
      <c r="Y238" s="82" t="str">
        <f>IF('Set Up'!D461="","",'Set Up'!D461)</f>
        <v/>
      </c>
      <c r="Z238" s="82" t="str">
        <f>IF('Set Up'!E461="","",'Set Up'!E461)</f>
        <v/>
      </c>
      <c r="AA238" s="82" t="str">
        <f>IF('Set Up'!F461="","",'Set Up'!F461)</f>
        <v/>
      </c>
      <c r="AB238" s="82" t="str">
        <f>IF('Set Up'!G461="","",'Set Up'!G461)</f>
        <v/>
      </c>
      <c r="AC238" s="82" t="str">
        <f t="array" ref="AC238">IF(Y238="","",INDEX(Data!$G$4:$G$51,MATCH(Table7[[#This Row],[Fitting]]&amp;Table7[[#This Row],[Fitting Subtype]],Data!$E$4:$E$51&amp;Data!$F$4:$F$51,0)))</f>
        <v/>
      </c>
      <c r="AD238" s="89" t="str">
        <f>IF(Table7[[#This Row],[Segment]]="","",Table7[[#This Row],[Quantity]]*Table7[[#This Row],[Kf]]*(((INDEX(Table4[Velocity (m/s)],MATCH(Table7[[#This Row],[Segment]],Table4[Segment],0)))^2)/2))</f>
        <v/>
      </c>
      <c r="AF238" s="82" t="str">
        <f>Table4[[#This Row],[Segment]]</f>
        <v/>
      </c>
      <c r="AG238" s="75"/>
      <c r="AH238" s="82" t="str">
        <f>IF(Table5[[#This Row],[Segment]]="","",AG238-Table4[[#This Row],[Total Pressure Drop (kPa)]])</f>
        <v/>
      </c>
    </row>
    <row r="239" spans="1:34" x14ac:dyDescent="0.25">
      <c r="A239" s="95" t="str">
        <f>IF('Set Up'!A236="","",'Set Up'!A236)</f>
        <v/>
      </c>
      <c r="B239" s="75" t="s">
        <v>81</v>
      </c>
      <c r="C239" s="85"/>
      <c r="D239" s="86" t="str">
        <f>IF(Table4[[#This Row],[Diameter (in)]]="","",(((CONVERT(Table4[[#This Row],[Diameter (in)]],"in","m"))/2)^2)*PI())</f>
        <v/>
      </c>
      <c r="E239" s="87" t="str">
        <f>IF(Table4[[#This Row],[Area (m2)]]="","",$D$4/Table4[[#This Row],[Area (m2)]])</f>
        <v/>
      </c>
      <c r="F239" s="85">
        <f t="shared" si="3"/>
        <v>4.6951999999999998</v>
      </c>
      <c r="G239" s="88" t="str">
        <f>IF(Table4[[#This Row],[Segment]]="","",(CONVERT(Table4[[#This Row],[Diameter (in)]],"in","m")*$B$4*Table4[[#This Row],[Velocity (m/s)]])/$C$4)</f>
        <v/>
      </c>
      <c r="H239" s="96" t="str">
        <f>IF(Table4[[#This Row],[Segment]]="","",IF(Table4[[#This Row],[Teynold''s Number]]&gt;4000,"TURBULENT","LAMINAR"))</f>
        <v/>
      </c>
      <c r="I239" s="86" t="str">
        <f>IF(Table4[[#This Row],[Segment]]="","",INDEX(Data!C236:C250,MATCH(Table4[Material],Data!B236:B250,0)))</f>
        <v/>
      </c>
      <c r="J239" s="89" t="str">
        <f>IF(Table4[[#This Row],[ε (m)]]="","",Table4[[#This Row],[ε (m)]]/(CONVERT(Table4[[#This Row],[Diameter (in)]],"in","m")))</f>
        <v/>
      </c>
      <c r="K239" s="96" t="str">
        <f>IF(Table4[[#This Row],[Regime]]="LAMINAR",16/Table4[[#This Row],[Teynold''s Number]],"-")</f>
        <v>-</v>
      </c>
      <c r="L239" s="86"/>
      <c r="M239" s="97" t="str">
        <f>IF(Table4[[#This Row],[Regime]]="TURBULENT",(((-4*LOG10(Table4[[#This Row],[ε/D]]/3.7+1.256/(Table4[[#This Row],[Teynold''s Number]]*SQRT(Table4[[#This Row],[f turbulent (guess)]]))))^-1)^2),"")</f>
        <v/>
      </c>
      <c r="N239" s="91" t="str">
        <f>IF(Table4[[#This Row],[f turbulent]]="","",Table4[[#This Row],[f turbulent (guess)]]-Table4[[#This Row],[f turbulent]])</f>
        <v/>
      </c>
      <c r="O239" s="87">
        <f>IF(Table4[[#This Row],[Segment]]="",0,IF(C240="",0,IF(C240&lt;=Table4[[#This Row],[Diameter (in)]],0,1-(D239/D240))))</f>
        <v>0</v>
      </c>
      <c r="P239" s="92" t="str">
        <f>IF(Table4[[#This Row],[Segment]]="","",IF(C239&gt;C240,"",IF(C240="",0.55,(0.55*(1-D240/D239)))))</f>
        <v/>
      </c>
      <c r="Q23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39" s="92" t="str">
        <f>IF(Table4[[#This Row],[Segment]]="","",IF(Table4[[#This Row],[Kexpansion]]="","0",((Table4[[#This Row],[Velocity (m/s)]]^2)/2)*Table4[[#This Row],[Kexpansion]]))</f>
        <v/>
      </c>
      <c r="S239" s="92" t="str">
        <f>IF(Table4[[#This Row],[Segment]]="","",IF(Table4[[#This Row],[Kcontraction]]="","0",((Table4[[#This Row],[Velocity (m/s)]]^2)/2)*Table4[[#This Row],[Kcontraction]]))</f>
        <v/>
      </c>
      <c r="T239" s="89" t="str">
        <f>IF(Table4[[#This Row],[Segment]]="","",SUMIF($Y$7:$Y$2000,Table4[[#This Row],[Segment]],$AD$7:$AD$2000))</f>
        <v/>
      </c>
      <c r="U239" s="95" t="str">
        <f>IF(Table4[[#This Row],[Segment]]="","",Table4[[#This Row],[Hfriction (J/kg)]]+Table4[[#This Row],[Hexpansions (J/kg)]]+Table4[[#This Row],[Hcontractions (J/kg)]]+Table4[[#This Row],[Hf (J/kg)]])</f>
        <v/>
      </c>
      <c r="V239" s="95" t="str">
        <f>IF(Table4[[#This Row],[Segment]]="","",Table4[[#This Row],[Total Friction Loss (J/kg)]]*Table3[Density (kg/m3)])</f>
        <v/>
      </c>
      <c r="W239" s="95" t="str">
        <f>IF(Table4[[#This Row],[Segment]]="","",Table4[[#This Row],[Total Pressure Drop (Pa)]]/1000)</f>
        <v/>
      </c>
      <c r="Y239" s="82" t="str">
        <f>IF('Set Up'!D462="","",'Set Up'!D462)</f>
        <v/>
      </c>
      <c r="Z239" s="82" t="str">
        <f>IF('Set Up'!E462="","",'Set Up'!E462)</f>
        <v/>
      </c>
      <c r="AA239" s="82" t="str">
        <f>IF('Set Up'!F462="","",'Set Up'!F462)</f>
        <v/>
      </c>
      <c r="AB239" s="82" t="str">
        <f>IF('Set Up'!G462="","",'Set Up'!G462)</f>
        <v/>
      </c>
      <c r="AC239" s="82" t="str">
        <f t="array" ref="AC239">IF(Y239="","",INDEX(Data!$G$4:$G$51,MATCH(Table7[[#This Row],[Fitting]]&amp;Table7[[#This Row],[Fitting Subtype]],Data!$E$4:$E$51&amp;Data!$F$4:$F$51,0)))</f>
        <v/>
      </c>
      <c r="AD239" s="89" t="str">
        <f>IF(Table7[[#This Row],[Segment]]="","",Table7[[#This Row],[Quantity]]*Table7[[#This Row],[Kf]]*(((INDEX(Table4[Velocity (m/s)],MATCH(Table7[[#This Row],[Segment]],Table4[Segment],0)))^2)/2))</f>
        <v/>
      </c>
      <c r="AF239" s="82" t="str">
        <f>Table4[[#This Row],[Segment]]</f>
        <v/>
      </c>
      <c r="AG239" s="75"/>
      <c r="AH239" s="82" t="str">
        <f>IF(Table5[[#This Row],[Segment]]="","",AG239-Table4[[#This Row],[Total Pressure Drop (kPa)]])</f>
        <v/>
      </c>
    </row>
    <row r="240" spans="1:34" x14ac:dyDescent="0.25">
      <c r="A240" s="95" t="str">
        <f>IF('Set Up'!A237="","",'Set Up'!A237)</f>
        <v/>
      </c>
      <c r="B240" s="75" t="s">
        <v>81</v>
      </c>
      <c r="C240" s="85"/>
      <c r="D240" s="86" t="str">
        <f>IF(Table4[[#This Row],[Diameter (in)]]="","",(((CONVERT(Table4[[#This Row],[Diameter (in)]],"in","m"))/2)^2)*PI())</f>
        <v/>
      </c>
      <c r="E240" s="87" t="str">
        <f>IF(Table4[[#This Row],[Area (m2)]]="","",$D$4/Table4[[#This Row],[Area (m2)]])</f>
        <v/>
      </c>
      <c r="F240" s="85">
        <f t="shared" si="3"/>
        <v>4.6951999999999998</v>
      </c>
      <c r="G240" s="88" t="str">
        <f>IF(Table4[[#This Row],[Segment]]="","",(CONVERT(Table4[[#This Row],[Diameter (in)]],"in","m")*$B$4*Table4[[#This Row],[Velocity (m/s)]])/$C$4)</f>
        <v/>
      </c>
      <c r="H240" s="96" t="str">
        <f>IF(Table4[[#This Row],[Segment]]="","",IF(Table4[[#This Row],[Teynold''s Number]]&gt;4000,"TURBULENT","LAMINAR"))</f>
        <v/>
      </c>
      <c r="I240" s="86" t="str">
        <f>IF(Table4[[#This Row],[Segment]]="","",INDEX(Data!C237:C251,MATCH(Table4[Material],Data!B237:B251,0)))</f>
        <v/>
      </c>
      <c r="J240" s="89" t="str">
        <f>IF(Table4[[#This Row],[ε (m)]]="","",Table4[[#This Row],[ε (m)]]/(CONVERT(Table4[[#This Row],[Diameter (in)]],"in","m")))</f>
        <v/>
      </c>
      <c r="K240" s="96" t="str">
        <f>IF(Table4[[#This Row],[Regime]]="LAMINAR",16/Table4[[#This Row],[Teynold''s Number]],"-")</f>
        <v>-</v>
      </c>
      <c r="L240" s="86"/>
      <c r="M240" s="97" t="str">
        <f>IF(Table4[[#This Row],[Regime]]="TURBULENT",(((-4*LOG10(Table4[[#This Row],[ε/D]]/3.7+1.256/(Table4[[#This Row],[Teynold''s Number]]*SQRT(Table4[[#This Row],[f turbulent (guess)]]))))^-1)^2),"")</f>
        <v/>
      </c>
      <c r="N240" s="91" t="str">
        <f>IF(Table4[[#This Row],[f turbulent]]="","",Table4[[#This Row],[f turbulent (guess)]]-Table4[[#This Row],[f turbulent]])</f>
        <v/>
      </c>
      <c r="O240" s="87">
        <f>IF(Table4[[#This Row],[Segment]]="",0,IF(C241="",0,IF(C241&lt;=Table4[[#This Row],[Diameter (in)]],0,1-(D240/D241))))</f>
        <v>0</v>
      </c>
      <c r="P240" s="92" t="str">
        <f>IF(Table4[[#This Row],[Segment]]="","",IF(C240&gt;C241,"",IF(C241="",0.55,(0.55*(1-D241/D240)))))</f>
        <v/>
      </c>
      <c r="Q24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40" s="92" t="str">
        <f>IF(Table4[[#This Row],[Segment]]="","",IF(Table4[[#This Row],[Kexpansion]]="","0",((Table4[[#This Row],[Velocity (m/s)]]^2)/2)*Table4[[#This Row],[Kexpansion]]))</f>
        <v/>
      </c>
      <c r="S240" s="92" t="str">
        <f>IF(Table4[[#This Row],[Segment]]="","",IF(Table4[[#This Row],[Kcontraction]]="","0",((Table4[[#This Row],[Velocity (m/s)]]^2)/2)*Table4[[#This Row],[Kcontraction]]))</f>
        <v/>
      </c>
      <c r="T240" s="89" t="str">
        <f>IF(Table4[[#This Row],[Segment]]="","",SUMIF($Y$7:$Y$2000,Table4[[#This Row],[Segment]],$AD$7:$AD$2000))</f>
        <v/>
      </c>
      <c r="U240" s="95" t="str">
        <f>IF(Table4[[#This Row],[Segment]]="","",Table4[[#This Row],[Hfriction (J/kg)]]+Table4[[#This Row],[Hexpansions (J/kg)]]+Table4[[#This Row],[Hcontractions (J/kg)]]+Table4[[#This Row],[Hf (J/kg)]])</f>
        <v/>
      </c>
      <c r="V240" s="95" t="str">
        <f>IF(Table4[[#This Row],[Segment]]="","",Table4[[#This Row],[Total Friction Loss (J/kg)]]*Table3[Density (kg/m3)])</f>
        <v/>
      </c>
      <c r="W240" s="95" t="str">
        <f>IF(Table4[[#This Row],[Segment]]="","",Table4[[#This Row],[Total Pressure Drop (Pa)]]/1000)</f>
        <v/>
      </c>
      <c r="Y240" s="82" t="str">
        <f>IF('Set Up'!D463="","",'Set Up'!D463)</f>
        <v/>
      </c>
      <c r="Z240" s="82" t="str">
        <f>IF('Set Up'!E463="","",'Set Up'!E463)</f>
        <v/>
      </c>
      <c r="AA240" s="82" t="str">
        <f>IF('Set Up'!F463="","",'Set Up'!F463)</f>
        <v/>
      </c>
      <c r="AB240" s="82" t="str">
        <f>IF('Set Up'!G463="","",'Set Up'!G463)</f>
        <v/>
      </c>
      <c r="AC240" s="82" t="str">
        <f t="array" ref="AC240">IF(Y240="","",INDEX(Data!$G$4:$G$51,MATCH(Table7[[#This Row],[Fitting]]&amp;Table7[[#This Row],[Fitting Subtype]],Data!$E$4:$E$51&amp;Data!$F$4:$F$51,0)))</f>
        <v/>
      </c>
      <c r="AD240" s="89" t="str">
        <f>IF(Table7[[#This Row],[Segment]]="","",Table7[[#This Row],[Quantity]]*Table7[[#This Row],[Kf]]*(((INDEX(Table4[Velocity (m/s)],MATCH(Table7[[#This Row],[Segment]],Table4[Segment],0)))^2)/2))</f>
        <v/>
      </c>
      <c r="AF240" s="82" t="str">
        <f>Table4[[#This Row],[Segment]]</f>
        <v/>
      </c>
      <c r="AG240" s="75"/>
      <c r="AH240" s="82" t="str">
        <f>IF(Table5[[#This Row],[Segment]]="","",AG240-Table4[[#This Row],[Total Pressure Drop (kPa)]])</f>
        <v/>
      </c>
    </row>
    <row r="241" spans="1:34" x14ac:dyDescent="0.25">
      <c r="A241" s="95" t="str">
        <f>IF('Set Up'!A238="","",'Set Up'!A238)</f>
        <v/>
      </c>
      <c r="B241" s="75" t="s">
        <v>81</v>
      </c>
      <c r="C241" s="85"/>
      <c r="D241" s="86" t="str">
        <f>IF(Table4[[#This Row],[Diameter (in)]]="","",(((CONVERT(Table4[[#This Row],[Diameter (in)]],"in","m"))/2)^2)*PI())</f>
        <v/>
      </c>
      <c r="E241" s="87" t="str">
        <f>IF(Table4[[#This Row],[Area (m2)]]="","",$D$4/Table4[[#This Row],[Area (m2)]])</f>
        <v/>
      </c>
      <c r="F241" s="85">
        <f t="shared" si="3"/>
        <v>4.6951999999999998</v>
      </c>
      <c r="G241" s="88" t="str">
        <f>IF(Table4[[#This Row],[Segment]]="","",(CONVERT(Table4[[#This Row],[Diameter (in)]],"in","m")*$B$4*Table4[[#This Row],[Velocity (m/s)]])/$C$4)</f>
        <v/>
      </c>
      <c r="H241" s="96" t="str">
        <f>IF(Table4[[#This Row],[Segment]]="","",IF(Table4[[#This Row],[Teynold''s Number]]&gt;4000,"TURBULENT","LAMINAR"))</f>
        <v/>
      </c>
      <c r="I241" s="86" t="str">
        <f>IF(Table4[[#This Row],[Segment]]="","",INDEX(Data!C238:C252,MATCH(Table4[Material],Data!B238:B252,0)))</f>
        <v/>
      </c>
      <c r="J241" s="89" t="str">
        <f>IF(Table4[[#This Row],[ε (m)]]="","",Table4[[#This Row],[ε (m)]]/(CONVERT(Table4[[#This Row],[Diameter (in)]],"in","m")))</f>
        <v/>
      </c>
      <c r="K241" s="96" t="str">
        <f>IF(Table4[[#This Row],[Regime]]="LAMINAR",16/Table4[[#This Row],[Teynold''s Number]],"-")</f>
        <v>-</v>
      </c>
      <c r="L241" s="86"/>
      <c r="M241" s="97" t="str">
        <f>IF(Table4[[#This Row],[Regime]]="TURBULENT",(((-4*LOG10(Table4[[#This Row],[ε/D]]/3.7+1.256/(Table4[[#This Row],[Teynold''s Number]]*SQRT(Table4[[#This Row],[f turbulent (guess)]]))))^-1)^2),"")</f>
        <v/>
      </c>
      <c r="N241" s="91" t="str">
        <f>IF(Table4[[#This Row],[f turbulent]]="","",Table4[[#This Row],[f turbulent (guess)]]-Table4[[#This Row],[f turbulent]])</f>
        <v/>
      </c>
      <c r="O241" s="87">
        <f>IF(Table4[[#This Row],[Segment]]="",0,IF(C242="",0,IF(C242&lt;=Table4[[#This Row],[Diameter (in)]],0,1-(D241/D242))))</f>
        <v>0</v>
      </c>
      <c r="P241" s="92" t="str">
        <f>IF(Table4[[#This Row],[Segment]]="","",IF(C241&gt;C242,"",IF(C242="",0.55,(0.55*(1-D242/D241)))))</f>
        <v/>
      </c>
      <c r="Q24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41" s="92" t="str">
        <f>IF(Table4[[#This Row],[Segment]]="","",IF(Table4[[#This Row],[Kexpansion]]="","0",((Table4[[#This Row],[Velocity (m/s)]]^2)/2)*Table4[[#This Row],[Kexpansion]]))</f>
        <v/>
      </c>
      <c r="S241" s="92" t="str">
        <f>IF(Table4[[#This Row],[Segment]]="","",IF(Table4[[#This Row],[Kcontraction]]="","0",((Table4[[#This Row],[Velocity (m/s)]]^2)/2)*Table4[[#This Row],[Kcontraction]]))</f>
        <v/>
      </c>
      <c r="T241" s="89" t="str">
        <f>IF(Table4[[#This Row],[Segment]]="","",SUMIF($Y$7:$Y$2000,Table4[[#This Row],[Segment]],$AD$7:$AD$2000))</f>
        <v/>
      </c>
      <c r="U241" s="95" t="str">
        <f>IF(Table4[[#This Row],[Segment]]="","",Table4[[#This Row],[Hfriction (J/kg)]]+Table4[[#This Row],[Hexpansions (J/kg)]]+Table4[[#This Row],[Hcontractions (J/kg)]]+Table4[[#This Row],[Hf (J/kg)]])</f>
        <v/>
      </c>
      <c r="V241" s="95" t="str">
        <f>IF(Table4[[#This Row],[Segment]]="","",Table4[[#This Row],[Total Friction Loss (J/kg)]]*Table3[Density (kg/m3)])</f>
        <v/>
      </c>
      <c r="W241" s="95" t="str">
        <f>IF(Table4[[#This Row],[Segment]]="","",Table4[[#This Row],[Total Pressure Drop (Pa)]]/1000)</f>
        <v/>
      </c>
      <c r="Y241" s="82" t="str">
        <f>IF('Set Up'!D464="","",'Set Up'!D464)</f>
        <v/>
      </c>
      <c r="Z241" s="82" t="str">
        <f>IF('Set Up'!E464="","",'Set Up'!E464)</f>
        <v/>
      </c>
      <c r="AA241" s="82" t="str">
        <f>IF('Set Up'!F464="","",'Set Up'!F464)</f>
        <v/>
      </c>
      <c r="AB241" s="82" t="str">
        <f>IF('Set Up'!G464="","",'Set Up'!G464)</f>
        <v/>
      </c>
      <c r="AC241" s="82" t="str">
        <f t="array" ref="AC241">IF(Y241="","",INDEX(Data!$G$4:$G$51,MATCH(Table7[[#This Row],[Fitting]]&amp;Table7[[#This Row],[Fitting Subtype]],Data!$E$4:$E$51&amp;Data!$F$4:$F$51,0)))</f>
        <v/>
      </c>
      <c r="AD241" s="89" t="str">
        <f>IF(Table7[[#This Row],[Segment]]="","",Table7[[#This Row],[Quantity]]*Table7[[#This Row],[Kf]]*(((INDEX(Table4[Velocity (m/s)],MATCH(Table7[[#This Row],[Segment]],Table4[Segment],0)))^2)/2))</f>
        <v/>
      </c>
      <c r="AF241" s="82" t="str">
        <f>Table4[[#This Row],[Segment]]</f>
        <v/>
      </c>
      <c r="AG241" s="75"/>
      <c r="AH241" s="82" t="str">
        <f>IF(Table5[[#This Row],[Segment]]="","",AG241-Table4[[#This Row],[Total Pressure Drop (kPa)]])</f>
        <v/>
      </c>
    </row>
    <row r="242" spans="1:34" x14ac:dyDescent="0.25">
      <c r="A242" s="95" t="str">
        <f>IF('Set Up'!A239="","",'Set Up'!A239)</f>
        <v/>
      </c>
      <c r="B242" s="75" t="s">
        <v>81</v>
      </c>
      <c r="C242" s="85"/>
      <c r="D242" s="86" t="str">
        <f>IF(Table4[[#This Row],[Diameter (in)]]="","",(((CONVERT(Table4[[#This Row],[Diameter (in)]],"in","m"))/2)^2)*PI())</f>
        <v/>
      </c>
      <c r="E242" s="87" t="str">
        <f>IF(Table4[[#This Row],[Area (m2)]]="","",$D$4/Table4[[#This Row],[Area (m2)]])</f>
        <v/>
      </c>
      <c r="F242" s="85">
        <f t="shared" si="3"/>
        <v>4.6951999999999998</v>
      </c>
      <c r="G242" s="88" t="str">
        <f>IF(Table4[[#This Row],[Segment]]="","",(CONVERT(Table4[[#This Row],[Diameter (in)]],"in","m")*$B$4*Table4[[#This Row],[Velocity (m/s)]])/$C$4)</f>
        <v/>
      </c>
      <c r="H242" s="96" t="str">
        <f>IF(Table4[[#This Row],[Segment]]="","",IF(Table4[[#This Row],[Teynold''s Number]]&gt;4000,"TURBULENT","LAMINAR"))</f>
        <v/>
      </c>
      <c r="I242" s="86" t="str">
        <f>IF(Table4[[#This Row],[Segment]]="","",INDEX(Data!C239:C253,MATCH(Table4[Material],Data!B239:B253,0)))</f>
        <v/>
      </c>
      <c r="J242" s="89" t="str">
        <f>IF(Table4[[#This Row],[ε (m)]]="","",Table4[[#This Row],[ε (m)]]/(CONVERT(Table4[[#This Row],[Diameter (in)]],"in","m")))</f>
        <v/>
      </c>
      <c r="K242" s="96" t="str">
        <f>IF(Table4[[#This Row],[Regime]]="LAMINAR",16/Table4[[#This Row],[Teynold''s Number]],"-")</f>
        <v>-</v>
      </c>
      <c r="L242" s="86"/>
      <c r="M242" s="97" t="str">
        <f>IF(Table4[[#This Row],[Regime]]="TURBULENT",(((-4*LOG10(Table4[[#This Row],[ε/D]]/3.7+1.256/(Table4[[#This Row],[Teynold''s Number]]*SQRT(Table4[[#This Row],[f turbulent (guess)]]))))^-1)^2),"")</f>
        <v/>
      </c>
      <c r="N242" s="91" t="str">
        <f>IF(Table4[[#This Row],[f turbulent]]="","",Table4[[#This Row],[f turbulent (guess)]]-Table4[[#This Row],[f turbulent]])</f>
        <v/>
      </c>
      <c r="O242" s="87">
        <f>IF(Table4[[#This Row],[Segment]]="",0,IF(C243="",0,IF(C243&lt;=Table4[[#This Row],[Diameter (in)]],0,1-(D242/D243))))</f>
        <v>0</v>
      </c>
      <c r="P242" s="92" t="str">
        <f>IF(Table4[[#This Row],[Segment]]="","",IF(C242&gt;C243,"",IF(C243="",0.55,(0.55*(1-D243/D242)))))</f>
        <v/>
      </c>
      <c r="Q24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42" s="92" t="str">
        <f>IF(Table4[[#This Row],[Segment]]="","",IF(Table4[[#This Row],[Kexpansion]]="","0",((Table4[[#This Row],[Velocity (m/s)]]^2)/2)*Table4[[#This Row],[Kexpansion]]))</f>
        <v/>
      </c>
      <c r="S242" s="92" t="str">
        <f>IF(Table4[[#This Row],[Segment]]="","",IF(Table4[[#This Row],[Kcontraction]]="","0",((Table4[[#This Row],[Velocity (m/s)]]^2)/2)*Table4[[#This Row],[Kcontraction]]))</f>
        <v/>
      </c>
      <c r="T242" s="89" t="str">
        <f>IF(Table4[[#This Row],[Segment]]="","",SUMIF($Y$7:$Y$2000,Table4[[#This Row],[Segment]],$AD$7:$AD$2000))</f>
        <v/>
      </c>
      <c r="U242" s="95" t="str">
        <f>IF(Table4[[#This Row],[Segment]]="","",Table4[[#This Row],[Hfriction (J/kg)]]+Table4[[#This Row],[Hexpansions (J/kg)]]+Table4[[#This Row],[Hcontractions (J/kg)]]+Table4[[#This Row],[Hf (J/kg)]])</f>
        <v/>
      </c>
      <c r="V242" s="95" t="str">
        <f>IF(Table4[[#This Row],[Segment]]="","",Table4[[#This Row],[Total Friction Loss (J/kg)]]*Table3[Density (kg/m3)])</f>
        <v/>
      </c>
      <c r="W242" s="95" t="str">
        <f>IF(Table4[[#This Row],[Segment]]="","",Table4[[#This Row],[Total Pressure Drop (Pa)]]/1000)</f>
        <v/>
      </c>
      <c r="Y242" s="82" t="str">
        <f>IF('Set Up'!D465="","",'Set Up'!D465)</f>
        <v/>
      </c>
      <c r="Z242" s="82" t="str">
        <f>IF('Set Up'!E465="","",'Set Up'!E465)</f>
        <v/>
      </c>
      <c r="AA242" s="82" t="str">
        <f>IF('Set Up'!F465="","",'Set Up'!F465)</f>
        <v/>
      </c>
      <c r="AB242" s="82" t="str">
        <f>IF('Set Up'!G465="","",'Set Up'!G465)</f>
        <v/>
      </c>
      <c r="AC242" s="82" t="str">
        <f t="array" ref="AC242">IF(Y242="","",INDEX(Data!$G$4:$G$51,MATCH(Table7[[#This Row],[Fitting]]&amp;Table7[[#This Row],[Fitting Subtype]],Data!$E$4:$E$51&amp;Data!$F$4:$F$51,0)))</f>
        <v/>
      </c>
      <c r="AD242" s="89" t="str">
        <f>IF(Table7[[#This Row],[Segment]]="","",Table7[[#This Row],[Quantity]]*Table7[[#This Row],[Kf]]*(((INDEX(Table4[Velocity (m/s)],MATCH(Table7[[#This Row],[Segment]],Table4[Segment],0)))^2)/2))</f>
        <v/>
      </c>
      <c r="AF242" s="82" t="str">
        <f>Table4[[#This Row],[Segment]]</f>
        <v/>
      </c>
      <c r="AG242" s="75"/>
      <c r="AH242" s="82" t="str">
        <f>IF(Table5[[#This Row],[Segment]]="","",AG242-Table4[[#This Row],[Total Pressure Drop (kPa)]])</f>
        <v/>
      </c>
    </row>
    <row r="243" spans="1:34" x14ac:dyDescent="0.25">
      <c r="A243" s="95" t="str">
        <f>IF('Set Up'!A240="","",'Set Up'!A240)</f>
        <v/>
      </c>
      <c r="B243" s="75" t="s">
        <v>81</v>
      </c>
      <c r="C243" s="85"/>
      <c r="D243" s="86" t="str">
        <f>IF(Table4[[#This Row],[Diameter (in)]]="","",(((CONVERT(Table4[[#This Row],[Diameter (in)]],"in","m"))/2)^2)*PI())</f>
        <v/>
      </c>
      <c r="E243" s="87" t="str">
        <f>IF(Table4[[#This Row],[Area (m2)]]="","",$D$4/Table4[[#This Row],[Area (m2)]])</f>
        <v/>
      </c>
      <c r="F243" s="85">
        <f t="shared" si="3"/>
        <v>4.6951999999999998</v>
      </c>
      <c r="G243" s="88" t="str">
        <f>IF(Table4[[#This Row],[Segment]]="","",(CONVERT(Table4[[#This Row],[Diameter (in)]],"in","m")*$B$4*Table4[[#This Row],[Velocity (m/s)]])/$C$4)</f>
        <v/>
      </c>
      <c r="H243" s="96" t="str">
        <f>IF(Table4[[#This Row],[Segment]]="","",IF(Table4[[#This Row],[Teynold''s Number]]&gt;4000,"TURBULENT","LAMINAR"))</f>
        <v/>
      </c>
      <c r="I243" s="86" t="str">
        <f>IF(Table4[[#This Row],[Segment]]="","",INDEX(Data!C240:C254,MATCH(Table4[Material],Data!B240:B254,0)))</f>
        <v/>
      </c>
      <c r="J243" s="89" t="str">
        <f>IF(Table4[[#This Row],[ε (m)]]="","",Table4[[#This Row],[ε (m)]]/(CONVERT(Table4[[#This Row],[Diameter (in)]],"in","m")))</f>
        <v/>
      </c>
      <c r="K243" s="96" t="str">
        <f>IF(Table4[[#This Row],[Regime]]="LAMINAR",16/Table4[[#This Row],[Teynold''s Number]],"-")</f>
        <v>-</v>
      </c>
      <c r="L243" s="86"/>
      <c r="M243" s="97" t="str">
        <f>IF(Table4[[#This Row],[Regime]]="TURBULENT",(((-4*LOG10(Table4[[#This Row],[ε/D]]/3.7+1.256/(Table4[[#This Row],[Teynold''s Number]]*SQRT(Table4[[#This Row],[f turbulent (guess)]]))))^-1)^2),"")</f>
        <v/>
      </c>
      <c r="N243" s="91" t="str">
        <f>IF(Table4[[#This Row],[f turbulent]]="","",Table4[[#This Row],[f turbulent (guess)]]-Table4[[#This Row],[f turbulent]])</f>
        <v/>
      </c>
      <c r="O243" s="87">
        <f>IF(Table4[[#This Row],[Segment]]="",0,IF(C244="",0,IF(C244&lt;=Table4[[#This Row],[Diameter (in)]],0,1-(D243/D244))))</f>
        <v>0</v>
      </c>
      <c r="P243" s="92" t="str">
        <f>IF(Table4[[#This Row],[Segment]]="","",IF(C243&gt;C244,"",IF(C244="",0.55,(0.55*(1-D244/D243)))))</f>
        <v/>
      </c>
      <c r="Q24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43" s="92" t="str">
        <f>IF(Table4[[#This Row],[Segment]]="","",IF(Table4[[#This Row],[Kexpansion]]="","0",((Table4[[#This Row],[Velocity (m/s)]]^2)/2)*Table4[[#This Row],[Kexpansion]]))</f>
        <v/>
      </c>
      <c r="S243" s="92" t="str">
        <f>IF(Table4[[#This Row],[Segment]]="","",IF(Table4[[#This Row],[Kcontraction]]="","0",((Table4[[#This Row],[Velocity (m/s)]]^2)/2)*Table4[[#This Row],[Kcontraction]]))</f>
        <v/>
      </c>
      <c r="T243" s="89" t="str">
        <f>IF(Table4[[#This Row],[Segment]]="","",SUMIF($Y$7:$Y$2000,Table4[[#This Row],[Segment]],$AD$7:$AD$2000))</f>
        <v/>
      </c>
      <c r="U243" s="95" t="str">
        <f>IF(Table4[[#This Row],[Segment]]="","",Table4[[#This Row],[Hfriction (J/kg)]]+Table4[[#This Row],[Hexpansions (J/kg)]]+Table4[[#This Row],[Hcontractions (J/kg)]]+Table4[[#This Row],[Hf (J/kg)]])</f>
        <v/>
      </c>
      <c r="V243" s="95" t="str">
        <f>IF(Table4[[#This Row],[Segment]]="","",Table4[[#This Row],[Total Friction Loss (J/kg)]]*Table3[Density (kg/m3)])</f>
        <v/>
      </c>
      <c r="W243" s="95" t="str">
        <f>IF(Table4[[#This Row],[Segment]]="","",Table4[[#This Row],[Total Pressure Drop (Pa)]]/1000)</f>
        <v/>
      </c>
      <c r="Y243" s="82" t="str">
        <f>IF('Set Up'!D466="","",'Set Up'!D466)</f>
        <v/>
      </c>
      <c r="Z243" s="82" t="str">
        <f>IF('Set Up'!E466="","",'Set Up'!E466)</f>
        <v/>
      </c>
      <c r="AA243" s="82" t="str">
        <f>IF('Set Up'!F466="","",'Set Up'!F466)</f>
        <v/>
      </c>
      <c r="AB243" s="82" t="str">
        <f>IF('Set Up'!G466="","",'Set Up'!G466)</f>
        <v/>
      </c>
      <c r="AC243" s="82" t="str">
        <f t="array" ref="AC243">IF(Y243="","",INDEX(Data!$G$4:$G$51,MATCH(Table7[[#This Row],[Fitting]]&amp;Table7[[#This Row],[Fitting Subtype]],Data!$E$4:$E$51&amp;Data!$F$4:$F$51,0)))</f>
        <v/>
      </c>
      <c r="AD243" s="89" t="str">
        <f>IF(Table7[[#This Row],[Segment]]="","",Table7[[#This Row],[Quantity]]*Table7[[#This Row],[Kf]]*(((INDEX(Table4[Velocity (m/s)],MATCH(Table7[[#This Row],[Segment]],Table4[Segment],0)))^2)/2))</f>
        <v/>
      </c>
      <c r="AF243" s="82" t="str">
        <f>Table4[[#This Row],[Segment]]</f>
        <v/>
      </c>
      <c r="AG243" s="75"/>
      <c r="AH243" s="82" t="str">
        <f>IF(Table5[[#This Row],[Segment]]="","",AG243-Table4[[#This Row],[Total Pressure Drop (kPa)]])</f>
        <v/>
      </c>
    </row>
    <row r="244" spans="1:34" x14ac:dyDescent="0.25">
      <c r="A244" s="95" t="str">
        <f>IF('Set Up'!A241="","",'Set Up'!A241)</f>
        <v/>
      </c>
      <c r="B244" s="75" t="s">
        <v>81</v>
      </c>
      <c r="C244" s="85"/>
      <c r="D244" s="86" t="str">
        <f>IF(Table4[[#This Row],[Diameter (in)]]="","",(((CONVERT(Table4[[#This Row],[Diameter (in)]],"in","m"))/2)^2)*PI())</f>
        <v/>
      </c>
      <c r="E244" s="87" t="str">
        <f>IF(Table4[[#This Row],[Area (m2)]]="","",$D$4/Table4[[#This Row],[Area (m2)]])</f>
        <v/>
      </c>
      <c r="F244" s="85">
        <f t="shared" si="3"/>
        <v>4.6951999999999998</v>
      </c>
      <c r="G244" s="88" t="str">
        <f>IF(Table4[[#This Row],[Segment]]="","",(CONVERT(Table4[[#This Row],[Diameter (in)]],"in","m")*$B$4*Table4[[#This Row],[Velocity (m/s)]])/$C$4)</f>
        <v/>
      </c>
      <c r="H244" s="96" t="str">
        <f>IF(Table4[[#This Row],[Segment]]="","",IF(Table4[[#This Row],[Teynold''s Number]]&gt;4000,"TURBULENT","LAMINAR"))</f>
        <v/>
      </c>
      <c r="I244" s="86" t="str">
        <f>IF(Table4[[#This Row],[Segment]]="","",INDEX(Data!C241:C255,MATCH(Table4[Material],Data!B241:B255,0)))</f>
        <v/>
      </c>
      <c r="J244" s="89" t="str">
        <f>IF(Table4[[#This Row],[ε (m)]]="","",Table4[[#This Row],[ε (m)]]/(CONVERT(Table4[[#This Row],[Diameter (in)]],"in","m")))</f>
        <v/>
      </c>
      <c r="K244" s="96" t="str">
        <f>IF(Table4[[#This Row],[Regime]]="LAMINAR",16/Table4[[#This Row],[Teynold''s Number]],"-")</f>
        <v>-</v>
      </c>
      <c r="L244" s="86"/>
      <c r="M244" s="97" t="str">
        <f>IF(Table4[[#This Row],[Regime]]="TURBULENT",(((-4*LOG10(Table4[[#This Row],[ε/D]]/3.7+1.256/(Table4[[#This Row],[Teynold''s Number]]*SQRT(Table4[[#This Row],[f turbulent (guess)]]))))^-1)^2),"")</f>
        <v/>
      </c>
      <c r="N244" s="91" t="str">
        <f>IF(Table4[[#This Row],[f turbulent]]="","",Table4[[#This Row],[f turbulent (guess)]]-Table4[[#This Row],[f turbulent]])</f>
        <v/>
      </c>
      <c r="O244" s="87">
        <f>IF(Table4[[#This Row],[Segment]]="",0,IF(C245="",0,IF(C245&lt;=Table4[[#This Row],[Diameter (in)]],0,1-(D244/D245))))</f>
        <v>0</v>
      </c>
      <c r="P244" s="92" t="str">
        <f>IF(Table4[[#This Row],[Segment]]="","",IF(C244&gt;C245,"",IF(C245="",0.55,(0.55*(1-D245/D244)))))</f>
        <v/>
      </c>
      <c r="Q24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44" s="92" t="str">
        <f>IF(Table4[[#This Row],[Segment]]="","",IF(Table4[[#This Row],[Kexpansion]]="","0",((Table4[[#This Row],[Velocity (m/s)]]^2)/2)*Table4[[#This Row],[Kexpansion]]))</f>
        <v/>
      </c>
      <c r="S244" s="92" t="str">
        <f>IF(Table4[[#This Row],[Segment]]="","",IF(Table4[[#This Row],[Kcontraction]]="","0",((Table4[[#This Row],[Velocity (m/s)]]^2)/2)*Table4[[#This Row],[Kcontraction]]))</f>
        <v/>
      </c>
      <c r="T244" s="89" t="str">
        <f>IF(Table4[[#This Row],[Segment]]="","",SUMIF($Y$7:$Y$2000,Table4[[#This Row],[Segment]],$AD$7:$AD$2000))</f>
        <v/>
      </c>
      <c r="U244" s="95" t="str">
        <f>IF(Table4[[#This Row],[Segment]]="","",Table4[[#This Row],[Hfriction (J/kg)]]+Table4[[#This Row],[Hexpansions (J/kg)]]+Table4[[#This Row],[Hcontractions (J/kg)]]+Table4[[#This Row],[Hf (J/kg)]])</f>
        <v/>
      </c>
      <c r="V244" s="95" t="str">
        <f>IF(Table4[[#This Row],[Segment]]="","",Table4[[#This Row],[Total Friction Loss (J/kg)]]*Table3[Density (kg/m3)])</f>
        <v/>
      </c>
      <c r="W244" s="95" t="str">
        <f>IF(Table4[[#This Row],[Segment]]="","",Table4[[#This Row],[Total Pressure Drop (Pa)]]/1000)</f>
        <v/>
      </c>
      <c r="Y244" s="82" t="str">
        <f>IF('Set Up'!D467="","",'Set Up'!D467)</f>
        <v/>
      </c>
      <c r="Z244" s="82" t="str">
        <f>IF('Set Up'!E467="","",'Set Up'!E467)</f>
        <v/>
      </c>
      <c r="AA244" s="82" t="str">
        <f>IF('Set Up'!F467="","",'Set Up'!F467)</f>
        <v/>
      </c>
      <c r="AB244" s="82" t="str">
        <f>IF('Set Up'!G467="","",'Set Up'!G467)</f>
        <v/>
      </c>
      <c r="AC244" s="82" t="str">
        <f t="array" ref="AC244">IF(Y244="","",INDEX(Data!$G$4:$G$51,MATCH(Table7[[#This Row],[Fitting]]&amp;Table7[[#This Row],[Fitting Subtype]],Data!$E$4:$E$51&amp;Data!$F$4:$F$51,0)))</f>
        <v/>
      </c>
      <c r="AD244" s="89" t="str">
        <f>IF(Table7[[#This Row],[Segment]]="","",Table7[[#This Row],[Quantity]]*Table7[[#This Row],[Kf]]*(((INDEX(Table4[Velocity (m/s)],MATCH(Table7[[#This Row],[Segment]],Table4[Segment],0)))^2)/2))</f>
        <v/>
      </c>
      <c r="AF244" s="82" t="str">
        <f>Table4[[#This Row],[Segment]]</f>
        <v/>
      </c>
      <c r="AG244" s="75"/>
      <c r="AH244" s="82" t="str">
        <f>IF(Table5[[#This Row],[Segment]]="","",AG244-Table4[[#This Row],[Total Pressure Drop (kPa)]])</f>
        <v/>
      </c>
    </row>
    <row r="245" spans="1:34" x14ac:dyDescent="0.25">
      <c r="A245" s="95" t="str">
        <f>IF('Set Up'!A242="","",'Set Up'!A242)</f>
        <v/>
      </c>
      <c r="B245" s="75" t="s">
        <v>81</v>
      </c>
      <c r="C245" s="85"/>
      <c r="D245" s="86" t="str">
        <f>IF(Table4[[#This Row],[Diameter (in)]]="","",(((CONVERT(Table4[[#This Row],[Diameter (in)]],"in","m"))/2)^2)*PI())</f>
        <v/>
      </c>
      <c r="E245" s="87" t="str">
        <f>IF(Table4[[#This Row],[Area (m2)]]="","",$D$4/Table4[[#This Row],[Area (m2)]])</f>
        <v/>
      </c>
      <c r="F245" s="85">
        <f t="shared" si="3"/>
        <v>4.6951999999999998</v>
      </c>
      <c r="G245" s="88" t="str">
        <f>IF(Table4[[#This Row],[Segment]]="","",(CONVERT(Table4[[#This Row],[Diameter (in)]],"in","m")*$B$4*Table4[[#This Row],[Velocity (m/s)]])/$C$4)</f>
        <v/>
      </c>
      <c r="H245" s="96" t="str">
        <f>IF(Table4[[#This Row],[Segment]]="","",IF(Table4[[#This Row],[Teynold''s Number]]&gt;4000,"TURBULENT","LAMINAR"))</f>
        <v/>
      </c>
      <c r="I245" s="86" t="str">
        <f>IF(Table4[[#This Row],[Segment]]="","",INDEX(Data!C242:C256,MATCH(Table4[Material],Data!B242:B256,0)))</f>
        <v/>
      </c>
      <c r="J245" s="89" t="str">
        <f>IF(Table4[[#This Row],[ε (m)]]="","",Table4[[#This Row],[ε (m)]]/(CONVERT(Table4[[#This Row],[Diameter (in)]],"in","m")))</f>
        <v/>
      </c>
      <c r="K245" s="96" t="str">
        <f>IF(Table4[[#This Row],[Regime]]="LAMINAR",16/Table4[[#This Row],[Teynold''s Number]],"-")</f>
        <v>-</v>
      </c>
      <c r="L245" s="86"/>
      <c r="M245" s="97" t="str">
        <f>IF(Table4[[#This Row],[Regime]]="TURBULENT",(((-4*LOG10(Table4[[#This Row],[ε/D]]/3.7+1.256/(Table4[[#This Row],[Teynold''s Number]]*SQRT(Table4[[#This Row],[f turbulent (guess)]]))))^-1)^2),"")</f>
        <v/>
      </c>
      <c r="N245" s="91" t="str">
        <f>IF(Table4[[#This Row],[f turbulent]]="","",Table4[[#This Row],[f turbulent (guess)]]-Table4[[#This Row],[f turbulent]])</f>
        <v/>
      </c>
      <c r="O245" s="87">
        <f>IF(Table4[[#This Row],[Segment]]="",0,IF(C246="",0,IF(C246&lt;=Table4[[#This Row],[Diameter (in)]],0,1-(D245/D246))))</f>
        <v>0</v>
      </c>
      <c r="P245" s="92" t="str">
        <f>IF(Table4[[#This Row],[Segment]]="","",IF(C245&gt;C246,"",IF(C246="",0.55,(0.55*(1-D246/D245)))))</f>
        <v/>
      </c>
      <c r="Q24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45" s="92" t="str">
        <f>IF(Table4[[#This Row],[Segment]]="","",IF(Table4[[#This Row],[Kexpansion]]="","0",((Table4[[#This Row],[Velocity (m/s)]]^2)/2)*Table4[[#This Row],[Kexpansion]]))</f>
        <v/>
      </c>
      <c r="S245" s="92" t="str">
        <f>IF(Table4[[#This Row],[Segment]]="","",IF(Table4[[#This Row],[Kcontraction]]="","0",((Table4[[#This Row],[Velocity (m/s)]]^2)/2)*Table4[[#This Row],[Kcontraction]]))</f>
        <v/>
      </c>
      <c r="T245" s="89" t="str">
        <f>IF(Table4[[#This Row],[Segment]]="","",SUMIF($Y$7:$Y$2000,Table4[[#This Row],[Segment]],$AD$7:$AD$2000))</f>
        <v/>
      </c>
      <c r="U245" s="95" t="str">
        <f>IF(Table4[[#This Row],[Segment]]="","",Table4[[#This Row],[Hfriction (J/kg)]]+Table4[[#This Row],[Hexpansions (J/kg)]]+Table4[[#This Row],[Hcontractions (J/kg)]]+Table4[[#This Row],[Hf (J/kg)]])</f>
        <v/>
      </c>
      <c r="V245" s="95" t="str">
        <f>IF(Table4[[#This Row],[Segment]]="","",Table4[[#This Row],[Total Friction Loss (J/kg)]]*Table3[Density (kg/m3)])</f>
        <v/>
      </c>
      <c r="W245" s="95" t="str">
        <f>IF(Table4[[#This Row],[Segment]]="","",Table4[[#This Row],[Total Pressure Drop (Pa)]]/1000)</f>
        <v/>
      </c>
      <c r="Y245" s="82" t="str">
        <f>IF('Set Up'!D468="","",'Set Up'!D468)</f>
        <v/>
      </c>
      <c r="Z245" s="82" t="str">
        <f>IF('Set Up'!E468="","",'Set Up'!E468)</f>
        <v/>
      </c>
      <c r="AA245" s="82" t="str">
        <f>IF('Set Up'!F468="","",'Set Up'!F468)</f>
        <v/>
      </c>
      <c r="AB245" s="82" t="str">
        <f>IF('Set Up'!G468="","",'Set Up'!G468)</f>
        <v/>
      </c>
      <c r="AC245" s="82" t="str">
        <f t="array" ref="AC245">IF(Y245="","",INDEX(Data!$G$4:$G$51,MATCH(Table7[[#This Row],[Fitting]]&amp;Table7[[#This Row],[Fitting Subtype]],Data!$E$4:$E$51&amp;Data!$F$4:$F$51,0)))</f>
        <v/>
      </c>
      <c r="AD245" s="89" t="str">
        <f>IF(Table7[[#This Row],[Segment]]="","",Table7[[#This Row],[Quantity]]*Table7[[#This Row],[Kf]]*(((INDEX(Table4[Velocity (m/s)],MATCH(Table7[[#This Row],[Segment]],Table4[Segment],0)))^2)/2))</f>
        <v/>
      </c>
      <c r="AF245" s="82" t="str">
        <f>Table4[[#This Row],[Segment]]</f>
        <v/>
      </c>
      <c r="AG245" s="75"/>
      <c r="AH245" s="82" t="str">
        <f>IF(Table5[[#This Row],[Segment]]="","",AG245-Table4[[#This Row],[Total Pressure Drop (kPa)]])</f>
        <v/>
      </c>
    </row>
    <row r="246" spans="1:34" x14ac:dyDescent="0.25">
      <c r="A246" s="95" t="str">
        <f>IF('Set Up'!A243="","",'Set Up'!A243)</f>
        <v/>
      </c>
      <c r="B246" s="75" t="s">
        <v>81</v>
      </c>
      <c r="C246" s="85"/>
      <c r="D246" s="86" t="str">
        <f>IF(Table4[[#This Row],[Diameter (in)]]="","",(((CONVERT(Table4[[#This Row],[Diameter (in)]],"in","m"))/2)^2)*PI())</f>
        <v/>
      </c>
      <c r="E246" s="87" t="str">
        <f>IF(Table4[[#This Row],[Area (m2)]]="","",$D$4/Table4[[#This Row],[Area (m2)]])</f>
        <v/>
      </c>
      <c r="F246" s="85">
        <f t="shared" si="3"/>
        <v>4.6951999999999998</v>
      </c>
      <c r="G246" s="88" t="str">
        <f>IF(Table4[[#This Row],[Segment]]="","",(CONVERT(Table4[[#This Row],[Diameter (in)]],"in","m")*$B$4*Table4[[#This Row],[Velocity (m/s)]])/$C$4)</f>
        <v/>
      </c>
      <c r="H246" s="96" t="str">
        <f>IF(Table4[[#This Row],[Segment]]="","",IF(Table4[[#This Row],[Teynold''s Number]]&gt;4000,"TURBULENT","LAMINAR"))</f>
        <v/>
      </c>
      <c r="I246" s="86" t="str">
        <f>IF(Table4[[#This Row],[Segment]]="","",INDEX(Data!C243:C257,MATCH(Table4[Material],Data!B243:B257,0)))</f>
        <v/>
      </c>
      <c r="J246" s="89" t="str">
        <f>IF(Table4[[#This Row],[ε (m)]]="","",Table4[[#This Row],[ε (m)]]/(CONVERT(Table4[[#This Row],[Diameter (in)]],"in","m")))</f>
        <v/>
      </c>
      <c r="K246" s="96" t="str">
        <f>IF(Table4[[#This Row],[Regime]]="LAMINAR",16/Table4[[#This Row],[Teynold''s Number]],"-")</f>
        <v>-</v>
      </c>
      <c r="L246" s="86"/>
      <c r="M246" s="97" t="str">
        <f>IF(Table4[[#This Row],[Regime]]="TURBULENT",(((-4*LOG10(Table4[[#This Row],[ε/D]]/3.7+1.256/(Table4[[#This Row],[Teynold''s Number]]*SQRT(Table4[[#This Row],[f turbulent (guess)]]))))^-1)^2),"")</f>
        <v/>
      </c>
      <c r="N246" s="91" t="str">
        <f>IF(Table4[[#This Row],[f turbulent]]="","",Table4[[#This Row],[f turbulent (guess)]]-Table4[[#This Row],[f turbulent]])</f>
        <v/>
      </c>
      <c r="O246" s="87">
        <f>IF(Table4[[#This Row],[Segment]]="",0,IF(C247="",0,IF(C247&lt;=Table4[[#This Row],[Diameter (in)]],0,1-(D246/D247))))</f>
        <v>0</v>
      </c>
      <c r="P246" s="92" t="str">
        <f>IF(Table4[[#This Row],[Segment]]="","",IF(C246&gt;C247,"",IF(C247="",0.55,(0.55*(1-D247/D246)))))</f>
        <v/>
      </c>
      <c r="Q24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46" s="92" t="str">
        <f>IF(Table4[[#This Row],[Segment]]="","",IF(Table4[[#This Row],[Kexpansion]]="","0",((Table4[[#This Row],[Velocity (m/s)]]^2)/2)*Table4[[#This Row],[Kexpansion]]))</f>
        <v/>
      </c>
      <c r="S246" s="92" t="str">
        <f>IF(Table4[[#This Row],[Segment]]="","",IF(Table4[[#This Row],[Kcontraction]]="","0",((Table4[[#This Row],[Velocity (m/s)]]^2)/2)*Table4[[#This Row],[Kcontraction]]))</f>
        <v/>
      </c>
      <c r="T246" s="89" t="str">
        <f>IF(Table4[[#This Row],[Segment]]="","",SUMIF($Y$7:$Y$2000,Table4[[#This Row],[Segment]],$AD$7:$AD$2000))</f>
        <v/>
      </c>
      <c r="U246" s="95" t="str">
        <f>IF(Table4[[#This Row],[Segment]]="","",Table4[[#This Row],[Hfriction (J/kg)]]+Table4[[#This Row],[Hexpansions (J/kg)]]+Table4[[#This Row],[Hcontractions (J/kg)]]+Table4[[#This Row],[Hf (J/kg)]])</f>
        <v/>
      </c>
      <c r="V246" s="95" t="str">
        <f>IF(Table4[[#This Row],[Segment]]="","",Table4[[#This Row],[Total Friction Loss (J/kg)]]*Table3[Density (kg/m3)])</f>
        <v/>
      </c>
      <c r="W246" s="95" t="str">
        <f>IF(Table4[[#This Row],[Segment]]="","",Table4[[#This Row],[Total Pressure Drop (Pa)]]/1000)</f>
        <v/>
      </c>
      <c r="Y246" s="82" t="str">
        <f>IF('Set Up'!D469="","",'Set Up'!D469)</f>
        <v/>
      </c>
      <c r="Z246" s="82" t="str">
        <f>IF('Set Up'!E469="","",'Set Up'!E469)</f>
        <v/>
      </c>
      <c r="AA246" s="82" t="str">
        <f>IF('Set Up'!F469="","",'Set Up'!F469)</f>
        <v/>
      </c>
      <c r="AB246" s="82" t="str">
        <f>IF('Set Up'!G469="","",'Set Up'!G469)</f>
        <v/>
      </c>
      <c r="AC246" s="82" t="str">
        <f t="array" ref="AC246">IF(Y246="","",INDEX(Data!$G$4:$G$51,MATCH(Table7[[#This Row],[Fitting]]&amp;Table7[[#This Row],[Fitting Subtype]],Data!$E$4:$E$51&amp;Data!$F$4:$F$51,0)))</f>
        <v/>
      </c>
      <c r="AD246" s="89" t="str">
        <f>IF(Table7[[#This Row],[Segment]]="","",Table7[[#This Row],[Quantity]]*Table7[[#This Row],[Kf]]*(((INDEX(Table4[Velocity (m/s)],MATCH(Table7[[#This Row],[Segment]],Table4[Segment],0)))^2)/2))</f>
        <v/>
      </c>
      <c r="AF246" s="82" t="str">
        <f>Table4[[#This Row],[Segment]]</f>
        <v/>
      </c>
      <c r="AG246" s="75"/>
      <c r="AH246" s="82" t="str">
        <f>IF(Table5[[#This Row],[Segment]]="","",AG246-Table4[[#This Row],[Total Pressure Drop (kPa)]])</f>
        <v/>
      </c>
    </row>
    <row r="247" spans="1:34" x14ac:dyDescent="0.25">
      <c r="A247" s="95" t="str">
        <f>IF('Set Up'!A244="","",'Set Up'!A244)</f>
        <v/>
      </c>
      <c r="B247" s="75" t="s">
        <v>81</v>
      </c>
      <c r="C247" s="85"/>
      <c r="D247" s="86" t="str">
        <f>IF(Table4[[#This Row],[Diameter (in)]]="","",(((CONVERT(Table4[[#This Row],[Diameter (in)]],"in","m"))/2)^2)*PI())</f>
        <v/>
      </c>
      <c r="E247" s="87" t="str">
        <f>IF(Table4[[#This Row],[Area (m2)]]="","",$D$4/Table4[[#This Row],[Area (m2)]])</f>
        <v/>
      </c>
      <c r="F247" s="85">
        <f t="shared" si="3"/>
        <v>4.6951999999999998</v>
      </c>
      <c r="G247" s="88" t="str">
        <f>IF(Table4[[#This Row],[Segment]]="","",(CONVERT(Table4[[#This Row],[Diameter (in)]],"in","m")*$B$4*Table4[[#This Row],[Velocity (m/s)]])/$C$4)</f>
        <v/>
      </c>
      <c r="H247" s="96" t="str">
        <f>IF(Table4[[#This Row],[Segment]]="","",IF(Table4[[#This Row],[Teynold''s Number]]&gt;4000,"TURBULENT","LAMINAR"))</f>
        <v/>
      </c>
      <c r="I247" s="86" t="str">
        <f>IF(Table4[[#This Row],[Segment]]="","",INDEX(Data!C244:C258,MATCH(Table4[Material],Data!B244:B258,0)))</f>
        <v/>
      </c>
      <c r="J247" s="89" t="str">
        <f>IF(Table4[[#This Row],[ε (m)]]="","",Table4[[#This Row],[ε (m)]]/(CONVERT(Table4[[#This Row],[Diameter (in)]],"in","m")))</f>
        <v/>
      </c>
      <c r="K247" s="96" t="str">
        <f>IF(Table4[[#This Row],[Regime]]="LAMINAR",16/Table4[[#This Row],[Teynold''s Number]],"-")</f>
        <v>-</v>
      </c>
      <c r="L247" s="86"/>
      <c r="M247" s="97" t="str">
        <f>IF(Table4[[#This Row],[Regime]]="TURBULENT",(((-4*LOG10(Table4[[#This Row],[ε/D]]/3.7+1.256/(Table4[[#This Row],[Teynold''s Number]]*SQRT(Table4[[#This Row],[f turbulent (guess)]]))))^-1)^2),"")</f>
        <v/>
      </c>
      <c r="N247" s="91" t="str">
        <f>IF(Table4[[#This Row],[f turbulent]]="","",Table4[[#This Row],[f turbulent (guess)]]-Table4[[#This Row],[f turbulent]])</f>
        <v/>
      </c>
      <c r="O247" s="87">
        <f>IF(Table4[[#This Row],[Segment]]="",0,IF(C248="",0,IF(C248&lt;=Table4[[#This Row],[Diameter (in)]],0,1-(D247/D248))))</f>
        <v>0</v>
      </c>
      <c r="P247" s="92" t="str">
        <f>IF(Table4[[#This Row],[Segment]]="","",IF(C247&gt;C248,"",IF(C248="",0.55,(0.55*(1-D248/D247)))))</f>
        <v/>
      </c>
      <c r="Q24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47" s="92" t="str">
        <f>IF(Table4[[#This Row],[Segment]]="","",IF(Table4[[#This Row],[Kexpansion]]="","0",((Table4[[#This Row],[Velocity (m/s)]]^2)/2)*Table4[[#This Row],[Kexpansion]]))</f>
        <v/>
      </c>
      <c r="S247" s="92" t="str">
        <f>IF(Table4[[#This Row],[Segment]]="","",IF(Table4[[#This Row],[Kcontraction]]="","0",((Table4[[#This Row],[Velocity (m/s)]]^2)/2)*Table4[[#This Row],[Kcontraction]]))</f>
        <v/>
      </c>
      <c r="T247" s="89" t="str">
        <f>IF(Table4[[#This Row],[Segment]]="","",SUMIF($Y$7:$Y$2000,Table4[[#This Row],[Segment]],$AD$7:$AD$2000))</f>
        <v/>
      </c>
      <c r="U247" s="95" t="str">
        <f>IF(Table4[[#This Row],[Segment]]="","",Table4[[#This Row],[Hfriction (J/kg)]]+Table4[[#This Row],[Hexpansions (J/kg)]]+Table4[[#This Row],[Hcontractions (J/kg)]]+Table4[[#This Row],[Hf (J/kg)]])</f>
        <v/>
      </c>
      <c r="V247" s="95" t="str">
        <f>IF(Table4[[#This Row],[Segment]]="","",Table4[[#This Row],[Total Friction Loss (J/kg)]]*Table3[Density (kg/m3)])</f>
        <v/>
      </c>
      <c r="W247" s="95" t="str">
        <f>IF(Table4[[#This Row],[Segment]]="","",Table4[[#This Row],[Total Pressure Drop (Pa)]]/1000)</f>
        <v/>
      </c>
      <c r="Y247" s="82" t="str">
        <f>IF('Set Up'!D470="","",'Set Up'!D470)</f>
        <v/>
      </c>
      <c r="Z247" s="82" t="str">
        <f>IF('Set Up'!E470="","",'Set Up'!E470)</f>
        <v/>
      </c>
      <c r="AA247" s="82" t="str">
        <f>IF('Set Up'!F470="","",'Set Up'!F470)</f>
        <v/>
      </c>
      <c r="AB247" s="82" t="str">
        <f>IF('Set Up'!G470="","",'Set Up'!G470)</f>
        <v/>
      </c>
      <c r="AC247" s="82" t="str">
        <f t="array" ref="AC247">IF(Y247="","",INDEX(Data!$G$4:$G$51,MATCH(Table7[[#This Row],[Fitting]]&amp;Table7[[#This Row],[Fitting Subtype]],Data!$E$4:$E$51&amp;Data!$F$4:$F$51,0)))</f>
        <v/>
      </c>
      <c r="AD247" s="89" t="str">
        <f>IF(Table7[[#This Row],[Segment]]="","",Table7[[#This Row],[Quantity]]*Table7[[#This Row],[Kf]]*(((INDEX(Table4[Velocity (m/s)],MATCH(Table7[[#This Row],[Segment]],Table4[Segment],0)))^2)/2))</f>
        <v/>
      </c>
      <c r="AF247" s="82" t="str">
        <f>Table4[[#This Row],[Segment]]</f>
        <v/>
      </c>
      <c r="AG247" s="75"/>
      <c r="AH247" s="82" t="str">
        <f>IF(Table5[[#This Row],[Segment]]="","",AG247-Table4[[#This Row],[Total Pressure Drop (kPa)]])</f>
        <v/>
      </c>
    </row>
    <row r="248" spans="1:34" x14ac:dyDescent="0.25">
      <c r="A248" s="95" t="str">
        <f>IF('Set Up'!A245="","",'Set Up'!A245)</f>
        <v/>
      </c>
      <c r="B248" s="75" t="s">
        <v>81</v>
      </c>
      <c r="C248" s="85"/>
      <c r="D248" s="86" t="str">
        <f>IF(Table4[[#This Row],[Diameter (in)]]="","",(((CONVERT(Table4[[#This Row],[Diameter (in)]],"in","m"))/2)^2)*PI())</f>
        <v/>
      </c>
      <c r="E248" s="87" t="str">
        <f>IF(Table4[[#This Row],[Area (m2)]]="","",$D$4/Table4[[#This Row],[Area (m2)]])</f>
        <v/>
      </c>
      <c r="F248" s="85">
        <f t="shared" si="3"/>
        <v>4.6951999999999998</v>
      </c>
      <c r="G248" s="88" t="str">
        <f>IF(Table4[[#This Row],[Segment]]="","",(CONVERT(Table4[[#This Row],[Diameter (in)]],"in","m")*$B$4*Table4[[#This Row],[Velocity (m/s)]])/$C$4)</f>
        <v/>
      </c>
      <c r="H248" s="96" t="str">
        <f>IF(Table4[[#This Row],[Segment]]="","",IF(Table4[[#This Row],[Teynold''s Number]]&gt;4000,"TURBULENT","LAMINAR"))</f>
        <v/>
      </c>
      <c r="I248" s="86" t="str">
        <f>IF(Table4[[#This Row],[Segment]]="","",INDEX(Data!C245:C259,MATCH(Table4[Material],Data!B245:B259,0)))</f>
        <v/>
      </c>
      <c r="J248" s="89" t="str">
        <f>IF(Table4[[#This Row],[ε (m)]]="","",Table4[[#This Row],[ε (m)]]/(CONVERT(Table4[[#This Row],[Diameter (in)]],"in","m")))</f>
        <v/>
      </c>
      <c r="K248" s="96" t="str">
        <f>IF(Table4[[#This Row],[Regime]]="LAMINAR",16/Table4[[#This Row],[Teynold''s Number]],"-")</f>
        <v>-</v>
      </c>
      <c r="L248" s="86"/>
      <c r="M248" s="97" t="str">
        <f>IF(Table4[[#This Row],[Regime]]="TURBULENT",(((-4*LOG10(Table4[[#This Row],[ε/D]]/3.7+1.256/(Table4[[#This Row],[Teynold''s Number]]*SQRT(Table4[[#This Row],[f turbulent (guess)]]))))^-1)^2),"")</f>
        <v/>
      </c>
      <c r="N248" s="91" t="str">
        <f>IF(Table4[[#This Row],[f turbulent]]="","",Table4[[#This Row],[f turbulent (guess)]]-Table4[[#This Row],[f turbulent]])</f>
        <v/>
      </c>
      <c r="O248" s="87">
        <f>IF(Table4[[#This Row],[Segment]]="",0,IF(C249="",0,IF(C249&lt;=Table4[[#This Row],[Diameter (in)]],0,1-(D248/D249))))</f>
        <v>0</v>
      </c>
      <c r="P248" s="92" t="str">
        <f>IF(Table4[[#This Row],[Segment]]="","",IF(C248&gt;C249,"",IF(C249="",0.55,(0.55*(1-D249/D248)))))</f>
        <v/>
      </c>
      <c r="Q24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48" s="92" t="str">
        <f>IF(Table4[[#This Row],[Segment]]="","",IF(Table4[[#This Row],[Kexpansion]]="","0",((Table4[[#This Row],[Velocity (m/s)]]^2)/2)*Table4[[#This Row],[Kexpansion]]))</f>
        <v/>
      </c>
      <c r="S248" s="92" t="str">
        <f>IF(Table4[[#This Row],[Segment]]="","",IF(Table4[[#This Row],[Kcontraction]]="","0",((Table4[[#This Row],[Velocity (m/s)]]^2)/2)*Table4[[#This Row],[Kcontraction]]))</f>
        <v/>
      </c>
      <c r="T248" s="89" t="str">
        <f>IF(Table4[[#This Row],[Segment]]="","",SUMIF($Y$7:$Y$2000,Table4[[#This Row],[Segment]],$AD$7:$AD$2000))</f>
        <v/>
      </c>
      <c r="U248" s="95" t="str">
        <f>IF(Table4[[#This Row],[Segment]]="","",Table4[[#This Row],[Hfriction (J/kg)]]+Table4[[#This Row],[Hexpansions (J/kg)]]+Table4[[#This Row],[Hcontractions (J/kg)]]+Table4[[#This Row],[Hf (J/kg)]])</f>
        <v/>
      </c>
      <c r="V248" s="95" t="str">
        <f>IF(Table4[[#This Row],[Segment]]="","",Table4[[#This Row],[Total Friction Loss (J/kg)]]*Table3[Density (kg/m3)])</f>
        <v/>
      </c>
      <c r="W248" s="95" t="str">
        <f>IF(Table4[[#This Row],[Segment]]="","",Table4[[#This Row],[Total Pressure Drop (Pa)]]/1000)</f>
        <v/>
      </c>
      <c r="Y248" s="82" t="str">
        <f>IF('Set Up'!D471="","",'Set Up'!D471)</f>
        <v/>
      </c>
      <c r="Z248" s="82" t="str">
        <f>IF('Set Up'!E471="","",'Set Up'!E471)</f>
        <v/>
      </c>
      <c r="AA248" s="82" t="str">
        <f>IF('Set Up'!F471="","",'Set Up'!F471)</f>
        <v/>
      </c>
      <c r="AB248" s="82" t="str">
        <f>IF('Set Up'!G471="","",'Set Up'!G471)</f>
        <v/>
      </c>
      <c r="AC248" s="82" t="str">
        <f t="array" ref="AC248">IF(Y248="","",INDEX(Data!$G$4:$G$51,MATCH(Table7[[#This Row],[Fitting]]&amp;Table7[[#This Row],[Fitting Subtype]],Data!$E$4:$E$51&amp;Data!$F$4:$F$51,0)))</f>
        <v/>
      </c>
      <c r="AD248" s="89" t="str">
        <f>IF(Table7[[#This Row],[Segment]]="","",Table7[[#This Row],[Quantity]]*Table7[[#This Row],[Kf]]*(((INDEX(Table4[Velocity (m/s)],MATCH(Table7[[#This Row],[Segment]],Table4[Segment],0)))^2)/2))</f>
        <v/>
      </c>
      <c r="AF248" s="82" t="str">
        <f>Table4[[#This Row],[Segment]]</f>
        <v/>
      </c>
      <c r="AG248" s="75"/>
      <c r="AH248" s="82" t="str">
        <f>IF(Table5[[#This Row],[Segment]]="","",AG248-Table4[[#This Row],[Total Pressure Drop (kPa)]])</f>
        <v/>
      </c>
    </row>
    <row r="249" spans="1:34" x14ac:dyDescent="0.25">
      <c r="A249" s="95" t="str">
        <f>IF('Set Up'!A246="","",'Set Up'!A246)</f>
        <v/>
      </c>
      <c r="B249" s="75" t="s">
        <v>81</v>
      </c>
      <c r="C249" s="85"/>
      <c r="D249" s="86" t="str">
        <f>IF(Table4[[#This Row],[Diameter (in)]]="","",(((CONVERT(Table4[[#This Row],[Diameter (in)]],"in","m"))/2)^2)*PI())</f>
        <v/>
      </c>
      <c r="E249" s="87" t="str">
        <f>IF(Table4[[#This Row],[Area (m2)]]="","",$D$4/Table4[[#This Row],[Area (m2)]])</f>
        <v/>
      </c>
      <c r="F249" s="85">
        <f t="shared" si="3"/>
        <v>4.6951999999999998</v>
      </c>
      <c r="G249" s="88" t="str">
        <f>IF(Table4[[#This Row],[Segment]]="","",(CONVERT(Table4[[#This Row],[Diameter (in)]],"in","m")*$B$4*Table4[[#This Row],[Velocity (m/s)]])/$C$4)</f>
        <v/>
      </c>
      <c r="H249" s="96" t="str">
        <f>IF(Table4[[#This Row],[Segment]]="","",IF(Table4[[#This Row],[Teynold''s Number]]&gt;4000,"TURBULENT","LAMINAR"))</f>
        <v/>
      </c>
      <c r="I249" s="86" t="str">
        <f>IF(Table4[[#This Row],[Segment]]="","",INDEX(Data!C246:C260,MATCH(Table4[Material],Data!B246:B260,0)))</f>
        <v/>
      </c>
      <c r="J249" s="89" t="str">
        <f>IF(Table4[[#This Row],[ε (m)]]="","",Table4[[#This Row],[ε (m)]]/(CONVERT(Table4[[#This Row],[Diameter (in)]],"in","m")))</f>
        <v/>
      </c>
      <c r="K249" s="96" t="str">
        <f>IF(Table4[[#This Row],[Regime]]="LAMINAR",16/Table4[[#This Row],[Teynold''s Number]],"-")</f>
        <v>-</v>
      </c>
      <c r="L249" s="86"/>
      <c r="M249" s="97" t="str">
        <f>IF(Table4[[#This Row],[Regime]]="TURBULENT",(((-4*LOG10(Table4[[#This Row],[ε/D]]/3.7+1.256/(Table4[[#This Row],[Teynold''s Number]]*SQRT(Table4[[#This Row],[f turbulent (guess)]]))))^-1)^2),"")</f>
        <v/>
      </c>
      <c r="N249" s="91" t="str">
        <f>IF(Table4[[#This Row],[f turbulent]]="","",Table4[[#This Row],[f turbulent (guess)]]-Table4[[#This Row],[f turbulent]])</f>
        <v/>
      </c>
      <c r="O249" s="87">
        <f>IF(Table4[[#This Row],[Segment]]="",0,IF(C250="",0,IF(C250&lt;=Table4[[#This Row],[Diameter (in)]],0,1-(D249/D250))))</f>
        <v>0</v>
      </c>
      <c r="P249" s="92" t="str">
        <f>IF(Table4[[#This Row],[Segment]]="","",IF(C249&gt;C250,"",IF(C250="",0.55,(0.55*(1-D250/D249)))))</f>
        <v/>
      </c>
      <c r="Q24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49" s="92" t="str">
        <f>IF(Table4[[#This Row],[Segment]]="","",IF(Table4[[#This Row],[Kexpansion]]="","0",((Table4[[#This Row],[Velocity (m/s)]]^2)/2)*Table4[[#This Row],[Kexpansion]]))</f>
        <v/>
      </c>
      <c r="S249" s="92" t="str">
        <f>IF(Table4[[#This Row],[Segment]]="","",IF(Table4[[#This Row],[Kcontraction]]="","0",((Table4[[#This Row],[Velocity (m/s)]]^2)/2)*Table4[[#This Row],[Kcontraction]]))</f>
        <v/>
      </c>
      <c r="T249" s="89" t="str">
        <f>IF(Table4[[#This Row],[Segment]]="","",SUMIF($Y$7:$Y$2000,Table4[[#This Row],[Segment]],$AD$7:$AD$2000))</f>
        <v/>
      </c>
      <c r="U249" s="95" t="str">
        <f>IF(Table4[[#This Row],[Segment]]="","",Table4[[#This Row],[Hfriction (J/kg)]]+Table4[[#This Row],[Hexpansions (J/kg)]]+Table4[[#This Row],[Hcontractions (J/kg)]]+Table4[[#This Row],[Hf (J/kg)]])</f>
        <v/>
      </c>
      <c r="V249" s="95" t="str">
        <f>IF(Table4[[#This Row],[Segment]]="","",Table4[[#This Row],[Total Friction Loss (J/kg)]]*Table3[Density (kg/m3)])</f>
        <v/>
      </c>
      <c r="W249" s="95" t="str">
        <f>IF(Table4[[#This Row],[Segment]]="","",Table4[[#This Row],[Total Pressure Drop (Pa)]]/1000)</f>
        <v/>
      </c>
      <c r="Y249" s="82" t="str">
        <f>IF('Set Up'!D472="","",'Set Up'!D472)</f>
        <v/>
      </c>
      <c r="Z249" s="82" t="str">
        <f>IF('Set Up'!E472="","",'Set Up'!E472)</f>
        <v/>
      </c>
      <c r="AA249" s="82" t="str">
        <f>IF('Set Up'!F472="","",'Set Up'!F472)</f>
        <v/>
      </c>
      <c r="AB249" s="82" t="str">
        <f>IF('Set Up'!G472="","",'Set Up'!G472)</f>
        <v/>
      </c>
      <c r="AC249" s="82" t="str">
        <f t="array" ref="AC249">IF(Y249="","",INDEX(Data!$G$4:$G$51,MATCH(Table7[[#This Row],[Fitting]]&amp;Table7[[#This Row],[Fitting Subtype]],Data!$E$4:$E$51&amp;Data!$F$4:$F$51,0)))</f>
        <v/>
      </c>
      <c r="AD249" s="89" t="str">
        <f>IF(Table7[[#This Row],[Segment]]="","",Table7[[#This Row],[Quantity]]*Table7[[#This Row],[Kf]]*(((INDEX(Table4[Velocity (m/s)],MATCH(Table7[[#This Row],[Segment]],Table4[Segment],0)))^2)/2))</f>
        <v/>
      </c>
      <c r="AF249" s="82" t="str">
        <f>Table4[[#This Row],[Segment]]</f>
        <v/>
      </c>
      <c r="AG249" s="75"/>
      <c r="AH249" s="82" t="str">
        <f>IF(Table5[[#This Row],[Segment]]="","",AG249-Table4[[#This Row],[Total Pressure Drop (kPa)]])</f>
        <v/>
      </c>
    </row>
    <row r="250" spans="1:34" x14ac:dyDescent="0.25">
      <c r="A250" s="95" t="str">
        <f>IF('Set Up'!A247="","",'Set Up'!A247)</f>
        <v/>
      </c>
      <c r="B250" s="75" t="s">
        <v>81</v>
      </c>
      <c r="C250" s="85"/>
      <c r="D250" s="86" t="str">
        <f>IF(Table4[[#This Row],[Diameter (in)]]="","",(((CONVERT(Table4[[#This Row],[Diameter (in)]],"in","m"))/2)^2)*PI())</f>
        <v/>
      </c>
      <c r="E250" s="87" t="str">
        <f>IF(Table4[[#This Row],[Area (m2)]]="","",$D$4/Table4[[#This Row],[Area (m2)]])</f>
        <v/>
      </c>
      <c r="F250" s="85">
        <f t="shared" si="3"/>
        <v>4.6951999999999998</v>
      </c>
      <c r="G250" s="88" t="str">
        <f>IF(Table4[[#This Row],[Segment]]="","",(CONVERT(Table4[[#This Row],[Diameter (in)]],"in","m")*$B$4*Table4[[#This Row],[Velocity (m/s)]])/$C$4)</f>
        <v/>
      </c>
      <c r="H250" s="96" t="str">
        <f>IF(Table4[[#This Row],[Segment]]="","",IF(Table4[[#This Row],[Teynold''s Number]]&gt;4000,"TURBULENT","LAMINAR"))</f>
        <v/>
      </c>
      <c r="I250" s="86" t="str">
        <f>IF(Table4[[#This Row],[Segment]]="","",INDEX(Data!C247:C261,MATCH(Table4[Material],Data!B247:B261,0)))</f>
        <v/>
      </c>
      <c r="J250" s="89" t="str">
        <f>IF(Table4[[#This Row],[ε (m)]]="","",Table4[[#This Row],[ε (m)]]/(CONVERT(Table4[[#This Row],[Diameter (in)]],"in","m")))</f>
        <v/>
      </c>
      <c r="K250" s="96" t="str">
        <f>IF(Table4[[#This Row],[Regime]]="LAMINAR",16/Table4[[#This Row],[Teynold''s Number]],"-")</f>
        <v>-</v>
      </c>
      <c r="L250" s="86"/>
      <c r="M250" s="97" t="str">
        <f>IF(Table4[[#This Row],[Regime]]="TURBULENT",(((-4*LOG10(Table4[[#This Row],[ε/D]]/3.7+1.256/(Table4[[#This Row],[Teynold''s Number]]*SQRT(Table4[[#This Row],[f turbulent (guess)]]))))^-1)^2),"")</f>
        <v/>
      </c>
      <c r="N250" s="91" t="str">
        <f>IF(Table4[[#This Row],[f turbulent]]="","",Table4[[#This Row],[f turbulent (guess)]]-Table4[[#This Row],[f turbulent]])</f>
        <v/>
      </c>
      <c r="O250" s="87">
        <f>IF(Table4[[#This Row],[Segment]]="",0,IF(C251="",0,IF(C251&lt;=Table4[[#This Row],[Diameter (in)]],0,1-(D250/D251))))</f>
        <v>0</v>
      </c>
      <c r="P250" s="92" t="str">
        <f>IF(Table4[[#This Row],[Segment]]="","",IF(C250&gt;C251,"",IF(C251="",0.55,(0.55*(1-D251/D250)))))</f>
        <v/>
      </c>
      <c r="Q25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50" s="92" t="str">
        <f>IF(Table4[[#This Row],[Segment]]="","",IF(Table4[[#This Row],[Kexpansion]]="","0",((Table4[[#This Row],[Velocity (m/s)]]^2)/2)*Table4[[#This Row],[Kexpansion]]))</f>
        <v/>
      </c>
      <c r="S250" s="92" t="str">
        <f>IF(Table4[[#This Row],[Segment]]="","",IF(Table4[[#This Row],[Kcontraction]]="","0",((Table4[[#This Row],[Velocity (m/s)]]^2)/2)*Table4[[#This Row],[Kcontraction]]))</f>
        <v/>
      </c>
      <c r="T250" s="89" t="str">
        <f>IF(Table4[[#This Row],[Segment]]="","",SUMIF($Y$7:$Y$2000,Table4[[#This Row],[Segment]],$AD$7:$AD$2000))</f>
        <v/>
      </c>
      <c r="U250" s="95" t="str">
        <f>IF(Table4[[#This Row],[Segment]]="","",Table4[[#This Row],[Hfriction (J/kg)]]+Table4[[#This Row],[Hexpansions (J/kg)]]+Table4[[#This Row],[Hcontractions (J/kg)]]+Table4[[#This Row],[Hf (J/kg)]])</f>
        <v/>
      </c>
      <c r="V250" s="95" t="str">
        <f>IF(Table4[[#This Row],[Segment]]="","",Table4[[#This Row],[Total Friction Loss (J/kg)]]*Table3[Density (kg/m3)])</f>
        <v/>
      </c>
      <c r="W250" s="95" t="str">
        <f>IF(Table4[[#This Row],[Segment]]="","",Table4[[#This Row],[Total Pressure Drop (Pa)]]/1000)</f>
        <v/>
      </c>
      <c r="Y250" s="82" t="str">
        <f>IF('Set Up'!D473="","",'Set Up'!D473)</f>
        <v/>
      </c>
      <c r="Z250" s="82" t="str">
        <f>IF('Set Up'!E473="","",'Set Up'!E473)</f>
        <v/>
      </c>
      <c r="AA250" s="82" t="str">
        <f>IF('Set Up'!F473="","",'Set Up'!F473)</f>
        <v/>
      </c>
      <c r="AB250" s="82" t="str">
        <f>IF('Set Up'!G473="","",'Set Up'!G473)</f>
        <v/>
      </c>
      <c r="AC250" s="82" t="str">
        <f t="array" ref="AC250">IF(Y250="","",INDEX(Data!$G$4:$G$51,MATCH(Table7[[#This Row],[Fitting]]&amp;Table7[[#This Row],[Fitting Subtype]],Data!$E$4:$E$51&amp;Data!$F$4:$F$51,0)))</f>
        <v/>
      </c>
      <c r="AD250" s="89" t="str">
        <f>IF(Table7[[#This Row],[Segment]]="","",Table7[[#This Row],[Quantity]]*Table7[[#This Row],[Kf]]*(((INDEX(Table4[Velocity (m/s)],MATCH(Table7[[#This Row],[Segment]],Table4[Segment],0)))^2)/2))</f>
        <v/>
      </c>
      <c r="AF250" s="82" t="str">
        <f>Table4[[#This Row],[Segment]]</f>
        <v/>
      </c>
      <c r="AG250" s="75"/>
      <c r="AH250" s="82" t="str">
        <f>IF(Table5[[#This Row],[Segment]]="","",AG250-Table4[[#This Row],[Total Pressure Drop (kPa)]])</f>
        <v/>
      </c>
    </row>
    <row r="251" spans="1:34" x14ac:dyDescent="0.25">
      <c r="A251" s="95" t="str">
        <f>IF('Set Up'!A248="","",'Set Up'!A248)</f>
        <v/>
      </c>
      <c r="B251" s="75" t="s">
        <v>81</v>
      </c>
      <c r="C251" s="85"/>
      <c r="D251" s="86" t="str">
        <f>IF(Table4[[#This Row],[Diameter (in)]]="","",(((CONVERT(Table4[[#This Row],[Diameter (in)]],"in","m"))/2)^2)*PI())</f>
        <v/>
      </c>
      <c r="E251" s="87" t="str">
        <f>IF(Table4[[#This Row],[Area (m2)]]="","",$D$4/Table4[[#This Row],[Area (m2)]])</f>
        <v/>
      </c>
      <c r="F251" s="85">
        <f t="shared" si="3"/>
        <v>4.6951999999999998</v>
      </c>
      <c r="G251" s="88" t="str">
        <f>IF(Table4[[#This Row],[Segment]]="","",(CONVERT(Table4[[#This Row],[Diameter (in)]],"in","m")*$B$4*Table4[[#This Row],[Velocity (m/s)]])/$C$4)</f>
        <v/>
      </c>
      <c r="H251" s="96" t="str">
        <f>IF(Table4[[#This Row],[Segment]]="","",IF(Table4[[#This Row],[Teynold''s Number]]&gt;4000,"TURBULENT","LAMINAR"))</f>
        <v/>
      </c>
      <c r="I251" s="86" t="str">
        <f>IF(Table4[[#This Row],[Segment]]="","",INDEX(Data!C248:C262,MATCH(Table4[Material],Data!B248:B262,0)))</f>
        <v/>
      </c>
      <c r="J251" s="89" t="str">
        <f>IF(Table4[[#This Row],[ε (m)]]="","",Table4[[#This Row],[ε (m)]]/(CONVERT(Table4[[#This Row],[Diameter (in)]],"in","m")))</f>
        <v/>
      </c>
      <c r="K251" s="96" t="str">
        <f>IF(Table4[[#This Row],[Regime]]="LAMINAR",16/Table4[[#This Row],[Teynold''s Number]],"-")</f>
        <v>-</v>
      </c>
      <c r="L251" s="86"/>
      <c r="M251" s="97" t="str">
        <f>IF(Table4[[#This Row],[Regime]]="TURBULENT",(((-4*LOG10(Table4[[#This Row],[ε/D]]/3.7+1.256/(Table4[[#This Row],[Teynold''s Number]]*SQRT(Table4[[#This Row],[f turbulent (guess)]]))))^-1)^2),"")</f>
        <v/>
      </c>
      <c r="N251" s="91" t="str">
        <f>IF(Table4[[#This Row],[f turbulent]]="","",Table4[[#This Row],[f turbulent (guess)]]-Table4[[#This Row],[f turbulent]])</f>
        <v/>
      </c>
      <c r="O251" s="87">
        <f>IF(Table4[[#This Row],[Segment]]="",0,IF(C252="",0,IF(C252&lt;=Table4[[#This Row],[Diameter (in)]],0,1-(D251/D252))))</f>
        <v>0</v>
      </c>
      <c r="P251" s="92" t="str">
        <f>IF(Table4[[#This Row],[Segment]]="","",IF(C251&gt;C252,"",IF(C252="",0.55,(0.55*(1-D252/D251)))))</f>
        <v/>
      </c>
      <c r="Q25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51" s="92" t="str">
        <f>IF(Table4[[#This Row],[Segment]]="","",IF(Table4[[#This Row],[Kexpansion]]="","0",((Table4[[#This Row],[Velocity (m/s)]]^2)/2)*Table4[[#This Row],[Kexpansion]]))</f>
        <v/>
      </c>
      <c r="S251" s="92" t="str">
        <f>IF(Table4[[#This Row],[Segment]]="","",IF(Table4[[#This Row],[Kcontraction]]="","0",((Table4[[#This Row],[Velocity (m/s)]]^2)/2)*Table4[[#This Row],[Kcontraction]]))</f>
        <v/>
      </c>
      <c r="T251" s="89" t="str">
        <f>IF(Table4[[#This Row],[Segment]]="","",SUMIF($Y$7:$Y$2000,Table4[[#This Row],[Segment]],$AD$7:$AD$2000))</f>
        <v/>
      </c>
      <c r="U251" s="95" t="str">
        <f>IF(Table4[[#This Row],[Segment]]="","",Table4[[#This Row],[Hfriction (J/kg)]]+Table4[[#This Row],[Hexpansions (J/kg)]]+Table4[[#This Row],[Hcontractions (J/kg)]]+Table4[[#This Row],[Hf (J/kg)]])</f>
        <v/>
      </c>
      <c r="V251" s="95" t="str">
        <f>IF(Table4[[#This Row],[Segment]]="","",Table4[[#This Row],[Total Friction Loss (J/kg)]]*Table3[Density (kg/m3)])</f>
        <v/>
      </c>
      <c r="W251" s="95" t="str">
        <f>IF(Table4[[#This Row],[Segment]]="","",Table4[[#This Row],[Total Pressure Drop (Pa)]]/1000)</f>
        <v/>
      </c>
      <c r="Y251" s="82" t="str">
        <f>IF('Set Up'!D474="","",'Set Up'!D474)</f>
        <v/>
      </c>
      <c r="Z251" s="82" t="str">
        <f>IF('Set Up'!E474="","",'Set Up'!E474)</f>
        <v/>
      </c>
      <c r="AA251" s="82" t="str">
        <f>IF('Set Up'!F474="","",'Set Up'!F474)</f>
        <v/>
      </c>
      <c r="AB251" s="82" t="str">
        <f>IF('Set Up'!G474="","",'Set Up'!G474)</f>
        <v/>
      </c>
      <c r="AC251" s="82" t="str">
        <f t="array" ref="AC251">IF(Y251="","",INDEX(Data!$G$4:$G$51,MATCH(Table7[[#This Row],[Fitting]]&amp;Table7[[#This Row],[Fitting Subtype]],Data!$E$4:$E$51&amp;Data!$F$4:$F$51,0)))</f>
        <v/>
      </c>
      <c r="AD251" s="89" t="str">
        <f>IF(Table7[[#This Row],[Segment]]="","",Table7[[#This Row],[Quantity]]*Table7[[#This Row],[Kf]]*(((INDEX(Table4[Velocity (m/s)],MATCH(Table7[[#This Row],[Segment]],Table4[Segment],0)))^2)/2))</f>
        <v/>
      </c>
      <c r="AF251" s="82" t="str">
        <f>Table4[[#This Row],[Segment]]</f>
        <v/>
      </c>
      <c r="AG251" s="75"/>
      <c r="AH251" s="82" t="str">
        <f>IF(Table5[[#This Row],[Segment]]="","",AG251-Table4[[#This Row],[Total Pressure Drop (kPa)]])</f>
        <v/>
      </c>
    </row>
    <row r="252" spans="1:34" x14ac:dyDescent="0.25">
      <c r="A252" s="95" t="str">
        <f>IF('Set Up'!A249="","",'Set Up'!A249)</f>
        <v/>
      </c>
      <c r="B252" s="75" t="s">
        <v>81</v>
      </c>
      <c r="C252" s="85"/>
      <c r="D252" s="86" t="str">
        <f>IF(Table4[[#This Row],[Diameter (in)]]="","",(((CONVERT(Table4[[#This Row],[Diameter (in)]],"in","m"))/2)^2)*PI())</f>
        <v/>
      </c>
      <c r="E252" s="87" t="str">
        <f>IF(Table4[[#This Row],[Area (m2)]]="","",$D$4/Table4[[#This Row],[Area (m2)]])</f>
        <v/>
      </c>
      <c r="F252" s="85">
        <f t="shared" si="3"/>
        <v>4.6951999999999998</v>
      </c>
      <c r="G252" s="88" t="str">
        <f>IF(Table4[[#This Row],[Segment]]="","",(CONVERT(Table4[[#This Row],[Diameter (in)]],"in","m")*$B$4*Table4[[#This Row],[Velocity (m/s)]])/$C$4)</f>
        <v/>
      </c>
      <c r="H252" s="96" t="str">
        <f>IF(Table4[[#This Row],[Segment]]="","",IF(Table4[[#This Row],[Teynold''s Number]]&gt;4000,"TURBULENT","LAMINAR"))</f>
        <v/>
      </c>
      <c r="I252" s="86" t="str">
        <f>IF(Table4[[#This Row],[Segment]]="","",INDEX(Data!C249:C263,MATCH(Table4[Material],Data!B249:B263,0)))</f>
        <v/>
      </c>
      <c r="J252" s="89" t="str">
        <f>IF(Table4[[#This Row],[ε (m)]]="","",Table4[[#This Row],[ε (m)]]/(CONVERT(Table4[[#This Row],[Diameter (in)]],"in","m")))</f>
        <v/>
      </c>
      <c r="K252" s="96" t="str">
        <f>IF(Table4[[#This Row],[Regime]]="LAMINAR",16/Table4[[#This Row],[Teynold''s Number]],"-")</f>
        <v>-</v>
      </c>
      <c r="L252" s="86"/>
      <c r="M252" s="97" t="str">
        <f>IF(Table4[[#This Row],[Regime]]="TURBULENT",(((-4*LOG10(Table4[[#This Row],[ε/D]]/3.7+1.256/(Table4[[#This Row],[Teynold''s Number]]*SQRT(Table4[[#This Row],[f turbulent (guess)]]))))^-1)^2),"")</f>
        <v/>
      </c>
      <c r="N252" s="91" t="str">
        <f>IF(Table4[[#This Row],[f turbulent]]="","",Table4[[#This Row],[f turbulent (guess)]]-Table4[[#This Row],[f turbulent]])</f>
        <v/>
      </c>
      <c r="O252" s="87">
        <f>IF(Table4[[#This Row],[Segment]]="",0,IF(C253="",0,IF(C253&lt;=Table4[[#This Row],[Diameter (in)]],0,1-(D252/D253))))</f>
        <v>0</v>
      </c>
      <c r="P252" s="92" t="str">
        <f>IF(Table4[[#This Row],[Segment]]="","",IF(C252&gt;C253,"",IF(C253="",0.55,(0.55*(1-D253/D252)))))</f>
        <v/>
      </c>
      <c r="Q25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52" s="92" t="str">
        <f>IF(Table4[[#This Row],[Segment]]="","",IF(Table4[[#This Row],[Kexpansion]]="","0",((Table4[[#This Row],[Velocity (m/s)]]^2)/2)*Table4[[#This Row],[Kexpansion]]))</f>
        <v/>
      </c>
      <c r="S252" s="92" t="str">
        <f>IF(Table4[[#This Row],[Segment]]="","",IF(Table4[[#This Row],[Kcontraction]]="","0",((Table4[[#This Row],[Velocity (m/s)]]^2)/2)*Table4[[#This Row],[Kcontraction]]))</f>
        <v/>
      </c>
      <c r="T252" s="89" t="str">
        <f>IF(Table4[[#This Row],[Segment]]="","",SUMIF($Y$7:$Y$2000,Table4[[#This Row],[Segment]],$AD$7:$AD$2000))</f>
        <v/>
      </c>
      <c r="U252" s="95" t="str">
        <f>IF(Table4[[#This Row],[Segment]]="","",Table4[[#This Row],[Hfriction (J/kg)]]+Table4[[#This Row],[Hexpansions (J/kg)]]+Table4[[#This Row],[Hcontractions (J/kg)]]+Table4[[#This Row],[Hf (J/kg)]])</f>
        <v/>
      </c>
      <c r="V252" s="95" t="str">
        <f>IF(Table4[[#This Row],[Segment]]="","",Table4[[#This Row],[Total Friction Loss (J/kg)]]*Table3[Density (kg/m3)])</f>
        <v/>
      </c>
      <c r="W252" s="95" t="str">
        <f>IF(Table4[[#This Row],[Segment]]="","",Table4[[#This Row],[Total Pressure Drop (Pa)]]/1000)</f>
        <v/>
      </c>
      <c r="Y252" s="82" t="str">
        <f>IF('Set Up'!D475="","",'Set Up'!D475)</f>
        <v/>
      </c>
      <c r="Z252" s="82" t="str">
        <f>IF('Set Up'!E475="","",'Set Up'!E475)</f>
        <v/>
      </c>
      <c r="AA252" s="82" t="str">
        <f>IF('Set Up'!F475="","",'Set Up'!F475)</f>
        <v/>
      </c>
      <c r="AB252" s="82" t="str">
        <f>IF('Set Up'!G475="","",'Set Up'!G475)</f>
        <v/>
      </c>
      <c r="AC252" s="82" t="str">
        <f t="array" ref="AC252">IF(Y252="","",INDEX(Data!$G$4:$G$51,MATCH(Table7[[#This Row],[Fitting]]&amp;Table7[[#This Row],[Fitting Subtype]],Data!$E$4:$E$51&amp;Data!$F$4:$F$51,0)))</f>
        <v/>
      </c>
      <c r="AD252" s="89" t="str">
        <f>IF(Table7[[#This Row],[Segment]]="","",Table7[[#This Row],[Quantity]]*Table7[[#This Row],[Kf]]*(((INDEX(Table4[Velocity (m/s)],MATCH(Table7[[#This Row],[Segment]],Table4[Segment],0)))^2)/2))</f>
        <v/>
      </c>
      <c r="AF252" s="82" t="str">
        <f>Table4[[#This Row],[Segment]]</f>
        <v/>
      </c>
      <c r="AG252" s="75"/>
      <c r="AH252" s="82" t="str">
        <f>IF(Table5[[#This Row],[Segment]]="","",AG252-Table4[[#This Row],[Total Pressure Drop (kPa)]])</f>
        <v/>
      </c>
    </row>
    <row r="253" spans="1:34" x14ac:dyDescent="0.25">
      <c r="A253" s="95" t="str">
        <f>IF('Set Up'!A250="","",'Set Up'!A250)</f>
        <v/>
      </c>
      <c r="B253" s="75" t="s">
        <v>81</v>
      </c>
      <c r="C253" s="85"/>
      <c r="D253" s="86" t="str">
        <f>IF(Table4[[#This Row],[Diameter (in)]]="","",(((CONVERT(Table4[[#This Row],[Diameter (in)]],"in","m"))/2)^2)*PI())</f>
        <v/>
      </c>
      <c r="E253" s="87" t="str">
        <f>IF(Table4[[#This Row],[Area (m2)]]="","",$D$4/Table4[[#This Row],[Area (m2)]])</f>
        <v/>
      </c>
      <c r="F253" s="85">
        <f t="shared" si="3"/>
        <v>4.6951999999999998</v>
      </c>
      <c r="G253" s="88" t="str">
        <f>IF(Table4[[#This Row],[Segment]]="","",(CONVERT(Table4[[#This Row],[Diameter (in)]],"in","m")*$B$4*Table4[[#This Row],[Velocity (m/s)]])/$C$4)</f>
        <v/>
      </c>
      <c r="H253" s="96" t="str">
        <f>IF(Table4[[#This Row],[Segment]]="","",IF(Table4[[#This Row],[Teynold''s Number]]&gt;4000,"TURBULENT","LAMINAR"))</f>
        <v/>
      </c>
      <c r="I253" s="86" t="str">
        <f>IF(Table4[[#This Row],[Segment]]="","",INDEX(Data!C250:C264,MATCH(Table4[Material],Data!B250:B264,0)))</f>
        <v/>
      </c>
      <c r="J253" s="89" t="str">
        <f>IF(Table4[[#This Row],[ε (m)]]="","",Table4[[#This Row],[ε (m)]]/(CONVERT(Table4[[#This Row],[Diameter (in)]],"in","m")))</f>
        <v/>
      </c>
      <c r="K253" s="96" t="str">
        <f>IF(Table4[[#This Row],[Regime]]="LAMINAR",16/Table4[[#This Row],[Teynold''s Number]],"-")</f>
        <v>-</v>
      </c>
      <c r="L253" s="86"/>
      <c r="M253" s="97" t="str">
        <f>IF(Table4[[#This Row],[Regime]]="TURBULENT",(((-4*LOG10(Table4[[#This Row],[ε/D]]/3.7+1.256/(Table4[[#This Row],[Teynold''s Number]]*SQRT(Table4[[#This Row],[f turbulent (guess)]]))))^-1)^2),"")</f>
        <v/>
      </c>
      <c r="N253" s="91" t="str">
        <f>IF(Table4[[#This Row],[f turbulent]]="","",Table4[[#This Row],[f turbulent (guess)]]-Table4[[#This Row],[f turbulent]])</f>
        <v/>
      </c>
      <c r="O253" s="87">
        <f>IF(Table4[[#This Row],[Segment]]="",0,IF(C254="",0,IF(C254&lt;=Table4[[#This Row],[Diameter (in)]],0,1-(D253/D254))))</f>
        <v>0</v>
      </c>
      <c r="P253" s="92" t="str">
        <f>IF(Table4[[#This Row],[Segment]]="","",IF(C253&gt;C254,"",IF(C254="",0.55,(0.55*(1-D254/D253)))))</f>
        <v/>
      </c>
      <c r="Q25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53" s="92" t="str">
        <f>IF(Table4[[#This Row],[Segment]]="","",IF(Table4[[#This Row],[Kexpansion]]="","0",((Table4[[#This Row],[Velocity (m/s)]]^2)/2)*Table4[[#This Row],[Kexpansion]]))</f>
        <v/>
      </c>
      <c r="S253" s="92" t="str">
        <f>IF(Table4[[#This Row],[Segment]]="","",IF(Table4[[#This Row],[Kcontraction]]="","0",((Table4[[#This Row],[Velocity (m/s)]]^2)/2)*Table4[[#This Row],[Kcontraction]]))</f>
        <v/>
      </c>
      <c r="T253" s="89" t="str">
        <f>IF(Table4[[#This Row],[Segment]]="","",SUMIF($Y$7:$Y$2000,Table4[[#This Row],[Segment]],$AD$7:$AD$2000))</f>
        <v/>
      </c>
      <c r="U253" s="95" t="str">
        <f>IF(Table4[[#This Row],[Segment]]="","",Table4[[#This Row],[Hfriction (J/kg)]]+Table4[[#This Row],[Hexpansions (J/kg)]]+Table4[[#This Row],[Hcontractions (J/kg)]]+Table4[[#This Row],[Hf (J/kg)]])</f>
        <v/>
      </c>
      <c r="V253" s="95" t="str">
        <f>IF(Table4[[#This Row],[Segment]]="","",Table4[[#This Row],[Total Friction Loss (J/kg)]]*Table3[Density (kg/m3)])</f>
        <v/>
      </c>
      <c r="W253" s="95" t="str">
        <f>IF(Table4[[#This Row],[Segment]]="","",Table4[[#This Row],[Total Pressure Drop (Pa)]]/1000)</f>
        <v/>
      </c>
      <c r="Y253" s="82" t="str">
        <f>IF('Set Up'!D476="","",'Set Up'!D476)</f>
        <v/>
      </c>
      <c r="Z253" s="82" t="str">
        <f>IF('Set Up'!E476="","",'Set Up'!E476)</f>
        <v/>
      </c>
      <c r="AA253" s="82" t="str">
        <f>IF('Set Up'!F476="","",'Set Up'!F476)</f>
        <v/>
      </c>
      <c r="AB253" s="82" t="str">
        <f>IF('Set Up'!G476="","",'Set Up'!G476)</f>
        <v/>
      </c>
      <c r="AC253" s="82" t="str">
        <f t="array" ref="AC253">IF(Y253="","",INDEX(Data!$G$4:$G$51,MATCH(Table7[[#This Row],[Fitting]]&amp;Table7[[#This Row],[Fitting Subtype]],Data!$E$4:$E$51&amp;Data!$F$4:$F$51,0)))</f>
        <v/>
      </c>
      <c r="AD253" s="89" t="str">
        <f>IF(Table7[[#This Row],[Segment]]="","",Table7[[#This Row],[Quantity]]*Table7[[#This Row],[Kf]]*(((INDEX(Table4[Velocity (m/s)],MATCH(Table7[[#This Row],[Segment]],Table4[Segment],0)))^2)/2))</f>
        <v/>
      </c>
      <c r="AF253" s="82" t="str">
        <f>Table4[[#This Row],[Segment]]</f>
        <v/>
      </c>
      <c r="AG253" s="75"/>
      <c r="AH253" s="82" t="str">
        <f>IF(Table5[[#This Row],[Segment]]="","",AG253-Table4[[#This Row],[Total Pressure Drop (kPa)]])</f>
        <v/>
      </c>
    </row>
    <row r="254" spans="1:34" x14ac:dyDescent="0.25">
      <c r="A254" s="95" t="str">
        <f>IF('Set Up'!A251="","",'Set Up'!A251)</f>
        <v/>
      </c>
      <c r="B254" s="75" t="s">
        <v>81</v>
      </c>
      <c r="C254" s="85"/>
      <c r="D254" s="86" t="str">
        <f>IF(Table4[[#This Row],[Diameter (in)]]="","",(((CONVERT(Table4[[#This Row],[Diameter (in)]],"in","m"))/2)^2)*PI())</f>
        <v/>
      </c>
      <c r="E254" s="87" t="str">
        <f>IF(Table4[[#This Row],[Area (m2)]]="","",$D$4/Table4[[#This Row],[Area (m2)]])</f>
        <v/>
      </c>
      <c r="F254" s="85">
        <f t="shared" si="3"/>
        <v>4.6951999999999998</v>
      </c>
      <c r="G254" s="88" t="str">
        <f>IF(Table4[[#This Row],[Segment]]="","",(CONVERT(Table4[[#This Row],[Diameter (in)]],"in","m")*$B$4*Table4[[#This Row],[Velocity (m/s)]])/$C$4)</f>
        <v/>
      </c>
      <c r="H254" s="96" t="str">
        <f>IF(Table4[[#This Row],[Segment]]="","",IF(Table4[[#This Row],[Teynold''s Number]]&gt;4000,"TURBULENT","LAMINAR"))</f>
        <v/>
      </c>
      <c r="I254" s="86" t="str">
        <f>IF(Table4[[#This Row],[Segment]]="","",INDEX(Data!C251:C265,MATCH(Table4[Material],Data!B251:B265,0)))</f>
        <v/>
      </c>
      <c r="J254" s="89" t="str">
        <f>IF(Table4[[#This Row],[ε (m)]]="","",Table4[[#This Row],[ε (m)]]/(CONVERT(Table4[[#This Row],[Diameter (in)]],"in","m")))</f>
        <v/>
      </c>
      <c r="K254" s="96" t="str">
        <f>IF(Table4[[#This Row],[Regime]]="LAMINAR",16/Table4[[#This Row],[Teynold''s Number]],"-")</f>
        <v>-</v>
      </c>
      <c r="L254" s="86"/>
      <c r="M254" s="97" t="str">
        <f>IF(Table4[[#This Row],[Regime]]="TURBULENT",(((-4*LOG10(Table4[[#This Row],[ε/D]]/3.7+1.256/(Table4[[#This Row],[Teynold''s Number]]*SQRT(Table4[[#This Row],[f turbulent (guess)]]))))^-1)^2),"")</f>
        <v/>
      </c>
      <c r="N254" s="91" t="str">
        <f>IF(Table4[[#This Row],[f turbulent]]="","",Table4[[#This Row],[f turbulent (guess)]]-Table4[[#This Row],[f turbulent]])</f>
        <v/>
      </c>
      <c r="O254" s="87">
        <f>IF(Table4[[#This Row],[Segment]]="",0,IF(C255="",0,IF(C255&lt;=Table4[[#This Row],[Diameter (in)]],0,1-(D254/D255))))</f>
        <v>0</v>
      </c>
      <c r="P254" s="92" t="str">
        <f>IF(Table4[[#This Row],[Segment]]="","",IF(C254&gt;C255,"",IF(C255="",0.55,(0.55*(1-D255/D254)))))</f>
        <v/>
      </c>
      <c r="Q25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54" s="92" t="str">
        <f>IF(Table4[[#This Row],[Segment]]="","",IF(Table4[[#This Row],[Kexpansion]]="","0",((Table4[[#This Row],[Velocity (m/s)]]^2)/2)*Table4[[#This Row],[Kexpansion]]))</f>
        <v/>
      </c>
      <c r="S254" s="92" t="str">
        <f>IF(Table4[[#This Row],[Segment]]="","",IF(Table4[[#This Row],[Kcontraction]]="","0",((Table4[[#This Row],[Velocity (m/s)]]^2)/2)*Table4[[#This Row],[Kcontraction]]))</f>
        <v/>
      </c>
      <c r="T254" s="89" t="str">
        <f>IF(Table4[[#This Row],[Segment]]="","",SUMIF($Y$7:$Y$2000,Table4[[#This Row],[Segment]],$AD$7:$AD$2000))</f>
        <v/>
      </c>
      <c r="U254" s="95" t="str">
        <f>IF(Table4[[#This Row],[Segment]]="","",Table4[[#This Row],[Hfriction (J/kg)]]+Table4[[#This Row],[Hexpansions (J/kg)]]+Table4[[#This Row],[Hcontractions (J/kg)]]+Table4[[#This Row],[Hf (J/kg)]])</f>
        <v/>
      </c>
      <c r="V254" s="95" t="str">
        <f>IF(Table4[[#This Row],[Segment]]="","",Table4[[#This Row],[Total Friction Loss (J/kg)]]*Table3[Density (kg/m3)])</f>
        <v/>
      </c>
      <c r="W254" s="95" t="str">
        <f>IF(Table4[[#This Row],[Segment]]="","",Table4[[#This Row],[Total Pressure Drop (Pa)]]/1000)</f>
        <v/>
      </c>
      <c r="Y254" s="82" t="str">
        <f>IF('Set Up'!D477="","",'Set Up'!D477)</f>
        <v/>
      </c>
      <c r="Z254" s="82" t="str">
        <f>IF('Set Up'!E477="","",'Set Up'!E477)</f>
        <v/>
      </c>
      <c r="AA254" s="82" t="str">
        <f>IF('Set Up'!F477="","",'Set Up'!F477)</f>
        <v/>
      </c>
      <c r="AB254" s="82" t="str">
        <f>IF('Set Up'!G477="","",'Set Up'!G477)</f>
        <v/>
      </c>
      <c r="AC254" s="82" t="str">
        <f t="array" ref="AC254">IF(Y254="","",INDEX(Data!$G$4:$G$51,MATCH(Table7[[#This Row],[Fitting]]&amp;Table7[[#This Row],[Fitting Subtype]],Data!$E$4:$E$51&amp;Data!$F$4:$F$51,0)))</f>
        <v/>
      </c>
      <c r="AD254" s="89" t="str">
        <f>IF(Table7[[#This Row],[Segment]]="","",Table7[[#This Row],[Quantity]]*Table7[[#This Row],[Kf]]*(((INDEX(Table4[Velocity (m/s)],MATCH(Table7[[#This Row],[Segment]],Table4[Segment],0)))^2)/2))</f>
        <v/>
      </c>
      <c r="AF254" s="82" t="str">
        <f>Table4[[#This Row],[Segment]]</f>
        <v/>
      </c>
      <c r="AG254" s="75"/>
      <c r="AH254" s="82" t="str">
        <f>IF(Table5[[#This Row],[Segment]]="","",AG254-Table4[[#This Row],[Total Pressure Drop (kPa)]])</f>
        <v/>
      </c>
    </row>
    <row r="255" spans="1:34" x14ac:dyDescent="0.25">
      <c r="A255" s="95" t="str">
        <f>IF('Set Up'!A252="","",'Set Up'!A252)</f>
        <v/>
      </c>
      <c r="B255" s="75" t="s">
        <v>81</v>
      </c>
      <c r="C255" s="85"/>
      <c r="D255" s="86" t="str">
        <f>IF(Table4[[#This Row],[Diameter (in)]]="","",(((CONVERT(Table4[[#This Row],[Diameter (in)]],"in","m"))/2)^2)*PI())</f>
        <v/>
      </c>
      <c r="E255" s="87" t="str">
        <f>IF(Table4[[#This Row],[Area (m2)]]="","",$D$4/Table4[[#This Row],[Area (m2)]])</f>
        <v/>
      </c>
      <c r="F255" s="85">
        <f t="shared" si="3"/>
        <v>4.6951999999999998</v>
      </c>
      <c r="G255" s="88" t="str">
        <f>IF(Table4[[#This Row],[Segment]]="","",(CONVERT(Table4[[#This Row],[Diameter (in)]],"in","m")*$B$4*Table4[[#This Row],[Velocity (m/s)]])/$C$4)</f>
        <v/>
      </c>
      <c r="H255" s="96" t="str">
        <f>IF(Table4[[#This Row],[Segment]]="","",IF(Table4[[#This Row],[Teynold''s Number]]&gt;4000,"TURBULENT","LAMINAR"))</f>
        <v/>
      </c>
      <c r="I255" s="86" t="str">
        <f>IF(Table4[[#This Row],[Segment]]="","",INDEX(Data!C252:C266,MATCH(Table4[Material],Data!B252:B266,0)))</f>
        <v/>
      </c>
      <c r="J255" s="89" t="str">
        <f>IF(Table4[[#This Row],[ε (m)]]="","",Table4[[#This Row],[ε (m)]]/(CONVERT(Table4[[#This Row],[Diameter (in)]],"in","m")))</f>
        <v/>
      </c>
      <c r="K255" s="96" t="str">
        <f>IF(Table4[[#This Row],[Regime]]="LAMINAR",16/Table4[[#This Row],[Teynold''s Number]],"-")</f>
        <v>-</v>
      </c>
      <c r="L255" s="86"/>
      <c r="M255" s="97" t="str">
        <f>IF(Table4[[#This Row],[Regime]]="TURBULENT",(((-4*LOG10(Table4[[#This Row],[ε/D]]/3.7+1.256/(Table4[[#This Row],[Teynold''s Number]]*SQRT(Table4[[#This Row],[f turbulent (guess)]]))))^-1)^2),"")</f>
        <v/>
      </c>
      <c r="N255" s="91" t="str">
        <f>IF(Table4[[#This Row],[f turbulent]]="","",Table4[[#This Row],[f turbulent (guess)]]-Table4[[#This Row],[f turbulent]])</f>
        <v/>
      </c>
      <c r="O255" s="87">
        <f>IF(Table4[[#This Row],[Segment]]="",0,IF(C256="",0,IF(C256&lt;=Table4[[#This Row],[Diameter (in)]],0,1-(D255/D256))))</f>
        <v>0</v>
      </c>
      <c r="P255" s="92" t="str">
        <f>IF(Table4[[#This Row],[Segment]]="","",IF(C255&gt;C256,"",IF(C256="",0.55,(0.55*(1-D256/D255)))))</f>
        <v/>
      </c>
      <c r="Q25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55" s="92" t="str">
        <f>IF(Table4[[#This Row],[Segment]]="","",IF(Table4[[#This Row],[Kexpansion]]="","0",((Table4[[#This Row],[Velocity (m/s)]]^2)/2)*Table4[[#This Row],[Kexpansion]]))</f>
        <v/>
      </c>
      <c r="S255" s="92" t="str">
        <f>IF(Table4[[#This Row],[Segment]]="","",IF(Table4[[#This Row],[Kcontraction]]="","0",((Table4[[#This Row],[Velocity (m/s)]]^2)/2)*Table4[[#This Row],[Kcontraction]]))</f>
        <v/>
      </c>
      <c r="T255" s="89" t="str">
        <f>IF(Table4[[#This Row],[Segment]]="","",SUMIF($Y$7:$Y$2000,Table4[[#This Row],[Segment]],$AD$7:$AD$2000))</f>
        <v/>
      </c>
      <c r="U255" s="95" t="str">
        <f>IF(Table4[[#This Row],[Segment]]="","",Table4[[#This Row],[Hfriction (J/kg)]]+Table4[[#This Row],[Hexpansions (J/kg)]]+Table4[[#This Row],[Hcontractions (J/kg)]]+Table4[[#This Row],[Hf (J/kg)]])</f>
        <v/>
      </c>
      <c r="V255" s="95" t="str">
        <f>IF(Table4[[#This Row],[Segment]]="","",Table4[[#This Row],[Total Friction Loss (J/kg)]]*Table3[Density (kg/m3)])</f>
        <v/>
      </c>
      <c r="W255" s="95" t="str">
        <f>IF(Table4[[#This Row],[Segment]]="","",Table4[[#This Row],[Total Pressure Drop (Pa)]]/1000)</f>
        <v/>
      </c>
      <c r="Y255" s="82" t="str">
        <f>IF('Set Up'!D478="","",'Set Up'!D478)</f>
        <v/>
      </c>
      <c r="Z255" s="82" t="str">
        <f>IF('Set Up'!E478="","",'Set Up'!E478)</f>
        <v/>
      </c>
      <c r="AA255" s="82" t="str">
        <f>IF('Set Up'!F478="","",'Set Up'!F478)</f>
        <v/>
      </c>
      <c r="AB255" s="82" t="str">
        <f>IF('Set Up'!G478="","",'Set Up'!G478)</f>
        <v/>
      </c>
      <c r="AC255" s="82" t="str">
        <f t="array" ref="AC255">IF(Y255="","",INDEX(Data!$G$4:$G$51,MATCH(Table7[[#This Row],[Fitting]]&amp;Table7[[#This Row],[Fitting Subtype]],Data!$E$4:$E$51&amp;Data!$F$4:$F$51,0)))</f>
        <v/>
      </c>
      <c r="AD255" s="89" t="str">
        <f>IF(Table7[[#This Row],[Segment]]="","",Table7[[#This Row],[Quantity]]*Table7[[#This Row],[Kf]]*(((INDEX(Table4[Velocity (m/s)],MATCH(Table7[[#This Row],[Segment]],Table4[Segment],0)))^2)/2))</f>
        <v/>
      </c>
      <c r="AF255" s="82" t="str">
        <f>Table4[[#This Row],[Segment]]</f>
        <v/>
      </c>
      <c r="AG255" s="75"/>
      <c r="AH255" s="82" t="str">
        <f>IF(Table5[[#This Row],[Segment]]="","",AG255-Table4[[#This Row],[Total Pressure Drop (kPa)]])</f>
        <v/>
      </c>
    </row>
    <row r="256" spans="1:34" x14ac:dyDescent="0.25">
      <c r="A256" s="95" t="str">
        <f>IF('Set Up'!A253="","",'Set Up'!A253)</f>
        <v/>
      </c>
      <c r="B256" s="75" t="s">
        <v>81</v>
      </c>
      <c r="C256" s="85"/>
      <c r="D256" s="86" t="str">
        <f>IF(Table4[[#This Row],[Diameter (in)]]="","",(((CONVERT(Table4[[#This Row],[Diameter (in)]],"in","m"))/2)^2)*PI())</f>
        <v/>
      </c>
      <c r="E256" s="87" t="str">
        <f>IF(Table4[[#This Row],[Area (m2)]]="","",$D$4/Table4[[#This Row],[Area (m2)]])</f>
        <v/>
      </c>
      <c r="F256" s="85">
        <f t="shared" si="3"/>
        <v>4.6951999999999998</v>
      </c>
      <c r="G256" s="88" t="str">
        <f>IF(Table4[[#This Row],[Segment]]="","",(CONVERT(Table4[[#This Row],[Diameter (in)]],"in","m")*$B$4*Table4[[#This Row],[Velocity (m/s)]])/$C$4)</f>
        <v/>
      </c>
      <c r="H256" s="96" t="str">
        <f>IF(Table4[[#This Row],[Segment]]="","",IF(Table4[[#This Row],[Teynold''s Number]]&gt;4000,"TURBULENT","LAMINAR"))</f>
        <v/>
      </c>
      <c r="I256" s="86" t="str">
        <f>IF(Table4[[#This Row],[Segment]]="","",INDEX(Data!C253:C267,MATCH(Table4[Material],Data!B253:B267,0)))</f>
        <v/>
      </c>
      <c r="J256" s="89" t="str">
        <f>IF(Table4[[#This Row],[ε (m)]]="","",Table4[[#This Row],[ε (m)]]/(CONVERT(Table4[[#This Row],[Diameter (in)]],"in","m")))</f>
        <v/>
      </c>
      <c r="K256" s="96" t="str">
        <f>IF(Table4[[#This Row],[Regime]]="LAMINAR",16/Table4[[#This Row],[Teynold''s Number]],"-")</f>
        <v>-</v>
      </c>
      <c r="L256" s="86"/>
      <c r="M256" s="97" t="str">
        <f>IF(Table4[[#This Row],[Regime]]="TURBULENT",(((-4*LOG10(Table4[[#This Row],[ε/D]]/3.7+1.256/(Table4[[#This Row],[Teynold''s Number]]*SQRT(Table4[[#This Row],[f turbulent (guess)]]))))^-1)^2),"")</f>
        <v/>
      </c>
      <c r="N256" s="91" t="str">
        <f>IF(Table4[[#This Row],[f turbulent]]="","",Table4[[#This Row],[f turbulent (guess)]]-Table4[[#This Row],[f turbulent]])</f>
        <v/>
      </c>
      <c r="O256" s="87">
        <f>IF(Table4[[#This Row],[Segment]]="",0,IF(C257="",0,IF(C257&lt;=Table4[[#This Row],[Diameter (in)]],0,1-(D256/D257))))</f>
        <v>0</v>
      </c>
      <c r="P256" s="92" t="str">
        <f>IF(Table4[[#This Row],[Segment]]="","",IF(C256&gt;C257,"",IF(C257="",0.55,(0.55*(1-D257/D256)))))</f>
        <v/>
      </c>
      <c r="Q25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56" s="92" t="str">
        <f>IF(Table4[[#This Row],[Segment]]="","",IF(Table4[[#This Row],[Kexpansion]]="","0",((Table4[[#This Row],[Velocity (m/s)]]^2)/2)*Table4[[#This Row],[Kexpansion]]))</f>
        <v/>
      </c>
      <c r="S256" s="92" t="str">
        <f>IF(Table4[[#This Row],[Segment]]="","",IF(Table4[[#This Row],[Kcontraction]]="","0",((Table4[[#This Row],[Velocity (m/s)]]^2)/2)*Table4[[#This Row],[Kcontraction]]))</f>
        <v/>
      </c>
      <c r="T256" s="89" t="str">
        <f>IF(Table4[[#This Row],[Segment]]="","",SUMIF($Y$7:$Y$2000,Table4[[#This Row],[Segment]],$AD$7:$AD$2000))</f>
        <v/>
      </c>
      <c r="U256" s="95" t="str">
        <f>IF(Table4[[#This Row],[Segment]]="","",Table4[[#This Row],[Hfriction (J/kg)]]+Table4[[#This Row],[Hexpansions (J/kg)]]+Table4[[#This Row],[Hcontractions (J/kg)]]+Table4[[#This Row],[Hf (J/kg)]])</f>
        <v/>
      </c>
      <c r="V256" s="95" t="str">
        <f>IF(Table4[[#This Row],[Segment]]="","",Table4[[#This Row],[Total Friction Loss (J/kg)]]*Table3[Density (kg/m3)])</f>
        <v/>
      </c>
      <c r="W256" s="95" t="str">
        <f>IF(Table4[[#This Row],[Segment]]="","",Table4[[#This Row],[Total Pressure Drop (Pa)]]/1000)</f>
        <v/>
      </c>
      <c r="Y256" s="82" t="str">
        <f>IF('Set Up'!D479="","",'Set Up'!D479)</f>
        <v/>
      </c>
      <c r="Z256" s="82" t="str">
        <f>IF('Set Up'!E479="","",'Set Up'!E479)</f>
        <v/>
      </c>
      <c r="AA256" s="82" t="str">
        <f>IF('Set Up'!F479="","",'Set Up'!F479)</f>
        <v/>
      </c>
      <c r="AB256" s="82" t="str">
        <f>IF('Set Up'!G479="","",'Set Up'!G479)</f>
        <v/>
      </c>
      <c r="AC256" s="82" t="str">
        <f t="array" ref="AC256">IF(Y256="","",INDEX(Data!$G$4:$G$51,MATCH(Table7[[#This Row],[Fitting]]&amp;Table7[[#This Row],[Fitting Subtype]],Data!$E$4:$E$51&amp;Data!$F$4:$F$51,0)))</f>
        <v/>
      </c>
      <c r="AD256" s="89" t="str">
        <f>IF(Table7[[#This Row],[Segment]]="","",Table7[[#This Row],[Quantity]]*Table7[[#This Row],[Kf]]*(((INDEX(Table4[Velocity (m/s)],MATCH(Table7[[#This Row],[Segment]],Table4[Segment],0)))^2)/2))</f>
        <v/>
      </c>
      <c r="AF256" s="82" t="str">
        <f>Table4[[#This Row],[Segment]]</f>
        <v/>
      </c>
      <c r="AG256" s="75"/>
      <c r="AH256" s="82" t="str">
        <f>IF(Table5[[#This Row],[Segment]]="","",AG256-Table4[[#This Row],[Total Pressure Drop (kPa)]])</f>
        <v/>
      </c>
    </row>
    <row r="257" spans="1:34" x14ac:dyDescent="0.25">
      <c r="A257" s="95" t="str">
        <f>IF('Set Up'!A254="","",'Set Up'!A254)</f>
        <v/>
      </c>
      <c r="B257" s="75" t="s">
        <v>81</v>
      </c>
      <c r="C257" s="85"/>
      <c r="D257" s="86" t="str">
        <f>IF(Table4[[#This Row],[Diameter (in)]]="","",(((CONVERT(Table4[[#This Row],[Diameter (in)]],"in","m"))/2)^2)*PI())</f>
        <v/>
      </c>
      <c r="E257" s="87" t="str">
        <f>IF(Table4[[#This Row],[Area (m2)]]="","",$D$4/Table4[[#This Row],[Area (m2)]])</f>
        <v/>
      </c>
      <c r="F257" s="85">
        <f t="shared" si="3"/>
        <v>4.6951999999999998</v>
      </c>
      <c r="G257" s="88" t="str">
        <f>IF(Table4[[#This Row],[Segment]]="","",(CONVERT(Table4[[#This Row],[Diameter (in)]],"in","m")*$B$4*Table4[[#This Row],[Velocity (m/s)]])/$C$4)</f>
        <v/>
      </c>
      <c r="H257" s="96" t="str">
        <f>IF(Table4[[#This Row],[Segment]]="","",IF(Table4[[#This Row],[Teynold''s Number]]&gt;4000,"TURBULENT","LAMINAR"))</f>
        <v/>
      </c>
      <c r="I257" s="86" t="str">
        <f>IF(Table4[[#This Row],[Segment]]="","",INDEX(Data!C254:C268,MATCH(Table4[Material],Data!B254:B268,0)))</f>
        <v/>
      </c>
      <c r="J257" s="89" t="str">
        <f>IF(Table4[[#This Row],[ε (m)]]="","",Table4[[#This Row],[ε (m)]]/(CONVERT(Table4[[#This Row],[Diameter (in)]],"in","m")))</f>
        <v/>
      </c>
      <c r="K257" s="96" t="str">
        <f>IF(Table4[[#This Row],[Regime]]="LAMINAR",16/Table4[[#This Row],[Teynold''s Number]],"-")</f>
        <v>-</v>
      </c>
      <c r="L257" s="86"/>
      <c r="M257" s="97" t="str">
        <f>IF(Table4[[#This Row],[Regime]]="TURBULENT",(((-4*LOG10(Table4[[#This Row],[ε/D]]/3.7+1.256/(Table4[[#This Row],[Teynold''s Number]]*SQRT(Table4[[#This Row],[f turbulent (guess)]]))))^-1)^2),"")</f>
        <v/>
      </c>
      <c r="N257" s="91" t="str">
        <f>IF(Table4[[#This Row],[f turbulent]]="","",Table4[[#This Row],[f turbulent (guess)]]-Table4[[#This Row],[f turbulent]])</f>
        <v/>
      </c>
      <c r="O257" s="87">
        <f>IF(Table4[[#This Row],[Segment]]="",0,IF(C258="",0,IF(C258&lt;=Table4[[#This Row],[Diameter (in)]],0,1-(D257/D258))))</f>
        <v>0</v>
      </c>
      <c r="P257" s="92" t="str">
        <f>IF(Table4[[#This Row],[Segment]]="","",IF(C257&gt;C258,"",IF(C258="",0.55,(0.55*(1-D258/D257)))))</f>
        <v/>
      </c>
      <c r="Q25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57" s="92" t="str">
        <f>IF(Table4[[#This Row],[Segment]]="","",IF(Table4[[#This Row],[Kexpansion]]="","0",((Table4[[#This Row],[Velocity (m/s)]]^2)/2)*Table4[[#This Row],[Kexpansion]]))</f>
        <v/>
      </c>
      <c r="S257" s="92" t="str">
        <f>IF(Table4[[#This Row],[Segment]]="","",IF(Table4[[#This Row],[Kcontraction]]="","0",((Table4[[#This Row],[Velocity (m/s)]]^2)/2)*Table4[[#This Row],[Kcontraction]]))</f>
        <v/>
      </c>
      <c r="T257" s="89" t="str">
        <f>IF(Table4[[#This Row],[Segment]]="","",SUMIF($Y$7:$Y$2000,Table4[[#This Row],[Segment]],$AD$7:$AD$2000))</f>
        <v/>
      </c>
      <c r="U257" s="95" t="str">
        <f>IF(Table4[[#This Row],[Segment]]="","",Table4[[#This Row],[Hfriction (J/kg)]]+Table4[[#This Row],[Hexpansions (J/kg)]]+Table4[[#This Row],[Hcontractions (J/kg)]]+Table4[[#This Row],[Hf (J/kg)]])</f>
        <v/>
      </c>
      <c r="V257" s="95" t="str">
        <f>IF(Table4[[#This Row],[Segment]]="","",Table4[[#This Row],[Total Friction Loss (J/kg)]]*Table3[Density (kg/m3)])</f>
        <v/>
      </c>
      <c r="W257" s="95" t="str">
        <f>IF(Table4[[#This Row],[Segment]]="","",Table4[[#This Row],[Total Pressure Drop (Pa)]]/1000)</f>
        <v/>
      </c>
      <c r="Y257" s="82" t="str">
        <f>IF('Set Up'!D480="","",'Set Up'!D480)</f>
        <v/>
      </c>
      <c r="Z257" s="82" t="str">
        <f>IF('Set Up'!E480="","",'Set Up'!E480)</f>
        <v/>
      </c>
      <c r="AA257" s="82" t="str">
        <f>IF('Set Up'!F480="","",'Set Up'!F480)</f>
        <v/>
      </c>
      <c r="AB257" s="82" t="str">
        <f>IF('Set Up'!G480="","",'Set Up'!G480)</f>
        <v/>
      </c>
      <c r="AC257" s="82" t="str">
        <f t="array" ref="AC257">IF(Y257="","",INDEX(Data!$G$4:$G$51,MATCH(Table7[[#This Row],[Fitting]]&amp;Table7[[#This Row],[Fitting Subtype]],Data!$E$4:$E$51&amp;Data!$F$4:$F$51,0)))</f>
        <v/>
      </c>
      <c r="AD257" s="89" t="str">
        <f>IF(Table7[[#This Row],[Segment]]="","",Table7[[#This Row],[Quantity]]*Table7[[#This Row],[Kf]]*(((INDEX(Table4[Velocity (m/s)],MATCH(Table7[[#This Row],[Segment]],Table4[Segment],0)))^2)/2))</f>
        <v/>
      </c>
      <c r="AF257" s="82" t="str">
        <f>Table4[[#This Row],[Segment]]</f>
        <v/>
      </c>
      <c r="AG257" s="75"/>
      <c r="AH257" s="82" t="str">
        <f>IF(Table5[[#This Row],[Segment]]="","",AG257-Table4[[#This Row],[Total Pressure Drop (kPa)]])</f>
        <v/>
      </c>
    </row>
    <row r="258" spans="1:34" x14ac:dyDescent="0.25">
      <c r="A258" s="95" t="str">
        <f>IF('Set Up'!A255="","",'Set Up'!A255)</f>
        <v/>
      </c>
      <c r="B258" s="75" t="s">
        <v>81</v>
      </c>
      <c r="C258" s="85"/>
      <c r="D258" s="86" t="str">
        <f>IF(Table4[[#This Row],[Diameter (in)]]="","",(((CONVERT(Table4[[#This Row],[Diameter (in)]],"in","m"))/2)^2)*PI())</f>
        <v/>
      </c>
      <c r="E258" s="87" t="str">
        <f>IF(Table4[[#This Row],[Area (m2)]]="","",$D$4/Table4[[#This Row],[Area (m2)]])</f>
        <v/>
      </c>
      <c r="F258" s="85">
        <f t="shared" si="3"/>
        <v>4.6951999999999998</v>
      </c>
      <c r="G258" s="88" t="str">
        <f>IF(Table4[[#This Row],[Segment]]="","",(CONVERT(Table4[[#This Row],[Diameter (in)]],"in","m")*$B$4*Table4[[#This Row],[Velocity (m/s)]])/$C$4)</f>
        <v/>
      </c>
      <c r="H258" s="96" t="str">
        <f>IF(Table4[[#This Row],[Segment]]="","",IF(Table4[[#This Row],[Teynold''s Number]]&gt;4000,"TURBULENT","LAMINAR"))</f>
        <v/>
      </c>
      <c r="I258" s="86" t="str">
        <f>IF(Table4[[#This Row],[Segment]]="","",INDEX(Data!C255:C269,MATCH(Table4[Material],Data!B255:B269,0)))</f>
        <v/>
      </c>
      <c r="J258" s="89" t="str">
        <f>IF(Table4[[#This Row],[ε (m)]]="","",Table4[[#This Row],[ε (m)]]/(CONVERT(Table4[[#This Row],[Diameter (in)]],"in","m")))</f>
        <v/>
      </c>
      <c r="K258" s="96" t="str">
        <f>IF(Table4[[#This Row],[Regime]]="LAMINAR",16/Table4[[#This Row],[Teynold''s Number]],"-")</f>
        <v>-</v>
      </c>
      <c r="L258" s="86"/>
      <c r="M258" s="97" t="str">
        <f>IF(Table4[[#This Row],[Regime]]="TURBULENT",(((-4*LOG10(Table4[[#This Row],[ε/D]]/3.7+1.256/(Table4[[#This Row],[Teynold''s Number]]*SQRT(Table4[[#This Row],[f turbulent (guess)]]))))^-1)^2),"")</f>
        <v/>
      </c>
      <c r="N258" s="91" t="str">
        <f>IF(Table4[[#This Row],[f turbulent]]="","",Table4[[#This Row],[f turbulent (guess)]]-Table4[[#This Row],[f turbulent]])</f>
        <v/>
      </c>
      <c r="O258" s="87">
        <f>IF(Table4[[#This Row],[Segment]]="",0,IF(C259="",0,IF(C259&lt;=Table4[[#This Row],[Diameter (in)]],0,1-(D258/D259))))</f>
        <v>0</v>
      </c>
      <c r="P258" s="92" t="str">
        <f>IF(Table4[[#This Row],[Segment]]="","",IF(C258&gt;C259,"",IF(C259="",0.55,(0.55*(1-D259/D258)))))</f>
        <v/>
      </c>
      <c r="Q25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58" s="92" t="str">
        <f>IF(Table4[[#This Row],[Segment]]="","",IF(Table4[[#This Row],[Kexpansion]]="","0",((Table4[[#This Row],[Velocity (m/s)]]^2)/2)*Table4[[#This Row],[Kexpansion]]))</f>
        <v/>
      </c>
      <c r="S258" s="92" t="str">
        <f>IF(Table4[[#This Row],[Segment]]="","",IF(Table4[[#This Row],[Kcontraction]]="","0",((Table4[[#This Row],[Velocity (m/s)]]^2)/2)*Table4[[#This Row],[Kcontraction]]))</f>
        <v/>
      </c>
      <c r="T258" s="89" t="str">
        <f>IF(Table4[[#This Row],[Segment]]="","",SUMIF($Y$7:$Y$2000,Table4[[#This Row],[Segment]],$AD$7:$AD$2000))</f>
        <v/>
      </c>
      <c r="U258" s="95" t="str">
        <f>IF(Table4[[#This Row],[Segment]]="","",Table4[[#This Row],[Hfriction (J/kg)]]+Table4[[#This Row],[Hexpansions (J/kg)]]+Table4[[#This Row],[Hcontractions (J/kg)]]+Table4[[#This Row],[Hf (J/kg)]])</f>
        <v/>
      </c>
      <c r="V258" s="95" t="str">
        <f>IF(Table4[[#This Row],[Segment]]="","",Table4[[#This Row],[Total Friction Loss (J/kg)]]*Table3[Density (kg/m3)])</f>
        <v/>
      </c>
      <c r="W258" s="95" t="str">
        <f>IF(Table4[[#This Row],[Segment]]="","",Table4[[#This Row],[Total Pressure Drop (Pa)]]/1000)</f>
        <v/>
      </c>
      <c r="Y258" s="82" t="str">
        <f>IF('Set Up'!D481="","",'Set Up'!D481)</f>
        <v/>
      </c>
      <c r="Z258" s="82" t="str">
        <f>IF('Set Up'!E481="","",'Set Up'!E481)</f>
        <v/>
      </c>
      <c r="AA258" s="82" t="str">
        <f>IF('Set Up'!F481="","",'Set Up'!F481)</f>
        <v/>
      </c>
      <c r="AB258" s="82" t="str">
        <f>IF('Set Up'!G481="","",'Set Up'!G481)</f>
        <v/>
      </c>
      <c r="AC258" s="82" t="str">
        <f t="array" ref="AC258">IF(Y258="","",INDEX(Data!$G$4:$G$51,MATCH(Table7[[#This Row],[Fitting]]&amp;Table7[[#This Row],[Fitting Subtype]],Data!$E$4:$E$51&amp;Data!$F$4:$F$51,0)))</f>
        <v/>
      </c>
      <c r="AD258" s="89" t="str">
        <f>IF(Table7[[#This Row],[Segment]]="","",Table7[[#This Row],[Quantity]]*Table7[[#This Row],[Kf]]*(((INDEX(Table4[Velocity (m/s)],MATCH(Table7[[#This Row],[Segment]],Table4[Segment],0)))^2)/2))</f>
        <v/>
      </c>
      <c r="AF258" s="82" t="str">
        <f>Table4[[#This Row],[Segment]]</f>
        <v/>
      </c>
      <c r="AG258" s="75"/>
      <c r="AH258" s="82" t="str">
        <f>IF(Table5[[#This Row],[Segment]]="","",AG258-Table4[[#This Row],[Total Pressure Drop (kPa)]])</f>
        <v/>
      </c>
    </row>
    <row r="259" spans="1:34" x14ac:dyDescent="0.25">
      <c r="A259" s="95" t="str">
        <f>IF('Set Up'!A256="","",'Set Up'!A256)</f>
        <v/>
      </c>
      <c r="B259" s="75" t="s">
        <v>81</v>
      </c>
      <c r="C259" s="85"/>
      <c r="D259" s="86" t="str">
        <f>IF(Table4[[#This Row],[Diameter (in)]]="","",(((CONVERT(Table4[[#This Row],[Diameter (in)]],"in","m"))/2)^2)*PI())</f>
        <v/>
      </c>
      <c r="E259" s="87" t="str">
        <f>IF(Table4[[#This Row],[Area (m2)]]="","",$D$4/Table4[[#This Row],[Area (m2)]])</f>
        <v/>
      </c>
      <c r="F259" s="85">
        <f t="shared" si="3"/>
        <v>4.6951999999999998</v>
      </c>
      <c r="G259" s="88" t="str">
        <f>IF(Table4[[#This Row],[Segment]]="","",(CONVERT(Table4[[#This Row],[Diameter (in)]],"in","m")*$B$4*Table4[[#This Row],[Velocity (m/s)]])/$C$4)</f>
        <v/>
      </c>
      <c r="H259" s="96" t="str">
        <f>IF(Table4[[#This Row],[Segment]]="","",IF(Table4[[#This Row],[Teynold''s Number]]&gt;4000,"TURBULENT","LAMINAR"))</f>
        <v/>
      </c>
      <c r="I259" s="86" t="str">
        <f>IF(Table4[[#This Row],[Segment]]="","",INDEX(Data!C256:C270,MATCH(Table4[Material],Data!B256:B270,0)))</f>
        <v/>
      </c>
      <c r="J259" s="89" t="str">
        <f>IF(Table4[[#This Row],[ε (m)]]="","",Table4[[#This Row],[ε (m)]]/(CONVERT(Table4[[#This Row],[Diameter (in)]],"in","m")))</f>
        <v/>
      </c>
      <c r="K259" s="96" t="str">
        <f>IF(Table4[[#This Row],[Regime]]="LAMINAR",16/Table4[[#This Row],[Teynold''s Number]],"-")</f>
        <v>-</v>
      </c>
      <c r="L259" s="86"/>
      <c r="M259" s="97" t="str">
        <f>IF(Table4[[#This Row],[Regime]]="TURBULENT",(((-4*LOG10(Table4[[#This Row],[ε/D]]/3.7+1.256/(Table4[[#This Row],[Teynold''s Number]]*SQRT(Table4[[#This Row],[f turbulent (guess)]]))))^-1)^2),"")</f>
        <v/>
      </c>
      <c r="N259" s="91" t="str">
        <f>IF(Table4[[#This Row],[f turbulent]]="","",Table4[[#This Row],[f turbulent (guess)]]-Table4[[#This Row],[f turbulent]])</f>
        <v/>
      </c>
      <c r="O259" s="87">
        <f>IF(Table4[[#This Row],[Segment]]="",0,IF(C260="",0,IF(C260&lt;=Table4[[#This Row],[Diameter (in)]],0,1-(D259/D260))))</f>
        <v>0</v>
      </c>
      <c r="P259" s="92" t="str">
        <f>IF(Table4[[#This Row],[Segment]]="","",IF(C259&gt;C260,"",IF(C260="",0.55,(0.55*(1-D260/D259)))))</f>
        <v/>
      </c>
      <c r="Q25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59" s="92" t="str">
        <f>IF(Table4[[#This Row],[Segment]]="","",IF(Table4[[#This Row],[Kexpansion]]="","0",((Table4[[#This Row],[Velocity (m/s)]]^2)/2)*Table4[[#This Row],[Kexpansion]]))</f>
        <v/>
      </c>
      <c r="S259" s="92" t="str">
        <f>IF(Table4[[#This Row],[Segment]]="","",IF(Table4[[#This Row],[Kcontraction]]="","0",((Table4[[#This Row],[Velocity (m/s)]]^2)/2)*Table4[[#This Row],[Kcontraction]]))</f>
        <v/>
      </c>
      <c r="T259" s="89" t="str">
        <f>IF(Table4[[#This Row],[Segment]]="","",SUMIF($Y$7:$Y$2000,Table4[[#This Row],[Segment]],$AD$7:$AD$2000))</f>
        <v/>
      </c>
      <c r="U259" s="95" t="str">
        <f>IF(Table4[[#This Row],[Segment]]="","",Table4[[#This Row],[Hfriction (J/kg)]]+Table4[[#This Row],[Hexpansions (J/kg)]]+Table4[[#This Row],[Hcontractions (J/kg)]]+Table4[[#This Row],[Hf (J/kg)]])</f>
        <v/>
      </c>
      <c r="V259" s="95" t="str">
        <f>IF(Table4[[#This Row],[Segment]]="","",Table4[[#This Row],[Total Friction Loss (J/kg)]]*Table3[Density (kg/m3)])</f>
        <v/>
      </c>
      <c r="W259" s="95" t="str">
        <f>IF(Table4[[#This Row],[Segment]]="","",Table4[[#This Row],[Total Pressure Drop (Pa)]]/1000)</f>
        <v/>
      </c>
      <c r="Y259" s="82" t="str">
        <f>IF('Set Up'!D482="","",'Set Up'!D482)</f>
        <v/>
      </c>
      <c r="Z259" s="82" t="str">
        <f>IF('Set Up'!E482="","",'Set Up'!E482)</f>
        <v/>
      </c>
      <c r="AA259" s="82" t="str">
        <f>IF('Set Up'!F482="","",'Set Up'!F482)</f>
        <v/>
      </c>
      <c r="AB259" s="82" t="str">
        <f>IF('Set Up'!G482="","",'Set Up'!G482)</f>
        <v/>
      </c>
      <c r="AC259" s="82" t="str">
        <f t="array" ref="AC259">IF(Y259="","",INDEX(Data!$G$4:$G$51,MATCH(Table7[[#This Row],[Fitting]]&amp;Table7[[#This Row],[Fitting Subtype]],Data!$E$4:$E$51&amp;Data!$F$4:$F$51,0)))</f>
        <v/>
      </c>
      <c r="AD259" s="89" t="str">
        <f>IF(Table7[[#This Row],[Segment]]="","",Table7[[#This Row],[Quantity]]*Table7[[#This Row],[Kf]]*(((INDEX(Table4[Velocity (m/s)],MATCH(Table7[[#This Row],[Segment]],Table4[Segment],0)))^2)/2))</f>
        <v/>
      </c>
      <c r="AF259" s="82" t="str">
        <f>Table4[[#This Row],[Segment]]</f>
        <v/>
      </c>
      <c r="AG259" s="75"/>
      <c r="AH259" s="82" t="str">
        <f>IF(Table5[[#This Row],[Segment]]="","",AG259-Table4[[#This Row],[Total Pressure Drop (kPa)]])</f>
        <v/>
      </c>
    </row>
    <row r="260" spans="1:34" x14ac:dyDescent="0.25">
      <c r="A260" s="95" t="str">
        <f>IF('Set Up'!A257="","",'Set Up'!A257)</f>
        <v/>
      </c>
      <c r="B260" s="75" t="s">
        <v>81</v>
      </c>
      <c r="C260" s="85"/>
      <c r="D260" s="86" t="str">
        <f>IF(Table4[[#This Row],[Diameter (in)]]="","",(((CONVERT(Table4[[#This Row],[Diameter (in)]],"in","m"))/2)^2)*PI())</f>
        <v/>
      </c>
      <c r="E260" s="87" t="str">
        <f>IF(Table4[[#This Row],[Area (m2)]]="","",$D$4/Table4[[#This Row],[Area (m2)]])</f>
        <v/>
      </c>
      <c r="F260" s="85">
        <f t="shared" si="3"/>
        <v>4.6951999999999998</v>
      </c>
      <c r="G260" s="88" t="str">
        <f>IF(Table4[[#This Row],[Segment]]="","",(CONVERT(Table4[[#This Row],[Diameter (in)]],"in","m")*$B$4*Table4[[#This Row],[Velocity (m/s)]])/$C$4)</f>
        <v/>
      </c>
      <c r="H260" s="96" t="str">
        <f>IF(Table4[[#This Row],[Segment]]="","",IF(Table4[[#This Row],[Teynold''s Number]]&gt;4000,"TURBULENT","LAMINAR"))</f>
        <v/>
      </c>
      <c r="I260" s="86" t="str">
        <f>IF(Table4[[#This Row],[Segment]]="","",INDEX(Data!C257:C271,MATCH(Table4[Material],Data!B257:B271,0)))</f>
        <v/>
      </c>
      <c r="J260" s="89" t="str">
        <f>IF(Table4[[#This Row],[ε (m)]]="","",Table4[[#This Row],[ε (m)]]/(CONVERT(Table4[[#This Row],[Diameter (in)]],"in","m")))</f>
        <v/>
      </c>
      <c r="K260" s="96" t="str">
        <f>IF(Table4[[#This Row],[Regime]]="LAMINAR",16/Table4[[#This Row],[Teynold''s Number]],"-")</f>
        <v>-</v>
      </c>
      <c r="L260" s="86"/>
      <c r="M260" s="97" t="str">
        <f>IF(Table4[[#This Row],[Regime]]="TURBULENT",(((-4*LOG10(Table4[[#This Row],[ε/D]]/3.7+1.256/(Table4[[#This Row],[Teynold''s Number]]*SQRT(Table4[[#This Row],[f turbulent (guess)]]))))^-1)^2),"")</f>
        <v/>
      </c>
      <c r="N260" s="91" t="str">
        <f>IF(Table4[[#This Row],[f turbulent]]="","",Table4[[#This Row],[f turbulent (guess)]]-Table4[[#This Row],[f turbulent]])</f>
        <v/>
      </c>
      <c r="O260" s="87">
        <f>IF(Table4[[#This Row],[Segment]]="",0,IF(C261="",0,IF(C261&lt;=Table4[[#This Row],[Diameter (in)]],0,1-(D260/D261))))</f>
        <v>0</v>
      </c>
      <c r="P260" s="92" t="str">
        <f>IF(Table4[[#This Row],[Segment]]="","",IF(C260&gt;C261,"",IF(C261="",0.55,(0.55*(1-D261/D260)))))</f>
        <v/>
      </c>
      <c r="Q26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60" s="92" t="str">
        <f>IF(Table4[[#This Row],[Segment]]="","",IF(Table4[[#This Row],[Kexpansion]]="","0",((Table4[[#This Row],[Velocity (m/s)]]^2)/2)*Table4[[#This Row],[Kexpansion]]))</f>
        <v/>
      </c>
      <c r="S260" s="92" t="str">
        <f>IF(Table4[[#This Row],[Segment]]="","",IF(Table4[[#This Row],[Kcontraction]]="","0",((Table4[[#This Row],[Velocity (m/s)]]^2)/2)*Table4[[#This Row],[Kcontraction]]))</f>
        <v/>
      </c>
      <c r="T260" s="89" t="str">
        <f>IF(Table4[[#This Row],[Segment]]="","",SUMIF($Y$7:$Y$2000,Table4[[#This Row],[Segment]],$AD$7:$AD$2000))</f>
        <v/>
      </c>
      <c r="U260" s="95" t="str">
        <f>IF(Table4[[#This Row],[Segment]]="","",Table4[[#This Row],[Hfriction (J/kg)]]+Table4[[#This Row],[Hexpansions (J/kg)]]+Table4[[#This Row],[Hcontractions (J/kg)]]+Table4[[#This Row],[Hf (J/kg)]])</f>
        <v/>
      </c>
      <c r="V260" s="95" t="str">
        <f>IF(Table4[[#This Row],[Segment]]="","",Table4[[#This Row],[Total Friction Loss (J/kg)]]*Table3[Density (kg/m3)])</f>
        <v/>
      </c>
      <c r="W260" s="95" t="str">
        <f>IF(Table4[[#This Row],[Segment]]="","",Table4[[#This Row],[Total Pressure Drop (Pa)]]/1000)</f>
        <v/>
      </c>
      <c r="Y260" s="82" t="str">
        <f>IF('Set Up'!D483="","",'Set Up'!D483)</f>
        <v/>
      </c>
      <c r="Z260" s="82" t="str">
        <f>IF('Set Up'!E483="","",'Set Up'!E483)</f>
        <v/>
      </c>
      <c r="AA260" s="82" t="str">
        <f>IF('Set Up'!F483="","",'Set Up'!F483)</f>
        <v/>
      </c>
      <c r="AB260" s="82" t="str">
        <f>IF('Set Up'!G483="","",'Set Up'!G483)</f>
        <v/>
      </c>
      <c r="AC260" s="82" t="str">
        <f t="array" ref="AC260">IF(Y260="","",INDEX(Data!$G$4:$G$51,MATCH(Table7[[#This Row],[Fitting]]&amp;Table7[[#This Row],[Fitting Subtype]],Data!$E$4:$E$51&amp;Data!$F$4:$F$51,0)))</f>
        <v/>
      </c>
      <c r="AD260" s="89" t="str">
        <f>IF(Table7[[#This Row],[Segment]]="","",Table7[[#This Row],[Quantity]]*Table7[[#This Row],[Kf]]*(((INDEX(Table4[Velocity (m/s)],MATCH(Table7[[#This Row],[Segment]],Table4[Segment],0)))^2)/2))</f>
        <v/>
      </c>
      <c r="AF260" s="82" t="str">
        <f>Table4[[#This Row],[Segment]]</f>
        <v/>
      </c>
      <c r="AG260" s="75"/>
      <c r="AH260" s="82" t="str">
        <f>IF(Table5[[#This Row],[Segment]]="","",AG260-Table4[[#This Row],[Total Pressure Drop (kPa)]])</f>
        <v/>
      </c>
    </row>
    <row r="261" spans="1:34" x14ac:dyDescent="0.25">
      <c r="A261" s="95" t="str">
        <f>IF('Set Up'!A258="","",'Set Up'!A258)</f>
        <v/>
      </c>
      <c r="B261" s="75" t="s">
        <v>81</v>
      </c>
      <c r="C261" s="85"/>
      <c r="D261" s="86" t="str">
        <f>IF(Table4[[#This Row],[Diameter (in)]]="","",(((CONVERT(Table4[[#This Row],[Diameter (in)]],"in","m"))/2)^2)*PI())</f>
        <v/>
      </c>
      <c r="E261" s="87" t="str">
        <f>IF(Table4[[#This Row],[Area (m2)]]="","",$D$4/Table4[[#This Row],[Area (m2)]])</f>
        <v/>
      </c>
      <c r="F261" s="85">
        <f t="shared" si="3"/>
        <v>4.6951999999999998</v>
      </c>
      <c r="G261" s="88" t="str">
        <f>IF(Table4[[#This Row],[Segment]]="","",(CONVERT(Table4[[#This Row],[Diameter (in)]],"in","m")*$B$4*Table4[[#This Row],[Velocity (m/s)]])/$C$4)</f>
        <v/>
      </c>
      <c r="H261" s="96" t="str">
        <f>IF(Table4[[#This Row],[Segment]]="","",IF(Table4[[#This Row],[Teynold''s Number]]&gt;4000,"TURBULENT","LAMINAR"))</f>
        <v/>
      </c>
      <c r="I261" s="86" t="str">
        <f>IF(Table4[[#This Row],[Segment]]="","",INDEX(Data!C258:C272,MATCH(Table4[Material],Data!B258:B272,0)))</f>
        <v/>
      </c>
      <c r="J261" s="89" t="str">
        <f>IF(Table4[[#This Row],[ε (m)]]="","",Table4[[#This Row],[ε (m)]]/(CONVERT(Table4[[#This Row],[Diameter (in)]],"in","m")))</f>
        <v/>
      </c>
      <c r="K261" s="96" t="str">
        <f>IF(Table4[[#This Row],[Regime]]="LAMINAR",16/Table4[[#This Row],[Teynold''s Number]],"-")</f>
        <v>-</v>
      </c>
      <c r="L261" s="86"/>
      <c r="M261" s="97" t="str">
        <f>IF(Table4[[#This Row],[Regime]]="TURBULENT",(((-4*LOG10(Table4[[#This Row],[ε/D]]/3.7+1.256/(Table4[[#This Row],[Teynold''s Number]]*SQRT(Table4[[#This Row],[f turbulent (guess)]]))))^-1)^2),"")</f>
        <v/>
      </c>
      <c r="N261" s="91" t="str">
        <f>IF(Table4[[#This Row],[f turbulent]]="","",Table4[[#This Row],[f turbulent (guess)]]-Table4[[#This Row],[f turbulent]])</f>
        <v/>
      </c>
      <c r="O261" s="87">
        <f>IF(Table4[[#This Row],[Segment]]="",0,IF(C262="",0,IF(C262&lt;=Table4[[#This Row],[Diameter (in)]],0,1-(D261/D262))))</f>
        <v>0</v>
      </c>
      <c r="P261" s="92" t="str">
        <f>IF(Table4[[#This Row],[Segment]]="","",IF(C261&gt;C262,"",IF(C262="",0.55,(0.55*(1-D262/D261)))))</f>
        <v/>
      </c>
      <c r="Q26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61" s="92" t="str">
        <f>IF(Table4[[#This Row],[Segment]]="","",IF(Table4[[#This Row],[Kexpansion]]="","0",((Table4[[#This Row],[Velocity (m/s)]]^2)/2)*Table4[[#This Row],[Kexpansion]]))</f>
        <v/>
      </c>
      <c r="S261" s="92" t="str">
        <f>IF(Table4[[#This Row],[Segment]]="","",IF(Table4[[#This Row],[Kcontraction]]="","0",((Table4[[#This Row],[Velocity (m/s)]]^2)/2)*Table4[[#This Row],[Kcontraction]]))</f>
        <v/>
      </c>
      <c r="T261" s="89" t="str">
        <f>IF(Table4[[#This Row],[Segment]]="","",SUMIF($Y$7:$Y$2000,Table4[[#This Row],[Segment]],$AD$7:$AD$2000))</f>
        <v/>
      </c>
      <c r="U261" s="95" t="str">
        <f>IF(Table4[[#This Row],[Segment]]="","",Table4[[#This Row],[Hfriction (J/kg)]]+Table4[[#This Row],[Hexpansions (J/kg)]]+Table4[[#This Row],[Hcontractions (J/kg)]]+Table4[[#This Row],[Hf (J/kg)]])</f>
        <v/>
      </c>
      <c r="V261" s="95" t="str">
        <f>IF(Table4[[#This Row],[Segment]]="","",Table4[[#This Row],[Total Friction Loss (J/kg)]]*Table3[Density (kg/m3)])</f>
        <v/>
      </c>
      <c r="W261" s="95" t="str">
        <f>IF(Table4[[#This Row],[Segment]]="","",Table4[[#This Row],[Total Pressure Drop (Pa)]]/1000)</f>
        <v/>
      </c>
      <c r="Y261" s="82" t="str">
        <f>IF('Set Up'!D484="","",'Set Up'!D484)</f>
        <v/>
      </c>
      <c r="Z261" s="82" t="str">
        <f>IF('Set Up'!E484="","",'Set Up'!E484)</f>
        <v/>
      </c>
      <c r="AA261" s="82" t="str">
        <f>IF('Set Up'!F484="","",'Set Up'!F484)</f>
        <v/>
      </c>
      <c r="AB261" s="82" t="str">
        <f>IF('Set Up'!G484="","",'Set Up'!G484)</f>
        <v/>
      </c>
      <c r="AC261" s="82" t="str">
        <f t="array" ref="AC261">IF(Y261="","",INDEX(Data!$G$4:$G$51,MATCH(Table7[[#This Row],[Fitting]]&amp;Table7[[#This Row],[Fitting Subtype]],Data!$E$4:$E$51&amp;Data!$F$4:$F$51,0)))</f>
        <v/>
      </c>
      <c r="AD261" s="89" t="str">
        <f>IF(Table7[[#This Row],[Segment]]="","",Table7[[#This Row],[Quantity]]*Table7[[#This Row],[Kf]]*(((INDEX(Table4[Velocity (m/s)],MATCH(Table7[[#This Row],[Segment]],Table4[Segment],0)))^2)/2))</f>
        <v/>
      </c>
      <c r="AF261" s="82" t="str">
        <f>Table4[[#This Row],[Segment]]</f>
        <v/>
      </c>
      <c r="AG261" s="75"/>
      <c r="AH261" s="82" t="str">
        <f>IF(Table5[[#This Row],[Segment]]="","",AG261-Table4[[#This Row],[Total Pressure Drop (kPa)]])</f>
        <v/>
      </c>
    </row>
    <row r="262" spans="1:34" x14ac:dyDescent="0.25">
      <c r="A262" s="95" t="str">
        <f>IF('Set Up'!A259="","",'Set Up'!A259)</f>
        <v/>
      </c>
      <c r="B262" s="75" t="s">
        <v>81</v>
      </c>
      <c r="C262" s="85"/>
      <c r="D262" s="86" t="str">
        <f>IF(Table4[[#This Row],[Diameter (in)]]="","",(((CONVERT(Table4[[#This Row],[Diameter (in)]],"in","m"))/2)^2)*PI())</f>
        <v/>
      </c>
      <c r="E262" s="87" t="str">
        <f>IF(Table4[[#This Row],[Area (m2)]]="","",$D$4/Table4[[#This Row],[Area (m2)]])</f>
        <v/>
      </c>
      <c r="F262" s="85">
        <f t="shared" si="3"/>
        <v>4.6951999999999998</v>
      </c>
      <c r="G262" s="88" t="str">
        <f>IF(Table4[[#This Row],[Segment]]="","",(CONVERT(Table4[[#This Row],[Diameter (in)]],"in","m")*$B$4*Table4[[#This Row],[Velocity (m/s)]])/$C$4)</f>
        <v/>
      </c>
      <c r="H262" s="96" t="str">
        <f>IF(Table4[[#This Row],[Segment]]="","",IF(Table4[[#This Row],[Teynold''s Number]]&gt;4000,"TURBULENT","LAMINAR"))</f>
        <v/>
      </c>
      <c r="I262" s="86" t="str">
        <f>IF(Table4[[#This Row],[Segment]]="","",INDEX(Data!C259:C273,MATCH(Table4[Material],Data!B259:B273,0)))</f>
        <v/>
      </c>
      <c r="J262" s="89" t="str">
        <f>IF(Table4[[#This Row],[ε (m)]]="","",Table4[[#This Row],[ε (m)]]/(CONVERT(Table4[[#This Row],[Diameter (in)]],"in","m")))</f>
        <v/>
      </c>
      <c r="K262" s="96" t="str">
        <f>IF(Table4[[#This Row],[Regime]]="LAMINAR",16/Table4[[#This Row],[Teynold''s Number]],"-")</f>
        <v>-</v>
      </c>
      <c r="L262" s="86"/>
      <c r="M262" s="97" t="str">
        <f>IF(Table4[[#This Row],[Regime]]="TURBULENT",(((-4*LOG10(Table4[[#This Row],[ε/D]]/3.7+1.256/(Table4[[#This Row],[Teynold''s Number]]*SQRT(Table4[[#This Row],[f turbulent (guess)]]))))^-1)^2),"")</f>
        <v/>
      </c>
      <c r="N262" s="91" t="str">
        <f>IF(Table4[[#This Row],[f turbulent]]="","",Table4[[#This Row],[f turbulent (guess)]]-Table4[[#This Row],[f turbulent]])</f>
        <v/>
      </c>
      <c r="O262" s="87">
        <f>IF(Table4[[#This Row],[Segment]]="",0,IF(C263="",0,IF(C263&lt;=Table4[[#This Row],[Diameter (in)]],0,1-(D262/D263))))</f>
        <v>0</v>
      </c>
      <c r="P262" s="92" t="str">
        <f>IF(Table4[[#This Row],[Segment]]="","",IF(C262&gt;C263,"",IF(C263="",0.55,(0.55*(1-D263/D262)))))</f>
        <v/>
      </c>
      <c r="Q26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62" s="92" t="str">
        <f>IF(Table4[[#This Row],[Segment]]="","",IF(Table4[[#This Row],[Kexpansion]]="","0",((Table4[[#This Row],[Velocity (m/s)]]^2)/2)*Table4[[#This Row],[Kexpansion]]))</f>
        <v/>
      </c>
      <c r="S262" s="92" t="str">
        <f>IF(Table4[[#This Row],[Segment]]="","",IF(Table4[[#This Row],[Kcontraction]]="","0",((Table4[[#This Row],[Velocity (m/s)]]^2)/2)*Table4[[#This Row],[Kcontraction]]))</f>
        <v/>
      </c>
      <c r="T262" s="89" t="str">
        <f>IF(Table4[[#This Row],[Segment]]="","",SUMIF($Y$7:$Y$2000,Table4[[#This Row],[Segment]],$AD$7:$AD$2000))</f>
        <v/>
      </c>
      <c r="U262" s="95" t="str">
        <f>IF(Table4[[#This Row],[Segment]]="","",Table4[[#This Row],[Hfriction (J/kg)]]+Table4[[#This Row],[Hexpansions (J/kg)]]+Table4[[#This Row],[Hcontractions (J/kg)]]+Table4[[#This Row],[Hf (J/kg)]])</f>
        <v/>
      </c>
      <c r="V262" s="95" t="str">
        <f>IF(Table4[[#This Row],[Segment]]="","",Table4[[#This Row],[Total Friction Loss (J/kg)]]*Table3[Density (kg/m3)])</f>
        <v/>
      </c>
      <c r="W262" s="95" t="str">
        <f>IF(Table4[[#This Row],[Segment]]="","",Table4[[#This Row],[Total Pressure Drop (Pa)]]/1000)</f>
        <v/>
      </c>
      <c r="Y262" s="82" t="str">
        <f>IF('Set Up'!D485="","",'Set Up'!D485)</f>
        <v/>
      </c>
      <c r="Z262" s="82" t="str">
        <f>IF('Set Up'!E485="","",'Set Up'!E485)</f>
        <v/>
      </c>
      <c r="AA262" s="82" t="str">
        <f>IF('Set Up'!F485="","",'Set Up'!F485)</f>
        <v/>
      </c>
      <c r="AB262" s="82" t="str">
        <f>IF('Set Up'!G485="","",'Set Up'!G485)</f>
        <v/>
      </c>
      <c r="AC262" s="82" t="str">
        <f t="array" ref="AC262">IF(Y262="","",INDEX(Data!$G$4:$G$51,MATCH(Table7[[#This Row],[Fitting]]&amp;Table7[[#This Row],[Fitting Subtype]],Data!$E$4:$E$51&amp;Data!$F$4:$F$51,0)))</f>
        <v/>
      </c>
      <c r="AD262" s="89" t="str">
        <f>IF(Table7[[#This Row],[Segment]]="","",Table7[[#This Row],[Quantity]]*Table7[[#This Row],[Kf]]*(((INDEX(Table4[Velocity (m/s)],MATCH(Table7[[#This Row],[Segment]],Table4[Segment],0)))^2)/2))</f>
        <v/>
      </c>
      <c r="AF262" s="82" t="str">
        <f>Table4[[#This Row],[Segment]]</f>
        <v/>
      </c>
      <c r="AG262" s="75"/>
      <c r="AH262" s="82" t="str">
        <f>IF(Table5[[#This Row],[Segment]]="","",AG262-Table4[[#This Row],[Total Pressure Drop (kPa)]])</f>
        <v/>
      </c>
    </row>
    <row r="263" spans="1:34" x14ac:dyDescent="0.25">
      <c r="A263" s="95" t="str">
        <f>IF('Set Up'!A260="","",'Set Up'!A260)</f>
        <v/>
      </c>
      <c r="B263" s="75" t="s">
        <v>81</v>
      </c>
      <c r="C263" s="85"/>
      <c r="D263" s="86" t="str">
        <f>IF(Table4[[#This Row],[Diameter (in)]]="","",(((CONVERT(Table4[[#This Row],[Diameter (in)]],"in","m"))/2)^2)*PI())</f>
        <v/>
      </c>
      <c r="E263" s="87" t="str">
        <f>IF(Table4[[#This Row],[Area (m2)]]="","",$D$4/Table4[[#This Row],[Area (m2)]])</f>
        <v/>
      </c>
      <c r="F263" s="85">
        <f t="shared" ref="F263:F326" si="4">5 - CONVERT(1,"ft","m")</f>
        <v>4.6951999999999998</v>
      </c>
      <c r="G263" s="88" t="str">
        <f>IF(Table4[[#This Row],[Segment]]="","",(CONVERT(Table4[[#This Row],[Diameter (in)]],"in","m")*$B$4*Table4[[#This Row],[Velocity (m/s)]])/$C$4)</f>
        <v/>
      </c>
      <c r="H263" s="96" t="str">
        <f>IF(Table4[[#This Row],[Segment]]="","",IF(Table4[[#This Row],[Teynold''s Number]]&gt;4000,"TURBULENT","LAMINAR"))</f>
        <v/>
      </c>
      <c r="I263" s="86" t="str">
        <f>IF(Table4[[#This Row],[Segment]]="","",INDEX(Data!C260:C274,MATCH(Table4[Material],Data!B260:B274,0)))</f>
        <v/>
      </c>
      <c r="J263" s="89" t="str">
        <f>IF(Table4[[#This Row],[ε (m)]]="","",Table4[[#This Row],[ε (m)]]/(CONVERT(Table4[[#This Row],[Diameter (in)]],"in","m")))</f>
        <v/>
      </c>
      <c r="K263" s="96" t="str">
        <f>IF(Table4[[#This Row],[Regime]]="LAMINAR",16/Table4[[#This Row],[Teynold''s Number]],"-")</f>
        <v>-</v>
      </c>
      <c r="L263" s="86"/>
      <c r="M263" s="97" t="str">
        <f>IF(Table4[[#This Row],[Regime]]="TURBULENT",(((-4*LOG10(Table4[[#This Row],[ε/D]]/3.7+1.256/(Table4[[#This Row],[Teynold''s Number]]*SQRT(Table4[[#This Row],[f turbulent (guess)]]))))^-1)^2),"")</f>
        <v/>
      </c>
      <c r="N263" s="91" t="str">
        <f>IF(Table4[[#This Row],[f turbulent]]="","",Table4[[#This Row],[f turbulent (guess)]]-Table4[[#This Row],[f turbulent]])</f>
        <v/>
      </c>
      <c r="O263" s="87">
        <f>IF(Table4[[#This Row],[Segment]]="",0,IF(C264="",0,IF(C264&lt;=Table4[[#This Row],[Diameter (in)]],0,1-(D263/D264))))</f>
        <v>0</v>
      </c>
      <c r="P263" s="92" t="str">
        <f>IF(Table4[[#This Row],[Segment]]="","",IF(C263&gt;C264,"",IF(C264="",0.55,(0.55*(1-D264/D263)))))</f>
        <v/>
      </c>
      <c r="Q26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63" s="92" t="str">
        <f>IF(Table4[[#This Row],[Segment]]="","",IF(Table4[[#This Row],[Kexpansion]]="","0",((Table4[[#This Row],[Velocity (m/s)]]^2)/2)*Table4[[#This Row],[Kexpansion]]))</f>
        <v/>
      </c>
      <c r="S263" s="92" t="str">
        <f>IF(Table4[[#This Row],[Segment]]="","",IF(Table4[[#This Row],[Kcontraction]]="","0",((Table4[[#This Row],[Velocity (m/s)]]^2)/2)*Table4[[#This Row],[Kcontraction]]))</f>
        <v/>
      </c>
      <c r="T263" s="89" t="str">
        <f>IF(Table4[[#This Row],[Segment]]="","",SUMIF($Y$7:$Y$2000,Table4[[#This Row],[Segment]],$AD$7:$AD$2000))</f>
        <v/>
      </c>
      <c r="U263" s="95" t="str">
        <f>IF(Table4[[#This Row],[Segment]]="","",Table4[[#This Row],[Hfriction (J/kg)]]+Table4[[#This Row],[Hexpansions (J/kg)]]+Table4[[#This Row],[Hcontractions (J/kg)]]+Table4[[#This Row],[Hf (J/kg)]])</f>
        <v/>
      </c>
      <c r="V263" s="95" t="str">
        <f>IF(Table4[[#This Row],[Segment]]="","",Table4[[#This Row],[Total Friction Loss (J/kg)]]*Table3[Density (kg/m3)])</f>
        <v/>
      </c>
      <c r="W263" s="95" t="str">
        <f>IF(Table4[[#This Row],[Segment]]="","",Table4[[#This Row],[Total Pressure Drop (Pa)]]/1000)</f>
        <v/>
      </c>
      <c r="Y263" s="82" t="str">
        <f>IF('Set Up'!D486="","",'Set Up'!D486)</f>
        <v/>
      </c>
      <c r="Z263" s="82" t="str">
        <f>IF('Set Up'!E486="","",'Set Up'!E486)</f>
        <v/>
      </c>
      <c r="AA263" s="82" t="str">
        <f>IF('Set Up'!F486="","",'Set Up'!F486)</f>
        <v/>
      </c>
      <c r="AB263" s="82" t="str">
        <f>IF('Set Up'!G486="","",'Set Up'!G486)</f>
        <v/>
      </c>
      <c r="AC263" s="82" t="str">
        <f t="array" ref="AC263">IF(Y263="","",INDEX(Data!$G$4:$G$51,MATCH(Table7[[#This Row],[Fitting]]&amp;Table7[[#This Row],[Fitting Subtype]],Data!$E$4:$E$51&amp;Data!$F$4:$F$51,0)))</f>
        <v/>
      </c>
      <c r="AD263" s="89" t="str">
        <f>IF(Table7[[#This Row],[Segment]]="","",Table7[[#This Row],[Quantity]]*Table7[[#This Row],[Kf]]*(((INDEX(Table4[Velocity (m/s)],MATCH(Table7[[#This Row],[Segment]],Table4[Segment],0)))^2)/2))</f>
        <v/>
      </c>
      <c r="AF263" s="82" t="str">
        <f>Table4[[#This Row],[Segment]]</f>
        <v/>
      </c>
      <c r="AG263" s="75"/>
      <c r="AH263" s="82" t="str">
        <f>IF(Table5[[#This Row],[Segment]]="","",AG263-Table4[[#This Row],[Total Pressure Drop (kPa)]])</f>
        <v/>
      </c>
    </row>
    <row r="264" spans="1:34" x14ac:dyDescent="0.25">
      <c r="A264" s="95" t="str">
        <f>IF('Set Up'!A261="","",'Set Up'!A261)</f>
        <v/>
      </c>
      <c r="B264" s="75" t="s">
        <v>81</v>
      </c>
      <c r="C264" s="85"/>
      <c r="D264" s="86" t="str">
        <f>IF(Table4[[#This Row],[Diameter (in)]]="","",(((CONVERT(Table4[[#This Row],[Diameter (in)]],"in","m"))/2)^2)*PI())</f>
        <v/>
      </c>
      <c r="E264" s="87" t="str">
        <f>IF(Table4[[#This Row],[Area (m2)]]="","",$D$4/Table4[[#This Row],[Area (m2)]])</f>
        <v/>
      </c>
      <c r="F264" s="85">
        <f t="shared" si="4"/>
        <v>4.6951999999999998</v>
      </c>
      <c r="G264" s="88" t="str">
        <f>IF(Table4[[#This Row],[Segment]]="","",(CONVERT(Table4[[#This Row],[Diameter (in)]],"in","m")*$B$4*Table4[[#This Row],[Velocity (m/s)]])/$C$4)</f>
        <v/>
      </c>
      <c r="H264" s="96" t="str">
        <f>IF(Table4[[#This Row],[Segment]]="","",IF(Table4[[#This Row],[Teynold''s Number]]&gt;4000,"TURBULENT","LAMINAR"))</f>
        <v/>
      </c>
      <c r="I264" s="86" t="str">
        <f>IF(Table4[[#This Row],[Segment]]="","",INDEX(Data!C261:C275,MATCH(Table4[Material],Data!B261:B275,0)))</f>
        <v/>
      </c>
      <c r="J264" s="89" t="str">
        <f>IF(Table4[[#This Row],[ε (m)]]="","",Table4[[#This Row],[ε (m)]]/(CONVERT(Table4[[#This Row],[Diameter (in)]],"in","m")))</f>
        <v/>
      </c>
      <c r="K264" s="96" t="str">
        <f>IF(Table4[[#This Row],[Regime]]="LAMINAR",16/Table4[[#This Row],[Teynold''s Number]],"-")</f>
        <v>-</v>
      </c>
      <c r="L264" s="86"/>
      <c r="M264" s="97" t="str">
        <f>IF(Table4[[#This Row],[Regime]]="TURBULENT",(((-4*LOG10(Table4[[#This Row],[ε/D]]/3.7+1.256/(Table4[[#This Row],[Teynold''s Number]]*SQRT(Table4[[#This Row],[f turbulent (guess)]]))))^-1)^2),"")</f>
        <v/>
      </c>
      <c r="N264" s="91" t="str">
        <f>IF(Table4[[#This Row],[f turbulent]]="","",Table4[[#This Row],[f turbulent (guess)]]-Table4[[#This Row],[f turbulent]])</f>
        <v/>
      </c>
      <c r="O264" s="87">
        <f>IF(Table4[[#This Row],[Segment]]="",0,IF(C265="",0,IF(C265&lt;=Table4[[#This Row],[Diameter (in)]],0,1-(D264/D265))))</f>
        <v>0</v>
      </c>
      <c r="P264" s="92" t="str">
        <f>IF(Table4[[#This Row],[Segment]]="","",IF(C264&gt;C265,"",IF(C265="",0.55,(0.55*(1-D265/D264)))))</f>
        <v/>
      </c>
      <c r="Q26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64" s="92" t="str">
        <f>IF(Table4[[#This Row],[Segment]]="","",IF(Table4[[#This Row],[Kexpansion]]="","0",((Table4[[#This Row],[Velocity (m/s)]]^2)/2)*Table4[[#This Row],[Kexpansion]]))</f>
        <v/>
      </c>
      <c r="S264" s="92" t="str">
        <f>IF(Table4[[#This Row],[Segment]]="","",IF(Table4[[#This Row],[Kcontraction]]="","0",((Table4[[#This Row],[Velocity (m/s)]]^2)/2)*Table4[[#This Row],[Kcontraction]]))</f>
        <v/>
      </c>
      <c r="T264" s="89" t="str">
        <f>IF(Table4[[#This Row],[Segment]]="","",SUMIF($Y$7:$Y$2000,Table4[[#This Row],[Segment]],$AD$7:$AD$2000))</f>
        <v/>
      </c>
      <c r="U264" s="95" t="str">
        <f>IF(Table4[[#This Row],[Segment]]="","",Table4[[#This Row],[Hfriction (J/kg)]]+Table4[[#This Row],[Hexpansions (J/kg)]]+Table4[[#This Row],[Hcontractions (J/kg)]]+Table4[[#This Row],[Hf (J/kg)]])</f>
        <v/>
      </c>
      <c r="V264" s="95" t="str">
        <f>IF(Table4[[#This Row],[Segment]]="","",Table4[[#This Row],[Total Friction Loss (J/kg)]]*Table3[Density (kg/m3)])</f>
        <v/>
      </c>
      <c r="W264" s="95" t="str">
        <f>IF(Table4[[#This Row],[Segment]]="","",Table4[[#This Row],[Total Pressure Drop (Pa)]]/1000)</f>
        <v/>
      </c>
      <c r="Y264" s="82" t="str">
        <f>IF('Set Up'!D487="","",'Set Up'!D487)</f>
        <v/>
      </c>
      <c r="Z264" s="82" t="str">
        <f>IF('Set Up'!E487="","",'Set Up'!E487)</f>
        <v/>
      </c>
      <c r="AA264" s="82" t="str">
        <f>IF('Set Up'!F487="","",'Set Up'!F487)</f>
        <v/>
      </c>
      <c r="AB264" s="82" t="str">
        <f>IF('Set Up'!G487="","",'Set Up'!G487)</f>
        <v/>
      </c>
      <c r="AC264" s="82" t="str">
        <f t="array" ref="AC264">IF(Y264="","",INDEX(Data!$G$4:$G$51,MATCH(Table7[[#This Row],[Fitting]]&amp;Table7[[#This Row],[Fitting Subtype]],Data!$E$4:$E$51&amp;Data!$F$4:$F$51,0)))</f>
        <v/>
      </c>
      <c r="AD264" s="89" t="str">
        <f>IF(Table7[[#This Row],[Segment]]="","",Table7[[#This Row],[Quantity]]*Table7[[#This Row],[Kf]]*(((INDEX(Table4[Velocity (m/s)],MATCH(Table7[[#This Row],[Segment]],Table4[Segment],0)))^2)/2))</f>
        <v/>
      </c>
      <c r="AF264" s="82" t="str">
        <f>Table4[[#This Row],[Segment]]</f>
        <v/>
      </c>
      <c r="AG264" s="75"/>
      <c r="AH264" s="82" t="str">
        <f>IF(Table5[[#This Row],[Segment]]="","",AG264-Table4[[#This Row],[Total Pressure Drop (kPa)]])</f>
        <v/>
      </c>
    </row>
    <row r="265" spans="1:34" x14ac:dyDescent="0.25">
      <c r="A265" s="95" t="str">
        <f>IF('Set Up'!A262="","",'Set Up'!A262)</f>
        <v/>
      </c>
      <c r="B265" s="75" t="s">
        <v>81</v>
      </c>
      <c r="C265" s="85"/>
      <c r="D265" s="86" t="str">
        <f>IF(Table4[[#This Row],[Diameter (in)]]="","",(((CONVERT(Table4[[#This Row],[Diameter (in)]],"in","m"))/2)^2)*PI())</f>
        <v/>
      </c>
      <c r="E265" s="87" t="str">
        <f>IF(Table4[[#This Row],[Area (m2)]]="","",$D$4/Table4[[#This Row],[Area (m2)]])</f>
        <v/>
      </c>
      <c r="F265" s="85">
        <f t="shared" si="4"/>
        <v>4.6951999999999998</v>
      </c>
      <c r="G265" s="88" t="str">
        <f>IF(Table4[[#This Row],[Segment]]="","",(CONVERT(Table4[[#This Row],[Diameter (in)]],"in","m")*$B$4*Table4[[#This Row],[Velocity (m/s)]])/$C$4)</f>
        <v/>
      </c>
      <c r="H265" s="96" t="str">
        <f>IF(Table4[[#This Row],[Segment]]="","",IF(Table4[[#This Row],[Teynold''s Number]]&gt;4000,"TURBULENT","LAMINAR"))</f>
        <v/>
      </c>
      <c r="I265" s="86" t="str">
        <f>IF(Table4[[#This Row],[Segment]]="","",INDEX(Data!C262:C276,MATCH(Table4[Material],Data!B262:B276,0)))</f>
        <v/>
      </c>
      <c r="J265" s="89" t="str">
        <f>IF(Table4[[#This Row],[ε (m)]]="","",Table4[[#This Row],[ε (m)]]/(CONVERT(Table4[[#This Row],[Diameter (in)]],"in","m")))</f>
        <v/>
      </c>
      <c r="K265" s="96" t="str">
        <f>IF(Table4[[#This Row],[Regime]]="LAMINAR",16/Table4[[#This Row],[Teynold''s Number]],"-")</f>
        <v>-</v>
      </c>
      <c r="L265" s="86"/>
      <c r="M265" s="97" t="str">
        <f>IF(Table4[[#This Row],[Regime]]="TURBULENT",(((-4*LOG10(Table4[[#This Row],[ε/D]]/3.7+1.256/(Table4[[#This Row],[Teynold''s Number]]*SQRT(Table4[[#This Row],[f turbulent (guess)]]))))^-1)^2),"")</f>
        <v/>
      </c>
      <c r="N265" s="91" t="str">
        <f>IF(Table4[[#This Row],[f turbulent]]="","",Table4[[#This Row],[f turbulent (guess)]]-Table4[[#This Row],[f turbulent]])</f>
        <v/>
      </c>
      <c r="O265" s="87">
        <f>IF(Table4[[#This Row],[Segment]]="",0,IF(C266="",0,IF(C266&lt;=Table4[[#This Row],[Diameter (in)]],0,1-(D265/D266))))</f>
        <v>0</v>
      </c>
      <c r="P265" s="92" t="str">
        <f>IF(Table4[[#This Row],[Segment]]="","",IF(C265&gt;C266,"",IF(C266="",0.55,(0.55*(1-D266/D265)))))</f>
        <v/>
      </c>
      <c r="Q26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65" s="92" t="str">
        <f>IF(Table4[[#This Row],[Segment]]="","",IF(Table4[[#This Row],[Kexpansion]]="","0",((Table4[[#This Row],[Velocity (m/s)]]^2)/2)*Table4[[#This Row],[Kexpansion]]))</f>
        <v/>
      </c>
      <c r="S265" s="92" t="str">
        <f>IF(Table4[[#This Row],[Segment]]="","",IF(Table4[[#This Row],[Kcontraction]]="","0",((Table4[[#This Row],[Velocity (m/s)]]^2)/2)*Table4[[#This Row],[Kcontraction]]))</f>
        <v/>
      </c>
      <c r="T265" s="89" t="str">
        <f>IF(Table4[[#This Row],[Segment]]="","",SUMIF($Y$7:$Y$2000,Table4[[#This Row],[Segment]],$AD$7:$AD$2000))</f>
        <v/>
      </c>
      <c r="U265" s="95" t="str">
        <f>IF(Table4[[#This Row],[Segment]]="","",Table4[[#This Row],[Hfriction (J/kg)]]+Table4[[#This Row],[Hexpansions (J/kg)]]+Table4[[#This Row],[Hcontractions (J/kg)]]+Table4[[#This Row],[Hf (J/kg)]])</f>
        <v/>
      </c>
      <c r="V265" s="95" t="str">
        <f>IF(Table4[[#This Row],[Segment]]="","",Table4[[#This Row],[Total Friction Loss (J/kg)]]*Table3[Density (kg/m3)])</f>
        <v/>
      </c>
      <c r="W265" s="95" t="str">
        <f>IF(Table4[[#This Row],[Segment]]="","",Table4[[#This Row],[Total Pressure Drop (Pa)]]/1000)</f>
        <v/>
      </c>
      <c r="Y265" s="82" t="str">
        <f>IF('Set Up'!D488="","",'Set Up'!D488)</f>
        <v/>
      </c>
      <c r="Z265" s="82" t="str">
        <f>IF('Set Up'!E488="","",'Set Up'!E488)</f>
        <v/>
      </c>
      <c r="AA265" s="82" t="str">
        <f>IF('Set Up'!F488="","",'Set Up'!F488)</f>
        <v/>
      </c>
      <c r="AB265" s="82" t="str">
        <f>IF('Set Up'!G488="","",'Set Up'!G488)</f>
        <v/>
      </c>
      <c r="AC265" s="82" t="str">
        <f t="array" ref="AC265">IF(Y265="","",INDEX(Data!$G$4:$G$51,MATCH(Table7[[#This Row],[Fitting]]&amp;Table7[[#This Row],[Fitting Subtype]],Data!$E$4:$E$51&amp;Data!$F$4:$F$51,0)))</f>
        <v/>
      </c>
      <c r="AD265" s="89" t="str">
        <f>IF(Table7[[#This Row],[Segment]]="","",Table7[[#This Row],[Quantity]]*Table7[[#This Row],[Kf]]*(((INDEX(Table4[Velocity (m/s)],MATCH(Table7[[#This Row],[Segment]],Table4[Segment],0)))^2)/2))</f>
        <v/>
      </c>
      <c r="AF265" s="82" t="str">
        <f>Table4[[#This Row],[Segment]]</f>
        <v/>
      </c>
      <c r="AG265" s="75"/>
      <c r="AH265" s="82" t="str">
        <f>IF(Table5[[#This Row],[Segment]]="","",AG265-Table4[[#This Row],[Total Pressure Drop (kPa)]])</f>
        <v/>
      </c>
    </row>
    <row r="266" spans="1:34" x14ac:dyDescent="0.25">
      <c r="A266" s="95" t="str">
        <f>IF('Set Up'!A263="","",'Set Up'!A263)</f>
        <v/>
      </c>
      <c r="B266" s="75" t="s">
        <v>81</v>
      </c>
      <c r="C266" s="85"/>
      <c r="D266" s="86" t="str">
        <f>IF(Table4[[#This Row],[Diameter (in)]]="","",(((CONVERT(Table4[[#This Row],[Diameter (in)]],"in","m"))/2)^2)*PI())</f>
        <v/>
      </c>
      <c r="E266" s="87" t="str">
        <f>IF(Table4[[#This Row],[Area (m2)]]="","",$D$4/Table4[[#This Row],[Area (m2)]])</f>
        <v/>
      </c>
      <c r="F266" s="85">
        <f t="shared" si="4"/>
        <v>4.6951999999999998</v>
      </c>
      <c r="G266" s="88" t="str">
        <f>IF(Table4[[#This Row],[Segment]]="","",(CONVERT(Table4[[#This Row],[Diameter (in)]],"in","m")*$B$4*Table4[[#This Row],[Velocity (m/s)]])/$C$4)</f>
        <v/>
      </c>
      <c r="H266" s="96" t="str">
        <f>IF(Table4[[#This Row],[Segment]]="","",IF(Table4[[#This Row],[Teynold''s Number]]&gt;4000,"TURBULENT","LAMINAR"))</f>
        <v/>
      </c>
      <c r="I266" s="86" t="str">
        <f>IF(Table4[[#This Row],[Segment]]="","",INDEX(Data!C263:C277,MATCH(Table4[Material],Data!B263:B277,0)))</f>
        <v/>
      </c>
      <c r="J266" s="89" t="str">
        <f>IF(Table4[[#This Row],[ε (m)]]="","",Table4[[#This Row],[ε (m)]]/(CONVERT(Table4[[#This Row],[Diameter (in)]],"in","m")))</f>
        <v/>
      </c>
      <c r="K266" s="96" t="str">
        <f>IF(Table4[[#This Row],[Regime]]="LAMINAR",16/Table4[[#This Row],[Teynold''s Number]],"-")</f>
        <v>-</v>
      </c>
      <c r="L266" s="86"/>
      <c r="M266" s="97" t="str">
        <f>IF(Table4[[#This Row],[Regime]]="TURBULENT",(((-4*LOG10(Table4[[#This Row],[ε/D]]/3.7+1.256/(Table4[[#This Row],[Teynold''s Number]]*SQRT(Table4[[#This Row],[f turbulent (guess)]]))))^-1)^2),"")</f>
        <v/>
      </c>
      <c r="N266" s="91" t="str">
        <f>IF(Table4[[#This Row],[f turbulent]]="","",Table4[[#This Row],[f turbulent (guess)]]-Table4[[#This Row],[f turbulent]])</f>
        <v/>
      </c>
      <c r="O266" s="87">
        <f>IF(Table4[[#This Row],[Segment]]="",0,IF(C267="",0,IF(C267&lt;=Table4[[#This Row],[Diameter (in)]],0,1-(D266/D267))))</f>
        <v>0</v>
      </c>
      <c r="P266" s="92" t="str">
        <f>IF(Table4[[#This Row],[Segment]]="","",IF(C266&gt;C267,"",IF(C267="",0.55,(0.55*(1-D267/D266)))))</f>
        <v/>
      </c>
      <c r="Q26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66" s="92" t="str">
        <f>IF(Table4[[#This Row],[Segment]]="","",IF(Table4[[#This Row],[Kexpansion]]="","0",((Table4[[#This Row],[Velocity (m/s)]]^2)/2)*Table4[[#This Row],[Kexpansion]]))</f>
        <v/>
      </c>
      <c r="S266" s="92" t="str">
        <f>IF(Table4[[#This Row],[Segment]]="","",IF(Table4[[#This Row],[Kcontraction]]="","0",((Table4[[#This Row],[Velocity (m/s)]]^2)/2)*Table4[[#This Row],[Kcontraction]]))</f>
        <v/>
      </c>
      <c r="T266" s="89" t="str">
        <f>IF(Table4[[#This Row],[Segment]]="","",SUMIF($Y$7:$Y$2000,Table4[[#This Row],[Segment]],$AD$7:$AD$2000))</f>
        <v/>
      </c>
      <c r="U266" s="95" t="str">
        <f>IF(Table4[[#This Row],[Segment]]="","",Table4[[#This Row],[Hfriction (J/kg)]]+Table4[[#This Row],[Hexpansions (J/kg)]]+Table4[[#This Row],[Hcontractions (J/kg)]]+Table4[[#This Row],[Hf (J/kg)]])</f>
        <v/>
      </c>
      <c r="V266" s="95" t="str">
        <f>IF(Table4[[#This Row],[Segment]]="","",Table4[[#This Row],[Total Friction Loss (J/kg)]]*Table3[Density (kg/m3)])</f>
        <v/>
      </c>
      <c r="W266" s="95" t="str">
        <f>IF(Table4[[#This Row],[Segment]]="","",Table4[[#This Row],[Total Pressure Drop (Pa)]]/1000)</f>
        <v/>
      </c>
      <c r="Y266" s="82" t="str">
        <f>IF('Set Up'!D489="","",'Set Up'!D489)</f>
        <v/>
      </c>
      <c r="Z266" s="82" t="str">
        <f>IF('Set Up'!E489="","",'Set Up'!E489)</f>
        <v/>
      </c>
      <c r="AA266" s="82" t="str">
        <f>IF('Set Up'!F489="","",'Set Up'!F489)</f>
        <v/>
      </c>
      <c r="AB266" s="82" t="str">
        <f>IF('Set Up'!G489="","",'Set Up'!G489)</f>
        <v/>
      </c>
      <c r="AC266" s="82" t="str">
        <f t="array" ref="AC266">IF(Y266="","",INDEX(Data!$G$4:$G$51,MATCH(Table7[[#This Row],[Fitting]]&amp;Table7[[#This Row],[Fitting Subtype]],Data!$E$4:$E$51&amp;Data!$F$4:$F$51,0)))</f>
        <v/>
      </c>
      <c r="AD266" s="89" t="str">
        <f>IF(Table7[[#This Row],[Segment]]="","",Table7[[#This Row],[Quantity]]*Table7[[#This Row],[Kf]]*(((INDEX(Table4[Velocity (m/s)],MATCH(Table7[[#This Row],[Segment]],Table4[Segment],0)))^2)/2))</f>
        <v/>
      </c>
      <c r="AF266" s="82" t="str">
        <f>Table4[[#This Row],[Segment]]</f>
        <v/>
      </c>
      <c r="AG266" s="75"/>
      <c r="AH266" s="82" t="str">
        <f>IF(Table5[[#This Row],[Segment]]="","",AG266-Table4[[#This Row],[Total Pressure Drop (kPa)]])</f>
        <v/>
      </c>
    </row>
    <row r="267" spans="1:34" x14ac:dyDescent="0.25">
      <c r="A267" s="95" t="str">
        <f>IF('Set Up'!A264="","",'Set Up'!A264)</f>
        <v/>
      </c>
      <c r="B267" s="75" t="s">
        <v>81</v>
      </c>
      <c r="C267" s="85"/>
      <c r="D267" s="86" t="str">
        <f>IF(Table4[[#This Row],[Diameter (in)]]="","",(((CONVERT(Table4[[#This Row],[Diameter (in)]],"in","m"))/2)^2)*PI())</f>
        <v/>
      </c>
      <c r="E267" s="87" t="str">
        <f>IF(Table4[[#This Row],[Area (m2)]]="","",$D$4/Table4[[#This Row],[Area (m2)]])</f>
        <v/>
      </c>
      <c r="F267" s="85">
        <f t="shared" si="4"/>
        <v>4.6951999999999998</v>
      </c>
      <c r="G267" s="88" t="str">
        <f>IF(Table4[[#This Row],[Segment]]="","",(CONVERT(Table4[[#This Row],[Diameter (in)]],"in","m")*$B$4*Table4[[#This Row],[Velocity (m/s)]])/$C$4)</f>
        <v/>
      </c>
      <c r="H267" s="96" t="str">
        <f>IF(Table4[[#This Row],[Segment]]="","",IF(Table4[[#This Row],[Teynold''s Number]]&gt;4000,"TURBULENT","LAMINAR"))</f>
        <v/>
      </c>
      <c r="I267" s="86" t="str">
        <f>IF(Table4[[#This Row],[Segment]]="","",INDEX(Data!C264:C278,MATCH(Table4[Material],Data!B264:B278,0)))</f>
        <v/>
      </c>
      <c r="J267" s="89" t="str">
        <f>IF(Table4[[#This Row],[ε (m)]]="","",Table4[[#This Row],[ε (m)]]/(CONVERT(Table4[[#This Row],[Diameter (in)]],"in","m")))</f>
        <v/>
      </c>
      <c r="K267" s="96" t="str">
        <f>IF(Table4[[#This Row],[Regime]]="LAMINAR",16/Table4[[#This Row],[Teynold''s Number]],"-")</f>
        <v>-</v>
      </c>
      <c r="L267" s="86"/>
      <c r="M267" s="97" t="str">
        <f>IF(Table4[[#This Row],[Regime]]="TURBULENT",(((-4*LOG10(Table4[[#This Row],[ε/D]]/3.7+1.256/(Table4[[#This Row],[Teynold''s Number]]*SQRT(Table4[[#This Row],[f turbulent (guess)]]))))^-1)^2),"")</f>
        <v/>
      </c>
      <c r="N267" s="91" t="str">
        <f>IF(Table4[[#This Row],[f turbulent]]="","",Table4[[#This Row],[f turbulent (guess)]]-Table4[[#This Row],[f turbulent]])</f>
        <v/>
      </c>
      <c r="O267" s="87">
        <f>IF(Table4[[#This Row],[Segment]]="",0,IF(C268="",0,IF(C268&lt;=Table4[[#This Row],[Diameter (in)]],0,1-(D267/D268))))</f>
        <v>0</v>
      </c>
      <c r="P267" s="92" t="str">
        <f>IF(Table4[[#This Row],[Segment]]="","",IF(C267&gt;C268,"",IF(C268="",0.55,(0.55*(1-D268/D267)))))</f>
        <v/>
      </c>
      <c r="Q26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67" s="92" t="str">
        <f>IF(Table4[[#This Row],[Segment]]="","",IF(Table4[[#This Row],[Kexpansion]]="","0",((Table4[[#This Row],[Velocity (m/s)]]^2)/2)*Table4[[#This Row],[Kexpansion]]))</f>
        <v/>
      </c>
      <c r="S267" s="92" t="str">
        <f>IF(Table4[[#This Row],[Segment]]="","",IF(Table4[[#This Row],[Kcontraction]]="","0",((Table4[[#This Row],[Velocity (m/s)]]^2)/2)*Table4[[#This Row],[Kcontraction]]))</f>
        <v/>
      </c>
      <c r="T267" s="89" t="str">
        <f>IF(Table4[[#This Row],[Segment]]="","",SUMIF($Y$7:$Y$2000,Table4[[#This Row],[Segment]],$AD$7:$AD$2000))</f>
        <v/>
      </c>
      <c r="U267" s="95" t="str">
        <f>IF(Table4[[#This Row],[Segment]]="","",Table4[[#This Row],[Hfriction (J/kg)]]+Table4[[#This Row],[Hexpansions (J/kg)]]+Table4[[#This Row],[Hcontractions (J/kg)]]+Table4[[#This Row],[Hf (J/kg)]])</f>
        <v/>
      </c>
      <c r="V267" s="95" t="str">
        <f>IF(Table4[[#This Row],[Segment]]="","",Table4[[#This Row],[Total Friction Loss (J/kg)]]*Table3[Density (kg/m3)])</f>
        <v/>
      </c>
      <c r="W267" s="95" t="str">
        <f>IF(Table4[[#This Row],[Segment]]="","",Table4[[#This Row],[Total Pressure Drop (Pa)]]/1000)</f>
        <v/>
      </c>
      <c r="Y267" s="82" t="str">
        <f>IF('Set Up'!D490="","",'Set Up'!D490)</f>
        <v/>
      </c>
      <c r="Z267" s="82" t="str">
        <f>IF('Set Up'!E490="","",'Set Up'!E490)</f>
        <v/>
      </c>
      <c r="AA267" s="82" t="str">
        <f>IF('Set Up'!F490="","",'Set Up'!F490)</f>
        <v/>
      </c>
      <c r="AB267" s="82" t="str">
        <f>IF('Set Up'!G490="","",'Set Up'!G490)</f>
        <v/>
      </c>
      <c r="AC267" s="82" t="str">
        <f t="array" ref="AC267">IF(Y267="","",INDEX(Data!$G$4:$G$51,MATCH(Table7[[#This Row],[Fitting]]&amp;Table7[[#This Row],[Fitting Subtype]],Data!$E$4:$E$51&amp;Data!$F$4:$F$51,0)))</f>
        <v/>
      </c>
      <c r="AD267" s="89" t="str">
        <f>IF(Table7[[#This Row],[Segment]]="","",Table7[[#This Row],[Quantity]]*Table7[[#This Row],[Kf]]*(((INDEX(Table4[Velocity (m/s)],MATCH(Table7[[#This Row],[Segment]],Table4[Segment],0)))^2)/2))</f>
        <v/>
      </c>
      <c r="AF267" s="82" t="str">
        <f>Table4[[#This Row],[Segment]]</f>
        <v/>
      </c>
      <c r="AG267" s="75"/>
      <c r="AH267" s="82" t="str">
        <f>IF(Table5[[#This Row],[Segment]]="","",AG267-Table4[[#This Row],[Total Pressure Drop (kPa)]])</f>
        <v/>
      </c>
    </row>
    <row r="268" spans="1:34" x14ac:dyDescent="0.25">
      <c r="A268" s="95" t="str">
        <f>IF('Set Up'!A265="","",'Set Up'!A265)</f>
        <v/>
      </c>
      <c r="B268" s="75" t="s">
        <v>81</v>
      </c>
      <c r="C268" s="85"/>
      <c r="D268" s="86" t="str">
        <f>IF(Table4[[#This Row],[Diameter (in)]]="","",(((CONVERT(Table4[[#This Row],[Diameter (in)]],"in","m"))/2)^2)*PI())</f>
        <v/>
      </c>
      <c r="E268" s="87" t="str">
        <f>IF(Table4[[#This Row],[Area (m2)]]="","",$D$4/Table4[[#This Row],[Area (m2)]])</f>
        <v/>
      </c>
      <c r="F268" s="85">
        <f t="shared" si="4"/>
        <v>4.6951999999999998</v>
      </c>
      <c r="G268" s="88" t="str">
        <f>IF(Table4[[#This Row],[Segment]]="","",(CONVERT(Table4[[#This Row],[Diameter (in)]],"in","m")*$B$4*Table4[[#This Row],[Velocity (m/s)]])/$C$4)</f>
        <v/>
      </c>
      <c r="H268" s="96" t="str">
        <f>IF(Table4[[#This Row],[Segment]]="","",IF(Table4[[#This Row],[Teynold''s Number]]&gt;4000,"TURBULENT","LAMINAR"))</f>
        <v/>
      </c>
      <c r="I268" s="86" t="str">
        <f>IF(Table4[[#This Row],[Segment]]="","",INDEX(Data!C265:C279,MATCH(Table4[Material],Data!B265:B279,0)))</f>
        <v/>
      </c>
      <c r="J268" s="89" t="str">
        <f>IF(Table4[[#This Row],[ε (m)]]="","",Table4[[#This Row],[ε (m)]]/(CONVERT(Table4[[#This Row],[Diameter (in)]],"in","m")))</f>
        <v/>
      </c>
      <c r="K268" s="96" t="str">
        <f>IF(Table4[[#This Row],[Regime]]="LAMINAR",16/Table4[[#This Row],[Teynold''s Number]],"-")</f>
        <v>-</v>
      </c>
      <c r="L268" s="86"/>
      <c r="M268" s="97" t="str">
        <f>IF(Table4[[#This Row],[Regime]]="TURBULENT",(((-4*LOG10(Table4[[#This Row],[ε/D]]/3.7+1.256/(Table4[[#This Row],[Teynold''s Number]]*SQRT(Table4[[#This Row],[f turbulent (guess)]]))))^-1)^2),"")</f>
        <v/>
      </c>
      <c r="N268" s="91" t="str">
        <f>IF(Table4[[#This Row],[f turbulent]]="","",Table4[[#This Row],[f turbulent (guess)]]-Table4[[#This Row],[f turbulent]])</f>
        <v/>
      </c>
      <c r="O268" s="87">
        <f>IF(Table4[[#This Row],[Segment]]="",0,IF(C269="",0,IF(C269&lt;=Table4[[#This Row],[Diameter (in)]],0,1-(D268/D269))))</f>
        <v>0</v>
      </c>
      <c r="P268" s="92" t="str">
        <f>IF(Table4[[#This Row],[Segment]]="","",IF(C268&gt;C269,"",IF(C269="",0.55,(0.55*(1-D269/D268)))))</f>
        <v/>
      </c>
      <c r="Q26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68" s="92" t="str">
        <f>IF(Table4[[#This Row],[Segment]]="","",IF(Table4[[#This Row],[Kexpansion]]="","0",((Table4[[#This Row],[Velocity (m/s)]]^2)/2)*Table4[[#This Row],[Kexpansion]]))</f>
        <v/>
      </c>
      <c r="S268" s="92" t="str">
        <f>IF(Table4[[#This Row],[Segment]]="","",IF(Table4[[#This Row],[Kcontraction]]="","0",((Table4[[#This Row],[Velocity (m/s)]]^2)/2)*Table4[[#This Row],[Kcontraction]]))</f>
        <v/>
      </c>
      <c r="T268" s="89" t="str">
        <f>IF(Table4[[#This Row],[Segment]]="","",SUMIF($Y$7:$Y$2000,Table4[[#This Row],[Segment]],$AD$7:$AD$2000))</f>
        <v/>
      </c>
      <c r="U268" s="95" t="str">
        <f>IF(Table4[[#This Row],[Segment]]="","",Table4[[#This Row],[Hfriction (J/kg)]]+Table4[[#This Row],[Hexpansions (J/kg)]]+Table4[[#This Row],[Hcontractions (J/kg)]]+Table4[[#This Row],[Hf (J/kg)]])</f>
        <v/>
      </c>
      <c r="V268" s="95" t="str">
        <f>IF(Table4[[#This Row],[Segment]]="","",Table4[[#This Row],[Total Friction Loss (J/kg)]]*Table3[Density (kg/m3)])</f>
        <v/>
      </c>
      <c r="W268" s="95" t="str">
        <f>IF(Table4[[#This Row],[Segment]]="","",Table4[[#This Row],[Total Pressure Drop (Pa)]]/1000)</f>
        <v/>
      </c>
      <c r="Y268" s="82" t="str">
        <f>IF('Set Up'!D491="","",'Set Up'!D491)</f>
        <v/>
      </c>
      <c r="Z268" s="82" t="str">
        <f>IF('Set Up'!E491="","",'Set Up'!E491)</f>
        <v/>
      </c>
      <c r="AA268" s="82" t="str">
        <f>IF('Set Up'!F491="","",'Set Up'!F491)</f>
        <v/>
      </c>
      <c r="AB268" s="82" t="str">
        <f>IF('Set Up'!G491="","",'Set Up'!G491)</f>
        <v/>
      </c>
      <c r="AC268" s="82" t="str">
        <f t="array" ref="AC268">IF(Y268="","",INDEX(Data!$G$4:$G$51,MATCH(Table7[[#This Row],[Fitting]]&amp;Table7[[#This Row],[Fitting Subtype]],Data!$E$4:$E$51&amp;Data!$F$4:$F$51,0)))</f>
        <v/>
      </c>
      <c r="AD268" s="89" t="str">
        <f>IF(Table7[[#This Row],[Segment]]="","",Table7[[#This Row],[Quantity]]*Table7[[#This Row],[Kf]]*(((INDEX(Table4[Velocity (m/s)],MATCH(Table7[[#This Row],[Segment]],Table4[Segment],0)))^2)/2))</f>
        <v/>
      </c>
      <c r="AF268" s="82" t="str">
        <f>Table4[[#This Row],[Segment]]</f>
        <v/>
      </c>
      <c r="AG268" s="75"/>
      <c r="AH268" s="82" t="str">
        <f>IF(Table5[[#This Row],[Segment]]="","",AG268-Table4[[#This Row],[Total Pressure Drop (kPa)]])</f>
        <v/>
      </c>
    </row>
    <row r="269" spans="1:34" x14ac:dyDescent="0.25">
      <c r="A269" s="95" t="str">
        <f>IF('Set Up'!A266="","",'Set Up'!A266)</f>
        <v/>
      </c>
      <c r="B269" s="75" t="s">
        <v>81</v>
      </c>
      <c r="C269" s="85"/>
      <c r="D269" s="86" t="str">
        <f>IF(Table4[[#This Row],[Diameter (in)]]="","",(((CONVERT(Table4[[#This Row],[Diameter (in)]],"in","m"))/2)^2)*PI())</f>
        <v/>
      </c>
      <c r="E269" s="87" t="str">
        <f>IF(Table4[[#This Row],[Area (m2)]]="","",$D$4/Table4[[#This Row],[Area (m2)]])</f>
        <v/>
      </c>
      <c r="F269" s="85">
        <f t="shared" si="4"/>
        <v>4.6951999999999998</v>
      </c>
      <c r="G269" s="88" t="str">
        <f>IF(Table4[[#This Row],[Segment]]="","",(CONVERT(Table4[[#This Row],[Diameter (in)]],"in","m")*$B$4*Table4[[#This Row],[Velocity (m/s)]])/$C$4)</f>
        <v/>
      </c>
      <c r="H269" s="96" t="str">
        <f>IF(Table4[[#This Row],[Segment]]="","",IF(Table4[[#This Row],[Teynold''s Number]]&gt;4000,"TURBULENT","LAMINAR"))</f>
        <v/>
      </c>
      <c r="I269" s="86" t="str">
        <f>IF(Table4[[#This Row],[Segment]]="","",INDEX(Data!C266:C280,MATCH(Table4[Material],Data!B266:B280,0)))</f>
        <v/>
      </c>
      <c r="J269" s="89" t="str">
        <f>IF(Table4[[#This Row],[ε (m)]]="","",Table4[[#This Row],[ε (m)]]/(CONVERT(Table4[[#This Row],[Diameter (in)]],"in","m")))</f>
        <v/>
      </c>
      <c r="K269" s="96" t="str">
        <f>IF(Table4[[#This Row],[Regime]]="LAMINAR",16/Table4[[#This Row],[Teynold''s Number]],"-")</f>
        <v>-</v>
      </c>
      <c r="L269" s="86"/>
      <c r="M269" s="97" t="str">
        <f>IF(Table4[[#This Row],[Regime]]="TURBULENT",(((-4*LOG10(Table4[[#This Row],[ε/D]]/3.7+1.256/(Table4[[#This Row],[Teynold''s Number]]*SQRT(Table4[[#This Row],[f turbulent (guess)]]))))^-1)^2),"")</f>
        <v/>
      </c>
      <c r="N269" s="91" t="str">
        <f>IF(Table4[[#This Row],[f turbulent]]="","",Table4[[#This Row],[f turbulent (guess)]]-Table4[[#This Row],[f turbulent]])</f>
        <v/>
      </c>
      <c r="O269" s="87">
        <f>IF(Table4[[#This Row],[Segment]]="",0,IF(C270="",0,IF(C270&lt;=Table4[[#This Row],[Diameter (in)]],0,1-(D269/D270))))</f>
        <v>0</v>
      </c>
      <c r="P269" s="92" t="str">
        <f>IF(Table4[[#This Row],[Segment]]="","",IF(C269&gt;C270,"",IF(C270="",0.55,(0.55*(1-D270/D269)))))</f>
        <v/>
      </c>
      <c r="Q26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69" s="92" t="str">
        <f>IF(Table4[[#This Row],[Segment]]="","",IF(Table4[[#This Row],[Kexpansion]]="","0",((Table4[[#This Row],[Velocity (m/s)]]^2)/2)*Table4[[#This Row],[Kexpansion]]))</f>
        <v/>
      </c>
      <c r="S269" s="92" t="str">
        <f>IF(Table4[[#This Row],[Segment]]="","",IF(Table4[[#This Row],[Kcontraction]]="","0",((Table4[[#This Row],[Velocity (m/s)]]^2)/2)*Table4[[#This Row],[Kcontraction]]))</f>
        <v/>
      </c>
      <c r="T269" s="89" t="str">
        <f>IF(Table4[[#This Row],[Segment]]="","",SUMIF($Y$7:$Y$2000,Table4[[#This Row],[Segment]],$AD$7:$AD$2000))</f>
        <v/>
      </c>
      <c r="U269" s="95" t="str">
        <f>IF(Table4[[#This Row],[Segment]]="","",Table4[[#This Row],[Hfriction (J/kg)]]+Table4[[#This Row],[Hexpansions (J/kg)]]+Table4[[#This Row],[Hcontractions (J/kg)]]+Table4[[#This Row],[Hf (J/kg)]])</f>
        <v/>
      </c>
      <c r="V269" s="95" t="str">
        <f>IF(Table4[[#This Row],[Segment]]="","",Table4[[#This Row],[Total Friction Loss (J/kg)]]*Table3[Density (kg/m3)])</f>
        <v/>
      </c>
      <c r="W269" s="95" t="str">
        <f>IF(Table4[[#This Row],[Segment]]="","",Table4[[#This Row],[Total Pressure Drop (Pa)]]/1000)</f>
        <v/>
      </c>
      <c r="Y269" s="82" t="str">
        <f>IF('Set Up'!D492="","",'Set Up'!D492)</f>
        <v/>
      </c>
      <c r="Z269" s="82" t="str">
        <f>IF('Set Up'!E492="","",'Set Up'!E492)</f>
        <v/>
      </c>
      <c r="AA269" s="82" t="str">
        <f>IF('Set Up'!F492="","",'Set Up'!F492)</f>
        <v/>
      </c>
      <c r="AB269" s="82" t="str">
        <f>IF('Set Up'!G492="","",'Set Up'!G492)</f>
        <v/>
      </c>
      <c r="AC269" s="82" t="str">
        <f t="array" ref="AC269">IF(Y269="","",INDEX(Data!$G$4:$G$51,MATCH(Table7[[#This Row],[Fitting]]&amp;Table7[[#This Row],[Fitting Subtype]],Data!$E$4:$E$51&amp;Data!$F$4:$F$51,0)))</f>
        <v/>
      </c>
      <c r="AD269" s="89" t="str">
        <f>IF(Table7[[#This Row],[Segment]]="","",Table7[[#This Row],[Quantity]]*Table7[[#This Row],[Kf]]*(((INDEX(Table4[Velocity (m/s)],MATCH(Table7[[#This Row],[Segment]],Table4[Segment],0)))^2)/2))</f>
        <v/>
      </c>
      <c r="AF269" s="82" t="str">
        <f>Table4[[#This Row],[Segment]]</f>
        <v/>
      </c>
      <c r="AG269" s="75"/>
      <c r="AH269" s="82" t="str">
        <f>IF(Table5[[#This Row],[Segment]]="","",AG269-Table4[[#This Row],[Total Pressure Drop (kPa)]])</f>
        <v/>
      </c>
    </row>
    <row r="270" spans="1:34" x14ac:dyDescent="0.25">
      <c r="A270" s="95" t="str">
        <f>IF('Set Up'!A267="","",'Set Up'!A267)</f>
        <v/>
      </c>
      <c r="B270" s="75" t="s">
        <v>81</v>
      </c>
      <c r="C270" s="85"/>
      <c r="D270" s="86" t="str">
        <f>IF(Table4[[#This Row],[Diameter (in)]]="","",(((CONVERT(Table4[[#This Row],[Diameter (in)]],"in","m"))/2)^2)*PI())</f>
        <v/>
      </c>
      <c r="E270" s="87" t="str">
        <f>IF(Table4[[#This Row],[Area (m2)]]="","",$D$4/Table4[[#This Row],[Area (m2)]])</f>
        <v/>
      </c>
      <c r="F270" s="85">
        <f t="shared" si="4"/>
        <v>4.6951999999999998</v>
      </c>
      <c r="G270" s="88" t="str">
        <f>IF(Table4[[#This Row],[Segment]]="","",(CONVERT(Table4[[#This Row],[Diameter (in)]],"in","m")*$B$4*Table4[[#This Row],[Velocity (m/s)]])/$C$4)</f>
        <v/>
      </c>
      <c r="H270" s="96" t="str">
        <f>IF(Table4[[#This Row],[Segment]]="","",IF(Table4[[#This Row],[Teynold''s Number]]&gt;4000,"TURBULENT","LAMINAR"))</f>
        <v/>
      </c>
      <c r="I270" s="86" t="str">
        <f>IF(Table4[[#This Row],[Segment]]="","",INDEX(Data!C267:C281,MATCH(Table4[Material],Data!B267:B281,0)))</f>
        <v/>
      </c>
      <c r="J270" s="89" t="str">
        <f>IF(Table4[[#This Row],[ε (m)]]="","",Table4[[#This Row],[ε (m)]]/(CONVERT(Table4[[#This Row],[Diameter (in)]],"in","m")))</f>
        <v/>
      </c>
      <c r="K270" s="96" t="str">
        <f>IF(Table4[[#This Row],[Regime]]="LAMINAR",16/Table4[[#This Row],[Teynold''s Number]],"-")</f>
        <v>-</v>
      </c>
      <c r="L270" s="86"/>
      <c r="M270" s="97" t="str">
        <f>IF(Table4[[#This Row],[Regime]]="TURBULENT",(((-4*LOG10(Table4[[#This Row],[ε/D]]/3.7+1.256/(Table4[[#This Row],[Teynold''s Number]]*SQRT(Table4[[#This Row],[f turbulent (guess)]]))))^-1)^2),"")</f>
        <v/>
      </c>
      <c r="N270" s="91" t="str">
        <f>IF(Table4[[#This Row],[f turbulent]]="","",Table4[[#This Row],[f turbulent (guess)]]-Table4[[#This Row],[f turbulent]])</f>
        <v/>
      </c>
      <c r="O270" s="87">
        <f>IF(Table4[[#This Row],[Segment]]="",0,IF(C271="",0,IF(C271&lt;=Table4[[#This Row],[Diameter (in)]],0,1-(D270/D271))))</f>
        <v>0</v>
      </c>
      <c r="P270" s="92" t="str">
        <f>IF(Table4[[#This Row],[Segment]]="","",IF(C270&gt;C271,"",IF(C271="",0.55,(0.55*(1-D271/D270)))))</f>
        <v/>
      </c>
      <c r="Q27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70" s="92" t="str">
        <f>IF(Table4[[#This Row],[Segment]]="","",IF(Table4[[#This Row],[Kexpansion]]="","0",((Table4[[#This Row],[Velocity (m/s)]]^2)/2)*Table4[[#This Row],[Kexpansion]]))</f>
        <v/>
      </c>
      <c r="S270" s="92" t="str">
        <f>IF(Table4[[#This Row],[Segment]]="","",IF(Table4[[#This Row],[Kcontraction]]="","0",((Table4[[#This Row],[Velocity (m/s)]]^2)/2)*Table4[[#This Row],[Kcontraction]]))</f>
        <v/>
      </c>
      <c r="T270" s="89" t="str">
        <f>IF(Table4[[#This Row],[Segment]]="","",SUMIF($Y$7:$Y$2000,Table4[[#This Row],[Segment]],$AD$7:$AD$2000))</f>
        <v/>
      </c>
      <c r="U270" s="95" t="str">
        <f>IF(Table4[[#This Row],[Segment]]="","",Table4[[#This Row],[Hfriction (J/kg)]]+Table4[[#This Row],[Hexpansions (J/kg)]]+Table4[[#This Row],[Hcontractions (J/kg)]]+Table4[[#This Row],[Hf (J/kg)]])</f>
        <v/>
      </c>
      <c r="V270" s="95" t="str">
        <f>IF(Table4[[#This Row],[Segment]]="","",Table4[[#This Row],[Total Friction Loss (J/kg)]]*Table3[Density (kg/m3)])</f>
        <v/>
      </c>
      <c r="W270" s="95" t="str">
        <f>IF(Table4[[#This Row],[Segment]]="","",Table4[[#This Row],[Total Pressure Drop (Pa)]]/1000)</f>
        <v/>
      </c>
      <c r="Y270" s="82" t="str">
        <f>IF('Set Up'!D493="","",'Set Up'!D493)</f>
        <v/>
      </c>
      <c r="Z270" s="82" t="str">
        <f>IF('Set Up'!E493="","",'Set Up'!E493)</f>
        <v/>
      </c>
      <c r="AA270" s="82" t="str">
        <f>IF('Set Up'!F493="","",'Set Up'!F493)</f>
        <v/>
      </c>
      <c r="AB270" s="82" t="str">
        <f>IF('Set Up'!G493="","",'Set Up'!G493)</f>
        <v/>
      </c>
      <c r="AC270" s="82" t="str">
        <f t="array" ref="AC270">IF(Y270="","",INDEX(Data!$G$4:$G$51,MATCH(Table7[[#This Row],[Fitting]]&amp;Table7[[#This Row],[Fitting Subtype]],Data!$E$4:$E$51&amp;Data!$F$4:$F$51,0)))</f>
        <v/>
      </c>
      <c r="AD270" s="89" t="str">
        <f>IF(Table7[[#This Row],[Segment]]="","",Table7[[#This Row],[Quantity]]*Table7[[#This Row],[Kf]]*(((INDEX(Table4[Velocity (m/s)],MATCH(Table7[[#This Row],[Segment]],Table4[Segment],0)))^2)/2))</f>
        <v/>
      </c>
      <c r="AF270" s="82" t="str">
        <f>Table4[[#This Row],[Segment]]</f>
        <v/>
      </c>
      <c r="AG270" s="75"/>
      <c r="AH270" s="82" t="str">
        <f>IF(Table5[[#This Row],[Segment]]="","",AG270-Table4[[#This Row],[Total Pressure Drop (kPa)]])</f>
        <v/>
      </c>
    </row>
    <row r="271" spans="1:34" x14ac:dyDescent="0.25">
      <c r="A271" s="95" t="str">
        <f>IF('Set Up'!A268="","",'Set Up'!A268)</f>
        <v/>
      </c>
      <c r="B271" s="75" t="s">
        <v>81</v>
      </c>
      <c r="C271" s="85"/>
      <c r="D271" s="86" t="str">
        <f>IF(Table4[[#This Row],[Diameter (in)]]="","",(((CONVERT(Table4[[#This Row],[Diameter (in)]],"in","m"))/2)^2)*PI())</f>
        <v/>
      </c>
      <c r="E271" s="87" t="str">
        <f>IF(Table4[[#This Row],[Area (m2)]]="","",$D$4/Table4[[#This Row],[Area (m2)]])</f>
        <v/>
      </c>
      <c r="F271" s="85">
        <f t="shared" si="4"/>
        <v>4.6951999999999998</v>
      </c>
      <c r="G271" s="88" t="str">
        <f>IF(Table4[[#This Row],[Segment]]="","",(CONVERT(Table4[[#This Row],[Diameter (in)]],"in","m")*$B$4*Table4[[#This Row],[Velocity (m/s)]])/$C$4)</f>
        <v/>
      </c>
      <c r="H271" s="96" t="str">
        <f>IF(Table4[[#This Row],[Segment]]="","",IF(Table4[[#This Row],[Teynold''s Number]]&gt;4000,"TURBULENT","LAMINAR"))</f>
        <v/>
      </c>
      <c r="I271" s="86" t="str">
        <f>IF(Table4[[#This Row],[Segment]]="","",INDEX(Data!C268:C282,MATCH(Table4[Material],Data!B268:B282,0)))</f>
        <v/>
      </c>
      <c r="J271" s="89" t="str">
        <f>IF(Table4[[#This Row],[ε (m)]]="","",Table4[[#This Row],[ε (m)]]/(CONVERT(Table4[[#This Row],[Diameter (in)]],"in","m")))</f>
        <v/>
      </c>
      <c r="K271" s="96" t="str">
        <f>IF(Table4[[#This Row],[Regime]]="LAMINAR",16/Table4[[#This Row],[Teynold''s Number]],"-")</f>
        <v>-</v>
      </c>
      <c r="L271" s="86"/>
      <c r="M271" s="97" t="str">
        <f>IF(Table4[[#This Row],[Regime]]="TURBULENT",(((-4*LOG10(Table4[[#This Row],[ε/D]]/3.7+1.256/(Table4[[#This Row],[Teynold''s Number]]*SQRT(Table4[[#This Row],[f turbulent (guess)]]))))^-1)^2),"")</f>
        <v/>
      </c>
      <c r="N271" s="91" t="str">
        <f>IF(Table4[[#This Row],[f turbulent]]="","",Table4[[#This Row],[f turbulent (guess)]]-Table4[[#This Row],[f turbulent]])</f>
        <v/>
      </c>
      <c r="O271" s="87">
        <f>IF(Table4[[#This Row],[Segment]]="",0,IF(C272="",0,IF(C272&lt;=Table4[[#This Row],[Diameter (in)]],0,1-(D271/D272))))</f>
        <v>0</v>
      </c>
      <c r="P271" s="92" t="str">
        <f>IF(Table4[[#This Row],[Segment]]="","",IF(C271&gt;C272,"",IF(C272="",0.55,(0.55*(1-D272/D271)))))</f>
        <v/>
      </c>
      <c r="Q27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71" s="92" t="str">
        <f>IF(Table4[[#This Row],[Segment]]="","",IF(Table4[[#This Row],[Kexpansion]]="","0",((Table4[[#This Row],[Velocity (m/s)]]^2)/2)*Table4[[#This Row],[Kexpansion]]))</f>
        <v/>
      </c>
      <c r="S271" s="92" t="str">
        <f>IF(Table4[[#This Row],[Segment]]="","",IF(Table4[[#This Row],[Kcontraction]]="","0",((Table4[[#This Row],[Velocity (m/s)]]^2)/2)*Table4[[#This Row],[Kcontraction]]))</f>
        <v/>
      </c>
      <c r="T271" s="89" t="str">
        <f>IF(Table4[[#This Row],[Segment]]="","",SUMIF($Y$7:$Y$2000,Table4[[#This Row],[Segment]],$AD$7:$AD$2000))</f>
        <v/>
      </c>
      <c r="U271" s="95" t="str">
        <f>IF(Table4[[#This Row],[Segment]]="","",Table4[[#This Row],[Hfriction (J/kg)]]+Table4[[#This Row],[Hexpansions (J/kg)]]+Table4[[#This Row],[Hcontractions (J/kg)]]+Table4[[#This Row],[Hf (J/kg)]])</f>
        <v/>
      </c>
      <c r="V271" s="95" t="str">
        <f>IF(Table4[[#This Row],[Segment]]="","",Table4[[#This Row],[Total Friction Loss (J/kg)]]*Table3[Density (kg/m3)])</f>
        <v/>
      </c>
      <c r="W271" s="95" t="str">
        <f>IF(Table4[[#This Row],[Segment]]="","",Table4[[#This Row],[Total Pressure Drop (Pa)]]/1000)</f>
        <v/>
      </c>
      <c r="Y271" s="82" t="str">
        <f>IF('Set Up'!D494="","",'Set Up'!D494)</f>
        <v/>
      </c>
      <c r="Z271" s="82" t="str">
        <f>IF('Set Up'!E494="","",'Set Up'!E494)</f>
        <v/>
      </c>
      <c r="AA271" s="82" t="str">
        <f>IF('Set Up'!F494="","",'Set Up'!F494)</f>
        <v/>
      </c>
      <c r="AB271" s="82" t="str">
        <f>IF('Set Up'!G494="","",'Set Up'!G494)</f>
        <v/>
      </c>
      <c r="AC271" s="82" t="str">
        <f t="array" ref="AC271">IF(Y271="","",INDEX(Data!$G$4:$G$51,MATCH(Table7[[#This Row],[Fitting]]&amp;Table7[[#This Row],[Fitting Subtype]],Data!$E$4:$E$51&amp;Data!$F$4:$F$51,0)))</f>
        <v/>
      </c>
      <c r="AD271" s="89" t="str">
        <f>IF(Table7[[#This Row],[Segment]]="","",Table7[[#This Row],[Quantity]]*Table7[[#This Row],[Kf]]*(((INDEX(Table4[Velocity (m/s)],MATCH(Table7[[#This Row],[Segment]],Table4[Segment],0)))^2)/2))</f>
        <v/>
      </c>
      <c r="AF271" s="82" t="str">
        <f>Table4[[#This Row],[Segment]]</f>
        <v/>
      </c>
      <c r="AG271" s="75"/>
      <c r="AH271" s="82" t="str">
        <f>IF(Table5[[#This Row],[Segment]]="","",AG271-Table4[[#This Row],[Total Pressure Drop (kPa)]])</f>
        <v/>
      </c>
    </row>
    <row r="272" spans="1:34" x14ac:dyDescent="0.25">
      <c r="A272" s="95" t="str">
        <f>IF('Set Up'!A269="","",'Set Up'!A269)</f>
        <v/>
      </c>
      <c r="B272" s="75" t="s">
        <v>81</v>
      </c>
      <c r="C272" s="85"/>
      <c r="D272" s="86" t="str">
        <f>IF(Table4[[#This Row],[Diameter (in)]]="","",(((CONVERT(Table4[[#This Row],[Diameter (in)]],"in","m"))/2)^2)*PI())</f>
        <v/>
      </c>
      <c r="E272" s="87" t="str">
        <f>IF(Table4[[#This Row],[Area (m2)]]="","",$D$4/Table4[[#This Row],[Area (m2)]])</f>
        <v/>
      </c>
      <c r="F272" s="85">
        <f t="shared" si="4"/>
        <v>4.6951999999999998</v>
      </c>
      <c r="G272" s="88" t="str">
        <f>IF(Table4[[#This Row],[Segment]]="","",(CONVERT(Table4[[#This Row],[Diameter (in)]],"in","m")*$B$4*Table4[[#This Row],[Velocity (m/s)]])/$C$4)</f>
        <v/>
      </c>
      <c r="H272" s="96" t="str">
        <f>IF(Table4[[#This Row],[Segment]]="","",IF(Table4[[#This Row],[Teynold''s Number]]&gt;4000,"TURBULENT","LAMINAR"))</f>
        <v/>
      </c>
      <c r="I272" s="86" t="str">
        <f>IF(Table4[[#This Row],[Segment]]="","",INDEX(Data!C269:C283,MATCH(Table4[Material],Data!B269:B283,0)))</f>
        <v/>
      </c>
      <c r="J272" s="89" t="str">
        <f>IF(Table4[[#This Row],[ε (m)]]="","",Table4[[#This Row],[ε (m)]]/(CONVERT(Table4[[#This Row],[Diameter (in)]],"in","m")))</f>
        <v/>
      </c>
      <c r="K272" s="96" t="str">
        <f>IF(Table4[[#This Row],[Regime]]="LAMINAR",16/Table4[[#This Row],[Teynold''s Number]],"-")</f>
        <v>-</v>
      </c>
      <c r="L272" s="86"/>
      <c r="M272" s="97" t="str">
        <f>IF(Table4[[#This Row],[Regime]]="TURBULENT",(((-4*LOG10(Table4[[#This Row],[ε/D]]/3.7+1.256/(Table4[[#This Row],[Teynold''s Number]]*SQRT(Table4[[#This Row],[f turbulent (guess)]]))))^-1)^2),"")</f>
        <v/>
      </c>
      <c r="N272" s="91" t="str">
        <f>IF(Table4[[#This Row],[f turbulent]]="","",Table4[[#This Row],[f turbulent (guess)]]-Table4[[#This Row],[f turbulent]])</f>
        <v/>
      </c>
      <c r="O272" s="87">
        <f>IF(Table4[[#This Row],[Segment]]="",0,IF(C273="",0,IF(C273&lt;=Table4[[#This Row],[Diameter (in)]],0,1-(D272/D273))))</f>
        <v>0</v>
      </c>
      <c r="P272" s="92" t="str">
        <f>IF(Table4[[#This Row],[Segment]]="","",IF(C272&gt;C273,"",IF(C273="",0.55,(0.55*(1-D273/D272)))))</f>
        <v/>
      </c>
      <c r="Q27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72" s="92" t="str">
        <f>IF(Table4[[#This Row],[Segment]]="","",IF(Table4[[#This Row],[Kexpansion]]="","0",((Table4[[#This Row],[Velocity (m/s)]]^2)/2)*Table4[[#This Row],[Kexpansion]]))</f>
        <v/>
      </c>
      <c r="S272" s="92" t="str">
        <f>IF(Table4[[#This Row],[Segment]]="","",IF(Table4[[#This Row],[Kcontraction]]="","0",((Table4[[#This Row],[Velocity (m/s)]]^2)/2)*Table4[[#This Row],[Kcontraction]]))</f>
        <v/>
      </c>
      <c r="T272" s="89" t="str">
        <f>IF(Table4[[#This Row],[Segment]]="","",SUMIF($Y$7:$Y$2000,Table4[[#This Row],[Segment]],$AD$7:$AD$2000))</f>
        <v/>
      </c>
      <c r="U272" s="95" t="str">
        <f>IF(Table4[[#This Row],[Segment]]="","",Table4[[#This Row],[Hfriction (J/kg)]]+Table4[[#This Row],[Hexpansions (J/kg)]]+Table4[[#This Row],[Hcontractions (J/kg)]]+Table4[[#This Row],[Hf (J/kg)]])</f>
        <v/>
      </c>
      <c r="V272" s="95" t="str">
        <f>IF(Table4[[#This Row],[Segment]]="","",Table4[[#This Row],[Total Friction Loss (J/kg)]]*Table3[Density (kg/m3)])</f>
        <v/>
      </c>
      <c r="W272" s="95" t="str">
        <f>IF(Table4[[#This Row],[Segment]]="","",Table4[[#This Row],[Total Pressure Drop (Pa)]]/1000)</f>
        <v/>
      </c>
      <c r="Y272" s="82" t="str">
        <f>IF('Set Up'!D495="","",'Set Up'!D495)</f>
        <v/>
      </c>
      <c r="Z272" s="82" t="str">
        <f>IF('Set Up'!E495="","",'Set Up'!E495)</f>
        <v/>
      </c>
      <c r="AA272" s="82" t="str">
        <f>IF('Set Up'!F495="","",'Set Up'!F495)</f>
        <v/>
      </c>
      <c r="AB272" s="82" t="str">
        <f>IF('Set Up'!G495="","",'Set Up'!G495)</f>
        <v/>
      </c>
      <c r="AC272" s="82" t="str">
        <f t="array" ref="AC272">IF(Y272="","",INDEX(Data!$G$4:$G$51,MATCH(Table7[[#This Row],[Fitting]]&amp;Table7[[#This Row],[Fitting Subtype]],Data!$E$4:$E$51&amp;Data!$F$4:$F$51,0)))</f>
        <v/>
      </c>
      <c r="AD272" s="89" t="str">
        <f>IF(Table7[[#This Row],[Segment]]="","",Table7[[#This Row],[Quantity]]*Table7[[#This Row],[Kf]]*(((INDEX(Table4[Velocity (m/s)],MATCH(Table7[[#This Row],[Segment]],Table4[Segment],0)))^2)/2))</f>
        <v/>
      </c>
      <c r="AF272" s="82" t="str">
        <f>Table4[[#This Row],[Segment]]</f>
        <v/>
      </c>
      <c r="AG272" s="75"/>
      <c r="AH272" s="82" t="str">
        <f>IF(Table5[[#This Row],[Segment]]="","",AG272-Table4[[#This Row],[Total Pressure Drop (kPa)]])</f>
        <v/>
      </c>
    </row>
    <row r="273" spans="1:34" x14ac:dyDescent="0.25">
      <c r="A273" s="95" t="str">
        <f>IF('Set Up'!A270="","",'Set Up'!A270)</f>
        <v/>
      </c>
      <c r="B273" s="75" t="s">
        <v>81</v>
      </c>
      <c r="C273" s="85"/>
      <c r="D273" s="86" t="str">
        <f>IF(Table4[[#This Row],[Diameter (in)]]="","",(((CONVERT(Table4[[#This Row],[Diameter (in)]],"in","m"))/2)^2)*PI())</f>
        <v/>
      </c>
      <c r="E273" s="87" t="str">
        <f>IF(Table4[[#This Row],[Area (m2)]]="","",$D$4/Table4[[#This Row],[Area (m2)]])</f>
        <v/>
      </c>
      <c r="F273" s="85">
        <f t="shared" si="4"/>
        <v>4.6951999999999998</v>
      </c>
      <c r="G273" s="88" t="str">
        <f>IF(Table4[[#This Row],[Segment]]="","",(CONVERT(Table4[[#This Row],[Diameter (in)]],"in","m")*$B$4*Table4[[#This Row],[Velocity (m/s)]])/$C$4)</f>
        <v/>
      </c>
      <c r="H273" s="96" t="str">
        <f>IF(Table4[[#This Row],[Segment]]="","",IF(Table4[[#This Row],[Teynold''s Number]]&gt;4000,"TURBULENT","LAMINAR"))</f>
        <v/>
      </c>
      <c r="I273" s="86" t="str">
        <f>IF(Table4[[#This Row],[Segment]]="","",INDEX(Data!C270:C284,MATCH(Table4[Material],Data!B270:B284,0)))</f>
        <v/>
      </c>
      <c r="J273" s="89" t="str">
        <f>IF(Table4[[#This Row],[ε (m)]]="","",Table4[[#This Row],[ε (m)]]/(CONVERT(Table4[[#This Row],[Diameter (in)]],"in","m")))</f>
        <v/>
      </c>
      <c r="K273" s="96" t="str">
        <f>IF(Table4[[#This Row],[Regime]]="LAMINAR",16/Table4[[#This Row],[Teynold''s Number]],"-")</f>
        <v>-</v>
      </c>
      <c r="L273" s="86"/>
      <c r="M273" s="97" t="str">
        <f>IF(Table4[[#This Row],[Regime]]="TURBULENT",(((-4*LOG10(Table4[[#This Row],[ε/D]]/3.7+1.256/(Table4[[#This Row],[Teynold''s Number]]*SQRT(Table4[[#This Row],[f turbulent (guess)]]))))^-1)^2),"")</f>
        <v/>
      </c>
      <c r="N273" s="91" t="str">
        <f>IF(Table4[[#This Row],[f turbulent]]="","",Table4[[#This Row],[f turbulent (guess)]]-Table4[[#This Row],[f turbulent]])</f>
        <v/>
      </c>
      <c r="O273" s="87">
        <f>IF(Table4[[#This Row],[Segment]]="",0,IF(C274="",0,IF(C274&lt;=Table4[[#This Row],[Diameter (in)]],0,1-(D273/D274))))</f>
        <v>0</v>
      </c>
      <c r="P273" s="92" t="str">
        <f>IF(Table4[[#This Row],[Segment]]="","",IF(C273&gt;C274,"",IF(C274="",0.55,(0.55*(1-D274/D273)))))</f>
        <v/>
      </c>
      <c r="Q27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73" s="92" t="str">
        <f>IF(Table4[[#This Row],[Segment]]="","",IF(Table4[[#This Row],[Kexpansion]]="","0",((Table4[[#This Row],[Velocity (m/s)]]^2)/2)*Table4[[#This Row],[Kexpansion]]))</f>
        <v/>
      </c>
      <c r="S273" s="92" t="str">
        <f>IF(Table4[[#This Row],[Segment]]="","",IF(Table4[[#This Row],[Kcontraction]]="","0",((Table4[[#This Row],[Velocity (m/s)]]^2)/2)*Table4[[#This Row],[Kcontraction]]))</f>
        <v/>
      </c>
      <c r="T273" s="89" t="str">
        <f>IF(Table4[[#This Row],[Segment]]="","",SUMIF($Y$7:$Y$2000,Table4[[#This Row],[Segment]],$AD$7:$AD$2000))</f>
        <v/>
      </c>
      <c r="U273" s="95" t="str">
        <f>IF(Table4[[#This Row],[Segment]]="","",Table4[[#This Row],[Hfriction (J/kg)]]+Table4[[#This Row],[Hexpansions (J/kg)]]+Table4[[#This Row],[Hcontractions (J/kg)]]+Table4[[#This Row],[Hf (J/kg)]])</f>
        <v/>
      </c>
      <c r="V273" s="95" t="str">
        <f>IF(Table4[[#This Row],[Segment]]="","",Table4[[#This Row],[Total Friction Loss (J/kg)]]*Table3[Density (kg/m3)])</f>
        <v/>
      </c>
      <c r="W273" s="95" t="str">
        <f>IF(Table4[[#This Row],[Segment]]="","",Table4[[#This Row],[Total Pressure Drop (Pa)]]/1000)</f>
        <v/>
      </c>
      <c r="Y273" s="82" t="str">
        <f>IF('Set Up'!D496="","",'Set Up'!D496)</f>
        <v/>
      </c>
      <c r="Z273" s="82" t="str">
        <f>IF('Set Up'!E496="","",'Set Up'!E496)</f>
        <v/>
      </c>
      <c r="AA273" s="82" t="str">
        <f>IF('Set Up'!F496="","",'Set Up'!F496)</f>
        <v/>
      </c>
      <c r="AB273" s="82" t="str">
        <f>IF('Set Up'!G496="","",'Set Up'!G496)</f>
        <v/>
      </c>
      <c r="AC273" s="82" t="str">
        <f t="array" ref="AC273">IF(Y273="","",INDEX(Data!$G$4:$G$51,MATCH(Table7[[#This Row],[Fitting]]&amp;Table7[[#This Row],[Fitting Subtype]],Data!$E$4:$E$51&amp;Data!$F$4:$F$51,0)))</f>
        <v/>
      </c>
      <c r="AD273" s="89" t="str">
        <f>IF(Table7[[#This Row],[Segment]]="","",Table7[[#This Row],[Quantity]]*Table7[[#This Row],[Kf]]*(((INDEX(Table4[Velocity (m/s)],MATCH(Table7[[#This Row],[Segment]],Table4[Segment],0)))^2)/2))</f>
        <v/>
      </c>
      <c r="AF273" s="82" t="str">
        <f>Table4[[#This Row],[Segment]]</f>
        <v/>
      </c>
      <c r="AG273" s="75"/>
      <c r="AH273" s="82" t="str">
        <f>IF(Table5[[#This Row],[Segment]]="","",AG273-Table4[[#This Row],[Total Pressure Drop (kPa)]])</f>
        <v/>
      </c>
    </row>
    <row r="274" spans="1:34" x14ac:dyDescent="0.25">
      <c r="A274" s="95" t="str">
        <f>IF('Set Up'!A271="","",'Set Up'!A271)</f>
        <v/>
      </c>
      <c r="B274" s="75" t="s">
        <v>81</v>
      </c>
      <c r="C274" s="85"/>
      <c r="D274" s="86" t="str">
        <f>IF(Table4[[#This Row],[Diameter (in)]]="","",(((CONVERT(Table4[[#This Row],[Diameter (in)]],"in","m"))/2)^2)*PI())</f>
        <v/>
      </c>
      <c r="E274" s="87" t="str">
        <f>IF(Table4[[#This Row],[Area (m2)]]="","",$D$4/Table4[[#This Row],[Area (m2)]])</f>
        <v/>
      </c>
      <c r="F274" s="85">
        <f t="shared" si="4"/>
        <v>4.6951999999999998</v>
      </c>
      <c r="G274" s="88" t="str">
        <f>IF(Table4[[#This Row],[Segment]]="","",(CONVERT(Table4[[#This Row],[Diameter (in)]],"in","m")*$B$4*Table4[[#This Row],[Velocity (m/s)]])/$C$4)</f>
        <v/>
      </c>
      <c r="H274" s="96" t="str">
        <f>IF(Table4[[#This Row],[Segment]]="","",IF(Table4[[#This Row],[Teynold''s Number]]&gt;4000,"TURBULENT","LAMINAR"))</f>
        <v/>
      </c>
      <c r="I274" s="86" t="str">
        <f>IF(Table4[[#This Row],[Segment]]="","",INDEX(Data!C271:C285,MATCH(Table4[Material],Data!B271:B285,0)))</f>
        <v/>
      </c>
      <c r="J274" s="89" t="str">
        <f>IF(Table4[[#This Row],[ε (m)]]="","",Table4[[#This Row],[ε (m)]]/(CONVERT(Table4[[#This Row],[Diameter (in)]],"in","m")))</f>
        <v/>
      </c>
      <c r="K274" s="96" t="str">
        <f>IF(Table4[[#This Row],[Regime]]="LAMINAR",16/Table4[[#This Row],[Teynold''s Number]],"-")</f>
        <v>-</v>
      </c>
      <c r="L274" s="86"/>
      <c r="M274" s="97" t="str">
        <f>IF(Table4[[#This Row],[Regime]]="TURBULENT",(((-4*LOG10(Table4[[#This Row],[ε/D]]/3.7+1.256/(Table4[[#This Row],[Teynold''s Number]]*SQRT(Table4[[#This Row],[f turbulent (guess)]]))))^-1)^2),"")</f>
        <v/>
      </c>
      <c r="N274" s="91" t="str">
        <f>IF(Table4[[#This Row],[f turbulent]]="","",Table4[[#This Row],[f turbulent (guess)]]-Table4[[#This Row],[f turbulent]])</f>
        <v/>
      </c>
      <c r="O274" s="87">
        <f>IF(Table4[[#This Row],[Segment]]="",0,IF(C275="",0,IF(C275&lt;=Table4[[#This Row],[Diameter (in)]],0,1-(D274/D275))))</f>
        <v>0</v>
      </c>
      <c r="P274" s="92" t="str">
        <f>IF(Table4[[#This Row],[Segment]]="","",IF(C274&gt;C275,"",IF(C275="",0.55,(0.55*(1-D275/D274)))))</f>
        <v/>
      </c>
      <c r="Q27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74" s="92" t="str">
        <f>IF(Table4[[#This Row],[Segment]]="","",IF(Table4[[#This Row],[Kexpansion]]="","0",((Table4[[#This Row],[Velocity (m/s)]]^2)/2)*Table4[[#This Row],[Kexpansion]]))</f>
        <v/>
      </c>
      <c r="S274" s="92" t="str">
        <f>IF(Table4[[#This Row],[Segment]]="","",IF(Table4[[#This Row],[Kcontraction]]="","0",((Table4[[#This Row],[Velocity (m/s)]]^2)/2)*Table4[[#This Row],[Kcontraction]]))</f>
        <v/>
      </c>
      <c r="T274" s="89" t="str">
        <f>IF(Table4[[#This Row],[Segment]]="","",SUMIF($Y$7:$Y$2000,Table4[[#This Row],[Segment]],$AD$7:$AD$2000))</f>
        <v/>
      </c>
      <c r="U274" s="95" t="str">
        <f>IF(Table4[[#This Row],[Segment]]="","",Table4[[#This Row],[Hfriction (J/kg)]]+Table4[[#This Row],[Hexpansions (J/kg)]]+Table4[[#This Row],[Hcontractions (J/kg)]]+Table4[[#This Row],[Hf (J/kg)]])</f>
        <v/>
      </c>
      <c r="V274" s="95" t="str">
        <f>IF(Table4[[#This Row],[Segment]]="","",Table4[[#This Row],[Total Friction Loss (J/kg)]]*Table3[Density (kg/m3)])</f>
        <v/>
      </c>
      <c r="W274" s="95" t="str">
        <f>IF(Table4[[#This Row],[Segment]]="","",Table4[[#This Row],[Total Pressure Drop (Pa)]]/1000)</f>
        <v/>
      </c>
      <c r="Y274" s="82" t="str">
        <f>IF('Set Up'!D497="","",'Set Up'!D497)</f>
        <v/>
      </c>
      <c r="Z274" s="82" t="str">
        <f>IF('Set Up'!E497="","",'Set Up'!E497)</f>
        <v/>
      </c>
      <c r="AA274" s="82" t="str">
        <f>IF('Set Up'!F497="","",'Set Up'!F497)</f>
        <v/>
      </c>
      <c r="AB274" s="82" t="str">
        <f>IF('Set Up'!G497="","",'Set Up'!G497)</f>
        <v/>
      </c>
      <c r="AC274" s="82" t="str">
        <f t="array" ref="AC274">IF(Y274="","",INDEX(Data!$G$4:$G$51,MATCH(Table7[[#This Row],[Fitting]]&amp;Table7[[#This Row],[Fitting Subtype]],Data!$E$4:$E$51&amp;Data!$F$4:$F$51,0)))</f>
        <v/>
      </c>
      <c r="AD274" s="89" t="str">
        <f>IF(Table7[[#This Row],[Segment]]="","",Table7[[#This Row],[Quantity]]*Table7[[#This Row],[Kf]]*(((INDEX(Table4[Velocity (m/s)],MATCH(Table7[[#This Row],[Segment]],Table4[Segment],0)))^2)/2))</f>
        <v/>
      </c>
      <c r="AF274" s="82" t="str">
        <f>Table4[[#This Row],[Segment]]</f>
        <v/>
      </c>
      <c r="AG274" s="75"/>
      <c r="AH274" s="82" t="str">
        <f>IF(Table5[[#This Row],[Segment]]="","",AG274-Table4[[#This Row],[Total Pressure Drop (kPa)]])</f>
        <v/>
      </c>
    </row>
    <row r="275" spans="1:34" x14ac:dyDescent="0.25">
      <c r="A275" s="95" t="str">
        <f>IF('Set Up'!A272="","",'Set Up'!A272)</f>
        <v/>
      </c>
      <c r="B275" s="75" t="s">
        <v>81</v>
      </c>
      <c r="C275" s="85"/>
      <c r="D275" s="86" t="str">
        <f>IF(Table4[[#This Row],[Diameter (in)]]="","",(((CONVERT(Table4[[#This Row],[Diameter (in)]],"in","m"))/2)^2)*PI())</f>
        <v/>
      </c>
      <c r="E275" s="87" t="str">
        <f>IF(Table4[[#This Row],[Area (m2)]]="","",$D$4/Table4[[#This Row],[Area (m2)]])</f>
        <v/>
      </c>
      <c r="F275" s="85">
        <f t="shared" si="4"/>
        <v>4.6951999999999998</v>
      </c>
      <c r="G275" s="88" t="str">
        <f>IF(Table4[[#This Row],[Segment]]="","",(CONVERT(Table4[[#This Row],[Diameter (in)]],"in","m")*$B$4*Table4[[#This Row],[Velocity (m/s)]])/$C$4)</f>
        <v/>
      </c>
      <c r="H275" s="96" t="str">
        <f>IF(Table4[[#This Row],[Segment]]="","",IF(Table4[[#This Row],[Teynold''s Number]]&gt;4000,"TURBULENT","LAMINAR"))</f>
        <v/>
      </c>
      <c r="I275" s="86" t="str">
        <f>IF(Table4[[#This Row],[Segment]]="","",INDEX(Data!C272:C286,MATCH(Table4[Material],Data!B272:B286,0)))</f>
        <v/>
      </c>
      <c r="J275" s="89" t="str">
        <f>IF(Table4[[#This Row],[ε (m)]]="","",Table4[[#This Row],[ε (m)]]/(CONVERT(Table4[[#This Row],[Diameter (in)]],"in","m")))</f>
        <v/>
      </c>
      <c r="K275" s="96" t="str">
        <f>IF(Table4[[#This Row],[Regime]]="LAMINAR",16/Table4[[#This Row],[Teynold''s Number]],"-")</f>
        <v>-</v>
      </c>
      <c r="L275" s="86"/>
      <c r="M275" s="97" t="str">
        <f>IF(Table4[[#This Row],[Regime]]="TURBULENT",(((-4*LOG10(Table4[[#This Row],[ε/D]]/3.7+1.256/(Table4[[#This Row],[Teynold''s Number]]*SQRT(Table4[[#This Row],[f turbulent (guess)]]))))^-1)^2),"")</f>
        <v/>
      </c>
      <c r="N275" s="91" t="str">
        <f>IF(Table4[[#This Row],[f turbulent]]="","",Table4[[#This Row],[f turbulent (guess)]]-Table4[[#This Row],[f turbulent]])</f>
        <v/>
      </c>
      <c r="O275" s="87">
        <f>IF(Table4[[#This Row],[Segment]]="",0,IF(C276="",0,IF(C276&lt;=Table4[[#This Row],[Diameter (in)]],0,1-(D275/D276))))</f>
        <v>0</v>
      </c>
      <c r="P275" s="92" t="str">
        <f>IF(Table4[[#This Row],[Segment]]="","",IF(C275&gt;C276,"",IF(C276="",0.55,(0.55*(1-D276/D275)))))</f>
        <v/>
      </c>
      <c r="Q27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75" s="92" t="str">
        <f>IF(Table4[[#This Row],[Segment]]="","",IF(Table4[[#This Row],[Kexpansion]]="","0",((Table4[[#This Row],[Velocity (m/s)]]^2)/2)*Table4[[#This Row],[Kexpansion]]))</f>
        <v/>
      </c>
      <c r="S275" s="92" t="str">
        <f>IF(Table4[[#This Row],[Segment]]="","",IF(Table4[[#This Row],[Kcontraction]]="","0",((Table4[[#This Row],[Velocity (m/s)]]^2)/2)*Table4[[#This Row],[Kcontraction]]))</f>
        <v/>
      </c>
      <c r="T275" s="89" t="str">
        <f>IF(Table4[[#This Row],[Segment]]="","",SUMIF($Y$7:$Y$2000,Table4[[#This Row],[Segment]],$AD$7:$AD$2000))</f>
        <v/>
      </c>
      <c r="U275" s="95" t="str">
        <f>IF(Table4[[#This Row],[Segment]]="","",Table4[[#This Row],[Hfriction (J/kg)]]+Table4[[#This Row],[Hexpansions (J/kg)]]+Table4[[#This Row],[Hcontractions (J/kg)]]+Table4[[#This Row],[Hf (J/kg)]])</f>
        <v/>
      </c>
      <c r="V275" s="95" t="str">
        <f>IF(Table4[[#This Row],[Segment]]="","",Table4[[#This Row],[Total Friction Loss (J/kg)]]*Table3[Density (kg/m3)])</f>
        <v/>
      </c>
      <c r="W275" s="95" t="str">
        <f>IF(Table4[[#This Row],[Segment]]="","",Table4[[#This Row],[Total Pressure Drop (Pa)]]/1000)</f>
        <v/>
      </c>
      <c r="Y275" s="82" t="str">
        <f>IF('Set Up'!D498="","",'Set Up'!D498)</f>
        <v/>
      </c>
      <c r="Z275" s="82" t="str">
        <f>IF('Set Up'!E498="","",'Set Up'!E498)</f>
        <v/>
      </c>
      <c r="AA275" s="82" t="str">
        <f>IF('Set Up'!F498="","",'Set Up'!F498)</f>
        <v/>
      </c>
      <c r="AB275" s="82" t="str">
        <f>IF('Set Up'!G498="","",'Set Up'!G498)</f>
        <v/>
      </c>
      <c r="AC275" s="82" t="str">
        <f t="array" ref="AC275">IF(Y275="","",INDEX(Data!$G$4:$G$51,MATCH(Table7[[#This Row],[Fitting]]&amp;Table7[[#This Row],[Fitting Subtype]],Data!$E$4:$E$51&amp;Data!$F$4:$F$51,0)))</f>
        <v/>
      </c>
      <c r="AD275" s="89" t="str">
        <f>IF(Table7[[#This Row],[Segment]]="","",Table7[[#This Row],[Quantity]]*Table7[[#This Row],[Kf]]*(((INDEX(Table4[Velocity (m/s)],MATCH(Table7[[#This Row],[Segment]],Table4[Segment],0)))^2)/2))</f>
        <v/>
      </c>
      <c r="AF275" s="82" t="str">
        <f>Table4[[#This Row],[Segment]]</f>
        <v/>
      </c>
      <c r="AG275" s="75"/>
      <c r="AH275" s="82" t="str">
        <f>IF(Table5[[#This Row],[Segment]]="","",AG275-Table4[[#This Row],[Total Pressure Drop (kPa)]])</f>
        <v/>
      </c>
    </row>
    <row r="276" spans="1:34" x14ac:dyDescent="0.25">
      <c r="A276" s="95" t="str">
        <f>IF('Set Up'!A273="","",'Set Up'!A273)</f>
        <v/>
      </c>
      <c r="B276" s="75" t="s">
        <v>81</v>
      </c>
      <c r="C276" s="85"/>
      <c r="D276" s="86" t="str">
        <f>IF(Table4[[#This Row],[Diameter (in)]]="","",(((CONVERT(Table4[[#This Row],[Diameter (in)]],"in","m"))/2)^2)*PI())</f>
        <v/>
      </c>
      <c r="E276" s="87" t="str">
        <f>IF(Table4[[#This Row],[Area (m2)]]="","",$D$4/Table4[[#This Row],[Area (m2)]])</f>
        <v/>
      </c>
      <c r="F276" s="85">
        <f t="shared" si="4"/>
        <v>4.6951999999999998</v>
      </c>
      <c r="G276" s="88" t="str">
        <f>IF(Table4[[#This Row],[Segment]]="","",(CONVERT(Table4[[#This Row],[Diameter (in)]],"in","m")*$B$4*Table4[[#This Row],[Velocity (m/s)]])/$C$4)</f>
        <v/>
      </c>
      <c r="H276" s="96" t="str">
        <f>IF(Table4[[#This Row],[Segment]]="","",IF(Table4[[#This Row],[Teynold''s Number]]&gt;4000,"TURBULENT","LAMINAR"))</f>
        <v/>
      </c>
      <c r="I276" s="86" t="str">
        <f>IF(Table4[[#This Row],[Segment]]="","",INDEX(Data!C273:C287,MATCH(Table4[Material],Data!B273:B287,0)))</f>
        <v/>
      </c>
      <c r="J276" s="89" t="str">
        <f>IF(Table4[[#This Row],[ε (m)]]="","",Table4[[#This Row],[ε (m)]]/(CONVERT(Table4[[#This Row],[Diameter (in)]],"in","m")))</f>
        <v/>
      </c>
      <c r="K276" s="96" t="str">
        <f>IF(Table4[[#This Row],[Regime]]="LAMINAR",16/Table4[[#This Row],[Teynold''s Number]],"-")</f>
        <v>-</v>
      </c>
      <c r="L276" s="86"/>
      <c r="M276" s="97" t="str">
        <f>IF(Table4[[#This Row],[Regime]]="TURBULENT",(((-4*LOG10(Table4[[#This Row],[ε/D]]/3.7+1.256/(Table4[[#This Row],[Teynold''s Number]]*SQRT(Table4[[#This Row],[f turbulent (guess)]]))))^-1)^2),"")</f>
        <v/>
      </c>
      <c r="N276" s="91" t="str">
        <f>IF(Table4[[#This Row],[f turbulent]]="","",Table4[[#This Row],[f turbulent (guess)]]-Table4[[#This Row],[f turbulent]])</f>
        <v/>
      </c>
      <c r="O276" s="87">
        <f>IF(Table4[[#This Row],[Segment]]="",0,IF(C277="",0,IF(C277&lt;=Table4[[#This Row],[Diameter (in)]],0,1-(D276/D277))))</f>
        <v>0</v>
      </c>
      <c r="P276" s="92" t="str">
        <f>IF(Table4[[#This Row],[Segment]]="","",IF(C276&gt;C277,"",IF(C277="",0.55,(0.55*(1-D277/D276)))))</f>
        <v/>
      </c>
      <c r="Q27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76" s="92" t="str">
        <f>IF(Table4[[#This Row],[Segment]]="","",IF(Table4[[#This Row],[Kexpansion]]="","0",((Table4[[#This Row],[Velocity (m/s)]]^2)/2)*Table4[[#This Row],[Kexpansion]]))</f>
        <v/>
      </c>
      <c r="S276" s="92" t="str">
        <f>IF(Table4[[#This Row],[Segment]]="","",IF(Table4[[#This Row],[Kcontraction]]="","0",((Table4[[#This Row],[Velocity (m/s)]]^2)/2)*Table4[[#This Row],[Kcontraction]]))</f>
        <v/>
      </c>
      <c r="T276" s="89" t="str">
        <f>IF(Table4[[#This Row],[Segment]]="","",SUMIF($Y$7:$Y$2000,Table4[[#This Row],[Segment]],$AD$7:$AD$2000))</f>
        <v/>
      </c>
      <c r="U276" s="95" t="str">
        <f>IF(Table4[[#This Row],[Segment]]="","",Table4[[#This Row],[Hfriction (J/kg)]]+Table4[[#This Row],[Hexpansions (J/kg)]]+Table4[[#This Row],[Hcontractions (J/kg)]]+Table4[[#This Row],[Hf (J/kg)]])</f>
        <v/>
      </c>
      <c r="V276" s="95" t="str">
        <f>IF(Table4[[#This Row],[Segment]]="","",Table4[[#This Row],[Total Friction Loss (J/kg)]]*Table3[Density (kg/m3)])</f>
        <v/>
      </c>
      <c r="W276" s="95" t="str">
        <f>IF(Table4[[#This Row],[Segment]]="","",Table4[[#This Row],[Total Pressure Drop (Pa)]]/1000)</f>
        <v/>
      </c>
      <c r="Y276" s="82" t="str">
        <f>IF('Set Up'!D499="","",'Set Up'!D499)</f>
        <v/>
      </c>
      <c r="Z276" s="82" t="str">
        <f>IF('Set Up'!E499="","",'Set Up'!E499)</f>
        <v/>
      </c>
      <c r="AA276" s="82" t="str">
        <f>IF('Set Up'!F499="","",'Set Up'!F499)</f>
        <v/>
      </c>
      <c r="AB276" s="82" t="str">
        <f>IF('Set Up'!G499="","",'Set Up'!G499)</f>
        <v/>
      </c>
      <c r="AC276" s="82" t="str">
        <f t="array" ref="AC276">IF(Y276="","",INDEX(Data!$G$4:$G$51,MATCH(Table7[[#This Row],[Fitting]]&amp;Table7[[#This Row],[Fitting Subtype]],Data!$E$4:$E$51&amp;Data!$F$4:$F$51,0)))</f>
        <v/>
      </c>
      <c r="AD276" s="89" t="str">
        <f>IF(Table7[[#This Row],[Segment]]="","",Table7[[#This Row],[Quantity]]*Table7[[#This Row],[Kf]]*(((INDEX(Table4[Velocity (m/s)],MATCH(Table7[[#This Row],[Segment]],Table4[Segment],0)))^2)/2))</f>
        <v/>
      </c>
      <c r="AF276" s="82" t="str">
        <f>Table4[[#This Row],[Segment]]</f>
        <v/>
      </c>
      <c r="AG276" s="75"/>
      <c r="AH276" s="82" t="str">
        <f>IF(Table5[[#This Row],[Segment]]="","",AG276-Table4[[#This Row],[Total Pressure Drop (kPa)]])</f>
        <v/>
      </c>
    </row>
    <row r="277" spans="1:34" x14ac:dyDescent="0.25">
      <c r="A277" s="95" t="str">
        <f>IF('Set Up'!A274="","",'Set Up'!A274)</f>
        <v/>
      </c>
      <c r="B277" s="75" t="s">
        <v>81</v>
      </c>
      <c r="C277" s="85"/>
      <c r="D277" s="86" t="str">
        <f>IF(Table4[[#This Row],[Diameter (in)]]="","",(((CONVERT(Table4[[#This Row],[Diameter (in)]],"in","m"))/2)^2)*PI())</f>
        <v/>
      </c>
      <c r="E277" s="87" t="str">
        <f>IF(Table4[[#This Row],[Area (m2)]]="","",$D$4/Table4[[#This Row],[Area (m2)]])</f>
        <v/>
      </c>
      <c r="F277" s="85">
        <f t="shared" si="4"/>
        <v>4.6951999999999998</v>
      </c>
      <c r="G277" s="88" t="str">
        <f>IF(Table4[[#This Row],[Segment]]="","",(CONVERT(Table4[[#This Row],[Diameter (in)]],"in","m")*$B$4*Table4[[#This Row],[Velocity (m/s)]])/$C$4)</f>
        <v/>
      </c>
      <c r="H277" s="96" t="str">
        <f>IF(Table4[[#This Row],[Segment]]="","",IF(Table4[[#This Row],[Teynold''s Number]]&gt;4000,"TURBULENT","LAMINAR"))</f>
        <v/>
      </c>
      <c r="I277" s="86" t="str">
        <f>IF(Table4[[#This Row],[Segment]]="","",INDEX(Data!C274:C288,MATCH(Table4[Material],Data!B274:B288,0)))</f>
        <v/>
      </c>
      <c r="J277" s="89" t="str">
        <f>IF(Table4[[#This Row],[ε (m)]]="","",Table4[[#This Row],[ε (m)]]/(CONVERT(Table4[[#This Row],[Diameter (in)]],"in","m")))</f>
        <v/>
      </c>
      <c r="K277" s="96" t="str">
        <f>IF(Table4[[#This Row],[Regime]]="LAMINAR",16/Table4[[#This Row],[Teynold''s Number]],"-")</f>
        <v>-</v>
      </c>
      <c r="L277" s="86"/>
      <c r="M277" s="97" t="str">
        <f>IF(Table4[[#This Row],[Regime]]="TURBULENT",(((-4*LOG10(Table4[[#This Row],[ε/D]]/3.7+1.256/(Table4[[#This Row],[Teynold''s Number]]*SQRT(Table4[[#This Row],[f turbulent (guess)]]))))^-1)^2),"")</f>
        <v/>
      </c>
      <c r="N277" s="91" t="str">
        <f>IF(Table4[[#This Row],[f turbulent]]="","",Table4[[#This Row],[f turbulent (guess)]]-Table4[[#This Row],[f turbulent]])</f>
        <v/>
      </c>
      <c r="O277" s="87">
        <f>IF(Table4[[#This Row],[Segment]]="",0,IF(C278="",0,IF(C278&lt;=Table4[[#This Row],[Diameter (in)]],0,1-(D277/D278))))</f>
        <v>0</v>
      </c>
      <c r="P277" s="92" t="str">
        <f>IF(Table4[[#This Row],[Segment]]="","",IF(C277&gt;C278,"",IF(C278="",0.55,(0.55*(1-D278/D277)))))</f>
        <v/>
      </c>
      <c r="Q27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77" s="92" t="str">
        <f>IF(Table4[[#This Row],[Segment]]="","",IF(Table4[[#This Row],[Kexpansion]]="","0",((Table4[[#This Row],[Velocity (m/s)]]^2)/2)*Table4[[#This Row],[Kexpansion]]))</f>
        <v/>
      </c>
      <c r="S277" s="92" t="str">
        <f>IF(Table4[[#This Row],[Segment]]="","",IF(Table4[[#This Row],[Kcontraction]]="","0",((Table4[[#This Row],[Velocity (m/s)]]^2)/2)*Table4[[#This Row],[Kcontraction]]))</f>
        <v/>
      </c>
      <c r="T277" s="89" t="str">
        <f>IF(Table4[[#This Row],[Segment]]="","",SUMIF($Y$7:$Y$2000,Table4[[#This Row],[Segment]],$AD$7:$AD$2000))</f>
        <v/>
      </c>
      <c r="U277" s="95" t="str">
        <f>IF(Table4[[#This Row],[Segment]]="","",Table4[[#This Row],[Hfriction (J/kg)]]+Table4[[#This Row],[Hexpansions (J/kg)]]+Table4[[#This Row],[Hcontractions (J/kg)]]+Table4[[#This Row],[Hf (J/kg)]])</f>
        <v/>
      </c>
      <c r="V277" s="95" t="str">
        <f>IF(Table4[[#This Row],[Segment]]="","",Table4[[#This Row],[Total Friction Loss (J/kg)]]*Table3[Density (kg/m3)])</f>
        <v/>
      </c>
      <c r="W277" s="95" t="str">
        <f>IF(Table4[[#This Row],[Segment]]="","",Table4[[#This Row],[Total Pressure Drop (Pa)]]/1000)</f>
        <v/>
      </c>
      <c r="Y277" s="82" t="str">
        <f>IF('Set Up'!D500="","",'Set Up'!D500)</f>
        <v/>
      </c>
      <c r="Z277" s="82" t="str">
        <f>IF('Set Up'!E500="","",'Set Up'!E500)</f>
        <v/>
      </c>
      <c r="AA277" s="82" t="str">
        <f>IF('Set Up'!F500="","",'Set Up'!F500)</f>
        <v/>
      </c>
      <c r="AB277" s="82" t="str">
        <f>IF('Set Up'!G500="","",'Set Up'!G500)</f>
        <v/>
      </c>
      <c r="AC277" s="82" t="str">
        <f t="array" ref="AC277">IF(Y277="","",INDEX(Data!$G$4:$G$51,MATCH(Table7[[#This Row],[Fitting]]&amp;Table7[[#This Row],[Fitting Subtype]],Data!$E$4:$E$51&amp;Data!$F$4:$F$51,0)))</f>
        <v/>
      </c>
      <c r="AD277" s="89" t="str">
        <f>IF(Table7[[#This Row],[Segment]]="","",Table7[[#This Row],[Quantity]]*Table7[[#This Row],[Kf]]*(((INDEX(Table4[Velocity (m/s)],MATCH(Table7[[#This Row],[Segment]],Table4[Segment],0)))^2)/2))</f>
        <v/>
      </c>
      <c r="AF277" s="82" t="str">
        <f>Table4[[#This Row],[Segment]]</f>
        <v/>
      </c>
      <c r="AG277" s="75"/>
      <c r="AH277" s="82" t="str">
        <f>IF(Table5[[#This Row],[Segment]]="","",AG277-Table4[[#This Row],[Total Pressure Drop (kPa)]])</f>
        <v/>
      </c>
    </row>
    <row r="278" spans="1:34" x14ac:dyDescent="0.25">
      <c r="A278" s="95" t="str">
        <f>IF('Set Up'!A275="","",'Set Up'!A275)</f>
        <v/>
      </c>
      <c r="B278" s="75" t="s">
        <v>81</v>
      </c>
      <c r="C278" s="85"/>
      <c r="D278" s="86" t="str">
        <f>IF(Table4[[#This Row],[Diameter (in)]]="","",(((CONVERT(Table4[[#This Row],[Diameter (in)]],"in","m"))/2)^2)*PI())</f>
        <v/>
      </c>
      <c r="E278" s="87" t="str">
        <f>IF(Table4[[#This Row],[Area (m2)]]="","",$D$4/Table4[[#This Row],[Area (m2)]])</f>
        <v/>
      </c>
      <c r="F278" s="85">
        <f t="shared" si="4"/>
        <v>4.6951999999999998</v>
      </c>
      <c r="G278" s="88" t="str">
        <f>IF(Table4[[#This Row],[Segment]]="","",(CONVERT(Table4[[#This Row],[Diameter (in)]],"in","m")*$B$4*Table4[[#This Row],[Velocity (m/s)]])/$C$4)</f>
        <v/>
      </c>
      <c r="H278" s="96" t="str">
        <f>IF(Table4[[#This Row],[Segment]]="","",IF(Table4[[#This Row],[Teynold''s Number]]&gt;4000,"TURBULENT","LAMINAR"))</f>
        <v/>
      </c>
      <c r="I278" s="86" t="str">
        <f>IF(Table4[[#This Row],[Segment]]="","",INDEX(Data!C275:C289,MATCH(Table4[Material],Data!B275:B289,0)))</f>
        <v/>
      </c>
      <c r="J278" s="89" t="str">
        <f>IF(Table4[[#This Row],[ε (m)]]="","",Table4[[#This Row],[ε (m)]]/(CONVERT(Table4[[#This Row],[Diameter (in)]],"in","m")))</f>
        <v/>
      </c>
      <c r="K278" s="96" t="str">
        <f>IF(Table4[[#This Row],[Regime]]="LAMINAR",16/Table4[[#This Row],[Teynold''s Number]],"-")</f>
        <v>-</v>
      </c>
      <c r="L278" s="86"/>
      <c r="M278" s="97" t="str">
        <f>IF(Table4[[#This Row],[Regime]]="TURBULENT",(((-4*LOG10(Table4[[#This Row],[ε/D]]/3.7+1.256/(Table4[[#This Row],[Teynold''s Number]]*SQRT(Table4[[#This Row],[f turbulent (guess)]]))))^-1)^2),"")</f>
        <v/>
      </c>
      <c r="N278" s="91" t="str">
        <f>IF(Table4[[#This Row],[f turbulent]]="","",Table4[[#This Row],[f turbulent (guess)]]-Table4[[#This Row],[f turbulent]])</f>
        <v/>
      </c>
      <c r="O278" s="87">
        <f>IF(Table4[[#This Row],[Segment]]="",0,IF(C279="",0,IF(C279&lt;=Table4[[#This Row],[Diameter (in)]],0,1-(D278/D279))))</f>
        <v>0</v>
      </c>
      <c r="P278" s="92" t="str">
        <f>IF(Table4[[#This Row],[Segment]]="","",IF(C278&gt;C279,"",IF(C279="",0.55,(0.55*(1-D279/D278)))))</f>
        <v/>
      </c>
      <c r="Q27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78" s="92" t="str">
        <f>IF(Table4[[#This Row],[Segment]]="","",IF(Table4[[#This Row],[Kexpansion]]="","0",((Table4[[#This Row],[Velocity (m/s)]]^2)/2)*Table4[[#This Row],[Kexpansion]]))</f>
        <v/>
      </c>
      <c r="S278" s="92" t="str">
        <f>IF(Table4[[#This Row],[Segment]]="","",IF(Table4[[#This Row],[Kcontraction]]="","0",((Table4[[#This Row],[Velocity (m/s)]]^2)/2)*Table4[[#This Row],[Kcontraction]]))</f>
        <v/>
      </c>
      <c r="T278" s="89" t="str">
        <f>IF(Table4[[#This Row],[Segment]]="","",SUMIF($Y$7:$Y$2000,Table4[[#This Row],[Segment]],$AD$7:$AD$2000))</f>
        <v/>
      </c>
      <c r="U278" s="95" t="str">
        <f>IF(Table4[[#This Row],[Segment]]="","",Table4[[#This Row],[Hfriction (J/kg)]]+Table4[[#This Row],[Hexpansions (J/kg)]]+Table4[[#This Row],[Hcontractions (J/kg)]]+Table4[[#This Row],[Hf (J/kg)]])</f>
        <v/>
      </c>
      <c r="V278" s="95" t="str">
        <f>IF(Table4[[#This Row],[Segment]]="","",Table4[[#This Row],[Total Friction Loss (J/kg)]]*Table3[Density (kg/m3)])</f>
        <v/>
      </c>
      <c r="W278" s="95" t="str">
        <f>IF(Table4[[#This Row],[Segment]]="","",Table4[[#This Row],[Total Pressure Drop (Pa)]]/1000)</f>
        <v/>
      </c>
      <c r="Y278" s="82" t="str">
        <f>IF('Set Up'!D501="","",'Set Up'!D501)</f>
        <v/>
      </c>
      <c r="Z278" s="82" t="str">
        <f>IF('Set Up'!E501="","",'Set Up'!E501)</f>
        <v/>
      </c>
      <c r="AA278" s="82" t="str">
        <f>IF('Set Up'!F501="","",'Set Up'!F501)</f>
        <v/>
      </c>
      <c r="AB278" s="82" t="str">
        <f>IF('Set Up'!G501="","",'Set Up'!G501)</f>
        <v/>
      </c>
      <c r="AC278" s="82" t="str">
        <f t="array" ref="AC278">IF(Y278="","",INDEX(Data!$G$4:$G$51,MATCH(Table7[[#This Row],[Fitting]]&amp;Table7[[#This Row],[Fitting Subtype]],Data!$E$4:$E$51&amp;Data!$F$4:$F$51,0)))</f>
        <v/>
      </c>
      <c r="AD278" s="89" t="str">
        <f>IF(Table7[[#This Row],[Segment]]="","",Table7[[#This Row],[Quantity]]*Table7[[#This Row],[Kf]]*(((INDEX(Table4[Velocity (m/s)],MATCH(Table7[[#This Row],[Segment]],Table4[Segment],0)))^2)/2))</f>
        <v/>
      </c>
      <c r="AF278" s="82" t="str">
        <f>Table4[[#This Row],[Segment]]</f>
        <v/>
      </c>
      <c r="AG278" s="75"/>
      <c r="AH278" s="82" t="str">
        <f>IF(Table5[[#This Row],[Segment]]="","",AG278-Table4[[#This Row],[Total Pressure Drop (kPa)]])</f>
        <v/>
      </c>
    </row>
    <row r="279" spans="1:34" x14ac:dyDescent="0.25">
      <c r="A279" s="95" t="str">
        <f>IF('Set Up'!A276="","",'Set Up'!A276)</f>
        <v/>
      </c>
      <c r="B279" s="75" t="s">
        <v>81</v>
      </c>
      <c r="C279" s="85"/>
      <c r="D279" s="86" t="str">
        <f>IF(Table4[[#This Row],[Diameter (in)]]="","",(((CONVERT(Table4[[#This Row],[Diameter (in)]],"in","m"))/2)^2)*PI())</f>
        <v/>
      </c>
      <c r="E279" s="87" t="str">
        <f>IF(Table4[[#This Row],[Area (m2)]]="","",$D$4/Table4[[#This Row],[Area (m2)]])</f>
        <v/>
      </c>
      <c r="F279" s="85">
        <f t="shared" si="4"/>
        <v>4.6951999999999998</v>
      </c>
      <c r="G279" s="88" t="str">
        <f>IF(Table4[[#This Row],[Segment]]="","",(CONVERT(Table4[[#This Row],[Diameter (in)]],"in","m")*$B$4*Table4[[#This Row],[Velocity (m/s)]])/$C$4)</f>
        <v/>
      </c>
      <c r="H279" s="96" t="str">
        <f>IF(Table4[[#This Row],[Segment]]="","",IF(Table4[[#This Row],[Teynold''s Number]]&gt;4000,"TURBULENT","LAMINAR"))</f>
        <v/>
      </c>
      <c r="I279" s="86" t="str">
        <f>IF(Table4[[#This Row],[Segment]]="","",INDEX(Data!C276:C290,MATCH(Table4[Material],Data!B276:B290,0)))</f>
        <v/>
      </c>
      <c r="J279" s="89" t="str">
        <f>IF(Table4[[#This Row],[ε (m)]]="","",Table4[[#This Row],[ε (m)]]/(CONVERT(Table4[[#This Row],[Diameter (in)]],"in","m")))</f>
        <v/>
      </c>
      <c r="K279" s="96" t="str">
        <f>IF(Table4[[#This Row],[Regime]]="LAMINAR",16/Table4[[#This Row],[Teynold''s Number]],"-")</f>
        <v>-</v>
      </c>
      <c r="L279" s="86"/>
      <c r="M279" s="97" t="str">
        <f>IF(Table4[[#This Row],[Regime]]="TURBULENT",(((-4*LOG10(Table4[[#This Row],[ε/D]]/3.7+1.256/(Table4[[#This Row],[Teynold''s Number]]*SQRT(Table4[[#This Row],[f turbulent (guess)]]))))^-1)^2),"")</f>
        <v/>
      </c>
      <c r="N279" s="91" t="str">
        <f>IF(Table4[[#This Row],[f turbulent]]="","",Table4[[#This Row],[f turbulent (guess)]]-Table4[[#This Row],[f turbulent]])</f>
        <v/>
      </c>
      <c r="O279" s="87">
        <f>IF(Table4[[#This Row],[Segment]]="",0,IF(C280="",0,IF(C280&lt;=Table4[[#This Row],[Diameter (in)]],0,1-(D279/D280))))</f>
        <v>0</v>
      </c>
      <c r="P279" s="92" t="str">
        <f>IF(Table4[[#This Row],[Segment]]="","",IF(C279&gt;C280,"",IF(C280="",0.55,(0.55*(1-D280/D279)))))</f>
        <v/>
      </c>
      <c r="Q27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79" s="92" t="str">
        <f>IF(Table4[[#This Row],[Segment]]="","",IF(Table4[[#This Row],[Kexpansion]]="","0",((Table4[[#This Row],[Velocity (m/s)]]^2)/2)*Table4[[#This Row],[Kexpansion]]))</f>
        <v/>
      </c>
      <c r="S279" s="92" t="str">
        <f>IF(Table4[[#This Row],[Segment]]="","",IF(Table4[[#This Row],[Kcontraction]]="","0",((Table4[[#This Row],[Velocity (m/s)]]^2)/2)*Table4[[#This Row],[Kcontraction]]))</f>
        <v/>
      </c>
      <c r="T279" s="89" t="str">
        <f>IF(Table4[[#This Row],[Segment]]="","",SUMIF($Y$7:$Y$2000,Table4[[#This Row],[Segment]],$AD$7:$AD$2000))</f>
        <v/>
      </c>
      <c r="U279" s="95" t="str">
        <f>IF(Table4[[#This Row],[Segment]]="","",Table4[[#This Row],[Hfriction (J/kg)]]+Table4[[#This Row],[Hexpansions (J/kg)]]+Table4[[#This Row],[Hcontractions (J/kg)]]+Table4[[#This Row],[Hf (J/kg)]])</f>
        <v/>
      </c>
      <c r="V279" s="95" t="str">
        <f>IF(Table4[[#This Row],[Segment]]="","",Table4[[#This Row],[Total Friction Loss (J/kg)]]*Table3[Density (kg/m3)])</f>
        <v/>
      </c>
      <c r="W279" s="95" t="str">
        <f>IF(Table4[[#This Row],[Segment]]="","",Table4[[#This Row],[Total Pressure Drop (Pa)]]/1000)</f>
        <v/>
      </c>
      <c r="Y279" s="82" t="str">
        <f>IF('Set Up'!D502="","",'Set Up'!D502)</f>
        <v/>
      </c>
      <c r="Z279" s="82" t="str">
        <f>IF('Set Up'!E502="","",'Set Up'!E502)</f>
        <v/>
      </c>
      <c r="AA279" s="82" t="str">
        <f>IF('Set Up'!F502="","",'Set Up'!F502)</f>
        <v/>
      </c>
      <c r="AB279" s="82" t="str">
        <f>IF('Set Up'!G502="","",'Set Up'!G502)</f>
        <v/>
      </c>
      <c r="AC279" s="82" t="str">
        <f t="array" ref="AC279">IF(Y279="","",INDEX(Data!$G$4:$G$51,MATCH(Table7[[#This Row],[Fitting]]&amp;Table7[[#This Row],[Fitting Subtype]],Data!$E$4:$E$51&amp;Data!$F$4:$F$51,0)))</f>
        <v/>
      </c>
      <c r="AD279" s="89" t="str">
        <f>IF(Table7[[#This Row],[Segment]]="","",Table7[[#This Row],[Quantity]]*Table7[[#This Row],[Kf]]*(((INDEX(Table4[Velocity (m/s)],MATCH(Table7[[#This Row],[Segment]],Table4[Segment],0)))^2)/2))</f>
        <v/>
      </c>
      <c r="AF279" s="82" t="str">
        <f>Table4[[#This Row],[Segment]]</f>
        <v/>
      </c>
      <c r="AG279" s="75"/>
      <c r="AH279" s="82" t="str">
        <f>IF(Table5[[#This Row],[Segment]]="","",AG279-Table4[[#This Row],[Total Pressure Drop (kPa)]])</f>
        <v/>
      </c>
    </row>
    <row r="280" spans="1:34" x14ac:dyDescent="0.25">
      <c r="A280" s="95" t="str">
        <f>IF('Set Up'!A277="","",'Set Up'!A277)</f>
        <v/>
      </c>
      <c r="B280" s="75" t="s">
        <v>81</v>
      </c>
      <c r="C280" s="85"/>
      <c r="D280" s="86" t="str">
        <f>IF(Table4[[#This Row],[Diameter (in)]]="","",(((CONVERT(Table4[[#This Row],[Diameter (in)]],"in","m"))/2)^2)*PI())</f>
        <v/>
      </c>
      <c r="E280" s="87" t="str">
        <f>IF(Table4[[#This Row],[Area (m2)]]="","",$D$4/Table4[[#This Row],[Area (m2)]])</f>
        <v/>
      </c>
      <c r="F280" s="85">
        <f t="shared" si="4"/>
        <v>4.6951999999999998</v>
      </c>
      <c r="G280" s="88" t="str">
        <f>IF(Table4[[#This Row],[Segment]]="","",(CONVERT(Table4[[#This Row],[Diameter (in)]],"in","m")*$B$4*Table4[[#This Row],[Velocity (m/s)]])/$C$4)</f>
        <v/>
      </c>
      <c r="H280" s="96" t="str">
        <f>IF(Table4[[#This Row],[Segment]]="","",IF(Table4[[#This Row],[Teynold''s Number]]&gt;4000,"TURBULENT","LAMINAR"))</f>
        <v/>
      </c>
      <c r="I280" s="86" t="str">
        <f>IF(Table4[[#This Row],[Segment]]="","",INDEX(Data!C277:C291,MATCH(Table4[Material],Data!B277:B291,0)))</f>
        <v/>
      </c>
      <c r="J280" s="89" t="str">
        <f>IF(Table4[[#This Row],[ε (m)]]="","",Table4[[#This Row],[ε (m)]]/(CONVERT(Table4[[#This Row],[Diameter (in)]],"in","m")))</f>
        <v/>
      </c>
      <c r="K280" s="96" t="str">
        <f>IF(Table4[[#This Row],[Regime]]="LAMINAR",16/Table4[[#This Row],[Teynold''s Number]],"-")</f>
        <v>-</v>
      </c>
      <c r="L280" s="86"/>
      <c r="M280" s="97" t="str">
        <f>IF(Table4[[#This Row],[Regime]]="TURBULENT",(((-4*LOG10(Table4[[#This Row],[ε/D]]/3.7+1.256/(Table4[[#This Row],[Teynold''s Number]]*SQRT(Table4[[#This Row],[f turbulent (guess)]]))))^-1)^2),"")</f>
        <v/>
      </c>
      <c r="N280" s="91" t="str">
        <f>IF(Table4[[#This Row],[f turbulent]]="","",Table4[[#This Row],[f turbulent (guess)]]-Table4[[#This Row],[f turbulent]])</f>
        <v/>
      </c>
      <c r="O280" s="87">
        <f>IF(Table4[[#This Row],[Segment]]="",0,IF(C281="",0,IF(C281&lt;=Table4[[#This Row],[Diameter (in)]],0,1-(D280/D281))))</f>
        <v>0</v>
      </c>
      <c r="P280" s="92" t="str">
        <f>IF(Table4[[#This Row],[Segment]]="","",IF(C280&gt;C281,"",IF(C281="",0.55,(0.55*(1-D281/D280)))))</f>
        <v/>
      </c>
      <c r="Q28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80" s="92" t="str">
        <f>IF(Table4[[#This Row],[Segment]]="","",IF(Table4[[#This Row],[Kexpansion]]="","0",((Table4[[#This Row],[Velocity (m/s)]]^2)/2)*Table4[[#This Row],[Kexpansion]]))</f>
        <v/>
      </c>
      <c r="S280" s="92" t="str">
        <f>IF(Table4[[#This Row],[Segment]]="","",IF(Table4[[#This Row],[Kcontraction]]="","0",((Table4[[#This Row],[Velocity (m/s)]]^2)/2)*Table4[[#This Row],[Kcontraction]]))</f>
        <v/>
      </c>
      <c r="T280" s="89" t="str">
        <f>IF(Table4[[#This Row],[Segment]]="","",SUMIF($Y$7:$Y$2000,Table4[[#This Row],[Segment]],$AD$7:$AD$2000))</f>
        <v/>
      </c>
      <c r="U280" s="95" t="str">
        <f>IF(Table4[[#This Row],[Segment]]="","",Table4[[#This Row],[Hfriction (J/kg)]]+Table4[[#This Row],[Hexpansions (J/kg)]]+Table4[[#This Row],[Hcontractions (J/kg)]]+Table4[[#This Row],[Hf (J/kg)]])</f>
        <v/>
      </c>
      <c r="V280" s="95" t="str">
        <f>IF(Table4[[#This Row],[Segment]]="","",Table4[[#This Row],[Total Friction Loss (J/kg)]]*Table3[Density (kg/m3)])</f>
        <v/>
      </c>
      <c r="W280" s="95" t="str">
        <f>IF(Table4[[#This Row],[Segment]]="","",Table4[[#This Row],[Total Pressure Drop (Pa)]]/1000)</f>
        <v/>
      </c>
      <c r="Y280" s="82" t="str">
        <f>IF('Set Up'!D503="","",'Set Up'!D503)</f>
        <v/>
      </c>
      <c r="Z280" s="82" t="str">
        <f>IF('Set Up'!E503="","",'Set Up'!E503)</f>
        <v/>
      </c>
      <c r="AA280" s="82" t="str">
        <f>IF('Set Up'!F503="","",'Set Up'!F503)</f>
        <v/>
      </c>
      <c r="AB280" s="82" t="str">
        <f>IF('Set Up'!G503="","",'Set Up'!G503)</f>
        <v/>
      </c>
      <c r="AC280" s="82" t="str">
        <f t="array" ref="AC280">IF(Y280="","",INDEX(Data!$G$4:$G$51,MATCH(Table7[[#This Row],[Fitting]]&amp;Table7[[#This Row],[Fitting Subtype]],Data!$E$4:$E$51&amp;Data!$F$4:$F$51,0)))</f>
        <v/>
      </c>
      <c r="AD280" s="89" t="str">
        <f>IF(Table7[[#This Row],[Segment]]="","",Table7[[#This Row],[Quantity]]*Table7[[#This Row],[Kf]]*(((INDEX(Table4[Velocity (m/s)],MATCH(Table7[[#This Row],[Segment]],Table4[Segment],0)))^2)/2))</f>
        <v/>
      </c>
      <c r="AF280" s="82" t="str">
        <f>Table4[[#This Row],[Segment]]</f>
        <v/>
      </c>
      <c r="AG280" s="75"/>
      <c r="AH280" s="82" t="str">
        <f>IF(Table5[[#This Row],[Segment]]="","",AG280-Table4[[#This Row],[Total Pressure Drop (kPa)]])</f>
        <v/>
      </c>
    </row>
    <row r="281" spans="1:34" x14ac:dyDescent="0.25">
      <c r="A281" s="95" t="str">
        <f>IF('Set Up'!A278="","",'Set Up'!A278)</f>
        <v/>
      </c>
      <c r="B281" s="75" t="s">
        <v>81</v>
      </c>
      <c r="C281" s="85"/>
      <c r="D281" s="86" t="str">
        <f>IF(Table4[[#This Row],[Diameter (in)]]="","",(((CONVERT(Table4[[#This Row],[Diameter (in)]],"in","m"))/2)^2)*PI())</f>
        <v/>
      </c>
      <c r="E281" s="87" t="str">
        <f>IF(Table4[[#This Row],[Area (m2)]]="","",$D$4/Table4[[#This Row],[Area (m2)]])</f>
        <v/>
      </c>
      <c r="F281" s="85">
        <f t="shared" si="4"/>
        <v>4.6951999999999998</v>
      </c>
      <c r="G281" s="88" t="str">
        <f>IF(Table4[[#This Row],[Segment]]="","",(CONVERT(Table4[[#This Row],[Diameter (in)]],"in","m")*$B$4*Table4[[#This Row],[Velocity (m/s)]])/$C$4)</f>
        <v/>
      </c>
      <c r="H281" s="96" t="str">
        <f>IF(Table4[[#This Row],[Segment]]="","",IF(Table4[[#This Row],[Teynold''s Number]]&gt;4000,"TURBULENT","LAMINAR"))</f>
        <v/>
      </c>
      <c r="I281" s="86" t="str">
        <f>IF(Table4[[#This Row],[Segment]]="","",INDEX(Data!C278:C292,MATCH(Table4[Material],Data!B278:B292,0)))</f>
        <v/>
      </c>
      <c r="J281" s="89" t="str">
        <f>IF(Table4[[#This Row],[ε (m)]]="","",Table4[[#This Row],[ε (m)]]/(CONVERT(Table4[[#This Row],[Diameter (in)]],"in","m")))</f>
        <v/>
      </c>
      <c r="K281" s="96" t="str">
        <f>IF(Table4[[#This Row],[Regime]]="LAMINAR",16/Table4[[#This Row],[Teynold''s Number]],"-")</f>
        <v>-</v>
      </c>
      <c r="L281" s="86"/>
      <c r="M281" s="97" t="str">
        <f>IF(Table4[[#This Row],[Regime]]="TURBULENT",(((-4*LOG10(Table4[[#This Row],[ε/D]]/3.7+1.256/(Table4[[#This Row],[Teynold''s Number]]*SQRT(Table4[[#This Row],[f turbulent (guess)]]))))^-1)^2),"")</f>
        <v/>
      </c>
      <c r="N281" s="91" t="str">
        <f>IF(Table4[[#This Row],[f turbulent]]="","",Table4[[#This Row],[f turbulent (guess)]]-Table4[[#This Row],[f turbulent]])</f>
        <v/>
      </c>
      <c r="O281" s="87">
        <f>IF(Table4[[#This Row],[Segment]]="",0,IF(C282="",0,IF(C282&lt;=Table4[[#This Row],[Diameter (in)]],0,1-(D281/D282))))</f>
        <v>0</v>
      </c>
      <c r="P281" s="92" t="str">
        <f>IF(Table4[[#This Row],[Segment]]="","",IF(C281&gt;C282,"",IF(C282="",0.55,(0.55*(1-D282/D281)))))</f>
        <v/>
      </c>
      <c r="Q28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81" s="92" t="str">
        <f>IF(Table4[[#This Row],[Segment]]="","",IF(Table4[[#This Row],[Kexpansion]]="","0",((Table4[[#This Row],[Velocity (m/s)]]^2)/2)*Table4[[#This Row],[Kexpansion]]))</f>
        <v/>
      </c>
      <c r="S281" s="92" t="str">
        <f>IF(Table4[[#This Row],[Segment]]="","",IF(Table4[[#This Row],[Kcontraction]]="","0",((Table4[[#This Row],[Velocity (m/s)]]^2)/2)*Table4[[#This Row],[Kcontraction]]))</f>
        <v/>
      </c>
      <c r="T281" s="89" t="str">
        <f>IF(Table4[[#This Row],[Segment]]="","",SUMIF($Y$7:$Y$2000,Table4[[#This Row],[Segment]],$AD$7:$AD$2000))</f>
        <v/>
      </c>
      <c r="U281" s="95" t="str">
        <f>IF(Table4[[#This Row],[Segment]]="","",Table4[[#This Row],[Hfriction (J/kg)]]+Table4[[#This Row],[Hexpansions (J/kg)]]+Table4[[#This Row],[Hcontractions (J/kg)]]+Table4[[#This Row],[Hf (J/kg)]])</f>
        <v/>
      </c>
      <c r="V281" s="95" t="str">
        <f>IF(Table4[[#This Row],[Segment]]="","",Table4[[#This Row],[Total Friction Loss (J/kg)]]*Table3[Density (kg/m3)])</f>
        <v/>
      </c>
      <c r="W281" s="95" t="str">
        <f>IF(Table4[[#This Row],[Segment]]="","",Table4[[#This Row],[Total Pressure Drop (Pa)]]/1000)</f>
        <v/>
      </c>
      <c r="Y281" s="82" t="str">
        <f>IF('Set Up'!D504="","",'Set Up'!D504)</f>
        <v/>
      </c>
      <c r="Z281" s="82" t="str">
        <f>IF('Set Up'!E504="","",'Set Up'!E504)</f>
        <v/>
      </c>
      <c r="AA281" s="82" t="str">
        <f>IF('Set Up'!F504="","",'Set Up'!F504)</f>
        <v/>
      </c>
      <c r="AB281" s="82" t="str">
        <f>IF('Set Up'!G504="","",'Set Up'!G504)</f>
        <v/>
      </c>
      <c r="AC281" s="82" t="str">
        <f t="array" ref="AC281">IF(Y281="","",INDEX(Data!$G$4:$G$51,MATCH(Table7[[#This Row],[Fitting]]&amp;Table7[[#This Row],[Fitting Subtype]],Data!$E$4:$E$51&amp;Data!$F$4:$F$51,0)))</f>
        <v/>
      </c>
      <c r="AD281" s="89" t="str">
        <f>IF(Table7[[#This Row],[Segment]]="","",Table7[[#This Row],[Quantity]]*Table7[[#This Row],[Kf]]*(((INDEX(Table4[Velocity (m/s)],MATCH(Table7[[#This Row],[Segment]],Table4[Segment],0)))^2)/2))</f>
        <v/>
      </c>
      <c r="AF281" s="82" t="str">
        <f>Table4[[#This Row],[Segment]]</f>
        <v/>
      </c>
      <c r="AG281" s="75"/>
      <c r="AH281" s="82" t="str">
        <f>IF(Table5[[#This Row],[Segment]]="","",AG281-Table4[[#This Row],[Total Pressure Drop (kPa)]])</f>
        <v/>
      </c>
    </row>
    <row r="282" spans="1:34" x14ac:dyDescent="0.25">
      <c r="A282" s="95" t="str">
        <f>IF('Set Up'!A279="","",'Set Up'!A279)</f>
        <v/>
      </c>
      <c r="B282" s="75" t="s">
        <v>81</v>
      </c>
      <c r="C282" s="85"/>
      <c r="D282" s="86" t="str">
        <f>IF(Table4[[#This Row],[Diameter (in)]]="","",(((CONVERT(Table4[[#This Row],[Diameter (in)]],"in","m"))/2)^2)*PI())</f>
        <v/>
      </c>
      <c r="E282" s="87" t="str">
        <f>IF(Table4[[#This Row],[Area (m2)]]="","",$D$4/Table4[[#This Row],[Area (m2)]])</f>
        <v/>
      </c>
      <c r="F282" s="85">
        <f t="shared" si="4"/>
        <v>4.6951999999999998</v>
      </c>
      <c r="G282" s="88" t="str">
        <f>IF(Table4[[#This Row],[Segment]]="","",(CONVERT(Table4[[#This Row],[Diameter (in)]],"in","m")*$B$4*Table4[[#This Row],[Velocity (m/s)]])/$C$4)</f>
        <v/>
      </c>
      <c r="H282" s="96" t="str">
        <f>IF(Table4[[#This Row],[Segment]]="","",IF(Table4[[#This Row],[Teynold''s Number]]&gt;4000,"TURBULENT","LAMINAR"))</f>
        <v/>
      </c>
      <c r="I282" s="86" t="str">
        <f>IF(Table4[[#This Row],[Segment]]="","",INDEX(Data!C279:C293,MATCH(Table4[Material],Data!B279:B293,0)))</f>
        <v/>
      </c>
      <c r="J282" s="89" t="str">
        <f>IF(Table4[[#This Row],[ε (m)]]="","",Table4[[#This Row],[ε (m)]]/(CONVERT(Table4[[#This Row],[Diameter (in)]],"in","m")))</f>
        <v/>
      </c>
      <c r="K282" s="96" t="str">
        <f>IF(Table4[[#This Row],[Regime]]="LAMINAR",16/Table4[[#This Row],[Teynold''s Number]],"-")</f>
        <v>-</v>
      </c>
      <c r="L282" s="86"/>
      <c r="M282" s="97" t="str">
        <f>IF(Table4[[#This Row],[Regime]]="TURBULENT",(((-4*LOG10(Table4[[#This Row],[ε/D]]/3.7+1.256/(Table4[[#This Row],[Teynold''s Number]]*SQRT(Table4[[#This Row],[f turbulent (guess)]]))))^-1)^2),"")</f>
        <v/>
      </c>
      <c r="N282" s="91" t="str">
        <f>IF(Table4[[#This Row],[f turbulent]]="","",Table4[[#This Row],[f turbulent (guess)]]-Table4[[#This Row],[f turbulent]])</f>
        <v/>
      </c>
      <c r="O282" s="87">
        <f>IF(Table4[[#This Row],[Segment]]="",0,IF(C283="",0,IF(C283&lt;=Table4[[#This Row],[Diameter (in)]],0,1-(D282/D283))))</f>
        <v>0</v>
      </c>
      <c r="P282" s="92" t="str">
        <f>IF(Table4[[#This Row],[Segment]]="","",IF(C282&gt;C283,"",IF(C283="",0.55,(0.55*(1-D283/D282)))))</f>
        <v/>
      </c>
      <c r="Q28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82" s="92" t="str">
        <f>IF(Table4[[#This Row],[Segment]]="","",IF(Table4[[#This Row],[Kexpansion]]="","0",((Table4[[#This Row],[Velocity (m/s)]]^2)/2)*Table4[[#This Row],[Kexpansion]]))</f>
        <v/>
      </c>
      <c r="S282" s="92" t="str">
        <f>IF(Table4[[#This Row],[Segment]]="","",IF(Table4[[#This Row],[Kcontraction]]="","0",((Table4[[#This Row],[Velocity (m/s)]]^2)/2)*Table4[[#This Row],[Kcontraction]]))</f>
        <v/>
      </c>
      <c r="T282" s="89" t="str">
        <f>IF(Table4[[#This Row],[Segment]]="","",SUMIF($Y$7:$Y$2000,Table4[[#This Row],[Segment]],$AD$7:$AD$2000))</f>
        <v/>
      </c>
      <c r="U282" s="95" t="str">
        <f>IF(Table4[[#This Row],[Segment]]="","",Table4[[#This Row],[Hfriction (J/kg)]]+Table4[[#This Row],[Hexpansions (J/kg)]]+Table4[[#This Row],[Hcontractions (J/kg)]]+Table4[[#This Row],[Hf (J/kg)]])</f>
        <v/>
      </c>
      <c r="V282" s="95" t="str">
        <f>IF(Table4[[#This Row],[Segment]]="","",Table4[[#This Row],[Total Friction Loss (J/kg)]]*Table3[Density (kg/m3)])</f>
        <v/>
      </c>
      <c r="W282" s="95" t="str">
        <f>IF(Table4[[#This Row],[Segment]]="","",Table4[[#This Row],[Total Pressure Drop (Pa)]]/1000)</f>
        <v/>
      </c>
      <c r="Y282" s="82" t="str">
        <f>IF('Set Up'!D505="","",'Set Up'!D505)</f>
        <v/>
      </c>
      <c r="Z282" s="82" t="str">
        <f>IF('Set Up'!E505="","",'Set Up'!E505)</f>
        <v/>
      </c>
      <c r="AA282" s="82" t="str">
        <f>IF('Set Up'!F505="","",'Set Up'!F505)</f>
        <v/>
      </c>
      <c r="AB282" s="82" t="str">
        <f>IF('Set Up'!G505="","",'Set Up'!G505)</f>
        <v/>
      </c>
      <c r="AC282" s="82" t="str">
        <f t="array" ref="AC282">IF(Y282="","",INDEX(Data!$G$4:$G$51,MATCH(Table7[[#This Row],[Fitting]]&amp;Table7[[#This Row],[Fitting Subtype]],Data!$E$4:$E$51&amp;Data!$F$4:$F$51,0)))</f>
        <v/>
      </c>
      <c r="AD282" s="89" t="str">
        <f>IF(Table7[[#This Row],[Segment]]="","",Table7[[#This Row],[Quantity]]*Table7[[#This Row],[Kf]]*(((INDEX(Table4[Velocity (m/s)],MATCH(Table7[[#This Row],[Segment]],Table4[Segment],0)))^2)/2))</f>
        <v/>
      </c>
      <c r="AF282" s="82" t="str">
        <f>Table4[[#This Row],[Segment]]</f>
        <v/>
      </c>
      <c r="AG282" s="75"/>
      <c r="AH282" s="82" t="str">
        <f>IF(Table5[[#This Row],[Segment]]="","",AG282-Table4[[#This Row],[Total Pressure Drop (kPa)]])</f>
        <v/>
      </c>
    </row>
    <row r="283" spans="1:34" x14ac:dyDescent="0.25">
      <c r="A283" s="95" t="str">
        <f>IF('Set Up'!A280="","",'Set Up'!A280)</f>
        <v/>
      </c>
      <c r="B283" s="75" t="s">
        <v>81</v>
      </c>
      <c r="C283" s="85"/>
      <c r="D283" s="86" t="str">
        <f>IF(Table4[[#This Row],[Diameter (in)]]="","",(((CONVERT(Table4[[#This Row],[Diameter (in)]],"in","m"))/2)^2)*PI())</f>
        <v/>
      </c>
      <c r="E283" s="87" t="str">
        <f>IF(Table4[[#This Row],[Area (m2)]]="","",$D$4/Table4[[#This Row],[Area (m2)]])</f>
        <v/>
      </c>
      <c r="F283" s="85">
        <f t="shared" si="4"/>
        <v>4.6951999999999998</v>
      </c>
      <c r="G283" s="88" t="str">
        <f>IF(Table4[[#This Row],[Segment]]="","",(CONVERT(Table4[[#This Row],[Diameter (in)]],"in","m")*$B$4*Table4[[#This Row],[Velocity (m/s)]])/$C$4)</f>
        <v/>
      </c>
      <c r="H283" s="96" t="str">
        <f>IF(Table4[[#This Row],[Segment]]="","",IF(Table4[[#This Row],[Teynold''s Number]]&gt;4000,"TURBULENT","LAMINAR"))</f>
        <v/>
      </c>
      <c r="I283" s="86" t="str">
        <f>IF(Table4[[#This Row],[Segment]]="","",INDEX(Data!C280:C294,MATCH(Table4[Material],Data!B280:B294,0)))</f>
        <v/>
      </c>
      <c r="J283" s="89" t="str">
        <f>IF(Table4[[#This Row],[ε (m)]]="","",Table4[[#This Row],[ε (m)]]/(CONVERT(Table4[[#This Row],[Diameter (in)]],"in","m")))</f>
        <v/>
      </c>
      <c r="K283" s="96" t="str">
        <f>IF(Table4[[#This Row],[Regime]]="LAMINAR",16/Table4[[#This Row],[Teynold''s Number]],"-")</f>
        <v>-</v>
      </c>
      <c r="L283" s="86"/>
      <c r="M283" s="97" t="str">
        <f>IF(Table4[[#This Row],[Regime]]="TURBULENT",(((-4*LOG10(Table4[[#This Row],[ε/D]]/3.7+1.256/(Table4[[#This Row],[Teynold''s Number]]*SQRT(Table4[[#This Row],[f turbulent (guess)]]))))^-1)^2),"")</f>
        <v/>
      </c>
      <c r="N283" s="91" t="str">
        <f>IF(Table4[[#This Row],[f turbulent]]="","",Table4[[#This Row],[f turbulent (guess)]]-Table4[[#This Row],[f turbulent]])</f>
        <v/>
      </c>
      <c r="O283" s="87">
        <f>IF(Table4[[#This Row],[Segment]]="",0,IF(C284="",0,IF(C284&lt;=Table4[[#This Row],[Diameter (in)]],0,1-(D283/D284))))</f>
        <v>0</v>
      </c>
      <c r="P283" s="92" t="str">
        <f>IF(Table4[[#This Row],[Segment]]="","",IF(C283&gt;C284,"",IF(C284="",0.55,(0.55*(1-D284/D283)))))</f>
        <v/>
      </c>
      <c r="Q28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83" s="92" t="str">
        <f>IF(Table4[[#This Row],[Segment]]="","",IF(Table4[[#This Row],[Kexpansion]]="","0",((Table4[[#This Row],[Velocity (m/s)]]^2)/2)*Table4[[#This Row],[Kexpansion]]))</f>
        <v/>
      </c>
      <c r="S283" s="92" t="str">
        <f>IF(Table4[[#This Row],[Segment]]="","",IF(Table4[[#This Row],[Kcontraction]]="","0",((Table4[[#This Row],[Velocity (m/s)]]^2)/2)*Table4[[#This Row],[Kcontraction]]))</f>
        <v/>
      </c>
      <c r="T283" s="89" t="str">
        <f>IF(Table4[[#This Row],[Segment]]="","",SUMIF($Y$7:$Y$2000,Table4[[#This Row],[Segment]],$AD$7:$AD$2000))</f>
        <v/>
      </c>
      <c r="U283" s="95" t="str">
        <f>IF(Table4[[#This Row],[Segment]]="","",Table4[[#This Row],[Hfriction (J/kg)]]+Table4[[#This Row],[Hexpansions (J/kg)]]+Table4[[#This Row],[Hcontractions (J/kg)]]+Table4[[#This Row],[Hf (J/kg)]])</f>
        <v/>
      </c>
      <c r="V283" s="95" t="str">
        <f>IF(Table4[[#This Row],[Segment]]="","",Table4[[#This Row],[Total Friction Loss (J/kg)]]*Table3[Density (kg/m3)])</f>
        <v/>
      </c>
      <c r="W283" s="95" t="str">
        <f>IF(Table4[[#This Row],[Segment]]="","",Table4[[#This Row],[Total Pressure Drop (Pa)]]/1000)</f>
        <v/>
      </c>
      <c r="Y283" s="82" t="str">
        <f>IF('Set Up'!D506="","",'Set Up'!D506)</f>
        <v/>
      </c>
      <c r="Z283" s="82" t="str">
        <f>IF('Set Up'!E506="","",'Set Up'!E506)</f>
        <v/>
      </c>
      <c r="AA283" s="82" t="str">
        <f>IF('Set Up'!F506="","",'Set Up'!F506)</f>
        <v/>
      </c>
      <c r="AB283" s="82" t="str">
        <f>IF('Set Up'!G506="","",'Set Up'!G506)</f>
        <v/>
      </c>
      <c r="AC283" s="82" t="str">
        <f t="array" ref="AC283">IF(Y283="","",INDEX(Data!$G$4:$G$51,MATCH(Table7[[#This Row],[Fitting]]&amp;Table7[[#This Row],[Fitting Subtype]],Data!$E$4:$E$51&amp;Data!$F$4:$F$51,0)))</f>
        <v/>
      </c>
      <c r="AD283" s="89" t="str">
        <f>IF(Table7[[#This Row],[Segment]]="","",Table7[[#This Row],[Quantity]]*Table7[[#This Row],[Kf]]*(((INDEX(Table4[Velocity (m/s)],MATCH(Table7[[#This Row],[Segment]],Table4[Segment],0)))^2)/2))</f>
        <v/>
      </c>
      <c r="AF283" s="82" t="str">
        <f>Table4[[#This Row],[Segment]]</f>
        <v/>
      </c>
      <c r="AG283" s="75"/>
      <c r="AH283" s="82" t="str">
        <f>IF(Table5[[#This Row],[Segment]]="","",AG283-Table4[[#This Row],[Total Pressure Drop (kPa)]])</f>
        <v/>
      </c>
    </row>
    <row r="284" spans="1:34" x14ac:dyDescent="0.25">
      <c r="A284" s="95" t="str">
        <f>IF('Set Up'!A281="","",'Set Up'!A281)</f>
        <v/>
      </c>
      <c r="B284" s="75" t="s">
        <v>81</v>
      </c>
      <c r="C284" s="85"/>
      <c r="D284" s="86" t="str">
        <f>IF(Table4[[#This Row],[Diameter (in)]]="","",(((CONVERT(Table4[[#This Row],[Diameter (in)]],"in","m"))/2)^2)*PI())</f>
        <v/>
      </c>
      <c r="E284" s="87" t="str">
        <f>IF(Table4[[#This Row],[Area (m2)]]="","",$D$4/Table4[[#This Row],[Area (m2)]])</f>
        <v/>
      </c>
      <c r="F284" s="85">
        <f t="shared" si="4"/>
        <v>4.6951999999999998</v>
      </c>
      <c r="G284" s="88" t="str">
        <f>IF(Table4[[#This Row],[Segment]]="","",(CONVERT(Table4[[#This Row],[Diameter (in)]],"in","m")*$B$4*Table4[[#This Row],[Velocity (m/s)]])/$C$4)</f>
        <v/>
      </c>
      <c r="H284" s="96" t="str">
        <f>IF(Table4[[#This Row],[Segment]]="","",IF(Table4[[#This Row],[Teynold''s Number]]&gt;4000,"TURBULENT","LAMINAR"))</f>
        <v/>
      </c>
      <c r="I284" s="86" t="str">
        <f>IF(Table4[[#This Row],[Segment]]="","",INDEX(Data!C281:C295,MATCH(Table4[Material],Data!B281:B295,0)))</f>
        <v/>
      </c>
      <c r="J284" s="89" t="str">
        <f>IF(Table4[[#This Row],[ε (m)]]="","",Table4[[#This Row],[ε (m)]]/(CONVERT(Table4[[#This Row],[Diameter (in)]],"in","m")))</f>
        <v/>
      </c>
      <c r="K284" s="96" t="str">
        <f>IF(Table4[[#This Row],[Regime]]="LAMINAR",16/Table4[[#This Row],[Teynold''s Number]],"-")</f>
        <v>-</v>
      </c>
      <c r="L284" s="86"/>
      <c r="M284" s="97" t="str">
        <f>IF(Table4[[#This Row],[Regime]]="TURBULENT",(((-4*LOG10(Table4[[#This Row],[ε/D]]/3.7+1.256/(Table4[[#This Row],[Teynold''s Number]]*SQRT(Table4[[#This Row],[f turbulent (guess)]]))))^-1)^2),"")</f>
        <v/>
      </c>
      <c r="N284" s="91" t="str">
        <f>IF(Table4[[#This Row],[f turbulent]]="","",Table4[[#This Row],[f turbulent (guess)]]-Table4[[#This Row],[f turbulent]])</f>
        <v/>
      </c>
      <c r="O284" s="87">
        <f>IF(Table4[[#This Row],[Segment]]="",0,IF(C285="",0,IF(C285&lt;=Table4[[#This Row],[Diameter (in)]],0,1-(D284/D285))))</f>
        <v>0</v>
      </c>
      <c r="P284" s="92" t="str">
        <f>IF(Table4[[#This Row],[Segment]]="","",IF(C284&gt;C285,"",IF(C285="",0.55,(0.55*(1-D285/D284)))))</f>
        <v/>
      </c>
      <c r="Q28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84" s="92" t="str">
        <f>IF(Table4[[#This Row],[Segment]]="","",IF(Table4[[#This Row],[Kexpansion]]="","0",((Table4[[#This Row],[Velocity (m/s)]]^2)/2)*Table4[[#This Row],[Kexpansion]]))</f>
        <v/>
      </c>
      <c r="S284" s="92" t="str">
        <f>IF(Table4[[#This Row],[Segment]]="","",IF(Table4[[#This Row],[Kcontraction]]="","0",((Table4[[#This Row],[Velocity (m/s)]]^2)/2)*Table4[[#This Row],[Kcontraction]]))</f>
        <v/>
      </c>
      <c r="T284" s="89" t="str">
        <f>IF(Table4[[#This Row],[Segment]]="","",SUMIF($Y$7:$Y$2000,Table4[[#This Row],[Segment]],$AD$7:$AD$2000))</f>
        <v/>
      </c>
      <c r="U284" s="95" t="str">
        <f>IF(Table4[[#This Row],[Segment]]="","",Table4[[#This Row],[Hfriction (J/kg)]]+Table4[[#This Row],[Hexpansions (J/kg)]]+Table4[[#This Row],[Hcontractions (J/kg)]]+Table4[[#This Row],[Hf (J/kg)]])</f>
        <v/>
      </c>
      <c r="V284" s="95" t="str">
        <f>IF(Table4[[#This Row],[Segment]]="","",Table4[[#This Row],[Total Friction Loss (J/kg)]]*Table3[Density (kg/m3)])</f>
        <v/>
      </c>
      <c r="W284" s="95" t="str">
        <f>IF(Table4[[#This Row],[Segment]]="","",Table4[[#This Row],[Total Pressure Drop (Pa)]]/1000)</f>
        <v/>
      </c>
      <c r="Y284" s="82" t="str">
        <f>IF('Set Up'!D507="","",'Set Up'!D507)</f>
        <v/>
      </c>
      <c r="Z284" s="82" t="str">
        <f>IF('Set Up'!E507="","",'Set Up'!E507)</f>
        <v/>
      </c>
      <c r="AA284" s="82" t="str">
        <f>IF('Set Up'!F507="","",'Set Up'!F507)</f>
        <v/>
      </c>
      <c r="AB284" s="82" t="str">
        <f>IF('Set Up'!G507="","",'Set Up'!G507)</f>
        <v/>
      </c>
      <c r="AC284" s="82" t="str">
        <f t="array" ref="AC284">IF(Y284="","",INDEX(Data!$G$4:$G$51,MATCH(Table7[[#This Row],[Fitting]]&amp;Table7[[#This Row],[Fitting Subtype]],Data!$E$4:$E$51&amp;Data!$F$4:$F$51,0)))</f>
        <v/>
      </c>
      <c r="AD284" s="89" t="str">
        <f>IF(Table7[[#This Row],[Segment]]="","",Table7[[#This Row],[Quantity]]*Table7[[#This Row],[Kf]]*(((INDEX(Table4[Velocity (m/s)],MATCH(Table7[[#This Row],[Segment]],Table4[Segment],0)))^2)/2))</f>
        <v/>
      </c>
      <c r="AF284" s="82" t="str">
        <f>Table4[[#This Row],[Segment]]</f>
        <v/>
      </c>
      <c r="AG284" s="75"/>
      <c r="AH284" s="82" t="str">
        <f>IF(Table5[[#This Row],[Segment]]="","",AG284-Table4[[#This Row],[Total Pressure Drop (kPa)]])</f>
        <v/>
      </c>
    </row>
    <row r="285" spans="1:34" x14ac:dyDescent="0.25">
      <c r="A285" s="95" t="str">
        <f>IF('Set Up'!A282="","",'Set Up'!A282)</f>
        <v/>
      </c>
      <c r="B285" s="75" t="s">
        <v>81</v>
      </c>
      <c r="C285" s="85"/>
      <c r="D285" s="86" t="str">
        <f>IF(Table4[[#This Row],[Diameter (in)]]="","",(((CONVERT(Table4[[#This Row],[Diameter (in)]],"in","m"))/2)^2)*PI())</f>
        <v/>
      </c>
      <c r="E285" s="87" t="str">
        <f>IF(Table4[[#This Row],[Area (m2)]]="","",$D$4/Table4[[#This Row],[Area (m2)]])</f>
        <v/>
      </c>
      <c r="F285" s="85">
        <f t="shared" si="4"/>
        <v>4.6951999999999998</v>
      </c>
      <c r="G285" s="88" t="str">
        <f>IF(Table4[[#This Row],[Segment]]="","",(CONVERT(Table4[[#This Row],[Diameter (in)]],"in","m")*$B$4*Table4[[#This Row],[Velocity (m/s)]])/$C$4)</f>
        <v/>
      </c>
      <c r="H285" s="96" t="str">
        <f>IF(Table4[[#This Row],[Segment]]="","",IF(Table4[[#This Row],[Teynold''s Number]]&gt;4000,"TURBULENT","LAMINAR"))</f>
        <v/>
      </c>
      <c r="I285" s="86" t="str">
        <f>IF(Table4[[#This Row],[Segment]]="","",INDEX(Data!C282:C296,MATCH(Table4[Material],Data!B282:B296,0)))</f>
        <v/>
      </c>
      <c r="J285" s="89" t="str">
        <f>IF(Table4[[#This Row],[ε (m)]]="","",Table4[[#This Row],[ε (m)]]/(CONVERT(Table4[[#This Row],[Diameter (in)]],"in","m")))</f>
        <v/>
      </c>
      <c r="K285" s="96" t="str">
        <f>IF(Table4[[#This Row],[Regime]]="LAMINAR",16/Table4[[#This Row],[Teynold''s Number]],"-")</f>
        <v>-</v>
      </c>
      <c r="L285" s="86"/>
      <c r="M285" s="97" t="str">
        <f>IF(Table4[[#This Row],[Regime]]="TURBULENT",(((-4*LOG10(Table4[[#This Row],[ε/D]]/3.7+1.256/(Table4[[#This Row],[Teynold''s Number]]*SQRT(Table4[[#This Row],[f turbulent (guess)]]))))^-1)^2),"")</f>
        <v/>
      </c>
      <c r="N285" s="91" t="str">
        <f>IF(Table4[[#This Row],[f turbulent]]="","",Table4[[#This Row],[f turbulent (guess)]]-Table4[[#This Row],[f turbulent]])</f>
        <v/>
      </c>
      <c r="O285" s="87">
        <f>IF(Table4[[#This Row],[Segment]]="",0,IF(C286="",0,IF(C286&lt;=Table4[[#This Row],[Diameter (in)]],0,1-(D285/D286))))</f>
        <v>0</v>
      </c>
      <c r="P285" s="92" t="str">
        <f>IF(Table4[[#This Row],[Segment]]="","",IF(C285&gt;C286,"",IF(C286="",0.55,(0.55*(1-D286/D285)))))</f>
        <v/>
      </c>
      <c r="Q28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85" s="92" t="str">
        <f>IF(Table4[[#This Row],[Segment]]="","",IF(Table4[[#This Row],[Kexpansion]]="","0",((Table4[[#This Row],[Velocity (m/s)]]^2)/2)*Table4[[#This Row],[Kexpansion]]))</f>
        <v/>
      </c>
      <c r="S285" s="92" t="str">
        <f>IF(Table4[[#This Row],[Segment]]="","",IF(Table4[[#This Row],[Kcontraction]]="","0",((Table4[[#This Row],[Velocity (m/s)]]^2)/2)*Table4[[#This Row],[Kcontraction]]))</f>
        <v/>
      </c>
      <c r="T285" s="89" t="str">
        <f>IF(Table4[[#This Row],[Segment]]="","",SUMIF($Y$7:$Y$2000,Table4[[#This Row],[Segment]],$AD$7:$AD$2000))</f>
        <v/>
      </c>
      <c r="U285" s="95" t="str">
        <f>IF(Table4[[#This Row],[Segment]]="","",Table4[[#This Row],[Hfriction (J/kg)]]+Table4[[#This Row],[Hexpansions (J/kg)]]+Table4[[#This Row],[Hcontractions (J/kg)]]+Table4[[#This Row],[Hf (J/kg)]])</f>
        <v/>
      </c>
      <c r="V285" s="95" t="str">
        <f>IF(Table4[[#This Row],[Segment]]="","",Table4[[#This Row],[Total Friction Loss (J/kg)]]*Table3[Density (kg/m3)])</f>
        <v/>
      </c>
      <c r="W285" s="95" t="str">
        <f>IF(Table4[[#This Row],[Segment]]="","",Table4[[#This Row],[Total Pressure Drop (Pa)]]/1000)</f>
        <v/>
      </c>
      <c r="Y285" s="82" t="str">
        <f>IF('Set Up'!D508="","",'Set Up'!D508)</f>
        <v/>
      </c>
      <c r="Z285" s="82" t="str">
        <f>IF('Set Up'!E508="","",'Set Up'!E508)</f>
        <v/>
      </c>
      <c r="AA285" s="82" t="str">
        <f>IF('Set Up'!F508="","",'Set Up'!F508)</f>
        <v/>
      </c>
      <c r="AB285" s="82" t="str">
        <f>IF('Set Up'!G508="","",'Set Up'!G508)</f>
        <v/>
      </c>
      <c r="AC285" s="82" t="str">
        <f t="array" ref="AC285">IF(Y285="","",INDEX(Data!$G$4:$G$51,MATCH(Table7[[#This Row],[Fitting]]&amp;Table7[[#This Row],[Fitting Subtype]],Data!$E$4:$E$51&amp;Data!$F$4:$F$51,0)))</f>
        <v/>
      </c>
      <c r="AD285" s="89" t="str">
        <f>IF(Table7[[#This Row],[Segment]]="","",Table7[[#This Row],[Quantity]]*Table7[[#This Row],[Kf]]*(((INDEX(Table4[Velocity (m/s)],MATCH(Table7[[#This Row],[Segment]],Table4[Segment],0)))^2)/2))</f>
        <v/>
      </c>
      <c r="AF285" s="82" t="str">
        <f>Table4[[#This Row],[Segment]]</f>
        <v/>
      </c>
      <c r="AG285" s="75"/>
      <c r="AH285" s="82" t="str">
        <f>IF(Table5[[#This Row],[Segment]]="","",AG285-Table4[[#This Row],[Total Pressure Drop (kPa)]])</f>
        <v/>
      </c>
    </row>
    <row r="286" spans="1:34" x14ac:dyDescent="0.25">
      <c r="A286" s="95" t="str">
        <f>IF('Set Up'!A283="","",'Set Up'!A283)</f>
        <v/>
      </c>
      <c r="B286" s="75" t="s">
        <v>81</v>
      </c>
      <c r="C286" s="85"/>
      <c r="D286" s="86" t="str">
        <f>IF(Table4[[#This Row],[Diameter (in)]]="","",(((CONVERT(Table4[[#This Row],[Diameter (in)]],"in","m"))/2)^2)*PI())</f>
        <v/>
      </c>
      <c r="E286" s="87" t="str">
        <f>IF(Table4[[#This Row],[Area (m2)]]="","",$D$4/Table4[[#This Row],[Area (m2)]])</f>
        <v/>
      </c>
      <c r="F286" s="85">
        <f t="shared" si="4"/>
        <v>4.6951999999999998</v>
      </c>
      <c r="G286" s="88" t="str">
        <f>IF(Table4[[#This Row],[Segment]]="","",(CONVERT(Table4[[#This Row],[Diameter (in)]],"in","m")*$B$4*Table4[[#This Row],[Velocity (m/s)]])/$C$4)</f>
        <v/>
      </c>
      <c r="H286" s="96" t="str">
        <f>IF(Table4[[#This Row],[Segment]]="","",IF(Table4[[#This Row],[Teynold''s Number]]&gt;4000,"TURBULENT","LAMINAR"))</f>
        <v/>
      </c>
      <c r="I286" s="86" t="str">
        <f>IF(Table4[[#This Row],[Segment]]="","",INDEX(Data!C283:C297,MATCH(Table4[Material],Data!B283:B297,0)))</f>
        <v/>
      </c>
      <c r="J286" s="89" t="str">
        <f>IF(Table4[[#This Row],[ε (m)]]="","",Table4[[#This Row],[ε (m)]]/(CONVERT(Table4[[#This Row],[Diameter (in)]],"in","m")))</f>
        <v/>
      </c>
      <c r="K286" s="96" t="str">
        <f>IF(Table4[[#This Row],[Regime]]="LAMINAR",16/Table4[[#This Row],[Teynold''s Number]],"-")</f>
        <v>-</v>
      </c>
      <c r="L286" s="86"/>
      <c r="M286" s="97" t="str">
        <f>IF(Table4[[#This Row],[Regime]]="TURBULENT",(((-4*LOG10(Table4[[#This Row],[ε/D]]/3.7+1.256/(Table4[[#This Row],[Teynold''s Number]]*SQRT(Table4[[#This Row],[f turbulent (guess)]]))))^-1)^2),"")</f>
        <v/>
      </c>
      <c r="N286" s="91" t="str">
        <f>IF(Table4[[#This Row],[f turbulent]]="","",Table4[[#This Row],[f turbulent (guess)]]-Table4[[#This Row],[f turbulent]])</f>
        <v/>
      </c>
      <c r="O286" s="87">
        <f>IF(Table4[[#This Row],[Segment]]="",0,IF(C287="",0,IF(C287&lt;=Table4[[#This Row],[Diameter (in)]],0,1-(D286/D287))))</f>
        <v>0</v>
      </c>
      <c r="P286" s="92" t="str">
        <f>IF(Table4[[#This Row],[Segment]]="","",IF(C286&gt;C287,"",IF(C287="",0.55,(0.55*(1-D287/D286)))))</f>
        <v/>
      </c>
      <c r="Q28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86" s="92" t="str">
        <f>IF(Table4[[#This Row],[Segment]]="","",IF(Table4[[#This Row],[Kexpansion]]="","0",((Table4[[#This Row],[Velocity (m/s)]]^2)/2)*Table4[[#This Row],[Kexpansion]]))</f>
        <v/>
      </c>
      <c r="S286" s="92" t="str">
        <f>IF(Table4[[#This Row],[Segment]]="","",IF(Table4[[#This Row],[Kcontraction]]="","0",((Table4[[#This Row],[Velocity (m/s)]]^2)/2)*Table4[[#This Row],[Kcontraction]]))</f>
        <v/>
      </c>
      <c r="T286" s="89" t="str">
        <f>IF(Table4[[#This Row],[Segment]]="","",SUMIF($Y$7:$Y$2000,Table4[[#This Row],[Segment]],$AD$7:$AD$2000))</f>
        <v/>
      </c>
      <c r="U286" s="95" t="str">
        <f>IF(Table4[[#This Row],[Segment]]="","",Table4[[#This Row],[Hfriction (J/kg)]]+Table4[[#This Row],[Hexpansions (J/kg)]]+Table4[[#This Row],[Hcontractions (J/kg)]]+Table4[[#This Row],[Hf (J/kg)]])</f>
        <v/>
      </c>
      <c r="V286" s="95" t="str">
        <f>IF(Table4[[#This Row],[Segment]]="","",Table4[[#This Row],[Total Friction Loss (J/kg)]]*Table3[Density (kg/m3)])</f>
        <v/>
      </c>
      <c r="W286" s="95" t="str">
        <f>IF(Table4[[#This Row],[Segment]]="","",Table4[[#This Row],[Total Pressure Drop (Pa)]]/1000)</f>
        <v/>
      </c>
      <c r="Y286" s="82" t="str">
        <f>IF('Set Up'!D509="","",'Set Up'!D509)</f>
        <v/>
      </c>
      <c r="Z286" s="82" t="str">
        <f>IF('Set Up'!E509="","",'Set Up'!E509)</f>
        <v/>
      </c>
      <c r="AA286" s="82" t="str">
        <f>IF('Set Up'!F509="","",'Set Up'!F509)</f>
        <v/>
      </c>
      <c r="AB286" s="82" t="str">
        <f>IF('Set Up'!G509="","",'Set Up'!G509)</f>
        <v/>
      </c>
      <c r="AC286" s="82" t="str">
        <f t="array" ref="AC286">IF(Y286="","",INDEX(Data!$G$4:$G$51,MATCH(Table7[[#This Row],[Fitting]]&amp;Table7[[#This Row],[Fitting Subtype]],Data!$E$4:$E$51&amp;Data!$F$4:$F$51,0)))</f>
        <v/>
      </c>
      <c r="AD286" s="89" t="str">
        <f>IF(Table7[[#This Row],[Segment]]="","",Table7[[#This Row],[Quantity]]*Table7[[#This Row],[Kf]]*(((INDEX(Table4[Velocity (m/s)],MATCH(Table7[[#This Row],[Segment]],Table4[Segment],0)))^2)/2))</f>
        <v/>
      </c>
      <c r="AF286" s="82" t="str">
        <f>Table4[[#This Row],[Segment]]</f>
        <v/>
      </c>
      <c r="AG286" s="75"/>
      <c r="AH286" s="82" t="str">
        <f>IF(Table5[[#This Row],[Segment]]="","",AG286-Table4[[#This Row],[Total Pressure Drop (kPa)]])</f>
        <v/>
      </c>
    </row>
    <row r="287" spans="1:34" x14ac:dyDescent="0.25">
      <c r="A287" s="95" t="str">
        <f>IF('Set Up'!A284="","",'Set Up'!A284)</f>
        <v/>
      </c>
      <c r="B287" s="75" t="s">
        <v>81</v>
      </c>
      <c r="C287" s="85"/>
      <c r="D287" s="86" t="str">
        <f>IF(Table4[[#This Row],[Diameter (in)]]="","",(((CONVERT(Table4[[#This Row],[Diameter (in)]],"in","m"))/2)^2)*PI())</f>
        <v/>
      </c>
      <c r="E287" s="87" t="str">
        <f>IF(Table4[[#This Row],[Area (m2)]]="","",$D$4/Table4[[#This Row],[Area (m2)]])</f>
        <v/>
      </c>
      <c r="F287" s="85">
        <f t="shared" si="4"/>
        <v>4.6951999999999998</v>
      </c>
      <c r="G287" s="88" t="str">
        <f>IF(Table4[[#This Row],[Segment]]="","",(CONVERT(Table4[[#This Row],[Diameter (in)]],"in","m")*$B$4*Table4[[#This Row],[Velocity (m/s)]])/$C$4)</f>
        <v/>
      </c>
      <c r="H287" s="96" t="str">
        <f>IF(Table4[[#This Row],[Segment]]="","",IF(Table4[[#This Row],[Teynold''s Number]]&gt;4000,"TURBULENT","LAMINAR"))</f>
        <v/>
      </c>
      <c r="I287" s="86" t="str">
        <f>IF(Table4[[#This Row],[Segment]]="","",INDEX(Data!C284:C298,MATCH(Table4[Material],Data!B284:B298,0)))</f>
        <v/>
      </c>
      <c r="J287" s="89" t="str">
        <f>IF(Table4[[#This Row],[ε (m)]]="","",Table4[[#This Row],[ε (m)]]/(CONVERT(Table4[[#This Row],[Diameter (in)]],"in","m")))</f>
        <v/>
      </c>
      <c r="K287" s="96" t="str">
        <f>IF(Table4[[#This Row],[Regime]]="LAMINAR",16/Table4[[#This Row],[Teynold''s Number]],"-")</f>
        <v>-</v>
      </c>
      <c r="L287" s="86"/>
      <c r="M287" s="97" t="str">
        <f>IF(Table4[[#This Row],[Regime]]="TURBULENT",(((-4*LOG10(Table4[[#This Row],[ε/D]]/3.7+1.256/(Table4[[#This Row],[Teynold''s Number]]*SQRT(Table4[[#This Row],[f turbulent (guess)]]))))^-1)^2),"")</f>
        <v/>
      </c>
      <c r="N287" s="91" t="str">
        <f>IF(Table4[[#This Row],[f turbulent]]="","",Table4[[#This Row],[f turbulent (guess)]]-Table4[[#This Row],[f turbulent]])</f>
        <v/>
      </c>
      <c r="O287" s="87">
        <f>IF(Table4[[#This Row],[Segment]]="",0,IF(C288="",0,IF(C288&lt;=Table4[[#This Row],[Diameter (in)]],0,1-(D287/D288))))</f>
        <v>0</v>
      </c>
      <c r="P287" s="92" t="str">
        <f>IF(Table4[[#This Row],[Segment]]="","",IF(C287&gt;C288,"",IF(C288="",0.55,(0.55*(1-D288/D287)))))</f>
        <v/>
      </c>
      <c r="Q28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87" s="92" t="str">
        <f>IF(Table4[[#This Row],[Segment]]="","",IF(Table4[[#This Row],[Kexpansion]]="","0",((Table4[[#This Row],[Velocity (m/s)]]^2)/2)*Table4[[#This Row],[Kexpansion]]))</f>
        <v/>
      </c>
      <c r="S287" s="92" t="str">
        <f>IF(Table4[[#This Row],[Segment]]="","",IF(Table4[[#This Row],[Kcontraction]]="","0",((Table4[[#This Row],[Velocity (m/s)]]^2)/2)*Table4[[#This Row],[Kcontraction]]))</f>
        <v/>
      </c>
      <c r="T287" s="89" t="str">
        <f>IF(Table4[[#This Row],[Segment]]="","",SUMIF($Y$7:$Y$2000,Table4[[#This Row],[Segment]],$AD$7:$AD$2000))</f>
        <v/>
      </c>
      <c r="U287" s="95" t="str">
        <f>IF(Table4[[#This Row],[Segment]]="","",Table4[[#This Row],[Hfriction (J/kg)]]+Table4[[#This Row],[Hexpansions (J/kg)]]+Table4[[#This Row],[Hcontractions (J/kg)]]+Table4[[#This Row],[Hf (J/kg)]])</f>
        <v/>
      </c>
      <c r="V287" s="95" t="str">
        <f>IF(Table4[[#This Row],[Segment]]="","",Table4[[#This Row],[Total Friction Loss (J/kg)]]*Table3[Density (kg/m3)])</f>
        <v/>
      </c>
      <c r="W287" s="95" t="str">
        <f>IF(Table4[[#This Row],[Segment]]="","",Table4[[#This Row],[Total Pressure Drop (Pa)]]/1000)</f>
        <v/>
      </c>
      <c r="Y287" s="82" t="str">
        <f>IF('Set Up'!D510="","",'Set Up'!D510)</f>
        <v/>
      </c>
      <c r="Z287" s="82" t="str">
        <f>IF('Set Up'!E510="","",'Set Up'!E510)</f>
        <v/>
      </c>
      <c r="AA287" s="82" t="str">
        <f>IF('Set Up'!F510="","",'Set Up'!F510)</f>
        <v/>
      </c>
      <c r="AB287" s="82" t="str">
        <f>IF('Set Up'!G510="","",'Set Up'!G510)</f>
        <v/>
      </c>
      <c r="AC287" s="82" t="str">
        <f t="array" ref="AC287">IF(Y287="","",INDEX(Data!$G$4:$G$51,MATCH(Table7[[#This Row],[Fitting]]&amp;Table7[[#This Row],[Fitting Subtype]],Data!$E$4:$E$51&amp;Data!$F$4:$F$51,0)))</f>
        <v/>
      </c>
      <c r="AD287" s="89" t="str">
        <f>IF(Table7[[#This Row],[Segment]]="","",Table7[[#This Row],[Quantity]]*Table7[[#This Row],[Kf]]*(((INDEX(Table4[Velocity (m/s)],MATCH(Table7[[#This Row],[Segment]],Table4[Segment],0)))^2)/2))</f>
        <v/>
      </c>
      <c r="AF287" s="82" t="str">
        <f>Table4[[#This Row],[Segment]]</f>
        <v/>
      </c>
      <c r="AG287" s="75"/>
      <c r="AH287" s="82" t="str">
        <f>IF(Table5[[#This Row],[Segment]]="","",AG287-Table4[[#This Row],[Total Pressure Drop (kPa)]])</f>
        <v/>
      </c>
    </row>
    <row r="288" spans="1:34" x14ac:dyDescent="0.25">
      <c r="A288" s="95" t="str">
        <f>IF('Set Up'!A285="","",'Set Up'!A285)</f>
        <v/>
      </c>
      <c r="B288" s="75" t="s">
        <v>81</v>
      </c>
      <c r="C288" s="85"/>
      <c r="D288" s="86" t="str">
        <f>IF(Table4[[#This Row],[Diameter (in)]]="","",(((CONVERT(Table4[[#This Row],[Diameter (in)]],"in","m"))/2)^2)*PI())</f>
        <v/>
      </c>
      <c r="E288" s="87" t="str">
        <f>IF(Table4[[#This Row],[Area (m2)]]="","",$D$4/Table4[[#This Row],[Area (m2)]])</f>
        <v/>
      </c>
      <c r="F288" s="85">
        <f t="shared" si="4"/>
        <v>4.6951999999999998</v>
      </c>
      <c r="G288" s="88" t="str">
        <f>IF(Table4[[#This Row],[Segment]]="","",(CONVERT(Table4[[#This Row],[Diameter (in)]],"in","m")*$B$4*Table4[[#This Row],[Velocity (m/s)]])/$C$4)</f>
        <v/>
      </c>
      <c r="H288" s="96" t="str">
        <f>IF(Table4[[#This Row],[Segment]]="","",IF(Table4[[#This Row],[Teynold''s Number]]&gt;4000,"TURBULENT","LAMINAR"))</f>
        <v/>
      </c>
      <c r="I288" s="86" t="str">
        <f>IF(Table4[[#This Row],[Segment]]="","",INDEX(Data!C285:C299,MATCH(Table4[Material],Data!B285:B299,0)))</f>
        <v/>
      </c>
      <c r="J288" s="89" t="str">
        <f>IF(Table4[[#This Row],[ε (m)]]="","",Table4[[#This Row],[ε (m)]]/(CONVERT(Table4[[#This Row],[Diameter (in)]],"in","m")))</f>
        <v/>
      </c>
      <c r="K288" s="96" t="str">
        <f>IF(Table4[[#This Row],[Regime]]="LAMINAR",16/Table4[[#This Row],[Teynold''s Number]],"-")</f>
        <v>-</v>
      </c>
      <c r="L288" s="86"/>
      <c r="M288" s="97" t="str">
        <f>IF(Table4[[#This Row],[Regime]]="TURBULENT",(((-4*LOG10(Table4[[#This Row],[ε/D]]/3.7+1.256/(Table4[[#This Row],[Teynold''s Number]]*SQRT(Table4[[#This Row],[f turbulent (guess)]]))))^-1)^2),"")</f>
        <v/>
      </c>
      <c r="N288" s="91" t="str">
        <f>IF(Table4[[#This Row],[f turbulent]]="","",Table4[[#This Row],[f turbulent (guess)]]-Table4[[#This Row],[f turbulent]])</f>
        <v/>
      </c>
      <c r="O288" s="87">
        <f>IF(Table4[[#This Row],[Segment]]="",0,IF(C289="",0,IF(C289&lt;=Table4[[#This Row],[Diameter (in)]],0,1-(D288/D289))))</f>
        <v>0</v>
      </c>
      <c r="P288" s="92" t="str">
        <f>IF(Table4[[#This Row],[Segment]]="","",IF(C288&gt;C289,"",IF(C289="",0.55,(0.55*(1-D289/D288)))))</f>
        <v/>
      </c>
      <c r="Q28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88" s="92" t="str">
        <f>IF(Table4[[#This Row],[Segment]]="","",IF(Table4[[#This Row],[Kexpansion]]="","0",((Table4[[#This Row],[Velocity (m/s)]]^2)/2)*Table4[[#This Row],[Kexpansion]]))</f>
        <v/>
      </c>
      <c r="S288" s="92" t="str">
        <f>IF(Table4[[#This Row],[Segment]]="","",IF(Table4[[#This Row],[Kcontraction]]="","0",((Table4[[#This Row],[Velocity (m/s)]]^2)/2)*Table4[[#This Row],[Kcontraction]]))</f>
        <v/>
      </c>
      <c r="T288" s="89" t="str">
        <f>IF(Table4[[#This Row],[Segment]]="","",SUMIF($Y$7:$Y$2000,Table4[[#This Row],[Segment]],$AD$7:$AD$2000))</f>
        <v/>
      </c>
      <c r="U288" s="95" t="str">
        <f>IF(Table4[[#This Row],[Segment]]="","",Table4[[#This Row],[Hfriction (J/kg)]]+Table4[[#This Row],[Hexpansions (J/kg)]]+Table4[[#This Row],[Hcontractions (J/kg)]]+Table4[[#This Row],[Hf (J/kg)]])</f>
        <v/>
      </c>
      <c r="V288" s="95" t="str">
        <f>IF(Table4[[#This Row],[Segment]]="","",Table4[[#This Row],[Total Friction Loss (J/kg)]]*Table3[Density (kg/m3)])</f>
        <v/>
      </c>
      <c r="W288" s="95" t="str">
        <f>IF(Table4[[#This Row],[Segment]]="","",Table4[[#This Row],[Total Pressure Drop (Pa)]]/1000)</f>
        <v/>
      </c>
      <c r="Y288" s="82" t="str">
        <f>IF('Set Up'!D511="","",'Set Up'!D511)</f>
        <v/>
      </c>
      <c r="Z288" s="82" t="str">
        <f>IF('Set Up'!E511="","",'Set Up'!E511)</f>
        <v/>
      </c>
      <c r="AA288" s="82" t="str">
        <f>IF('Set Up'!F511="","",'Set Up'!F511)</f>
        <v/>
      </c>
      <c r="AB288" s="82" t="str">
        <f>IF('Set Up'!G511="","",'Set Up'!G511)</f>
        <v/>
      </c>
      <c r="AC288" s="82" t="str">
        <f t="array" ref="AC288">IF(Y288="","",INDEX(Data!$G$4:$G$51,MATCH(Table7[[#This Row],[Fitting]]&amp;Table7[[#This Row],[Fitting Subtype]],Data!$E$4:$E$51&amp;Data!$F$4:$F$51,0)))</f>
        <v/>
      </c>
      <c r="AD288" s="89" t="str">
        <f>IF(Table7[[#This Row],[Segment]]="","",Table7[[#This Row],[Quantity]]*Table7[[#This Row],[Kf]]*(((INDEX(Table4[Velocity (m/s)],MATCH(Table7[[#This Row],[Segment]],Table4[Segment],0)))^2)/2))</f>
        <v/>
      </c>
      <c r="AF288" s="82" t="str">
        <f>Table4[[#This Row],[Segment]]</f>
        <v/>
      </c>
      <c r="AG288" s="75"/>
      <c r="AH288" s="82" t="str">
        <f>IF(Table5[[#This Row],[Segment]]="","",AG288-Table4[[#This Row],[Total Pressure Drop (kPa)]])</f>
        <v/>
      </c>
    </row>
    <row r="289" spans="1:34" x14ac:dyDescent="0.25">
      <c r="A289" s="95" t="str">
        <f>IF('Set Up'!A286="","",'Set Up'!A286)</f>
        <v/>
      </c>
      <c r="B289" s="75" t="s">
        <v>81</v>
      </c>
      <c r="C289" s="85"/>
      <c r="D289" s="86" t="str">
        <f>IF(Table4[[#This Row],[Diameter (in)]]="","",(((CONVERT(Table4[[#This Row],[Diameter (in)]],"in","m"))/2)^2)*PI())</f>
        <v/>
      </c>
      <c r="E289" s="87" t="str">
        <f>IF(Table4[[#This Row],[Area (m2)]]="","",$D$4/Table4[[#This Row],[Area (m2)]])</f>
        <v/>
      </c>
      <c r="F289" s="85">
        <f t="shared" si="4"/>
        <v>4.6951999999999998</v>
      </c>
      <c r="G289" s="88" t="str">
        <f>IF(Table4[[#This Row],[Segment]]="","",(CONVERT(Table4[[#This Row],[Diameter (in)]],"in","m")*$B$4*Table4[[#This Row],[Velocity (m/s)]])/$C$4)</f>
        <v/>
      </c>
      <c r="H289" s="96" t="str">
        <f>IF(Table4[[#This Row],[Segment]]="","",IF(Table4[[#This Row],[Teynold''s Number]]&gt;4000,"TURBULENT","LAMINAR"))</f>
        <v/>
      </c>
      <c r="I289" s="86" t="str">
        <f>IF(Table4[[#This Row],[Segment]]="","",INDEX(Data!C286:C300,MATCH(Table4[Material],Data!B286:B300,0)))</f>
        <v/>
      </c>
      <c r="J289" s="89" t="str">
        <f>IF(Table4[[#This Row],[ε (m)]]="","",Table4[[#This Row],[ε (m)]]/(CONVERT(Table4[[#This Row],[Diameter (in)]],"in","m")))</f>
        <v/>
      </c>
      <c r="K289" s="96" t="str">
        <f>IF(Table4[[#This Row],[Regime]]="LAMINAR",16/Table4[[#This Row],[Teynold''s Number]],"-")</f>
        <v>-</v>
      </c>
      <c r="L289" s="86"/>
      <c r="M289" s="97" t="str">
        <f>IF(Table4[[#This Row],[Regime]]="TURBULENT",(((-4*LOG10(Table4[[#This Row],[ε/D]]/3.7+1.256/(Table4[[#This Row],[Teynold''s Number]]*SQRT(Table4[[#This Row],[f turbulent (guess)]]))))^-1)^2),"")</f>
        <v/>
      </c>
      <c r="N289" s="91" t="str">
        <f>IF(Table4[[#This Row],[f turbulent]]="","",Table4[[#This Row],[f turbulent (guess)]]-Table4[[#This Row],[f turbulent]])</f>
        <v/>
      </c>
      <c r="O289" s="87">
        <f>IF(Table4[[#This Row],[Segment]]="",0,IF(C290="",0,IF(C290&lt;=Table4[[#This Row],[Diameter (in)]],0,1-(D289/D290))))</f>
        <v>0</v>
      </c>
      <c r="P289" s="92" t="str">
        <f>IF(Table4[[#This Row],[Segment]]="","",IF(C289&gt;C290,"",IF(C290="",0.55,(0.55*(1-D290/D289)))))</f>
        <v/>
      </c>
      <c r="Q28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89" s="92" t="str">
        <f>IF(Table4[[#This Row],[Segment]]="","",IF(Table4[[#This Row],[Kexpansion]]="","0",((Table4[[#This Row],[Velocity (m/s)]]^2)/2)*Table4[[#This Row],[Kexpansion]]))</f>
        <v/>
      </c>
      <c r="S289" s="92" t="str">
        <f>IF(Table4[[#This Row],[Segment]]="","",IF(Table4[[#This Row],[Kcontraction]]="","0",((Table4[[#This Row],[Velocity (m/s)]]^2)/2)*Table4[[#This Row],[Kcontraction]]))</f>
        <v/>
      </c>
      <c r="T289" s="89" t="str">
        <f>IF(Table4[[#This Row],[Segment]]="","",SUMIF($Y$7:$Y$2000,Table4[[#This Row],[Segment]],$AD$7:$AD$2000))</f>
        <v/>
      </c>
      <c r="U289" s="95" t="str">
        <f>IF(Table4[[#This Row],[Segment]]="","",Table4[[#This Row],[Hfriction (J/kg)]]+Table4[[#This Row],[Hexpansions (J/kg)]]+Table4[[#This Row],[Hcontractions (J/kg)]]+Table4[[#This Row],[Hf (J/kg)]])</f>
        <v/>
      </c>
      <c r="V289" s="95" t="str">
        <f>IF(Table4[[#This Row],[Segment]]="","",Table4[[#This Row],[Total Friction Loss (J/kg)]]*Table3[Density (kg/m3)])</f>
        <v/>
      </c>
      <c r="W289" s="95" t="str">
        <f>IF(Table4[[#This Row],[Segment]]="","",Table4[[#This Row],[Total Pressure Drop (Pa)]]/1000)</f>
        <v/>
      </c>
      <c r="Y289" s="82" t="str">
        <f>IF('Set Up'!D512="","",'Set Up'!D512)</f>
        <v/>
      </c>
      <c r="Z289" s="82" t="str">
        <f>IF('Set Up'!E512="","",'Set Up'!E512)</f>
        <v/>
      </c>
      <c r="AA289" s="82" t="str">
        <f>IF('Set Up'!F512="","",'Set Up'!F512)</f>
        <v/>
      </c>
      <c r="AB289" s="82" t="str">
        <f>IF('Set Up'!G512="","",'Set Up'!G512)</f>
        <v/>
      </c>
      <c r="AC289" s="82" t="str">
        <f t="array" ref="AC289">IF(Y289="","",INDEX(Data!$G$4:$G$51,MATCH(Table7[[#This Row],[Fitting]]&amp;Table7[[#This Row],[Fitting Subtype]],Data!$E$4:$E$51&amp;Data!$F$4:$F$51,0)))</f>
        <v/>
      </c>
      <c r="AD289" s="89" t="str">
        <f>IF(Table7[[#This Row],[Segment]]="","",Table7[[#This Row],[Quantity]]*Table7[[#This Row],[Kf]]*(((INDEX(Table4[Velocity (m/s)],MATCH(Table7[[#This Row],[Segment]],Table4[Segment],0)))^2)/2))</f>
        <v/>
      </c>
      <c r="AF289" s="82" t="str">
        <f>Table4[[#This Row],[Segment]]</f>
        <v/>
      </c>
      <c r="AG289" s="75"/>
      <c r="AH289" s="82" t="str">
        <f>IF(Table5[[#This Row],[Segment]]="","",AG289-Table4[[#This Row],[Total Pressure Drop (kPa)]])</f>
        <v/>
      </c>
    </row>
    <row r="290" spans="1:34" x14ac:dyDescent="0.25">
      <c r="A290" s="95" t="str">
        <f>IF('Set Up'!A287="","",'Set Up'!A287)</f>
        <v/>
      </c>
      <c r="B290" s="75" t="s">
        <v>81</v>
      </c>
      <c r="C290" s="85"/>
      <c r="D290" s="86" t="str">
        <f>IF(Table4[[#This Row],[Diameter (in)]]="","",(((CONVERT(Table4[[#This Row],[Diameter (in)]],"in","m"))/2)^2)*PI())</f>
        <v/>
      </c>
      <c r="E290" s="87" t="str">
        <f>IF(Table4[[#This Row],[Area (m2)]]="","",$D$4/Table4[[#This Row],[Area (m2)]])</f>
        <v/>
      </c>
      <c r="F290" s="85">
        <f t="shared" si="4"/>
        <v>4.6951999999999998</v>
      </c>
      <c r="G290" s="88" t="str">
        <f>IF(Table4[[#This Row],[Segment]]="","",(CONVERT(Table4[[#This Row],[Diameter (in)]],"in","m")*$B$4*Table4[[#This Row],[Velocity (m/s)]])/$C$4)</f>
        <v/>
      </c>
      <c r="H290" s="96" t="str">
        <f>IF(Table4[[#This Row],[Segment]]="","",IF(Table4[[#This Row],[Teynold''s Number]]&gt;4000,"TURBULENT","LAMINAR"))</f>
        <v/>
      </c>
      <c r="I290" s="86" t="str">
        <f>IF(Table4[[#This Row],[Segment]]="","",INDEX(Data!C287:C301,MATCH(Table4[Material],Data!B287:B301,0)))</f>
        <v/>
      </c>
      <c r="J290" s="89" t="str">
        <f>IF(Table4[[#This Row],[ε (m)]]="","",Table4[[#This Row],[ε (m)]]/(CONVERT(Table4[[#This Row],[Diameter (in)]],"in","m")))</f>
        <v/>
      </c>
      <c r="K290" s="96" t="str">
        <f>IF(Table4[[#This Row],[Regime]]="LAMINAR",16/Table4[[#This Row],[Teynold''s Number]],"-")</f>
        <v>-</v>
      </c>
      <c r="L290" s="86"/>
      <c r="M290" s="97" t="str">
        <f>IF(Table4[[#This Row],[Regime]]="TURBULENT",(((-4*LOG10(Table4[[#This Row],[ε/D]]/3.7+1.256/(Table4[[#This Row],[Teynold''s Number]]*SQRT(Table4[[#This Row],[f turbulent (guess)]]))))^-1)^2),"")</f>
        <v/>
      </c>
      <c r="N290" s="91" t="str">
        <f>IF(Table4[[#This Row],[f turbulent]]="","",Table4[[#This Row],[f turbulent (guess)]]-Table4[[#This Row],[f turbulent]])</f>
        <v/>
      </c>
      <c r="O290" s="87">
        <f>IF(Table4[[#This Row],[Segment]]="",0,IF(C291="",0,IF(C291&lt;=Table4[[#This Row],[Diameter (in)]],0,1-(D290/D291))))</f>
        <v>0</v>
      </c>
      <c r="P290" s="92" t="str">
        <f>IF(Table4[[#This Row],[Segment]]="","",IF(C290&gt;C291,"",IF(C291="",0.55,(0.55*(1-D291/D290)))))</f>
        <v/>
      </c>
      <c r="Q29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90" s="92" t="str">
        <f>IF(Table4[[#This Row],[Segment]]="","",IF(Table4[[#This Row],[Kexpansion]]="","0",((Table4[[#This Row],[Velocity (m/s)]]^2)/2)*Table4[[#This Row],[Kexpansion]]))</f>
        <v/>
      </c>
      <c r="S290" s="92" t="str">
        <f>IF(Table4[[#This Row],[Segment]]="","",IF(Table4[[#This Row],[Kcontraction]]="","0",((Table4[[#This Row],[Velocity (m/s)]]^2)/2)*Table4[[#This Row],[Kcontraction]]))</f>
        <v/>
      </c>
      <c r="T290" s="89" t="str">
        <f>IF(Table4[[#This Row],[Segment]]="","",SUMIF($Y$7:$Y$2000,Table4[[#This Row],[Segment]],$AD$7:$AD$2000))</f>
        <v/>
      </c>
      <c r="U290" s="95" t="str">
        <f>IF(Table4[[#This Row],[Segment]]="","",Table4[[#This Row],[Hfriction (J/kg)]]+Table4[[#This Row],[Hexpansions (J/kg)]]+Table4[[#This Row],[Hcontractions (J/kg)]]+Table4[[#This Row],[Hf (J/kg)]])</f>
        <v/>
      </c>
      <c r="V290" s="95" t="str">
        <f>IF(Table4[[#This Row],[Segment]]="","",Table4[[#This Row],[Total Friction Loss (J/kg)]]*Table3[Density (kg/m3)])</f>
        <v/>
      </c>
      <c r="W290" s="95" t="str">
        <f>IF(Table4[[#This Row],[Segment]]="","",Table4[[#This Row],[Total Pressure Drop (Pa)]]/1000)</f>
        <v/>
      </c>
      <c r="Y290" s="82" t="str">
        <f>IF('Set Up'!D513="","",'Set Up'!D513)</f>
        <v/>
      </c>
      <c r="Z290" s="82" t="str">
        <f>IF('Set Up'!E513="","",'Set Up'!E513)</f>
        <v/>
      </c>
      <c r="AA290" s="82" t="str">
        <f>IF('Set Up'!F513="","",'Set Up'!F513)</f>
        <v/>
      </c>
      <c r="AB290" s="82" t="str">
        <f>IF('Set Up'!G513="","",'Set Up'!G513)</f>
        <v/>
      </c>
      <c r="AC290" s="82" t="str">
        <f t="array" ref="AC290">IF(Y290="","",INDEX(Data!$G$4:$G$51,MATCH(Table7[[#This Row],[Fitting]]&amp;Table7[[#This Row],[Fitting Subtype]],Data!$E$4:$E$51&amp;Data!$F$4:$F$51,0)))</f>
        <v/>
      </c>
      <c r="AD290" s="89" t="str">
        <f>IF(Table7[[#This Row],[Segment]]="","",Table7[[#This Row],[Quantity]]*Table7[[#This Row],[Kf]]*(((INDEX(Table4[Velocity (m/s)],MATCH(Table7[[#This Row],[Segment]],Table4[Segment],0)))^2)/2))</f>
        <v/>
      </c>
      <c r="AF290" s="82" t="str">
        <f>Table4[[#This Row],[Segment]]</f>
        <v/>
      </c>
      <c r="AG290" s="75"/>
      <c r="AH290" s="82" t="str">
        <f>IF(Table5[[#This Row],[Segment]]="","",AG290-Table4[[#This Row],[Total Pressure Drop (kPa)]])</f>
        <v/>
      </c>
    </row>
    <row r="291" spans="1:34" x14ac:dyDescent="0.25">
      <c r="A291" s="95" t="str">
        <f>IF('Set Up'!A288="","",'Set Up'!A288)</f>
        <v/>
      </c>
      <c r="B291" s="75" t="s">
        <v>81</v>
      </c>
      <c r="C291" s="85"/>
      <c r="D291" s="86" t="str">
        <f>IF(Table4[[#This Row],[Diameter (in)]]="","",(((CONVERT(Table4[[#This Row],[Diameter (in)]],"in","m"))/2)^2)*PI())</f>
        <v/>
      </c>
      <c r="E291" s="87" t="str">
        <f>IF(Table4[[#This Row],[Area (m2)]]="","",$D$4/Table4[[#This Row],[Area (m2)]])</f>
        <v/>
      </c>
      <c r="F291" s="85">
        <f t="shared" si="4"/>
        <v>4.6951999999999998</v>
      </c>
      <c r="G291" s="88" t="str">
        <f>IF(Table4[[#This Row],[Segment]]="","",(CONVERT(Table4[[#This Row],[Diameter (in)]],"in","m")*$B$4*Table4[[#This Row],[Velocity (m/s)]])/$C$4)</f>
        <v/>
      </c>
      <c r="H291" s="96" t="str">
        <f>IF(Table4[[#This Row],[Segment]]="","",IF(Table4[[#This Row],[Teynold''s Number]]&gt;4000,"TURBULENT","LAMINAR"))</f>
        <v/>
      </c>
      <c r="I291" s="86" t="str">
        <f>IF(Table4[[#This Row],[Segment]]="","",INDEX(Data!C288:C302,MATCH(Table4[Material],Data!B288:B302,0)))</f>
        <v/>
      </c>
      <c r="J291" s="89" t="str">
        <f>IF(Table4[[#This Row],[ε (m)]]="","",Table4[[#This Row],[ε (m)]]/(CONVERT(Table4[[#This Row],[Diameter (in)]],"in","m")))</f>
        <v/>
      </c>
      <c r="K291" s="96" t="str">
        <f>IF(Table4[[#This Row],[Regime]]="LAMINAR",16/Table4[[#This Row],[Teynold''s Number]],"-")</f>
        <v>-</v>
      </c>
      <c r="L291" s="86"/>
      <c r="M291" s="97" t="str">
        <f>IF(Table4[[#This Row],[Regime]]="TURBULENT",(((-4*LOG10(Table4[[#This Row],[ε/D]]/3.7+1.256/(Table4[[#This Row],[Teynold''s Number]]*SQRT(Table4[[#This Row],[f turbulent (guess)]]))))^-1)^2),"")</f>
        <v/>
      </c>
      <c r="N291" s="91" t="str">
        <f>IF(Table4[[#This Row],[f turbulent]]="","",Table4[[#This Row],[f turbulent (guess)]]-Table4[[#This Row],[f turbulent]])</f>
        <v/>
      </c>
      <c r="O291" s="87">
        <f>IF(Table4[[#This Row],[Segment]]="",0,IF(C292="",0,IF(C292&lt;=Table4[[#This Row],[Diameter (in)]],0,1-(D291/D292))))</f>
        <v>0</v>
      </c>
      <c r="P291" s="92" t="str">
        <f>IF(Table4[[#This Row],[Segment]]="","",IF(C291&gt;C292,"",IF(C292="",0.55,(0.55*(1-D292/D291)))))</f>
        <v/>
      </c>
      <c r="Q29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91" s="92" t="str">
        <f>IF(Table4[[#This Row],[Segment]]="","",IF(Table4[[#This Row],[Kexpansion]]="","0",((Table4[[#This Row],[Velocity (m/s)]]^2)/2)*Table4[[#This Row],[Kexpansion]]))</f>
        <v/>
      </c>
      <c r="S291" s="92" t="str">
        <f>IF(Table4[[#This Row],[Segment]]="","",IF(Table4[[#This Row],[Kcontraction]]="","0",((Table4[[#This Row],[Velocity (m/s)]]^2)/2)*Table4[[#This Row],[Kcontraction]]))</f>
        <v/>
      </c>
      <c r="T291" s="89" t="str">
        <f>IF(Table4[[#This Row],[Segment]]="","",SUMIF($Y$7:$Y$2000,Table4[[#This Row],[Segment]],$AD$7:$AD$2000))</f>
        <v/>
      </c>
      <c r="U291" s="95" t="str">
        <f>IF(Table4[[#This Row],[Segment]]="","",Table4[[#This Row],[Hfriction (J/kg)]]+Table4[[#This Row],[Hexpansions (J/kg)]]+Table4[[#This Row],[Hcontractions (J/kg)]]+Table4[[#This Row],[Hf (J/kg)]])</f>
        <v/>
      </c>
      <c r="V291" s="95" t="str">
        <f>IF(Table4[[#This Row],[Segment]]="","",Table4[[#This Row],[Total Friction Loss (J/kg)]]*Table3[Density (kg/m3)])</f>
        <v/>
      </c>
      <c r="W291" s="95" t="str">
        <f>IF(Table4[[#This Row],[Segment]]="","",Table4[[#This Row],[Total Pressure Drop (Pa)]]/1000)</f>
        <v/>
      </c>
      <c r="Y291" s="82" t="str">
        <f>IF('Set Up'!D514="","",'Set Up'!D514)</f>
        <v/>
      </c>
      <c r="Z291" s="82" t="str">
        <f>IF('Set Up'!E514="","",'Set Up'!E514)</f>
        <v/>
      </c>
      <c r="AA291" s="82" t="str">
        <f>IF('Set Up'!F514="","",'Set Up'!F514)</f>
        <v/>
      </c>
      <c r="AB291" s="82" t="str">
        <f>IF('Set Up'!G514="","",'Set Up'!G514)</f>
        <v/>
      </c>
      <c r="AC291" s="82" t="str">
        <f t="array" ref="AC291">IF(Y291="","",INDEX(Data!$G$4:$G$51,MATCH(Table7[[#This Row],[Fitting]]&amp;Table7[[#This Row],[Fitting Subtype]],Data!$E$4:$E$51&amp;Data!$F$4:$F$51,0)))</f>
        <v/>
      </c>
      <c r="AD291" s="89" t="str">
        <f>IF(Table7[[#This Row],[Segment]]="","",Table7[[#This Row],[Quantity]]*Table7[[#This Row],[Kf]]*(((INDEX(Table4[Velocity (m/s)],MATCH(Table7[[#This Row],[Segment]],Table4[Segment],0)))^2)/2))</f>
        <v/>
      </c>
      <c r="AF291" s="82" t="str">
        <f>Table4[[#This Row],[Segment]]</f>
        <v/>
      </c>
      <c r="AG291" s="75"/>
      <c r="AH291" s="82" t="str">
        <f>IF(Table5[[#This Row],[Segment]]="","",AG291-Table4[[#This Row],[Total Pressure Drop (kPa)]])</f>
        <v/>
      </c>
    </row>
    <row r="292" spans="1:34" x14ac:dyDescent="0.25">
      <c r="A292" s="95" t="str">
        <f>IF('Set Up'!A289="","",'Set Up'!A289)</f>
        <v/>
      </c>
      <c r="B292" s="75" t="s">
        <v>81</v>
      </c>
      <c r="C292" s="85"/>
      <c r="D292" s="86" t="str">
        <f>IF(Table4[[#This Row],[Diameter (in)]]="","",(((CONVERT(Table4[[#This Row],[Diameter (in)]],"in","m"))/2)^2)*PI())</f>
        <v/>
      </c>
      <c r="E292" s="87" t="str">
        <f>IF(Table4[[#This Row],[Area (m2)]]="","",$D$4/Table4[[#This Row],[Area (m2)]])</f>
        <v/>
      </c>
      <c r="F292" s="85">
        <f t="shared" si="4"/>
        <v>4.6951999999999998</v>
      </c>
      <c r="G292" s="88" t="str">
        <f>IF(Table4[[#This Row],[Segment]]="","",(CONVERT(Table4[[#This Row],[Diameter (in)]],"in","m")*$B$4*Table4[[#This Row],[Velocity (m/s)]])/$C$4)</f>
        <v/>
      </c>
      <c r="H292" s="96" t="str">
        <f>IF(Table4[[#This Row],[Segment]]="","",IF(Table4[[#This Row],[Teynold''s Number]]&gt;4000,"TURBULENT","LAMINAR"))</f>
        <v/>
      </c>
      <c r="I292" s="86" t="str">
        <f>IF(Table4[[#This Row],[Segment]]="","",INDEX(Data!C289:C303,MATCH(Table4[Material],Data!B289:B303,0)))</f>
        <v/>
      </c>
      <c r="J292" s="89" t="str">
        <f>IF(Table4[[#This Row],[ε (m)]]="","",Table4[[#This Row],[ε (m)]]/(CONVERT(Table4[[#This Row],[Diameter (in)]],"in","m")))</f>
        <v/>
      </c>
      <c r="K292" s="96" t="str">
        <f>IF(Table4[[#This Row],[Regime]]="LAMINAR",16/Table4[[#This Row],[Teynold''s Number]],"-")</f>
        <v>-</v>
      </c>
      <c r="L292" s="86"/>
      <c r="M292" s="97" t="str">
        <f>IF(Table4[[#This Row],[Regime]]="TURBULENT",(((-4*LOG10(Table4[[#This Row],[ε/D]]/3.7+1.256/(Table4[[#This Row],[Teynold''s Number]]*SQRT(Table4[[#This Row],[f turbulent (guess)]]))))^-1)^2),"")</f>
        <v/>
      </c>
      <c r="N292" s="91" t="str">
        <f>IF(Table4[[#This Row],[f turbulent]]="","",Table4[[#This Row],[f turbulent (guess)]]-Table4[[#This Row],[f turbulent]])</f>
        <v/>
      </c>
      <c r="O292" s="87">
        <f>IF(Table4[[#This Row],[Segment]]="",0,IF(C293="",0,IF(C293&lt;=Table4[[#This Row],[Diameter (in)]],0,1-(D292/D293))))</f>
        <v>0</v>
      </c>
      <c r="P292" s="92" t="str">
        <f>IF(Table4[[#This Row],[Segment]]="","",IF(C292&gt;C293,"",IF(C293="",0.55,(0.55*(1-D293/D292)))))</f>
        <v/>
      </c>
      <c r="Q29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92" s="92" t="str">
        <f>IF(Table4[[#This Row],[Segment]]="","",IF(Table4[[#This Row],[Kexpansion]]="","0",((Table4[[#This Row],[Velocity (m/s)]]^2)/2)*Table4[[#This Row],[Kexpansion]]))</f>
        <v/>
      </c>
      <c r="S292" s="92" t="str">
        <f>IF(Table4[[#This Row],[Segment]]="","",IF(Table4[[#This Row],[Kcontraction]]="","0",((Table4[[#This Row],[Velocity (m/s)]]^2)/2)*Table4[[#This Row],[Kcontraction]]))</f>
        <v/>
      </c>
      <c r="T292" s="89" t="str">
        <f>IF(Table4[[#This Row],[Segment]]="","",SUMIF($Y$7:$Y$2000,Table4[[#This Row],[Segment]],$AD$7:$AD$2000))</f>
        <v/>
      </c>
      <c r="U292" s="95" t="str">
        <f>IF(Table4[[#This Row],[Segment]]="","",Table4[[#This Row],[Hfriction (J/kg)]]+Table4[[#This Row],[Hexpansions (J/kg)]]+Table4[[#This Row],[Hcontractions (J/kg)]]+Table4[[#This Row],[Hf (J/kg)]])</f>
        <v/>
      </c>
      <c r="V292" s="95" t="str">
        <f>IF(Table4[[#This Row],[Segment]]="","",Table4[[#This Row],[Total Friction Loss (J/kg)]]*Table3[Density (kg/m3)])</f>
        <v/>
      </c>
      <c r="W292" s="95" t="str">
        <f>IF(Table4[[#This Row],[Segment]]="","",Table4[[#This Row],[Total Pressure Drop (Pa)]]/1000)</f>
        <v/>
      </c>
      <c r="Y292" s="82" t="str">
        <f>IF('Set Up'!D515="","",'Set Up'!D515)</f>
        <v/>
      </c>
      <c r="Z292" s="82" t="str">
        <f>IF('Set Up'!E515="","",'Set Up'!E515)</f>
        <v/>
      </c>
      <c r="AA292" s="82" t="str">
        <f>IF('Set Up'!F515="","",'Set Up'!F515)</f>
        <v/>
      </c>
      <c r="AB292" s="82" t="str">
        <f>IF('Set Up'!G515="","",'Set Up'!G515)</f>
        <v/>
      </c>
      <c r="AC292" s="82" t="str">
        <f t="array" ref="AC292">IF(Y292="","",INDEX(Data!$G$4:$G$51,MATCH(Table7[[#This Row],[Fitting]]&amp;Table7[[#This Row],[Fitting Subtype]],Data!$E$4:$E$51&amp;Data!$F$4:$F$51,0)))</f>
        <v/>
      </c>
      <c r="AD292" s="89" t="str">
        <f>IF(Table7[[#This Row],[Segment]]="","",Table7[[#This Row],[Quantity]]*Table7[[#This Row],[Kf]]*(((INDEX(Table4[Velocity (m/s)],MATCH(Table7[[#This Row],[Segment]],Table4[Segment],0)))^2)/2))</f>
        <v/>
      </c>
      <c r="AF292" s="82" t="str">
        <f>Table4[[#This Row],[Segment]]</f>
        <v/>
      </c>
      <c r="AG292" s="75"/>
      <c r="AH292" s="82" t="str">
        <f>IF(Table5[[#This Row],[Segment]]="","",AG292-Table4[[#This Row],[Total Pressure Drop (kPa)]])</f>
        <v/>
      </c>
    </row>
    <row r="293" spans="1:34" x14ac:dyDescent="0.25">
      <c r="A293" s="95" t="str">
        <f>IF('Set Up'!A290="","",'Set Up'!A290)</f>
        <v/>
      </c>
      <c r="B293" s="75" t="s">
        <v>81</v>
      </c>
      <c r="C293" s="85"/>
      <c r="D293" s="86" t="str">
        <f>IF(Table4[[#This Row],[Diameter (in)]]="","",(((CONVERT(Table4[[#This Row],[Diameter (in)]],"in","m"))/2)^2)*PI())</f>
        <v/>
      </c>
      <c r="E293" s="87" t="str">
        <f>IF(Table4[[#This Row],[Area (m2)]]="","",$D$4/Table4[[#This Row],[Area (m2)]])</f>
        <v/>
      </c>
      <c r="F293" s="85">
        <f t="shared" si="4"/>
        <v>4.6951999999999998</v>
      </c>
      <c r="G293" s="88" t="str">
        <f>IF(Table4[[#This Row],[Segment]]="","",(CONVERT(Table4[[#This Row],[Diameter (in)]],"in","m")*$B$4*Table4[[#This Row],[Velocity (m/s)]])/$C$4)</f>
        <v/>
      </c>
      <c r="H293" s="96" t="str">
        <f>IF(Table4[[#This Row],[Segment]]="","",IF(Table4[[#This Row],[Teynold''s Number]]&gt;4000,"TURBULENT","LAMINAR"))</f>
        <v/>
      </c>
      <c r="I293" s="86" t="str">
        <f>IF(Table4[[#This Row],[Segment]]="","",INDEX(Data!C290:C304,MATCH(Table4[Material],Data!B290:B304,0)))</f>
        <v/>
      </c>
      <c r="J293" s="89" t="str">
        <f>IF(Table4[[#This Row],[ε (m)]]="","",Table4[[#This Row],[ε (m)]]/(CONVERT(Table4[[#This Row],[Diameter (in)]],"in","m")))</f>
        <v/>
      </c>
      <c r="K293" s="96" t="str">
        <f>IF(Table4[[#This Row],[Regime]]="LAMINAR",16/Table4[[#This Row],[Teynold''s Number]],"-")</f>
        <v>-</v>
      </c>
      <c r="L293" s="86"/>
      <c r="M293" s="97" t="str">
        <f>IF(Table4[[#This Row],[Regime]]="TURBULENT",(((-4*LOG10(Table4[[#This Row],[ε/D]]/3.7+1.256/(Table4[[#This Row],[Teynold''s Number]]*SQRT(Table4[[#This Row],[f turbulent (guess)]]))))^-1)^2),"")</f>
        <v/>
      </c>
      <c r="N293" s="91" t="str">
        <f>IF(Table4[[#This Row],[f turbulent]]="","",Table4[[#This Row],[f turbulent (guess)]]-Table4[[#This Row],[f turbulent]])</f>
        <v/>
      </c>
      <c r="O293" s="87">
        <f>IF(Table4[[#This Row],[Segment]]="",0,IF(C294="",0,IF(C294&lt;=Table4[[#This Row],[Diameter (in)]],0,1-(D293/D294))))</f>
        <v>0</v>
      </c>
      <c r="P293" s="92" t="str">
        <f>IF(Table4[[#This Row],[Segment]]="","",IF(C293&gt;C294,"",IF(C294="",0.55,(0.55*(1-D294/D293)))))</f>
        <v/>
      </c>
      <c r="Q29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93" s="92" t="str">
        <f>IF(Table4[[#This Row],[Segment]]="","",IF(Table4[[#This Row],[Kexpansion]]="","0",((Table4[[#This Row],[Velocity (m/s)]]^2)/2)*Table4[[#This Row],[Kexpansion]]))</f>
        <v/>
      </c>
      <c r="S293" s="92" t="str">
        <f>IF(Table4[[#This Row],[Segment]]="","",IF(Table4[[#This Row],[Kcontraction]]="","0",((Table4[[#This Row],[Velocity (m/s)]]^2)/2)*Table4[[#This Row],[Kcontraction]]))</f>
        <v/>
      </c>
      <c r="T293" s="89" t="str">
        <f>IF(Table4[[#This Row],[Segment]]="","",SUMIF($Y$7:$Y$2000,Table4[[#This Row],[Segment]],$AD$7:$AD$2000))</f>
        <v/>
      </c>
      <c r="U293" s="95" t="str">
        <f>IF(Table4[[#This Row],[Segment]]="","",Table4[[#This Row],[Hfriction (J/kg)]]+Table4[[#This Row],[Hexpansions (J/kg)]]+Table4[[#This Row],[Hcontractions (J/kg)]]+Table4[[#This Row],[Hf (J/kg)]])</f>
        <v/>
      </c>
      <c r="V293" s="95" t="str">
        <f>IF(Table4[[#This Row],[Segment]]="","",Table4[[#This Row],[Total Friction Loss (J/kg)]]*Table3[Density (kg/m3)])</f>
        <v/>
      </c>
      <c r="W293" s="95" t="str">
        <f>IF(Table4[[#This Row],[Segment]]="","",Table4[[#This Row],[Total Pressure Drop (Pa)]]/1000)</f>
        <v/>
      </c>
      <c r="Y293" s="82" t="str">
        <f>IF('Set Up'!D516="","",'Set Up'!D516)</f>
        <v/>
      </c>
      <c r="Z293" s="82" t="str">
        <f>IF('Set Up'!E516="","",'Set Up'!E516)</f>
        <v/>
      </c>
      <c r="AA293" s="82" t="str">
        <f>IF('Set Up'!F516="","",'Set Up'!F516)</f>
        <v/>
      </c>
      <c r="AB293" s="82" t="str">
        <f>IF('Set Up'!G516="","",'Set Up'!G516)</f>
        <v/>
      </c>
      <c r="AC293" s="82" t="str">
        <f t="array" ref="AC293">IF(Y293="","",INDEX(Data!$G$4:$G$51,MATCH(Table7[[#This Row],[Fitting]]&amp;Table7[[#This Row],[Fitting Subtype]],Data!$E$4:$E$51&amp;Data!$F$4:$F$51,0)))</f>
        <v/>
      </c>
      <c r="AD293" s="89" t="str">
        <f>IF(Table7[[#This Row],[Segment]]="","",Table7[[#This Row],[Quantity]]*Table7[[#This Row],[Kf]]*(((INDEX(Table4[Velocity (m/s)],MATCH(Table7[[#This Row],[Segment]],Table4[Segment],0)))^2)/2))</f>
        <v/>
      </c>
      <c r="AF293" s="82" t="str">
        <f>Table4[[#This Row],[Segment]]</f>
        <v/>
      </c>
      <c r="AG293" s="75"/>
      <c r="AH293" s="82" t="str">
        <f>IF(Table5[[#This Row],[Segment]]="","",AG293-Table4[[#This Row],[Total Pressure Drop (kPa)]])</f>
        <v/>
      </c>
    </row>
    <row r="294" spans="1:34" x14ac:dyDescent="0.25">
      <c r="A294" s="95" t="str">
        <f>IF('Set Up'!A291="","",'Set Up'!A291)</f>
        <v/>
      </c>
      <c r="B294" s="75" t="s">
        <v>81</v>
      </c>
      <c r="C294" s="85"/>
      <c r="D294" s="86" t="str">
        <f>IF(Table4[[#This Row],[Diameter (in)]]="","",(((CONVERT(Table4[[#This Row],[Diameter (in)]],"in","m"))/2)^2)*PI())</f>
        <v/>
      </c>
      <c r="E294" s="87" t="str">
        <f>IF(Table4[[#This Row],[Area (m2)]]="","",$D$4/Table4[[#This Row],[Area (m2)]])</f>
        <v/>
      </c>
      <c r="F294" s="85">
        <f t="shared" si="4"/>
        <v>4.6951999999999998</v>
      </c>
      <c r="G294" s="88" t="str">
        <f>IF(Table4[[#This Row],[Segment]]="","",(CONVERT(Table4[[#This Row],[Diameter (in)]],"in","m")*$B$4*Table4[[#This Row],[Velocity (m/s)]])/$C$4)</f>
        <v/>
      </c>
      <c r="H294" s="96" t="str">
        <f>IF(Table4[[#This Row],[Segment]]="","",IF(Table4[[#This Row],[Teynold''s Number]]&gt;4000,"TURBULENT","LAMINAR"))</f>
        <v/>
      </c>
      <c r="I294" s="86" t="str">
        <f>IF(Table4[[#This Row],[Segment]]="","",INDEX(Data!C291:C305,MATCH(Table4[Material],Data!B291:B305,0)))</f>
        <v/>
      </c>
      <c r="J294" s="89" t="str">
        <f>IF(Table4[[#This Row],[ε (m)]]="","",Table4[[#This Row],[ε (m)]]/(CONVERT(Table4[[#This Row],[Diameter (in)]],"in","m")))</f>
        <v/>
      </c>
      <c r="K294" s="96" t="str">
        <f>IF(Table4[[#This Row],[Regime]]="LAMINAR",16/Table4[[#This Row],[Teynold''s Number]],"-")</f>
        <v>-</v>
      </c>
      <c r="L294" s="86"/>
      <c r="M294" s="97" t="str">
        <f>IF(Table4[[#This Row],[Regime]]="TURBULENT",(((-4*LOG10(Table4[[#This Row],[ε/D]]/3.7+1.256/(Table4[[#This Row],[Teynold''s Number]]*SQRT(Table4[[#This Row],[f turbulent (guess)]]))))^-1)^2),"")</f>
        <v/>
      </c>
      <c r="N294" s="91" t="str">
        <f>IF(Table4[[#This Row],[f turbulent]]="","",Table4[[#This Row],[f turbulent (guess)]]-Table4[[#This Row],[f turbulent]])</f>
        <v/>
      </c>
      <c r="O294" s="87">
        <f>IF(Table4[[#This Row],[Segment]]="",0,IF(C295="",0,IF(C295&lt;=Table4[[#This Row],[Diameter (in)]],0,1-(D294/D295))))</f>
        <v>0</v>
      </c>
      <c r="P294" s="92" t="str">
        <f>IF(Table4[[#This Row],[Segment]]="","",IF(C294&gt;C295,"",IF(C295="",0.55,(0.55*(1-D295/D294)))))</f>
        <v/>
      </c>
      <c r="Q29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94" s="92" t="str">
        <f>IF(Table4[[#This Row],[Segment]]="","",IF(Table4[[#This Row],[Kexpansion]]="","0",((Table4[[#This Row],[Velocity (m/s)]]^2)/2)*Table4[[#This Row],[Kexpansion]]))</f>
        <v/>
      </c>
      <c r="S294" s="92" t="str">
        <f>IF(Table4[[#This Row],[Segment]]="","",IF(Table4[[#This Row],[Kcontraction]]="","0",((Table4[[#This Row],[Velocity (m/s)]]^2)/2)*Table4[[#This Row],[Kcontraction]]))</f>
        <v/>
      </c>
      <c r="T294" s="89" t="str">
        <f>IF(Table4[[#This Row],[Segment]]="","",SUMIF($Y$7:$Y$2000,Table4[[#This Row],[Segment]],$AD$7:$AD$2000))</f>
        <v/>
      </c>
      <c r="U294" s="95" t="str">
        <f>IF(Table4[[#This Row],[Segment]]="","",Table4[[#This Row],[Hfriction (J/kg)]]+Table4[[#This Row],[Hexpansions (J/kg)]]+Table4[[#This Row],[Hcontractions (J/kg)]]+Table4[[#This Row],[Hf (J/kg)]])</f>
        <v/>
      </c>
      <c r="V294" s="95" t="str">
        <f>IF(Table4[[#This Row],[Segment]]="","",Table4[[#This Row],[Total Friction Loss (J/kg)]]*Table3[Density (kg/m3)])</f>
        <v/>
      </c>
      <c r="W294" s="95" t="str">
        <f>IF(Table4[[#This Row],[Segment]]="","",Table4[[#This Row],[Total Pressure Drop (Pa)]]/1000)</f>
        <v/>
      </c>
      <c r="Y294" s="82" t="str">
        <f>IF('Set Up'!D517="","",'Set Up'!D517)</f>
        <v/>
      </c>
      <c r="Z294" s="82" t="str">
        <f>IF('Set Up'!E517="","",'Set Up'!E517)</f>
        <v/>
      </c>
      <c r="AA294" s="82" t="str">
        <f>IF('Set Up'!F517="","",'Set Up'!F517)</f>
        <v/>
      </c>
      <c r="AB294" s="82" t="str">
        <f>IF('Set Up'!G517="","",'Set Up'!G517)</f>
        <v/>
      </c>
      <c r="AC294" s="82" t="str">
        <f t="array" ref="AC294">IF(Y294="","",INDEX(Data!$G$4:$G$51,MATCH(Table7[[#This Row],[Fitting]]&amp;Table7[[#This Row],[Fitting Subtype]],Data!$E$4:$E$51&amp;Data!$F$4:$F$51,0)))</f>
        <v/>
      </c>
      <c r="AD294" s="89" t="str">
        <f>IF(Table7[[#This Row],[Segment]]="","",Table7[[#This Row],[Quantity]]*Table7[[#This Row],[Kf]]*(((INDEX(Table4[Velocity (m/s)],MATCH(Table7[[#This Row],[Segment]],Table4[Segment],0)))^2)/2))</f>
        <v/>
      </c>
      <c r="AF294" s="82" t="str">
        <f>Table4[[#This Row],[Segment]]</f>
        <v/>
      </c>
      <c r="AG294" s="75"/>
      <c r="AH294" s="82" t="str">
        <f>IF(Table5[[#This Row],[Segment]]="","",AG294-Table4[[#This Row],[Total Pressure Drop (kPa)]])</f>
        <v/>
      </c>
    </row>
    <row r="295" spans="1:34" x14ac:dyDescent="0.25">
      <c r="A295" s="95" t="str">
        <f>IF('Set Up'!A292="","",'Set Up'!A292)</f>
        <v/>
      </c>
      <c r="B295" s="75" t="s">
        <v>81</v>
      </c>
      <c r="C295" s="85"/>
      <c r="D295" s="86" t="str">
        <f>IF(Table4[[#This Row],[Diameter (in)]]="","",(((CONVERT(Table4[[#This Row],[Diameter (in)]],"in","m"))/2)^2)*PI())</f>
        <v/>
      </c>
      <c r="E295" s="87" t="str">
        <f>IF(Table4[[#This Row],[Area (m2)]]="","",$D$4/Table4[[#This Row],[Area (m2)]])</f>
        <v/>
      </c>
      <c r="F295" s="85">
        <f t="shared" si="4"/>
        <v>4.6951999999999998</v>
      </c>
      <c r="G295" s="88" t="str">
        <f>IF(Table4[[#This Row],[Segment]]="","",(CONVERT(Table4[[#This Row],[Diameter (in)]],"in","m")*$B$4*Table4[[#This Row],[Velocity (m/s)]])/$C$4)</f>
        <v/>
      </c>
      <c r="H295" s="96" t="str">
        <f>IF(Table4[[#This Row],[Segment]]="","",IF(Table4[[#This Row],[Teynold''s Number]]&gt;4000,"TURBULENT","LAMINAR"))</f>
        <v/>
      </c>
      <c r="I295" s="86" t="str">
        <f>IF(Table4[[#This Row],[Segment]]="","",INDEX(Data!C292:C306,MATCH(Table4[Material],Data!B292:B306,0)))</f>
        <v/>
      </c>
      <c r="J295" s="89" t="str">
        <f>IF(Table4[[#This Row],[ε (m)]]="","",Table4[[#This Row],[ε (m)]]/(CONVERT(Table4[[#This Row],[Diameter (in)]],"in","m")))</f>
        <v/>
      </c>
      <c r="K295" s="96" t="str">
        <f>IF(Table4[[#This Row],[Regime]]="LAMINAR",16/Table4[[#This Row],[Teynold''s Number]],"-")</f>
        <v>-</v>
      </c>
      <c r="L295" s="86"/>
      <c r="M295" s="97" t="str">
        <f>IF(Table4[[#This Row],[Regime]]="TURBULENT",(((-4*LOG10(Table4[[#This Row],[ε/D]]/3.7+1.256/(Table4[[#This Row],[Teynold''s Number]]*SQRT(Table4[[#This Row],[f turbulent (guess)]]))))^-1)^2),"")</f>
        <v/>
      </c>
      <c r="N295" s="91" t="str">
        <f>IF(Table4[[#This Row],[f turbulent]]="","",Table4[[#This Row],[f turbulent (guess)]]-Table4[[#This Row],[f turbulent]])</f>
        <v/>
      </c>
      <c r="O295" s="87">
        <f>IF(Table4[[#This Row],[Segment]]="",0,IF(C296="",0,IF(C296&lt;=Table4[[#This Row],[Diameter (in)]],0,1-(D295/D296))))</f>
        <v>0</v>
      </c>
      <c r="P295" s="92" t="str">
        <f>IF(Table4[[#This Row],[Segment]]="","",IF(C295&gt;C296,"",IF(C296="",0.55,(0.55*(1-D296/D295)))))</f>
        <v/>
      </c>
      <c r="Q29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95" s="92" t="str">
        <f>IF(Table4[[#This Row],[Segment]]="","",IF(Table4[[#This Row],[Kexpansion]]="","0",((Table4[[#This Row],[Velocity (m/s)]]^2)/2)*Table4[[#This Row],[Kexpansion]]))</f>
        <v/>
      </c>
      <c r="S295" s="92" t="str">
        <f>IF(Table4[[#This Row],[Segment]]="","",IF(Table4[[#This Row],[Kcontraction]]="","0",((Table4[[#This Row],[Velocity (m/s)]]^2)/2)*Table4[[#This Row],[Kcontraction]]))</f>
        <v/>
      </c>
      <c r="T295" s="89" t="str">
        <f>IF(Table4[[#This Row],[Segment]]="","",SUMIF($Y$7:$Y$2000,Table4[[#This Row],[Segment]],$AD$7:$AD$2000))</f>
        <v/>
      </c>
      <c r="U295" s="95" t="str">
        <f>IF(Table4[[#This Row],[Segment]]="","",Table4[[#This Row],[Hfriction (J/kg)]]+Table4[[#This Row],[Hexpansions (J/kg)]]+Table4[[#This Row],[Hcontractions (J/kg)]]+Table4[[#This Row],[Hf (J/kg)]])</f>
        <v/>
      </c>
      <c r="V295" s="95" t="str">
        <f>IF(Table4[[#This Row],[Segment]]="","",Table4[[#This Row],[Total Friction Loss (J/kg)]]*Table3[Density (kg/m3)])</f>
        <v/>
      </c>
      <c r="W295" s="95" t="str">
        <f>IF(Table4[[#This Row],[Segment]]="","",Table4[[#This Row],[Total Pressure Drop (Pa)]]/1000)</f>
        <v/>
      </c>
      <c r="Y295" s="82" t="str">
        <f>IF('Set Up'!D518="","",'Set Up'!D518)</f>
        <v/>
      </c>
      <c r="Z295" s="82" t="str">
        <f>IF('Set Up'!E518="","",'Set Up'!E518)</f>
        <v/>
      </c>
      <c r="AA295" s="82" t="str">
        <f>IF('Set Up'!F518="","",'Set Up'!F518)</f>
        <v/>
      </c>
      <c r="AB295" s="82" t="str">
        <f>IF('Set Up'!G518="","",'Set Up'!G518)</f>
        <v/>
      </c>
      <c r="AC295" s="82" t="str">
        <f t="array" ref="AC295">IF(Y295="","",INDEX(Data!$G$4:$G$51,MATCH(Table7[[#This Row],[Fitting]]&amp;Table7[[#This Row],[Fitting Subtype]],Data!$E$4:$E$51&amp;Data!$F$4:$F$51,0)))</f>
        <v/>
      </c>
      <c r="AD295" s="89" t="str">
        <f>IF(Table7[[#This Row],[Segment]]="","",Table7[[#This Row],[Quantity]]*Table7[[#This Row],[Kf]]*(((INDEX(Table4[Velocity (m/s)],MATCH(Table7[[#This Row],[Segment]],Table4[Segment],0)))^2)/2))</f>
        <v/>
      </c>
      <c r="AF295" s="82" t="str">
        <f>Table4[[#This Row],[Segment]]</f>
        <v/>
      </c>
      <c r="AG295" s="75"/>
      <c r="AH295" s="82" t="str">
        <f>IF(Table5[[#This Row],[Segment]]="","",AG295-Table4[[#This Row],[Total Pressure Drop (kPa)]])</f>
        <v/>
      </c>
    </row>
    <row r="296" spans="1:34" x14ac:dyDescent="0.25">
      <c r="A296" s="95" t="str">
        <f>IF('Set Up'!A293="","",'Set Up'!A293)</f>
        <v/>
      </c>
      <c r="B296" s="75" t="s">
        <v>81</v>
      </c>
      <c r="C296" s="85"/>
      <c r="D296" s="86" t="str">
        <f>IF(Table4[[#This Row],[Diameter (in)]]="","",(((CONVERT(Table4[[#This Row],[Diameter (in)]],"in","m"))/2)^2)*PI())</f>
        <v/>
      </c>
      <c r="E296" s="87" t="str">
        <f>IF(Table4[[#This Row],[Area (m2)]]="","",$D$4/Table4[[#This Row],[Area (m2)]])</f>
        <v/>
      </c>
      <c r="F296" s="85">
        <f t="shared" si="4"/>
        <v>4.6951999999999998</v>
      </c>
      <c r="G296" s="88" t="str">
        <f>IF(Table4[[#This Row],[Segment]]="","",(CONVERT(Table4[[#This Row],[Diameter (in)]],"in","m")*$B$4*Table4[[#This Row],[Velocity (m/s)]])/$C$4)</f>
        <v/>
      </c>
      <c r="H296" s="96" t="str">
        <f>IF(Table4[[#This Row],[Segment]]="","",IF(Table4[[#This Row],[Teynold''s Number]]&gt;4000,"TURBULENT","LAMINAR"))</f>
        <v/>
      </c>
      <c r="I296" s="86" t="str">
        <f>IF(Table4[[#This Row],[Segment]]="","",INDEX(Data!C293:C307,MATCH(Table4[Material],Data!B293:B307,0)))</f>
        <v/>
      </c>
      <c r="J296" s="89" t="str">
        <f>IF(Table4[[#This Row],[ε (m)]]="","",Table4[[#This Row],[ε (m)]]/(CONVERT(Table4[[#This Row],[Diameter (in)]],"in","m")))</f>
        <v/>
      </c>
      <c r="K296" s="96" t="str">
        <f>IF(Table4[[#This Row],[Regime]]="LAMINAR",16/Table4[[#This Row],[Teynold''s Number]],"-")</f>
        <v>-</v>
      </c>
      <c r="L296" s="86"/>
      <c r="M296" s="97" t="str">
        <f>IF(Table4[[#This Row],[Regime]]="TURBULENT",(((-4*LOG10(Table4[[#This Row],[ε/D]]/3.7+1.256/(Table4[[#This Row],[Teynold''s Number]]*SQRT(Table4[[#This Row],[f turbulent (guess)]]))))^-1)^2),"")</f>
        <v/>
      </c>
      <c r="N296" s="91" t="str">
        <f>IF(Table4[[#This Row],[f turbulent]]="","",Table4[[#This Row],[f turbulent (guess)]]-Table4[[#This Row],[f turbulent]])</f>
        <v/>
      </c>
      <c r="O296" s="87">
        <f>IF(Table4[[#This Row],[Segment]]="",0,IF(C297="",0,IF(C297&lt;=Table4[[#This Row],[Diameter (in)]],0,1-(D296/D297))))</f>
        <v>0</v>
      </c>
      <c r="P296" s="92" t="str">
        <f>IF(Table4[[#This Row],[Segment]]="","",IF(C296&gt;C297,"",IF(C297="",0.55,(0.55*(1-D297/D296)))))</f>
        <v/>
      </c>
      <c r="Q29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96" s="92" t="str">
        <f>IF(Table4[[#This Row],[Segment]]="","",IF(Table4[[#This Row],[Kexpansion]]="","0",((Table4[[#This Row],[Velocity (m/s)]]^2)/2)*Table4[[#This Row],[Kexpansion]]))</f>
        <v/>
      </c>
      <c r="S296" s="92" t="str">
        <f>IF(Table4[[#This Row],[Segment]]="","",IF(Table4[[#This Row],[Kcontraction]]="","0",((Table4[[#This Row],[Velocity (m/s)]]^2)/2)*Table4[[#This Row],[Kcontraction]]))</f>
        <v/>
      </c>
      <c r="T296" s="89" t="str">
        <f>IF(Table4[[#This Row],[Segment]]="","",SUMIF($Y$7:$Y$2000,Table4[[#This Row],[Segment]],$AD$7:$AD$2000))</f>
        <v/>
      </c>
      <c r="U296" s="95" t="str">
        <f>IF(Table4[[#This Row],[Segment]]="","",Table4[[#This Row],[Hfriction (J/kg)]]+Table4[[#This Row],[Hexpansions (J/kg)]]+Table4[[#This Row],[Hcontractions (J/kg)]]+Table4[[#This Row],[Hf (J/kg)]])</f>
        <v/>
      </c>
      <c r="V296" s="95" t="str">
        <f>IF(Table4[[#This Row],[Segment]]="","",Table4[[#This Row],[Total Friction Loss (J/kg)]]*Table3[Density (kg/m3)])</f>
        <v/>
      </c>
      <c r="W296" s="95" t="str">
        <f>IF(Table4[[#This Row],[Segment]]="","",Table4[[#This Row],[Total Pressure Drop (Pa)]]/1000)</f>
        <v/>
      </c>
      <c r="Y296" s="82" t="str">
        <f>IF('Set Up'!D519="","",'Set Up'!D519)</f>
        <v/>
      </c>
      <c r="Z296" s="82" t="str">
        <f>IF('Set Up'!E519="","",'Set Up'!E519)</f>
        <v/>
      </c>
      <c r="AA296" s="82" t="str">
        <f>IF('Set Up'!F519="","",'Set Up'!F519)</f>
        <v/>
      </c>
      <c r="AB296" s="82" t="str">
        <f>IF('Set Up'!G519="","",'Set Up'!G519)</f>
        <v/>
      </c>
      <c r="AC296" s="82" t="str">
        <f t="array" ref="AC296">IF(Y296="","",INDEX(Data!$G$4:$G$51,MATCH(Table7[[#This Row],[Fitting]]&amp;Table7[[#This Row],[Fitting Subtype]],Data!$E$4:$E$51&amp;Data!$F$4:$F$51,0)))</f>
        <v/>
      </c>
      <c r="AD296" s="89" t="str">
        <f>IF(Table7[[#This Row],[Segment]]="","",Table7[[#This Row],[Quantity]]*Table7[[#This Row],[Kf]]*(((INDEX(Table4[Velocity (m/s)],MATCH(Table7[[#This Row],[Segment]],Table4[Segment],0)))^2)/2))</f>
        <v/>
      </c>
      <c r="AF296" s="82" t="str">
        <f>Table4[[#This Row],[Segment]]</f>
        <v/>
      </c>
      <c r="AG296" s="75"/>
      <c r="AH296" s="82" t="str">
        <f>IF(Table5[[#This Row],[Segment]]="","",AG296-Table4[[#This Row],[Total Pressure Drop (kPa)]])</f>
        <v/>
      </c>
    </row>
    <row r="297" spans="1:34" x14ac:dyDescent="0.25">
      <c r="A297" s="95" t="str">
        <f>IF('Set Up'!A294="","",'Set Up'!A294)</f>
        <v/>
      </c>
      <c r="B297" s="75" t="s">
        <v>81</v>
      </c>
      <c r="C297" s="85"/>
      <c r="D297" s="86" t="str">
        <f>IF(Table4[[#This Row],[Diameter (in)]]="","",(((CONVERT(Table4[[#This Row],[Diameter (in)]],"in","m"))/2)^2)*PI())</f>
        <v/>
      </c>
      <c r="E297" s="87" t="str">
        <f>IF(Table4[[#This Row],[Area (m2)]]="","",$D$4/Table4[[#This Row],[Area (m2)]])</f>
        <v/>
      </c>
      <c r="F297" s="85">
        <f t="shared" si="4"/>
        <v>4.6951999999999998</v>
      </c>
      <c r="G297" s="88" t="str">
        <f>IF(Table4[[#This Row],[Segment]]="","",(CONVERT(Table4[[#This Row],[Diameter (in)]],"in","m")*$B$4*Table4[[#This Row],[Velocity (m/s)]])/$C$4)</f>
        <v/>
      </c>
      <c r="H297" s="96" t="str">
        <f>IF(Table4[[#This Row],[Segment]]="","",IF(Table4[[#This Row],[Teynold''s Number]]&gt;4000,"TURBULENT","LAMINAR"))</f>
        <v/>
      </c>
      <c r="I297" s="86" t="str">
        <f>IF(Table4[[#This Row],[Segment]]="","",INDEX(Data!C294:C308,MATCH(Table4[Material],Data!B294:B308,0)))</f>
        <v/>
      </c>
      <c r="J297" s="89" t="str">
        <f>IF(Table4[[#This Row],[ε (m)]]="","",Table4[[#This Row],[ε (m)]]/(CONVERT(Table4[[#This Row],[Diameter (in)]],"in","m")))</f>
        <v/>
      </c>
      <c r="K297" s="96" t="str">
        <f>IF(Table4[[#This Row],[Regime]]="LAMINAR",16/Table4[[#This Row],[Teynold''s Number]],"-")</f>
        <v>-</v>
      </c>
      <c r="L297" s="86"/>
      <c r="M297" s="97" t="str">
        <f>IF(Table4[[#This Row],[Regime]]="TURBULENT",(((-4*LOG10(Table4[[#This Row],[ε/D]]/3.7+1.256/(Table4[[#This Row],[Teynold''s Number]]*SQRT(Table4[[#This Row],[f turbulent (guess)]]))))^-1)^2),"")</f>
        <v/>
      </c>
      <c r="N297" s="91" t="str">
        <f>IF(Table4[[#This Row],[f turbulent]]="","",Table4[[#This Row],[f turbulent (guess)]]-Table4[[#This Row],[f turbulent]])</f>
        <v/>
      </c>
      <c r="O297" s="87">
        <f>IF(Table4[[#This Row],[Segment]]="",0,IF(C298="",0,IF(C298&lt;=Table4[[#This Row],[Diameter (in)]],0,1-(D297/D298))))</f>
        <v>0</v>
      </c>
      <c r="P297" s="92" t="str">
        <f>IF(Table4[[#This Row],[Segment]]="","",IF(C297&gt;C298,"",IF(C298="",0.55,(0.55*(1-D298/D297)))))</f>
        <v/>
      </c>
      <c r="Q29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97" s="92" t="str">
        <f>IF(Table4[[#This Row],[Segment]]="","",IF(Table4[[#This Row],[Kexpansion]]="","0",((Table4[[#This Row],[Velocity (m/s)]]^2)/2)*Table4[[#This Row],[Kexpansion]]))</f>
        <v/>
      </c>
      <c r="S297" s="92" t="str">
        <f>IF(Table4[[#This Row],[Segment]]="","",IF(Table4[[#This Row],[Kcontraction]]="","0",((Table4[[#This Row],[Velocity (m/s)]]^2)/2)*Table4[[#This Row],[Kcontraction]]))</f>
        <v/>
      </c>
      <c r="T297" s="89" t="str">
        <f>IF(Table4[[#This Row],[Segment]]="","",SUMIF($Y$7:$Y$2000,Table4[[#This Row],[Segment]],$AD$7:$AD$2000))</f>
        <v/>
      </c>
      <c r="U297" s="95" t="str">
        <f>IF(Table4[[#This Row],[Segment]]="","",Table4[[#This Row],[Hfriction (J/kg)]]+Table4[[#This Row],[Hexpansions (J/kg)]]+Table4[[#This Row],[Hcontractions (J/kg)]]+Table4[[#This Row],[Hf (J/kg)]])</f>
        <v/>
      </c>
      <c r="V297" s="95" t="str">
        <f>IF(Table4[[#This Row],[Segment]]="","",Table4[[#This Row],[Total Friction Loss (J/kg)]]*Table3[Density (kg/m3)])</f>
        <v/>
      </c>
      <c r="W297" s="95" t="str">
        <f>IF(Table4[[#This Row],[Segment]]="","",Table4[[#This Row],[Total Pressure Drop (Pa)]]/1000)</f>
        <v/>
      </c>
      <c r="Y297" s="82" t="str">
        <f>IF('Set Up'!D520="","",'Set Up'!D520)</f>
        <v/>
      </c>
      <c r="Z297" s="82" t="str">
        <f>IF('Set Up'!E520="","",'Set Up'!E520)</f>
        <v/>
      </c>
      <c r="AA297" s="82" t="str">
        <f>IF('Set Up'!F520="","",'Set Up'!F520)</f>
        <v/>
      </c>
      <c r="AB297" s="82" t="str">
        <f>IF('Set Up'!G520="","",'Set Up'!G520)</f>
        <v/>
      </c>
      <c r="AC297" s="82" t="str">
        <f t="array" ref="AC297">IF(Y297="","",INDEX(Data!$G$4:$G$51,MATCH(Table7[[#This Row],[Fitting]]&amp;Table7[[#This Row],[Fitting Subtype]],Data!$E$4:$E$51&amp;Data!$F$4:$F$51,0)))</f>
        <v/>
      </c>
      <c r="AD297" s="89" t="str">
        <f>IF(Table7[[#This Row],[Segment]]="","",Table7[[#This Row],[Quantity]]*Table7[[#This Row],[Kf]]*(((INDEX(Table4[Velocity (m/s)],MATCH(Table7[[#This Row],[Segment]],Table4[Segment],0)))^2)/2))</f>
        <v/>
      </c>
      <c r="AF297" s="82" t="str">
        <f>Table4[[#This Row],[Segment]]</f>
        <v/>
      </c>
      <c r="AG297" s="75"/>
      <c r="AH297" s="82" t="str">
        <f>IF(Table5[[#This Row],[Segment]]="","",AG297-Table4[[#This Row],[Total Pressure Drop (kPa)]])</f>
        <v/>
      </c>
    </row>
    <row r="298" spans="1:34" x14ac:dyDescent="0.25">
      <c r="A298" s="95" t="str">
        <f>IF('Set Up'!A295="","",'Set Up'!A295)</f>
        <v/>
      </c>
      <c r="B298" s="75" t="s">
        <v>81</v>
      </c>
      <c r="C298" s="85"/>
      <c r="D298" s="86" t="str">
        <f>IF(Table4[[#This Row],[Diameter (in)]]="","",(((CONVERT(Table4[[#This Row],[Diameter (in)]],"in","m"))/2)^2)*PI())</f>
        <v/>
      </c>
      <c r="E298" s="87" t="str">
        <f>IF(Table4[[#This Row],[Area (m2)]]="","",$D$4/Table4[[#This Row],[Area (m2)]])</f>
        <v/>
      </c>
      <c r="F298" s="85">
        <f t="shared" si="4"/>
        <v>4.6951999999999998</v>
      </c>
      <c r="G298" s="88" t="str">
        <f>IF(Table4[[#This Row],[Segment]]="","",(CONVERT(Table4[[#This Row],[Diameter (in)]],"in","m")*$B$4*Table4[[#This Row],[Velocity (m/s)]])/$C$4)</f>
        <v/>
      </c>
      <c r="H298" s="96" t="str">
        <f>IF(Table4[[#This Row],[Segment]]="","",IF(Table4[[#This Row],[Teynold''s Number]]&gt;4000,"TURBULENT","LAMINAR"))</f>
        <v/>
      </c>
      <c r="I298" s="86" t="str">
        <f>IF(Table4[[#This Row],[Segment]]="","",INDEX(Data!C295:C309,MATCH(Table4[Material],Data!B295:B309,0)))</f>
        <v/>
      </c>
      <c r="J298" s="89" t="str">
        <f>IF(Table4[[#This Row],[ε (m)]]="","",Table4[[#This Row],[ε (m)]]/(CONVERT(Table4[[#This Row],[Diameter (in)]],"in","m")))</f>
        <v/>
      </c>
      <c r="K298" s="96" t="str">
        <f>IF(Table4[[#This Row],[Regime]]="LAMINAR",16/Table4[[#This Row],[Teynold''s Number]],"-")</f>
        <v>-</v>
      </c>
      <c r="L298" s="86"/>
      <c r="M298" s="97" t="str">
        <f>IF(Table4[[#This Row],[Regime]]="TURBULENT",(((-4*LOG10(Table4[[#This Row],[ε/D]]/3.7+1.256/(Table4[[#This Row],[Teynold''s Number]]*SQRT(Table4[[#This Row],[f turbulent (guess)]]))))^-1)^2),"")</f>
        <v/>
      </c>
      <c r="N298" s="91" t="str">
        <f>IF(Table4[[#This Row],[f turbulent]]="","",Table4[[#This Row],[f turbulent (guess)]]-Table4[[#This Row],[f turbulent]])</f>
        <v/>
      </c>
      <c r="O298" s="87">
        <f>IF(Table4[[#This Row],[Segment]]="",0,IF(C299="",0,IF(C299&lt;=Table4[[#This Row],[Diameter (in)]],0,1-(D298/D299))))</f>
        <v>0</v>
      </c>
      <c r="P298" s="92" t="str">
        <f>IF(Table4[[#This Row],[Segment]]="","",IF(C298&gt;C299,"",IF(C299="",0.55,(0.55*(1-D299/D298)))))</f>
        <v/>
      </c>
      <c r="Q29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98" s="92" t="str">
        <f>IF(Table4[[#This Row],[Segment]]="","",IF(Table4[[#This Row],[Kexpansion]]="","0",((Table4[[#This Row],[Velocity (m/s)]]^2)/2)*Table4[[#This Row],[Kexpansion]]))</f>
        <v/>
      </c>
      <c r="S298" s="92" t="str">
        <f>IF(Table4[[#This Row],[Segment]]="","",IF(Table4[[#This Row],[Kcontraction]]="","0",((Table4[[#This Row],[Velocity (m/s)]]^2)/2)*Table4[[#This Row],[Kcontraction]]))</f>
        <v/>
      </c>
      <c r="T298" s="89" t="str">
        <f>IF(Table4[[#This Row],[Segment]]="","",SUMIF($Y$7:$Y$2000,Table4[[#This Row],[Segment]],$AD$7:$AD$2000))</f>
        <v/>
      </c>
      <c r="U298" s="95" t="str">
        <f>IF(Table4[[#This Row],[Segment]]="","",Table4[[#This Row],[Hfriction (J/kg)]]+Table4[[#This Row],[Hexpansions (J/kg)]]+Table4[[#This Row],[Hcontractions (J/kg)]]+Table4[[#This Row],[Hf (J/kg)]])</f>
        <v/>
      </c>
      <c r="V298" s="95" t="str">
        <f>IF(Table4[[#This Row],[Segment]]="","",Table4[[#This Row],[Total Friction Loss (J/kg)]]*Table3[Density (kg/m3)])</f>
        <v/>
      </c>
      <c r="W298" s="95" t="str">
        <f>IF(Table4[[#This Row],[Segment]]="","",Table4[[#This Row],[Total Pressure Drop (Pa)]]/1000)</f>
        <v/>
      </c>
      <c r="Y298" s="82" t="str">
        <f>IF('Set Up'!D521="","",'Set Up'!D521)</f>
        <v/>
      </c>
      <c r="Z298" s="82" t="str">
        <f>IF('Set Up'!E521="","",'Set Up'!E521)</f>
        <v/>
      </c>
      <c r="AA298" s="82" t="str">
        <f>IF('Set Up'!F521="","",'Set Up'!F521)</f>
        <v/>
      </c>
      <c r="AB298" s="82" t="str">
        <f>IF('Set Up'!G521="","",'Set Up'!G521)</f>
        <v/>
      </c>
      <c r="AC298" s="82" t="str">
        <f t="array" ref="AC298">IF(Y298="","",INDEX(Data!$G$4:$G$51,MATCH(Table7[[#This Row],[Fitting]]&amp;Table7[[#This Row],[Fitting Subtype]],Data!$E$4:$E$51&amp;Data!$F$4:$F$51,0)))</f>
        <v/>
      </c>
      <c r="AD298" s="89" t="str">
        <f>IF(Table7[[#This Row],[Segment]]="","",Table7[[#This Row],[Quantity]]*Table7[[#This Row],[Kf]]*(((INDEX(Table4[Velocity (m/s)],MATCH(Table7[[#This Row],[Segment]],Table4[Segment],0)))^2)/2))</f>
        <v/>
      </c>
      <c r="AF298" s="82" t="str">
        <f>Table4[[#This Row],[Segment]]</f>
        <v/>
      </c>
      <c r="AG298" s="75"/>
      <c r="AH298" s="82" t="str">
        <f>IF(Table5[[#This Row],[Segment]]="","",AG298-Table4[[#This Row],[Total Pressure Drop (kPa)]])</f>
        <v/>
      </c>
    </row>
    <row r="299" spans="1:34" x14ac:dyDescent="0.25">
      <c r="A299" s="95" t="str">
        <f>IF('Set Up'!A296="","",'Set Up'!A296)</f>
        <v/>
      </c>
      <c r="B299" s="75" t="s">
        <v>81</v>
      </c>
      <c r="C299" s="85"/>
      <c r="D299" s="86" t="str">
        <f>IF(Table4[[#This Row],[Diameter (in)]]="","",(((CONVERT(Table4[[#This Row],[Diameter (in)]],"in","m"))/2)^2)*PI())</f>
        <v/>
      </c>
      <c r="E299" s="87" t="str">
        <f>IF(Table4[[#This Row],[Area (m2)]]="","",$D$4/Table4[[#This Row],[Area (m2)]])</f>
        <v/>
      </c>
      <c r="F299" s="85">
        <f t="shared" si="4"/>
        <v>4.6951999999999998</v>
      </c>
      <c r="G299" s="88" t="str">
        <f>IF(Table4[[#This Row],[Segment]]="","",(CONVERT(Table4[[#This Row],[Diameter (in)]],"in","m")*$B$4*Table4[[#This Row],[Velocity (m/s)]])/$C$4)</f>
        <v/>
      </c>
      <c r="H299" s="96" t="str">
        <f>IF(Table4[[#This Row],[Segment]]="","",IF(Table4[[#This Row],[Teynold''s Number]]&gt;4000,"TURBULENT","LAMINAR"))</f>
        <v/>
      </c>
      <c r="I299" s="86" t="str">
        <f>IF(Table4[[#This Row],[Segment]]="","",INDEX(Data!C296:C310,MATCH(Table4[Material],Data!B296:B310,0)))</f>
        <v/>
      </c>
      <c r="J299" s="89" t="str">
        <f>IF(Table4[[#This Row],[ε (m)]]="","",Table4[[#This Row],[ε (m)]]/(CONVERT(Table4[[#This Row],[Diameter (in)]],"in","m")))</f>
        <v/>
      </c>
      <c r="K299" s="96" t="str">
        <f>IF(Table4[[#This Row],[Regime]]="LAMINAR",16/Table4[[#This Row],[Teynold''s Number]],"-")</f>
        <v>-</v>
      </c>
      <c r="L299" s="86"/>
      <c r="M299" s="97" t="str">
        <f>IF(Table4[[#This Row],[Regime]]="TURBULENT",(((-4*LOG10(Table4[[#This Row],[ε/D]]/3.7+1.256/(Table4[[#This Row],[Teynold''s Number]]*SQRT(Table4[[#This Row],[f turbulent (guess)]]))))^-1)^2),"")</f>
        <v/>
      </c>
      <c r="N299" s="91" t="str">
        <f>IF(Table4[[#This Row],[f turbulent]]="","",Table4[[#This Row],[f turbulent (guess)]]-Table4[[#This Row],[f turbulent]])</f>
        <v/>
      </c>
      <c r="O299" s="87">
        <f>IF(Table4[[#This Row],[Segment]]="",0,IF(C300="",0,IF(C300&lt;=Table4[[#This Row],[Diameter (in)]],0,1-(D299/D300))))</f>
        <v>0</v>
      </c>
      <c r="P299" s="92" t="str">
        <f>IF(Table4[[#This Row],[Segment]]="","",IF(C299&gt;C300,"",IF(C300="",0.55,(0.55*(1-D300/D299)))))</f>
        <v/>
      </c>
      <c r="Q29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99" s="92" t="str">
        <f>IF(Table4[[#This Row],[Segment]]="","",IF(Table4[[#This Row],[Kexpansion]]="","0",((Table4[[#This Row],[Velocity (m/s)]]^2)/2)*Table4[[#This Row],[Kexpansion]]))</f>
        <v/>
      </c>
      <c r="S299" s="92" t="str">
        <f>IF(Table4[[#This Row],[Segment]]="","",IF(Table4[[#This Row],[Kcontraction]]="","0",((Table4[[#This Row],[Velocity (m/s)]]^2)/2)*Table4[[#This Row],[Kcontraction]]))</f>
        <v/>
      </c>
      <c r="T299" s="89" t="str">
        <f>IF(Table4[[#This Row],[Segment]]="","",SUMIF($Y$7:$Y$2000,Table4[[#This Row],[Segment]],$AD$7:$AD$2000))</f>
        <v/>
      </c>
      <c r="U299" s="95" t="str">
        <f>IF(Table4[[#This Row],[Segment]]="","",Table4[[#This Row],[Hfriction (J/kg)]]+Table4[[#This Row],[Hexpansions (J/kg)]]+Table4[[#This Row],[Hcontractions (J/kg)]]+Table4[[#This Row],[Hf (J/kg)]])</f>
        <v/>
      </c>
      <c r="V299" s="95" t="str">
        <f>IF(Table4[[#This Row],[Segment]]="","",Table4[[#This Row],[Total Friction Loss (J/kg)]]*Table3[Density (kg/m3)])</f>
        <v/>
      </c>
      <c r="W299" s="95" t="str">
        <f>IF(Table4[[#This Row],[Segment]]="","",Table4[[#This Row],[Total Pressure Drop (Pa)]]/1000)</f>
        <v/>
      </c>
      <c r="Y299" s="82" t="str">
        <f>IF('Set Up'!D522="","",'Set Up'!D522)</f>
        <v/>
      </c>
      <c r="Z299" s="82" t="str">
        <f>IF('Set Up'!E522="","",'Set Up'!E522)</f>
        <v/>
      </c>
      <c r="AA299" s="82" t="str">
        <f>IF('Set Up'!F522="","",'Set Up'!F522)</f>
        <v/>
      </c>
      <c r="AB299" s="82" t="str">
        <f>IF('Set Up'!G522="","",'Set Up'!G522)</f>
        <v/>
      </c>
      <c r="AC299" s="82" t="str">
        <f t="array" ref="AC299">IF(Y299="","",INDEX(Data!$G$4:$G$51,MATCH(Table7[[#This Row],[Fitting]]&amp;Table7[[#This Row],[Fitting Subtype]],Data!$E$4:$E$51&amp;Data!$F$4:$F$51,0)))</f>
        <v/>
      </c>
      <c r="AD299" s="89" t="str">
        <f>IF(Table7[[#This Row],[Segment]]="","",Table7[[#This Row],[Quantity]]*Table7[[#This Row],[Kf]]*(((INDEX(Table4[Velocity (m/s)],MATCH(Table7[[#This Row],[Segment]],Table4[Segment],0)))^2)/2))</f>
        <v/>
      </c>
      <c r="AF299" s="82" t="str">
        <f>Table4[[#This Row],[Segment]]</f>
        <v/>
      </c>
      <c r="AG299" s="75"/>
      <c r="AH299" s="82" t="str">
        <f>IF(Table5[[#This Row],[Segment]]="","",AG299-Table4[[#This Row],[Total Pressure Drop (kPa)]])</f>
        <v/>
      </c>
    </row>
    <row r="300" spans="1:34" x14ac:dyDescent="0.25">
      <c r="A300" s="95" t="str">
        <f>IF('Set Up'!A297="","",'Set Up'!A297)</f>
        <v/>
      </c>
      <c r="B300" s="75" t="s">
        <v>81</v>
      </c>
      <c r="C300" s="85"/>
      <c r="D300" s="86" t="str">
        <f>IF(Table4[[#This Row],[Diameter (in)]]="","",(((CONVERT(Table4[[#This Row],[Diameter (in)]],"in","m"))/2)^2)*PI())</f>
        <v/>
      </c>
      <c r="E300" s="87" t="str">
        <f>IF(Table4[[#This Row],[Area (m2)]]="","",$D$4/Table4[[#This Row],[Area (m2)]])</f>
        <v/>
      </c>
      <c r="F300" s="85">
        <f t="shared" si="4"/>
        <v>4.6951999999999998</v>
      </c>
      <c r="G300" s="88" t="str">
        <f>IF(Table4[[#This Row],[Segment]]="","",(CONVERT(Table4[[#This Row],[Diameter (in)]],"in","m")*$B$4*Table4[[#This Row],[Velocity (m/s)]])/$C$4)</f>
        <v/>
      </c>
      <c r="H300" s="96" t="str">
        <f>IF(Table4[[#This Row],[Segment]]="","",IF(Table4[[#This Row],[Teynold''s Number]]&gt;4000,"TURBULENT","LAMINAR"))</f>
        <v/>
      </c>
      <c r="I300" s="86" t="str">
        <f>IF(Table4[[#This Row],[Segment]]="","",INDEX(Data!C297:C311,MATCH(Table4[Material],Data!B297:B311,0)))</f>
        <v/>
      </c>
      <c r="J300" s="89" t="str">
        <f>IF(Table4[[#This Row],[ε (m)]]="","",Table4[[#This Row],[ε (m)]]/(CONVERT(Table4[[#This Row],[Diameter (in)]],"in","m")))</f>
        <v/>
      </c>
      <c r="K300" s="96" t="str">
        <f>IF(Table4[[#This Row],[Regime]]="LAMINAR",16/Table4[[#This Row],[Teynold''s Number]],"-")</f>
        <v>-</v>
      </c>
      <c r="L300" s="86"/>
      <c r="M300" s="97" t="str">
        <f>IF(Table4[[#This Row],[Regime]]="TURBULENT",(((-4*LOG10(Table4[[#This Row],[ε/D]]/3.7+1.256/(Table4[[#This Row],[Teynold''s Number]]*SQRT(Table4[[#This Row],[f turbulent (guess)]]))))^-1)^2),"")</f>
        <v/>
      </c>
      <c r="N300" s="91" t="str">
        <f>IF(Table4[[#This Row],[f turbulent]]="","",Table4[[#This Row],[f turbulent (guess)]]-Table4[[#This Row],[f turbulent]])</f>
        <v/>
      </c>
      <c r="O300" s="87">
        <f>IF(Table4[[#This Row],[Segment]]="",0,IF(C301="",0,IF(C301&lt;=Table4[[#This Row],[Diameter (in)]],0,1-(D300/D301))))</f>
        <v>0</v>
      </c>
      <c r="P300" s="92" t="str">
        <f>IF(Table4[[#This Row],[Segment]]="","",IF(C300&gt;C301,"",IF(C301="",0.55,(0.55*(1-D301/D300)))))</f>
        <v/>
      </c>
      <c r="Q30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00" s="92" t="str">
        <f>IF(Table4[[#This Row],[Segment]]="","",IF(Table4[[#This Row],[Kexpansion]]="","0",((Table4[[#This Row],[Velocity (m/s)]]^2)/2)*Table4[[#This Row],[Kexpansion]]))</f>
        <v/>
      </c>
      <c r="S300" s="92" t="str">
        <f>IF(Table4[[#This Row],[Segment]]="","",IF(Table4[[#This Row],[Kcontraction]]="","0",((Table4[[#This Row],[Velocity (m/s)]]^2)/2)*Table4[[#This Row],[Kcontraction]]))</f>
        <v/>
      </c>
      <c r="T300" s="89" t="str">
        <f>IF(Table4[[#This Row],[Segment]]="","",SUMIF($Y$7:$Y$2000,Table4[[#This Row],[Segment]],$AD$7:$AD$2000))</f>
        <v/>
      </c>
      <c r="U300" s="95" t="str">
        <f>IF(Table4[[#This Row],[Segment]]="","",Table4[[#This Row],[Hfriction (J/kg)]]+Table4[[#This Row],[Hexpansions (J/kg)]]+Table4[[#This Row],[Hcontractions (J/kg)]]+Table4[[#This Row],[Hf (J/kg)]])</f>
        <v/>
      </c>
      <c r="V300" s="95" t="str">
        <f>IF(Table4[[#This Row],[Segment]]="","",Table4[[#This Row],[Total Friction Loss (J/kg)]]*Table3[Density (kg/m3)])</f>
        <v/>
      </c>
      <c r="W300" s="95" t="str">
        <f>IF(Table4[[#This Row],[Segment]]="","",Table4[[#This Row],[Total Pressure Drop (Pa)]]/1000)</f>
        <v/>
      </c>
      <c r="Y300" s="82" t="str">
        <f>IF('Set Up'!D523="","",'Set Up'!D523)</f>
        <v/>
      </c>
      <c r="Z300" s="82" t="str">
        <f>IF('Set Up'!E523="","",'Set Up'!E523)</f>
        <v/>
      </c>
      <c r="AA300" s="82" t="str">
        <f>IF('Set Up'!F523="","",'Set Up'!F523)</f>
        <v/>
      </c>
      <c r="AB300" s="82" t="str">
        <f>IF('Set Up'!G523="","",'Set Up'!G523)</f>
        <v/>
      </c>
      <c r="AC300" s="82" t="str">
        <f t="array" ref="AC300">IF(Y300="","",INDEX(Data!$G$4:$G$51,MATCH(Table7[[#This Row],[Fitting]]&amp;Table7[[#This Row],[Fitting Subtype]],Data!$E$4:$E$51&amp;Data!$F$4:$F$51,0)))</f>
        <v/>
      </c>
      <c r="AD300" s="89" t="str">
        <f>IF(Table7[[#This Row],[Segment]]="","",Table7[[#This Row],[Quantity]]*Table7[[#This Row],[Kf]]*(((INDEX(Table4[Velocity (m/s)],MATCH(Table7[[#This Row],[Segment]],Table4[Segment],0)))^2)/2))</f>
        <v/>
      </c>
      <c r="AF300" s="82" t="str">
        <f>Table4[[#This Row],[Segment]]</f>
        <v/>
      </c>
      <c r="AG300" s="75"/>
      <c r="AH300" s="82" t="str">
        <f>IF(Table5[[#This Row],[Segment]]="","",AG300-Table4[[#This Row],[Total Pressure Drop (kPa)]])</f>
        <v/>
      </c>
    </row>
    <row r="301" spans="1:34" x14ac:dyDescent="0.25">
      <c r="A301" s="95" t="str">
        <f>IF('Set Up'!A298="","",'Set Up'!A298)</f>
        <v/>
      </c>
      <c r="B301" s="75" t="s">
        <v>81</v>
      </c>
      <c r="C301" s="85"/>
      <c r="D301" s="86" t="str">
        <f>IF(Table4[[#This Row],[Diameter (in)]]="","",(((CONVERT(Table4[[#This Row],[Diameter (in)]],"in","m"))/2)^2)*PI())</f>
        <v/>
      </c>
      <c r="E301" s="87" t="str">
        <f>IF(Table4[[#This Row],[Area (m2)]]="","",$D$4/Table4[[#This Row],[Area (m2)]])</f>
        <v/>
      </c>
      <c r="F301" s="85">
        <f t="shared" si="4"/>
        <v>4.6951999999999998</v>
      </c>
      <c r="G301" s="88" t="str">
        <f>IF(Table4[[#This Row],[Segment]]="","",(CONVERT(Table4[[#This Row],[Diameter (in)]],"in","m")*$B$4*Table4[[#This Row],[Velocity (m/s)]])/$C$4)</f>
        <v/>
      </c>
      <c r="H301" s="96" t="str">
        <f>IF(Table4[[#This Row],[Segment]]="","",IF(Table4[[#This Row],[Teynold''s Number]]&gt;4000,"TURBULENT","LAMINAR"))</f>
        <v/>
      </c>
      <c r="I301" s="86" t="str">
        <f>IF(Table4[[#This Row],[Segment]]="","",INDEX(Data!C298:C312,MATCH(Table4[Material],Data!B298:B312,0)))</f>
        <v/>
      </c>
      <c r="J301" s="89" t="str">
        <f>IF(Table4[[#This Row],[ε (m)]]="","",Table4[[#This Row],[ε (m)]]/(CONVERT(Table4[[#This Row],[Diameter (in)]],"in","m")))</f>
        <v/>
      </c>
      <c r="K301" s="96" t="str">
        <f>IF(Table4[[#This Row],[Regime]]="LAMINAR",16/Table4[[#This Row],[Teynold''s Number]],"-")</f>
        <v>-</v>
      </c>
      <c r="L301" s="86"/>
      <c r="M301" s="97" t="str">
        <f>IF(Table4[[#This Row],[Regime]]="TURBULENT",(((-4*LOG10(Table4[[#This Row],[ε/D]]/3.7+1.256/(Table4[[#This Row],[Teynold''s Number]]*SQRT(Table4[[#This Row],[f turbulent (guess)]]))))^-1)^2),"")</f>
        <v/>
      </c>
      <c r="N301" s="91" t="str">
        <f>IF(Table4[[#This Row],[f turbulent]]="","",Table4[[#This Row],[f turbulent (guess)]]-Table4[[#This Row],[f turbulent]])</f>
        <v/>
      </c>
      <c r="O301" s="87">
        <f>IF(Table4[[#This Row],[Segment]]="",0,IF(C302="",0,IF(C302&lt;=Table4[[#This Row],[Diameter (in)]],0,1-(D301/D302))))</f>
        <v>0</v>
      </c>
      <c r="P301" s="92" t="str">
        <f>IF(Table4[[#This Row],[Segment]]="","",IF(C301&gt;C302,"",IF(C302="",0.55,(0.55*(1-D302/D301)))))</f>
        <v/>
      </c>
      <c r="Q30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01" s="92" t="str">
        <f>IF(Table4[[#This Row],[Segment]]="","",IF(Table4[[#This Row],[Kexpansion]]="","0",((Table4[[#This Row],[Velocity (m/s)]]^2)/2)*Table4[[#This Row],[Kexpansion]]))</f>
        <v/>
      </c>
      <c r="S301" s="92" t="str">
        <f>IF(Table4[[#This Row],[Segment]]="","",IF(Table4[[#This Row],[Kcontraction]]="","0",((Table4[[#This Row],[Velocity (m/s)]]^2)/2)*Table4[[#This Row],[Kcontraction]]))</f>
        <v/>
      </c>
      <c r="T301" s="89" t="str">
        <f>IF(Table4[[#This Row],[Segment]]="","",SUMIF($Y$7:$Y$2000,Table4[[#This Row],[Segment]],$AD$7:$AD$2000))</f>
        <v/>
      </c>
      <c r="U301" s="95" t="str">
        <f>IF(Table4[[#This Row],[Segment]]="","",Table4[[#This Row],[Hfriction (J/kg)]]+Table4[[#This Row],[Hexpansions (J/kg)]]+Table4[[#This Row],[Hcontractions (J/kg)]]+Table4[[#This Row],[Hf (J/kg)]])</f>
        <v/>
      </c>
      <c r="V301" s="95" t="str">
        <f>IF(Table4[[#This Row],[Segment]]="","",Table4[[#This Row],[Total Friction Loss (J/kg)]]*Table3[Density (kg/m3)])</f>
        <v/>
      </c>
      <c r="W301" s="95" t="str">
        <f>IF(Table4[[#This Row],[Segment]]="","",Table4[[#This Row],[Total Pressure Drop (Pa)]]/1000)</f>
        <v/>
      </c>
      <c r="Y301" s="82" t="str">
        <f>IF('Set Up'!D524="","",'Set Up'!D524)</f>
        <v/>
      </c>
      <c r="Z301" s="82" t="str">
        <f>IF('Set Up'!E524="","",'Set Up'!E524)</f>
        <v/>
      </c>
      <c r="AA301" s="82" t="str">
        <f>IF('Set Up'!F524="","",'Set Up'!F524)</f>
        <v/>
      </c>
      <c r="AB301" s="82" t="str">
        <f>IF('Set Up'!G524="","",'Set Up'!G524)</f>
        <v/>
      </c>
      <c r="AC301" s="82" t="str">
        <f t="array" ref="AC301">IF(Y301="","",INDEX(Data!$G$4:$G$51,MATCH(Table7[[#This Row],[Fitting]]&amp;Table7[[#This Row],[Fitting Subtype]],Data!$E$4:$E$51&amp;Data!$F$4:$F$51,0)))</f>
        <v/>
      </c>
      <c r="AD301" s="89" t="str">
        <f>IF(Table7[[#This Row],[Segment]]="","",Table7[[#This Row],[Quantity]]*Table7[[#This Row],[Kf]]*(((INDEX(Table4[Velocity (m/s)],MATCH(Table7[[#This Row],[Segment]],Table4[Segment],0)))^2)/2))</f>
        <v/>
      </c>
      <c r="AF301" s="82" t="str">
        <f>Table4[[#This Row],[Segment]]</f>
        <v/>
      </c>
      <c r="AG301" s="75"/>
      <c r="AH301" s="82" t="str">
        <f>IF(Table5[[#This Row],[Segment]]="","",AG301-Table4[[#This Row],[Total Pressure Drop (kPa)]])</f>
        <v/>
      </c>
    </row>
    <row r="302" spans="1:34" x14ac:dyDescent="0.25">
      <c r="A302" s="95" t="str">
        <f>IF('Set Up'!A299="","",'Set Up'!A299)</f>
        <v/>
      </c>
      <c r="B302" s="75" t="s">
        <v>81</v>
      </c>
      <c r="C302" s="85"/>
      <c r="D302" s="86" t="str">
        <f>IF(Table4[[#This Row],[Diameter (in)]]="","",(((CONVERT(Table4[[#This Row],[Diameter (in)]],"in","m"))/2)^2)*PI())</f>
        <v/>
      </c>
      <c r="E302" s="87" t="str">
        <f>IF(Table4[[#This Row],[Area (m2)]]="","",$D$4/Table4[[#This Row],[Area (m2)]])</f>
        <v/>
      </c>
      <c r="F302" s="85">
        <f t="shared" si="4"/>
        <v>4.6951999999999998</v>
      </c>
      <c r="G302" s="88" t="str">
        <f>IF(Table4[[#This Row],[Segment]]="","",(CONVERT(Table4[[#This Row],[Diameter (in)]],"in","m")*$B$4*Table4[[#This Row],[Velocity (m/s)]])/$C$4)</f>
        <v/>
      </c>
      <c r="H302" s="96" t="str">
        <f>IF(Table4[[#This Row],[Segment]]="","",IF(Table4[[#This Row],[Teynold''s Number]]&gt;4000,"TURBULENT","LAMINAR"))</f>
        <v/>
      </c>
      <c r="I302" s="86" t="str">
        <f>IF(Table4[[#This Row],[Segment]]="","",INDEX(Data!C299:C313,MATCH(Table4[Material],Data!B299:B313,0)))</f>
        <v/>
      </c>
      <c r="J302" s="89" t="str">
        <f>IF(Table4[[#This Row],[ε (m)]]="","",Table4[[#This Row],[ε (m)]]/(CONVERT(Table4[[#This Row],[Diameter (in)]],"in","m")))</f>
        <v/>
      </c>
      <c r="K302" s="96" t="str">
        <f>IF(Table4[[#This Row],[Regime]]="LAMINAR",16/Table4[[#This Row],[Teynold''s Number]],"-")</f>
        <v>-</v>
      </c>
      <c r="L302" s="86"/>
      <c r="M302" s="97" t="str">
        <f>IF(Table4[[#This Row],[Regime]]="TURBULENT",(((-4*LOG10(Table4[[#This Row],[ε/D]]/3.7+1.256/(Table4[[#This Row],[Teynold''s Number]]*SQRT(Table4[[#This Row],[f turbulent (guess)]]))))^-1)^2),"")</f>
        <v/>
      </c>
      <c r="N302" s="91" t="str">
        <f>IF(Table4[[#This Row],[f turbulent]]="","",Table4[[#This Row],[f turbulent (guess)]]-Table4[[#This Row],[f turbulent]])</f>
        <v/>
      </c>
      <c r="O302" s="87">
        <f>IF(Table4[[#This Row],[Segment]]="",0,IF(C303="",0,IF(C303&lt;=Table4[[#This Row],[Diameter (in)]],0,1-(D302/D303))))</f>
        <v>0</v>
      </c>
      <c r="P302" s="92" t="str">
        <f>IF(Table4[[#This Row],[Segment]]="","",IF(C302&gt;C303,"",IF(C303="",0.55,(0.55*(1-D303/D302)))))</f>
        <v/>
      </c>
      <c r="Q30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02" s="92" t="str">
        <f>IF(Table4[[#This Row],[Segment]]="","",IF(Table4[[#This Row],[Kexpansion]]="","0",((Table4[[#This Row],[Velocity (m/s)]]^2)/2)*Table4[[#This Row],[Kexpansion]]))</f>
        <v/>
      </c>
      <c r="S302" s="92" t="str">
        <f>IF(Table4[[#This Row],[Segment]]="","",IF(Table4[[#This Row],[Kcontraction]]="","0",((Table4[[#This Row],[Velocity (m/s)]]^2)/2)*Table4[[#This Row],[Kcontraction]]))</f>
        <v/>
      </c>
      <c r="T302" s="89" t="str">
        <f>IF(Table4[[#This Row],[Segment]]="","",SUMIF($Y$7:$Y$2000,Table4[[#This Row],[Segment]],$AD$7:$AD$2000))</f>
        <v/>
      </c>
      <c r="U302" s="95" t="str">
        <f>IF(Table4[[#This Row],[Segment]]="","",Table4[[#This Row],[Hfriction (J/kg)]]+Table4[[#This Row],[Hexpansions (J/kg)]]+Table4[[#This Row],[Hcontractions (J/kg)]]+Table4[[#This Row],[Hf (J/kg)]])</f>
        <v/>
      </c>
      <c r="V302" s="95" t="str">
        <f>IF(Table4[[#This Row],[Segment]]="","",Table4[[#This Row],[Total Friction Loss (J/kg)]]*Table3[Density (kg/m3)])</f>
        <v/>
      </c>
      <c r="W302" s="95" t="str">
        <f>IF(Table4[[#This Row],[Segment]]="","",Table4[[#This Row],[Total Pressure Drop (Pa)]]/1000)</f>
        <v/>
      </c>
      <c r="Y302" s="82" t="str">
        <f>IF('Set Up'!D525="","",'Set Up'!D525)</f>
        <v/>
      </c>
      <c r="Z302" s="82" t="str">
        <f>IF('Set Up'!E525="","",'Set Up'!E525)</f>
        <v/>
      </c>
      <c r="AA302" s="82" t="str">
        <f>IF('Set Up'!F525="","",'Set Up'!F525)</f>
        <v/>
      </c>
      <c r="AB302" s="82" t="str">
        <f>IF('Set Up'!G525="","",'Set Up'!G525)</f>
        <v/>
      </c>
      <c r="AC302" s="82" t="str">
        <f t="array" ref="AC302">IF(Y302="","",INDEX(Data!$G$4:$G$51,MATCH(Table7[[#This Row],[Fitting]]&amp;Table7[[#This Row],[Fitting Subtype]],Data!$E$4:$E$51&amp;Data!$F$4:$F$51,0)))</f>
        <v/>
      </c>
      <c r="AD302" s="89" t="str">
        <f>IF(Table7[[#This Row],[Segment]]="","",Table7[[#This Row],[Quantity]]*Table7[[#This Row],[Kf]]*(((INDEX(Table4[Velocity (m/s)],MATCH(Table7[[#This Row],[Segment]],Table4[Segment],0)))^2)/2))</f>
        <v/>
      </c>
      <c r="AF302" s="82" t="str">
        <f>Table4[[#This Row],[Segment]]</f>
        <v/>
      </c>
      <c r="AG302" s="75"/>
      <c r="AH302" s="82" t="str">
        <f>IF(Table5[[#This Row],[Segment]]="","",AG302-Table4[[#This Row],[Total Pressure Drop (kPa)]])</f>
        <v/>
      </c>
    </row>
    <row r="303" spans="1:34" x14ac:dyDescent="0.25">
      <c r="A303" s="95" t="str">
        <f>IF('Set Up'!A300="","",'Set Up'!A300)</f>
        <v/>
      </c>
      <c r="B303" s="75" t="s">
        <v>81</v>
      </c>
      <c r="C303" s="85"/>
      <c r="D303" s="86" t="str">
        <f>IF(Table4[[#This Row],[Diameter (in)]]="","",(((CONVERT(Table4[[#This Row],[Diameter (in)]],"in","m"))/2)^2)*PI())</f>
        <v/>
      </c>
      <c r="E303" s="87" t="str">
        <f>IF(Table4[[#This Row],[Area (m2)]]="","",$D$4/Table4[[#This Row],[Area (m2)]])</f>
        <v/>
      </c>
      <c r="F303" s="85">
        <f t="shared" si="4"/>
        <v>4.6951999999999998</v>
      </c>
      <c r="G303" s="88" t="str">
        <f>IF(Table4[[#This Row],[Segment]]="","",(CONVERT(Table4[[#This Row],[Diameter (in)]],"in","m")*$B$4*Table4[[#This Row],[Velocity (m/s)]])/$C$4)</f>
        <v/>
      </c>
      <c r="H303" s="96" t="str">
        <f>IF(Table4[[#This Row],[Segment]]="","",IF(Table4[[#This Row],[Teynold''s Number]]&gt;4000,"TURBULENT","LAMINAR"))</f>
        <v/>
      </c>
      <c r="I303" s="86" t="str">
        <f>IF(Table4[[#This Row],[Segment]]="","",INDEX(Data!C300:C314,MATCH(Table4[Material],Data!B300:B314,0)))</f>
        <v/>
      </c>
      <c r="J303" s="89" t="str">
        <f>IF(Table4[[#This Row],[ε (m)]]="","",Table4[[#This Row],[ε (m)]]/(CONVERT(Table4[[#This Row],[Diameter (in)]],"in","m")))</f>
        <v/>
      </c>
      <c r="K303" s="96" t="str">
        <f>IF(Table4[[#This Row],[Regime]]="LAMINAR",16/Table4[[#This Row],[Teynold''s Number]],"-")</f>
        <v>-</v>
      </c>
      <c r="L303" s="86"/>
      <c r="M303" s="97" t="str">
        <f>IF(Table4[[#This Row],[Regime]]="TURBULENT",(((-4*LOG10(Table4[[#This Row],[ε/D]]/3.7+1.256/(Table4[[#This Row],[Teynold''s Number]]*SQRT(Table4[[#This Row],[f turbulent (guess)]]))))^-1)^2),"")</f>
        <v/>
      </c>
      <c r="N303" s="91" t="str">
        <f>IF(Table4[[#This Row],[f turbulent]]="","",Table4[[#This Row],[f turbulent (guess)]]-Table4[[#This Row],[f turbulent]])</f>
        <v/>
      </c>
      <c r="O303" s="87">
        <f>IF(Table4[[#This Row],[Segment]]="",0,IF(C304="",0,IF(C304&lt;=Table4[[#This Row],[Diameter (in)]],0,1-(D303/D304))))</f>
        <v>0</v>
      </c>
      <c r="P303" s="92" t="str">
        <f>IF(Table4[[#This Row],[Segment]]="","",IF(C303&gt;C304,"",IF(C304="",0.55,(0.55*(1-D304/D303)))))</f>
        <v/>
      </c>
      <c r="Q30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03" s="92" t="str">
        <f>IF(Table4[[#This Row],[Segment]]="","",IF(Table4[[#This Row],[Kexpansion]]="","0",((Table4[[#This Row],[Velocity (m/s)]]^2)/2)*Table4[[#This Row],[Kexpansion]]))</f>
        <v/>
      </c>
      <c r="S303" s="92" t="str">
        <f>IF(Table4[[#This Row],[Segment]]="","",IF(Table4[[#This Row],[Kcontraction]]="","0",((Table4[[#This Row],[Velocity (m/s)]]^2)/2)*Table4[[#This Row],[Kcontraction]]))</f>
        <v/>
      </c>
      <c r="T303" s="89" t="str">
        <f>IF(Table4[[#This Row],[Segment]]="","",SUMIF($Y$7:$Y$2000,Table4[[#This Row],[Segment]],$AD$7:$AD$2000))</f>
        <v/>
      </c>
      <c r="U303" s="95" t="str">
        <f>IF(Table4[[#This Row],[Segment]]="","",Table4[[#This Row],[Hfriction (J/kg)]]+Table4[[#This Row],[Hexpansions (J/kg)]]+Table4[[#This Row],[Hcontractions (J/kg)]]+Table4[[#This Row],[Hf (J/kg)]])</f>
        <v/>
      </c>
      <c r="V303" s="95" t="str">
        <f>IF(Table4[[#This Row],[Segment]]="","",Table4[[#This Row],[Total Friction Loss (J/kg)]]*Table3[Density (kg/m3)])</f>
        <v/>
      </c>
      <c r="W303" s="95" t="str">
        <f>IF(Table4[[#This Row],[Segment]]="","",Table4[[#This Row],[Total Pressure Drop (Pa)]]/1000)</f>
        <v/>
      </c>
      <c r="Y303" s="82" t="str">
        <f>IF('Set Up'!D526="","",'Set Up'!D526)</f>
        <v/>
      </c>
      <c r="Z303" s="82" t="str">
        <f>IF('Set Up'!E526="","",'Set Up'!E526)</f>
        <v/>
      </c>
      <c r="AA303" s="82" t="str">
        <f>IF('Set Up'!F526="","",'Set Up'!F526)</f>
        <v/>
      </c>
      <c r="AB303" s="82" t="str">
        <f>IF('Set Up'!G526="","",'Set Up'!G526)</f>
        <v/>
      </c>
      <c r="AC303" s="82" t="str">
        <f t="array" ref="AC303">IF(Y303="","",INDEX(Data!$G$4:$G$51,MATCH(Table7[[#This Row],[Fitting]]&amp;Table7[[#This Row],[Fitting Subtype]],Data!$E$4:$E$51&amp;Data!$F$4:$F$51,0)))</f>
        <v/>
      </c>
      <c r="AD303" s="89" t="str">
        <f>IF(Table7[[#This Row],[Segment]]="","",Table7[[#This Row],[Quantity]]*Table7[[#This Row],[Kf]]*(((INDEX(Table4[Velocity (m/s)],MATCH(Table7[[#This Row],[Segment]],Table4[Segment],0)))^2)/2))</f>
        <v/>
      </c>
      <c r="AF303" s="82" t="str">
        <f>Table4[[#This Row],[Segment]]</f>
        <v/>
      </c>
      <c r="AG303" s="75"/>
      <c r="AH303" s="82" t="str">
        <f>IF(Table5[[#This Row],[Segment]]="","",AG303-Table4[[#This Row],[Total Pressure Drop (kPa)]])</f>
        <v/>
      </c>
    </row>
    <row r="304" spans="1:34" x14ac:dyDescent="0.25">
      <c r="A304" s="95" t="str">
        <f>IF('Set Up'!A301="","",'Set Up'!A301)</f>
        <v/>
      </c>
      <c r="B304" s="75" t="s">
        <v>81</v>
      </c>
      <c r="C304" s="85"/>
      <c r="D304" s="86" t="str">
        <f>IF(Table4[[#This Row],[Diameter (in)]]="","",(((CONVERT(Table4[[#This Row],[Diameter (in)]],"in","m"))/2)^2)*PI())</f>
        <v/>
      </c>
      <c r="E304" s="87" t="str">
        <f>IF(Table4[[#This Row],[Area (m2)]]="","",$D$4/Table4[[#This Row],[Area (m2)]])</f>
        <v/>
      </c>
      <c r="F304" s="85">
        <f t="shared" si="4"/>
        <v>4.6951999999999998</v>
      </c>
      <c r="G304" s="88" t="str">
        <f>IF(Table4[[#This Row],[Segment]]="","",(CONVERT(Table4[[#This Row],[Diameter (in)]],"in","m")*$B$4*Table4[[#This Row],[Velocity (m/s)]])/$C$4)</f>
        <v/>
      </c>
      <c r="H304" s="96" t="str">
        <f>IF(Table4[[#This Row],[Segment]]="","",IF(Table4[[#This Row],[Teynold''s Number]]&gt;4000,"TURBULENT","LAMINAR"))</f>
        <v/>
      </c>
      <c r="I304" s="86" t="str">
        <f>IF(Table4[[#This Row],[Segment]]="","",INDEX(Data!C301:C315,MATCH(Table4[Material],Data!B301:B315,0)))</f>
        <v/>
      </c>
      <c r="J304" s="89" t="str">
        <f>IF(Table4[[#This Row],[ε (m)]]="","",Table4[[#This Row],[ε (m)]]/(CONVERT(Table4[[#This Row],[Diameter (in)]],"in","m")))</f>
        <v/>
      </c>
      <c r="K304" s="96" t="str">
        <f>IF(Table4[[#This Row],[Regime]]="LAMINAR",16/Table4[[#This Row],[Teynold''s Number]],"-")</f>
        <v>-</v>
      </c>
      <c r="L304" s="86"/>
      <c r="M304" s="97" t="str">
        <f>IF(Table4[[#This Row],[Regime]]="TURBULENT",(((-4*LOG10(Table4[[#This Row],[ε/D]]/3.7+1.256/(Table4[[#This Row],[Teynold''s Number]]*SQRT(Table4[[#This Row],[f turbulent (guess)]]))))^-1)^2),"")</f>
        <v/>
      </c>
      <c r="N304" s="91" t="str">
        <f>IF(Table4[[#This Row],[f turbulent]]="","",Table4[[#This Row],[f turbulent (guess)]]-Table4[[#This Row],[f turbulent]])</f>
        <v/>
      </c>
      <c r="O304" s="87">
        <f>IF(Table4[[#This Row],[Segment]]="",0,IF(C305="",0,IF(C305&lt;=Table4[[#This Row],[Diameter (in)]],0,1-(D304/D305))))</f>
        <v>0</v>
      </c>
      <c r="P304" s="92" t="str">
        <f>IF(Table4[[#This Row],[Segment]]="","",IF(C304&gt;C305,"",IF(C305="",0.55,(0.55*(1-D305/D304)))))</f>
        <v/>
      </c>
      <c r="Q30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04" s="92" t="str">
        <f>IF(Table4[[#This Row],[Segment]]="","",IF(Table4[[#This Row],[Kexpansion]]="","0",((Table4[[#This Row],[Velocity (m/s)]]^2)/2)*Table4[[#This Row],[Kexpansion]]))</f>
        <v/>
      </c>
      <c r="S304" s="92" t="str">
        <f>IF(Table4[[#This Row],[Segment]]="","",IF(Table4[[#This Row],[Kcontraction]]="","0",((Table4[[#This Row],[Velocity (m/s)]]^2)/2)*Table4[[#This Row],[Kcontraction]]))</f>
        <v/>
      </c>
      <c r="T304" s="89" t="str">
        <f>IF(Table4[[#This Row],[Segment]]="","",SUMIF($Y$7:$Y$2000,Table4[[#This Row],[Segment]],$AD$7:$AD$2000))</f>
        <v/>
      </c>
      <c r="U304" s="95" t="str">
        <f>IF(Table4[[#This Row],[Segment]]="","",Table4[[#This Row],[Hfriction (J/kg)]]+Table4[[#This Row],[Hexpansions (J/kg)]]+Table4[[#This Row],[Hcontractions (J/kg)]]+Table4[[#This Row],[Hf (J/kg)]])</f>
        <v/>
      </c>
      <c r="V304" s="95" t="str">
        <f>IF(Table4[[#This Row],[Segment]]="","",Table4[[#This Row],[Total Friction Loss (J/kg)]]*Table3[Density (kg/m3)])</f>
        <v/>
      </c>
      <c r="W304" s="95" t="str">
        <f>IF(Table4[[#This Row],[Segment]]="","",Table4[[#This Row],[Total Pressure Drop (Pa)]]/1000)</f>
        <v/>
      </c>
      <c r="Y304" s="82" t="str">
        <f>IF('Set Up'!D527="","",'Set Up'!D527)</f>
        <v/>
      </c>
      <c r="Z304" s="82" t="str">
        <f>IF('Set Up'!E527="","",'Set Up'!E527)</f>
        <v/>
      </c>
      <c r="AA304" s="82" t="str">
        <f>IF('Set Up'!F527="","",'Set Up'!F527)</f>
        <v/>
      </c>
      <c r="AB304" s="82" t="str">
        <f>IF('Set Up'!G527="","",'Set Up'!G527)</f>
        <v/>
      </c>
      <c r="AC304" s="82" t="str">
        <f t="array" ref="AC304">IF(Y304="","",INDEX(Data!$G$4:$G$51,MATCH(Table7[[#This Row],[Fitting]]&amp;Table7[[#This Row],[Fitting Subtype]],Data!$E$4:$E$51&amp;Data!$F$4:$F$51,0)))</f>
        <v/>
      </c>
      <c r="AD304" s="89" t="str">
        <f>IF(Table7[[#This Row],[Segment]]="","",Table7[[#This Row],[Quantity]]*Table7[[#This Row],[Kf]]*(((INDEX(Table4[Velocity (m/s)],MATCH(Table7[[#This Row],[Segment]],Table4[Segment],0)))^2)/2))</f>
        <v/>
      </c>
      <c r="AF304" s="82" t="str">
        <f>Table4[[#This Row],[Segment]]</f>
        <v/>
      </c>
      <c r="AG304" s="75"/>
      <c r="AH304" s="82" t="str">
        <f>IF(Table5[[#This Row],[Segment]]="","",AG304-Table4[[#This Row],[Total Pressure Drop (kPa)]])</f>
        <v/>
      </c>
    </row>
    <row r="305" spans="1:34" x14ac:dyDescent="0.25">
      <c r="A305" s="95" t="str">
        <f>IF('Set Up'!A302="","",'Set Up'!A302)</f>
        <v/>
      </c>
      <c r="B305" s="75" t="s">
        <v>81</v>
      </c>
      <c r="C305" s="85"/>
      <c r="D305" s="86" t="str">
        <f>IF(Table4[[#This Row],[Diameter (in)]]="","",(((CONVERT(Table4[[#This Row],[Diameter (in)]],"in","m"))/2)^2)*PI())</f>
        <v/>
      </c>
      <c r="E305" s="87" t="str">
        <f>IF(Table4[[#This Row],[Area (m2)]]="","",$D$4/Table4[[#This Row],[Area (m2)]])</f>
        <v/>
      </c>
      <c r="F305" s="85">
        <f t="shared" si="4"/>
        <v>4.6951999999999998</v>
      </c>
      <c r="G305" s="88" t="str">
        <f>IF(Table4[[#This Row],[Segment]]="","",(CONVERT(Table4[[#This Row],[Diameter (in)]],"in","m")*$B$4*Table4[[#This Row],[Velocity (m/s)]])/$C$4)</f>
        <v/>
      </c>
      <c r="H305" s="96" t="str">
        <f>IF(Table4[[#This Row],[Segment]]="","",IF(Table4[[#This Row],[Teynold''s Number]]&gt;4000,"TURBULENT","LAMINAR"))</f>
        <v/>
      </c>
      <c r="I305" s="86" t="str">
        <f>IF(Table4[[#This Row],[Segment]]="","",INDEX(Data!C302:C316,MATCH(Table4[Material],Data!B302:B316,0)))</f>
        <v/>
      </c>
      <c r="J305" s="89" t="str">
        <f>IF(Table4[[#This Row],[ε (m)]]="","",Table4[[#This Row],[ε (m)]]/(CONVERT(Table4[[#This Row],[Diameter (in)]],"in","m")))</f>
        <v/>
      </c>
      <c r="K305" s="96" t="str">
        <f>IF(Table4[[#This Row],[Regime]]="LAMINAR",16/Table4[[#This Row],[Teynold''s Number]],"-")</f>
        <v>-</v>
      </c>
      <c r="L305" s="86"/>
      <c r="M305" s="97" t="str">
        <f>IF(Table4[[#This Row],[Regime]]="TURBULENT",(((-4*LOG10(Table4[[#This Row],[ε/D]]/3.7+1.256/(Table4[[#This Row],[Teynold''s Number]]*SQRT(Table4[[#This Row],[f turbulent (guess)]]))))^-1)^2),"")</f>
        <v/>
      </c>
      <c r="N305" s="91" t="str">
        <f>IF(Table4[[#This Row],[f turbulent]]="","",Table4[[#This Row],[f turbulent (guess)]]-Table4[[#This Row],[f turbulent]])</f>
        <v/>
      </c>
      <c r="O305" s="87">
        <f>IF(Table4[[#This Row],[Segment]]="",0,IF(C306="",0,IF(C306&lt;=Table4[[#This Row],[Diameter (in)]],0,1-(D305/D306))))</f>
        <v>0</v>
      </c>
      <c r="P305" s="92" t="str">
        <f>IF(Table4[[#This Row],[Segment]]="","",IF(C305&gt;C306,"",IF(C306="",0.55,(0.55*(1-D306/D305)))))</f>
        <v/>
      </c>
      <c r="Q30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05" s="92" t="str">
        <f>IF(Table4[[#This Row],[Segment]]="","",IF(Table4[[#This Row],[Kexpansion]]="","0",((Table4[[#This Row],[Velocity (m/s)]]^2)/2)*Table4[[#This Row],[Kexpansion]]))</f>
        <v/>
      </c>
      <c r="S305" s="92" t="str">
        <f>IF(Table4[[#This Row],[Segment]]="","",IF(Table4[[#This Row],[Kcontraction]]="","0",((Table4[[#This Row],[Velocity (m/s)]]^2)/2)*Table4[[#This Row],[Kcontraction]]))</f>
        <v/>
      </c>
      <c r="T305" s="89" t="str">
        <f>IF(Table4[[#This Row],[Segment]]="","",SUMIF($Y$7:$Y$2000,Table4[[#This Row],[Segment]],$AD$7:$AD$2000))</f>
        <v/>
      </c>
      <c r="U305" s="95" t="str">
        <f>IF(Table4[[#This Row],[Segment]]="","",Table4[[#This Row],[Hfriction (J/kg)]]+Table4[[#This Row],[Hexpansions (J/kg)]]+Table4[[#This Row],[Hcontractions (J/kg)]]+Table4[[#This Row],[Hf (J/kg)]])</f>
        <v/>
      </c>
      <c r="V305" s="95" t="str">
        <f>IF(Table4[[#This Row],[Segment]]="","",Table4[[#This Row],[Total Friction Loss (J/kg)]]*Table3[Density (kg/m3)])</f>
        <v/>
      </c>
      <c r="W305" s="95" t="str">
        <f>IF(Table4[[#This Row],[Segment]]="","",Table4[[#This Row],[Total Pressure Drop (Pa)]]/1000)</f>
        <v/>
      </c>
      <c r="Y305" s="82" t="str">
        <f>IF('Set Up'!D528="","",'Set Up'!D528)</f>
        <v/>
      </c>
      <c r="Z305" s="82" t="str">
        <f>IF('Set Up'!E528="","",'Set Up'!E528)</f>
        <v/>
      </c>
      <c r="AA305" s="82" t="str">
        <f>IF('Set Up'!F528="","",'Set Up'!F528)</f>
        <v/>
      </c>
      <c r="AB305" s="82" t="str">
        <f>IF('Set Up'!G528="","",'Set Up'!G528)</f>
        <v/>
      </c>
      <c r="AC305" s="82" t="str">
        <f t="array" ref="AC305">IF(Y305="","",INDEX(Data!$G$4:$G$51,MATCH(Table7[[#This Row],[Fitting]]&amp;Table7[[#This Row],[Fitting Subtype]],Data!$E$4:$E$51&amp;Data!$F$4:$F$51,0)))</f>
        <v/>
      </c>
      <c r="AD305" s="89" t="str">
        <f>IF(Table7[[#This Row],[Segment]]="","",Table7[[#This Row],[Quantity]]*Table7[[#This Row],[Kf]]*(((INDEX(Table4[Velocity (m/s)],MATCH(Table7[[#This Row],[Segment]],Table4[Segment],0)))^2)/2))</f>
        <v/>
      </c>
      <c r="AF305" s="82" t="str">
        <f>Table4[[#This Row],[Segment]]</f>
        <v/>
      </c>
      <c r="AG305" s="75"/>
      <c r="AH305" s="82" t="str">
        <f>IF(Table5[[#This Row],[Segment]]="","",AG305-Table4[[#This Row],[Total Pressure Drop (kPa)]])</f>
        <v/>
      </c>
    </row>
    <row r="306" spans="1:34" x14ac:dyDescent="0.25">
      <c r="A306" s="95" t="str">
        <f>IF('Set Up'!A303="","",'Set Up'!A303)</f>
        <v/>
      </c>
      <c r="B306" s="75" t="s">
        <v>81</v>
      </c>
      <c r="C306" s="85"/>
      <c r="D306" s="86" t="str">
        <f>IF(Table4[[#This Row],[Diameter (in)]]="","",(((CONVERT(Table4[[#This Row],[Diameter (in)]],"in","m"))/2)^2)*PI())</f>
        <v/>
      </c>
      <c r="E306" s="87" t="str">
        <f>IF(Table4[[#This Row],[Area (m2)]]="","",$D$4/Table4[[#This Row],[Area (m2)]])</f>
        <v/>
      </c>
      <c r="F306" s="85">
        <f t="shared" si="4"/>
        <v>4.6951999999999998</v>
      </c>
      <c r="G306" s="88" t="str">
        <f>IF(Table4[[#This Row],[Segment]]="","",(CONVERT(Table4[[#This Row],[Diameter (in)]],"in","m")*$B$4*Table4[[#This Row],[Velocity (m/s)]])/$C$4)</f>
        <v/>
      </c>
      <c r="H306" s="96" t="str">
        <f>IF(Table4[[#This Row],[Segment]]="","",IF(Table4[[#This Row],[Teynold''s Number]]&gt;4000,"TURBULENT","LAMINAR"))</f>
        <v/>
      </c>
      <c r="I306" s="86" t="str">
        <f>IF(Table4[[#This Row],[Segment]]="","",INDEX(Data!C303:C317,MATCH(Table4[Material],Data!B303:B317,0)))</f>
        <v/>
      </c>
      <c r="J306" s="89" t="str">
        <f>IF(Table4[[#This Row],[ε (m)]]="","",Table4[[#This Row],[ε (m)]]/(CONVERT(Table4[[#This Row],[Diameter (in)]],"in","m")))</f>
        <v/>
      </c>
      <c r="K306" s="96" t="str">
        <f>IF(Table4[[#This Row],[Regime]]="LAMINAR",16/Table4[[#This Row],[Teynold''s Number]],"-")</f>
        <v>-</v>
      </c>
      <c r="L306" s="86"/>
      <c r="M306" s="97" t="str">
        <f>IF(Table4[[#This Row],[Regime]]="TURBULENT",(((-4*LOG10(Table4[[#This Row],[ε/D]]/3.7+1.256/(Table4[[#This Row],[Teynold''s Number]]*SQRT(Table4[[#This Row],[f turbulent (guess)]]))))^-1)^2),"")</f>
        <v/>
      </c>
      <c r="N306" s="91" t="str">
        <f>IF(Table4[[#This Row],[f turbulent]]="","",Table4[[#This Row],[f turbulent (guess)]]-Table4[[#This Row],[f turbulent]])</f>
        <v/>
      </c>
      <c r="O306" s="87">
        <f>IF(Table4[[#This Row],[Segment]]="",0,IF(C307="",0,IF(C307&lt;=Table4[[#This Row],[Diameter (in)]],0,1-(D306/D307))))</f>
        <v>0</v>
      </c>
      <c r="P306" s="92" t="str">
        <f>IF(Table4[[#This Row],[Segment]]="","",IF(C306&gt;C307,"",IF(C307="",0.55,(0.55*(1-D307/D306)))))</f>
        <v/>
      </c>
      <c r="Q30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06" s="92" t="str">
        <f>IF(Table4[[#This Row],[Segment]]="","",IF(Table4[[#This Row],[Kexpansion]]="","0",((Table4[[#This Row],[Velocity (m/s)]]^2)/2)*Table4[[#This Row],[Kexpansion]]))</f>
        <v/>
      </c>
      <c r="S306" s="92" t="str">
        <f>IF(Table4[[#This Row],[Segment]]="","",IF(Table4[[#This Row],[Kcontraction]]="","0",((Table4[[#This Row],[Velocity (m/s)]]^2)/2)*Table4[[#This Row],[Kcontraction]]))</f>
        <v/>
      </c>
      <c r="T306" s="89" t="str">
        <f>IF(Table4[[#This Row],[Segment]]="","",SUMIF($Y$7:$Y$2000,Table4[[#This Row],[Segment]],$AD$7:$AD$2000))</f>
        <v/>
      </c>
      <c r="U306" s="95" t="str">
        <f>IF(Table4[[#This Row],[Segment]]="","",Table4[[#This Row],[Hfriction (J/kg)]]+Table4[[#This Row],[Hexpansions (J/kg)]]+Table4[[#This Row],[Hcontractions (J/kg)]]+Table4[[#This Row],[Hf (J/kg)]])</f>
        <v/>
      </c>
      <c r="V306" s="95" t="str">
        <f>IF(Table4[[#This Row],[Segment]]="","",Table4[[#This Row],[Total Friction Loss (J/kg)]]*Table3[Density (kg/m3)])</f>
        <v/>
      </c>
      <c r="W306" s="95" t="str">
        <f>IF(Table4[[#This Row],[Segment]]="","",Table4[[#This Row],[Total Pressure Drop (Pa)]]/1000)</f>
        <v/>
      </c>
      <c r="Y306" s="82" t="str">
        <f>IF('Set Up'!D529="","",'Set Up'!D529)</f>
        <v/>
      </c>
      <c r="Z306" s="82" t="str">
        <f>IF('Set Up'!E529="","",'Set Up'!E529)</f>
        <v/>
      </c>
      <c r="AA306" s="82" t="str">
        <f>IF('Set Up'!F529="","",'Set Up'!F529)</f>
        <v/>
      </c>
      <c r="AB306" s="82" t="str">
        <f>IF('Set Up'!G529="","",'Set Up'!G529)</f>
        <v/>
      </c>
      <c r="AC306" s="82" t="str">
        <f t="array" ref="AC306">IF(Y306="","",INDEX(Data!$G$4:$G$51,MATCH(Table7[[#This Row],[Fitting]]&amp;Table7[[#This Row],[Fitting Subtype]],Data!$E$4:$E$51&amp;Data!$F$4:$F$51,0)))</f>
        <v/>
      </c>
      <c r="AD306" s="89" t="str">
        <f>IF(Table7[[#This Row],[Segment]]="","",Table7[[#This Row],[Quantity]]*Table7[[#This Row],[Kf]]*(((INDEX(Table4[Velocity (m/s)],MATCH(Table7[[#This Row],[Segment]],Table4[Segment],0)))^2)/2))</f>
        <v/>
      </c>
      <c r="AF306" s="82" t="str">
        <f>Table4[[#This Row],[Segment]]</f>
        <v/>
      </c>
      <c r="AG306" s="75"/>
      <c r="AH306" s="82" t="str">
        <f>IF(Table5[[#This Row],[Segment]]="","",AG306-Table4[[#This Row],[Total Pressure Drop (kPa)]])</f>
        <v/>
      </c>
    </row>
    <row r="307" spans="1:34" x14ac:dyDescent="0.25">
      <c r="A307" s="95" t="str">
        <f>IF('Set Up'!A304="","",'Set Up'!A304)</f>
        <v/>
      </c>
      <c r="B307" s="75" t="s">
        <v>81</v>
      </c>
      <c r="C307" s="85"/>
      <c r="D307" s="86" t="str">
        <f>IF(Table4[[#This Row],[Diameter (in)]]="","",(((CONVERT(Table4[[#This Row],[Diameter (in)]],"in","m"))/2)^2)*PI())</f>
        <v/>
      </c>
      <c r="E307" s="87" t="str">
        <f>IF(Table4[[#This Row],[Area (m2)]]="","",$D$4/Table4[[#This Row],[Area (m2)]])</f>
        <v/>
      </c>
      <c r="F307" s="85">
        <f t="shared" si="4"/>
        <v>4.6951999999999998</v>
      </c>
      <c r="G307" s="88" t="str">
        <f>IF(Table4[[#This Row],[Segment]]="","",(CONVERT(Table4[[#This Row],[Diameter (in)]],"in","m")*$B$4*Table4[[#This Row],[Velocity (m/s)]])/$C$4)</f>
        <v/>
      </c>
      <c r="H307" s="96" t="str">
        <f>IF(Table4[[#This Row],[Segment]]="","",IF(Table4[[#This Row],[Teynold''s Number]]&gt;4000,"TURBULENT","LAMINAR"))</f>
        <v/>
      </c>
      <c r="I307" s="86" t="str">
        <f>IF(Table4[[#This Row],[Segment]]="","",INDEX(Data!C304:C318,MATCH(Table4[Material],Data!B304:B318,0)))</f>
        <v/>
      </c>
      <c r="J307" s="89" t="str">
        <f>IF(Table4[[#This Row],[ε (m)]]="","",Table4[[#This Row],[ε (m)]]/(CONVERT(Table4[[#This Row],[Diameter (in)]],"in","m")))</f>
        <v/>
      </c>
      <c r="K307" s="96" t="str">
        <f>IF(Table4[[#This Row],[Regime]]="LAMINAR",16/Table4[[#This Row],[Teynold''s Number]],"-")</f>
        <v>-</v>
      </c>
      <c r="L307" s="86"/>
      <c r="M307" s="97" t="str">
        <f>IF(Table4[[#This Row],[Regime]]="TURBULENT",(((-4*LOG10(Table4[[#This Row],[ε/D]]/3.7+1.256/(Table4[[#This Row],[Teynold''s Number]]*SQRT(Table4[[#This Row],[f turbulent (guess)]]))))^-1)^2),"")</f>
        <v/>
      </c>
      <c r="N307" s="91" t="str">
        <f>IF(Table4[[#This Row],[f turbulent]]="","",Table4[[#This Row],[f turbulent (guess)]]-Table4[[#This Row],[f turbulent]])</f>
        <v/>
      </c>
      <c r="O307" s="87">
        <f>IF(Table4[[#This Row],[Segment]]="",0,IF(C308="",0,IF(C308&lt;=Table4[[#This Row],[Diameter (in)]],0,1-(D307/D308))))</f>
        <v>0</v>
      </c>
      <c r="P307" s="92" t="str">
        <f>IF(Table4[[#This Row],[Segment]]="","",IF(C307&gt;C308,"",IF(C308="",0.55,(0.55*(1-D308/D307)))))</f>
        <v/>
      </c>
      <c r="Q30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07" s="92" t="str">
        <f>IF(Table4[[#This Row],[Segment]]="","",IF(Table4[[#This Row],[Kexpansion]]="","0",((Table4[[#This Row],[Velocity (m/s)]]^2)/2)*Table4[[#This Row],[Kexpansion]]))</f>
        <v/>
      </c>
      <c r="S307" s="92" t="str">
        <f>IF(Table4[[#This Row],[Segment]]="","",IF(Table4[[#This Row],[Kcontraction]]="","0",((Table4[[#This Row],[Velocity (m/s)]]^2)/2)*Table4[[#This Row],[Kcontraction]]))</f>
        <v/>
      </c>
      <c r="T307" s="89" t="str">
        <f>IF(Table4[[#This Row],[Segment]]="","",SUMIF($Y$7:$Y$2000,Table4[[#This Row],[Segment]],$AD$7:$AD$2000))</f>
        <v/>
      </c>
      <c r="U307" s="95" t="str">
        <f>IF(Table4[[#This Row],[Segment]]="","",Table4[[#This Row],[Hfriction (J/kg)]]+Table4[[#This Row],[Hexpansions (J/kg)]]+Table4[[#This Row],[Hcontractions (J/kg)]]+Table4[[#This Row],[Hf (J/kg)]])</f>
        <v/>
      </c>
      <c r="V307" s="95" t="str">
        <f>IF(Table4[[#This Row],[Segment]]="","",Table4[[#This Row],[Total Friction Loss (J/kg)]]*Table3[Density (kg/m3)])</f>
        <v/>
      </c>
      <c r="W307" s="95" t="str">
        <f>IF(Table4[[#This Row],[Segment]]="","",Table4[[#This Row],[Total Pressure Drop (Pa)]]/1000)</f>
        <v/>
      </c>
      <c r="Y307" s="82" t="str">
        <f>IF('Set Up'!D530="","",'Set Up'!D530)</f>
        <v/>
      </c>
      <c r="Z307" s="82" t="str">
        <f>IF('Set Up'!E530="","",'Set Up'!E530)</f>
        <v/>
      </c>
      <c r="AA307" s="82" t="str">
        <f>IF('Set Up'!F530="","",'Set Up'!F530)</f>
        <v/>
      </c>
      <c r="AB307" s="82" t="str">
        <f>IF('Set Up'!G530="","",'Set Up'!G530)</f>
        <v/>
      </c>
      <c r="AC307" s="82" t="str">
        <f t="array" ref="AC307">IF(Y307="","",INDEX(Data!$G$4:$G$51,MATCH(Table7[[#This Row],[Fitting]]&amp;Table7[[#This Row],[Fitting Subtype]],Data!$E$4:$E$51&amp;Data!$F$4:$F$51,0)))</f>
        <v/>
      </c>
      <c r="AD307" s="89" t="str">
        <f>IF(Table7[[#This Row],[Segment]]="","",Table7[[#This Row],[Quantity]]*Table7[[#This Row],[Kf]]*(((INDEX(Table4[Velocity (m/s)],MATCH(Table7[[#This Row],[Segment]],Table4[Segment],0)))^2)/2))</f>
        <v/>
      </c>
      <c r="AF307" s="82" t="str">
        <f>Table4[[#This Row],[Segment]]</f>
        <v/>
      </c>
      <c r="AG307" s="75"/>
      <c r="AH307" s="82" t="str">
        <f>IF(Table5[[#This Row],[Segment]]="","",AG307-Table4[[#This Row],[Total Pressure Drop (kPa)]])</f>
        <v/>
      </c>
    </row>
    <row r="308" spans="1:34" x14ac:dyDescent="0.25">
      <c r="A308" s="95" t="str">
        <f>IF('Set Up'!A305="","",'Set Up'!A305)</f>
        <v/>
      </c>
      <c r="B308" s="75" t="s">
        <v>81</v>
      </c>
      <c r="C308" s="85"/>
      <c r="D308" s="86" t="str">
        <f>IF(Table4[[#This Row],[Diameter (in)]]="","",(((CONVERT(Table4[[#This Row],[Diameter (in)]],"in","m"))/2)^2)*PI())</f>
        <v/>
      </c>
      <c r="E308" s="87" t="str">
        <f>IF(Table4[[#This Row],[Area (m2)]]="","",$D$4/Table4[[#This Row],[Area (m2)]])</f>
        <v/>
      </c>
      <c r="F308" s="85">
        <f t="shared" si="4"/>
        <v>4.6951999999999998</v>
      </c>
      <c r="G308" s="88" t="str">
        <f>IF(Table4[[#This Row],[Segment]]="","",(CONVERT(Table4[[#This Row],[Diameter (in)]],"in","m")*$B$4*Table4[[#This Row],[Velocity (m/s)]])/$C$4)</f>
        <v/>
      </c>
      <c r="H308" s="96" t="str">
        <f>IF(Table4[[#This Row],[Segment]]="","",IF(Table4[[#This Row],[Teynold''s Number]]&gt;4000,"TURBULENT","LAMINAR"))</f>
        <v/>
      </c>
      <c r="I308" s="86" t="str">
        <f>IF(Table4[[#This Row],[Segment]]="","",INDEX(Data!C305:C319,MATCH(Table4[Material],Data!B305:B319,0)))</f>
        <v/>
      </c>
      <c r="J308" s="89" t="str">
        <f>IF(Table4[[#This Row],[ε (m)]]="","",Table4[[#This Row],[ε (m)]]/(CONVERT(Table4[[#This Row],[Diameter (in)]],"in","m")))</f>
        <v/>
      </c>
      <c r="K308" s="96" t="str">
        <f>IF(Table4[[#This Row],[Regime]]="LAMINAR",16/Table4[[#This Row],[Teynold''s Number]],"-")</f>
        <v>-</v>
      </c>
      <c r="L308" s="86"/>
      <c r="M308" s="97" t="str">
        <f>IF(Table4[[#This Row],[Regime]]="TURBULENT",(((-4*LOG10(Table4[[#This Row],[ε/D]]/3.7+1.256/(Table4[[#This Row],[Teynold''s Number]]*SQRT(Table4[[#This Row],[f turbulent (guess)]]))))^-1)^2),"")</f>
        <v/>
      </c>
      <c r="N308" s="91" t="str">
        <f>IF(Table4[[#This Row],[f turbulent]]="","",Table4[[#This Row],[f turbulent (guess)]]-Table4[[#This Row],[f turbulent]])</f>
        <v/>
      </c>
      <c r="O308" s="87">
        <f>IF(Table4[[#This Row],[Segment]]="",0,IF(C309="",0,IF(C309&lt;=Table4[[#This Row],[Diameter (in)]],0,1-(D308/D309))))</f>
        <v>0</v>
      </c>
      <c r="P308" s="92" t="str">
        <f>IF(Table4[[#This Row],[Segment]]="","",IF(C308&gt;C309,"",IF(C309="",0.55,(0.55*(1-D309/D308)))))</f>
        <v/>
      </c>
      <c r="Q30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08" s="92" t="str">
        <f>IF(Table4[[#This Row],[Segment]]="","",IF(Table4[[#This Row],[Kexpansion]]="","0",((Table4[[#This Row],[Velocity (m/s)]]^2)/2)*Table4[[#This Row],[Kexpansion]]))</f>
        <v/>
      </c>
      <c r="S308" s="92" t="str">
        <f>IF(Table4[[#This Row],[Segment]]="","",IF(Table4[[#This Row],[Kcontraction]]="","0",((Table4[[#This Row],[Velocity (m/s)]]^2)/2)*Table4[[#This Row],[Kcontraction]]))</f>
        <v/>
      </c>
      <c r="T308" s="89" t="str">
        <f>IF(Table4[[#This Row],[Segment]]="","",SUMIF($Y$7:$Y$2000,Table4[[#This Row],[Segment]],$AD$7:$AD$2000))</f>
        <v/>
      </c>
      <c r="U308" s="95" t="str">
        <f>IF(Table4[[#This Row],[Segment]]="","",Table4[[#This Row],[Hfriction (J/kg)]]+Table4[[#This Row],[Hexpansions (J/kg)]]+Table4[[#This Row],[Hcontractions (J/kg)]]+Table4[[#This Row],[Hf (J/kg)]])</f>
        <v/>
      </c>
      <c r="V308" s="95" t="str">
        <f>IF(Table4[[#This Row],[Segment]]="","",Table4[[#This Row],[Total Friction Loss (J/kg)]]*Table3[Density (kg/m3)])</f>
        <v/>
      </c>
      <c r="W308" s="95" t="str">
        <f>IF(Table4[[#This Row],[Segment]]="","",Table4[[#This Row],[Total Pressure Drop (Pa)]]/1000)</f>
        <v/>
      </c>
      <c r="Y308" s="82" t="str">
        <f>IF('Set Up'!D531="","",'Set Up'!D531)</f>
        <v/>
      </c>
      <c r="Z308" s="82" t="str">
        <f>IF('Set Up'!E531="","",'Set Up'!E531)</f>
        <v/>
      </c>
      <c r="AA308" s="82" t="str">
        <f>IF('Set Up'!F531="","",'Set Up'!F531)</f>
        <v/>
      </c>
      <c r="AB308" s="82" t="str">
        <f>IF('Set Up'!G531="","",'Set Up'!G531)</f>
        <v/>
      </c>
      <c r="AC308" s="82" t="str">
        <f t="array" ref="AC308">IF(Y308="","",INDEX(Data!$G$4:$G$51,MATCH(Table7[[#This Row],[Fitting]]&amp;Table7[[#This Row],[Fitting Subtype]],Data!$E$4:$E$51&amp;Data!$F$4:$F$51,0)))</f>
        <v/>
      </c>
      <c r="AD308" s="89" t="str">
        <f>IF(Table7[[#This Row],[Segment]]="","",Table7[[#This Row],[Quantity]]*Table7[[#This Row],[Kf]]*(((INDEX(Table4[Velocity (m/s)],MATCH(Table7[[#This Row],[Segment]],Table4[Segment],0)))^2)/2))</f>
        <v/>
      </c>
      <c r="AF308" s="82" t="str">
        <f>Table4[[#This Row],[Segment]]</f>
        <v/>
      </c>
      <c r="AG308" s="75"/>
      <c r="AH308" s="82" t="str">
        <f>IF(Table5[[#This Row],[Segment]]="","",AG308-Table4[[#This Row],[Total Pressure Drop (kPa)]])</f>
        <v/>
      </c>
    </row>
    <row r="309" spans="1:34" x14ac:dyDescent="0.25">
      <c r="A309" s="95" t="str">
        <f>IF('Set Up'!A306="","",'Set Up'!A306)</f>
        <v/>
      </c>
      <c r="B309" s="75" t="s">
        <v>81</v>
      </c>
      <c r="C309" s="85"/>
      <c r="D309" s="86" t="str">
        <f>IF(Table4[[#This Row],[Diameter (in)]]="","",(((CONVERT(Table4[[#This Row],[Diameter (in)]],"in","m"))/2)^2)*PI())</f>
        <v/>
      </c>
      <c r="E309" s="87" t="str">
        <f>IF(Table4[[#This Row],[Area (m2)]]="","",$D$4/Table4[[#This Row],[Area (m2)]])</f>
        <v/>
      </c>
      <c r="F309" s="85">
        <f t="shared" si="4"/>
        <v>4.6951999999999998</v>
      </c>
      <c r="G309" s="88" t="str">
        <f>IF(Table4[[#This Row],[Segment]]="","",(CONVERT(Table4[[#This Row],[Diameter (in)]],"in","m")*$B$4*Table4[[#This Row],[Velocity (m/s)]])/$C$4)</f>
        <v/>
      </c>
      <c r="H309" s="96" t="str">
        <f>IF(Table4[[#This Row],[Segment]]="","",IF(Table4[[#This Row],[Teynold''s Number]]&gt;4000,"TURBULENT","LAMINAR"))</f>
        <v/>
      </c>
      <c r="I309" s="86" t="str">
        <f>IF(Table4[[#This Row],[Segment]]="","",INDEX(Data!C306:C320,MATCH(Table4[Material],Data!B306:B320,0)))</f>
        <v/>
      </c>
      <c r="J309" s="89" t="str">
        <f>IF(Table4[[#This Row],[ε (m)]]="","",Table4[[#This Row],[ε (m)]]/(CONVERT(Table4[[#This Row],[Diameter (in)]],"in","m")))</f>
        <v/>
      </c>
      <c r="K309" s="96" t="str">
        <f>IF(Table4[[#This Row],[Regime]]="LAMINAR",16/Table4[[#This Row],[Teynold''s Number]],"-")</f>
        <v>-</v>
      </c>
      <c r="L309" s="86"/>
      <c r="M309" s="97" t="str">
        <f>IF(Table4[[#This Row],[Regime]]="TURBULENT",(((-4*LOG10(Table4[[#This Row],[ε/D]]/3.7+1.256/(Table4[[#This Row],[Teynold''s Number]]*SQRT(Table4[[#This Row],[f turbulent (guess)]]))))^-1)^2),"")</f>
        <v/>
      </c>
      <c r="N309" s="91" t="str">
        <f>IF(Table4[[#This Row],[f turbulent]]="","",Table4[[#This Row],[f turbulent (guess)]]-Table4[[#This Row],[f turbulent]])</f>
        <v/>
      </c>
      <c r="O309" s="87">
        <f>IF(Table4[[#This Row],[Segment]]="",0,IF(C310="",0,IF(C310&lt;=Table4[[#This Row],[Diameter (in)]],0,1-(D309/D310))))</f>
        <v>0</v>
      </c>
      <c r="P309" s="92" t="str">
        <f>IF(Table4[[#This Row],[Segment]]="","",IF(C309&gt;C310,"",IF(C310="",0.55,(0.55*(1-D310/D309)))))</f>
        <v/>
      </c>
      <c r="Q30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09" s="92" t="str">
        <f>IF(Table4[[#This Row],[Segment]]="","",IF(Table4[[#This Row],[Kexpansion]]="","0",((Table4[[#This Row],[Velocity (m/s)]]^2)/2)*Table4[[#This Row],[Kexpansion]]))</f>
        <v/>
      </c>
      <c r="S309" s="92" t="str">
        <f>IF(Table4[[#This Row],[Segment]]="","",IF(Table4[[#This Row],[Kcontraction]]="","0",((Table4[[#This Row],[Velocity (m/s)]]^2)/2)*Table4[[#This Row],[Kcontraction]]))</f>
        <v/>
      </c>
      <c r="T309" s="89" t="str">
        <f>IF(Table4[[#This Row],[Segment]]="","",SUMIF($Y$7:$Y$2000,Table4[[#This Row],[Segment]],$AD$7:$AD$2000))</f>
        <v/>
      </c>
      <c r="U309" s="95" t="str">
        <f>IF(Table4[[#This Row],[Segment]]="","",Table4[[#This Row],[Hfriction (J/kg)]]+Table4[[#This Row],[Hexpansions (J/kg)]]+Table4[[#This Row],[Hcontractions (J/kg)]]+Table4[[#This Row],[Hf (J/kg)]])</f>
        <v/>
      </c>
      <c r="V309" s="95" t="str">
        <f>IF(Table4[[#This Row],[Segment]]="","",Table4[[#This Row],[Total Friction Loss (J/kg)]]*Table3[Density (kg/m3)])</f>
        <v/>
      </c>
      <c r="W309" s="95" t="str">
        <f>IF(Table4[[#This Row],[Segment]]="","",Table4[[#This Row],[Total Pressure Drop (Pa)]]/1000)</f>
        <v/>
      </c>
      <c r="Y309" s="82" t="str">
        <f>IF('Set Up'!D532="","",'Set Up'!D532)</f>
        <v/>
      </c>
      <c r="Z309" s="82" t="str">
        <f>IF('Set Up'!E532="","",'Set Up'!E532)</f>
        <v/>
      </c>
      <c r="AA309" s="82" t="str">
        <f>IF('Set Up'!F532="","",'Set Up'!F532)</f>
        <v/>
      </c>
      <c r="AB309" s="82" t="str">
        <f>IF('Set Up'!G532="","",'Set Up'!G532)</f>
        <v/>
      </c>
      <c r="AC309" s="82" t="str">
        <f t="array" ref="AC309">IF(Y309="","",INDEX(Data!$G$4:$G$51,MATCH(Table7[[#This Row],[Fitting]]&amp;Table7[[#This Row],[Fitting Subtype]],Data!$E$4:$E$51&amp;Data!$F$4:$F$51,0)))</f>
        <v/>
      </c>
      <c r="AD309" s="89" t="str">
        <f>IF(Table7[[#This Row],[Segment]]="","",Table7[[#This Row],[Quantity]]*Table7[[#This Row],[Kf]]*(((INDEX(Table4[Velocity (m/s)],MATCH(Table7[[#This Row],[Segment]],Table4[Segment],0)))^2)/2))</f>
        <v/>
      </c>
      <c r="AF309" s="82" t="str">
        <f>Table4[[#This Row],[Segment]]</f>
        <v/>
      </c>
      <c r="AG309" s="75"/>
      <c r="AH309" s="82" t="str">
        <f>IF(Table5[[#This Row],[Segment]]="","",AG309-Table4[[#This Row],[Total Pressure Drop (kPa)]])</f>
        <v/>
      </c>
    </row>
    <row r="310" spans="1:34" x14ac:dyDescent="0.25">
      <c r="A310" s="95" t="str">
        <f>IF('Set Up'!A307="","",'Set Up'!A307)</f>
        <v/>
      </c>
      <c r="B310" s="75" t="s">
        <v>81</v>
      </c>
      <c r="C310" s="85"/>
      <c r="D310" s="86" t="str">
        <f>IF(Table4[[#This Row],[Diameter (in)]]="","",(((CONVERT(Table4[[#This Row],[Diameter (in)]],"in","m"))/2)^2)*PI())</f>
        <v/>
      </c>
      <c r="E310" s="87" t="str">
        <f>IF(Table4[[#This Row],[Area (m2)]]="","",$D$4/Table4[[#This Row],[Area (m2)]])</f>
        <v/>
      </c>
      <c r="F310" s="85">
        <f t="shared" si="4"/>
        <v>4.6951999999999998</v>
      </c>
      <c r="G310" s="88" t="str">
        <f>IF(Table4[[#This Row],[Segment]]="","",(CONVERT(Table4[[#This Row],[Diameter (in)]],"in","m")*$B$4*Table4[[#This Row],[Velocity (m/s)]])/$C$4)</f>
        <v/>
      </c>
      <c r="H310" s="96" t="str">
        <f>IF(Table4[[#This Row],[Segment]]="","",IF(Table4[[#This Row],[Teynold''s Number]]&gt;4000,"TURBULENT","LAMINAR"))</f>
        <v/>
      </c>
      <c r="I310" s="86" t="str">
        <f>IF(Table4[[#This Row],[Segment]]="","",INDEX(Data!C307:C321,MATCH(Table4[Material],Data!B307:B321,0)))</f>
        <v/>
      </c>
      <c r="J310" s="89" t="str">
        <f>IF(Table4[[#This Row],[ε (m)]]="","",Table4[[#This Row],[ε (m)]]/(CONVERT(Table4[[#This Row],[Diameter (in)]],"in","m")))</f>
        <v/>
      </c>
      <c r="K310" s="96" t="str">
        <f>IF(Table4[[#This Row],[Regime]]="LAMINAR",16/Table4[[#This Row],[Teynold''s Number]],"-")</f>
        <v>-</v>
      </c>
      <c r="L310" s="86"/>
      <c r="M310" s="97" t="str">
        <f>IF(Table4[[#This Row],[Regime]]="TURBULENT",(((-4*LOG10(Table4[[#This Row],[ε/D]]/3.7+1.256/(Table4[[#This Row],[Teynold''s Number]]*SQRT(Table4[[#This Row],[f turbulent (guess)]]))))^-1)^2),"")</f>
        <v/>
      </c>
      <c r="N310" s="91" t="str">
        <f>IF(Table4[[#This Row],[f turbulent]]="","",Table4[[#This Row],[f turbulent (guess)]]-Table4[[#This Row],[f turbulent]])</f>
        <v/>
      </c>
      <c r="O310" s="87">
        <f>IF(Table4[[#This Row],[Segment]]="",0,IF(C311="",0,IF(C311&lt;=Table4[[#This Row],[Diameter (in)]],0,1-(D310/D311))))</f>
        <v>0</v>
      </c>
      <c r="P310" s="92" t="str">
        <f>IF(Table4[[#This Row],[Segment]]="","",IF(C310&gt;C311,"",IF(C311="",0.55,(0.55*(1-D311/D310)))))</f>
        <v/>
      </c>
      <c r="Q31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10" s="92" t="str">
        <f>IF(Table4[[#This Row],[Segment]]="","",IF(Table4[[#This Row],[Kexpansion]]="","0",((Table4[[#This Row],[Velocity (m/s)]]^2)/2)*Table4[[#This Row],[Kexpansion]]))</f>
        <v/>
      </c>
      <c r="S310" s="92" t="str">
        <f>IF(Table4[[#This Row],[Segment]]="","",IF(Table4[[#This Row],[Kcontraction]]="","0",((Table4[[#This Row],[Velocity (m/s)]]^2)/2)*Table4[[#This Row],[Kcontraction]]))</f>
        <v/>
      </c>
      <c r="T310" s="89" t="str">
        <f>IF(Table4[[#This Row],[Segment]]="","",SUMIF($Y$7:$Y$2000,Table4[[#This Row],[Segment]],$AD$7:$AD$2000))</f>
        <v/>
      </c>
      <c r="U310" s="95" t="str">
        <f>IF(Table4[[#This Row],[Segment]]="","",Table4[[#This Row],[Hfriction (J/kg)]]+Table4[[#This Row],[Hexpansions (J/kg)]]+Table4[[#This Row],[Hcontractions (J/kg)]]+Table4[[#This Row],[Hf (J/kg)]])</f>
        <v/>
      </c>
      <c r="V310" s="95" t="str">
        <f>IF(Table4[[#This Row],[Segment]]="","",Table4[[#This Row],[Total Friction Loss (J/kg)]]*Table3[Density (kg/m3)])</f>
        <v/>
      </c>
      <c r="W310" s="95" t="str">
        <f>IF(Table4[[#This Row],[Segment]]="","",Table4[[#This Row],[Total Pressure Drop (Pa)]]/1000)</f>
        <v/>
      </c>
      <c r="Y310" s="82" t="str">
        <f>IF('Set Up'!D533="","",'Set Up'!D533)</f>
        <v/>
      </c>
      <c r="Z310" s="82" t="str">
        <f>IF('Set Up'!E533="","",'Set Up'!E533)</f>
        <v/>
      </c>
      <c r="AA310" s="82" t="str">
        <f>IF('Set Up'!F533="","",'Set Up'!F533)</f>
        <v/>
      </c>
      <c r="AB310" s="82" t="str">
        <f>IF('Set Up'!G533="","",'Set Up'!G533)</f>
        <v/>
      </c>
      <c r="AC310" s="82" t="str">
        <f t="array" ref="AC310">IF(Y310="","",INDEX(Data!$G$4:$G$51,MATCH(Table7[[#This Row],[Fitting]]&amp;Table7[[#This Row],[Fitting Subtype]],Data!$E$4:$E$51&amp;Data!$F$4:$F$51,0)))</f>
        <v/>
      </c>
      <c r="AD310" s="89" t="str">
        <f>IF(Table7[[#This Row],[Segment]]="","",Table7[[#This Row],[Quantity]]*Table7[[#This Row],[Kf]]*(((INDEX(Table4[Velocity (m/s)],MATCH(Table7[[#This Row],[Segment]],Table4[Segment],0)))^2)/2))</f>
        <v/>
      </c>
      <c r="AF310" s="82" t="str">
        <f>Table4[[#This Row],[Segment]]</f>
        <v/>
      </c>
      <c r="AG310" s="75"/>
      <c r="AH310" s="82" t="str">
        <f>IF(Table5[[#This Row],[Segment]]="","",AG310-Table4[[#This Row],[Total Pressure Drop (kPa)]])</f>
        <v/>
      </c>
    </row>
    <row r="311" spans="1:34" x14ac:dyDescent="0.25">
      <c r="A311" s="95" t="str">
        <f>IF('Set Up'!A308="","",'Set Up'!A308)</f>
        <v/>
      </c>
      <c r="B311" s="75" t="s">
        <v>81</v>
      </c>
      <c r="C311" s="85"/>
      <c r="D311" s="86" t="str">
        <f>IF(Table4[[#This Row],[Diameter (in)]]="","",(((CONVERT(Table4[[#This Row],[Diameter (in)]],"in","m"))/2)^2)*PI())</f>
        <v/>
      </c>
      <c r="E311" s="87" t="str">
        <f>IF(Table4[[#This Row],[Area (m2)]]="","",$D$4/Table4[[#This Row],[Area (m2)]])</f>
        <v/>
      </c>
      <c r="F311" s="85">
        <f t="shared" si="4"/>
        <v>4.6951999999999998</v>
      </c>
      <c r="G311" s="88" t="str">
        <f>IF(Table4[[#This Row],[Segment]]="","",(CONVERT(Table4[[#This Row],[Diameter (in)]],"in","m")*$B$4*Table4[[#This Row],[Velocity (m/s)]])/$C$4)</f>
        <v/>
      </c>
      <c r="H311" s="96" t="str">
        <f>IF(Table4[[#This Row],[Segment]]="","",IF(Table4[[#This Row],[Teynold''s Number]]&gt;4000,"TURBULENT","LAMINAR"))</f>
        <v/>
      </c>
      <c r="I311" s="86" t="str">
        <f>IF(Table4[[#This Row],[Segment]]="","",INDEX(Data!C308:C322,MATCH(Table4[Material],Data!B308:B322,0)))</f>
        <v/>
      </c>
      <c r="J311" s="89" t="str">
        <f>IF(Table4[[#This Row],[ε (m)]]="","",Table4[[#This Row],[ε (m)]]/(CONVERT(Table4[[#This Row],[Diameter (in)]],"in","m")))</f>
        <v/>
      </c>
      <c r="K311" s="96" t="str">
        <f>IF(Table4[[#This Row],[Regime]]="LAMINAR",16/Table4[[#This Row],[Teynold''s Number]],"-")</f>
        <v>-</v>
      </c>
      <c r="L311" s="86"/>
      <c r="M311" s="97" t="str">
        <f>IF(Table4[[#This Row],[Regime]]="TURBULENT",(((-4*LOG10(Table4[[#This Row],[ε/D]]/3.7+1.256/(Table4[[#This Row],[Teynold''s Number]]*SQRT(Table4[[#This Row],[f turbulent (guess)]]))))^-1)^2),"")</f>
        <v/>
      </c>
      <c r="N311" s="91" t="str">
        <f>IF(Table4[[#This Row],[f turbulent]]="","",Table4[[#This Row],[f turbulent (guess)]]-Table4[[#This Row],[f turbulent]])</f>
        <v/>
      </c>
      <c r="O311" s="87">
        <f>IF(Table4[[#This Row],[Segment]]="",0,IF(C312="",0,IF(C312&lt;=Table4[[#This Row],[Diameter (in)]],0,1-(D311/D312))))</f>
        <v>0</v>
      </c>
      <c r="P311" s="92" t="str">
        <f>IF(Table4[[#This Row],[Segment]]="","",IF(C311&gt;C312,"",IF(C312="",0.55,(0.55*(1-D312/D311)))))</f>
        <v/>
      </c>
      <c r="Q31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11" s="92" t="str">
        <f>IF(Table4[[#This Row],[Segment]]="","",IF(Table4[[#This Row],[Kexpansion]]="","0",((Table4[[#This Row],[Velocity (m/s)]]^2)/2)*Table4[[#This Row],[Kexpansion]]))</f>
        <v/>
      </c>
      <c r="S311" s="92" t="str">
        <f>IF(Table4[[#This Row],[Segment]]="","",IF(Table4[[#This Row],[Kcontraction]]="","0",((Table4[[#This Row],[Velocity (m/s)]]^2)/2)*Table4[[#This Row],[Kcontraction]]))</f>
        <v/>
      </c>
      <c r="T311" s="89" t="str">
        <f>IF(Table4[[#This Row],[Segment]]="","",SUMIF($Y$7:$Y$2000,Table4[[#This Row],[Segment]],$AD$7:$AD$2000))</f>
        <v/>
      </c>
      <c r="U311" s="95" t="str">
        <f>IF(Table4[[#This Row],[Segment]]="","",Table4[[#This Row],[Hfriction (J/kg)]]+Table4[[#This Row],[Hexpansions (J/kg)]]+Table4[[#This Row],[Hcontractions (J/kg)]]+Table4[[#This Row],[Hf (J/kg)]])</f>
        <v/>
      </c>
      <c r="V311" s="95" t="str">
        <f>IF(Table4[[#This Row],[Segment]]="","",Table4[[#This Row],[Total Friction Loss (J/kg)]]*Table3[Density (kg/m3)])</f>
        <v/>
      </c>
      <c r="W311" s="95" t="str">
        <f>IF(Table4[[#This Row],[Segment]]="","",Table4[[#This Row],[Total Pressure Drop (Pa)]]/1000)</f>
        <v/>
      </c>
      <c r="Y311" s="82" t="str">
        <f>IF('Set Up'!D534="","",'Set Up'!D534)</f>
        <v/>
      </c>
      <c r="Z311" s="82" t="str">
        <f>IF('Set Up'!E534="","",'Set Up'!E534)</f>
        <v/>
      </c>
      <c r="AA311" s="82" t="str">
        <f>IF('Set Up'!F534="","",'Set Up'!F534)</f>
        <v/>
      </c>
      <c r="AB311" s="82" t="str">
        <f>IF('Set Up'!G534="","",'Set Up'!G534)</f>
        <v/>
      </c>
      <c r="AC311" s="82" t="str">
        <f t="array" ref="AC311">IF(Y311="","",INDEX(Data!$G$4:$G$51,MATCH(Table7[[#This Row],[Fitting]]&amp;Table7[[#This Row],[Fitting Subtype]],Data!$E$4:$E$51&amp;Data!$F$4:$F$51,0)))</f>
        <v/>
      </c>
      <c r="AD311" s="89" t="str">
        <f>IF(Table7[[#This Row],[Segment]]="","",Table7[[#This Row],[Quantity]]*Table7[[#This Row],[Kf]]*(((INDEX(Table4[Velocity (m/s)],MATCH(Table7[[#This Row],[Segment]],Table4[Segment],0)))^2)/2))</f>
        <v/>
      </c>
      <c r="AF311" s="82" t="str">
        <f>Table4[[#This Row],[Segment]]</f>
        <v/>
      </c>
      <c r="AG311" s="75"/>
      <c r="AH311" s="82" t="str">
        <f>IF(Table5[[#This Row],[Segment]]="","",AG311-Table4[[#This Row],[Total Pressure Drop (kPa)]])</f>
        <v/>
      </c>
    </row>
    <row r="312" spans="1:34" x14ac:dyDescent="0.25">
      <c r="A312" s="95" t="str">
        <f>IF('Set Up'!A309="","",'Set Up'!A309)</f>
        <v/>
      </c>
      <c r="B312" s="75" t="s">
        <v>81</v>
      </c>
      <c r="C312" s="85"/>
      <c r="D312" s="86" t="str">
        <f>IF(Table4[[#This Row],[Diameter (in)]]="","",(((CONVERT(Table4[[#This Row],[Diameter (in)]],"in","m"))/2)^2)*PI())</f>
        <v/>
      </c>
      <c r="E312" s="87" t="str">
        <f>IF(Table4[[#This Row],[Area (m2)]]="","",$D$4/Table4[[#This Row],[Area (m2)]])</f>
        <v/>
      </c>
      <c r="F312" s="85">
        <f t="shared" si="4"/>
        <v>4.6951999999999998</v>
      </c>
      <c r="G312" s="88" t="str">
        <f>IF(Table4[[#This Row],[Segment]]="","",(CONVERT(Table4[[#This Row],[Diameter (in)]],"in","m")*$B$4*Table4[[#This Row],[Velocity (m/s)]])/$C$4)</f>
        <v/>
      </c>
      <c r="H312" s="96" t="str">
        <f>IF(Table4[[#This Row],[Segment]]="","",IF(Table4[[#This Row],[Teynold''s Number]]&gt;4000,"TURBULENT","LAMINAR"))</f>
        <v/>
      </c>
      <c r="I312" s="86" t="str">
        <f>IF(Table4[[#This Row],[Segment]]="","",INDEX(Data!C309:C323,MATCH(Table4[Material],Data!B309:B323,0)))</f>
        <v/>
      </c>
      <c r="J312" s="89" t="str">
        <f>IF(Table4[[#This Row],[ε (m)]]="","",Table4[[#This Row],[ε (m)]]/(CONVERT(Table4[[#This Row],[Diameter (in)]],"in","m")))</f>
        <v/>
      </c>
      <c r="K312" s="96" t="str">
        <f>IF(Table4[[#This Row],[Regime]]="LAMINAR",16/Table4[[#This Row],[Teynold''s Number]],"-")</f>
        <v>-</v>
      </c>
      <c r="L312" s="86"/>
      <c r="M312" s="97" t="str">
        <f>IF(Table4[[#This Row],[Regime]]="TURBULENT",(((-4*LOG10(Table4[[#This Row],[ε/D]]/3.7+1.256/(Table4[[#This Row],[Teynold''s Number]]*SQRT(Table4[[#This Row],[f turbulent (guess)]]))))^-1)^2),"")</f>
        <v/>
      </c>
      <c r="N312" s="91" t="str">
        <f>IF(Table4[[#This Row],[f turbulent]]="","",Table4[[#This Row],[f turbulent (guess)]]-Table4[[#This Row],[f turbulent]])</f>
        <v/>
      </c>
      <c r="O312" s="87">
        <f>IF(Table4[[#This Row],[Segment]]="",0,IF(C313="",0,IF(C313&lt;=Table4[[#This Row],[Diameter (in)]],0,1-(D312/D313))))</f>
        <v>0</v>
      </c>
      <c r="P312" s="92" t="str">
        <f>IF(Table4[[#This Row],[Segment]]="","",IF(C312&gt;C313,"",IF(C313="",0.55,(0.55*(1-D313/D312)))))</f>
        <v/>
      </c>
      <c r="Q31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12" s="92" t="str">
        <f>IF(Table4[[#This Row],[Segment]]="","",IF(Table4[[#This Row],[Kexpansion]]="","0",((Table4[[#This Row],[Velocity (m/s)]]^2)/2)*Table4[[#This Row],[Kexpansion]]))</f>
        <v/>
      </c>
      <c r="S312" s="92" t="str">
        <f>IF(Table4[[#This Row],[Segment]]="","",IF(Table4[[#This Row],[Kcontraction]]="","0",((Table4[[#This Row],[Velocity (m/s)]]^2)/2)*Table4[[#This Row],[Kcontraction]]))</f>
        <v/>
      </c>
      <c r="T312" s="89" t="str">
        <f>IF(Table4[[#This Row],[Segment]]="","",SUMIF($Y$7:$Y$2000,Table4[[#This Row],[Segment]],$AD$7:$AD$2000))</f>
        <v/>
      </c>
      <c r="U312" s="95" t="str">
        <f>IF(Table4[[#This Row],[Segment]]="","",Table4[[#This Row],[Hfriction (J/kg)]]+Table4[[#This Row],[Hexpansions (J/kg)]]+Table4[[#This Row],[Hcontractions (J/kg)]]+Table4[[#This Row],[Hf (J/kg)]])</f>
        <v/>
      </c>
      <c r="V312" s="95" t="str">
        <f>IF(Table4[[#This Row],[Segment]]="","",Table4[[#This Row],[Total Friction Loss (J/kg)]]*Table3[Density (kg/m3)])</f>
        <v/>
      </c>
      <c r="W312" s="95" t="str">
        <f>IF(Table4[[#This Row],[Segment]]="","",Table4[[#This Row],[Total Pressure Drop (Pa)]]/1000)</f>
        <v/>
      </c>
      <c r="Y312" s="82" t="str">
        <f>IF('Set Up'!D535="","",'Set Up'!D535)</f>
        <v/>
      </c>
      <c r="Z312" s="82" t="str">
        <f>IF('Set Up'!E535="","",'Set Up'!E535)</f>
        <v/>
      </c>
      <c r="AA312" s="82" t="str">
        <f>IF('Set Up'!F535="","",'Set Up'!F535)</f>
        <v/>
      </c>
      <c r="AB312" s="82" t="str">
        <f>IF('Set Up'!G535="","",'Set Up'!G535)</f>
        <v/>
      </c>
      <c r="AC312" s="82" t="str">
        <f t="array" ref="AC312">IF(Y312="","",INDEX(Data!$G$4:$G$51,MATCH(Table7[[#This Row],[Fitting]]&amp;Table7[[#This Row],[Fitting Subtype]],Data!$E$4:$E$51&amp;Data!$F$4:$F$51,0)))</f>
        <v/>
      </c>
      <c r="AD312" s="89" t="str">
        <f>IF(Table7[[#This Row],[Segment]]="","",Table7[[#This Row],[Quantity]]*Table7[[#This Row],[Kf]]*(((INDEX(Table4[Velocity (m/s)],MATCH(Table7[[#This Row],[Segment]],Table4[Segment],0)))^2)/2))</f>
        <v/>
      </c>
      <c r="AF312" s="82" t="str">
        <f>Table4[[#This Row],[Segment]]</f>
        <v/>
      </c>
      <c r="AG312" s="75"/>
      <c r="AH312" s="82" t="str">
        <f>IF(Table5[[#This Row],[Segment]]="","",AG312-Table4[[#This Row],[Total Pressure Drop (kPa)]])</f>
        <v/>
      </c>
    </row>
    <row r="313" spans="1:34" x14ac:dyDescent="0.25">
      <c r="A313" s="95" t="str">
        <f>IF('Set Up'!A310="","",'Set Up'!A310)</f>
        <v/>
      </c>
      <c r="B313" s="75" t="s">
        <v>81</v>
      </c>
      <c r="C313" s="85"/>
      <c r="D313" s="86" t="str">
        <f>IF(Table4[[#This Row],[Diameter (in)]]="","",(((CONVERT(Table4[[#This Row],[Diameter (in)]],"in","m"))/2)^2)*PI())</f>
        <v/>
      </c>
      <c r="E313" s="87" t="str">
        <f>IF(Table4[[#This Row],[Area (m2)]]="","",$D$4/Table4[[#This Row],[Area (m2)]])</f>
        <v/>
      </c>
      <c r="F313" s="85">
        <f t="shared" si="4"/>
        <v>4.6951999999999998</v>
      </c>
      <c r="G313" s="88" t="str">
        <f>IF(Table4[[#This Row],[Segment]]="","",(CONVERT(Table4[[#This Row],[Diameter (in)]],"in","m")*$B$4*Table4[[#This Row],[Velocity (m/s)]])/$C$4)</f>
        <v/>
      </c>
      <c r="H313" s="96" t="str">
        <f>IF(Table4[[#This Row],[Segment]]="","",IF(Table4[[#This Row],[Teynold''s Number]]&gt;4000,"TURBULENT","LAMINAR"))</f>
        <v/>
      </c>
      <c r="I313" s="86" t="str">
        <f>IF(Table4[[#This Row],[Segment]]="","",INDEX(Data!C310:C324,MATCH(Table4[Material],Data!B310:B324,0)))</f>
        <v/>
      </c>
      <c r="J313" s="89" t="str">
        <f>IF(Table4[[#This Row],[ε (m)]]="","",Table4[[#This Row],[ε (m)]]/(CONVERT(Table4[[#This Row],[Diameter (in)]],"in","m")))</f>
        <v/>
      </c>
      <c r="K313" s="96" t="str">
        <f>IF(Table4[[#This Row],[Regime]]="LAMINAR",16/Table4[[#This Row],[Teynold''s Number]],"-")</f>
        <v>-</v>
      </c>
      <c r="L313" s="86"/>
      <c r="M313" s="97" t="str">
        <f>IF(Table4[[#This Row],[Regime]]="TURBULENT",(((-4*LOG10(Table4[[#This Row],[ε/D]]/3.7+1.256/(Table4[[#This Row],[Teynold''s Number]]*SQRT(Table4[[#This Row],[f turbulent (guess)]]))))^-1)^2),"")</f>
        <v/>
      </c>
      <c r="N313" s="91" t="str">
        <f>IF(Table4[[#This Row],[f turbulent]]="","",Table4[[#This Row],[f turbulent (guess)]]-Table4[[#This Row],[f turbulent]])</f>
        <v/>
      </c>
      <c r="O313" s="87">
        <f>IF(Table4[[#This Row],[Segment]]="",0,IF(C314="",0,IF(C314&lt;=Table4[[#This Row],[Diameter (in)]],0,1-(D313/D314))))</f>
        <v>0</v>
      </c>
      <c r="P313" s="92" t="str">
        <f>IF(Table4[[#This Row],[Segment]]="","",IF(C313&gt;C314,"",IF(C314="",0.55,(0.55*(1-D314/D313)))))</f>
        <v/>
      </c>
      <c r="Q31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13" s="92" t="str">
        <f>IF(Table4[[#This Row],[Segment]]="","",IF(Table4[[#This Row],[Kexpansion]]="","0",((Table4[[#This Row],[Velocity (m/s)]]^2)/2)*Table4[[#This Row],[Kexpansion]]))</f>
        <v/>
      </c>
      <c r="S313" s="92" t="str">
        <f>IF(Table4[[#This Row],[Segment]]="","",IF(Table4[[#This Row],[Kcontraction]]="","0",((Table4[[#This Row],[Velocity (m/s)]]^2)/2)*Table4[[#This Row],[Kcontraction]]))</f>
        <v/>
      </c>
      <c r="T313" s="89" t="str">
        <f>IF(Table4[[#This Row],[Segment]]="","",SUMIF($Y$7:$Y$2000,Table4[[#This Row],[Segment]],$AD$7:$AD$2000))</f>
        <v/>
      </c>
      <c r="U313" s="95" t="str">
        <f>IF(Table4[[#This Row],[Segment]]="","",Table4[[#This Row],[Hfriction (J/kg)]]+Table4[[#This Row],[Hexpansions (J/kg)]]+Table4[[#This Row],[Hcontractions (J/kg)]]+Table4[[#This Row],[Hf (J/kg)]])</f>
        <v/>
      </c>
      <c r="V313" s="95" t="str">
        <f>IF(Table4[[#This Row],[Segment]]="","",Table4[[#This Row],[Total Friction Loss (J/kg)]]*Table3[Density (kg/m3)])</f>
        <v/>
      </c>
      <c r="W313" s="95" t="str">
        <f>IF(Table4[[#This Row],[Segment]]="","",Table4[[#This Row],[Total Pressure Drop (Pa)]]/1000)</f>
        <v/>
      </c>
      <c r="Y313" s="82" t="str">
        <f>IF('Set Up'!D536="","",'Set Up'!D536)</f>
        <v/>
      </c>
      <c r="Z313" s="82" t="str">
        <f>IF('Set Up'!E536="","",'Set Up'!E536)</f>
        <v/>
      </c>
      <c r="AA313" s="82" t="str">
        <f>IF('Set Up'!F536="","",'Set Up'!F536)</f>
        <v/>
      </c>
      <c r="AB313" s="82" t="str">
        <f>IF('Set Up'!G536="","",'Set Up'!G536)</f>
        <v/>
      </c>
      <c r="AC313" s="82" t="str">
        <f t="array" ref="AC313">IF(Y313="","",INDEX(Data!$G$4:$G$51,MATCH(Table7[[#This Row],[Fitting]]&amp;Table7[[#This Row],[Fitting Subtype]],Data!$E$4:$E$51&amp;Data!$F$4:$F$51,0)))</f>
        <v/>
      </c>
      <c r="AD313" s="89" t="str">
        <f>IF(Table7[[#This Row],[Segment]]="","",Table7[[#This Row],[Quantity]]*Table7[[#This Row],[Kf]]*(((INDEX(Table4[Velocity (m/s)],MATCH(Table7[[#This Row],[Segment]],Table4[Segment],0)))^2)/2))</f>
        <v/>
      </c>
      <c r="AF313" s="82" t="str">
        <f>Table4[[#This Row],[Segment]]</f>
        <v/>
      </c>
      <c r="AG313" s="75"/>
      <c r="AH313" s="82" t="str">
        <f>IF(Table5[[#This Row],[Segment]]="","",AG313-Table4[[#This Row],[Total Pressure Drop (kPa)]])</f>
        <v/>
      </c>
    </row>
    <row r="314" spans="1:34" x14ac:dyDescent="0.25">
      <c r="A314" s="95" t="str">
        <f>IF('Set Up'!A311="","",'Set Up'!A311)</f>
        <v/>
      </c>
      <c r="B314" s="75" t="s">
        <v>81</v>
      </c>
      <c r="C314" s="85"/>
      <c r="D314" s="86" t="str">
        <f>IF(Table4[[#This Row],[Diameter (in)]]="","",(((CONVERT(Table4[[#This Row],[Diameter (in)]],"in","m"))/2)^2)*PI())</f>
        <v/>
      </c>
      <c r="E314" s="87" t="str">
        <f>IF(Table4[[#This Row],[Area (m2)]]="","",$D$4/Table4[[#This Row],[Area (m2)]])</f>
        <v/>
      </c>
      <c r="F314" s="85">
        <f t="shared" si="4"/>
        <v>4.6951999999999998</v>
      </c>
      <c r="G314" s="88" t="str">
        <f>IF(Table4[[#This Row],[Segment]]="","",(CONVERT(Table4[[#This Row],[Diameter (in)]],"in","m")*$B$4*Table4[[#This Row],[Velocity (m/s)]])/$C$4)</f>
        <v/>
      </c>
      <c r="H314" s="96" t="str">
        <f>IF(Table4[[#This Row],[Segment]]="","",IF(Table4[[#This Row],[Teynold''s Number]]&gt;4000,"TURBULENT","LAMINAR"))</f>
        <v/>
      </c>
      <c r="I314" s="86" t="str">
        <f>IF(Table4[[#This Row],[Segment]]="","",INDEX(Data!C311:C325,MATCH(Table4[Material],Data!B311:B325,0)))</f>
        <v/>
      </c>
      <c r="J314" s="89" t="str">
        <f>IF(Table4[[#This Row],[ε (m)]]="","",Table4[[#This Row],[ε (m)]]/(CONVERT(Table4[[#This Row],[Diameter (in)]],"in","m")))</f>
        <v/>
      </c>
      <c r="K314" s="96" t="str">
        <f>IF(Table4[[#This Row],[Regime]]="LAMINAR",16/Table4[[#This Row],[Teynold''s Number]],"-")</f>
        <v>-</v>
      </c>
      <c r="L314" s="86"/>
      <c r="M314" s="97" t="str">
        <f>IF(Table4[[#This Row],[Regime]]="TURBULENT",(((-4*LOG10(Table4[[#This Row],[ε/D]]/3.7+1.256/(Table4[[#This Row],[Teynold''s Number]]*SQRT(Table4[[#This Row],[f turbulent (guess)]]))))^-1)^2),"")</f>
        <v/>
      </c>
      <c r="N314" s="91" t="str">
        <f>IF(Table4[[#This Row],[f turbulent]]="","",Table4[[#This Row],[f turbulent (guess)]]-Table4[[#This Row],[f turbulent]])</f>
        <v/>
      </c>
      <c r="O314" s="87">
        <f>IF(Table4[[#This Row],[Segment]]="",0,IF(C315="",0,IF(C315&lt;=Table4[[#This Row],[Diameter (in)]],0,1-(D314/D315))))</f>
        <v>0</v>
      </c>
      <c r="P314" s="92" t="str">
        <f>IF(Table4[[#This Row],[Segment]]="","",IF(C314&gt;C315,"",IF(C315="",0.55,(0.55*(1-D315/D314)))))</f>
        <v/>
      </c>
      <c r="Q31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14" s="92" t="str">
        <f>IF(Table4[[#This Row],[Segment]]="","",IF(Table4[[#This Row],[Kexpansion]]="","0",((Table4[[#This Row],[Velocity (m/s)]]^2)/2)*Table4[[#This Row],[Kexpansion]]))</f>
        <v/>
      </c>
      <c r="S314" s="92" t="str">
        <f>IF(Table4[[#This Row],[Segment]]="","",IF(Table4[[#This Row],[Kcontraction]]="","0",((Table4[[#This Row],[Velocity (m/s)]]^2)/2)*Table4[[#This Row],[Kcontraction]]))</f>
        <v/>
      </c>
      <c r="T314" s="89" t="str">
        <f>IF(Table4[[#This Row],[Segment]]="","",SUMIF($Y$7:$Y$2000,Table4[[#This Row],[Segment]],$AD$7:$AD$2000))</f>
        <v/>
      </c>
      <c r="U314" s="95" t="str">
        <f>IF(Table4[[#This Row],[Segment]]="","",Table4[[#This Row],[Hfriction (J/kg)]]+Table4[[#This Row],[Hexpansions (J/kg)]]+Table4[[#This Row],[Hcontractions (J/kg)]]+Table4[[#This Row],[Hf (J/kg)]])</f>
        <v/>
      </c>
      <c r="V314" s="95" t="str">
        <f>IF(Table4[[#This Row],[Segment]]="","",Table4[[#This Row],[Total Friction Loss (J/kg)]]*Table3[Density (kg/m3)])</f>
        <v/>
      </c>
      <c r="W314" s="95" t="str">
        <f>IF(Table4[[#This Row],[Segment]]="","",Table4[[#This Row],[Total Pressure Drop (Pa)]]/1000)</f>
        <v/>
      </c>
      <c r="Y314" s="82" t="str">
        <f>IF('Set Up'!D537="","",'Set Up'!D537)</f>
        <v/>
      </c>
      <c r="Z314" s="82" t="str">
        <f>IF('Set Up'!E537="","",'Set Up'!E537)</f>
        <v/>
      </c>
      <c r="AA314" s="82" t="str">
        <f>IF('Set Up'!F537="","",'Set Up'!F537)</f>
        <v/>
      </c>
      <c r="AB314" s="82" t="str">
        <f>IF('Set Up'!G537="","",'Set Up'!G537)</f>
        <v/>
      </c>
      <c r="AC314" s="82" t="str">
        <f t="array" ref="AC314">IF(Y314="","",INDEX(Data!$G$4:$G$51,MATCH(Table7[[#This Row],[Fitting]]&amp;Table7[[#This Row],[Fitting Subtype]],Data!$E$4:$E$51&amp;Data!$F$4:$F$51,0)))</f>
        <v/>
      </c>
      <c r="AD314" s="89" t="str">
        <f>IF(Table7[[#This Row],[Segment]]="","",Table7[[#This Row],[Quantity]]*Table7[[#This Row],[Kf]]*(((INDEX(Table4[Velocity (m/s)],MATCH(Table7[[#This Row],[Segment]],Table4[Segment],0)))^2)/2))</f>
        <v/>
      </c>
      <c r="AF314" s="82" t="str">
        <f>Table4[[#This Row],[Segment]]</f>
        <v/>
      </c>
      <c r="AG314" s="75"/>
      <c r="AH314" s="82" t="str">
        <f>IF(Table5[[#This Row],[Segment]]="","",AG314-Table4[[#This Row],[Total Pressure Drop (kPa)]])</f>
        <v/>
      </c>
    </row>
    <row r="315" spans="1:34" x14ac:dyDescent="0.25">
      <c r="A315" s="95" t="str">
        <f>IF('Set Up'!A312="","",'Set Up'!A312)</f>
        <v/>
      </c>
      <c r="B315" s="75" t="s">
        <v>81</v>
      </c>
      <c r="C315" s="85"/>
      <c r="D315" s="86" t="str">
        <f>IF(Table4[[#This Row],[Diameter (in)]]="","",(((CONVERT(Table4[[#This Row],[Diameter (in)]],"in","m"))/2)^2)*PI())</f>
        <v/>
      </c>
      <c r="E315" s="87" t="str">
        <f>IF(Table4[[#This Row],[Area (m2)]]="","",$D$4/Table4[[#This Row],[Area (m2)]])</f>
        <v/>
      </c>
      <c r="F315" s="85">
        <f t="shared" si="4"/>
        <v>4.6951999999999998</v>
      </c>
      <c r="G315" s="88" t="str">
        <f>IF(Table4[[#This Row],[Segment]]="","",(CONVERT(Table4[[#This Row],[Diameter (in)]],"in","m")*$B$4*Table4[[#This Row],[Velocity (m/s)]])/$C$4)</f>
        <v/>
      </c>
      <c r="H315" s="96" t="str">
        <f>IF(Table4[[#This Row],[Segment]]="","",IF(Table4[[#This Row],[Teynold''s Number]]&gt;4000,"TURBULENT","LAMINAR"))</f>
        <v/>
      </c>
      <c r="I315" s="86" t="str">
        <f>IF(Table4[[#This Row],[Segment]]="","",INDEX(Data!C312:C326,MATCH(Table4[Material],Data!B312:B326,0)))</f>
        <v/>
      </c>
      <c r="J315" s="89" t="str">
        <f>IF(Table4[[#This Row],[ε (m)]]="","",Table4[[#This Row],[ε (m)]]/(CONVERT(Table4[[#This Row],[Diameter (in)]],"in","m")))</f>
        <v/>
      </c>
      <c r="K315" s="96" t="str">
        <f>IF(Table4[[#This Row],[Regime]]="LAMINAR",16/Table4[[#This Row],[Teynold''s Number]],"-")</f>
        <v>-</v>
      </c>
      <c r="L315" s="86"/>
      <c r="M315" s="97" t="str">
        <f>IF(Table4[[#This Row],[Regime]]="TURBULENT",(((-4*LOG10(Table4[[#This Row],[ε/D]]/3.7+1.256/(Table4[[#This Row],[Teynold''s Number]]*SQRT(Table4[[#This Row],[f turbulent (guess)]]))))^-1)^2),"")</f>
        <v/>
      </c>
      <c r="N315" s="91" t="str">
        <f>IF(Table4[[#This Row],[f turbulent]]="","",Table4[[#This Row],[f turbulent (guess)]]-Table4[[#This Row],[f turbulent]])</f>
        <v/>
      </c>
      <c r="O315" s="87">
        <f>IF(Table4[[#This Row],[Segment]]="",0,IF(C316="",0,IF(C316&lt;=Table4[[#This Row],[Diameter (in)]],0,1-(D315/D316))))</f>
        <v>0</v>
      </c>
      <c r="P315" s="92" t="str">
        <f>IF(Table4[[#This Row],[Segment]]="","",IF(C315&gt;C316,"",IF(C316="",0.55,(0.55*(1-D316/D315)))))</f>
        <v/>
      </c>
      <c r="Q31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15" s="92" t="str">
        <f>IF(Table4[[#This Row],[Segment]]="","",IF(Table4[[#This Row],[Kexpansion]]="","0",((Table4[[#This Row],[Velocity (m/s)]]^2)/2)*Table4[[#This Row],[Kexpansion]]))</f>
        <v/>
      </c>
      <c r="S315" s="92" t="str">
        <f>IF(Table4[[#This Row],[Segment]]="","",IF(Table4[[#This Row],[Kcontraction]]="","0",((Table4[[#This Row],[Velocity (m/s)]]^2)/2)*Table4[[#This Row],[Kcontraction]]))</f>
        <v/>
      </c>
      <c r="T315" s="89" t="str">
        <f>IF(Table4[[#This Row],[Segment]]="","",SUMIF($Y$7:$Y$2000,Table4[[#This Row],[Segment]],$AD$7:$AD$2000))</f>
        <v/>
      </c>
      <c r="U315" s="95" t="str">
        <f>IF(Table4[[#This Row],[Segment]]="","",Table4[[#This Row],[Hfriction (J/kg)]]+Table4[[#This Row],[Hexpansions (J/kg)]]+Table4[[#This Row],[Hcontractions (J/kg)]]+Table4[[#This Row],[Hf (J/kg)]])</f>
        <v/>
      </c>
      <c r="V315" s="95" t="str">
        <f>IF(Table4[[#This Row],[Segment]]="","",Table4[[#This Row],[Total Friction Loss (J/kg)]]*Table3[Density (kg/m3)])</f>
        <v/>
      </c>
      <c r="W315" s="95" t="str">
        <f>IF(Table4[[#This Row],[Segment]]="","",Table4[[#This Row],[Total Pressure Drop (Pa)]]/1000)</f>
        <v/>
      </c>
      <c r="Y315" s="82" t="str">
        <f>IF('Set Up'!D538="","",'Set Up'!D538)</f>
        <v/>
      </c>
      <c r="Z315" s="82" t="str">
        <f>IF('Set Up'!E538="","",'Set Up'!E538)</f>
        <v/>
      </c>
      <c r="AA315" s="82" t="str">
        <f>IF('Set Up'!F538="","",'Set Up'!F538)</f>
        <v/>
      </c>
      <c r="AB315" s="82" t="str">
        <f>IF('Set Up'!G538="","",'Set Up'!G538)</f>
        <v/>
      </c>
      <c r="AC315" s="82" t="str">
        <f t="array" ref="AC315">IF(Y315="","",INDEX(Data!$G$4:$G$51,MATCH(Table7[[#This Row],[Fitting]]&amp;Table7[[#This Row],[Fitting Subtype]],Data!$E$4:$E$51&amp;Data!$F$4:$F$51,0)))</f>
        <v/>
      </c>
      <c r="AD315" s="89" t="str">
        <f>IF(Table7[[#This Row],[Segment]]="","",Table7[[#This Row],[Quantity]]*Table7[[#This Row],[Kf]]*(((INDEX(Table4[Velocity (m/s)],MATCH(Table7[[#This Row],[Segment]],Table4[Segment],0)))^2)/2))</f>
        <v/>
      </c>
      <c r="AF315" s="82" t="str">
        <f>Table4[[#This Row],[Segment]]</f>
        <v/>
      </c>
      <c r="AG315" s="75"/>
      <c r="AH315" s="82" t="str">
        <f>IF(Table5[[#This Row],[Segment]]="","",AG315-Table4[[#This Row],[Total Pressure Drop (kPa)]])</f>
        <v/>
      </c>
    </row>
    <row r="316" spans="1:34" x14ac:dyDescent="0.25">
      <c r="A316" s="95" t="str">
        <f>IF('Set Up'!A313="","",'Set Up'!A313)</f>
        <v/>
      </c>
      <c r="B316" s="75" t="s">
        <v>81</v>
      </c>
      <c r="C316" s="85"/>
      <c r="D316" s="86" t="str">
        <f>IF(Table4[[#This Row],[Diameter (in)]]="","",(((CONVERT(Table4[[#This Row],[Diameter (in)]],"in","m"))/2)^2)*PI())</f>
        <v/>
      </c>
      <c r="E316" s="87" t="str">
        <f>IF(Table4[[#This Row],[Area (m2)]]="","",$D$4/Table4[[#This Row],[Area (m2)]])</f>
        <v/>
      </c>
      <c r="F316" s="85">
        <f t="shared" si="4"/>
        <v>4.6951999999999998</v>
      </c>
      <c r="G316" s="88" t="str">
        <f>IF(Table4[[#This Row],[Segment]]="","",(CONVERT(Table4[[#This Row],[Diameter (in)]],"in","m")*$B$4*Table4[[#This Row],[Velocity (m/s)]])/$C$4)</f>
        <v/>
      </c>
      <c r="H316" s="96" t="str">
        <f>IF(Table4[[#This Row],[Segment]]="","",IF(Table4[[#This Row],[Teynold''s Number]]&gt;4000,"TURBULENT","LAMINAR"))</f>
        <v/>
      </c>
      <c r="I316" s="86" t="str">
        <f>IF(Table4[[#This Row],[Segment]]="","",INDEX(Data!C313:C327,MATCH(Table4[Material],Data!B313:B327,0)))</f>
        <v/>
      </c>
      <c r="J316" s="89" t="str">
        <f>IF(Table4[[#This Row],[ε (m)]]="","",Table4[[#This Row],[ε (m)]]/(CONVERT(Table4[[#This Row],[Diameter (in)]],"in","m")))</f>
        <v/>
      </c>
      <c r="K316" s="96" t="str">
        <f>IF(Table4[[#This Row],[Regime]]="LAMINAR",16/Table4[[#This Row],[Teynold''s Number]],"-")</f>
        <v>-</v>
      </c>
      <c r="L316" s="86"/>
      <c r="M316" s="97" t="str">
        <f>IF(Table4[[#This Row],[Regime]]="TURBULENT",(((-4*LOG10(Table4[[#This Row],[ε/D]]/3.7+1.256/(Table4[[#This Row],[Teynold''s Number]]*SQRT(Table4[[#This Row],[f turbulent (guess)]]))))^-1)^2),"")</f>
        <v/>
      </c>
      <c r="N316" s="91" t="str">
        <f>IF(Table4[[#This Row],[f turbulent]]="","",Table4[[#This Row],[f turbulent (guess)]]-Table4[[#This Row],[f turbulent]])</f>
        <v/>
      </c>
      <c r="O316" s="87">
        <f>IF(Table4[[#This Row],[Segment]]="",0,IF(C317="",0,IF(C317&lt;=Table4[[#This Row],[Diameter (in)]],0,1-(D316/D317))))</f>
        <v>0</v>
      </c>
      <c r="P316" s="92" t="str">
        <f>IF(Table4[[#This Row],[Segment]]="","",IF(C316&gt;C317,"",IF(C317="",0.55,(0.55*(1-D317/D316)))))</f>
        <v/>
      </c>
      <c r="Q31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16" s="92" t="str">
        <f>IF(Table4[[#This Row],[Segment]]="","",IF(Table4[[#This Row],[Kexpansion]]="","0",((Table4[[#This Row],[Velocity (m/s)]]^2)/2)*Table4[[#This Row],[Kexpansion]]))</f>
        <v/>
      </c>
      <c r="S316" s="92" t="str">
        <f>IF(Table4[[#This Row],[Segment]]="","",IF(Table4[[#This Row],[Kcontraction]]="","0",((Table4[[#This Row],[Velocity (m/s)]]^2)/2)*Table4[[#This Row],[Kcontraction]]))</f>
        <v/>
      </c>
      <c r="T316" s="89" t="str">
        <f>IF(Table4[[#This Row],[Segment]]="","",SUMIF($Y$7:$Y$2000,Table4[[#This Row],[Segment]],$AD$7:$AD$2000))</f>
        <v/>
      </c>
      <c r="U316" s="95" t="str">
        <f>IF(Table4[[#This Row],[Segment]]="","",Table4[[#This Row],[Hfriction (J/kg)]]+Table4[[#This Row],[Hexpansions (J/kg)]]+Table4[[#This Row],[Hcontractions (J/kg)]]+Table4[[#This Row],[Hf (J/kg)]])</f>
        <v/>
      </c>
      <c r="V316" s="95" t="str">
        <f>IF(Table4[[#This Row],[Segment]]="","",Table4[[#This Row],[Total Friction Loss (J/kg)]]*Table3[Density (kg/m3)])</f>
        <v/>
      </c>
      <c r="W316" s="95" t="str">
        <f>IF(Table4[[#This Row],[Segment]]="","",Table4[[#This Row],[Total Pressure Drop (Pa)]]/1000)</f>
        <v/>
      </c>
      <c r="Y316" s="82" t="str">
        <f>IF('Set Up'!D539="","",'Set Up'!D539)</f>
        <v/>
      </c>
      <c r="Z316" s="82" t="str">
        <f>IF('Set Up'!E539="","",'Set Up'!E539)</f>
        <v/>
      </c>
      <c r="AA316" s="82" t="str">
        <f>IF('Set Up'!F539="","",'Set Up'!F539)</f>
        <v/>
      </c>
      <c r="AB316" s="82" t="str">
        <f>IF('Set Up'!G539="","",'Set Up'!G539)</f>
        <v/>
      </c>
      <c r="AC316" s="82" t="str">
        <f t="array" ref="AC316">IF(Y316="","",INDEX(Data!$G$4:$G$51,MATCH(Table7[[#This Row],[Fitting]]&amp;Table7[[#This Row],[Fitting Subtype]],Data!$E$4:$E$51&amp;Data!$F$4:$F$51,0)))</f>
        <v/>
      </c>
      <c r="AD316" s="89" t="str">
        <f>IF(Table7[[#This Row],[Segment]]="","",Table7[[#This Row],[Quantity]]*Table7[[#This Row],[Kf]]*(((INDEX(Table4[Velocity (m/s)],MATCH(Table7[[#This Row],[Segment]],Table4[Segment],0)))^2)/2))</f>
        <v/>
      </c>
      <c r="AF316" s="82" t="str">
        <f>Table4[[#This Row],[Segment]]</f>
        <v/>
      </c>
      <c r="AG316" s="75"/>
      <c r="AH316" s="82" t="str">
        <f>IF(Table5[[#This Row],[Segment]]="","",AG316-Table4[[#This Row],[Total Pressure Drop (kPa)]])</f>
        <v/>
      </c>
    </row>
    <row r="317" spans="1:34" x14ac:dyDescent="0.25">
      <c r="A317" s="95" t="str">
        <f>IF('Set Up'!A314="","",'Set Up'!A314)</f>
        <v/>
      </c>
      <c r="B317" s="75" t="s">
        <v>81</v>
      </c>
      <c r="C317" s="85"/>
      <c r="D317" s="86" t="str">
        <f>IF(Table4[[#This Row],[Diameter (in)]]="","",(((CONVERT(Table4[[#This Row],[Diameter (in)]],"in","m"))/2)^2)*PI())</f>
        <v/>
      </c>
      <c r="E317" s="87" t="str">
        <f>IF(Table4[[#This Row],[Area (m2)]]="","",$D$4/Table4[[#This Row],[Area (m2)]])</f>
        <v/>
      </c>
      <c r="F317" s="85">
        <f t="shared" si="4"/>
        <v>4.6951999999999998</v>
      </c>
      <c r="G317" s="88" t="str">
        <f>IF(Table4[[#This Row],[Segment]]="","",(CONVERT(Table4[[#This Row],[Diameter (in)]],"in","m")*$B$4*Table4[[#This Row],[Velocity (m/s)]])/$C$4)</f>
        <v/>
      </c>
      <c r="H317" s="96" t="str">
        <f>IF(Table4[[#This Row],[Segment]]="","",IF(Table4[[#This Row],[Teynold''s Number]]&gt;4000,"TURBULENT","LAMINAR"))</f>
        <v/>
      </c>
      <c r="I317" s="86" t="str">
        <f>IF(Table4[[#This Row],[Segment]]="","",INDEX(Data!C314:C328,MATCH(Table4[Material],Data!B314:B328,0)))</f>
        <v/>
      </c>
      <c r="J317" s="89" t="str">
        <f>IF(Table4[[#This Row],[ε (m)]]="","",Table4[[#This Row],[ε (m)]]/(CONVERT(Table4[[#This Row],[Diameter (in)]],"in","m")))</f>
        <v/>
      </c>
      <c r="K317" s="96" t="str">
        <f>IF(Table4[[#This Row],[Regime]]="LAMINAR",16/Table4[[#This Row],[Teynold''s Number]],"-")</f>
        <v>-</v>
      </c>
      <c r="L317" s="86"/>
      <c r="M317" s="97" t="str">
        <f>IF(Table4[[#This Row],[Regime]]="TURBULENT",(((-4*LOG10(Table4[[#This Row],[ε/D]]/3.7+1.256/(Table4[[#This Row],[Teynold''s Number]]*SQRT(Table4[[#This Row],[f turbulent (guess)]]))))^-1)^2),"")</f>
        <v/>
      </c>
      <c r="N317" s="91" t="str">
        <f>IF(Table4[[#This Row],[f turbulent]]="","",Table4[[#This Row],[f turbulent (guess)]]-Table4[[#This Row],[f turbulent]])</f>
        <v/>
      </c>
      <c r="O317" s="87">
        <f>IF(Table4[[#This Row],[Segment]]="",0,IF(C318="",0,IF(C318&lt;=Table4[[#This Row],[Diameter (in)]],0,1-(D317/D318))))</f>
        <v>0</v>
      </c>
      <c r="P317" s="92" t="str">
        <f>IF(Table4[[#This Row],[Segment]]="","",IF(C317&gt;C318,"",IF(C318="",0.55,(0.55*(1-D318/D317)))))</f>
        <v/>
      </c>
      <c r="Q31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17" s="92" t="str">
        <f>IF(Table4[[#This Row],[Segment]]="","",IF(Table4[[#This Row],[Kexpansion]]="","0",((Table4[[#This Row],[Velocity (m/s)]]^2)/2)*Table4[[#This Row],[Kexpansion]]))</f>
        <v/>
      </c>
      <c r="S317" s="92" t="str">
        <f>IF(Table4[[#This Row],[Segment]]="","",IF(Table4[[#This Row],[Kcontraction]]="","0",((Table4[[#This Row],[Velocity (m/s)]]^2)/2)*Table4[[#This Row],[Kcontraction]]))</f>
        <v/>
      </c>
      <c r="T317" s="89" t="str">
        <f>IF(Table4[[#This Row],[Segment]]="","",SUMIF($Y$7:$Y$2000,Table4[[#This Row],[Segment]],$AD$7:$AD$2000))</f>
        <v/>
      </c>
      <c r="U317" s="95" t="str">
        <f>IF(Table4[[#This Row],[Segment]]="","",Table4[[#This Row],[Hfriction (J/kg)]]+Table4[[#This Row],[Hexpansions (J/kg)]]+Table4[[#This Row],[Hcontractions (J/kg)]]+Table4[[#This Row],[Hf (J/kg)]])</f>
        <v/>
      </c>
      <c r="V317" s="95" t="str">
        <f>IF(Table4[[#This Row],[Segment]]="","",Table4[[#This Row],[Total Friction Loss (J/kg)]]*Table3[Density (kg/m3)])</f>
        <v/>
      </c>
      <c r="W317" s="95" t="str">
        <f>IF(Table4[[#This Row],[Segment]]="","",Table4[[#This Row],[Total Pressure Drop (Pa)]]/1000)</f>
        <v/>
      </c>
      <c r="Y317" s="82" t="str">
        <f>IF('Set Up'!D540="","",'Set Up'!D540)</f>
        <v/>
      </c>
      <c r="Z317" s="82" t="str">
        <f>IF('Set Up'!E540="","",'Set Up'!E540)</f>
        <v/>
      </c>
      <c r="AA317" s="82" t="str">
        <f>IF('Set Up'!F540="","",'Set Up'!F540)</f>
        <v/>
      </c>
      <c r="AB317" s="82" t="str">
        <f>IF('Set Up'!G540="","",'Set Up'!G540)</f>
        <v/>
      </c>
      <c r="AC317" s="82" t="str">
        <f t="array" ref="AC317">IF(Y317="","",INDEX(Data!$G$4:$G$51,MATCH(Table7[[#This Row],[Fitting]]&amp;Table7[[#This Row],[Fitting Subtype]],Data!$E$4:$E$51&amp;Data!$F$4:$F$51,0)))</f>
        <v/>
      </c>
      <c r="AD317" s="89" t="str">
        <f>IF(Table7[[#This Row],[Segment]]="","",Table7[[#This Row],[Quantity]]*Table7[[#This Row],[Kf]]*(((INDEX(Table4[Velocity (m/s)],MATCH(Table7[[#This Row],[Segment]],Table4[Segment],0)))^2)/2))</f>
        <v/>
      </c>
      <c r="AF317" s="82" t="str">
        <f>Table4[[#This Row],[Segment]]</f>
        <v/>
      </c>
      <c r="AG317" s="75"/>
      <c r="AH317" s="82" t="str">
        <f>IF(Table5[[#This Row],[Segment]]="","",AG317-Table4[[#This Row],[Total Pressure Drop (kPa)]])</f>
        <v/>
      </c>
    </row>
    <row r="318" spans="1:34" x14ac:dyDescent="0.25">
      <c r="A318" s="95" t="str">
        <f>IF('Set Up'!A315="","",'Set Up'!A315)</f>
        <v/>
      </c>
      <c r="B318" s="75" t="s">
        <v>81</v>
      </c>
      <c r="C318" s="85"/>
      <c r="D318" s="86" t="str">
        <f>IF(Table4[[#This Row],[Diameter (in)]]="","",(((CONVERT(Table4[[#This Row],[Diameter (in)]],"in","m"))/2)^2)*PI())</f>
        <v/>
      </c>
      <c r="E318" s="87" t="str">
        <f>IF(Table4[[#This Row],[Area (m2)]]="","",$D$4/Table4[[#This Row],[Area (m2)]])</f>
        <v/>
      </c>
      <c r="F318" s="85">
        <f t="shared" si="4"/>
        <v>4.6951999999999998</v>
      </c>
      <c r="G318" s="88" t="str">
        <f>IF(Table4[[#This Row],[Segment]]="","",(CONVERT(Table4[[#This Row],[Diameter (in)]],"in","m")*$B$4*Table4[[#This Row],[Velocity (m/s)]])/$C$4)</f>
        <v/>
      </c>
      <c r="H318" s="96" t="str">
        <f>IF(Table4[[#This Row],[Segment]]="","",IF(Table4[[#This Row],[Teynold''s Number]]&gt;4000,"TURBULENT","LAMINAR"))</f>
        <v/>
      </c>
      <c r="I318" s="86" t="str">
        <f>IF(Table4[[#This Row],[Segment]]="","",INDEX(Data!C315:C329,MATCH(Table4[Material],Data!B315:B329,0)))</f>
        <v/>
      </c>
      <c r="J318" s="89" t="str">
        <f>IF(Table4[[#This Row],[ε (m)]]="","",Table4[[#This Row],[ε (m)]]/(CONVERT(Table4[[#This Row],[Diameter (in)]],"in","m")))</f>
        <v/>
      </c>
      <c r="K318" s="96" t="str">
        <f>IF(Table4[[#This Row],[Regime]]="LAMINAR",16/Table4[[#This Row],[Teynold''s Number]],"-")</f>
        <v>-</v>
      </c>
      <c r="L318" s="86"/>
      <c r="M318" s="97" t="str">
        <f>IF(Table4[[#This Row],[Regime]]="TURBULENT",(((-4*LOG10(Table4[[#This Row],[ε/D]]/3.7+1.256/(Table4[[#This Row],[Teynold''s Number]]*SQRT(Table4[[#This Row],[f turbulent (guess)]]))))^-1)^2),"")</f>
        <v/>
      </c>
      <c r="N318" s="91" t="str">
        <f>IF(Table4[[#This Row],[f turbulent]]="","",Table4[[#This Row],[f turbulent (guess)]]-Table4[[#This Row],[f turbulent]])</f>
        <v/>
      </c>
      <c r="O318" s="87">
        <f>IF(Table4[[#This Row],[Segment]]="",0,IF(C319="",0,IF(C319&lt;=Table4[[#This Row],[Diameter (in)]],0,1-(D318/D319))))</f>
        <v>0</v>
      </c>
      <c r="P318" s="92" t="str">
        <f>IF(Table4[[#This Row],[Segment]]="","",IF(C318&gt;C319,"",IF(C319="",0.55,(0.55*(1-D319/D318)))))</f>
        <v/>
      </c>
      <c r="Q31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18" s="92" t="str">
        <f>IF(Table4[[#This Row],[Segment]]="","",IF(Table4[[#This Row],[Kexpansion]]="","0",((Table4[[#This Row],[Velocity (m/s)]]^2)/2)*Table4[[#This Row],[Kexpansion]]))</f>
        <v/>
      </c>
      <c r="S318" s="92" t="str">
        <f>IF(Table4[[#This Row],[Segment]]="","",IF(Table4[[#This Row],[Kcontraction]]="","0",((Table4[[#This Row],[Velocity (m/s)]]^2)/2)*Table4[[#This Row],[Kcontraction]]))</f>
        <v/>
      </c>
      <c r="T318" s="89" t="str">
        <f>IF(Table4[[#This Row],[Segment]]="","",SUMIF($Y$7:$Y$2000,Table4[[#This Row],[Segment]],$AD$7:$AD$2000))</f>
        <v/>
      </c>
      <c r="U318" s="95" t="str">
        <f>IF(Table4[[#This Row],[Segment]]="","",Table4[[#This Row],[Hfriction (J/kg)]]+Table4[[#This Row],[Hexpansions (J/kg)]]+Table4[[#This Row],[Hcontractions (J/kg)]]+Table4[[#This Row],[Hf (J/kg)]])</f>
        <v/>
      </c>
      <c r="V318" s="95" t="str">
        <f>IF(Table4[[#This Row],[Segment]]="","",Table4[[#This Row],[Total Friction Loss (J/kg)]]*Table3[Density (kg/m3)])</f>
        <v/>
      </c>
      <c r="W318" s="95" t="str">
        <f>IF(Table4[[#This Row],[Segment]]="","",Table4[[#This Row],[Total Pressure Drop (Pa)]]/1000)</f>
        <v/>
      </c>
      <c r="Y318" s="82" t="str">
        <f>IF('Set Up'!D541="","",'Set Up'!D541)</f>
        <v/>
      </c>
      <c r="Z318" s="82" t="str">
        <f>IF('Set Up'!E541="","",'Set Up'!E541)</f>
        <v/>
      </c>
      <c r="AA318" s="82" t="str">
        <f>IF('Set Up'!F541="","",'Set Up'!F541)</f>
        <v/>
      </c>
      <c r="AB318" s="82" t="str">
        <f>IF('Set Up'!G541="","",'Set Up'!G541)</f>
        <v/>
      </c>
      <c r="AC318" s="82" t="str">
        <f t="array" ref="AC318">IF(Y318="","",INDEX(Data!$G$4:$G$51,MATCH(Table7[[#This Row],[Fitting]]&amp;Table7[[#This Row],[Fitting Subtype]],Data!$E$4:$E$51&amp;Data!$F$4:$F$51,0)))</f>
        <v/>
      </c>
      <c r="AD318" s="89" t="str">
        <f>IF(Table7[[#This Row],[Segment]]="","",Table7[[#This Row],[Quantity]]*Table7[[#This Row],[Kf]]*(((INDEX(Table4[Velocity (m/s)],MATCH(Table7[[#This Row],[Segment]],Table4[Segment],0)))^2)/2))</f>
        <v/>
      </c>
      <c r="AF318" s="82" t="str">
        <f>Table4[[#This Row],[Segment]]</f>
        <v/>
      </c>
      <c r="AG318" s="75"/>
      <c r="AH318" s="82" t="str">
        <f>IF(Table5[[#This Row],[Segment]]="","",AG318-Table4[[#This Row],[Total Pressure Drop (kPa)]])</f>
        <v/>
      </c>
    </row>
    <row r="319" spans="1:34" x14ac:dyDescent="0.25">
      <c r="A319" s="95" t="str">
        <f>IF('Set Up'!A316="","",'Set Up'!A316)</f>
        <v/>
      </c>
      <c r="B319" s="75" t="s">
        <v>81</v>
      </c>
      <c r="C319" s="85"/>
      <c r="D319" s="86" t="str">
        <f>IF(Table4[[#This Row],[Diameter (in)]]="","",(((CONVERT(Table4[[#This Row],[Diameter (in)]],"in","m"))/2)^2)*PI())</f>
        <v/>
      </c>
      <c r="E319" s="87" t="str">
        <f>IF(Table4[[#This Row],[Area (m2)]]="","",$D$4/Table4[[#This Row],[Area (m2)]])</f>
        <v/>
      </c>
      <c r="F319" s="85">
        <f t="shared" si="4"/>
        <v>4.6951999999999998</v>
      </c>
      <c r="G319" s="88" t="str">
        <f>IF(Table4[[#This Row],[Segment]]="","",(CONVERT(Table4[[#This Row],[Diameter (in)]],"in","m")*$B$4*Table4[[#This Row],[Velocity (m/s)]])/$C$4)</f>
        <v/>
      </c>
      <c r="H319" s="96" t="str">
        <f>IF(Table4[[#This Row],[Segment]]="","",IF(Table4[[#This Row],[Teynold''s Number]]&gt;4000,"TURBULENT","LAMINAR"))</f>
        <v/>
      </c>
      <c r="I319" s="86" t="str">
        <f>IF(Table4[[#This Row],[Segment]]="","",INDEX(Data!C316:C330,MATCH(Table4[Material],Data!B316:B330,0)))</f>
        <v/>
      </c>
      <c r="J319" s="89" t="str">
        <f>IF(Table4[[#This Row],[ε (m)]]="","",Table4[[#This Row],[ε (m)]]/(CONVERT(Table4[[#This Row],[Diameter (in)]],"in","m")))</f>
        <v/>
      </c>
      <c r="K319" s="96" t="str">
        <f>IF(Table4[[#This Row],[Regime]]="LAMINAR",16/Table4[[#This Row],[Teynold''s Number]],"-")</f>
        <v>-</v>
      </c>
      <c r="L319" s="86"/>
      <c r="M319" s="97" t="str">
        <f>IF(Table4[[#This Row],[Regime]]="TURBULENT",(((-4*LOG10(Table4[[#This Row],[ε/D]]/3.7+1.256/(Table4[[#This Row],[Teynold''s Number]]*SQRT(Table4[[#This Row],[f turbulent (guess)]]))))^-1)^2),"")</f>
        <v/>
      </c>
      <c r="N319" s="91" t="str">
        <f>IF(Table4[[#This Row],[f turbulent]]="","",Table4[[#This Row],[f turbulent (guess)]]-Table4[[#This Row],[f turbulent]])</f>
        <v/>
      </c>
      <c r="O319" s="87">
        <f>IF(Table4[[#This Row],[Segment]]="",0,IF(C320="",0,IF(C320&lt;=Table4[[#This Row],[Diameter (in)]],0,1-(D319/D320))))</f>
        <v>0</v>
      </c>
      <c r="P319" s="92" t="str">
        <f>IF(Table4[[#This Row],[Segment]]="","",IF(C319&gt;C320,"",IF(C320="",0.55,(0.55*(1-D320/D319)))))</f>
        <v/>
      </c>
      <c r="Q31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19" s="92" t="str">
        <f>IF(Table4[[#This Row],[Segment]]="","",IF(Table4[[#This Row],[Kexpansion]]="","0",((Table4[[#This Row],[Velocity (m/s)]]^2)/2)*Table4[[#This Row],[Kexpansion]]))</f>
        <v/>
      </c>
      <c r="S319" s="92" t="str">
        <f>IF(Table4[[#This Row],[Segment]]="","",IF(Table4[[#This Row],[Kcontraction]]="","0",((Table4[[#This Row],[Velocity (m/s)]]^2)/2)*Table4[[#This Row],[Kcontraction]]))</f>
        <v/>
      </c>
      <c r="T319" s="89" t="str">
        <f>IF(Table4[[#This Row],[Segment]]="","",SUMIF($Y$7:$Y$2000,Table4[[#This Row],[Segment]],$AD$7:$AD$2000))</f>
        <v/>
      </c>
      <c r="U319" s="95" t="str">
        <f>IF(Table4[[#This Row],[Segment]]="","",Table4[[#This Row],[Hfriction (J/kg)]]+Table4[[#This Row],[Hexpansions (J/kg)]]+Table4[[#This Row],[Hcontractions (J/kg)]]+Table4[[#This Row],[Hf (J/kg)]])</f>
        <v/>
      </c>
      <c r="V319" s="95" t="str">
        <f>IF(Table4[[#This Row],[Segment]]="","",Table4[[#This Row],[Total Friction Loss (J/kg)]]*Table3[Density (kg/m3)])</f>
        <v/>
      </c>
      <c r="W319" s="95" t="str">
        <f>IF(Table4[[#This Row],[Segment]]="","",Table4[[#This Row],[Total Pressure Drop (Pa)]]/1000)</f>
        <v/>
      </c>
      <c r="Y319" s="82" t="str">
        <f>IF('Set Up'!D542="","",'Set Up'!D542)</f>
        <v/>
      </c>
      <c r="Z319" s="82" t="str">
        <f>IF('Set Up'!E542="","",'Set Up'!E542)</f>
        <v/>
      </c>
      <c r="AA319" s="82" t="str">
        <f>IF('Set Up'!F542="","",'Set Up'!F542)</f>
        <v/>
      </c>
      <c r="AB319" s="82" t="str">
        <f>IF('Set Up'!G542="","",'Set Up'!G542)</f>
        <v/>
      </c>
      <c r="AC319" s="82" t="str">
        <f t="array" ref="AC319">IF(Y319="","",INDEX(Data!$G$4:$G$51,MATCH(Table7[[#This Row],[Fitting]]&amp;Table7[[#This Row],[Fitting Subtype]],Data!$E$4:$E$51&amp;Data!$F$4:$F$51,0)))</f>
        <v/>
      </c>
      <c r="AD319" s="89" t="str">
        <f>IF(Table7[[#This Row],[Segment]]="","",Table7[[#This Row],[Quantity]]*Table7[[#This Row],[Kf]]*(((INDEX(Table4[Velocity (m/s)],MATCH(Table7[[#This Row],[Segment]],Table4[Segment],0)))^2)/2))</f>
        <v/>
      </c>
      <c r="AF319" s="82" t="str">
        <f>Table4[[#This Row],[Segment]]</f>
        <v/>
      </c>
      <c r="AG319" s="75"/>
      <c r="AH319" s="82" t="str">
        <f>IF(Table5[[#This Row],[Segment]]="","",AG319-Table4[[#This Row],[Total Pressure Drop (kPa)]])</f>
        <v/>
      </c>
    </row>
    <row r="320" spans="1:34" x14ac:dyDescent="0.25">
      <c r="A320" s="95" t="str">
        <f>IF('Set Up'!A317="","",'Set Up'!A317)</f>
        <v/>
      </c>
      <c r="B320" s="75" t="s">
        <v>81</v>
      </c>
      <c r="C320" s="85"/>
      <c r="D320" s="86" t="str">
        <f>IF(Table4[[#This Row],[Diameter (in)]]="","",(((CONVERT(Table4[[#This Row],[Diameter (in)]],"in","m"))/2)^2)*PI())</f>
        <v/>
      </c>
      <c r="E320" s="87" t="str">
        <f>IF(Table4[[#This Row],[Area (m2)]]="","",$D$4/Table4[[#This Row],[Area (m2)]])</f>
        <v/>
      </c>
      <c r="F320" s="85">
        <f t="shared" si="4"/>
        <v>4.6951999999999998</v>
      </c>
      <c r="G320" s="88" t="str">
        <f>IF(Table4[[#This Row],[Segment]]="","",(CONVERT(Table4[[#This Row],[Diameter (in)]],"in","m")*$B$4*Table4[[#This Row],[Velocity (m/s)]])/$C$4)</f>
        <v/>
      </c>
      <c r="H320" s="96" t="str">
        <f>IF(Table4[[#This Row],[Segment]]="","",IF(Table4[[#This Row],[Teynold''s Number]]&gt;4000,"TURBULENT","LAMINAR"))</f>
        <v/>
      </c>
      <c r="I320" s="86" t="str">
        <f>IF(Table4[[#This Row],[Segment]]="","",INDEX(Data!C317:C331,MATCH(Table4[Material],Data!B317:B331,0)))</f>
        <v/>
      </c>
      <c r="J320" s="89" t="str">
        <f>IF(Table4[[#This Row],[ε (m)]]="","",Table4[[#This Row],[ε (m)]]/(CONVERT(Table4[[#This Row],[Diameter (in)]],"in","m")))</f>
        <v/>
      </c>
      <c r="K320" s="96" t="str">
        <f>IF(Table4[[#This Row],[Regime]]="LAMINAR",16/Table4[[#This Row],[Teynold''s Number]],"-")</f>
        <v>-</v>
      </c>
      <c r="L320" s="86"/>
      <c r="M320" s="97" t="str">
        <f>IF(Table4[[#This Row],[Regime]]="TURBULENT",(((-4*LOG10(Table4[[#This Row],[ε/D]]/3.7+1.256/(Table4[[#This Row],[Teynold''s Number]]*SQRT(Table4[[#This Row],[f turbulent (guess)]]))))^-1)^2),"")</f>
        <v/>
      </c>
      <c r="N320" s="91" t="str">
        <f>IF(Table4[[#This Row],[f turbulent]]="","",Table4[[#This Row],[f turbulent (guess)]]-Table4[[#This Row],[f turbulent]])</f>
        <v/>
      </c>
      <c r="O320" s="87">
        <f>IF(Table4[[#This Row],[Segment]]="",0,IF(C321="",0,IF(C321&lt;=Table4[[#This Row],[Diameter (in)]],0,1-(D320/D321))))</f>
        <v>0</v>
      </c>
      <c r="P320" s="92" t="str">
        <f>IF(Table4[[#This Row],[Segment]]="","",IF(C320&gt;C321,"",IF(C321="",0.55,(0.55*(1-D321/D320)))))</f>
        <v/>
      </c>
      <c r="Q32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20" s="92" t="str">
        <f>IF(Table4[[#This Row],[Segment]]="","",IF(Table4[[#This Row],[Kexpansion]]="","0",((Table4[[#This Row],[Velocity (m/s)]]^2)/2)*Table4[[#This Row],[Kexpansion]]))</f>
        <v/>
      </c>
      <c r="S320" s="92" t="str">
        <f>IF(Table4[[#This Row],[Segment]]="","",IF(Table4[[#This Row],[Kcontraction]]="","0",((Table4[[#This Row],[Velocity (m/s)]]^2)/2)*Table4[[#This Row],[Kcontraction]]))</f>
        <v/>
      </c>
      <c r="T320" s="89" t="str">
        <f>IF(Table4[[#This Row],[Segment]]="","",SUMIF($Y$7:$Y$2000,Table4[[#This Row],[Segment]],$AD$7:$AD$2000))</f>
        <v/>
      </c>
      <c r="U320" s="95" t="str">
        <f>IF(Table4[[#This Row],[Segment]]="","",Table4[[#This Row],[Hfriction (J/kg)]]+Table4[[#This Row],[Hexpansions (J/kg)]]+Table4[[#This Row],[Hcontractions (J/kg)]]+Table4[[#This Row],[Hf (J/kg)]])</f>
        <v/>
      </c>
      <c r="V320" s="95" t="str">
        <f>IF(Table4[[#This Row],[Segment]]="","",Table4[[#This Row],[Total Friction Loss (J/kg)]]*Table3[Density (kg/m3)])</f>
        <v/>
      </c>
      <c r="W320" s="95" t="str">
        <f>IF(Table4[[#This Row],[Segment]]="","",Table4[[#This Row],[Total Pressure Drop (Pa)]]/1000)</f>
        <v/>
      </c>
      <c r="Y320" s="82" t="str">
        <f>IF('Set Up'!D543="","",'Set Up'!D543)</f>
        <v/>
      </c>
      <c r="Z320" s="82" t="str">
        <f>IF('Set Up'!E543="","",'Set Up'!E543)</f>
        <v/>
      </c>
      <c r="AA320" s="82" t="str">
        <f>IF('Set Up'!F543="","",'Set Up'!F543)</f>
        <v/>
      </c>
      <c r="AB320" s="82" t="str">
        <f>IF('Set Up'!G543="","",'Set Up'!G543)</f>
        <v/>
      </c>
      <c r="AC320" s="82" t="str">
        <f t="array" ref="AC320">IF(Y320="","",INDEX(Data!$G$4:$G$51,MATCH(Table7[[#This Row],[Fitting]]&amp;Table7[[#This Row],[Fitting Subtype]],Data!$E$4:$E$51&amp;Data!$F$4:$F$51,0)))</f>
        <v/>
      </c>
      <c r="AD320" s="89" t="str">
        <f>IF(Table7[[#This Row],[Segment]]="","",Table7[[#This Row],[Quantity]]*Table7[[#This Row],[Kf]]*(((INDEX(Table4[Velocity (m/s)],MATCH(Table7[[#This Row],[Segment]],Table4[Segment],0)))^2)/2))</f>
        <v/>
      </c>
      <c r="AF320" s="82" t="str">
        <f>Table4[[#This Row],[Segment]]</f>
        <v/>
      </c>
      <c r="AG320" s="75"/>
      <c r="AH320" s="82" t="str">
        <f>IF(Table5[[#This Row],[Segment]]="","",AG320-Table4[[#This Row],[Total Pressure Drop (kPa)]])</f>
        <v/>
      </c>
    </row>
    <row r="321" spans="1:34" x14ac:dyDescent="0.25">
      <c r="A321" s="95" t="str">
        <f>IF('Set Up'!A318="","",'Set Up'!A318)</f>
        <v/>
      </c>
      <c r="B321" s="75" t="s">
        <v>81</v>
      </c>
      <c r="C321" s="85"/>
      <c r="D321" s="86" t="str">
        <f>IF(Table4[[#This Row],[Diameter (in)]]="","",(((CONVERT(Table4[[#This Row],[Diameter (in)]],"in","m"))/2)^2)*PI())</f>
        <v/>
      </c>
      <c r="E321" s="87" t="str">
        <f>IF(Table4[[#This Row],[Area (m2)]]="","",$D$4/Table4[[#This Row],[Area (m2)]])</f>
        <v/>
      </c>
      <c r="F321" s="85">
        <f t="shared" si="4"/>
        <v>4.6951999999999998</v>
      </c>
      <c r="G321" s="88" t="str">
        <f>IF(Table4[[#This Row],[Segment]]="","",(CONVERT(Table4[[#This Row],[Diameter (in)]],"in","m")*$B$4*Table4[[#This Row],[Velocity (m/s)]])/$C$4)</f>
        <v/>
      </c>
      <c r="H321" s="96" t="str">
        <f>IF(Table4[[#This Row],[Segment]]="","",IF(Table4[[#This Row],[Teynold''s Number]]&gt;4000,"TURBULENT","LAMINAR"))</f>
        <v/>
      </c>
      <c r="I321" s="86" t="str">
        <f>IF(Table4[[#This Row],[Segment]]="","",INDEX(Data!C318:C332,MATCH(Table4[Material],Data!B318:B332,0)))</f>
        <v/>
      </c>
      <c r="J321" s="89" t="str">
        <f>IF(Table4[[#This Row],[ε (m)]]="","",Table4[[#This Row],[ε (m)]]/(CONVERT(Table4[[#This Row],[Diameter (in)]],"in","m")))</f>
        <v/>
      </c>
      <c r="K321" s="96" t="str">
        <f>IF(Table4[[#This Row],[Regime]]="LAMINAR",16/Table4[[#This Row],[Teynold''s Number]],"-")</f>
        <v>-</v>
      </c>
      <c r="L321" s="86"/>
      <c r="M321" s="97" t="str">
        <f>IF(Table4[[#This Row],[Regime]]="TURBULENT",(((-4*LOG10(Table4[[#This Row],[ε/D]]/3.7+1.256/(Table4[[#This Row],[Teynold''s Number]]*SQRT(Table4[[#This Row],[f turbulent (guess)]]))))^-1)^2),"")</f>
        <v/>
      </c>
      <c r="N321" s="91" t="str">
        <f>IF(Table4[[#This Row],[f turbulent]]="","",Table4[[#This Row],[f turbulent (guess)]]-Table4[[#This Row],[f turbulent]])</f>
        <v/>
      </c>
      <c r="O321" s="87">
        <f>IF(Table4[[#This Row],[Segment]]="",0,IF(C322="",0,IF(C322&lt;=Table4[[#This Row],[Diameter (in)]],0,1-(D321/D322))))</f>
        <v>0</v>
      </c>
      <c r="P321" s="92" t="str">
        <f>IF(Table4[[#This Row],[Segment]]="","",IF(C321&gt;C322,"",IF(C322="",0.55,(0.55*(1-D322/D321)))))</f>
        <v/>
      </c>
      <c r="Q32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21" s="92" t="str">
        <f>IF(Table4[[#This Row],[Segment]]="","",IF(Table4[[#This Row],[Kexpansion]]="","0",((Table4[[#This Row],[Velocity (m/s)]]^2)/2)*Table4[[#This Row],[Kexpansion]]))</f>
        <v/>
      </c>
      <c r="S321" s="92" t="str">
        <f>IF(Table4[[#This Row],[Segment]]="","",IF(Table4[[#This Row],[Kcontraction]]="","0",((Table4[[#This Row],[Velocity (m/s)]]^2)/2)*Table4[[#This Row],[Kcontraction]]))</f>
        <v/>
      </c>
      <c r="T321" s="89" t="str">
        <f>IF(Table4[[#This Row],[Segment]]="","",SUMIF($Y$7:$Y$2000,Table4[[#This Row],[Segment]],$AD$7:$AD$2000))</f>
        <v/>
      </c>
      <c r="U321" s="95" t="str">
        <f>IF(Table4[[#This Row],[Segment]]="","",Table4[[#This Row],[Hfriction (J/kg)]]+Table4[[#This Row],[Hexpansions (J/kg)]]+Table4[[#This Row],[Hcontractions (J/kg)]]+Table4[[#This Row],[Hf (J/kg)]])</f>
        <v/>
      </c>
      <c r="V321" s="95" t="str">
        <f>IF(Table4[[#This Row],[Segment]]="","",Table4[[#This Row],[Total Friction Loss (J/kg)]]*Table3[Density (kg/m3)])</f>
        <v/>
      </c>
      <c r="W321" s="95" t="str">
        <f>IF(Table4[[#This Row],[Segment]]="","",Table4[[#This Row],[Total Pressure Drop (Pa)]]/1000)</f>
        <v/>
      </c>
      <c r="Y321" s="82" t="str">
        <f>IF('Set Up'!D544="","",'Set Up'!D544)</f>
        <v/>
      </c>
      <c r="Z321" s="82" t="str">
        <f>IF('Set Up'!E544="","",'Set Up'!E544)</f>
        <v/>
      </c>
      <c r="AA321" s="82" t="str">
        <f>IF('Set Up'!F544="","",'Set Up'!F544)</f>
        <v/>
      </c>
      <c r="AB321" s="82" t="str">
        <f>IF('Set Up'!G544="","",'Set Up'!G544)</f>
        <v/>
      </c>
      <c r="AC321" s="82" t="str">
        <f t="array" ref="AC321">IF(Y321="","",INDEX(Data!$G$4:$G$51,MATCH(Table7[[#This Row],[Fitting]]&amp;Table7[[#This Row],[Fitting Subtype]],Data!$E$4:$E$51&amp;Data!$F$4:$F$51,0)))</f>
        <v/>
      </c>
      <c r="AD321" s="89" t="str">
        <f>IF(Table7[[#This Row],[Segment]]="","",Table7[[#This Row],[Quantity]]*Table7[[#This Row],[Kf]]*(((INDEX(Table4[Velocity (m/s)],MATCH(Table7[[#This Row],[Segment]],Table4[Segment],0)))^2)/2))</f>
        <v/>
      </c>
      <c r="AF321" s="82" t="str">
        <f>Table4[[#This Row],[Segment]]</f>
        <v/>
      </c>
      <c r="AG321" s="75"/>
      <c r="AH321" s="82" t="str">
        <f>IF(Table5[[#This Row],[Segment]]="","",AG321-Table4[[#This Row],[Total Pressure Drop (kPa)]])</f>
        <v/>
      </c>
    </row>
    <row r="322" spans="1:34" x14ac:dyDescent="0.25">
      <c r="A322" s="95" t="str">
        <f>IF('Set Up'!A319="","",'Set Up'!A319)</f>
        <v/>
      </c>
      <c r="B322" s="75" t="s">
        <v>81</v>
      </c>
      <c r="C322" s="85"/>
      <c r="D322" s="86" t="str">
        <f>IF(Table4[[#This Row],[Diameter (in)]]="","",(((CONVERT(Table4[[#This Row],[Diameter (in)]],"in","m"))/2)^2)*PI())</f>
        <v/>
      </c>
      <c r="E322" s="87" t="str">
        <f>IF(Table4[[#This Row],[Area (m2)]]="","",$D$4/Table4[[#This Row],[Area (m2)]])</f>
        <v/>
      </c>
      <c r="F322" s="85">
        <f t="shared" si="4"/>
        <v>4.6951999999999998</v>
      </c>
      <c r="G322" s="88" t="str">
        <f>IF(Table4[[#This Row],[Segment]]="","",(CONVERT(Table4[[#This Row],[Diameter (in)]],"in","m")*$B$4*Table4[[#This Row],[Velocity (m/s)]])/$C$4)</f>
        <v/>
      </c>
      <c r="H322" s="96" t="str">
        <f>IF(Table4[[#This Row],[Segment]]="","",IF(Table4[[#This Row],[Teynold''s Number]]&gt;4000,"TURBULENT","LAMINAR"))</f>
        <v/>
      </c>
      <c r="I322" s="86" t="str">
        <f>IF(Table4[[#This Row],[Segment]]="","",INDEX(Data!C319:C333,MATCH(Table4[Material],Data!B319:B333,0)))</f>
        <v/>
      </c>
      <c r="J322" s="89" t="str">
        <f>IF(Table4[[#This Row],[ε (m)]]="","",Table4[[#This Row],[ε (m)]]/(CONVERT(Table4[[#This Row],[Diameter (in)]],"in","m")))</f>
        <v/>
      </c>
      <c r="K322" s="96" t="str">
        <f>IF(Table4[[#This Row],[Regime]]="LAMINAR",16/Table4[[#This Row],[Teynold''s Number]],"-")</f>
        <v>-</v>
      </c>
      <c r="L322" s="86"/>
      <c r="M322" s="97" t="str">
        <f>IF(Table4[[#This Row],[Regime]]="TURBULENT",(((-4*LOG10(Table4[[#This Row],[ε/D]]/3.7+1.256/(Table4[[#This Row],[Teynold''s Number]]*SQRT(Table4[[#This Row],[f turbulent (guess)]]))))^-1)^2),"")</f>
        <v/>
      </c>
      <c r="N322" s="91" t="str">
        <f>IF(Table4[[#This Row],[f turbulent]]="","",Table4[[#This Row],[f turbulent (guess)]]-Table4[[#This Row],[f turbulent]])</f>
        <v/>
      </c>
      <c r="O322" s="87">
        <f>IF(Table4[[#This Row],[Segment]]="",0,IF(C323="",0,IF(C323&lt;=Table4[[#This Row],[Diameter (in)]],0,1-(D322/D323))))</f>
        <v>0</v>
      </c>
      <c r="P322" s="92" t="str">
        <f>IF(Table4[[#This Row],[Segment]]="","",IF(C322&gt;C323,"",IF(C323="",0.55,(0.55*(1-D323/D322)))))</f>
        <v/>
      </c>
      <c r="Q32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22" s="92" t="str">
        <f>IF(Table4[[#This Row],[Segment]]="","",IF(Table4[[#This Row],[Kexpansion]]="","0",((Table4[[#This Row],[Velocity (m/s)]]^2)/2)*Table4[[#This Row],[Kexpansion]]))</f>
        <v/>
      </c>
      <c r="S322" s="92" t="str">
        <f>IF(Table4[[#This Row],[Segment]]="","",IF(Table4[[#This Row],[Kcontraction]]="","0",((Table4[[#This Row],[Velocity (m/s)]]^2)/2)*Table4[[#This Row],[Kcontraction]]))</f>
        <v/>
      </c>
      <c r="T322" s="89" t="str">
        <f>IF(Table4[[#This Row],[Segment]]="","",SUMIF($Y$7:$Y$2000,Table4[[#This Row],[Segment]],$AD$7:$AD$2000))</f>
        <v/>
      </c>
      <c r="U322" s="95" t="str">
        <f>IF(Table4[[#This Row],[Segment]]="","",Table4[[#This Row],[Hfriction (J/kg)]]+Table4[[#This Row],[Hexpansions (J/kg)]]+Table4[[#This Row],[Hcontractions (J/kg)]]+Table4[[#This Row],[Hf (J/kg)]])</f>
        <v/>
      </c>
      <c r="V322" s="95" t="str">
        <f>IF(Table4[[#This Row],[Segment]]="","",Table4[[#This Row],[Total Friction Loss (J/kg)]]*Table3[Density (kg/m3)])</f>
        <v/>
      </c>
      <c r="W322" s="95" t="str">
        <f>IF(Table4[[#This Row],[Segment]]="","",Table4[[#This Row],[Total Pressure Drop (Pa)]]/1000)</f>
        <v/>
      </c>
      <c r="Y322" s="82" t="str">
        <f>IF('Set Up'!D545="","",'Set Up'!D545)</f>
        <v/>
      </c>
      <c r="Z322" s="82" t="str">
        <f>IF('Set Up'!E545="","",'Set Up'!E545)</f>
        <v/>
      </c>
      <c r="AA322" s="82" t="str">
        <f>IF('Set Up'!F545="","",'Set Up'!F545)</f>
        <v/>
      </c>
      <c r="AB322" s="82" t="str">
        <f>IF('Set Up'!G545="","",'Set Up'!G545)</f>
        <v/>
      </c>
      <c r="AC322" s="82" t="str">
        <f t="array" ref="AC322">IF(Y322="","",INDEX(Data!$G$4:$G$51,MATCH(Table7[[#This Row],[Fitting]]&amp;Table7[[#This Row],[Fitting Subtype]],Data!$E$4:$E$51&amp;Data!$F$4:$F$51,0)))</f>
        <v/>
      </c>
      <c r="AD322" s="89" t="str">
        <f>IF(Table7[[#This Row],[Segment]]="","",Table7[[#This Row],[Quantity]]*Table7[[#This Row],[Kf]]*(((INDEX(Table4[Velocity (m/s)],MATCH(Table7[[#This Row],[Segment]],Table4[Segment],0)))^2)/2))</f>
        <v/>
      </c>
      <c r="AF322" s="82" t="str">
        <f>Table4[[#This Row],[Segment]]</f>
        <v/>
      </c>
      <c r="AG322" s="75"/>
      <c r="AH322" s="82" t="str">
        <f>IF(Table5[[#This Row],[Segment]]="","",AG322-Table4[[#This Row],[Total Pressure Drop (kPa)]])</f>
        <v/>
      </c>
    </row>
    <row r="323" spans="1:34" x14ac:dyDescent="0.25">
      <c r="A323" s="95" t="str">
        <f>IF('Set Up'!A320="","",'Set Up'!A320)</f>
        <v/>
      </c>
      <c r="B323" s="75" t="s">
        <v>81</v>
      </c>
      <c r="C323" s="85"/>
      <c r="D323" s="86" t="str">
        <f>IF(Table4[[#This Row],[Diameter (in)]]="","",(((CONVERT(Table4[[#This Row],[Diameter (in)]],"in","m"))/2)^2)*PI())</f>
        <v/>
      </c>
      <c r="E323" s="87" t="str">
        <f>IF(Table4[[#This Row],[Area (m2)]]="","",$D$4/Table4[[#This Row],[Area (m2)]])</f>
        <v/>
      </c>
      <c r="F323" s="85">
        <f t="shared" si="4"/>
        <v>4.6951999999999998</v>
      </c>
      <c r="G323" s="88" t="str">
        <f>IF(Table4[[#This Row],[Segment]]="","",(CONVERT(Table4[[#This Row],[Diameter (in)]],"in","m")*$B$4*Table4[[#This Row],[Velocity (m/s)]])/$C$4)</f>
        <v/>
      </c>
      <c r="H323" s="96" t="str">
        <f>IF(Table4[[#This Row],[Segment]]="","",IF(Table4[[#This Row],[Teynold''s Number]]&gt;4000,"TURBULENT","LAMINAR"))</f>
        <v/>
      </c>
      <c r="I323" s="86" t="str">
        <f>IF(Table4[[#This Row],[Segment]]="","",INDEX(Data!C320:C334,MATCH(Table4[Material],Data!B320:B334,0)))</f>
        <v/>
      </c>
      <c r="J323" s="89" t="str">
        <f>IF(Table4[[#This Row],[ε (m)]]="","",Table4[[#This Row],[ε (m)]]/(CONVERT(Table4[[#This Row],[Diameter (in)]],"in","m")))</f>
        <v/>
      </c>
      <c r="K323" s="96" t="str">
        <f>IF(Table4[[#This Row],[Regime]]="LAMINAR",16/Table4[[#This Row],[Teynold''s Number]],"-")</f>
        <v>-</v>
      </c>
      <c r="L323" s="86"/>
      <c r="M323" s="97" t="str">
        <f>IF(Table4[[#This Row],[Regime]]="TURBULENT",(((-4*LOG10(Table4[[#This Row],[ε/D]]/3.7+1.256/(Table4[[#This Row],[Teynold''s Number]]*SQRT(Table4[[#This Row],[f turbulent (guess)]]))))^-1)^2),"")</f>
        <v/>
      </c>
      <c r="N323" s="91" t="str">
        <f>IF(Table4[[#This Row],[f turbulent]]="","",Table4[[#This Row],[f turbulent (guess)]]-Table4[[#This Row],[f turbulent]])</f>
        <v/>
      </c>
      <c r="O323" s="87">
        <f>IF(Table4[[#This Row],[Segment]]="",0,IF(C324="",0,IF(C324&lt;=Table4[[#This Row],[Diameter (in)]],0,1-(D323/D324))))</f>
        <v>0</v>
      </c>
      <c r="P323" s="92" t="str">
        <f>IF(Table4[[#This Row],[Segment]]="","",IF(C323&gt;C324,"",IF(C324="",0.55,(0.55*(1-D324/D323)))))</f>
        <v/>
      </c>
      <c r="Q32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23" s="92" t="str">
        <f>IF(Table4[[#This Row],[Segment]]="","",IF(Table4[[#This Row],[Kexpansion]]="","0",((Table4[[#This Row],[Velocity (m/s)]]^2)/2)*Table4[[#This Row],[Kexpansion]]))</f>
        <v/>
      </c>
      <c r="S323" s="92" t="str">
        <f>IF(Table4[[#This Row],[Segment]]="","",IF(Table4[[#This Row],[Kcontraction]]="","0",((Table4[[#This Row],[Velocity (m/s)]]^2)/2)*Table4[[#This Row],[Kcontraction]]))</f>
        <v/>
      </c>
      <c r="T323" s="89" t="str">
        <f>IF(Table4[[#This Row],[Segment]]="","",SUMIF($Y$7:$Y$2000,Table4[[#This Row],[Segment]],$AD$7:$AD$2000))</f>
        <v/>
      </c>
      <c r="U323" s="95" t="str">
        <f>IF(Table4[[#This Row],[Segment]]="","",Table4[[#This Row],[Hfriction (J/kg)]]+Table4[[#This Row],[Hexpansions (J/kg)]]+Table4[[#This Row],[Hcontractions (J/kg)]]+Table4[[#This Row],[Hf (J/kg)]])</f>
        <v/>
      </c>
      <c r="V323" s="95" t="str">
        <f>IF(Table4[[#This Row],[Segment]]="","",Table4[[#This Row],[Total Friction Loss (J/kg)]]*Table3[Density (kg/m3)])</f>
        <v/>
      </c>
      <c r="W323" s="95" t="str">
        <f>IF(Table4[[#This Row],[Segment]]="","",Table4[[#This Row],[Total Pressure Drop (Pa)]]/1000)</f>
        <v/>
      </c>
      <c r="Y323" s="82" t="str">
        <f>IF('Set Up'!D546="","",'Set Up'!D546)</f>
        <v/>
      </c>
      <c r="Z323" s="82" t="str">
        <f>IF('Set Up'!E546="","",'Set Up'!E546)</f>
        <v/>
      </c>
      <c r="AA323" s="82" t="str">
        <f>IF('Set Up'!F546="","",'Set Up'!F546)</f>
        <v/>
      </c>
      <c r="AB323" s="82" t="str">
        <f>IF('Set Up'!G546="","",'Set Up'!G546)</f>
        <v/>
      </c>
      <c r="AC323" s="82" t="str">
        <f t="array" ref="AC323">IF(Y323="","",INDEX(Data!$G$4:$G$51,MATCH(Table7[[#This Row],[Fitting]]&amp;Table7[[#This Row],[Fitting Subtype]],Data!$E$4:$E$51&amp;Data!$F$4:$F$51,0)))</f>
        <v/>
      </c>
      <c r="AD323" s="89" t="str">
        <f>IF(Table7[[#This Row],[Segment]]="","",Table7[[#This Row],[Quantity]]*Table7[[#This Row],[Kf]]*(((INDEX(Table4[Velocity (m/s)],MATCH(Table7[[#This Row],[Segment]],Table4[Segment],0)))^2)/2))</f>
        <v/>
      </c>
      <c r="AF323" s="82" t="str">
        <f>Table4[[#This Row],[Segment]]</f>
        <v/>
      </c>
      <c r="AG323" s="75"/>
      <c r="AH323" s="82" t="str">
        <f>IF(Table5[[#This Row],[Segment]]="","",AG323-Table4[[#This Row],[Total Pressure Drop (kPa)]])</f>
        <v/>
      </c>
    </row>
    <row r="324" spans="1:34" x14ac:dyDescent="0.25">
      <c r="A324" s="95" t="str">
        <f>IF('Set Up'!A321="","",'Set Up'!A321)</f>
        <v/>
      </c>
      <c r="B324" s="75" t="s">
        <v>81</v>
      </c>
      <c r="C324" s="85"/>
      <c r="D324" s="86" t="str">
        <f>IF(Table4[[#This Row],[Diameter (in)]]="","",(((CONVERT(Table4[[#This Row],[Diameter (in)]],"in","m"))/2)^2)*PI())</f>
        <v/>
      </c>
      <c r="E324" s="87" t="str">
        <f>IF(Table4[[#This Row],[Area (m2)]]="","",$D$4/Table4[[#This Row],[Area (m2)]])</f>
        <v/>
      </c>
      <c r="F324" s="85">
        <f t="shared" si="4"/>
        <v>4.6951999999999998</v>
      </c>
      <c r="G324" s="88" t="str">
        <f>IF(Table4[[#This Row],[Segment]]="","",(CONVERT(Table4[[#This Row],[Diameter (in)]],"in","m")*$B$4*Table4[[#This Row],[Velocity (m/s)]])/$C$4)</f>
        <v/>
      </c>
      <c r="H324" s="96" t="str">
        <f>IF(Table4[[#This Row],[Segment]]="","",IF(Table4[[#This Row],[Teynold''s Number]]&gt;4000,"TURBULENT","LAMINAR"))</f>
        <v/>
      </c>
      <c r="I324" s="86" t="str">
        <f>IF(Table4[[#This Row],[Segment]]="","",INDEX(Data!C321:C335,MATCH(Table4[Material],Data!B321:B335,0)))</f>
        <v/>
      </c>
      <c r="J324" s="89" t="str">
        <f>IF(Table4[[#This Row],[ε (m)]]="","",Table4[[#This Row],[ε (m)]]/(CONVERT(Table4[[#This Row],[Diameter (in)]],"in","m")))</f>
        <v/>
      </c>
      <c r="K324" s="96" t="str">
        <f>IF(Table4[[#This Row],[Regime]]="LAMINAR",16/Table4[[#This Row],[Teynold''s Number]],"-")</f>
        <v>-</v>
      </c>
      <c r="L324" s="86"/>
      <c r="M324" s="97" t="str">
        <f>IF(Table4[[#This Row],[Regime]]="TURBULENT",(((-4*LOG10(Table4[[#This Row],[ε/D]]/3.7+1.256/(Table4[[#This Row],[Teynold''s Number]]*SQRT(Table4[[#This Row],[f turbulent (guess)]]))))^-1)^2),"")</f>
        <v/>
      </c>
      <c r="N324" s="91" t="str">
        <f>IF(Table4[[#This Row],[f turbulent]]="","",Table4[[#This Row],[f turbulent (guess)]]-Table4[[#This Row],[f turbulent]])</f>
        <v/>
      </c>
      <c r="O324" s="87">
        <f>IF(Table4[[#This Row],[Segment]]="",0,IF(C325="",0,IF(C325&lt;=Table4[[#This Row],[Diameter (in)]],0,1-(D324/D325))))</f>
        <v>0</v>
      </c>
      <c r="P324" s="92" t="str">
        <f>IF(Table4[[#This Row],[Segment]]="","",IF(C324&gt;C325,"",IF(C325="",0.55,(0.55*(1-D325/D324)))))</f>
        <v/>
      </c>
      <c r="Q32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24" s="92" t="str">
        <f>IF(Table4[[#This Row],[Segment]]="","",IF(Table4[[#This Row],[Kexpansion]]="","0",((Table4[[#This Row],[Velocity (m/s)]]^2)/2)*Table4[[#This Row],[Kexpansion]]))</f>
        <v/>
      </c>
      <c r="S324" s="92" t="str">
        <f>IF(Table4[[#This Row],[Segment]]="","",IF(Table4[[#This Row],[Kcontraction]]="","0",((Table4[[#This Row],[Velocity (m/s)]]^2)/2)*Table4[[#This Row],[Kcontraction]]))</f>
        <v/>
      </c>
      <c r="T324" s="89" t="str">
        <f>IF(Table4[[#This Row],[Segment]]="","",SUMIF($Y$7:$Y$2000,Table4[[#This Row],[Segment]],$AD$7:$AD$2000))</f>
        <v/>
      </c>
      <c r="U324" s="95" t="str">
        <f>IF(Table4[[#This Row],[Segment]]="","",Table4[[#This Row],[Hfriction (J/kg)]]+Table4[[#This Row],[Hexpansions (J/kg)]]+Table4[[#This Row],[Hcontractions (J/kg)]]+Table4[[#This Row],[Hf (J/kg)]])</f>
        <v/>
      </c>
      <c r="V324" s="95" t="str">
        <f>IF(Table4[[#This Row],[Segment]]="","",Table4[[#This Row],[Total Friction Loss (J/kg)]]*Table3[Density (kg/m3)])</f>
        <v/>
      </c>
      <c r="W324" s="95" t="str">
        <f>IF(Table4[[#This Row],[Segment]]="","",Table4[[#This Row],[Total Pressure Drop (Pa)]]/1000)</f>
        <v/>
      </c>
      <c r="Y324" s="82" t="str">
        <f>IF('Set Up'!D547="","",'Set Up'!D547)</f>
        <v/>
      </c>
      <c r="Z324" s="82" t="str">
        <f>IF('Set Up'!E547="","",'Set Up'!E547)</f>
        <v/>
      </c>
      <c r="AA324" s="82" t="str">
        <f>IF('Set Up'!F547="","",'Set Up'!F547)</f>
        <v/>
      </c>
      <c r="AB324" s="82" t="str">
        <f>IF('Set Up'!G547="","",'Set Up'!G547)</f>
        <v/>
      </c>
      <c r="AC324" s="82" t="str">
        <f t="array" ref="AC324">IF(Y324="","",INDEX(Data!$G$4:$G$51,MATCH(Table7[[#This Row],[Fitting]]&amp;Table7[[#This Row],[Fitting Subtype]],Data!$E$4:$E$51&amp;Data!$F$4:$F$51,0)))</f>
        <v/>
      </c>
      <c r="AD324" s="89" t="str">
        <f>IF(Table7[[#This Row],[Segment]]="","",Table7[[#This Row],[Quantity]]*Table7[[#This Row],[Kf]]*(((INDEX(Table4[Velocity (m/s)],MATCH(Table7[[#This Row],[Segment]],Table4[Segment],0)))^2)/2))</f>
        <v/>
      </c>
      <c r="AF324" s="82" t="str">
        <f>Table4[[#This Row],[Segment]]</f>
        <v/>
      </c>
      <c r="AG324" s="75"/>
      <c r="AH324" s="82" t="str">
        <f>IF(Table5[[#This Row],[Segment]]="","",AG324-Table4[[#This Row],[Total Pressure Drop (kPa)]])</f>
        <v/>
      </c>
    </row>
    <row r="325" spans="1:34" x14ac:dyDescent="0.25">
      <c r="A325" s="95" t="str">
        <f>IF('Set Up'!A322="","",'Set Up'!A322)</f>
        <v/>
      </c>
      <c r="B325" s="75" t="s">
        <v>81</v>
      </c>
      <c r="C325" s="85"/>
      <c r="D325" s="86" t="str">
        <f>IF(Table4[[#This Row],[Diameter (in)]]="","",(((CONVERT(Table4[[#This Row],[Diameter (in)]],"in","m"))/2)^2)*PI())</f>
        <v/>
      </c>
      <c r="E325" s="87" t="str">
        <f>IF(Table4[[#This Row],[Area (m2)]]="","",$D$4/Table4[[#This Row],[Area (m2)]])</f>
        <v/>
      </c>
      <c r="F325" s="85">
        <f t="shared" si="4"/>
        <v>4.6951999999999998</v>
      </c>
      <c r="G325" s="88" t="str">
        <f>IF(Table4[[#This Row],[Segment]]="","",(CONVERT(Table4[[#This Row],[Diameter (in)]],"in","m")*$B$4*Table4[[#This Row],[Velocity (m/s)]])/$C$4)</f>
        <v/>
      </c>
      <c r="H325" s="96" t="str">
        <f>IF(Table4[[#This Row],[Segment]]="","",IF(Table4[[#This Row],[Teynold''s Number]]&gt;4000,"TURBULENT","LAMINAR"))</f>
        <v/>
      </c>
      <c r="I325" s="86" t="str">
        <f>IF(Table4[[#This Row],[Segment]]="","",INDEX(Data!C322:C336,MATCH(Table4[Material],Data!B322:B336,0)))</f>
        <v/>
      </c>
      <c r="J325" s="89" t="str">
        <f>IF(Table4[[#This Row],[ε (m)]]="","",Table4[[#This Row],[ε (m)]]/(CONVERT(Table4[[#This Row],[Diameter (in)]],"in","m")))</f>
        <v/>
      </c>
      <c r="K325" s="96" t="str">
        <f>IF(Table4[[#This Row],[Regime]]="LAMINAR",16/Table4[[#This Row],[Teynold''s Number]],"-")</f>
        <v>-</v>
      </c>
      <c r="L325" s="86"/>
      <c r="M325" s="97" t="str">
        <f>IF(Table4[[#This Row],[Regime]]="TURBULENT",(((-4*LOG10(Table4[[#This Row],[ε/D]]/3.7+1.256/(Table4[[#This Row],[Teynold''s Number]]*SQRT(Table4[[#This Row],[f turbulent (guess)]]))))^-1)^2),"")</f>
        <v/>
      </c>
      <c r="N325" s="91" t="str">
        <f>IF(Table4[[#This Row],[f turbulent]]="","",Table4[[#This Row],[f turbulent (guess)]]-Table4[[#This Row],[f turbulent]])</f>
        <v/>
      </c>
      <c r="O325" s="87">
        <f>IF(Table4[[#This Row],[Segment]]="",0,IF(C326="",0,IF(C326&lt;=Table4[[#This Row],[Diameter (in)]],0,1-(D325/D326))))</f>
        <v>0</v>
      </c>
      <c r="P325" s="92" t="str">
        <f>IF(Table4[[#This Row],[Segment]]="","",IF(C325&gt;C326,"",IF(C326="",0.55,(0.55*(1-D326/D325)))))</f>
        <v/>
      </c>
      <c r="Q32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25" s="92" t="str">
        <f>IF(Table4[[#This Row],[Segment]]="","",IF(Table4[[#This Row],[Kexpansion]]="","0",((Table4[[#This Row],[Velocity (m/s)]]^2)/2)*Table4[[#This Row],[Kexpansion]]))</f>
        <v/>
      </c>
      <c r="S325" s="92" t="str">
        <f>IF(Table4[[#This Row],[Segment]]="","",IF(Table4[[#This Row],[Kcontraction]]="","0",((Table4[[#This Row],[Velocity (m/s)]]^2)/2)*Table4[[#This Row],[Kcontraction]]))</f>
        <v/>
      </c>
      <c r="T325" s="89" t="str">
        <f>IF(Table4[[#This Row],[Segment]]="","",SUMIF($Y$7:$Y$2000,Table4[[#This Row],[Segment]],$AD$7:$AD$2000))</f>
        <v/>
      </c>
      <c r="U325" s="95" t="str">
        <f>IF(Table4[[#This Row],[Segment]]="","",Table4[[#This Row],[Hfriction (J/kg)]]+Table4[[#This Row],[Hexpansions (J/kg)]]+Table4[[#This Row],[Hcontractions (J/kg)]]+Table4[[#This Row],[Hf (J/kg)]])</f>
        <v/>
      </c>
      <c r="V325" s="95" t="str">
        <f>IF(Table4[[#This Row],[Segment]]="","",Table4[[#This Row],[Total Friction Loss (J/kg)]]*Table3[Density (kg/m3)])</f>
        <v/>
      </c>
      <c r="W325" s="95" t="str">
        <f>IF(Table4[[#This Row],[Segment]]="","",Table4[[#This Row],[Total Pressure Drop (Pa)]]/1000)</f>
        <v/>
      </c>
      <c r="Y325" s="82" t="str">
        <f>IF('Set Up'!D548="","",'Set Up'!D548)</f>
        <v/>
      </c>
      <c r="Z325" s="82" t="str">
        <f>IF('Set Up'!E548="","",'Set Up'!E548)</f>
        <v/>
      </c>
      <c r="AA325" s="82" t="str">
        <f>IF('Set Up'!F548="","",'Set Up'!F548)</f>
        <v/>
      </c>
      <c r="AB325" s="82" t="str">
        <f>IF('Set Up'!G548="","",'Set Up'!G548)</f>
        <v/>
      </c>
      <c r="AC325" s="82" t="str">
        <f t="array" ref="AC325">IF(Y325="","",INDEX(Data!$G$4:$G$51,MATCH(Table7[[#This Row],[Fitting]]&amp;Table7[[#This Row],[Fitting Subtype]],Data!$E$4:$E$51&amp;Data!$F$4:$F$51,0)))</f>
        <v/>
      </c>
      <c r="AD325" s="89" t="str">
        <f>IF(Table7[[#This Row],[Segment]]="","",Table7[[#This Row],[Quantity]]*Table7[[#This Row],[Kf]]*(((INDEX(Table4[Velocity (m/s)],MATCH(Table7[[#This Row],[Segment]],Table4[Segment],0)))^2)/2))</f>
        <v/>
      </c>
      <c r="AF325" s="82" t="str">
        <f>Table4[[#This Row],[Segment]]</f>
        <v/>
      </c>
      <c r="AG325" s="75"/>
      <c r="AH325" s="82" t="str">
        <f>IF(Table5[[#This Row],[Segment]]="","",AG325-Table4[[#This Row],[Total Pressure Drop (kPa)]])</f>
        <v/>
      </c>
    </row>
    <row r="326" spans="1:34" x14ac:dyDescent="0.25">
      <c r="A326" s="95" t="str">
        <f>IF('Set Up'!A323="","",'Set Up'!A323)</f>
        <v/>
      </c>
      <c r="B326" s="75" t="s">
        <v>81</v>
      </c>
      <c r="C326" s="85"/>
      <c r="D326" s="86" t="str">
        <f>IF(Table4[[#This Row],[Diameter (in)]]="","",(((CONVERT(Table4[[#This Row],[Diameter (in)]],"in","m"))/2)^2)*PI())</f>
        <v/>
      </c>
      <c r="E326" s="87" t="str">
        <f>IF(Table4[[#This Row],[Area (m2)]]="","",$D$4/Table4[[#This Row],[Area (m2)]])</f>
        <v/>
      </c>
      <c r="F326" s="85">
        <f t="shared" si="4"/>
        <v>4.6951999999999998</v>
      </c>
      <c r="G326" s="88" t="str">
        <f>IF(Table4[[#This Row],[Segment]]="","",(CONVERT(Table4[[#This Row],[Diameter (in)]],"in","m")*$B$4*Table4[[#This Row],[Velocity (m/s)]])/$C$4)</f>
        <v/>
      </c>
      <c r="H326" s="96" t="str">
        <f>IF(Table4[[#This Row],[Segment]]="","",IF(Table4[[#This Row],[Teynold''s Number]]&gt;4000,"TURBULENT","LAMINAR"))</f>
        <v/>
      </c>
      <c r="I326" s="86" t="str">
        <f>IF(Table4[[#This Row],[Segment]]="","",INDEX(Data!C323:C337,MATCH(Table4[Material],Data!B323:B337,0)))</f>
        <v/>
      </c>
      <c r="J326" s="89" t="str">
        <f>IF(Table4[[#This Row],[ε (m)]]="","",Table4[[#This Row],[ε (m)]]/(CONVERT(Table4[[#This Row],[Diameter (in)]],"in","m")))</f>
        <v/>
      </c>
      <c r="K326" s="96" t="str">
        <f>IF(Table4[[#This Row],[Regime]]="LAMINAR",16/Table4[[#This Row],[Teynold''s Number]],"-")</f>
        <v>-</v>
      </c>
      <c r="L326" s="86"/>
      <c r="M326" s="97" t="str">
        <f>IF(Table4[[#This Row],[Regime]]="TURBULENT",(((-4*LOG10(Table4[[#This Row],[ε/D]]/3.7+1.256/(Table4[[#This Row],[Teynold''s Number]]*SQRT(Table4[[#This Row],[f turbulent (guess)]]))))^-1)^2),"")</f>
        <v/>
      </c>
      <c r="N326" s="91" t="str">
        <f>IF(Table4[[#This Row],[f turbulent]]="","",Table4[[#This Row],[f turbulent (guess)]]-Table4[[#This Row],[f turbulent]])</f>
        <v/>
      </c>
      <c r="O326" s="87">
        <f>IF(Table4[[#This Row],[Segment]]="",0,IF(C327="",0,IF(C327&lt;=Table4[[#This Row],[Diameter (in)]],0,1-(D326/D327))))</f>
        <v>0</v>
      </c>
      <c r="P326" s="92" t="str">
        <f>IF(Table4[[#This Row],[Segment]]="","",IF(C326&gt;C327,"",IF(C327="",0.55,(0.55*(1-D327/D326)))))</f>
        <v/>
      </c>
      <c r="Q32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26" s="92" t="str">
        <f>IF(Table4[[#This Row],[Segment]]="","",IF(Table4[[#This Row],[Kexpansion]]="","0",((Table4[[#This Row],[Velocity (m/s)]]^2)/2)*Table4[[#This Row],[Kexpansion]]))</f>
        <v/>
      </c>
      <c r="S326" s="92" t="str">
        <f>IF(Table4[[#This Row],[Segment]]="","",IF(Table4[[#This Row],[Kcontraction]]="","0",((Table4[[#This Row],[Velocity (m/s)]]^2)/2)*Table4[[#This Row],[Kcontraction]]))</f>
        <v/>
      </c>
      <c r="T326" s="89" t="str">
        <f>IF(Table4[[#This Row],[Segment]]="","",SUMIF($Y$7:$Y$2000,Table4[[#This Row],[Segment]],$AD$7:$AD$2000))</f>
        <v/>
      </c>
      <c r="U326" s="95" t="str">
        <f>IF(Table4[[#This Row],[Segment]]="","",Table4[[#This Row],[Hfriction (J/kg)]]+Table4[[#This Row],[Hexpansions (J/kg)]]+Table4[[#This Row],[Hcontractions (J/kg)]]+Table4[[#This Row],[Hf (J/kg)]])</f>
        <v/>
      </c>
      <c r="V326" s="95" t="str">
        <f>IF(Table4[[#This Row],[Segment]]="","",Table4[[#This Row],[Total Friction Loss (J/kg)]]*Table3[Density (kg/m3)])</f>
        <v/>
      </c>
      <c r="W326" s="95" t="str">
        <f>IF(Table4[[#This Row],[Segment]]="","",Table4[[#This Row],[Total Pressure Drop (Pa)]]/1000)</f>
        <v/>
      </c>
      <c r="Y326" s="82" t="str">
        <f>IF('Set Up'!D549="","",'Set Up'!D549)</f>
        <v/>
      </c>
      <c r="Z326" s="82" t="str">
        <f>IF('Set Up'!E549="","",'Set Up'!E549)</f>
        <v/>
      </c>
      <c r="AA326" s="82" t="str">
        <f>IF('Set Up'!F549="","",'Set Up'!F549)</f>
        <v/>
      </c>
      <c r="AB326" s="82" t="str">
        <f>IF('Set Up'!G549="","",'Set Up'!G549)</f>
        <v/>
      </c>
      <c r="AC326" s="82" t="str">
        <f t="array" ref="AC326">IF(Y326="","",INDEX(Data!$G$4:$G$51,MATCH(Table7[[#This Row],[Fitting]]&amp;Table7[[#This Row],[Fitting Subtype]],Data!$E$4:$E$51&amp;Data!$F$4:$F$51,0)))</f>
        <v/>
      </c>
      <c r="AD326" s="89" t="str">
        <f>IF(Table7[[#This Row],[Segment]]="","",Table7[[#This Row],[Quantity]]*Table7[[#This Row],[Kf]]*(((INDEX(Table4[Velocity (m/s)],MATCH(Table7[[#This Row],[Segment]],Table4[Segment],0)))^2)/2))</f>
        <v/>
      </c>
      <c r="AF326" s="82" t="str">
        <f>Table4[[#This Row],[Segment]]</f>
        <v/>
      </c>
      <c r="AG326" s="75"/>
      <c r="AH326" s="82" t="str">
        <f>IF(Table5[[#This Row],[Segment]]="","",AG326-Table4[[#This Row],[Total Pressure Drop (kPa)]])</f>
        <v/>
      </c>
    </row>
    <row r="327" spans="1:34" x14ac:dyDescent="0.25">
      <c r="A327" s="95" t="str">
        <f>IF('Set Up'!A324="","",'Set Up'!A324)</f>
        <v/>
      </c>
      <c r="B327" s="75" t="s">
        <v>81</v>
      </c>
      <c r="C327" s="85"/>
      <c r="D327" s="86" t="str">
        <f>IF(Table4[[#This Row],[Diameter (in)]]="","",(((CONVERT(Table4[[#This Row],[Diameter (in)]],"in","m"))/2)^2)*PI())</f>
        <v/>
      </c>
      <c r="E327" s="87" t="str">
        <f>IF(Table4[[#This Row],[Area (m2)]]="","",$D$4/Table4[[#This Row],[Area (m2)]])</f>
        <v/>
      </c>
      <c r="F327" s="85">
        <f t="shared" ref="F327:F390" si="5">5 - CONVERT(1,"ft","m")</f>
        <v>4.6951999999999998</v>
      </c>
      <c r="G327" s="88" t="str">
        <f>IF(Table4[[#This Row],[Segment]]="","",(CONVERT(Table4[[#This Row],[Diameter (in)]],"in","m")*$B$4*Table4[[#This Row],[Velocity (m/s)]])/$C$4)</f>
        <v/>
      </c>
      <c r="H327" s="96" t="str">
        <f>IF(Table4[[#This Row],[Segment]]="","",IF(Table4[[#This Row],[Teynold''s Number]]&gt;4000,"TURBULENT","LAMINAR"))</f>
        <v/>
      </c>
      <c r="I327" s="86" t="str">
        <f>IF(Table4[[#This Row],[Segment]]="","",INDEX(Data!C324:C338,MATCH(Table4[Material],Data!B324:B338,0)))</f>
        <v/>
      </c>
      <c r="J327" s="89" t="str">
        <f>IF(Table4[[#This Row],[ε (m)]]="","",Table4[[#This Row],[ε (m)]]/(CONVERT(Table4[[#This Row],[Diameter (in)]],"in","m")))</f>
        <v/>
      </c>
      <c r="K327" s="96" t="str">
        <f>IF(Table4[[#This Row],[Regime]]="LAMINAR",16/Table4[[#This Row],[Teynold''s Number]],"-")</f>
        <v>-</v>
      </c>
      <c r="L327" s="86"/>
      <c r="M327" s="97" t="str">
        <f>IF(Table4[[#This Row],[Regime]]="TURBULENT",(((-4*LOG10(Table4[[#This Row],[ε/D]]/3.7+1.256/(Table4[[#This Row],[Teynold''s Number]]*SQRT(Table4[[#This Row],[f turbulent (guess)]]))))^-1)^2),"")</f>
        <v/>
      </c>
      <c r="N327" s="91" t="str">
        <f>IF(Table4[[#This Row],[f turbulent]]="","",Table4[[#This Row],[f turbulent (guess)]]-Table4[[#This Row],[f turbulent]])</f>
        <v/>
      </c>
      <c r="O327" s="87">
        <f>IF(Table4[[#This Row],[Segment]]="",0,IF(C328="",0,IF(C328&lt;=Table4[[#This Row],[Diameter (in)]],0,1-(D327/D328))))</f>
        <v>0</v>
      </c>
      <c r="P327" s="92" t="str">
        <f>IF(Table4[[#This Row],[Segment]]="","",IF(C327&gt;C328,"",IF(C328="",0.55,(0.55*(1-D328/D327)))))</f>
        <v/>
      </c>
      <c r="Q32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27" s="92" t="str">
        <f>IF(Table4[[#This Row],[Segment]]="","",IF(Table4[[#This Row],[Kexpansion]]="","0",((Table4[[#This Row],[Velocity (m/s)]]^2)/2)*Table4[[#This Row],[Kexpansion]]))</f>
        <v/>
      </c>
      <c r="S327" s="92" t="str">
        <f>IF(Table4[[#This Row],[Segment]]="","",IF(Table4[[#This Row],[Kcontraction]]="","0",((Table4[[#This Row],[Velocity (m/s)]]^2)/2)*Table4[[#This Row],[Kcontraction]]))</f>
        <v/>
      </c>
      <c r="T327" s="89" t="str">
        <f>IF(Table4[[#This Row],[Segment]]="","",SUMIF($Y$7:$Y$2000,Table4[[#This Row],[Segment]],$AD$7:$AD$2000))</f>
        <v/>
      </c>
      <c r="U327" s="95" t="str">
        <f>IF(Table4[[#This Row],[Segment]]="","",Table4[[#This Row],[Hfriction (J/kg)]]+Table4[[#This Row],[Hexpansions (J/kg)]]+Table4[[#This Row],[Hcontractions (J/kg)]]+Table4[[#This Row],[Hf (J/kg)]])</f>
        <v/>
      </c>
      <c r="V327" s="95" t="str">
        <f>IF(Table4[[#This Row],[Segment]]="","",Table4[[#This Row],[Total Friction Loss (J/kg)]]*Table3[Density (kg/m3)])</f>
        <v/>
      </c>
      <c r="W327" s="95" t="str">
        <f>IF(Table4[[#This Row],[Segment]]="","",Table4[[#This Row],[Total Pressure Drop (Pa)]]/1000)</f>
        <v/>
      </c>
      <c r="Y327" s="82" t="str">
        <f>IF('Set Up'!D550="","",'Set Up'!D550)</f>
        <v/>
      </c>
      <c r="Z327" s="82" t="str">
        <f>IF('Set Up'!E550="","",'Set Up'!E550)</f>
        <v/>
      </c>
      <c r="AA327" s="82" t="str">
        <f>IF('Set Up'!F550="","",'Set Up'!F550)</f>
        <v/>
      </c>
      <c r="AB327" s="82" t="str">
        <f>IF('Set Up'!G550="","",'Set Up'!G550)</f>
        <v/>
      </c>
      <c r="AC327" s="82" t="str">
        <f t="array" ref="AC327">IF(Y327="","",INDEX(Data!$G$4:$G$51,MATCH(Table7[[#This Row],[Fitting]]&amp;Table7[[#This Row],[Fitting Subtype]],Data!$E$4:$E$51&amp;Data!$F$4:$F$51,0)))</f>
        <v/>
      </c>
      <c r="AD327" s="89" t="str">
        <f>IF(Table7[[#This Row],[Segment]]="","",Table7[[#This Row],[Quantity]]*Table7[[#This Row],[Kf]]*(((INDEX(Table4[Velocity (m/s)],MATCH(Table7[[#This Row],[Segment]],Table4[Segment],0)))^2)/2))</f>
        <v/>
      </c>
      <c r="AF327" s="82" t="str">
        <f>Table4[[#This Row],[Segment]]</f>
        <v/>
      </c>
      <c r="AG327" s="75"/>
      <c r="AH327" s="82" t="str">
        <f>IF(Table5[[#This Row],[Segment]]="","",AG327-Table4[[#This Row],[Total Pressure Drop (kPa)]])</f>
        <v/>
      </c>
    </row>
    <row r="328" spans="1:34" x14ac:dyDescent="0.25">
      <c r="A328" s="95" t="str">
        <f>IF('Set Up'!A325="","",'Set Up'!A325)</f>
        <v/>
      </c>
      <c r="B328" s="75" t="s">
        <v>81</v>
      </c>
      <c r="C328" s="85"/>
      <c r="D328" s="86" t="str">
        <f>IF(Table4[[#This Row],[Diameter (in)]]="","",(((CONVERT(Table4[[#This Row],[Diameter (in)]],"in","m"))/2)^2)*PI())</f>
        <v/>
      </c>
      <c r="E328" s="87" t="str">
        <f>IF(Table4[[#This Row],[Area (m2)]]="","",$D$4/Table4[[#This Row],[Area (m2)]])</f>
        <v/>
      </c>
      <c r="F328" s="85">
        <f t="shared" si="5"/>
        <v>4.6951999999999998</v>
      </c>
      <c r="G328" s="88" t="str">
        <f>IF(Table4[[#This Row],[Segment]]="","",(CONVERT(Table4[[#This Row],[Diameter (in)]],"in","m")*$B$4*Table4[[#This Row],[Velocity (m/s)]])/$C$4)</f>
        <v/>
      </c>
      <c r="H328" s="96" t="str">
        <f>IF(Table4[[#This Row],[Segment]]="","",IF(Table4[[#This Row],[Teynold''s Number]]&gt;4000,"TURBULENT","LAMINAR"))</f>
        <v/>
      </c>
      <c r="I328" s="86" t="str">
        <f>IF(Table4[[#This Row],[Segment]]="","",INDEX(Data!C325:C339,MATCH(Table4[Material],Data!B325:B339,0)))</f>
        <v/>
      </c>
      <c r="J328" s="89" t="str">
        <f>IF(Table4[[#This Row],[ε (m)]]="","",Table4[[#This Row],[ε (m)]]/(CONVERT(Table4[[#This Row],[Diameter (in)]],"in","m")))</f>
        <v/>
      </c>
      <c r="K328" s="96" t="str">
        <f>IF(Table4[[#This Row],[Regime]]="LAMINAR",16/Table4[[#This Row],[Teynold''s Number]],"-")</f>
        <v>-</v>
      </c>
      <c r="L328" s="86"/>
      <c r="M328" s="97" t="str">
        <f>IF(Table4[[#This Row],[Regime]]="TURBULENT",(((-4*LOG10(Table4[[#This Row],[ε/D]]/3.7+1.256/(Table4[[#This Row],[Teynold''s Number]]*SQRT(Table4[[#This Row],[f turbulent (guess)]]))))^-1)^2),"")</f>
        <v/>
      </c>
      <c r="N328" s="91" t="str">
        <f>IF(Table4[[#This Row],[f turbulent]]="","",Table4[[#This Row],[f turbulent (guess)]]-Table4[[#This Row],[f turbulent]])</f>
        <v/>
      </c>
      <c r="O328" s="87">
        <f>IF(Table4[[#This Row],[Segment]]="",0,IF(C329="",0,IF(C329&lt;=Table4[[#This Row],[Diameter (in)]],0,1-(D328/D329))))</f>
        <v>0</v>
      </c>
      <c r="P328" s="92" t="str">
        <f>IF(Table4[[#This Row],[Segment]]="","",IF(C328&gt;C329,"",IF(C329="",0.55,(0.55*(1-D329/D328)))))</f>
        <v/>
      </c>
      <c r="Q32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28" s="92" t="str">
        <f>IF(Table4[[#This Row],[Segment]]="","",IF(Table4[[#This Row],[Kexpansion]]="","0",((Table4[[#This Row],[Velocity (m/s)]]^2)/2)*Table4[[#This Row],[Kexpansion]]))</f>
        <v/>
      </c>
      <c r="S328" s="92" t="str">
        <f>IF(Table4[[#This Row],[Segment]]="","",IF(Table4[[#This Row],[Kcontraction]]="","0",((Table4[[#This Row],[Velocity (m/s)]]^2)/2)*Table4[[#This Row],[Kcontraction]]))</f>
        <v/>
      </c>
      <c r="T328" s="89" t="str">
        <f>IF(Table4[[#This Row],[Segment]]="","",SUMIF($Y$7:$Y$2000,Table4[[#This Row],[Segment]],$AD$7:$AD$2000))</f>
        <v/>
      </c>
      <c r="U328" s="95" t="str">
        <f>IF(Table4[[#This Row],[Segment]]="","",Table4[[#This Row],[Hfriction (J/kg)]]+Table4[[#This Row],[Hexpansions (J/kg)]]+Table4[[#This Row],[Hcontractions (J/kg)]]+Table4[[#This Row],[Hf (J/kg)]])</f>
        <v/>
      </c>
      <c r="V328" s="95" t="str">
        <f>IF(Table4[[#This Row],[Segment]]="","",Table4[[#This Row],[Total Friction Loss (J/kg)]]*Table3[Density (kg/m3)])</f>
        <v/>
      </c>
      <c r="W328" s="95" t="str">
        <f>IF(Table4[[#This Row],[Segment]]="","",Table4[[#This Row],[Total Pressure Drop (Pa)]]/1000)</f>
        <v/>
      </c>
      <c r="Y328" s="82" t="str">
        <f>IF('Set Up'!D551="","",'Set Up'!D551)</f>
        <v/>
      </c>
      <c r="Z328" s="82" t="str">
        <f>IF('Set Up'!E551="","",'Set Up'!E551)</f>
        <v/>
      </c>
      <c r="AA328" s="82" t="str">
        <f>IF('Set Up'!F551="","",'Set Up'!F551)</f>
        <v/>
      </c>
      <c r="AB328" s="82" t="str">
        <f>IF('Set Up'!G551="","",'Set Up'!G551)</f>
        <v/>
      </c>
      <c r="AC328" s="82" t="str">
        <f t="array" ref="AC328">IF(Y328="","",INDEX(Data!$G$4:$G$51,MATCH(Table7[[#This Row],[Fitting]]&amp;Table7[[#This Row],[Fitting Subtype]],Data!$E$4:$E$51&amp;Data!$F$4:$F$51,0)))</f>
        <v/>
      </c>
      <c r="AD328" s="89" t="str">
        <f>IF(Table7[[#This Row],[Segment]]="","",Table7[[#This Row],[Quantity]]*Table7[[#This Row],[Kf]]*(((INDEX(Table4[Velocity (m/s)],MATCH(Table7[[#This Row],[Segment]],Table4[Segment],0)))^2)/2))</f>
        <v/>
      </c>
      <c r="AF328" s="82" t="str">
        <f>Table4[[#This Row],[Segment]]</f>
        <v/>
      </c>
      <c r="AG328" s="75"/>
      <c r="AH328" s="82" t="str">
        <f>IF(Table5[[#This Row],[Segment]]="","",AG328-Table4[[#This Row],[Total Pressure Drop (kPa)]])</f>
        <v/>
      </c>
    </row>
    <row r="329" spans="1:34" x14ac:dyDescent="0.25">
      <c r="A329" s="95" t="str">
        <f>IF('Set Up'!A326="","",'Set Up'!A326)</f>
        <v/>
      </c>
      <c r="B329" s="75" t="s">
        <v>81</v>
      </c>
      <c r="C329" s="85"/>
      <c r="D329" s="86" t="str">
        <f>IF(Table4[[#This Row],[Diameter (in)]]="","",(((CONVERT(Table4[[#This Row],[Diameter (in)]],"in","m"))/2)^2)*PI())</f>
        <v/>
      </c>
      <c r="E329" s="87" t="str">
        <f>IF(Table4[[#This Row],[Area (m2)]]="","",$D$4/Table4[[#This Row],[Area (m2)]])</f>
        <v/>
      </c>
      <c r="F329" s="85">
        <f t="shared" si="5"/>
        <v>4.6951999999999998</v>
      </c>
      <c r="G329" s="88" t="str">
        <f>IF(Table4[[#This Row],[Segment]]="","",(CONVERT(Table4[[#This Row],[Diameter (in)]],"in","m")*$B$4*Table4[[#This Row],[Velocity (m/s)]])/$C$4)</f>
        <v/>
      </c>
      <c r="H329" s="96" t="str">
        <f>IF(Table4[[#This Row],[Segment]]="","",IF(Table4[[#This Row],[Teynold''s Number]]&gt;4000,"TURBULENT","LAMINAR"))</f>
        <v/>
      </c>
      <c r="I329" s="86" t="str">
        <f>IF(Table4[[#This Row],[Segment]]="","",INDEX(Data!C326:C340,MATCH(Table4[Material],Data!B326:B340,0)))</f>
        <v/>
      </c>
      <c r="J329" s="89" t="str">
        <f>IF(Table4[[#This Row],[ε (m)]]="","",Table4[[#This Row],[ε (m)]]/(CONVERT(Table4[[#This Row],[Diameter (in)]],"in","m")))</f>
        <v/>
      </c>
      <c r="K329" s="96" t="str">
        <f>IF(Table4[[#This Row],[Regime]]="LAMINAR",16/Table4[[#This Row],[Teynold''s Number]],"-")</f>
        <v>-</v>
      </c>
      <c r="L329" s="86"/>
      <c r="M329" s="97" t="str">
        <f>IF(Table4[[#This Row],[Regime]]="TURBULENT",(((-4*LOG10(Table4[[#This Row],[ε/D]]/3.7+1.256/(Table4[[#This Row],[Teynold''s Number]]*SQRT(Table4[[#This Row],[f turbulent (guess)]]))))^-1)^2),"")</f>
        <v/>
      </c>
      <c r="N329" s="91" t="str">
        <f>IF(Table4[[#This Row],[f turbulent]]="","",Table4[[#This Row],[f turbulent (guess)]]-Table4[[#This Row],[f turbulent]])</f>
        <v/>
      </c>
      <c r="O329" s="87">
        <f>IF(Table4[[#This Row],[Segment]]="",0,IF(C330="",0,IF(C330&lt;=Table4[[#This Row],[Diameter (in)]],0,1-(D329/D330))))</f>
        <v>0</v>
      </c>
      <c r="P329" s="92" t="str">
        <f>IF(Table4[[#This Row],[Segment]]="","",IF(C329&gt;C330,"",IF(C330="",0.55,(0.55*(1-D330/D329)))))</f>
        <v/>
      </c>
      <c r="Q32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29" s="92" t="str">
        <f>IF(Table4[[#This Row],[Segment]]="","",IF(Table4[[#This Row],[Kexpansion]]="","0",((Table4[[#This Row],[Velocity (m/s)]]^2)/2)*Table4[[#This Row],[Kexpansion]]))</f>
        <v/>
      </c>
      <c r="S329" s="92" t="str">
        <f>IF(Table4[[#This Row],[Segment]]="","",IF(Table4[[#This Row],[Kcontraction]]="","0",((Table4[[#This Row],[Velocity (m/s)]]^2)/2)*Table4[[#This Row],[Kcontraction]]))</f>
        <v/>
      </c>
      <c r="T329" s="89" t="str">
        <f>IF(Table4[[#This Row],[Segment]]="","",SUMIF($Y$7:$Y$2000,Table4[[#This Row],[Segment]],$AD$7:$AD$2000))</f>
        <v/>
      </c>
      <c r="U329" s="95" t="str">
        <f>IF(Table4[[#This Row],[Segment]]="","",Table4[[#This Row],[Hfriction (J/kg)]]+Table4[[#This Row],[Hexpansions (J/kg)]]+Table4[[#This Row],[Hcontractions (J/kg)]]+Table4[[#This Row],[Hf (J/kg)]])</f>
        <v/>
      </c>
      <c r="V329" s="95" t="str">
        <f>IF(Table4[[#This Row],[Segment]]="","",Table4[[#This Row],[Total Friction Loss (J/kg)]]*Table3[Density (kg/m3)])</f>
        <v/>
      </c>
      <c r="W329" s="95" t="str">
        <f>IF(Table4[[#This Row],[Segment]]="","",Table4[[#This Row],[Total Pressure Drop (Pa)]]/1000)</f>
        <v/>
      </c>
      <c r="Y329" s="82" t="str">
        <f>IF('Set Up'!D552="","",'Set Up'!D552)</f>
        <v/>
      </c>
      <c r="Z329" s="82" t="str">
        <f>IF('Set Up'!E552="","",'Set Up'!E552)</f>
        <v/>
      </c>
      <c r="AA329" s="82" t="str">
        <f>IF('Set Up'!F552="","",'Set Up'!F552)</f>
        <v/>
      </c>
      <c r="AB329" s="82" t="str">
        <f>IF('Set Up'!G552="","",'Set Up'!G552)</f>
        <v/>
      </c>
      <c r="AC329" s="82" t="str">
        <f t="array" ref="AC329">IF(Y329="","",INDEX(Data!$G$4:$G$51,MATCH(Table7[[#This Row],[Fitting]]&amp;Table7[[#This Row],[Fitting Subtype]],Data!$E$4:$E$51&amp;Data!$F$4:$F$51,0)))</f>
        <v/>
      </c>
      <c r="AD329" s="89" t="str">
        <f>IF(Table7[[#This Row],[Segment]]="","",Table7[[#This Row],[Quantity]]*Table7[[#This Row],[Kf]]*(((INDEX(Table4[Velocity (m/s)],MATCH(Table7[[#This Row],[Segment]],Table4[Segment],0)))^2)/2))</f>
        <v/>
      </c>
      <c r="AF329" s="82" t="str">
        <f>Table4[[#This Row],[Segment]]</f>
        <v/>
      </c>
      <c r="AG329" s="75"/>
      <c r="AH329" s="82" t="str">
        <f>IF(Table5[[#This Row],[Segment]]="","",AG329-Table4[[#This Row],[Total Pressure Drop (kPa)]])</f>
        <v/>
      </c>
    </row>
    <row r="330" spans="1:34" x14ac:dyDescent="0.25">
      <c r="A330" s="95" t="str">
        <f>IF('Set Up'!A327="","",'Set Up'!A327)</f>
        <v/>
      </c>
      <c r="B330" s="75" t="s">
        <v>81</v>
      </c>
      <c r="C330" s="85"/>
      <c r="D330" s="86" t="str">
        <f>IF(Table4[[#This Row],[Diameter (in)]]="","",(((CONVERT(Table4[[#This Row],[Diameter (in)]],"in","m"))/2)^2)*PI())</f>
        <v/>
      </c>
      <c r="E330" s="87" t="str">
        <f>IF(Table4[[#This Row],[Area (m2)]]="","",$D$4/Table4[[#This Row],[Area (m2)]])</f>
        <v/>
      </c>
      <c r="F330" s="85">
        <f t="shared" si="5"/>
        <v>4.6951999999999998</v>
      </c>
      <c r="G330" s="88" t="str">
        <f>IF(Table4[[#This Row],[Segment]]="","",(CONVERT(Table4[[#This Row],[Diameter (in)]],"in","m")*$B$4*Table4[[#This Row],[Velocity (m/s)]])/$C$4)</f>
        <v/>
      </c>
      <c r="H330" s="96" t="str">
        <f>IF(Table4[[#This Row],[Segment]]="","",IF(Table4[[#This Row],[Teynold''s Number]]&gt;4000,"TURBULENT","LAMINAR"))</f>
        <v/>
      </c>
      <c r="I330" s="86" t="str">
        <f>IF(Table4[[#This Row],[Segment]]="","",INDEX(Data!C327:C341,MATCH(Table4[Material],Data!B327:B341,0)))</f>
        <v/>
      </c>
      <c r="J330" s="89" t="str">
        <f>IF(Table4[[#This Row],[ε (m)]]="","",Table4[[#This Row],[ε (m)]]/(CONVERT(Table4[[#This Row],[Diameter (in)]],"in","m")))</f>
        <v/>
      </c>
      <c r="K330" s="96" t="str">
        <f>IF(Table4[[#This Row],[Regime]]="LAMINAR",16/Table4[[#This Row],[Teynold''s Number]],"-")</f>
        <v>-</v>
      </c>
      <c r="L330" s="86"/>
      <c r="M330" s="97" t="str">
        <f>IF(Table4[[#This Row],[Regime]]="TURBULENT",(((-4*LOG10(Table4[[#This Row],[ε/D]]/3.7+1.256/(Table4[[#This Row],[Teynold''s Number]]*SQRT(Table4[[#This Row],[f turbulent (guess)]]))))^-1)^2),"")</f>
        <v/>
      </c>
      <c r="N330" s="91" t="str">
        <f>IF(Table4[[#This Row],[f turbulent]]="","",Table4[[#This Row],[f turbulent (guess)]]-Table4[[#This Row],[f turbulent]])</f>
        <v/>
      </c>
      <c r="O330" s="87">
        <f>IF(Table4[[#This Row],[Segment]]="",0,IF(C331="",0,IF(C331&lt;=Table4[[#This Row],[Diameter (in)]],0,1-(D330/D331))))</f>
        <v>0</v>
      </c>
      <c r="P330" s="92" t="str">
        <f>IF(Table4[[#This Row],[Segment]]="","",IF(C330&gt;C331,"",IF(C331="",0.55,(0.55*(1-D331/D330)))))</f>
        <v/>
      </c>
      <c r="Q33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30" s="92" t="str">
        <f>IF(Table4[[#This Row],[Segment]]="","",IF(Table4[[#This Row],[Kexpansion]]="","0",((Table4[[#This Row],[Velocity (m/s)]]^2)/2)*Table4[[#This Row],[Kexpansion]]))</f>
        <v/>
      </c>
      <c r="S330" s="92" t="str">
        <f>IF(Table4[[#This Row],[Segment]]="","",IF(Table4[[#This Row],[Kcontraction]]="","0",((Table4[[#This Row],[Velocity (m/s)]]^2)/2)*Table4[[#This Row],[Kcontraction]]))</f>
        <v/>
      </c>
      <c r="T330" s="89" t="str">
        <f>IF(Table4[[#This Row],[Segment]]="","",SUMIF($Y$7:$Y$2000,Table4[[#This Row],[Segment]],$AD$7:$AD$2000))</f>
        <v/>
      </c>
      <c r="U330" s="95" t="str">
        <f>IF(Table4[[#This Row],[Segment]]="","",Table4[[#This Row],[Hfriction (J/kg)]]+Table4[[#This Row],[Hexpansions (J/kg)]]+Table4[[#This Row],[Hcontractions (J/kg)]]+Table4[[#This Row],[Hf (J/kg)]])</f>
        <v/>
      </c>
      <c r="V330" s="95" t="str">
        <f>IF(Table4[[#This Row],[Segment]]="","",Table4[[#This Row],[Total Friction Loss (J/kg)]]*Table3[Density (kg/m3)])</f>
        <v/>
      </c>
      <c r="W330" s="95" t="str">
        <f>IF(Table4[[#This Row],[Segment]]="","",Table4[[#This Row],[Total Pressure Drop (Pa)]]/1000)</f>
        <v/>
      </c>
      <c r="Y330" s="82" t="str">
        <f>IF('Set Up'!D553="","",'Set Up'!D553)</f>
        <v/>
      </c>
      <c r="Z330" s="82" t="str">
        <f>IF('Set Up'!E553="","",'Set Up'!E553)</f>
        <v/>
      </c>
      <c r="AA330" s="82" t="str">
        <f>IF('Set Up'!F553="","",'Set Up'!F553)</f>
        <v/>
      </c>
      <c r="AB330" s="82" t="str">
        <f>IF('Set Up'!G553="","",'Set Up'!G553)</f>
        <v/>
      </c>
      <c r="AC330" s="82" t="str">
        <f t="array" ref="AC330">IF(Y330="","",INDEX(Data!$G$4:$G$51,MATCH(Table7[[#This Row],[Fitting]]&amp;Table7[[#This Row],[Fitting Subtype]],Data!$E$4:$E$51&amp;Data!$F$4:$F$51,0)))</f>
        <v/>
      </c>
      <c r="AD330" s="89" t="str">
        <f>IF(Table7[[#This Row],[Segment]]="","",Table7[[#This Row],[Quantity]]*Table7[[#This Row],[Kf]]*(((INDEX(Table4[Velocity (m/s)],MATCH(Table7[[#This Row],[Segment]],Table4[Segment],0)))^2)/2))</f>
        <v/>
      </c>
      <c r="AF330" s="82" t="str">
        <f>Table4[[#This Row],[Segment]]</f>
        <v/>
      </c>
      <c r="AG330" s="75"/>
      <c r="AH330" s="82" t="str">
        <f>IF(Table5[[#This Row],[Segment]]="","",AG330-Table4[[#This Row],[Total Pressure Drop (kPa)]])</f>
        <v/>
      </c>
    </row>
    <row r="331" spans="1:34" x14ac:dyDescent="0.25">
      <c r="A331" s="95" t="str">
        <f>IF('Set Up'!A328="","",'Set Up'!A328)</f>
        <v/>
      </c>
      <c r="B331" s="75" t="s">
        <v>81</v>
      </c>
      <c r="C331" s="85"/>
      <c r="D331" s="86" t="str">
        <f>IF(Table4[[#This Row],[Diameter (in)]]="","",(((CONVERT(Table4[[#This Row],[Diameter (in)]],"in","m"))/2)^2)*PI())</f>
        <v/>
      </c>
      <c r="E331" s="87" t="str">
        <f>IF(Table4[[#This Row],[Area (m2)]]="","",$D$4/Table4[[#This Row],[Area (m2)]])</f>
        <v/>
      </c>
      <c r="F331" s="85">
        <f t="shared" si="5"/>
        <v>4.6951999999999998</v>
      </c>
      <c r="G331" s="88" t="str">
        <f>IF(Table4[[#This Row],[Segment]]="","",(CONVERT(Table4[[#This Row],[Diameter (in)]],"in","m")*$B$4*Table4[[#This Row],[Velocity (m/s)]])/$C$4)</f>
        <v/>
      </c>
      <c r="H331" s="96" t="str">
        <f>IF(Table4[[#This Row],[Segment]]="","",IF(Table4[[#This Row],[Teynold''s Number]]&gt;4000,"TURBULENT","LAMINAR"))</f>
        <v/>
      </c>
      <c r="I331" s="86" t="str">
        <f>IF(Table4[[#This Row],[Segment]]="","",INDEX(Data!C328:C342,MATCH(Table4[Material],Data!B328:B342,0)))</f>
        <v/>
      </c>
      <c r="J331" s="89" t="str">
        <f>IF(Table4[[#This Row],[ε (m)]]="","",Table4[[#This Row],[ε (m)]]/(CONVERT(Table4[[#This Row],[Diameter (in)]],"in","m")))</f>
        <v/>
      </c>
      <c r="K331" s="96" t="str">
        <f>IF(Table4[[#This Row],[Regime]]="LAMINAR",16/Table4[[#This Row],[Teynold''s Number]],"-")</f>
        <v>-</v>
      </c>
      <c r="L331" s="86"/>
      <c r="M331" s="97" t="str">
        <f>IF(Table4[[#This Row],[Regime]]="TURBULENT",(((-4*LOG10(Table4[[#This Row],[ε/D]]/3.7+1.256/(Table4[[#This Row],[Teynold''s Number]]*SQRT(Table4[[#This Row],[f turbulent (guess)]]))))^-1)^2),"")</f>
        <v/>
      </c>
      <c r="N331" s="91" t="str">
        <f>IF(Table4[[#This Row],[f turbulent]]="","",Table4[[#This Row],[f turbulent (guess)]]-Table4[[#This Row],[f turbulent]])</f>
        <v/>
      </c>
      <c r="O331" s="87">
        <f>IF(Table4[[#This Row],[Segment]]="",0,IF(C332="",0,IF(C332&lt;=Table4[[#This Row],[Diameter (in)]],0,1-(D331/D332))))</f>
        <v>0</v>
      </c>
      <c r="P331" s="92" t="str">
        <f>IF(Table4[[#This Row],[Segment]]="","",IF(C331&gt;C332,"",IF(C332="",0.55,(0.55*(1-D332/D331)))))</f>
        <v/>
      </c>
      <c r="Q33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31" s="92" t="str">
        <f>IF(Table4[[#This Row],[Segment]]="","",IF(Table4[[#This Row],[Kexpansion]]="","0",((Table4[[#This Row],[Velocity (m/s)]]^2)/2)*Table4[[#This Row],[Kexpansion]]))</f>
        <v/>
      </c>
      <c r="S331" s="92" t="str">
        <f>IF(Table4[[#This Row],[Segment]]="","",IF(Table4[[#This Row],[Kcontraction]]="","0",((Table4[[#This Row],[Velocity (m/s)]]^2)/2)*Table4[[#This Row],[Kcontraction]]))</f>
        <v/>
      </c>
      <c r="T331" s="89" t="str">
        <f>IF(Table4[[#This Row],[Segment]]="","",SUMIF($Y$7:$Y$2000,Table4[[#This Row],[Segment]],$AD$7:$AD$2000))</f>
        <v/>
      </c>
      <c r="U331" s="95" t="str">
        <f>IF(Table4[[#This Row],[Segment]]="","",Table4[[#This Row],[Hfriction (J/kg)]]+Table4[[#This Row],[Hexpansions (J/kg)]]+Table4[[#This Row],[Hcontractions (J/kg)]]+Table4[[#This Row],[Hf (J/kg)]])</f>
        <v/>
      </c>
      <c r="V331" s="95" t="str">
        <f>IF(Table4[[#This Row],[Segment]]="","",Table4[[#This Row],[Total Friction Loss (J/kg)]]*Table3[Density (kg/m3)])</f>
        <v/>
      </c>
      <c r="W331" s="95" t="str">
        <f>IF(Table4[[#This Row],[Segment]]="","",Table4[[#This Row],[Total Pressure Drop (Pa)]]/1000)</f>
        <v/>
      </c>
      <c r="Y331" s="82" t="str">
        <f>IF('Set Up'!D554="","",'Set Up'!D554)</f>
        <v/>
      </c>
      <c r="Z331" s="82" t="str">
        <f>IF('Set Up'!E554="","",'Set Up'!E554)</f>
        <v/>
      </c>
      <c r="AA331" s="82" t="str">
        <f>IF('Set Up'!F554="","",'Set Up'!F554)</f>
        <v/>
      </c>
      <c r="AB331" s="82" t="str">
        <f>IF('Set Up'!G554="","",'Set Up'!G554)</f>
        <v/>
      </c>
      <c r="AC331" s="82" t="str">
        <f t="array" ref="AC331">IF(Y331="","",INDEX(Data!$G$4:$G$51,MATCH(Table7[[#This Row],[Fitting]]&amp;Table7[[#This Row],[Fitting Subtype]],Data!$E$4:$E$51&amp;Data!$F$4:$F$51,0)))</f>
        <v/>
      </c>
      <c r="AD331" s="89" t="str">
        <f>IF(Table7[[#This Row],[Segment]]="","",Table7[[#This Row],[Quantity]]*Table7[[#This Row],[Kf]]*(((INDEX(Table4[Velocity (m/s)],MATCH(Table7[[#This Row],[Segment]],Table4[Segment],0)))^2)/2))</f>
        <v/>
      </c>
      <c r="AF331" s="82" t="str">
        <f>Table4[[#This Row],[Segment]]</f>
        <v/>
      </c>
      <c r="AG331" s="75"/>
      <c r="AH331" s="82" t="str">
        <f>IF(Table5[[#This Row],[Segment]]="","",AG331-Table4[[#This Row],[Total Pressure Drop (kPa)]])</f>
        <v/>
      </c>
    </row>
    <row r="332" spans="1:34" x14ac:dyDescent="0.25">
      <c r="A332" s="95" t="str">
        <f>IF('Set Up'!A329="","",'Set Up'!A329)</f>
        <v/>
      </c>
      <c r="B332" s="75" t="s">
        <v>81</v>
      </c>
      <c r="C332" s="85"/>
      <c r="D332" s="86" t="str">
        <f>IF(Table4[[#This Row],[Diameter (in)]]="","",(((CONVERT(Table4[[#This Row],[Diameter (in)]],"in","m"))/2)^2)*PI())</f>
        <v/>
      </c>
      <c r="E332" s="87" t="str">
        <f>IF(Table4[[#This Row],[Area (m2)]]="","",$D$4/Table4[[#This Row],[Area (m2)]])</f>
        <v/>
      </c>
      <c r="F332" s="85">
        <f t="shared" si="5"/>
        <v>4.6951999999999998</v>
      </c>
      <c r="G332" s="88" t="str">
        <f>IF(Table4[[#This Row],[Segment]]="","",(CONVERT(Table4[[#This Row],[Diameter (in)]],"in","m")*$B$4*Table4[[#This Row],[Velocity (m/s)]])/$C$4)</f>
        <v/>
      </c>
      <c r="H332" s="96" t="str">
        <f>IF(Table4[[#This Row],[Segment]]="","",IF(Table4[[#This Row],[Teynold''s Number]]&gt;4000,"TURBULENT","LAMINAR"))</f>
        <v/>
      </c>
      <c r="I332" s="86" t="str">
        <f>IF(Table4[[#This Row],[Segment]]="","",INDEX(Data!C329:C343,MATCH(Table4[Material],Data!B329:B343,0)))</f>
        <v/>
      </c>
      <c r="J332" s="89" t="str">
        <f>IF(Table4[[#This Row],[ε (m)]]="","",Table4[[#This Row],[ε (m)]]/(CONVERT(Table4[[#This Row],[Diameter (in)]],"in","m")))</f>
        <v/>
      </c>
      <c r="K332" s="96" t="str">
        <f>IF(Table4[[#This Row],[Regime]]="LAMINAR",16/Table4[[#This Row],[Teynold''s Number]],"-")</f>
        <v>-</v>
      </c>
      <c r="L332" s="86"/>
      <c r="M332" s="97" t="str">
        <f>IF(Table4[[#This Row],[Regime]]="TURBULENT",(((-4*LOG10(Table4[[#This Row],[ε/D]]/3.7+1.256/(Table4[[#This Row],[Teynold''s Number]]*SQRT(Table4[[#This Row],[f turbulent (guess)]]))))^-1)^2),"")</f>
        <v/>
      </c>
      <c r="N332" s="91" t="str">
        <f>IF(Table4[[#This Row],[f turbulent]]="","",Table4[[#This Row],[f turbulent (guess)]]-Table4[[#This Row],[f turbulent]])</f>
        <v/>
      </c>
      <c r="O332" s="87">
        <f>IF(Table4[[#This Row],[Segment]]="",0,IF(C333="",0,IF(C333&lt;=Table4[[#This Row],[Diameter (in)]],0,1-(D332/D333))))</f>
        <v>0</v>
      </c>
      <c r="P332" s="92" t="str">
        <f>IF(Table4[[#This Row],[Segment]]="","",IF(C332&gt;C333,"",IF(C333="",0.55,(0.55*(1-D333/D332)))))</f>
        <v/>
      </c>
      <c r="Q33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32" s="92" t="str">
        <f>IF(Table4[[#This Row],[Segment]]="","",IF(Table4[[#This Row],[Kexpansion]]="","0",((Table4[[#This Row],[Velocity (m/s)]]^2)/2)*Table4[[#This Row],[Kexpansion]]))</f>
        <v/>
      </c>
      <c r="S332" s="92" t="str">
        <f>IF(Table4[[#This Row],[Segment]]="","",IF(Table4[[#This Row],[Kcontraction]]="","0",((Table4[[#This Row],[Velocity (m/s)]]^2)/2)*Table4[[#This Row],[Kcontraction]]))</f>
        <v/>
      </c>
      <c r="T332" s="89" t="str">
        <f>IF(Table4[[#This Row],[Segment]]="","",SUMIF($Y$7:$Y$2000,Table4[[#This Row],[Segment]],$AD$7:$AD$2000))</f>
        <v/>
      </c>
      <c r="U332" s="95" t="str">
        <f>IF(Table4[[#This Row],[Segment]]="","",Table4[[#This Row],[Hfriction (J/kg)]]+Table4[[#This Row],[Hexpansions (J/kg)]]+Table4[[#This Row],[Hcontractions (J/kg)]]+Table4[[#This Row],[Hf (J/kg)]])</f>
        <v/>
      </c>
      <c r="V332" s="95" t="str">
        <f>IF(Table4[[#This Row],[Segment]]="","",Table4[[#This Row],[Total Friction Loss (J/kg)]]*Table3[Density (kg/m3)])</f>
        <v/>
      </c>
      <c r="W332" s="95" t="str">
        <f>IF(Table4[[#This Row],[Segment]]="","",Table4[[#This Row],[Total Pressure Drop (Pa)]]/1000)</f>
        <v/>
      </c>
      <c r="Y332" s="82" t="str">
        <f>IF('Set Up'!D555="","",'Set Up'!D555)</f>
        <v/>
      </c>
      <c r="Z332" s="82" t="str">
        <f>IF('Set Up'!E555="","",'Set Up'!E555)</f>
        <v/>
      </c>
      <c r="AA332" s="82" t="str">
        <f>IF('Set Up'!F555="","",'Set Up'!F555)</f>
        <v/>
      </c>
      <c r="AB332" s="82" t="str">
        <f>IF('Set Up'!G555="","",'Set Up'!G555)</f>
        <v/>
      </c>
      <c r="AC332" s="82" t="str">
        <f t="array" ref="AC332">IF(Y332="","",INDEX(Data!$G$4:$G$51,MATCH(Table7[[#This Row],[Fitting]]&amp;Table7[[#This Row],[Fitting Subtype]],Data!$E$4:$E$51&amp;Data!$F$4:$F$51,0)))</f>
        <v/>
      </c>
      <c r="AD332" s="89" t="str">
        <f>IF(Table7[[#This Row],[Segment]]="","",Table7[[#This Row],[Quantity]]*Table7[[#This Row],[Kf]]*(((INDEX(Table4[Velocity (m/s)],MATCH(Table7[[#This Row],[Segment]],Table4[Segment],0)))^2)/2))</f>
        <v/>
      </c>
      <c r="AF332" s="82" t="str">
        <f>Table4[[#This Row],[Segment]]</f>
        <v/>
      </c>
      <c r="AG332" s="75"/>
      <c r="AH332" s="82" t="str">
        <f>IF(Table5[[#This Row],[Segment]]="","",AG332-Table4[[#This Row],[Total Pressure Drop (kPa)]])</f>
        <v/>
      </c>
    </row>
    <row r="333" spans="1:34" x14ac:dyDescent="0.25">
      <c r="A333" s="95" t="str">
        <f>IF('Set Up'!A330="","",'Set Up'!A330)</f>
        <v/>
      </c>
      <c r="B333" s="75" t="s">
        <v>81</v>
      </c>
      <c r="C333" s="85"/>
      <c r="D333" s="86" t="str">
        <f>IF(Table4[[#This Row],[Diameter (in)]]="","",(((CONVERT(Table4[[#This Row],[Diameter (in)]],"in","m"))/2)^2)*PI())</f>
        <v/>
      </c>
      <c r="E333" s="87" t="str">
        <f>IF(Table4[[#This Row],[Area (m2)]]="","",$D$4/Table4[[#This Row],[Area (m2)]])</f>
        <v/>
      </c>
      <c r="F333" s="85">
        <f t="shared" si="5"/>
        <v>4.6951999999999998</v>
      </c>
      <c r="G333" s="88" t="str">
        <f>IF(Table4[[#This Row],[Segment]]="","",(CONVERT(Table4[[#This Row],[Diameter (in)]],"in","m")*$B$4*Table4[[#This Row],[Velocity (m/s)]])/$C$4)</f>
        <v/>
      </c>
      <c r="H333" s="96" t="str">
        <f>IF(Table4[[#This Row],[Segment]]="","",IF(Table4[[#This Row],[Teynold''s Number]]&gt;4000,"TURBULENT","LAMINAR"))</f>
        <v/>
      </c>
      <c r="I333" s="86" t="str">
        <f>IF(Table4[[#This Row],[Segment]]="","",INDEX(Data!C330:C344,MATCH(Table4[Material],Data!B330:B344,0)))</f>
        <v/>
      </c>
      <c r="J333" s="89" t="str">
        <f>IF(Table4[[#This Row],[ε (m)]]="","",Table4[[#This Row],[ε (m)]]/(CONVERT(Table4[[#This Row],[Diameter (in)]],"in","m")))</f>
        <v/>
      </c>
      <c r="K333" s="96" t="str">
        <f>IF(Table4[[#This Row],[Regime]]="LAMINAR",16/Table4[[#This Row],[Teynold''s Number]],"-")</f>
        <v>-</v>
      </c>
      <c r="L333" s="86"/>
      <c r="M333" s="97" t="str">
        <f>IF(Table4[[#This Row],[Regime]]="TURBULENT",(((-4*LOG10(Table4[[#This Row],[ε/D]]/3.7+1.256/(Table4[[#This Row],[Teynold''s Number]]*SQRT(Table4[[#This Row],[f turbulent (guess)]]))))^-1)^2),"")</f>
        <v/>
      </c>
      <c r="N333" s="91" t="str">
        <f>IF(Table4[[#This Row],[f turbulent]]="","",Table4[[#This Row],[f turbulent (guess)]]-Table4[[#This Row],[f turbulent]])</f>
        <v/>
      </c>
      <c r="O333" s="87">
        <f>IF(Table4[[#This Row],[Segment]]="",0,IF(C334="",0,IF(C334&lt;=Table4[[#This Row],[Diameter (in)]],0,1-(D333/D334))))</f>
        <v>0</v>
      </c>
      <c r="P333" s="92" t="str">
        <f>IF(Table4[[#This Row],[Segment]]="","",IF(C333&gt;C334,"",IF(C334="",0.55,(0.55*(1-D334/D333)))))</f>
        <v/>
      </c>
      <c r="Q33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33" s="92" t="str">
        <f>IF(Table4[[#This Row],[Segment]]="","",IF(Table4[[#This Row],[Kexpansion]]="","0",((Table4[[#This Row],[Velocity (m/s)]]^2)/2)*Table4[[#This Row],[Kexpansion]]))</f>
        <v/>
      </c>
      <c r="S333" s="92" t="str">
        <f>IF(Table4[[#This Row],[Segment]]="","",IF(Table4[[#This Row],[Kcontraction]]="","0",((Table4[[#This Row],[Velocity (m/s)]]^2)/2)*Table4[[#This Row],[Kcontraction]]))</f>
        <v/>
      </c>
      <c r="T333" s="89" t="str">
        <f>IF(Table4[[#This Row],[Segment]]="","",SUMIF($Y$7:$Y$2000,Table4[[#This Row],[Segment]],$AD$7:$AD$2000))</f>
        <v/>
      </c>
      <c r="U333" s="95" t="str">
        <f>IF(Table4[[#This Row],[Segment]]="","",Table4[[#This Row],[Hfriction (J/kg)]]+Table4[[#This Row],[Hexpansions (J/kg)]]+Table4[[#This Row],[Hcontractions (J/kg)]]+Table4[[#This Row],[Hf (J/kg)]])</f>
        <v/>
      </c>
      <c r="V333" s="95" t="str">
        <f>IF(Table4[[#This Row],[Segment]]="","",Table4[[#This Row],[Total Friction Loss (J/kg)]]*Table3[Density (kg/m3)])</f>
        <v/>
      </c>
      <c r="W333" s="95" t="str">
        <f>IF(Table4[[#This Row],[Segment]]="","",Table4[[#This Row],[Total Pressure Drop (Pa)]]/1000)</f>
        <v/>
      </c>
      <c r="Y333" s="82" t="str">
        <f>IF('Set Up'!D556="","",'Set Up'!D556)</f>
        <v/>
      </c>
      <c r="Z333" s="82" t="str">
        <f>IF('Set Up'!E556="","",'Set Up'!E556)</f>
        <v/>
      </c>
      <c r="AA333" s="82" t="str">
        <f>IF('Set Up'!F556="","",'Set Up'!F556)</f>
        <v/>
      </c>
      <c r="AB333" s="82" t="str">
        <f>IF('Set Up'!G556="","",'Set Up'!G556)</f>
        <v/>
      </c>
      <c r="AC333" s="82" t="str">
        <f t="array" ref="AC333">IF(Y333="","",INDEX(Data!$G$4:$G$51,MATCH(Table7[[#This Row],[Fitting]]&amp;Table7[[#This Row],[Fitting Subtype]],Data!$E$4:$E$51&amp;Data!$F$4:$F$51,0)))</f>
        <v/>
      </c>
      <c r="AD333" s="89" t="str">
        <f>IF(Table7[[#This Row],[Segment]]="","",Table7[[#This Row],[Quantity]]*Table7[[#This Row],[Kf]]*(((INDEX(Table4[Velocity (m/s)],MATCH(Table7[[#This Row],[Segment]],Table4[Segment],0)))^2)/2))</f>
        <v/>
      </c>
      <c r="AF333" s="82" t="str">
        <f>Table4[[#This Row],[Segment]]</f>
        <v/>
      </c>
      <c r="AG333" s="75"/>
      <c r="AH333" s="82" t="str">
        <f>IF(Table5[[#This Row],[Segment]]="","",AG333-Table4[[#This Row],[Total Pressure Drop (kPa)]])</f>
        <v/>
      </c>
    </row>
    <row r="334" spans="1:34" x14ac:dyDescent="0.25">
      <c r="A334" s="95" t="str">
        <f>IF('Set Up'!A331="","",'Set Up'!A331)</f>
        <v/>
      </c>
      <c r="B334" s="75" t="s">
        <v>81</v>
      </c>
      <c r="C334" s="85"/>
      <c r="D334" s="86" t="str">
        <f>IF(Table4[[#This Row],[Diameter (in)]]="","",(((CONVERT(Table4[[#This Row],[Diameter (in)]],"in","m"))/2)^2)*PI())</f>
        <v/>
      </c>
      <c r="E334" s="87" t="str">
        <f>IF(Table4[[#This Row],[Area (m2)]]="","",$D$4/Table4[[#This Row],[Area (m2)]])</f>
        <v/>
      </c>
      <c r="F334" s="85">
        <f t="shared" si="5"/>
        <v>4.6951999999999998</v>
      </c>
      <c r="G334" s="88" t="str">
        <f>IF(Table4[[#This Row],[Segment]]="","",(CONVERT(Table4[[#This Row],[Diameter (in)]],"in","m")*$B$4*Table4[[#This Row],[Velocity (m/s)]])/$C$4)</f>
        <v/>
      </c>
      <c r="H334" s="96" t="str">
        <f>IF(Table4[[#This Row],[Segment]]="","",IF(Table4[[#This Row],[Teynold''s Number]]&gt;4000,"TURBULENT","LAMINAR"))</f>
        <v/>
      </c>
      <c r="I334" s="86" t="str">
        <f>IF(Table4[[#This Row],[Segment]]="","",INDEX(Data!C331:C345,MATCH(Table4[Material],Data!B331:B345,0)))</f>
        <v/>
      </c>
      <c r="J334" s="89" t="str">
        <f>IF(Table4[[#This Row],[ε (m)]]="","",Table4[[#This Row],[ε (m)]]/(CONVERT(Table4[[#This Row],[Diameter (in)]],"in","m")))</f>
        <v/>
      </c>
      <c r="K334" s="96" t="str">
        <f>IF(Table4[[#This Row],[Regime]]="LAMINAR",16/Table4[[#This Row],[Teynold''s Number]],"-")</f>
        <v>-</v>
      </c>
      <c r="L334" s="86"/>
      <c r="M334" s="97" t="str">
        <f>IF(Table4[[#This Row],[Regime]]="TURBULENT",(((-4*LOG10(Table4[[#This Row],[ε/D]]/3.7+1.256/(Table4[[#This Row],[Teynold''s Number]]*SQRT(Table4[[#This Row],[f turbulent (guess)]]))))^-1)^2),"")</f>
        <v/>
      </c>
      <c r="N334" s="91" t="str">
        <f>IF(Table4[[#This Row],[f turbulent]]="","",Table4[[#This Row],[f turbulent (guess)]]-Table4[[#This Row],[f turbulent]])</f>
        <v/>
      </c>
      <c r="O334" s="87">
        <f>IF(Table4[[#This Row],[Segment]]="",0,IF(C335="",0,IF(C335&lt;=Table4[[#This Row],[Diameter (in)]],0,1-(D334/D335))))</f>
        <v>0</v>
      </c>
      <c r="P334" s="92" t="str">
        <f>IF(Table4[[#This Row],[Segment]]="","",IF(C334&gt;C335,"",IF(C335="",0.55,(0.55*(1-D335/D334)))))</f>
        <v/>
      </c>
      <c r="Q33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34" s="92" t="str">
        <f>IF(Table4[[#This Row],[Segment]]="","",IF(Table4[[#This Row],[Kexpansion]]="","0",((Table4[[#This Row],[Velocity (m/s)]]^2)/2)*Table4[[#This Row],[Kexpansion]]))</f>
        <v/>
      </c>
      <c r="S334" s="92" t="str">
        <f>IF(Table4[[#This Row],[Segment]]="","",IF(Table4[[#This Row],[Kcontraction]]="","0",((Table4[[#This Row],[Velocity (m/s)]]^2)/2)*Table4[[#This Row],[Kcontraction]]))</f>
        <v/>
      </c>
      <c r="T334" s="89" t="str">
        <f>IF(Table4[[#This Row],[Segment]]="","",SUMIF($Y$7:$Y$2000,Table4[[#This Row],[Segment]],$AD$7:$AD$2000))</f>
        <v/>
      </c>
      <c r="U334" s="95" t="str">
        <f>IF(Table4[[#This Row],[Segment]]="","",Table4[[#This Row],[Hfriction (J/kg)]]+Table4[[#This Row],[Hexpansions (J/kg)]]+Table4[[#This Row],[Hcontractions (J/kg)]]+Table4[[#This Row],[Hf (J/kg)]])</f>
        <v/>
      </c>
      <c r="V334" s="95" t="str">
        <f>IF(Table4[[#This Row],[Segment]]="","",Table4[[#This Row],[Total Friction Loss (J/kg)]]*Table3[Density (kg/m3)])</f>
        <v/>
      </c>
      <c r="W334" s="95" t="str">
        <f>IF(Table4[[#This Row],[Segment]]="","",Table4[[#This Row],[Total Pressure Drop (Pa)]]/1000)</f>
        <v/>
      </c>
      <c r="Y334" s="82" t="str">
        <f>IF('Set Up'!D557="","",'Set Up'!D557)</f>
        <v/>
      </c>
      <c r="Z334" s="82" t="str">
        <f>IF('Set Up'!E557="","",'Set Up'!E557)</f>
        <v/>
      </c>
      <c r="AA334" s="82" t="str">
        <f>IF('Set Up'!F557="","",'Set Up'!F557)</f>
        <v/>
      </c>
      <c r="AB334" s="82" t="str">
        <f>IF('Set Up'!G557="","",'Set Up'!G557)</f>
        <v/>
      </c>
      <c r="AC334" s="82" t="str">
        <f t="array" ref="AC334">IF(Y334="","",INDEX(Data!$G$4:$G$51,MATCH(Table7[[#This Row],[Fitting]]&amp;Table7[[#This Row],[Fitting Subtype]],Data!$E$4:$E$51&amp;Data!$F$4:$F$51,0)))</f>
        <v/>
      </c>
      <c r="AD334" s="89" t="str">
        <f>IF(Table7[[#This Row],[Segment]]="","",Table7[[#This Row],[Quantity]]*Table7[[#This Row],[Kf]]*(((INDEX(Table4[Velocity (m/s)],MATCH(Table7[[#This Row],[Segment]],Table4[Segment],0)))^2)/2))</f>
        <v/>
      </c>
      <c r="AF334" s="82" t="str">
        <f>Table4[[#This Row],[Segment]]</f>
        <v/>
      </c>
      <c r="AG334" s="75"/>
      <c r="AH334" s="82" t="str">
        <f>IF(Table5[[#This Row],[Segment]]="","",AG334-Table4[[#This Row],[Total Pressure Drop (kPa)]])</f>
        <v/>
      </c>
    </row>
    <row r="335" spans="1:34" x14ac:dyDescent="0.25">
      <c r="A335" s="95" t="str">
        <f>IF('Set Up'!A332="","",'Set Up'!A332)</f>
        <v/>
      </c>
      <c r="B335" s="75" t="s">
        <v>81</v>
      </c>
      <c r="C335" s="85"/>
      <c r="D335" s="86" t="str">
        <f>IF(Table4[[#This Row],[Diameter (in)]]="","",(((CONVERT(Table4[[#This Row],[Diameter (in)]],"in","m"))/2)^2)*PI())</f>
        <v/>
      </c>
      <c r="E335" s="87" t="str">
        <f>IF(Table4[[#This Row],[Area (m2)]]="","",$D$4/Table4[[#This Row],[Area (m2)]])</f>
        <v/>
      </c>
      <c r="F335" s="85">
        <f t="shared" si="5"/>
        <v>4.6951999999999998</v>
      </c>
      <c r="G335" s="88" t="str">
        <f>IF(Table4[[#This Row],[Segment]]="","",(CONVERT(Table4[[#This Row],[Diameter (in)]],"in","m")*$B$4*Table4[[#This Row],[Velocity (m/s)]])/$C$4)</f>
        <v/>
      </c>
      <c r="H335" s="96" t="str">
        <f>IF(Table4[[#This Row],[Segment]]="","",IF(Table4[[#This Row],[Teynold''s Number]]&gt;4000,"TURBULENT","LAMINAR"))</f>
        <v/>
      </c>
      <c r="I335" s="86" t="str">
        <f>IF(Table4[[#This Row],[Segment]]="","",INDEX(Data!C332:C346,MATCH(Table4[Material],Data!B332:B346,0)))</f>
        <v/>
      </c>
      <c r="J335" s="89" t="str">
        <f>IF(Table4[[#This Row],[ε (m)]]="","",Table4[[#This Row],[ε (m)]]/(CONVERT(Table4[[#This Row],[Diameter (in)]],"in","m")))</f>
        <v/>
      </c>
      <c r="K335" s="96" t="str">
        <f>IF(Table4[[#This Row],[Regime]]="LAMINAR",16/Table4[[#This Row],[Teynold''s Number]],"-")</f>
        <v>-</v>
      </c>
      <c r="L335" s="86"/>
      <c r="M335" s="97" t="str">
        <f>IF(Table4[[#This Row],[Regime]]="TURBULENT",(((-4*LOG10(Table4[[#This Row],[ε/D]]/3.7+1.256/(Table4[[#This Row],[Teynold''s Number]]*SQRT(Table4[[#This Row],[f turbulent (guess)]]))))^-1)^2),"")</f>
        <v/>
      </c>
      <c r="N335" s="91" t="str">
        <f>IF(Table4[[#This Row],[f turbulent]]="","",Table4[[#This Row],[f turbulent (guess)]]-Table4[[#This Row],[f turbulent]])</f>
        <v/>
      </c>
      <c r="O335" s="87">
        <f>IF(Table4[[#This Row],[Segment]]="",0,IF(C336="",0,IF(C336&lt;=Table4[[#This Row],[Diameter (in)]],0,1-(D335/D336))))</f>
        <v>0</v>
      </c>
      <c r="P335" s="92" t="str">
        <f>IF(Table4[[#This Row],[Segment]]="","",IF(C335&gt;C336,"",IF(C336="",0.55,(0.55*(1-D336/D335)))))</f>
        <v/>
      </c>
      <c r="Q33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35" s="92" t="str">
        <f>IF(Table4[[#This Row],[Segment]]="","",IF(Table4[[#This Row],[Kexpansion]]="","0",((Table4[[#This Row],[Velocity (m/s)]]^2)/2)*Table4[[#This Row],[Kexpansion]]))</f>
        <v/>
      </c>
      <c r="S335" s="92" t="str">
        <f>IF(Table4[[#This Row],[Segment]]="","",IF(Table4[[#This Row],[Kcontraction]]="","0",((Table4[[#This Row],[Velocity (m/s)]]^2)/2)*Table4[[#This Row],[Kcontraction]]))</f>
        <v/>
      </c>
      <c r="T335" s="89" t="str">
        <f>IF(Table4[[#This Row],[Segment]]="","",SUMIF($Y$7:$Y$2000,Table4[[#This Row],[Segment]],$AD$7:$AD$2000))</f>
        <v/>
      </c>
      <c r="U335" s="95" t="str">
        <f>IF(Table4[[#This Row],[Segment]]="","",Table4[[#This Row],[Hfriction (J/kg)]]+Table4[[#This Row],[Hexpansions (J/kg)]]+Table4[[#This Row],[Hcontractions (J/kg)]]+Table4[[#This Row],[Hf (J/kg)]])</f>
        <v/>
      </c>
      <c r="V335" s="95" t="str">
        <f>IF(Table4[[#This Row],[Segment]]="","",Table4[[#This Row],[Total Friction Loss (J/kg)]]*Table3[Density (kg/m3)])</f>
        <v/>
      </c>
      <c r="W335" s="95" t="str">
        <f>IF(Table4[[#This Row],[Segment]]="","",Table4[[#This Row],[Total Pressure Drop (Pa)]]/1000)</f>
        <v/>
      </c>
      <c r="Y335" s="82" t="str">
        <f>IF('Set Up'!D558="","",'Set Up'!D558)</f>
        <v/>
      </c>
      <c r="Z335" s="82" t="str">
        <f>IF('Set Up'!E558="","",'Set Up'!E558)</f>
        <v/>
      </c>
      <c r="AA335" s="82" t="str">
        <f>IF('Set Up'!F558="","",'Set Up'!F558)</f>
        <v/>
      </c>
      <c r="AB335" s="82" t="str">
        <f>IF('Set Up'!G558="","",'Set Up'!G558)</f>
        <v/>
      </c>
      <c r="AC335" s="82" t="str">
        <f t="array" ref="AC335">IF(Y335="","",INDEX(Data!$G$4:$G$51,MATCH(Table7[[#This Row],[Fitting]]&amp;Table7[[#This Row],[Fitting Subtype]],Data!$E$4:$E$51&amp;Data!$F$4:$F$51,0)))</f>
        <v/>
      </c>
      <c r="AD335" s="89" t="str">
        <f>IF(Table7[[#This Row],[Segment]]="","",Table7[[#This Row],[Quantity]]*Table7[[#This Row],[Kf]]*(((INDEX(Table4[Velocity (m/s)],MATCH(Table7[[#This Row],[Segment]],Table4[Segment],0)))^2)/2))</f>
        <v/>
      </c>
      <c r="AF335" s="82" t="str">
        <f>Table4[[#This Row],[Segment]]</f>
        <v/>
      </c>
      <c r="AG335" s="75"/>
      <c r="AH335" s="82" t="str">
        <f>IF(Table5[[#This Row],[Segment]]="","",AG335-Table4[[#This Row],[Total Pressure Drop (kPa)]])</f>
        <v/>
      </c>
    </row>
    <row r="336" spans="1:34" x14ac:dyDescent="0.25">
      <c r="A336" s="95" t="str">
        <f>IF('Set Up'!A333="","",'Set Up'!A333)</f>
        <v/>
      </c>
      <c r="B336" s="75" t="s">
        <v>81</v>
      </c>
      <c r="C336" s="85"/>
      <c r="D336" s="86" t="str">
        <f>IF(Table4[[#This Row],[Diameter (in)]]="","",(((CONVERT(Table4[[#This Row],[Diameter (in)]],"in","m"))/2)^2)*PI())</f>
        <v/>
      </c>
      <c r="E336" s="87" t="str">
        <f>IF(Table4[[#This Row],[Area (m2)]]="","",$D$4/Table4[[#This Row],[Area (m2)]])</f>
        <v/>
      </c>
      <c r="F336" s="85">
        <f t="shared" si="5"/>
        <v>4.6951999999999998</v>
      </c>
      <c r="G336" s="88" t="str">
        <f>IF(Table4[[#This Row],[Segment]]="","",(CONVERT(Table4[[#This Row],[Diameter (in)]],"in","m")*$B$4*Table4[[#This Row],[Velocity (m/s)]])/$C$4)</f>
        <v/>
      </c>
      <c r="H336" s="96" t="str">
        <f>IF(Table4[[#This Row],[Segment]]="","",IF(Table4[[#This Row],[Teynold''s Number]]&gt;4000,"TURBULENT","LAMINAR"))</f>
        <v/>
      </c>
      <c r="I336" s="86" t="str">
        <f>IF(Table4[[#This Row],[Segment]]="","",INDEX(Data!C333:C347,MATCH(Table4[Material],Data!B333:B347,0)))</f>
        <v/>
      </c>
      <c r="J336" s="89" t="str">
        <f>IF(Table4[[#This Row],[ε (m)]]="","",Table4[[#This Row],[ε (m)]]/(CONVERT(Table4[[#This Row],[Diameter (in)]],"in","m")))</f>
        <v/>
      </c>
      <c r="K336" s="96" t="str">
        <f>IF(Table4[[#This Row],[Regime]]="LAMINAR",16/Table4[[#This Row],[Teynold''s Number]],"-")</f>
        <v>-</v>
      </c>
      <c r="L336" s="86"/>
      <c r="M336" s="97" t="str">
        <f>IF(Table4[[#This Row],[Regime]]="TURBULENT",(((-4*LOG10(Table4[[#This Row],[ε/D]]/3.7+1.256/(Table4[[#This Row],[Teynold''s Number]]*SQRT(Table4[[#This Row],[f turbulent (guess)]]))))^-1)^2),"")</f>
        <v/>
      </c>
      <c r="N336" s="91" t="str">
        <f>IF(Table4[[#This Row],[f turbulent]]="","",Table4[[#This Row],[f turbulent (guess)]]-Table4[[#This Row],[f turbulent]])</f>
        <v/>
      </c>
      <c r="O336" s="87">
        <f>IF(Table4[[#This Row],[Segment]]="",0,IF(C337="",0,IF(C337&lt;=Table4[[#This Row],[Diameter (in)]],0,1-(D336/D337))))</f>
        <v>0</v>
      </c>
      <c r="P336" s="92" t="str">
        <f>IF(Table4[[#This Row],[Segment]]="","",IF(C336&gt;C337,"",IF(C337="",0.55,(0.55*(1-D337/D336)))))</f>
        <v/>
      </c>
      <c r="Q33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36" s="92" t="str">
        <f>IF(Table4[[#This Row],[Segment]]="","",IF(Table4[[#This Row],[Kexpansion]]="","0",((Table4[[#This Row],[Velocity (m/s)]]^2)/2)*Table4[[#This Row],[Kexpansion]]))</f>
        <v/>
      </c>
      <c r="S336" s="92" t="str">
        <f>IF(Table4[[#This Row],[Segment]]="","",IF(Table4[[#This Row],[Kcontraction]]="","0",((Table4[[#This Row],[Velocity (m/s)]]^2)/2)*Table4[[#This Row],[Kcontraction]]))</f>
        <v/>
      </c>
      <c r="T336" s="89" t="str">
        <f>IF(Table4[[#This Row],[Segment]]="","",SUMIF($Y$7:$Y$2000,Table4[[#This Row],[Segment]],$AD$7:$AD$2000))</f>
        <v/>
      </c>
      <c r="U336" s="95" t="str">
        <f>IF(Table4[[#This Row],[Segment]]="","",Table4[[#This Row],[Hfriction (J/kg)]]+Table4[[#This Row],[Hexpansions (J/kg)]]+Table4[[#This Row],[Hcontractions (J/kg)]]+Table4[[#This Row],[Hf (J/kg)]])</f>
        <v/>
      </c>
      <c r="V336" s="95" t="str">
        <f>IF(Table4[[#This Row],[Segment]]="","",Table4[[#This Row],[Total Friction Loss (J/kg)]]*Table3[Density (kg/m3)])</f>
        <v/>
      </c>
      <c r="W336" s="95" t="str">
        <f>IF(Table4[[#This Row],[Segment]]="","",Table4[[#This Row],[Total Pressure Drop (Pa)]]/1000)</f>
        <v/>
      </c>
      <c r="Y336" s="82" t="str">
        <f>IF('Set Up'!D559="","",'Set Up'!D559)</f>
        <v/>
      </c>
      <c r="Z336" s="82" t="str">
        <f>IF('Set Up'!E559="","",'Set Up'!E559)</f>
        <v/>
      </c>
      <c r="AA336" s="82" t="str">
        <f>IF('Set Up'!F559="","",'Set Up'!F559)</f>
        <v/>
      </c>
      <c r="AB336" s="82" t="str">
        <f>IF('Set Up'!G559="","",'Set Up'!G559)</f>
        <v/>
      </c>
      <c r="AC336" s="82" t="str">
        <f t="array" ref="AC336">IF(Y336="","",INDEX(Data!$G$4:$G$51,MATCH(Table7[[#This Row],[Fitting]]&amp;Table7[[#This Row],[Fitting Subtype]],Data!$E$4:$E$51&amp;Data!$F$4:$F$51,0)))</f>
        <v/>
      </c>
      <c r="AD336" s="89" t="str">
        <f>IF(Table7[[#This Row],[Segment]]="","",Table7[[#This Row],[Quantity]]*Table7[[#This Row],[Kf]]*(((INDEX(Table4[Velocity (m/s)],MATCH(Table7[[#This Row],[Segment]],Table4[Segment],0)))^2)/2))</f>
        <v/>
      </c>
      <c r="AF336" s="82" t="str">
        <f>Table4[[#This Row],[Segment]]</f>
        <v/>
      </c>
      <c r="AG336" s="75"/>
      <c r="AH336" s="82" t="str">
        <f>IF(Table5[[#This Row],[Segment]]="","",AG336-Table4[[#This Row],[Total Pressure Drop (kPa)]])</f>
        <v/>
      </c>
    </row>
    <row r="337" spans="1:34" x14ac:dyDescent="0.25">
      <c r="A337" s="95" t="str">
        <f>IF('Set Up'!A334="","",'Set Up'!A334)</f>
        <v/>
      </c>
      <c r="B337" s="75" t="s">
        <v>81</v>
      </c>
      <c r="C337" s="85"/>
      <c r="D337" s="86" t="str">
        <f>IF(Table4[[#This Row],[Diameter (in)]]="","",(((CONVERT(Table4[[#This Row],[Diameter (in)]],"in","m"))/2)^2)*PI())</f>
        <v/>
      </c>
      <c r="E337" s="87" t="str">
        <f>IF(Table4[[#This Row],[Area (m2)]]="","",$D$4/Table4[[#This Row],[Area (m2)]])</f>
        <v/>
      </c>
      <c r="F337" s="85">
        <f t="shared" si="5"/>
        <v>4.6951999999999998</v>
      </c>
      <c r="G337" s="88" t="str">
        <f>IF(Table4[[#This Row],[Segment]]="","",(CONVERT(Table4[[#This Row],[Diameter (in)]],"in","m")*$B$4*Table4[[#This Row],[Velocity (m/s)]])/$C$4)</f>
        <v/>
      </c>
      <c r="H337" s="96" t="str">
        <f>IF(Table4[[#This Row],[Segment]]="","",IF(Table4[[#This Row],[Teynold''s Number]]&gt;4000,"TURBULENT","LAMINAR"))</f>
        <v/>
      </c>
      <c r="I337" s="86" t="str">
        <f>IF(Table4[[#This Row],[Segment]]="","",INDEX(Data!C334:C348,MATCH(Table4[Material],Data!B334:B348,0)))</f>
        <v/>
      </c>
      <c r="J337" s="89" t="str">
        <f>IF(Table4[[#This Row],[ε (m)]]="","",Table4[[#This Row],[ε (m)]]/(CONVERT(Table4[[#This Row],[Diameter (in)]],"in","m")))</f>
        <v/>
      </c>
      <c r="K337" s="96" t="str">
        <f>IF(Table4[[#This Row],[Regime]]="LAMINAR",16/Table4[[#This Row],[Teynold''s Number]],"-")</f>
        <v>-</v>
      </c>
      <c r="L337" s="86"/>
      <c r="M337" s="97" t="str">
        <f>IF(Table4[[#This Row],[Regime]]="TURBULENT",(((-4*LOG10(Table4[[#This Row],[ε/D]]/3.7+1.256/(Table4[[#This Row],[Teynold''s Number]]*SQRT(Table4[[#This Row],[f turbulent (guess)]]))))^-1)^2),"")</f>
        <v/>
      </c>
      <c r="N337" s="91" t="str">
        <f>IF(Table4[[#This Row],[f turbulent]]="","",Table4[[#This Row],[f turbulent (guess)]]-Table4[[#This Row],[f turbulent]])</f>
        <v/>
      </c>
      <c r="O337" s="87">
        <f>IF(Table4[[#This Row],[Segment]]="",0,IF(C338="",0,IF(C338&lt;=Table4[[#This Row],[Diameter (in)]],0,1-(D337/D338))))</f>
        <v>0</v>
      </c>
      <c r="P337" s="92" t="str">
        <f>IF(Table4[[#This Row],[Segment]]="","",IF(C337&gt;C338,"",IF(C338="",0.55,(0.55*(1-D338/D337)))))</f>
        <v/>
      </c>
      <c r="Q33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37" s="92" t="str">
        <f>IF(Table4[[#This Row],[Segment]]="","",IF(Table4[[#This Row],[Kexpansion]]="","0",((Table4[[#This Row],[Velocity (m/s)]]^2)/2)*Table4[[#This Row],[Kexpansion]]))</f>
        <v/>
      </c>
      <c r="S337" s="92" t="str">
        <f>IF(Table4[[#This Row],[Segment]]="","",IF(Table4[[#This Row],[Kcontraction]]="","0",((Table4[[#This Row],[Velocity (m/s)]]^2)/2)*Table4[[#This Row],[Kcontraction]]))</f>
        <v/>
      </c>
      <c r="T337" s="89" t="str">
        <f>IF(Table4[[#This Row],[Segment]]="","",SUMIF($Y$7:$Y$2000,Table4[[#This Row],[Segment]],$AD$7:$AD$2000))</f>
        <v/>
      </c>
      <c r="U337" s="95" t="str">
        <f>IF(Table4[[#This Row],[Segment]]="","",Table4[[#This Row],[Hfriction (J/kg)]]+Table4[[#This Row],[Hexpansions (J/kg)]]+Table4[[#This Row],[Hcontractions (J/kg)]]+Table4[[#This Row],[Hf (J/kg)]])</f>
        <v/>
      </c>
      <c r="V337" s="95" t="str">
        <f>IF(Table4[[#This Row],[Segment]]="","",Table4[[#This Row],[Total Friction Loss (J/kg)]]*Table3[Density (kg/m3)])</f>
        <v/>
      </c>
      <c r="W337" s="95" t="str">
        <f>IF(Table4[[#This Row],[Segment]]="","",Table4[[#This Row],[Total Pressure Drop (Pa)]]/1000)</f>
        <v/>
      </c>
      <c r="Y337" s="82" t="str">
        <f>IF('Set Up'!D560="","",'Set Up'!D560)</f>
        <v/>
      </c>
      <c r="Z337" s="82" t="str">
        <f>IF('Set Up'!E560="","",'Set Up'!E560)</f>
        <v/>
      </c>
      <c r="AA337" s="82" t="str">
        <f>IF('Set Up'!F560="","",'Set Up'!F560)</f>
        <v/>
      </c>
      <c r="AB337" s="82" t="str">
        <f>IF('Set Up'!G560="","",'Set Up'!G560)</f>
        <v/>
      </c>
      <c r="AC337" s="82" t="str">
        <f t="array" ref="AC337">IF(Y337="","",INDEX(Data!$G$4:$G$51,MATCH(Table7[[#This Row],[Fitting]]&amp;Table7[[#This Row],[Fitting Subtype]],Data!$E$4:$E$51&amp;Data!$F$4:$F$51,0)))</f>
        <v/>
      </c>
      <c r="AD337" s="89" t="str">
        <f>IF(Table7[[#This Row],[Segment]]="","",Table7[[#This Row],[Quantity]]*Table7[[#This Row],[Kf]]*(((INDEX(Table4[Velocity (m/s)],MATCH(Table7[[#This Row],[Segment]],Table4[Segment],0)))^2)/2))</f>
        <v/>
      </c>
      <c r="AF337" s="82" t="str">
        <f>Table4[[#This Row],[Segment]]</f>
        <v/>
      </c>
      <c r="AG337" s="75"/>
      <c r="AH337" s="82" t="str">
        <f>IF(Table5[[#This Row],[Segment]]="","",AG337-Table4[[#This Row],[Total Pressure Drop (kPa)]])</f>
        <v/>
      </c>
    </row>
    <row r="338" spans="1:34" x14ac:dyDescent="0.25">
      <c r="A338" s="95" t="str">
        <f>IF('Set Up'!A335="","",'Set Up'!A335)</f>
        <v/>
      </c>
      <c r="B338" s="75" t="s">
        <v>81</v>
      </c>
      <c r="C338" s="85"/>
      <c r="D338" s="86" t="str">
        <f>IF(Table4[[#This Row],[Diameter (in)]]="","",(((CONVERT(Table4[[#This Row],[Diameter (in)]],"in","m"))/2)^2)*PI())</f>
        <v/>
      </c>
      <c r="E338" s="87" t="str">
        <f>IF(Table4[[#This Row],[Area (m2)]]="","",$D$4/Table4[[#This Row],[Area (m2)]])</f>
        <v/>
      </c>
      <c r="F338" s="85">
        <f t="shared" si="5"/>
        <v>4.6951999999999998</v>
      </c>
      <c r="G338" s="88" t="str">
        <f>IF(Table4[[#This Row],[Segment]]="","",(CONVERT(Table4[[#This Row],[Diameter (in)]],"in","m")*$B$4*Table4[[#This Row],[Velocity (m/s)]])/$C$4)</f>
        <v/>
      </c>
      <c r="H338" s="96" t="str">
        <f>IF(Table4[[#This Row],[Segment]]="","",IF(Table4[[#This Row],[Teynold''s Number]]&gt;4000,"TURBULENT","LAMINAR"))</f>
        <v/>
      </c>
      <c r="I338" s="86" t="str">
        <f>IF(Table4[[#This Row],[Segment]]="","",INDEX(Data!C335:C349,MATCH(Table4[Material],Data!B335:B349,0)))</f>
        <v/>
      </c>
      <c r="J338" s="89" t="str">
        <f>IF(Table4[[#This Row],[ε (m)]]="","",Table4[[#This Row],[ε (m)]]/(CONVERT(Table4[[#This Row],[Diameter (in)]],"in","m")))</f>
        <v/>
      </c>
      <c r="K338" s="96" t="str">
        <f>IF(Table4[[#This Row],[Regime]]="LAMINAR",16/Table4[[#This Row],[Teynold''s Number]],"-")</f>
        <v>-</v>
      </c>
      <c r="L338" s="86"/>
      <c r="M338" s="97" t="str">
        <f>IF(Table4[[#This Row],[Regime]]="TURBULENT",(((-4*LOG10(Table4[[#This Row],[ε/D]]/3.7+1.256/(Table4[[#This Row],[Teynold''s Number]]*SQRT(Table4[[#This Row],[f turbulent (guess)]]))))^-1)^2),"")</f>
        <v/>
      </c>
      <c r="N338" s="91" t="str">
        <f>IF(Table4[[#This Row],[f turbulent]]="","",Table4[[#This Row],[f turbulent (guess)]]-Table4[[#This Row],[f turbulent]])</f>
        <v/>
      </c>
      <c r="O338" s="87">
        <f>IF(Table4[[#This Row],[Segment]]="",0,IF(C339="",0,IF(C339&lt;=Table4[[#This Row],[Diameter (in)]],0,1-(D338/D339))))</f>
        <v>0</v>
      </c>
      <c r="P338" s="92" t="str">
        <f>IF(Table4[[#This Row],[Segment]]="","",IF(C338&gt;C339,"",IF(C339="",0.55,(0.55*(1-D339/D338)))))</f>
        <v/>
      </c>
      <c r="Q33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38" s="92" t="str">
        <f>IF(Table4[[#This Row],[Segment]]="","",IF(Table4[[#This Row],[Kexpansion]]="","0",((Table4[[#This Row],[Velocity (m/s)]]^2)/2)*Table4[[#This Row],[Kexpansion]]))</f>
        <v/>
      </c>
      <c r="S338" s="92" t="str">
        <f>IF(Table4[[#This Row],[Segment]]="","",IF(Table4[[#This Row],[Kcontraction]]="","0",((Table4[[#This Row],[Velocity (m/s)]]^2)/2)*Table4[[#This Row],[Kcontraction]]))</f>
        <v/>
      </c>
      <c r="T338" s="89" t="str">
        <f>IF(Table4[[#This Row],[Segment]]="","",SUMIF($Y$7:$Y$2000,Table4[[#This Row],[Segment]],$AD$7:$AD$2000))</f>
        <v/>
      </c>
      <c r="U338" s="95" t="str">
        <f>IF(Table4[[#This Row],[Segment]]="","",Table4[[#This Row],[Hfriction (J/kg)]]+Table4[[#This Row],[Hexpansions (J/kg)]]+Table4[[#This Row],[Hcontractions (J/kg)]]+Table4[[#This Row],[Hf (J/kg)]])</f>
        <v/>
      </c>
      <c r="V338" s="95" t="str">
        <f>IF(Table4[[#This Row],[Segment]]="","",Table4[[#This Row],[Total Friction Loss (J/kg)]]*Table3[Density (kg/m3)])</f>
        <v/>
      </c>
      <c r="W338" s="95" t="str">
        <f>IF(Table4[[#This Row],[Segment]]="","",Table4[[#This Row],[Total Pressure Drop (Pa)]]/1000)</f>
        <v/>
      </c>
      <c r="Y338" s="82" t="str">
        <f>IF('Set Up'!D561="","",'Set Up'!D561)</f>
        <v/>
      </c>
      <c r="Z338" s="82" t="str">
        <f>IF('Set Up'!E561="","",'Set Up'!E561)</f>
        <v/>
      </c>
      <c r="AA338" s="82" t="str">
        <f>IF('Set Up'!F561="","",'Set Up'!F561)</f>
        <v/>
      </c>
      <c r="AB338" s="82" t="str">
        <f>IF('Set Up'!G561="","",'Set Up'!G561)</f>
        <v/>
      </c>
      <c r="AC338" s="82" t="str">
        <f t="array" ref="AC338">IF(Y338="","",INDEX(Data!$G$4:$G$51,MATCH(Table7[[#This Row],[Fitting]]&amp;Table7[[#This Row],[Fitting Subtype]],Data!$E$4:$E$51&amp;Data!$F$4:$F$51,0)))</f>
        <v/>
      </c>
      <c r="AD338" s="89" t="str">
        <f>IF(Table7[[#This Row],[Segment]]="","",Table7[[#This Row],[Quantity]]*Table7[[#This Row],[Kf]]*(((INDEX(Table4[Velocity (m/s)],MATCH(Table7[[#This Row],[Segment]],Table4[Segment],0)))^2)/2))</f>
        <v/>
      </c>
      <c r="AF338" s="82" t="str">
        <f>Table4[[#This Row],[Segment]]</f>
        <v/>
      </c>
      <c r="AG338" s="75"/>
      <c r="AH338" s="82" t="str">
        <f>IF(Table5[[#This Row],[Segment]]="","",AG338-Table4[[#This Row],[Total Pressure Drop (kPa)]])</f>
        <v/>
      </c>
    </row>
    <row r="339" spans="1:34" x14ac:dyDescent="0.25">
      <c r="A339" s="95" t="str">
        <f>IF('Set Up'!A336="","",'Set Up'!A336)</f>
        <v/>
      </c>
      <c r="B339" s="75" t="s">
        <v>81</v>
      </c>
      <c r="C339" s="85"/>
      <c r="D339" s="86" t="str">
        <f>IF(Table4[[#This Row],[Diameter (in)]]="","",(((CONVERT(Table4[[#This Row],[Diameter (in)]],"in","m"))/2)^2)*PI())</f>
        <v/>
      </c>
      <c r="E339" s="87" t="str">
        <f>IF(Table4[[#This Row],[Area (m2)]]="","",$D$4/Table4[[#This Row],[Area (m2)]])</f>
        <v/>
      </c>
      <c r="F339" s="85">
        <f t="shared" si="5"/>
        <v>4.6951999999999998</v>
      </c>
      <c r="G339" s="88" t="str">
        <f>IF(Table4[[#This Row],[Segment]]="","",(CONVERT(Table4[[#This Row],[Diameter (in)]],"in","m")*$B$4*Table4[[#This Row],[Velocity (m/s)]])/$C$4)</f>
        <v/>
      </c>
      <c r="H339" s="96" t="str">
        <f>IF(Table4[[#This Row],[Segment]]="","",IF(Table4[[#This Row],[Teynold''s Number]]&gt;4000,"TURBULENT","LAMINAR"))</f>
        <v/>
      </c>
      <c r="I339" s="86" t="str">
        <f>IF(Table4[[#This Row],[Segment]]="","",INDEX(Data!C336:C350,MATCH(Table4[Material],Data!B336:B350,0)))</f>
        <v/>
      </c>
      <c r="J339" s="89" t="str">
        <f>IF(Table4[[#This Row],[ε (m)]]="","",Table4[[#This Row],[ε (m)]]/(CONVERT(Table4[[#This Row],[Diameter (in)]],"in","m")))</f>
        <v/>
      </c>
      <c r="K339" s="96" t="str">
        <f>IF(Table4[[#This Row],[Regime]]="LAMINAR",16/Table4[[#This Row],[Teynold''s Number]],"-")</f>
        <v>-</v>
      </c>
      <c r="L339" s="86"/>
      <c r="M339" s="97" t="str">
        <f>IF(Table4[[#This Row],[Regime]]="TURBULENT",(((-4*LOG10(Table4[[#This Row],[ε/D]]/3.7+1.256/(Table4[[#This Row],[Teynold''s Number]]*SQRT(Table4[[#This Row],[f turbulent (guess)]]))))^-1)^2),"")</f>
        <v/>
      </c>
      <c r="N339" s="91" t="str">
        <f>IF(Table4[[#This Row],[f turbulent]]="","",Table4[[#This Row],[f turbulent (guess)]]-Table4[[#This Row],[f turbulent]])</f>
        <v/>
      </c>
      <c r="O339" s="87">
        <f>IF(Table4[[#This Row],[Segment]]="",0,IF(C340="",0,IF(C340&lt;=Table4[[#This Row],[Diameter (in)]],0,1-(D339/D340))))</f>
        <v>0</v>
      </c>
      <c r="P339" s="92" t="str">
        <f>IF(Table4[[#This Row],[Segment]]="","",IF(C339&gt;C340,"",IF(C340="",0.55,(0.55*(1-D340/D339)))))</f>
        <v/>
      </c>
      <c r="Q33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39" s="92" t="str">
        <f>IF(Table4[[#This Row],[Segment]]="","",IF(Table4[[#This Row],[Kexpansion]]="","0",((Table4[[#This Row],[Velocity (m/s)]]^2)/2)*Table4[[#This Row],[Kexpansion]]))</f>
        <v/>
      </c>
      <c r="S339" s="92" t="str">
        <f>IF(Table4[[#This Row],[Segment]]="","",IF(Table4[[#This Row],[Kcontraction]]="","0",((Table4[[#This Row],[Velocity (m/s)]]^2)/2)*Table4[[#This Row],[Kcontraction]]))</f>
        <v/>
      </c>
      <c r="T339" s="89" t="str">
        <f>IF(Table4[[#This Row],[Segment]]="","",SUMIF($Y$7:$Y$2000,Table4[[#This Row],[Segment]],$AD$7:$AD$2000))</f>
        <v/>
      </c>
      <c r="U339" s="95" t="str">
        <f>IF(Table4[[#This Row],[Segment]]="","",Table4[[#This Row],[Hfriction (J/kg)]]+Table4[[#This Row],[Hexpansions (J/kg)]]+Table4[[#This Row],[Hcontractions (J/kg)]]+Table4[[#This Row],[Hf (J/kg)]])</f>
        <v/>
      </c>
      <c r="V339" s="95" t="str">
        <f>IF(Table4[[#This Row],[Segment]]="","",Table4[[#This Row],[Total Friction Loss (J/kg)]]*Table3[Density (kg/m3)])</f>
        <v/>
      </c>
      <c r="W339" s="95" t="str">
        <f>IF(Table4[[#This Row],[Segment]]="","",Table4[[#This Row],[Total Pressure Drop (Pa)]]/1000)</f>
        <v/>
      </c>
      <c r="Y339" s="82" t="str">
        <f>IF('Set Up'!D562="","",'Set Up'!D562)</f>
        <v/>
      </c>
      <c r="Z339" s="82" t="str">
        <f>IF('Set Up'!E562="","",'Set Up'!E562)</f>
        <v/>
      </c>
      <c r="AA339" s="82" t="str">
        <f>IF('Set Up'!F562="","",'Set Up'!F562)</f>
        <v/>
      </c>
      <c r="AB339" s="82" t="str">
        <f>IF('Set Up'!G562="","",'Set Up'!G562)</f>
        <v/>
      </c>
      <c r="AC339" s="82" t="str">
        <f t="array" ref="AC339">IF(Y339="","",INDEX(Data!$G$4:$G$51,MATCH(Table7[[#This Row],[Fitting]]&amp;Table7[[#This Row],[Fitting Subtype]],Data!$E$4:$E$51&amp;Data!$F$4:$F$51,0)))</f>
        <v/>
      </c>
      <c r="AD339" s="89" t="str">
        <f>IF(Table7[[#This Row],[Segment]]="","",Table7[[#This Row],[Quantity]]*Table7[[#This Row],[Kf]]*(((INDEX(Table4[Velocity (m/s)],MATCH(Table7[[#This Row],[Segment]],Table4[Segment],0)))^2)/2))</f>
        <v/>
      </c>
      <c r="AF339" s="82" t="str">
        <f>Table4[[#This Row],[Segment]]</f>
        <v/>
      </c>
      <c r="AG339" s="75"/>
      <c r="AH339" s="82" t="str">
        <f>IF(Table5[[#This Row],[Segment]]="","",AG339-Table4[[#This Row],[Total Pressure Drop (kPa)]])</f>
        <v/>
      </c>
    </row>
    <row r="340" spans="1:34" x14ac:dyDescent="0.25">
      <c r="A340" s="95" t="str">
        <f>IF('Set Up'!A337="","",'Set Up'!A337)</f>
        <v/>
      </c>
      <c r="B340" s="75" t="s">
        <v>81</v>
      </c>
      <c r="C340" s="85"/>
      <c r="D340" s="86" t="str">
        <f>IF(Table4[[#This Row],[Diameter (in)]]="","",(((CONVERT(Table4[[#This Row],[Diameter (in)]],"in","m"))/2)^2)*PI())</f>
        <v/>
      </c>
      <c r="E340" s="87" t="str">
        <f>IF(Table4[[#This Row],[Area (m2)]]="","",$D$4/Table4[[#This Row],[Area (m2)]])</f>
        <v/>
      </c>
      <c r="F340" s="85">
        <f t="shared" si="5"/>
        <v>4.6951999999999998</v>
      </c>
      <c r="G340" s="88" t="str">
        <f>IF(Table4[[#This Row],[Segment]]="","",(CONVERT(Table4[[#This Row],[Diameter (in)]],"in","m")*$B$4*Table4[[#This Row],[Velocity (m/s)]])/$C$4)</f>
        <v/>
      </c>
      <c r="H340" s="96" t="str">
        <f>IF(Table4[[#This Row],[Segment]]="","",IF(Table4[[#This Row],[Teynold''s Number]]&gt;4000,"TURBULENT","LAMINAR"))</f>
        <v/>
      </c>
      <c r="I340" s="86" t="str">
        <f>IF(Table4[[#This Row],[Segment]]="","",INDEX(Data!C337:C351,MATCH(Table4[Material],Data!B337:B351,0)))</f>
        <v/>
      </c>
      <c r="J340" s="89" t="str">
        <f>IF(Table4[[#This Row],[ε (m)]]="","",Table4[[#This Row],[ε (m)]]/(CONVERT(Table4[[#This Row],[Diameter (in)]],"in","m")))</f>
        <v/>
      </c>
      <c r="K340" s="96" t="str">
        <f>IF(Table4[[#This Row],[Regime]]="LAMINAR",16/Table4[[#This Row],[Teynold''s Number]],"-")</f>
        <v>-</v>
      </c>
      <c r="L340" s="86"/>
      <c r="M340" s="97" t="str">
        <f>IF(Table4[[#This Row],[Regime]]="TURBULENT",(((-4*LOG10(Table4[[#This Row],[ε/D]]/3.7+1.256/(Table4[[#This Row],[Teynold''s Number]]*SQRT(Table4[[#This Row],[f turbulent (guess)]]))))^-1)^2),"")</f>
        <v/>
      </c>
      <c r="N340" s="91" t="str">
        <f>IF(Table4[[#This Row],[f turbulent]]="","",Table4[[#This Row],[f turbulent (guess)]]-Table4[[#This Row],[f turbulent]])</f>
        <v/>
      </c>
      <c r="O340" s="87">
        <f>IF(Table4[[#This Row],[Segment]]="",0,IF(C341="",0,IF(C341&lt;=Table4[[#This Row],[Diameter (in)]],0,1-(D340/D341))))</f>
        <v>0</v>
      </c>
      <c r="P340" s="92" t="str">
        <f>IF(Table4[[#This Row],[Segment]]="","",IF(C340&gt;C341,"",IF(C341="",0.55,(0.55*(1-D341/D340)))))</f>
        <v/>
      </c>
      <c r="Q34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40" s="92" t="str">
        <f>IF(Table4[[#This Row],[Segment]]="","",IF(Table4[[#This Row],[Kexpansion]]="","0",((Table4[[#This Row],[Velocity (m/s)]]^2)/2)*Table4[[#This Row],[Kexpansion]]))</f>
        <v/>
      </c>
      <c r="S340" s="92" t="str">
        <f>IF(Table4[[#This Row],[Segment]]="","",IF(Table4[[#This Row],[Kcontraction]]="","0",((Table4[[#This Row],[Velocity (m/s)]]^2)/2)*Table4[[#This Row],[Kcontraction]]))</f>
        <v/>
      </c>
      <c r="T340" s="89" t="str">
        <f>IF(Table4[[#This Row],[Segment]]="","",SUMIF($Y$7:$Y$2000,Table4[[#This Row],[Segment]],$AD$7:$AD$2000))</f>
        <v/>
      </c>
      <c r="U340" s="95" t="str">
        <f>IF(Table4[[#This Row],[Segment]]="","",Table4[[#This Row],[Hfriction (J/kg)]]+Table4[[#This Row],[Hexpansions (J/kg)]]+Table4[[#This Row],[Hcontractions (J/kg)]]+Table4[[#This Row],[Hf (J/kg)]])</f>
        <v/>
      </c>
      <c r="V340" s="95" t="str">
        <f>IF(Table4[[#This Row],[Segment]]="","",Table4[[#This Row],[Total Friction Loss (J/kg)]]*Table3[Density (kg/m3)])</f>
        <v/>
      </c>
      <c r="W340" s="95" t="str">
        <f>IF(Table4[[#This Row],[Segment]]="","",Table4[[#This Row],[Total Pressure Drop (Pa)]]/1000)</f>
        <v/>
      </c>
      <c r="Y340" s="82" t="str">
        <f>IF('Set Up'!D563="","",'Set Up'!D563)</f>
        <v/>
      </c>
      <c r="Z340" s="82" t="str">
        <f>IF('Set Up'!E563="","",'Set Up'!E563)</f>
        <v/>
      </c>
      <c r="AA340" s="82" t="str">
        <f>IF('Set Up'!F563="","",'Set Up'!F563)</f>
        <v/>
      </c>
      <c r="AB340" s="82" t="str">
        <f>IF('Set Up'!G563="","",'Set Up'!G563)</f>
        <v/>
      </c>
      <c r="AC340" s="82" t="str">
        <f t="array" ref="AC340">IF(Y340="","",INDEX(Data!$G$4:$G$51,MATCH(Table7[[#This Row],[Fitting]]&amp;Table7[[#This Row],[Fitting Subtype]],Data!$E$4:$E$51&amp;Data!$F$4:$F$51,0)))</f>
        <v/>
      </c>
      <c r="AD340" s="89" t="str">
        <f>IF(Table7[[#This Row],[Segment]]="","",Table7[[#This Row],[Quantity]]*Table7[[#This Row],[Kf]]*(((INDEX(Table4[Velocity (m/s)],MATCH(Table7[[#This Row],[Segment]],Table4[Segment],0)))^2)/2))</f>
        <v/>
      </c>
      <c r="AF340" s="82" t="str">
        <f>Table4[[#This Row],[Segment]]</f>
        <v/>
      </c>
      <c r="AG340" s="75"/>
      <c r="AH340" s="82" t="str">
        <f>IF(Table5[[#This Row],[Segment]]="","",AG340-Table4[[#This Row],[Total Pressure Drop (kPa)]])</f>
        <v/>
      </c>
    </row>
    <row r="341" spans="1:34" x14ac:dyDescent="0.25">
      <c r="A341" s="95" t="str">
        <f>IF('Set Up'!A338="","",'Set Up'!A338)</f>
        <v/>
      </c>
      <c r="B341" s="75" t="s">
        <v>81</v>
      </c>
      <c r="C341" s="85"/>
      <c r="D341" s="86" t="str">
        <f>IF(Table4[[#This Row],[Diameter (in)]]="","",(((CONVERT(Table4[[#This Row],[Diameter (in)]],"in","m"))/2)^2)*PI())</f>
        <v/>
      </c>
      <c r="E341" s="87" t="str">
        <f>IF(Table4[[#This Row],[Area (m2)]]="","",$D$4/Table4[[#This Row],[Area (m2)]])</f>
        <v/>
      </c>
      <c r="F341" s="85">
        <f t="shared" si="5"/>
        <v>4.6951999999999998</v>
      </c>
      <c r="G341" s="88" t="str">
        <f>IF(Table4[[#This Row],[Segment]]="","",(CONVERT(Table4[[#This Row],[Diameter (in)]],"in","m")*$B$4*Table4[[#This Row],[Velocity (m/s)]])/$C$4)</f>
        <v/>
      </c>
      <c r="H341" s="96" t="str">
        <f>IF(Table4[[#This Row],[Segment]]="","",IF(Table4[[#This Row],[Teynold''s Number]]&gt;4000,"TURBULENT","LAMINAR"))</f>
        <v/>
      </c>
      <c r="I341" s="86" t="str">
        <f>IF(Table4[[#This Row],[Segment]]="","",INDEX(Data!C338:C352,MATCH(Table4[Material],Data!B338:B352,0)))</f>
        <v/>
      </c>
      <c r="J341" s="89" t="str">
        <f>IF(Table4[[#This Row],[ε (m)]]="","",Table4[[#This Row],[ε (m)]]/(CONVERT(Table4[[#This Row],[Diameter (in)]],"in","m")))</f>
        <v/>
      </c>
      <c r="K341" s="96" t="str">
        <f>IF(Table4[[#This Row],[Regime]]="LAMINAR",16/Table4[[#This Row],[Teynold''s Number]],"-")</f>
        <v>-</v>
      </c>
      <c r="L341" s="86"/>
      <c r="M341" s="97" t="str">
        <f>IF(Table4[[#This Row],[Regime]]="TURBULENT",(((-4*LOG10(Table4[[#This Row],[ε/D]]/3.7+1.256/(Table4[[#This Row],[Teynold''s Number]]*SQRT(Table4[[#This Row],[f turbulent (guess)]]))))^-1)^2),"")</f>
        <v/>
      </c>
      <c r="N341" s="91" t="str">
        <f>IF(Table4[[#This Row],[f turbulent]]="","",Table4[[#This Row],[f turbulent (guess)]]-Table4[[#This Row],[f turbulent]])</f>
        <v/>
      </c>
      <c r="O341" s="87">
        <f>IF(Table4[[#This Row],[Segment]]="",0,IF(C342="",0,IF(C342&lt;=Table4[[#This Row],[Diameter (in)]],0,1-(D341/D342))))</f>
        <v>0</v>
      </c>
      <c r="P341" s="92" t="str">
        <f>IF(Table4[[#This Row],[Segment]]="","",IF(C341&gt;C342,"",IF(C342="",0.55,(0.55*(1-D342/D341)))))</f>
        <v/>
      </c>
      <c r="Q34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41" s="92" t="str">
        <f>IF(Table4[[#This Row],[Segment]]="","",IF(Table4[[#This Row],[Kexpansion]]="","0",((Table4[[#This Row],[Velocity (m/s)]]^2)/2)*Table4[[#This Row],[Kexpansion]]))</f>
        <v/>
      </c>
      <c r="S341" s="92" t="str">
        <f>IF(Table4[[#This Row],[Segment]]="","",IF(Table4[[#This Row],[Kcontraction]]="","0",((Table4[[#This Row],[Velocity (m/s)]]^2)/2)*Table4[[#This Row],[Kcontraction]]))</f>
        <v/>
      </c>
      <c r="T341" s="89" t="str">
        <f>IF(Table4[[#This Row],[Segment]]="","",SUMIF($Y$7:$Y$2000,Table4[[#This Row],[Segment]],$AD$7:$AD$2000))</f>
        <v/>
      </c>
      <c r="U341" s="95" t="str">
        <f>IF(Table4[[#This Row],[Segment]]="","",Table4[[#This Row],[Hfriction (J/kg)]]+Table4[[#This Row],[Hexpansions (J/kg)]]+Table4[[#This Row],[Hcontractions (J/kg)]]+Table4[[#This Row],[Hf (J/kg)]])</f>
        <v/>
      </c>
      <c r="V341" s="95" t="str">
        <f>IF(Table4[[#This Row],[Segment]]="","",Table4[[#This Row],[Total Friction Loss (J/kg)]]*Table3[Density (kg/m3)])</f>
        <v/>
      </c>
      <c r="W341" s="95" t="str">
        <f>IF(Table4[[#This Row],[Segment]]="","",Table4[[#This Row],[Total Pressure Drop (Pa)]]/1000)</f>
        <v/>
      </c>
      <c r="Y341" s="82" t="str">
        <f>IF('Set Up'!D564="","",'Set Up'!D564)</f>
        <v/>
      </c>
      <c r="Z341" s="82" t="str">
        <f>IF('Set Up'!E564="","",'Set Up'!E564)</f>
        <v/>
      </c>
      <c r="AA341" s="82" t="str">
        <f>IF('Set Up'!F564="","",'Set Up'!F564)</f>
        <v/>
      </c>
      <c r="AB341" s="82" t="str">
        <f>IF('Set Up'!G564="","",'Set Up'!G564)</f>
        <v/>
      </c>
      <c r="AC341" s="82" t="str">
        <f t="array" ref="AC341">IF(Y341="","",INDEX(Data!$G$4:$G$51,MATCH(Table7[[#This Row],[Fitting]]&amp;Table7[[#This Row],[Fitting Subtype]],Data!$E$4:$E$51&amp;Data!$F$4:$F$51,0)))</f>
        <v/>
      </c>
      <c r="AD341" s="89" t="str">
        <f>IF(Table7[[#This Row],[Segment]]="","",Table7[[#This Row],[Quantity]]*Table7[[#This Row],[Kf]]*(((INDEX(Table4[Velocity (m/s)],MATCH(Table7[[#This Row],[Segment]],Table4[Segment],0)))^2)/2))</f>
        <v/>
      </c>
      <c r="AF341" s="82" t="str">
        <f>Table4[[#This Row],[Segment]]</f>
        <v/>
      </c>
      <c r="AG341" s="75"/>
      <c r="AH341" s="82" t="str">
        <f>IF(Table5[[#This Row],[Segment]]="","",AG341-Table4[[#This Row],[Total Pressure Drop (kPa)]])</f>
        <v/>
      </c>
    </row>
    <row r="342" spans="1:34" x14ac:dyDescent="0.25">
      <c r="A342" s="95" t="str">
        <f>IF('Set Up'!A339="","",'Set Up'!A339)</f>
        <v/>
      </c>
      <c r="B342" s="75" t="s">
        <v>81</v>
      </c>
      <c r="C342" s="85"/>
      <c r="D342" s="86" t="str">
        <f>IF(Table4[[#This Row],[Diameter (in)]]="","",(((CONVERT(Table4[[#This Row],[Diameter (in)]],"in","m"))/2)^2)*PI())</f>
        <v/>
      </c>
      <c r="E342" s="87" t="str">
        <f>IF(Table4[[#This Row],[Area (m2)]]="","",$D$4/Table4[[#This Row],[Area (m2)]])</f>
        <v/>
      </c>
      <c r="F342" s="85">
        <f t="shared" si="5"/>
        <v>4.6951999999999998</v>
      </c>
      <c r="G342" s="88" t="str">
        <f>IF(Table4[[#This Row],[Segment]]="","",(CONVERT(Table4[[#This Row],[Diameter (in)]],"in","m")*$B$4*Table4[[#This Row],[Velocity (m/s)]])/$C$4)</f>
        <v/>
      </c>
      <c r="H342" s="96" t="str">
        <f>IF(Table4[[#This Row],[Segment]]="","",IF(Table4[[#This Row],[Teynold''s Number]]&gt;4000,"TURBULENT","LAMINAR"))</f>
        <v/>
      </c>
      <c r="I342" s="86" t="str">
        <f>IF(Table4[[#This Row],[Segment]]="","",INDEX(Data!C339:C353,MATCH(Table4[Material],Data!B339:B353,0)))</f>
        <v/>
      </c>
      <c r="J342" s="89" t="str">
        <f>IF(Table4[[#This Row],[ε (m)]]="","",Table4[[#This Row],[ε (m)]]/(CONVERT(Table4[[#This Row],[Diameter (in)]],"in","m")))</f>
        <v/>
      </c>
      <c r="K342" s="96" t="str">
        <f>IF(Table4[[#This Row],[Regime]]="LAMINAR",16/Table4[[#This Row],[Teynold''s Number]],"-")</f>
        <v>-</v>
      </c>
      <c r="L342" s="86"/>
      <c r="M342" s="97" t="str">
        <f>IF(Table4[[#This Row],[Regime]]="TURBULENT",(((-4*LOG10(Table4[[#This Row],[ε/D]]/3.7+1.256/(Table4[[#This Row],[Teynold''s Number]]*SQRT(Table4[[#This Row],[f turbulent (guess)]]))))^-1)^2),"")</f>
        <v/>
      </c>
      <c r="N342" s="91" t="str">
        <f>IF(Table4[[#This Row],[f turbulent]]="","",Table4[[#This Row],[f turbulent (guess)]]-Table4[[#This Row],[f turbulent]])</f>
        <v/>
      </c>
      <c r="O342" s="87">
        <f>IF(Table4[[#This Row],[Segment]]="",0,IF(C343="",0,IF(C343&lt;=Table4[[#This Row],[Diameter (in)]],0,1-(D342/D343))))</f>
        <v>0</v>
      </c>
      <c r="P342" s="92" t="str">
        <f>IF(Table4[[#This Row],[Segment]]="","",IF(C342&gt;C343,"",IF(C343="",0.55,(0.55*(1-D343/D342)))))</f>
        <v/>
      </c>
      <c r="Q34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42" s="92" t="str">
        <f>IF(Table4[[#This Row],[Segment]]="","",IF(Table4[[#This Row],[Kexpansion]]="","0",((Table4[[#This Row],[Velocity (m/s)]]^2)/2)*Table4[[#This Row],[Kexpansion]]))</f>
        <v/>
      </c>
      <c r="S342" s="92" t="str">
        <f>IF(Table4[[#This Row],[Segment]]="","",IF(Table4[[#This Row],[Kcontraction]]="","0",((Table4[[#This Row],[Velocity (m/s)]]^2)/2)*Table4[[#This Row],[Kcontraction]]))</f>
        <v/>
      </c>
      <c r="T342" s="89" t="str">
        <f>IF(Table4[[#This Row],[Segment]]="","",SUMIF($Y$7:$Y$2000,Table4[[#This Row],[Segment]],$AD$7:$AD$2000))</f>
        <v/>
      </c>
      <c r="U342" s="95" t="str">
        <f>IF(Table4[[#This Row],[Segment]]="","",Table4[[#This Row],[Hfriction (J/kg)]]+Table4[[#This Row],[Hexpansions (J/kg)]]+Table4[[#This Row],[Hcontractions (J/kg)]]+Table4[[#This Row],[Hf (J/kg)]])</f>
        <v/>
      </c>
      <c r="V342" s="95" t="str">
        <f>IF(Table4[[#This Row],[Segment]]="","",Table4[[#This Row],[Total Friction Loss (J/kg)]]*Table3[Density (kg/m3)])</f>
        <v/>
      </c>
      <c r="W342" s="95" t="str">
        <f>IF(Table4[[#This Row],[Segment]]="","",Table4[[#This Row],[Total Pressure Drop (Pa)]]/1000)</f>
        <v/>
      </c>
      <c r="Y342" s="82" t="str">
        <f>IF('Set Up'!D565="","",'Set Up'!D565)</f>
        <v/>
      </c>
      <c r="Z342" s="82" t="str">
        <f>IF('Set Up'!E565="","",'Set Up'!E565)</f>
        <v/>
      </c>
      <c r="AA342" s="82" t="str">
        <f>IF('Set Up'!F565="","",'Set Up'!F565)</f>
        <v/>
      </c>
      <c r="AB342" s="82" t="str">
        <f>IF('Set Up'!G565="","",'Set Up'!G565)</f>
        <v/>
      </c>
      <c r="AC342" s="82" t="str">
        <f t="array" ref="AC342">IF(Y342="","",INDEX(Data!$G$4:$G$51,MATCH(Table7[[#This Row],[Fitting]]&amp;Table7[[#This Row],[Fitting Subtype]],Data!$E$4:$E$51&amp;Data!$F$4:$F$51,0)))</f>
        <v/>
      </c>
      <c r="AD342" s="89" t="str">
        <f>IF(Table7[[#This Row],[Segment]]="","",Table7[[#This Row],[Quantity]]*Table7[[#This Row],[Kf]]*(((INDEX(Table4[Velocity (m/s)],MATCH(Table7[[#This Row],[Segment]],Table4[Segment],0)))^2)/2))</f>
        <v/>
      </c>
      <c r="AF342" s="82" t="str">
        <f>Table4[[#This Row],[Segment]]</f>
        <v/>
      </c>
      <c r="AG342" s="75"/>
      <c r="AH342" s="82" t="str">
        <f>IF(Table5[[#This Row],[Segment]]="","",AG342-Table4[[#This Row],[Total Pressure Drop (kPa)]])</f>
        <v/>
      </c>
    </row>
    <row r="343" spans="1:34" x14ac:dyDescent="0.25">
      <c r="A343" s="95" t="str">
        <f>IF('Set Up'!A340="","",'Set Up'!A340)</f>
        <v/>
      </c>
      <c r="B343" s="75" t="s">
        <v>81</v>
      </c>
      <c r="C343" s="85"/>
      <c r="D343" s="86" t="str">
        <f>IF(Table4[[#This Row],[Diameter (in)]]="","",(((CONVERT(Table4[[#This Row],[Diameter (in)]],"in","m"))/2)^2)*PI())</f>
        <v/>
      </c>
      <c r="E343" s="87" t="str">
        <f>IF(Table4[[#This Row],[Area (m2)]]="","",$D$4/Table4[[#This Row],[Area (m2)]])</f>
        <v/>
      </c>
      <c r="F343" s="85">
        <f t="shared" si="5"/>
        <v>4.6951999999999998</v>
      </c>
      <c r="G343" s="88" t="str">
        <f>IF(Table4[[#This Row],[Segment]]="","",(CONVERT(Table4[[#This Row],[Diameter (in)]],"in","m")*$B$4*Table4[[#This Row],[Velocity (m/s)]])/$C$4)</f>
        <v/>
      </c>
      <c r="H343" s="96" t="str">
        <f>IF(Table4[[#This Row],[Segment]]="","",IF(Table4[[#This Row],[Teynold''s Number]]&gt;4000,"TURBULENT","LAMINAR"))</f>
        <v/>
      </c>
      <c r="I343" s="86" t="str">
        <f>IF(Table4[[#This Row],[Segment]]="","",INDEX(Data!C340:C354,MATCH(Table4[Material],Data!B340:B354,0)))</f>
        <v/>
      </c>
      <c r="J343" s="89" t="str">
        <f>IF(Table4[[#This Row],[ε (m)]]="","",Table4[[#This Row],[ε (m)]]/(CONVERT(Table4[[#This Row],[Diameter (in)]],"in","m")))</f>
        <v/>
      </c>
      <c r="K343" s="96" t="str">
        <f>IF(Table4[[#This Row],[Regime]]="LAMINAR",16/Table4[[#This Row],[Teynold''s Number]],"-")</f>
        <v>-</v>
      </c>
      <c r="L343" s="86"/>
      <c r="M343" s="97" t="str">
        <f>IF(Table4[[#This Row],[Regime]]="TURBULENT",(((-4*LOG10(Table4[[#This Row],[ε/D]]/3.7+1.256/(Table4[[#This Row],[Teynold''s Number]]*SQRT(Table4[[#This Row],[f turbulent (guess)]]))))^-1)^2),"")</f>
        <v/>
      </c>
      <c r="N343" s="91" t="str">
        <f>IF(Table4[[#This Row],[f turbulent]]="","",Table4[[#This Row],[f turbulent (guess)]]-Table4[[#This Row],[f turbulent]])</f>
        <v/>
      </c>
      <c r="O343" s="87">
        <f>IF(Table4[[#This Row],[Segment]]="",0,IF(C344="",0,IF(C344&lt;=Table4[[#This Row],[Diameter (in)]],0,1-(D343/D344))))</f>
        <v>0</v>
      </c>
      <c r="P343" s="92" t="str">
        <f>IF(Table4[[#This Row],[Segment]]="","",IF(C343&gt;C344,"",IF(C344="",0.55,(0.55*(1-D344/D343)))))</f>
        <v/>
      </c>
      <c r="Q34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43" s="92" t="str">
        <f>IF(Table4[[#This Row],[Segment]]="","",IF(Table4[[#This Row],[Kexpansion]]="","0",((Table4[[#This Row],[Velocity (m/s)]]^2)/2)*Table4[[#This Row],[Kexpansion]]))</f>
        <v/>
      </c>
      <c r="S343" s="92" t="str">
        <f>IF(Table4[[#This Row],[Segment]]="","",IF(Table4[[#This Row],[Kcontraction]]="","0",((Table4[[#This Row],[Velocity (m/s)]]^2)/2)*Table4[[#This Row],[Kcontraction]]))</f>
        <v/>
      </c>
      <c r="T343" s="89" t="str">
        <f>IF(Table4[[#This Row],[Segment]]="","",SUMIF($Y$7:$Y$2000,Table4[[#This Row],[Segment]],$AD$7:$AD$2000))</f>
        <v/>
      </c>
      <c r="U343" s="95" t="str">
        <f>IF(Table4[[#This Row],[Segment]]="","",Table4[[#This Row],[Hfriction (J/kg)]]+Table4[[#This Row],[Hexpansions (J/kg)]]+Table4[[#This Row],[Hcontractions (J/kg)]]+Table4[[#This Row],[Hf (J/kg)]])</f>
        <v/>
      </c>
      <c r="V343" s="95" t="str">
        <f>IF(Table4[[#This Row],[Segment]]="","",Table4[[#This Row],[Total Friction Loss (J/kg)]]*Table3[Density (kg/m3)])</f>
        <v/>
      </c>
      <c r="W343" s="95" t="str">
        <f>IF(Table4[[#This Row],[Segment]]="","",Table4[[#This Row],[Total Pressure Drop (Pa)]]/1000)</f>
        <v/>
      </c>
      <c r="Y343" s="82" t="str">
        <f>IF('Set Up'!D566="","",'Set Up'!D566)</f>
        <v/>
      </c>
      <c r="Z343" s="82" t="str">
        <f>IF('Set Up'!E566="","",'Set Up'!E566)</f>
        <v/>
      </c>
      <c r="AA343" s="82" t="str">
        <f>IF('Set Up'!F566="","",'Set Up'!F566)</f>
        <v/>
      </c>
      <c r="AB343" s="82" t="str">
        <f>IF('Set Up'!G566="","",'Set Up'!G566)</f>
        <v/>
      </c>
      <c r="AC343" s="82" t="str">
        <f t="array" ref="AC343">IF(Y343="","",INDEX(Data!$G$4:$G$51,MATCH(Table7[[#This Row],[Fitting]]&amp;Table7[[#This Row],[Fitting Subtype]],Data!$E$4:$E$51&amp;Data!$F$4:$F$51,0)))</f>
        <v/>
      </c>
      <c r="AD343" s="89" t="str">
        <f>IF(Table7[[#This Row],[Segment]]="","",Table7[[#This Row],[Quantity]]*Table7[[#This Row],[Kf]]*(((INDEX(Table4[Velocity (m/s)],MATCH(Table7[[#This Row],[Segment]],Table4[Segment],0)))^2)/2))</f>
        <v/>
      </c>
      <c r="AF343" s="82" t="str">
        <f>Table4[[#This Row],[Segment]]</f>
        <v/>
      </c>
      <c r="AG343" s="75"/>
      <c r="AH343" s="82" t="str">
        <f>IF(Table5[[#This Row],[Segment]]="","",AG343-Table4[[#This Row],[Total Pressure Drop (kPa)]])</f>
        <v/>
      </c>
    </row>
    <row r="344" spans="1:34" x14ac:dyDescent="0.25">
      <c r="A344" s="95" t="str">
        <f>IF('Set Up'!A341="","",'Set Up'!A341)</f>
        <v/>
      </c>
      <c r="B344" s="75" t="s">
        <v>81</v>
      </c>
      <c r="C344" s="85"/>
      <c r="D344" s="86" t="str">
        <f>IF(Table4[[#This Row],[Diameter (in)]]="","",(((CONVERT(Table4[[#This Row],[Diameter (in)]],"in","m"))/2)^2)*PI())</f>
        <v/>
      </c>
      <c r="E344" s="87" t="str">
        <f>IF(Table4[[#This Row],[Area (m2)]]="","",$D$4/Table4[[#This Row],[Area (m2)]])</f>
        <v/>
      </c>
      <c r="F344" s="85">
        <f t="shared" si="5"/>
        <v>4.6951999999999998</v>
      </c>
      <c r="G344" s="88" t="str">
        <f>IF(Table4[[#This Row],[Segment]]="","",(CONVERT(Table4[[#This Row],[Diameter (in)]],"in","m")*$B$4*Table4[[#This Row],[Velocity (m/s)]])/$C$4)</f>
        <v/>
      </c>
      <c r="H344" s="96" t="str">
        <f>IF(Table4[[#This Row],[Segment]]="","",IF(Table4[[#This Row],[Teynold''s Number]]&gt;4000,"TURBULENT","LAMINAR"))</f>
        <v/>
      </c>
      <c r="I344" s="86" t="str">
        <f>IF(Table4[[#This Row],[Segment]]="","",INDEX(Data!C341:C355,MATCH(Table4[Material],Data!B341:B355,0)))</f>
        <v/>
      </c>
      <c r="J344" s="89" t="str">
        <f>IF(Table4[[#This Row],[ε (m)]]="","",Table4[[#This Row],[ε (m)]]/(CONVERT(Table4[[#This Row],[Diameter (in)]],"in","m")))</f>
        <v/>
      </c>
      <c r="K344" s="96" t="str">
        <f>IF(Table4[[#This Row],[Regime]]="LAMINAR",16/Table4[[#This Row],[Teynold''s Number]],"-")</f>
        <v>-</v>
      </c>
      <c r="L344" s="86"/>
      <c r="M344" s="97" t="str">
        <f>IF(Table4[[#This Row],[Regime]]="TURBULENT",(((-4*LOG10(Table4[[#This Row],[ε/D]]/3.7+1.256/(Table4[[#This Row],[Teynold''s Number]]*SQRT(Table4[[#This Row],[f turbulent (guess)]]))))^-1)^2),"")</f>
        <v/>
      </c>
      <c r="N344" s="91" t="str">
        <f>IF(Table4[[#This Row],[f turbulent]]="","",Table4[[#This Row],[f turbulent (guess)]]-Table4[[#This Row],[f turbulent]])</f>
        <v/>
      </c>
      <c r="O344" s="87">
        <f>IF(Table4[[#This Row],[Segment]]="",0,IF(C345="",0,IF(C345&lt;=Table4[[#This Row],[Diameter (in)]],0,1-(D344/D345))))</f>
        <v>0</v>
      </c>
      <c r="P344" s="92" t="str">
        <f>IF(Table4[[#This Row],[Segment]]="","",IF(C344&gt;C345,"",IF(C345="",0.55,(0.55*(1-D345/D344)))))</f>
        <v/>
      </c>
      <c r="Q34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44" s="92" t="str">
        <f>IF(Table4[[#This Row],[Segment]]="","",IF(Table4[[#This Row],[Kexpansion]]="","0",((Table4[[#This Row],[Velocity (m/s)]]^2)/2)*Table4[[#This Row],[Kexpansion]]))</f>
        <v/>
      </c>
      <c r="S344" s="92" t="str">
        <f>IF(Table4[[#This Row],[Segment]]="","",IF(Table4[[#This Row],[Kcontraction]]="","0",((Table4[[#This Row],[Velocity (m/s)]]^2)/2)*Table4[[#This Row],[Kcontraction]]))</f>
        <v/>
      </c>
      <c r="T344" s="89" t="str">
        <f>IF(Table4[[#This Row],[Segment]]="","",SUMIF($Y$7:$Y$2000,Table4[[#This Row],[Segment]],$AD$7:$AD$2000))</f>
        <v/>
      </c>
      <c r="U344" s="95" t="str">
        <f>IF(Table4[[#This Row],[Segment]]="","",Table4[[#This Row],[Hfriction (J/kg)]]+Table4[[#This Row],[Hexpansions (J/kg)]]+Table4[[#This Row],[Hcontractions (J/kg)]]+Table4[[#This Row],[Hf (J/kg)]])</f>
        <v/>
      </c>
      <c r="V344" s="95" t="str">
        <f>IF(Table4[[#This Row],[Segment]]="","",Table4[[#This Row],[Total Friction Loss (J/kg)]]*Table3[Density (kg/m3)])</f>
        <v/>
      </c>
      <c r="W344" s="95" t="str">
        <f>IF(Table4[[#This Row],[Segment]]="","",Table4[[#This Row],[Total Pressure Drop (Pa)]]/1000)</f>
        <v/>
      </c>
      <c r="Y344" s="82" t="str">
        <f>IF('Set Up'!D567="","",'Set Up'!D567)</f>
        <v/>
      </c>
      <c r="Z344" s="82" t="str">
        <f>IF('Set Up'!E567="","",'Set Up'!E567)</f>
        <v/>
      </c>
      <c r="AA344" s="82" t="str">
        <f>IF('Set Up'!F567="","",'Set Up'!F567)</f>
        <v/>
      </c>
      <c r="AB344" s="82" t="str">
        <f>IF('Set Up'!G567="","",'Set Up'!G567)</f>
        <v/>
      </c>
      <c r="AC344" s="82" t="str">
        <f t="array" ref="AC344">IF(Y344="","",INDEX(Data!$G$4:$G$51,MATCH(Table7[[#This Row],[Fitting]]&amp;Table7[[#This Row],[Fitting Subtype]],Data!$E$4:$E$51&amp;Data!$F$4:$F$51,0)))</f>
        <v/>
      </c>
      <c r="AD344" s="89" t="str">
        <f>IF(Table7[[#This Row],[Segment]]="","",Table7[[#This Row],[Quantity]]*Table7[[#This Row],[Kf]]*(((INDEX(Table4[Velocity (m/s)],MATCH(Table7[[#This Row],[Segment]],Table4[Segment],0)))^2)/2))</f>
        <v/>
      </c>
      <c r="AF344" s="82" t="str">
        <f>Table4[[#This Row],[Segment]]</f>
        <v/>
      </c>
      <c r="AG344" s="75"/>
      <c r="AH344" s="82" t="str">
        <f>IF(Table5[[#This Row],[Segment]]="","",AG344-Table4[[#This Row],[Total Pressure Drop (kPa)]])</f>
        <v/>
      </c>
    </row>
    <row r="345" spans="1:34" x14ac:dyDescent="0.25">
      <c r="A345" s="95" t="str">
        <f>IF('Set Up'!A342="","",'Set Up'!A342)</f>
        <v/>
      </c>
      <c r="B345" s="75" t="s">
        <v>81</v>
      </c>
      <c r="C345" s="85"/>
      <c r="D345" s="86" t="str">
        <f>IF(Table4[[#This Row],[Diameter (in)]]="","",(((CONVERT(Table4[[#This Row],[Diameter (in)]],"in","m"))/2)^2)*PI())</f>
        <v/>
      </c>
      <c r="E345" s="87" t="str">
        <f>IF(Table4[[#This Row],[Area (m2)]]="","",$D$4/Table4[[#This Row],[Area (m2)]])</f>
        <v/>
      </c>
      <c r="F345" s="85">
        <f t="shared" si="5"/>
        <v>4.6951999999999998</v>
      </c>
      <c r="G345" s="88" t="str">
        <f>IF(Table4[[#This Row],[Segment]]="","",(CONVERT(Table4[[#This Row],[Diameter (in)]],"in","m")*$B$4*Table4[[#This Row],[Velocity (m/s)]])/$C$4)</f>
        <v/>
      </c>
      <c r="H345" s="96" t="str">
        <f>IF(Table4[[#This Row],[Segment]]="","",IF(Table4[[#This Row],[Teynold''s Number]]&gt;4000,"TURBULENT","LAMINAR"))</f>
        <v/>
      </c>
      <c r="I345" s="86" t="str">
        <f>IF(Table4[[#This Row],[Segment]]="","",INDEX(Data!C342:C356,MATCH(Table4[Material],Data!B342:B356,0)))</f>
        <v/>
      </c>
      <c r="J345" s="89" t="str">
        <f>IF(Table4[[#This Row],[ε (m)]]="","",Table4[[#This Row],[ε (m)]]/(CONVERT(Table4[[#This Row],[Diameter (in)]],"in","m")))</f>
        <v/>
      </c>
      <c r="K345" s="96" t="str">
        <f>IF(Table4[[#This Row],[Regime]]="LAMINAR",16/Table4[[#This Row],[Teynold''s Number]],"-")</f>
        <v>-</v>
      </c>
      <c r="L345" s="86"/>
      <c r="M345" s="97" t="str">
        <f>IF(Table4[[#This Row],[Regime]]="TURBULENT",(((-4*LOG10(Table4[[#This Row],[ε/D]]/3.7+1.256/(Table4[[#This Row],[Teynold''s Number]]*SQRT(Table4[[#This Row],[f turbulent (guess)]]))))^-1)^2),"")</f>
        <v/>
      </c>
      <c r="N345" s="91" t="str">
        <f>IF(Table4[[#This Row],[f turbulent]]="","",Table4[[#This Row],[f turbulent (guess)]]-Table4[[#This Row],[f turbulent]])</f>
        <v/>
      </c>
      <c r="O345" s="87">
        <f>IF(Table4[[#This Row],[Segment]]="",0,IF(C346="",0,IF(C346&lt;=Table4[[#This Row],[Diameter (in)]],0,1-(D345/D346))))</f>
        <v>0</v>
      </c>
      <c r="P345" s="92" t="str">
        <f>IF(Table4[[#This Row],[Segment]]="","",IF(C345&gt;C346,"",IF(C346="",0.55,(0.55*(1-D346/D345)))))</f>
        <v/>
      </c>
      <c r="Q34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45" s="92" t="str">
        <f>IF(Table4[[#This Row],[Segment]]="","",IF(Table4[[#This Row],[Kexpansion]]="","0",((Table4[[#This Row],[Velocity (m/s)]]^2)/2)*Table4[[#This Row],[Kexpansion]]))</f>
        <v/>
      </c>
      <c r="S345" s="92" t="str">
        <f>IF(Table4[[#This Row],[Segment]]="","",IF(Table4[[#This Row],[Kcontraction]]="","0",((Table4[[#This Row],[Velocity (m/s)]]^2)/2)*Table4[[#This Row],[Kcontraction]]))</f>
        <v/>
      </c>
      <c r="T345" s="89" t="str">
        <f>IF(Table4[[#This Row],[Segment]]="","",SUMIF($Y$7:$Y$2000,Table4[[#This Row],[Segment]],$AD$7:$AD$2000))</f>
        <v/>
      </c>
      <c r="U345" s="95" t="str">
        <f>IF(Table4[[#This Row],[Segment]]="","",Table4[[#This Row],[Hfriction (J/kg)]]+Table4[[#This Row],[Hexpansions (J/kg)]]+Table4[[#This Row],[Hcontractions (J/kg)]]+Table4[[#This Row],[Hf (J/kg)]])</f>
        <v/>
      </c>
      <c r="V345" s="95" t="str">
        <f>IF(Table4[[#This Row],[Segment]]="","",Table4[[#This Row],[Total Friction Loss (J/kg)]]*Table3[Density (kg/m3)])</f>
        <v/>
      </c>
      <c r="W345" s="95" t="str">
        <f>IF(Table4[[#This Row],[Segment]]="","",Table4[[#This Row],[Total Pressure Drop (Pa)]]/1000)</f>
        <v/>
      </c>
      <c r="Y345" s="82" t="str">
        <f>IF('Set Up'!D568="","",'Set Up'!D568)</f>
        <v/>
      </c>
      <c r="Z345" s="82" t="str">
        <f>IF('Set Up'!E568="","",'Set Up'!E568)</f>
        <v/>
      </c>
      <c r="AA345" s="82" t="str">
        <f>IF('Set Up'!F568="","",'Set Up'!F568)</f>
        <v/>
      </c>
      <c r="AB345" s="82" t="str">
        <f>IF('Set Up'!G568="","",'Set Up'!G568)</f>
        <v/>
      </c>
      <c r="AC345" s="82" t="str">
        <f t="array" ref="AC345">IF(Y345="","",INDEX(Data!$G$4:$G$51,MATCH(Table7[[#This Row],[Fitting]]&amp;Table7[[#This Row],[Fitting Subtype]],Data!$E$4:$E$51&amp;Data!$F$4:$F$51,0)))</f>
        <v/>
      </c>
      <c r="AD345" s="89" t="str">
        <f>IF(Table7[[#This Row],[Segment]]="","",Table7[[#This Row],[Quantity]]*Table7[[#This Row],[Kf]]*(((INDEX(Table4[Velocity (m/s)],MATCH(Table7[[#This Row],[Segment]],Table4[Segment],0)))^2)/2))</f>
        <v/>
      </c>
      <c r="AF345" s="82" t="str">
        <f>Table4[[#This Row],[Segment]]</f>
        <v/>
      </c>
      <c r="AG345" s="75"/>
      <c r="AH345" s="82" t="str">
        <f>IF(Table5[[#This Row],[Segment]]="","",AG345-Table4[[#This Row],[Total Pressure Drop (kPa)]])</f>
        <v/>
      </c>
    </row>
    <row r="346" spans="1:34" x14ac:dyDescent="0.25">
      <c r="A346" s="95" t="str">
        <f>IF('Set Up'!A343="","",'Set Up'!A343)</f>
        <v/>
      </c>
      <c r="B346" s="75" t="s">
        <v>81</v>
      </c>
      <c r="C346" s="85"/>
      <c r="D346" s="86" t="str">
        <f>IF(Table4[[#This Row],[Diameter (in)]]="","",(((CONVERT(Table4[[#This Row],[Diameter (in)]],"in","m"))/2)^2)*PI())</f>
        <v/>
      </c>
      <c r="E346" s="87" t="str">
        <f>IF(Table4[[#This Row],[Area (m2)]]="","",$D$4/Table4[[#This Row],[Area (m2)]])</f>
        <v/>
      </c>
      <c r="F346" s="85">
        <f t="shared" si="5"/>
        <v>4.6951999999999998</v>
      </c>
      <c r="G346" s="88" t="str">
        <f>IF(Table4[[#This Row],[Segment]]="","",(CONVERT(Table4[[#This Row],[Diameter (in)]],"in","m")*$B$4*Table4[[#This Row],[Velocity (m/s)]])/$C$4)</f>
        <v/>
      </c>
      <c r="H346" s="96" t="str">
        <f>IF(Table4[[#This Row],[Segment]]="","",IF(Table4[[#This Row],[Teynold''s Number]]&gt;4000,"TURBULENT","LAMINAR"))</f>
        <v/>
      </c>
      <c r="I346" s="86" t="str">
        <f>IF(Table4[[#This Row],[Segment]]="","",INDEX(Data!C343:C357,MATCH(Table4[Material],Data!B343:B357,0)))</f>
        <v/>
      </c>
      <c r="J346" s="89" t="str">
        <f>IF(Table4[[#This Row],[ε (m)]]="","",Table4[[#This Row],[ε (m)]]/(CONVERT(Table4[[#This Row],[Diameter (in)]],"in","m")))</f>
        <v/>
      </c>
      <c r="K346" s="96" t="str">
        <f>IF(Table4[[#This Row],[Regime]]="LAMINAR",16/Table4[[#This Row],[Teynold''s Number]],"-")</f>
        <v>-</v>
      </c>
      <c r="L346" s="86"/>
      <c r="M346" s="97" t="str">
        <f>IF(Table4[[#This Row],[Regime]]="TURBULENT",(((-4*LOG10(Table4[[#This Row],[ε/D]]/3.7+1.256/(Table4[[#This Row],[Teynold''s Number]]*SQRT(Table4[[#This Row],[f turbulent (guess)]]))))^-1)^2),"")</f>
        <v/>
      </c>
      <c r="N346" s="91" t="str">
        <f>IF(Table4[[#This Row],[f turbulent]]="","",Table4[[#This Row],[f turbulent (guess)]]-Table4[[#This Row],[f turbulent]])</f>
        <v/>
      </c>
      <c r="O346" s="87">
        <f>IF(Table4[[#This Row],[Segment]]="",0,IF(C347="",0,IF(C347&lt;=Table4[[#This Row],[Diameter (in)]],0,1-(D346/D347))))</f>
        <v>0</v>
      </c>
      <c r="P346" s="92" t="str">
        <f>IF(Table4[[#This Row],[Segment]]="","",IF(C346&gt;C347,"",IF(C347="",0.55,(0.55*(1-D347/D346)))))</f>
        <v/>
      </c>
      <c r="Q34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46" s="92" t="str">
        <f>IF(Table4[[#This Row],[Segment]]="","",IF(Table4[[#This Row],[Kexpansion]]="","0",((Table4[[#This Row],[Velocity (m/s)]]^2)/2)*Table4[[#This Row],[Kexpansion]]))</f>
        <v/>
      </c>
      <c r="S346" s="92" t="str">
        <f>IF(Table4[[#This Row],[Segment]]="","",IF(Table4[[#This Row],[Kcontraction]]="","0",((Table4[[#This Row],[Velocity (m/s)]]^2)/2)*Table4[[#This Row],[Kcontraction]]))</f>
        <v/>
      </c>
      <c r="T346" s="89" t="str">
        <f>IF(Table4[[#This Row],[Segment]]="","",SUMIF($Y$7:$Y$2000,Table4[[#This Row],[Segment]],$AD$7:$AD$2000))</f>
        <v/>
      </c>
      <c r="U346" s="95" t="str">
        <f>IF(Table4[[#This Row],[Segment]]="","",Table4[[#This Row],[Hfriction (J/kg)]]+Table4[[#This Row],[Hexpansions (J/kg)]]+Table4[[#This Row],[Hcontractions (J/kg)]]+Table4[[#This Row],[Hf (J/kg)]])</f>
        <v/>
      </c>
      <c r="V346" s="95" t="str">
        <f>IF(Table4[[#This Row],[Segment]]="","",Table4[[#This Row],[Total Friction Loss (J/kg)]]*Table3[Density (kg/m3)])</f>
        <v/>
      </c>
      <c r="W346" s="95" t="str">
        <f>IF(Table4[[#This Row],[Segment]]="","",Table4[[#This Row],[Total Pressure Drop (Pa)]]/1000)</f>
        <v/>
      </c>
      <c r="Y346" s="82" t="str">
        <f>IF('Set Up'!D569="","",'Set Up'!D569)</f>
        <v/>
      </c>
      <c r="Z346" s="82" t="str">
        <f>IF('Set Up'!E569="","",'Set Up'!E569)</f>
        <v/>
      </c>
      <c r="AA346" s="82" t="str">
        <f>IF('Set Up'!F569="","",'Set Up'!F569)</f>
        <v/>
      </c>
      <c r="AB346" s="82" t="str">
        <f>IF('Set Up'!G569="","",'Set Up'!G569)</f>
        <v/>
      </c>
      <c r="AC346" s="82" t="str">
        <f t="array" ref="AC346">IF(Y346="","",INDEX(Data!$G$4:$G$51,MATCH(Table7[[#This Row],[Fitting]]&amp;Table7[[#This Row],[Fitting Subtype]],Data!$E$4:$E$51&amp;Data!$F$4:$F$51,0)))</f>
        <v/>
      </c>
      <c r="AD346" s="89" t="str">
        <f>IF(Table7[[#This Row],[Segment]]="","",Table7[[#This Row],[Quantity]]*Table7[[#This Row],[Kf]]*(((INDEX(Table4[Velocity (m/s)],MATCH(Table7[[#This Row],[Segment]],Table4[Segment],0)))^2)/2))</f>
        <v/>
      </c>
      <c r="AF346" s="82" t="str">
        <f>Table4[[#This Row],[Segment]]</f>
        <v/>
      </c>
      <c r="AG346" s="75"/>
      <c r="AH346" s="82" t="str">
        <f>IF(Table5[[#This Row],[Segment]]="","",AG346-Table4[[#This Row],[Total Pressure Drop (kPa)]])</f>
        <v/>
      </c>
    </row>
    <row r="347" spans="1:34" x14ac:dyDescent="0.25">
      <c r="A347" s="95" t="str">
        <f>IF('Set Up'!A344="","",'Set Up'!A344)</f>
        <v/>
      </c>
      <c r="B347" s="75" t="s">
        <v>81</v>
      </c>
      <c r="C347" s="85"/>
      <c r="D347" s="86" t="str">
        <f>IF(Table4[[#This Row],[Diameter (in)]]="","",(((CONVERT(Table4[[#This Row],[Diameter (in)]],"in","m"))/2)^2)*PI())</f>
        <v/>
      </c>
      <c r="E347" s="87" t="str">
        <f>IF(Table4[[#This Row],[Area (m2)]]="","",$D$4/Table4[[#This Row],[Area (m2)]])</f>
        <v/>
      </c>
      <c r="F347" s="85">
        <f t="shared" si="5"/>
        <v>4.6951999999999998</v>
      </c>
      <c r="G347" s="88" t="str">
        <f>IF(Table4[[#This Row],[Segment]]="","",(CONVERT(Table4[[#This Row],[Diameter (in)]],"in","m")*$B$4*Table4[[#This Row],[Velocity (m/s)]])/$C$4)</f>
        <v/>
      </c>
      <c r="H347" s="96" t="str">
        <f>IF(Table4[[#This Row],[Segment]]="","",IF(Table4[[#This Row],[Teynold''s Number]]&gt;4000,"TURBULENT","LAMINAR"))</f>
        <v/>
      </c>
      <c r="I347" s="86" t="str">
        <f>IF(Table4[[#This Row],[Segment]]="","",INDEX(Data!C344:C358,MATCH(Table4[Material],Data!B344:B358,0)))</f>
        <v/>
      </c>
      <c r="J347" s="89" t="str">
        <f>IF(Table4[[#This Row],[ε (m)]]="","",Table4[[#This Row],[ε (m)]]/(CONVERT(Table4[[#This Row],[Diameter (in)]],"in","m")))</f>
        <v/>
      </c>
      <c r="K347" s="96" t="str">
        <f>IF(Table4[[#This Row],[Regime]]="LAMINAR",16/Table4[[#This Row],[Teynold''s Number]],"-")</f>
        <v>-</v>
      </c>
      <c r="L347" s="86"/>
      <c r="M347" s="97" t="str">
        <f>IF(Table4[[#This Row],[Regime]]="TURBULENT",(((-4*LOG10(Table4[[#This Row],[ε/D]]/3.7+1.256/(Table4[[#This Row],[Teynold''s Number]]*SQRT(Table4[[#This Row],[f turbulent (guess)]]))))^-1)^2),"")</f>
        <v/>
      </c>
      <c r="N347" s="91" t="str">
        <f>IF(Table4[[#This Row],[f turbulent]]="","",Table4[[#This Row],[f turbulent (guess)]]-Table4[[#This Row],[f turbulent]])</f>
        <v/>
      </c>
      <c r="O347" s="87">
        <f>IF(Table4[[#This Row],[Segment]]="",0,IF(C348="",0,IF(C348&lt;=Table4[[#This Row],[Diameter (in)]],0,1-(D347/D348))))</f>
        <v>0</v>
      </c>
      <c r="P347" s="92" t="str">
        <f>IF(Table4[[#This Row],[Segment]]="","",IF(C347&gt;C348,"",IF(C348="",0.55,(0.55*(1-D348/D347)))))</f>
        <v/>
      </c>
      <c r="Q34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47" s="92" t="str">
        <f>IF(Table4[[#This Row],[Segment]]="","",IF(Table4[[#This Row],[Kexpansion]]="","0",((Table4[[#This Row],[Velocity (m/s)]]^2)/2)*Table4[[#This Row],[Kexpansion]]))</f>
        <v/>
      </c>
      <c r="S347" s="92" t="str">
        <f>IF(Table4[[#This Row],[Segment]]="","",IF(Table4[[#This Row],[Kcontraction]]="","0",((Table4[[#This Row],[Velocity (m/s)]]^2)/2)*Table4[[#This Row],[Kcontraction]]))</f>
        <v/>
      </c>
      <c r="T347" s="89" t="str">
        <f>IF(Table4[[#This Row],[Segment]]="","",SUMIF($Y$7:$Y$2000,Table4[[#This Row],[Segment]],$AD$7:$AD$2000))</f>
        <v/>
      </c>
      <c r="U347" s="95" t="str">
        <f>IF(Table4[[#This Row],[Segment]]="","",Table4[[#This Row],[Hfriction (J/kg)]]+Table4[[#This Row],[Hexpansions (J/kg)]]+Table4[[#This Row],[Hcontractions (J/kg)]]+Table4[[#This Row],[Hf (J/kg)]])</f>
        <v/>
      </c>
      <c r="V347" s="95" t="str">
        <f>IF(Table4[[#This Row],[Segment]]="","",Table4[[#This Row],[Total Friction Loss (J/kg)]]*Table3[Density (kg/m3)])</f>
        <v/>
      </c>
      <c r="W347" s="95" t="str">
        <f>IF(Table4[[#This Row],[Segment]]="","",Table4[[#This Row],[Total Pressure Drop (Pa)]]/1000)</f>
        <v/>
      </c>
      <c r="Y347" s="82" t="str">
        <f>IF('Set Up'!D570="","",'Set Up'!D570)</f>
        <v/>
      </c>
      <c r="Z347" s="82" t="str">
        <f>IF('Set Up'!E570="","",'Set Up'!E570)</f>
        <v/>
      </c>
      <c r="AA347" s="82" t="str">
        <f>IF('Set Up'!F570="","",'Set Up'!F570)</f>
        <v/>
      </c>
      <c r="AB347" s="82" t="str">
        <f>IF('Set Up'!G570="","",'Set Up'!G570)</f>
        <v/>
      </c>
      <c r="AC347" s="82" t="str">
        <f t="array" ref="AC347">IF(Y347="","",INDEX(Data!$G$4:$G$51,MATCH(Table7[[#This Row],[Fitting]]&amp;Table7[[#This Row],[Fitting Subtype]],Data!$E$4:$E$51&amp;Data!$F$4:$F$51,0)))</f>
        <v/>
      </c>
      <c r="AD347" s="89" t="str">
        <f>IF(Table7[[#This Row],[Segment]]="","",Table7[[#This Row],[Quantity]]*Table7[[#This Row],[Kf]]*(((INDEX(Table4[Velocity (m/s)],MATCH(Table7[[#This Row],[Segment]],Table4[Segment],0)))^2)/2))</f>
        <v/>
      </c>
      <c r="AF347" s="82" t="str">
        <f>Table4[[#This Row],[Segment]]</f>
        <v/>
      </c>
      <c r="AG347" s="75"/>
      <c r="AH347" s="82" t="str">
        <f>IF(Table5[[#This Row],[Segment]]="","",AG347-Table4[[#This Row],[Total Pressure Drop (kPa)]])</f>
        <v/>
      </c>
    </row>
    <row r="348" spans="1:34" x14ac:dyDescent="0.25">
      <c r="A348" s="95" t="str">
        <f>IF('Set Up'!A345="","",'Set Up'!A345)</f>
        <v/>
      </c>
      <c r="B348" s="75" t="s">
        <v>81</v>
      </c>
      <c r="C348" s="85"/>
      <c r="D348" s="86" t="str">
        <f>IF(Table4[[#This Row],[Diameter (in)]]="","",(((CONVERT(Table4[[#This Row],[Diameter (in)]],"in","m"))/2)^2)*PI())</f>
        <v/>
      </c>
      <c r="E348" s="87" t="str">
        <f>IF(Table4[[#This Row],[Area (m2)]]="","",$D$4/Table4[[#This Row],[Area (m2)]])</f>
        <v/>
      </c>
      <c r="F348" s="85">
        <f t="shared" si="5"/>
        <v>4.6951999999999998</v>
      </c>
      <c r="G348" s="88" t="str">
        <f>IF(Table4[[#This Row],[Segment]]="","",(CONVERT(Table4[[#This Row],[Diameter (in)]],"in","m")*$B$4*Table4[[#This Row],[Velocity (m/s)]])/$C$4)</f>
        <v/>
      </c>
      <c r="H348" s="96" t="str">
        <f>IF(Table4[[#This Row],[Segment]]="","",IF(Table4[[#This Row],[Teynold''s Number]]&gt;4000,"TURBULENT","LAMINAR"))</f>
        <v/>
      </c>
      <c r="I348" s="86" t="str">
        <f>IF(Table4[[#This Row],[Segment]]="","",INDEX(Data!C345:C359,MATCH(Table4[Material],Data!B345:B359,0)))</f>
        <v/>
      </c>
      <c r="J348" s="89" t="str">
        <f>IF(Table4[[#This Row],[ε (m)]]="","",Table4[[#This Row],[ε (m)]]/(CONVERT(Table4[[#This Row],[Diameter (in)]],"in","m")))</f>
        <v/>
      </c>
      <c r="K348" s="96" t="str">
        <f>IF(Table4[[#This Row],[Regime]]="LAMINAR",16/Table4[[#This Row],[Teynold''s Number]],"-")</f>
        <v>-</v>
      </c>
      <c r="L348" s="86"/>
      <c r="M348" s="97" t="str">
        <f>IF(Table4[[#This Row],[Regime]]="TURBULENT",(((-4*LOG10(Table4[[#This Row],[ε/D]]/3.7+1.256/(Table4[[#This Row],[Teynold''s Number]]*SQRT(Table4[[#This Row],[f turbulent (guess)]]))))^-1)^2),"")</f>
        <v/>
      </c>
      <c r="N348" s="91" t="str">
        <f>IF(Table4[[#This Row],[f turbulent]]="","",Table4[[#This Row],[f turbulent (guess)]]-Table4[[#This Row],[f turbulent]])</f>
        <v/>
      </c>
      <c r="O348" s="87">
        <f>IF(Table4[[#This Row],[Segment]]="",0,IF(C349="",0,IF(C349&lt;=Table4[[#This Row],[Diameter (in)]],0,1-(D348/D349))))</f>
        <v>0</v>
      </c>
      <c r="P348" s="92" t="str">
        <f>IF(Table4[[#This Row],[Segment]]="","",IF(C348&gt;C349,"",IF(C349="",0.55,(0.55*(1-D349/D348)))))</f>
        <v/>
      </c>
      <c r="Q34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48" s="92" t="str">
        <f>IF(Table4[[#This Row],[Segment]]="","",IF(Table4[[#This Row],[Kexpansion]]="","0",((Table4[[#This Row],[Velocity (m/s)]]^2)/2)*Table4[[#This Row],[Kexpansion]]))</f>
        <v/>
      </c>
      <c r="S348" s="92" t="str">
        <f>IF(Table4[[#This Row],[Segment]]="","",IF(Table4[[#This Row],[Kcontraction]]="","0",((Table4[[#This Row],[Velocity (m/s)]]^2)/2)*Table4[[#This Row],[Kcontraction]]))</f>
        <v/>
      </c>
      <c r="T348" s="89" t="str">
        <f>IF(Table4[[#This Row],[Segment]]="","",SUMIF($Y$7:$Y$2000,Table4[[#This Row],[Segment]],$AD$7:$AD$2000))</f>
        <v/>
      </c>
      <c r="U348" s="95" t="str">
        <f>IF(Table4[[#This Row],[Segment]]="","",Table4[[#This Row],[Hfriction (J/kg)]]+Table4[[#This Row],[Hexpansions (J/kg)]]+Table4[[#This Row],[Hcontractions (J/kg)]]+Table4[[#This Row],[Hf (J/kg)]])</f>
        <v/>
      </c>
      <c r="V348" s="95" t="str">
        <f>IF(Table4[[#This Row],[Segment]]="","",Table4[[#This Row],[Total Friction Loss (J/kg)]]*Table3[Density (kg/m3)])</f>
        <v/>
      </c>
      <c r="W348" s="95" t="str">
        <f>IF(Table4[[#This Row],[Segment]]="","",Table4[[#This Row],[Total Pressure Drop (Pa)]]/1000)</f>
        <v/>
      </c>
      <c r="Y348" s="82" t="str">
        <f>IF('Set Up'!D571="","",'Set Up'!D571)</f>
        <v/>
      </c>
      <c r="Z348" s="82" t="str">
        <f>IF('Set Up'!E571="","",'Set Up'!E571)</f>
        <v/>
      </c>
      <c r="AA348" s="82" t="str">
        <f>IF('Set Up'!F571="","",'Set Up'!F571)</f>
        <v/>
      </c>
      <c r="AB348" s="82" t="str">
        <f>IF('Set Up'!G571="","",'Set Up'!G571)</f>
        <v/>
      </c>
      <c r="AC348" s="82" t="str">
        <f t="array" ref="AC348">IF(Y348="","",INDEX(Data!$G$4:$G$51,MATCH(Table7[[#This Row],[Fitting]]&amp;Table7[[#This Row],[Fitting Subtype]],Data!$E$4:$E$51&amp;Data!$F$4:$F$51,0)))</f>
        <v/>
      </c>
      <c r="AD348" s="89" t="str">
        <f>IF(Table7[[#This Row],[Segment]]="","",Table7[[#This Row],[Quantity]]*Table7[[#This Row],[Kf]]*(((INDEX(Table4[Velocity (m/s)],MATCH(Table7[[#This Row],[Segment]],Table4[Segment],0)))^2)/2))</f>
        <v/>
      </c>
      <c r="AF348" s="82" t="str">
        <f>Table4[[#This Row],[Segment]]</f>
        <v/>
      </c>
      <c r="AG348" s="75"/>
      <c r="AH348" s="82" t="str">
        <f>IF(Table5[[#This Row],[Segment]]="","",AG348-Table4[[#This Row],[Total Pressure Drop (kPa)]])</f>
        <v/>
      </c>
    </row>
    <row r="349" spans="1:34" x14ac:dyDescent="0.25">
      <c r="A349" s="95" t="str">
        <f>IF('Set Up'!A346="","",'Set Up'!A346)</f>
        <v/>
      </c>
      <c r="B349" s="75" t="s">
        <v>81</v>
      </c>
      <c r="C349" s="85"/>
      <c r="D349" s="86" t="str">
        <f>IF(Table4[[#This Row],[Diameter (in)]]="","",(((CONVERT(Table4[[#This Row],[Diameter (in)]],"in","m"))/2)^2)*PI())</f>
        <v/>
      </c>
      <c r="E349" s="87" t="str">
        <f>IF(Table4[[#This Row],[Area (m2)]]="","",$D$4/Table4[[#This Row],[Area (m2)]])</f>
        <v/>
      </c>
      <c r="F349" s="85">
        <f t="shared" si="5"/>
        <v>4.6951999999999998</v>
      </c>
      <c r="G349" s="88" t="str">
        <f>IF(Table4[[#This Row],[Segment]]="","",(CONVERT(Table4[[#This Row],[Diameter (in)]],"in","m")*$B$4*Table4[[#This Row],[Velocity (m/s)]])/$C$4)</f>
        <v/>
      </c>
      <c r="H349" s="96" t="str">
        <f>IF(Table4[[#This Row],[Segment]]="","",IF(Table4[[#This Row],[Teynold''s Number]]&gt;4000,"TURBULENT","LAMINAR"))</f>
        <v/>
      </c>
      <c r="I349" s="86" t="str">
        <f>IF(Table4[[#This Row],[Segment]]="","",INDEX(Data!C346:C360,MATCH(Table4[Material],Data!B346:B360,0)))</f>
        <v/>
      </c>
      <c r="J349" s="89" t="str">
        <f>IF(Table4[[#This Row],[ε (m)]]="","",Table4[[#This Row],[ε (m)]]/(CONVERT(Table4[[#This Row],[Diameter (in)]],"in","m")))</f>
        <v/>
      </c>
      <c r="K349" s="96" t="str">
        <f>IF(Table4[[#This Row],[Regime]]="LAMINAR",16/Table4[[#This Row],[Teynold''s Number]],"-")</f>
        <v>-</v>
      </c>
      <c r="L349" s="86"/>
      <c r="M349" s="97" t="str">
        <f>IF(Table4[[#This Row],[Regime]]="TURBULENT",(((-4*LOG10(Table4[[#This Row],[ε/D]]/3.7+1.256/(Table4[[#This Row],[Teynold''s Number]]*SQRT(Table4[[#This Row],[f turbulent (guess)]]))))^-1)^2),"")</f>
        <v/>
      </c>
      <c r="N349" s="91" t="str">
        <f>IF(Table4[[#This Row],[f turbulent]]="","",Table4[[#This Row],[f turbulent (guess)]]-Table4[[#This Row],[f turbulent]])</f>
        <v/>
      </c>
      <c r="O349" s="87">
        <f>IF(Table4[[#This Row],[Segment]]="",0,IF(C350="",0,IF(C350&lt;=Table4[[#This Row],[Diameter (in)]],0,1-(D349/D350))))</f>
        <v>0</v>
      </c>
      <c r="P349" s="92" t="str">
        <f>IF(Table4[[#This Row],[Segment]]="","",IF(C349&gt;C350,"",IF(C350="",0.55,(0.55*(1-D350/D349)))))</f>
        <v/>
      </c>
      <c r="Q34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49" s="92" t="str">
        <f>IF(Table4[[#This Row],[Segment]]="","",IF(Table4[[#This Row],[Kexpansion]]="","0",((Table4[[#This Row],[Velocity (m/s)]]^2)/2)*Table4[[#This Row],[Kexpansion]]))</f>
        <v/>
      </c>
      <c r="S349" s="92" t="str">
        <f>IF(Table4[[#This Row],[Segment]]="","",IF(Table4[[#This Row],[Kcontraction]]="","0",((Table4[[#This Row],[Velocity (m/s)]]^2)/2)*Table4[[#This Row],[Kcontraction]]))</f>
        <v/>
      </c>
      <c r="T349" s="89" t="str">
        <f>IF(Table4[[#This Row],[Segment]]="","",SUMIF($Y$7:$Y$2000,Table4[[#This Row],[Segment]],$AD$7:$AD$2000))</f>
        <v/>
      </c>
      <c r="U349" s="95" t="str">
        <f>IF(Table4[[#This Row],[Segment]]="","",Table4[[#This Row],[Hfriction (J/kg)]]+Table4[[#This Row],[Hexpansions (J/kg)]]+Table4[[#This Row],[Hcontractions (J/kg)]]+Table4[[#This Row],[Hf (J/kg)]])</f>
        <v/>
      </c>
      <c r="V349" s="95" t="str">
        <f>IF(Table4[[#This Row],[Segment]]="","",Table4[[#This Row],[Total Friction Loss (J/kg)]]*Table3[Density (kg/m3)])</f>
        <v/>
      </c>
      <c r="W349" s="95" t="str">
        <f>IF(Table4[[#This Row],[Segment]]="","",Table4[[#This Row],[Total Pressure Drop (Pa)]]/1000)</f>
        <v/>
      </c>
      <c r="Y349" s="82" t="str">
        <f>IF('Set Up'!D572="","",'Set Up'!D572)</f>
        <v/>
      </c>
      <c r="Z349" s="82" t="str">
        <f>IF('Set Up'!E572="","",'Set Up'!E572)</f>
        <v/>
      </c>
      <c r="AA349" s="82" t="str">
        <f>IF('Set Up'!F572="","",'Set Up'!F572)</f>
        <v/>
      </c>
      <c r="AB349" s="82" t="str">
        <f>IF('Set Up'!G572="","",'Set Up'!G572)</f>
        <v/>
      </c>
      <c r="AC349" s="82" t="str">
        <f t="array" ref="AC349">IF(Y349="","",INDEX(Data!$G$4:$G$51,MATCH(Table7[[#This Row],[Fitting]]&amp;Table7[[#This Row],[Fitting Subtype]],Data!$E$4:$E$51&amp;Data!$F$4:$F$51,0)))</f>
        <v/>
      </c>
      <c r="AD349" s="89" t="str">
        <f>IF(Table7[[#This Row],[Segment]]="","",Table7[[#This Row],[Quantity]]*Table7[[#This Row],[Kf]]*(((INDEX(Table4[Velocity (m/s)],MATCH(Table7[[#This Row],[Segment]],Table4[Segment],0)))^2)/2))</f>
        <v/>
      </c>
      <c r="AF349" s="82" t="str">
        <f>Table4[[#This Row],[Segment]]</f>
        <v/>
      </c>
      <c r="AG349" s="75"/>
      <c r="AH349" s="82" t="str">
        <f>IF(Table5[[#This Row],[Segment]]="","",AG349-Table4[[#This Row],[Total Pressure Drop (kPa)]])</f>
        <v/>
      </c>
    </row>
    <row r="350" spans="1:34" x14ac:dyDescent="0.25">
      <c r="A350" s="95" t="str">
        <f>IF('Set Up'!A347="","",'Set Up'!A347)</f>
        <v/>
      </c>
      <c r="B350" s="75" t="s">
        <v>81</v>
      </c>
      <c r="C350" s="85"/>
      <c r="D350" s="86" t="str">
        <f>IF(Table4[[#This Row],[Diameter (in)]]="","",(((CONVERT(Table4[[#This Row],[Diameter (in)]],"in","m"))/2)^2)*PI())</f>
        <v/>
      </c>
      <c r="E350" s="87" t="str">
        <f>IF(Table4[[#This Row],[Area (m2)]]="","",$D$4/Table4[[#This Row],[Area (m2)]])</f>
        <v/>
      </c>
      <c r="F350" s="85">
        <f t="shared" si="5"/>
        <v>4.6951999999999998</v>
      </c>
      <c r="G350" s="88" t="str">
        <f>IF(Table4[[#This Row],[Segment]]="","",(CONVERT(Table4[[#This Row],[Diameter (in)]],"in","m")*$B$4*Table4[[#This Row],[Velocity (m/s)]])/$C$4)</f>
        <v/>
      </c>
      <c r="H350" s="96" t="str">
        <f>IF(Table4[[#This Row],[Segment]]="","",IF(Table4[[#This Row],[Teynold''s Number]]&gt;4000,"TURBULENT","LAMINAR"))</f>
        <v/>
      </c>
      <c r="I350" s="86" t="str">
        <f>IF(Table4[[#This Row],[Segment]]="","",INDEX(Data!C347:C361,MATCH(Table4[Material],Data!B347:B361,0)))</f>
        <v/>
      </c>
      <c r="J350" s="89" t="str">
        <f>IF(Table4[[#This Row],[ε (m)]]="","",Table4[[#This Row],[ε (m)]]/(CONVERT(Table4[[#This Row],[Diameter (in)]],"in","m")))</f>
        <v/>
      </c>
      <c r="K350" s="96" t="str">
        <f>IF(Table4[[#This Row],[Regime]]="LAMINAR",16/Table4[[#This Row],[Teynold''s Number]],"-")</f>
        <v>-</v>
      </c>
      <c r="L350" s="86"/>
      <c r="M350" s="97" t="str">
        <f>IF(Table4[[#This Row],[Regime]]="TURBULENT",(((-4*LOG10(Table4[[#This Row],[ε/D]]/3.7+1.256/(Table4[[#This Row],[Teynold''s Number]]*SQRT(Table4[[#This Row],[f turbulent (guess)]]))))^-1)^2),"")</f>
        <v/>
      </c>
      <c r="N350" s="91" t="str">
        <f>IF(Table4[[#This Row],[f turbulent]]="","",Table4[[#This Row],[f turbulent (guess)]]-Table4[[#This Row],[f turbulent]])</f>
        <v/>
      </c>
      <c r="O350" s="87">
        <f>IF(Table4[[#This Row],[Segment]]="",0,IF(C351="",0,IF(C351&lt;=Table4[[#This Row],[Diameter (in)]],0,1-(D350/D351))))</f>
        <v>0</v>
      </c>
      <c r="P350" s="92" t="str">
        <f>IF(Table4[[#This Row],[Segment]]="","",IF(C350&gt;C351,"",IF(C351="",0.55,(0.55*(1-D351/D350)))))</f>
        <v/>
      </c>
      <c r="Q35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50" s="92" t="str">
        <f>IF(Table4[[#This Row],[Segment]]="","",IF(Table4[[#This Row],[Kexpansion]]="","0",((Table4[[#This Row],[Velocity (m/s)]]^2)/2)*Table4[[#This Row],[Kexpansion]]))</f>
        <v/>
      </c>
      <c r="S350" s="92" t="str">
        <f>IF(Table4[[#This Row],[Segment]]="","",IF(Table4[[#This Row],[Kcontraction]]="","0",((Table4[[#This Row],[Velocity (m/s)]]^2)/2)*Table4[[#This Row],[Kcontraction]]))</f>
        <v/>
      </c>
      <c r="T350" s="89" t="str">
        <f>IF(Table4[[#This Row],[Segment]]="","",SUMIF($Y$7:$Y$2000,Table4[[#This Row],[Segment]],$AD$7:$AD$2000))</f>
        <v/>
      </c>
      <c r="U350" s="95" t="str">
        <f>IF(Table4[[#This Row],[Segment]]="","",Table4[[#This Row],[Hfriction (J/kg)]]+Table4[[#This Row],[Hexpansions (J/kg)]]+Table4[[#This Row],[Hcontractions (J/kg)]]+Table4[[#This Row],[Hf (J/kg)]])</f>
        <v/>
      </c>
      <c r="V350" s="95" t="str">
        <f>IF(Table4[[#This Row],[Segment]]="","",Table4[[#This Row],[Total Friction Loss (J/kg)]]*Table3[Density (kg/m3)])</f>
        <v/>
      </c>
      <c r="W350" s="95" t="str">
        <f>IF(Table4[[#This Row],[Segment]]="","",Table4[[#This Row],[Total Pressure Drop (Pa)]]/1000)</f>
        <v/>
      </c>
      <c r="Y350" s="82" t="str">
        <f>IF('Set Up'!D573="","",'Set Up'!D573)</f>
        <v/>
      </c>
      <c r="Z350" s="82" t="str">
        <f>IF('Set Up'!E573="","",'Set Up'!E573)</f>
        <v/>
      </c>
      <c r="AA350" s="82" t="str">
        <f>IF('Set Up'!F573="","",'Set Up'!F573)</f>
        <v/>
      </c>
      <c r="AB350" s="82" t="str">
        <f>IF('Set Up'!G573="","",'Set Up'!G573)</f>
        <v/>
      </c>
      <c r="AC350" s="82" t="str">
        <f t="array" ref="AC350">IF(Y350="","",INDEX(Data!$G$4:$G$51,MATCH(Table7[[#This Row],[Fitting]]&amp;Table7[[#This Row],[Fitting Subtype]],Data!$E$4:$E$51&amp;Data!$F$4:$F$51,0)))</f>
        <v/>
      </c>
      <c r="AD350" s="89" t="str">
        <f>IF(Table7[[#This Row],[Segment]]="","",Table7[[#This Row],[Quantity]]*Table7[[#This Row],[Kf]]*(((INDEX(Table4[Velocity (m/s)],MATCH(Table7[[#This Row],[Segment]],Table4[Segment],0)))^2)/2))</f>
        <v/>
      </c>
      <c r="AF350" s="82" t="str">
        <f>Table4[[#This Row],[Segment]]</f>
        <v/>
      </c>
      <c r="AG350" s="75"/>
      <c r="AH350" s="82" t="str">
        <f>IF(Table5[[#This Row],[Segment]]="","",AG350-Table4[[#This Row],[Total Pressure Drop (kPa)]])</f>
        <v/>
      </c>
    </row>
    <row r="351" spans="1:34" x14ac:dyDescent="0.25">
      <c r="A351" s="95" t="str">
        <f>IF('Set Up'!A348="","",'Set Up'!A348)</f>
        <v/>
      </c>
      <c r="B351" s="75" t="s">
        <v>81</v>
      </c>
      <c r="C351" s="85"/>
      <c r="D351" s="86" t="str">
        <f>IF(Table4[[#This Row],[Diameter (in)]]="","",(((CONVERT(Table4[[#This Row],[Diameter (in)]],"in","m"))/2)^2)*PI())</f>
        <v/>
      </c>
      <c r="E351" s="87" t="str">
        <f>IF(Table4[[#This Row],[Area (m2)]]="","",$D$4/Table4[[#This Row],[Area (m2)]])</f>
        <v/>
      </c>
      <c r="F351" s="85">
        <f t="shared" si="5"/>
        <v>4.6951999999999998</v>
      </c>
      <c r="G351" s="88" t="str">
        <f>IF(Table4[[#This Row],[Segment]]="","",(CONVERT(Table4[[#This Row],[Diameter (in)]],"in","m")*$B$4*Table4[[#This Row],[Velocity (m/s)]])/$C$4)</f>
        <v/>
      </c>
      <c r="H351" s="96" t="str">
        <f>IF(Table4[[#This Row],[Segment]]="","",IF(Table4[[#This Row],[Teynold''s Number]]&gt;4000,"TURBULENT","LAMINAR"))</f>
        <v/>
      </c>
      <c r="I351" s="86" t="str">
        <f>IF(Table4[[#This Row],[Segment]]="","",INDEX(Data!C348:C362,MATCH(Table4[Material],Data!B348:B362,0)))</f>
        <v/>
      </c>
      <c r="J351" s="89" t="str">
        <f>IF(Table4[[#This Row],[ε (m)]]="","",Table4[[#This Row],[ε (m)]]/(CONVERT(Table4[[#This Row],[Diameter (in)]],"in","m")))</f>
        <v/>
      </c>
      <c r="K351" s="96" t="str">
        <f>IF(Table4[[#This Row],[Regime]]="LAMINAR",16/Table4[[#This Row],[Teynold''s Number]],"-")</f>
        <v>-</v>
      </c>
      <c r="L351" s="86"/>
      <c r="M351" s="97" t="str">
        <f>IF(Table4[[#This Row],[Regime]]="TURBULENT",(((-4*LOG10(Table4[[#This Row],[ε/D]]/3.7+1.256/(Table4[[#This Row],[Teynold''s Number]]*SQRT(Table4[[#This Row],[f turbulent (guess)]]))))^-1)^2),"")</f>
        <v/>
      </c>
      <c r="N351" s="91" t="str">
        <f>IF(Table4[[#This Row],[f turbulent]]="","",Table4[[#This Row],[f turbulent (guess)]]-Table4[[#This Row],[f turbulent]])</f>
        <v/>
      </c>
      <c r="O351" s="87">
        <f>IF(Table4[[#This Row],[Segment]]="",0,IF(C352="",0,IF(C352&lt;=Table4[[#This Row],[Diameter (in)]],0,1-(D351/D352))))</f>
        <v>0</v>
      </c>
      <c r="P351" s="92" t="str">
        <f>IF(Table4[[#This Row],[Segment]]="","",IF(C351&gt;C352,"",IF(C352="",0.55,(0.55*(1-D352/D351)))))</f>
        <v/>
      </c>
      <c r="Q35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51" s="92" t="str">
        <f>IF(Table4[[#This Row],[Segment]]="","",IF(Table4[[#This Row],[Kexpansion]]="","0",((Table4[[#This Row],[Velocity (m/s)]]^2)/2)*Table4[[#This Row],[Kexpansion]]))</f>
        <v/>
      </c>
      <c r="S351" s="92" t="str">
        <f>IF(Table4[[#This Row],[Segment]]="","",IF(Table4[[#This Row],[Kcontraction]]="","0",((Table4[[#This Row],[Velocity (m/s)]]^2)/2)*Table4[[#This Row],[Kcontraction]]))</f>
        <v/>
      </c>
      <c r="T351" s="89" t="str">
        <f>IF(Table4[[#This Row],[Segment]]="","",SUMIF($Y$7:$Y$2000,Table4[[#This Row],[Segment]],$AD$7:$AD$2000))</f>
        <v/>
      </c>
      <c r="U351" s="95" t="str">
        <f>IF(Table4[[#This Row],[Segment]]="","",Table4[[#This Row],[Hfriction (J/kg)]]+Table4[[#This Row],[Hexpansions (J/kg)]]+Table4[[#This Row],[Hcontractions (J/kg)]]+Table4[[#This Row],[Hf (J/kg)]])</f>
        <v/>
      </c>
      <c r="V351" s="95" t="str">
        <f>IF(Table4[[#This Row],[Segment]]="","",Table4[[#This Row],[Total Friction Loss (J/kg)]]*Table3[Density (kg/m3)])</f>
        <v/>
      </c>
      <c r="W351" s="95" t="str">
        <f>IF(Table4[[#This Row],[Segment]]="","",Table4[[#This Row],[Total Pressure Drop (Pa)]]/1000)</f>
        <v/>
      </c>
      <c r="Y351" s="82" t="str">
        <f>IF('Set Up'!D574="","",'Set Up'!D574)</f>
        <v/>
      </c>
      <c r="Z351" s="82" t="str">
        <f>IF('Set Up'!E574="","",'Set Up'!E574)</f>
        <v/>
      </c>
      <c r="AA351" s="82" t="str">
        <f>IF('Set Up'!F574="","",'Set Up'!F574)</f>
        <v/>
      </c>
      <c r="AB351" s="82" t="str">
        <f>IF('Set Up'!G574="","",'Set Up'!G574)</f>
        <v/>
      </c>
      <c r="AC351" s="82" t="str">
        <f t="array" ref="AC351">IF(Y351="","",INDEX(Data!$G$4:$G$51,MATCH(Table7[[#This Row],[Fitting]]&amp;Table7[[#This Row],[Fitting Subtype]],Data!$E$4:$E$51&amp;Data!$F$4:$F$51,0)))</f>
        <v/>
      </c>
      <c r="AD351" s="89" t="str">
        <f>IF(Table7[[#This Row],[Segment]]="","",Table7[[#This Row],[Quantity]]*Table7[[#This Row],[Kf]]*(((INDEX(Table4[Velocity (m/s)],MATCH(Table7[[#This Row],[Segment]],Table4[Segment],0)))^2)/2))</f>
        <v/>
      </c>
      <c r="AF351" s="82" t="str">
        <f>Table4[[#This Row],[Segment]]</f>
        <v/>
      </c>
      <c r="AG351" s="75"/>
      <c r="AH351" s="82" t="str">
        <f>IF(Table5[[#This Row],[Segment]]="","",AG351-Table4[[#This Row],[Total Pressure Drop (kPa)]])</f>
        <v/>
      </c>
    </row>
    <row r="352" spans="1:34" x14ac:dyDescent="0.25">
      <c r="A352" s="95" t="str">
        <f>IF('Set Up'!A349="","",'Set Up'!A349)</f>
        <v/>
      </c>
      <c r="B352" s="75" t="s">
        <v>81</v>
      </c>
      <c r="C352" s="85"/>
      <c r="D352" s="86" t="str">
        <f>IF(Table4[[#This Row],[Diameter (in)]]="","",(((CONVERT(Table4[[#This Row],[Diameter (in)]],"in","m"))/2)^2)*PI())</f>
        <v/>
      </c>
      <c r="E352" s="87" t="str">
        <f>IF(Table4[[#This Row],[Area (m2)]]="","",$D$4/Table4[[#This Row],[Area (m2)]])</f>
        <v/>
      </c>
      <c r="F352" s="85">
        <f t="shared" si="5"/>
        <v>4.6951999999999998</v>
      </c>
      <c r="G352" s="88" t="str">
        <f>IF(Table4[[#This Row],[Segment]]="","",(CONVERT(Table4[[#This Row],[Diameter (in)]],"in","m")*$B$4*Table4[[#This Row],[Velocity (m/s)]])/$C$4)</f>
        <v/>
      </c>
      <c r="H352" s="96" t="str">
        <f>IF(Table4[[#This Row],[Segment]]="","",IF(Table4[[#This Row],[Teynold''s Number]]&gt;4000,"TURBULENT","LAMINAR"))</f>
        <v/>
      </c>
      <c r="I352" s="86" t="str">
        <f>IF(Table4[[#This Row],[Segment]]="","",INDEX(Data!C349:C363,MATCH(Table4[Material],Data!B349:B363,0)))</f>
        <v/>
      </c>
      <c r="J352" s="89" t="str">
        <f>IF(Table4[[#This Row],[ε (m)]]="","",Table4[[#This Row],[ε (m)]]/(CONVERT(Table4[[#This Row],[Diameter (in)]],"in","m")))</f>
        <v/>
      </c>
      <c r="K352" s="96" t="str">
        <f>IF(Table4[[#This Row],[Regime]]="LAMINAR",16/Table4[[#This Row],[Teynold''s Number]],"-")</f>
        <v>-</v>
      </c>
      <c r="L352" s="86"/>
      <c r="M352" s="97" t="str">
        <f>IF(Table4[[#This Row],[Regime]]="TURBULENT",(((-4*LOG10(Table4[[#This Row],[ε/D]]/3.7+1.256/(Table4[[#This Row],[Teynold''s Number]]*SQRT(Table4[[#This Row],[f turbulent (guess)]]))))^-1)^2),"")</f>
        <v/>
      </c>
      <c r="N352" s="91" t="str">
        <f>IF(Table4[[#This Row],[f turbulent]]="","",Table4[[#This Row],[f turbulent (guess)]]-Table4[[#This Row],[f turbulent]])</f>
        <v/>
      </c>
      <c r="O352" s="87">
        <f>IF(Table4[[#This Row],[Segment]]="",0,IF(C353="",0,IF(C353&lt;=Table4[[#This Row],[Diameter (in)]],0,1-(D352/D353))))</f>
        <v>0</v>
      </c>
      <c r="P352" s="92" t="str">
        <f>IF(Table4[[#This Row],[Segment]]="","",IF(C352&gt;C353,"",IF(C353="",0.55,(0.55*(1-D353/D352)))))</f>
        <v/>
      </c>
      <c r="Q35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52" s="92" t="str">
        <f>IF(Table4[[#This Row],[Segment]]="","",IF(Table4[[#This Row],[Kexpansion]]="","0",((Table4[[#This Row],[Velocity (m/s)]]^2)/2)*Table4[[#This Row],[Kexpansion]]))</f>
        <v/>
      </c>
      <c r="S352" s="92" t="str">
        <f>IF(Table4[[#This Row],[Segment]]="","",IF(Table4[[#This Row],[Kcontraction]]="","0",((Table4[[#This Row],[Velocity (m/s)]]^2)/2)*Table4[[#This Row],[Kcontraction]]))</f>
        <v/>
      </c>
      <c r="T352" s="89" t="str">
        <f>IF(Table4[[#This Row],[Segment]]="","",SUMIF($Y$7:$Y$2000,Table4[[#This Row],[Segment]],$AD$7:$AD$2000))</f>
        <v/>
      </c>
      <c r="U352" s="95" t="str">
        <f>IF(Table4[[#This Row],[Segment]]="","",Table4[[#This Row],[Hfriction (J/kg)]]+Table4[[#This Row],[Hexpansions (J/kg)]]+Table4[[#This Row],[Hcontractions (J/kg)]]+Table4[[#This Row],[Hf (J/kg)]])</f>
        <v/>
      </c>
      <c r="V352" s="95" t="str">
        <f>IF(Table4[[#This Row],[Segment]]="","",Table4[[#This Row],[Total Friction Loss (J/kg)]]*Table3[Density (kg/m3)])</f>
        <v/>
      </c>
      <c r="W352" s="95" t="str">
        <f>IF(Table4[[#This Row],[Segment]]="","",Table4[[#This Row],[Total Pressure Drop (Pa)]]/1000)</f>
        <v/>
      </c>
      <c r="Y352" s="82" t="str">
        <f>IF('Set Up'!D575="","",'Set Up'!D575)</f>
        <v/>
      </c>
      <c r="Z352" s="82" t="str">
        <f>IF('Set Up'!E575="","",'Set Up'!E575)</f>
        <v/>
      </c>
      <c r="AA352" s="82" t="str">
        <f>IF('Set Up'!F575="","",'Set Up'!F575)</f>
        <v/>
      </c>
      <c r="AB352" s="82" t="str">
        <f>IF('Set Up'!G575="","",'Set Up'!G575)</f>
        <v/>
      </c>
      <c r="AC352" s="82" t="str">
        <f t="array" ref="AC352">IF(Y352="","",INDEX(Data!$G$4:$G$51,MATCH(Table7[[#This Row],[Fitting]]&amp;Table7[[#This Row],[Fitting Subtype]],Data!$E$4:$E$51&amp;Data!$F$4:$F$51,0)))</f>
        <v/>
      </c>
      <c r="AD352" s="89" t="str">
        <f>IF(Table7[[#This Row],[Segment]]="","",Table7[[#This Row],[Quantity]]*Table7[[#This Row],[Kf]]*(((INDEX(Table4[Velocity (m/s)],MATCH(Table7[[#This Row],[Segment]],Table4[Segment],0)))^2)/2))</f>
        <v/>
      </c>
      <c r="AF352" s="82" t="str">
        <f>Table4[[#This Row],[Segment]]</f>
        <v/>
      </c>
      <c r="AG352" s="75"/>
      <c r="AH352" s="82" t="str">
        <f>IF(Table5[[#This Row],[Segment]]="","",AG352-Table4[[#This Row],[Total Pressure Drop (kPa)]])</f>
        <v/>
      </c>
    </row>
    <row r="353" spans="1:34" x14ac:dyDescent="0.25">
      <c r="A353" s="95" t="str">
        <f>IF('Set Up'!A350="","",'Set Up'!A350)</f>
        <v/>
      </c>
      <c r="B353" s="75" t="s">
        <v>81</v>
      </c>
      <c r="C353" s="85"/>
      <c r="D353" s="86" t="str">
        <f>IF(Table4[[#This Row],[Diameter (in)]]="","",(((CONVERT(Table4[[#This Row],[Diameter (in)]],"in","m"))/2)^2)*PI())</f>
        <v/>
      </c>
      <c r="E353" s="87" t="str">
        <f>IF(Table4[[#This Row],[Area (m2)]]="","",$D$4/Table4[[#This Row],[Area (m2)]])</f>
        <v/>
      </c>
      <c r="F353" s="85">
        <f t="shared" si="5"/>
        <v>4.6951999999999998</v>
      </c>
      <c r="G353" s="88" t="str">
        <f>IF(Table4[[#This Row],[Segment]]="","",(CONVERT(Table4[[#This Row],[Diameter (in)]],"in","m")*$B$4*Table4[[#This Row],[Velocity (m/s)]])/$C$4)</f>
        <v/>
      </c>
      <c r="H353" s="96" t="str">
        <f>IF(Table4[[#This Row],[Segment]]="","",IF(Table4[[#This Row],[Teynold''s Number]]&gt;4000,"TURBULENT","LAMINAR"))</f>
        <v/>
      </c>
      <c r="I353" s="86" t="str">
        <f>IF(Table4[[#This Row],[Segment]]="","",INDEX(Data!C350:C364,MATCH(Table4[Material],Data!B350:B364,0)))</f>
        <v/>
      </c>
      <c r="J353" s="89" t="str">
        <f>IF(Table4[[#This Row],[ε (m)]]="","",Table4[[#This Row],[ε (m)]]/(CONVERT(Table4[[#This Row],[Diameter (in)]],"in","m")))</f>
        <v/>
      </c>
      <c r="K353" s="96" t="str">
        <f>IF(Table4[[#This Row],[Regime]]="LAMINAR",16/Table4[[#This Row],[Teynold''s Number]],"-")</f>
        <v>-</v>
      </c>
      <c r="L353" s="86"/>
      <c r="M353" s="97" t="str">
        <f>IF(Table4[[#This Row],[Regime]]="TURBULENT",(((-4*LOG10(Table4[[#This Row],[ε/D]]/3.7+1.256/(Table4[[#This Row],[Teynold''s Number]]*SQRT(Table4[[#This Row],[f turbulent (guess)]]))))^-1)^2),"")</f>
        <v/>
      </c>
      <c r="N353" s="91" t="str">
        <f>IF(Table4[[#This Row],[f turbulent]]="","",Table4[[#This Row],[f turbulent (guess)]]-Table4[[#This Row],[f turbulent]])</f>
        <v/>
      </c>
      <c r="O353" s="87">
        <f>IF(Table4[[#This Row],[Segment]]="",0,IF(C354="",0,IF(C354&lt;=Table4[[#This Row],[Diameter (in)]],0,1-(D353/D354))))</f>
        <v>0</v>
      </c>
      <c r="P353" s="92" t="str">
        <f>IF(Table4[[#This Row],[Segment]]="","",IF(C353&gt;C354,"",IF(C354="",0.55,(0.55*(1-D354/D353)))))</f>
        <v/>
      </c>
      <c r="Q35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53" s="92" t="str">
        <f>IF(Table4[[#This Row],[Segment]]="","",IF(Table4[[#This Row],[Kexpansion]]="","0",((Table4[[#This Row],[Velocity (m/s)]]^2)/2)*Table4[[#This Row],[Kexpansion]]))</f>
        <v/>
      </c>
      <c r="S353" s="92" t="str">
        <f>IF(Table4[[#This Row],[Segment]]="","",IF(Table4[[#This Row],[Kcontraction]]="","0",((Table4[[#This Row],[Velocity (m/s)]]^2)/2)*Table4[[#This Row],[Kcontraction]]))</f>
        <v/>
      </c>
      <c r="T353" s="89" t="str">
        <f>IF(Table4[[#This Row],[Segment]]="","",SUMIF($Y$7:$Y$2000,Table4[[#This Row],[Segment]],$AD$7:$AD$2000))</f>
        <v/>
      </c>
      <c r="U353" s="95" t="str">
        <f>IF(Table4[[#This Row],[Segment]]="","",Table4[[#This Row],[Hfriction (J/kg)]]+Table4[[#This Row],[Hexpansions (J/kg)]]+Table4[[#This Row],[Hcontractions (J/kg)]]+Table4[[#This Row],[Hf (J/kg)]])</f>
        <v/>
      </c>
      <c r="V353" s="95" t="str">
        <f>IF(Table4[[#This Row],[Segment]]="","",Table4[[#This Row],[Total Friction Loss (J/kg)]]*Table3[Density (kg/m3)])</f>
        <v/>
      </c>
      <c r="W353" s="95" t="str">
        <f>IF(Table4[[#This Row],[Segment]]="","",Table4[[#This Row],[Total Pressure Drop (Pa)]]/1000)</f>
        <v/>
      </c>
      <c r="Y353" s="82" t="str">
        <f>IF('Set Up'!D576="","",'Set Up'!D576)</f>
        <v/>
      </c>
      <c r="Z353" s="82" t="str">
        <f>IF('Set Up'!E576="","",'Set Up'!E576)</f>
        <v/>
      </c>
      <c r="AA353" s="82" t="str">
        <f>IF('Set Up'!F576="","",'Set Up'!F576)</f>
        <v/>
      </c>
      <c r="AB353" s="82" t="str">
        <f>IF('Set Up'!G576="","",'Set Up'!G576)</f>
        <v/>
      </c>
      <c r="AC353" s="82" t="str">
        <f t="array" ref="AC353">IF(Y353="","",INDEX(Data!$G$4:$G$51,MATCH(Table7[[#This Row],[Fitting]]&amp;Table7[[#This Row],[Fitting Subtype]],Data!$E$4:$E$51&amp;Data!$F$4:$F$51,0)))</f>
        <v/>
      </c>
      <c r="AD353" s="89" t="str">
        <f>IF(Table7[[#This Row],[Segment]]="","",Table7[[#This Row],[Quantity]]*Table7[[#This Row],[Kf]]*(((INDEX(Table4[Velocity (m/s)],MATCH(Table7[[#This Row],[Segment]],Table4[Segment],0)))^2)/2))</f>
        <v/>
      </c>
      <c r="AF353" s="82" t="str">
        <f>Table4[[#This Row],[Segment]]</f>
        <v/>
      </c>
      <c r="AG353" s="75"/>
      <c r="AH353" s="82" t="str">
        <f>IF(Table5[[#This Row],[Segment]]="","",AG353-Table4[[#This Row],[Total Pressure Drop (kPa)]])</f>
        <v/>
      </c>
    </row>
    <row r="354" spans="1:34" x14ac:dyDescent="0.25">
      <c r="A354" s="95" t="str">
        <f>IF('Set Up'!A351="","",'Set Up'!A351)</f>
        <v/>
      </c>
      <c r="B354" s="75" t="s">
        <v>81</v>
      </c>
      <c r="C354" s="85"/>
      <c r="D354" s="86" t="str">
        <f>IF(Table4[[#This Row],[Diameter (in)]]="","",(((CONVERT(Table4[[#This Row],[Diameter (in)]],"in","m"))/2)^2)*PI())</f>
        <v/>
      </c>
      <c r="E354" s="87" t="str">
        <f>IF(Table4[[#This Row],[Area (m2)]]="","",$D$4/Table4[[#This Row],[Area (m2)]])</f>
        <v/>
      </c>
      <c r="F354" s="85">
        <f t="shared" si="5"/>
        <v>4.6951999999999998</v>
      </c>
      <c r="G354" s="88" t="str">
        <f>IF(Table4[[#This Row],[Segment]]="","",(CONVERT(Table4[[#This Row],[Diameter (in)]],"in","m")*$B$4*Table4[[#This Row],[Velocity (m/s)]])/$C$4)</f>
        <v/>
      </c>
      <c r="H354" s="96" t="str">
        <f>IF(Table4[[#This Row],[Segment]]="","",IF(Table4[[#This Row],[Teynold''s Number]]&gt;4000,"TURBULENT","LAMINAR"))</f>
        <v/>
      </c>
      <c r="I354" s="86" t="str">
        <f>IF(Table4[[#This Row],[Segment]]="","",INDEX(Data!C351:C365,MATCH(Table4[Material],Data!B351:B365,0)))</f>
        <v/>
      </c>
      <c r="J354" s="89" t="str">
        <f>IF(Table4[[#This Row],[ε (m)]]="","",Table4[[#This Row],[ε (m)]]/(CONVERT(Table4[[#This Row],[Diameter (in)]],"in","m")))</f>
        <v/>
      </c>
      <c r="K354" s="96" t="str">
        <f>IF(Table4[[#This Row],[Regime]]="LAMINAR",16/Table4[[#This Row],[Teynold''s Number]],"-")</f>
        <v>-</v>
      </c>
      <c r="L354" s="86"/>
      <c r="M354" s="97" t="str">
        <f>IF(Table4[[#This Row],[Regime]]="TURBULENT",(((-4*LOG10(Table4[[#This Row],[ε/D]]/3.7+1.256/(Table4[[#This Row],[Teynold''s Number]]*SQRT(Table4[[#This Row],[f turbulent (guess)]]))))^-1)^2),"")</f>
        <v/>
      </c>
      <c r="N354" s="91" t="str">
        <f>IF(Table4[[#This Row],[f turbulent]]="","",Table4[[#This Row],[f turbulent (guess)]]-Table4[[#This Row],[f turbulent]])</f>
        <v/>
      </c>
      <c r="O354" s="87">
        <f>IF(Table4[[#This Row],[Segment]]="",0,IF(C355="",0,IF(C355&lt;=Table4[[#This Row],[Diameter (in)]],0,1-(D354/D355))))</f>
        <v>0</v>
      </c>
      <c r="P354" s="92" t="str">
        <f>IF(Table4[[#This Row],[Segment]]="","",IF(C354&gt;C355,"",IF(C355="",0.55,(0.55*(1-D355/D354)))))</f>
        <v/>
      </c>
      <c r="Q35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54" s="92" t="str">
        <f>IF(Table4[[#This Row],[Segment]]="","",IF(Table4[[#This Row],[Kexpansion]]="","0",((Table4[[#This Row],[Velocity (m/s)]]^2)/2)*Table4[[#This Row],[Kexpansion]]))</f>
        <v/>
      </c>
      <c r="S354" s="92" t="str">
        <f>IF(Table4[[#This Row],[Segment]]="","",IF(Table4[[#This Row],[Kcontraction]]="","0",((Table4[[#This Row],[Velocity (m/s)]]^2)/2)*Table4[[#This Row],[Kcontraction]]))</f>
        <v/>
      </c>
      <c r="T354" s="89" t="str">
        <f>IF(Table4[[#This Row],[Segment]]="","",SUMIF($Y$7:$Y$2000,Table4[[#This Row],[Segment]],$AD$7:$AD$2000))</f>
        <v/>
      </c>
      <c r="U354" s="95" t="str">
        <f>IF(Table4[[#This Row],[Segment]]="","",Table4[[#This Row],[Hfriction (J/kg)]]+Table4[[#This Row],[Hexpansions (J/kg)]]+Table4[[#This Row],[Hcontractions (J/kg)]]+Table4[[#This Row],[Hf (J/kg)]])</f>
        <v/>
      </c>
      <c r="V354" s="95" t="str">
        <f>IF(Table4[[#This Row],[Segment]]="","",Table4[[#This Row],[Total Friction Loss (J/kg)]]*Table3[Density (kg/m3)])</f>
        <v/>
      </c>
      <c r="W354" s="95" t="str">
        <f>IF(Table4[[#This Row],[Segment]]="","",Table4[[#This Row],[Total Pressure Drop (Pa)]]/1000)</f>
        <v/>
      </c>
      <c r="Y354" s="82" t="str">
        <f>IF('Set Up'!D577="","",'Set Up'!D577)</f>
        <v/>
      </c>
      <c r="Z354" s="82" t="str">
        <f>IF('Set Up'!E577="","",'Set Up'!E577)</f>
        <v/>
      </c>
      <c r="AA354" s="82" t="str">
        <f>IF('Set Up'!F577="","",'Set Up'!F577)</f>
        <v/>
      </c>
      <c r="AB354" s="82" t="str">
        <f>IF('Set Up'!G577="","",'Set Up'!G577)</f>
        <v/>
      </c>
      <c r="AC354" s="82" t="str">
        <f t="array" ref="AC354">IF(Y354="","",INDEX(Data!$G$4:$G$51,MATCH(Table7[[#This Row],[Fitting]]&amp;Table7[[#This Row],[Fitting Subtype]],Data!$E$4:$E$51&amp;Data!$F$4:$F$51,0)))</f>
        <v/>
      </c>
      <c r="AD354" s="89" t="str">
        <f>IF(Table7[[#This Row],[Segment]]="","",Table7[[#This Row],[Quantity]]*Table7[[#This Row],[Kf]]*(((INDEX(Table4[Velocity (m/s)],MATCH(Table7[[#This Row],[Segment]],Table4[Segment],0)))^2)/2))</f>
        <v/>
      </c>
      <c r="AF354" s="82" t="str">
        <f>Table4[[#This Row],[Segment]]</f>
        <v/>
      </c>
      <c r="AG354" s="75"/>
      <c r="AH354" s="82" t="str">
        <f>IF(Table5[[#This Row],[Segment]]="","",AG354-Table4[[#This Row],[Total Pressure Drop (kPa)]])</f>
        <v/>
      </c>
    </row>
    <row r="355" spans="1:34" x14ac:dyDescent="0.25">
      <c r="A355" s="95" t="str">
        <f>IF('Set Up'!A352="","",'Set Up'!A352)</f>
        <v/>
      </c>
      <c r="B355" s="75" t="s">
        <v>81</v>
      </c>
      <c r="C355" s="85"/>
      <c r="D355" s="86" t="str">
        <f>IF(Table4[[#This Row],[Diameter (in)]]="","",(((CONVERT(Table4[[#This Row],[Diameter (in)]],"in","m"))/2)^2)*PI())</f>
        <v/>
      </c>
      <c r="E355" s="87" t="str">
        <f>IF(Table4[[#This Row],[Area (m2)]]="","",$D$4/Table4[[#This Row],[Area (m2)]])</f>
        <v/>
      </c>
      <c r="F355" s="85">
        <f t="shared" si="5"/>
        <v>4.6951999999999998</v>
      </c>
      <c r="G355" s="88" t="str">
        <f>IF(Table4[[#This Row],[Segment]]="","",(CONVERT(Table4[[#This Row],[Diameter (in)]],"in","m")*$B$4*Table4[[#This Row],[Velocity (m/s)]])/$C$4)</f>
        <v/>
      </c>
      <c r="H355" s="96" t="str">
        <f>IF(Table4[[#This Row],[Segment]]="","",IF(Table4[[#This Row],[Teynold''s Number]]&gt;4000,"TURBULENT","LAMINAR"))</f>
        <v/>
      </c>
      <c r="I355" s="86" t="str">
        <f>IF(Table4[[#This Row],[Segment]]="","",INDEX(Data!C352:C366,MATCH(Table4[Material],Data!B352:B366,0)))</f>
        <v/>
      </c>
      <c r="J355" s="89" t="str">
        <f>IF(Table4[[#This Row],[ε (m)]]="","",Table4[[#This Row],[ε (m)]]/(CONVERT(Table4[[#This Row],[Diameter (in)]],"in","m")))</f>
        <v/>
      </c>
      <c r="K355" s="96" t="str">
        <f>IF(Table4[[#This Row],[Regime]]="LAMINAR",16/Table4[[#This Row],[Teynold''s Number]],"-")</f>
        <v>-</v>
      </c>
      <c r="L355" s="86"/>
      <c r="M355" s="97" t="str">
        <f>IF(Table4[[#This Row],[Regime]]="TURBULENT",(((-4*LOG10(Table4[[#This Row],[ε/D]]/3.7+1.256/(Table4[[#This Row],[Teynold''s Number]]*SQRT(Table4[[#This Row],[f turbulent (guess)]]))))^-1)^2),"")</f>
        <v/>
      </c>
      <c r="N355" s="91" t="str">
        <f>IF(Table4[[#This Row],[f turbulent]]="","",Table4[[#This Row],[f turbulent (guess)]]-Table4[[#This Row],[f turbulent]])</f>
        <v/>
      </c>
      <c r="O355" s="87">
        <f>IF(Table4[[#This Row],[Segment]]="",0,IF(C356="",0,IF(C356&lt;=Table4[[#This Row],[Diameter (in)]],0,1-(D355/D356))))</f>
        <v>0</v>
      </c>
      <c r="P355" s="92" t="str">
        <f>IF(Table4[[#This Row],[Segment]]="","",IF(C355&gt;C356,"",IF(C356="",0.55,(0.55*(1-D356/D355)))))</f>
        <v/>
      </c>
      <c r="Q35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55" s="92" t="str">
        <f>IF(Table4[[#This Row],[Segment]]="","",IF(Table4[[#This Row],[Kexpansion]]="","0",((Table4[[#This Row],[Velocity (m/s)]]^2)/2)*Table4[[#This Row],[Kexpansion]]))</f>
        <v/>
      </c>
      <c r="S355" s="92" t="str">
        <f>IF(Table4[[#This Row],[Segment]]="","",IF(Table4[[#This Row],[Kcontraction]]="","0",((Table4[[#This Row],[Velocity (m/s)]]^2)/2)*Table4[[#This Row],[Kcontraction]]))</f>
        <v/>
      </c>
      <c r="T355" s="89" t="str">
        <f>IF(Table4[[#This Row],[Segment]]="","",SUMIF($Y$7:$Y$2000,Table4[[#This Row],[Segment]],$AD$7:$AD$2000))</f>
        <v/>
      </c>
      <c r="U355" s="95" t="str">
        <f>IF(Table4[[#This Row],[Segment]]="","",Table4[[#This Row],[Hfriction (J/kg)]]+Table4[[#This Row],[Hexpansions (J/kg)]]+Table4[[#This Row],[Hcontractions (J/kg)]]+Table4[[#This Row],[Hf (J/kg)]])</f>
        <v/>
      </c>
      <c r="V355" s="95" t="str">
        <f>IF(Table4[[#This Row],[Segment]]="","",Table4[[#This Row],[Total Friction Loss (J/kg)]]*Table3[Density (kg/m3)])</f>
        <v/>
      </c>
      <c r="W355" s="95" t="str">
        <f>IF(Table4[[#This Row],[Segment]]="","",Table4[[#This Row],[Total Pressure Drop (Pa)]]/1000)</f>
        <v/>
      </c>
      <c r="Y355" s="82" t="str">
        <f>IF('Set Up'!D578="","",'Set Up'!D578)</f>
        <v/>
      </c>
      <c r="Z355" s="82" t="str">
        <f>IF('Set Up'!E578="","",'Set Up'!E578)</f>
        <v/>
      </c>
      <c r="AA355" s="82" t="str">
        <f>IF('Set Up'!F578="","",'Set Up'!F578)</f>
        <v/>
      </c>
      <c r="AB355" s="82" t="str">
        <f>IF('Set Up'!G578="","",'Set Up'!G578)</f>
        <v/>
      </c>
      <c r="AC355" s="82" t="str">
        <f t="array" ref="AC355">IF(Y355="","",INDEX(Data!$G$4:$G$51,MATCH(Table7[[#This Row],[Fitting]]&amp;Table7[[#This Row],[Fitting Subtype]],Data!$E$4:$E$51&amp;Data!$F$4:$F$51,0)))</f>
        <v/>
      </c>
      <c r="AD355" s="89" t="str">
        <f>IF(Table7[[#This Row],[Segment]]="","",Table7[[#This Row],[Quantity]]*Table7[[#This Row],[Kf]]*(((INDEX(Table4[Velocity (m/s)],MATCH(Table7[[#This Row],[Segment]],Table4[Segment],0)))^2)/2))</f>
        <v/>
      </c>
      <c r="AF355" s="82" t="str">
        <f>Table4[[#This Row],[Segment]]</f>
        <v/>
      </c>
      <c r="AG355" s="75"/>
      <c r="AH355" s="82" t="str">
        <f>IF(Table5[[#This Row],[Segment]]="","",AG355-Table4[[#This Row],[Total Pressure Drop (kPa)]])</f>
        <v/>
      </c>
    </row>
    <row r="356" spans="1:34" x14ac:dyDescent="0.25">
      <c r="A356" s="95" t="str">
        <f>IF('Set Up'!A353="","",'Set Up'!A353)</f>
        <v/>
      </c>
      <c r="B356" s="75" t="s">
        <v>81</v>
      </c>
      <c r="C356" s="85"/>
      <c r="D356" s="86" t="str">
        <f>IF(Table4[[#This Row],[Diameter (in)]]="","",(((CONVERT(Table4[[#This Row],[Diameter (in)]],"in","m"))/2)^2)*PI())</f>
        <v/>
      </c>
      <c r="E356" s="87" t="str">
        <f>IF(Table4[[#This Row],[Area (m2)]]="","",$D$4/Table4[[#This Row],[Area (m2)]])</f>
        <v/>
      </c>
      <c r="F356" s="85">
        <f t="shared" si="5"/>
        <v>4.6951999999999998</v>
      </c>
      <c r="G356" s="88" t="str">
        <f>IF(Table4[[#This Row],[Segment]]="","",(CONVERT(Table4[[#This Row],[Diameter (in)]],"in","m")*$B$4*Table4[[#This Row],[Velocity (m/s)]])/$C$4)</f>
        <v/>
      </c>
      <c r="H356" s="96" t="str">
        <f>IF(Table4[[#This Row],[Segment]]="","",IF(Table4[[#This Row],[Teynold''s Number]]&gt;4000,"TURBULENT","LAMINAR"))</f>
        <v/>
      </c>
      <c r="I356" s="86" t="str">
        <f>IF(Table4[[#This Row],[Segment]]="","",INDEX(Data!C353:C367,MATCH(Table4[Material],Data!B353:B367,0)))</f>
        <v/>
      </c>
      <c r="J356" s="89" t="str">
        <f>IF(Table4[[#This Row],[ε (m)]]="","",Table4[[#This Row],[ε (m)]]/(CONVERT(Table4[[#This Row],[Diameter (in)]],"in","m")))</f>
        <v/>
      </c>
      <c r="K356" s="96" t="str">
        <f>IF(Table4[[#This Row],[Regime]]="LAMINAR",16/Table4[[#This Row],[Teynold''s Number]],"-")</f>
        <v>-</v>
      </c>
      <c r="L356" s="86"/>
      <c r="M356" s="97" t="str">
        <f>IF(Table4[[#This Row],[Regime]]="TURBULENT",(((-4*LOG10(Table4[[#This Row],[ε/D]]/3.7+1.256/(Table4[[#This Row],[Teynold''s Number]]*SQRT(Table4[[#This Row],[f turbulent (guess)]]))))^-1)^2),"")</f>
        <v/>
      </c>
      <c r="N356" s="91" t="str">
        <f>IF(Table4[[#This Row],[f turbulent]]="","",Table4[[#This Row],[f turbulent (guess)]]-Table4[[#This Row],[f turbulent]])</f>
        <v/>
      </c>
      <c r="O356" s="87">
        <f>IF(Table4[[#This Row],[Segment]]="",0,IF(C357="",0,IF(C357&lt;=Table4[[#This Row],[Diameter (in)]],0,1-(D356/D357))))</f>
        <v>0</v>
      </c>
      <c r="P356" s="92" t="str">
        <f>IF(Table4[[#This Row],[Segment]]="","",IF(C356&gt;C357,"",IF(C357="",0.55,(0.55*(1-D357/D356)))))</f>
        <v/>
      </c>
      <c r="Q35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56" s="92" t="str">
        <f>IF(Table4[[#This Row],[Segment]]="","",IF(Table4[[#This Row],[Kexpansion]]="","0",((Table4[[#This Row],[Velocity (m/s)]]^2)/2)*Table4[[#This Row],[Kexpansion]]))</f>
        <v/>
      </c>
      <c r="S356" s="92" t="str">
        <f>IF(Table4[[#This Row],[Segment]]="","",IF(Table4[[#This Row],[Kcontraction]]="","0",((Table4[[#This Row],[Velocity (m/s)]]^2)/2)*Table4[[#This Row],[Kcontraction]]))</f>
        <v/>
      </c>
      <c r="T356" s="89" t="str">
        <f>IF(Table4[[#This Row],[Segment]]="","",SUMIF($Y$7:$Y$2000,Table4[[#This Row],[Segment]],$AD$7:$AD$2000))</f>
        <v/>
      </c>
      <c r="U356" s="95" t="str">
        <f>IF(Table4[[#This Row],[Segment]]="","",Table4[[#This Row],[Hfriction (J/kg)]]+Table4[[#This Row],[Hexpansions (J/kg)]]+Table4[[#This Row],[Hcontractions (J/kg)]]+Table4[[#This Row],[Hf (J/kg)]])</f>
        <v/>
      </c>
      <c r="V356" s="95" t="str">
        <f>IF(Table4[[#This Row],[Segment]]="","",Table4[[#This Row],[Total Friction Loss (J/kg)]]*Table3[Density (kg/m3)])</f>
        <v/>
      </c>
      <c r="W356" s="95" t="str">
        <f>IF(Table4[[#This Row],[Segment]]="","",Table4[[#This Row],[Total Pressure Drop (Pa)]]/1000)</f>
        <v/>
      </c>
      <c r="Y356" s="82" t="str">
        <f>IF('Set Up'!D579="","",'Set Up'!D579)</f>
        <v/>
      </c>
      <c r="Z356" s="82" t="str">
        <f>IF('Set Up'!E579="","",'Set Up'!E579)</f>
        <v/>
      </c>
      <c r="AA356" s="82" t="str">
        <f>IF('Set Up'!F579="","",'Set Up'!F579)</f>
        <v/>
      </c>
      <c r="AB356" s="82" t="str">
        <f>IF('Set Up'!G579="","",'Set Up'!G579)</f>
        <v/>
      </c>
      <c r="AC356" s="82" t="str">
        <f t="array" ref="AC356">IF(Y356="","",INDEX(Data!$G$4:$G$51,MATCH(Table7[[#This Row],[Fitting]]&amp;Table7[[#This Row],[Fitting Subtype]],Data!$E$4:$E$51&amp;Data!$F$4:$F$51,0)))</f>
        <v/>
      </c>
      <c r="AD356" s="89" t="str">
        <f>IF(Table7[[#This Row],[Segment]]="","",Table7[[#This Row],[Quantity]]*Table7[[#This Row],[Kf]]*(((INDEX(Table4[Velocity (m/s)],MATCH(Table7[[#This Row],[Segment]],Table4[Segment],0)))^2)/2))</f>
        <v/>
      </c>
      <c r="AF356" s="82" t="str">
        <f>Table4[[#This Row],[Segment]]</f>
        <v/>
      </c>
      <c r="AG356" s="75"/>
      <c r="AH356" s="82" t="str">
        <f>IF(Table5[[#This Row],[Segment]]="","",AG356-Table4[[#This Row],[Total Pressure Drop (kPa)]])</f>
        <v/>
      </c>
    </row>
    <row r="357" spans="1:34" x14ac:dyDescent="0.25">
      <c r="A357" s="95" t="str">
        <f>IF('Set Up'!A354="","",'Set Up'!A354)</f>
        <v/>
      </c>
      <c r="B357" s="75" t="s">
        <v>81</v>
      </c>
      <c r="C357" s="85"/>
      <c r="D357" s="86" t="str">
        <f>IF(Table4[[#This Row],[Diameter (in)]]="","",(((CONVERT(Table4[[#This Row],[Diameter (in)]],"in","m"))/2)^2)*PI())</f>
        <v/>
      </c>
      <c r="E357" s="87" t="str">
        <f>IF(Table4[[#This Row],[Area (m2)]]="","",$D$4/Table4[[#This Row],[Area (m2)]])</f>
        <v/>
      </c>
      <c r="F357" s="85">
        <f t="shared" si="5"/>
        <v>4.6951999999999998</v>
      </c>
      <c r="G357" s="88" t="str">
        <f>IF(Table4[[#This Row],[Segment]]="","",(CONVERT(Table4[[#This Row],[Diameter (in)]],"in","m")*$B$4*Table4[[#This Row],[Velocity (m/s)]])/$C$4)</f>
        <v/>
      </c>
      <c r="H357" s="96" t="str">
        <f>IF(Table4[[#This Row],[Segment]]="","",IF(Table4[[#This Row],[Teynold''s Number]]&gt;4000,"TURBULENT","LAMINAR"))</f>
        <v/>
      </c>
      <c r="I357" s="86" t="str">
        <f>IF(Table4[[#This Row],[Segment]]="","",INDEX(Data!C354:C368,MATCH(Table4[Material],Data!B354:B368,0)))</f>
        <v/>
      </c>
      <c r="J357" s="89" t="str">
        <f>IF(Table4[[#This Row],[ε (m)]]="","",Table4[[#This Row],[ε (m)]]/(CONVERT(Table4[[#This Row],[Diameter (in)]],"in","m")))</f>
        <v/>
      </c>
      <c r="K357" s="96" t="str">
        <f>IF(Table4[[#This Row],[Regime]]="LAMINAR",16/Table4[[#This Row],[Teynold''s Number]],"-")</f>
        <v>-</v>
      </c>
      <c r="L357" s="86"/>
      <c r="M357" s="97" t="str">
        <f>IF(Table4[[#This Row],[Regime]]="TURBULENT",(((-4*LOG10(Table4[[#This Row],[ε/D]]/3.7+1.256/(Table4[[#This Row],[Teynold''s Number]]*SQRT(Table4[[#This Row],[f turbulent (guess)]]))))^-1)^2),"")</f>
        <v/>
      </c>
      <c r="N357" s="91" t="str">
        <f>IF(Table4[[#This Row],[f turbulent]]="","",Table4[[#This Row],[f turbulent (guess)]]-Table4[[#This Row],[f turbulent]])</f>
        <v/>
      </c>
      <c r="O357" s="87">
        <f>IF(Table4[[#This Row],[Segment]]="",0,IF(C358="",0,IF(C358&lt;=Table4[[#This Row],[Diameter (in)]],0,1-(D357/D358))))</f>
        <v>0</v>
      </c>
      <c r="P357" s="92" t="str">
        <f>IF(Table4[[#This Row],[Segment]]="","",IF(C357&gt;C358,"",IF(C358="",0.55,(0.55*(1-D358/D357)))))</f>
        <v/>
      </c>
      <c r="Q35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57" s="92" t="str">
        <f>IF(Table4[[#This Row],[Segment]]="","",IF(Table4[[#This Row],[Kexpansion]]="","0",((Table4[[#This Row],[Velocity (m/s)]]^2)/2)*Table4[[#This Row],[Kexpansion]]))</f>
        <v/>
      </c>
      <c r="S357" s="92" t="str">
        <f>IF(Table4[[#This Row],[Segment]]="","",IF(Table4[[#This Row],[Kcontraction]]="","0",((Table4[[#This Row],[Velocity (m/s)]]^2)/2)*Table4[[#This Row],[Kcontraction]]))</f>
        <v/>
      </c>
      <c r="T357" s="89" t="str">
        <f>IF(Table4[[#This Row],[Segment]]="","",SUMIF($Y$7:$Y$2000,Table4[[#This Row],[Segment]],$AD$7:$AD$2000))</f>
        <v/>
      </c>
      <c r="U357" s="95" t="str">
        <f>IF(Table4[[#This Row],[Segment]]="","",Table4[[#This Row],[Hfriction (J/kg)]]+Table4[[#This Row],[Hexpansions (J/kg)]]+Table4[[#This Row],[Hcontractions (J/kg)]]+Table4[[#This Row],[Hf (J/kg)]])</f>
        <v/>
      </c>
      <c r="V357" s="95" t="str">
        <f>IF(Table4[[#This Row],[Segment]]="","",Table4[[#This Row],[Total Friction Loss (J/kg)]]*Table3[Density (kg/m3)])</f>
        <v/>
      </c>
      <c r="W357" s="95" t="str">
        <f>IF(Table4[[#This Row],[Segment]]="","",Table4[[#This Row],[Total Pressure Drop (Pa)]]/1000)</f>
        <v/>
      </c>
      <c r="Y357" s="82" t="str">
        <f>IF('Set Up'!D580="","",'Set Up'!D580)</f>
        <v/>
      </c>
      <c r="Z357" s="82" t="str">
        <f>IF('Set Up'!E580="","",'Set Up'!E580)</f>
        <v/>
      </c>
      <c r="AA357" s="82" t="str">
        <f>IF('Set Up'!F580="","",'Set Up'!F580)</f>
        <v/>
      </c>
      <c r="AB357" s="82" t="str">
        <f>IF('Set Up'!G580="","",'Set Up'!G580)</f>
        <v/>
      </c>
      <c r="AC357" s="82" t="str">
        <f t="array" ref="AC357">IF(Y357="","",INDEX(Data!$G$4:$G$51,MATCH(Table7[[#This Row],[Fitting]]&amp;Table7[[#This Row],[Fitting Subtype]],Data!$E$4:$E$51&amp;Data!$F$4:$F$51,0)))</f>
        <v/>
      </c>
      <c r="AD357" s="89" t="str">
        <f>IF(Table7[[#This Row],[Segment]]="","",Table7[[#This Row],[Quantity]]*Table7[[#This Row],[Kf]]*(((INDEX(Table4[Velocity (m/s)],MATCH(Table7[[#This Row],[Segment]],Table4[Segment],0)))^2)/2))</f>
        <v/>
      </c>
      <c r="AF357" s="82" t="str">
        <f>Table4[[#This Row],[Segment]]</f>
        <v/>
      </c>
      <c r="AG357" s="75"/>
      <c r="AH357" s="82" t="str">
        <f>IF(Table5[[#This Row],[Segment]]="","",AG357-Table4[[#This Row],[Total Pressure Drop (kPa)]])</f>
        <v/>
      </c>
    </row>
    <row r="358" spans="1:34" x14ac:dyDescent="0.25">
      <c r="A358" s="95" t="str">
        <f>IF('Set Up'!A355="","",'Set Up'!A355)</f>
        <v/>
      </c>
      <c r="B358" s="75" t="s">
        <v>81</v>
      </c>
      <c r="C358" s="85"/>
      <c r="D358" s="86" t="str">
        <f>IF(Table4[[#This Row],[Diameter (in)]]="","",(((CONVERT(Table4[[#This Row],[Diameter (in)]],"in","m"))/2)^2)*PI())</f>
        <v/>
      </c>
      <c r="E358" s="87" t="str">
        <f>IF(Table4[[#This Row],[Area (m2)]]="","",$D$4/Table4[[#This Row],[Area (m2)]])</f>
        <v/>
      </c>
      <c r="F358" s="85">
        <f t="shared" si="5"/>
        <v>4.6951999999999998</v>
      </c>
      <c r="G358" s="88" t="str">
        <f>IF(Table4[[#This Row],[Segment]]="","",(CONVERT(Table4[[#This Row],[Diameter (in)]],"in","m")*$B$4*Table4[[#This Row],[Velocity (m/s)]])/$C$4)</f>
        <v/>
      </c>
      <c r="H358" s="96" t="str">
        <f>IF(Table4[[#This Row],[Segment]]="","",IF(Table4[[#This Row],[Teynold''s Number]]&gt;4000,"TURBULENT","LAMINAR"))</f>
        <v/>
      </c>
      <c r="I358" s="86" t="str">
        <f>IF(Table4[[#This Row],[Segment]]="","",INDEX(Data!C355:C369,MATCH(Table4[Material],Data!B355:B369,0)))</f>
        <v/>
      </c>
      <c r="J358" s="89" t="str">
        <f>IF(Table4[[#This Row],[ε (m)]]="","",Table4[[#This Row],[ε (m)]]/(CONVERT(Table4[[#This Row],[Diameter (in)]],"in","m")))</f>
        <v/>
      </c>
      <c r="K358" s="96" t="str">
        <f>IF(Table4[[#This Row],[Regime]]="LAMINAR",16/Table4[[#This Row],[Teynold''s Number]],"-")</f>
        <v>-</v>
      </c>
      <c r="L358" s="86"/>
      <c r="M358" s="97" t="str">
        <f>IF(Table4[[#This Row],[Regime]]="TURBULENT",(((-4*LOG10(Table4[[#This Row],[ε/D]]/3.7+1.256/(Table4[[#This Row],[Teynold''s Number]]*SQRT(Table4[[#This Row],[f turbulent (guess)]]))))^-1)^2),"")</f>
        <v/>
      </c>
      <c r="N358" s="91" t="str">
        <f>IF(Table4[[#This Row],[f turbulent]]="","",Table4[[#This Row],[f turbulent (guess)]]-Table4[[#This Row],[f turbulent]])</f>
        <v/>
      </c>
      <c r="O358" s="87">
        <f>IF(Table4[[#This Row],[Segment]]="",0,IF(C359="",0,IF(C359&lt;=Table4[[#This Row],[Diameter (in)]],0,1-(D358/D359))))</f>
        <v>0</v>
      </c>
      <c r="P358" s="92" t="str">
        <f>IF(Table4[[#This Row],[Segment]]="","",IF(C358&gt;C359,"",IF(C359="",0.55,(0.55*(1-D359/D358)))))</f>
        <v/>
      </c>
      <c r="Q35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58" s="92" t="str">
        <f>IF(Table4[[#This Row],[Segment]]="","",IF(Table4[[#This Row],[Kexpansion]]="","0",((Table4[[#This Row],[Velocity (m/s)]]^2)/2)*Table4[[#This Row],[Kexpansion]]))</f>
        <v/>
      </c>
      <c r="S358" s="92" t="str">
        <f>IF(Table4[[#This Row],[Segment]]="","",IF(Table4[[#This Row],[Kcontraction]]="","0",((Table4[[#This Row],[Velocity (m/s)]]^2)/2)*Table4[[#This Row],[Kcontraction]]))</f>
        <v/>
      </c>
      <c r="T358" s="89" t="str">
        <f>IF(Table4[[#This Row],[Segment]]="","",SUMIF($Y$7:$Y$2000,Table4[[#This Row],[Segment]],$AD$7:$AD$2000))</f>
        <v/>
      </c>
      <c r="U358" s="95" t="str">
        <f>IF(Table4[[#This Row],[Segment]]="","",Table4[[#This Row],[Hfriction (J/kg)]]+Table4[[#This Row],[Hexpansions (J/kg)]]+Table4[[#This Row],[Hcontractions (J/kg)]]+Table4[[#This Row],[Hf (J/kg)]])</f>
        <v/>
      </c>
      <c r="V358" s="95" t="str">
        <f>IF(Table4[[#This Row],[Segment]]="","",Table4[[#This Row],[Total Friction Loss (J/kg)]]*Table3[Density (kg/m3)])</f>
        <v/>
      </c>
      <c r="W358" s="95" t="str">
        <f>IF(Table4[[#This Row],[Segment]]="","",Table4[[#This Row],[Total Pressure Drop (Pa)]]/1000)</f>
        <v/>
      </c>
      <c r="Y358" s="82" t="str">
        <f>IF('Set Up'!D581="","",'Set Up'!D581)</f>
        <v/>
      </c>
      <c r="Z358" s="82" t="str">
        <f>IF('Set Up'!E581="","",'Set Up'!E581)</f>
        <v/>
      </c>
      <c r="AA358" s="82" t="str">
        <f>IF('Set Up'!F581="","",'Set Up'!F581)</f>
        <v/>
      </c>
      <c r="AB358" s="82" t="str">
        <f>IF('Set Up'!G581="","",'Set Up'!G581)</f>
        <v/>
      </c>
      <c r="AC358" s="82" t="str">
        <f t="array" ref="AC358">IF(Y358="","",INDEX(Data!$G$4:$G$51,MATCH(Table7[[#This Row],[Fitting]]&amp;Table7[[#This Row],[Fitting Subtype]],Data!$E$4:$E$51&amp;Data!$F$4:$F$51,0)))</f>
        <v/>
      </c>
      <c r="AD358" s="89" t="str">
        <f>IF(Table7[[#This Row],[Segment]]="","",Table7[[#This Row],[Quantity]]*Table7[[#This Row],[Kf]]*(((INDEX(Table4[Velocity (m/s)],MATCH(Table7[[#This Row],[Segment]],Table4[Segment],0)))^2)/2))</f>
        <v/>
      </c>
      <c r="AF358" s="82" t="str">
        <f>Table4[[#This Row],[Segment]]</f>
        <v/>
      </c>
      <c r="AG358" s="75"/>
      <c r="AH358" s="82" t="str">
        <f>IF(Table5[[#This Row],[Segment]]="","",AG358-Table4[[#This Row],[Total Pressure Drop (kPa)]])</f>
        <v/>
      </c>
    </row>
    <row r="359" spans="1:34" x14ac:dyDescent="0.25">
      <c r="A359" s="95" t="str">
        <f>IF('Set Up'!A356="","",'Set Up'!A356)</f>
        <v/>
      </c>
      <c r="B359" s="75" t="s">
        <v>81</v>
      </c>
      <c r="C359" s="85"/>
      <c r="D359" s="86" t="str">
        <f>IF(Table4[[#This Row],[Diameter (in)]]="","",(((CONVERT(Table4[[#This Row],[Diameter (in)]],"in","m"))/2)^2)*PI())</f>
        <v/>
      </c>
      <c r="E359" s="87" t="str">
        <f>IF(Table4[[#This Row],[Area (m2)]]="","",$D$4/Table4[[#This Row],[Area (m2)]])</f>
        <v/>
      </c>
      <c r="F359" s="85">
        <f t="shared" si="5"/>
        <v>4.6951999999999998</v>
      </c>
      <c r="G359" s="88" t="str">
        <f>IF(Table4[[#This Row],[Segment]]="","",(CONVERT(Table4[[#This Row],[Diameter (in)]],"in","m")*$B$4*Table4[[#This Row],[Velocity (m/s)]])/$C$4)</f>
        <v/>
      </c>
      <c r="H359" s="96" t="str">
        <f>IF(Table4[[#This Row],[Segment]]="","",IF(Table4[[#This Row],[Teynold''s Number]]&gt;4000,"TURBULENT","LAMINAR"))</f>
        <v/>
      </c>
      <c r="I359" s="86" t="str">
        <f>IF(Table4[[#This Row],[Segment]]="","",INDEX(Data!C356:C370,MATCH(Table4[Material],Data!B356:B370,0)))</f>
        <v/>
      </c>
      <c r="J359" s="89" t="str">
        <f>IF(Table4[[#This Row],[ε (m)]]="","",Table4[[#This Row],[ε (m)]]/(CONVERT(Table4[[#This Row],[Diameter (in)]],"in","m")))</f>
        <v/>
      </c>
      <c r="K359" s="96" t="str">
        <f>IF(Table4[[#This Row],[Regime]]="LAMINAR",16/Table4[[#This Row],[Teynold''s Number]],"-")</f>
        <v>-</v>
      </c>
      <c r="L359" s="86"/>
      <c r="M359" s="97" t="str">
        <f>IF(Table4[[#This Row],[Regime]]="TURBULENT",(((-4*LOG10(Table4[[#This Row],[ε/D]]/3.7+1.256/(Table4[[#This Row],[Teynold''s Number]]*SQRT(Table4[[#This Row],[f turbulent (guess)]]))))^-1)^2),"")</f>
        <v/>
      </c>
      <c r="N359" s="91" t="str">
        <f>IF(Table4[[#This Row],[f turbulent]]="","",Table4[[#This Row],[f turbulent (guess)]]-Table4[[#This Row],[f turbulent]])</f>
        <v/>
      </c>
      <c r="O359" s="87">
        <f>IF(Table4[[#This Row],[Segment]]="",0,IF(C360="",0,IF(C360&lt;=Table4[[#This Row],[Diameter (in)]],0,1-(D359/D360))))</f>
        <v>0</v>
      </c>
      <c r="P359" s="92" t="str">
        <f>IF(Table4[[#This Row],[Segment]]="","",IF(C359&gt;C360,"",IF(C360="",0.55,(0.55*(1-D360/D359)))))</f>
        <v/>
      </c>
      <c r="Q35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59" s="92" t="str">
        <f>IF(Table4[[#This Row],[Segment]]="","",IF(Table4[[#This Row],[Kexpansion]]="","0",((Table4[[#This Row],[Velocity (m/s)]]^2)/2)*Table4[[#This Row],[Kexpansion]]))</f>
        <v/>
      </c>
      <c r="S359" s="92" t="str">
        <f>IF(Table4[[#This Row],[Segment]]="","",IF(Table4[[#This Row],[Kcontraction]]="","0",((Table4[[#This Row],[Velocity (m/s)]]^2)/2)*Table4[[#This Row],[Kcontraction]]))</f>
        <v/>
      </c>
      <c r="T359" s="89" t="str">
        <f>IF(Table4[[#This Row],[Segment]]="","",SUMIF($Y$7:$Y$2000,Table4[[#This Row],[Segment]],$AD$7:$AD$2000))</f>
        <v/>
      </c>
      <c r="U359" s="95" t="str">
        <f>IF(Table4[[#This Row],[Segment]]="","",Table4[[#This Row],[Hfriction (J/kg)]]+Table4[[#This Row],[Hexpansions (J/kg)]]+Table4[[#This Row],[Hcontractions (J/kg)]]+Table4[[#This Row],[Hf (J/kg)]])</f>
        <v/>
      </c>
      <c r="V359" s="95" t="str">
        <f>IF(Table4[[#This Row],[Segment]]="","",Table4[[#This Row],[Total Friction Loss (J/kg)]]*Table3[Density (kg/m3)])</f>
        <v/>
      </c>
      <c r="W359" s="95" t="str">
        <f>IF(Table4[[#This Row],[Segment]]="","",Table4[[#This Row],[Total Pressure Drop (Pa)]]/1000)</f>
        <v/>
      </c>
      <c r="Y359" s="82" t="str">
        <f>IF('Set Up'!D582="","",'Set Up'!D582)</f>
        <v/>
      </c>
      <c r="Z359" s="82" t="str">
        <f>IF('Set Up'!E582="","",'Set Up'!E582)</f>
        <v/>
      </c>
      <c r="AA359" s="82" t="str">
        <f>IF('Set Up'!F582="","",'Set Up'!F582)</f>
        <v/>
      </c>
      <c r="AB359" s="82" t="str">
        <f>IF('Set Up'!G582="","",'Set Up'!G582)</f>
        <v/>
      </c>
      <c r="AC359" s="82" t="str">
        <f t="array" ref="AC359">IF(Y359="","",INDEX(Data!$G$4:$G$51,MATCH(Table7[[#This Row],[Fitting]]&amp;Table7[[#This Row],[Fitting Subtype]],Data!$E$4:$E$51&amp;Data!$F$4:$F$51,0)))</f>
        <v/>
      </c>
      <c r="AD359" s="89" t="str">
        <f>IF(Table7[[#This Row],[Segment]]="","",Table7[[#This Row],[Quantity]]*Table7[[#This Row],[Kf]]*(((INDEX(Table4[Velocity (m/s)],MATCH(Table7[[#This Row],[Segment]],Table4[Segment],0)))^2)/2))</f>
        <v/>
      </c>
      <c r="AF359" s="82" t="str">
        <f>Table4[[#This Row],[Segment]]</f>
        <v/>
      </c>
      <c r="AG359" s="75"/>
      <c r="AH359" s="82" t="str">
        <f>IF(Table5[[#This Row],[Segment]]="","",AG359-Table4[[#This Row],[Total Pressure Drop (kPa)]])</f>
        <v/>
      </c>
    </row>
    <row r="360" spans="1:34" x14ac:dyDescent="0.25">
      <c r="A360" s="95" t="str">
        <f>IF('Set Up'!A357="","",'Set Up'!A357)</f>
        <v/>
      </c>
      <c r="B360" s="75" t="s">
        <v>81</v>
      </c>
      <c r="C360" s="85"/>
      <c r="D360" s="86" t="str">
        <f>IF(Table4[[#This Row],[Diameter (in)]]="","",(((CONVERT(Table4[[#This Row],[Diameter (in)]],"in","m"))/2)^2)*PI())</f>
        <v/>
      </c>
      <c r="E360" s="87" t="str">
        <f>IF(Table4[[#This Row],[Area (m2)]]="","",$D$4/Table4[[#This Row],[Area (m2)]])</f>
        <v/>
      </c>
      <c r="F360" s="85">
        <f t="shared" si="5"/>
        <v>4.6951999999999998</v>
      </c>
      <c r="G360" s="88" t="str">
        <f>IF(Table4[[#This Row],[Segment]]="","",(CONVERT(Table4[[#This Row],[Diameter (in)]],"in","m")*$B$4*Table4[[#This Row],[Velocity (m/s)]])/$C$4)</f>
        <v/>
      </c>
      <c r="H360" s="96" t="str">
        <f>IF(Table4[[#This Row],[Segment]]="","",IF(Table4[[#This Row],[Teynold''s Number]]&gt;4000,"TURBULENT","LAMINAR"))</f>
        <v/>
      </c>
      <c r="I360" s="86" t="str">
        <f>IF(Table4[[#This Row],[Segment]]="","",INDEX(Data!C357:C371,MATCH(Table4[Material],Data!B357:B371,0)))</f>
        <v/>
      </c>
      <c r="J360" s="89" t="str">
        <f>IF(Table4[[#This Row],[ε (m)]]="","",Table4[[#This Row],[ε (m)]]/(CONVERT(Table4[[#This Row],[Diameter (in)]],"in","m")))</f>
        <v/>
      </c>
      <c r="K360" s="96" t="str">
        <f>IF(Table4[[#This Row],[Regime]]="LAMINAR",16/Table4[[#This Row],[Teynold''s Number]],"-")</f>
        <v>-</v>
      </c>
      <c r="L360" s="86"/>
      <c r="M360" s="97" t="str">
        <f>IF(Table4[[#This Row],[Regime]]="TURBULENT",(((-4*LOG10(Table4[[#This Row],[ε/D]]/3.7+1.256/(Table4[[#This Row],[Teynold''s Number]]*SQRT(Table4[[#This Row],[f turbulent (guess)]]))))^-1)^2),"")</f>
        <v/>
      </c>
      <c r="N360" s="91" t="str">
        <f>IF(Table4[[#This Row],[f turbulent]]="","",Table4[[#This Row],[f turbulent (guess)]]-Table4[[#This Row],[f turbulent]])</f>
        <v/>
      </c>
      <c r="O360" s="87">
        <f>IF(Table4[[#This Row],[Segment]]="",0,IF(C361="",0,IF(C361&lt;=Table4[[#This Row],[Diameter (in)]],0,1-(D360/D361))))</f>
        <v>0</v>
      </c>
      <c r="P360" s="92" t="str">
        <f>IF(Table4[[#This Row],[Segment]]="","",IF(C360&gt;C361,"",IF(C361="",0.55,(0.55*(1-D361/D360)))))</f>
        <v/>
      </c>
      <c r="Q36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60" s="92" t="str">
        <f>IF(Table4[[#This Row],[Segment]]="","",IF(Table4[[#This Row],[Kexpansion]]="","0",((Table4[[#This Row],[Velocity (m/s)]]^2)/2)*Table4[[#This Row],[Kexpansion]]))</f>
        <v/>
      </c>
      <c r="S360" s="92" t="str">
        <f>IF(Table4[[#This Row],[Segment]]="","",IF(Table4[[#This Row],[Kcontraction]]="","0",((Table4[[#This Row],[Velocity (m/s)]]^2)/2)*Table4[[#This Row],[Kcontraction]]))</f>
        <v/>
      </c>
      <c r="T360" s="89" t="str">
        <f>IF(Table4[[#This Row],[Segment]]="","",SUMIF($Y$7:$Y$2000,Table4[[#This Row],[Segment]],$AD$7:$AD$2000))</f>
        <v/>
      </c>
      <c r="U360" s="95" t="str">
        <f>IF(Table4[[#This Row],[Segment]]="","",Table4[[#This Row],[Hfriction (J/kg)]]+Table4[[#This Row],[Hexpansions (J/kg)]]+Table4[[#This Row],[Hcontractions (J/kg)]]+Table4[[#This Row],[Hf (J/kg)]])</f>
        <v/>
      </c>
      <c r="V360" s="95" t="str">
        <f>IF(Table4[[#This Row],[Segment]]="","",Table4[[#This Row],[Total Friction Loss (J/kg)]]*Table3[Density (kg/m3)])</f>
        <v/>
      </c>
      <c r="W360" s="95" t="str">
        <f>IF(Table4[[#This Row],[Segment]]="","",Table4[[#This Row],[Total Pressure Drop (Pa)]]/1000)</f>
        <v/>
      </c>
      <c r="Y360" s="82" t="str">
        <f>IF('Set Up'!D583="","",'Set Up'!D583)</f>
        <v/>
      </c>
      <c r="Z360" s="82" t="str">
        <f>IF('Set Up'!E583="","",'Set Up'!E583)</f>
        <v/>
      </c>
      <c r="AA360" s="82" t="str">
        <f>IF('Set Up'!F583="","",'Set Up'!F583)</f>
        <v/>
      </c>
      <c r="AB360" s="82" t="str">
        <f>IF('Set Up'!G583="","",'Set Up'!G583)</f>
        <v/>
      </c>
      <c r="AC360" s="82" t="str">
        <f t="array" ref="AC360">IF(Y360="","",INDEX(Data!$G$4:$G$51,MATCH(Table7[[#This Row],[Fitting]]&amp;Table7[[#This Row],[Fitting Subtype]],Data!$E$4:$E$51&amp;Data!$F$4:$F$51,0)))</f>
        <v/>
      </c>
      <c r="AD360" s="89" t="str">
        <f>IF(Table7[[#This Row],[Segment]]="","",Table7[[#This Row],[Quantity]]*Table7[[#This Row],[Kf]]*(((INDEX(Table4[Velocity (m/s)],MATCH(Table7[[#This Row],[Segment]],Table4[Segment],0)))^2)/2))</f>
        <v/>
      </c>
      <c r="AF360" s="82" t="str">
        <f>Table4[[#This Row],[Segment]]</f>
        <v/>
      </c>
      <c r="AG360" s="75"/>
      <c r="AH360" s="82" t="str">
        <f>IF(Table5[[#This Row],[Segment]]="","",AG360-Table4[[#This Row],[Total Pressure Drop (kPa)]])</f>
        <v/>
      </c>
    </row>
    <row r="361" spans="1:34" x14ac:dyDescent="0.25">
      <c r="A361" s="95" t="str">
        <f>IF('Set Up'!A358="","",'Set Up'!A358)</f>
        <v/>
      </c>
      <c r="B361" s="75" t="s">
        <v>81</v>
      </c>
      <c r="C361" s="85"/>
      <c r="D361" s="86" t="str">
        <f>IF(Table4[[#This Row],[Diameter (in)]]="","",(((CONVERT(Table4[[#This Row],[Diameter (in)]],"in","m"))/2)^2)*PI())</f>
        <v/>
      </c>
      <c r="E361" s="87" t="str">
        <f>IF(Table4[[#This Row],[Area (m2)]]="","",$D$4/Table4[[#This Row],[Area (m2)]])</f>
        <v/>
      </c>
      <c r="F361" s="85">
        <f t="shared" si="5"/>
        <v>4.6951999999999998</v>
      </c>
      <c r="G361" s="88" t="str">
        <f>IF(Table4[[#This Row],[Segment]]="","",(CONVERT(Table4[[#This Row],[Diameter (in)]],"in","m")*$B$4*Table4[[#This Row],[Velocity (m/s)]])/$C$4)</f>
        <v/>
      </c>
      <c r="H361" s="96" t="str">
        <f>IF(Table4[[#This Row],[Segment]]="","",IF(Table4[[#This Row],[Teynold''s Number]]&gt;4000,"TURBULENT","LAMINAR"))</f>
        <v/>
      </c>
      <c r="I361" s="86" t="str">
        <f>IF(Table4[[#This Row],[Segment]]="","",INDEX(Data!C358:C372,MATCH(Table4[Material],Data!B358:B372,0)))</f>
        <v/>
      </c>
      <c r="J361" s="89" t="str">
        <f>IF(Table4[[#This Row],[ε (m)]]="","",Table4[[#This Row],[ε (m)]]/(CONVERT(Table4[[#This Row],[Diameter (in)]],"in","m")))</f>
        <v/>
      </c>
      <c r="K361" s="96" t="str">
        <f>IF(Table4[[#This Row],[Regime]]="LAMINAR",16/Table4[[#This Row],[Teynold''s Number]],"-")</f>
        <v>-</v>
      </c>
      <c r="L361" s="86"/>
      <c r="M361" s="97" t="str">
        <f>IF(Table4[[#This Row],[Regime]]="TURBULENT",(((-4*LOG10(Table4[[#This Row],[ε/D]]/3.7+1.256/(Table4[[#This Row],[Teynold''s Number]]*SQRT(Table4[[#This Row],[f turbulent (guess)]]))))^-1)^2),"")</f>
        <v/>
      </c>
      <c r="N361" s="91" t="str">
        <f>IF(Table4[[#This Row],[f turbulent]]="","",Table4[[#This Row],[f turbulent (guess)]]-Table4[[#This Row],[f turbulent]])</f>
        <v/>
      </c>
      <c r="O361" s="87">
        <f>IF(Table4[[#This Row],[Segment]]="",0,IF(C362="",0,IF(C362&lt;=Table4[[#This Row],[Diameter (in)]],0,1-(D361/D362))))</f>
        <v>0</v>
      </c>
      <c r="P361" s="92" t="str">
        <f>IF(Table4[[#This Row],[Segment]]="","",IF(C361&gt;C362,"",IF(C362="",0.55,(0.55*(1-D362/D361)))))</f>
        <v/>
      </c>
      <c r="Q36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61" s="92" t="str">
        <f>IF(Table4[[#This Row],[Segment]]="","",IF(Table4[[#This Row],[Kexpansion]]="","0",((Table4[[#This Row],[Velocity (m/s)]]^2)/2)*Table4[[#This Row],[Kexpansion]]))</f>
        <v/>
      </c>
      <c r="S361" s="92" t="str">
        <f>IF(Table4[[#This Row],[Segment]]="","",IF(Table4[[#This Row],[Kcontraction]]="","0",((Table4[[#This Row],[Velocity (m/s)]]^2)/2)*Table4[[#This Row],[Kcontraction]]))</f>
        <v/>
      </c>
      <c r="T361" s="89" t="str">
        <f>IF(Table4[[#This Row],[Segment]]="","",SUMIF($Y$7:$Y$2000,Table4[[#This Row],[Segment]],$AD$7:$AD$2000))</f>
        <v/>
      </c>
      <c r="U361" s="95" t="str">
        <f>IF(Table4[[#This Row],[Segment]]="","",Table4[[#This Row],[Hfriction (J/kg)]]+Table4[[#This Row],[Hexpansions (J/kg)]]+Table4[[#This Row],[Hcontractions (J/kg)]]+Table4[[#This Row],[Hf (J/kg)]])</f>
        <v/>
      </c>
      <c r="V361" s="95" t="str">
        <f>IF(Table4[[#This Row],[Segment]]="","",Table4[[#This Row],[Total Friction Loss (J/kg)]]*Table3[Density (kg/m3)])</f>
        <v/>
      </c>
      <c r="W361" s="95" t="str">
        <f>IF(Table4[[#This Row],[Segment]]="","",Table4[[#This Row],[Total Pressure Drop (Pa)]]/1000)</f>
        <v/>
      </c>
      <c r="Y361" s="82" t="str">
        <f>IF('Set Up'!D584="","",'Set Up'!D584)</f>
        <v/>
      </c>
      <c r="Z361" s="82" t="str">
        <f>IF('Set Up'!E584="","",'Set Up'!E584)</f>
        <v/>
      </c>
      <c r="AA361" s="82" t="str">
        <f>IF('Set Up'!F584="","",'Set Up'!F584)</f>
        <v/>
      </c>
      <c r="AB361" s="82" t="str">
        <f>IF('Set Up'!G584="","",'Set Up'!G584)</f>
        <v/>
      </c>
      <c r="AC361" s="82" t="str">
        <f t="array" ref="AC361">IF(Y361="","",INDEX(Data!$G$4:$G$51,MATCH(Table7[[#This Row],[Fitting]]&amp;Table7[[#This Row],[Fitting Subtype]],Data!$E$4:$E$51&amp;Data!$F$4:$F$51,0)))</f>
        <v/>
      </c>
      <c r="AD361" s="89" t="str">
        <f>IF(Table7[[#This Row],[Segment]]="","",Table7[[#This Row],[Quantity]]*Table7[[#This Row],[Kf]]*(((INDEX(Table4[Velocity (m/s)],MATCH(Table7[[#This Row],[Segment]],Table4[Segment],0)))^2)/2))</f>
        <v/>
      </c>
      <c r="AF361" s="82" t="str">
        <f>Table4[[#This Row],[Segment]]</f>
        <v/>
      </c>
      <c r="AG361" s="75"/>
      <c r="AH361" s="82" t="str">
        <f>IF(Table5[[#This Row],[Segment]]="","",AG361-Table4[[#This Row],[Total Pressure Drop (kPa)]])</f>
        <v/>
      </c>
    </row>
    <row r="362" spans="1:34" x14ac:dyDescent="0.25">
      <c r="A362" s="95" t="str">
        <f>IF('Set Up'!A359="","",'Set Up'!A359)</f>
        <v/>
      </c>
      <c r="B362" s="75" t="s">
        <v>81</v>
      </c>
      <c r="C362" s="85"/>
      <c r="D362" s="86" t="str">
        <f>IF(Table4[[#This Row],[Diameter (in)]]="","",(((CONVERT(Table4[[#This Row],[Diameter (in)]],"in","m"))/2)^2)*PI())</f>
        <v/>
      </c>
      <c r="E362" s="87" t="str">
        <f>IF(Table4[[#This Row],[Area (m2)]]="","",$D$4/Table4[[#This Row],[Area (m2)]])</f>
        <v/>
      </c>
      <c r="F362" s="85">
        <f t="shared" si="5"/>
        <v>4.6951999999999998</v>
      </c>
      <c r="G362" s="88" t="str">
        <f>IF(Table4[[#This Row],[Segment]]="","",(CONVERT(Table4[[#This Row],[Diameter (in)]],"in","m")*$B$4*Table4[[#This Row],[Velocity (m/s)]])/$C$4)</f>
        <v/>
      </c>
      <c r="H362" s="96" t="str">
        <f>IF(Table4[[#This Row],[Segment]]="","",IF(Table4[[#This Row],[Teynold''s Number]]&gt;4000,"TURBULENT","LAMINAR"))</f>
        <v/>
      </c>
      <c r="I362" s="86" t="str">
        <f>IF(Table4[[#This Row],[Segment]]="","",INDEX(Data!C359:C373,MATCH(Table4[Material],Data!B359:B373,0)))</f>
        <v/>
      </c>
      <c r="J362" s="89" t="str">
        <f>IF(Table4[[#This Row],[ε (m)]]="","",Table4[[#This Row],[ε (m)]]/(CONVERT(Table4[[#This Row],[Diameter (in)]],"in","m")))</f>
        <v/>
      </c>
      <c r="K362" s="96" t="str">
        <f>IF(Table4[[#This Row],[Regime]]="LAMINAR",16/Table4[[#This Row],[Teynold''s Number]],"-")</f>
        <v>-</v>
      </c>
      <c r="L362" s="86"/>
      <c r="M362" s="97" t="str">
        <f>IF(Table4[[#This Row],[Regime]]="TURBULENT",(((-4*LOG10(Table4[[#This Row],[ε/D]]/3.7+1.256/(Table4[[#This Row],[Teynold''s Number]]*SQRT(Table4[[#This Row],[f turbulent (guess)]]))))^-1)^2),"")</f>
        <v/>
      </c>
      <c r="N362" s="91" t="str">
        <f>IF(Table4[[#This Row],[f turbulent]]="","",Table4[[#This Row],[f turbulent (guess)]]-Table4[[#This Row],[f turbulent]])</f>
        <v/>
      </c>
      <c r="O362" s="87">
        <f>IF(Table4[[#This Row],[Segment]]="",0,IF(C363="",0,IF(C363&lt;=Table4[[#This Row],[Diameter (in)]],0,1-(D362/D363))))</f>
        <v>0</v>
      </c>
      <c r="P362" s="92" t="str">
        <f>IF(Table4[[#This Row],[Segment]]="","",IF(C362&gt;C363,"",IF(C363="",0.55,(0.55*(1-D363/D362)))))</f>
        <v/>
      </c>
      <c r="Q36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62" s="92" t="str">
        <f>IF(Table4[[#This Row],[Segment]]="","",IF(Table4[[#This Row],[Kexpansion]]="","0",((Table4[[#This Row],[Velocity (m/s)]]^2)/2)*Table4[[#This Row],[Kexpansion]]))</f>
        <v/>
      </c>
      <c r="S362" s="92" t="str">
        <f>IF(Table4[[#This Row],[Segment]]="","",IF(Table4[[#This Row],[Kcontraction]]="","0",((Table4[[#This Row],[Velocity (m/s)]]^2)/2)*Table4[[#This Row],[Kcontraction]]))</f>
        <v/>
      </c>
      <c r="T362" s="89" t="str">
        <f>IF(Table4[[#This Row],[Segment]]="","",SUMIF($Y$7:$Y$2000,Table4[[#This Row],[Segment]],$AD$7:$AD$2000))</f>
        <v/>
      </c>
      <c r="U362" s="95" t="str">
        <f>IF(Table4[[#This Row],[Segment]]="","",Table4[[#This Row],[Hfriction (J/kg)]]+Table4[[#This Row],[Hexpansions (J/kg)]]+Table4[[#This Row],[Hcontractions (J/kg)]]+Table4[[#This Row],[Hf (J/kg)]])</f>
        <v/>
      </c>
      <c r="V362" s="95" t="str">
        <f>IF(Table4[[#This Row],[Segment]]="","",Table4[[#This Row],[Total Friction Loss (J/kg)]]*Table3[Density (kg/m3)])</f>
        <v/>
      </c>
      <c r="W362" s="95" t="str">
        <f>IF(Table4[[#This Row],[Segment]]="","",Table4[[#This Row],[Total Pressure Drop (Pa)]]/1000)</f>
        <v/>
      </c>
      <c r="Y362" s="82" t="str">
        <f>IF('Set Up'!D585="","",'Set Up'!D585)</f>
        <v/>
      </c>
      <c r="Z362" s="82" t="str">
        <f>IF('Set Up'!E585="","",'Set Up'!E585)</f>
        <v/>
      </c>
      <c r="AA362" s="82" t="str">
        <f>IF('Set Up'!F585="","",'Set Up'!F585)</f>
        <v/>
      </c>
      <c r="AB362" s="82" t="str">
        <f>IF('Set Up'!G585="","",'Set Up'!G585)</f>
        <v/>
      </c>
      <c r="AC362" s="82" t="str">
        <f t="array" ref="AC362">IF(Y362="","",INDEX(Data!$G$4:$G$51,MATCH(Table7[[#This Row],[Fitting]]&amp;Table7[[#This Row],[Fitting Subtype]],Data!$E$4:$E$51&amp;Data!$F$4:$F$51,0)))</f>
        <v/>
      </c>
      <c r="AD362" s="89" t="str">
        <f>IF(Table7[[#This Row],[Segment]]="","",Table7[[#This Row],[Quantity]]*Table7[[#This Row],[Kf]]*(((INDEX(Table4[Velocity (m/s)],MATCH(Table7[[#This Row],[Segment]],Table4[Segment],0)))^2)/2))</f>
        <v/>
      </c>
      <c r="AF362" s="82" t="str">
        <f>Table4[[#This Row],[Segment]]</f>
        <v/>
      </c>
      <c r="AG362" s="75"/>
      <c r="AH362" s="82" t="str">
        <f>IF(Table5[[#This Row],[Segment]]="","",AG362-Table4[[#This Row],[Total Pressure Drop (kPa)]])</f>
        <v/>
      </c>
    </row>
    <row r="363" spans="1:34" x14ac:dyDescent="0.25">
      <c r="A363" s="95" t="str">
        <f>IF('Set Up'!A360="","",'Set Up'!A360)</f>
        <v/>
      </c>
      <c r="B363" s="75" t="s">
        <v>81</v>
      </c>
      <c r="C363" s="85"/>
      <c r="D363" s="86" t="str">
        <f>IF(Table4[[#This Row],[Diameter (in)]]="","",(((CONVERT(Table4[[#This Row],[Diameter (in)]],"in","m"))/2)^2)*PI())</f>
        <v/>
      </c>
      <c r="E363" s="87" t="str">
        <f>IF(Table4[[#This Row],[Area (m2)]]="","",$D$4/Table4[[#This Row],[Area (m2)]])</f>
        <v/>
      </c>
      <c r="F363" s="85">
        <f t="shared" si="5"/>
        <v>4.6951999999999998</v>
      </c>
      <c r="G363" s="88" t="str">
        <f>IF(Table4[[#This Row],[Segment]]="","",(CONVERT(Table4[[#This Row],[Diameter (in)]],"in","m")*$B$4*Table4[[#This Row],[Velocity (m/s)]])/$C$4)</f>
        <v/>
      </c>
      <c r="H363" s="96" t="str">
        <f>IF(Table4[[#This Row],[Segment]]="","",IF(Table4[[#This Row],[Teynold''s Number]]&gt;4000,"TURBULENT","LAMINAR"))</f>
        <v/>
      </c>
      <c r="I363" s="86" t="str">
        <f>IF(Table4[[#This Row],[Segment]]="","",INDEX(Data!C360:C374,MATCH(Table4[Material],Data!B360:B374,0)))</f>
        <v/>
      </c>
      <c r="J363" s="89" t="str">
        <f>IF(Table4[[#This Row],[ε (m)]]="","",Table4[[#This Row],[ε (m)]]/(CONVERT(Table4[[#This Row],[Diameter (in)]],"in","m")))</f>
        <v/>
      </c>
      <c r="K363" s="96" t="str">
        <f>IF(Table4[[#This Row],[Regime]]="LAMINAR",16/Table4[[#This Row],[Teynold''s Number]],"-")</f>
        <v>-</v>
      </c>
      <c r="L363" s="86"/>
      <c r="M363" s="97" t="str">
        <f>IF(Table4[[#This Row],[Regime]]="TURBULENT",(((-4*LOG10(Table4[[#This Row],[ε/D]]/3.7+1.256/(Table4[[#This Row],[Teynold''s Number]]*SQRT(Table4[[#This Row],[f turbulent (guess)]]))))^-1)^2),"")</f>
        <v/>
      </c>
      <c r="N363" s="91" t="str">
        <f>IF(Table4[[#This Row],[f turbulent]]="","",Table4[[#This Row],[f turbulent (guess)]]-Table4[[#This Row],[f turbulent]])</f>
        <v/>
      </c>
      <c r="O363" s="87">
        <f>IF(Table4[[#This Row],[Segment]]="",0,IF(C364="",0,IF(C364&lt;=Table4[[#This Row],[Diameter (in)]],0,1-(D363/D364))))</f>
        <v>0</v>
      </c>
      <c r="P363" s="92" t="str">
        <f>IF(Table4[[#This Row],[Segment]]="","",IF(C363&gt;C364,"",IF(C364="",0.55,(0.55*(1-D364/D363)))))</f>
        <v/>
      </c>
      <c r="Q36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63" s="92" t="str">
        <f>IF(Table4[[#This Row],[Segment]]="","",IF(Table4[[#This Row],[Kexpansion]]="","0",((Table4[[#This Row],[Velocity (m/s)]]^2)/2)*Table4[[#This Row],[Kexpansion]]))</f>
        <v/>
      </c>
      <c r="S363" s="92" t="str">
        <f>IF(Table4[[#This Row],[Segment]]="","",IF(Table4[[#This Row],[Kcontraction]]="","0",((Table4[[#This Row],[Velocity (m/s)]]^2)/2)*Table4[[#This Row],[Kcontraction]]))</f>
        <v/>
      </c>
      <c r="T363" s="89" t="str">
        <f>IF(Table4[[#This Row],[Segment]]="","",SUMIF($Y$7:$Y$2000,Table4[[#This Row],[Segment]],$AD$7:$AD$2000))</f>
        <v/>
      </c>
      <c r="U363" s="95" t="str">
        <f>IF(Table4[[#This Row],[Segment]]="","",Table4[[#This Row],[Hfriction (J/kg)]]+Table4[[#This Row],[Hexpansions (J/kg)]]+Table4[[#This Row],[Hcontractions (J/kg)]]+Table4[[#This Row],[Hf (J/kg)]])</f>
        <v/>
      </c>
      <c r="V363" s="95" t="str">
        <f>IF(Table4[[#This Row],[Segment]]="","",Table4[[#This Row],[Total Friction Loss (J/kg)]]*Table3[Density (kg/m3)])</f>
        <v/>
      </c>
      <c r="W363" s="95" t="str">
        <f>IF(Table4[[#This Row],[Segment]]="","",Table4[[#This Row],[Total Pressure Drop (Pa)]]/1000)</f>
        <v/>
      </c>
      <c r="Y363" s="82" t="str">
        <f>IF('Set Up'!D586="","",'Set Up'!D586)</f>
        <v/>
      </c>
      <c r="Z363" s="82" t="str">
        <f>IF('Set Up'!E586="","",'Set Up'!E586)</f>
        <v/>
      </c>
      <c r="AA363" s="82" t="str">
        <f>IF('Set Up'!F586="","",'Set Up'!F586)</f>
        <v/>
      </c>
      <c r="AB363" s="82" t="str">
        <f>IF('Set Up'!G586="","",'Set Up'!G586)</f>
        <v/>
      </c>
      <c r="AC363" s="82" t="str">
        <f t="array" ref="AC363">IF(Y363="","",INDEX(Data!$G$4:$G$51,MATCH(Table7[[#This Row],[Fitting]]&amp;Table7[[#This Row],[Fitting Subtype]],Data!$E$4:$E$51&amp;Data!$F$4:$F$51,0)))</f>
        <v/>
      </c>
      <c r="AD363" s="89" t="str">
        <f>IF(Table7[[#This Row],[Segment]]="","",Table7[[#This Row],[Quantity]]*Table7[[#This Row],[Kf]]*(((INDEX(Table4[Velocity (m/s)],MATCH(Table7[[#This Row],[Segment]],Table4[Segment],0)))^2)/2))</f>
        <v/>
      </c>
      <c r="AF363" s="82" t="str">
        <f>Table4[[#This Row],[Segment]]</f>
        <v/>
      </c>
      <c r="AG363" s="75"/>
      <c r="AH363" s="82" t="str">
        <f>IF(Table5[[#This Row],[Segment]]="","",AG363-Table4[[#This Row],[Total Pressure Drop (kPa)]])</f>
        <v/>
      </c>
    </row>
    <row r="364" spans="1:34" x14ac:dyDescent="0.25">
      <c r="A364" s="95" t="str">
        <f>IF('Set Up'!A361="","",'Set Up'!A361)</f>
        <v/>
      </c>
      <c r="B364" s="75" t="s">
        <v>81</v>
      </c>
      <c r="C364" s="85"/>
      <c r="D364" s="86" t="str">
        <f>IF(Table4[[#This Row],[Diameter (in)]]="","",(((CONVERT(Table4[[#This Row],[Diameter (in)]],"in","m"))/2)^2)*PI())</f>
        <v/>
      </c>
      <c r="E364" s="87" t="str">
        <f>IF(Table4[[#This Row],[Area (m2)]]="","",$D$4/Table4[[#This Row],[Area (m2)]])</f>
        <v/>
      </c>
      <c r="F364" s="85">
        <f t="shared" si="5"/>
        <v>4.6951999999999998</v>
      </c>
      <c r="G364" s="88" t="str">
        <f>IF(Table4[[#This Row],[Segment]]="","",(CONVERT(Table4[[#This Row],[Diameter (in)]],"in","m")*$B$4*Table4[[#This Row],[Velocity (m/s)]])/$C$4)</f>
        <v/>
      </c>
      <c r="H364" s="96" t="str">
        <f>IF(Table4[[#This Row],[Segment]]="","",IF(Table4[[#This Row],[Teynold''s Number]]&gt;4000,"TURBULENT","LAMINAR"))</f>
        <v/>
      </c>
      <c r="I364" s="86" t="str">
        <f>IF(Table4[[#This Row],[Segment]]="","",INDEX(Data!C361:C375,MATCH(Table4[Material],Data!B361:B375,0)))</f>
        <v/>
      </c>
      <c r="J364" s="89" t="str">
        <f>IF(Table4[[#This Row],[ε (m)]]="","",Table4[[#This Row],[ε (m)]]/(CONVERT(Table4[[#This Row],[Diameter (in)]],"in","m")))</f>
        <v/>
      </c>
      <c r="K364" s="96" t="str">
        <f>IF(Table4[[#This Row],[Regime]]="LAMINAR",16/Table4[[#This Row],[Teynold''s Number]],"-")</f>
        <v>-</v>
      </c>
      <c r="L364" s="86"/>
      <c r="M364" s="97" t="str">
        <f>IF(Table4[[#This Row],[Regime]]="TURBULENT",(((-4*LOG10(Table4[[#This Row],[ε/D]]/3.7+1.256/(Table4[[#This Row],[Teynold''s Number]]*SQRT(Table4[[#This Row],[f turbulent (guess)]]))))^-1)^2),"")</f>
        <v/>
      </c>
      <c r="N364" s="91" t="str">
        <f>IF(Table4[[#This Row],[f turbulent]]="","",Table4[[#This Row],[f turbulent (guess)]]-Table4[[#This Row],[f turbulent]])</f>
        <v/>
      </c>
      <c r="O364" s="87">
        <f>IF(Table4[[#This Row],[Segment]]="",0,IF(C365="",0,IF(C365&lt;=Table4[[#This Row],[Diameter (in)]],0,1-(D364/D365))))</f>
        <v>0</v>
      </c>
      <c r="P364" s="92" t="str">
        <f>IF(Table4[[#This Row],[Segment]]="","",IF(C364&gt;C365,"",IF(C365="",0.55,(0.55*(1-D365/D364)))))</f>
        <v/>
      </c>
      <c r="Q36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64" s="92" t="str">
        <f>IF(Table4[[#This Row],[Segment]]="","",IF(Table4[[#This Row],[Kexpansion]]="","0",((Table4[[#This Row],[Velocity (m/s)]]^2)/2)*Table4[[#This Row],[Kexpansion]]))</f>
        <v/>
      </c>
      <c r="S364" s="92" t="str">
        <f>IF(Table4[[#This Row],[Segment]]="","",IF(Table4[[#This Row],[Kcontraction]]="","0",((Table4[[#This Row],[Velocity (m/s)]]^2)/2)*Table4[[#This Row],[Kcontraction]]))</f>
        <v/>
      </c>
      <c r="T364" s="89" t="str">
        <f>IF(Table4[[#This Row],[Segment]]="","",SUMIF($Y$7:$Y$2000,Table4[[#This Row],[Segment]],$AD$7:$AD$2000))</f>
        <v/>
      </c>
      <c r="U364" s="95" t="str">
        <f>IF(Table4[[#This Row],[Segment]]="","",Table4[[#This Row],[Hfriction (J/kg)]]+Table4[[#This Row],[Hexpansions (J/kg)]]+Table4[[#This Row],[Hcontractions (J/kg)]]+Table4[[#This Row],[Hf (J/kg)]])</f>
        <v/>
      </c>
      <c r="V364" s="95" t="str">
        <f>IF(Table4[[#This Row],[Segment]]="","",Table4[[#This Row],[Total Friction Loss (J/kg)]]*Table3[Density (kg/m3)])</f>
        <v/>
      </c>
      <c r="W364" s="95" t="str">
        <f>IF(Table4[[#This Row],[Segment]]="","",Table4[[#This Row],[Total Pressure Drop (Pa)]]/1000)</f>
        <v/>
      </c>
      <c r="Y364" s="82" t="str">
        <f>IF('Set Up'!D587="","",'Set Up'!D587)</f>
        <v/>
      </c>
      <c r="Z364" s="82" t="str">
        <f>IF('Set Up'!E587="","",'Set Up'!E587)</f>
        <v/>
      </c>
      <c r="AA364" s="82" t="str">
        <f>IF('Set Up'!F587="","",'Set Up'!F587)</f>
        <v/>
      </c>
      <c r="AB364" s="82" t="str">
        <f>IF('Set Up'!G587="","",'Set Up'!G587)</f>
        <v/>
      </c>
      <c r="AC364" s="82" t="str">
        <f t="array" ref="AC364">IF(Y364="","",INDEX(Data!$G$4:$G$51,MATCH(Table7[[#This Row],[Fitting]]&amp;Table7[[#This Row],[Fitting Subtype]],Data!$E$4:$E$51&amp;Data!$F$4:$F$51,0)))</f>
        <v/>
      </c>
      <c r="AD364" s="89" t="str">
        <f>IF(Table7[[#This Row],[Segment]]="","",Table7[[#This Row],[Quantity]]*Table7[[#This Row],[Kf]]*(((INDEX(Table4[Velocity (m/s)],MATCH(Table7[[#This Row],[Segment]],Table4[Segment],0)))^2)/2))</f>
        <v/>
      </c>
      <c r="AF364" s="82" t="str">
        <f>Table4[[#This Row],[Segment]]</f>
        <v/>
      </c>
      <c r="AG364" s="75"/>
      <c r="AH364" s="82" t="str">
        <f>IF(Table5[[#This Row],[Segment]]="","",AG364-Table4[[#This Row],[Total Pressure Drop (kPa)]])</f>
        <v/>
      </c>
    </row>
    <row r="365" spans="1:34" x14ac:dyDescent="0.25">
      <c r="A365" s="95" t="str">
        <f>IF('Set Up'!A362="","",'Set Up'!A362)</f>
        <v/>
      </c>
      <c r="B365" s="75" t="s">
        <v>81</v>
      </c>
      <c r="C365" s="85"/>
      <c r="D365" s="86" t="str">
        <f>IF(Table4[[#This Row],[Diameter (in)]]="","",(((CONVERT(Table4[[#This Row],[Diameter (in)]],"in","m"))/2)^2)*PI())</f>
        <v/>
      </c>
      <c r="E365" s="87" t="str">
        <f>IF(Table4[[#This Row],[Area (m2)]]="","",$D$4/Table4[[#This Row],[Area (m2)]])</f>
        <v/>
      </c>
      <c r="F365" s="85">
        <f t="shared" si="5"/>
        <v>4.6951999999999998</v>
      </c>
      <c r="G365" s="88" t="str">
        <f>IF(Table4[[#This Row],[Segment]]="","",(CONVERT(Table4[[#This Row],[Diameter (in)]],"in","m")*$B$4*Table4[[#This Row],[Velocity (m/s)]])/$C$4)</f>
        <v/>
      </c>
      <c r="H365" s="96" t="str">
        <f>IF(Table4[[#This Row],[Segment]]="","",IF(Table4[[#This Row],[Teynold''s Number]]&gt;4000,"TURBULENT","LAMINAR"))</f>
        <v/>
      </c>
      <c r="I365" s="86" t="str">
        <f>IF(Table4[[#This Row],[Segment]]="","",INDEX(Data!C362:C376,MATCH(Table4[Material],Data!B362:B376,0)))</f>
        <v/>
      </c>
      <c r="J365" s="89" t="str">
        <f>IF(Table4[[#This Row],[ε (m)]]="","",Table4[[#This Row],[ε (m)]]/(CONVERT(Table4[[#This Row],[Diameter (in)]],"in","m")))</f>
        <v/>
      </c>
      <c r="K365" s="96" t="str">
        <f>IF(Table4[[#This Row],[Regime]]="LAMINAR",16/Table4[[#This Row],[Teynold''s Number]],"-")</f>
        <v>-</v>
      </c>
      <c r="L365" s="86"/>
      <c r="M365" s="97" t="str">
        <f>IF(Table4[[#This Row],[Regime]]="TURBULENT",(((-4*LOG10(Table4[[#This Row],[ε/D]]/3.7+1.256/(Table4[[#This Row],[Teynold''s Number]]*SQRT(Table4[[#This Row],[f turbulent (guess)]]))))^-1)^2),"")</f>
        <v/>
      </c>
      <c r="N365" s="91" t="str">
        <f>IF(Table4[[#This Row],[f turbulent]]="","",Table4[[#This Row],[f turbulent (guess)]]-Table4[[#This Row],[f turbulent]])</f>
        <v/>
      </c>
      <c r="O365" s="87">
        <f>IF(Table4[[#This Row],[Segment]]="",0,IF(C366="",0,IF(C366&lt;=Table4[[#This Row],[Diameter (in)]],0,1-(D365/D366))))</f>
        <v>0</v>
      </c>
      <c r="P365" s="92" t="str">
        <f>IF(Table4[[#This Row],[Segment]]="","",IF(C365&gt;C366,"",IF(C366="",0.55,(0.55*(1-D366/D365)))))</f>
        <v/>
      </c>
      <c r="Q36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65" s="92" t="str">
        <f>IF(Table4[[#This Row],[Segment]]="","",IF(Table4[[#This Row],[Kexpansion]]="","0",((Table4[[#This Row],[Velocity (m/s)]]^2)/2)*Table4[[#This Row],[Kexpansion]]))</f>
        <v/>
      </c>
      <c r="S365" s="92" t="str">
        <f>IF(Table4[[#This Row],[Segment]]="","",IF(Table4[[#This Row],[Kcontraction]]="","0",((Table4[[#This Row],[Velocity (m/s)]]^2)/2)*Table4[[#This Row],[Kcontraction]]))</f>
        <v/>
      </c>
      <c r="T365" s="89" t="str">
        <f>IF(Table4[[#This Row],[Segment]]="","",SUMIF($Y$7:$Y$2000,Table4[[#This Row],[Segment]],$AD$7:$AD$2000))</f>
        <v/>
      </c>
      <c r="U365" s="95" t="str">
        <f>IF(Table4[[#This Row],[Segment]]="","",Table4[[#This Row],[Hfriction (J/kg)]]+Table4[[#This Row],[Hexpansions (J/kg)]]+Table4[[#This Row],[Hcontractions (J/kg)]]+Table4[[#This Row],[Hf (J/kg)]])</f>
        <v/>
      </c>
      <c r="V365" s="95" t="str">
        <f>IF(Table4[[#This Row],[Segment]]="","",Table4[[#This Row],[Total Friction Loss (J/kg)]]*Table3[Density (kg/m3)])</f>
        <v/>
      </c>
      <c r="W365" s="95" t="str">
        <f>IF(Table4[[#This Row],[Segment]]="","",Table4[[#This Row],[Total Pressure Drop (Pa)]]/1000)</f>
        <v/>
      </c>
      <c r="Y365" s="82" t="str">
        <f>IF('Set Up'!D588="","",'Set Up'!D588)</f>
        <v/>
      </c>
      <c r="Z365" s="82" t="str">
        <f>IF('Set Up'!E588="","",'Set Up'!E588)</f>
        <v/>
      </c>
      <c r="AA365" s="82" t="str">
        <f>IF('Set Up'!F588="","",'Set Up'!F588)</f>
        <v/>
      </c>
      <c r="AB365" s="82" t="str">
        <f>IF('Set Up'!G588="","",'Set Up'!G588)</f>
        <v/>
      </c>
      <c r="AC365" s="82" t="str">
        <f t="array" ref="AC365">IF(Y365="","",INDEX(Data!$G$4:$G$51,MATCH(Table7[[#This Row],[Fitting]]&amp;Table7[[#This Row],[Fitting Subtype]],Data!$E$4:$E$51&amp;Data!$F$4:$F$51,0)))</f>
        <v/>
      </c>
      <c r="AD365" s="89" t="str">
        <f>IF(Table7[[#This Row],[Segment]]="","",Table7[[#This Row],[Quantity]]*Table7[[#This Row],[Kf]]*(((INDEX(Table4[Velocity (m/s)],MATCH(Table7[[#This Row],[Segment]],Table4[Segment],0)))^2)/2))</f>
        <v/>
      </c>
      <c r="AF365" s="82" t="str">
        <f>Table4[[#This Row],[Segment]]</f>
        <v/>
      </c>
      <c r="AG365" s="75"/>
      <c r="AH365" s="82" t="str">
        <f>IF(Table5[[#This Row],[Segment]]="","",AG365-Table4[[#This Row],[Total Pressure Drop (kPa)]])</f>
        <v/>
      </c>
    </row>
    <row r="366" spans="1:34" x14ac:dyDescent="0.25">
      <c r="A366" s="95" t="str">
        <f>IF('Set Up'!A363="","",'Set Up'!A363)</f>
        <v/>
      </c>
      <c r="B366" s="75" t="s">
        <v>81</v>
      </c>
      <c r="C366" s="85"/>
      <c r="D366" s="86" t="str">
        <f>IF(Table4[[#This Row],[Diameter (in)]]="","",(((CONVERT(Table4[[#This Row],[Diameter (in)]],"in","m"))/2)^2)*PI())</f>
        <v/>
      </c>
      <c r="E366" s="87" t="str">
        <f>IF(Table4[[#This Row],[Area (m2)]]="","",$D$4/Table4[[#This Row],[Area (m2)]])</f>
        <v/>
      </c>
      <c r="F366" s="85">
        <f t="shared" si="5"/>
        <v>4.6951999999999998</v>
      </c>
      <c r="G366" s="88" t="str">
        <f>IF(Table4[[#This Row],[Segment]]="","",(CONVERT(Table4[[#This Row],[Diameter (in)]],"in","m")*$B$4*Table4[[#This Row],[Velocity (m/s)]])/$C$4)</f>
        <v/>
      </c>
      <c r="H366" s="96" t="str">
        <f>IF(Table4[[#This Row],[Segment]]="","",IF(Table4[[#This Row],[Teynold''s Number]]&gt;4000,"TURBULENT","LAMINAR"))</f>
        <v/>
      </c>
      <c r="I366" s="86" t="str">
        <f>IF(Table4[[#This Row],[Segment]]="","",INDEX(Data!C363:C377,MATCH(Table4[Material],Data!B363:B377,0)))</f>
        <v/>
      </c>
      <c r="J366" s="89" t="str">
        <f>IF(Table4[[#This Row],[ε (m)]]="","",Table4[[#This Row],[ε (m)]]/(CONVERT(Table4[[#This Row],[Diameter (in)]],"in","m")))</f>
        <v/>
      </c>
      <c r="K366" s="96" t="str">
        <f>IF(Table4[[#This Row],[Regime]]="LAMINAR",16/Table4[[#This Row],[Teynold''s Number]],"-")</f>
        <v>-</v>
      </c>
      <c r="L366" s="86"/>
      <c r="M366" s="97" t="str">
        <f>IF(Table4[[#This Row],[Regime]]="TURBULENT",(((-4*LOG10(Table4[[#This Row],[ε/D]]/3.7+1.256/(Table4[[#This Row],[Teynold''s Number]]*SQRT(Table4[[#This Row],[f turbulent (guess)]]))))^-1)^2),"")</f>
        <v/>
      </c>
      <c r="N366" s="91" t="str">
        <f>IF(Table4[[#This Row],[f turbulent]]="","",Table4[[#This Row],[f turbulent (guess)]]-Table4[[#This Row],[f turbulent]])</f>
        <v/>
      </c>
      <c r="O366" s="87">
        <f>IF(Table4[[#This Row],[Segment]]="",0,IF(C367="",0,IF(C367&lt;=Table4[[#This Row],[Diameter (in)]],0,1-(D366/D367))))</f>
        <v>0</v>
      </c>
      <c r="P366" s="92" t="str">
        <f>IF(Table4[[#This Row],[Segment]]="","",IF(C366&gt;C367,"",IF(C367="",0.55,(0.55*(1-D367/D366)))))</f>
        <v/>
      </c>
      <c r="Q36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66" s="92" t="str">
        <f>IF(Table4[[#This Row],[Segment]]="","",IF(Table4[[#This Row],[Kexpansion]]="","0",((Table4[[#This Row],[Velocity (m/s)]]^2)/2)*Table4[[#This Row],[Kexpansion]]))</f>
        <v/>
      </c>
      <c r="S366" s="92" t="str">
        <f>IF(Table4[[#This Row],[Segment]]="","",IF(Table4[[#This Row],[Kcontraction]]="","0",((Table4[[#This Row],[Velocity (m/s)]]^2)/2)*Table4[[#This Row],[Kcontraction]]))</f>
        <v/>
      </c>
      <c r="T366" s="89" t="str">
        <f>IF(Table4[[#This Row],[Segment]]="","",SUMIF($Y$7:$Y$2000,Table4[[#This Row],[Segment]],$AD$7:$AD$2000))</f>
        <v/>
      </c>
      <c r="U366" s="95" t="str">
        <f>IF(Table4[[#This Row],[Segment]]="","",Table4[[#This Row],[Hfriction (J/kg)]]+Table4[[#This Row],[Hexpansions (J/kg)]]+Table4[[#This Row],[Hcontractions (J/kg)]]+Table4[[#This Row],[Hf (J/kg)]])</f>
        <v/>
      </c>
      <c r="V366" s="95" t="str">
        <f>IF(Table4[[#This Row],[Segment]]="","",Table4[[#This Row],[Total Friction Loss (J/kg)]]*Table3[Density (kg/m3)])</f>
        <v/>
      </c>
      <c r="W366" s="95" t="str">
        <f>IF(Table4[[#This Row],[Segment]]="","",Table4[[#This Row],[Total Pressure Drop (Pa)]]/1000)</f>
        <v/>
      </c>
      <c r="Y366" s="82" t="str">
        <f>IF('Set Up'!D589="","",'Set Up'!D589)</f>
        <v/>
      </c>
      <c r="Z366" s="82" t="str">
        <f>IF('Set Up'!E589="","",'Set Up'!E589)</f>
        <v/>
      </c>
      <c r="AA366" s="82" t="str">
        <f>IF('Set Up'!F589="","",'Set Up'!F589)</f>
        <v/>
      </c>
      <c r="AB366" s="82" t="str">
        <f>IF('Set Up'!G589="","",'Set Up'!G589)</f>
        <v/>
      </c>
      <c r="AC366" s="82" t="str">
        <f t="array" ref="AC366">IF(Y366="","",INDEX(Data!$G$4:$G$51,MATCH(Table7[[#This Row],[Fitting]]&amp;Table7[[#This Row],[Fitting Subtype]],Data!$E$4:$E$51&amp;Data!$F$4:$F$51,0)))</f>
        <v/>
      </c>
      <c r="AD366" s="89" t="str">
        <f>IF(Table7[[#This Row],[Segment]]="","",Table7[[#This Row],[Quantity]]*Table7[[#This Row],[Kf]]*(((INDEX(Table4[Velocity (m/s)],MATCH(Table7[[#This Row],[Segment]],Table4[Segment],0)))^2)/2))</f>
        <v/>
      </c>
      <c r="AF366" s="82" t="str">
        <f>Table4[[#This Row],[Segment]]</f>
        <v/>
      </c>
      <c r="AG366" s="75"/>
      <c r="AH366" s="82" t="str">
        <f>IF(Table5[[#This Row],[Segment]]="","",AG366-Table4[[#This Row],[Total Pressure Drop (kPa)]])</f>
        <v/>
      </c>
    </row>
    <row r="367" spans="1:34" x14ac:dyDescent="0.25">
      <c r="A367" s="95" t="str">
        <f>IF('Set Up'!A364="","",'Set Up'!A364)</f>
        <v/>
      </c>
      <c r="B367" s="75" t="s">
        <v>81</v>
      </c>
      <c r="C367" s="85"/>
      <c r="D367" s="86" t="str">
        <f>IF(Table4[[#This Row],[Diameter (in)]]="","",(((CONVERT(Table4[[#This Row],[Diameter (in)]],"in","m"))/2)^2)*PI())</f>
        <v/>
      </c>
      <c r="E367" s="87" t="str">
        <f>IF(Table4[[#This Row],[Area (m2)]]="","",$D$4/Table4[[#This Row],[Area (m2)]])</f>
        <v/>
      </c>
      <c r="F367" s="85">
        <f t="shared" si="5"/>
        <v>4.6951999999999998</v>
      </c>
      <c r="G367" s="88" t="str">
        <f>IF(Table4[[#This Row],[Segment]]="","",(CONVERT(Table4[[#This Row],[Diameter (in)]],"in","m")*$B$4*Table4[[#This Row],[Velocity (m/s)]])/$C$4)</f>
        <v/>
      </c>
      <c r="H367" s="96" t="str">
        <f>IF(Table4[[#This Row],[Segment]]="","",IF(Table4[[#This Row],[Teynold''s Number]]&gt;4000,"TURBULENT","LAMINAR"))</f>
        <v/>
      </c>
      <c r="I367" s="86" t="str">
        <f>IF(Table4[[#This Row],[Segment]]="","",INDEX(Data!C364:C378,MATCH(Table4[Material],Data!B364:B378,0)))</f>
        <v/>
      </c>
      <c r="J367" s="89" t="str">
        <f>IF(Table4[[#This Row],[ε (m)]]="","",Table4[[#This Row],[ε (m)]]/(CONVERT(Table4[[#This Row],[Diameter (in)]],"in","m")))</f>
        <v/>
      </c>
      <c r="K367" s="96" t="str">
        <f>IF(Table4[[#This Row],[Regime]]="LAMINAR",16/Table4[[#This Row],[Teynold''s Number]],"-")</f>
        <v>-</v>
      </c>
      <c r="L367" s="86"/>
      <c r="M367" s="97" t="str">
        <f>IF(Table4[[#This Row],[Regime]]="TURBULENT",(((-4*LOG10(Table4[[#This Row],[ε/D]]/3.7+1.256/(Table4[[#This Row],[Teynold''s Number]]*SQRT(Table4[[#This Row],[f turbulent (guess)]]))))^-1)^2),"")</f>
        <v/>
      </c>
      <c r="N367" s="91" t="str">
        <f>IF(Table4[[#This Row],[f turbulent]]="","",Table4[[#This Row],[f turbulent (guess)]]-Table4[[#This Row],[f turbulent]])</f>
        <v/>
      </c>
      <c r="O367" s="87">
        <f>IF(Table4[[#This Row],[Segment]]="",0,IF(C368="",0,IF(C368&lt;=Table4[[#This Row],[Diameter (in)]],0,1-(D367/D368))))</f>
        <v>0</v>
      </c>
      <c r="P367" s="92" t="str">
        <f>IF(Table4[[#This Row],[Segment]]="","",IF(C367&gt;C368,"",IF(C368="",0.55,(0.55*(1-D368/D367)))))</f>
        <v/>
      </c>
      <c r="Q36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67" s="92" t="str">
        <f>IF(Table4[[#This Row],[Segment]]="","",IF(Table4[[#This Row],[Kexpansion]]="","0",((Table4[[#This Row],[Velocity (m/s)]]^2)/2)*Table4[[#This Row],[Kexpansion]]))</f>
        <v/>
      </c>
      <c r="S367" s="92" t="str">
        <f>IF(Table4[[#This Row],[Segment]]="","",IF(Table4[[#This Row],[Kcontraction]]="","0",((Table4[[#This Row],[Velocity (m/s)]]^2)/2)*Table4[[#This Row],[Kcontraction]]))</f>
        <v/>
      </c>
      <c r="T367" s="89" t="str">
        <f>IF(Table4[[#This Row],[Segment]]="","",SUMIF($Y$7:$Y$2000,Table4[[#This Row],[Segment]],$AD$7:$AD$2000))</f>
        <v/>
      </c>
      <c r="U367" s="95" t="str">
        <f>IF(Table4[[#This Row],[Segment]]="","",Table4[[#This Row],[Hfriction (J/kg)]]+Table4[[#This Row],[Hexpansions (J/kg)]]+Table4[[#This Row],[Hcontractions (J/kg)]]+Table4[[#This Row],[Hf (J/kg)]])</f>
        <v/>
      </c>
      <c r="V367" s="95" t="str">
        <f>IF(Table4[[#This Row],[Segment]]="","",Table4[[#This Row],[Total Friction Loss (J/kg)]]*Table3[Density (kg/m3)])</f>
        <v/>
      </c>
      <c r="W367" s="95" t="str">
        <f>IF(Table4[[#This Row],[Segment]]="","",Table4[[#This Row],[Total Pressure Drop (Pa)]]/1000)</f>
        <v/>
      </c>
      <c r="Y367" s="82" t="str">
        <f>IF('Set Up'!D590="","",'Set Up'!D590)</f>
        <v/>
      </c>
      <c r="Z367" s="82" t="str">
        <f>IF('Set Up'!E590="","",'Set Up'!E590)</f>
        <v/>
      </c>
      <c r="AA367" s="82" t="str">
        <f>IF('Set Up'!F590="","",'Set Up'!F590)</f>
        <v/>
      </c>
      <c r="AB367" s="82" t="str">
        <f>IF('Set Up'!G590="","",'Set Up'!G590)</f>
        <v/>
      </c>
      <c r="AC367" s="82" t="str">
        <f t="array" ref="AC367">IF(Y367="","",INDEX(Data!$G$4:$G$51,MATCH(Table7[[#This Row],[Fitting]]&amp;Table7[[#This Row],[Fitting Subtype]],Data!$E$4:$E$51&amp;Data!$F$4:$F$51,0)))</f>
        <v/>
      </c>
      <c r="AD367" s="89" t="str">
        <f>IF(Table7[[#This Row],[Segment]]="","",Table7[[#This Row],[Quantity]]*Table7[[#This Row],[Kf]]*(((INDEX(Table4[Velocity (m/s)],MATCH(Table7[[#This Row],[Segment]],Table4[Segment],0)))^2)/2))</f>
        <v/>
      </c>
      <c r="AF367" s="82" t="str">
        <f>Table4[[#This Row],[Segment]]</f>
        <v/>
      </c>
      <c r="AG367" s="75"/>
      <c r="AH367" s="82" t="str">
        <f>IF(Table5[[#This Row],[Segment]]="","",AG367-Table4[[#This Row],[Total Pressure Drop (kPa)]])</f>
        <v/>
      </c>
    </row>
    <row r="368" spans="1:34" x14ac:dyDescent="0.25">
      <c r="A368" s="95" t="str">
        <f>IF('Set Up'!A365="","",'Set Up'!A365)</f>
        <v/>
      </c>
      <c r="B368" s="75" t="s">
        <v>81</v>
      </c>
      <c r="C368" s="85"/>
      <c r="D368" s="86" t="str">
        <f>IF(Table4[[#This Row],[Diameter (in)]]="","",(((CONVERT(Table4[[#This Row],[Diameter (in)]],"in","m"))/2)^2)*PI())</f>
        <v/>
      </c>
      <c r="E368" s="87" t="str">
        <f>IF(Table4[[#This Row],[Area (m2)]]="","",$D$4/Table4[[#This Row],[Area (m2)]])</f>
        <v/>
      </c>
      <c r="F368" s="85">
        <f t="shared" si="5"/>
        <v>4.6951999999999998</v>
      </c>
      <c r="G368" s="88" t="str">
        <f>IF(Table4[[#This Row],[Segment]]="","",(CONVERT(Table4[[#This Row],[Diameter (in)]],"in","m")*$B$4*Table4[[#This Row],[Velocity (m/s)]])/$C$4)</f>
        <v/>
      </c>
      <c r="H368" s="96" t="str">
        <f>IF(Table4[[#This Row],[Segment]]="","",IF(Table4[[#This Row],[Teynold''s Number]]&gt;4000,"TURBULENT","LAMINAR"))</f>
        <v/>
      </c>
      <c r="I368" s="86" t="str">
        <f>IF(Table4[[#This Row],[Segment]]="","",INDEX(Data!C365:C379,MATCH(Table4[Material],Data!B365:B379,0)))</f>
        <v/>
      </c>
      <c r="J368" s="89" t="str">
        <f>IF(Table4[[#This Row],[ε (m)]]="","",Table4[[#This Row],[ε (m)]]/(CONVERT(Table4[[#This Row],[Diameter (in)]],"in","m")))</f>
        <v/>
      </c>
      <c r="K368" s="96" t="str">
        <f>IF(Table4[[#This Row],[Regime]]="LAMINAR",16/Table4[[#This Row],[Teynold''s Number]],"-")</f>
        <v>-</v>
      </c>
      <c r="L368" s="86"/>
      <c r="M368" s="97" t="str">
        <f>IF(Table4[[#This Row],[Regime]]="TURBULENT",(((-4*LOG10(Table4[[#This Row],[ε/D]]/3.7+1.256/(Table4[[#This Row],[Teynold''s Number]]*SQRT(Table4[[#This Row],[f turbulent (guess)]]))))^-1)^2),"")</f>
        <v/>
      </c>
      <c r="N368" s="91" t="str">
        <f>IF(Table4[[#This Row],[f turbulent]]="","",Table4[[#This Row],[f turbulent (guess)]]-Table4[[#This Row],[f turbulent]])</f>
        <v/>
      </c>
      <c r="O368" s="87">
        <f>IF(Table4[[#This Row],[Segment]]="",0,IF(C369="",0,IF(C369&lt;=Table4[[#This Row],[Diameter (in)]],0,1-(D368/D369))))</f>
        <v>0</v>
      </c>
      <c r="P368" s="92" t="str">
        <f>IF(Table4[[#This Row],[Segment]]="","",IF(C368&gt;C369,"",IF(C369="",0.55,(0.55*(1-D369/D368)))))</f>
        <v/>
      </c>
      <c r="Q36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68" s="92" t="str">
        <f>IF(Table4[[#This Row],[Segment]]="","",IF(Table4[[#This Row],[Kexpansion]]="","0",((Table4[[#This Row],[Velocity (m/s)]]^2)/2)*Table4[[#This Row],[Kexpansion]]))</f>
        <v/>
      </c>
      <c r="S368" s="92" t="str">
        <f>IF(Table4[[#This Row],[Segment]]="","",IF(Table4[[#This Row],[Kcontraction]]="","0",((Table4[[#This Row],[Velocity (m/s)]]^2)/2)*Table4[[#This Row],[Kcontraction]]))</f>
        <v/>
      </c>
      <c r="T368" s="89" t="str">
        <f>IF(Table4[[#This Row],[Segment]]="","",SUMIF($Y$7:$Y$2000,Table4[[#This Row],[Segment]],$AD$7:$AD$2000))</f>
        <v/>
      </c>
      <c r="U368" s="95" t="str">
        <f>IF(Table4[[#This Row],[Segment]]="","",Table4[[#This Row],[Hfriction (J/kg)]]+Table4[[#This Row],[Hexpansions (J/kg)]]+Table4[[#This Row],[Hcontractions (J/kg)]]+Table4[[#This Row],[Hf (J/kg)]])</f>
        <v/>
      </c>
      <c r="V368" s="95" t="str">
        <f>IF(Table4[[#This Row],[Segment]]="","",Table4[[#This Row],[Total Friction Loss (J/kg)]]*Table3[Density (kg/m3)])</f>
        <v/>
      </c>
      <c r="W368" s="95" t="str">
        <f>IF(Table4[[#This Row],[Segment]]="","",Table4[[#This Row],[Total Pressure Drop (Pa)]]/1000)</f>
        <v/>
      </c>
      <c r="Y368" s="82" t="str">
        <f>IF('Set Up'!D591="","",'Set Up'!D591)</f>
        <v/>
      </c>
      <c r="Z368" s="82" t="str">
        <f>IF('Set Up'!E591="","",'Set Up'!E591)</f>
        <v/>
      </c>
      <c r="AA368" s="82" t="str">
        <f>IF('Set Up'!F591="","",'Set Up'!F591)</f>
        <v/>
      </c>
      <c r="AB368" s="82" t="str">
        <f>IF('Set Up'!G591="","",'Set Up'!G591)</f>
        <v/>
      </c>
      <c r="AC368" s="82" t="str">
        <f t="array" ref="AC368">IF(Y368="","",INDEX(Data!$G$4:$G$51,MATCH(Table7[[#This Row],[Fitting]]&amp;Table7[[#This Row],[Fitting Subtype]],Data!$E$4:$E$51&amp;Data!$F$4:$F$51,0)))</f>
        <v/>
      </c>
      <c r="AD368" s="89" t="str">
        <f>IF(Table7[[#This Row],[Segment]]="","",Table7[[#This Row],[Quantity]]*Table7[[#This Row],[Kf]]*(((INDEX(Table4[Velocity (m/s)],MATCH(Table7[[#This Row],[Segment]],Table4[Segment],0)))^2)/2))</f>
        <v/>
      </c>
      <c r="AF368" s="82" t="str">
        <f>Table4[[#This Row],[Segment]]</f>
        <v/>
      </c>
      <c r="AG368" s="75"/>
      <c r="AH368" s="82" t="str">
        <f>IF(Table5[[#This Row],[Segment]]="","",AG368-Table4[[#This Row],[Total Pressure Drop (kPa)]])</f>
        <v/>
      </c>
    </row>
    <row r="369" spans="1:34" x14ac:dyDescent="0.25">
      <c r="A369" s="95" t="str">
        <f>IF('Set Up'!A366="","",'Set Up'!A366)</f>
        <v/>
      </c>
      <c r="B369" s="75" t="s">
        <v>81</v>
      </c>
      <c r="C369" s="85"/>
      <c r="D369" s="86" t="str">
        <f>IF(Table4[[#This Row],[Diameter (in)]]="","",(((CONVERT(Table4[[#This Row],[Diameter (in)]],"in","m"))/2)^2)*PI())</f>
        <v/>
      </c>
      <c r="E369" s="87" t="str">
        <f>IF(Table4[[#This Row],[Area (m2)]]="","",$D$4/Table4[[#This Row],[Area (m2)]])</f>
        <v/>
      </c>
      <c r="F369" s="85">
        <f t="shared" si="5"/>
        <v>4.6951999999999998</v>
      </c>
      <c r="G369" s="88" t="str">
        <f>IF(Table4[[#This Row],[Segment]]="","",(CONVERT(Table4[[#This Row],[Diameter (in)]],"in","m")*$B$4*Table4[[#This Row],[Velocity (m/s)]])/$C$4)</f>
        <v/>
      </c>
      <c r="H369" s="96" t="str">
        <f>IF(Table4[[#This Row],[Segment]]="","",IF(Table4[[#This Row],[Teynold''s Number]]&gt;4000,"TURBULENT","LAMINAR"))</f>
        <v/>
      </c>
      <c r="I369" s="86" t="str">
        <f>IF(Table4[[#This Row],[Segment]]="","",INDEX(Data!C366:C380,MATCH(Table4[Material],Data!B366:B380,0)))</f>
        <v/>
      </c>
      <c r="J369" s="89" t="str">
        <f>IF(Table4[[#This Row],[ε (m)]]="","",Table4[[#This Row],[ε (m)]]/(CONVERT(Table4[[#This Row],[Diameter (in)]],"in","m")))</f>
        <v/>
      </c>
      <c r="K369" s="96" t="str">
        <f>IF(Table4[[#This Row],[Regime]]="LAMINAR",16/Table4[[#This Row],[Teynold''s Number]],"-")</f>
        <v>-</v>
      </c>
      <c r="L369" s="86"/>
      <c r="M369" s="97" t="str">
        <f>IF(Table4[[#This Row],[Regime]]="TURBULENT",(((-4*LOG10(Table4[[#This Row],[ε/D]]/3.7+1.256/(Table4[[#This Row],[Teynold''s Number]]*SQRT(Table4[[#This Row],[f turbulent (guess)]]))))^-1)^2),"")</f>
        <v/>
      </c>
      <c r="N369" s="91" t="str">
        <f>IF(Table4[[#This Row],[f turbulent]]="","",Table4[[#This Row],[f turbulent (guess)]]-Table4[[#This Row],[f turbulent]])</f>
        <v/>
      </c>
      <c r="O369" s="87">
        <f>IF(Table4[[#This Row],[Segment]]="",0,IF(C370="",0,IF(C370&lt;=Table4[[#This Row],[Diameter (in)]],0,1-(D369/D370))))</f>
        <v>0</v>
      </c>
      <c r="P369" s="92" t="str">
        <f>IF(Table4[[#This Row],[Segment]]="","",IF(C369&gt;C370,"",IF(C370="",0.55,(0.55*(1-D370/D369)))))</f>
        <v/>
      </c>
      <c r="Q36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69" s="92" t="str">
        <f>IF(Table4[[#This Row],[Segment]]="","",IF(Table4[[#This Row],[Kexpansion]]="","0",((Table4[[#This Row],[Velocity (m/s)]]^2)/2)*Table4[[#This Row],[Kexpansion]]))</f>
        <v/>
      </c>
      <c r="S369" s="92" t="str">
        <f>IF(Table4[[#This Row],[Segment]]="","",IF(Table4[[#This Row],[Kcontraction]]="","0",((Table4[[#This Row],[Velocity (m/s)]]^2)/2)*Table4[[#This Row],[Kcontraction]]))</f>
        <v/>
      </c>
      <c r="T369" s="89" t="str">
        <f>IF(Table4[[#This Row],[Segment]]="","",SUMIF($Y$7:$Y$2000,Table4[[#This Row],[Segment]],$AD$7:$AD$2000))</f>
        <v/>
      </c>
      <c r="U369" s="95" t="str">
        <f>IF(Table4[[#This Row],[Segment]]="","",Table4[[#This Row],[Hfriction (J/kg)]]+Table4[[#This Row],[Hexpansions (J/kg)]]+Table4[[#This Row],[Hcontractions (J/kg)]]+Table4[[#This Row],[Hf (J/kg)]])</f>
        <v/>
      </c>
      <c r="V369" s="95" t="str">
        <f>IF(Table4[[#This Row],[Segment]]="","",Table4[[#This Row],[Total Friction Loss (J/kg)]]*Table3[Density (kg/m3)])</f>
        <v/>
      </c>
      <c r="W369" s="95" t="str">
        <f>IF(Table4[[#This Row],[Segment]]="","",Table4[[#This Row],[Total Pressure Drop (Pa)]]/1000)</f>
        <v/>
      </c>
      <c r="Y369" s="82" t="str">
        <f>IF('Set Up'!D592="","",'Set Up'!D592)</f>
        <v/>
      </c>
      <c r="Z369" s="82" t="str">
        <f>IF('Set Up'!E592="","",'Set Up'!E592)</f>
        <v/>
      </c>
      <c r="AA369" s="82" t="str">
        <f>IF('Set Up'!F592="","",'Set Up'!F592)</f>
        <v/>
      </c>
      <c r="AB369" s="82" t="str">
        <f>IF('Set Up'!G592="","",'Set Up'!G592)</f>
        <v/>
      </c>
      <c r="AC369" s="82" t="str">
        <f t="array" ref="AC369">IF(Y369="","",INDEX(Data!$G$4:$G$51,MATCH(Table7[[#This Row],[Fitting]]&amp;Table7[[#This Row],[Fitting Subtype]],Data!$E$4:$E$51&amp;Data!$F$4:$F$51,0)))</f>
        <v/>
      </c>
      <c r="AD369" s="89" t="str">
        <f>IF(Table7[[#This Row],[Segment]]="","",Table7[[#This Row],[Quantity]]*Table7[[#This Row],[Kf]]*(((INDEX(Table4[Velocity (m/s)],MATCH(Table7[[#This Row],[Segment]],Table4[Segment],0)))^2)/2))</f>
        <v/>
      </c>
      <c r="AF369" s="82" t="str">
        <f>Table4[[#This Row],[Segment]]</f>
        <v/>
      </c>
      <c r="AG369" s="75"/>
      <c r="AH369" s="82" t="str">
        <f>IF(Table5[[#This Row],[Segment]]="","",AG369-Table4[[#This Row],[Total Pressure Drop (kPa)]])</f>
        <v/>
      </c>
    </row>
    <row r="370" spans="1:34" x14ac:dyDescent="0.25">
      <c r="A370" s="95" t="str">
        <f>IF('Set Up'!A367="","",'Set Up'!A367)</f>
        <v/>
      </c>
      <c r="B370" s="75" t="s">
        <v>81</v>
      </c>
      <c r="C370" s="85"/>
      <c r="D370" s="86" t="str">
        <f>IF(Table4[[#This Row],[Diameter (in)]]="","",(((CONVERT(Table4[[#This Row],[Diameter (in)]],"in","m"))/2)^2)*PI())</f>
        <v/>
      </c>
      <c r="E370" s="87" t="str">
        <f>IF(Table4[[#This Row],[Area (m2)]]="","",$D$4/Table4[[#This Row],[Area (m2)]])</f>
        <v/>
      </c>
      <c r="F370" s="85">
        <f t="shared" si="5"/>
        <v>4.6951999999999998</v>
      </c>
      <c r="G370" s="88" t="str">
        <f>IF(Table4[[#This Row],[Segment]]="","",(CONVERT(Table4[[#This Row],[Diameter (in)]],"in","m")*$B$4*Table4[[#This Row],[Velocity (m/s)]])/$C$4)</f>
        <v/>
      </c>
      <c r="H370" s="96" t="str">
        <f>IF(Table4[[#This Row],[Segment]]="","",IF(Table4[[#This Row],[Teynold''s Number]]&gt;4000,"TURBULENT","LAMINAR"))</f>
        <v/>
      </c>
      <c r="I370" s="86" t="str">
        <f>IF(Table4[[#This Row],[Segment]]="","",INDEX(Data!C367:C381,MATCH(Table4[Material],Data!B367:B381,0)))</f>
        <v/>
      </c>
      <c r="J370" s="89" t="str">
        <f>IF(Table4[[#This Row],[ε (m)]]="","",Table4[[#This Row],[ε (m)]]/(CONVERT(Table4[[#This Row],[Diameter (in)]],"in","m")))</f>
        <v/>
      </c>
      <c r="K370" s="96" t="str">
        <f>IF(Table4[[#This Row],[Regime]]="LAMINAR",16/Table4[[#This Row],[Teynold''s Number]],"-")</f>
        <v>-</v>
      </c>
      <c r="L370" s="86"/>
      <c r="M370" s="97" t="str">
        <f>IF(Table4[[#This Row],[Regime]]="TURBULENT",(((-4*LOG10(Table4[[#This Row],[ε/D]]/3.7+1.256/(Table4[[#This Row],[Teynold''s Number]]*SQRT(Table4[[#This Row],[f turbulent (guess)]]))))^-1)^2),"")</f>
        <v/>
      </c>
      <c r="N370" s="91" t="str">
        <f>IF(Table4[[#This Row],[f turbulent]]="","",Table4[[#This Row],[f turbulent (guess)]]-Table4[[#This Row],[f turbulent]])</f>
        <v/>
      </c>
      <c r="O370" s="87">
        <f>IF(Table4[[#This Row],[Segment]]="",0,IF(C371="",0,IF(C371&lt;=Table4[[#This Row],[Diameter (in)]],0,1-(D370/D371))))</f>
        <v>0</v>
      </c>
      <c r="P370" s="92" t="str">
        <f>IF(Table4[[#This Row],[Segment]]="","",IF(C370&gt;C371,"",IF(C371="",0.55,(0.55*(1-D371/D370)))))</f>
        <v/>
      </c>
      <c r="Q37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70" s="92" t="str">
        <f>IF(Table4[[#This Row],[Segment]]="","",IF(Table4[[#This Row],[Kexpansion]]="","0",((Table4[[#This Row],[Velocity (m/s)]]^2)/2)*Table4[[#This Row],[Kexpansion]]))</f>
        <v/>
      </c>
      <c r="S370" s="92" t="str">
        <f>IF(Table4[[#This Row],[Segment]]="","",IF(Table4[[#This Row],[Kcontraction]]="","0",((Table4[[#This Row],[Velocity (m/s)]]^2)/2)*Table4[[#This Row],[Kcontraction]]))</f>
        <v/>
      </c>
      <c r="T370" s="89" t="str">
        <f>IF(Table4[[#This Row],[Segment]]="","",SUMIF($Y$7:$Y$2000,Table4[[#This Row],[Segment]],$AD$7:$AD$2000))</f>
        <v/>
      </c>
      <c r="U370" s="95" t="str">
        <f>IF(Table4[[#This Row],[Segment]]="","",Table4[[#This Row],[Hfriction (J/kg)]]+Table4[[#This Row],[Hexpansions (J/kg)]]+Table4[[#This Row],[Hcontractions (J/kg)]]+Table4[[#This Row],[Hf (J/kg)]])</f>
        <v/>
      </c>
      <c r="V370" s="95" t="str">
        <f>IF(Table4[[#This Row],[Segment]]="","",Table4[[#This Row],[Total Friction Loss (J/kg)]]*Table3[Density (kg/m3)])</f>
        <v/>
      </c>
      <c r="W370" s="95" t="str">
        <f>IF(Table4[[#This Row],[Segment]]="","",Table4[[#This Row],[Total Pressure Drop (Pa)]]/1000)</f>
        <v/>
      </c>
      <c r="Y370" s="82" t="str">
        <f>IF('Set Up'!D593="","",'Set Up'!D593)</f>
        <v/>
      </c>
      <c r="Z370" s="82" t="str">
        <f>IF('Set Up'!E593="","",'Set Up'!E593)</f>
        <v/>
      </c>
      <c r="AA370" s="82" t="str">
        <f>IF('Set Up'!F593="","",'Set Up'!F593)</f>
        <v/>
      </c>
      <c r="AB370" s="82" t="str">
        <f>IF('Set Up'!G593="","",'Set Up'!G593)</f>
        <v/>
      </c>
      <c r="AC370" s="82" t="str">
        <f t="array" ref="AC370">IF(Y370="","",INDEX(Data!$G$4:$G$51,MATCH(Table7[[#This Row],[Fitting]]&amp;Table7[[#This Row],[Fitting Subtype]],Data!$E$4:$E$51&amp;Data!$F$4:$F$51,0)))</f>
        <v/>
      </c>
      <c r="AD370" s="89" t="str">
        <f>IF(Table7[[#This Row],[Segment]]="","",Table7[[#This Row],[Quantity]]*Table7[[#This Row],[Kf]]*(((INDEX(Table4[Velocity (m/s)],MATCH(Table7[[#This Row],[Segment]],Table4[Segment],0)))^2)/2))</f>
        <v/>
      </c>
      <c r="AF370" s="82" t="str">
        <f>Table4[[#This Row],[Segment]]</f>
        <v/>
      </c>
      <c r="AG370" s="75"/>
      <c r="AH370" s="82" t="str">
        <f>IF(Table5[[#This Row],[Segment]]="","",AG370-Table4[[#This Row],[Total Pressure Drop (kPa)]])</f>
        <v/>
      </c>
    </row>
    <row r="371" spans="1:34" x14ac:dyDescent="0.25">
      <c r="A371" s="95" t="str">
        <f>IF('Set Up'!A368="","",'Set Up'!A368)</f>
        <v/>
      </c>
      <c r="B371" s="75" t="s">
        <v>81</v>
      </c>
      <c r="C371" s="85"/>
      <c r="D371" s="86" t="str">
        <f>IF(Table4[[#This Row],[Diameter (in)]]="","",(((CONVERT(Table4[[#This Row],[Diameter (in)]],"in","m"))/2)^2)*PI())</f>
        <v/>
      </c>
      <c r="E371" s="87" t="str">
        <f>IF(Table4[[#This Row],[Area (m2)]]="","",$D$4/Table4[[#This Row],[Area (m2)]])</f>
        <v/>
      </c>
      <c r="F371" s="85">
        <f t="shared" si="5"/>
        <v>4.6951999999999998</v>
      </c>
      <c r="G371" s="88" t="str">
        <f>IF(Table4[[#This Row],[Segment]]="","",(CONVERT(Table4[[#This Row],[Diameter (in)]],"in","m")*$B$4*Table4[[#This Row],[Velocity (m/s)]])/$C$4)</f>
        <v/>
      </c>
      <c r="H371" s="96" t="str">
        <f>IF(Table4[[#This Row],[Segment]]="","",IF(Table4[[#This Row],[Teynold''s Number]]&gt;4000,"TURBULENT","LAMINAR"))</f>
        <v/>
      </c>
      <c r="I371" s="86" t="str">
        <f>IF(Table4[[#This Row],[Segment]]="","",INDEX(Data!C368:C382,MATCH(Table4[Material],Data!B368:B382,0)))</f>
        <v/>
      </c>
      <c r="J371" s="89" t="str">
        <f>IF(Table4[[#This Row],[ε (m)]]="","",Table4[[#This Row],[ε (m)]]/(CONVERT(Table4[[#This Row],[Diameter (in)]],"in","m")))</f>
        <v/>
      </c>
      <c r="K371" s="96" t="str">
        <f>IF(Table4[[#This Row],[Regime]]="LAMINAR",16/Table4[[#This Row],[Teynold''s Number]],"-")</f>
        <v>-</v>
      </c>
      <c r="L371" s="86"/>
      <c r="M371" s="97" t="str">
        <f>IF(Table4[[#This Row],[Regime]]="TURBULENT",(((-4*LOG10(Table4[[#This Row],[ε/D]]/3.7+1.256/(Table4[[#This Row],[Teynold''s Number]]*SQRT(Table4[[#This Row],[f turbulent (guess)]]))))^-1)^2),"")</f>
        <v/>
      </c>
      <c r="N371" s="91" t="str">
        <f>IF(Table4[[#This Row],[f turbulent]]="","",Table4[[#This Row],[f turbulent (guess)]]-Table4[[#This Row],[f turbulent]])</f>
        <v/>
      </c>
      <c r="O371" s="87">
        <f>IF(Table4[[#This Row],[Segment]]="",0,IF(C372="",0,IF(C372&lt;=Table4[[#This Row],[Diameter (in)]],0,1-(D371/D372))))</f>
        <v>0</v>
      </c>
      <c r="P371" s="92" t="str">
        <f>IF(Table4[[#This Row],[Segment]]="","",IF(C371&gt;C372,"",IF(C372="",0.55,(0.55*(1-D372/D371)))))</f>
        <v/>
      </c>
      <c r="Q37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71" s="92" t="str">
        <f>IF(Table4[[#This Row],[Segment]]="","",IF(Table4[[#This Row],[Kexpansion]]="","0",((Table4[[#This Row],[Velocity (m/s)]]^2)/2)*Table4[[#This Row],[Kexpansion]]))</f>
        <v/>
      </c>
      <c r="S371" s="92" t="str">
        <f>IF(Table4[[#This Row],[Segment]]="","",IF(Table4[[#This Row],[Kcontraction]]="","0",((Table4[[#This Row],[Velocity (m/s)]]^2)/2)*Table4[[#This Row],[Kcontraction]]))</f>
        <v/>
      </c>
      <c r="T371" s="89" t="str">
        <f>IF(Table4[[#This Row],[Segment]]="","",SUMIF($Y$7:$Y$2000,Table4[[#This Row],[Segment]],$AD$7:$AD$2000))</f>
        <v/>
      </c>
      <c r="U371" s="95" t="str">
        <f>IF(Table4[[#This Row],[Segment]]="","",Table4[[#This Row],[Hfriction (J/kg)]]+Table4[[#This Row],[Hexpansions (J/kg)]]+Table4[[#This Row],[Hcontractions (J/kg)]]+Table4[[#This Row],[Hf (J/kg)]])</f>
        <v/>
      </c>
      <c r="V371" s="95" t="str">
        <f>IF(Table4[[#This Row],[Segment]]="","",Table4[[#This Row],[Total Friction Loss (J/kg)]]*Table3[Density (kg/m3)])</f>
        <v/>
      </c>
      <c r="W371" s="95" t="str">
        <f>IF(Table4[[#This Row],[Segment]]="","",Table4[[#This Row],[Total Pressure Drop (Pa)]]/1000)</f>
        <v/>
      </c>
      <c r="Y371" s="82" t="str">
        <f>IF('Set Up'!D594="","",'Set Up'!D594)</f>
        <v/>
      </c>
      <c r="Z371" s="82" t="str">
        <f>IF('Set Up'!E594="","",'Set Up'!E594)</f>
        <v/>
      </c>
      <c r="AA371" s="82" t="str">
        <f>IF('Set Up'!F594="","",'Set Up'!F594)</f>
        <v/>
      </c>
      <c r="AB371" s="82" t="str">
        <f>IF('Set Up'!G594="","",'Set Up'!G594)</f>
        <v/>
      </c>
      <c r="AC371" s="82" t="str">
        <f t="array" ref="AC371">IF(Y371="","",INDEX(Data!$G$4:$G$51,MATCH(Table7[[#This Row],[Fitting]]&amp;Table7[[#This Row],[Fitting Subtype]],Data!$E$4:$E$51&amp;Data!$F$4:$F$51,0)))</f>
        <v/>
      </c>
      <c r="AD371" s="89" t="str">
        <f>IF(Table7[[#This Row],[Segment]]="","",Table7[[#This Row],[Quantity]]*Table7[[#This Row],[Kf]]*(((INDEX(Table4[Velocity (m/s)],MATCH(Table7[[#This Row],[Segment]],Table4[Segment],0)))^2)/2))</f>
        <v/>
      </c>
      <c r="AF371" s="82" t="str">
        <f>Table4[[#This Row],[Segment]]</f>
        <v/>
      </c>
      <c r="AG371" s="75"/>
      <c r="AH371" s="82" t="str">
        <f>IF(Table5[[#This Row],[Segment]]="","",AG371-Table4[[#This Row],[Total Pressure Drop (kPa)]])</f>
        <v/>
      </c>
    </row>
    <row r="372" spans="1:34" x14ac:dyDescent="0.25">
      <c r="A372" s="95" t="str">
        <f>IF('Set Up'!A369="","",'Set Up'!A369)</f>
        <v/>
      </c>
      <c r="B372" s="75" t="s">
        <v>81</v>
      </c>
      <c r="C372" s="85"/>
      <c r="D372" s="86" t="str">
        <f>IF(Table4[[#This Row],[Diameter (in)]]="","",(((CONVERT(Table4[[#This Row],[Diameter (in)]],"in","m"))/2)^2)*PI())</f>
        <v/>
      </c>
      <c r="E372" s="87" t="str">
        <f>IF(Table4[[#This Row],[Area (m2)]]="","",$D$4/Table4[[#This Row],[Area (m2)]])</f>
        <v/>
      </c>
      <c r="F372" s="85">
        <f t="shared" si="5"/>
        <v>4.6951999999999998</v>
      </c>
      <c r="G372" s="88" t="str">
        <f>IF(Table4[[#This Row],[Segment]]="","",(CONVERT(Table4[[#This Row],[Diameter (in)]],"in","m")*$B$4*Table4[[#This Row],[Velocity (m/s)]])/$C$4)</f>
        <v/>
      </c>
      <c r="H372" s="96" t="str">
        <f>IF(Table4[[#This Row],[Segment]]="","",IF(Table4[[#This Row],[Teynold''s Number]]&gt;4000,"TURBULENT","LAMINAR"))</f>
        <v/>
      </c>
      <c r="I372" s="86" t="str">
        <f>IF(Table4[[#This Row],[Segment]]="","",INDEX(Data!C369:C383,MATCH(Table4[Material],Data!B369:B383,0)))</f>
        <v/>
      </c>
      <c r="J372" s="89" t="str">
        <f>IF(Table4[[#This Row],[ε (m)]]="","",Table4[[#This Row],[ε (m)]]/(CONVERT(Table4[[#This Row],[Diameter (in)]],"in","m")))</f>
        <v/>
      </c>
      <c r="K372" s="96" t="str">
        <f>IF(Table4[[#This Row],[Regime]]="LAMINAR",16/Table4[[#This Row],[Teynold''s Number]],"-")</f>
        <v>-</v>
      </c>
      <c r="L372" s="86"/>
      <c r="M372" s="97" t="str">
        <f>IF(Table4[[#This Row],[Regime]]="TURBULENT",(((-4*LOG10(Table4[[#This Row],[ε/D]]/3.7+1.256/(Table4[[#This Row],[Teynold''s Number]]*SQRT(Table4[[#This Row],[f turbulent (guess)]]))))^-1)^2),"")</f>
        <v/>
      </c>
      <c r="N372" s="91" t="str">
        <f>IF(Table4[[#This Row],[f turbulent]]="","",Table4[[#This Row],[f turbulent (guess)]]-Table4[[#This Row],[f turbulent]])</f>
        <v/>
      </c>
      <c r="O372" s="87">
        <f>IF(Table4[[#This Row],[Segment]]="",0,IF(C373="",0,IF(C373&lt;=Table4[[#This Row],[Diameter (in)]],0,1-(D372/D373))))</f>
        <v>0</v>
      </c>
      <c r="P372" s="92" t="str">
        <f>IF(Table4[[#This Row],[Segment]]="","",IF(C372&gt;C373,"",IF(C373="",0.55,(0.55*(1-D373/D372)))))</f>
        <v/>
      </c>
      <c r="Q37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72" s="92" t="str">
        <f>IF(Table4[[#This Row],[Segment]]="","",IF(Table4[[#This Row],[Kexpansion]]="","0",((Table4[[#This Row],[Velocity (m/s)]]^2)/2)*Table4[[#This Row],[Kexpansion]]))</f>
        <v/>
      </c>
      <c r="S372" s="92" t="str">
        <f>IF(Table4[[#This Row],[Segment]]="","",IF(Table4[[#This Row],[Kcontraction]]="","0",((Table4[[#This Row],[Velocity (m/s)]]^2)/2)*Table4[[#This Row],[Kcontraction]]))</f>
        <v/>
      </c>
      <c r="T372" s="89" t="str">
        <f>IF(Table4[[#This Row],[Segment]]="","",SUMIF($Y$7:$Y$2000,Table4[[#This Row],[Segment]],$AD$7:$AD$2000))</f>
        <v/>
      </c>
      <c r="U372" s="95" t="str">
        <f>IF(Table4[[#This Row],[Segment]]="","",Table4[[#This Row],[Hfriction (J/kg)]]+Table4[[#This Row],[Hexpansions (J/kg)]]+Table4[[#This Row],[Hcontractions (J/kg)]]+Table4[[#This Row],[Hf (J/kg)]])</f>
        <v/>
      </c>
      <c r="V372" s="95" t="str">
        <f>IF(Table4[[#This Row],[Segment]]="","",Table4[[#This Row],[Total Friction Loss (J/kg)]]*Table3[Density (kg/m3)])</f>
        <v/>
      </c>
      <c r="W372" s="95" t="str">
        <f>IF(Table4[[#This Row],[Segment]]="","",Table4[[#This Row],[Total Pressure Drop (Pa)]]/1000)</f>
        <v/>
      </c>
      <c r="Y372" s="82" t="str">
        <f>IF('Set Up'!D595="","",'Set Up'!D595)</f>
        <v/>
      </c>
      <c r="Z372" s="82" t="str">
        <f>IF('Set Up'!E595="","",'Set Up'!E595)</f>
        <v/>
      </c>
      <c r="AA372" s="82" t="str">
        <f>IF('Set Up'!F595="","",'Set Up'!F595)</f>
        <v/>
      </c>
      <c r="AB372" s="82" t="str">
        <f>IF('Set Up'!G595="","",'Set Up'!G595)</f>
        <v/>
      </c>
      <c r="AC372" s="82" t="str">
        <f t="array" ref="AC372">IF(Y372="","",INDEX(Data!$G$4:$G$51,MATCH(Table7[[#This Row],[Fitting]]&amp;Table7[[#This Row],[Fitting Subtype]],Data!$E$4:$E$51&amp;Data!$F$4:$F$51,0)))</f>
        <v/>
      </c>
      <c r="AD372" s="89" t="str">
        <f>IF(Table7[[#This Row],[Segment]]="","",Table7[[#This Row],[Quantity]]*Table7[[#This Row],[Kf]]*(((INDEX(Table4[Velocity (m/s)],MATCH(Table7[[#This Row],[Segment]],Table4[Segment],0)))^2)/2))</f>
        <v/>
      </c>
      <c r="AF372" s="82" t="str">
        <f>Table4[[#This Row],[Segment]]</f>
        <v/>
      </c>
      <c r="AG372" s="75"/>
      <c r="AH372" s="82" t="str">
        <f>IF(Table5[[#This Row],[Segment]]="","",AG372-Table4[[#This Row],[Total Pressure Drop (kPa)]])</f>
        <v/>
      </c>
    </row>
    <row r="373" spans="1:34" x14ac:dyDescent="0.25">
      <c r="A373" s="95" t="str">
        <f>IF('Set Up'!A370="","",'Set Up'!A370)</f>
        <v/>
      </c>
      <c r="B373" s="75" t="s">
        <v>81</v>
      </c>
      <c r="C373" s="85"/>
      <c r="D373" s="86" t="str">
        <f>IF(Table4[[#This Row],[Diameter (in)]]="","",(((CONVERT(Table4[[#This Row],[Diameter (in)]],"in","m"))/2)^2)*PI())</f>
        <v/>
      </c>
      <c r="E373" s="87" t="str">
        <f>IF(Table4[[#This Row],[Area (m2)]]="","",$D$4/Table4[[#This Row],[Area (m2)]])</f>
        <v/>
      </c>
      <c r="F373" s="85">
        <f t="shared" si="5"/>
        <v>4.6951999999999998</v>
      </c>
      <c r="G373" s="88" t="str">
        <f>IF(Table4[[#This Row],[Segment]]="","",(CONVERT(Table4[[#This Row],[Diameter (in)]],"in","m")*$B$4*Table4[[#This Row],[Velocity (m/s)]])/$C$4)</f>
        <v/>
      </c>
      <c r="H373" s="96" t="str">
        <f>IF(Table4[[#This Row],[Segment]]="","",IF(Table4[[#This Row],[Teynold''s Number]]&gt;4000,"TURBULENT","LAMINAR"))</f>
        <v/>
      </c>
      <c r="I373" s="86" t="str">
        <f>IF(Table4[[#This Row],[Segment]]="","",INDEX(Data!C370:C384,MATCH(Table4[Material],Data!B370:B384,0)))</f>
        <v/>
      </c>
      <c r="J373" s="89" t="str">
        <f>IF(Table4[[#This Row],[ε (m)]]="","",Table4[[#This Row],[ε (m)]]/(CONVERT(Table4[[#This Row],[Diameter (in)]],"in","m")))</f>
        <v/>
      </c>
      <c r="K373" s="96" t="str">
        <f>IF(Table4[[#This Row],[Regime]]="LAMINAR",16/Table4[[#This Row],[Teynold''s Number]],"-")</f>
        <v>-</v>
      </c>
      <c r="L373" s="86"/>
      <c r="M373" s="97" t="str">
        <f>IF(Table4[[#This Row],[Regime]]="TURBULENT",(((-4*LOG10(Table4[[#This Row],[ε/D]]/3.7+1.256/(Table4[[#This Row],[Teynold''s Number]]*SQRT(Table4[[#This Row],[f turbulent (guess)]]))))^-1)^2),"")</f>
        <v/>
      </c>
      <c r="N373" s="91" t="str">
        <f>IF(Table4[[#This Row],[f turbulent]]="","",Table4[[#This Row],[f turbulent (guess)]]-Table4[[#This Row],[f turbulent]])</f>
        <v/>
      </c>
      <c r="O373" s="87">
        <f>IF(Table4[[#This Row],[Segment]]="",0,IF(C374="",0,IF(C374&lt;=Table4[[#This Row],[Diameter (in)]],0,1-(D373/D374))))</f>
        <v>0</v>
      </c>
      <c r="P373" s="92" t="str">
        <f>IF(Table4[[#This Row],[Segment]]="","",IF(C373&gt;C374,"",IF(C374="",0.55,(0.55*(1-D374/D373)))))</f>
        <v/>
      </c>
      <c r="Q37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73" s="92" t="str">
        <f>IF(Table4[[#This Row],[Segment]]="","",IF(Table4[[#This Row],[Kexpansion]]="","0",((Table4[[#This Row],[Velocity (m/s)]]^2)/2)*Table4[[#This Row],[Kexpansion]]))</f>
        <v/>
      </c>
      <c r="S373" s="92" t="str">
        <f>IF(Table4[[#This Row],[Segment]]="","",IF(Table4[[#This Row],[Kcontraction]]="","0",((Table4[[#This Row],[Velocity (m/s)]]^2)/2)*Table4[[#This Row],[Kcontraction]]))</f>
        <v/>
      </c>
      <c r="T373" s="89" t="str">
        <f>IF(Table4[[#This Row],[Segment]]="","",SUMIF($Y$7:$Y$2000,Table4[[#This Row],[Segment]],$AD$7:$AD$2000))</f>
        <v/>
      </c>
      <c r="U373" s="95" t="str">
        <f>IF(Table4[[#This Row],[Segment]]="","",Table4[[#This Row],[Hfriction (J/kg)]]+Table4[[#This Row],[Hexpansions (J/kg)]]+Table4[[#This Row],[Hcontractions (J/kg)]]+Table4[[#This Row],[Hf (J/kg)]])</f>
        <v/>
      </c>
      <c r="V373" s="95" t="str">
        <f>IF(Table4[[#This Row],[Segment]]="","",Table4[[#This Row],[Total Friction Loss (J/kg)]]*Table3[Density (kg/m3)])</f>
        <v/>
      </c>
      <c r="W373" s="95" t="str">
        <f>IF(Table4[[#This Row],[Segment]]="","",Table4[[#This Row],[Total Pressure Drop (Pa)]]/1000)</f>
        <v/>
      </c>
      <c r="Y373" s="82" t="str">
        <f>IF('Set Up'!D596="","",'Set Up'!D596)</f>
        <v/>
      </c>
      <c r="Z373" s="82" t="str">
        <f>IF('Set Up'!E596="","",'Set Up'!E596)</f>
        <v/>
      </c>
      <c r="AA373" s="82" t="str">
        <f>IF('Set Up'!F596="","",'Set Up'!F596)</f>
        <v/>
      </c>
      <c r="AB373" s="82" t="str">
        <f>IF('Set Up'!G596="","",'Set Up'!G596)</f>
        <v/>
      </c>
      <c r="AC373" s="82" t="str">
        <f t="array" ref="AC373">IF(Y373="","",INDEX(Data!$G$4:$G$51,MATCH(Table7[[#This Row],[Fitting]]&amp;Table7[[#This Row],[Fitting Subtype]],Data!$E$4:$E$51&amp;Data!$F$4:$F$51,0)))</f>
        <v/>
      </c>
      <c r="AD373" s="89" t="str">
        <f>IF(Table7[[#This Row],[Segment]]="","",Table7[[#This Row],[Quantity]]*Table7[[#This Row],[Kf]]*(((INDEX(Table4[Velocity (m/s)],MATCH(Table7[[#This Row],[Segment]],Table4[Segment],0)))^2)/2))</f>
        <v/>
      </c>
      <c r="AF373" s="82" t="str">
        <f>Table4[[#This Row],[Segment]]</f>
        <v/>
      </c>
      <c r="AG373" s="75"/>
      <c r="AH373" s="82" t="str">
        <f>IF(Table5[[#This Row],[Segment]]="","",AG373-Table4[[#This Row],[Total Pressure Drop (kPa)]])</f>
        <v/>
      </c>
    </row>
    <row r="374" spans="1:34" x14ac:dyDescent="0.25">
      <c r="A374" s="95" t="str">
        <f>IF('Set Up'!A371="","",'Set Up'!A371)</f>
        <v/>
      </c>
      <c r="B374" s="75" t="s">
        <v>81</v>
      </c>
      <c r="C374" s="85"/>
      <c r="D374" s="86" t="str">
        <f>IF(Table4[[#This Row],[Diameter (in)]]="","",(((CONVERT(Table4[[#This Row],[Diameter (in)]],"in","m"))/2)^2)*PI())</f>
        <v/>
      </c>
      <c r="E374" s="87" t="str">
        <f>IF(Table4[[#This Row],[Area (m2)]]="","",$D$4/Table4[[#This Row],[Area (m2)]])</f>
        <v/>
      </c>
      <c r="F374" s="85">
        <f t="shared" si="5"/>
        <v>4.6951999999999998</v>
      </c>
      <c r="G374" s="88" t="str">
        <f>IF(Table4[[#This Row],[Segment]]="","",(CONVERT(Table4[[#This Row],[Diameter (in)]],"in","m")*$B$4*Table4[[#This Row],[Velocity (m/s)]])/$C$4)</f>
        <v/>
      </c>
      <c r="H374" s="96" t="str">
        <f>IF(Table4[[#This Row],[Segment]]="","",IF(Table4[[#This Row],[Teynold''s Number]]&gt;4000,"TURBULENT","LAMINAR"))</f>
        <v/>
      </c>
      <c r="I374" s="86" t="str">
        <f>IF(Table4[[#This Row],[Segment]]="","",INDEX(Data!C371:C385,MATCH(Table4[Material],Data!B371:B385,0)))</f>
        <v/>
      </c>
      <c r="J374" s="89" t="str">
        <f>IF(Table4[[#This Row],[ε (m)]]="","",Table4[[#This Row],[ε (m)]]/(CONVERT(Table4[[#This Row],[Diameter (in)]],"in","m")))</f>
        <v/>
      </c>
      <c r="K374" s="96" t="str">
        <f>IF(Table4[[#This Row],[Regime]]="LAMINAR",16/Table4[[#This Row],[Teynold''s Number]],"-")</f>
        <v>-</v>
      </c>
      <c r="L374" s="86"/>
      <c r="M374" s="97" t="str">
        <f>IF(Table4[[#This Row],[Regime]]="TURBULENT",(((-4*LOG10(Table4[[#This Row],[ε/D]]/3.7+1.256/(Table4[[#This Row],[Teynold''s Number]]*SQRT(Table4[[#This Row],[f turbulent (guess)]]))))^-1)^2),"")</f>
        <v/>
      </c>
      <c r="N374" s="91" t="str">
        <f>IF(Table4[[#This Row],[f turbulent]]="","",Table4[[#This Row],[f turbulent (guess)]]-Table4[[#This Row],[f turbulent]])</f>
        <v/>
      </c>
      <c r="O374" s="87">
        <f>IF(Table4[[#This Row],[Segment]]="",0,IF(C375="",0,IF(C375&lt;=Table4[[#This Row],[Diameter (in)]],0,1-(D374/D375))))</f>
        <v>0</v>
      </c>
      <c r="P374" s="92" t="str">
        <f>IF(Table4[[#This Row],[Segment]]="","",IF(C374&gt;C375,"",IF(C375="",0.55,(0.55*(1-D375/D374)))))</f>
        <v/>
      </c>
      <c r="Q37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74" s="92" t="str">
        <f>IF(Table4[[#This Row],[Segment]]="","",IF(Table4[[#This Row],[Kexpansion]]="","0",((Table4[[#This Row],[Velocity (m/s)]]^2)/2)*Table4[[#This Row],[Kexpansion]]))</f>
        <v/>
      </c>
      <c r="S374" s="92" t="str">
        <f>IF(Table4[[#This Row],[Segment]]="","",IF(Table4[[#This Row],[Kcontraction]]="","0",((Table4[[#This Row],[Velocity (m/s)]]^2)/2)*Table4[[#This Row],[Kcontraction]]))</f>
        <v/>
      </c>
      <c r="T374" s="89" t="str">
        <f>IF(Table4[[#This Row],[Segment]]="","",SUMIF($Y$7:$Y$2000,Table4[[#This Row],[Segment]],$AD$7:$AD$2000))</f>
        <v/>
      </c>
      <c r="U374" s="95" t="str">
        <f>IF(Table4[[#This Row],[Segment]]="","",Table4[[#This Row],[Hfriction (J/kg)]]+Table4[[#This Row],[Hexpansions (J/kg)]]+Table4[[#This Row],[Hcontractions (J/kg)]]+Table4[[#This Row],[Hf (J/kg)]])</f>
        <v/>
      </c>
      <c r="V374" s="95" t="str">
        <f>IF(Table4[[#This Row],[Segment]]="","",Table4[[#This Row],[Total Friction Loss (J/kg)]]*Table3[Density (kg/m3)])</f>
        <v/>
      </c>
      <c r="W374" s="95" t="str">
        <f>IF(Table4[[#This Row],[Segment]]="","",Table4[[#This Row],[Total Pressure Drop (Pa)]]/1000)</f>
        <v/>
      </c>
      <c r="Y374" s="82" t="str">
        <f>IF('Set Up'!D597="","",'Set Up'!D597)</f>
        <v/>
      </c>
      <c r="Z374" s="82" t="str">
        <f>IF('Set Up'!E597="","",'Set Up'!E597)</f>
        <v/>
      </c>
      <c r="AA374" s="82" t="str">
        <f>IF('Set Up'!F597="","",'Set Up'!F597)</f>
        <v/>
      </c>
      <c r="AB374" s="82" t="str">
        <f>IF('Set Up'!G597="","",'Set Up'!G597)</f>
        <v/>
      </c>
      <c r="AC374" s="82" t="str">
        <f t="array" ref="AC374">IF(Y374="","",INDEX(Data!$G$4:$G$51,MATCH(Table7[[#This Row],[Fitting]]&amp;Table7[[#This Row],[Fitting Subtype]],Data!$E$4:$E$51&amp;Data!$F$4:$F$51,0)))</f>
        <v/>
      </c>
      <c r="AD374" s="89" t="str">
        <f>IF(Table7[[#This Row],[Segment]]="","",Table7[[#This Row],[Quantity]]*Table7[[#This Row],[Kf]]*(((INDEX(Table4[Velocity (m/s)],MATCH(Table7[[#This Row],[Segment]],Table4[Segment],0)))^2)/2))</f>
        <v/>
      </c>
      <c r="AF374" s="82" t="str">
        <f>Table4[[#This Row],[Segment]]</f>
        <v/>
      </c>
      <c r="AG374" s="75"/>
      <c r="AH374" s="82" t="str">
        <f>IF(Table5[[#This Row],[Segment]]="","",AG374-Table4[[#This Row],[Total Pressure Drop (kPa)]])</f>
        <v/>
      </c>
    </row>
    <row r="375" spans="1:34" x14ac:dyDescent="0.25">
      <c r="A375" s="95" t="str">
        <f>IF('Set Up'!A372="","",'Set Up'!A372)</f>
        <v/>
      </c>
      <c r="B375" s="75" t="s">
        <v>81</v>
      </c>
      <c r="C375" s="85"/>
      <c r="D375" s="86" t="str">
        <f>IF(Table4[[#This Row],[Diameter (in)]]="","",(((CONVERT(Table4[[#This Row],[Diameter (in)]],"in","m"))/2)^2)*PI())</f>
        <v/>
      </c>
      <c r="E375" s="87" t="str">
        <f>IF(Table4[[#This Row],[Area (m2)]]="","",$D$4/Table4[[#This Row],[Area (m2)]])</f>
        <v/>
      </c>
      <c r="F375" s="85">
        <f t="shared" si="5"/>
        <v>4.6951999999999998</v>
      </c>
      <c r="G375" s="88" t="str">
        <f>IF(Table4[[#This Row],[Segment]]="","",(CONVERT(Table4[[#This Row],[Diameter (in)]],"in","m")*$B$4*Table4[[#This Row],[Velocity (m/s)]])/$C$4)</f>
        <v/>
      </c>
      <c r="H375" s="96" t="str">
        <f>IF(Table4[[#This Row],[Segment]]="","",IF(Table4[[#This Row],[Teynold''s Number]]&gt;4000,"TURBULENT","LAMINAR"))</f>
        <v/>
      </c>
      <c r="I375" s="86" t="str">
        <f>IF(Table4[[#This Row],[Segment]]="","",INDEX(Data!C372:C386,MATCH(Table4[Material],Data!B372:B386,0)))</f>
        <v/>
      </c>
      <c r="J375" s="89" t="str">
        <f>IF(Table4[[#This Row],[ε (m)]]="","",Table4[[#This Row],[ε (m)]]/(CONVERT(Table4[[#This Row],[Diameter (in)]],"in","m")))</f>
        <v/>
      </c>
      <c r="K375" s="96" t="str">
        <f>IF(Table4[[#This Row],[Regime]]="LAMINAR",16/Table4[[#This Row],[Teynold''s Number]],"-")</f>
        <v>-</v>
      </c>
      <c r="L375" s="86"/>
      <c r="M375" s="97" t="str">
        <f>IF(Table4[[#This Row],[Regime]]="TURBULENT",(((-4*LOG10(Table4[[#This Row],[ε/D]]/3.7+1.256/(Table4[[#This Row],[Teynold''s Number]]*SQRT(Table4[[#This Row],[f turbulent (guess)]]))))^-1)^2),"")</f>
        <v/>
      </c>
      <c r="N375" s="91" t="str">
        <f>IF(Table4[[#This Row],[f turbulent]]="","",Table4[[#This Row],[f turbulent (guess)]]-Table4[[#This Row],[f turbulent]])</f>
        <v/>
      </c>
      <c r="O375" s="87">
        <f>IF(Table4[[#This Row],[Segment]]="",0,IF(C376="",0,IF(C376&lt;=Table4[[#This Row],[Diameter (in)]],0,1-(D375/D376))))</f>
        <v>0</v>
      </c>
      <c r="P375" s="92" t="str">
        <f>IF(Table4[[#This Row],[Segment]]="","",IF(C375&gt;C376,"",IF(C376="",0.55,(0.55*(1-D376/D375)))))</f>
        <v/>
      </c>
      <c r="Q37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75" s="92" t="str">
        <f>IF(Table4[[#This Row],[Segment]]="","",IF(Table4[[#This Row],[Kexpansion]]="","0",((Table4[[#This Row],[Velocity (m/s)]]^2)/2)*Table4[[#This Row],[Kexpansion]]))</f>
        <v/>
      </c>
      <c r="S375" s="92" t="str">
        <f>IF(Table4[[#This Row],[Segment]]="","",IF(Table4[[#This Row],[Kcontraction]]="","0",((Table4[[#This Row],[Velocity (m/s)]]^2)/2)*Table4[[#This Row],[Kcontraction]]))</f>
        <v/>
      </c>
      <c r="T375" s="89" t="str">
        <f>IF(Table4[[#This Row],[Segment]]="","",SUMIF($Y$7:$Y$2000,Table4[[#This Row],[Segment]],$AD$7:$AD$2000))</f>
        <v/>
      </c>
      <c r="U375" s="95" t="str">
        <f>IF(Table4[[#This Row],[Segment]]="","",Table4[[#This Row],[Hfriction (J/kg)]]+Table4[[#This Row],[Hexpansions (J/kg)]]+Table4[[#This Row],[Hcontractions (J/kg)]]+Table4[[#This Row],[Hf (J/kg)]])</f>
        <v/>
      </c>
      <c r="V375" s="95" t="str">
        <f>IF(Table4[[#This Row],[Segment]]="","",Table4[[#This Row],[Total Friction Loss (J/kg)]]*Table3[Density (kg/m3)])</f>
        <v/>
      </c>
      <c r="W375" s="95" t="str">
        <f>IF(Table4[[#This Row],[Segment]]="","",Table4[[#This Row],[Total Pressure Drop (Pa)]]/1000)</f>
        <v/>
      </c>
      <c r="Y375" s="82" t="str">
        <f>IF('Set Up'!D598="","",'Set Up'!D598)</f>
        <v/>
      </c>
      <c r="Z375" s="82" t="str">
        <f>IF('Set Up'!E598="","",'Set Up'!E598)</f>
        <v/>
      </c>
      <c r="AA375" s="82" t="str">
        <f>IF('Set Up'!F598="","",'Set Up'!F598)</f>
        <v/>
      </c>
      <c r="AB375" s="82" t="str">
        <f>IF('Set Up'!G598="","",'Set Up'!G598)</f>
        <v/>
      </c>
      <c r="AC375" s="82" t="str">
        <f t="array" ref="AC375">IF(Y375="","",INDEX(Data!$G$4:$G$51,MATCH(Table7[[#This Row],[Fitting]]&amp;Table7[[#This Row],[Fitting Subtype]],Data!$E$4:$E$51&amp;Data!$F$4:$F$51,0)))</f>
        <v/>
      </c>
      <c r="AD375" s="89" t="str">
        <f>IF(Table7[[#This Row],[Segment]]="","",Table7[[#This Row],[Quantity]]*Table7[[#This Row],[Kf]]*(((INDEX(Table4[Velocity (m/s)],MATCH(Table7[[#This Row],[Segment]],Table4[Segment],0)))^2)/2))</f>
        <v/>
      </c>
      <c r="AF375" s="82" t="str">
        <f>Table4[[#This Row],[Segment]]</f>
        <v/>
      </c>
      <c r="AG375" s="75"/>
      <c r="AH375" s="82" t="str">
        <f>IF(Table5[[#This Row],[Segment]]="","",AG375-Table4[[#This Row],[Total Pressure Drop (kPa)]])</f>
        <v/>
      </c>
    </row>
    <row r="376" spans="1:34" x14ac:dyDescent="0.25">
      <c r="A376" s="95" t="str">
        <f>IF('Set Up'!A373="","",'Set Up'!A373)</f>
        <v/>
      </c>
      <c r="B376" s="75" t="s">
        <v>81</v>
      </c>
      <c r="C376" s="85"/>
      <c r="D376" s="86" t="str">
        <f>IF(Table4[[#This Row],[Diameter (in)]]="","",(((CONVERT(Table4[[#This Row],[Diameter (in)]],"in","m"))/2)^2)*PI())</f>
        <v/>
      </c>
      <c r="E376" s="87" t="str">
        <f>IF(Table4[[#This Row],[Area (m2)]]="","",$D$4/Table4[[#This Row],[Area (m2)]])</f>
        <v/>
      </c>
      <c r="F376" s="85">
        <f t="shared" si="5"/>
        <v>4.6951999999999998</v>
      </c>
      <c r="G376" s="88" t="str">
        <f>IF(Table4[[#This Row],[Segment]]="","",(CONVERT(Table4[[#This Row],[Diameter (in)]],"in","m")*$B$4*Table4[[#This Row],[Velocity (m/s)]])/$C$4)</f>
        <v/>
      </c>
      <c r="H376" s="96" t="str">
        <f>IF(Table4[[#This Row],[Segment]]="","",IF(Table4[[#This Row],[Teynold''s Number]]&gt;4000,"TURBULENT","LAMINAR"))</f>
        <v/>
      </c>
      <c r="I376" s="86" t="str">
        <f>IF(Table4[[#This Row],[Segment]]="","",INDEX(Data!C373:C387,MATCH(Table4[Material],Data!B373:B387,0)))</f>
        <v/>
      </c>
      <c r="J376" s="89" t="str">
        <f>IF(Table4[[#This Row],[ε (m)]]="","",Table4[[#This Row],[ε (m)]]/(CONVERT(Table4[[#This Row],[Diameter (in)]],"in","m")))</f>
        <v/>
      </c>
      <c r="K376" s="96" t="str">
        <f>IF(Table4[[#This Row],[Regime]]="LAMINAR",16/Table4[[#This Row],[Teynold''s Number]],"-")</f>
        <v>-</v>
      </c>
      <c r="L376" s="86"/>
      <c r="M376" s="97" t="str">
        <f>IF(Table4[[#This Row],[Regime]]="TURBULENT",(((-4*LOG10(Table4[[#This Row],[ε/D]]/3.7+1.256/(Table4[[#This Row],[Teynold''s Number]]*SQRT(Table4[[#This Row],[f turbulent (guess)]]))))^-1)^2),"")</f>
        <v/>
      </c>
      <c r="N376" s="91" t="str">
        <f>IF(Table4[[#This Row],[f turbulent]]="","",Table4[[#This Row],[f turbulent (guess)]]-Table4[[#This Row],[f turbulent]])</f>
        <v/>
      </c>
      <c r="O376" s="87">
        <f>IF(Table4[[#This Row],[Segment]]="",0,IF(C377="",0,IF(C377&lt;=Table4[[#This Row],[Diameter (in)]],0,1-(D376/D377))))</f>
        <v>0</v>
      </c>
      <c r="P376" s="92" t="str">
        <f>IF(Table4[[#This Row],[Segment]]="","",IF(C376&gt;C377,"",IF(C377="",0.55,(0.55*(1-D377/D376)))))</f>
        <v/>
      </c>
      <c r="Q37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76" s="92" t="str">
        <f>IF(Table4[[#This Row],[Segment]]="","",IF(Table4[[#This Row],[Kexpansion]]="","0",((Table4[[#This Row],[Velocity (m/s)]]^2)/2)*Table4[[#This Row],[Kexpansion]]))</f>
        <v/>
      </c>
      <c r="S376" s="92" t="str">
        <f>IF(Table4[[#This Row],[Segment]]="","",IF(Table4[[#This Row],[Kcontraction]]="","0",((Table4[[#This Row],[Velocity (m/s)]]^2)/2)*Table4[[#This Row],[Kcontraction]]))</f>
        <v/>
      </c>
      <c r="T376" s="89" t="str">
        <f>IF(Table4[[#This Row],[Segment]]="","",SUMIF($Y$7:$Y$2000,Table4[[#This Row],[Segment]],$AD$7:$AD$2000))</f>
        <v/>
      </c>
      <c r="U376" s="95" t="str">
        <f>IF(Table4[[#This Row],[Segment]]="","",Table4[[#This Row],[Hfriction (J/kg)]]+Table4[[#This Row],[Hexpansions (J/kg)]]+Table4[[#This Row],[Hcontractions (J/kg)]]+Table4[[#This Row],[Hf (J/kg)]])</f>
        <v/>
      </c>
      <c r="V376" s="95" t="str">
        <f>IF(Table4[[#This Row],[Segment]]="","",Table4[[#This Row],[Total Friction Loss (J/kg)]]*Table3[Density (kg/m3)])</f>
        <v/>
      </c>
      <c r="W376" s="95" t="str">
        <f>IF(Table4[[#This Row],[Segment]]="","",Table4[[#This Row],[Total Pressure Drop (Pa)]]/1000)</f>
        <v/>
      </c>
      <c r="Y376" s="82" t="str">
        <f>IF('Set Up'!D599="","",'Set Up'!D599)</f>
        <v/>
      </c>
      <c r="Z376" s="82" t="str">
        <f>IF('Set Up'!E599="","",'Set Up'!E599)</f>
        <v/>
      </c>
      <c r="AA376" s="82" t="str">
        <f>IF('Set Up'!F599="","",'Set Up'!F599)</f>
        <v/>
      </c>
      <c r="AB376" s="82" t="str">
        <f>IF('Set Up'!G599="","",'Set Up'!G599)</f>
        <v/>
      </c>
      <c r="AC376" s="82" t="str">
        <f t="array" ref="AC376">IF(Y376="","",INDEX(Data!$G$4:$G$51,MATCH(Table7[[#This Row],[Fitting]]&amp;Table7[[#This Row],[Fitting Subtype]],Data!$E$4:$E$51&amp;Data!$F$4:$F$51,0)))</f>
        <v/>
      </c>
      <c r="AD376" s="89" t="str">
        <f>IF(Table7[[#This Row],[Segment]]="","",Table7[[#This Row],[Quantity]]*Table7[[#This Row],[Kf]]*(((INDEX(Table4[Velocity (m/s)],MATCH(Table7[[#This Row],[Segment]],Table4[Segment],0)))^2)/2))</f>
        <v/>
      </c>
      <c r="AF376" s="82" t="str">
        <f>Table4[[#This Row],[Segment]]</f>
        <v/>
      </c>
      <c r="AG376" s="75"/>
      <c r="AH376" s="82" t="str">
        <f>IF(Table5[[#This Row],[Segment]]="","",AG376-Table4[[#This Row],[Total Pressure Drop (kPa)]])</f>
        <v/>
      </c>
    </row>
    <row r="377" spans="1:34" x14ac:dyDescent="0.25">
      <c r="A377" s="95" t="str">
        <f>IF('Set Up'!A374="","",'Set Up'!A374)</f>
        <v/>
      </c>
      <c r="B377" s="75" t="s">
        <v>81</v>
      </c>
      <c r="C377" s="85"/>
      <c r="D377" s="86" t="str">
        <f>IF(Table4[[#This Row],[Diameter (in)]]="","",(((CONVERT(Table4[[#This Row],[Diameter (in)]],"in","m"))/2)^2)*PI())</f>
        <v/>
      </c>
      <c r="E377" s="87" t="str">
        <f>IF(Table4[[#This Row],[Area (m2)]]="","",$D$4/Table4[[#This Row],[Area (m2)]])</f>
        <v/>
      </c>
      <c r="F377" s="85">
        <f t="shared" si="5"/>
        <v>4.6951999999999998</v>
      </c>
      <c r="G377" s="88" t="str">
        <f>IF(Table4[[#This Row],[Segment]]="","",(CONVERT(Table4[[#This Row],[Diameter (in)]],"in","m")*$B$4*Table4[[#This Row],[Velocity (m/s)]])/$C$4)</f>
        <v/>
      </c>
      <c r="H377" s="96" t="str">
        <f>IF(Table4[[#This Row],[Segment]]="","",IF(Table4[[#This Row],[Teynold''s Number]]&gt;4000,"TURBULENT","LAMINAR"))</f>
        <v/>
      </c>
      <c r="I377" s="86" t="str">
        <f>IF(Table4[[#This Row],[Segment]]="","",INDEX(Data!C374:C388,MATCH(Table4[Material],Data!B374:B388,0)))</f>
        <v/>
      </c>
      <c r="J377" s="89" t="str">
        <f>IF(Table4[[#This Row],[ε (m)]]="","",Table4[[#This Row],[ε (m)]]/(CONVERT(Table4[[#This Row],[Diameter (in)]],"in","m")))</f>
        <v/>
      </c>
      <c r="K377" s="96" t="str">
        <f>IF(Table4[[#This Row],[Regime]]="LAMINAR",16/Table4[[#This Row],[Teynold''s Number]],"-")</f>
        <v>-</v>
      </c>
      <c r="L377" s="86"/>
      <c r="M377" s="97" t="str">
        <f>IF(Table4[[#This Row],[Regime]]="TURBULENT",(((-4*LOG10(Table4[[#This Row],[ε/D]]/3.7+1.256/(Table4[[#This Row],[Teynold''s Number]]*SQRT(Table4[[#This Row],[f turbulent (guess)]]))))^-1)^2),"")</f>
        <v/>
      </c>
      <c r="N377" s="91" t="str">
        <f>IF(Table4[[#This Row],[f turbulent]]="","",Table4[[#This Row],[f turbulent (guess)]]-Table4[[#This Row],[f turbulent]])</f>
        <v/>
      </c>
      <c r="O377" s="87">
        <f>IF(Table4[[#This Row],[Segment]]="",0,IF(C378="",0,IF(C378&lt;=Table4[[#This Row],[Diameter (in)]],0,1-(D377/D378))))</f>
        <v>0</v>
      </c>
      <c r="P377" s="92" t="str">
        <f>IF(Table4[[#This Row],[Segment]]="","",IF(C377&gt;C378,"",IF(C378="",0.55,(0.55*(1-D378/D377)))))</f>
        <v/>
      </c>
      <c r="Q37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77" s="92" t="str">
        <f>IF(Table4[[#This Row],[Segment]]="","",IF(Table4[[#This Row],[Kexpansion]]="","0",((Table4[[#This Row],[Velocity (m/s)]]^2)/2)*Table4[[#This Row],[Kexpansion]]))</f>
        <v/>
      </c>
      <c r="S377" s="92" t="str">
        <f>IF(Table4[[#This Row],[Segment]]="","",IF(Table4[[#This Row],[Kcontraction]]="","0",((Table4[[#This Row],[Velocity (m/s)]]^2)/2)*Table4[[#This Row],[Kcontraction]]))</f>
        <v/>
      </c>
      <c r="T377" s="89" t="str">
        <f>IF(Table4[[#This Row],[Segment]]="","",SUMIF($Y$7:$Y$2000,Table4[[#This Row],[Segment]],$AD$7:$AD$2000))</f>
        <v/>
      </c>
      <c r="U377" s="95" t="str">
        <f>IF(Table4[[#This Row],[Segment]]="","",Table4[[#This Row],[Hfriction (J/kg)]]+Table4[[#This Row],[Hexpansions (J/kg)]]+Table4[[#This Row],[Hcontractions (J/kg)]]+Table4[[#This Row],[Hf (J/kg)]])</f>
        <v/>
      </c>
      <c r="V377" s="95" t="str">
        <f>IF(Table4[[#This Row],[Segment]]="","",Table4[[#This Row],[Total Friction Loss (J/kg)]]*Table3[Density (kg/m3)])</f>
        <v/>
      </c>
      <c r="W377" s="95" t="str">
        <f>IF(Table4[[#This Row],[Segment]]="","",Table4[[#This Row],[Total Pressure Drop (Pa)]]/1000)</f>
        <v/>
      </c>
      <c r="Y377" s="82" t="str">
        <f>IF('Set Up'!D600="","",'Set Up'!D600)</f>
        <v/>
      </c>
      <c r="Z377" s="82" t="str">
        <f>IF('Set Up'!E600="","",'Set Up'!E600)</f>
        <v/>
      </c>
      <c r="AA377" s="82" t="str">
        <f>IF('Set Up'!F600="","",'Set Up'!F600)</f>
        <v/>
      </c>
      <c r="AB377" s="82" t="str">
        <f>IF('Set Up'!G600="","",'Set Up'!G600)</f>
        <v/>
      </c>
      <c r="AC377" s="82" t="str">
        <f t="array" ref="AC377">IF(Y377="","",INDEX(Data!$G$4:$G$51,MATCH(Table7[[#This Row],[Fitting]]&amp;Table7[[#This Row],[Fitting Subtype]],Data!$E$4:$E$51&amp;Data!$F$4:$F$51,0)))</f>
        <v/>
      </c>
      <c r="AD377" s="89" t="str">
        <f>IF(Table7[[#This Row],[Segment]]="","",Table7[[#This Row],[Quantity]]*Table7[[#This Row],[Kf]]*(((INDEX(Table4[Velocity (m/s)],MATCH(Table7[[#This Row],[Segment]],Table4[Segment],0)))^2)/2))</f>
        <v/>
      </c>
      <c r="AF377" s="82" t="str">
        <f>Table4[[#This Row],[Segment]]</f>
        <v/>
      </c>
      <c r="AG377" s="75"/>
      <c r="AH377" s="82" t="str">
        <f>IF(Table5[[#This Row],[Segment]]="","",AG377-Table4[[#This Row],[Total Pressure Drop (kPa)]])</f>
        <v/>
      </c>
    </row>
    <row r="378" spans="1:34" x14ac:dyDescent="0.25">
      <c r="A378" s="95" t="str">
        <f>IF('Set Up'!A375="","",'Set Up'!A375)</f>
        <v/>
      </c>
      <c r="B378" s="75" t="s">
        <v>81</v>
      </c>
      <c r="C378" s="85"/>
      <c r="D378" s="86" t="str">
        <f>IF(Table4[[#This Row],[Diameter (in)]]="","",(((CONVERT(Table4[[#This Row],[Diameter (in)]],"in","m"))/2)^2)*PI())</f>
        <v/>
      </c>
      <c r="E378" s="87" t="str">
        <f>IF(Table4[[#This Row],[Area (m2)]]="","",$D$4/Table4[[#This Row],[Area (m2)]])</f>
        <v/>
      </c>
      <c r="F378" s="85">
        <f t="shared" si="5"/>
        <v>4.6951999999999998</v>
      </c>
      <c r="G378" s="88" t="str">
        <f>IF(Table4[[#This Row],[Segment]]="","",(CONVERT(Table4[[#This Row],[Diameter (in)]],"in","m")*$B$4*Table4[[#This Row],[Velocity (m/s)]])/$C$4)</f>
        <v/>
      </c>
      <c r="H378" s="96" t="str">
        <f>IF(Table4[[#This Row],[Segment]]="","",IF(Table4[[#This Row],[Teynold''s Number]]&gt;4000,"TURBULENT","LAMINAR"))</f>
        <v/>
      </c>
      <c r="I378" s="86" t="str">
        <f>IF(Table4[[#This Row],[Segment]]="","",INDEX(Data!C375:C389,MATCH(Table4[Material],Data!B375:B389,0)))</f>
        <v/>
      </c>
      <c r="J378" s="89" t="str">
        <f>IF(Table4[[#This Row],[ε (m)]]="","",Table4[[#This Row],[ε (m)]]/(CONVERT(Table4[[#This Row],[Diameter (in)]],"in","m")))</f>
        <v/>
      </c>
      <c r="K378" s="96" t="str">
        <f>IF(Table4[[#This Row],[Regime]]="LAMINAR",16/Table4[[#This Row],[Teynold''s Number]],"-")</f>
        <v>-</v>
      </c>
      <c r="L378" s="86"/>
      <c r="M378" s="97" t="str">
        <f>IF(Table4[[#This Row],[Regime]]="TURBULENT",(((-4*LOG10(Table4[[#This Row],[ε/D]]/3.7+1.256/(Table4[[#This Row],[Teynold''s Number]]*SQRT(Table4[[#This Row],[f turbulent (guess)]]))))^-1)^2),"")</f>
        <v/>
      </c>
      <c r="N378" s="91" t="str">
        <f>IF(Table4[[#This Row],[f turbulent]]="","",Table4[[#This Row],[f turbulent (guess)]]-Table4[[#This Row],[f turbulent]])</f>
        <v/>
      </c>
      <c r="O378" s="87">
        <f>IF(Table4[[#This Row],[Segment]]="",0,IF(C379="",0,IF(C379&lt;=Table4[[#This Row],[Diameter (in)]],0,1-(D378/D379))))</f>
        <v>0</v>
      </c>
      <c r="P378" s="92" t="str">
        <f>IF(Table4[[#This Row],[Segment]]="","",IF(C378&gt;C379,"",IF(C379="",0.55,(0.55*(1-D379/D378)))))</f>
        <v/>
      </c>
      <c r="Q37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78" s="92" t="str">
        <f>IF(Table4[[#This Row],[Segment]]="","",IF(Table4[[#This Row],[Kexpansion]]="","0",((Table4[[#This Row],[Velocity (m/s)]]^2)/2)*Table4[[#This Row],[Kexpansion]]))</f>
        <v/>
      </c>
      <c r="S378" s="92" t="str">
        <f>IF(Table4[[#This Row],[Segment]]="","",IF(Table4[[#This Row],[Kcontraction]]="","0",((Table4[[#This Row],[Velocity (m/s)]]^2)/2)*Table4[[#This Row],[Kcontraction]]))</f>
        <v/>
      </c>
      <c r="T378" s="89" t="str">
        <f>IF(Table4[[#This Row],[Segment]]="","",SUMIF($Y$7:$Y$2000,Table4[[#This Row],[Segment]],$AD$7:$AD$2000))</f>
        <v/>
      </c>
      <c r="U378" s="95" t="str">
        <f>IF(Table4[[#This Row],[Segment]]="","",Table4[[#This Row],[Hfriction (J/kg)]]+Table4[[#This Row],[Hexpansions (J/kg)]]+Table4[[#This Row],[Hcontractions (J/kg)]]+Table4[[#This Row],[Hf (J/kg)]])</f>
        <v/>
      </c>
      <c r="V378" s="95" t="str">
        <f>IF(Table4[[#This Row],[Segment]]="","",Table4[[#This Row],[Total Friction Loss (J/kg)]]*Table3[Density (kg/m3)])</f>
        <v/>
      </c>
      <c r="W378" s="95" t="str">
        <f>IF(Table4[[#This Row],[Segment]]="","",Table4[[#This Row],[Total Pressure Drop (Pa)]]/1000)</f>
        <v/>
      </c>
      <c r="Y378" s="82" t="str">
        <f>IF('Set Up'!D601="","",'Set Up'!D601)</f>
        <v/>
      </c>
      <c r="Z378" s="82" t="str">
        <f>IF('Set Up'!E601="","",'Set Up'!E601)</f>
        <v/>
      </c>
      <c r="AA378" s="82" t="str">
        <f>IF('Set Up'!F601="","",'Set Up'!F601)</f>
        <v/>
      </c>
      <c r="AB378" s="82" t="str">
        <f>IF('Set Up'!G601="","",'Set Up'!G601)</f>
        <v/>
      </c>
      <c r="AC378" s="82" t="str">
        <f t="array" ref="AC378">IF(Y378="","",INDEX(Data!$G$4:$G$51,MATCH(Table7[[#This Row],[Fitting]]&amp;Table7[[#This Row],[Fitting Subtype]],Data!$E$4:$E$51&amp;Data!$F$4:$F$51,0)))</f>
        <v/>
      </c>
      <c r="AD378" s="89" t="str">
        <f>IF(Table7[[#This Row],[Segment]]="","",Table7[[#This Row],[Quantity]]*Table7[[#This Row],[Kf]]*(((INDEX(Table4[Velocity (m/s)],MATCH(Table7[[#This Row],[Segment]],Table4[Segment],0)))^2)/2))</f>
        <v/>
      </c>
      <c r="AF378" s="82" t="str">
        <f>Table4[[#This Row],[Segment]]</f>
        <v/>
      </c>
      <c r="AG378" s="75"/>
      <c r="AH378" s="82" t="str">
        <f>IF(Table5[[#This Row],[Segment]]="","",AG378-Table4[[#This Row],[Total Pressure Drop (kPa)]])</f>
        <v/>
      </c>
    </row>
    <row r="379" spans="1:34" x14ac:dyDescent="0.25">
      <c r="A379" s="95" t="str">
        <f>IF('Set Up'!A376="","",'Set Up'!A376)</f>
        <v/>
      </c>
      <c r="B379" s="75" t="s">
        <v>81</v>
      </c>
      <c r="C379" s="85"/>
      <c r="D379" s="86" t="str">
        <f>IF(Table4[[#This Row],[Diameter (in)]]="","",(((CONVERT(Table4[[#This Row],[Diameter (in)]],"in","m"))/2)^2)*PI())</f>
        <v/>
      </c>
      <c r="E379" s="87" t="str">
        <f>IF(Table4[[#This Row],[Area (m2)]]="","",$D$4/Table4[[#This Row],[Area (m2)]])</f>
        <v/>
      </c>
      <c r="F379" s="85">
        <f t="shared" si="5"/>
        <v>4.6951999999999998</v>
      </c>
      <c r="G379" s="88" t="str">
        <f>IF(Table4[[#This Row],[Segment]]="","",(CONVERT(Table4[[#This Row],[Diameter (in)]],"in","m")*$B$4*Table4[[#This Row],[Velocity (m/s)]])/$C$4)</f>
        <v/>
      </c>
      <c r="H379" s="96" t="str">
        <f>IF(Table4[[#This Row],[Segment]]="","",IF(Table4[[#This Row],[Teynold''s Number]]&gt;4000,"TURBULENT","LAMINAR"))</f>
        <v/>
      </c>
      <c r="I379" s="86" t="str">
        <f>IF(Table4[[#This Row],[Segment]]="","",INDEX(Data!C376:C390,MATCH(Table4[Material],Data!B376:B390,0)))</f>
        <v/>
      </c>
      <c r="J379" s="89" t="str">
        <f>IF(Table4[[#This Row],[ε (m)]]="","",Table4[[#This Row],[ε (m)]]/(CONVERT(Table4[[#This Row],[Diameter (in)]],"in","m")))</f>
        <v/>
      </c>
      <c r="K379" s="96" t="str">
        <f>IF(Table4[[#This Row],[Regime]]="LAMINAR",16/Table4[[#This Row],[Teynold''s Number]],"-")</f>
        <v>-</v>
      </c>
      <c r="L379" s="86"/>
      <c r="M379" s="97" t="str">
        <f>IF(Table4[[#This Row],[Regime]]="TURBULENT",(((-4*LOG10(Table4[[#This Row],[ε/D]]/3.7+1.256/(Table4[[#This Row],[Teynold''s Number]]*SQRT(Table4[[#This Row],[f turbulent (guess)]]))))^-1)^2),"")</f>
        <v/>
      </c>
      <c r="N379" s="91" t="str">
        <f>IF(Table4[[#This Row],[f turbulent]]="","",Table4[[#This Row],[f turbulent (guess)]]-Table4[[#This Row],[f turbulent]])</f>
        <v/>
      </c>
      <c r="O379" s="87">
        <f>IF(Table4[[#This Row],[Segment]]="",0,IF(C380="",0,IF(C380&lt;=Table4[[#This Row],[Diameter (in)]],0,1-(D379/D380))))</f>
        <v>0</v>
      </c>
      <c r="P379" s="92" t="str">
        <f>IF(Table4[[#This Row],[Segment]]="","",IF(C379&gt;C380,"",IF(C380="",0.55,(0.55*(1-D380/D379)))))</f>
        <v/>
      </c>
      <c r="Q37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79" s="92" t="str">
        <f>IF(Table4[[#This Row],[Segment]]="","",IF(Table4[[#This Row],[Kexpansion]]="","0",((Table4[[#This Row],[Velocity (m/s)]]^2)/2)*Table4[[#This Row],[Kexpansion]]))</f>
        <v/>
      </c>
      <c r="S379" s="92" t="str">
        <f>IF(Table4[[#This Row],[Segment]]="","",IF(Table4[[#This Row],[Kcontraction]]="","0",((Table4[[#This Row],[Velocity (m/s)]]^2)/2)*Table4[[#This Row],[Kcontraction]]))</f>
        <v/>
      </c>
      <c r="T379" s="89" t="str">
        <f>IF(Table4[[#This Row],[Segment]]="","",SUMIF($Y$7:$Y$2000,Table4[[#This Row],[Segment]],$AD$7:$AD$2000))</f>
        <v/>
      </c>
      <c r="U379" s="95" t="str">
        <f>IF(Table4[[#This Row],[Segment]]="","",Table4[[#This Row],[Hfriction (J/kg)]]+Table4[[#This Row],[Hexpansions (J/kg)]]+Table4[[#This Row],[Hcontractions (J/kg)]]+Table4[[#This Row],[Hf (J/kg)]])</f>
        <v/>
      </c>
      <c r="V379" s="95" t="str">
        <f>IF(Table4[[#This Row],[Segment]]="","",Table4[[#This Row],[Total Friction Loss (J/kg)]]*Table3[Density (kg/m3)])</f>
        <v/>
      </c>
      <c r="W379" s="95" t="str">
        <f>IF(Table4[[#This Row],[Segment]]="","",Table4[[#This Row],[Total Pressure Drop (Pa)]]/1000)</f>
        <v/>
      </c>
      <c r="Y379" s="82" t="str">
        <f>IF('Set Up'!D602="","",'Set Up'!D602)</f>
        <v/>
      </c>
      <c r="Z379" s="82" t="str">
        <f>IF('Set Up'!E602="","",'Set Up'!E602)</f>
        <v/>
      </c>
      <c r="AA379" s="82" t="str">
        <f>IF('Set Up'!F602="","",'Set Up'!F602)</f>
        <v/>
      </c>
      <c r="AB379" s="82" t="str">
        <f>IF('Set Up'!G602="","",'Set Up'!G602)</f>
        <v/>
      </c>
      <c r="AC379" s="82" t="str">
        <f t="array" ref="AC379">IF(Y379="","",INDEX(Data!$G$4:$G$51,MATCH(Table7[[#This Row],[Fitting]]&amp;Table7[[#This Row],[Fitting Subtype]],Data!$E$4:$E$51&amp;Data!$F$4:$F$51,0)))</f>
        <v/>
      </c>
      <c r="AD379" s="89" t="str">
        <f>IF(Table7[[#This Row],[Segment]]="","",Table7[[#This Row],[Quantity]]*Table7[[#This Row],[Kf]]*(((INDEX(Table4[Velocity (m/s)],MATCH(Table7[[#This Row],[Segment]],Table4[Segment],0)))^2)/2))</f>
        <v/>
      </c>
      <c r="AF379" s="82" t="str">
        <f>Table4[[#This Row],[Segment]]</f>
        <v/>
      </c>
      <c r="AG379" s="75"/>
      <c r="AH379" s="82" t="str">
        <f>IF(Table5[[#This Row],[Segment]]="","",AG379-Table4[[#This Row],[Total Pressure Drop (kPa)]])</f>
        <v/>
      </c>
    </row>
    <row r="380" spans="1:34" x14ac:dyDescent="0.25">
      <c r="A380" s="95" t="str">
        <f>IF('Set Up'!A377="","",'Set Up'!A377)</f>
        <v/>
      </c>
      <c r="B380" s="75" t="s">
        <v>81</v>
      </c>
      <c r="C380" s="85"/>
      <c r="D380" s="86" t="str">
        <f>IF(Table4[[#This Row],[Diameter (in)]]="","",(((CONVERT(Table4[[#This Row],[Diameter (in)]],"in","m"))/2)^2)*PI())</f>
        <v/>
      </c>
      <c r="E380" s="87" t="str">
        <f>IF(Table4[[#This Row],[Area (m2)]]="","",$D$4/Table4[[#This Row],[Area (m2)]])</f>
        <v/>
      </c>
      <c r="F380" s="85">
        <f t="shared" si="5"/>
        <v>4.6951999999999998</v>
      </c>
      <c r="G380" s="88" t="str">
        <f>IF(Table4[[#This Row],[Segment]]="","",(CONVERT(Table4[[#This Row],[Diameter (in)]],"in","m")*$B$4*Table4[[#This Row],[Velocity (m/s)]])/$C$4)</f>
        <v/>
      </c>
      <c r="H380" s="96" t="str">
        <f>IF(Table4[[#This Row],[Segment]]="","",IF(Table4[[#This Row],[Teynold''s Number]]&gt;4000,"TURBULENT","LAMINAR"))</f>
        <v/>
      </c>
      <c r="I380" s="86" t="str">
        <f>IF(Table4[[#This Row],[Segment]]="","",INDEX(Data!C377:C391,MATCH(Table4[Material],Data!B377:B391,0)))</f>
        <v/>
      </c>
      <c r="J380" s="89" t="str">
        <f>IF(Table4[[#This Row],[ε (m)]]="","",Table4[[#This Row],[ε (m)]]/(CONVERT(Table4[[#This Row],[Diameter (in)]],"in","m")))</f>
        <v/>
      </c>
      <c r="K380" s="96" t="str">
        <f>IF(Table4[[#This Row],[Regime]]="LAMINAR",16/Table4[[#This Row],[Teynold''s Number]],"-")</f>
        <v>-</v>
      </c>
      <c r="L380" s="86"/>
      <c r="M380" s="97" t="str">
        <f>IF(Table4[[#This Row],[Regime]]="TURBULENT",(((-4*LOG10(Table4[[#This Row],[ε/D]]/3.7+1.256/(Table4[[#This Row],[Teynold''s Number]]*SQRT(Table4[[#This Row],[f turbulent (guess)]]))))^-1)^2),"")</f>
        <v/>
      </c>
      <c r="N380" s="91" t="str">
        <f>IF(Table4[[#This Row],[f turbulent]]="","",Table4[[#This Row],[f turbulent (guess)]]-Table4[[#This Row],[f turbulent]])</f>
        <v/>
      </c>
      <c r="O380" s="87">
        <f>IF(Table4[[#This Row],[Segment]]="",0,IF(C381="",0,IF(C381&lt;=Table4[[#This Row],[Diameter (in)]],0,1-(D380/D381))))</f>
        <v>0</v>
      </c>
      <c r="P380" s="92" t="str">
        <f>IF(Table4[[#This Row],[Segment]]="","",IF(C380&gt;C381,"",IF(C381="",0.55,(0.55*(1-D381/D380)))))</f>
        <v/>
      </c>
      <c r="Q38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80" s="92" t="str">
        <f>IF(Table4[[#This Row],[Segment]]="","",IF(Table4[[#This Row],[Kexpansion]]="","0",((Table4[[#This Row],[Velocity (m/s)]]^2)/2)*Table4[[#This Row],[Kexpansion]]))</f>
        <v/>
      </c>
      <c r="S380" s="92" t="str">
        <f>IF(Table4[[#This Row],[Segment]]="","",IF(Table4[[#This Row],[Kcontraction]]="","0",((Table4[[#This Row],[Velocity (m/s)]]^2)/2)*Table4[[#This Row],[Kcontraction]]))</f>
        <v/>
      </c>
      <c r="T380" s="89" t="str">
        <f>IF(Table4[[#This Row],[Segment]]="","",SUMIF($Y$7:$Y$2000,Table4[[#This Row],[Segment]],$AD$7:$AD$2000))</f>
        <v/>
      </c>
      <c r="U380" s="95" t="str">
        <f>IF(Table4[[#This Row],[Segment]]="","",Table4[[#This Row],[Hfriction (J/kg)]]+Table4[[#This Row],[Hexpansions (J/kg)]]+Table4[[#This Row],[Hcontractions (J/kg)]]+Table4[[#This Row],[Hf (J/kg)]])</f>
        <v/>
      </c>
      <c r="V380" s="95" t="str">
        <f>IF(Table4[[#This Row],[Segment]]="","",Table4[[#This Row],[Total Friction Loss (J/kg)]]*Table3[Density (kg/m3)])</f>
        <v/>
      </c>
      <c r="W380" s="95" t="str">
        <f>IF(Table4[[#This Row],[Segment]]="","",Table4[[#This Row],[Total Pressure Drop (Pa)]]/1000)</f>
        <v/>
      </c>
      <c r="Y380" s="82" t="str">
        <f>IF('Set Up'!D603="","",'Set Up'!D603)</f>
        <v/>
      </c>
      <c r="Z380" s="82" t="str">
        <f>IF('Set Up'!E603="","",'Set Up'!E603)</f>
        <v/>
      </c>
      <c r="AA380" s="82" t="str">
        <f>IF('Set Up'!F603="","",'Set Up'!F603)</f>
        <v/>
      </c>
      <c r="AB380" s="82" t="str">
        <f>IF('Set Up'!G603="","",'Set Up'!G603)</f>
        <v/>
      </c>
      <c r="AC380" s="82" t="str">
        <f t="array" ref="AC380">IF(Y380="","",INDEX(Data!$G$4:$G$51,MATCH(Table7[[#This Row],[Fitting]]&amp;Table7[[#This Row],[Fitting Subtype]],Data!$E$4:$E$51&amp;Data!$F$4:$F$51,0)))</f>
        <v/>
      </c>
      <c r="AD380" s="89" t="str">
        <f>IF(Table7[[#This Row],[Segment]]="","",Table7[[#This Row],[Quantity]]*Table7[[#This Row],[Kf]]*(((INDEX(Table4[Velocity (m/s)],MATCH(Table7[[#This Row],[Segment]],Table4[Segment],0)))^2)/2))</f>
        <v/>
      </c>
      <c r="AF380" s="82" t="str">
        <f>Table4[[#This Row],[Segment]]</f>
        <v/>
      </c>
      <c r="AG380" s="75"/>
      <c r="AH380" s="82" t="str">
        <f>IF(Table5[[#This Row],[Segment]]="","",AG380-Table4[[#This Row],[Total Pressure Drop (kPa)]])</f>
        <v/>
      </c>
    </row>
    <row r="381" spans="1:34" x14ac:dyDescent="0.25">
      <c r="A381" s="95" t="str">
        <f>IF('Set Up'!A378="","",'Set Up'!A378)</f>
        <v/>
      </c>
      <c r="B381" s="75" t="s">
        <v>81</v>
      </c>
      <c r="C381" s="85"/>
      <c r="D381" s="86" t="str">
        <f>IF(Table4[[#This Row],[Diameter (in)]]="","",(((CONVERT(Table4[[#This Row],[Diameter (in)]],"in","m"))/2)^2)*PI())</f>
        <v/>
      </c>
      <c r="E381" s="87" t="str">
        <f>IF(Table4[[#This Row],[Area (m2)]]="","",$D$4/Table4[[#This Row],[Area (m2)]])</f>
        <v/>
      </c>
      <c r="F381" s="85">
        <f t="shared" si="5"/>
        <v>4.6951999999999998</v>
      </c>
      <c r="G381" s="88" t="str">
        <f>IF(Table4[[#This Row],[Segment]]="","",(CONVERT(Table4[[#This Row],[Diameter (in)]],"in","m")*$B$4*Table4[[#This Row],[Velocity (m/s)]])/$C$4)</f>
        <v/>
      </c>
      <c r="H381" s="96" t="str">
        <f>IF(Table4[[#This Row],[Segment]]="","",IF(Table4[[#This Row],[Teynold''s Number]]&gt;4000,"TURBULENT","LAMINAR"))</f>
        <v/>
      </c>
      <c r="I381" s="86" t="str">
        <f>IF(Table4[[#This Row],[Segment]]="","",INDEX(Data!C378:C392,MATCH(Table4[Material],Data!B378:B392,0)))</f>
        <v/>
      </c>
      <c r="J381" s="89" t="str">
        <f>IF(Table4[[#This Row],[ε (m)]]="","",Table4[[#This Row],[ε (m)]]/(CONVERT(Table4[[#This Row],[Diameter (in)]],"in","m")))</f>
        <v/>
      </c>
      <c r="K381" s="96" t="str">
        <f>IF(Table4[[#This Row],[Regime]]="LAMINAR",16/Table4[[#This Row],[Teynold''s Number]],"-")</f>
        <v>-</v>
      </c>
      <c r="L381" s="86"/>
      <c r="M381" s="97" t="str">
        <f>IF(Table4[[#This Row],[Regime]]="TURBULENT",(((-4*LOG10(Table4[[#This Row],[ε/D]]/3.7+1.256/(Table4[[#This Row],[Teynold''s Number]]*SQRT(Table4[[#This Row],[f turbulent (guess)]]))))^-1)^2),"")</f>
        <v/>
      </c>
      <c r="N381" s="91" t="str">
        <f>IF(Table4[[#This Row],[f turbulent]]="","",Table4[[#This Row],[f turbulent (guess)]]-Table4[[#This Row],[f turbulent]])</f>
        <v/>
      </c>
      <c r="O381" s="87">
        <f>IF(Table4[[#This Row],[Segment]]="",0,IF(C382="",0,IF(C382&lt;=Table4[[#This Row],[Diameter (in)]],0,1-(D381/D382))))</f>
        <v>0</v>
      </c>
      <c r="P381" s="92" t="str">
        <f>IF(Table4[[#This Row],[Segment]]="","",IF(C381&gt;C382,"",IF(C382="",0.55,(0.55*(1-D382/D381)))))</f>
        <v/>
      </c>
      <c r="Q38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81" s="92" t="str">
        <f>IF(Table4[[#This Row],[Segment]]="","",IF(Table4[[#This Row],[Kexpansion]]="","0",((Table4[[#This Row],[Velocity (m/s)]]^2)/2)*Table4[[#This Row],[Kexpansion]]))</f>
        <v/>
      </c>
      <c r="S381" s="92" t="str">
        <f>IF(Table4[[#This Row],[Segment]]="","",IF(Table4[[#This Row],[Kcontraction]]="","0",((Table4[[#This Row],[Velocity (m/s)]]^2)/2)*Table4[[#This Row],[Kcontraction]]))</f>
        <v/>
      </c>
      <c r="T381" s="89" t="str">
        <f>IF(Table4[[#This Row],[Segment]]="","",SUMIF($Y$7:$Y$2000,Table4[[#This Row],[Segment]],$AD$7:$AD$2000))</f>
        <v/>
      </c>
      <c r="U381" s="95" t="str">
        <f>IF(Table4[[#This Row],[Segment]]="","",Table4[[#This Row],[Hfriction (J/kg)]]+Table4[[#This Row],[Hexpansions (J/kg)]]+Table4[[#This Row],[Hcontractions (J/kg)]]+Table4[[#This Row],[Hf (J/kg)]])</f>
        <v/>
      </c>
      <c r="V381" s="95" t="str">
        <f>IF(Table4[[#This Row],[Segment]]="","",Table4[[#This Row],[Total Friction Loss (J/kg)]]*Table3[Density (kg/m3)])</f>
        <v/>
      </c>
      <c r="W381" s="95" t="str">
        <f>IF(Table4[[#This Row],[Segment]]="","",Table4[[#This Row],[Total Pressure Drop (Pa)]]/1000)</f>
        <v/>
      </c>
      <c r="Y381" s="82" t="str">
        <f>IF('Set Up'!D604="","",'Set Up'!D604)</f>
        <v/>
      </c>
      <c r="Z381" s="82" t="str">
        <f>IF('Set Up'!E604="","",'Set Up'!E604)</f>
        <v/>
      </c>
      <c r="AA381" s="82" t="str">
        <f>IF('Set Up'!F604="","",'Set Up'!F604)</f>
        <v/>
      </c>
      <c r="AB381" s="82" t="str">
        <f>IF('Set Up'!G604="","",'Set Up'!G604)</f>
        <v/>
      </c>
      <c r="AC381" s="82" t="str">
        <f t="array" ref="AC381">IF(Y381="","",INDEX(Data!$G$4:$G$51,MATCH(Table7[[#This Row],[Fitting]]&amp;Table7[[#This Row],[Fitting Subtype]],Data!$E$4:$E$51&amp;Data!$F$4:$F$51,0)))</f>
        <v/>
      </c>
      <c r="AD381" s="89" t="str">
        <f>IF(Table7[[#This Row],[Segment]]="","",Table7[[#This Row],[Quantity]]*Table7[[#This Row],[Kf]]*(((INDEX(Table4[Velocity (m/s)],MATCH(Table7[[#This Row],[Segment]],Table4[Segment],0)))^2)/2))</f>
        <v/>
      </c>
      <c r="AF381" s="82" t="str">
        <f>Table4[[#This Row],[Segment]]</f>
        <v/>
      </c>
      <c r="AG381" s="75"/>
      <c r="AH381" s="82" t="str">
        <f>IF(Table5[[#This Row],[Segment]]="","",AG381-Table4[[#This Row],[Total Pressure Drop (kPa)]])</f>
        <v/>
      </c>
    </row>
    <row r="382" spans="1:34" x14ac:dyDescent="0.25">
      <c r="A382" s="95" t="str">
        <f>IF('Set Up'!A379="","",'Set Up'!A379)</f>
        <v/>
      </c>
      <c r="B382" s="75" t="s">
        <v>81</v>
      </c>
      <c r="C382" s="85"/>
      <c r="D382" s="86" t="str">
        <f>IF(Table4[[#This Row],[Diameter (in)]]="","",(((CONVERT(Table4[[#This Row],[Diameter (in)]],"in","m"))/2)^2)*PI())</f>
        <v/>
      </c>
      <c r="E382" s="87" t="str">
        <f>IF(Table4[[#This Row],[Area (m2)]]="","",$D$4/Table4[[#This Row],[Area (m2)]])</f>
        <v/>
      </c>
      <c r="F382" s="85">
        <f t="shared" si="5"/>
        <v>4.6951999999999998</v>
      </c>
      <c r="G382" s="88" t="str">
        <f>IF(Table4[[#This Row],[Segment]]="","",(CONVERT(Table4[[#This Row],[Diameter (in)]],"in","m")*$B$4*Table4[[#This Row],[Velocity (m/s)]])/$C$4)</f>
        <v/>
      </c>
      <c r="H382" s="96" t="str">
        <f>IF(Table4[[#This Row],[Segment]]="","",IF(Table4[[#This Row],[Teynold''s Number]]&gt;4000,"TURBULENT","LAMINAR"))</f>
        <v/>
      </c>
      <c r="I382" s="86" t="str">
        <f>IF(Table4[[#This Row],[Segment]]="","",INDEX(Data!C379:C393,MATCH(Table4[Material],Data!B379:B393,0)))</f>
        <v/>
      </c>
      <c r="J382" s="89" t="str">
        <f>IF(Table4[[#This Row],[ε (m)]]="","",Table4[[#This Row],[ε (m)]]/(CONVERT(Table4[[#This Row],[Diameter (in)]],"in","m")))</f>
        <v/>
      </c>
      <c r="K382" s="96" t="str">
        <f>IF(Table4[[#This Row],[Regime]]="LAMINAR",16/Table4[[#This Row],[Teynold''s Number]],"-")</f>
        <v>-</v>
      </c>
      <c r="L382" s="86"/>
      <c r="M382" s="97" t="str">
        <f>IF(Table4[[#This Row],[Regime]]="TURBULENT",(((-4*LOG10(Table4[[#This Row],[ε/D]]/3.7+1.256/(Table4[[#This Row],[Teynold''s Number]]*SQRT(Table4[[#This Row],[f turbulent (guess)]]))))^-1)^2),"")</f>
        <v/>
      </c>
      <c r="N382" s="91" t="str">
        <f>IF(Table4[[#This Row],[f turbulent]]="","",Table4[[#This Row],[f turbulent (guess)]]-Table4[[#This Row],[f turbulent]])</f>
        <v/>
      </c>
      <c r="O382" s="87">
        <f>IF(Table4[[#This Row],[Segment]]="",0,IF(C383="",0,IF(C383&lt;=Table4[[#This Row],[Diameter (in)]],0,1-(D382/D383))))</f>
        <v>0</v>
      </c>
      <c r="P382" s="92" t="str">
        <f>IF(Table4[[#This Row],[Segment]]="","",IF(C382&gt;C383,"",IF(C383="",0.55,(0.55*(1-D383/D382)))))</f>
        <v/>
      </c>
      <c r="Q38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82" s="92" t="str">
        <f>IF(Table4[[#This Row],[Segment]]="","",IF(Table4[[#This Row],[Kexpansion]]="","0",((Table4[[#This Row],[Velocity (m/s)]]^2)/2)*Table4[[#This Row],[Kexpansion]]))</f>
        <v/>
      </c>
      <c r="S382" s="92" t="str">
        <f>IF(Table4[[#This Row],[Segment]]="","",IF(Table4[[#This Row],[Kcontraction]]="","0",((Table4[[#This Row],[Velocity (m/s)]]^2)/2)*Table4[[#This Row],[Kcontraction]]))</f>
        <v/>
      </c>
      <c r="T382" s="89" t="str">
        <f>IF(Table4[[#This Row],[Segment]]="","",SUMIF($Y$7:$Y$2000,Table4[[#This Row],[Segment]],$AD$7:$AD$2000))</f>
        <v/>
      </c>
      <c r="U382" s="95" t="str">
        <f>IF(Table4[[#This Row],[Segment]]="","",Table4[[#This Row],[Hfriction (J/kg)]]+Table4[[#This Row],[Hexpansions (J/kg)]]+Table4[[#This Row],[Hcontractions (J/kg)]]+Table4[[#This Row],[Hf (J/kg)]])</f>
        <v/>
      </c>
      <c r="V382" s="95" t="str">
        <f>IF(Table4[[#This Row],[Segment]]="","",Table4[[#This Row],[Total Friction Loss (J/kg)]]*Table3[Density (kg/m3)])</f>
        <v/>
      </c>
      <c r="W382" s="95" t="str">
        <f>IF(Table4[[#This Row],[Segment]]="","",Table4[[#This Row],[Total Pressure Drop (Pa)]]/1000)</f>
        <v/>
      </c>
      <c r="Y382" s="82" t="str">
        <f>IF('Set Up'!D605="","",'Set Up'!D605)</f>
        <v/>
      </c>
      <c r="Z382" s="82" t="str">
        <f>IF('Set Up'!E605="","",'Set Up'!E605)</f>
        <v/>
      </c>
      <c r="AA382" s="82" t="str">
        <f>IF('Set Up'!F605="","",'Set Up'!F605)</f>
        <v/>
      </c>
      <c r="AB382" s="82" t="str">
        <f>IF('Set Up'!G605="","",'Set Up'!G605)</f>
        <v/>
      </c>
      <c r="AC382" s="82" t="str">
        <f t="array" ref="AC382">IF(Y382="","",INDEX(Data!$G$4:$G$51,MATCH(Table7[[#This Row],[Fitting]]&amp;Table7[[#This Row],[Fitting Subtype]],Data!$E$4:$E$51&amp;Data!$F$4:$F$51,0)))</f>
        <v/>
      </c>
      <c r="AD382" s="89" t="str">
        <f>IF(Table7[[#This Row],[Segment]]="","",Table7[[#This Row],[Quantity]]*Table7[[#This Row],[Kf]]*(((INDEX(Table4[Velocity (m/s)],MATCH(Table7[[#This Row],[Segment]],Table4[Segment],0)))^2)/2))</f>
        <v/>
      </c>
      <c r="AF382" s="82" t="str">
        <f>Table4[[#This Row],[Segment]]</f>
        <v/>
      </c>
      <c r="AG382" s="75"/>
      <c r="AH382" s="82" t="str">
        <f>IF(Table5[[#This Row],[Segment]]="","",AG382-Table4[[#This Row],[Total Pressure Drop (kPa)]])</f>
        <v/>
      </c>
    </row>
    <row r="383" spans="1:34" x14ac:dyDescent="0.25">
      <c r="A383" s="95" t="str">
        <f>IF('Set Up'!A380="","",'Set Up'!A380)</f>
        <v/>
      </c>
      <c r="B383" s="75" t="s">
        <v>81</v>
      </c>
      <c r="C383" s="85"/>
      <c r="D383" s="86" t="str">
        <f>IF(Table4[[#This Row],[Diameter (in)]]="","",(((CONVERT(Table4[[#This Row],[Diameter (in)]],"in","m"))/2)^2)*PI())</f>
        <v/>
      </c>
      <c r="E383" s="87" t="str">
        <f>IF(Table4[[#This Row],[Area (m2)]]="","",$D$4/Table4[[#This Row],[Area (m2)]])</f>
        <v/>
      </c>
      <c r="F383" s="85">
        <f t="shared" si="5"/>
        <v>4.6951999999999998</v>
      </c>
      <c r="G383" s="88" t="str">
        <f>IF(Table4[[#This Row],[Segment]]="","",(CONVERT(Table4[[#This Row],[Diameter (in)]],"in","m")*$B$4*Table4[[#This Row],[Velocity (m/s)]])/$C$4)</f>
        <v/>
      </c>
      <c r="H383" s="96" t="str">
        <f>IF(Table4[[#This Row],[Segment]]="","",IF(Table4[[#This Row],[Teynold''s Number]]&gt;4000,"TURBULENT","LAMINAR"))</f>
        <v/>
      </c>
      <c r="I383" s="86" t="str">
        <f>IF(Table4[[#This Row],[Segment]]="","",INDEX(Data!C380:C394,MATCH(Table4[Material],Data!B380:B394,0)))</f>
        <v/>
      </c>
      <c r="J383" s="89" t="str">
        <f>IF(Table4[[#This Row],[ε (m)]]="","",Table4[[#This Row],[ε (m)]]/(CONVERT(Table4[[#This Row],[Diameter (in)]],"in","m")))</f>
        <v/>
      </c>
      <c r="K383" s="96" t="str">
        <f>IF(Table4[[#This Row],[Regime]]="LAMINAR",16/Table4[[#This Row],[Teynold''s Number]],"-")</f>
        <v>-</v>
      </c>
      <c r="L383" s="86"/>
      <c r="M383" s="97" t="str">
        <f>IF(Table4[[#This Row],[Regime]]="TURBULENT",(((-4*LOG10(Table4[[#This Row],[ε/D]]/3.7+1.256/(Table4[[#This Row],[Teynold''s Number]]*SQRT(Table4[[#This Row],[f turbulent (guess)]]))))^-1)^2),"")</f>
        <v/>
      </c>
      <c r="N383" s="91" t="str">
        <f>IF(Table4[[#This Row],[f turbulent]]="","",Table4[[#This Row],[f turbulent (guess)]]-Table4[[#This Row],[f turbulent]])</f>
        <v/>
      </c>
      <c r="O383" s="87">
        <f>IF(Table4[[#This Row],[Segment]]="",0,IF(C384="",0,IF(C384&lt;=Table4[[#This Row],[Diameter (in)]],0,1-(D383/D384))))</f>
        <v>0</v>
      </c>
      <c r="P383" s="92" t="str">
        <f>IF(Table4[[#This Row],[Segment]]="","",IF(C383&gt;C384,"",IF(C384="",0.55,(0.55*(1-D384/D383)))))</f>
        <v/>
      </c>
      <c r="Q38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83" s="92" t="str">
        <f>IF(Table4[[#This Row],[Segment]]="","",IF(Table4[[#This Row],[Kexpansion]]="","0",((Table4[[#This Row],[Velocity (m/s)]]^2)/2)*Table4[[#This Row],[Kexpansion]]))</f>
        <v/>
      </c>
      <c r="S383" s="92" t="str">
        <f>IF(Table4[[#This Row],[Segment]]="","",IF(Table4[[#This Row],[Kcontraction]]="","0",((Table4[[#This Row],[Velocity (m/s)]]^2)/2)*Table4[[#This Row],[Kcontraction]]))</f>
        <v/>
      </c>
      <c r="T383" s="89" t="str">
        <f>IF(Table4[[#This Row],[Segment]]="","",SUMIF($Y$7:$Y$2000,Table4[[#This Row],[Segment]],$AD$7:$AD$2000))</f>
        <v/>
      </c>
      <c r="U383" s="95" t="str">
        <f>IF(Table4[[#This Row],[Segment]]="","",Table4[[#This Row],[Hfriction (J/kg)]]+Table4[[#This Row],[Hexpansions (J/kg)]]+Table4[[#This Row],[Hcontractions (J/kg)]]+Table4[[#This Row],[Hf (J/kg)]])</f>
        <v/>
      </c>
      <c r="V383" s="95" t="str">
        <f>IF(Table4[[#This Row],[Segment]]="","",Table4[[#This Row],[Total Friction Loss (J/kg)]]*Table3[Density (kg/m3)])</f>
        <v/>
      </c>
      <c r="W383" s="95" t="str">
        <f>IF(Table4[[#This Row],[Segment]]="","",Table4[[#This Row],[Total Pressure Drop (Pa)]]/1000)</f>
        <v/>
      </c>
      <c r="Y383" s="82" t="str">
        <f>IF('Set Up'!D606="","",'Set Up'!D606)</f>
        <v/>
      </c>
      <c r="Z383" s="82" t="str">
        <f>IF('Set Up'!E606="","",'Set Up'!E606)</f>
        <v/>
      </c>
      <c r="AA383" s="82" t="str">
        <f>IF('Set Up'!F606="","",'Set Up'!F606)</f>
        <v/>
      </c>
      <c r="AB383" s="82" t="str">
        <f>IF('Set Up'!G606="","",'Set Up'!G606)</f>
        <v/>
      </c>
      <c r="AC383" s="82" t="str">
        <f t="array" ref="AC383">IF(Y383="","",INDEX(Data!$G$4:$G$51,MATCH(Table7[[#This Row],[Fitting]]&amp;Table7[[#This Row],[Fitting Subtype]],Data!$E$4:$E$51&amp;Data!$F$4:$F$51,0)))</f>
        <v/>
      </c>
      <c r="AD383" s="89" t="str">
        <f>IF(Table7[[#This Row],[Segment]]="","",Table7[[#This Row],[Quantity]]*Table7[[#This Row],[Kf]]*(((INDEX(Table4[Velocity (m/s)],MATCH(Table7[[#This Row],[Segment]],Table4[Segment],0)))^2)/2))</f>
        <v/>
      </c>
      <c r="AF383" s="82" t="str">
        <f>Table4[[#This Row],[Segment]]</f>
        <v/>
      </c>
      <c r="AG383" s="75"/>
      <c r="AH383" s="82" t="str">
        <f>IF(Table5[[#This Row],[Segment]]="","",AG383-Table4[[#This Row],[Total Pressure Drop (kPa)]])</f>
        <v/>
      </c>
    </row>
    <row r="384" spans="1:34" x14ac:dyDescent="0.25">
      <c r="A384" s="95" t="str">
        <f>IF('Set Up'!A381="","",'Set Up'!A381)</f>
        <v/>
      </c>
      <c r="B384" s="75" t="s">
        <v>81</v>
      </c>
      <c r="C384" s="85"/>
      <c r="D384" s="86" t="str">
        <f>IF(Table4[[#This Row],[Diameter (in)]]="","",(((CONVERT(Table4[[#This Row],[Diameter (in)]],"in","m"))/2)^2)*PI())</f>
        <v/>
      </c>
      <c r="E384" s="87" t="str">
        <f>IF(Table4[[#This Row],[Area (m2)]]="","",$D$4/Table4[[#This Row],[Area (m2)]])</f>
        <v/>
      </c>
      <c r="F384" s="85">
        <f t="shared" si="5"/>
        <v>4.6951999999999998</v>
      </c>
      <c r="G384" s="88" t="str">
        <f>IF(Table4[[#This Row],[Segment]]="","",(CONVERT(Table4[[#This Row],[Diameter (in)]],"in","m")*$B$4*Table4[[#This Row],[Velocity (m/s)]])/$C$4)</f>
        <v/>
      </c>
      <c r="H384" s="96" t="str">
        <f>IF(Table4[[#This Row],[Segment]]="","",IF(Table4[[#This Row],[Teynold''s Number]]&gt;4000,"TURBULENT","LAMINAR"))</f>
        <v/>
      </c>
      <c r="I384" s="86" t="str">
        <f>IF(Table4[[#This Row],[Segment]]="","",INDEX(Data!C381:C395,MATCH(Table4[Material],Data!B381:B395,0)))</f>
        <v/>
      </c>
      <c r="J384" s="89" t="str">
        <f>IF(Table4[[#This Row],[ε (m)]]="","",Table4[[#This Row],[ε (m)]]/(CONVERT(Table4[[#This Row],[Diameter (in)]],"in","m")))</f>
        <v/>
      </c>
      <c r="K384" s="96" t="str">
        <f>IF(Table4[[#This Row],[Regime]]="LAMINAR",16/Table4[[#This Row],[Teynold''s Number]],"-")</f>
        <v>-</v>
      </c>
      <c r="L384" s="86"/>
      <c r="M384" s="97" t="str">
        <f>IF(Table4[[#This Row],[Regime]]="TURBULENT",(((-4*LOG10(Table4[[#This Row],[ε/D]]/3.7+1.256/(Table4[[#This Row],[Teynold''s Number]]*SQRT(Table4[[#This Row],[f turbulent (guess)]]))))^-1)^2),"")</f>
        <v/>
      </c>
      <c r="N384" s="91" t="str">
        <f>IF(Table4[[#This Row],[f turbulent]]="","",Table4[[#This Row],[f turbulent (guess)]]-Table4[[#This Row],[f turbulent]])</f>
        <v/>
      </c>
      <c r="O384" s="87">
        <f>IF(Table4[[#This Row],[Segment]]="",0,IF(C385="",0,IF(C385&lt;=Table4[[#This Row],[Diameter (in)]],0,1-(D384/D385))))</f>
        <v>0</v>
      </c>
      <c r="P384" s="92" t="str">
        <f>IF(Table4[[#This Row],[Segment]]="","",IF(C384&gt;C385,"",IF(C385="",0.55,(0.55*(1-D385/D384)))))</f>
        <v/>
      </c>
      <c r="Q38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84" s="92" t="str">
        <f>IF(Table4[[#This Row],[Segment]]="","",IF(Table4[[#This Row],[Kexpansion]]="","0",((Table4[[#This Row],[Velocity (m/s)]]^2)/2)*Table4[[#This Row],[Kexpansion]]))</f>
        <v/>
      </c>
      <c r="S384" s="92" t="str">
        <f>IF(Table4[[#This Row],[Segment]]="","",IF(Table4[[#This Row],[Kcontraction]]="","0",((Table4[[#This Row],[Velocity (m/s)]]^2)/2)*Table4[[#This Row],[Kcontraction]]))</f>
        <v/>
      </c>
      <c r="T384" s="89" t="str">
        <f>IF(Table4[[#This Row],[Segment]]="","",SUMIF($Y$7:$Y$2000,Table4[[#This Row],[Segment]],$AD$7:$AD$2000))</f>
        <v/>
      </c>
      <c r="U384" s="95" t="str">
        <f>IF(Table4[[#This Row],[Segment]]="","",Table4[[#This Row],[Hfriction (J/kg)]]+Table4[[#This Row],[Hexpansions (J/kg)]]+Table4[[#This Row],[Hcontractions (J/kg)]]+Table4[[#This Row],[Hf (J/kg)]])</f>
        <v/>
      </c>
      <c r="V384" s="95" t="str">
        <f>IF(Table4[[#This Row],[Segment]]="","",Table4[[#This Row],[Total Friction Loss (J/kg)]]*Table3[Density (kg/m3)])</f>
        <v/>
      </c>
      <c r="W384" s="95" t="str">
        <f>IF(Table4[[#This Row],[Segment]]="","",Table4[[#This Row],[Total Pressure Drop (Pa)]]/1000)</f>
        <v/>
      </c>
      <c r="Y384" s="82" t="str">
        <f>IF('Set Up'!D607="","",'Set Up'!D607)</f>
        <v/>
      </c>
      <c r="Z384" s="82" t="str">
        <f>IF('Set Up'!E607="","",'Set Up'!E607)</f>
        <v/>
      </c>
      <c r="AA384" s="82" t="str">
        <f>IF('Set Up'!F607="","",'Set Up'!F607)</f>
        <v/>
      </c>
      <c r="AB384" s="82" t="str">
        <f>IF('Set Up'!G607="","",'Set Up'!G607)</f>
        <v/>
      </c>
      <c r="AC384" s="82" t="str">
        <f t="array" ref="AC384">IF(Y384="","",INDEX(Data!$G$4:$G$51,MATCH(Table7[[#This Row],[Fitting]]&amp;Table7[[#This Row],[Fitting Subtype]],Data!$E$4:$E$51&amp;Data!$F$4:$F$51,0)))</f>
        <v/>
      </c>
      <c r="AD384" s="89" t="str">
        <f>IF(Table7[[#This Row],[Segment]]="","",Table7[[#This Row],[Quantity]]*Table7[[#This Row],[Kf]]*(((INDEX(Table4[Velocity (m/s)],MATCH(Table7[[#This Row],[Segment]],Table4[Segment],0)))^2)/2))</f>
        <v/>
      </c>
      <c r="AF384" s="82" t="str">
        <f>Table4[[#This Row],[Segment]]</f>
        <v/>
      </c>
      <c r="AG384" s="75"/>
      <c r="AH384" s="82" t="str">
        <f>IF(Table5[[#This Row],[Segment]]="","",AG384-Table4[[#This Row],[Total Pressure Drop (kPa)]])</f>
        <v/>
      </c>
    </row>
    <row r="385" spans="1:34" x14ac:dyDescent="0.25">
      <c r="A385" s="95" t="str">
        <f>IF('Set Up'!A382="","",'Set Up'!A382)</f>
        <v/>
      </c>
      <c r="B385" s="75" t="s">
        <v>81</v>
      </c>
      <c r="C385" s="85"/>
      <c r="D385" s="86" t="str">
        <f>IF(Table4[[#This Row],[Diameter (in)]]="","",(((CONVERT(Table4[[#This Row],[Diameter (in)]],"in","m"))/2)^2)*PI())</f>
        <v/>
      </c>
      <c r="E385" s="87" t="str">
        <f>IF(Table4[[#This Row],[Area (m2)]]="","",$D$4/Table4[[#This Row],[Area (m2)]])</f>
        <v/>
      </c>
      <c r="F385" s="85">
        <f t="shared" si="5"/>
        <v>4.6951999999999998</v>
      </c>
      <c r="G385" s="88" t="str">
        <f>IF(Table4[[#This Row],[Segment]]="","",(CONVERT(Table4[[#This Row],[Diameter (in)]],"in","m")*$B$4*Table4[[#This Row],[Velocity (m/s)]])/$C$4)</f>
        <v/>
      </c>
      <c r="H385" s="96" t="str">
        <f>IF(Table4[[#This Row],[Segment]]="","",IF(Table4[[#This Row],[Teynold''s Number]]&gt;4000,"TURBULENT","LAMINAR"))</f>
        <v/>
      </c>
      <c r="I385" s="86" t="str">
        <f>IF(Table4[[#This Row],[Segment]]="","",INDEX(Data!C382:C396,MATCH(Table4[Material],Data!B382:B396,0)))</f>
        <v/>
      </c>
      <c r="J385" s="89" t="str">
        <f>IF(Table4[[#This Row],[ε (m)]]="","",Table4[[#This Row],[ε (m)]]/(CONVERT(Table4[[#This Row],[Diameter (in)]],"in","m")))</f>
        <v/>
      </c>
      <c r="K385" s="96" t="str">
        <f>IF(Table4[[#This Row],[Regime]]="LAMINAR",16/Table4[[#This Row],[Teynold''s Number]],"-")</f>
        <v>-</v>
      </c>
      <c r="L385" s="86"/>
      <c r="M385" s="97" t="str">
        <f>IF(Table4[[#This Row],[Regime]]="TURBULENT",(((-4*LOG10(Table4[[#This Row],[ε/D]]/3.7+1.256/(Table4[[#This Row],[Teynold''s Number]]*SQRT(Table4[[#This Row],[f turbulent (guess)]]))))^-1)^2),"")</f>
        <v/>
      </c>
      <c r="N385" s="91" t="str">
        <f>IF(Table4[[#This Row],[f turbulent]]="","",Table4[[#This Row],[f turbulent (guess)]]-Table4[[#This Row],[f turbulent]])</f>
        <v/>
      </c>
      <c r="O385" s="87">
        <f>IF(Table4[[#This Row],[Segment]]="",0,IF(C386="",0,IF(C386&lt;=Table4[[#This Row],[Diameter (in)]],0,1-(D385/D386))))</f>
        <v>0</v>
      </c>
      <c r="P385" s="92" t="str">
        <f>IF(Table4[[#This Row],[Segment]]="","",IF(C385&gt;C386,"",IF(C386="",0.55,(0.55*(1-D386/D385)))))</f>
        <v/>
      </c>
      <c r="Q38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85" s="92" t="str">
        <f>IF(Table4[[#This Row],[Segment]]="","",IF(Table4[[#This Row],[Kexpansion]]="","0",((Table4[[#This Row],[Velocity (m/s)]]^2)/2)*Table4[[#This Row],[Kexpansion]]))</f>
        <v/>
      </c>
      <c r="S385" s="92" t="str">
        <f>IF(Table4[[#This Row],[Segment]]="","",IF(Table4[[#This Row],[Kcontraction]]="","0",((Table4[[#This Row],[Velocity (m/s)]]^2)/2)*Table4[[#This Row],[Kcontraction]]))</f>
        <v/>
      </c>
      <c r="T385" s="89" t="str">
        <f>IF(Table4[[#This Row],[Segment]]="","",SUMIF($Y$7:$Y$2000,Table4[[#This Row],[Segment]],$AD$7:$AD$2000))</f>
        <v/>
      </c>
      <c r="U385" s="95" t="str">
        <f>IF(Table4[[#This Row],[Segment]]="","",Table4[[#This Row],[Hfriction (J/kg)]]+Table4[[#This Row],[Hexpansions (J/kg)]]+Table4[[#This Row],[Hcontractions (J/kg)]]+Table4[[#This Row],[Hf (J/kg)]])</f>
        <v/>
      </c>
      <c r="V385" s="95" t="str">
        <f>IF(Table4[[#This Row],[Segment]]="","",Table4[[#This Row],[Total Friction Loss (J/kg)]]*Table3[Density (kg/m3)])</f>
        <v/>
      </c>
      <c r="W385" s="95" t="str">
        <f>IF(Table4[[#This Row],[Segment]]="","",Table4[[#This Row],[Total Pressure Drop (Pa)]]/1000)</f>
        <v/>
      </c>
      <c r="Y385" s="82" t="str">
        <f>IF('Set Up'!D608="","",'Set Up'!D608)</f>
        <v/>
      </c>
      <c r="Z385" s="82" t="str">
        <f>IF('Set Up'!E608="","",'Set Up'!E608)</f>
        <v/>
      </c>
      <c r="AA385" s="82" t="str">
        <f>IF('Set Up'!F608="","",'Set Up'!F608)</f>
        <v/>
      </c>
      <c r="AB385" s="82" t="str">
        <f>IF('Set Up'!G608="","",'Set Up'!G608)</f>
        <v/>
      </c>
      <c r="AC385" s="82" t="str">
        <f t="array" ref="AC385">IF(Y385="","",INDEX(Data!$G$4:$G$51,MATCH(Table7[[#This Row],[Fitting]]&amp;Table7[[#This Row],[Fitting Subtype]],Data!$E$4:$E$51&amp;Data!$F$4:$F$51,0)))</f>
        <v/>
      </c>
      <c r="AD385" s="89" t="str">
        <f>IF(Table7[[#This Row],[Segment]]="","",Table7[[#This Row],[Quantity]]*Table7[[#This Row],[Kf]]*(((INDEX(Table4[Velocity (m/s)],MATCH(Table7[[#This Row],[Segment]],Table4[Segment],0)))^2)/2))</f>
        <v/>
      </c>
      <c r="AF385" s="82" t="str">
        <f>Table4[[#This Row],[Segment]]</f>
        <v/>
      </c>
      <c r="AG385" s="75"/>
      <c r="AH385" s="82" t="str">
        <f>IF(Table5[[#This Row],[Segment]]="","",AG385-Table4[[#This Row],[Total Pressure Drop (kPa)]])</f>
        <v/>
      </c>
    </row>
    <row r="386" spans="1:34" x14ac:dyDescent="0.25">
      <c r="A386" s="95" t="str">
        <f>IF('Set Up'!A383="","",'Set Up'!A383)</f>
        <v/>
      </c>
      <c r="B386" s="75" t="s">
        <v>81</v>
      </c>
      <c r="C386" s="85"/>
      <c r="D386" s="86" t="str">
        <f>IF(Table4[[#This Row],[Diameter (in)]]="","",(((CONVERT(Table4[[#This Row],[Diameter (in)]],"in","m"))/2)^2)*PI())</f>
        <v/>
      </c>
      <c r="E386" s="87" t="str">
        <f>IF(Table4[[#This Row],[Area (m2)]]="","",$D$4/Table4[[#This Row],[Area (m2)]])</f>
        <v/>
      </c>
      <c r="F386" s="85">
        <f t="shared" si="5"/>
        <v>4.6951999999999998</v>
      </c>
      <c r="G386" s="88" t="str">
        <f>IF(Table4[[#This Row],[Segment]]="","",(CONVERT(Table4[[#This Row],[Diameter (in)]],"in","m")*$B$4*Table4[[#This Row],[Velocity (m/s)]])/$C$4)</f>
        <v/>
      </c>
      <c r="H386" s="96" t="str">
        <f>IF(Table4[[#This Row],[Segment]]="","",IF(Table4[[#This Row],[Teynold''s Number]]&gt;4000,"TURBULENT","LAMINAR"))</f>
        <v/>
      </c>
      <c r="I386" s="86" t="str">
        <f>IF(Table4[[#This Row],[Segment]]="","",INDEX(Data!C383:C397,MATCH(Table4[Material],Data!B383:B397,0)))</f>
        <v/>
      </c>
      <c r="J386" s="89" t="str">
        <f>IF(Table4[[#This Row],[ε (m)]]="","",Table4[[#This Row],[ε (m)]]/(CONVERT(Table4[[#This Row],[Diameter (in)]],"in","m")))</f>
        <v/>
      </c>
      <c r="K386" s="96" t="str">
        <f>IF(Table4[[#This Row],[Regime]]="LAMINAR",16/Table4[[#This Row],[Teynold''s Number]],"-")</f>
        <v>-</v>
      </c>
      <c r="L386" s="86"/>
      <c r="M386" s="97" t="str">
        <f>IF(Table4[[#This Row],[Regime]]="TURBULENT",(((-4*LOG10(Table4[[#This Row],[ε/D]]/3.7+1.256/(Table4[[#This Row],[Teynold''s Number]]*SQRT(Table4[[#This Row],[f turbulent (guess)]]))))^-1)^2),"")</f>
        <v/>
      </c>
      <c r="N386" s="91" t="str">
        <f>IF(Table4[[#This Row],[f turbulent]]="","",Table4[[#This Row],[f turbulent (guess)]]-Table4[[#This Row],[f turbulent]])</f>
        <v/>
      </c>
      <c r="O386" s="87">
        <f>IF(Table4[[#This Row],[Segment]]="",0,IF(C387="",0,IF(C387&lt;=Table4[[#This Row],[Diameter (in)]],0,1-(D386/D387))))</f>
        <v>0</v>
      </c>
      <c r="P386" s="92" t="str">
        <f>IF(Table4[[#This Row],[Segment]]="","",IF(C386&gt;C387,"",IF(C387="",0.55,(0.55*(1-D387/D386)))))</f>
        <v/>
      </c>
      <c r="Q38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86" s="92" t="str">
        <f>IF(Table4[[#This Row],[Segment]]="","",IF(Table4[[#This Row],[Kexpansion]]="","0",((Table4[[#This Row],[Velocity (m/s)]]^2)/2)*Table4[[#This Row],[Kexpansion]]))</f>
        <v/>
      </c>
      <c r="S386" s="92" t="str">
        <f>IF(Table4[[#This Row],[Segment]]="","",IF(Table4[[#This Row],[Kcontraction]]="","0",((Table4[[#This Row],[Velocity (m/s)]]^2)/2)*Table4[[#This Row],[Kcontraction]]))</f>
        <v/>
      </c>
      <c r="T386" s="89" t="str">
        <f>IF(Table4[[#This Row],[Segment]]="","",SUMIF($Y$7:$Y$2000,Table4[[#This Row],[Segment]],$AD$7:$AD$2000))</f>
        <v/>
      </c>
      <c r="U386" s="95" t="str">
        <f>IF(Table4[[#This Row],[Segment]]="","",Table4[[#This Row],[Hfriction (J/kg)]]+Table4[[#This Row],[Hexpansions (J/kg)]]+Table4[[#This Row],[Hcontractions (J/kg)]]+Table4[[#This Row],[Hf (J/kg)]])</f>
        <v/>
      </c>
      <c r="V386" s="95" t="str">
        <f>IF(Table4[[#This Row],[Segment]]="","",Table4[[#This Row],[Total Friction Loss (J/kg)]]*Table3[Density (kg/m3)])</f>
        <v/>
      </c>
      <c r="W386" s="95" t="str">
        <f>IF(Table4[[#This Row],[Segment]]="","",Table4[[#This Row],[Total Pressure Drop (Pa)]]/1000)</f>
        <v/>
      </c>
      <c r="Y386" s="82" t="str">
        <f>IF('Set Up'!D609="","",'Set Up'!D609)</f>
        <v/>
      </c>
      <c r="Z386" s="82" t="str">
        <f>IF('Set Up'!E609="","",'Set Up'!E609)</f>
        <v/>
      </c>
      <c r="AA386" s="82" t="str">
        <f>IF('Set Up'!F609="","",'Set Up'!F609)</f>
        <v/>
      </c>
      <c r="AB386" s="82" t="str">
        <f>IF('Set Up'!G609="","",'Set Up'!G609)</f>
        <v/>
      </c>
      <c r="AC386" s="82" t="str">
        <f t="array" ref="AC386">IF(Y386="","",INDEX(Data!$G$4:$G$51,MATCH(Table7[[#This Row],[Fitting]]&amp;Table7[[#This Row],[Fitting Subtype]],Data!$E$4:$E$51&amp;Data!$F$4:$F$51,0)))</f>
        <v/>
      </c>
      <c r="AD386" s="89" t="str">
        <f>IF(Table7[[#This Row],[Segment]]="","",Table7[[#This Row],[Quantity]]*Table7[[#This Row],[Kf]]*(((INDEX(Table4[Velocity (m/s)],MATCH(Table7[[#This Row],[Segment]],Table4[Segment],0)))^2)/2))</f>
        <v/>
      </c>
      <c r="AF386" s="82" t="str">
        <f>Table4[[#This Row],[Segment]]</f>
        <v/>
      </c>
      <c r="AG386" s="75"/>
      <c r="AH386" s="82" t="str">
        <f>IF(Table5[[#This Row],[Segment]]="","",AG386-Table4[[#This Row],[Total Pressure Drop (kPa)]])</f>
        <v/>
      </c>
    </row>
    <row r="387" spans="1:34" x14ac:dyDescent="0.25">
      <c r="A387" s="95" t="str">
        <f>IF('Set Up'!A384="","",'Set Up'!A384)</f>
        <v/>
      </c>
      <c r="B387" s="75" t="s">
        <v>81</v>
      </c>
      <c r="C387" s="85"/>
      <c r="D387" s="86" t="str">
        <f>IF(Table4[[#This Row],[Diameter (in)]]="","",(((CONVERT(Table4[[#This Row],[Diameter (in)]],"in","m"))/2)^2)*PI())</f>
        <v/>
      </c>
      <c r="E387" s="87" t="str">
        <f>IF(Table4[[#This Row],[Area (m2)]]="","",$D$4/Table4[[#This Row],[Area (m2)]])</f>
        <v/>
      </c>
      <c r="F387" s="85">
        <f t="shared" si="5"/>
        <v>4.6951999999999998</v>
      </c>
      <c r="G387" s="88" t="str">
        <f>IF(Table4[[#This Row],[Segment]]="","",(CONVERT(Table4[[#This Row],[Diameter (in)]],"in","m")*$B$4*Table4[[#This Row],[Velocity (m/s)]])/$C$4)</f>
        <v/>
      </c>
      <c r="H387" s="96" t="str">
        <f>IF(Table4[[#This Row],[Segment]]="","",IF(Table4[[#This Row],[Teynold''s Number]]&gt;4000,"TURBULENT","LAMINAR"))</f>
        <v/>
      </c>
      <c r="I387" s="86" t="str">
        <f>IF(Table4[[#This Row],[Segment]]="","",INDEX(Data!C384:C398,MATCH(Table4[Material],Data!B384:B398,0)))</f>
        <v/>
      </c>
      <c r="J387" s="89" t="str">
        <f>IF(Table4[[#This Row],[ε (m)]]="","",Table4[[#This Row],[ε (m)]]/(CONVERT(Table4[[#This Row],[Diameter (in)]],"in","m")))</f>
        <v/>
      </c>
      <c r="K387" s="96" t="str">
        <f>IF(Table4[[#This Row],[Regime]]="LAMINAR",16/Table4[[#This Row],[Teynold''s Number]],"-")</f>
        <v>-</v>
      </c>
      <c r="L387" s="86"/>
      <c r="M387" s="97" t="str">
        <f>IF(Table4[[#This Row],[Regime]]="TURBULENT",(((-4*LOG10(Table4[[#This Row],[ε/D]]/3.7+1.256/(Table4[[#This Row],[Teynold''s Number]]*SQRT(Table4[[#This Row],[f turbulent (guess)]]))))^-1)^2),"")</f>
        <v/>
      </c>
      <c r="N387" s="91" t="str">
        <f>IF(Table4[[#This Row],[f turbulent]]="","",Table4[[#This Row],[f turbulent (guess)]]-Table4[[#This Row],[f turbulent]])</f>
        <v/>
      </c>
      <c r="O387" s="87">
        <f>IF(Table4[[#This Row],[Segment]]="",0,IF(C388="",0,IF(C388&lt;=Table4[[#This Row],[Diameter (in)]],0,1-(D387/D388))))</f>
        <v>0</v>
      </c>
      <c r="P387" s="92" t="str">
        <f>IF(Table4[[#This Row],[Segment]]="","",IF(C387&gt;C388,"",IF(C388="",0.55,(0.55*(1-D388/D387)))))</f>
        <v/>
      </c>
      <c r="Q38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87" s="92" t="str">
        <f>IF(Table4[[#This Row],[Segment]]="","",IF(Table4[[#This Row],[Kexpansion]]="","0",((Table4[[#This Row],[Velocity (m/s)]]^2)/2)*Table4[[#This Row],[Kexpansion]]))</f>
        <v/>
      </c>
      <c r="S387" s="92" t="str">
        <f>IF(Table4[[#This Row],[Segment]]="","",IF(Table4[[#This Row],[Kcontraction]]="","0",((Table4[[#This Row],[Velocity (m/s)]]^2)/2)*Table4[[#This Row],[Kcontraction]]))</f>
        <v/>
      </c>
      <c r="T387" s="89" t="str">
        <f>IF(Table4[[#This Row],[Segment]]="","",SUMIF($Y$7:$Y$2000,Table4[[#This Row],[Segment]],$AD$7:$AD$2000))</f>
        <v/>
      </c>
      <c r="U387" s="95" t="str">
        <f>IF(Table4[[#This Row],[Segment]]="","",Table4[[#This Row],[Hfriction (J/kg)]]+Table4[[#This Row],[Hexpansions (J/kg)]]+Table4[[#This Row],[Hcontractions (J/kg)]]+Table4[[#This Row],[Hf (J/kg)]])</f>
        <v/>
      </c>
      <c r="V387" s="95" t="str">
        <f>IF(Table4[[#This Row],[Segment]]="","",Table4[[#This Row],[Total Friction Loss (J/kg)]]*Table3[Density (kg/m3)])</f>
        <v/>
      </c>
      <c r="W387" s="95" t="str">
        <f>IF(Table4[[#This Row],[Segment]]="","",Table4[[#This Row],[Total Pressure Drop (Pa)]]/1000)</f>
        <v/>
      </c>
      <c r="Y387" s="82" t="str">
        <f>IF('Set Up'!D610="","",'Set Up'!D610)</f>
        <v/>
      </c>
      <c r="Z387" s="82" t="str">
        <f>IF('Set Up'!E610="","",'Set Up'!E610)</f>
        <v/>
      </c>
      <c r="AA387" s="82" t="str">
        <f>IF('Set Up'!F610="","",'Set Up'!F610)</f>
        <v/>
      </c>
      <c r="AB387" s="82" t="str">
        <f>IF('Set Up'!G610="","",'Set Up'!G610)</f>
        <v/>
      </c>
      <c r="AC387" s="82" t="str">
        <f t="array" ref="AC387">IF(Y387="","",INDEX(Data!$G$4:$G$51,MATCH(Table7[[#This Row],[Fitting]]&amp;Table7[[#This Row],[Fitting Subtype]],Data!$E$4:$E$51&amp;Data!$F$4:$F$51,0)))</f>
        <v/>
      </c>
      <c r="AD387" s="89" t="str">
        <f>IF(Table7[[#This Row],[Segment]]="","",Table7[[#This Row],[Quantity]]*Table7[[#This Row],[Kf]]*(((INDEX(Table4[Velocity (m/s)],MATCH(Table7[[#This Row],[Segment]],Table4[Segment],0)))^2)/2))</f>
        <v/>
      </c>
      <c r="AF387" s="82" t="str">
        <f>Table4[[#This Row],[Segment]]</f>
        <v/>
      </c>
      <c r="AG387" s="75"/>
      <c r="AH387" s="82" t="str">
        <f>IF(Table5[[#This Row],[Segment]]="","",AG387-Table4[[#This Row],[Total Pressure Drop (kPa)]])</f>
        <v/>
      </c>
    </row>
    <row r="388" spans="1:34" x14ac:dyDescent="0.25">
      <c r="A388" s="95" t="str">
        <f>IF('Set Up'!A385="","",'Set Up'!A385)</f>
        <v/>
      </c>
      <c r="B388" s="75" t="s">
        <v>81</v>
      </c>
      <c r="C388" s="85"/>
      <c r="D388" s="86" t="str">
        <f>IF(Table4[[#This Row],[Diameter (in)]]="","",(((CONVERT(Table4[[#This Row],[Diameter (in)]],"in","m"))/2)^2)*PI())</f>
        <v/>
      </c>
      <c r="E388" s="87" t="str">
        <f>IF(Table4[[#This Row],[Area (m2)]]="","",$D$4/Table4[[#This Row],[Area (m2)]])</f>
        <v/>
      </c>
      <c r="F388" s="85">
        <f t="shared" si="5"/>
        <v>4.6951999999999998</v>
      </c>
      <c r="G388" s="88" t="str">
        <f>IF(Table4[[#This Row],[Segment]]="","",(CONVERT(Table4[[#This Row],[Diameter (in)]],"in","m")*$B$4*Table4[[#This Row],[Velocity (m/s)]])/$C$4)</f>
        <v/>
      </c>
      <c r="H388" s="96" t="str">
        <f>IF(Table4[[#This Row],[Segment]]="","",IF(Table4[[#This Row],[Teynold''s Number]]&gt;4000,"TURBULENT","LAMINAR"))</f>
        <v/>
      </c>
      <c r="I388" s="86" t="str">
        <f>IF(Table4[[#This Row],[Segment]]="","",INDEX(Data!C385:C399,MATCH(Table4[Material],Data!B385:B399,0)))</f>
        <v/>
      </c>
      <c r="J388" s="89" t="str">
        <f>IF(Table4[[#This Row],[ε (m)]]="","",Table4[[#This Row],[ε (m)]]/(CONVERT(Table4[[#This Row],[Diameter (in)]],"in","m")))</f>
        <v/>
      </c>
      <c r="K388" s="96" t="str">
        <f>IF(Table4[[#This Row],[Regime]]="LAMINAR",16/Table4[[#This Row],[Teynold''s Number]],"-")</f>
        <v>-</v>
      </c>
      <c r="L388" s="86"/>
      <c r="M388" s="97" t="str">
        <f>IF(Table4[[#This Row],[Regime]]="TURBULENT",(((-4*LOG10(Table4[[#This Row],[ε/D]]/3.7+1.256/(Table4[[#This Row],[Teynold''s Number]]*SQRT(Table4[[#This Row],[f turbulent (guess)]]))))^-1)^2),"")</f>
        <v/>
      </c>
      <c r="N388" s="91" t="str">
        <f>IF(Table4[[#This Row],[f turbulent]]="","",Table4[[#This Row],[f turbulent (guess)]]-Table4[[#This Row],[f turbulent]])</f>
        <v/>
      </c>
      <c r="O388" s="87">
        <f>IF(Table4[[#This Row],[Segment]]="",0,IF(C389="",0,IF(C389&lt;=Table4[[#This Row],[Diameter (in)]],0,1-(D388/D389))))</f>
        <v>0</v>
      </c>
      <c r="P388" s="92" t="str">
        <f>IF(Table4[[#This Row],[Segment]]="","",IF(C388&gt;C389,"",IF(C389="",0.55,(0.55*(1-D389/D388)))))</f>
        <v/>
      </c>
      <c r="Q38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88" s="92" t="str">
        <f>IF(Table4[[#This Row],[Segment]]="","",IF(Table4[[#This Row],[Kexpansion]]="","0",((Table4[[#This Row],[Velocity (m/s)]]^2)/2)*Table4[[#This Row],[Kexpansion]]))</f>
        <v/>
      </c>
      <c r="S388" s="92" t="str">
        <f>IF(Table4[[#This Row],[Segment]]="","",IF(Table4[[#This Row],[Kcontraction]]="","0",((Table4[[#This Row],[Velocity (m/s)]]^2)/2)*Table4[[#This Row],[Kcontraction]]))</f>
        <v/>
      </c>
      <c r="T388" s="89" t="str">
        <f>IF(Table4[[#This Row],[Segment]]="","",SUMIF($Y$7:$Y$2000,Table4[[#This Row],[Segment]],$AD$7:$AD$2000))</f>
        <v/>
      </c>
      <c r="U388" s="95" t="str">
        <f>IF(Table4[[#This Row],[Segment]]="","",Table4[[#This Row],[Hfriction (J/kg)]]+Table4[[#This Row],[Hexpansions (J/kg)]]+Table4[[#This Row],[Hcontractions (J/kg)]]+Table4[[#This Row],[Hf (J/kg)]])</f>
        <v/>
      </c>
      <c r="V388" s="95" t="str">
        <f>IF(Table4[[#This Row],[Segment]]="","",Table4[[#This Row],[Total Friction Loss (J/kg)]]*Table3[Density (kg/m3)])</f>
        <v/>
      </c>
      <c r="W388" s="95" t="str">
        <f>IF(Table4[[#This Row],[Segment]]="","",Table4[[#This Row],[Total Pressure Drop (Pa)]]/1000)</f>
        <v/>
      </c>
      <c r="Y388" s="82" t="str">
        <f>IF('Set Up'!D611="","",'Set Up'!D611)</f>
        <v/>
      </c>
      <c r="Z388" s="82" t="str">
        <f>IF('Set Up'!E611="","",'Set Up'!E611)</f>
        <v/>
      </c>
      <c r="AA388" s="82" t="str">
        <f>IF('Set Up'!F611="","",'Set Up'!F611)</f>
        <v/>
      </c>
      <c r="AB388" s="82" t="str">
        <f>IF('Set Up'!G611="","",'Set Up'!G611)</f>
        <v/>
      </c>
      <c r="AC388" s="82" t="str">
        <f t="array" ref="AC388">IF(Y388="","",INDEX(Data!$G$4:$G$51,MATCH(Table7[[#This Row],[Fitting]]&amp;Table7[[#This Row],[Fitting Subtype]],Data!$E$4:$E$51&amp;Data!$F$4:$F$51,0)))</f>
        <v/>
      </c>
      <c r="AD388" s="89" t="str">
        <f>IF(Table7[[#This Row],[Segment]]="","",Table7[[#This Row],[Quantity]]*Table7[[#This Row],[Kf]]*(((INDEX(Table4[Velocity (m/s)],MATCH(Table7[[#This Row],[Segment]],Table4[Segment],0)))^2)/2))</f>
        <v/>
      </c>
      <c r="AF388" s="82" t="str">
        <f>Table4[[#This Row],[Segment]]</f>
        <v/>
      </c>
      <c r="AG388" s="75"/>
      <c r="AH388" s="82" t="str">
        <f>IF(Table5[[#This Row],[Segment]]="","",AG388-Table4[[#This Row],[Total Pressure Drop (kPa)]])</f>
        <v/>
      </c>
    </row>
    <row r="389" spans="1:34" x14ac:dyDescent="0.25">
      <c r="A389" s="95" t="str">
        <f>IF('Set Up'!A386="","",'Set Up'!A386)</f>
        <v/>
      </c>
      <c r="B389" s="75" t="s">
        <v>81</v>
      </c>
      <c r="C389" s="85"/>
      <c r="D389" s="86" t="str">
        <f>IF(Table4[[#This Row],[Diameter (in)]]="","",(((CONVERT(Table4[[#This Row],[Diameter (in)]],"in","m"))/2)^2)*PI())</f>
        <v/>
      </c>
      <c r="E389" s="87" t="str">
        <f>IF(Table4[[#This Row],[Area (m2)]]="","",$D$4/Table4[[#This Row],[Area (m2)]])</f>
        <v/>
      </c>
      <c r="F389" s="85">
        <f t="shared" si="5"/>
        <v>4.6951999999999998</v>
      </c>
      <c r="G389" s="88" t="str">
        <f>IF(Table4[[#This Row],[Segment]]="","",(CONVERT(Table4[[#This Row],[Diameter (in)]],"in","m")*$B$4*Table4[[#This Row],[Velocity (m/s)]])/$C$4)</f>
        <v/>
      </c>
      <c r="H389" s="96" t="str">
        <f>IF(Table4[[#This Row],[Segment]]="","",IF(Table4[[#This Row],[Teynold''s Number]]&gt;4000,"TURBULENT","LAMINAR"))</f>
        <v/>
      </c>
      <c r="I389" s="86" t="str">
        <f>IF(Table4[[#This Row],[Segment]]="","",INDEX(Data!C386:C400,MATCH(Table4[Material],Data!B386:B400,0)))</f>
        <v/>
      </c>
      <c r="J389" s="89" t="str">
        <f>IF(Table4[[#This Row],[ε (m)]]="","",Table4[[#This Row],[ε (m)]]/(CONVERT(Table4[[#This Row],[Diameter (in)]],"in","m")))</f>
        <v/>
      </c>
      <c r="K389" s="96" t="str">
        <f>IF(Table4[[#This Row],[Regime]]="LAMINAR",16/Table4[[#This Row],[Teynold''s Number]],"-")</f>
        <v>-</v>
      </c>
      <c r="L389" s="86"/>
      <c r="M389" s="97" t="str">
        <f>IF(Table4[[#This Row],[Regime]]="TURBULENT",(((-4*LOG10(Table4[[#This Row],[ε/D]]/3.7+1.256/(Table4[[#This Row],[Teynold''s Number]]*SQRT(Table4[[#This Row],[f turbulent (guess)]]))))^-1)^2),"")</f>
        <v/>
      </c>
      <c r="N389" s="91" t="str">
        <f>IF(Table4[[#This Row],[f turbulent]]="","",Table4[[#This Row],[f turbulent (guess)]]-Table4[[#This Row],[f turbulent]])</f>
        <v/>
      </c>
      <c r="O389" s="87">
        <f>IF(Table4[[#This Row],[Segment]]="",0,IF(C390="",0,IF(C390&lt;=Table4[[#This Row],[Diameter (in)]],0,1-(D389/D390))))</f>
        <v>0</v>
      </c>
      <c r="P389" s="92" t="str">
        <f>IF(Table4[[#This Row],[Segment]]="","",IF(C389&gt;C390,"",IF(C390="",0.55,(0.55*(1-D390/D389)))))</f>
        <v/>
      </c>
      <c r="Q38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89" s="92" t="str">
        <f>IF(Table4[[#This Row],[Segment]]="","",IF(Table4[[#This Row],[Kexpansion]]="","0",((Table4[[#This Row],[Velocity (m/s)]]^2)/2)*Table4[[#This Row],[Kexpansion]]))</f>
        <v/>
      </c>
      <c r="S389" s="92" t="str">
        <f>IF(Table4[[#This Row],[Segment]]="","",IF(Table4[[#This Row],[Kcontraction]]="","0",((Table4[[#This Row],[Velocity (m/s)]]^2)/2)*Table4[[#This Row],[Kcontraction]]))</f>
        <v/>
      </c>
      <c r="T389" s="89" t="str">
        <f>IF(Table4[[#This Row],[Segment]]="","",SUMIF($Y$7:$Y$2000,Table4[[#This Row],[Segment]],$AD$7:$AD$2000))</f>
        <v/>
      </c>
      <c r="U389" s="95" t="str">
        <f>IF(Table4[[#This Row],[Segment]]="","",Table4[[#This Row],[Hfriction (J/kg)]]+Table4[[#This Row],[Hexpansions (J/kg)]]+Table4[[#This Row],[Hcontractions (J/kg)]]+Table4[[#This Row],[Hf (J/kg)]])</f>
        <v/>
      </c>
      <c r="V389" s="95" t="str">
        <f>IF(Table4[[#This Row],[Segment]]="","",Table4[[#This Row],[Total Friction Loss (J/kg)]]*Table3[Density (kg/m3)])</f>
        <v/>
      </c>
      <c r="W389" s="95" t="str">
        <f>IF(Table4[[#This Row],[Segment]]="","",Table4[[#This Row],[Total Pressure Drop (Pa)]]/1000)</f>
        <v/>
      </c>
      <c r="Y389" s="82" t="str">
        <f>IF('Set Up'!D612="","",'Set Up'!D612)</f>
        <v/>
      </c>
      <c r="Z389" s="82" t="str">
        <f>IF('Set Up'!E612="","",'Set Up'!E612)</f>
        <v/>
      </c>
      <c r="AA389" s="82" t="str">
        <f>IF('Set Up'!F612="","",'Set Up'!F612)</f>
        <v/>
      </c>
      <c r="AB389" s="82" t="str">
        <f>IF('Set Up'!G612="","",'Set Up'!G612)</f>
        <v/>
      </c>
      <c r="AC389" s="82" t="str">
        <f t="array" ref="AC389">IF(Y389="","",INDEX(Data!$G$4:$G$51,MATCH(Table7[[#This Row],[Fitting]]&amp;Table7[[#This Row],[Fitting Subtype]],Data!$E$4:$E$51&amp;Data!$F$4:$F$51,0)))</f>
        <v/>
      </c>
      <c r="AD389" s="89" t="str">
        <f>IF(Table7[[#This Row],[Segment]]="","",Table7[[#This Row],[Quantity]]*Table7[[#This Row],[Kf]]*(((INDEX(Table4[Velocity (m/s)],MATCH(Table7[[#This Row],[Segment]],Table4[Segment],0)))^2)/2))</f>
        <v/>
      </c>
      <c r="AF389" s="82" t="str">
        <f>Table4[[#This Row],[Segment]]</f>
        <v/>
      </c>
      <c r="AG389" s="75"/>
      <c r="AH389" s="82" t="str">
        <f>IF(Table5[[#This Row],[Segment]]="","",AG389-Table4[[#This Row],[Total Pressure Drop (kPa)]])</f>
        <v/>
      </c>
    </row>
    <row r="390" spans="1:34" x14ac:dyDescent="0.25">
      <c r="A390" s="95" t="str">
        <f>IF('Set Up'!A387="","",'Set Up'!A387)</f>
        <v/>
      </c>
      <c r="B390" s="75" t="s">
        <v>81</v>
      </c>
      <c r="C390" s="85"/>
      <c r="D390" s="86" t="str">
        <f>IF(Table4[[#This Row],[Diameter (in)]]="","",(((CONVERT(Table4[[#This Row],[Diameter (in)]],"in","m"))/2)^2)*PI())</f>
        <v/>
      </c>
      <c r="E390" s="87" t="str">
        <f>IF(Table4[[#This Row],[Area (m2)]]="","",$D$4/Table4[[#This Row],[Area (m2)]])</f>
        <v/>
      </c>
      <c r="F390" s="85">
        <f t="shared" si="5"/>
        <v>4.6951999999999998</v>
      </c>
      <c r="G390" s="88" t="str">
        <f>IF(Table4[[#This Row],[Segment]]="","",(CONVERT(Table4[[#This Row],[Diameter (in)]],"in","m")*$B$4*Table4[[#This Row],[Velocity (m/s)]])/$C$4)</f>
        <v/>
      </c>
      <c r="H390" s="96" t="str">
        <f>IF(Table4[[#This Row],[Segment]]="","",IF(Table4[[#This Row],[Teynold''s Number]]&gt;4000,"TURBULENT","LAMINAR"))</f>
        <v/>
      </c>
      <c r="I390" s="86" t="str">
        <f>IF(Table4[[#This Row],[Segment]]="","",INDEX(Data!C387:C401,MATCH(Table4[Material],Data!B387:B401,0)))</f>
        <v/>
      </c>
      <c r="J390" s="89" t="str">
        <f>IF(Table4[[#This Row],[ε (m)]]="","",Table4[[#This Row],[ε (m)]]/(CONVERT(Table4[[#This Row],[Diameter (in)]],"in","m")))</f>
        <v/>
      </c>
      <c r="K390" s="96" t="str">
        <f>IF(Table4[[#This Row],[Regime]]="LAMINAR",16/Table4[[#This Row],[Teynold''s Number]],"-")</f>
        <v>-</v>
      </c>
      <c r="L390" s="86"/>
      <c r="M390" s="97" t="str">
        <f>IF(Table4[[#This Row],[Regime]]="TURBULENT",(((-4*LOG10(Table4[[#This Row],[ε/D]]/3.7+1.256/(Table4[[#This Row],[Teynold''s Number]]*SQRT(Table4[[#This Row],[f turbulent (guess)]]))))^-1)^2),"")</f>
        <v/>
      </c>
      <c r="N390" s="91" t="str">
        <f>IF(Table4[[#This Row],[f turbulent]]="","",Table4[[#This Row],[f turbulent (guess)]]-Table4[[#This Row],[f turbulent]])</f>
        <v/>
      </c>
      <c r="O390" s="87">
        <f>IF(Table4[[#This Row],[Segment]]="",0,IF(C391="",0,IF(C391&lt;=Table4[[#This Row],[Diameter (in)]],0,1-(D390/D391))))</f>
        <v>0</v>
      </c>
      <c r="P390" s="92" t="str">
        <f>IF(Table4[[#This Row],[Segment]]="","",IF(C390&gt;C391,"",IF(C391="",0.55,(0.55*(1-D391/D390)))))</f>
        <v/>
      </c>
      <c r="Q39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90" s="92" t="str">
        <f>IF(Table4[[#This Row],[Segment]]="","",IF(Table4[[#This Row],[Kexpansion]]="","0",((Table4[[#This Row],[Velocity (m/s)]]^2)/2)*Table4[[#This Row],[Kexpansion]]))</f>
        <v/>
      </c>
      <c r="S390" s="92" t="str">
        <f>IF(Table4[[#This Row],[Segment]]="","",IF(Table4[[#This Row],[Kcontraction]]="","0",((Table4[[#This Row],[Velocity (m/s)]]^2)/2)*Table4[[#This Row],[Kcontraction]]))</f>
        <v/>
      </c>
      <c r="T390" s="89" t="str">
        <f>IF(Table4[[#This Row],[Segment]]="","",SUMIF($Y$7:$Y$2000,Table4[[#This Row],[Segment]],$AD$7:$AD$2000))</f>
        <v/>
      </c>
      <c r="U390" s="95" t="str">
        <f>IF(Table4[[#This Row],[Segment]]="","",Table4[[#This Row],[Hfriction (J/kg)]]+Table4[[#This Row],[Hexpansions (J/kg)]]+Table4[[#This Row],[Hcontractions (J/kg)]]+Table4[[#This Row],[Hf (J/kg)]])</f>
        <v/>
      </c>
      <c r="V390" s="95" t="str">
        <f>IF(Table4[[#This Row],[Segment]]="","",Table4[[#This Row],[Total Friction Loss (J/kg)]]*Table3[Density (kg/m3)])</f>
        <v/>
      </c>
      <c r="W390" s="95" t="str">
        <f>IF(Table4[[#This Row],[Segment]]="","",Table4[[#This Row],[Total Pressure Drop (Pa)]]/1000)</f>
        <v/>
      </c>
      <c r="Y390" s="82" t="str">
        <f>IF('Set Up'!D613="","",'Set Up'!D613)</f>
        <v/>
      </c>
      <c r="Z390" s="82" t="str">
        <f>IF('Set Up'!E613="","",'Set Up'!E613)</f>
        <v/>
      </c>
      <c r="AA390" s="82" t="str">
        <f>IF('Set Up'!F613="","",'Set Up'!F613)</f>
        <v/>
      </c>
      <c r="AB390" s="82" t="str">
        <f>IF('Set Up'!G613="","",'Set Up'!G613)</f>
        <v/>
      </c>
      <c r="AC390" s="82" t="str">
        <f t="array" ref="AC390">IF(Y390="","",INDEX(Data!$G$4:$G$51,MATCH(Table7[[#This Row],[Fitting]]&amp;Table7[[#This Row],[Fitting Subtype]],Data!$E$4:$E$51&amp;Data!$F$4:$F$51,0)))</f>
        <v/>
      </c>
      <c r="AD390" s="89" t="str">
        <f>IF(Table7[[#This Row],[Segment]]="","",Table7[[#This Row],[Quantity]]*Table7[[#This Row],[Kf]]*(((INDEX(Table4[Velocity (m/s)],MATCH(Table7[[#This Row],[Segment]],Table4[Segment],0)))^2)/2))</f>
        <v/>
      </c>
      <c r="AF390" s="82" t="str">
        <f>Table4[[#This Row],[Segment]]</f>
        <v/>
      </c>
      <c r="AG390" s="75"/>
      <c r="AH390" s="82" t="str">
        <f>IF(Table5[[#This Row],[Segment]]="","",AG390-Table4[[#This Row],[Total Pressure Drop (kPa)]])</f>
        <v/>
      </c>
    </row>
    <row r="391" spans="1:34" x14ac:dyDescent="0.25">
      <c r="A391" s="95" t="str">
        <f>IF('Set Up'!A388="","",'Set Up'!A388)</f>
        <v/>
      </c>
      <c r="B391" s="75" t="s">
        <v>81</v>
      </c>
      <c r="C391" s="85"/>
      <c r="D391" s="86" t="str">
        <f>IF(Table4[[#This Row],[Diameter (in)]]="","",(((CONVERT(Table4[[#This Row],[Diameter (in)]],"in","m"))/2)^2)*PI())</f>
        <v/>
      </c>
      <c r="E391" s="87" t="str">
        <f>IF(Table4[[#This Row],[Area (m2)]]="","",$D$4/Table4[[#This Row],[Area (m2)]])</f>
        <v/>
      </c>
      <c r="F391" s="85">
        <f t="shared" ref="F391:F454" si="6">5 - CONVERT(1,"ft","m")</f>
        <v>4.6951999999999998</v>
      </c>
      <c r="G391" s="88" t="str">
        <f>IF(Table4[[#This Row],[Segment]]="","",(CONVERT(Table4[[#This Row],[Diameter (in)]],"in","m")*$B$4*Table4[[#This Row],[Velocity (m/s)]])/$C$4)</f>
        <v/>
      </c>
      <c r="H391" s="96" t="str">
        <f>IF(Table4[[#This Row],[Segment]]="","",IF(Table4[[#This Row],[Teynold''s Number]]&gt;4000,"TURBULENT","LAMINAR"))</f>
        <v/>
      </c>
      <c r="I391" s="86" t="str">
        <f>IF(Table4[[#This Row],[Segment]]="","",INDEX(Data!C388:C402,MATCH(Table4[Material],Data!B388:B402,0)))</f>
        <v/>
      </c>
      <c r="J391" s="89" t="str">
        <f>IF(Table4[[#This Row],[ε (m)]]="","",Table4[[#This Row],[ε (m)]]/(CONVERT(Table4[[#This Row],[Diameter (in)]],"in","m")))</f>
        <v/>
      </c>
      <c r="K391" s="96" t="str">
        <f>IF(Table4[[#This Row],[Regime]]="LAMINAR",16/Table4[[#This Row],[Teynold''s Number]],"-")</f>
        <v>-</v>
      </c>
      <c r="L391" s="86"/>
      <c r="M391" s="97" t="str">
        <f>IF(Table4[[#This Row],[Regime]]="TURBULENT",(((-4*LOG10(Table4[[#This Row],[ε/D]]/3.7+1.256/(Table4[[#This Row],[Teynold''s Number]]*SQRT(Table4[[#This Row],[f turbulent (guess)]]))))^-1)^2),"")</f>
        <v/>
      </c>
      <c r="N391" s="91" t="str">
        <f>IF(Table4[[#This Row],[f turbulent]]="","",Table4[[#This Row],[f turbulent (guess)]]-Table4[[#This Row],[f turbulent]])</f>
        <v/>
      </c>
      <c r="O391" s="87">
        <f>IF(Table4[[#This Row],[Segment]]="",0,IF(C392="",0,IF(C392&lt;=Table4[[#This Row],[Diameter (in)]],0,1-(D391/D392))))</f>
        <v>0</v>
      </c>
      <c r="P391" s="92" t="str">
        <f>IF(Table4[[#This Row],[Segment]]="","",IF(C391&gt;C392,"",IF(C392="",0.55,(0.55*(1-D392/D391)))))</f>
        <v/>
      </c>
      <c r="Q39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91" s="92" t="str">
        <f>IF(Table4[[#This Row],[Segment]]="","",IF(Table4[[#This Row],[Kexpansion]]="","0",((Table4[[#This Row],[Velocity (m/s)]]^2)/2)*Table4[[#This Row],[Kexpansion]]))</f>
        <v/>
      </c>
      <c r="S391" s="92" t="str">
        <f>IF(Table4[[#This Row],[Segment]]="","",IF(Table4[[#This Row],[Kcontraction]]="","0",((Table4[[#This Row],[Velocity (m/s)]]^2)/2)*Table4[[#This Row],[Kcontraction]]))</f>
        <v/>
      </c>
      <c r="T391" s="89" t="str">
        <f>IF(Table4[[#This Row],[Segment]]="","",SUMIF($Y$7:$Y$2000,Table4[[#This Row],[Segment]],$AD$7:$AD$2000))</f>
        <v/>
      </c>
      <c r="U391" s="95" t="str">
        <f>IF(Table4[[#This Row],[Segment]]="","",Table4[[#This Row],[Hfriction (J/kg)]]+Table4[[#This Row],[Hexpansions (J/kg)]]+Table4[[#This Row],[Hcontractions (J/kg)]]+Table4[[#This Row],[Hf (J/kg)]])</f>
        <v/>
      </c>
      <c r="V391" s="95" t="str">
        <f>IF(Table4[[#This Row],[Segment]]="","",Table4[[#This Row],[Total Friction Loss (J/kg)]]*Table3[Density (kg/m3)])</f>
        <v/>
      </c>
      <c r="W391" s="95" t="str">
        <f>IF(Table4[[#This Row],[Segment]]="","",Table4[[#This Row],[Total Pressure Drop (Pa)]]/1000)</f>
        <v/>
      </c>
      <c r="Y391" s="82" t="str">
        <f>IF('Set Up'!D614="","",'Set Up'!D614)</f>
        <v/>
      </c>
      <c r="Z391" s="82" t="str">
        <f>IF('Set Up'!E614="","",'Set Up'!E614)</f>
        <v/>
      </c>
      <c r="AA391" s="82" t="str">
        <f>IF('Set Up'!F614="","",'Set Up'!F614)</f>
        <v/>
      </c>
      <c r="AB391" s="82" t="str">
        <f>IF('Set Up'!G614="","",'Set Up'!G614)</f>
        <v/>
      </c>
      <c r="AC391" s="82" t="str">
        <f t="array" ref="AC391">IF(Y391="","",INDEX(Data!$G$4:$G$51,MATCH(Table7[[#This Row],[Fitting]]&amp;Table7[[#This Row],[Fitting Subtype]],Data!$E$4:$E$51&amp;Data!$F$4:$F$51,0)))</f>
        <v/>
      </c>
      <c r="AD391" s="89" t="str">
        <f>IF(Table7[[#This Row],[Segment]]="","",Table7[[#This Row],[Quantity]]*Table7[[#This Row],[Kf]]*(((INDEX(Table4[Velocity (m/s)],MATCH(Table7[[#This Row],[Segment]],Table4[Segment],0)))^2)/2))</f>
        <v/>
      </c>
      <c r="AF391" s="82" t="str">
        <f>Table4[[#This Row],[Segment]]</f>
        <v/>
      </c>
      <c r="AG391" s="75"/>
      <c r="AH391" s="82" t="str">
        <f>IF(Table5[[#This Row],[Segment]]="","",AG391-Table4[[#This Row],[Total Pressure Drop (kPa)]])</f>
        <v/>
      </c>
    </row>
    <row r="392" spans="1:34" x14ac:dyDescent="0.25">
      <c r="A392" s="95" t="str">
        <f>IF('Set Up'!A389="","",'Set Up'!A389)</f>
        <v/>
      </c>
      <c r="B392" s="75" t="s">
        <v>81</v>
      </c>
      <c r="C392" s="85"/>
      <c r="D392" s="86" t="str">
        <f>IF(Table4[[#This Row],[Diameter (in)]]="","",(((CONVERT(Table4[[#This Row],[Diameter (in)]],"in","m"))/2)^2)*PI())</f>
        <v/>
      </c>
      <c r="E392" s="87" t="str">
        <f>IF(Table4[[#This Row],[Area (m2)]]="","",$D$4/Table4[[#This Row],[Area (m2)]])</f>
        <v/>
      </c>
      <c r="F392" s="85">
        <f t="shared" si="6"/>
        <v>4.6951999999999998</v>
      </c>
      <c r="G392" s="88" t="str">
        <f>IF(Table4[[#This Row],[Segment]]="","",(CONVERT(Table4[[#This Row],[Diameter (in)]],"in","m")*$B$4*Table4[[#This Row],[Velocity (m/s)]])/$C$4)</f>
        <v/>
      </c>
      <c r="H392" s="96" t="str">
        <f>IF(Table4[[#This Row],[Segment]]="","",IF(Table4[[#This Row],[Teynold''s Number]]&gt;4000,"TURBULENT","LAMINAR"))</f>
        <v/>
      </c>
      <c r="I392" s="86" t="str">
        <f>IF(Table4[[#This Row],[Segment]]="","",INDEX(Data!C389:C403,MATCH(Table4[Material],Data!B389:B403,0)))</f>
        <v/>
      </c>
      <c r="J392" s="89" t="str">
        <f>IF(Table4[[#This Row],[ε (m)]]="","",Table4[[#This Row],[ε (m)]]/(CONVERT(Table4[[#This Row],[Diameter (in)]],"in","m")))</f>
        <v/>
      </c>
      <c r="K392" s="96" t="str">
        <f>IF(Table4[[#This Row],[Regime]]="LAMINAR",16/Table4[[#This Row],[Teynold''s Number]],"-")</f>
        <v>-</v>
      </c>
      <c r="L392" s="86"/>
      <c r="M392" s="97" t="str">
        <f>IF(Table4[[#This Row],[Regime]]="TURBULENT",(((-4*LOG10(Table4[[#This Row],[ε/D]]/3.7+1.256/(Table4[[#This Row],[Teynold''s Number]]*SQRT(Table4[[#This Row],[f turbulent (guess)]]))))^-1)^2),"")</f>
        <v/>
      </c>
      <c r="N392" s="91" t="str">
        <f>IF(Table4[[#This Row],[f turbulent]]="","",Table4[[#This Row],[f turbulent (guess)]]-Table4[[#This Row],[f turbulent]])</f>
        <v/>
      </c>
      <c r="O392" s="87">
        <f>IF(Table4[[#This Row],[Segment]]="",0,IF(C393="",0,IF(C393&lt;=Table4[[#This Row],[Diameter (in)]],0,1-(D392/D393))))</f>
        <v>0</v>
      </c>
      <c r="P392" s="92" t="str">
        <f>IF(Table4[[#This Row],[Segment]]="","",IF(C392&gt;C393,"",IF(C393="",0.55,(0.55*(1-D393/D392)))))</f>
        <v/>
      </c>
      <c r="Q39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92" s="92" t="str">
        <f>IF(Table4[[#This Row],[Segment]]="","",IF(Table4[[#This Row],[Kexpansion]]="","0",((Table4[[#This Row],[Velocity (m/s)]]^2)/2)*Table4[[#This Row],[Kexpansion]]))</f>
        <v/>
      </c>
      <c r="S392" s="92" t="str">
        <f>IF(Table4[[#This Row],[Segment]]="","",IF(Table4[[#This Row],[Kcontraction]]="","0",((Table4[[#This Row],[Velocity (m/s)]]^2)/2)*Table4[[#This Row],[Kcontraction]]))</f>
        <v/>
      </c>
      <c r="T392" s="89" t="str">
        <f>IF(Table4[[#This Row],[Segment]]="","",SUMIF($Y$7:$Y$2000,Table4[[#This Row],[Segment]],$AD$7:$AD$2000))</f>
        <v/>
      </c>
      <c r="U392" s="95" t="str">
        <f>IF(Table4[[#This Row],[Segment]]="","",Table4[[#This Row],[Hfriction (J/kg)]]+Table4[[#This Row],[Hexpansions (J/kg)]]+Table4[[#This Row],[Hcontractions (J/kg)]]+Table4[[#This Row],[Hf (J/kg)]])</f>
        <v/>
      </c>
      <c r="V392" s="95" t="str">
        <f>IF(Table4[[#This Row],[Segment]]="","",Table4[[#This Row],[Total Friction Loss (J/kg)]]*Table3[Density (kg/m3)])</f>
        <v/>
      </c>
      <c r="W392" s="95" t="str">
        <f>IF(Table4[[#This Row],[Segment]]="","",Table4[[#This Row],[Total Pressure Drop (Pa)]]/1000)</f>
        <v/>
      </c>
      <c r="Y392" s="82" t="str">
        <f>IF('Set Up'!D615="","",'Set Up'!D615)</f>
        <v/>
      </c>
      <c r="Z392" s="82" t="str">
        <f>IF('Set Up'!E615="","",'Set Up'!E615)</f>
        <v/>
      </c>
      <c r="AA392" s="82" t="str">
        <f>IF('Set Up'!F615="","",'Set Up'!F615)</f>
        <v/>
      </c>
      <c r="AB392" s="82" t="str">
        <f>IF('Set Up'!G615="","",'Set Up'!G615)</f>
        <v/>
      </c>
      <c r="AC392" s="82" t="str">
        <f t="array" ref="AC392">IF(Y392="","",INDEX(Data!$G$4:$G$51,MATCH(Table7[[#This Row],[Fitting]]&amp;Table7[[#This Row],[Fitting Subtype]],Data!$E$4:$E$51&amp;Data!$F$4:$F$51,0)))</f>
        <v/>
      </c>
      <c r="AD392" s="89" t="str">
        <f>IF(Table7[[#This Row],[Segment]]="","",Table7[[#This Row],[Quantity]]*Table7[[#This Row],[Kf]]*(((INDEX(Table4[Velocity (m/s)],MATCH(Table7[[#This Row],[Segment]],Table4[Segment],0)))^2)/2))</f>
        <v/>
      </c>
      <c r="AF392" s="82" t="str">
        <f>Table4[[#This Row],[Segment]]</f>
        <v/>
      </c>
      <c r="AG392" s="75"/>
      <c r="AH392" s="82" t="str">
        <f>IF(Table5[[#This Row],[Segment]]="","",AG392-Table4[[#This Row],[Total Pressure Drop (kPa)]])</f>
        <v/>
      </c>
    </row>
    <row r="393" spans="1:34" x14ac:dyDescent="0.25">
      <c r="A393" s="95" t="str">
        <f>IF('Set Up'!A390="","",'Set Up'!A390)</f>
        <v/>
      </c>
      <c r="B393" s="75" t="s">
        <v>81</v>
      </c>
      <c r="C393" s="85"/>
      <c r="D393" s="86" t="str">
        <f>IF(Table4[[#This Row],[Diameter (in)]]="","",(((CONVERT(Table4[[#This Row],[Diameter (in)]],"in","m"))/2)^2)*PI())</f>
        <v/>
      </c>
      <c r="E393" s="87" t="str">
        <f>IF(Table4[[#This Row],[Area (m2)]]="","",$D$4/Table4[[#This Row],[Area (m2)]])</f>
        <v/>
      </c>
      <c r="F393" s="85">
        <f t="shared" si="6"/>
        <v>4.6951999999999998</v>
      </c>
      <c r="G393" s="88" t="str">
        <f>IF(Table4[[#This Row],[Segment]]="","",(CONVERT(Table4[[#This Row],[Diameter (in)]],"in","m")*$B$4*Table4[[#This Row],[Velocity (m/s)]])/$C$4)</f>
        <v/>
      </c>
      <c r="H393" s="96" t="str">
        <f>IF(Table4[[#This Row],[Segment]]="","",IF(Table4[[#This Row],[Teynold''s Number]]&gt;4000,"TURBULENT","LAMINAR"))</f>
        <v/>
      </c>
      <c r="I393" s="86" t="str">
        <f>IF(Table4[[#This Row],[Segment]]="","",INDEX(Data!C390:C404,MATCH(Table4[Material],Data!B390:B404,0)))</f>
        <v/>
      </c>
      <c r="J393" s="89" t="str">
        <f>IF(Table4[[#This Row],[ε (m)]]="","",Table4[[#This Row],[ε (m)]]/(CONVERT(Table4[[#This Row],[Diameter (in)]],"in","m")))</f>
        <v/>
      </c>
      <c r="K393" s="96" t="str">
        <f>IF(Table4[[#This Row],[Regime]]="LAMINAR",16/Table4[[#This Row],[Teynold''s Number]],"-")</f>
        <v>-</v>
      </c>
      <c r="L393" s="86"/>
      <c r="M393" s="97" t="str">
        <f>IF(Table4[[#This Row],[Regime]]="TURBULENT",(((-4*LOG10(Table4[[#This Row],[ε/D]]/3.7+1.256/(Table4[[#This Row],[Teynold''s Number]]*SQRT(Table4[[#This Row],[f turbulent (guess)]]))))^-1)^2),"")</f>
        <v/>
      </c>
      <c r="N393" s="91" t="str">
        <f>IF(Table4[[#This Row],[f turbulent]]="","",Table4[[#This Row],[f turbulent (guess)]]-Table4[[#This Row],[f turbulent]])</f>
        <v/>
      </c>
      <c r="O393" s="87">
        <f>IF(Table4[[#This Row],[Segment]]="",0,IF(C394="",0,IF(C394&lt;=Table4[[#This Row],[Diameter (in)]],0,1-(D393/D394))))</f>
        <v>0</v>
      </c>
      <c r="P393" s="92" t="str">
        <f>IF(Table4[[#This Row],[Segment]]="","",IF(C393&gt;C394,"",IF(C394="",0.55,(0.55*(1-D394/D393)))))</f>
        <v/>
      </c>
      <c r="Q39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93" s="92" t="str">
        <f>IF(Table4[[#This Row],[Segment]]="","",IF(Table4[[#This Row],[Kexpansion]]="","0",((Table4[[#This Row],[Velocity (m/s)]]^2)/2)*Table4[[#This Row],[Kexpansion]]))</f>
        <v/>
      </c>
      <c r="S393" s="92" t="str">
        <f>IF(Table4[[#This Row],[Segment]]="","",IF(Table4[[#This Row],[Kcontraction]]="","0",((Table4[[#This Row],[Velocity (m/s)]]^2)/2)*Table4[[#This Row],[Kcontraction]]))</f>
        <v/>
      </c>
      <c r="T393" s="89" t="str">
        <f>IF(Table4[[#This Row],[Segment]]="","",SUMIF($Y$7:$Y$2000,Table4[[#This Row],[Segment]],$AD$7:$AD$2000))</f>
        <v/>
      </c>
      <c r="U393" s="95" t="str">
        <f>IF(Table4[[#This Row],[Segment]]="","",Table4[[#This Row],[Hfriction (J/kg)]]+Table4[[#This Row],[Hexpansions (J/kg)]]+Table4[[#This Row],[Hcontractions (J/kg)]]+Table4[[#This Row],[Hf (J/kg)]])</f>
        <v/>
      </c>
      <c r="V393" s="95" t="str">
        <f>IF(Table4[[#This Row],[Segment]]="","",Table4[[#This Row],[Total Friction Loss (J/kg)]]*Table3[Density (kg/m3)])</f>
        <v/>
      </c>
      <c r="W393" s="95" t="str">
        <f>IF(Table4[[#This Row],[Segment]]="","",Table4[[#This Row],[Total Pressure Drop (Pa)]]/1000)</f>
        <v/>
      </c>
      <c r="Y393" s="82" t="str">
        <f>IF('Set Up'!D616="","",'Set Up'!D616)</f>
        <v/>
      </c>
      <c r="Z393" s="82" t="str">
        <f>IF('Set Up'!E616="","",'Set Up'!E616)</f>
        <v/>
      </c>
      <c r="AA393" s="82" t="str">
        <f>IF('Set Up'!F616="","",'Set Up'!F616)</f>
        <v/>
      </c>
      <c r="AB393" s="82" t="str">
        <f>IF('Set Up'!G616="","",'Set Up'!G616)</f>
        <v/>
      </c>
      <c r="AC393" s="82" t="str">
        <f t="array" ref="AC393">IF(Y393="","",INDEX(Data!$G$4:$G$51,MATCH(Table7[[#This Row],[Fitting]]&amp;Table7[[#This Row],[Fitting Subtype]],Data!$E$4:$E$51&amp;Data!$F$4:$F$51,0)))</f>
        <v/>
      </c>
      <c r="AD393" s="89" t="str">
        <f>IF(Table7[[#This Row],[Segment]]="","",Table7[[#This Row],[Quantity]]*Table7[[#This Row],[Kf]]*(((INDEX(Table4[Velocity (m/s)],MATCH(Table7[[#This Row],[Segment]],Table4[Segment],0)))^2)/2))</f>
        <v/>
      </c>
      <c r="AF393" s="82" t="str">
        <f>Table4[[#This Row],[Segment]]</f>
        <v/>
      </c>
      <c r="AG393" s="75"/>
      <c r="AH393" s="82" t="str">
        <f>IF(Table5[[#This Row],[Segment]]="","",AG393-Table4[[#This Row],[Total Pressure Drop (kPa)]])</f>
        <v/>
      </c>
    </row>
    <row r="394" spans="1:34" x14ac:dyDescent="0.25">
      <c r="A394" s="95" t="str">
        <f>IF('Set Up'!A391="","",'Set Up'!A391)</f>
        <v/>
      </c>
      <c r="B394" s="75" t="s">
        <v>81</v>
      </c>
      <c r="C394" s="85"/>
      <c r="D394" s="86" t="str">
        <f>IF(Table4[[#This Row],[Diameter (in)]]="","",(((CONVERT(Table4[[#This Row],[Diameter (in)]],"in","m"))/2)^2)*PI())</f>
        <v/>
      </c>
      <c r="E394" s="87" t="str">
        <f>IF(Table4[[#This Row],[Area (m2)]]="","",$D$4/Table4[[#This Row],[Area (m2)]])</f>
        <v/>
      </c>
      <c r="F394" s="85">
        <f t="shared" si="6"/>
        <v>4.6951999999999998</v>
      </c>
      <c r="G394" s="88" t="str">
        <f>IF(Table4[[#This Row],[Segment]]="","",(CONVERT(Table4[[#This Row],[Diameter (in)]],"in","m")*$B$4*Table4[[#This Row],[Velocity (m/s)]])/$C$4)</f>
        <v/>
      </c>
      <c r="H394" s="96" t="str">
        <f>IF(Table4[[#This Row],[Segment]]="","",IF(Table4[[#This Row],[Teynold''s Number]]&gt;4000,"TURBULENT","LAMINAR"))</f>
        <v/>
      </c>
      <c r="I394" s="86" t="str">
        <f>IF(Table4[[#This Row],[Segment]]="","",INDEX(Data!C391:C405,MATCH(Table4[Material],Data!B391:B405,0)))</f>
        <v/>
      </c>
      <c r="J394" s="89" t="str">
        <f>IF(Table4[[#This Row],[ε (m)]]="","",Table4[[#This Row],[ε (m)]]/(CONVERT(Table4[[#This Row],[Diameter (in)]],"in","m")))</f>
        <v/>
      </c>
      <c r="K394" s="96" t="str">
        <f>IF(Table4[[#This Row],[Regime]]="LAMINAR",16/Table4[[#This Row],[Teynold''s Number]],"-")</f>
        <v>-</v>
      </c>
      <c r="L394" s="86"/>
      <c r="M394" s="97" t="str">
        <f>IF(Table4[[#This Row],[Regime]]="TURBULENT",(((-4*LOG10(Table4[[#This Row],[ε/D]]/3.7+1.256/(Table4[[#This Row],[Teynold''s Number]]*SQRT(Table4[[#This Row],[f turbulent (guess)]]))))^-1)^2),"")</f>
        <v/>
      </c>
      <c r="N394" s="91" t="str">
        <f>IF(Table4[[#This Row],[f turbulent]]="","",Table4[[#This Row],[f turbulent (guess)]]-Table4[[#This Row],[f turbulent]])</f>
        <v/>
      </c>
      <c r="O394" s="87">
        <f>IF(Table4[[#This Row],[Segment]]="",0,IF(C395="",0,IF(C395&lt;=Table4[[#This Row],[Diameter (in)]],0,1-(D394/D395))))</f>
        <v>0</v>
      </c>
      <c r="P394" s="92" t="str">
        <f>IF(Table4[[#This Row],[Segment]]="","",IF(C394&gt;C395,"",IF(C395="",0.55,(0.55*(1-D395/D394)))))</f>
        <v/>
      </c>
      <c r="Q39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94" s="92" t="str">
        <f>IF(Table4[[#This Row],[Segment]]="","",IF(Table4[[#This Row],[Kexpansion]]="","0",((Table4[[#This Row],[Velocity (m/s)]]^2)/2)*Table4[[#This Row],[Kexpansion]]))</f>
        <v/>
      </c>
      <c r="S394" s="92" t="str">
        <f>IF(Table4[[#This Row],[Segment]]="","",IF(Table4[[#This Row],[Kcontraction]]="","0",((Table4[[#This Row],[Velocity (m/s)]]^2)/2)*Table4[[#This Row],[Kcontraction]]))</f>
        <v/>
      </c>
      <c r="T394" s="89" t="str">
        <f>IF(Table4[[#This Row],[Segment]]="","",SUMIF($Y$7:$Y$2000,Table4[[#This Row],[Segment]],$AD$7:$AD$2000))</f>
        <v/>
      </c>
      <c r="U394" s="95" t="str">
        <f>IF(Table4[[#This Row],[Segment]]="","",Table4[[#This Row],[Hfriction (J/kg)]]+Table4[[#This Row],[Hexpansions (J/kg)]]+Table4[[#This Row],[Hcontractions (J/kg)]]+Table4[[#This Row],[Hf (J/kg)]])</f>
        <v/>
      </c>
      <c r="V394" s="95" t="str">
        <f>IF(Table4[[#This Row],[Segment]]="","",Table4[[#This Row],[Total Friction Loss (J/kg)]]*Table3[Density (kg/m3)])</f>
        <v/>
      </c>
      <c r="W394" s="95" t="str">
        <f>IF(Table4[[#This Row],[Segment]]="","",Table4[[#This Row],[Total Pressure Drop (Pa)]]/1000)</f>
        <v/>
      </c>
      <c r="Y394" s="82" t="str">
        <f>IF('Set Up'!D617="","",'Set Up'!D617)</f>
        <v/>
      </c>
      <c r="Z394" s="82" t="str">
        <f>IF('Set Up'!E617="","",'Set Up'!E617)</f>
        <v/>
      </c>
      <c r="AA394" s="82" t="str">
        <f>IF('Set Up'!F617="","",'Set Up'!F617)</f>
        <v/>
      </c>
      <c r="AB394" s="82" t="str">
        <f>IF('Set Up'!G617="","",'Set Up'!G617)</f>
        <v/>
      </c>
      <c r="AC394" s="82" t="str">
        <f t="array" ref="AC394">IF(Y394="","",INDEX(Data!$G$4:$G$51,MATCH(Table7[[#This Row],[Fitting]]&amp;Table7[[#This Row],[Fitting Subtype]],Data!$E$4:$E$51&amp;Data!$F$4:$F$51,0)))</f>
        <v/>
      </c>
      <c r="AD394" s="89" t="str">
        <f>IF(Table7[[#This Row],[Segment]]="","",Table7[[#This Row],[Quantity]]*Table7[[#This Row],[Kf]]*(((INDEX(Table4[Velocity (m/s)],MATCH(Table7[[#This Row],[Segment]],Table4[Segment],0)))^2)/2))</f>
        <v/>
      </c>
      <c r="AF394" s="82" t="str">
        <f>Table4[[#This Row],[Segment]]</f>
        <v/>
      </c>
      <c r="AG394" s="75"/>
      <c r="AH394" s="82" t="str">
        <f>IF(Table5[[#This Row],[Segment]]="","",AG394-Table4[[#This Row],[Total Pressure Drop (kPa)]])</f>
        <v/>
      </c>
    </row>
    <row r="395" spans="1:34" x14ac:dyDescent="0.25">
      <c r="A395" s="95" t="str">
        <f>IF('Set Up'!A392="","",'Set Up'!A392)</f>
        <v/>
      </c>
      <c r="B395" s="75" t="s">
        <v>81</v>
      </c>
      <c r="C395" s="85"/>
      <c r="D395" s="86" t="str">
        <f>IF(Table4[[#This Row],[Diameter (in)]]="","",(((CONVERT(Table4[[#This Row],[Diameter (in)]],"in","m"))/2)^2)*PI())</f>
        <v/>
      </c>
      <c r="E395" s="87" t="str">
        <f>IF(Table4[[#This Row],[Area (m2)]]="","",$D$4/Table4[[#This Row],[Area (m2)]])</f>
        <v/>
      </c>
      <c r="F395" s="85">
        <f t="shared" si="6"/>
        <v>4.6951999999999998</v>
      </c>
      <c r="G395" s="88" t="str">
        <f>IF(Table4[[#This Row],[Segment]]="","",(CONVERT(Table4[[#This Row],[Diameter (in)]],"in","m")*$B$4*Table4[[#This Row],[Velocity (m/s)]])/$C$4)</f>
        <v/>
      </c>
      <c r="H395" s="96" t="str">
        <f>IF(Table4[[#This Row],[Segment]]="","",IF(Table4[[#This Row],[Teynold''s Number]]&gt;4000,"TURBULENT","LAMINAR"))</f>
        <v/>
      </c>
      <c r="I395" s="86" t="str">
        <f>IF(Table4[[#This Row],[Segment]]="","",INDEX(Data!C392:C406,MATCH(Table4[Material],Data!B392:B406,0)))</f>
        <v/>
      </c>
      <c r="J395" s="89" t="str">
        <f>IF(Table4[[#This Row],[ε (m)]]="","",Table4[[#This Row],[ε (m)]]/(CONVERT(Table4[[#This Row],[Diameter (in)]],"in","m")))</f>
        <v/>
      </c>
      <c r="K395" s="96" t="str">
        <f>IF(Table4[[#This Row],[Regime]]="LAMINAR",16/Table4[[#This Row],[Teynold''s Number]],"-")</f>
        <v>-</v>
      </c>
      <c r="L395" s="86"/>
      <c r="M395" s="97" t="str">
        <f>IF(Table4[[#This Row],[Regime]]="TURBULENT",(((-4*LOG10(Table4[[#This Row],[ε/D]]/3.7+1.256/(Table4[[#This Row],[Teynold''s Number]]*SQRT(Table4[[#This Row],[f turbulent (guess)]]))))^-1)^2),"")</f>
        <v/>
      </c>
      <c r="N395" s="91" t="str">
        <f>IF(Table4[[#This Row],[f turbulent]]="","",Table4[[#This Row],[f turbulent (guess)]]-Table4[[#This Row],[f turbulent]])</f>
        <v/>
      </c>
      <c r="O395" s="87">
        <f>IF(Table4[[#This Row],[Segment]]="",0,IF(C396="",0,IF(C396&lt;=Table4[[#This Row],[Diameter (in)]],0,1-(D395/D396))))</f>
        <v>0</v>
      </c>
      <c r="P395" s="92" t="str">
        <f>IF(Table4[[#This Row],[Segment]]="","",IF(C395&gt;C396,"",IF(C396="",0.55,(0.55*(1-D396/D395)))))</f>
        <v/>
      </c>
      <c r="Q39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95" s="92" t="str">
        <f>IF(Table4[[#This Row],[Segment]]="","",IF(Table4[[#This Row],[Kexpansion]]="","0",((Table4[[#This Row],[Velocity (m/s)]]^2)/2)*Table4[[#This Row],[Kexpansion]]))</f>
        <v/>
      </c>
      <c r="S395" s="92" t="str">
        <f>IF(Table4[[#This Row],[Segment]]="","",IF(Table4[[#This Row],[Kcontraction]]="","0",((Table4[[#This Row],[Velocity (m/s)]]^2)/2)*Table4[[#This Row],[Kcontraction]]))</f>
        <v/>
      </c>
      <c r="T395" s="89" t="str">
        <f>IF(Table4[[#This Row],[Segment]]="","",SUMIF($Y$7:$Y$2000,Table4[[#This Row],[Segment]],$AD$7:$AD$2000))</f>
        <v/>
      </c>
      <c r="U395" s="95" t="str">
        <f>IF(Table4[[#This Row],[Segment]]="","",Table4[[#This Row],[Hfriction (J/kg)]]+Table4[[#This Row],[Hexpansions (J/kg)]]+Table4[[#This Row],[Hcontractions (J/kg)]]+Table4[[#This Row],[Hf (J/kg)]])</f>
        <v/>
      </c>
      <c r="V395" s="95" t="str">
        <f>IF(Table4[[#This Row],[Segment]]="","",Table4[[#This Row],[Total Friction Loss (J/kg)]]*Table3[Density (kg/m3)])</f>
        <v/>
      </c>
      <c r="W395" s="95" t="str">
        <f>IF(Table4[[#This Row],[Segment]]="","",Table4[[#This Row],[Total Pressure Drop (Pa)]]/1000)</f>
        <v/>
      </c>
      <c r="Y395" s="82" t="str">
        <f>IF('Set Up'!D618="","",'Set Up'!D618)</f>
        <v/>
      </c>
      <c r="Z395" s="82" t="str">
        <f>IF('Set Up'!E618="","",'Set Up'!E618)</f>
        <v/>
      </c>
      <c r="AA395" s="82" t="str">
        <f>IF('Set Up'!F618="","",'Set Up'!F618)</f>
        <v/>
      </c>
      <c r="AB395" s="82" t="str">
        <f>IF('Set Up'!G618="","",'Set Up'!G618)</f>
        <v/>
      </c>
      <c r="AC395" s="82" t="str">
        <f t="array" ref="AC395">IF(Y395="","",INDEX(Data!$G$4:$G$51,MATCH(Table7[[#This Row],[Fitting]]&amp;Table7[[#This Row],[Fitting Subtype]],Data!$E$4:$E$51&amp;Data!$F$4:$F$51,0)))</f>
        <v/>
      </c>
      <c r="AD395" s="89" t="str">
        <f>IF(Table7[[#This Row],[Segment]]="","",Table7[[#This Row],[Quantity]]*Table7[[#This Row],[Kf]]*(((INDEX(Table4[Velocity (m/s)],MATCH(Table7[[#This Row],[Segment]],Table4[Segment],0)))^2)/2))</f>
        <v/>
      </c>
      <c r="AF395" s="82" t="str">
        <f>Table4[[#This Row],[Segment]]</f>
        <v/>
      </c>
      <c r="AG395" s="75"/>
      <c r="AH395" s="82" t="str">
        <f>IF(Table5[[#This Row],[Segment]]="","",AG395-Table4[[#This Row],[Total Pressure Drop (kPa)]])</f>
        <v/>
      </c>
    </row>
    <row r="396" spans="1:34" x14ac:dyDescent="0.25">
      <c r="A396" s="95" t="str">
        <f>IF('Set Up'!A393="","",'Set Up'!A393)</f>
        <v/>
      </c>
      <c r="B396" s="75" t="s">
        <v>81</v>
      </c>
      <c r="C396" s="85"/>
      <c r="D396" s="86" t="str">
        <f>IF(Table4[[#This Row],[Diameter (in)]]="","",(((CONVERT(Table4[[#This Row],[Diameter (in)]],"in","m"))/2)^2)*PI())</f>
        <v/>
      </c>
      <c r="E396" s="87" t="str">
        <f>IF(Table4[[#This Row],[Area (m2)]]="","",$D$4/Table4[[#This Row],[Area (m2)]])</f>
        <v/>
      </c>
      <c r="F396" s="85">
        <f t="shared" si="6"/>
        <v>4.6951999999999998</v>
      </c>
      <c r="G396" s="88" t="str">
        <f>IF(Table4[[#This Row],[Segment]]="","",(CONVERT(Table4[[#This Row],[Diameter (in)]],"in","m")*$B$4*Table4[[#This Row],[Velocity (m/s)]])/$C$4)</f>
        <v/>
      </c>
      <c r="H396" s="96" t="str">
        <f>IF(Table4[[#This Row],[Segment]]="","",IF(Table4[[#This Row],[Teynold''s Number]]&gt;4000,"TURBULENT","LAMINAR"))</f>
        <v/>
      </c>
      <c r="I396" s="86" t="str">
        <f>IF(Table4[[#This Row],[Segment]]="","",INDEX(Data!C393:C407,MATCH(Table4[Material],Data!B393:B407,0)))</f>
        <v/>
      </c>
      <c r="J396" s="89" t="str">
        <f>IF(Table4[[#This Row],[ε (m)]]="","",Table4[[#This Row],[ε (m)]]/(CONVERT(Table4[[#This Row],[Diameter (in)]],"in","m")))</f>
        <v/>
      </c>
      <c r="K396" s="96" t="str">
        <f>IF(Table4[[#This Row],[Regime]]="LAMINAR",16/Table4[[#This Row],[Teynold''s Number]],"-")</f>
        <v>-</v>
      </c>
      <c r="L396" s="86"/>
      <c r="M396" s="97" t="str">
        <f>IF(Table4[[#This Row],[Regime]]="TURBULENT",(((-4*LOG10(Table4[[#This Row],[ε/D]]/3.7+1.256/(Table4[[#This Row],[Teynold''s Number]]*SQRT(Table4[[#This Row],[f turbulent (guess)]]))))^-1)^2),"")</f>
        <v/>
      </c>
      <c r="N396" s="91" t="str">
        <f>IF(Table4[[#This Row],[f turbulent]]="","",Table4[[#This Row],[f turbulent (guess)]]-Table4[[#This Row],[f turbulent]])</f>
        <v/>
      </c>
      <c r="O396" s="87">
        <f>IF(Table4[[#This Row],[Segment]]="",0,IF(C397="",0,IF(C397&lt;=Table4[[#This Row],[Diameter (in)]],0,1-(D396/D397))))</f>
        <v>0</v>
      </c>
      <c r="P396" s="92" t="str">
        <f>IF(Table4[[#This Row],[Segment]]="","",IF(C396&gt;C397,"",IF(C397="",0.55,(0.55*(1-D397/D396)))))</f>
        <v/>
      </c>
      <c r="Q39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96" s="92" t="str">
        <f>IF(Table4[[#This Row],[Segment]]="","",IF(Table4[[#This Row],[Kexpansion]]="","0",((Table4[[#This Row],[Velocity (m/s)]]^2)/2)*Table4[[#This Row],[Kexpansion]]))</f>
        <v/>
      </c>
      <c r="S396" s="92" t="str">
        <f>IF(Table4[[#This Row],[Segment]]="","",IF(Table4[[#This Row],[Kcontraction]]="","0",((Table4[[#This Row],[Velocity (m/s)]]^2)/2)*Table4[[#This Row],[Kcontraction]]))</f>
        <v/>
      </c>
      <c r="T396" s="89" t="str">
        <f>IF(Table4[[#This Row],[Segment]]="","",SUMIF($Y$7:$Y$2000,Table4[[#This Row],[Segment]],$AD$7:$AD$2000))</f>
        <v/>
      </c>
      <c r="U396" s="95" t="str">
        <f>IF(Table4[[#This Row],[Segment]]="","",Table4[[#This Row],[Hfriction (J/kg)]]+Table4[[#This Row],[Hexpansions (J/kg)]]+Table4[[#This Row],[Hcontractions (J/kg)]]+Table4[[#This Row],[Hf (J/kg)]])</f>
        <v/>
      </c>
      <c r="V396" s="95" t="str">
        <f>IF(Table4[[#This Row],[Segment]]="","",Table4[[#This Row],[Total Friction Loss (J/kg)]]*Table3[Density (kg/m3)])</f>
        <v/>
      </c>
      <c r="W396" s="95" t="str">
        <f>IF(Table4[[#This Row],[Segment]]="","",Table4[[#This Row],[Total Pressure Drop (Pa)]]/1000)</f>
        <v/>
      </c>
      <c r="Y396" s="82" t="str">
        <f>IF('Set Up'!D619="","",'Set Up'!D619)</f>
        <v/>
      </c>
      <c r="Z396" s="82" t="str">
        <f>IF('Set Up'!E619="","",'Set Up'!E619)</f>
        <v/>
      </c>
      <c r="AA396" s="82" t="str">
        <f>IF('Set Up'!F619="","",'Set Up'!F619)</f>
        <v/>
      </c>
      <c r="AB396" s="82" t="str">
        <f>IF('Set Up'!G619="","",'Set Up'!G619)</f>
        <v/>
      </c>
      <c r="AC396" s="82" t="str">
        <f t="array" ref="AC396">IF(Y396="","",INDEX(Data!$G$4:$G$51,MATCH(Table7[[#This Row],[Fitting]]&amp;Table7[[#This Row],[Fitting Subtype]],Data!$E$4:$E$51&amp;Data!$F$4:$F$51,0)))</f>
        <v/>
      </c>
      <c r="AD396" s="89" t="str">
        <f>IF(Table7[[#This Row],[Segment]]="","",Table7[[#This Row],[Quantity]]*Table7[[#This Row],[Kf]]*(((INDEX(Table4[Velocity (m/s)],MATCH(Table7[[#This Row],[Segment]],Table4[Segment],0)))^2)/2))</f>
        <v/>
      </c>
      <c r="AF396" s="82" t="str">
        <f>Table4[[#This Row],[Segment]]</f>
        <v/>
      </c>
      <c r="AG396" s="75"/>
      <c r="AH396" s="82" t="str">
        <f>IF(Table5[[#This Row],[Segment]]="","",AG396-Table4[[#This Row],[Total Pressure Drop (kPa)]])</f>
        <v/>
      </c>
    </row>
    <row r="397" spans="1:34" x14ac:dyDescent="0.25">
      <c r="A397" s="95" t="str">
        <f>IF('Set Up'!A394="","",'Set Up'!A394)</f>
        <v/>
      </c>
      <c r="B397" s="75" t="s">
        <v>81</v>
      </c>
      <c r="C397" s="85"/>
      <c r="D397" s="86" t="str">
        <f>IF(Table4[[#This Row],[Diameter (in)]]="","",(((CONVERT(Table4[[#This Row],[Diameter (in)]],"in","m"))/2)^2)*PI())</f>
        <v/>
      </c>
      <c r="E397" s="87" t="str">
        <f>IF(Table4[[#This Row],[Area (m2)]]="","",$D$4/Table4[[#This Row],[Area (m2)]])</f>
        <v/>
      </c>
      <c r="F397" s="85">
        <f t="shared" si="6"/>
        <v>4.6951999999999998</v>
      </c>
      <c r="G397" s="88" t="str">
        <f>IF(Table4[[#This Row],[Segment]]="","",(CONVERT(Table4[[#This Row],[Diameter (in)]],"in","m")*$B$4*Table4[[#This Row],[Velocity (m/s)]])/$C$4)</f>
        <v/>
      </c>
      <c r="H397" s="96" t="str">
        <f>IF(Table4[[#This Row],[Segment]]="","",IF(Table4[[#This Row],[Teynold''s Number]]&gt;4000,"TURBULENT","LAMINAR"))</f>
        <v/>
      </c>
      <c r="I397" s="86" t="str">
        <f>IF(Table4[[#This Row],[Segment]]="","",INDEX(Data!C394:C408,MATCH(Table4[Material],Data!B394:B408,0)))</f>
        <v/>
      </c>
      <c r="J397" s="89" t="str">
        <f>IF(Table4[[#This Row],[ε (m)]]="","",Table4[[#This Row],[ε (m)]]/(CONVERT(Table4[[#This Row],[Diameter (in)]],"in","m")))</f>
        <v/>
      </c>
      <c r="K397" s="96" t="str">
        <f>IF(Table4[[#This Row],[Regime]]="LAMINAR",16/Table4[[#This Row],[Teynold''s Number]],"-")</f>
        <v>-</v>
      </c>
      <c r="L397" s="86"/>
      <c r="M397" s="97" t="str">
        <f>IF(Table4[[#This Row],[Regime]]="TURBULENT",(((-4*LOG10(Table4[[#This Row],[ε/D]]/3.7+1.256/(Table4[[#This Row],[Teynold''s Number]]*SQRT(Table4[[#This Row],[f turbulent (guess)]]))))^-1)^2),"")</f>
        <v/>
      </c>
      <c r="N397" s="91" t="str">
        <f>IF(Table4[[#This Row],[f turbulent]]="","",Table4[[#This Row],[f turbulent (guess)]]-Table4[[#This Row],[f turbulent]])</f>
        <v/>
      </c>
      <c r="O397" s="87">
        <f>IF(Table4[[#This Row],[Segment]]="",0,IF(C398="",0,IF(C398&lt;=Table4[[#This Row],[Diameter (in)]],0,1-(D397/D398))))</f>
        <v>0</v>
      </c>
      <c r="P397" s="92" t="str">
        <f>IF(Table4[[#This Row],[Segment]]="","",IF(C397&gt;C398,"",IF(C398="",0.55,(0.55*(1-D398/D397)))))</f>
        <v/>
      </c>
      <c r="Q39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97" s="92" t="str">
        <f>IF(Table4[[#This Row],[Segment]]="","",IF(Table4[[#This Row],[Kexpansion]]="","0",((Table4[[#This Row],[Velocity (m/s)]]^2)/2)*Table4[[#This Row],[Kexpansion]]))</f>
        <v/>
      </c>
      <c r="S397" s="92" t="str">
        <f>IF(Table4[[#This Row],[Segment]]="","",IF(Table4[[#This Row],[Kcontraction]]="","0",((Table4[[#This Row],[Velocity (m/s)]]^2)/2)*Table4[[#This Row],[Kcontraction]]))</f>
        <v/>
      </c>
      <c r="T397" s="89" t="str">
        <f>IF(Table4[[#This Row],[Segment]]="","",SUMIF($Y$7:$Y$2000,Table4[[#This Row],[Segment]],$AD$7:$AD$2000))</f>
        <v/>
      </c>
      <c r="U397" s="95" t="str">
        <f>IF(Table4[[#This Row],[Segment]]="","",Table4[[#This Row],[Hfriction (J/kg)]]+Table4[[#This Row],[Hexpansions (J/kg)]]+Table4[[#This Row],[Hcontractions (J/kg)]]+Table4[[#This Row],[Hf (J/kg)]])</f>
        <v/>
      </c>
      <c r="V397" s="95" t="str">
        <f>IF(Table4[[#This Row],[Segment]]="","",Table4[[#This Row],[Total Friction Loss (J/kg)]]*Table3[Density (kg/m3)])</f>
        <v/>
      </c>
      <c r="W397" s="95" t="str">
        <f>IF(Table4[[#This Row],[Segment]]="","",Table4[[#This Row],[Total Pressure Drop (Pa)]]/1000)</f>
        <v/>
      </c>
      <c r="Y397" s="82" t="str">
        <f>IF('Set Up'!D620="","",'Set Up'!D620)</f>
        <v/>
      </c>
      <c r="Z397" s="82" t="str">
        <f>IF('Set Up'!E620="","",'Set Up'!E620)</f>
        <v/>
      </c>
      <c r="AA397" s="82" t="str">
        <f>IF('Set Up'!F620="","",'Set Up'!F620)</f>
        <v/>
      </c>
      <c r="AB397" s="82" t="str">
        <f>IF('Set Up'!G620="","",'Set Up'!G620)</f>
        <v/>
      </c>
      <c r="AC397" s="82" t="str">
        <f t="array" ref="AC397">IF(Y397="","",INDEX(Data!$G$4:$G$51,MATCH(Table7[[#This Row],[Fitting]]&amp;Table7[[#This Row],[Fitting Subtype]],Data!$E$4:$E$51&amp;Data!$F$4:$F$51,0)))</f>
        <v/>
      </c>
      <c r="AD397" s="89" t="str">
        <f>IF(Table7[[#This Row],[Segment]]="","",Table7[[#This Row],[Quantity]]*Table7[[#This Row],[Kf]]*(((INDEX(Table4[Velocity (m/s)],MATCH(Table7[[#This Row],[Segment]],Table4[Segment],0)))^2)/2))</f>
        <v/>
      </c>
      <c r="AF397" s="82" t="str">
        <f>Table4[[#This Row],[Segment]]</f>
        <v/>
      </c>
      <c r="AG397" s="75"/>
      <c r="AH397" s="82" t="str">
        <f>IF(Table5[[#This Row],[Segment]]="","",AG397-Table4[[#This Row],[Total Pressure Drop (kPa)]])</f>
        <v/>
      </c>
    </row>
    <row r="398" spans="1:34" x14ac:dyDescent="0.25">
      <c r="A398" s="95" t="str">
        <f>IF('Set Up'!A395="","",'Set Up'!A395)</f>
        <v/>
      </c>
      <c r="B398" s="75" t="s">
        <v>81</v>
      </c>
      <c r="C398" s="85"/>
      <c r="D398" s="86" t="str">
        <f>IF(Table4[[#This Row],[Diameter (in)]]="","",(((CONVERT(Table4[[#This Row],[Diameter (in)]],"in","m"))/2)^2)*PI())</f>
        <v/>
      </c>
      <c r="E398" s="87" t="str">
        <f>IF(Table4[[#This Row],[Area (m2)]]="","",$D$4/Table4[[#This Row],[Area (m2)]])</f>
        <v/>
      </c>
      <c r="F398" s="85">
        <f t="shared" si="6"/>
        <v>4.6951999999999998</v>
      </c>
      <c r="G398" s="88" t="str">
        <f>IF(Table4[[#This Row],[Segment]]="","",(CONVERT(Table4[[#This Row],[Diameter (in)]],"in","m")*$B$4*Table4[[#This Row],[Velocity (m/s)]])/$C$4)</f>
        <v/>
      </c>
      <c r="H398" s="96" t="str">
        <f>IF(Table4[[#This Row],[Segment]]="","",IF(Table4[[#This Row],[Teynold''s Number]]&gt;4000,"TURBULENT","LAMINAR"))</f>
        <v/>
      </c>
      <c r="I398" s="86" t="str">
        <f>IF(Table4[[#This Row],[Segment]]="","",INDEX(Data!C395:C409,MATCH(Table4[Material],Data!B395:B409,0)))</f>
        <v/>
      </c>
      <c r="J398" s="89" t="str">
        <f>IF(Table4[[#This Row],[ε (m)]]="","",Table4[[#This Row],[ε (m)]]/(CONVERT(Table4[[#This Row],[Diameter (in)]],"in","m")))</f>
        <v/>
      </c>
      <c r="K398" s="96" t="str">
        <f>IF(Table4[[#This Row],[Regime]]="LAMINAR",16/Table4[[#This Row],[Teynold''s Number]],"-")</f>
        <v>-</v>
      </c>
      <c r="L398" s="86"/>
      <c r="M398" s="97" t="str">
        <f>IF(Table4[[#This Row],[Regime]]="TURBULENT",(((-4*LOG10(Table4[[#This Row],[ε/D]]/3.7+1.256/(Table4[[#This Row],[Teynold''s Number]]*SQRT(Table4[[#This Row],[f turbulent (guess)]]))))^-1)^2),"")</f>
        <v/>
      </c>
      <c r="N398" s="91" t="str">
        <f>IF(Table4[[#This Row],[f turbulent]]="","",Table4[[#This Row],[f turbulent (guess)]]-Table4[[#This Row],[f turbulent]])</f>
        <v/>
      </c>
      <c r="O398" s="87">
        <f>IF(Table4[[#This Row],[Segment]]="",0,IF(C399="",0,IF(C399&lt;=Table4[[#This Row],[Diameter (in)]],0,1-(D398/D399))))</f>
        <v>0</v>
      </c>
      <c r="P398" s="92" t="str">
        <f>IF(Table4[[#This Row],[Segment]]="","",IF(C398&gt;C399,"",IF(C399="",0.55,(0.55*(1-D399/D398)))))</f>
        <v/>
      </c>
      <c r="Q39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98" s="92" t="str">
        <f>IF(Table4[[#This Row],[Segment]]="","",IF(Table4[[#This Row],[Kexpansion]]="","0",((Table4[[#This Row],[Velocity (m/s)]]^2)/2)*Table4[[#This Row],[Kexpansion]]))</f>
        <v/>
      </c>
      <c r="S398" s="92" t="str">
        <f>IF(Table4[[#This Row],[Segment]]="","",IF(Table4[[#This Row],[Kcontraction]]="","0",((Table4[[#This Row],[Velocity (m/s)]]^2)/2)*Table4[[#This Row],[Kcontraction]]))</f>
        <v/>
      </c>
      <c r="T398" s="89" t="str">
        <f>IF(Table4[[#This Row],[Segment]]="","",SUMIF($Y$7:$Y$2000,Table4[[#This Row],[Segment]],$AD$7:$AD$2000))</f>
        <v/>
      </c>
      <c r="U398" s="95" t="str">
        <f>IF(Table4[[#This Row],[Segment]]="","",Table4[[#This Row],[Hfriction (J/kg)]]+Table4[[#This Row],[Hexpansions (J/kg)]]+Table4[[#This Row],[Hcontractions (J/kg)]]+Table4[[#This Row],[Hf (J/kg)]])</f>
        <v/>
      </c>
      <c r="V398" s="95" t="str">
        <f>IF(Table4[[#This Row],[Segment]]="","",Table4[[#This Row],[Total Friction Loss (J/kg)]]*Table3[Density (kg/m3)])</f>
        <v/>
      </c>
      <c r="W398" s="95" t="str">
        <f>IF(Table4[[#This Row],[Segment]]="","",Table4[[#This Row],[Total Pressure Drop (Pa)]]/1000)</f>
        <v/>
      </c>
      <c r="Y398" s="82" t="str">
        <f>IF('Set Up'!D621="","",'Set Up'!D621)</f>
        <v/>
      </c>
      <c r="Z398" s="82" t="str">
        <f>IF('Set Up'!E621="","",'Set Up'!E621)</f>
        <v/>
      </c>
      <c r="AA398" s="82" t="str">
        <f>IF('Set Up'!F621="","",'Set Up'!F621)</f>
        <v/>
      </c>
      <c r="AB398" s="82" t="str">
        <f>IF('Set Up'!G621="","",'Set Up'!G621)</f>
        <v/>
      </c>
      <c r="AC398" s="82" t="str">
        <f t="array" ref="AC398">IF(Y398="","",INDEX(Data!$G$4:$G$51,MATCH(Table7[[#This Row],[Fitting]]&amp;Table7[[#This Row],[Fitting Subtype]],Data!$E$4:$E$51&amp;Data!$F$4:$F$51,0)))</f>
        <v/>
      </c>
      <c r="AD398" s="89" t="str">
        <f>IF(Table7[[#This Row],[Segment]]="","",Table7[[#This Row],[Quantity]]*Table7[[#This Row],[Kf]]*(((INDEX(Table4[Velocity (m/s)],MATCH(Table7[[#This Row],[Segment]],Table4[Segment],0)))^2)/2))</f>
        <v/>
      </c>
      <c r="AF398" s="82" t="str">
        <f>Table4[[#This Row],[Segment]]</f>
        <v/>
      </c>
      <c r="AG398" s="75"/>
      <c r="AH398" s="82" t="str">
        <f>IF(Table5[[#This Row],[Segment]]="","",AG398-Table4[[#This Row],[Total Pressure Drop (kPa)]])</f>
        <v/>
      </c>
    </row>
    <row r="399" spans="1:34" x14ac:dyDescent="0.25">
      <c r="A399" s="95" t="str">
        <f>IF('Set Up'!A396="","",'Set Up'!A396)</f>
        <v/>
      </c>
      <c r="B399" s="75" t="s">
        <v>81</v>
      </c>
      <c r="C399" s="85"/>
      <c r="D399" s="86" t="str">
        <f>IF(Table4[[#This Row],[Diameter (in)]]="","",(((CONVERT(Table4[[#This Row],[Diameter (in)]],"in","m"))/2)^2)*PI())</f>
        <v/>
      </c>
      <c r="E399" s="87" t="str">
        <f>IF(Table4[[#This Row],[Area (m2)]]="","",$D$4/Table4[[#This Row],[Area (m2)]])</f>
        <v/>
      </c>
      <c r="F399" s="85">
        <f t="shared" si="6"/>
        <v>4.6951999999999998</v>
      </c>
      <c r="G399" s="88" t="str">
        <f>IF(Table4[[#This Row],[Segment]]="","",(CONVERT(Table4[[#This Row],[Diameter (in)]],"in","m")*$B$4*Table4[[#This Row],[Velocity (m/s)]])/$C$4)</f>
        <v/>
      </c>
      <c r="H399" s="96" t="str">
        <f>IF(Table4[[#This Row],[Segment]]="","",IF(Table4[[#This Row],[Teynold''s Number]]&gt;4000,"TURBULENT","LAMINAR"))</f>
        <v/>
      </c>
      <c r="I399" s="86" t="str">
        <f>IF(Table4[[#This Row],[Segment]]="","",INDEX(Data!C396:C410,MATCH(Table4[Material],Data!B396:B410,0)))</f>
        <v/>
      </c>
      <c r="J399" s="89" t="str">
        <f>IF(Table4[[#This Row],[ε (m)]]="","",Table4[[#This Row],[ε (m)]]/(CONVERT(Table4[[#This Row],[Diameter (in)]],"in","m")))</f>
        <v/>
      </c>
      <c r="K399" s="96" t="str">
        <f>IF(Table4[[#This Row],[Regime]]="LAMINAR",16/Table4[[#This Row],[Teynold''s Number]],"-")</f>
        <v>-</v>
      </c>
      <c r="L399" s="86"/>
      <c r="M399" s="97" t="str">
        <f>IF(Table4[[#This Row],[Regime]]="TURBULENT",(((-4*LOG10(Table4[[#This Row],[ε/D]]/3.7+1.256/(Table4[[#This Row],[Teynold''s Number]]*SQRT(Table4[[#This Row],[f turbulent (guess)]]))))^-1)^2),"")</f>
        <v/>
      </c>
      <c r="N399" s="91" t="str">
        <f>IF(Table4[[#This Row],[f turbulent]]="","",Table4[[#This Row],[f turbulent (guess)]]-Table4[[#This Row],[f turbulent]])</f>
        <v/>
      </c>
      <c r="O399" s="87">
        <f>IF(Table4[[#This Row],[Segment]]="",0,IF(C400="",0,IF(C400&lt;=Table4[[#This Row],[Diameter (in)]],0,1-(D399/D400))))</f>
        <v>0</v>
      </c>
      <c r="P399" s="92" t="str">
        <f>IF(Table4[[#This Row],[Segment]]="","",IF(C399&gt;C400,"",IF(C400="",0.55,(0.55*(1-D400/D399)))))</f>
        <v/>
      </c>
      <c r="Q39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399" s="92" t="str">
        <f>IF(Table4[[#This Row],[Segment]]="","",IF(Table4[[#This Row],[Kexpansion]]="","0",((Table4[[#This Row],[Velocity (m/s)]]^2)/2)*Table4[[#This Row],[Kexpansion]]))</f>
        <v/>
      </c>
      <c r="S399" s="92" t="str">
        <f>IF(Table4[[#This Row],[Segment]]="","",IF(Table4[[#This Row],[Kcontraction]]="","0",((Table4[[#This Row],[Velocity (m/s)]]^2)/2)*Table4[[#This Row],[Kcontraction]]))</f>
        <v/>
      </c>
      <c r="T399" s="89" t="str">
        <f>IF(Table4[[#This Row],[Segment]]="","",SUMIF($Y$7:$Y$2000,Table4[[#This Row],[Segment]],$AD$7:$AD$2000))</f>
        <v/>
      </c>
      <c r="U399" s="95" t="str">
        <f>IF(Table4[[#This Row],[Segment]]="","",Table4[[#This Row],[Hfriction (J/kg)]]+Table4[[#This Row],[Hexpansions (J/kg)]]+Table4[[#This Row],[Hcontractions (J/kg)]]+Table4[[#This Row],[Hf (J/kg)]])</f>
        <v/>
      </c>
      <c r="V399" s="95" t="str">
        <f>IF(Table4[[#This Row],[Segment]]="","",Table4[[#This Row],[Total Friction Loss (J/kg)]]*Table3[Density (kg/m3)])</f>
        <v/>
      </c>
      <c r="W399" s="95" t="str">
        <f>IF(Table4[[#This Row],[Segment]]="","",Table4[[#This Row],[Total Pressure Drop (Pa)]]/1000)</f>
        <v/>
      </c>
      <c r="Y399" s="82" t="str">
        <f>IF('Set Up'!D622="","",'Set Up'!D622)</f>
        <v/>
      </c>
      <c r="Z399" s="82" t="str">
        <f>IF('Set Up'!E622="","",'Set Up'!E622)</f>
        <v/>
      </c>
      <c r="AA399" s="82" t="str">
        <f>IF('Set Up'!F622="","",'Set Up'!F622)</f>
        <v/>
      </c>
      <c r="AB399" s="82" t="str">
        <f>IF('Set Up'!G622="","",'Set Up'!G622)</f>
        <v/>
      </c>
      <c r="AC399" s="82" t="str">
        <f t="array" ref="AC399">IF(Y399="","",INDEX(Data!$G$4:$G$51,MATCH(Table7[[#This Row],[Fitting]]&amp;Table7[[#This Row],[Fitting Subtype]],Data!$E$4:$E$51&amp;Data!$F$4:$F$51,0)))</f>
        <v/>
      </c>
      <c r="AD399" s="89" t="str">
        <f>IF(Table7[[#This Row],[Segment]]="","",Table7[[#This Row],[Quantity]]*Table7[[#This Row],[Kf]]*(((INDEX(Table4[Velocity (m/s)],MATCH(Table7[[#This Row],[Segment]],Table4[Segment],0)))^2)/2))</f>
        <v/>
      </c>
      <c r="AF399" s="82" t="str">
        <f>Table4[[#This Row],[Segment]]</f>
        <v/>
      </c>
      <c r="AG399" s="75"/>
      <c r="AH399" s="82" t="str">
        <f>IF(Table5[[#This Row],[Segment]]="","",AG399-Table4[[#This Row],[Total Pressure Drop (kPa)]])</f>
        <v/>
      </c>
    </row>
    <row r="400" spans="1:34" x14ac:dyDescent="0.25">
      <c r="A400" s="95" t="str">
        <f>IF('Set Up'!A397="","",'Set Up'!A397)</f>
        <v/>
      </c>
      <c r="B400" s="75" t="s">
        <v>81</v>
      </c>
      <c r="C400" s="85"/>
      <c r="D400" s="86" t="str">
        <f>IF(Table4[[#This Row],[Diameter (in)]]="","",(((CONVERT(Table4[[#This Row],[Diameter (in)]],"in","m"))/2)^2)*PI())</f>
        <v/>
      </c>
      <c r="E400" s="87" t="str">
        <f>IF(Table4[[#This Row],[Area (m2)]]="","",$D$4/Table4[[#This Row],[Area (m2)]])</f>
        <v/>
      </c>
      <c r="F400" s="85">
        <f t="shared" si="6"/>
        <v>4.6951999999999998</v>
      </c>
      <c r="G400" s="88" t="str">
        <f>IF(Table4[[#This Row],[Segment]]="","",(CONVERT(Table4[[#This Row],[Diameter (in)]],"in","m")*$B$4*Table4[[#This Row],[Velocity (m/s)]])/$C$4)</f>
        <v/>
      </c>
      <c r="H400" s="96" t="str">
        <f>IF(Table4[[#This Row],[Segment]]="","",IF(Table4[[#This Row],[Teynold''s Number]]&gt;4000,"TURBULENT","LAMINAR"))</f>
        <v/>
      </c>
      <c r="I400" s="86" t="str">
        <f>IF(Table4[[#This Row],[Segment]]="","",INDEX(Data!C397:C411,MATCH(Table4[Material],Data!B397:B411,0)))</f>
        <v/>
      </c>
      <c r="J400" s="89" t="str">
        <f>IF(Table4[[#This Row],[ε (m)]]="","",Table4[[#This Row],[ε (m)]]/(CONVERT(Table4[[#This Row],[Diameter (in)]],"in","m")))</f>
        <v/>
      </c>
      <c r="K400" s="96" t="str">
        <f>IF(Table4[[#This Row],[Regime]]="LAMINAR",16/Table4[[#This Row],[Teynold''s Number]],"-")</f>
        <v>-</v>
      </c>
      <c r="L400" s="86"/>
      <c r="M400" s="97" t="str">
        <f>IF(Table4[[#This Row],[Regime]]="TURBULENT",(((-4*LOG10(Table4[[#This Row],[ε/D]]/3.7+1.256/(Table4[[#This Row],[Teynold''s Number]]*SQRT(Table4[[#This Row],[f turbulent (guess)]]))))^-1)^2),"")</f>
        <v/>
      </c>
      <c r="N400" s="91" t="str">
        <f>IF(Table4[[#This Row],[f turbulent]]="","",Table4[[#This Row],[f turbulent (guess)]]-Table4[[#This Row],[f turbulent]])</f>
        <v/>
      </c>
      <c r="O400" s="87">
        <f>IF(Table4[[#This Row],[Segment]]="",0,IF(C401="",0,IF(C401&lt;=Table4[[#This Row],[Diameter (in)]],0,1-(D400/D401))))</f>
        <v>0</v>
      </c>
      <c r="P400" s="92" t="str">
        <f>IF(Table4[[#This Row],[Segment]]="","",IF(C400&gt;C401,"",IF(C401="",0.55,(0.55*(1-D401/D400)))))</f>
        <v/>
      </c>
      <c r="Q40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00" s="92" t="str">
        <f>IF(Table4[[#This Row],[Segment]]="","",IF(Table4[[#This Row],[Kexpansion]]="","0",((Table4[[#This Row],[Velocity (m/s)]]^2)/2)*Table4[[#This Row],[Kexpansion]]))</f>
        <v/>
      </c>
      <c r="S400" s="92" t="str">
        <f>IF(Table4[[#This Row],[Segment]]="","",IF(Table4[[#This Row],[Kcontraction]]="","0",((Table4[[#This Row],[Velocity (m/s)]]^2)/2)*Table4[[#This Row],[Kcontraction]]))</f>
        <v/>
      </c>
      <c r="T400" s="89" t="str">
        <f>IF(Table4[[#This Row],[Segment]]="","",SUMIF($Y$7:$Y$2000,Table4[[#This Row],[Segment]],$AD$7:$AD$2000))</f>
        <v/>
      </c>
      <c r="U400" s="95" t="str">
        <f>IF(Table4[[#This Row],[Segment]]="","",Table4[[#This Row],[Hfriction (J/kg)]]+Table4[[#This Row],[Hexpansions (J/kg)]]+Table4[[#This Row],[Hcontractions (J/kg)]]+Table4[[#This Row],[Hf (J/kg)]])</f>
        <v/>
      </c>
      <c r="V400" s="95" t="str">
        <f>IF(Table4[[#This Row],[Segment]]="","",Table4[[#This Row],[Total Friction Loss (J/kg)]]*Table3[Density (kg/m3)])</f>
        <v/>
      </c>
      <c r="W400" s="95" t="str">
        <f>IF(Table4[[#This Row],[Segment]]="","",Table4[[#This Row],[Total Pressure Drop (Pa)]]/1000)</f>
        <v/>
      </c>
      <c r="Y400" s="82" t="str">
        <f>IF('Set Up'!D623="","",'Set Up'!D623)</f>
        <v/>
      </c>
      <c r="Z400" s="82" t="str">
        <f>IF('Set Up'!E623="","",'Set Up'!E623)</f>
        <v/>
      </c>
      <c r="AA400" s="82" t="str">
        <f>IF('Set Up'!F623="","",'Set Up'!F623)</f>
        <v/>
      </c>
      <c r="AB400" s="82" t="str">
        <f>IF('Set Up'!G623="","",'Set Up'!G623)</f>
        <v/>
      </c>
      <c r="AC400" s="82" t="str">
        <f t="array" ref="AC400">IF(Y400="","",INDEX(Data!$G$4:$G$51,MATCH(Table7[[#This Row],[Fitting]]&amp;Table7[[#This Row],[Fitting Subtype]],Data!$E$4:$E$51&amp;Data!$F$4:$F$51,0)))</f>
        <v/>
      </c>
      <c r="AD400" s="89" t="str">
        <f>IF(Table7[[#This Row],[Segment]]="","",Table7[[#This Row],[Quantity]]*Table7[[#This Row],[Kf]]*(((INDEX(Table4[Velocity (m/s)],MATCH(Table7[[#This Row],[Segment]],Table4[Segment],0)))^2)/2))</f>
        <v/>
      </c>
      <c r="AF400" s="82" t="str">
        <f>Table4[[#This Row],[Segment]]</f>
        <v/>
      </c>
      <c r="AG400" s="75"/>
      <c r="AH400" s="82" t="str">
        <f>IF(Table5[[#This Row],[Segment]]="","",AG400-Table4[[#This Row],[Total Pressure Drop (kPa)]])</f>
        <v/>
      </c>
    </row>
    <row r="401" spans="1:34" x14ac:dyDescent="0.25">
      <c r="A401" s="95" t="str">
        <f>IF('Set Up'!A398="","",'Set Up'!A398)</f>
        <v/>
      </c>
      <c r="B401" s="75" t="s">
        <v>81</v>
      </c>
      <c r="C401" s="85"/>
      <c r="D401" s="86" t="str">
        <f>IF(Table4[[#This Row],[Diameter (in)]]="","",(((CONVERT(Table4[[#This Row],[Diameter (in)]],"in","m"))/2)^2)*PI())</f>
        <v/>
      </c>
      <c r="E401" s="87" t="str">
        <f>IF(Table4[[#This Row],[Area (m2)]]="","",$D$4/Table4[[#This Row],[Area (m2)]])</f>
        <v/>
      </c>
      <c r="F401" s="85">
        <f t="shared" si="6"/>
        <v>4.6951999999999998</v>
      </c>
      <c r="G401" s="88" t="str">
        <f>IF(Table4[[#This Row],[Segment]]="","",(CONVERT(Table4[[#This Row],[Diameter (in)]],"in","m")*$B$4*Table4[[#This Row],[Velocity (m/s)]])/$C$4)</f>
        <v/>
      </c>
      <c r="H401" s="96" t="str">
        <f>IF(Table4[[#This Row],[Segment]]="","",IF(Table4[[#This Row],[Teynold''s Number]]&gt;4000,"TURBULENT","LAMINAR"))</f>
        <v/>
      </c>
      <c r="I401" s="86" t="str">
        <f>IF(Table4[[#This Row],[Segment]]="","",INDEX(Data!C398:C412,MATCH(Table4[Material],Data!B398:B412,0)))</f>
        <v/>
      </c>
      <c r="J401" s="89" t="str">
        <f>IF(Table4[[#This Row],[ε (m)]]="","",Table4[[#This Row],[ε (m)]]/(CONVERT(Table4[[#This Row],[Diameter (in)]],"in","m")))</f>
        <v/>
      </c>
      <c r="K401" s="96" t="str">
        <f>IF(Table4[[#This Row],[Regime]]="LAMINAR",16/Table4[[#This Row],[Teynold''s Number]],"-")</f>
        <v>-</v>
      </c>
      <c r="L401" s="86"/>
      <c r="M401" s="97" t="str">
        <f>IF(Table4[[#This Row],[Regime]]="TURBULENT",(((-4*LOG10(Table4[[#This Row],[ε/D]]/3.7+1.256/(Table4[[#This Row],[Teynold''s Number]]*SQRT(Table4[[#This Row],[f turbulent (guess)]]))))^-1)^2),"")</f>
        <v/>
      </c>
      <c r="N401" s="91" t="str">
        <f>IF(Table4[[#This Row],[f turbulent]]="","",Table4[[#This Row],[f turbulent (guess)]]-Table4[[#This Row],[f turbulent]])</f>
        <v/>
      </c>
      <c r="O401" s="87">
        <f>IF(Table4[[#This Row],[Segment]]="",0,IF(C402="",0,IF(C402&lt;=Table4[[#This Row],[Diameter (in)]],0,1-(D401/D402))))</f>
        <v>0</v>
      </c>
      <c r="P401" s="92" t="str">
        <f>IF(Table4[[#This Row],[Segment]]="","",IF(C401&gt;C402,"",IF(C402="",0.55,(0.55*(1-D402/D401)))))</f>
        <v/>
      </c>
      <c r="Q40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01" s="92" t="str">
        <f>IF(Table4[[#This Row],[Segment]]="","",IF(Table4[[#This Row],[Kexpansion]]="","0",((Table4[[#This Row],[Velocity (m/s)]]^2)/2)*Table4[[#This Row],[Kexpansion]]))</f>
        <v/>
      </c>
      <c r="S401" s="92" t="str">
        <f>IF(Table4[[#This Row],[Segment]]="","",IF(Table4[[#This Row],[Kcontraction]]="","0",((Table4[[#This Row],[Velocity (m/s)]]^2)/2)*Table4[[#This Row],[Kcontraction]]))</f>
        <v/>
      </c>
      <c r="T401" s="89" t="str">
        <f>IF(Table4[[#This Row],[Segment]]="","",SUMIF($Y$7:$Y$2000,Table4[[#This Row],[Segment]],$AD$7:$AD$2000))</f>
        <v/>
      </c>
      <c r="U401" s="95" t="str">
        <f>IF(Table4[[#This Row],[Segment]]="","",Table4[[#This Row],[Hfriction (J/kg)]]+Table4[[#This Row],[Hexpansions (J/kg)]]+Table4[[#This Row],[Hcontractions (J/kg)]]+Table4[[#This Row],[Hf (J/kg)]])</f>
        <v/>
      </c>
      <c r="V401" s="95" t="str">
        <f>IF(Table4[[#This Row],[Segment]]="","",Table4[[#This Row],[Total Friction Loss (J/kg)]]*Table3[Density (kg/m3)])</f>
        <v/>
      </c>
      <c r="W401" s="95" t="str">
        <f>IF(Table4[[#This Row],[Segment]]="","",Table4[[#This Row],[Total Pressure Drop (Pa)]]/1000)</f>
        <v/>
      </c>
      <c r="Y401" s="82" t="str">
        <f>IF('Set Up'!D624="","",'Set Up'!D624)</f>
        <v/>
      </c>
      <c r="Z401" s="82" t="str">
        <f>IF('Set Up'!E624="","",'Set Up'!E624)</f>
        <v/>
      </c>
      <c r="AA401" s="82" t="str">
        <f>IF('Set Up'!F624="","",'Set Up'!F624)</f>
        <v/>
      </c>
      <c r="AB401" s="82" t="str">
        <f>IF('Set Up'!G624="","",'Set Up'!G624)</f>
        <v/>
      </c>
      <c r="AC401" s="82" t="str">
        <f t="array" ref="AC401">IF(Y401="","",INDEX(Data!$G$4:$G$51,MATCH(Table7[[#This Row],[Fitting]]&amp;Table7[[#This Row],[Fitting Subtype]],Data!$E$4:$E$51&amp;Data!$F$4:$F$51,0)))</f>
        <v/>
      </c>
      <c r="AD401" s="89" t="str">
        <f>IF(Table7[[#This Row],[Segment]]="","",Table7[[#This Row],[Quantity]]*Table7[[#This Row],[Kf]]*(((INDEX(Table4[Velocity (m/s)],MATCH(Table7[[#This Row],[Segment]],Table4[Segment],0)))^2)/2))</f>
        <v/>
      </c>
      <c r="AF401" s="82" t="str">
        <f>Table4[[#This Row],[Segment]]</f>
        <v/>
      </c>
      <c r="AG401" s="75"/>
      <c r="AH401" s="82" t="str">
        <f>IF(Table5[[#This Row],[Segment]]="","",AG401-Table4[[#This Row],[Total Pressure Drop (kPa)]])</f>
        <v/>
      </c>
    </row>
    <row r="402" spans="1:34" x14ac:dyDescent="0.25">
      <c r="A402" s="95" t="str">
        <f>IF('Set Up'!A399="","",'Set Up'!A399)</f>
        <v/>
      </c>
      <c r="B402" s="75" t="s">
        <v>81</v>
      </c>
      <c r="C402" s="85"/>
      <c r="D402" s="86" t="str">
        <f>IF(Table4[[#This Row],[Diameter (in)]]="","",(((CONVERT(Table4[[#This Row],[Diameter (in)]],"in","m"))/2)^2)*PI())</f>
        <v/>
      </c>
      <c r="E402" s="87" t="str">
        <f>IF(Table4[[#This Row],[Area (m2)]]="","",$D$4/Table4[[#This Row],[Area (m2)]])</f>
        <v/>
      </c>
      <c r="F402" s="85">
        <f t="shared" si="6"/>
        <v>4.6951999999999998</v>
      </c>
      <c r="G402" s="88" t="str">
        <f>IF(Table4[[#This Row],[Segment]]="","",(CONVERT(Table4[[#This Row],[Diameter (in)]],"in","m")*$B$4*Table4[[#This Row],[Velocity (m/s)]])/$C$4)</f>
        <v/>
      </c>
      <c r="H402" s="96" t="str">
        <f>IF(Table4[[#This Row],[Segment]]="","",IF(Table4[[#This Row],[Teynold''s Number]]&gt;4000,"TURBULENT","LAMINAR"))</f>
        <v/>
      </c>
      <c r="I402" s="86" t="str">
        <f>IF(Table4[[#This Row],[Segment]]="","",INDEX(Data!C399:C413,MATCH(Table4[Material],Data!B399:B413,0)))</f>
        <v/>
      </c>
      <c r="J402" s="89" t="str">
        <f>IF(Table4[[#This Row],[ε (m)]]="","",Table4[[#This Row],[ε (m)]]/(CONVERT(Table4[[#This Row],[Diameter (in)]],"in","m")))</f>
        <v/>
      </c>
      <c r="K402" s="96" t="str">
        <f>IF(Table4[[#This Row],[Regime]]="LAMINAR",16/Table4[[#This Row],[Teynold''s Number]],"-")</f>
        <v>-</v>
      </c>
      <c r="L402" s="86"/>
      <c r="M402" s="97" t="str">
        <f>IF(Table4[[#This Row],[Regime]]="TURBULENT",(((-4*LOG10(Table4[[#This Row],[ε/D]]/3.7+1.256/(Table4[[#This Row],[Teynold''s Number]]*SQRT(Table4[[#This Row],[f turbulent (guess)]]))))^-1)^2),"")</f>
        <v/>
      </c>
      <c r="N402" s="91" t="str">
        <f>IF(Table4[[#This Row],[f turbulent]]="","",Table4[[#This Row],[f turbulent (guess)]]-Table4[[#This Row],[f turbulent]])</f>
        <v/>
      </c>
      <c r="O402" s="87">
        <f>IF(Table4[[#This Row],[Segment]]="",0,IF(C403="",0,IF(C403&lt;=Table4[[#This Row],[Diameter (in)]],0,1-(D402/D403))))</f>
        <v>0</v>
      </c>
      <c r="P402" s="92" t="str">
        <f>IF(Table4[[#This Row],[Segment]]="","",IF(C402&gt;C403,"",IF(C403="",0.55,(0.55*(1-D403/D402)))))</f>
        <v/>
      </c>
      <c r="Q40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02" s="92" t="str">
        <f>IF(Table4[[#This Row],[Segment]]="","",IF(Table4[[#This Row],[Kexpansion]]="","0",((Table4[[#This Row],[Velocity (m/s)]]^2)/2)*Table4[[#This Row],[Kexpansion]]))</f>
        <v/>
      </c>
      <c r="S402" s="92" t="str">
        <f>IF(Table4[[#This Row],[Segment]]="","",IF(Table4[[#This Row],[Kcontraction]]="","0",((Table4[[#This Row],[Velocity (m/s)]]^2)/2)*Table4[[#This Row],[Kcontraction]]))</f>
        <v/>
      </c>
      <c r="T402" s="89" t="str">
        <f>IF(Table4[[#This Row],[Segment]]="","",SUMIF($Y$7:$Y$2000,Table4[[#This Row],[Segment]],$AD$7:$AD$2000))</f>
        <v/>
      </c>
      <c r="U402" s="95" t="str">
        <f>IF(Table4[[#This Row],[Segment]]="","",Table4[[#This Row],[Hfriction (J/kg)]]+Table4[[#This Row],[Hexpansions (J/kg)]]+Table4[[#This Row],[Hcontractions (J/kg)]]+Table4[[#This Row],[Hf (J/kg)]])</f>
        <v/>
      </c>
      <c r="V402" s="95" t="str">
        <f>IF(Table4[[#This Row],[Segment]]="","",Table4[[#This Row],[Total Friction Loss (J/kg)]]*Table3[Density (kg/m3)])</f>
        <v/>
      </c>
      <c r="W402" s="95" t="str">
        <f>IF(Table4[[#This Row],[Segment]]="","",Table4[[#This Row],[Total Pressure Drop (Pa)]]/1000)</f>
        <v/>
      </c>
      <c r="Y402" s="82" t="str">
        <f>IF('Set Up'!D625="","",'Set Up'!D625)</f>
        <v/>
      </c>
      <c r="Z402" s="82" t="str">
        <f>IF('Set Up'!E625="","",'Set Up'!E625)</f>
        <v/>
      </c>
      <c r="AA402" s="82" t="str">
        <f>IF('Set Up'!F625="","",'Set Up'!F625)</f>
        <v/>
      </c>
      <c r="AB402" s="82" t="str">
        <f>IF('Set Up'!G625="","",'Set Up'!G625)</f>
        <v/>
      </c>
      <c r="AC402" s="82" t="str">
        <f t="array" ref="AC402">IF(Y402="","",INDEX(Data!$G$4:$G$51,MATCH(Table7[[#This Row],[Fitting]]&amp;Table7[[#This Row],[Fitting Subtype]],Data!$E$4:$E$51&amp;Data!$F$4:$F$51,0)))</f>
        <v/>
      </c>
      <c r="AD402" s="89" t="str">
        <f>IF(Table7[[#This Row],[Segment]]="","",Table7[[#This Row],[Quantity]]*Table7[[#This Row],[Kf]]*(((INDEX(Table4[Velocity (m/s)],MATCH(Table7[[#This Row],[Segment]],Table4[Segment],0)))^2)/2))</f>
        <v/>
      </c>
      <c r="AF402" s="82" t="str">
        <f>Table4[[#This Row],[Segment]]</f>
        <v/>
      </c>
      <c r="AG402" s="75"/>
      <c r="AH402" s="82" t="str">
        <f>IF(Table5[[#This Row],[Segment]]="","",AG402-Table4[[#This Row],[Total Pressure Drop (kPa)]])</f>
        <v/>
      </c>
    </row>
    <row r="403" spans="1:34" x14ac:dyDescent="0.25">
      <c r="A403" s="95" t="str">
        <f>IF('Set Up'!A400="","",'Set Up'!A400)</f>
        <v/>
      </c>
      <c r="B403" s="75" t="s">
        <v>81</v>
      </c>
      <c r="C403" s="85"/>
      <c r="D403" s="86" t="str">
        <f>IF(Table4[[#This Row],[Diameter (in)]]="","",(((CONVERT(Table4[[#This Row],[Diameter (in)]],"in","m"))/2)^2)*PI())</f>
        <v/>
      </c>
      <c r="E403" s="87" t="str">
        <f>IF(Table4[[#This Row],[Area (m2)]]="","",$D$4/Table4[[#This Row],[Area (m2)]])</f>
        <v/>
      </c>
      <c r="F403" s="85">
        <f t="shared" si="6"/>
        <v>4.6951999999999998</v>
      </c>
      <c r="G403" s="88" t="str">
        <f>IF(Table4[[#This Row],[Segment]]="","",(CONVERT(Table4[[#This Row],[Diameter (in)]],"in","m")*$B$4*Table4[[#This Row],[Velocity (m/s)]])/$C$4)</f>
        <v/>
      </c>
      <c r="H403" s="96" t="str">
        <f>IF(Table4[[#This Row],[Segment]]="","",IF(Table4[[#This Row],[Teynold''s Number]]&gt;4000,"TURBULENT","LAMINAR"))</f>
        <v/>
      </c>
      <c r="I403" s="86" t="str">
        <f>IF(Table4[[#This Row],[Segment]]="","",INDEX(Data!C400:C414,MATCH(Table4[Material],Data!B400:B414,0)))</f>
        <v/>
      </c>
      <c r="J403" s="89" t="str">
        <f>IF(Table4[[#This Row],[ε (m)]]="","",Table4[[#This Row],[ε (m)]]/(CONVERT(Table4[[#This Row],[Diameter (in)]],"in","m")))</f>
        <v/>
      </c>
      <c r="K403" s="96" t="str">
        <f>IF(Table4[[#This Row],[Regime]]="LAMINAR",16/Table4[[#This Row],[Teynold''s Number]],"-")</f>
        <v>-</v>
      </c>
      <c r="L403" s="86"/>
      <c r="M403" s="97" t="str">
        <f>IF(Table4[[#This Row],[Regime]]="TURBULENT",(((-4*LOG10(Table4[[#This Row],[ε/D]]/3.7+1.256/(Table4[[#This Row],[Teynold''s Number]]*SQRT(Table4[[#This Row],[f turbulent (guess)]]))))^-1)^2),"")</f>
        <v/>
      </c>
      <c r="N403" s="91" t="str">
        <f>IF(Table4[[#This Row],[f turbulent]]="","",Table4[[#This Row],[f turbulent (guess)]]-Table4[[#This Row],[f turbulent]])</f>
        <v/>
      </c>
      <c r="O403" s="87">
        <f>IF(Table4[[#This Row],[Segment]]="",0,IF(C404="",0,IF(C404&lt;=Table4[[#This Row],[Diameter (in)]],0,1-(D403/D404))))</f>
        <v>0</v>
      </c>
      <c r="P403" s="92" t="str">
        <f>IF(Table4[[#This Row],[Segment]]="","",IF(C403&gt;C404,"",IF(C404="",0.55,(0.55*(1-D404/D403)))))</f>
        <v/>
      </c>
      <c r="Q40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03" s="92" t="str">
        <f>IF(Table4[[#This Row],[Segment]]="","",IF(Table4[[#This Row],[Kexpansion]]="","0",((Table4[[#This Row],[Velocity (m/s)]]^2)/2)*Table4[[#This Row],[Kexpansion]]))</f>
        <v/>
      </c>
      <c r="S403" s="92" t="str">
        <f>IF(Table4[[#This Row],[Segment]]="","",IF(Table4[[#This Row],[Kcontraction]]="","0",((Table4[[#This Row],[Velocity (m/s)]]^2)/2)*Table4[[#This Row],[Kcontraction]]))</f>
        <v/>
      </c>
      <c r="T403" s="89" t="str">
        <f>IF(Table4[[#This Row],[Segment]]="","",SUMIF($Y$7:$Y$2000,Table4[[#This Row],[Segment]],$AD$7:$AD$2000))</f>
        <v/>
      </c>
      <c r="U403" s="95" t="str">
        <f>IF(Table4[[#This Row],[Segment]]="","",Table4[[#This Row],[Hfriction (J/kg)]]+Table4[[#This Row],[Hexpansions (J/kg)]]+Table4[[#This Row],[Hcontractions (J/kg)]]+Table4[[#This Row],[Hf (J/kg)]])</f>
        <v/>
      </c>
      <c r="V403" s="95" t="str">
        <f>IF(Table4[[#This Row],[Segment]]="","",Table4[[#This Row],[Total Friction Loss (J/kg)]]*Table3[Density (kg/m3)])</f>
        <v/>
      </c>
      <c r="W403" s="95" t="str">
        <f>IF(Table4[[#This Row],[Segment]]="","",Table4[[#This Row],[Total Pressure Drop (Pa)]]/1000)</f>
        <v/>
      </c>
      <c r="Y403" s="82" t="str">
        <f>IF('Set Up'!D626="","",'Set Up'!D626)</f>
        <v/>
      </c>
      <c r="Z403" s="82" t="str">
        <f>IF('Set Up'!E626="","",'Set Up'!E626)</f>
        <v/>
      </c>
      <c r="AA403" s="82" t="str">
        <f>IF('Set Up'!F626="","",'Set Up'!F626)</f>
        <v/>
      </c>
      <c r="AB403" s="82" t="str">
        <f>IF('Set Up'!G626="","",'Set Up'!G626)</f>
        <v/>
      </c>
      <c r="AC403" s="82" t="str">
        <f t="array" ref="AC403">IF(Y403="","",INDEX(Data!$G$4:$G$51,MATCH(Table7[[#This Row],[Fitting]]&amp;Table7[[#This Row],[Fitting Subtype]],Data!$E$4:$E$51&amp;Data!$F$4:$F$51,0)))</f>
        <v/>
      </c>
      <c r="AD403" s="89" t="str">
        <f>IF(Table7[[#This Row],[Segment]]="","",Table7[[#This Row],[Quantity]]*Table7[[#This Row],[Kf]]*(((INDEX(Table4[Velocity (m/s)],MATCH(Table7[[#This Row],[Segment]],Table4[Segment],0)))^2)/2))</f>
        <v/>
      </c>
      <c r="AF403" s="82" t="str">
        <f>Table4[[#This Row],[Segment]]</f>
        <v/>
      </c>
      <c r="AG403" s="75"/>
      <c r="AH403" s="82" t="str">
        <f>IF(Table5[[#This Row],[Segment]]="","",AG403-Table4[[#This Row],[Total Pressure Drop (kPa)]])</f>
        <v/>
      </c>
    </row>
    <row r="404" spans="1:34" x14ac:dyDescent="0.25">
      <c r="A404" s="95" t="str">
        <f>IF('Set Up'!A401="","",'Set Up'!A401)</f>
        <v/>
      </c>
      <c r="B404" s="75" t="s">
        <v>81</v>
      </c>
      <c r="C404" s="85"/>
      <c r="D404" s="86" t="str">
        <f>IF(Table4[[#This Row],[Diameter (in)]]="","",(((CONVERT(Table4[[#This Row],[Diameter (in)]],"in","m"))/2)^2)*PI())</f>
        <v/>
      </c>
      <c r="E404" s="87" t="str">
        <f>IF(Table4[[#This Row],[Area (m2)]]="","",$D$4/Table4[[#This Row],[Area (m2)]])</f>
        <v/>
      </c>
      <c r="F404" s="85">
        <f t="shared" si="6"/>
        <v>4.6951999999999998</v>
      </c>
      <c r="G404" s="88" t="str">
        <f>IF(Table4[[#This Row],[Segment]]="","",(CONVERT(Table4[[#This Row],[Diameter (in)]],"in","m")*$B$4*Table4[[#This Row],[Velocity (m/s)]])/$C$4)</f>
        <v/>
      </c>
      <c r="H404" s="96" t="str">
        <f>IF(Table4[[#This Row],[Segment]]="","",IF(Table4[[#This Row],[Teynold''s Number]]&gt;4000,"TURBULENT","LAMINAR"))</f>
        <v/>
      </c>
      <c r="I404" s="86" t="str">
        <f>IF(Table4[[#This Row],[Segment]]="","",INDEX(Data!C401:C415,MATCH(Table4[Material],Data!B401:B415,0)))</f>
        <v/>
      </c>
      <c r="J404" s="89" t="str">
        <f>IF(Table4[[#This Row],[ε (m)]]="","",Table4[[#This Row],[ε (m)]]/(CONVERT(Table4[[#This Row],[Diameter (in)]],"in","m")))</f>
        <v/>
      </c>
      <c r="K404" s="96" t="str">
        <f>IF(Table4[[#This Row],[Regime]]="LAMINAR",16/Table4[[#This Row],[Teynold''s Number]],"-")</f>
        <v>-</v>
      </c>
      <c r="L404" s="86"/>
      <c r="M404" s="97" t="str">
        <f>IF(Table4[[#This Row],[Regime]]="TURBULENT",(((-4*LOG10(Table4[[#This Row],[ε/D]]/3.7+1.256/(Table4[[#This Row],[Teynold''s Number]]*SQRT(Table4[[#This Row],[f turbulent (guess)]]))))^-1)^2),"")</f>
        <v/>
      </c>
      <c r="N404" s="91" t="str">
        <f>IF(Table4[[#This Row],[f turbulent]]="","",Table4[[#This Row],[f turbulent (guess)]]-Table4[[#This Row],[f turbulent]])</f>
        <v/>
      </c>
      <c r="O404" s="87">
        <f>IF(Table4[[#This Row],[Segment]]="",0,IF(C405="",0,IF(C405&lt;=Table4[[#This Row],[Diameter (in)]],0,1-(D404/D405))))</f>
        <v>0</v>
      </c>
      <c r="P404" s="92" t="str">
        <f>IF(Table4[[#This Row],[Segment]]="","",IF(C404&gt;C405,"",IF(C405="",0.55,(0.55*(1-D405/D404)))))</f>
        <v/>
      </c>
      <c r="Q40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04" s="92" t="str">
        <f>IF(Table4[[#This Row],[Segment]]="","",IF(Table4[[#This Row],[Kexpansion]]="","0",((Table4[[#This Row],[Velocity (m/s)]]^2)/2)*Table4[[#This Row],[Kexpansion]]))</f>
        <v/>
      </c>
      <c r="S404" s="92" t="str">
        <f>IF(Table4[[#This Row],[Segment]]="","",IF(Table4[[#This Row],[Kcontraction]]="","0",((Table4[[#This Row],[Velocity (m/s)]]^2)/2)*Table4[[#This Row],[Kcontraction]]))</f>
        <v/>
      </c>
      <c r="T404" s="89" t="str">
        <f>IF(Table4[[#This Row],[Segment]]="","",SUMIF($Y$7:$Y$2000,Table4[[#This Row],[Segment]],$AD$7:$AD$2000))</f>
        <v/>
      </c>
      <c r="U404" s="95" t="str">
        <f>IF(Table4[[#This Row],[Segment]]="","",Table4[[#This Row],[Hfriction (J/kg)]]+Table4[[#This Row],[Hexpansions (J/kg)]]+Table4[[#This Row],[Hcontractions (J/kg)]]+Table4[[#This Row],[Hf (J/kg)]])</f>
        <v/>
      </c>
      <c r="V404" s="95" t="str">
        <f>IF(Table4[[#This Row],[Segment]]="","",Table4[[#This Row],[Total Friction Loss (J/kg)]]*Table3[Density (kg/m3)])</f>
        <v/>
      </c>
      <c r="W404" s="95" t="str">
        <f>IF(Table4[[#This Row],[Segment]]="","",Table4[[#This Row],[Total Pressure Drop (Pa)]]/1000)</f>
        <v/>
      </c>
      <c r="Y404" s="82" t="str">
        <f>IF('Set Up'!D627="","",'Set Up'!D627)</f>
        <v/>
      </c>
      <c r="Z404" s="82" t="str">
        <f>IF('Set Up'!E627="","",'Set Up'!E627)</f>
        <v/>
      </c>
      <c r="AA404" s="82" t="str">
        <f>IF('Set Up'!F627="","",'Set Up'!F627)</f>
        <v/>
      </c>
      <c r="AB404" s="82" t="str">
        <f>IF('Set Up'!G627="","",'Set Up'!G627)</f>
        <v/>
      </c>
      <c r="AC404" s="82" t="str">
        <f t="array" ref="AC404">IF(Y404="","",INDEX(Data!$G$4:$G$51,MATCH(Table7[[#This Row],[Fitting]]&amp;Table7[[#This Row],[Fitting Subtype]],Data!$E$4:$E$51&amp;Data!$F$4:$F$51,0)))</f>
        <v/>
      </c>
      <c r="AD404" s="89" t="str">
        <f>IF(Table7[[#This Row],[Segment]]="","",Table7[[#This Row],[Quantity]]*Table7[[#This Row],[Kf]]*(((INDEX(Table4[Velocity (m/s)],MATCH(Table7[[#This Row],[Segment]],Table4[Segment],0)))^2)/2))</f>
        <v/>
      </c>
      <c r="AF404" s="82" t="str">
        <f>Table4[[#This Row],[Segment]]</f>
        <v/>
      </c>
      <c r="AG404" s="75"/>
      <c r="AH404" s="82" t="str">
        <f>IF(Table5[[#This Row],[Segment]]="","",AG404-Table4[[#This Row],[Total Pressure Drop (kPa)]])</f>
        <v/>
      </c>
    </row>
    <row r="405" spans="1:34" x14ac:dyDescent="0.25">
      <c r="A405" s="95" t="str">
        <f>IF('Set Up'!A402="","",'Set Up'!A402)</f>
        <v/>
      </c>
      <c r="B405" s="75" t="s">
        <v>81</v>
      </c>
      <c r="C405" s="85"/>
      <c r="D405" s="86" t="str">
        <f>IF(Table4[[#This Row],[Diameter (in)]]="","",(((CONVERT(Table4[[#This Row],[Diameter (in)]],"in","m"))/2)^2)*PI())</f>
        <v/>
      </c>
      <c r="E405" s="87" t="str">
        <f>IF(Table4[[#This Row],[Area (m2)]]="","",$D$4/Table4[[#This Row],[Area (m2)]])</f>
        <v/>
      </c>
      <c r="F405" s="85">
        <f t="shared" si="6"/>
        <v>4.6951999999999998</v>
      </c>
      <c r="G405" s="88" t="str">
        <f>IF(Table4[[#This Row],[Segment]]="","",(CONVERT(Table4[[#This Row],[Diameter (in)]],"in","m")*$B$4*Table4[[#This Row],[Velocity (m/s)]])/$C$4)</f>
        <v/>
      </c>
      <c r="H405" s="96" t="str">
        <f>IF(Table4[[#This Row],[Segment]]="","",IF(Table4[[#This Row],[Teynold''s Number]]&gt;4000,"TURBULENT","LAMINAR"))</f>
        <v/>
      </c>
      <c r="I405" s="86" t="str">
        <f>IF(Table4[[#This Row],[Segment]]="","",INDEX(Data!C402:C416,MATCH(Table4[Material],Data!B402:B416,0)))</f>
        <v/>
      </c>
      <c r="J405" s="89" t="str">
        <f>IF(Table4[[#This Row],[ε (m)]]="","",Table4[[#This Row],[ε (m)]]/(CONVERT(Table4[[#This Row],[Diameter (in)]],"in","m")))</f>
        <v/>
      </c>
      <c r="K405" s="96" t="str">
        <f>IF(Table4[[#This Row],[Regime]]="LAMINAR",16/Table4[[#This Row],[Teynold''s Number]],"-")</f>
        <v>-</v>
      </c>
      <c r="L405" s="86"/>
      <c r="M405" s="97" t="str">
        <f>IF(Table4[[#This Row],[Regime]]="TURBULENT",(((-4*LOG10(Table4[[#This Row],[ε/D]]/3.7+1.256/(Table4[[#This Row],[Teynold''s Number]]*SQRT(Table4[[#This Row],[f turbulent (guess)]]))))^-1)^2),"")</f>
        <v/>
      </c>
      <c r="N405" s="91" t="str">
        <f>IF(Table4[[#This Row],[f turbulent]]="","",Table4[[#This Row],[f turbulent (guess)]]-Table4[[#This Row],[f turbulent]])</f>
        <v/>
      </c>
      <c r="O405" s="87">
        <f>IF(Table4[[#This Row],[Segment]]="",0,IF(C406="",0,IF(C406&lt;=Table4[[#This Row],[Diameter (in)]],0,1-(D405/D406))))</f>
        <v>0</v>
      </c>
      <c r="P405" s="92" t="str">
        <f>IF(Table4[[#This Row],[Segment]]="","",IF(C405&gt;C406,"",IF(C406="",0.55,(0.55*(1-D406/D405)))))</f>
        <v/>
      </c>
      <c r="Q40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05" s="92" t="str">
        <f>IF(Table4[[#This Row],[Segment]]="","",IF(Table4[[#This Row],[Kexpansion]]="","0",((Table4[[#This Row],[Velocity (m/s)]]^2)/2)*Table4[[#This Row],[Kexpansion]]))</f>
        <v/>
      </c>
      <c r="S405" s="92" t="str">
        <f>IF(Table4[[#This Row],[Segment]]="","",IF(Table4[[#This Row],[Kcontraction]]="","0",((Table4[[#This Row],[Velocity (m/s)]]^2)/2)*Table4[[#This Row],[Kcontraction]]))</f>
        <v/>
      </c>
      <c r="T405" s="89" t="str">
        <f>IF(Table4[[#This Row],[Segment]]="","",SUMIF($Y$7:$Y$2000,Table4[[#This Row],[Segment]],$AD$7:$AD$2000))</f>
        <v/>
      </c>
      <c r="U405" s="95" t="str">
        <f>IF(Table4[[#This Row],[Segment]]="","",Table4[[#This Row],[Hfriction (J/kg)]]+Table4[[#This Row],[Hexpansions (J/kg)]]+Table4[[#This Row],[Hcontractions (J/kg)]]+Table4[[#This Row],[Hf (J/kg)]])</f>
        <v/>
      </c>
      <c r="V405" s="95" t="str">
        <f>IF(Table4[[#This Row],[Segment]]="","",Table4[[#This Row],[Total Friction Loss (J/kg)]]*Table3[Density (kg/m3)])</f>
        <v/>
      </c>
      <c r="W405" s="95" t="str">
        <f>IF(Table4[[#This Row],[Segment]]="","",Table4[[#This Row],[Total Pressure Drop (Pa)]]/1000)</f>
        <v/>
      </c>
      <c r="Y405" s="82" t="str">
        <f>IF('Set Up'!D628="","",'Set Up'!D628)</f>
        <v/>
      </c>
      <c r="Z405" s="82" t="str">
        <f>IF('Set Up'!E628="","",'Set Up'!E628)</f>
        <v/>
      </c>
      <c r="AA405" s="82" t="str">
        <f>IF('Set Up'!F628="","",'Set Up'!F628)</f>
        <v/>
      </c>
      <c r="AB405" s="82" t="str">
        <f>IF('Set Up'!G628="","",'Set Up'!G628)</f>
        <v/>
      </c>
      <c r="AC405" s="82" t="str">
        <f t="array" ref="AC405">IF(Y405="","",INDEX(Data!$G$4:$G$51,MATCH(Table7[[#This Row],[Fitting]]&amp;Table7[[#This Row],[Fitting Subtype]],Data!$E$4:$E$51&amp;Data!$F$4:$F$51,0)))</f>
        <v/>
      </c>
      <c r="AD405" s="89" t="str">
        <f>IF(Table7[[#This Row],[Segment]]="","",Table7[[#This Row],[Quantity]]*Table7[[#This Row],[Kf]]*(((INDEX(Table4[Velocity (m/s)],MATCH(Table7[[#This Row],[Segment]],Table4[Segment],0)))^2)/2))</f>
        <v/>
      </c>
      <c r="AF405" s="82" t="str">
        <f>Table4[[#This Row],[Segment]]</f>
        <v/>
      </c>
      <c r="AG405" s="75"/>
      <c r="AH405" s="82" t="str">
        <f>IF(Table5[[#This Row],[Segment]]="","",AG405-Table4[[#This Row],[Total Pressure Drop (kPa)]])</f>
        <v/>
      </c>
    </row>
    <row r="406" spans="1:34" x14ac:dyDescent="0.25">
      <c r="A406" s="95" t="str">
        <f>IF('Set Up'!A403="","",'Set Up'!A403)</f>
        <v/>
      </c>
      <c r="B406" s="75" t="s">
        <v>81</v>
      </c>
      <c r="C406" s="85"/>
      <c r="D406" s="86" t="str">
        <f>IF(Table4[[#This Row],[Diameter (in)]]="","",(((CONVERT(Table4[[#This Row],[Diameter (in)]],"in","m"))/2)^2)*PI())</f>
        <v/>
      </c>
      <c r="E406" s="87" t="str">
        <f>IF(Table4[[#This Row],[Area (m2)]]="","",$D$4/Table4[[#This Row],[Area (m2)]])</f>
        <v/>
      </c>
      <c r="F406" s="85">
        <f t="shared" si="6"/>
        <v>4.6951999999999998</v>
      </c>
      <c r="G406" s="88" t="str">
        <f>IF(Table4[[#This Row],[Segment]]="","",(CONVERT(Table4[[#This Row],[Diameter (in)]],"in","m")*$B$4*Table4[[#This Row],[Velocity (m/s)]])/$C$4)</f>
        <v/>
      </c>
      <c r="H406" s="96" t="str">
        <f>IF(Table4[[#This Row],[Segment]]="","",IF(Table4[[#This Row],[Teynold''s Number]]&gt;4000,"TURBULENT","LAMINAR"))</f>
        <v/>
      </c>
      <c r="I406" s="86" t="str">
        <f>IF(Table4[[#This Row],[Segment]]="","",INDEX(Data!C403:C417,MATCH(Table4[Material],Data!B403:B417,0)))</f>
        <v/>
      </c>
      <c r="J406" s="89" t="str">
        <f>IF(Table4[[#This Row],[ε (m)]]="","",Table4[[#This Row],[ε (m)]]/(CONVERT(Table4[[#This Row],[Diameter (in)]],"in","m")))</f>
        <v/>
      </c>
      <c r="K406" s="96" t="str">
        <f>IF(Table4[[#This Row],[Regime]]="LAMINAR",16/Table4[[#This Row],[Teynold''s Number]],"-")</f>
        <v>-</v>
      </c>
      <c r="L406" s="86"/>
      <c r="M406" s="97" t="str">
        <f>IF(Table4[[#This Row],[Regime]]="TURBULENT",(((-4*LOG10(Table4[[#This Row],[ε/D]]/3.7+1.256/(Table4[[#This Row],[Teynold''s Number]]*SQRT(Table4[[#This Row],[f turbulent (guess)]]))))^-1)^2),"")</f>
        <v/>
      </c>
      <c r="N406" s="91" t="str">
        <f>IF(Table4[[#This Row],[f turbulent]]="","",Table4[[#This Row],[f turbulent (guess)]]-Table4[[#This Row],[f turbulent]])</f>
        <v/>
      </c>
      <c r="O406" s="87">
        <f>IF(Table4[[#This Row],[Segment]]="",0,IF(C407="",0,IF(C407&lt;=Table4[[#This Row],[Diameter (in)]],0,1-(D406/D407))))</f>
        <v>0</v>
      </c>
      <c r="P406" s="92" t="str">
        <f>IF(Table4[[#This Row],[Segment]]="","",IF(C406&gt;C407,"",IF(C407="",0.55,(0.55*(1-D407/D406)))))</f>
        <v/>
      </c>
      <c r="Q40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06" s="92" t="str">
        <f>IF(Table4[[#This Row],[Segment]]="","",IF(Table4[[#This Row],[Kexpansion]]="","0",((Table4[[#This Row],[Velocity (m/s)]]^2)/2)*Table4[[#This Row],[Kexpansion]]))</f>
        <v/>
      </c>
      <c r="S406" s="92" t="str">
        <f>IF(Table4[[#This Row],[Segment]]="","",IF(Table4[[#This Row],[Kcontraction]]="","0",((Table4[[#This Row],[Velocity (m/s)]]^2)/2)*Table4[[#This Row],[Kcontraction]]))</f>
        <v/>
      </c>
      <c r="T406" s="89" t="str">
        <f>IF(Table4[[#This Row],[Segment]]="","",SUMIF($Y$7:$Y$2000,Table4[[#This Row],[Segment]],$AD$7:$AD$2000))</f>
        <v/>
      </c>
      <c r="U406" s="95" t="str">
        <f>IF(Table4[[#This Row],[Segment]]="","",Table4[[#This Row],[Hfriction (J/kg)]]+Table4[[#This Row],[Hexpansions (J/kg)]]+Table4[[#This Row],[Hcontractions (J/kg)]]+Table4[[#This Row],[Hf (J/kg)]])</f>
        <v/>
      </c>
      <c r="V406" s="95" t="str">
        <f>IF(Table4[[#This Row],[Segment]]="","",Table4[[#This Row],[Total Friction Loss (J/kg)]]*Table3[Density (kg/m3)])</f>
        <v/>
      </c>
      <c r="W406" s="95" t="str">
        <f>IF(Table4[[#This Row],[Segment]]="","",Table4[[#This Row],[Total Pressure Drop (Pa)]]/1000)</f>
        <v/>
      </c>
      <c r="Y406" s="82" t="str">
        <f>IF('Set Up'!D629="","",'Set Up'!D629)</f>
        <v/>
      </c>
      <c r="Z406" s="82" t="str">
        <f>IF('Set Up'!E629="","",'Set Up'!E629)</f>
        <v/>
      </c>
      <c r="AA406" s="82" t="str">
        <f>IF('Set Up'!F629="","",'Set Up'!F629)</f>
        <v/>
      </c>
      <c r="AB406" s="82" t="str">
        <f>IF('Set Up'!G629="","",'Set Up'!G629)</f>
        <v/>
      </c>
      <c r="AC406" s="82" t="str">
        <f t="array" ref="AC406">IF(Y406="","",INDEX(Data!$G$4:$G$51,MATCH(Table7[[#This Row],[Fitting]]&amp;Table7[[#This Row],[Fitting Subtype]],Data!$E$4:$E$51&amp;Data!$F$4:$F$51,0)))</f>
        <v/>
      </c>
      <c r="AD406" s="89" t="str">
        <f>IF(Table7[[#This Row],[Segment]]="","",Table7[[#This Row],[Quantity]]*Table7[[#This Row],[Kf]]*(((INDEX(Table4[Velocity (m/s)],MATCH(Table7[[#This Row],[Segment]],Table4[Segment],0)))^2)/2))</f>
        <v/>
      </c>
      <c r="AF406" s="82" t="str">
        <f>Table4[[#This Row],[Segment]]</f>
        <v/>
      </c>
      <c r="AG406" s="75"/>
      <c r="AH406" s="82" t="str">
        <f>IF(Table5[[#This Row],[Segment]]="","",AG406-Table4[[#This Row],[Total Pressure Drop (kPa)]])</f>
        <v/>
      </c>
    </row>
    <row r="407" spans="1:34" x14ac:dyDescent="0.25">
      <c r="A407" s="95" t="str">
        <f>IF('Set Up'!A404="","",'Set Up'!A404)</f>
        <v/>
      </c>
      <c r="B407" s="75" t="s">
        <v>81</v>
      </c>
      <c r="C407" s="85"/>
      <c r="D407" s="86" t="str">
        <f>IF(Table4[[#This Row],[Diameter (in)]]="","",(((CONVERT(Table4[[#This Row],[Diameter (in)]],"in","m"))/2)^2)*PI())</f>
        <v/>
      </c>
      <c r="E407" s="87" t="str">
        <f>IF(Table4[[#This Row],[Area (m2)]]="","",$D$4/Table4[[#This Row],[Area (m2)]])</f>
        <v/>
      </c>
      <c r="F407" s="85">
        <f t="shared" si="6"/>
        <v>4.6951999999999998</v>
      </c>
      <c r="G407" s="88" t="str">
        <f>IF(Table4[[#This Row],[Segment]]="","",(CONVERT(Table4[[#This Row],[Diameter (in)]],"in","m")*$B$4*Table4[[#This Row],[Velocity (m/s)]])/$C$4)</f>
        <v/>
      </c>
      <c r="H407" s="96" t="str">
        <f>IF(Table4[[#This Row],[Segment]]="","",IF(Table4[[#This Row],[Teynold''s Number]]&gt;4000,"TURBULENT","LAMINAR"))</f>
        <v/>
      </c>
      <c r="I407" s="86" t="str">
        <f>IF(Table4[[#This Row],[Segment]]="","",INDEX(Data!C404:C418,MATCH(Table4[Material],Data!B404:B418,0)))</f>
        <v/>
      </c>
      <c r="J407" s="89" t="str">
        <f>IF(Table4[[#This Row],[ε (m)]]="","",Table4[[#This Row],[ε (m)]]/(CONVERT(Table4[[#This Row],[Diameter (in)]],"in","m")))</f>
        <v/>
      </c>
      <c r="K407" s="96" t="str">
        <f>IF(Table4[[#This Row],[Regime]]="LAMINAR",16/Table4[[#This Row],[Teynold''s Number]],"-")</f>
        <v>-</v>
      </c>
      <c r="L407" s="86"/>
      <c r="M407" s="97" t="str">
        <f>IF(Table4[[#This Row],[Regime]]="TURBULENT",(((-4*LOG10(Table4[[#This Row],[ε/D]]/3.7+1.256/(Table4[[#This Row],[Teynold''s Number]]*SQRT(Table4[[#This Row],[f turbulent (guess)]]))))^-1)^2),"")</f>
        <v/>
      </c>
      <c r="N407" s="91" t="str">
        <f>IF(Table4[[#This Row],[f turbulent]]="","",Table4[[#This Row],[f turbulent (guess)]]-Table4[[#This Row],[f turbulent]])</f>
        <v/>
      </c>
      <c r="O407" s="87">
        <f>IF(Table4[[#This Row],[Segment]]="",0,IF(C408="",0,IF(C408&lt;=Table4[[#This Row],[Diameter (in)]],0,1-(D407/D408))))</f>
        <v>0</v>
      </c>
      <c r="P407" s="92" t="str">
        <f>IF(Table4[[#This Row],[Segment]]="","",IF(C407&gt;C408,"",IF(C408="",0.55,(0.55*(1-D408/D407)))))</f>
        <v/>
      </c>
      <c r="Q40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07" s="92" t="str">
        <f>IF(Table4[[#This Row],[Segment]]="","",IF(Table4[[#This Row],[Kexpansion]]="","0",((Table4[[#This Row],[Velocity (m/s)]]^2)/2)*Table4[[#This Row],[Kexpansion]]))</f>
        <v/>
      </c>
      <c r="S407" s="92" t="str">
        <f>IF(Table4[[#This Row],[Segment]]="","",IF(Table4[[#This Row],[Kcontraction]]="","0",((Table4[[#This Row],[Velocity (m/s)]]^2)/2)*Table4[[#This Row],[Kcontraction]]))</f>
        <v/>
      </c>
      <c r="T407" s="89" t="str">
        <f>IF(Table4[[#This Row],[Segment]]="","",SUMIF($Y$7:$Y$2000,Table4[[#This Row],[Segment]],$AD$7:$AD$2000))</f>
        <v/>
      </c>
      <c r="U407" s="95" t="str">
        <f>IF(Table4[[#This Row],[Segment]]="","",Table4[[#This Row],[Hfriction (J/kg)]]+Table4[[#This Row],[Hexpansions (J/kg)]]+Table4[[#This Row],[Hcontractions (J/kg)]]+Table4[[#This Row],[Hf (J/kg)]])</f>
        <v/>
      </c>
      <c r="V407" s="95" t="str">
        <f>IF(Table4[[#This Row],[Segment]]="","",Table4[[#This Row],[Total Friction Loss (J/kg)]]*Table3[Density (kg/m3)])</f>
        <v/>
      </c>
      <c r="W407" s="95" t="str">
        <f>IF(Table4[[#This Row],[Segment]]="","",Table4[[#This Row],[Total Pressure Drop (Pa)]]/1000)</f>
        <v/>
      </c>
      <c r="Y407" s="82" t="str">
        <f>IF('Set Up'!D630="","",'Set Up'!D630)</f>
        <v/>
      </c>
      <c r="Z407" s="82" t="str">
        <f>IF('Set Up'!E630="","",'Set Up'!E630)</f>
        <v/>
      </c>
      <c r="AA407" s="82" t="str">
        <f>IF('Set Up'!F630="","",'Set Up'!F630)</f>
        <v/>
      </c>
      <c r="AB407" s="82" t="str">
        <f>IF('Set Up'!G630="","",'Set Up'!G630)</f>
        <v/>
      </c>
      <c r="AC407" s="82" t="str">
        <f t="array" ref="AC407">IF(Y407="","",INDEX(Data!$G$4:$G$51,MATCH(Table7[[#This Row],[Fitting]]&amp;Table7[[#This Row],[Fitting Subtype]],Data!$E$4:$E$51&amp;Data!$F$4:$F$51,0)))</f>
        <v/>
      </c>
      <c r="AD407" s="89" t="str">
        <f>IF(Table7[[#This Row],[Segment]]="","",Table7[[#This Row],[Quantity]]*Table7[[#This Row],[Kf]]*(((INDEX(Table4[Velocity (m/s)],MATCH(Table7[[#This Row],[Segment]],Table4[Segment],0)))^2)/2))</f>
        <v/>
      </c>
      <c r="AF407" s="82" t="str">
        <f>Table4[[#This Row],[Segment]]</f>
        <v/>
      </c>
      <c r="AG407" s="75"/>
      <c r="AH407" s="82" t="str">
        <f>IF(Table5[[#This Row],[Segment]]="","",AG407-Table4[[#This Row],[Total Pressure Drop (kPa)]])</f>
        <v/>
      </c>
    </row>
    <row r="408" spans="1:34" x14ac:dyDescent="0.25">
      <c r="A408" s="95" t="str">
        <f>IF('Set Up'!A405="","",'Set Up'!A405)</f>
        <v/>
      </c>
      <c r="B408" s="75" t="s">
        <v>81</v>
      </c>
      <c r="C408" s="85"/>
      <c r="D408" s="86" t="str">
        <f>IF(Table4[[#This Row],[Diameter (in)]]="","",(((CONVERT(Table4[[#This Row],[Diameter (in)]],"in","m"))/2)^2)*PI())</f>
        <v/>
      </c>
      <c r="E408" s="87" t="str">
        <f>IF(Table4[[#This Row],[Area (m2)]]="","",$D$4/Table4[[#This Row],[Area (m2)]])</f>
        <v/>
      </c>
      <c r="F408" s="85">
        <f t="shared" si="6"/>
        <v>4.6951999999999998</v>
      </c>
      <c r="G408" s="88" t="str">
        <f>IF(Table4[[#This Row],[Segment]]="","",(CONVERT(Table4[[#This Row],[Diameter (in)]],"in","m")*$B$4*Table4[[#This Row],[Velocity (m/s)]])/$C$4)</f>
        <v/>
      </c>
      <c r="H408" s="96" t="str">
        <f>IF(Table4[[#This Row],[Segment]]="","",IF(Table4[[#This Row],[Teynold''s Number]]&gt;4000,"TURBULENT","LAMINAR"))</f>
        <v/>
      </c>
      <c r="I408" s="86" t="str">
        <f>IF(Table4[[#This Row],[Segment]]="","",INDEX(Data!C405:C419,MATCH(Table4[Material],Data!B405:B419,0)))</f>
        <v/>
      </c>
      <c r="J408" s="89" t="str">
        <f>IF(Table4[[#This Row],[ε (m)]]="","",Table4[[#This Row],[ε (m)]]/(CONVERT(Table4[[#This Row],[Diameter (in)]],"in","m")))</f>
        <v/>
      </c>
      <c r="K408" s="96" t="str">
        <f>IF(Table4[[#This Row],[Regime]]="LAMINAR",16/Table4[[#This Row],[Teynold''s Number]],"-")</f>
        <v>-</v>
      </c>
      <c r="L408" s="86"/>
      <c r="M408" s="97" t="str">
        <f>IF(Table4[[#This Row],[Regime]]="TURBULENT",(((-4*LOG10(Table4[[#This Row],[ε/D]]/3.7+1.256/(Table4[[#This Row],[Teynold''s Number]]*SQRT(Table4[[#This Row],[f turbulent (guess)]]))))^-1)^2),"")</f>
        <v/>
      </c>
      <c r="N408" s="91" t="str">
        <f>IF(Table4[[#This Row],[f turbulent]]="","",Table4[[#This Row],[f turbulent (guess)]]-Table4[[#This Row],[f turbulent]])</f>
        <v/>
      </c>
      <c r="O408" s="87">
        <f>IF(Table4[[#This Row],[Segment]]="",0,IF(C409="",0,IF(C409&lt;=Table4[[#This Row],[Diameter (in)]],0,1-(D408/D409))))</f>
        <v>0</v>
      </c>
      <c r="P408" s="92" t="str">
        <f>IF(Table4[[#This Row],[Segment]]="","",IF(C408&gt;C409,"",IF(C409="",0.55,(0.55*(1-D409/D408)))))</f>
        <v/>
      </c>
      <c r="Q40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08" s="92" t="str">
        <f>IF(Table4[[#This Row],[Segment]]="","",IF(Table4[[#This Row],[Kexpansion]]="","0",((Table4[[#This Row],[Velocity (m/s)]]^2)/2)*Table4[[#This Row],[Kexpansion]]))</f>
        <v/>
      </c>
      <c r="S408" s="92" t="str">
        <f>IF(Table4[[#This Row],[Segment]]="","",IF(Table4[[#This Row],[Kcontraction]]="","0",((Table4[[#This Row],[Velocity (m/s)]]^2)/2)*Table4[[#This Row],[Kcontraction]]))</f>
        <v/>
      </c>
      <c r="T408" s="89" t="str">
        <f>IF(Table4[[#This Row],[Segment]]="","",SUMIF($Y$7:$Y$2000,Table4[[#This Row],[Segment]],$AD$7:$AD$2000))</f>
        <v/>
      </c>
      <c r="U408" s="95" t="str">
        <f>IF(Table4[[#This Row],[Segment]]="","",Table4[[#This Row],[Hfriction (J/kg)]]+Table4[[#This Row],[Hexpansions (J/kg)]]+Table4[[#This Row],[Hcontractions (J/kg)]]+Table4[[#This Row],[Hf (J/kg)]])</f>
        <v/>
      </c>
      <c r="V408" s="95" t="str">
        <f>IF(Table4[[#This Row],[Segment]]="","",Table4[[#This Row],[Total Friction Loss (J/kg)]]*Table3[Density (kg/m3)])</f>
        <v/>
      </c>
      <c r="W408" s="95" t="str">
        <f>IF(Table4[[#This Row],[Segment]]="","",Table4[[#This Row],[Total Pressure Drop (Pa)]]/1000)</f>
        <v/>
      </c>
      <c r="Y408" s="82" t="str">
        <f>IF('Set Up'!D631="","",'Set Up'!D631)</f>
        <v/>
      </c>
      <c r="Z408" s="82" t="str">
        <f>IF('Set Up'!E631="","",'Set Up'!E631)</f>
        <v/>
      </c>
      <c r="AA408" s="82" t="str">
        <f>IF('Set Up'!F631="","",'Set Up'!F631)</f>
        <v/>
      </c>
      <c r="AB408" s="82" t="str">
        <f>IF('Set Up'!G631="","",'Set Up'!G631)</f>
        <v/>
      </c>
      <c r="AC408" s="82" t="str">
        <f t="array" ref="AC408">IF(Y408="","",INDEX(Data!$G$4:$G$51,MATCH(Table7[[#This Row],[Fitting]]&amp;Table7[[#This Row],[Fitting Subtype]],Data!$E$4:$E$51&amp;Data!$F$4:$F$51,0)))</f>
        <v/>
      </c>
      <c r="AD408" s="89" t="str">
        <f>IF(Table7[[#This Row],[Segment]]="","",Table7[[#This Row],[Quantity]]*Table7[[#This Row],[Kf]]*(((INDEX(Table4[Velocity (m/s)],MATCH(Table7[[#This Row],[Segment]],Table4[Segment],0)))^2)/2))</f>
        <v/>
      </c>
      <c r="AF408" s="82" t="str">
        <f>Table4[[#This Row],[Segment]]</f>
        <v/>
      </c>
      <c r="AG408" s="75"/>
      <c r="AH408" s="82" t="str">
        <f>IF(Table5[[#This Row],[Segment]]="","",AG408-Table4[[#This Row],[Total Pressure Drop (kPa)]])</f>
        <v/>
      </c>
    </row>
    <row r="409" spans="1:34" x14ac:dyDescent="0.25">
      <c r="A409" s="95" t="str">
        <f>IF('Set Up'!A406="","",'Set Up'!A406)</f>
        <v/>
      </c>
      <c r="B409" s="75" t="s">
        <v>81</v>
      </c>
      <c r="C409" s="85"/>
      <c r="D409" s="86" t="str">
        <f>IF(Table4[[#This Row],[Diameter (in)]]="","",(((CONVERT(Table4[[#This Row],[Diameter (in)]],"in","m"))/2)^2)*PI())</f>
        <v/>
      </c>
      <c r="E409" s="87" t="str">
        <f>IF(Table4[[#This Row],[Area (m2)]]="","",$D$4/Table4[[#This Row],[Area (m2)]])</f>
        <v/>
      </c>
      <c r="F409" s="85">
        <f t="shared" si="6"/>
        <v>4.6951999999999998</v>
      </c>
      <c r="G409" s="88" t="str">
        <f>IF(Table4[[#This Row],[Segment]]="","",(CONVERT(Table4[[#This Row],[Diameter (in)]],"in","m")*$B$4*Table4[[#This Row],[Velocity (m/s)]])/$C$4)</f>
        <v/>
      </c>
      <c r="H409" s="96" t="str">
        <f>IF(Table4[[#This Row],[Segment]]="","",IF(Table4[[#This Row],[Teynold''s Number]]&gt;4000,"TURBULENT","LAMINAR"))</f>
        <v/>
      </c>
      <c r="I409" s="86" t="str">
        <f>IF(Table4[[#This Row],[Segment]]="","",INDEX(Data!C406:C420,MATCH(Table4[Material],Data!B406:B420,0)))</f>
        <v/>
      </c>
      <c r="J409" s="89" t="str">
        <f>IF(Table4[[#This Row],[ε (m)]]="","",Table4[[#This Row],[ε (m)]]/(CONVERT(Table4[[#This Row],[Diameter (in)]],"in","m")))</f>
        <v/>
      </c>
      <c r="K409" s="96" t="str">
        <f>IF(Table4[[#This Row],[Regime]]="LAMINAR",16/Table4[[#This Row],[Teynold''s Number]],"-")</f>
        <v>-</v>
      </c>
      <c r="L409" s="86"/>
      <c r="M409" s="97" t="str">
        <f>IF(Table4[[#This Row],[Regime]]="TURBULENT",(((-4*LOG10(Table4[[#This Row],[ε/D]]/3.7+1.256/(Table4[[#This Row],[Teynold''s Number]]*SQRT(Table4[[#This Row],[f turbulent (guess)]]))))^-1)^2),"")</f>
        <v/>
      </c>
      <c r="N409" s="91" t="str">
        <f>IF(Table4[[#This Row],[f turbulent]]="","",Table4[[#This Row],[f turbulent (guess)]]-Table4[[#This Row],[f turbulent]])</f>
        <v/>
      </c>
      <c r="O409" s="87">
        <f>IF(Table4[[#This Row],[Segment]]="",0,IF(C410="",0,IF(C410&lt;=Table4[[#This Row],[Diameter (in)]],0,1-(D409/D410))))</f>
        <v>0</v>
      </c>
      <c r="P409" s="92" t="str">
        <f>IF(Table4[[#This Row],[Segment]]="","",IF(C409&gt;C410,"",IF(C410="",0.55,(0.55*(1-D410/D409)))))</f>
        <v/>
      </c>
      <c r="Q40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09" s="92" t="str">
        <f>IF(Table4[[#This Row],[Segment]]="","",IF(Table4[[#This Row],[Kexpansion]]="","0",((Table4[[#This Row],[Velocity (m/s)]]^2)/2)*Table4[[#This Row],[Kexpansion]]))</f>
        <v/>
      </c>
      <c r="S409" s="92" t="str">
        <f>IF(Table4[[#This Row],[Segment]]="","",IF(Table4[[#This Row],[Kcontraction]]="","0",((Table4[[#This Row],[Velocity (m/s)]]^2)/2)*Table4[[#This Row],[Kcontraction]]))</f>
        <v/>
      </c>
      <c r="T409" s="89" t="str">
        <f>IF(Table4[[#This Row],[Segment]]="","",SUMIF($Y$7:$Y$2000,Table4[[#This Row],[Segment]],$AD$7:$AD$2000))</f>
        <v/>
      </c>
      <c r="U409" s="95" t="str">
        <f>IF(Table4[[#This Row],[Segment]]="","",Table4[[#This Row],[Hfriction (J/kg)]]+Table4[[#This Row],[Hexpansions (J/kg)]]+Table4[[#This Row],[Hcontractions (J/kg)]]+Table4[[#This Row],[Hf (J/kg)]])</f>
        <v/>
      </c>
      <c r="V409" s="95" t="str">
        <f>IF(Table4[[#This Row],[Segment]]="","",Table4[[#This Row],[Total Friction Loss (J/kg)]]*Table3[Density (kg/m3)])</f>
        <v/>
      </c>
      <c r="W409" s="95" t="str">
        <f>IF(Table4[[#This Row],[Segment]]="","",Table4[[#This Row],[Total Pressure Drop (Pa)]]/1000)</f>
        <v/>
      </c>
      <c r="Y409" s="82" t="str">
        <f>IF('Set Up'!D632="","",'Set Up'!D632)</f>
        <v/>
      </c>
      <c r="Z409" s="82" t="str">
        <f>IF('Set Up'!E632="","",'Set Up'!E632)</f>
        <v/>
      </c>
      <c r="AA409" s="82" t="str">
        <f>IF('Set Up'!F632="","",'Set Up'!F632)</f>
        <v/>
      </c>
      <c r="AB409" s="82" t="str">
        <f>IF('Set Up'!G632="","",'Set Up'!G632)</f>
        <v/>
      </c>
      <c r="AC409" s="82" t="str">
        <f t="array" ref="AC409">IF(Y409="","",INDEX(Data!$G$4:$G$51,MATCH(Table7[[#This Row],[Fitting]]&amp;Table7[[#This Row],[Fitting Subtype]],Data!$E$4:$E$51&amp;Data!$F$4:$F$51,0)))</f>
        <v/>
      </c>
      <c r="AD409" s="89" t="str">
        <f>IF(Table7[[#This Row],[Segment]]="","",Table7[[#This Row],[Quantity]]*Table7[[#This Row],[Kf]]*(((INDEX(Table4[Velocity (m/s)],MATCH(Table7[[#This Row],[Segment]],Table4[Segment],0)))^2)/2))</f>
        <v/>
      </c>
      <c r="AF409" s="82" t="str">
        <f>Table4[[#This Row],[Segment]]</f>
        <v/>
      </c>
      <c r="AG409" s="75"/>
      <c r="AH409" s="82" t="str">
        <f>IF(Table5[[#This Row],[Segment]]="","",AG409-Table4[[#This Row],[Total Pressure Drop (kPa)]])</f>
        <v/>
      </c>
    </row>
    <row r="410" spans="1:34" x14ac:dyDescent="0.25">
      <c r="A410" s="95" t="str">
        <f>IF('Set Up'!A407="","",'Set Up'!A407)</f>
        <v/>
      </c>
      <c r="B410" s="75" t="s">
        <v>81</v>
      </c>
      <c r="C410" s="85"/>
      <c r="D410" s="86" t="str">
        <f>IF(Table4[[#This Row],[Diameter (in)]]="","",(((CONVERT(Table4[[#This Row],[Diameter (in)]],"in","m"))/2)^2)*PI())</f>
        <v/>
      </c>
      <c r="E410" s="87" t="str">
        <f>IF(Table4[[#This Row],[Area (m2)]]="","",$D$4/Table4[[#This Row],[Area (m2)]])</f>
        <v/>
      </c>
      <c r="F410" s="85">
        <f t="shared" si="6"/>
        <v>4.6951999999999998</v>
      </c>
      <c r="G410" s="88" t="str">
        <f>IF(Table4[[#This Row],[Segment]]="","",(CONVERT(Table4[[#This Row],[Diameter (in)]],"in","m")*$B$4*Table4[[#This Row],[Velocity (m/s)]])/$C$4)</f>
        <v/>
      </c>
      <c r="H410" s="96" t="str">
        <f>IF(Table4[[#This Row],[Segment]]="","",IF(Table4[[#This Row],[Teynold''s Number]]&gt;4000,"TURBULENT","LAMINAR"))</f>
        <v/>
      </c>
      <c r="I410" s="86" t="str">
        <f>IF(Table4[[#This Row],[Segment]]="","",INDEX(Data!C407:C421,MATCH(Table4[Material],Data!B407:B421,0)))</f>
        <v/>
      </c>
      <c r="J410" s="89" t="str">
        <f>IF(Table4[[#This Row],[ε (m)]]="","",Table4[[#This Row],[ε (m)]]/(CONVERT(Table4[[#This Row],[Diameter (in)]],"in","m")))</f>
        <v/>
      </c>
      <c r="K410" s="96" t="str">
        <f>IF(Table4[[#This Row],[Regime]]="LAMINAR",16/Table4[[#This Row],[Teynold''s Number]],"-")</f>
        <v>-</v>
      </c>
      <c r="L410" s="86"/>
      <c r="M410" s="97" t="str">
        <f>IF(Table4[[#This Row],[Regime]]="TURBULENT",(((-4*LOG10(Table4[[#This Row],[ε/D]]/3.7+1.256/(Table4[[#This Row],[Teynold''s Number]]*SQRT(Table4[[#This Row],[f turbulent (guess)]]))))^-1)^2),"")</f>
        <v/>
      </c>
      <c r="N410" s="91" t="str">
        <f>IF(Table4[[#This Row],[f turbulent]]="","",Table4[[#This Row],[f turbulent (guess)]]-Table4[[#This Row],[f turbulent]])</f>
        <v/>
      </c>
      <c r="O410" s="87">
        <f>IF(Table4[[#This Row],[Segment]]="",0,IF(C411="",0,IF(C411&lt;=Table4[[#This Row],[Diameter (in)]],0,1-(D410/D411))))</f>
        <v>0</v>
      </c>
      <c r="P410" s="92" t="str">
        <f>IF(Table4[[#This Row],[Segment]]="","",IF(C410&gt;C411,"",IF(C411="",0.55,(0.55*(1-D411/D410)))))</f>
        <v/>
      </c>
      <c r="Q41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10" s="92" t="str">
        <f>IF(Table4[[#This Row],[Segment]]="","",IF(Table4[[#This Row],[Kexpansion]]="","0",((Table4[[#This Row],[Velocity (m/s)]]^2)/2)*Table4[[#This Row],[Kexpansion]]))</f>
        <v/>
      </c>
      <c r="S410" s="92" t="str">
        <f>IF(Table4[[#This Row],[Segment]]="","",IF(Table4[[#This Row],[Kcontraction]]="","0",((Table4[[#This Row],[Velocity (m/s)]]^2)/2)*Table4[[#This Row],[Kcontraction]]))</f>
        <v/>
      </c>
      <c r="T410" s="89" t="str">
        <f>IF(Table4[[#This Row],[Segment]]="","",SUMIF($Y$7:$Y$2000,Table4[[#This Row],[Segment]],$AD$7:$AD$2000))</f>
        <v/>
      </c>
      <c r="U410" s="95" t="str">
        <f>IF(Table4[[#This Row],[Segment]]="","",Table4[[#This Row],[Hfriction (J/kg)]]+Table4[[#This Row],[Hexpansions (J/kg)]]+Table4[[#This Row],[Hcontractions (J/kg)]]+Table4[[#This Row],[Hf (J/kg)]])</f>
        <v/>
      </c>
      <c r="V410" s="95" t="str">
        <f>IF(Table4[[#This Row],[Segment]]="","",Table4[[#This Row],[Total Friction Loss (J/kg)]]*Table3[Density (kg/m3)])</f>
        <v/>
      </c>
      <c r="W410" s="95" t="str">
        <f>IF(Table4[[#This Row],[Segment]]="","",Table4[[#This Row],[Total Pressure Drop (Pa)]]/1000)</f>
        <v/>
      </c>
      <c r="Y410" s="82" t="str">
        <f>IF('Set Up'!D633="","",'Set Up'!D633)</f>
        <v/>
      </c>
      <c r="Z410" s="82" t="str">
        <f>IF('Set Up'!E633="","",'Set Up'!E633)</f>
        <v/>
      </c>
      <c r="AA410" s="82" t="str">
        <f>IF('Set Up'!F633="","",'Set Up'!F633)</f>
        <v/>
      </c>
      <c r="AB410" s="82" t="str">
        <f>IF('Set Up'!G633="","",'Set Up'!G633)</f>
        <v/>
      </c>
      <c r="AC410" s="82" t="str">
        <f t="array" ref="AC410">IF(Y410="","",INDEX(Data!$G$4:$G$51,MATCH(Table7[[#This Row],[Fitting]]&amp;Table7[[#This Row],[Fitting Subtype]],Data!$E$4:$E$51&amp;Data!$F$4:$F$51,0)))</f>
        <v/>
      </c>
      <c r="AD410" s="89" t="str">
        <f>IF(Table7[[#This Row],[Segment]]="","",Table7[[#This Row],[Quantity]]*Table7[[#This Row],[Kf]]*(((INDEX(Table4[Velocity (m/s)],MATCH(Table7[[#This Row],[Segment]],Table4[Segment],0)))^2)/2))</f>
        <v/>
      </c>
      <c r="AF410" s="82" t="str">
        <f>Table4[[#This Row],[Segment]]</f>
        <v/>
      </c>
      <c r="AG410" s="75"/>
      <c r="AH410" s="82" t="str">
        <f>IF(Table5[[#This Row],[Segment]]="","",AG410-Table4[[#This Row],[Total Pressure Drop (kPa)]])</f>
        <v/>
      </c>
    </row>
    <row r="411" spans="1:34" x14ac:dyDescent="0.25">
      <c r="A411" s="95" t="str">
        <f>IF('Set Up'!A408="","",'Set Up'!A408)</f>
        <v/>
      </c>
      <c r="B411" s="75" t="s">
        <v>81</v>
      </c>
      <c r="C411" s="85"/>
      <c r="D411" s="86" t="str">
        <f>IF(Table4[[#This Row],[Diameter (in)]]="","",(((CONVERT(Table4[[#This Row],[Diameter (in)]],"in","m"))/2)^2)*PI())</f>
        <v/>
      </c>
      <c r="E411" s="87" t="str">
        <f>IF(Table4[[#This Row],[Area (m2)]]="","",$D$4/Table4[[#This Row],[Area (m2)]])</f>
        <v/>
      </c>
      <c r="F411" s="85">
        <f t="shared" si="6"/>
        <v>4.6951999999999998</v>
      </c>
      <c r="G411" s="88" t="str">
        <f>IF(Table4[[#This Row],[Segment]]="","",(CONVERT(Table4[[#This Row],[Diameter (in)]],"in","m")*$B$4*Table4[[#This Row],[Velocity (m/s)]])/$C$4)</f>
        <v/>
      </c>
      <c r="H411" s="96" t="str">
        <f>IF(Table4[[#This Row],[Segment]]="","",IF(Table4[[#This Row],[Teynold''s Number]]&gt;4000,"TURBULENT","LAMINAR"))</f>
        <v/>
      </c>
      <c r="I411" s="86" t="str">
        <f>IF(Table4[[#This Row],[Segment]]="","",INDEX(Data!C408:C422,MATCH(Table4[Material],Data!B408:B422,0)))</f>
        <v/>
      </c>
      <c r="J411" s="89" t="str">
        <f>IF(Table4[[#This Row],[ε (m)]]="","",Table4[[#This Row],[ε (m)]]/(CONVERT(Table4[[#This Row],[Diameter (in)]],"in","m")))</f>
        <v/>
      </c>
      <c r="K411" s="96" t="str">
        <f>IF(Table4[[#This Row],[Regime]]="LAMINAR",16/Table4[[#This Row],[Teynold''s Number]],"-")</f>
        <v>-</v>
      </c>
      <c r="L411" s="86"/>
      <c r="M411" s="97" t="str">
        <f>IF(Table4[[#This Row],[Regime]]="TURBULENT",(((-4*LOG10(Table4[[#This Row],[ε/D]]/3.7+1.256/(Table4[[#This Row],[Teynold''s Number]]*SQRT(Table4[[#This Row],[f turbulent (guess)]]))))^-1)^2),"")</f>
        <v/>
      </c>
      <c r="N411" s="91" t="str">
        <f>IF(Table4[[#This Row],[f turbulent]]="","",Table4[[#This Row],[f turbulent (guess)]]-Table4[[#This Row],[f turbulent]])</f>
        <v/>
      </c>
      <c r="O411" s="87">
        <f>IF(Table4[[#This Row],[Segment]]="",0,IF(C412="",0,IF(C412&lt;=Table4[[#This Row],[Diameter (in)]],0,1-(D411/D412))))</f>
        <v>0</v>
      </c>
      <c r="P411" s="92" t="str">
        <f>IF(Table4[[#This Row],[Segment]]="","",IF(C411&gt;C412,"",IF(C412="",0.55,(0.55*(1-D412/D411)))))</f>
        <v/>
      </c>
      <c r="Q41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11" s="92" t="str">
        <f>IF(Table4[[#This Row],[Segment]]="","",IF(Table4[[#This Row],[Kexpansion]]="","0",((Table4[[#This Row],[Velocity (m/s)]]^2)/2)*Table4[[#This Row],[Kexpansion]]))</f>
        <v/>
      </c>
      <c r="S411" s="92" t="str">
        <f>IF(Table4[[#This Row],[Segment]]="","",IF(Table4[[#This Row],[Kcontraction]]="","0",((Table4[[#This Row],[Velocity (m/s)]]^2)/2)*Table4[[#This Row],[Kcontraction]]))</f>
        <v/>
      </c>
      <c r="T411" s="89" t="str">
        <f>IF(Table4[[#This Row],[Segment]]="","",SUMIF($Y$7:$Y$2000,Table4[[#This Row],[Segment]],$AD$7:$AD$2000))</f>
        <v/>
      </c>
      <c r="U411" s="95" t="str">
        <f>IF(Table4[[#This Row],[Segment]]="","",Table4[[#This Row],[Hfriction (J/kg)]]+Table4[[#This Row],[Hexpansions (J/kg)]]+Table4[[#This Row],[Hcontractions (J/kg)]]+Table4[[#This Row],[Hf (J/kg)]])</f>
        <v/>
      </c>
      <c r="V411" s="95" t="str">
        <f>IF(Table4[[#This Row],[Segment]]="","",Table4[[#This Row],[Total Friction Loss (J/kg)]]*Table3[Density (kg/m3)])</f>
        <v/>
      </c>
      <c r="W411" s="95" t="str">
        <f>IF(Table4[[#This Row],[Segment]]="","",Table4[[#This Row],[Total Pressure Drop (Pa)]]/1000)</f>
        <v/>
      </c>
      <c r="Y411" s="82" t="str">
        <f>IF('Set Up'!D634="","",'Set Up'!D634)</f>
        <v/>
      </c>
      <c r="Z411" s="82" t="str">
        <f>IF('Set Up'!E634="","",'Set Up'!E634)</f>
        <v/>
      </c>
      <c r="AA411" s="82" t="str">
        <f>IF('Set Up'!F634="","",'Set Up'!F634)</f>
        <v/>
      </c>
      <c r="AB411" s="82" t="str">
        <f>IF('Set Up'!G634="","",'Set Up'!G634)</f>
        <v/>
      </c>
      <c r="AC411" s="82" t="str">
        <f t="array" ref="AC411">IF(Y411="","",INDEX(Data!$G$4:$G$51,MATCH(Table7[[#This Row],[Fitting]]&amp;Table7[[#This Row],[Fitting Subtype]],Data!$E$4:$E$51&amp;Data!$F$4:$F$51,0)))</f>
        <v/>
      </c>
      <c r="AD411" s="89" t="str">
        <f>IF(Table7[[#This Row],[Segment]]="","",Table7[[#This Row],[Quantity]]*Table7[[#This Row],[Kf]]*(((INDEX(Table4[Velocity (m/s)],MATCH(Table7[[#This Row],[Segment]],Table4[Segment],0)))^2)/2))</f>
        <v/>
      </c>
      <c r="AF411" s="82" t="str">
        <f>Table4[[#This Row],[Segment]]</f>
        <v/>
      </c>
      <c r="AG411" s="75"/>
      <c r="AH411" s="82" t="str">
        <f>IF(Table5[[#This Row],[Segment]]="","",AG411-Table4[[#This Row],[Total Pressure Drop (kPa)]])</f>
        <v/>
      </c>
    </row>
    <row r="412" spans="1:34" x14ac:dyDescent="0.25">
      <c r="A412" s="95" t="str">
        <f>IF('Set Up'!A409="","",'Set Up'!A409)</f>
        <v/>
      </c>
      <c r="B412" s="75" t="s">
        <v>81</v>
      </c>
      <c r="C412" s="85"/>
      <c r="D412" s="86" t="str">
        <f>IF(Table4[[#This Row],[Diameter (in)]]="","",(((CONVERT(Table4[[#This Row],[Diameter (in)]],"in","m"))/2)^2)*PI())</f>
        <v/>
      </c>
      <c r="E412" s="87" t="str">
        <f>IF(Table4[[#This Row],[Area (m2)]]="","",$D$4/Table4[[#This Row],[Area (m2)]])</f>
        <v/>
      </c>
      <c r="F412" s="85">
        <f t="shared" si="6"/>
        <v>4.6951999999999998</v>
      </c>
      <c r="G412" s="88" t="str">
        <f>IF(Table4[[#This Row],[Segment]]="","",(CONVERT(Table4[[#This Row],[Diameter (in)]],"in","m")*$B$4*Table4[[#This Row],[Velocity (m/s)]])/$C$4)</f>
        <v/>
      </c>
      <c r="H412" s="96" t="str">
        <f>IF(Table4[[#This Row],[Segment]]="","",IF(Table4[[#This Row],[Teynold''s Number]]&gt;4000,"TURBULENT","LAMINAR"))</f>
        <v/>
      </c>
      <c r="I412" s="86" t="str">
        <f>IF(Table4[[#This Row],[Segment]]="","",INDEX(Data!C409:C423,MATCH(Table4[Material],Data!B409:B423,0)))</f>
        <v/>
      </c>
      <c r="J412" s="89" t="str">
        <f>IF(Table4[[#This Row],[ε (m)]]="","",Table4[[#This Row],[ε (m)]]/(CONVERT(Table4[[#This Row],[Diameter (in)]],"in","m")))</f>
        <v/>
      </c>
      <c r="K412" s="96" t="str">
        <f>IF(Table4[[#This Row],[Regime]]="LAMINAR",16/Table4[[#This Row],[Teynold''s Number]],"-")</f>
        <v>-</v>
      </c>
      <c r="L412" s="86"/>
      <c r="M412" s="97" t="str">
        <f>IF(Table4[[#This Row],[Regime]]="TURBULENT",(((-4*LOG10(Table4[[#This Row],[ε/D]]/3.7+1.256/(Table4[[#This Row],[Teynold''s Number]]*SQRT(Table4[[#This Row],[f turbulent (guess)]]))))^-1)^2),"")</f>
        <v/>
      </c>
      <c r="N412" s="91" t="str">
        <f>IF(Table4[[#This Row],[f turbulent]]="","",Table4[[#This Row],[f turbulent (guess)]]-Table4[[#This Row],[f turbulent]])</f>
        <v/>
      </c>
      <c r="O412" s="87">
        <f>IF(Table4[[#This Row],[Segment]]="",0,IF(C413="",0,IF(C413&lt;=Table4[[#This Row],[Diameter (in)]],0,1-(D412/D413))))</f>
        <v>0</v>
      </c>
      <c r="P412" s="92" t="str">
        <f>IF(Table4[[#This Row],[Segment]]="","",IF(C412&gt;C413,"",IF(C413="",0.55,(0.55*(1-D413/D412)))))</f>
        <v/>
      </c>
      <c r="Q41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12" s="92" t="str">
        <f>IF(Table4[[#This Row],[Segment]]="","",IF(Table4[[#This Row],[Kexpansion]]="","0",((Table4[[#This Row],[Velocity (m/s)]]^2)/2)*Table4[[#This Row],[Kexpansion]]))</f>
        <v/>
      </c>
      <c r="S412" s="92" t="str">
        <f>IF(Table4[[#This Row],[Segment]]="","",IF(Table4[[#This Row],[Kcontraction]]="","0",((Table4[[#This Row],[Velocity (m/s)]]^2)/2)*Table4[[#This Row],[Kcontraction]]))</f>
        <v/>
      </c>
      <c r="T412" s="89" t="str">
        <f>IF(Table4[[#This Row],[Segment]]="","",SUMIF($Y$7:$Y$2000,Table4[[#This Row],[Segment]],$AD$7:$AD$2000))</f>
        <v/>
      </c>
      <c r="U412" s="95" t="str">
        <f>IF(Table4[[#This Row],[Segment]]="","",Table4[[#This Row],[Hfriction (J/kg)]]+Table4[[#This Row],[Hexpansions (J/kg)]]+Table4[[#This Row],[Hcontractions (J/kg)]]+Table4[[#This Row],[Hf (J/kg)]])</f>
        <v/>
      </c>
      <c r="V412" s="95" t="str">
        <f>IF(Table4[[#This Row],[Segment]]="","",Table4[[#This Row],[Total Friction Loss (J/kg)]]*Table3[Density (kg/m3)])</f>
        <v/>
      </c>
      <c r="W412" s="95" t="str">
        <f>IF(Table4[[#This Row],[Segment]]="","",Table4[[#This Row],[Total Pressure Drop (Pa)]]/1000)</f>
        <v/>
      </c>
      <c r="Y412" s="82" t="str">
        <f>IF('Set Up'!D635="","",'Set Up'!D635)</f>
        <v/>
      </c>
      <c r="Z412" s="82" t="str">
        <f>IF('Set Up'!E635="","",'Set Up'!E635)</f>
        <v/>
      </c>
      <c r="AA412" s="82" t="str">
        <f>IF('Set Up'!F635="","",'Set Up'!F635)</f>
        <v/>
      </c>
      <c r="AB412" s="82" t="str">
        <f>IF('Set Up'!G635="","",'Set Up'!G635)</f>
        <v/>
      </c>
      <c r="AC412" s="82" t="str">
        <f t="array" ref="AC412">IF(Y412="","",INDEX(Data!$G$4:$G$51,MATCH(Table7[[#This Row],[Fitting]]&amp;Table7[[#This Row],[Fitting Subtype]],Data!$E$4:$E$51&amp;Data!$F$4:$F$51,0)))</f>
        <v/>
      </c>
      <c r="AD412" s="89" t="str">
        <f>IF(Table7[[#This Row],[Segment]]="","",Table7[[#This Row],[Quantity]]*Table7[[#This Row],[Kf]]*(((INDEX(Table4[Velocity (m/s)],MATCH(Table7[[#This Row],[Segment]],Table4[Segment],0)))^2)/2))</f>
        <v/>
      </c>
      <c r="AF412" s="82" t="str">
        <f>Table4[[#This Row],[Segment]]</f>
        <v/>
      </c>
      <c r="AG412" s="75"/>
      <c r="AH412" s="82" t="str">
        <f>IF(Table5[[#This Row],[Segment]]="","",AG412-Table4[[#This Row],[Total Pressure Drop (kPa)]])</f>
        <v/>
      </c>
    </row>
    <row r="413" spans="1:34" x14ac:dyDescent="0.25">
      <c r="A413" s="95" t="str">
        <f>IF('Set Up'!A410="","",'Set Up'!A410)</f>
        <v/>
      </c>
      <c r="B413" s="75" t="s">
        <v>81</v>
      </c>
      <c r="C413" s="85"/>
      <c r="D413" s="86" t="str">
        <f>IF(Table4[[#This Row],[Diameter (in)]]="","",(((CONVERT(Table4[[#This Row],[Diameter (in)]],"in","m"))/2)^2)*PI())</f>
        <v/>
      </c>
      <c r="E413" s="87" t="str">
        <f>IF(Table4[[#This Row],[Area (m2)]]="","",$D$4/Table4[[#This Row],[Area (m2)]])</f>
        <v/>
      </c>
      <c r="F413" s="85">
        <f t="shared" si="6"/>
        <v>4.6951999999999998</v>
      </c>
      <c r="G413" s="88" t="str">
        <f>IF(Table4[[#This Row],[Segment]]="","",(CONVERT(Table4[[#This Row],[Diameter (in)]],"in","m")*$B$4*Table4[[#This Row],[Velocity (m/s)]])/$C$4)</f>
        <v/>
      </c>
      <c r="H413" s="96" t="str">
        <f>IF(Table4[[#This Row],[Segment]]="","",IF(Table4[[#This Row],[Teynold''s Number]]&gt;4000,"TURBULENT","LAMINAR"))</f>
        <v/>
      </c>
      <c r="I413" s="86" t="str">
        <f>IF(Table4[[#This Row],[Segment]]="","",INDEX(Data!C410:C424,MATCH(Table4[Material],Data!B410:B424,0)))</f>
        <v/>
      </c>
      <c r="J413" s="89" t="str">
        <f>IF(Table4[[#This Row],[ε (m)]]="","",Table4[[#This Row],[ε (m)]]/(CONVERT(Table4[[#This Row],[Diameter (in)]],"in","m")))</f>
        <v/>
      </c>
      <c r="K413" s="96" t="str">
        <f>IF(Table4[[#This Row],[Regime]]="LAMINAR",16/Table4[[#This Row],[Teynold''s Number]],"-")</f>
        <v>-</v>
      </c>
      <c r="L413" s="86"/>
      <c r="M413" s="97" t="str">
        <f>IF(Table4[[#This Row],[Regime]]="TURBULENT",(((-4*LOG10(Table4[[#This Row],[ε/D]]/3.7+1.256/(Table4[[#This Row],[Teynold''s Number]]*SQRT(Table4[[#This Row],[f turbulent (guess)]]))))^-1)^2),"")</f>
        <v/>
      </c>
      <c r="N413" s="91" t="str">
        <f>IF(Table4[[#This Row],[f turbulent]]="","",Table4[[#This Row],[f turbulent (guess)]]-Table4[[#This Row],[f turbulent]])</f>
        <v/>
      </c>
      <c r="O413" s="87">
        <f>IF(Table4[[#This Row],[Segment]]="",0,IF(C414="",0,IF(C414&lt;=Table4[[#This Row],[Diameter (in)]],0,1-(D413/D414))))</f>
        <v>0</v>
      </c>
      <c r="P413" s="92" t="str">
        <f>IF(Table4[[#This Row],[Segment]]="","",IF(C413&gt;C414,"",IF(C414="",0.55,(0.55*(1-D414/D413)))))</f>
        <v/>
      </c>
      <c r="Q41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13" s="92" t="str">
        <f>IF(Table4[[#This Row],[Segment]]="","",IF(Table4[[#This Row],[Kexpansion]]="","0",((Table4[[#This Row],[Velocity (m/s)]]^2)/2)*Table4[[#This Row],[Kexpansion]]))</f>
        <v/>
      </c>
      <c r="S413" s="92" t="str">
        <f>IF(Table4[[#This Row],[Segment]]="","",IF(Table4[[#This Row],[Kcontraction]]="","0",((Table4[[#This Row],[Velocity (m/s)]]^2)/2)*Table4[[#This Row],[Kcontraction]]))</f>
        <v/>
      </c>
      <c r="T413" s="89" t="str">
        <f>IF(Table4[[#This Row],[Segment]]="","",SUMIF($Y$7:$Y$2000,Table4[[#This Row],[Segment]],$AD$7:$AD$2000))</f>
        <v/>
      </c>
      <c r="U413" s="95" t="str">
        <f>IF(Table4[[#This Row],[Segment]]="","",Table4[[#This Row],[Hfriction (J/kg)]]+Table4[[#This Row],[Hexpansions (J/kg)]]+Table4[[#This Row],[Hcontractions (J/kg)]]+Table4[[#This Row],[Hf (J/kg)]])</f>
        <v/>
      </c>
      <c r="V413" s="95" t="str">
        <f>IF(Table4[[#This Row],[Segment]]="","",Table4[[#This Row],[Total Friction Loss (J/kg)]]*Table3[Density (kg/m3)])</f>
        <v/>
      </c>
      <c r="W413" s="95" t="str">
        <f>IF(Table4[[#This Row],[Segment]]="","",Table4[[#This Row],[Total Pressure Drop (Pa)]]/1000)</f>
        <v/>
      </c>
      <c r="Y413" s="82" t="str">
        <f>IF('Set Up'!D636="","",'Set Up'!D636)</f>
        <v/>
      </c>
      <c r="Z413" s="82" t="str">
        <f>IF('Set Up'!E636="","",'Set Up'!E636)</f>
        <v/>
      </c>
      <c r="AA413" s="82" t="str">
        <f>IF('Set Up'!F636="","",'Set Up'!F636)</f>
        <v/>
      </c>
      <c r="AB413" s="82" t="str">
        <f>IF('Set Up'!G636="","",'Set Up'!G636)</f>
        <v/>
      </c>
      <c r="AC413" s="82" t="str">
        <f t="array" ref="AC413">IF(Y413="","",INDEX(Data!$G$4:$G$51,MATCH(Table7[[#This Row],[Fitting]]&amp;Table7[[#This Row],[Fitting Subtype]],Data!$E$4:$E$51&amp;Data!$F$4:$F$51,0)))</f>
        <v/>
      </c>
      <c r="AD413" s="89" t="str">
        <f>IF(Table7[[#This Row],[Segment]]="","",Table7[[#This Row],[Quantity]]*Table7[[#This Row],[Kf]]*(((INDEX(Table4[Velocity (m/s)],MATCH(Table7[[#This Row],[Segment]],Table4[Segment],0)))^2)/2))</f>
        <v/>
      </c>
      <c r="AF413" s="82" t="str">
        <f>Table4[[#This Row],[Segment]]</f>
        <v/>
      </c>
      <c r="AG413" s="75"/>
      <c r="AH413" s="82" t="str">
        <f>IF(Table5[[#This Row],[Segment]]="","",AG413-Table4[[#This Row],[Total Pressure Drop (kPa)]])</f>
        <v/>
      </c>
    </row>
    <row r="414" spans="1:34" x14ac:dyDescent="0.25">
      <c r="A414" s="95" t="str">
        <f>IF('Set Up'!A411="","",'Set Up'!A411)</f>
        <v/>
      </c>
      <c r="B414" s="75" t="s">
        <v>81</v>
      </c>
      <c r="C414" s="85"/>
      <c r="D414" s="86" t="str">
        <f>IF(Table4[[#This Row],[Diameter (in)]]="","",(((CONVERT(Table4[[#This Row],[Diameter (in)]],"in","m"))/2)^2)*PI())</f>
        <v/>
      </c>
      <c r="E414" s="87" t="str">
        <f>IF(Table4[[#This Row],[Area (m2)]]="","",$D$4/Table4[[#This Row],[Area (m2)]])</f>
        <v/>
      </c>
      <c r="F414" s="85">
        <f t="shared" si="6"/>
        <v>4.6951999999999998</v>
      </c>
      <c r="G414" s="88" t="str">
        <f>IF(Table4[[#This Row],[Segment]]="","",(CONVERT(Table4[[#This Row],[Diameter (in)]],"in","m")*$B$4*Table4[[#This Row],[Velocity (m/s)]])/$C$4)</f>
        <v/>
      </c>
      <c r="H414" s="96" t="str">
        <f>IF(Table4[[#This Row],[Segment]]="","",IF(Table4[[#This Row],[Teynold''s Number]]&gt;4000,"TURBULENT","LAMINAR"))</f>
        <v/>
      </c>
      <c r="I414" s="86" t="str">
        <f>IF(Table4[[#This Row],[Segment]]="","",INDEX(Data!C411:C425,MATCH(Table4[Material],Data!B411:B425,0)))</f>
        <v/>
      </c>
      <c r="J414" s="89" t="str">
        <f>IF(Table4[[#This Row],[ε (m)]]="","",Table4[[#This Row],[ε (m)]]/(CONVERT(Table4[[#This Row],[Diameter (in)]],"in","m")))</f>
        <v/>
      </c>
      <c r="K414" s="96" t="str">
        <f>IF(Table4[[#This Row],[Regime]]="LAMINAR",16/Table4[[#This Row],[Teynold''s Number]],"-")</f>
        <v>-</v>
      </c>
      <c r="L414" s="86"/>
      <c r="M414" s="97" t="str">
        <f>IF(Table4[[#This Row],[Regime]]="TURBULENT",(((-4*LOG10(Table4[[#This Row],[ε/D]]/3.7+1.256/(Table4[[#This Row],[Teynold''s Number]]*SQRT(Table4[[#This Row],[f turbulent (guess)]]))))^-1)^2),"")</f>
        <v/>
      </c>
      <c r="N414" s="91" t="str">
        <f>IF(Table4[[#This Row],[f turbulent]]="","",Table4[[#This Row],[f turbulent (guess)]]-Table4[[#This Row],[f turbulent]])</f>
        <v/>
      </c>
      <c r="O414" s="87">
        <f>IF(Table4[[#This Row],[Segment]]="",0,IF(C415="",0,IF(C415&lt;=Table4[[#This Row],[Diameter (in)]],0,1-(D414/D415))))</f>
        <v>0</v>
      </c>
      <c r="P414" s="92" t="str">
        <f>IF(Table4[[#This Row],[Segment]]="","",IF(C414&gt;C415,"",IF(C415="",0.55,(0.55*(1-D415/D414)))))</f>
        <v/>
      </c>
      <c r="Q41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14" s="92" t="str">
        <f>IF(Table4[[#This Row],[Segment]]="","",IF(Table4[[#This Row],[Kexpansion]]="","0",((Table4[[#This Row],[Velocity (m/s)]]^2)/2)*Table4[[#This Row],[Kexpansion]]))</f>
        <v/>
      </c>
      <c r="S414" s="92" t="str">
        <f>IF(Table4[[#This Row],[Segment]]="","",IF(Table4[[#This Row],[Kcontraction]]="","0",((Table4[[#This Row],[Velocity (m/s)]]^2)/2)*Table4[[#This Row],[Kcontraction]]))</f>
        <v/>
      </c>
      <c r="T414" s="89" t="str">
        <f>IF(Table4[[#This Row],[Segment]]="","",SUMIF($Y$7:$Y$2000,Table4[[#This Row],[Segment]],$AD$7:$AD$2000))</f>
        <v/>
      </c>
      <c r="U414" s="95" t="str">
        <f>IF(Table4[[#This Row],[Segment]]="","",Table4[[#This Row],[Hfriction (J/kg)]]+Table4[[#This Row],[Hexpansions (J/kg)]]+Table4[[#This Row],[Hcontractions (J/kg)]]+Table4[[#This Row],[Hf (J/kg)]])</f>
        <v/>
      </c>
      <c r="V414" s="95" t="str">
        <f>IF(Table4[[#This Row],[Segment]]="","",Table4[[#This Row],[Total Friction Loss (J/kg)]]*Table3[Density (kg/m3)])</f>
        <v/>
      </c>
      <c r="W414" s="95" t="str">
        <f>IF(Table4[[#This Row],[Segment]]="","",Table4[[#This Row],[Total Pressure Drop (Pa)]]/1000)</f>
        <v/>
      </c>
      <c r="Y414" s="82" t="str">
        <f>IF('Set Up'!D637="","",'Set Up'!D637)</f>
        <v/>
      </c>
      <c r="Z414" s="82" t="str">
        <f>IF('Set Up'!E637="","",'Set Up'!E637)</f>
        <v/>
      </c>
      <c r="AA414" s="82" t="str">
        <f>IF('Set Up'!F637="","",'Set Up'!F637)</f>
        <v/>
      </c>
      <c r="AB414" s="82" t="str">
        <f>IF('Set Up'!G637="","",'Set Up'!G637)</f>
        <v/>
      </c>
      <c r="AC414" s="82" t="str">
        <f t="array" ref="AC414">IF(Y414="","",INDEX(Data!$G$4:$G$51,MATCH(Table7[[#This Row],[Fitting]]&amp;Table7[[#This Row],[Fitting Subtype]],Data!$E$4:$E$51&amp;Data!$F$4:$F$51,0)))</f>
        <v/>
      </c>
      <c r="AD414" s="89" t="str">
        <f>IF(Table7[[#This Row],[Segment]]="","",Table7[[#This Row],[Quantity]]*Table7[[#This Row],[Kf]]*(((INDEX(Table4[Velocity (m/s)],MATCH(Table7[[#This Row],[Segment]],Table4[Segment],0)))^2)/2))</f>
        <v/>
      </c>
      <c r="AF414" s="82" t="str">
        <f>Table4[[#This Row],[Segment]]</f>
        <v/>
      </c>
      <c r="AG414" s="75"/>
      <c r="AH414" s="82" t="str">
        <f>IF(Table5[[#This Row],[Segment]]="","",AG414-Table4[[#This Row],[Total Pressure Drop (kPa)]])</f>
        <v/>
      </c>
    </row>
    <row r="415" spans="1:34" x14ac:dyDescent="0.25">
      <c r="A415" s="95" t="str">
        <f>IF('Set Up'!A412="","",'Set Up'!A412)</f>
        <v/>
      </c>
      <c r="B415" s="75" t="s">
        <v>81</v>
      </c>
      <c r="C415" s="85"/>
      <c r="D415" s="86" t="str">
        <f>IF(Table4[[#This Row],[Diameter (in)]]="","",(((CONVERT(Table4[[#This Row],[Diameter (in)]],"in","m"))/2)^2)*PI())</f>
        <v/>
      </c>
      <c r="E415" s="87" t="str">
        <f>IF(Table4[[#This Row],[Area (m2)]]="","",$D$4/Table4[[#This Row],[Area (m2)]])</f>
        <v/>
      </c>
      <c r="F415" s="85">
        <f t="shared" si="6"/>
        <v>4.6951999999999998</v>
      </c>
      <c r="G415" s="88" t="str">
        <f>IF(Table4[[#This Row],[Segment]]="","",(CONVERT(Table4[[#This Row],[Diameter (in)]],"in","m")*$B$4*Table4[[#This Row],[Velocity (m/s)]])/$C$4)</f>
        <v/>
      </c>
      <c r="H415" s="96" t="str">
        <f>IF(Table4[[#This Row],[Segment]]="","",IF(Table4[[#This Row],[Teynold''s Number]]&gt;4000,"TURBULENT","LAMINAR"))</f>
        <v/>
      </c>
      <c r="I415" s="86" t="str">
        <f>IF(Table4[[#This Row],[Segment]]="","",INDEX(Data!C412:C426,MATCH(Table4[Material],Data!B412:B426,0)))</f>
        <v/>
      </c>
      <c r="J415" s="89" t="str">
        <f>IF(Table4[[#This Row],[ε (m)]]="","",Table4[[#This Row],[ε (m)]]/(CONVERT(Table4[[#This Row],[Diameter (in)]],"in","m")))</f>
        <v/>
      </c>
      <c r="K415" s="96" t="str">
        <f>IF(Table4[[#This Row],[Regime]]="LAMINAR",16/Table4[[#This Row],[Teynold''s Number]],"-")</f>
        <v>-</v>
      </c>
      <c r="L415" s="86"/>
      <c r="M415" s="97" t="str">
        <f>IF(Table4[[#This Row],[Regime]]="TURBULENT",(((-4*LOG10(Table4[[#This Row],[ε/D]]/3.7+1.256/(Table4[[#This Row],[Teynold''s Number]]*SQRT(Table4[[#This Row],[f turbulent (guess)]]))))^-1)^2),"")</f>
        <v/>
      </c>
      <c r="N415" s="91" t="str">
        <f>IF(Table4[[#This Row],[f turbulent]]="","",Table4[[#This Row],[f turbulent (guess)]]-Table4[[#This Row],[f turbulent]])</f>
        <v/>
      </c>
      <c r="O415" s="87">
        <f>IF(Table4[[#This Row],[Segment]]="",0,IF(C416="",0,IF(C416&lt;=Table4[[#This Row],[Diameter (in)]],0,1-(D415/D416))))</f>
        <v>0</v>
      </c>
      <c r="P415" s="92" t="str">
        <f>IF(Table4[[#This Row],[Segment]]="","",IF(C415&gt;C416,"",IF(C416="",0.55,(0.55*(1-D416/D415)))))</f>
        <v/>
      </c>
      <c r="Q41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15" s="92" t="str">
        <f>IF(Table4[[#This Row],[Segment]]="","",IF(Table4[[#This Row],[Kexpansion]]="","0",((Table4[[#This Row],[Velocity (m/s)]]^2)/2)*Table4[[#This Row],[Kexpansion]]))</f>
        <v/>
      </c>
      <c r="S415" s="92" t="str">
        <f>IF(Table4[[#This Row],[Segment]]="","",IF(Table4[[#This Row],[Kcontraction]]="","0",((Table4[[#This Row],[Velocity (m/s)]]^2)/2)*Table4[[#This Row],[Kcontraction]]))</f>
        <v/>
      </c>
      <c r="T415" s="89" t="str">
        <f>IF(Table4[[#This Row],[Segment]]="","",SUMIF($Y$7:$Y$2000,Table4[[#This Row],[Segment]],$AD$7:$AD$2000))</f>
        <v/>
      </c>
      <c r="U415" s="95" t="str">
        <f>IF(Table4[[#This Row],[Segment]]="","",Table4[[#This Row],[Hfriction (J/kg)]]+Table4[[#This Row],[Hexpansions (J/kg)]]+Table4[[#This Row],[Hcontractions (J/kg)]]+Table4[[#This Row],[Hf (J/kg)]])</f>
        <v/>
      </c>
      <c r="V415" s="95" t="str">
        <f>IF(Table4[[#This Row],[Segment]]="","",Table4[[#This Row],[Total Friction Loss (J/kg)]]*Table3[Density (kg/m3)])</f>
        <v/>
      </c>
      <c r="W415" s="95" t="str">
        <f>IF(Table4[[#This Row],[Segment]]="","",Table4[[#This Row],[Total Pressure Drop (Pa)]]/1000)</f>
        <v/>
      </c>
      <c r="Y415" s="82" t="str">
        <f>IF('Set Up'!D638="","",'Set Up'!D638)</f>
        <v/>
      </c>
      <c r="Z415" s="82" t="str">
        <f>IF('Set Up'!E638="","",'Set Up'!E638)</f>
        <v/>
      </c>
      <c r="AA415" s="82" t="str">
        <f>IF('Set Up'!F638="","",'Set Up'!F638)</f>
        <v/>
      </c>
      <c r="AB415" s="82" t="str">
        <f>IF('Set Up'!G638="","",'Set Up'!G638)</f>
        <v/>
      </c>
      <c r="AC415" s="82" t="str">
        <f t="array" ref="AC415">IF(Y415="","",INDEX(Data!$G$4:$G$51,MATCH(Table7[[#This Row],[Fitting]]&amp;Table7[[#This Row],[Fitting Subtype]],Data!$E$4:$E$51&amp;Data!$F$4:$F$51,0)))</f>
        <v/>
      </c>
      <c r="AD415" s="89" t="str">
        <f>IF(Table7[[#This Row],[Segment]]="","",Table7[[#This Row],[Quantity]]*Table7[[#This Row],[Kf]]*(((INDEX(Table4[Velocity (m/s)],MATCH(Table7[[#This Row],[Segment]],Table4[Segment],0)))^2)/2))</f>
        <v/>
      </c>
      <c r="AF415" s="82" t="str">
        <f>Table4[[#This Row],[Segment]]</f>
        <v/>
      </c>
      <c r="AG415" s="75"/>
      <c r="AH415" s="82" t="str">
        <f>IF(Table5[[#This Row],[Segment]]="","",AG415-Table4[[#This Row],[Total Pressure Drop (kPa)]])</f>
        <v/>
      </c>
    </row>
    <row r="416" spans="1:34" x14ac:dyDescent="0.25">
      <c r="A416" s="95" t="str">
        <f>IF('Set Up'!A413="","",'Set Up'!A413)</f>
        <v/>
      </c>
      <c r="B416" s="75" t="s">
        <v>81</v>
      </c>
      <c r="C416" s="85"/>
      <c r="D416" s="86" t="str">
        <f>IF(Table4[[#This Row],[Diameter (in)]]="","",(((CONVERT(Table4[[#This Row],[Diameter (in)]],"in","m"))/2)^2)*PI())</f>
        <v/>
      </c>
      <c r="E416" s="87" t="str">
        <f>IF(Table4[[#This Row],[Area (m2)]]="","",$D$4/Table4[[#This Row],[Area (m2)]])</f>
        <v/>
      </c>
      <c r="F416" s="85">
        <f t="shared" si="6"/>
        <v>4.6951999999999998</v>
      </c>
      <c r="G416" s="88" t="str">
        <f>IF(Table4[[#This Row],[Segment]]="","",(CONVERT(Table4[[#This Row],[Diameter (in)]],"in","m")*$B$4*Table4[[#This Row],[Velocity (m/s)]])/$C$4)</f>
        <v/>
      </c>
      <c r="H416" s="96" t="str">
        <f>IF(Table4[[#This Row],[Segment]]="","",IF(Table4[[#This Row],[Teynold''s Number]]&gt;4000,"TURBULENT","LAMINAR"))</f>
        <v/>
      </c>
      <c r="I416" s="86" t="str">
        <f>IF(Table4[[#This Row],[Segment]]="","",INDEX(Data!C413:C427,MATCH(Table4[Material],Data!B413:B427,0)))</f>
        <v/>
      </c>
      <c r="J416" s="89" t="str">
        <f>IF(Table4[[#This Row],[ε (m)]]="","",Table4[[#This Row],[ε (m)]]/(CONVERT(Table4[[#This Row],[Diameter (in)]],"in","m")))</f>
        <v/>
      </c>
      <c r="K416" s="96" t="str">
        <f>IF(Table4[[#This Row],[Regime]]="LAMINAR",16/Table4[[#This Row],[Teynold''s Number]],"-")</f>
        <v>-</v>
      </c>
      <c r="L416" s="86"/>
      <c r="M416" s="97" t="str">
        <f>IF(Table4[[#This Row],[Regime]]="TURBULENT",(((-4*LOG10(Table4[[#This Row],[ε/D]]/3.7+1.256/(Table4[[#This Row],[Teynold''s Number]]*SQRT(Table4[[#This Row],[f turbulent (guess)]]))))^-1)^2),"")</f>
        <v/>
      </c>
      <c r="N416" s="91" t="str">
        <f>IF(Table4[[#This Row],[f turbulent]]="","",Table4[[#This Row],[f turbulent (guess)]]-Table4[[#This Row],[f turbulent]])</f>
        <v/>
      </c>
      <c r="O416" s="87">
        <f>IF(Table4[[#This Row],[Segment]]="",0,IF(C417="",0,IF(C417&lt;=Table4[[#This Row],[Diameter (in)]],0,1-(D416/D417))))</f>
        <v>0</v>
      </c>
      <c r="P416" s="92" t="str">
        <f>IF(Table4[[#This Row],[Segment]]="","",IF(C416&gt;C417,"",IF(C417="",0.55,(0.55*(1-D417/D416)))))</f>
        <v/>
      </c>
      <c r="Q41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16" s="92" t="str">
        <f>IF(Table4[[#This Row],[Segment]]="","",IF(Table4[[#This Row],[Kexpansion]]="","0",((Table4[[#This Row],[Velocity (m/s)]]^2)/2)*Table4[[#This Row],[Kexpansion]]))</f>
        <v/>
      </c>
      <c r="S416" s="92" t="str">
        <f>IF(Table4[[#This Row],[Segment]]="","",IF(Table4[[#This Row],[Kcontraction]]="","0",((Table4[[#This Row],[Velocity (m/s)]]^2)/2)*Table4[[#This Row],[Kcontraction]]))</f>
        <v/>
      </c>
      <c r="T416" s="89" t="str">
        <f>IF(Table4[[#This Row],[Segment]]="","",SUMIF($Y$7:$Y$2000,Table4[[#This Row],[Segment]],$AD$7:$AD$2000))</f>
        <v/>
      </c>
      <c r="U416" s="95" t="str">
        <f>IF(Table4[[#This Row],[Segment]]="","",Table4[[#This Row],[Hfriction (J/kg)]]+Table4[[#This Row],[Hexpansions (J/kg)]]+Table4[[#This Row],[Hcontractions (J/kg)]]+Table4[[#This Row],[Hf (J/kg)]])</f>
        <v/>
      </c>
      <c r="V416" s="95" t="str">
        <f>IF(Table4[[#This Row],[Segment]]="","",Table4[[#This Row],[Total Friction Loss (J/kg)]]*Table3[Density (kg/m3)])</f>
        <v/>
      </c>
      <c r="W416" s="95" t="str">
        <f>IF(Table4[[#This Row],[Segment]]="","",Table4[[#This Row],[Total Pressure Drop (Pa)]]/1000)</f>
        <v/>
      </c>
      <c r="Y416" s="82" t="str">
        <f>IF('Set Up'!D639="","",'Set Up'!D639)</f>
        <v/>
      </c>
      <c r="Z416" s="82" t="str">
        <f>IF('Set Up'!E639="","",'Set Up'!E639)</f>
        <v/>
      </c>
      <c r="AA416" s="82" t="str">
        <f>IF('Set Up'!F639="","",'Set Up'!F639)</f>
        <v/>
      </c>
      <c r="AB416" s="82" t="str">
        <f>IF('Set Up'!G639="","",'Set Up'!G639)</f>
        <v/>
      </c>
      <c r="AC416" s="82" t="str">
        <f t="array" ref="AC416">IF(Y416="","",INDEX(Data!$G$4:$G$51,MATCH(Table7[[#This Row],[Fitting]]&amp;Table7[[#This Row],[Fitting Subtype]],Data!$E$4:$E$51&amp;Data!$F$4:$F$51,0)))</f>
        <v/>
      </c>
      <c r="AD416" s="89" t="str">
        <f>IF(Table7[[#This Row],[Segment]]="","",Table7[[#This Row],[Quantity]]*Table7[[#This Row],[Kf]]*(((INDEX(Table4[Velocity (m/s)],MATCH(Table7[[#This Row],[Segment]],Table4[Segment],0)))^2)/2))</f>
        <v/>
      </c>
      <c r="AF416" s="82" t="str">
        <f>Table4[[#This Row],[Segment]]</f>
        <v/>
      </c>
      <c r="AG416" s="75"/>
      <c r="AH416" s="82" t="str">
        <f>IF(Table5[[#This Row],[Segment]]="","",AG416-Table4[[#This Row],[Total Pressure Drop (kPa)]])</f>
        <v/>
      </c>
    </row>
    <row r="417" spans="1:34" x14ac:dyDescent="0.25">
      <c r="A417" s="95" t="str">
        <f>IF('Set Up'!A414="","",'Set Up'!A414)</f>
        <v/>
      </c>
      <c r="B417" s="75" t="s">
        <v>81</v>
      </c>
      <c r="C417" s="85"/>
      <c r="D417" s="86" t="str">
        <f>IF(Table4[[#This Row],[Diameter (in)]]="","",(((CONVERT(Table4[[#This Row],[Diameter (in)]],"in","m"))/2)^2)*PI())</f>
        <v/>
      </c>
      <c r="E417" s="87" t="str">
        <f>IF(Table4[[#This Row],[Area (m2)]]="","",$D$4/Table4[[#This Row],[Area (m2)]])</f>
        <v/>
      </c>
      <c r="F417" s="85">
        <f t="shared" si="6"/>
        <v>4.6951999999999998</v>
      </c>
      <c r="G417" s="88" t="str">
        <f>IF(Table4[[#This Row],[Segment]]="","",(CONVERT(Table4[[#This Row],[Diameter (in)]],"in","m")*$B$4*Table4[[#This Row],[Velocity (m/s)]])/$C$4)</f>
        <v/>
      </c>
      <c r="H417" s="96" t="str">
        <f>IF(Table4[[#This Row],[Segment]]="","",IF(Table4[[#This Row],[Teynold''s Number]]&gt;4000,"TURBULENT","LAMINAR"))</f>
        <v/>
      </c>
      <c r="I417" s="86" t="str">
        <f>IF(Table4[[#This Row],[Segment]]="","",INDEX(Data!C414:C428,MATCH(Table4[Material],Data!B414:B428,0)))</f>
        <v/>
      </c>
      <c r="J417" s="89" t="str">
        <f>IF(Table4[[#This Row],[ε (m)]]="","",Table4[[#This Row],[ε (m)]]/(CONVERT(Table4[[#This Row],[Diameter (in)]],"in","m")))</f>
        <v/>
      </c>
      <c r="K417" s="96" t="str">
        <f>IF(Table4[[#This Row],[Regime]]="LAMINAR",16/Table4[[#This Row],[Teynold''s Number]],"-")</f>
        <v>-</v>
      </c>
      <c r="L417" s="86"/>
      <c r="M417" s="97" t="str">
        <f>IF(Table4[[#This Row],[Regime]]="TURBULENT",(((-4*LOG10(Table4[[#This Row],[ε/D]]/3.7+1.256/(Table4[[#This Row],[Teynold''s Number]]*SQRT(Table4[[#This Row],[f turbulent (guess)]]))))^-1)^2),"")</f>
        <v/>
      </c>
      <c r="N417" s="91" t="str">
        <f>IF(Table4[[#This Row],[f turbulent]]="","",Table4[[#This Row],[f turbulent (guess)]]-Table4[[#This Row],[f turbulent]])</f>
        <v/>
      </c>
      <c r="O417" s="87">
        <f>IF(Table4[[#This Row],[Segment]]="",0,IF(C418="",0,IF(C418&lt;=Table4[[#This Row],[Diameter (in)]],0,1-(D417/D418))))</f>
        <v>0</v>
      </c>
      <c r="P417" s="92" t="str">
        <f>IF(Table4[[#This Row],[Segment]]="","",IF(C417&gt;C418,"",IF(C418="",0.55,(0.55*(1-D418/D417)))))</f>
        <v/>
      </c>
      <c r="Q41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17" s="92" t="str">
        <f>IF(Table4[[#This Row],[Segment]]="","",IF(Table4[[#This Row],[Kexpansion]]="","0",((Table4[[#This Row],[Velocity (m/s)]]^2)/2)*Table4[[#This Row],[Kexpansion]]))</f>
        <v/>
      </c>
      <c r="S417" s="92" t="str">
        <f>IF(Table4[[#This Row],[Segment]]="","",IF(Table4[[#This Row],[Kcontraction]]="","0",((Table4[[#This Row],[Velocity (m/s)]]^2)/2)*Table4[[#This Row],[Kcontraction]]))</f>
        <v/>
      </c>
      <c r="T417" s="89" t="str">
        <f>IF(Table4[[#This Row],[Segment]]="","",SUMIF($Y$7:$Y$2000,Table4[[#This Row],[Segment]],$AD$7:$AD$2000))</f>
        <v/>
      </c>
      <c r="U417" s="95" t="str">
        <f>IF(Table4[[#This Row],[Segment]]="","",Table4[[#This Row],[Hfriction (J/kg)]]+Table4[[#This Row],[Hexpansions (J/kg)]]+Table4[[#This Row],[Hcontractions (J/kg)]]+Table4[[#This Row],[Hf (J/kg)]])</f>
        <v/>
      </c>
      <c r="V417" s="95" t="str">
        <f>IF(Table4[[#This Row],[Segment]]="","",Table4[[#This Row],[Total Friction Loss (J/kg)]]*Table3[Density (kg/m3)])</f>
        <v/>
      </c>
      <c r="W417" s="95" t="str">
        <f>IF(Table4[[#This Row],[Segment]]="","",Table4[[#This Row],[Total Pressure Drop (Pa)]]/1000)</f>
        <v/>
      </c>
      <c r="Y417" s="82" t="str">
        <f>IF('Set Up'!D640="","",'Set Up'!D640)</f>
        <v/>
      </c>
      <c r="Z417" s="82" t="str">
        <f>IF('Set Up'!E640="","",'Set Up'!E640)</f>
        <v/>
      </c>
      <c r="AA417" s="82" t="str">
        <f>IF('Set Up'!F640="","",'Set Up'!F640)</f>
        <v/>
      </c>
      <c r="AB417" s="82" t="str">
        <f>IF('Set Up'!G640="","",'Set Up'!G640)</f>
        <v/>
      </c>
      <c r="AC417" s="82" t="str">
        <f t="array" ref="AC417">IF(Y417="","",INDEX(Data!$G$4:$G$51,MATCH(Table7[[#This Row],[Fitting]]&amp;Table7[[#This Row],[Fitting Subtype]],Data!$E$4:$E$51&amp;Data!$F$4:$F$51,0)))</f>
        <v/>
      </c>
      <c r="AD417" s="89" t="str">
        <f>IF(Table7[[#This Row],[Segment]]="","",Table7[[#This Row],[Quantity]]*Table7[[#This Row],[Kf]]*(((INDEX(Table4[Velocity (m/s)],MATCH(Table7[[#This Row],[Segment]],Table4[Segment],0)))^2)/2))</f>
        <v/>
      </c>
      <c r="AF417" s="82" t="str">
        <f>Table4[[#This Row],[Segment]]</f>
        <v/>
      </c>
      <c r="AG417" s="75"/>
      <c r="AH417" s="82" t="str">
        <f>IF(Table5[[#This Row],[Segment]]="","",AG417-Table4[[#This Row],[Total Pressure Drop (kPa)]])</f>
        <v/>
      </c>
    </row>
    <row r="418" spans="1:34" x14ac:dyDescent="0.25">
      <c r="A418" s="95" t="str">
        <f>IF('Set Up'!A415="","",'Set Up'!A415)</f>
        <v/>
      </c>
      <c r="B418" s="75" t="s">
        <v>81</v>
      </c>
      <c r="C418" s="85"/>
      <c r="D418" s="86" t="str">
        <f>IF(Table4[[#This Row],[Diameter (in)]]="","",(((CONVERT(Table4[[#This Row],[Diameter (in)]],"in","m"))/2)^2)*PI())</f>
        <v/>
      </c>
      <c r="E418" s="87" t="str">
        <f>IF(Table4[[#This Row],[Area (m2)]]="","",$D$4/Table4[[#This Row],[Area (m2)]])</f>
        <v/>
      </c>
      <c r="F418" s="85">
        <f t="shared" si="6"/>
        <v>4.6951999999999998</v>
      </c>
      <c r="G418" s="88" t="str">
        <f>IF(Table4[[#This Row],[Segment]]="","",(CONVERT(Table4[[#This Row],[Diameter (in)]],"in","m")*$B$4*Table4[[#This Row],[Velocity (m/s)]])/$C$4)</f>
        <v/>
      </c>
      <c r="H418" s="96" t="str">
        <f>IF(Table4[[#This Row],[Segment]]="","",IF(Table4[[#This Row],[Teynold''s Number]]&gt;4000,"TURBULENT","LAMINAR"))</f>
        <v/>
      </c>
      <c r="I418" s="86" t="str">
        <f>IF(Table4[[#This Row],[Segment]]="","",INDEX(Data!C415:C429,MATCH(Table4[Material],Data!B415:B429,0)))</f>
        <v/>
      </c>
      <c r="J418" s="89" t="str">
        <f>IF(Table4[[#This Row],[ε (m)]]="","",Table4[[#This Row],[ε (m)]]/(CONVERT(Table4[[#This Row],[Diameter (in)]],"in","m")))</f>
        <v/>
      </c>
      <c r="K418" s="96" t="str">
        <f>IF(Table4[[#This Row],[Regime]]="LAMINAR",16/Table4[[#This Row],[Teynold''s Number]],"-")</f>
        <v>-</v>
      </c>
      <c r="L418" s="86"/>
      <c r="M418" s="97" t="str">
        <f>IF(Table4[[#This Row],[Regime]]="TURBULENT",(((-4*LOG10(Table4[[#This Row],[ε/D]]/3.7+1.256/(Table4[[#This Row],[Teynold''s Number]]*SQRT(Table4[[#This Row],[f turbulent (guess)]]))))^-1)^2),"")</f>
        <v/>
      </c>
      <c r="N418" s="91" t="str">
        <f>IF(Table4[[#This Row],[f turbulent]]="","",Table4[[#This Row],[f turbulent (guess)]]-Table4[[#This Row],[f turbulent]])</f>
        <v/>
      </c>
      <c r="O418" s="87">
        <f>IF(Table4[[#This Row],[Segment]]="",0,IF(C419="",0,IF(C419&lt;=Table4[[#This Row],[Diameter (in)]],0,1-(D418/D419))))</f>
        <v>0</v>
      </c>
      <c r="P418" s="92" t="str">
        <f>IF(Table4[[#This Row],[Segment]]="","",IF(C418&gt;C419,"",IF(C419="",0.55,(0.55*(1-D419/D418)))))</f>
        <v/>
      </c>
      <c r="Q41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18" s="92" t="str">
        <f>IF(Table4[[#This Row],[Segment]]="","",IF(Table4[[#This Row],[Kexpansion]]="","0",((Table4[[#This Row],[Velocity (m/s)]]^2)/2)*Table4[[#This Row],[Kexpansion]]))</f>
        <v/>
      </c>
      <c r="S418" s="92" t="str">
        <f>IF(Table4[[#This Row],[Segment]]="","",IF(Table4[[#This Row],[Kcontraction]]="","0",((Table4[[#This Row],[Velocity (m/s)]]^2)/2)*Table4[[#This Row],[Kcontraction]]))</f>
        <v/>
      </c>
      <c r="T418" s="89" t="str">
        <f>IF(Table4[[#This Row],[Segment]]="","",SUMIF($Y$7:$Y$2000,Table4[[#This Row],[Segment]],$AD$7:$AD$2000))</f>
        <v/>
      </c>
      <c r="U418" s="95" t="str">
        <f>IF(Table4[[#This Row],[Segment]]="","",Table4[[#This Row],[Hfriction (J/kg)]]+Table4[[#This Row],[Hexpansions (J/kg)]]+Table4[[#This Row],[Hcontractions (J/kg)]]+Table4[[#This Row],[Hf (J/kg)]])</f>
        <v/>
      </c>
      <c r="V418" s="95" t="str">
        <f>IF(Table4[[#This Row],[Segment]]="","",Table4[[#This Row],[Total Friction Loss (J/kg)]]*Table3[Density (kg/m3)])</f>
        <v/>
      </c>
      <c r="W418" s="95" t="str">
        <f>IF(Table4[[#This Row],[Segment]]="","",Table4[[#This Row],[Total Pressure Drop (Pa)]]/1000)</f>
        <v/>
      </c>
      <c r="Y418" s="82" t="str">
        <f>IF('Set Up'!D641="","",'Set Up'!D641)</f>
        <v/>
      </c>
      <c r="Z418" s="82" t="str">
        <f>IF('Set Up'!E641="","",'Set Up'!E641)</f>
        <v/>
      </c>
      <c r="AA418" s="82" t="str">
        <f>IF('Set Up'!F641="","",'Set Up'!F641)</f>
        <v/>
      </c>
      <c r="AB418" s="82" t="str">
        <f>IF('Set Up'!G641="","",'Set Up'!G641)</f>
        <v/>
      </c>
      <c r="AC418" s="82" t="str">
        <f t="array" ref="AC418">IF(Y418="","",INDEX(Data!$G$4:$G$51,MATCH(Table7[[#This Row],[Fitting]]&amp;Table7[[#This Row],[Fitting Subtype]],Data!$E$4:$E$51&amp;Data!$F$4:$F$51,0)))</f>
        <v/>
      </c>
      <c r="AD418" s="89" t="str">
        <f>IF(Table7[[#This Row],[Segment]]="","",Table7[[#This Row],[Quantity]]*Table7[[#This Row],[Kf]]*(((INDEX(Table4[Velocity (m/s)],MATCH(Table7[[#This Row],[Segment]],Table4[Segment],0)))^2)/2))</f>
        <v/>
      </c>
      <c r="AF418" s="82" t="str">
        <f>Table4[[#This Row],[Segment]]</f>
        <v/>
      </c>
      <c r="AG418" s="75"/>
      <c r="AH418" s="82" t="str">
        <f>IF(Table5[[#This Row],[Segment]]="","",AG418-Table4[[#This Row],[Total Pressure Drop (kPa)]])</f>
        <v/>
      </c>
    </row>
    <row r="419" spans="1:34" x14ac:dyDescent="0.25">
      <c r="A419" s="95" t="str">
        <f>IF('Set Up'!A416="","",'Set Up'!A416)</f>
        <v/>
      </c>
      <c r="B419" s="75" t="s">
        <v>81</v>
      </c>
      <c r="C419" s="85"/>
      <c r="D419" s="86" t="str">
        <f>IF(Table4[[#This Row],[Diameter (in)]]="","",(((CONVERT(Table4[[#This Row],[Diameter (in)]],"in","m"))/2)^2)*PI())</f>
        <v/>
      </c>
      <c r="E419" s="87" t="str">
        <f>IF(Table4[[#This Row],[Area (m2)]]="","",$D$4/Table4[[#This Row],[Area (m2)]])</f>
        <v/>
      </c>
      <c r="F419" s="85">
        <f t="shared" si="6"/>
        <v>4.6951999999999998</v>
      </c>
      <c r="G419" s="88" t="str">
        <f>IF(Table4[[#This Row],[Segment]]="","",(CONVERT(Table4[[#This Row],[Diameter (in)]],"in","m")*$B$4*Table4[[#This Row],[Velocity (m/s)]])/$C$4)</f>
        <v/>
      </c>
      <c r="H419" s="96" t="str">
        <f>IF(Table4[[#This Row],[Segment]]="","",IF(Table4[[#This Row],[Teynold''s Number]]&gt;4000,"TURBULENT","LAMINAR"))</f>
        <v/>
      </c>
      <c r="I419" s="86" t="str">
        <f>IF(Table4[[#This Row],[Segment]]="","",INDEX(Data!C416:C430,MATCH(Table4[Material],Data!B416:B430,0)))</f>
        <v/>
      </c>
      <c r="J419" s="89" t="str">
        <f>IF(Table4[[#This Row],[ε (m)]]="","",Table4[[#This Row],[ε (m)]]/(CONVERT(Table4[[#This Row],[Diameter (in)]],"in","m")))</f>
        <v/>
      </c>
      <c r="K419" s="96" t="str">
        <f>IF(Table4[[#This Row],[Regime]]="LAMINAR",16/Table4[[#This Row],[Teynold''s Number]],"-")</f>
        <v>-</v>
      </c>
      <c r="L419" s="86"/>
      <c r="M419" s="97" t="str">
        <f>IF(Table4[[#This Row],[Regime]]="TURBULENT",(((-4*LOG10(Table4[[#This Row],[ε/D]]/3.7+1.256/(Table4[[#This Row],[Teynold''s Number]]*SQRT(Table4[[#This Row],[f turbulent (guess)]]))))^-1)^2),"")</f>
        <v/>
      </c>
      <c r="N419" s="91" t="str">
        <f>IF(Table4[[#This Row],[f turbulent]]="","",Table4[[#This Row],[f turbulent (guess)]]-Table4[[#This Row],[f turbulent]])</f>
        <v/>
      </c>
      <c r="O419" s="87">
        <f>IF(Table4[[#This Row],[Segment]]="",0,IF(C420="",0,IF(C420&lt;=Table4[[#This Row],[Diameter (in)]],0,1-(D419/D420))))</f>
        <v>0</v>
      </c>
      <c r="P419" s="92" t="str">
        <f>IF(Table4[[#This Row],[Segment]]="","",IF(C419&gt;C420,"",IF(C420="",0.55,(0.55*(1-D420/D419)))))</f>
        <v/>
      </c>
      <c r="Q41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19" s="92" t="str">
        <f>IF(Table4[[#This Row],[Segment]]="","",IF(Table4[[#This Row],[Kexpansion]]="","0",((Table4[[#This Row],[Velocity (m/s)]]^2)/2)*Table4[[#This Row],[Kexpansion]]))</f>
        <v/>
      </c>
      <c r="S419" s="92" t="str">
        <f>IF(Table4[[#This Row],[Segment]]="","",IF(Table4[[#This Row],[Kcontraction]]="","0",((Table4[[#This Row],[Velocity (m/s)]]^2)/2)*Table4[[#This Row],[Kcontraction]]))</f>
        <v/>
      </c>
      <c r="T419" s="89" t="str">
        <f>IF(Table4[[#This Row],[Segment]]="","",SUMIF($Y$7:$Y$2000,Table4[[#This Row],[Segment]],$AD$7:$AD$2000))</f>
        <v/>
      </c>
      <c r="U419" s="95" t="str">
        <f>IF(Table4[[#This Row],[Segment]]="","",Table4[[#This Row],[Hfriction (J/kg)]]+Table4[[#This Row],[Hexpansions (J/kg)]]+Table4[[#This Row],[Hcontractions (J/kg)]]+Table4[[#This Row],[Hf (J/kg)]])</f>
        <v/>
      </c>
      <c r="V419" s="95" t="str">
        <f>IF(Table4[[#This Row],[Segment]]="","",Table4[[#This Row],[Total Friction Loss (J/kg)]]*Table3[Density (kg/m3)])</f>
        <v/>
      </c>
      <c r="W419" s="95" t="str">
        <f>IF(Table4[[#This Row],[Segment]]="","",Table4[[#This Row],[Total Pressure Drop (Pa)]]/1000)</f>
        <v/>
      </c>
      <c r="Y419" s="82" t="str">
        <f>IF('Set Up'!D642="","",'Set Up'!D642)</f>
        <v/>
      </c>
      <c r="Z419" s="82" t="str">
        <f>IF('Set Up'!E642="","",'Set Up'!E642)</f>
        <v/>
      </c>
      <c r="AA419" s="82" t="str">
        <f>IF('Set Up'!F642="","",'Set Up'!F642)</f>
        <v/>
      </c>
      <c r="AB419" s="82" t="str">
        <f>IF('Set Up'!G642="","",'Set Up'!G642)</f>
        <v/>
      </c>
      <c r="AC419" s="82" t="str">
        <f t="array" ref="AC419">IF(Y419="","",INDEX(Data!$G$4:$G$51,MATCH(Table7[[#This Row],[Fitting]]&amp;Table7[[#This Row],[Fitting Subtype]],Data!$E$4:$E$51&amp;Data!$F$4:$F$51,0)))</f>
        <v/>
      </c>
      <c r="AD419" s="89" t="str">
        <f>IF(Table7[[#This Row],[Segment]]="","",Table7[[#This Row],[Quantity]]*Table7[[#This Row],[Kf]]*(((INDEX(Table4[Velocity (m/s)],MATCH(Table7[[#This Row],[Segment]],Table4[Segment],0)))^2)/2))</f>
        <v/>
      </c>
      <c r="AF419" s="82" t="str">
        <f>Table4[[#This Row],[Segment]]</f>
        <v/>
      </c>
      <c r="AG419" s="75"/>
      <c r="AH419" s="82" t="str">
        <f>IF(Table5[[#This Row],[Segment]]="","",AG419-Table4[[#This Row],[Total Pressure Drop (kPa)]])</f>
        <v/>
      </c>
    </row>
    <row r="420" spans="1:34" x14ac:dyDescent="0.25">
      <c r="A420" s="95" t="str">
        <f>IF('Set Up'!A417="","",'Set Up'!A417)</f>
        <v/>
      </c>
      <c r="B420" s="75" t="s">
        <v>81</v>
      </c>
      <c r="C420" s="85"/>
      <c r="D420" s="86" t="str">
        <f>IF(Table4[[#This Row],[Diameter (in)]]="","",(((CONVERT(Table4[[#This Row],[Diameter (in)]],"in","m"))/2)^2)*PI())</f>
        <v/>
      </c>
      <c r="E420" s="87" t="str">
        <f>IF(Table4[[#This Row],[Area (m2)]]="","",$D$4/Table4[[#This Row],[Area (m2)]])</f>
        <v/>
      </c>
      <c r="F420" s="85">
        <f t="shared" si="6"/>
        <v>4.6951999999999998</v>
      </c>
      <c r="G420" s="88" t="str">
        <f>IF(Table4[[#This Row],[Segment]]="","",(CONVERT(Table4[[#This Row],[Diameter (in)]],"in","m")*$B$4*Table4[[#This Row],[Velocity (m/s)]])/$C$4)</f>
        <v/>
      </c>
      <c r="H420" s="96" t="str">
        <f>IF(Table4[[#This Row],[Segment]]="","",IF(Table4[[#This Row],[Teynold''s Number]]&gt;4000,"TURBULENT","LAMINAR"))</f>
        <v/>
      </c>
      <c r="I420" s="86" t="str">
        <f>IF(Table4[[#This Row],[Segment]]="","",INDEX(Data!C417:C431,MATCH(Table4[Material],Data!B417:B431,0)))</f>
        <v/>
      </c>
      <c r="J420" s="89" t="str">
        <f>IF(Table4[[#This Row],[ε (m)]]="","",Table4[[#This Row],[ε (m)]]/(CONVERT(Table4[[#This Row],[Diameter (in)]],"in","m")))</f>
        <v/>
      </c>
      <c r="K420" s="96" t="str">
        <f>IF(Table4[[#This Row],[Regime]]="LAMINAR",16/Table4[[#This Row],[Teynold''s Number]],"-")</f>
        <v>-</v>
      </c>
      <c r="L420" s="86"/>
      <c r="M420" s="97" t="str">
        <f>IF(Table4[[#This Row],[Regime]]="TURBULENT",(((-4*LOG10(Table4[[#This Row],[ε/D]]/3.7+1.256/(Table4[[#This Row],[Teynold''s Number]]*SQRT(Table4[[#This Row],[f turbulent (guess)]]))))^-1)^2),"")</f>
        <v/>
      </c>
      <c r="N420" s="91" t="str">
        <f>IF(Table4[[#This Row],[f turbulent]]="","",Table4[[#This Row],[f turbulent (guess)]]-Table4[[#This Row],[f turbulent]])</f>
        <v/>
      </c>
      <c r="O420" s="87">
        <f>IF(Table4[[#This Row],[Segment]]="",0,IF(C421="",0,IF(C421&lt;=Table4[[#This Row],[Diameter (in)]],0,1-(D420/D421))))</f>
        <v>0</v>
      </c>
      <c r="P420" s="92" t="str">
        <f>IF(Table4[[#This Row],[Segment]]="","",IF(C420&gt;C421,"",IF(C421="",0.55,(0.55*(1-D421/D420)))))</f>
        <v/>
      </c>
      <c r="Q42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20" s="92" t="str">
        <f>IF(Table4[[#This Row],[Segment]]="","",IF(Table4[[#This Row],[Kexpansion]]="","0",((Table4[[#This Row],[Velocity (m/s)]]^2)/2)*Table4[[#This Row],[Kexpansion]]))</f>
        <v/>
      </c>
      <c r="S420" s="92" t="str">
        <f>IF(Table4[[#This Row],[Segment]]="","",IF(Table4[[#This Row],[Kcontraction]]="","0",((Table4[[#This Row],[Velocity (m/s)]]^2)/2)*Table4[[#This Row],[Kcontraction]]))</f>
        <v/>
      </c>
      <c r="T420" s="89" t="str">
        <f>IF(Table4[[#This Row],[Segment]]="","",SUMIF($Y$7:$Y$2000,Table4[[#This Row],[Segment]],$AD$7:$AD$2000))</f>
        <v/>
      </c>
      <c r="U420" s="95" t="str">
        <f>IF(Table4[[#This Row],[Segment]]="","",Table4[[#This Row],[Hfriction (J/kg)]]+Table4[[#This Row],[Hexpansions (J/kg)]]+Table4[[#This Row],[Hcontractions (J/kg)]]+Table4[[#This Row],[Hf (J/kg)]])</f>
        <v/>
      </c>
      <c r="V420" s="95" t="str">
        <f>IF(Table4[[#This Row],[Segment]]="","",Table4[[#This Row],[Total Friction Loss (J/kg)]]*Table3[Density (kg/m3)])</f>
        <v/>
      </c>
      <c r="W420" s="95" t="str">
        <f>IF(Table4[[#This Row],[Segment]]="","",Table4[[#This Row],[Total Pressure Drop (Pa)]]/1000)</f>
        <v/>
      </c>
      <c r="Y420" s="82" t="str">
        <f>IF('Set Up'!D643="","",'Set Up'!D643)</f>
        <v/>
      </c>
      <c r="Z420" s="82" t="str">
        <f>IF('Set Up'!E643="","",'Set Up'!E643)</f>
        <v/>
      </c>
      <c r="AA420" s="82" t="str">
        <f>IF('Set Up'!F643="","",'Set Up'!F643)</f>
        <v/>
      </c>
      <c r="AB420" s="82" t="str">
        <f>IF('Set Up'!G643="","",'Set Up'!G643)</f>
        <v/>
      </c>
      <c r="AC420" s="82" t="str">
        <f t="array" ref="AC420">IF(Y420="","",INDEX(Data!$G$4:$G$51,MATCH(Table7[[#This Row],[Fitting]]&amp;Table7[[#This Row],[Fitting Subtype]],Data!$E$4:$E$51&amp;Data!$F$4:$F$51,0)))</f>
        <v/>
      </c>
      <c r="AD420" s="89" t="str">
        <f>IF(Table7[[#This Row],[Segment]]="","",Table7[[#This Row],[Quantity]]*Table7[[#This Row],[Kf]]*(((INDEX(Table4[Velocity (m/s)],MATCH(Table7[[#This Row],[Segment]],Table4[Segment],0)))^2)/2))</f>
        <v/>
      </c>
      <c r="AF420" s="82" t="str">
        <f>Table4[[#This Row],[Segment]]</f>
        <v/>
      </c>
      <c r="AG420" s="75"/>
      <c r="AH420" s="82" t="str">
        <f>IF(Table5[[#This Row],[Segment]]="","",AG420-Table4[[#This Row],[Total Pressure Drop (kPa)]])</f>
        <v/>
      </c>
    </row>
    <row r="421" spans="1:34" x14ac:dyDescent="0.25">
      <c r="A421" s="95" t="str">
        <f>IF('Set Up'!A418="","",'Set Up'!A418)</f>
        <v/>
      </c>
      <c r="B421" s="75" t="s">
        <v>81</v>
      </c>
      <c r="C421" s="85"/>
      <c r="D421" s="86" t="str">
        <f>IF(Table4[[#This Row],[Diameter (in)]]="","",(((CONVERT(Table4[[#This Row],[Diameter (in)]],"in","m"))/2)^2)*PI())</f>
        <v/>
      </c>
      <c r="E421" s="87" t="str">
        <f>IF(Table4[[#This Row],[Area (m2)]]="","",$D$4/Table4[[#This Row],[Area (m2)]])</f>
        <v/>
      </c>
      <c r="F421" s="85">
        <f t="shared" si="6"/>
        <v>4.6951999999999998</v>
      </c>
      <c r="G421" s="88" t="str">
        <f>IF(Table4[[#This Row],[Segment]]="","",(CONVERT(Table4[[#This Row],[Diameter (in)]],"in","m")*$B$4*Table4[[#This Row],[Velocity (m/s)]])/$C$4)</f>
        <v/>
      </c>
      <c r="H421" s="96" t="str">
        <f>IF(Table4[[#This Row],[Segment]]="","",IF(Table4[[#This Row],[Teynold''s Number]]&gt;4000,"TURBULENT","LAMINAR"))</f>
        <v/>
      </c>
      <c r="I421" s="86" t="str">
        <f>IF(Table4[[#This Row],[Segment]]="","",INDEX(Data!C418:C432,MATCH(Table4[Material],Data!B418:B432,0)))</f>
        <v/>
      </c>
      <c r="J421" s="89" t="str">
        <f>IF(Table4[[#This Row],[ε (m)]]="","",Table4[[#This Row],[ε (m)]]/(CONVERT(Table4[[#This Row],[Diameter (in)]],"in","m")))</f>
        <v/>
      </c>
      <c r="K421" s="96" t="str">
        <f>IF(Table4[[#This Row],[Regime]]="LAMINAR",16/Table4[[#This Row],[Teynold''s Number]],"-")</f>
        <v>-</v>
      </c>
      <c r="L421" s="86"/>
      <c r="M421" s="97" t="str">
        <f>IF(Table4[[#This Row],[Regime]]="TURBULENT",(((-4*LOG10(Table4[[#This Row],[ε/D]]/3.7+1.256/(Table4[[#This Row],[Teynold''s Number]]*SQRT(Table4[[#This Row],[f turbulent (guess)]]))))^-1)^2),"")</f>
        <v/>
      </c>
      <c r="N421" s="91" t="str">
        <f>IF(Table4[[#This Row],[f turbulent]]="","",Table4[[#This Row],[f turbulent (guess)]]-Table4[[#This Row],[f turbulent]])</f>
        <v/>
      </c>
      <c r="O421" s="87">
        <f>IF(Table4[[#This Row],[Segment]]="",0,IF(C422="",0,IF(C422&lt;=Table4[[#This Row],[Diameter (in)]],0,1-(D421/D422))))</f>
        <v>0</v>
      </c>
      <c r="P421" s="92" t="str">
        <f>IF(Table4[[#This Row],[Segment]]="","",IF(C421&gt;C422,"",IF(C422="",0.55,(0.55*(1-D422/D421)))))</f>
        <v/>
      </c>
      <c r="Q42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21" s="92" t="str">
        <f>IF(Table4[[#This Row],[Segment]]="","",IF(Table4[[#This Row],[Kexpansion]]="","0",((Table4[[#This Row],[Velocity (m/s)]]^2)/2)*Table4[[#This Row],[Kexpansion]]))</f>
        <v/>
      </c>
      <c r="S421" s="92" t="str">
        <f>IF(Table4[[#This Row],[Segment]]="","",IF(Table4[[#This Row],[Kcontraction]]="","0",((Table4[[#This Row],[Velocity (m/s)]]^2)/2)*Table4[[#This Row],[Kcontraction]]))</f>
        <v/>
      </c>
      <c r="T421" s="89" t="str">
        <f>IF(Table4[[#This Row],[Segment]]="","",SUMIF($Y$7:$Y$2000,Table4[[#This Row],[Segment]],$AD$7:$AD$2000))</f>
        <v/>
      </c>
      <c r="U421" s="95" t="str">
        <f>IF(Table4[[#This Row],[Segment]]="","",Table4[[#This Row],[Hfriction (J/kg)]]+Table4[[#This Row],[Hexpansions (J/kg)]]+Table4[[#This Row],[Hcontractions (J/kg)]]+Table4[[#This Row],[Hf (J/kg)]])</f>
        <v/>
      </c>
      <c r="V421" s="95" t="str">
        <f>IF(Table4[[#This Row],[Segment]]="","",Table4[[#This Row],[Total Friction Loss (J/kg)]]*Table3[Density (kg/m3)])</f>
        <v/>
      </c>
      <c r="W421" s="95" t="str">
        <f>IF(Table4[[#This Row],[Segment]]="","",Table4[[#This Row],[Total Pressure Drop (Pa)]]/1000)</f>
        <v/>
      </c>
      <c r="Y421" s="82" t="str">
        <f>IF('Set Up'!D644="","",'Set Up'!D644)</f>
        <v/>
      </c>
      <c r="Z421" s="82" t="str">
        <f>IF('Set Up'!E644="","",'Set Up'!E644)</f>
        <v/>
      </c>
      <c r="AA421" s="82" t="str">
        <f>IF('Set Up'!F644="","",'Set Up'!F644)</f>
        <v/>
      </c>
      <c r="AB421" s="82" t="str">
        <f>IF('Set Up'!G644="","",'Set Up'!G644)</f>
        <v/>
      </c>
      <c r="AC421" s="82" t="str">
        <f t="array" ref="AC421">IF(Y421="","",INDEX(Data!$G$4:$G$51,MATCH(Table7[[#This Row],[Fitting]]&amp;Table7[[#This Row],[Fitting Subtype]],Data!$E$4:$E$51&amp;Data!$F$4:$F$51,0)))</f>
        <v/>
      </c>
      <c r="AD421" s="89" t="str">
        <f>IF(Table7[[#This Row],[Segment]]="","",Table7[[#This Row],[Quantity]]*Table7[[#This Row],[Kf]]*(((INDEX(Table4[Velocity (m/s)],MATCH(Table7[[#This Row],[Segment]],Table4[Segment],0)))^2)/2))</f>
        <v/>
      </c>
      <c r="AF421" s="82" t="str">
        <f>Table4[[#This Row],[Segment]]</f>
        <v/>
      </c>
      <c r="AG421" s="75"/>
      <c r="AH421" s="82" t="str">
        <f>IF(Table5[[#This Row],[Segment]]="","",AG421-Table4[[#This Row],[Total Pressure Drop (kPa)]])</f>
        <v/>
      </c>
    </row>
    <row r="422" spans="1:34" x14ac:dyDescent="0.25">
      <c r="A422" s="95" t="str">
        <f>IF('Set Up'!A419="","",'Set Up'!A419)</f>
        <v/>
      </c>
      <c r="B422" s="75" t="s">
        <v>81</v>
      </c>
      <c r="C422" s="85"/>
      <c r="D422" s="86" t="str">
        <f>IF(Table4[[#This Row],[Diameter (in)]]="","",(((CONVERT(Table4[[#This Row],[Diameter (in)]],"in","m"))/2)^2)*PI())</f>
        <v/>
      </c>
      <c r="E422" s="87" t="str">
        <f>IF(Table4[[#This Row],[Area (m2)]]="","",$D$4/Table4[[#This Row],[Area (m2)]])</f>
        <v/>
      </c>
      <c r="F422" s="85">
        <f t="shared" si="6"/>
        <v>4.6951999999999998</v>
      </c>
      <c r="G422" s="88" t="str">
        <f>IF(Table4[[#This Row],[Segment]]="","",(CONVERT(Table4[[#This Row],[Diameter (in)]],"in","m")*$B$4*Table4[[#This Row],[Velocity (m/s)]])/$C$4)</f>
        <v/>
      </c>
      <c r="H422" s="96" t="str">
        <f>IF(Table4[[#This Row],[Segment]]="","",IF(Table4[[#This Row],[Teynold''s Number]]&gt;4000,"TURBULENT","LAMINAR"))</f>
        <v/>
      </c>
      <c r="I422" s="86" t="str">
        <f>IF(Table4[[#This Row],[Segment]]="","",INDEX(Data!C419:C433,MATCH(Table4[Material],Data!B419:B433,0)))</f>
        <v/>
      </c>
      <c r="J422" s="89" t="str">
        <f>IF(Table4[[#This Row],[ε (m)]]="","",Table4[[#This Row],[ε (m)]]/(CONVERT(Table4[[#This Row],[Diameter (in)]],"in","m")))</f>
        <v/>
      </c>
      <c r="K422" s="96" t="str">
        <f>IF(Table4[[#This Row],[Regime]]="LAMINAR",16/Table4[[#This Row],[Teynold''s Number]],"-")</f>
        <v>-</v>
      </c>
      <c r="L422" s="86"/>
      <c r="M422" s="97" t="str">
        <f>IF(Table4[[#This Row],[Regime]]="TURBULENT",(((-4*LOG10(Table4[[#This Row],[ε/D]]/3.7+1.256/(Table4[[#This Row],[Teynold''s Number]]*SQRT(Table4[[#This Row],[f turbulent (guess)]]))))^-1)^2),"")</f>
        <v/>
      </c>
      <c r="N422" s="91" t="str">
        <f>IF(Table4[[#This Row],[f turbulent]]="","",Table4[[#This Row],[f turbulent (guess)]]-Table4[[#This Row],[f turbulent]])</f>
        <v/>
      </c>
      <c r="O422" s="87">
        <f>IF(Table4[[#This Row],[Segment]]="",0,IF(C423="",0,IF(C423&lt;=Table4[[#This Row],[Diameter (in)]],0,1-(D422/D423))))</f>
        <v>0</v>
      </c>
      <c r="P422" s="92" t="str">
        <f>IF(Table4[[#This Row],[Segment]]="","",IF(C422&gt;C423,"",IF(C423="",0.55,(0.55*(1-D423/D422)))))</f>
        <v/>
      </c>
      <c r="Q42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22" s="92" t="str">
        <f>IF(Table4[[#This Row],[Segment]]="","",IF(Table4[[#This Row],[Kexpansion]]="","0",((Table4[[#This Row],[Velocity (m/s)]]^2)/2)*Table4[[#This Row],[Kexpansion]]))</f>
        <v/>
      </c>
      <c r="S422" s="92" t="str">
        <f>IF(Table4[[#This Row],[Segment]]="","",IF(Table4[[#This Row],[Kcontraction]]="","0",((Table4[[#This Row],[Velocity (m/s)]]^2)/2)*Table4[[#This Row],[Kcontraction]]))</f>
        <v/>
      </c>
      <c r="T422" s="89" t="str">
        <f>IF(Table4[[#This Row],[Segment]]="","",SUMIF($Y$7:$Y$2000,Table4[[#This Row],[Segment]],$AD$7:$AD$2000))</f>
        <v/>
      </c>
      <c r="U422" s="95" t="str">
        <f>IF(Table4[[#This Row],[Segment]]="","",Table4[[#This Row],[Hfriction (J/kg)]]+Table4[[#This Row],[Hexpansions (J/kg)]]+Table4[[#This Row],[Hcontractions (J/kg)]]+Table4[[#This Row],[Hf (J/kg)]])</f>
        <v/>
      </c>
      <c r="V422" s="95" t="str">
        <f>IF(Table4[[#This Row],[Segment]]="","",Table4[[#This Row],[Total Friction Loss (J/kg)]]*Table3[Density (kg/m3)])</f>
        <v/>
      </c>
      <c r="W422" s="95" t="str">
        <f>IF(Table4[[#This Row],[Segment]]="","",Table4[[#This Row],[Total Pressure Drop (Pa)]]/1000)</f>
        <v/>
      </c>
      <c r="Y422" s="82" t="str">
        <f>IF('Set Up'!D645="","",'Set Up'!D645)</f>
        <v/>
      </c>
      <c r="Z422" s="82" t="str">
        <f>IF('Set Up'!E645="","",'Set Up'!E645)</f>
        <v/>
      </c>
      <c r="AA422" s="82" t="str">
        <f>IF('Set Up'!F645="","",'Set Up'!F645)</f>
        <v/>
      </c>
      <c r="AB422" s="82" t="str">
        <f>IF('Set Up'!G645="","",'Set Up'!G645)</f>
        <v/>
      </c>
      <c r="AC422" s="82" t="str">
        <f t="array" ref="AC422">IF(Y422="","",INDEX(Data!$G$4:$G$51,MATCH(Table7[[#This Row],[Fitting]]&amp;Table7[[#This Row],[Fitting Subtype]],Data!$E$4:$E$51&amp;Data!$F$4:$F$51,0)))</f>
        <v/>
      </c>
      <c r="AD422" s="89" t="str">
        <f>IF(Table7[[#This Row],[Segment]]="","",Table7[[#This Row],[Quantity]]*Table7[[#This Row],[Kf]]*(((INDEX(Table4[Velocity (m/s)],MATCH(Table7[[#This Row],[Segment]],Table4[Segment],0)))^2)/2))</f>
        <v/>
      </c>
      <c r="AF422" s="82" t="str">
        <f>Table4[[#This Row],[Segment]]</f>
        <v/>
      </c>
      <c r="AG422" s="75"/>
      <c r="AH422" s="82" t="str">
        <f>IF(Table5[[#This Row],[Segment]]="","",AG422-Table4[[#This Row],[Total Pressure Drop (kPa)]])</f>
        <v/>
      </c>
    </row>
    <row r="423" spans="1:34" x14ac:dyDescent="0.25">
      <c r="A423" s="95" t="str">
        <f>IF('Set Up'!A420="","",'Set Up'!A420)</f>
        <v/>
      </c>
      <c r="B423" s="75" t="s">
        <v>81</v>
      </c>
      <c r="C423" s="85"/>
      <c r="D423" s="86" t="str">
        <f>IF(Table4[[#This Row],[Diameter (in)]]="","",(((CONVERT(Table4[[#This Row],[Diameter (in)]],"in","m"))/2)^2)*PI())</f>
        <v/>
      </c>
      <c r="E423" s="87" t="str">
        <f>IF(Table4[[#This Row],[Area (m2)]]="","",$D$4/Table4[[#This Row],[Area (m2)]])</f>
        <v/>
      </c>
      <c r="F423" s="85">
        <f t="shared" si="6"/>
        <v>4.6951999999999998</v>
      </c>
      <c r="G423" s="88" t="str">
        <f>IF(Table4[[#This Row],[Segment]]="","",(CONVERT(Table4[[#This Row],[Diameter (in)]],"in","m")*$B$4*Table4[[#This Row],[Velocity (m/s)]])/$C$4)</f>
        <v/>
      </c>
      <c r="H423" s="96" t="str">
        <f>IF(Table4[[#This Row],[Segment]]="","",IF(Table4[[#This Row],[Teynold''s Number]]&gt;4000,"TURBULENT","LAMINAR"))</f>
        <v/>
      </c>
      <c r="I423" s="86" t="str">
        <f>IF(Table4[[#This Row],[Segment]]="","",INDEX(Data!C420:C434,MATCH(Table4[Material],Data!B420:B434,0)))</f>
        <v/>
      </c>
      <c r="J423" s="89" t="str">
        <f>IF(Table4[[#This Row],[ε (m)]]="","",Table4[[#This Row],[ε (m)]]/(CONVERT(Table4[[#This Row],[Diameter (in)]],"in","m")))</f>
        <v/>
      </c>
      <c r="K423" s="96" t="str">
        <f>IF(Table4[[#This Row],[Regime]]="LAMINAR",16/Table4[[#This Row],[Teynold''s Number]],"-")</f>
        <v>-</v>
      </c>
      <c r="L423" s="86"/>
      <c r="M423" s="97" t="str">
        <f>IF(Table4[[#This Row],[Regime]]="TURBULENT",(((-4*LOG10(Table4[[#This Row],[ε/D]]/3.7+1.256/(Table4[[#This Row],[Teynold''s Number]]*SQRT(Table4[[#This Row],[f turbulent (guess)]]))))^-1)^2),"")</f>
        <v/>
      </c>
      <c r="N423" s="91" t="str">
        <f>IF(Table4[[#This Row],[f turbulent]]="","",Table4[[#This Row],[f turbulent (guess)]]-Table4[[#This Row],[f turbulent]])</f>
        <v/>
      </c>
      <c r="O423" s="87">
        <f>IF(Table4[[#This Row],[Segment]]="",0,IF(C424="",0,IF(C424&lt;=Table4[[#This Row],[Diameter (in)]],0,1-(D423/D424))))</f>
        <v>0</v>
      </c>
      <c r="P423" s="92" t="str">
        <f>IF(Table4[[#This Row],[Segment]]="","",IF(C423&gt;C424,"",IF(C424="",0.55,(0.55*(1-D424/D423)))))</f>
        <v/>
      </c>
      <c r="Q42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23" s="92" t="str">
        <f>IF(Table4[[#This Row],[Segment]]="","",IF(Table4[[#This Row],[Kexpansion]]="","0",((Table4[[#This Row],[Velocity (m/s)]]^2)/2)*Table4[[#This Row],[Kexpansion]]))</f>
        <v/>
      </c>
      <c r="S423" s="92" t="str">
        <f>IF(Table4[[#This Row],[Segment]]="","",IF(Table4[[#This Row],[Kcontraction]]="","0",((Table4[[#This Row],[Velocity (m/s)]]^2)/2)*Table4[[#This Row],[Kcontraction]]))</f>
        <v/>
      </c>
      <c r="T423" s="89" t="str">
        <f>IF(Table4[[#This Row],[Segment]]="","",SUMIF($Y$7:$Y$2000,Table4[[#This Row],[Segment]],$AD$7:$AD$2000))</f>
        <v/>
      </c>
      <c r="U423" s="95" t="str">
        <f>IF(Table4[[#This Row],[Segment]]="","",Table4[[#This Row],[Hfriction (J/kg)]]+Table4[[#This Row],[Hexpansions (J/kg)]]+Table4[[#This Row],[Hcontractions (J/kg)]]+Table4[[#This Row],[Hf (J/kg)]])</f>
        <v/>
      </c>
      <c r="V423" s="95" t="str">
        <f>IF(Table4[[#This Row],[Segment]]="","",Table4[[#This Row],[Total Friction Loss (J/kg)]]*Table3[Density (kg/m3)])</f>
        <v/>
      </c>
      <c r="W423" s="95" t="str">
        <f>IF(Table4[[#This Row],[Segment]]="","",Table4[[#This Row],[Total Pressure Drop (Pa)]]/1000)</f>
        <v/>
      </c>
      <c r="Y423" s="82" t="str">
        <f>IF('Set Up'!D646="","",'Set Up'!D646)</f>
        <v/>
      </c>
      <c r="Z423" s="82" t="str">
        <f>IF('Set Up'!E646="","",'Set Up'!E646)</f>
        <v/>
      </c>
      <c r="AA423" s="82" t="str">
        <f>IF('Set Up'!F646="","",'Set Up'!F646)</f>
        <v/>
      </c>
      <c r="AB423" s="82" t="str">
        <f>IF('Set Up'!G646="","",'Set Up'!G646)</f>
        <v/>
      </c>
      <c r="AC423" s="82" t="str">
        <f t="array" ref="AC423">IF(Y423="","",INDEX(Data!$G$4:$G$51,MATCH(Table7[[#This Row],[Fitting]]&amp;Table7[[#This Row],[Fitting Subtype]],Data!$E$4:$E$51&amp;Data!$F$4:$F$51,0)))</f>
        <v/>
      </c>
      <c r="AD423" s="89" t="str">
        <f>IF(Table7[[#This Row],[Segment]]="","",Table7[[#This Row],[Quantity]]*Table7[[#This Row],[Kf]]*(((INDEX(Table4[Velocity (m/s)],MATCH(Table7[[#This Row],[Segment]],Table4[Segment],0)))^2)/2))</f>
        <v/>
      </c>
      <c r="AF423" s="82" t="str">
        <f>Table4[[#This Row],[Segment]]</f>
        <v/>
      </c>
      <c r="AG423" s="75"/>
      <c r="AH423" s="82" t="str">
        <f>IF(Table5[[#This Row],[Segment]]="","",AG423-Table4[[#This Row],[Total Pressure Drop (kPa)]])</f>
        <v/>
      </c>
    </row>
    <row r="424" spans="1:34" x14ac:dyDescent="0.25">
      <c r="A424" s="95" t="str">
        <f>IF('Set Up'!A421="","",'Set Up'!A421)</f>
        <v/>
      </c>
      <c r="B424" s="75" t="s">
        <v>81</v>
      </c>
      <c r="C424" s="85"/>
      <c r="D424" s="86" t="str">
        <f>IF(Table4[[#This Row],[Diameter (in)]]="","",(((CONVERT(Table4[[#This Row],[Diameter (in)]],"in","m"))/2)^2)*PI())</f>
        <v/>
      </c>
      <c r="E424" s="87" t="str">
        <f>IF(Table4[[#This Row],[Area (m2)]]="","",$D$4/Table4[[#This Row],[Area (m2)]])</f>
        <v/>
      </c>
      <c r="F424" s="85">
        <f t="shared" si="6"/>
        <v>4.6951999999999998</v>
      </c>
      <c r="G424" s="88" t="str">
        <f>IF(Table4[[#This Row],[Segment]]="","",(CONVERT(Table4[[#This Row],[Diameter (in)]],"in","m")*$B$4*Table4[[#This Row],[Velocity (m/s)]])/$C$4)</f>
        <v/>
      </c>
      <c r="H424" s="96" t="str">
        <f>IF(Table4[[#This Row],[Segment]]="","",IF(Table4[[#This Row],[Teynold''s Number]]&gt;4000,"TURBULENT","LAMINAR"))</f>
        <v/>
      </c>
      <c r="I424" s="86" t="str">
        <f>IF(Table4[[#This Row],[Segment]]="","",INDEX(Data!C421:C435,MATCH(Table4[Material],Data!B421:B435,0)))</f>
        <v/>
      </c>
      <c r="J424" s="89" t="str">
        <f>IF(Table4[[#This Row],[ε (m)]]="","",Table4[[#This Row],[ε (m)]]/(CONVERT(Table4[[#This Row],[Diameter (in)]],"in","m")))</f>
        <v/>
      </c>
      <c r="K424" s="96" t="str">
        <f>IF(Table4[[#This Row],[Regime]]="LAMINAR",16/Table4[[#This Row],[Teynold''s Number]],"-")</f>
        <v>-</v>
      </c>
      <c r="L424" s="86"/>
      <c r="M424" s="97" t="str">
        <f>IF(Table4[[#This Row],[Regime]]="TURBULENT",(((-4*LOG10(Table4[[#This Row],[ε/D]]/3.7+1.256/(Table4[[#This Row],[Teynold''s Number]]*SQRT(Table4[[#This Row],[f turbulent (guess)]]))))^-1)^2),"")</f>
        <v/>
      </c>
      <c r="N424" s="91" t="str">
        <f>IF(Table4[[#This Row],[f turbulent]]="","",Table4[[#This Row],[f turbulent (guess)]]-Table4[[#This Row],[f turbulent]])</f>
        <v/>
      </c>
      <c r="O424" s="87">
        <f>IF(Table4[[#This Row],[Segment]]="",0,IF(C425="",0,IF(C425&lt;=Table4[[#This Row],[Diameter (in)]],0,1-(D424/D425))))</f>
        <v>0</v>
      </c>
      <c r="P424" s="92" t="str">
        <f>IF(Table4[[#This Row],[Segment]]="","",IF(C424&gt;C425,"",IF(C425="",0.55,(0.55*(1-D425/D424)))))</f>
        <v/>
      </c>
      <c r="Q42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24" s="92" t="str">
        <f>IF(Table4[[#This Row],[Segment]]="","",IF(Table4[[#This Row],[Kexpansion]]="","0",((Table4[[#This Row],[Velocity (m/s)]]^2)/2)*Table4[[#This Row],[Kexpansion]]))</f>
        <v/>
      </c>
      <c r="S424" s="92" t="str">
        <f>IF(Table4[[#This Row],[Segment]]="","",IF(Table4[[#This Row],[Kcontraction]]="","0",((Table4[[#This Row],[Velocity (m/s)]]^2)/2)*Table4[[#This Row],[Kcontraction]]))</f>
        <v/>
      </c>
      <c r="T424" s="89" t="str">
        <f>IF(Table4[[#This Row],[Segment]]="","",SUMIF($Y$7:$Y$2000,Table4[[#This Row],[Segment]],$AD$7:$AD$2000))</f>
        <v/>
      </c>
      <c r="U424" s="95" t="str">
        <f>IF(Table4[[#This Row],[Segment]]="","",Table4[[#This Row],[Hfriction (J/kg)]]+Table4[[#This Row],[Hexpansions (J/kg)]]+Table4[[#This Row],[Hcontractions (J/kg)]]+Table4[[#This Row],[Hf (J/kg)]])</f>
        <v/>
      </c>
      <c r="V424" s="95" t="str">
        <f>IF(Table4[[#This Row],[Segment]]="","",Table4[[#This Row],[Total Friction Loss (J/kg)]]*Table3[Density (kg/m3)])</f>
        <v/>
      </c>
      <c r="W424" s="95" t="str">
        <f>IF(Table4[[#This Row],[Segment]]="","",Table4[[#This Row],[Total Pressure Drop (Pa)]]/1000)</f>
        <v/>
      </c>
      <c r="Y424" s="82" t="str">
        <f>IF('Set Up'!D647="","",'Set Up'!D647)</f>
        <v/>
      </c>
      <c r="Z424" s="82" t="str">
        <f>IF('Set Up'!E647="","",'Set Up'!E647)</f>
        <v/>
      </c>
      <c r="AA424" s="82" t="str">
        <f>IF('Set Up'!F647="","",'Set Up'!F647)</f>
        <v/>
      </c>
      <c r="AB424" s="82" t="str">
        <f>IF('Set Up'!G647="","",'Set Up'!G647)</f>
        <v/>
      </c>
      <c r="AC424" s="82" t="str">
        <f t="array" ref="AC424">IF(Y424="","",INDEX(Data!$G$4:$G$51,MATCH(Table7[[#This Row],[Fitting]]&amp;Table7[[#This Row],[Fitting Subtype]],Data!$E$4:$E$51&amp;Data!$F$4:$F$51,0)))</f>
        <v/>
      </c>
      <c r="AD424" s="89" t="str">
        <f>IF(Table7[[#This Row],[Segment]]="","",Table7[[#This Row],[Quantity]]*Table7[[#This Row],[Kf]]*(((INDEX(Table4[Velocity (m/s)],MATCH(Table7[[#This Row],[Segment]],Table4[Segment],0)))^2)/2))</f>
        <v/>
      </c>
      <c r="AF424" s="82" t="str">
        <f>Table4[[#This Row],[Segment]]</f>
        <v/>
      </c>
      <c r="AG424" s="75"/>
      <c r="AH424" s="82" t="str">
        <f>IF(Table5[[#This Row],[Segment]]="","",AG424-Table4[[#This Row],[Total Pressure Drop (kPa)]])</f>
        <v/>
      </c>
    </row>
    <row r="425" spans="1:34" x14ac:dyDescent="0.25">
      <c r="A425" s="95" t="str">
        <f>IF('Set Up'!A422="","",'Set Up'!A422)</f>
        <v/>
      </c>
      <c r="B425" s="75" t="s">
        <v>81</v>
      </c>
      <c r="C425" s="85"/>
      <c r="D425" s="86" t="str">
        <f>IF(Table4[[#This Row],[Diameter (in)]]="","",(((CONVERT(Table4[[#This Row],[Diameter (in)]],"in","m"))/2)^2)*PI())</f>
        <v/>
      </c>
      <c r="E425" s="87" t="str">
        <f>IF(Table4[[#This Row],[Area (m2)]]="","",$D$4/Table4[[#This Row],[Area (m2)]])</f>
        <v/>
      </c>
      <c r="F425" s="85">
        <f t="shared" si="6"/>
        <v>4.6951999999999998</v>
      </c>
      <c r="G425" s="88" t="str">
        <f>IF(Table4[[#This Row],[Segment]]="","",(CONVERT(Table4[[#This Row],[Diameter (in)]],"in","m")*$B$4*Table4[[#This Row],[Velocity (m/s)]])/$C$4)</f>
        <v/>
      </c>
      <c r="H425" s="96" t="str">
        <f>IF(Table4[[#This Row],[Segment]]="","",IF(Table4[[#This Row],[Teynold''s Number]]&gt;4000,"TURBULENT","LAMINAR"))</f>
        <v/>
      </c>
      <c r="I425" s="86" t="str">
        <f>IF(Table4[[#This Row],[Segment]]="","",INDEX(Data!C422:C436,MATCH(Table4[Material],Data!B422:B436,0)))</f>
        <v/>
      </c>
      <c r="J425" s="89" t="str">
        <f>IF(Table4[[#This Row],[ε (m)]]="","",Table4[[#This Row],[ε (m)]]/(CONVERT(Table4[[#This Row],[Diameter (in)]],"in","m")))</f>
        <v/>
      </c>
      <c r="K425" s="96" t="str">
        <f>IF(Table4[[#This Row],[Regime]]="LAMINAR",16/Table4[[#This Row],[Teynold''s Number]],"-")</f>
        <v>-</v>
      </c>
      <c r="L425" s="86"/>
      <c r="M425" s="97" t="str">
        <f>IF(Table4[[#This Row],[Regime]]="TURBULENT",(((-4*LOG10(Table4[[#This Row],[ε/D]]/3.7+1.256/(Table4[[#This Row],[Teynold''s Number]]*SQRT(Table4[[#This Row],[f turbulent (guess)]]))))^-1)^2),"")</f>
        <v/>
      </c>
      <c r="N425" s="91" t="str">
        <f>IF(Table4[[#This Row],[f turbulent]]="","",Table4[[#This Row],[f turbulent (guess)]]-Table4[[#This Row],[f turbulent]])</f>
        <v/>
      </c>
      <c r="O425" s="87">
        <f>IF(Table4[[#This Row],[Segment]]="",0,IF(C426="",0,IF(C426&lt;=Table4[[#This Row],[Diameter (in)]],0,1-(D425/D426))))</f>
        <v>0</v>
      </c>
      <c r="P425" s="92" t="str">
        <f>IF(Table4[[#This Row],[Segment]]="","",IF(C425&gt;C426,"",IF(C426="",0.55,(0.55*(1-D426/D425)))))</f>
        <v/>
      </c>
      <c r="Q42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25" s="92" t="str">
        <f>IF(Table4[[#This Row],[Segment]]="","",IF(Table4[[#This Row],[Kexpansion]]="","0",((Table4[[#This Row],[Velocity (m/s)]]^2)/2)*Table4[[#This Row],[Kexpansion]]))</f>
        <v/>
      </c>
      <c r="S425" s="92" t="str">
        <f>IF(Table4[[#This Row],[Segment]]="","",IF(Table4[[#This Row],[Kcontraction]]="","0",((Table4[[#This Row],[Velocity (m/s)]]^2)/2)*Table4[[#This Row],[Kcontraction]]))</f>
        <v/>
      </c>
      <c r="T425" s="89" t="str">
        <f>IF(Table4[[#This Row],[Segment]]="","",SUMIF($Y$7:$Y$2000,Table4[[#This Row],[Segment]],$AD$7:$AD$2000))</f>
        <v/>
      </c>
      <c r="U425" s="95" t="str">
        <f>IF(Table4[[#This Row],[Segment]]="","",Table4[[#This Row],[Hfriction (J/kg)]]+Table4[[#This Row],[Hexpansions (J/kg)]]+Table4[[#This Row],[Hcontractions (J/kg)]]+Table4[[#This Row],[Hf (J/kg)]])</f>
        <v/>
      </c>
      <c r="V425" s="95" t="str">
        <f>IF(Table4[[#This Row],[Segment]]="","",Table4[[#This Row],[Total Friction Loss (J/kg)]]*Table3[Density (kg/m3)])</f>
        <v/>
      </c>
      <c r="W425" s="95" t="str">
        <f>IF(Table4[[#This Row],[Segment]]="","",Table4[[#This Row],[Total Pressure Drop (Pa)]]/1000)</f>
        <v/>
      </c>
      <c r="Y425" s="82" t="str">
        <f>IF('Set Up'!D648="","",'Set Up'!D648)</f>
        <v/>
      </c>
      <c r="Z425" s="82" t="str">
        <f>IF('Set Up'!E648="","",'Set Up'!E648)</f>
        <v/>
      </c>
      <c r="AA425" s="82" t="str">
        <f>IF('Set Up'!F648="","",'Set Up'!F648)</f>
        <v/>
      </c>
      <c r="AB425" s="82" t="str">
        <f>IF('Set Up'!G648="","",'Set Up'!G648)</f>
        <v/>
      </c>
      <c r="AC425" s="82" t="str">
        <f t="array" ref="AC425">IF(Y425="","",INDEX(Data!$G$4:$G$51,MATCH(Table7[[#This Row],[Fitting]]&amp;Table7[[#This Row],[Fitting Subtype]],Data!$E$4:$E$51&amp;Data!$F$4:$F$51,0)))</f>
        <v/>
      </c>
      <c r="AD425" s="89" t="str">
        <f>IF(Table7[[#This Row],[Segment]]="","",Table7[[#This Row],[Quantity]]*Table7[[#This Row],[Kf]]*(((INDEX(Table4[Velocity (m/s)],MATCH(Table7[[#This Row],[Segment]],Table4[Segment],0)))^2)/2))</f>
        <v/>
      </c>
      <c r="AF425" s="82" t="str">
        <f>Table4[[#This Row],[Segment]]</f>
        <v/>
      </c>
      <c r="AG425" s="75"/>
      <c r="AH425" s="82" t="str">
        <f>IF(Table5[[#This Row],[Segment]]="","",AG425-Table4[[#This Row],[Total Pressure Drop (kPa)]])</f>
        <v/>
      </c>
    </row>
    <row r="426" spans="1:34" x14ac:dyDescent="0.25">
      <c r="A426" s="95" t="str">
        <f>IF('Set Up'!A423="","",'Set Up'!A423)</f>
        <v/>
      </c>
      <c r="B426" s="75" t="s">
        <v>81</v>
      </c>
      <c r="C426" s="85"/>
      <c r="D426" s="86" t="str">
        <f>IF(Table4[[#This Row],[Diameter (in)]]="","",(((CONVERT(Table4[[#This Row],[Diameter (in)]],"in","m"))/2)^2)*PI())</f>
        <v/>
      </c>
      <c r="E426" s="87" t="str">
        <f>IF(Table4[[#This Row],[Area (m2)]]="","",$D$4/Table4[[#This Row],[Area (m2)]])</f>
        <v/>
      </c>
      <c r="F426" s="85">
        <f t="shared" si="6"/>
        <v>4.6951999999999998</v>
      </c>
      <c r="G426" s="88" t="str">
        <f>IF(Table4[[#This Row],[Segment]]="","",(CONVERT(Table4[[#This Row],[Diameter (in)]],"in","m")*$B$4*Table4[[#This Row],[Velocity (m/s)]])/$C$4)</f>
        <v/>
      </c>
      <c r="H426" s="96" t="str">
        <f>IF(Table4[[#This Row],[Segment]]="","",IF(Table4[[#This Row],[Teynold''s Number]]&gt;4000,"TURBULENT","LAMINAR"))</f>
        <v/>
      </c>
      <c r="I426" s="86" t="str">
        <f>IF(Table4[[#This Row],[Segment]]="","",INDEX(Data!C423:C437,MATCH(Table4[Material],Data!B423:B437,0)))</f>
        <v/>
      </c>
      <c r="J426" s="89" t="str">
        <f>IF(Table4[[#This Row],[ε (m)]]="","",Table4[[#This Row],[ε (m)]]/(CONVERT(Table4[[#This Row],[Diameter (in)]],"in","m")))</f>
        <v/>
      </c>
      <c r="K426" s="96" t="str">
        <f>IF(Table4[[#This Row],[Regime]]="LAMINAR",16/Table4[[#This Row],[Teynold''s Number]],"-")</f>
        <v>-</v>
      </c>
      <c r="L426" s="86"/>
      <c r="M426" s="97" t="str">
        <f>IF(Table4[[#This Row],[Regime]]="TURBULENT",(((-4*LOG10(Table4[[#This Row],[ε/D]]/3.7+1.256/(Table4[[#This Row],[Teynold''s Number]]*SQRT(Table4[[#This Row],[f turbulent (guess)]]))))^-1)^2),"")</f>
        <v/>
      </c>
      <c r="N426" s="91" t="str">
        <f>IF(Table4[[#This Row],[f turbulent]]="","",Table4[[#This Row],[f turbulent (guess)]]-Table4[[#This Row],[f turbulent]])</f>
        <v/>
      </c>
      <c r="O426" s="87">
        <f>IF(Table4[[#This Row],[Segment]]="",0,IF(C427="",0,IF(C427&lt;=Table4[[#This Row],[Diameter (in)]],0,1-(D426/D427))))</f>
        <v>0</v>
      </c>
      <c r="P426" s="92" t="str">
        <f>IF(Table4[[#This Row],[Segment]]="","",IF(C426&gt;C427,"",IF(C427="",0.55,(0.55*(1-D427/D426)))))</f>
        <v/>
      </c>
      <c r="Q42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26" s="92" t="str">
        <f>IF(Table4[[#This Row],[Segment]]="","",IF(Table4[[#This Row],[Kexpansion]]="","0",((Table4[[#This Row],[Velocity (m/s)]]^2)/2)*Table4[[#This Row],[Kexpansion]]))</f>
        <v/>
      </c>
      <c r="S426" s="92" t="str">
        <f>IF(Table4[[#This Row],[Segment]]="","",IF(Table4[[#This Row],[Kcontraction]]="","0",((Table4[[#This Row],[Velocity (m/s)]]^2)/2)*Table4[[#This Row],[Kcontraction]]))</f>
        <v/>
      </c>
      <c r="T426" s="89" t="str">
        <f>IF(Table4[[#This Row],[Segment]]="","",SUMIF($Y$7:$Y$2000,Table4[[#This Row],[Segment]],$AD$7:$AD$2000))</f>
        <v/>
      </c>
      <c r="U426" s="95" t="str">
        <f>IF(Table4[[#This Row],[Segment]]="","",Table4[[#This Row],[Hfriction (J/kg)]]+Table4[[#This Row],[Hexpansions (J/kg)]]+Table4[[#This Row],[Hcontractions (J/kg)]]+Table4[[#This Row],[Hf (J/kg)]])</f>
        <v/>
      </c>
      <c r="V426" s="95" t="str">
        <f>IF(Table4[[#This Row],[Segment]]="","",Table4[[#This Row],[Total Friction Loss (J/kg)]]*Table3[Density (kg/m3)])</f>
        <v/>
      </c>
      <c r="W426" s="95" t="str">
        <f>IF(Table4[[#This Row],[Segment]]="","",Table4[[#This Row],[Total Pressure Drop (Pa)]]/1000)</f>
        <v/>
      </c>
      <c r="Y426" s="82" t="str">
        <f>IF('Set Up'!D649="","",'Set Up'!D649)</f>
        <v/>
      </c>
      <c r="Z426" s="82" t="str">
        <f>IF('Set Up'!E649="","",'Set Up'!E649)</f>
        <v/>
      </c>
      <c r="AA426" s="82" t="str">
        <f>IF('Set Up'!F649="","",'Set Up'!F649)</f>
        <v/>
      </c>
      <c r="AB426" s="82" t="str">
        <f>IF('Set Up'!G649="","",'Set Up'!G649)</f>
        <v/>
      </c>
      <c r="AC426" s="82" t="str">
        <f t="array" ref="AC426">IF(Y426="","",INDEX(Data!$G$4:$G$51,MATCH(Table7[[#This Row],[Fitting]]&amp;Table7[[#This Row],[Fitting Subtype]],Data!$E$4:$E$51&amp;Data!$F$4:$F$51,0)))</f>
        <v/>
      </c>
      <c r="AD426" s="89" t="str">
        <f>IF(Table7[[#This Row],[Segment]]="","",Table7[[#This Row],[Quantity]]*Table7[[#This Row],[Kf]]*(((INDEX(Table4[Velocity (m/s)],MATCH(Table7[[#This Row],[Segment]],Table4[Segment],0)))^2)/2))</f>
        <v/>
      </c>
      <c r="AF426" s="82" t="str">
        <f>Table4[[#This Row],[Segment]]</f>
        <v/>
      </c>
      <c r="AG426" s="75"/>
      <c r="AH426" s="82" t="str">
        <f>IF(Table5[[#This Row],[Segment]]="","",AG426-Table4[[#This Row],[Total Pressure Drop (kPa)]])</f>
        <v/>
      </c>
    </row>
    <row r="427" spans="1:34" x14ac:dyDescent="0.25">
      <c r="A427" s="95" t="str">
        <f>IF('Set Up'!A424="","",'Set Up'!A424)</f>
        <v/>
      </c>
      <c r="B427" s="75" t="s">
        <v>81</v>
      </c>
      <c r="C427" s="85"/>
      <c r="D427" s="86" t="str">
        <f>IF(Table4[[#This Row],[Diameter (in)]]="","",(((CONVERT(Table4[[#This Row],[Diameter (in)]],"in","m"))/2)^2)*PI())</f>
        <v/>
      </c>
      <c r="E427" s="87" t="str">
        <f>IF(Table4[[#This Row],[Area (m2)]]="","",$D$4/Table4[[#This Row],[Area (m2)]])</f>
        <v/>
      </c>
      <c r="F427" s="85">
        <f t="shared" si="6"/>
        <v>4.6951999999999998</v>
      </c>
      <c r="G427" s="88" t="str">
        <f>IF(Table4[[#This Row],[Segment]]="","",(CONVERT(Table4[[#This Row],[Diameter (in)]],"in","m")*$B$4*Table4[[#This Row],[Velocity (m/s)]])/$C$4)</f>
        <v/>
      </c>
      <c r="H427" s="96" t="str">
        <f>IF(Table4[[#This Row],[Segment]]="","",IF(Table4[[#This Row],[Teynold''s Number]]&gt;4000,"TURBULENT","LAMINAR"))</f>
        <v/>
      </c>
      <c r="I427" s="86" t="str">
        <f>IF(Table4[[#This Row],[Segment]]="","",INDEX(Data!C424:C438,MATCH(Table4[Material],Data!B424:B438,0)))</f>
        <v/>
      </c>
      <c r="J427" s="89" t="str">
        <f>IF(Table4[[#This Row],[ε (m)]]="","",Table4[[#This Row],[ε (m)]]/(CONVERT(Table4[[#This Row],[Diameter (in)]],"in","m")))</f>
        <v/>
      </c>
      <c r="K427" s="96" t="str">
        <f>IF(Table4[[#This Row],[Regime]]="LAMINAR",16/Table4[[#This Row],[Teynold''s Number]],"-")</f>
        <v>-</v>
      </c>
      <c r="L427" s="86"/>
      <c r="M427" s="97" t="str">
        <f>IF(Table4[[#This Row],[Regime]]="TURBULENT",(((-4*LOG10(Table4[[#This Row],[ε/D]]/3.7+1.256/(Table4[[#This Row],[Teynold''s Number]]*SQRT(Table4[[#This Row],[f turbulent (guess)]]))))^-1)^2),"")</f>
        <v/>
      </c>
      <c r="N427" s="91" t="str">
        <f>IF(Table4[[#This Row],[f turbulent]]="","",Table4[[#This Row],[f turbulent (guess)]]-Table4[[#This Row],[f turbulent]])</f>
        <v/>
      </c>
      <c r="O427" s="87">
        <f>IF(Table4[[#This Row],[Segment]]="",0,IF(C428="",0,IF(C428&lt;=Table4[[#This Row],[Diameter (in)]],0,1-(D427/D428))))</f>
        <v>0</v>
      </c>
      <c r="P427" s="92" t="str">
        <f>IF(Table4[[#This Row],[Segment]]="","",IF(C427&gt;C428,"",IF(C428="",0.55,(0.55*(1-D428/D427)))))</f>
        <v/>
      </c>
      <c r="Q42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27" s="92" t="str">
        <f>IF(Table4[[#This Row],[Segment]]="","",IF(Table4[[#This Row],[Kexpansion]]="","0",((Table4[[#This Row],[Velocity (m/s)]]^2)/2)*Table4[[#This Row],[Kexpansion]]))</f>
        <v/>
      </c>
      <c r="S427" s="92" t="str">
        <f>IF(Table4[[#This Row],[Segment]]="","",IF(Table4[[#This Row],[Kcontraction]]="","0",((Table4[[#This Row],[Velocity (m/s)]]^2)/2)*Table4[[#This Row],[Kcontraction]]))</f>
        <v/>
      </c>
      <c r="T427" s="89" t="str">
        <f>IF(Table4[[#This Row],[Segment]]="","",SUMIF($Y$7:$Y$2000,Table4[[#This Row],[Segment]],$AD$7:$AD$2000))</f>
        <v/>
      </c>
      <c r="U427" s="95" t="str">
        <f>IF(Table4[[#This Row],[Segment]]="","",Table4[[#This Row],[Hfriction (J/kg)]]+Table4[[#This Row],[Hexpansions (J/kg)]]+Table4[[#This Row],[Hcontractions (J/kg)]]+Table4[[#This Row],[Hf (J/kg)]])</f>
        <v/>
      </c>
      <c r="V427" s="95" t="str">
        <f>IF(Table4[[#This Row],[Segment]]="","",Table4[[#This Row],[Total Friction Loss (J/kg)]]*Table3[Density (kg/m3)])</f>
        <v/>
      </c>
      <c r="W427" s="95" t="str">
        <f>IF(Table4[[#This Row],[Segment]]="","",Table4[[#This Row],[Total Pressure Drop (Pa)]]/1000)</f>
        <v/>
      </c>
      <c r="Y427" s="82" t="str">
        <f>IF('Set Up'!D650="","",'Set Up'!D650)</f>
        <v/>
      </c>
      <c r="Z427" s="82" t="str">
        <f>IF('Set Up'!E650="","",'Set Up'!E650)</f>
        <v/>
      </c>
      <c r="AA427" s="82" t="str">
        <f>IF('Set Up'!F650="","",'Set Up'!F650)</f>
        <v/>
      </c>
      <c r="AB427" s="82" t="str">
        <f>IF('Set Up'!G650="","",'Set Up'!G650)</f>
        <v/>
      </c>
      <c r="AC427" s="82" t="str">
        <f t="array" ref="AC427">IF(Y427="","",INDEX(Data!$G$4:$G$51,MATCH(Table7[[#This Row],[Fitting]]&amp;Table7[[#This Row],[Fitting Subtype]],Data!$E$4:$E$51&amp;Data!$F$4:$F$51,0)))</f>
        <v/>
      </c>
      <c r="AD427" s="89" t="str">
        <f>IF(Table7[[#This Row],[Segment]]="","",Table7[[#This Row],[Quantity]]*Table7[[#This Row],[Kf]]*(((INDEX(Table4[Velocity (m/s)],MATCH(Table7[[#This Row],[Segment]],Table4[Segment],0)))^2)/2))</f>
        <v/>
      </c>
      <c r="AF427" s="82" t="str">
        <f>Table4[[#This Row],[Segment]]</f>
        <v/>
      </c>
      <c r="AG427" s="75"/>
      <c r="AH427" s="82" t="str">
        <f>IF(Table5[[#This Row],[Segment]]="","",AG427-Table4[[#This Row],[Total Pressure Drop (kPa)]])</f>
        <v/>
      </c>
    </row>
    <row r="428" spans="1:34" x14ac:dyDescent="0.25">
      <c r="A428" s="95" t="str">
        <f>IF('Set Up'!A425="","",'Set Up'!A425)</f>
        <v/>
      </c>
      <c r="B428" s="75" t="s">
        <v>81</v>
      </c>
      <c r="C428" s="85"/>
      <c r="D428" s="86" t="str">
        <f>IF(Table4[[#This Row],[Diameter (in)]]="","",(((CONVERT(Table4[[#This Row],[Diameter (in)]],"in","m"))/2)^2)*PI())</f>
        <v/>
      </c>
      <c r="E428" s="87" t="str">
        <f>IF(Table4[[#This Row],[Area (m2)]]="","",$D$4/Table4[[#This Row],[Area (m2)]])</f>
        <v/>
      </c>
      <c r="F428" s="85">
        <f t="shared" si="6"/>
        <v>4.6951999999999998</v>
      </c>
      <c r="G428" s="88" t="str">
        <f>IF(Table4[[#This Row],[Segment]]="","",(CONVERT(Table4[[#This Row],[Diameter (in)]],"in","m")*$B$4*Table4[[#This Row],[Velocity (m/s)]])/$C$4)</f>
        <v/>
      </c>
      <c r="H428" s="96" t="str">
        <f>IF(Table4[[#This Row],[Segment]]="","",IF(Table4[[#This Row],[Teynold''s Number]]&gt;4000,"TURBULENT","LAMINAR"))</f>
        <v/>
      </c>
      <c r="I428" s="86" t="str">
        <f>IF(Table4[[#This Row],[Segment]]="","",INDEX(Data!C425:C439,MATCH(Table4[Material],Data!B425:B439,0)))</f>
        <v/>
      </c>
      <c r="J428" s="89" t="str">
        <f>IF(Table4[[#This Row],[ε (m)]]="","",Table4[[#This Row],[ε (m)]]/(CONVERT(Table4[[#This Row],[Diameter (in)]],"in","m")))</f>
        <v/>
      </c>
      <c r="K428" s="96" t="str">
        <f>IF(Table4[[#This Row],[Regime]]="LAMINAR",16/Table4[[#This Row],[Teynold''s Number]],"-")</f>
        <v>-</v>
      </c>
      <c r="L428" s="86"/>
      <c r="M428" s="97" t="str">
        <f>IF(Table4[[#This Row],[Regime]]="TURBULENT",(((-4*LOG10(Table4[[#This Row],[ε/D]]/3.7+1.256/(Table4[[#This Row],[Teynold''s Number]]*SQRT(Table4[[#This Row],[f turbulent (guess)]]))))^-1)^2),"")</f>
        <v/>
      </c>
      <c r="N428" s="91" t="str">
        <f>IF(Table4[[#This Row],[f turbulent]]="","",Table4[[#This Row],[f turbulent (guess)]]-Table4[[#This Row],[f turbulent]])</f>
        <v/>
      </c>
      <c r="O428" s="87">
        <f>IF(Table4[[#This Row],[Segment]]="",0,IF(C429="",0,IF(C429&lt;=Table4[[#This Row],[Diameter (in)]],0,1-(D428/D429))))</f>
        <v>0</v>
      </c>
      <c r="P428" s="92" t="str">
        <f>IF(Table4[[#This Row],[Segment]]="","",IF(C428&gt;C429,"",IF(C429="",0.55,(0.55*(1-D429/D428)))))</f>
        <v/>
      </c>
      <c r="Q42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28" s="92" t="str">
        <f>IF(Table4[[#This Row],[Segment]]="","",IF(Table4[[#This Row],[Kexpansion]]="","0",((Table4[[#This Row],[Velocity (m/s)]]^2)/2)*Table4[[#This Row],[Kexpansion]]))</f>
        <v/>
      </c>
      <c r="S428" s="92" t="str">
        <f>IF(Table4[[#This Row],[Segment]]="","",IF(Table4[[#This Row],[Kcontraction]]="","0",((Table4[[#This Row],[Velocity (m/s)]]^2)/2)*Table4[[#This Row],[Kcontraction]]))</f>
        <v/>
      </c>
      <c r="T428" s="89" t="str">
        <f>IF(Table4[[#This Row],[Segment]]="","",SUMIF($Y$7:$Y$2000,Table4[[#This Row],[Segment]],$AD$7:$AD$2000))</f>
        <v/>
      </c>
      <c r="U428" s="95" t="str">
        <f>IF(Table4[[#This Row],[Segment]]="","",Table4[[#This Row],[Hfriction (J/kg)]]+Table4[[#This Row],[Hexpansions (J/kg)]]+Table4[[#This Row],[Hcontractions (J/kg)]]+Table4[[#This Row],[Hf (J/kg)]])</f>
        <v/>
      </c>
      <c r="V428" s="95" t="str">
        <f>IF(Table4[[#This Row],[Segment]]="","",Table4[[#This Row],[Total Friction Loss (J/kg)]]*Table3[Density (kg/m3)])</f>
        <v/>
      </c>
      <c r="W428" s="95" t="str">
        <f>IF(Table4[[#This Row],[Segment]]="","",Table4[[#This Row],[Total Pressure Drop (Pa)]]/1000)</f>
        <v/>
      </c>
      <c r="Y428" s="82" t="str">
        <f>IF('Set Up'!D651="","",'Set Up'!D651)</f>
        <v/>
      </c>
      <c r="Z428" s="82" t="str">
        <f>IF('Set Up'!E651="","",'Set Up'!E651)</f>
        <v/>
      </c>
      <c r="AA428" s="82" t="str">
        <f>IF('Set Up'!F651="","",'Set Up'!F651)</f>
        <v/>
      </c>
      <c r="AB428" s="82" t="str">
        <f>IF('Set Up'!G651="","",'Set Up'!G651)</f>
        <v/>
      </c>
      <c r="AC428" s="82" t="str">
        <f t="array" ref="AC428">IF(Y428="","",INDEX(Data!$G$4:$G$51,MATCH(Table7[[#This Row],[Fitting]]&amp;Table7[[#This Row],[Fitting Subtype]],Data!$E$4:$E$51&amp;Data!$F$4:$F$51,0)))</f>
        <v/>
      </c>
      <c r="AD428" s="89" t="str">
        <f>IF(Table7[[#This Row],[Segment]]="","",Table7[[#This Row],[Quantity]]*Table7[[#This Row],[Kf]]*(((INDEX(Table4[Velocity (m/s)],MATCH(Table7[[#This Row],[Segment]],Table4[Segment],0)))^2)/2))</f>
        <v/>
      </c>
      <c r="AF428" s="82" t="str">
        <f>Table4[[#This Row],[Segment]]</f>
        <v/>
      </c>
      <c r="AG428" s="75"/>
      <c r="AH428" s="82" t="str">
        <f>IF(Table5[[#This Row],[Segment]]="","",AG428-Table4[[#This Row],[Total Pressure Drop (kPa)]])</f>
        <v/>
      </c>
    </row>
    <row r="429" spans="1:34" x14ac:dyDescent="0.25">
      <c r="A429" s="95" t="str">
        <f>IF('Set Up'!A426="","",'Set Up'!A426)</f>
        <v/>
      </c>
      <c r="B429" s="75" t="s">
        <v>81</v>
      </c>
      <c r="C429" s="85"/>
      <c r="D429" s="86" t="str">
        <f>IF(Table4[[#This Row],[Diameter (in)]]="","",(((CONVERT(Table4[[#This Row],[Diameter (in)]],"in","m"))/2)^2)*PI())</f>
        <v/>
      </c>
      <c r="E429" s="87" t="str">
        <f>IF(Table4[[#This Row],[Area (m2)]]="","",$D$4/Table4[[#This Row],[Area (m2)]])</f>
        <v/>
      </c>
      <c r="F429" s="85">
        <f t="shared" si="6"/>
        <v>4.6951999999999998</v>
      </c>
      <c r="G429" s="88" t="str">
        <f>IF(Table4[[#This Row],[Segment]]="","",(CONVERT(Table4[[#This Row],[Diameter (in)]],"in","m")*$B$4*Table4[[#This Row],[Velocity (m/s)]])/$C$4)</f>
        <v/>
      </c>
      <c r="H429" s="96" t="str">
        <f>IF(Table4[[#This Row],[Segment]]="","",IF(Table4[[#This Row],[Teynold''s Number]]&gt;4000,"TURBULENT","LAMINAR"))</f>
        <v/>
      </c>
      <c r="I429" s="86" t="str">
        <f>IF(Table4[[#This Row],[Segment]]="","",INDEX(Data!C426:C440,MATCH(Table4[Material],Data!B426:B440,0)))</f>
        <v/>
      </c>
      <c r="J429" s="89" t="str">
        <f>IF(Table4[[#This Row],[ε (m)]]="","",Table4[[#This Row],[ε (m)]]/(CONVERT(Table4[[#This Row],[Diameter (in)]],"in","m")))</f>
        <v/>
      </c>
      <c r="K429" s="96" t="str">
        <f>IF(Table4[[#This Row],[Regime]]="LAMINAR",16/Table4[[#This Row],[Teynold''s Number]],"-")</f>
        <v>-</v>
      </c>
      <c r="L429" s="86"/>
      <c r="M429" s="97" t="str">
        <f>IF(Table4[[#This Row],[Regime]]="TURBULENT",(((-4*LOG10(Table4[[#This Row],[ε/D]]/3.7+1.256/(Table4[[#This Row],[Teynold''s Number]]*SQRT(Table4[[#This Row],[f turbulent (guess)]]))))^-1)^2),"")</f>
        <v/>
      </c>
      <c r="N429" s="91" t="str">
        <f>IF(Table4[[#This Row],[f turbulent]]="","",Table4[[#This Row],[f turbulent (guess)]]-Table4[[#This Row],[f turbulent]])</f>
        <v/>
      </c>
      <c r="O429" s="87">
        <f>IF(Table4[[#This Row],[Segment]]="",0,IF(C430="",0,IF(C430&lt;=Table4[[#This Row],[Diameter (in)]],0,1-(D429/D430))))</f>
        <v>0</v>
      </c>
      <c r="P429" s="92" t="str">
        <f>IF(Table4[[#This Row],[Segment]]="","",IF(C429&gt;C430,"",IF(C430="",0.55,(0.55*(1-D430/D429)))))</f>
        <v/>
      </c>
      <c r="Q42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29" s="92" t="str">
        <f>IF(Table4[[#This Row],[Segment]]="","",IF(Table4[[#This Row],[Kexpansion]]="","0",((Table4[[#This Row],[Velocity (m/s)]]^2)/2)*Table4[[#This Row],[Kexpansion]]))</f>
        <v/>
      </c>
      <c r="S429" s="92" t="str">
        <f>IF(Table4[[#This Row],[Segment]]="","",IF(Table4[[#This Row],[Kcontraction]]="","0",((Table4[[#This Row],[Velocity (m/s)]]^2)/2)*Table4[[#This Row],[Kcontraction]]))</f>
        <v/>
      </c>
      <c r="T429" s="89" t="str">
        <f>IF(Table4[[#This Row],[Segment]]="","",SUMIF($Y$7:$Y$2000,Table4[[#This Row],[Segment]],$AD$7:$AD$2000))</f>
        <v/>
      </c>
      <c r="U429" s="95" t="str">
        <f>IF(Table4[[#This Row],[Segment]]="","",Table4[[#This Row],[Hfriction (J/kg)]]+Table4[[#This Row],[Hexpansions (J/kg)]]+Table4[[#This Row],[Hcontractions (J/kg)]]+Table4[[#This Row],[Hf (J/kg)]])</f>
        <v/>
      </c>
      <c r="V429" s="95" t="str">
        <f>IF(Table4[[#This Row],[Segment]]="","",Table4[[#This Row],[Total Friction Loss (J/kg)]]*Table3[Density (kg/m3)])</f>
        <v/>
      </c>
      <c r="W429" s="95" t="str">
        <f>IF(Table4[[#This Row],[Segment]]="","",Table4[[#This Row],[Total Pressure Drop (Pa)]]/1000)</f>
        <v/>
      </c>
      <c r="Y429" s="82" t="str">
        <f>IF('Set Up'!D652="","",'Set Up'!D652)</f>
        <v/>
      </c>
      <c r="Z429" s="82" t="str">
        <f>IF('Set Up'!E652="","",'Set Up'!E652)</f>
        <v/>
      </c>
      <c r="AA429" s="82" t="str">
        <f>IF('Set Up'!F652="","",'Set Up'!F652)</f>
        <v/>
      </c>
      <c r="AB429" s="82" t="str">
        <f>IF('Set Up'!G652="","",'Set Up'!G652)</f>
        <v/>
      </c>
      <c r="AC429" s="82" t="str">
        <f t="array" ref="AC429">IF(Y429="","",INDEX(Data!$G$4:$G$51,MATCH(Table7[[#This Row],[Fitting]]&amp;Table7[[#This Row],[Fitting Subtype]],Data!$E$4:$E$51&amp;Data!$F$4:$F$51,0)))</f>
        <v/>
      </c>
      <c r="AD429" s="89" t="str">
        <f>IF(Table7[[#This Row],[Segment]]="","",Table7[[#This Row],[Quantity]]*Table7[[#This Row],[Kf]]*(((INDEX(Table4[Velocity (m/s)],MATCH(Table7[[#This Row],[Segment]],Table4[Segment],0)))^2)/2))</f>
        <v/>
      </c>
      <c r="AF429" s="82" t="str">
        <f>Table4[[#This Row],[Segment]]</f>
        <v/>
      </c>
      <c r="AG429" s="75"/>
      <c r="AH429" s="82" t="str">
        <f>IF(Table5[[#This Row],[Segment]]="","",AG429-Table4[[#This Row],[Total Pressure Drop (kPa)]])</f>
        <v/>
      </c>
    </row>
    <row r="430" spans="1:34" x14ac:dyDescent="0.25">
      <c r="A430" s="95" t="str">
        <f>IF('Set Up'!A427="","",'Set Up'!A427)</f>
        <v/>
      </c>
      <c r="B430" s="75" t="s">
        <v>81</v>
      </c>
      <c r="C430" s="85"/>
      <c r="D430" s="86" t="str">
        <f>IF(Table4[[#This Row],[Diameter (in)]]="","",(((CONVERT(Table4[[#This Row],[Diameter (in)]],"in","m"))/2)^2)*PI())</f>
        <v/>
      </c>
      <c r="E430" s="87" t="str">
        <f>IF(Table4[[#This Row],[Area (m2)]]="","",$D$4/Table4[[#This Row],[Area (m2)]])</f>
        <v/>
      </c>
      <c r="F430" s="85">
        <f t="shared" si="6"/>
        <v>4.6951999999999998</v>
      </c>
      <c r="G430" s="88" t="str">
        <f>IF(Table4[[#This Row],[Segment]]="","",(CONVERT(Table4[[#This Row],[Diameter (in)]],"in","m")*$B$4*Table4[[#This Row],[Velocity (m/s)]])/$C$4)</f>
        <v/>
      </c>
      <c r="H430" s="96" t="str">
        <f>IF(Table4[[#This Row],[Segment]]="","",IF(Table4[[#This Row],[Teynold''s Number]]&gt;4000,"TURBULENT","LAMINAR"))</f>
        <v/>
      </c>
      <c r="I430" s="86" t="str">
        <f>IF(Table4[[#This Row],[Segment]]="","",INDEX(Data!C427:C441,MATCH(Table4[Material],Data!B427:B441,0)))</f>
        <v/>
      </c>
      <c r="J430" s="89" t="str">
        <f>IF(Table4[[#This Row],[ε (m)]]="","",Table4[[#This Row],[ε (m)]]/(CONVERT(Table4[[#This Row],[Diameter (in)]],"in","m")))</f>
        <v/>
      </c>
      <c r="K430" s="96" t="str">
        <f>IF(Table4[[#This Row],[Regime]]="LAMINAR",16/Table4[[#This Row],[Teynold''s Number]],"-")</f>
        <v>-</v>
      </c>
      <c r="L430" s="86"/>
      <c r="M430" s="97" t="str">
        <f>IF(Table4[[#This Row],[Regime]]="TURBULENT",(((-4*LOG10(Table4[[#This Row],[ε/D]]/3.7+1.256/(Table4[[#This Row],[Teynold''s Number]]*SQRT(Table4[[#This Row],[f turbulent (guess)]]))))^-1)^2),"")</f>
        <v/>
      </c>
      <c r="N430" s="91" t="str">
        <f>IF(Table4[[#This Row],[f turbulent]]="","",Table4[[#This Row],[f turbulent (guess)]]-Table4[[#This Row],[f turbulent]])</f>
        <v/>
      </c>
      <c r="O430" s="87">
        <f>IF(Table4[[#This Row],[Segment]]="",0,IF(C431="",0,IF(C431&lt;=Table4[[#This Row],[Diameter (in)]],0,1-(D430/D431))))</f>
        <v>0</v>
      </c>
      <c r="P430" s="92" t="str">
        <f>IF(Table4[[#This Row],[Segment]]="","",IF(C430&gt;C431,"",IF(C431="",0.55,(0.55*(1-D431/D430)))))</f>
        <v/>
      </c>
      <c r="Q43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30" s="92" t="str">
        <f>IF(Table4[[#This Row],[Segment]]="","",IF(Table4[[#This Row],[Kexpansion]]="","0",((Table4[[#This Row],[Velocity (m/s)]]^2)/2)*Table4[[#This Row],[Kexpansion]]))</f>
        <v/>
      </c>
      <c r="S430" s="92" t="str">
        <f>IF(Table4[[#This Row],[Segment]]="","",IF(Table4[[#This Row],[Kcontraction]]="","0",((Table4[[#This Row],[Velocity (m/s)]]^2)/2)*Table4[[#This Row],[Kcontraction]]))</f>
        <v/>
      </c>
      <c r="T430" s="89" t="str">
        <f>IF(Table4[[#This Row],[Segment]]="","",SUMIF($Y$7:$Y$2000,Table4[[#This Row],[Segment]],$AD$7:$AD$2000))</f>
        <v/>
      </c>
      <c r="U430" s="95" t="str">
        <f>IF(Table4[[#This Row],[Segment]]="","",Table4[[#This Row],[Hfriction (J/kg)]]+Table4[[#This Row],[Hexpansions (J/kg)]]+Table4[[#This Row],[Hcontractions (J/kg)]]+Table4[[#This Row],[Hf (J/kg)]])</f>
        <v/>
      </c>
      <c r="V430" s="95" t="str">
        <f>IF(Table4[[#This Row],[Segment]]="","",Table4[[#This Row],[Total Friction Loss (J/kg)]]*Table3[Density (kg/m3)])</f>
        <v/>
      </c>
      <c r="W430" s="95" t="str">
        <f>IF(Table4[[#This Row],[Segment]]="","",Table4[[#This Row],[Total Pressure Drop (Pa)]]/1000)</f>
        <v/>
      </c>
      <c r="Y430" s="82" t="str">
        <f>IF('Set Up'!D653="","",'Set Up'!D653)</f>
        <v/>
      </c>
      <c r="Z430" s="82" t="str">
        <f>IF('Set Up'!E653="","",'Set Up'!E653)</f>
        <v/>
      </c>
      <c r="AA430" s="82" t="str">
        <f>IF('Set Up'!F653="","",'Set Up'!F653)</f>
        <v/>
      </c>
      <c r="AB430" s="82" t="str">
        <f>IF('Set Up'!G653="","",'Set Up'!G653)</f>
        <v/>
      </c>
      <c r="AC430" s="82" t="str">
        <f t="array" ref="AC430">IF(Y430="","",INDEX(Data!$G$4:$G$51,MATCH(Table7[[#This Row],[Fitting]]&amp;Table7[[#This Row],[Fitting Subtype]],Data!$E$4:$E$51&amp;Data!$F$4:$F$51,0)))</f>
        <v/>
      </c>
      <c r="AD430" s="89" t="str">
        <f>IF(Table7[[#This Row],[Segment]]="","",Table7[[#This Row],[Quantity]]*Table7[[#This Row],[Kf]]*(((INDEX(Table4[Velocity (m/s)],MATCH(Table7[[#This Row],[Segment]],Table4[Segment],0)))^2)/2))</f>
        <v/>
      </c>
      <c r="AF430" s="82" t="str">
        <f>Table4[[#This Row],[Segment]]</f>
        <v/>
      </c>
      <c r="AG430" s="75"/>
      <c r="AH430" s="82" t="str">
        <f>IF(Table5[[#This Row],[Segment]]="","",AG430-Table4[[#This Row],[Total Pressure Drop (kPa)]])</f>
        <v/>
      </c>
    </row>
    <row r="431" spans="1:34" x14ac:dyDescent="0.25">
      <c r="A431" s="95" t="str">
        <f>IF('Set Up'!A428="","",'Set Up'!A428)</f>
        <v/>
      </c>
      <c r="B431" s="75" t="s">
        <v>81</v>
      </c>
      <c r="C431" s="85"/>
      <c r="D431" s="86" t="str">
        <f>IF(Table4[[#This Row],[Diameter (in)]]="","",(((CONVERT(Table4[[#This Row],[Diameter (in)]],"in","m"))/2)^2)*PI())</f>
        <v/>
      </c>
      <c r="E431" s="87" t="str">
        <f>IF(Table4[[#This Row],[Area (m2)]]="","",$D$4/Table4[[#This Row],[Area (m2)]])</f>
        <v/>
      </c>
      <c r="F431" s="85">
        <f t="shared" si="6"/>
        <v>4.6951999999999998</v>
      </c>
      <c r="G431" s="88" t="str">
        <f>IF(Table4[[#This Row],[Segment]]="","",(CONVERT(Table4[[#This Row],[Diameter (in)]],"in","m")*$B$4*Table4[[#This Row],[Velocity (m/s)]])/$C$4)</f>
        <v/>
      </c>
      <c r="H431" s="96" t="str">
        <f>IF(Table4[[#This Row],[Segment]]="","",IF(Table4[[#This Row],[Teynold''s Number]]&gt;4000,"TURBULENT","LAMINAR"))</f>
        <v/>
      </c>
      <c r="I431" s="86" t="str">
        <f>IF(Table4[[#This Row],[Segment]]="","",INDEX(Data!C428:C442,MATCH(Table4[Material],Data!B428:B442,0)))</f>
        <v/>
      </c>
      <c r="J431" s="89" t="str">
        <f>IF(Table4[[#This Row],[ε (m)]]="","",Table4[[#This Row],[ε (m)]]/(CONVERT(Table4[[#This Row],[Diameter (in)]],"in","m")))</f>
        <v/>
      </c>
      <c r="K431" s="96" t="str">
        <f>IF(Table4[[#This Row],[Regime]]="LAMINAR",16/Table4[[#This Row],[Teynold''s Number]],"-")</f>
        <v>-</v>
      </c>
      <c r="L431" s="86"/>
      <c r="M431" s="97" t="str">
        <f>IF(Table4[[#This Row],[Regime]]="TURBULENT",(((-4*LOG10(Table4[[#This Row],[ε/D]]/3.7+1.256/(Table4[[#This Row],[Teynold''s Number]]*SQRT(Table4[[#This Row],[f turbulent (guess)]]))))^-1)^2),"")</f>
        <v/>
      </c>
      <c r="N431" s="91" t="str">
        <f>IF(Table4[[#This Row],[f turbulent]]="","",Table4[[#This Row],[f turbulent (guess)]]-Table4[[#This Row],[f turbulent]])</f>
        <v/>
      </c>
      <c r="O431" s="87">
        <f>IF(Table4[[#This Row],[Segment]]="",0,IF(C432="",0,IF(C432&lt;=Table4[[#This Row],[Diameter (in)]],0,1-(D431/D432))))</f>
        <v>0</v>
      </c>
      <c r="P431" s="92" t="str">
        <f>IF(Table4[[#This Row],[Segment]]="","",IF(C431&gt;C432,"",IF(C432="",0.55,(0.55*(1-D432/D431)))))</f>
        <v/>
      </c>
      <c r="Q43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31" s="92" t="str">
        <f>IF(Table4[[#This Row],[Segment]]="","",IF(Table4[[#This Row],[Kexpansion]]="","0",((Table4[[#This Row],[Velocity (m/s)]]^2)/2)*Table4[[#This Row],[Kexpansion]]))</f>
        <v/>
      </c>
      <c r="S431" s="92" t="str">
        <f>IF(Table4[[#This Row],[Segment]]="","",IF(Table4[[#This Row],[Kcontraction]]="","0",((Table4[[#This Row],[Velocity (m/s)]]^2)/2)*Table4[[#This Row],[Kcontraction]]))</f>
        <v/>
      </c>
      <c r="T431" s="89" t="str">
        <f>IF(Table4[[#This Row],[Segment]]="","",SUMIF($Y$7:$Y$2000,Table4[[#This Row],[Segment]],$AD$7:$AD$2000))</f>
        <v/>
      </c>
      <c r="U431" s="95" t="str">
        <f>IF(Table4[[#This Row],[Segment]]="","",Table4[[#This Row],[Hfriction (J/kg)]]+Table4[[#This Row],[Hexpansions (J/kg)]]+Table4[[#This Row],[Hcontractions (J/kg)]]+Table4[[#This Row],[Hf (J/kg)]])</f>
        <v/>
      </c>
      <c r="V431" s="95" t="str">
        <f>IF(Table4[[#This Row],[Segment]]="","",Table4[[#This Row],[Total Friction Loss (J/kg)]]*Table3[Density (kg/m3)])</f>
        <v/>
      </c>
      <c r="W431" s="95" t="str">
        <f>IF(Table4[[#This Row],[Segment]]="","",Table4[[#This Row],[Total Pressure Drop (Pa)]]/1000)</f>
        <v/>
      </c>
      <c r="Y431" s="82" t="str">
        <f>IF('Set Up'!D654="","",'Set Up'!D654)</f>
        <v/>
      </c>
      <c r="Z431" s="82" t="str">
        <f>IF('Set Up'!E654="","",'Set Up'!E654)</f>
        <v/>
      </c>
      <c r="AA431" s="82" t="str">
        <f>IF('Set Up'!F654="","",'Set Up'!F654)</f>
        <v/>
      </c>
      <c r="AB431" s="82" t="str">
        <f>IF('Set Up'!G654="","",'Set Up'!G654)</f>
        <v/>
      </c>
      <c r="AC431" s="82" t="str">
        <f t="array" ref="AC431">IF(Y431="","",INDEX(Data!$G$4:$G$51,MATCH(Table7[[#This Row],[Fitting]]&amp;Table7[[#This Row],[Fitting Subtype]],Data!$E$4:$E$51&amp;Data!$F$4:$F$51,0)))</f>
        <v/>
      </c>
      <c r="AD431" s="89" t="str">
        <f>IF(Table7[[#This Row],[Segment]]="","",Table7[[#This Row],[Quantity]]*Table7[[#This Row],[Kf]]*(((INDEX(Table4[Velocity (m/s)],MATCH(Table7[[#This Row],[Segment]],Table4[Segment],0)))^2)/2))</f>
        <v/>
      </c>
      <c r="AF431" s="82" t="str">
        <f>Table4[[#This Row],[Segment]]</f>
        <v/>
      </c>
      <c r="AG431" s="75"/>
      <c r="AH431" s="82" t="str">
        <f>IF(Table5[[#This Row],[Segment]]="","",AG431-Table4[[#This Row],[Total Pressure Drop (kPa)]])</f>
        <v/>
      </c>
    </row>
    <row r="432" spans="1:34" x14ac:dyDescent="0.25">
      <c r="A432" s="95" t="str">
        <f>IF('Set Up'!A429="","",'Set Up'!A429)</f>
        <v/>
      </c>
      <c r="B432" s="75" t="s">
        <v>81</v>
      </c>
      <c r="C432" s="85"/>
      <c r="D432" s="86" t="str">
        <f>IF(Table4[[#This Row],[Diameter (in)]]="","",(((CONVERT(Table4[[#This Row],[Diameter (in)]],"in","m"))/2)^2)*PI())</f>
        <v/>
      </c>
      <c r="E432" s="87" t="str">
        <f>IF(Table4[[#This Row],[Area (m2)]]="","",$D$4/Table4[[#This Row],[Area (m2)]])</f>
        <v/>
      </c>
      <c r="F432" s="85">
        <f t="shared" si="6"/>
        <v>4.6951999999999998</v>
      </c>
      <c r="G432" s="88" t="str">
        <f>IF(Table4[[#This Row],[Segment]]="","",(CONVERT(Table4[[#This Row],[Diameter (in)]],"in","m")*$B$4*Table4[[#This Row],[Velocity (m/s)]])/$C$4)</f>
        <v/>
      </c>
      <c r="H432" s="96" t="str">
        <f>IF(Table4[[#This Row],[Segment]]="","",IF(Table4[[#This Row],[Teynold''s Number]]&gt;4000,"TURBULENT","LAMINAR"))</f>
        <v/>
      </c>
      <c r="I432" s="86" t="str">
        <f>IF(Table4[[#This Row],[Segment]]="","",INDEX(Data!C429:C443,MATCH(Table4[Material],Data!B429:B443,0)))</f>
        <v/>
      </c>
      <c r="J432" s="89" t="str">
        <f>IF(Table4[[#This Row],[ε (m)]]="","",Table4[[#This Row],[ε (m)]]/(CONVERT(Table4[[#This Row],[Diameter (in)]],"in","m")))</f>
        <v/>
      </c>
      <c r="K432" s="96" t="str">
        <f>IF(Table4[[#This Row],[Regime]]="LAMINAR",16/Table4[[#This Row],[Teynold''s Number]],"-")</f>
        <v>-</v>
      </c>
      <c r="L432" s="86"/>
      <c r="M432" s="97" t="str">
        <f>IF(Table4[[#This Row],[Regime]]="TURBULENT",(((-4*LOG10(Table4[[#This Row],[ε/D]]/3.7+1.256/(Table4[[#This Row],[Teynold''s Number]]*SQRT(Table4[[#This Row],[f turbulent (guess)]]))))^-1)^2),"")</f>
        <v/>
      </c>
      <c r="N432" s="91" t="str">
        <f>IF(Table4[[#This Row],[f turbulent]]="","",Table4[[#This Row],[f turbulent (guess)]]-Table4[[#This Row],[f turbulent]])</f>
        <v/>
      </c>
      <c r="O432" s="87">
        <f>IF(Table4[[#This Row],[Segment]]="",0,IF(C433="",0,IF(C433&lt;=Table4[[#This Row],[Diameter (in)]],0,1-(D432/D433))))</f>
        <v>0</v>
      </c>
      <c r="P432" s="92" t="str">
        <f>IF(Table4[[#This Row],[Segment]]="","",IF(C432&gt;C433,"",IF(C433="",0.55,(0.55*(1-D433/D432)))))</f>
        <v/>
      </c>
      <c r="Q43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32" s="92" t="str">
        <f>IF(Table4[[#This Row],[Segment]]="","",IF(Table4[[#This Row],[Kexpansion]]="","0",((Table4[[#This Row],[Velocity (m/s)]]^2)/2)*Table4[[#This Row],[Kexpansion]]))</f>
        <v/>
      </c>
      <c r="S432" s="92" t="str">
        <f>IF(Table4[[#This Row],[Segment]]="","",IF(Table4[[#This Row],[Kcontraction]]="","0",((Table4[[#This Row],[Velocity (m/s)]]^2)/2)*Table4[[#This Row],[Kcontraction]]))</f>
        <v/>
      </c>
      <c r="T432" s="89" t="str">
        <f>IF(Table4[[#This Row],[Segment]]="","",SUMIF($Y$7:$Y$2000,Table4[[#This Row],[Segment]],$AD$7:$AD$2000))</f>
        <v/>
      </c>
      <c r="U432" s="95" t="str">
        <f>IF(Table4[[#This Row],[Segment]]="","",Table4[[#This Row],[Hfriction (J/kg)]]+Table4[[#This Row],[Hexpansions (J/kg)]]+Table4[[#This Row],[Hcontractions (J/kg)]]+Table4[[#This Row],[Hf (J/kg)]])</f>
        <v/>
      </c>
      <c r="V432" s="95" t="str">
        <f>IF(Table4[[#This Row],[Segment]]="","",Table4[[#This Row],[Total Friction Loss (J/kg)]]*Table3[Density (kg/m3)])</f>
        <v/>
      </c>
      <c r="W432" s="95" t="str">
        <f>IF(Table4[[#This Row],[Segment]]="","",Table4[[#This Row],[Total Pressure Drop (Pa)]]/1000)</f>
        <v/>
      </c>
      <c r="Y432" s="82" t="str">
        <f>IF('Set Up'!D655="","",'Set Up'!D655)</f>
        <v/>
      </c>
      <c r="Z432" s="82" t="str">
        <f>IF('Set Up'!E655="","",'Set Up'!E655)</f>
        <v/>
      </c>
      <c r="AA432" s="82" t="str">
        <f>IF('Set Up'!F655="","",'Set Up'!F655)</f>
        <v/>
      </c>
      <c r="AB432" s="82" t="str">
        <f>IF('Set Up'!G655="","",'Set Up'!G655)</f>
        <v/>
      </c>
      <c r="AC432" s="82" t="str">
        <f t="array" ref="AC432">IF(Y432="","",INDEX(Data!$G$4:$G$51,MATCH(Table7[[#This Row],[Fitting]]&amp;Table7[[#This Row],[Fitting Subtype]],Data!$E$4:$E$51&amp;Data!$F$4:$F$51,0)))</f>
        <v/>
      </c>
      <c r="AD432" s="89" t="str">
        <f>IF(Table7[[#This Row],[Segment]]="","",Table7[[#This Row],[Quantity]]*Table7[[#This Row],[Kf]]*(((INDEX(Table4[Velocity (m/s)],MATCH(Table7[[#This Row],[Segment]],Table4[Segment],0)))^2)/2))</f>
        <v/>
      </c>
      <c r="AF432" s="82" t="str">
        <f>Table4[[#This Row],[Segment]]</f>
        <v/>
      </c>
      <c r="AG432" s="75"/>
      <c r="AH432" s="82" t="str">
        <f>IF(Table5[[#This Row],[Segment]]="","",AG432-Table4[[#This Row],[Total Pressure Drop (kPa)]])</f>
        <v/>
      </c>
    </row>
    <row r="433" spans="1:34" x14ac:dyDescent="0.25">
      <c r="A433" s="95" t="str">
        <f>IF('Set Up'!A430="","",'Set Up'!A430)</f>
        <v/>
      </c>
      <c r="B433" s="75" t="s">
        <v>81</v>
      </c>
      <c r="C433" s="85"/>
      <c r="D433" s="86" t="str">
        <f>IF(Table4[[#This Row],[Diameter (in)]]="","",(((CONVERT(Table4[[#This Row],[Diameter (in)]],"in","m"))/2)^2)*PI())</f>
        <v/>
      </c>
      <c r="E433" s="87" t="str">
        <f>IF(Table4[[#This Row],[Area (m2)]]="","",$D$4/Table4[[#This Row],[Area (m2)]])</f>
        <v/>
      </c>
      <c r="F433" s="85">
        <f t="shared" si="6"/>
        <v>4.6951999999999998</v>
      </c>
      <c r="G433" s="88" t="str">
        <f>IF(Table4[[#This Row],[Segment]]="","",(CONVERT(Table4[[#This Row],[Diameter (in)]],"in","m")*$B$4*Table4[[#This Row],[Velocity (m/s)]])/$C$4)</f>
        <v/>
      </c>
      <c r="H433" s="96" t="str">
        <f>IF(Table4[[#This Row],[Segment]]="","",IF(Table4[[#This Row],[Teynold''s Number]]&gt;4000,"TURBULENT","LAMINAR"))</f>
        <v/>
      </c>
      <c r="I433" s="86" t="str">
        <f>IF(Table4[[#This Row],[Segment]]="","",INDEX(Data!C430:C444,MATCH(Table4[Material],Data!B430:B444,0)))</f>
        <v/>
      </c>
      <c r="J433" s="89" t="str">
        <f>IF(Table4[[#This Row],[ε (m)]]="","",Table4[[#This Row],[ε (m)]]/(CONVERT(Table4[[#This Row],[Diameter (in)]],"in","m")))</f>
        <v/>
      </c>
      <c r="K433" s="96" t="str">
        <f>IF(Table4[[#This Row],[Regime]]="LAMINAR",16/Table4[[#This Row],[Teynold''s Number]],"-")</f>
        <v>-</v>
      </c>
      <c r="L433" s="86"/>
      <c r="M433" s="97" t="str">
        <f>IF(Table4[[#This Row],[Regime]]="TURBULENT",(((-4*LOG10(Table4[[#This Row],[ε/D]]/3.7+1.256/(Table4[[#This Row],[Teynold''s Number]]*SQRT(Table4[[#This Row],[f turbulent (guess)]]))))^-1)^2),"")</f>
        <v/>
      </c>
      <c r="N433" s="91" t="str">
        <f>IF(Table4[[#This Row],[f turbulent]]="","",Table4[[#This Row],[f turbulent (guess)]]-Table4[[#This Row],[f turbulent]])</f>
        <v/>
      </c>
      <c r="O433" s="87">
        <f>IF(Table4[[#This Row],[Segment]]="",0,IF(C434="",0,IF(C434&lt;=Table4[[#This Row],[Diameter (in)]],0,1-(D433/D434))))</f>
        <v>0</v>
      </c>
      <c r="P433" s="92" t="str">
        <f>IF(Table4[[#This Row],[Segment]]="","",IF(C433&gt;C434,"",IF(C434="",0.55,(0.55*(1-D434/D433)))))</f>
        <v/>
      </c>
      <c r="Q43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33" s="92" t="str">
        <f>IF(Table4[[#This Row],[Segment]]="","",IF(Table4[[#This Row],[Kexpansion]]="","0",((Table4[[#This Row],[Velocity (m/s)]]^2)/2)*Table4[[#This Row],[Kexpansion]]))</f>
        <v/>
      </c>
      <c r="S433" s="92" t="str">
        <f>IF(Table4[[#This Row],[Segment]]="","",IF(Table4[[#This Row],[Kcontraction]]="","0",((Table4[[#This Row],[Velocity (m/s)]]^2)/2)*Table4[[#This Row],[Kcontraction]]))</f>
        <v/>
      </c>
      <c r="T433" s="89" t="str">
        <f>IF(Table4[[#This Row],[Segment]]="","",SUMIF($Y$7:$Y$2000,Table4[[#This Row],[Segment]],$AD$7:$AD$2000))</f>
        <v/>
      </c>
      <c r="U433" s="95" t="str">
        <f>IF(Table4[[#This Row],[Segment]]="","",Table4[[#This Row],[Hfriction (J/kg)]]+Table4[[#This Row],[Hexpansions (J/kg)]]+Table4[[#This Row],[Hcontractions (J/kg)]]+Table4[[#This Row],[Hf (J/kg)]])</f>
        <v/>
      </c>
      <c r="V433" s="95" t="str">
        <f>IF(Table4[[#This Row],[Segment]]="","",Table4[[#This Row],[Total Friction Loss (J/kg)]]*Table3[Density (kg/m3)])</f>
        <v/>
      </c>
      <c r="W433" s="95" t="str">
        <f>IF(Table4[[#This Row],[Segment]]="","",Table4[[#This Row],[Total Pressure Drop (Pa)]]/1000)</f>
        <v/>
      </c>
      <c r="Y433" s="82" t="str">
        <f>IF('Set Up'!D656="","",'Set Up'!D656)</f>
        <v/>
      </c>
      <c r="Z433" s="82" t="str">
        <f>IF('Set Up'!E656="","",'Set Up'!E656)</f>
        <v/>
      </c>
      <c r="AA433" s="82" t="str">
        <f>IF('Set Up'!F656="","",'Set Up'!F656)</f>
        <v/>
      </c>
      <c r="AB433" s="82" t="str">
        <f>IF('Set Up'!G656="","",'Set Up'!G656)</f>
        <v/>
      </c>
      <c r="AC433" s="82" t="str">
        <f t="array" ref="AC433">IF(Y433="","",INDEX(Data!$G$4:$G$51,MATCH(Table7[[#This Row],[Fitting]]&amp;Table7[[#This Row],[Fitting Subtype]],Data!$E$4:$E$51&amp;Data!$F$4:$F$51,0)))</f>
        <v/>
      </c>
      <c r="AD433" s="89" t="str">
        <f>IF(Table7[[#This Row],[Segment]]="","",Table7[[#This Row],[Quantity]]*Table7[[#This Row],[Kf]]*(((INDEX(Table4[Velocity (m/s)],MATCH(Table7[[#This Row],[Segment]],Table4[Segment],0)))^2)/2))</f>
        <v/>
      </c>
      <c r="AF433" s="82" t="str">
        <f>Table4[[#This Row],[Segment]]</f>
        <v/>
      </c>
      <c r="AG433" s="75"/>
      <c r="AH433" s="82" t="str">
        <f>IF(Table5[[#This Row],[Segment]]="","",AG433-Table4[[#This Row],[Total Pressure Drop (kPa)]])</f>
        <v/>
      </c>
    </row>
    <row r="434" spans="1:34" x14ac:dyDescent="0.25">
      <c r="A434" s="95" t="str">
        <f>IF('Set Up'!A431="","",'Set Up'!A431)</f>
        <v/>
      </c>
      <c r="B434" s="75" t="s">
        <v>81</v>
      </c>
      <c r="C434" s="85"/>
      <c r="D434" s="86" t="str">
        <f>IF(Table4[[#This Row],[Diameter (in)]]="","",(((CONVERT(Table4[[#This Row],[Diameter (in)]],"in","m"))/2)^2)*PI())</f>
        <v/>
      </c>
      <c r="E434" s="87" t="str">
        <f>IF(Table4[[#This Row],[Area (m2)]]="","",$D$4/Table4[[#This Row],[Area (m2)]])</f>
        <v/>
      </c>
      <c r="F434" s="85">
        <f t="shared" si="6"/>
        <v>4.6951999999999998</v>
      </c>
      <c r="G434" s="88" t="str">
        <f>IF(Table4[[#This Row],[Segment]]="","",(CONVERT(Table4[[#This Row],[Diameter (in)]],"in","m")*$B$4*Table4[[#This Row],[Velocity (m/s)]])/$C$4)</f>
        <v/>
      </c>
      <c r="H434" s="96" t="str">
        <f>IF(Table4[[#This Row],[Segment]]="","",IF(Table4[[#This Row],[Teynold''s Number]]&gt;4000,"TURBULENT","LAMINAR"))</f>
        <v/>
      </c>
      <c r="I434" s="86" t="str">
        <f>IF(Table4[[#This Row],[Segment]]="","",INDEX(Data!C431:C445,MATCH(Table4[Material],Data!B431:B445,0)))</f>
        <v/>
      </c>
      <c r="J434" s="89" t="str">
        <f>IF(Table4[[#This Row],[ε (m)]]="","",Table4[[#This Row],[ε (m)]]/(CONVERT(Table4[[#This Row],[Diameter (in)]],"in","m")))</f>
        <v/>
      </c>
      <c r="K434" s="96" t="str">
        <f>IF(Table4[[#This Row],[Regime]]="LAMINAR",16/Table4[[#This Row],[Teynold''s Number]],"-")</f>
        <v>-</v>
      </c>
      <c r="L434" s="86"/>
      <c r="M434" s="97" t="str">
        <f>IF(Table4[[#This Row],[Regime]]="TURBULENT",(((-4*LOG10(Table4[[#This Row],[ε/D]]/3.7+1.256/(Table4[[#This Row],[Teynold''s Number]]*SQRT(Table4[[#This Row],[f turbulent (guess)]]))))^-1)^2),"")</f>
        <v/>
      </c>
      <c r="N434" s="91" t="str">
        <f>IF(Table4[[#This Row],[f turbulent]]="","",Table4[[#This Row],[f turbulent (guess)]]-Table4[[#This Row],[f turbulent]])</f>
        <v/>
      </c>
      <c r="O434" s="87">
        <f>IF(Table4[[#This Row],[Segment]]="",0,IF(C435="",0,IF(C435&lt;=Table4[[#This Row],[Diameter (in)]],0,1-(D434/D435))))</f>
        <v>0</v>
      </c>
      <c r="P434" s="92" t="str">
        <f>IF(Table4[[#This Row],[Segment]]="","",IF(C434&gt;C435,"",IF(C435="",0.55,(0.55*(1-D435/D434)))))</f>
        <v/>
      </c>
      <c r="Q43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34" s="92" t="str">
        <f>IF(Table4[[#This Row],[Segment]]="","",IF(Table4[[#This Row],[Kexpansion]]="","0",((Table4[[#This Row],[Velocity (m/s)]]^2)/2)*Table4[[#This Row],[Kexpansion]]))</f>
        <v/>
      </c>
      <c r="S434" s="92" t="str">
        <f>IF(Table4[[#This Row],[Segment]]="","",IF(Table4[[#This Row],[Kcontraction]]="","0",((Table4[[#This Row],[Velocity (m/s)]]^2)/2)*Table4[[#This Row],[Kcontraction]]))</f>
        <v/>
      </c>
      <c r="T434" s="89" t="str">
        <f>IF(Table4[[#This Row],[Segment]]="","",SUMIF($Y$7:$Y$2000,Table4[[#This Row],[Segment]],$AD$7:$AD$2000))</f>
        <v/>
      </c>
      <c r="U434" s="95" t="str">
        <f>IF(Table4[[#This Row],[Segment]]="","",Table4[[#This Row],[Hfriction (J/kg)]]+Table4[[#This Row],[Hexpansions (J/kg)]]+Table4[[#This Row],[Hcontractions (J/kg)]]+Table4[[#This Row],[Hf (J/kg)]])</f>
        <v/>
      </c>
      <c r="V434" s="95" t="str">
        <f>IF(Table4[[#This Row],[Segment]]="","",Table4[[#This Row],[Total Friction Loss (J/kg)]]*Table3[Density (kg/m3)])</f>
        <v/>
      </c>
      <c r="W434" s="95" t="str">
        <f>IF(Table4[[#This Row],[Segment]]="","",Table4[[#This Row],[Total Pressure Drop (Pa)]]/1000)</f>
        <v/>
      </c>
      <c r="Y434" s="82" t="str">
        <f>IF('Set Up'!D657="","",'Set Up'!D657)</f>
        <v/>
      </c>
      <c r="Z434" s="82" t="str">
        <f>IF('Set Up'!E657="","",'Set Up'!E657)</f>
        <v/>
      </c>
      <c r="AA434" s="82" t="str">
        <f>IF('Set Up'!F657="","",'Set Up'!F657)</f>
        <v/>
      </c>
      <c r="AB434" s="82" t="str">
        <f>IF('Set Up'!G657="","",'Set Up'!G657)</f>
        <v/>
      </c>
      <c r="AC434" s="82" t="str">
        <f t="array" ref="AC434">IF(Y434="","",INDEX(Data!$G$4:$G$51,MATCH(Table7[[#This Row],[Fitting]]&amp;Table7[[#This Row],[Fitting Subtype]],Data!$E$4:$E$51&amp;Data!$F$4:$F$51,0)))</f>
        <v/>
      </c>
      <c r="AD434" s="89" t="str">
        <f>IF(Table7[[#This Row],[Segment]]="","",Table7[[#This Row],[Quantity]]*Table7[[#This Row],[Kf]]*(((INDEX(Table4[Velocity (m/s)],MATCH(Table7[[#This Row],[Segment]],Table4[Segment],0)))^2)/2))</f>
        <v/>
      </c>
      <c r="AF434" s="82" t="str">
        <f>Table4[[#This Row],[Segment]]</f>
        <v/>
      </c>
      <c r="AG434" s="75"/>
      <c r="AH434" s="82" t="str">
        <f>IF(Table5[[#This Row],[Segment]]="","",AG434-Table4[[#This Row],[Total Pressure Drop (kPa)]])</f>
        <v/>
      </c>
    </row>
    <row r="435" spans="1:34" x14ac:dyDescent="0.25">
      <c r="A435" s="95" t="str">
        <f>IF('Set Up'!A432="","",'Set Up'!A432)</f>
        <v/>
      </c>
      <c r="B435" s="75" t="s">
        <v>81</v>
      </c>
      <c r="C435" s="85"/>
      <c r="D435" s="86" t="str">
        <f>IF(Table4[[#This Row],[Diameter (in)]]="","",(((CONVERT(Table4[[#This Row],[Diameter (in)]],"in","m"))/2)^2)*PI())</f>
        <v/>
      </c>
      <c r="E435" s="87" t="str">
        <f>IF(Table4[[#This Row],[Area (m2)]]="","",$D$4/Table4[[#This Row],[Area (m2)]])</f>
        <v/>
      </c>
      <c r="F435" s="85">
        <f t="shared" si="6"/>
        <v>4.6951999999999998</v>
      </c>
      <c r="G435" s="88" t="str">
        <f>IF(Table4[[#This Row],[Segment]]="","",(CONVERT(Table4[[#This Row],[Diameter (in)]],"in","m")*$B$4*Table4[[#This Row],[Velocity (m/s)]])/$C$4)</f>
        <v/>
      </c>
      <c r="H435" s="96" t="str">
        <f>IF(Table4[[#This Row],[Segment]]="","",IF(Table4[[#This Row],[Teynold''s Number]]&gt;4000,"TURBULENT","LAMINAR"))</f>
        <v/>
      </c>
      <c r="I435" s="86" t="str">
        <f>IF(Table4[[#This Row],[Segment]]="","",INDEX(Data!C432:C446,MATCH(Table4[Material],Data!B432:B446,0)))</f>
        <v/>
      </c>
      <c r="J435" s="89" t="str">
        <f>IF(Table4[[#This Row],[ε (m)]]="","",Table4[[#This Row],[ε (m)]]/(CONVERT(Table4[[#This Row],[Diameter (in)]],"in","m")))</f>
        <v/>
      </c>
      <c r="K435" s="96" t="str">
        <f>IF(Table4[[#This Row],[Regime]]="LAMINAR",16/Table4[[#This Row],[Teynold''s Number]],"-")</f>
        <v>-</v>
      </c>
      <c r="L435" s="86"/>
      <c r="M435" s="97" t="str">
        <f>IF(Table4[[#This Row],[Regime]]="TURBULENT",(((-4*LOG10(Table4[[#This Row],[ε/D]]/3.7+1.256/(Table4[[#This Row],[Teynold''s Number]]*SQRT(Table4[[#This Row],[f turbulent (guess)]]))))^-1)^2),"")</f>
        <v/>
      </c>
      <c r="N435" s="91" t="str">
        <f>IF(Table4[[#This Row],[f turbulent]]="","",Table4[[#This Row],[f turbulent (guess)]]-Table4[[#This Row],[f turbulent]])</f>
        <v/>
      </c>
      <c r="O435" s="87">
        <f>IF(Table4[[#This Row],[Segment]]="",0,IF(C436="",0,IF(C436&lt;=Table4[[#This Row],[Diameter (in)]],0,1-(D435/D436))))</f>
        <v>0</v>
      </c>
      <c r="P435" s="92" t="str">
        <f>IF(Table4[[#This Row],[Segment]]="","",IF(C435&gt;C436,"",IF(C436="",0.55,(0.55*(1-D436/D435)))))</f>
        <v/>
      </c>
      <c r="Q43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35" s="92" t="str">
        <f>IF(Table4[[#This Row],[Segment]]="","",IF(Table4[[#This Row],[Kexpansion]]="","0",((Table4[[#This Row],[Velocity (m/s)]]^2)/2)*Table4[[#This Row],[Kexpansion]]))</f>
        <v/>
      </c>
      <c r="S435" s="92" t="str">
        <f>IF(Table4[[#This Row],[Segment]]="","",IF(Table4[[#This Row],[Kcontraction]]="","0",((Table4[[#This Row],[Velocity (m/s)]]^2)/2)*Table4[[#This Row],[Kcontraction]]))</f>
        <v/>
      </c>
      <c r="T435" s="89" t="str">
        <f>IF(Table4[[#This Row],[Segment]]="","",SUMIF($Y$7:$Y$2000,Table4[[#This Row],[Segment]],$AD$7:$AD$2000))</f>
        <v/>
      </c>
      <c r="U435" s="95" t="str">
        <f>IF(Table4[[#This Row],[Segment]]="","",Table4[[#This Row],[Hfriction (J/kg)]]+Table4[[#This Row],[Hexpansions (J/kg)]]+Table4[[#This Row],[Hcontractions (J/kg)]]+Table4[[#This Row],[Hf (J/kg)]])</f>
        <v/>
      </c>
      <c r="V435" s="95" t="str">
        <f>IF(Table4[[#This Row],[Segment]]="","",Table4[[#This Row],[Total Friction Loss (J/kg)]]*Table3[Density (kg/m3)])</f>
        <v/>
      </c>
      <c r="W435" s="95" t="str">
        <f>IF(Table4[[#This Row],[Segment]]="","",Table4[[#This Row],[Total Pressure Drop (Pa)]]/1000)</f>
        <v/>
      </c>
      <c r="Y435" s="82" t="str">
        <f>IF('Set Up'!D658="","",'Set Up'!D658)</f>
        <v/>
      </c>
      <c r="Z435" s="82" t="str">
        <f>IF('Set Up'!E658="","",'Set Up'!E658)</f>
        <v/>
      </c>
      <c r="AA435" s="82" t="str">
        <f>IF('Set Up'!F658="","",'Set Up'!F658)</f>
        <v/>
      </c>
      <c r="AB435" s="82" t="str">
        <f>IF('Set Up'!G658="","",'Set Up'!G658)</f>
        <v/>
      </c>
      <c r="AC435" s="82" t="str">
        <f t="array" ref="AC435">IF(Y435="","",INDEX(Data!$G$4:$G$51,MATCH(Table7[[#This Row],[Fitting]]&amp;Table7[[#This Row],[Fitting Subtype]],Data!$E$4:$E$51&amp;Data!$F$4:$F$51,0)))</f>
        <v/>
      </c>
      <c r="AD435" s="89" t="str">
        <f>IF(Table7[[#This Row],[Segment]]="","",Table7[[#This Row],[Quantity]]*Table7[[#This Row],[Kf]]*(((INDEX(Table4[Velocity (m/s)],MATCH(Table7[[#This Row],[Segment]],Table4[Segment],0)))^2)/2))</f>
        <v/>
      </c>
      <c r="AF435" s="82" t="str">
        <f>Table4[[#This Row],[Segment]]</f>
        <v/>
      </c>
      <c r="AG435" s="75"/>
      <c r="AH435" s="82" t="str">
        <f>IF(Table5[[#This Row],[Segment]]="","",AG435-Table4[[#This Row],[Total Pressure Drop (kPa)]])</f>
        <v/>
      </c>
    </row>
    <row r="436" spans="1:34" x14ac:dyDescent="0.25">
      <c r="A436" s="95" t="str">
        <f>IF('Set Up'!A433="","",'Set Up'!A433)</f>
        <v/>
      </c>
      <c r="B436" s="75" t="s">
        <v>81</v>
      </c>
      <c r="C436" s="85"/>
      <c r="D436" s="86" t="str">
        <f>IF(Table4[[#This Row],[Diameter (in)]]="","",(((CONVERT(Table4[[#This Row],[Diameter (in)]],"in","m"))/2)^2)*PI())</f>
        <v/>
      </c>
      <c r="E436" s="87" t="str">
        <f>IF(Table4[[#This Row],[Area (m2)]]="","",$D$4/Table4[[#This Row],[Area (m2)]])</f>
        <v/>
      </c>
      <c r="F436" s="85">
        <f t="shared" si="6"/>
        <v>4.6951999999999998</v>
      </c>
      <c r="G436" s="88" t="str">
        <f>IF(Table4[[#This Row],[Segment]]="","",(CONVERT(Table4[[#This Row],[Diameter (in)]],"in","m")*$B$4*Table4[[#This Row],[Velocity (m/s)]])/$C$4)</f>
        <v/>
      </c>
      <c r="H436" s="96" t="str">
        <f>IF(Table4[[#This Row],[Segment]]="","",IF(Table4[[#This Row],[Teynold''s Number]]&gt;4000,"TURBULENT","LAMINAR"))</f>
        <v/>
      </c>
      <c r="I436" s="86" t="str">
        <f>IF(Table4[[#This Row],[Segment]]="","",INDEX(Data!C433:C447,MATCH(Table4[Material],Data!B433:B447,0)))</f>
        <v/>
      </c>
      <c r="J436" s="89" t="str">
        <f>IF(Table4[[#This Row],[ε (m)]]="","",Table4[[#This Row],[ε (m)]]/(CONVERT(Table4[[#This Row],[Diameter (in)]],"in","m")))</f>
        <v/>
      </c>
      <c r="K436" s="96" t="str">
        <f>IF(Table4[[#This Row],[Regime]]="LAMINAR",16/Table4[[#This Row],[Teynold''s Number]],"-")</f>
        <v>-</v>
      </c>
      <c r="L436" s="86"/>
      <c r="M436" s="97" t="str">
        <f>IF(Table4[[#This Row],[Regime]]="TURBULENT",(((-4*LOG10(Table4[[#This Row],[ε/D]]/3.7+1.256/(Table4[[#This Row],[Teynold''s Number]]*SQRT(Table4[[#This Row],[f turbulent (guess)]]))))^-1)^2),"")</f>
        <v/>
      </c>
      <c r="N436" s="91" t="str">
        <f>IF(Table4[[#This Row],[f turbulent]]="","",Table4[[#This Row],[f turbulent (guess)]]-Table4[[#This Row],[f turbulent]])</f>
        <v/>
      </c>
      <c r="O436" s="87">
        <f>IF(Table4[[#This Row],[Segment]]="",0,IF(C437="",0,IF(C437&lt;=Table4[[#This Row],[Diameter (in)]],0,1-(D436/D437))))</f>
        <v>0</v>
      </c>
      <c r="P436" s="92" t="str">
        <f>IF(Table4[[#This Row],[Segment]]="","",IF(C436&gt;C437,"",IF(C437="",0.55,(0.55*(1-D437/D436)))))</f>
        <v/>
      </c>
      <c r="Q43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36" s="92" t="str">
        <f>IF(Table4[[#This Row],[Segment]]="","",IF(Table4[[#This Row],[Kexpansion]]="","0",((Table4[[#This Row],[Velocity (m/s)]]^2)/2)*Table4[[#This Row],[Kexpansion]]))</f>
        <v/>
      </c>
      <c r="S436" s="92" t="str">
        <f>IF(Table4[[#This Row],[Segment]]="","",IF(Table4[[#This Row],[Kcontraction]]="","0",((Table4[[#This Row],[Velocity (m/s)]]^2)/2)*Table4[[#This Row],[Kcontraction]]))</f>
        <v/>
      </c>
      <c r="T436" s="89" t="str">
        <f>IF(Table4[[#This Row],[Segment]]="","",SUMIF($Y$7:$Y$2000,Table4[[#This Row],[Segment]],$AD$7:$AD$2000))</f>
        <v/>
      </c>
      <c r="U436" s="95" t="str">
        <f>IF(Table4[[#This Row],[Segment]]="","",Table4[[#This Row],[Hfriction (J/kg)]]+Table4[[#This Row],[Hexpansions (J/kg)]]+Table4[[#This Row],[Hcontractions (J/kg)]]+Table4[[#This Row],[Hf (J/kg)]])</f>
        <v/>
      </c>
      <c r="V436" s="95" t="str">
        <f>IF(Table4[[#This Row],[Segment]]="","",Table4[[#This Row],[Total Friction Loss (J/kg)]]*Table3[Density (kg/m3)])</f>
        <v/>
      </c>
      <c r="W436" s="95" t="str">
        <f>IF(Table4[[#This Row],[Segment]]="","",Table4[[#This Row],[Total Pressure Drop (Pa)]]/1000)</f>
        <v/>
      </c>
      <c r="Y436" s="82" t="str">
        <f>IF('Set Up'!D659="","",'Set Up'!D659)</f>
        <v/>
      </c>
      <c r="Z436" s="82" t="str">
        <f>IF('Set Up'!E659="","",'Set Up'!E659)</f>
        <v/>
      </c>
      <c r="AA436" s="82" t="str">
        <f>IF('Set Up'!F659="","",'Set Up'!F659)</f>
        <v/>
      </c>
      <c r="AB436" s="82" t="str">
        <f>IF('Set Up'!G659="","",'Set Up'!G659)</f>
        <v/>
      </c>
      <c r="AC436" s="82" t="str">
        <f t="array" ref="AC436">IF(Y436="","",INDEX(Data!$G$4:$G$51,MATCH(Table7[[#This Row],[Fitting]]&amp;Table7[[#This Row],[Fitting Subtype]],Data!$E$4:$E$51&amp;Data!$F$4:$F$51,0)))</f>
        <v/>
      </c>
      <c r="AD436" s="89" t="str">
        <f>IF(Table7[[#This Row],[Segment]]="","",Table7[[#This Row],[Quantity]]*Table7[[#This Row],[Kf]]*(((INDEX(Table4[Velocity (m/s)],MATCH(Table7[[#This Row],[Segment]],Table4[Segment],0)))^2)/2))</f>
        <v/>
      </c>
      <c r="AF436" s="82" t="str">
        <f>Table4[[#This Row],[Segment]]</f>
        <v/>
      </c>
      <c r="AG436" s="75"/>
      <c r="AH436" s="82" t="str">
        <f>IF(Table5[[#This Row],[Segment]]="","",AG436-Table4[[#This Row],[Total Pressure Drop (kPa)]])</f>
        <v/>
      </c>
    </row>
    <row r="437" spans="1:34" x14ac:dyDescent="0.25">
      <c r="A437" s="95" t="str">
        <f>IF('Set Up'!A434="","",'Set Up'!A434)</f>
        <v/>
      </c>
      <c r="B437" s="75" t="s">
        <v>81</v>
      </c>
      <c r="C437" s="85"/>
      <c r="D437" s="86" t="str">
        <f>IF(Table4[[#This Row],[Diameter (in)]]="","",(((CONVERT(Table4[[#This Row],[Diameter (in)]],"in","m"))/2)^2)*PI())</f>
        <v/>
      </c>
      <c r="E437" s="87" t="str">
        <f>IF(Table4[[#This Row],[Area (m2)]]="","",$D$4/Table4[[#This Row],[Area (m2)]])</f>
        <v/>
      </c>
      <c r="F437" s="85">
        <f t="shared" si="6"/>
        <v>4.6951999999999998</v>
      </c>
      <c r="G437" s="88" t="str">
        <f>IF(Table4[[#This Row],[Segment]]="","",(CONVERT(Table4[[#This Row],[Diameter (in)]],"in","m")*$B$4*Table4[[#This Row],[Velocity (m/s)]])/$C$4)</f>
        <v/>
      </c>
      <c r="H437" s="96" t="str">
        <f>IF(Table4[[#This Row],[Segment]]="","",IF(Table4[[#This Row],[Teynold''s Number]]&gt;4000,"TURBULENT","LAMINAR"))</f>
        <v/>
      </c>
      <c r="I437" s="86" t="str">
        <f>IF(Table4[[#This Row],[Segment]]="","",INDEX(Data!C434:C448,MATCH(Table4[Material],Data!B434:B448,0)))</f>
        <v/>
      </c>
      <c r="J437" s="89" t="str">
        <f>IF(Table4[[#This Row],[ε (m)]]="","",Table4[[#This Row],[ε (m)]]/(CONVERT(Table4[[#This Row],[Diameter (in)]],"in","m")))</f>
        <v/>
      </c>
      <c r="K437" s="96" t="str">
        <f>IF(Table4[[#This Row],[Regime]]="LAMINAR",16/Table4[[#This Row],[Teynold''s Number]],"-")</f>
        <v>-</v>
      </c>
      <c r="L437" s="86"/>
      <c r="M437" s="97" t="str">
        <f>IF(Table4[[#This Row],[Regime]]="TURBULENT",(((-4*LOG10(Table4[[#This Row],[ε/D]]/3.7+1.256/(Table4[[#This Row],[Teynold''s Number]]*SQRT(Table4[[#This Row],[f turbulent (guess)]]))))^-1)^2),"")</f>
        <v/>
      </c>
      <c r="N437" s="91" t="str">
        <f>IF(Table4[[#This Row],[f turbulent]]="","",Table4[[#This Row],[f turbulent (guess)]]-Table4[[#This Row],[f turbulent]])</f>
        <v/>
      </c>
      <c r="O437" s="87">
        <f>IF(Table4[[#This Row],[Segment]]="",0,IF(C438="",0,IF(C438&lt;=Table4[[#This Row],[Diameter (in)]],0,1-(D437/D438))))</f>
        <v>0</v>
      </c>
      <c r="P437" s="92" t="str">
        <f>IF(Table4[[#This Row],[Segment]]="","",IF(C437&gt;C438,"",IF(C438="",0.55,(0.55*(1-D438/D437)))))</f>
        <v/>
      </c>
      <c r="Q43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37" s="92" t="str">
        <f>IF(Table4[[#This Row],[Segment]]="","",IF(Table4[[#This Row],[Kexpansion]]="","0",((Table4[[#This Row],[Velocity (m/s)]]^2)/2)*Table4[[#This Row],[Kexpansion]]))</f>
        <v/>
      </c>
      <c r="S437" s="92" t="str">
        <f>IF(Table4[[#This Row],[Segment]]="","",IF(Table4[[#This Row],[Kcontraction]]="","0",((Table4[[#This Row],[Velocity (m/s)]]^2)/2)*Table4[[#This Row],[Kcontraction]]))</f>
        <v/>
      </c>
      <c r="T437" s="89" t="str">
        <f>IF(Table4[[#This Row],[Segment]]="","",SUMIF($Y$7:$Y$2000,Table4[[#This Row],[Segment]],$AD$7:$AD$2000))</f>
        <v/>
      </c>
      <c r="U437" s="95" t="str">
        <f>IF(Table4[[#This Row],[Segment]]="","",Table4[[#This Row],[Hfriction (J/kg)]]+Table4[[#This Row],[Hexpansions (J/kg)]]+Table4[[#This Row],[Hcontractions (J/kg)]]+Table4[[#This Row],[Hf (J/kg)]])</f>
        <v/>
      </c>
      <c r="V437" s="95" t="str">
        <f>IF(Table4[[#This Row],[Segment]]="","",Table4[[#This Row],[Total Friction Loss (J/kg)]]*Table3[Density (kg/m3)])</f>
        <v/>
      </c>
      <c r="W437" s="95" t="str">
        <f>IF(Table4[[#This Row],[Segment]]="","",Table4[[#This Row],[Total Pressure Drop (Pa)]]/1000)</f>
        <v/>
      </c>
      <c r="Y437" s="82" t="str">
        <f>IF('Set Up'!D660="","",'Set Up'!D660)</f>
        <v/>
      </c>
      <c r="Z437" s="82" t="str">
        <f>IF('Set Up'!E660="","",'Set Up'!E660)</f>
        <v/>
      </c>
      <c r="AA437" s="82" t="str">
        <f>IF('Set Up'!F660="","",'Set Up'!F660)</f>
        <v/>
      </c>
      <c r="AB437" s="82" t="str">
        <f>IF('Set Up'!G660="","",'Set Up'!G660)</f>
        <v/>
      </c>
      <c r="AC437" s="82" t="str">
        <f t="array" ref="AC437">IF(Y437="","",INDEX(Data!$G$4:$G$51,MATCH(Table7[[#This Row],[Fitting]]&amp;Table7[[#This Row],[Fitting Subtype]],Data!$E$4:$E$51&amp;Data!$F$4:$F$51,0)))</f>
        <v/>
      </c>
      <c r="AD437" s="89" t="str">
        <f>IF(Table7[[#This Row],[Segment]]="","",Table7[[#This Row],[Quantity]]*Table7[[#This Row],[Kf]]*(((INDEX(Table4[Velocity (m/s)],MATCH(Table7[[#This Row],[Segment]],Table4[Segment],0)))^2)/2))</f>
        <v/>
      </c>
      <c r="AF437" s="82" t="str">
        <f>Table4[[#This Row],[Segment]]</f>
        <v/>
      </c>
      <c r="AG437" s="75"/>
      <c r="AH437" s="82" t="str">
        <f>IF(Table5[[#This Row],[Segment]]="","",AG437-Table4[[#This Row],[Total Pressure Drop (kPa)]])</f>
        <v/>
      </c>
    </row>
    <row r="438" spans="1:34" x14ac:dyDescent="0.25">
      <c r="A438" s="95" t="str">
        <f>IF('Set Up'!A435="","",'Set Up'!A435)</f>
        <v/>
      </c>
      <c r="B438" s="75" t="s">
        <v>81</v>
      </c>
      <c r="C438" s="85"/>
      <c r="D438" s="86" t="str">
        <f>IF(Table4[[#This Row],[Diameter (in)]]="","",(((CONVERT(Table4[[#This Row],[Diameter (in)]],"in","m"))/2)^2)*PI())</f>
        <v/>
      </c>
      <c r="E438" s="87" t="str">
        <f>IF(Table4[[#This Row],[Area (m2)]]="","",$D$4/Table4[[#This Row],[Area (m2)]])</f>
        <v/>
      </c>
      <c r="F438" s="85">
        <f t="shared" si="6"/>
        <v>4.6951999999999998</v>
      </c>
      <c r="G438" s="88" t="str">
        <f>IF(Table4[[#This Row],[Segment]]="","",(CONVERT(Table4[[#This Row],[Diameter (in)]],"in","m")*$B$4*Table4[[#This Row],[Velocity (m/s)]])/$C$4)</f>
        <v/>
      </c>
      <c r="H438" s="96" t="str">
        <f>IF(Table4[[#This Row],[Segment]]="","",IF(Table4[[#This Row],[Teynold''s Number]]&gt;4000,"TURBULENT","LAMINAR"))</f>
        <v/>
      </c>
      <c r="I438" s="86" t="str">
        <f>IF(Table4[[#This Row],[Segment]]="","",INDEX(Data!C435:C449,MATCH(Table4[Material],Data!B435:B449,0)))</f>
        <v/>
      </c>
      <c r="J438" s="89" t="str">
        <f>IF(Table4[[#This Row],[ε (m)]]="","",Table4[[#This Row],[ε (m)]]/(CONVERT(Table4[[#This Row],[Diameter (in)]],"in","m")))</f>
        <v/>
      </c>
      <c r="K438" s="96" t="str">
        <f>IF(Table4[[#This Row],[Regime]]="LAMINAR",16/Table4[[#This Row],[Teynold''s Number]],"-")</f>
        <v>-</v>
      </c>
      <c r="L438" s="86"/>
      <c r="M438" s="97" t="str">
        <f>IF(Table4[[#This Row],[Regime]]="TURBULENT",(((-4*LOG10(Table4[[#This Row],[ε/D]]/3.7+1.256/(Table4[[#This Row],[Teynold''s Number]]*SQRT(Table4[[#This Row],[f turbulent (guess)]]))))^-1)^2),"")</f>
        <v/>
      </c>
      <c r="N438" s="91" t="str">
        <f>IF(Table4[[#This Row],[f turbulent]]="","",Table4[[#This Row],[f turbulent (guess)]]-Table4[[#This Row],[f turbulent]])</f>
        <v/>
      </c>
      <c r="O438" s="87">
        <f>IF(Table4[[#This Row],[Segment]]="",0,IF(C439="",0,IF(C439&lt;=Table4[[#This Row],[Diameter (in)]],0,1-(D438/D439))))</f>
        <v>0</v>
      </c>
      <c r="P438" s="92" t="str">
        <f>IF(Table4[[#This Row],[Segment]]="","",IF(C438&gt;C439,"",IF(C439="",0.55,(0.55*(1-D439/D438)))))</f>
        <v/>
      </c>
      <c r="Q43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38" s="92" t="str">
        <f>IF(Table4[[#This Row],[Segment]]="","",IF(Table4[[#This Row],[Kexpansion]]="","0",((Table4[[#This Row],[Velocity (m/s)]]^2)/2)*Table4[[#This Row],[Kexpansion]]))</f>
        <v/>
      </c>
      <c r="S438" s="92" t="str">
        <f>IF(Table4[[#This Row],[Segment]]="","",IF(Table4[[#This Row],[Kcontraction]]="","0",((Table4[[#This Row],[Velocity (m/s)]]^2)/2)*Table4[[#This Row],[Kcontraction]]))</f>
        <v/>
      </c>
      <c r="T438" s="89" t="str">
        <f>IF(Table4[[#This Row],[Segment]]="","",SUMIF($Y$7:$Y$2000,Table4[[#This Row],[Segment]],$AD$7:$AD$2000))</f>
        <v/>
      </c>
      <c r="U438" s="95" t="str">
        <f>IF(Table4[[#This Row],[Segment]]="","",Table4[[#This Row],[Hfriction (J/kg)]]+Table4[[#This Row],[Hexpansions (J/kg)]]+Table4[[#This Row],[Hcontractions (J/kg)]]+Table4[[#This Row],[Hf (J/kg)]])</f>
        <v/>
      </c>
      <c r="V438" s="95" t="str">
        <f>IF(Table4[[#This Row],[Segment]]="","",Table4[[#This Row],[Total Friction Loss (J/kg)]]*Table3[Density (kg/m3)])</f>
        <v/>
      </c>
      <c r="W438" s="95" t="str">
        <f>IF(Table4[[#This Row],[Segment]]="","",Table4[[#This Row],[Total Pressure Drop (Pa)]]/1000)</f>
        <v/>
      </c>
      <c r="Y438" s="82" t="str">
        <f>IF('Set Up'!D661="","",'Set Up'!D661)</f>
        <v/>
      </c>
      <c r="Z438" s="82" t="str">
        <f>IF('Set Up'!E661="","",'Set Up'!E661)</f>
        <v/>
      </c>
      <c r="AA438" s="82" t="str">
        <f>IF('Set Up'!F661="","",'Set Up'!F661)</f>
        <v/>
      </c>
      <c r="AB438" s="82" t="str">
        <f>IF('Set Up'!G661="","",'Set Up'!G661)</f>
        <v/>
      </c>
      <c r="AC438" s="82" t="str">
        <f t="array" ref="AC438">IF(Y438="","",INDEX(Data!$G$4:$G$51,MATCH(Table7[[#This Row],[Fitting]]&amp;Table7[[#This Row],[Fitting Subtype]],Data!$E$4:$E$51&amp;Data!$F$4:$F$51,0)))</f>
        <v/>
      </c>
      <c r="AD438" s="89" t="str">
        <f>IF(Table7[[#This Row],[Segment]]="","",Table7[[#This Row],[Quantity]]*Table7[[#This Row],[Kf]]*(((INDEX(Table4[Velocity (m/s)],MATCH(Table7[[#This Row],[Segment]],Table4[Segment],0)))^2)/2))</f>
        <v/>
      </c>
      <c r="AF438" s="82" t="str">
        <f>Table4[[#This Row],[Segment]]</f>
        <v/>
      </c>
      <c r="AG438" s="75"/>
      <c r="AH438" s="82" t="str">
        <f>IF(Table5[[#This Row],[Segment]]="","",AG438-Table4[[#This Row],[Total Pressure Drop (kPa)]])</f>
        <v/>
      </c>
    </row>
    <row r="439" spans="1:34" x14ac:dyDescent="0.25">
      <c r="A439" s="95" t="str">
        <f>IF('Set Up'!A436="","",'Set Up'!A436)</f>
        <v/>
      </c>
      <c r="B439" s="75" t="s">
        <v>81</v>
      </c>
      <c r="C439" s="85"/>
      <c r="D439" s="86" t="str">
        <f>IF(Table4[[#This Row],[Diameter (in)]]="","",(((CONVERT(Table4[[#This Row],[Diameter (in)]],"in","m"))/2)^2)*PI())</f>
        <v/>
      </c>
      <c r="E439" s="87" t="str">
        <f>IF(Table4[[#This Row],[Area (m2)]]="","",$D$4/Table4[[#This Row],[Area (m2)]])</f>
        <v/>
      </c>
      <c r="F439" s="85">
        <f t="shared" si="6"/>
        <v>4.6951999999999998</v>
      </c>
      <c r="G439" s="88" t="str">
        <f>IF(Table4[[#This Row],[Segment]]="","",(CONVERT(Table4[[#This Row],[Diameter (in)]],"in","m")*$B$4*Table4[[#This Row],[Velocity (m/s)]])/$C$4)</f>
        <v/>
      </c>
      <c r="H439" s="96" t="str">
        <f>IF(Table4[[#This Row],[Segment]]="","",IF(Table4[[#This Row],[Teynold''s Number]]&gt;4000,"TURBULENT","LAMINAR"))</f>
        <v/>
      </c>
      <c r="I439" s="86" t="str">
        <f>IF(Table4[[#This Row],[Segment]]="","",INDEX(Data!C436:C450,MATCH(Table4[Material],Data!B436:B450,0)))</f>
        <v/>
      </c>
      <c r="J439" s="89" t="str">
        <f>IF(Table4[[#This Row],[ε (m)]]="","",Table4[[#This Row],[ε (m)]]/(CONVERT(Table4[[#This Row],[Diameter (in)]],"in","m")))</f>
        <v/>
      </c>
      <c r="K439" s="96" t="str">
        <f>IF(Table4[[#This Row],[Regime]]="LAMINAR",16/Table4[[#This Row],[Teynold''s Number]],"-")</f>
        <v>-</v>
      </c>
      <c r="L439" s="86"/>
      <c r="M439" s="97" t="str">
        <f>IF(Table4[[#This Row],[Regime]]="TURBULENT",(((-4*LOG10(Table4[[#This Row],[ε/D]]/3.7+1.256/(Table4[[#This Row],[Teynold''s Number]]*SQRT(Table4[[#This Row],[f turbulent (guess)]]))))^-1)^2),"")</f>
        <v/>
      </c>
      <c r="N439" s="91" t="str">
        <f>IF(Table4[[#This Row],[f turbulent]]="","",Table4[[#This Row],[f turbulent (guess)]]-Table4[[#This Row],[f turbulent]])</f>
        <v/>
      </c>
      <c r="O439" s="87">
        <f>IF(Table4[[#This Row],[Segment]]="",0,IF(C440="",0,IF(C440&lt;=Table4[[#This Row],[Diameter (in)]],0,1-(D439/D440))))</f>
        <v>0</v>
      </c>
      <c r="P439" s="92" t="str">
        <f>IF(Table4[[#This Row],[Segment]]="","",IF(C439&gt;C440,"",IF(C440="",0.55,(0.55*(1-D440/D439)))))</f>
        <v/>
      </c>
      <c r="Q43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39" s="92" t="str">
        <f>IF(Table4[[#This Row],[Segment]]="","",IF(Table4[[#This Row],[Kexpansion]]="","0",((Table4[[#This Row],[Velocity (m/s)]]^2)/2)*Table4[[#This Row],[Kexpansion]]))</f>
        <v/>
      </c>
      <c r="S439" s="92" t="str">
        <f>IF(Table4[[#This Row],[Segment]]="","",IF(Table4[[#This Row],[Kcontraction]]="","0",((Table4[[#This Row],[Velocity (m/s)]]^2)/2)*Table4[[#This Row],[Kcontraction]]))</f>
        <v/>
      </c>
      <c r="T439" s="89" t="str">
        <f>IF(Table4[[#This Row],[Segment]]="","",SUMIF($Y$7:$Y$2000,Table4[[#This Row],[Segment]],$AD$7:$AD$2000))</f>
        <v/>
      </c>
      <c r="U439" s="95" t="str">
        <f>IF(Table4[[#This Row],[Segment]]="","",Table4[[#This Row],[Hfriction (J/kg)]]+Table4[[#This Row],[Hexpansions (J/kg)]]+Table4[[#This Row],[Hcontractions (J/kg)]]+Table4[[#This Row],[Hf (J/kg)]])</f>
        <v/>
      </c>
      <c r="V439" s="95" t="str">
        <f>IF(Table4[[#This Row],[Segment]]="","",Table4[[#This Row],[Total Friction Loss (J/kg)]]*Table3[Density (kg/m3)])</f>
        <v/>
      </c>
      <c r="W439" s="95" t="str">
        <f>IF(Table4[[#This Row],[Segment]]="","",Table4[[#This Row],[Total Pressure Drop (Pa)]]/1000)</f>
        <v/>
      </c>
      <c r="Y439" s="82" t="str">
        <f>IF('Set Up'!D662="","",'Set Up'!D662)</f>
        <v/>
      </c>
      <c r="Z439" s="82" t="str">
        <f>IF('Set Up'!E662="","",'Set Up'!E662)</f>
        <v/>
      </c>
      <c r="AA439" s="82" t="str">
        <f>IF('Set Up'!F662="","",'Set Up'!F662)</f>
        <v/>
      </c>
      <c r="AB439" s="82" t="str">
        <f>IF('Set Up'!G662="","",'Set Up'!G662)</f>
        <v/>
      </c>
      <c r="AC439" s="82" t="str">
        <f t="array" ref="AC439">IF(Y439="","",INDEX(Data!$G$4:$G$51,MATCH(Table7[[#This Row],[Fitting]]&amp;Table7[[#This Row],[Fitting Subtype]],Data!$E$4:$E$51&amp;Data!$F$4:$F$51,0)))</f>
        <v/>
      </c>
      <c r="AD439" s="89" t="str">
        <f>IF(Table7[[#This Row],[Segment]]="","",Table7[[#This Row],[Quantity]]*Table7[[#This Row],[Kf]]*(((INDEX(Table4[Velocity (m/s)],MATCH(Table7[[#This Row],[Segment]],Table4[Segment],0)))^2)/2))</f>
        <v/>
      </c>
      <c r="AF439" s="82" t="str">
        <f>Table4[[#This Row],[Segment]]</f>
        <v/>
      </c>
      <c r="AG439" s="75"/>
      <c r="AH439" s="82" t="str">
        <f>IF(Table5[[#This Row],[Segment]]="","",AG439-Table4[[#This Row],[Total Pressure Drop (kPa)]])</f>
        <v/>
      </c>
    </row>
    <row r="440" spans="1:34" x14ac:dyDescent="0.25">
      <c r="A440" s="95" t="str">
        <f>IF('Set Up'!A437="","",'Set Up'!A437)</f>
        <v/>
      </c>
      <c r="B440" s="75" t="s">
        <v>81</v>
      </c>
      <c r="C440" s="85"/>
      <c r="D440" s="86" t="str">
        <f>IF(Table4[[#This Row],[Diameter (in)]]="","",(((CONVERT(Table4[[#This Row],[Diameter (in)]],"in","m"))/2)^2)*PI())</f>
        <v/>
      </c>
      <c r="E440" s="87" t="str">
        <f>IF(Table4[[#This Row],[Area (m2)]]="","",$D$4/Table4[[#This Row],[Area (m2)]])</f>
        <v/>
      </c>
      <c r="F440" s="85">
        <f t="shared" si="6"/>
        <v>4.6951999999999998</v>
      </c>
      <c r="G440" s="88" t="str">
        <f>IF(Table4[[#This Row],[Segment]]="","",(CONVERT(Table4[[#This Row],[Diameter (in)]],"in","m")*$B$4*Table4[[#This Row],[Velocity (m/s)]])/$C$4)</f>
        <v/>
      </c>
      <c r="H440" s="96" t="str">
        <f>IF(Table4[[#This Row],[Segment]]="","",IF(Table4[[#This Row],[Teynold''s Number]]&gt;4000,"TURBULENT","LAMINAR"))</f>
        <v/>
      </c>
      <c r="I440" s="86" t="str">
        <f>IF(Table4[[#This Row],[Segment]]="","",INDEX(Data!C437:C451,MATCH(Table4[Material],Data!B437:B451,0)))</f>
        <v/>
      </c>
      <c r="J440" s="89" t="str">
        <f>IF(Table4[[#This Row],[ε (m)]]="","",Table4[[#This Row],[ε (m)]]/(CONVERT(Table4[[#This Row],[Diameter (in)]],"in","m")))</f>
        <v/>
      </c>
      <c r="K440" s="96" t="str">
        <f>IF(Table4[[#This Row],[Regime]]="LAMINAR",16/Table4[[#This Row],[Teynold''s Number]],"-")</f>
        <v>-</v>
      </c>
      <c r="L440" s="86"/>
      <c r="M440" s="97" t="str">
        <f>IF(Table4[[#This Row],[Regime]]="TURBULENT",(((-4*LOG10(Table4[[#This Row],[ε/D]]/3.7+1.256/(Table4[[#This Row],[Teynold''s Number]]*SQRT(Table4[[#This Row],[f turbulent (guess)]]))))^-1)^2),"")</f>
        <v/>
      </c>
      <c r="N440" s="91" t="str">
        <f>IF(Table4[[#This Row],[f turbulent]]="","",Table4[[#This Row],[f turbulent (guess)]]-Table4[[#This Row],[f turbulent]])</f>
        <v/>
      </c>
      <c r="O440" s="87">
        <f>IF(Table4[[#This Row],[Segment]]="",0,IF(C441="",0,IF(C441&lt;=Table4[[#This Row],[Diameter (in)]],0,1-(D440/D441))))</f>
        <v>0</v>
      </c>
      <c r="P440" s="92" t="str">
        <f>IF(Table4[[#This Row],[Segment]]="","",IF(C440&gt;C441,"",IF(C441="",0.55,(0.55*(1-D441/D440)))))</f>
        <v/>
      </c>
      <c r="Q44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40" s="92" t="str">
        <f>IF(Table4[[#This Row],[Segment]]="","",IF(Table4[[#This Row],[Kexpansion]]="","0",((Table4[[#This Row],[Velocity (m/s)]]^2)/2)*Table4[[#This Row],[Kexpansion]]))</f>
        <v/>
      </c>
      <c r="S440" s="92" t="str">
        <f>IF(Table4[[#This Row],[Segment]]="","",IF(Table4[[#This Row],[Kcontraction]]="","0",((Table4[[#This Row],[Velocity (m/s)]]^2)/2)*Table4[[#This Row],[Kcontraction]]))</f>
        <v/>
      </c>
      <c r="T440" s="89" t="str">
        <f>IF(Table4[[#This Row],[Segment]]="","",SUMIF($Y$7:$Y$2000,Table4[[#This Row],[Segment]],$AD$7:$AD$2000))</f>
        <v/>
      </c>
      <c r="U440" s="95" t="str">
        <f>IF(Table4[[#This Row],[Segment]]="","",Table4[[#This Row],[Hfriction (J/kg)]]+Table4[[#This Row],[Hexpansions (J/kg)]]+Table4[[#This Row],[Hcontractions (J/kg)]]+Table4[[#This Row],[Hf (J/kg)]])</f>
        <v/>
      </c>
      <c r="V440" s="95" t="str">
        <f>IF(Table4[[#This Row],[Segment]]="","",Table4[[#This Row],[Total Friction Loss (J/kg)]]*Table3[Density (kg/m3)])</f>
        <v/>
      </c>
      <c r="W440" s="95" t="str">
        <f>IF(Table4[[#This Row],[Segment]]="","",Table4[[#This Row],[Total Pressure Drop (Pa)]]/1000)</f>
        <v/>
      </c>
      <c r="Y440" s="82" t="str">
        <f>IF('Set Up'!D663="","",'Set Up'!D663)</f>
        <v/>
      </c>
      <c r="Z440" s="82" t="str">
        <f>IF('Set Up'!E663="","",'Set Up'!E663)</f>
        <v/>
      </c>
      <c r="AA440" s="82" t="str">
        <f>IF('Set Up'!F663="","",'Set Up'!F663)</f>
        <v/>
      </c>
      <c r="AB440" s="82" t="str">
        <f>IF('Set Up'!G663="","",'Set Up'!G663)</f>
        <v/>
      </c>
      <c r="AC440" s="82" t="str">
        <f t="array" ref="AC440">IF(Y440="","",INDEX(Data!$G$4:$G$51,MATCH(Table7[[#This Row],[Fitting]]&amp;Table7[[#This Row],[Fitting Subtype]],Data!$E$4:$E$51&amp;Data!$F$4:$F$51,0)))</f>
        <v/>
      </c>
      <c r="AD440" s="89" t="str">
        <f>IF(Table7[[#This Row],[Segment]]="","",Table7[[#This Row],[Quantity]]*Table7[[#This Row],[Kf]]*(((INDEX(Table4[Velocity (m/s)],MATCH(Table7[[#This Row],[Segment]],Table4[Segment],0)))^2)/2))</f>
        <v/>
      </c>
      <c r="AF440" s="82" t="str">
        <f>Table4[[#This Row],[Segment]]</f>
        <v/>
      </c>
      <c r="AG440" s="75"/>
      <c r="AH440" s="82" t="str">
        <f>IF(Table5[[#This Row],[Segment]]="","",AG440-Table4[[#This Row],[Total Pressure Drop (kPa)]])</f>
        <v/>
      </c>
    </row>
    <row r="441" spans="1:34" x14ac:dyDescent="0.25">
      <c r="A441" s="95" t="str">
        <f>IF('Set Up'!A438="","",'Set Up'!A438)</f>
        <v/>
      </c>
      <c r="B441" s="75" t="s">
        <v>81</v>
      </c>
      <c r="C441" s="85"/>
      <c r="D441" s="86" t="str">
        <f>IF(Table4[[#This Row],[Diameter (in)]]="","",(((CONVERT(Table4[[#This Row],[Diameter (in)]],"in","m"))/2)^2)*PI())</f>
        <v/>
      </c>
      <c r="E441" s="87" t="str">
        <f>IF(Table4[[#This Row],[Area (m2)]]="","",$D$4/Table4[[#This Row],[Area (m2)]])</f>
        <v/>
      </c>
      <c r="F441" s="85">
        <f t="shared" si="6"/>
        <v>4.6951999999999998</v>
      </c>
      <c r="G441" s="88" t="str">
        <f>IF(Table4[[#This Row],[Segment]]="","",(CONVERT(Table4[[#This Row],[Diameter (in)]],"in","m")*$B$4*Table4[[#This Row],[Velocity (m/s)]])/$C$4)</f>
        <v/>
      </c>
      <c r="H441" s="96" t="str">
        <f>IF(Table4[[#This Row],[Segment]]="","",IF(Table4[[#This Row],[Teynold''s Number]]&gt;4000,"TURBULENT","LAMINAR"))</f>
        <v/>
      </c>
      <c r="I441" s="86" t="str">
        <f>IF(Table4[[#This Row],[Segment]]="","",INDEX(Data!C438:C452,MATCH(Table4[Material],Data!B438:B452,0)))</f>
        <v/>
      </c>
      <c r="J441" s="89" t="str">
        <f>IF(Table4[[#This Row],[ε (m)]]="","",Table4[[#This Row],[ε (m)]]/(CONVERT(Table4[[#This Row],[Diameter (in)]],"in","m")))</f>
        <v/>
      </c>
      <c r="K441" s="96" t="str">
        <f>IF(Table4[[#This Row],[Regime]]="LAMINAR",16/Table4[[#This Row],[Teynold''s Number]],"-")</f>
        <v>-</v>
      </c>
      <c r="L441" s="86"/>
      <c r="M441" s="97" t="str">
        <f>IF(Table4[[#This Row],[Regime]]="TURBULENT",(((-4*LOG10(Table4[[#This Row],[ε/D]]/3.7+1.256/(Table4[[#This Row],[Teynold''s Number]]*SQRT(Table4[[#This Row],[f turbulent (guess)]]))))^-1)^2),"")</f>
        <v/>
      </c>
      <c r="N441" s="91" t="str">
        <f>IF(Table4[[#This Row],[f turbulent]]="","",Table4[[#This Row],[f turbulent (guess)]]-Table4[[#This Row],[f turbulent]])</f>
        <v/>
      </c>
      <c r="O441" s="87">
        <f>IF(Table4[[#This Row],[Segment]]="",0,IF(C442="",0,IF(C442&lt;=Table4[[#This Row],[Diameter (in)]],0,1-(D441/D442))))</f>
        <v>0</v>
      </c>
      <c r="P441" s="92" t="str">
        <f>IF(Table4[[#This Row],[Segment]]="","",IF(C441&gt;C442,"",IF(C442="",0.55,(0.55*(1-D442/D441)))))</f>
        <v/>
      </c>
      <c r="Q44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41" s="92" t="str">
        <f>IF(Table4[[#This Row],[Segment]]="","",IF(Table4[[#This Row],[Kexpansion]]="","0",((Table4[[#This Row],[Velocity (m/s)]]^2)/2)*Table4[[#This Row],[Kexpansion]]))</f>
        <v/>
      </c>
      <c r="S441" s="92" t="str">
        <f>IF(Table4[[#This Row],[Segment]]="","",IF(Table4[[#This Row],[Kcontraction]]="","0",((Table4[[#This Row],[Velocity (m/s)]]^2)/2)*Table4[[#This Row],[Kcontraction]]))</f>
        <v/>
      </c>
      <c r="T441" s="89" t="str">
        <f>IF(Table4[[#This Row],[Segment]]="","",SUMIF($Y$7:$Y$2000,Table4[[#This Row],[Segment]],$AD$7:$AD$2000))</f>
        <v/>
      </c>
      <c r="U441" s="95" t="str">
        <f>IF(Table4[[#This Row],[Segment]]="","",Table4[[#This Row],[Hfriction (J/kg)]]+Table4[[#This Row],[Hexpansions (J/kg)]]+Table4[[#This Row],[Hcontractions (J/kg)]]+Table4[[#This Row],[Hf (J/kg)]])</f>
        <v/>
      </c>
      <c r="V441" s="95" t="str">
        <f>IF(Table4[[#This Row],[Segment]]="","",Table4[[#This Row],[Total Friction Loss (J/kg)]]*Table3[Density (kg/m3)])</f>
        <v/>
      </c>
      <c r="W441" s="95" t="str">
        <f>IF(Table4[[#This Row],[Segment]]="","",Table4[[#This Row],[Total Pressure Drop (Pa)]]/1000)</f>
        <v/>
      </c>
      <c r="Y441" s="82" t="str">
        <f>IF('Set Up'!D664="","",'Set Up'!D664)</f>
        <v/>
      </c>
      <c r="Z441" s="82" t="str">
        <f>IF('Set Up'!E664="","",'Set Up'!E664)</f>
        <v/>
      </c>
      <c r="AA441" s="82" t="str">
        <f>IF('Set Up'!F664="","",'Set Up'!F664)</f>
        <v/>
      </c>
      <c r="AB441" s="82" t="str">
        <f>IF('Set Up'!G664="","",'Set Up'!G664)</f>
        <v/>
      </c>
      <c r="AC441" s="82" t="str">
        <f t="array" ref="AC441">IF(Y441="","",INDEX(Data!$G$4:$G$51,MATCH(Table7[[#This Row],[Fitting]]&amp;Table7[[#This Row],[Fitting Subtype]],Data!$E$4:$E$51&amp;Data!$F$4:$F$51,0)))</f>
        <v/>
      </c>
      <c r="AD441" s="89" t="str">
        <f>IF(Table7[[#This Row],[Segment]]="","",Table7[[#This Row],[Quantity]]*Table7[[#This Row],[Kf]]*(((INDEX(Table4[Velocity (m/s)],MATCH(Table7[[#This Row],[Segment]],Table4[Segment],0)))^2)/2))</f>
        <v/>
      </c>
      <c r="AF441" s="82" t="str">
        <f>Table4[[#This Row],[Segment]]</f>
        <v/>
      </c>
      <c r="AG441" s="75"/>
      <c r="AH441" s="82" t="str">
        <f>IF(Table5[[#This Row],[Segment]]="","",AG441-Table4[[#This Row],[Total Pressure Drop (kPa)]])</f>
        <v/>
      </c>
    </row>
    <row r="442" spans="1:34" x14ac:dyDescent="0.25">
      <c r="A442" s="95" t="str">
        <f>IF('Set Up'!A439="","",'Set Up'!A439)</f>
        <v/>
      </c>
      <c r="B442" s="75" t="s">
        <v>81</v>
      </c>
      <c r="C442" s="85"/>
      <c r="D442" s="86" t="str">
        <f>IF(Table4[[#This Row],[Diameter (in)]]="","",(((CONVERT(Table4[[#This Row],[Diameter (in)]],"in","m"))/2)^2)*PI())</f>
        <v/>
      </c>
      <c r="E442" s="87" t="str">
        <f>IF(Table4[[#This Row],[Area (m2)]]="","",$D$4/Table4[[#This Row],[Area (m2)]])</f>
        <v/>
      </c>
      <c r="F442" s="85">
        <f t="shared" si="6"/>
        <v>4.6951999999999998</v>
      </c>
      <c r="G442" s="88" t="str">
        <f>IF(Table4[[#This Row],[Segment]]="","",(CONVERT(Table4[[#This Row],[Diameter (in)]],"in","m")*$B$4*Table4[[#This Row],[Velocity (m/s)]])/$C$4)</f>
        <v/>
      </c>
      <c r="H442" s="96" t="str">
        <f>IF(Table4[[#This Row],[Segment]]="","",IF(Table4[[#This Row],[Teynold''s Number]]&gt;4000,"TURBULENT","LAMINAR"))</f>
        <v/>
      </c>
      <c r="I442" s="86" t="str">
        <f>IF(Table4[[#This Row],[Segment]]="","",INDEX(Data!C439:C453,MATCH(Table4[Material],Data!B439:B453,0)))</f>
        <v/>
      </c>
      <c r="J442" s="89" t="str">
        <f>IF(Table4[[#This Row],[ε (m)]]="","",Table4[[#This Row],[ε (m)]]/(CONVERT(Table4[[#This Row],[Diameter (in)]],"in","m")))</f>
        <v/>
      </c>
      <c r="K442" s="96" t="str">
        <f>IF(Table4[[#This Row],[Regime]]="LAMINAR",16/Table4[[#This Row],[Teynold''s Number]],"-")</f>
        <v>-</v>
      </c>
      <c r="L442" s="86"/>
      <c r="M442" s="97" t="str">
        <f>IF(Table4[[#This Row],[Regime]]="TURBULENT",(((-4*LOG10(Table4[[#This Row],[ε/D]]/3.7+1.256/(Table4[[#This Row],[Teynold''s Number]]*SQRT(Table4[[#This Row],[f turbulent (guess)]]))))^-1)^2),"")</f>
        <v/>
      </c>
      <c r="N442" s="91" t="str">
        <f>IF(Table4[[#This Row],[f turbulent]]="","",Table4[[#This Row],[f turbulent (guess)]]-Table4[[#This Row],[f turbulent]])</f>
        <v/>
      </c>
      <c r="O442" s="87">
        <f>IF(Table4[[#This Row],[Segment]]="",0,IF(C443="",0,IF(C443&lt;=Table4[[#This Row],[Diameter (in)]],0,1-(D442/D443))))</f>
        <v>0</v>
      </c>
      <c r="P442" s="92" t="str">
        <f>IF(Table4[[#This Row],[Segment]]="","",IF(C442&gt;C443,"",IF(C443="",0.55,(0.55*(1-D443/D442)))))</f>
        <v/>
      </c>
      <c r="Q44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42" s="92" t="str">
        <f>IF(Table4[[#This Row],[Segment]]="","",IF(Table4[[#This Row],[Kexpansion]]="","0",((Table4[[#This Row],[Velocity (m/s)]]^2)/2)*Table4[[#This Row],[Kexpansion]]))</f>
        <v/>
      </c>
      <c r="S442" s="92" t="str">
        <f>IF(Table4[[#This Row],[Segment]]="","",IF(Table4[[#This Row],[Kcontraction]]="","0",((Table4[[#This Row],[Velocity (m/s)]]^2)/2)*Table4[[#This Row],[Kcontraction]]))</f>
        <v/>
      </c>
      <c r="T442" s="89" t="str">
        <f>IF(Table4[[#This Row],[Segment]]="","",SUMIF($Y$7:$Y$2000,Table4[[#This Row],[Segment]],$AD$7:$AD$2000))</f>
        <v/>
      </c>
      <c r="U442" s="95" t="str">
        <f>IF(Table4[[#This Row],[Segment]]="","",Table4[[#This Row],[Hfriction (J/kg)]]+Table4[[#This Row],[Hexpansions (J/kg)]]+Table4[[#This Row],[Hcontractions (J/kg)]]+Table4[[#This Row],[Hf (J/kg)]])</f>
        <v/>
      </c>
      <c r="V442" s="95" t="str">
        <f>IF(Table4[[#This Row],[Segment]]="","",Table4[[#This Row],[Total Friction Loss (J/kg)]]*Table3[Density (kg/m3)])</f>
        <v/>
      </c>
      <c r="W442" s="95" t="str">
        <f>IF(Table4[[#This Row],[Segment]]="","",Table4[[#This Row],[Total Pressure Drop (Pa)]]/1000)</f>
        <v/>
      </c>
      <c r="Y442" s="82" t="str">
        <f>IF('Set Up'!D665="","",'Set Up'!D665)</f>
        <v/>
      </c>
      <c r="Z442" s="82" t="str">
        <f>IF('Set Up'!E665="","",'Set Up'!E665)</f>
        <v/>
      </c>
      <c r="AA442" s="82" t="str">
        <f>IF('Set Up'!F665="","",'Set Up'!F665)</f>
        <v/>
      </c>
      <c r="AB442" s="82" t="str">
        <f>IF('Set Up'!G665="","",'Set Up'!G665)</f>
        <v/>
      </c>
      <c r="AC442" s="82" t="str">
        <f t="array" ref="AC442">IF(Y442="","",INDEX(Data!$G$4:$G$51,MATCH(Table7[[#This Row],[Fitting]]&amp;Table7[[#This Row],[Fitting Subtype]],Data!$E$4:$E$51&amp;Data!$F$4:$F$51,0)))</f>
        <v/>
      </c>
      <c r="AD442" s="89" t="str">
        <f>IF(Table7[[#This Row],[Segment]]="","",Table7[[#This Row],[Quantity]]*Table7[[#This Row],[Kf]]*(((INDEX(Table4[Velocity (m/s)],MATCH(Table7[[#This Row],[Segment]],Table4[Segment],0)))^2)/2))</f>
        <v/>
      </c>
      <c r="AF442" s="82" t="str">
        <f>Table4[[#This Row],[Segment]]</f>
        <v/>
      </c>
      <c r="AG442" s="75"/>
      <c r="AH442" s="82" t="str">
        <f>IF(Table5[[#This Row],[Segment]]="","",AG442-Table4[[#This Row],[Total Pressure Drop (kPa)]])</f>
        <v/>
      </c>
    </row>
    <row r="443" spans="1:34" x14ac:dyDescent="0.25">
      <c r="A443" s="95" t="str">
        <f>IF('Set Up'!A440="","",'Set Up'!A440)</f>
        <v/>
      </c>
      <c r="B443" s="75" t="s">
        <v>81</v>
      </c>
      <c r="C443" s="85"/>
      <c r="D443" s="86" t="str">
        <f>IF(Table4[[#This Row],[Diameter (in)]]="","",(((CONVERT(Table4[[#This Row],[Diameter (in)]],"in","m"))/2)^2)*PI())</f>
        <v/>
      </c>
      <c r="E443" s="87" t="str">
        <f>IF(Table4[[#This Row],[Area (m2)]]="","",$D$4/Table4[[#This Row],[Area (m2)]])</f>
        <v/>
      </c>
      <c r="F443" s="85">
        <f t="shared" si="6"/>
        <v>4.6951999999999998</v>
      </c>
      <c r="G443" s="88" t="str">
        <f>IF(Table4[[#This Row],[Segment]]="","",(CONVERT(Table4[[#This Row],[Diameter (in)]],"in","m")*$B$4*Table4[[#This Row],[Velocity (m/s)]])/$C$4)</f>
        <v/>
      </c>
      <c r="H443" s="96" t="str">
        <f>IF(Table4[[#This Row],[Segment]]="","",IF(Table4[[#This Row],[Teynold''s Number]]&gt;4000,"TURBULENT","LAMINAR"))</f>
        <v/>
      </c>
      <c r="I443" s="86" t="str">
        <f>IF(Table4[[#This Row],[Segment]]="","",INDEX(Data!C440:C454,MATCH(Table4[Material],Data!B440:B454,0)))</f>
        <v/>
      </c>
      <c r="J443" s="89" t="str">
        <f>IF(Table4[[#This Row],[ε (m)]]="","",Table4[[#This Row],[ε (m)]]/(CONVERT(Table4[[#This Row],[Diameter (in)]],"in","m")))</f>
        <v/>
      </c>
      <c r="K443" s="96" t="str">
        <f>IF(Table4[[#This Row],[Regime]]="LAMINAR",16/Table4[[#This Row],[Teynold''s Number]],"-")</f>
        <v>-</v>
      </c>
      <c r="L443" s="86"/>
      <c r="M443" s="97" t="str">
        <f>IF(Table4[[#This Row],[Regime]]="TURBULENT",(((-4*LOG10(Table4[[#This Row],[ε/D]]/3.7+1.256/(Table4[[#This Row],[Teynold''s Number]]*SQRT(Table4[[#This Row],[f turbulent (guess)]]))))^-1)^2),"")</f>
        <v/>
      </c>
      <c r="N443" s="91" t="str">
        <f>IF(Table4[[#This Row],[f turbulent]]="","",Table4[[#This Row],[f turbulent (guess)]]-Table4[[#This Row],[f turbulent]])</f>
        <v/>
      </c>
      <c r="O443" s="87">
        <f>IF(Table4[[#This Row],[Segment]]="",0,IF(C444="",0,IF(C444&lt;=Table4[[#This Row],[Diameter (in)]],0,1-(D443/D444))))</f>
        <v>0</v>
      </c>
      <c r="P443" s="92" t="str">
        <f>IF(Table4[[#This Row],[Segment]]="","",IF(C443&gt;C444,"",IF(C444="",0.55,(0.55*(1-D444/D443)))))</f>
        <v/>
      </c>
      <c r="Q44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43" s="92" t="str">
        <f>IF(Table4[[#This Row],[Segment]]="","",IF(Table4[[#This Row],[Kexpansion]]="","0",((Table4[[#This Row],[Velocity (m/s)]]^2)/2)*Table4[[#This Row],[Kexpansion]]))</f>
        <v/>
      </c>
      <c r="S443" s="92" t="str">
        <f>IF(Table4[[#This Row],[Segment]]="","",IF(Table4[[#This Row],[Kcontraction]]="","0",((Table4[[#This Row],[Velocity (m/s)]]^2)/2)*Table4[[#This Row],[Kcontraction]]))</f>
        <v/>
      </c>
      <c r="T443" s="89" t="str">
        <f>IF(Table4[[#This Row],[Segment]]="","",SUMIF($Y$7:$Y$2000,Table4[[#This Row],[Segment]],$AD$7:$AD$2000))</f>
        <v/>
      </c>
      <c r="U443" s="95" t="str">
        <f>IF(Table4[[#This Row],[Segment]]="","",Table4[[#This Row],[Hfriction (J/kg)]]+Table4[[#This Row],[Hexpansions (J/kg)]]+Table4[[#This Row],[Hcontractions (J/kg)]]+Table4[[#This Row],[Hf (J/kg)]])</f>
        <v/>
      </c>
      <c r="V443" s="95" t="str">
        <f>IF(Table4[[#This Row],[Segment]]="","",Table4[[#This Row],[Total Friction Loss (J/kg)]]*Table3[Density (kg/m3)])</f>
        <v/>
      </c>
      <c r="W443" s="95" t="str">
        <f>IF(Table4[[#This Row],[Segment]]="","",Table4[[#This Row],[Total Pressure Drop (Pa)]]/1000)</f>
        <v/>
      </c>
      <c r="Y443" s="82" t="str">
        <f>IF('Set Up'!D666="","",'Set Up'!D666)</f>
        <v/>
      </c>
      <c r="Z443" s="82" t="str">
        <f>IF('Set Up'!E666="","",'Set Up'!E666)</f>
        <v/>
      </c>
      <c r="AA443" s="82" t="str">
        <f>IF('Set Up'!F666="","",'Set Up'!F666)</f>
        <v/>
      </c>
      <c r="AB443" s="82" t="str">
        <f>IF('Set Up'!G666="","",'Set Up'!G666)</f>
        <v/>
      </c>
      <c r="AC443" s="82" t="str">
        <f t="array" ref="AC443">IF(Y443="","",INDEX(Data!$G$4:$G$51,MATCH(Table7[[#This Row],[Fitting]]&amp;Table7[[#This Row],[Fitting Subtype]],Data!$E$4:$E$51&amp;Data!$F$4:$F$51,0)))</f>
        <v/>
      </c>
      <c r="AD443" s="89" t="str">
        <f>IF(Table7[[#This Row],[Segment]]="","",Table7[[#This Row],[Quantity]]*Table7[[#This Row],[Kf]]*(((INDEX(Table4[Velocity (m/s)],MATCH(Table7[[#This Row],[Segment]],Table4[Segment],0)))^2)/2))</f>
        <v/>
      </c>
      <c r="AF443" s="82" t="str">
        <f>Table4[[#This Row],[Segment]]</f>
        <v/>
      </c>
      <c r="AG443" s="75"/>
      <c r="AH443" s="82" t="str">
        <f>IF(Table5[[#This Row],[Segment]]="","",AG443-Table4[[#This Row],[Total Pressure Drop (kPa)]])</f>
        <v/>
      </c>
    </row>
    <row r="444" spans="1:34" x14ac:dyDescent="0.25">
      <c r="A444" s="95" t="str">
        <f>IF('Set Up'!A441="","",'Set Up'!A441)</f>
        <v/>
      </c>
      <c r="B444" s="75" t="s">
        <v>81</v>
      </c>
      <c r="C444" s="85"/>
      <c r="D444" s="86" t="str">
        <f>IF(Table4[[#This Row],[Diameter (in)]]="","",(((CONVERT(Table4[[#This Row],[Diameter (in)]],"in","m"))/2)^2)*PI())</f>
        <v/>
      </c>
      <c r="E444" s="87" t="str">
        <f>IF(Table4[[#This Row],[Area (m2)]]="","",$D$4/Table4[[#This Row],[Area (m2)]])</f>
        <v/>
      </c>
      <c r="F444" s="85">
        <f t="shared" si="6"/>
        <v>4.6951999999999998</v>
      </c>
      <c r="G444" s="88" t="str">
        <f>IF(Table4[[#This Row],[Segment]]="","",(CONVERT(Table4[[#This Row],[Diameter (in)]],"in","m")*$B$4*Table4[[#This Row],[Velocity (m/s)]])/$C$4)</f>
        <v/>
      </c>
      <c r="H444" s="96" t="str">
        <f>IF(Table4[[#This Row],[Segment]]="","",IF(Table4[[#This Row],[Teynold''s Number]]&gt;4000,"TURBULENT","LAMINAR"))</f>
        <v/>
      </c>
      <c r="I444" s="86" t="str">
        <f>IF(Table4[[#This Row],[Segment]]="","",INDEX(Data!C441:C455,MATCH(Table4[Material],Data!B441:B455,0)))</f>
        <v/>
      </c>
      <c r="J444" s="89" t="str">
        <f>IF(Table4[[#This Row],[ε (m)]]="","",Table4[[#This Row],[ε (m)]]/(CONVERT(Table4[[#This Row],[Diameter (in)]],"in","m")))</f>
        <v/>
      </c>
      <c r="K444" s="96" t="str">
        <f>IF(Table4[[#This Row],[Regime]]="LAMINAR",16/Table4[[#This Row],[Teynold''s Number]],"-")</f>
        <v>-</v>
      </c>
      <c r="L444" s="86"/>
      <c r="M444" s="97" t="str">
        <f>IF(Table4[[#This Row],[Regime]]="TURBULENT",(((-4*LOG10(Table4[[#This Row],[ε/D]]/3.7+1.256/(Table4[[#This Row],[Teynold''s Number]]*SQRT(Table4[[#This Row],[f turbulent (guess)]]))))^-1)^2),"")</f>
        <v/>
      </c>
      <c r="N444" s="91" t="str">
        <f>IF(Table4[[#This Row],[f turbulent]]="","",Table4[[#This Row],[f turbulent (guess)]]-Table4[[#This Row],[f turbulent]])</f>
        <v/>
      </c>
      <c r="O444" s="87">
        <f>IF(Table4[[#This Row],[Segment]]="",0,IF(C445="",0,IF(C445&lt;=Table4[[#This Row],[Diameter (in)]],0,1-(D444/D445))))</f>
        <v>0</v>
      </c>
      <c r="P444" s="92" t="str">
        <f>IF(Table4[[#This Row],[Segment]]="","",IF(C444&gt;C445,"",IF(C445="",0.55,(0.55*(1-D445/D444)))))</f>
        <v/>
      </c>
      <c r="Q44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44" s="92" t="str">
        <f>IF(Table4[[#This Row],[Segment]]="","",IF(Table4[[#This Row],[Kexpansion]]="","0",((Table4[[#This Row],[Velocity (m/s)]]^2)/2)*Table4[[#This Row],[Kexpansion]]))</f>
        <v/>
      </c>
      <c r="S444" s="92" t="str">
        <f>IF(Table4[[#This Row],[Segment]]="","",IF(Table4[[#This Row],[Kcontraction]]="","0",((Table4[[#This Row],[Velocity (m/s)]]^2)/2)*Table4[[#This Row],[Kcontraction]]))</f>
        <v/>
      </c>
      <c r="T444" s="89" t="str">
        <f>IF(Table4[[#This Row],[Segment]]="","",SUMIF($Y$7:$Y$2000,Table4[[#This Row],[Segment]],$AD$7:$AD$2000))</f>
        <v/>
      </c>
      <c r="U444" s="95" t="str">
        <f>IF(Table4[[#This Row],[Segment]]="","",Table4[[#This Row],[Hfriction (J/kg)]]+Table4[[#This Row],[Hexpansions (J/kg)]]+Table4[[#This Row],[Hcontractions (J/kg)]]+Table4[[#This Row],[Hf (J/kg)]])</f>
        <v/>
      </c>
      <c r="V444" s="95" t="str">
        <f>IF(Table4[[#This Row],[Segment]]="","",Table4[[#This Row],[Total Friction Loss (J/kg)]]*Table3[Density (kg/m3)])</f>
        <v/>
      </c>
      <c r="W444" s="95" t="str">
        <f>IF(Table4[[#This Row],[Segment]]="","",Table4[[#This Row],[Total Pressure Drop (Pa)]]/1000)</f>
        <v/>
      </c>
      <c r="Y444" s="82" t="str">
        <f>IF('Set Up'!D667="","",'Set Up'!D667)</f>
        <v/>
      </c>
      <c r="Z444" s="82" t="str">
        <f>IF('Set Up'!E667="","",'Set Up'!E667)</f>
        <v/>
      </c>
      <c r="AA444" s="82" t="str">
        <f>IF('Set Up'!F667="","",'Set Up'!F667)</f>
        <v/>
      </c>
      <c r="AB444" s="82" t="str">
        <f>IF('Set Up'!G667="","",'Set Up'!G667)</f>
        <v/>
      </c>
      <c r="AC444" s="82" t="str">
        <f t="array" ref="AC444">IF(Y444="","",INDEX(Data!$G$4:$G$51,MATCH(Table7[[#This Row],[Fitting]]&amp;Table7[[#This Row],[Fitting Subtype]],Data!$E$4:$E$51&amp;Data!$F$4:$F$51,0)))</f>
        <v/>
      </c>
      <c r="AD444" s="89" t="str">
        <f>IF(Table7[[#This Row],[Segment]]="","",Table7[[#This Row],[Quantity]]*Table7[[#This Row],[Kf]]*(((INDEX(Table4[Velocity (m/s)],MATCH(Table7[[#This Row],[Segment]],Table4[Segment],0)))^2)/2))</f>
        <v/>
      </c>
      <c r="AF444" s="82" t="str">
        <f>Table4[[#This Row],[Segment]]</f>
        <v/>
      </c>
      <c r="AG444" s="75"/>
      <c r="AH444" s="82" t="str">
        <f>IF(Table5[[#This Row],[Segment]]="","",AG444-Table4[[#This Row],[Total Pressure Drop (kPa)]])</f>
        <v/>
      </c>
    </row>
    <row r="445" spans="1:34" x14ac:dyDescent="0.25">
      <c r="A445" s="95" t="str">
        <f>IF('Set Up'!A442="","",'Set Up'!A442)</f>
        <v/>
      </c>
      <c r="B445" s="75" t="s">
        <v>81</v>
      </c>
      <c r="C445" s="85"/>
      <c r="D445" s="86" t="str">
        <f>IF(Table4[[#This Row],[Diameter (in)]]="","",(((CONVERT(Table4[[#This Row],[Diameter (in)]],"in","m"))/2)^2)*PI())</f>
        <v/>
      </c>
      <c r="E445" s="87" t="str">
        <f>IF(Table4[[#This Row],[Area (m2)]]="","",$D$4/Table4[[#This Row],[Area (m2)]])</f>
        <v/>
      </c>
      <c r="F445" s="85">
        <f t="shared" si="6"/>
        <v>4.6951999999999998</v>
      </c>
      <c r="G445" s="88" t="str">
        <f>IF(Table4[[#This Row],[Segment]]="","",(CONVERT(Table4[[#This Row],[Diameter (in)]],"in","m")*$B$4*Table4[[#This Row],[Velocity (m/s)]])/$C$4)</f>
        <v/>
      </c>
      <c r="H445" s="96" t="str">
        <f>IF(Table4[[#This Row],[Segment]]="","",IF(Table4[[#This Row],[Teynold''s Number]]&gt;4000,"TURBULENT","LAMINAR"))</f>
        <v/>
      </c>
      <c r="I445" s="86" t="str">
        <f>IF(Table4[[#This Row],[Segment]]="","",INDEX(Data!C442:C456,MATCH(Table4[Material],Data!B442:B456,0)))</f>
        <v/>
      </c>
      <c r="J445" s="89" t="str">
        <f>IF(Table4[[#This Row],[ε (m)]]="","",Table4[[#This Row],[ε (m)]]/(CONVERT(Table4[[#This Row],[Diameter (in)]],"in","m")))</f>
        <v/>
      </c>
      <c r="K445" s="96" t="str">
        <f>IF(Table4[[#This Row],[Regime]]="LAMINAR",16/Table4[[#This Row],[Teynold''s Number]],"-")</f>
        <v>-</v>
      </c>
      <c r="L445" s="86"/>
      <c r="M445" s="97" t="str">
        <f>IF(Table4[[#This Row],[Regime]]="TURBULENT",(((-4*LOG10(Table4[[#This Row],[ε/D]]/3.7+1.256/(Table4[[#This Row],[Teynold''s Number]]*SQRT(Table4[[#This Row],[f turbulent (guess)]]))))^-1)^2),"")</f>
        <v/>
      </c>
      <c r="N445" s="91" t="str">
        <f>IF(Table4[[#This Row],[f turbulent]]="","",Table4[[#This Row],[f turbulent (guess)]]-Table4[[#This Row],[f turbulent]])</f>
        <v/>
      </c>
      <c r="O445" s="87">
        <f>IF(Table4[[#This Row],[Segment]]="",0,IF(C446="",0,IF(C446&lt;=Table4[[#This Row],[Diameter (in)]],0,1-(D445/D446))))</f>
        <v>0</v>
      </c>
      <c r="P445" s="92" t="str">
        <f>IF(Table4[[#This Row],[Segment]]="","",IF(C445&gt;C446,"",IF(C446="",0.55,(0.55*(1-D446/D445)))))</f>
        <v/>
      </c>
      <c r="Q44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45" s="92" t="str">
        <f>IF(Table4[[#This Row],[Segment]]="","",IF(Table4[[#This Row],[Kexpansion]]="","0",((Table4[[#This Row],[Velocity (m/s)]]^2)/2)*Table4[[#This Row],[Kexpansion]]))</f>
        <v/>
      </c>
      <c r="S445" s="92" t="str">
        <f>IF(Table4[[#This Row],[Segment]]="","",IF(Table4[[#This Row],[Kcontraction]]="","0",((Table4[[#This Row],[Velocity (m/s)]]^2)/2)*Table4[[#This Row],[Kcontraction]]))</f>
        <v/>
      </c>
      <c r="T445" s="89" t="str">
        <f>IF(Table4[[#This Row],[Segment]]="","",SUMIF($Y$7:$Y$2000,Table4[[#This Row],[Segment]],$AD$7:$AD$2000))</f>
        <v/>
      </c>
      <c r="U445" s="95" t="str">
        <f>IF(Table4[[#This Row],[Segment]]="","",Table4[[#This Row],[Hfriction (J/kg)]]+Table4[[#This Row],[Hexpansions (J/kg)]]+Table4[[#This Row],[Hcontractions (J/kg)]]+Table4[[#This Row],[Hf (J/kg)]])</f>
        <v/>
      </c>
      <c r="V445" s="95" t="str">
        <f>IF(Table4[[#This Row],[Segment]]="","",Table4[[#This Row],[Total Friction Loss (J/kg)]]*Table3[Density (kg/m3)])</f>
        <v/>
      </c>
      <c r="W445" s="95" t="str">
        <f>IF(Table4[[#This Row],[Segment]]="","",Table4[[#This Row],[Total Pressure Drop (Pa)]]/1000)</f>
        <v/>
      </c>
      <c r="Y445" s="82" t="str">
        <f>IF('Set Up'!D668="","",'Set Up'!D668)</f>
        <v/>
      </c>
      <c r="Z445" s="82" t="str">
        <f>IF('Set Up'!E668="","",'Set Up'!E668)</f>
        <v/>
      </c>
      <c r="AA445" s="82" t="str">
        <f>IF('Set Up'!F668="","",'Set Up'!F668)</f>
        <v/>
      </c>
      <c r="AB445" s="82" t="str">
        <f>IF('Set Up'!G668="","",'Set Up'!G668)</f>
        <v/>
      </c>
      <c r="AC445" s="82" t="str">
        <f t="array" ref="AC445">IF(Y445="","",INDEX(Data!$G$4:$G$51,MATCH(Table7[[#This Row],[Fitting]]&amp;Table7[[#This Row],[Fitting Subtype]],Data!$E$4:$E$51&amp;Data!$F$4:$F$51,0)))</f>
        <v/>
      </c>
      <c r="AD445" s="89" t="str">
        <f>IF(Table7[[#This Row],[Segment]]="","",Table7[[#This Row],[Quantity]]*Table7[[#This Row],[Kf]]*(((INDEX(Table4[Velocity (m/s)],MATCH(Table7[[#This Row],[Segment]],Table4[Segment],0)))^2)/2))</f>
        <v/>
      </c>
      <c r="AF445" s="82" t="str">
        <f>Table4[[#This Row],[Segment]]</f>
        <v/>
      </c>
      <c r="AG445" s="75"/>
      <c r="AH445" s="82" t="str">
        <f>IF(Table5[[#This Row],[Segment]]="","",AG445-Table4[[#This Row],[Total Pressure Drop (kPa)]])</f>
        <v/>
      </c>
    </row>
    <row r="446" spans="1:34" x14ac:dyDescent="0.25">
      <c r="A446" s="95" t="str">
        <f>IF('Set Up'!A443="","",'Set Up'!A443)</f>
        <v/>
      </c>
      <c r="B446" s="75" t="s">
        <v>81</v>
      </c>
      <c r="C446" s="85"/>
      <c r="D446" s="86" t="str">
        <f>IF(Table4[[#This Row],[Diameter (in)]]="","",(((CONVERT(Table4[[#This Row],[Diameter (in)]],"in","m"))/2)^2)*PI())</f>
        <v/>
      </c>
      <c r="E446" s="87" t="str">
        <f>IF(Table4[[#This Row],[Area (m2)]]="","",$D$4/Table4[[#This Row],[Area (m2)]])</f>
        <v/>
      </c>
      <c r="F446" s="85">
        <f t="shared" si="6"/>
        <v>4.6951999999999998</v>
      </c>
      <c r="G446" s="88" t="str">
        <f>IF(Table4[[#This Row],[Segment]]="","",(CONVERT(Table4[[#This Row],[Diameter (in)]],"in","m")*$B$4*Table4[[#This Row],[Velocity (m/s)]])/$C$4)</f>
        <v/>
      </c>
      <c r="H446" s="96" t="str">
        <f>IF(Table4[[#This Row],[Segment]]="","",IF(Table4[[#This Row],[Teynold''s Number]]&gt;4000,"TURBULENT","LAMINAR"))</f>
        <v/>
      </c>
      <c r="I446" s="86" t="str">
        <f>IF(Table4[[#This Row],[Segment]]="","",INDEX(Data!C443:C457,MATCH(Table4[Material],Data!B443:B457,0)))</f>
        <v/>
      </c>
      <c r="J446" s="89" t="str">
        <f>IF(Table4[[#This Row],[ε (m)]]="","",Table4[[#This Row],[ε (m)]]/(CONVERT(Table4[[#This Row],[Diameter (in)]],"in","m")))</f>
        <v/>
      </c>
      <c r="K446" s="96" t="str">
        <f>IF(Table4[[#This Row],[Regime]]="LAMINAR",16/Table4[[#This Row],[Teynold''s Number]],"-")</f>
        <v>-</v>
      </c>
      <c r="L446" s="86"/>
      <c r="M446" s="97" t="str">
        <f>IF(Table4[[#This Row],[Regime]]="TURBULENT",(((-4*LOG10(Table4[[#This Row],[ε/D]]/3.7+1.256/(Table4[[#This Row],[Teynold''s Number]]*SQRT(Table4[[#This Row],[f turbulent (guess)]]))))^-1)^2),"")</f>
        <v/>
      </c>
      <c r="N446" s="91" t="str">
        <f>IF(Table4[[#This Row],[f turbulent]]="","",Table4[[#This Row],[f turbulent (guess)]]-Table4[[#This Row],[f turbulent]])</f>
        <v/>
      </c>
      <c r="O446" s="87">
        <f>IF(Table4[[#This Row],[Segment]]="",0,IF(C447="",0,IF(C447&lt;=Table4[[#This Row],[Diameter (in)]],0,1-(D446/D447))))</f>
        <v>0</v>
      </c>
      <c r="P446" s="92" t="str">
        <f>IF(Table4[[#This Row],[Segment]]="","",IF(C446&gt;C447,"",IF(C447="",0.55,(0.55*(1-D447/D446)))))</f>
        <v/>
      </c>
      <c r="Q44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46" s="92" t="str">
        <f>IF(Table4[[#This Row],[Segment]]="","",IF(Table4[[#This Row],[Kexpansion]]="","0",((Table4[[#This Row],[Velocity (m/s)]]^2)/2)*Table4[[#This Row],[Kexpansion]]))</f>
        <v/>
      </c>
      <c r="S446" s="92" t="str">
        <f>IF(Table4[[#This Row],[Segment]]="","",IF(Table4[[#This Row],[Kcontraction]]="","0",((Table4[[#This Row],[Velocity (m/s)]]^2)/2)*Table4[[#This Row],[Kcontraction]]))</f>
        <v/>
      </c>
      <c r="T446" s="89" t="str">
        <f>IF(Table4[[#This Row],[Segment]]="","",SUMIF($Y$7:$Y$2000,Table4[[#This Row],[Segment]],$AD$7:$AD$2000))</f>
        <v/>
      </c>
      <c r="U446" s="95" t="str">
        <f>IF(Table4[[#This Row],[Segment]]="","",Table4[[#This Row],[Hfriction (J/kg)]]+Table4[[#This Row],[Hexpansions (J/kg)]]+Table4[[#This Row],[Hcontractions (J/kg)]]+Table4[[#This Row],[Hf (J/kg)]])</f>
        <v/>
      </c>
      <c r="V446" s="95" t="str">
        <f>IF(Table4[[#This Row],[Segment]]="","",Table4[[#This Row],[Total Friction Loss (J/kg)]]*Table3[Density (kg/m3)])</f>
        <v/>
      </c>
      <c r="W446" s="95" t="str">
        <f>IF(Table4[[#This Row],[Segment]]="","",Table4[[#This Row],[Total Pressure Drop (Pa)]]/1000)</f>
        <v/>
      </c>
      <c r="Y446" s="82" t="str">
        <f>IF('Set Up'!D669="","",'Set Up'!D669)</f>
        <v/>
      </c>
      <c r="Z446" s="82" t="str">
        <f>IF('Set Up'!E669="","",'Set Up'!E669)</f>
        <v/>
      </c>
      <c r="AA446" s="82" t="str">
        <f>IF('Set Up'!F669="","",'Set Up'!F669)</f>
        <v/>
      </c>
      <c r="AB446" s="82" t="str">
        <f>IF('Set Up'!G669="","",'Set Up'!G669)</f>
        <v/>
      </c>
      <c r="AC446" s="82" t="str">
        <f t="array" ref="AC446">IF(Y446="","",INDEX(Data!$G$4:$G$51,MATCH(Table7[[#This Row],[Fitting]]&amp;Table7[[#This Row],[Fitting Subtype]],Data!$E$4:$E$51&amp;Data!$F$4:$F$51,0)))</f>
        <v/>
      </c>
      <c r="AD446" s="89" t="str">
        <f>IF(Table7[[#This Row],[Segment]]="","",Table7[[#This Row],[Quantity]]*Table7[[#This Row],[Kf]]*(((INDEX(Table4[Velocity (m/s)],MATCH(Table7[[#This Row],[Segment]],Table4[Segment],0)))^2)/2))</f>
        <v/>
      </c>
      <c r="AF446" s="82" t="str">
        <f>Table4[[#This Row],[Segment]]</f>
        <v/>
      </c>
      <c r="AG446" s="75"/>
      <c r="AH446" s="82" t="str">
        <f>IF(Table5[[#This Row],[Segment]]="","",AG446-Table4[[#This Row],[Total Pressure Drop (kPa)]])</f>
        <v/>
      </c>
    </row>
    <row r="447" spans="1:34" x14ac:dyDescent="0.25">
      <c r="A447" s="95" t="str">
        <f>IF('Set Up'!A444="","",'Set Up'!A444)</f>
        <v/>
      </c>
      <c r="B447" s="75" t="s">
        <v>81</v>
      </c>
      <c r="C447" s="85"/>
      <c r="D447" s="86" t="str">
        <f>IF(Table4[[#This Row],[Diameter (in)]]="","",(((CONVERT(Table4[[#This Row],[Diameter (in)]],"in","m"))/2)^2)*PI())</f>
        <v/>
      </c>
      <c r="E447" s="87" t="str">
        <f>IF(Table4[[#This Row],[Area (m2)]]="","",$D$4/Table4[[#This Row],[Area (m2)]])</f>
        <v/>
      </c>
      <c r="F447" s="85">
        <f t="shared" si="6"/>
        <v>4.6951999999999998</v>
      </c>
      <c r="G447" s="88" t="str">
        <f>IF(Table4[[#This Row],[Segment]]="","",(CONVERT(Table4[[#This Row],[Diameter (in)]],"in","m")*$B$4*Table4[[#This Row],[Velocity (m/s)]])/$C$4)</f>
        <v/>
      </c>
      <c r="H447" s="96" t="str">
        <f>IF(Table4[[#This Row],[Segment]]="","",IF(Table4[[#This Row],[Teynold''s Number]]&gt;4000,"TURBULENT","LAMINAR"))</f>
        <v/>
      </c>
      <c r="I447" s="86" t="str">
        <f>IF(Table4[[#This Row],[Segment]]="","",INDEX(Data!C444:C458,MATCH(Table4[Material],Data!B444:B458,0)))</f>
        <v/>
      </c>
      <c r="J447" s="89" t="str">
        <f>IF(Table4[[#This Row],[ε (m)]]="","",Table4[[#This Row],[ε (m)]]/(CONVERT(Table4[[#This Row],[Diameter (in)]],"in","m")))</f>
        <v/>
      </c>
      <c r="K447" s="96" t="str">
        <f>IF(Table4[[#This Row],[Regime]]="LAMINAR",16/Table4[[#This Row],[Teynold''s Number]],"-")</f>
        <v>-</v>
      </c>
      <c r="L447" s="86"/>
      <c r="M447" s="97" t="str">
        <f>IF(Table4[[#This Row],[Regime]]="TURBULENT",(((-4*LOG10(Table4[[#This Row],[ε/D]]/3.7+1.256/(Table4[[#This Row],[Teynold''s Number]]*SQRT(Table4[[#This Row],[f turbulent (guess)]]))))^-1)^2),"")</f>
        <v/>
      </c>
      <c r="N447" s="91" t="str">
        <f>IF(Table4[[#This Row],[f turbulent]]="","",Table4[[#This Row],[f turbulent (guess)]]-Table4[[#This Row],[f turbulent]])</f>
        <v/>
      </c>
      <c r="O447" s="87">
        <f>IF(Table4[[#This Row],[Segment]]="",0,IF(C448="",0,IF(C448&lt;=Table4[[#This Row],[Diameter (in)]],0,1-(D447/D448))))</f>
        <v>0</v>
      </c>
      <c r="P447" s="92" t="str">
        <f>IF(Table4[[#This Row],[Segment]]="","",IF(C447&gt;C448,"",IF(C448="",0.55,(0.55*(1-D448/D447)))))</f>
        <v/>
      </c>
      <c r="Q44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47" s="92" t="str">
        <f>IF(Table4[[#This Row],[Segment]]="","",IF(Table4[[#This Row],[Kexpansion]]="","0",((Table4[[#This Row],[Velocity (m/s)]]^2)/2)*Table4[[#This Row],[Kexpansion]]))</f>
        <v/>
      </c>
      <c r="S447" s="92" t="str">
        <f>IF(Table4[[#This Row],[Segment]]="","",IF(Table4[[#This Row],[Kcontraction]]="","0",((Table4[[#This Row],[Velocity (m/s)]]^2)/2)*Table4[[#This Row],[Kcontraction]]))</f>
        <v/>
      </c>
      <c r="T447" s="89" t="str">
        <f>IF(Table4[[#This Row],[Segment]]="","",SUMIF($Y$7:$Y$2000,Table4[[#This Row],[Segment]],$AD$7:$AD$2000))</f>
        <v/>
      </c>
      <c r="U447" s="95" t="str">
        <f>IF(Table4[[#This Row],[Segment]]="","",Table4[[#This Row],[Hfriction (J/kg)]]+Table4[[#This Row],[Hexpansions (J/kg)]]+Table4[[#This Row],[Hcontractions (J/kg)]]+Table4[[#This Row],[Hf (J/kg)]])</f>
        <v/>
      </c>
      <c r="V447" s="95" t="str">
        <f>IF(Table4[[#This Row],[Segment]]="","",Table4[[#This Row],[Total Friction Loss (J/kg)]]*Table3[Density (kg/m3)])</f>
        <v/>
      </c>
      <c r="W447" s="95" t="str">
        <f>IF(Table4[[#This Row],[Segment]]="","",Table4[[#This Row],[Total Pressure Drop (Pa)]]/1000)</f>
        <v/>
      </c>
      <c r="Y447" s="82" t="str">
        <f>IF('Set Up'!D670="","",'Set Up'!D670)</f>
        <v/>
      </c>
      <c r="Z447" s="82" t="str">
        <f>IF('Set Up'!E670="","",'Set Up'!E670)</f>
        <v/>
      </c>
      <c r="AA447" s="82" t="str">
        <f>IF('Set Up'!F670="","",'Set Up'!F670)</f>
        <v/>
      </c>
      <c r="AB447" s="82" t="str">
        <f>IF('Set Up'!G670="","",'Set Up'!G670)</f>
        <v/>
      </c>
      <c r="AC447" s="82" t="str">
        <f t="array" ref="AC447">IF(Y447="","",INDEX(Data!$G$4:$G$51,MATCH(Table7[[#This Row],[Fitting]]&amp;Table7[[#This Row],[Fitting Subtype]],Data!$E$4:$E$51&amp;Data!$F$4:$F$51,0)))</f>
        <v/>
      </c>
      <c r="AD447" s="89" t="str">
        <f>IF(Table7[[#This Row],[Segment]]="","",Table7[[#This Row],[Quantity]]*Table7[[#This Row],[Kf]]*(((INDEX(Table4[Velocity (m/s)],MATCH(Table7[[#This Row],[Segment]],Table4[Segment],0)))^2)/2))</f>
        <v/>
      </c>
      <c r="AF447" s="82" t="str">
        <f>Table4[[#This Row],[Segment]]</f>
        <v/>
      </c>
      <c r="AG447" s="75"/>
      <c r="AH447" s="82" t="str">
        <f>IF(Table5[[#This Row],[Segment]]="","",AG447-Table4[[#This Row],[Total Pressure Drop (kPa)]])</f>
        <v/>
      </c>
    </row>
    <row r="448" spans="1:34" x14ac:dyDescent="0.25">
      <c r="A448" s="95" t="str">
        <f>IF('Set Up'!A445="","",'Set Up'!A445)</f>
        <v/>
      </c>
      <c r="B448" s="75" t="s">
        <v>81</v>
      </c>
      <c r="C448" s="85"/>
      <c r="D448" s="86" t="str">
        <f>IF(Table4[[#This Row],[Diameter (in)]]="","",(((CONVERT(Table4[[#This Row],[Diameter (in)]],"in","m"))/2)^2)*PI())</f>
        <v/>
      </c>
      <c r="E448" s="87" t="str">
        <f>IF(Table4[[#This Row],[Area (m2)]]="","",$D$4/Table4[[#This Row],[Area (m2)]])</f>
        <v/>
      </c>
      <c r="F448" s="85">
        <f t="shared" si="6"/>
        <v>4.6951999999999998</v>
      </c>
      <c r="G448" s="88" t="str">
        <f>IF(Table4[[#This Row],[Segment]]="","",(CONVERT(Table4[[#This Row],[Diameter (in)]],"in","m")*$B$4*Table4[[#This Row],[Velocity (m/s)]])/$C$4)</f>
        <v/>
      </c>
      <c r="H448" s="96" t="str">
        <f>IF(Table4[[#This Row],[Segment]]="","",IF(Table4[[#This Row],[Teynold''s Number]]&gt;4000,"TURBULENT","LAMINAR"))</f>
        <v/>
      </c>
      <c r="I448" s="86" t="str">
        <f>IF(Table4[[#This Row],[Segment]]="","",INDEX(Data!C445:C459,MATCH(Table4[Material],Data!B445:B459,0)))</f>
        <v/>
      </c>
      <c r="J448" s="89" t="str">
        <f>IF(Table4[[#This Row],[ε (m)]]="","",Table4[[#This Row],[ε (m)]]/(CONVERT(Table4[[#This Row],[Diameter (in)]],"in","m")))</f>
        <v/>
      </c>
      <c r="K448" s="96" t="str">
        <f>IF(Table4[[#This Row],[Regime]]="LAMINAR",16/Table4[[#This Row],[Teynold''s Number]],"-")</f>
        <v>-</v>
      </c>
      <c r="L448" s="86"/>
      <c r="M448" s="97" t="str">
        <f>IF(Table4[[#This Row],[Regime]]="TURBULENT",(((-4*LOG10(Table4[[#This Row],[ε/D]]/3.7+1.256/(Table4[[#This Row],[Teynold''s Number]]*SQRT(Table4[[#This Row],[f turbulent (guess)]]))))^-1)^2),"")</f>
        <v/>
      </c>
      <c r="N448" s="91" t="str">
        <f>IF(Table4[[#This Row],[f turbulent]]="","",Table4[[#This Row],[f turbulent (guess)]]-Table4[[#This Row],[f turbulent]])</f>
        <v/>
      </c>
      <c r="O448" s="87">
        <f>IF(Table4[[#This Row],[Segment]]="",0,IF(C449="",0,IF(C449&lt;=Table4[[#This Row],[Diameter (in)]],0,1-(D448/D449))))</f>
        <v>0</v>
      </c>
      <c r="P448" s="92" t="str">
        <f>IF(Table4[[#This Row],[Segment]]="","",IF(C448&gt;C449,"",IF(C449="",0.55,(0.55*(1-D449/D448)))))</f>
        <v/>
      </c>
      <c r="Q44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48" s="92" t="str">
        <f>IF(Table4[[#This Row],[Segment]]="","",IF(Table4[[#This Row],[Kexpansion]]="","0",((Table4[[#This Row],[Velocity (m/s)]]^2)/2)*Table4[[#This Row],[Kexpansion]]))</f>
        <v/>
      </c>
      <c r="S448" s="92" t="str">
        <f>IF(Table4[[#This Row],[Segment]]="","",IF(Table4[[#This Row],[Kcontraction]]="","0",((Table4[[#This Row],[Velocity (m/s)]]^2)/2)*Table4[[#This Row],[Kcontraction]]))</f>
        <v/>
      </c>
      <c r="T448" s="89" t="str">
        <f>IF(Table4[[#This Row],[Segment]]="","",SUMIF($Y$7:$Y$2000,Table4[[#This Row],[Segment]],$AD$7:$AD$2000))</f>
        <v/>
      </c>
      <c r="U448" s="95" t="str">
        <f>IF(Table4[[#This Row],[Segment]]="","",Table4[[#This Row],[Hfriction (J/kg)]]+Table4[[#This Row],[Hexpansions (J/kg)]]+Table4[[#This Row],[Hcontractions (J/kg)]]+Table4[[#This Row],[Hf (J/kg)]])</f>
        <v/>
      </c>
      <c r="V448" s="95" t="str">
        <f>IF(Table4[[#This Row],[Segment]]="","",Table4[[#This Row],[Total Friction Loss (J/kg)]]*Table3[Density (kg/m3)])</f>
        <v/>
      </c>
      <c r="W448" s="95" t="str">
        <f>IF(Table4[[#This Row],[Segment]]="","",Table4[[#This Row],[Total Pressure Drop (Pa)]]/1000)</f>
        <v/>
      </c>
      <c r="Y448" s="82" t="str">
        <f>IF('Set Up'!D671="","",'Set Up'!D671)</f>
        <v/>
      </c>
      <c r="Z448" s="82" t="str">
        <f>IF('Set Up'!E671="","",'Set Up'!E671)</f>
        <v/>
      </c>
      <c r="AA448" s="82" t="str">
        <f>IF('Set Up'!F671="","",'Set Up'!F671)</f>
        <v/>
      </c>
      <c r="AB448" s="82" t="str">
        <f>IF('Set Up'!G671="","",'Set Up'!G671)</f>
        <v/>
      </c>
      <c r="AC448" s="82" t="str">
        <f t="array" ref="AC448">IF(Y448="","",INDEX(Data!$G$4:$G$51,MATCH(Table7[[#This Row],[Fitting]]&amp;Table7[[#This Row],[Fitting Subtype]],Data!$E$4:$E$51&amp;Data!$F$4:$F$51,0)))</f>
        <v/>
      </c>
      <c r="AD448" s="89" t="str">
        <f>IF(Table7[[#This Row],[Segment]]="","",Table7[[#This Row],[Quantity]]*Table7[[#This Row],[Kf]]*(((INDEX(Table4[Velocity (m/s)],MATCH(Table7[[#This Row],[Segment]],Table4[Segment],0)))^2)/2))</f>
        <v/>
      </c>
      <c r="AF448" s="82" t="str">
        <f>Table4[[#This Row],[Segment]]</f>
        <v/>
      </c>
      <c r="AG448" s="75"/>
      <c r="AH448" s="82" t="str">
        <f>IF(Table5[[#This Row],[Segment]]="","",AG448-Table4[[#This Row],[Total Pressure Drop (kPa)]])</f>
        <v/>
      </c>
    </row>
    <row r="449" spans="1:34" x14ac:dyDescent="0.25">
      <c r="A449" s="95" t="str">
        <f>IF('Set Up'!A446="","",'Set Up'!A446)</f>
        <v/>
      </c>
      <c r="B449" s="75" t="s">
        <v>81</v>
      </c>
      <c r="C449" s="85"/>
      <c r="D449" s="86" t="str">
        <f>IF(Table4[[#This Row],[Diameter (in)]]="","",(((CONVERT(Table4[[#This Row],[Diameter (in)]],"in","m"))/2)^2)*PI())</f>
        <v/>
      </c>
      <c r="E449" s="87" t="str">
        <f>IF(Table4[[#This Row],[Area (m2)]]="","",$D$4/Table4[[#This Row],[Area (m2)]])</f>
        <v/>
      </c>
      <c r="F449" s="85">
        <f t="shared" si="6"/>
        <v>4.6951999999999998</v>
      </c>
      <c r="G449" s="88" t="str">
        <f>IF(Table4[[#This Row],[Segment]]="","",(CONVERT(Table4[[#This Row],[Diameter (in)]],"in","m")*$B$4*Table4[[#This Row],[Velocity (m/s)]])/$C$4)</f>
        <v/>
      </c>
      <c r="H449" s="96" t="str">
        <f>IF(Table4[[#This Row],[Segment]]="","",IF(Table4[[#This Row],[Teynold''s Number]]&gt;4000,"TURBULENT","LAMINAR"))</f>
        <v/>
      </c>
      <c r="I449" s="86" t="str">
        <f>IF(Table4[[#This Row],[Segment]]="","",INDEX(Data!C446:C460,MATCH(Table4[Material],Data!B446:B460,0)))</f>
        <v/>
      </c>
      <c r="J449" s="89" t="str">
        <f>IF(Table4[[#This Row],[ε (m)]]="","",Table4[[#This Row],[ε (m)]]/(CONVERT(Table4[[#This Row],[Diameter (in)]],"in","m")))</f>
        <v/>
      </c>
      <c r="K449" s="96" t="str">
        <f>IF(Table4[[#This Row],[Regime]]="LAMINAR",16/Table4[[#This Row],[Teynold''s Number]],"-")</f>
        <v>-</v>
      </c>
      <c r="L449" s="86"/>
      <c r="M449" s="97" t="str">
        <f>IF(Table4[[#This Row],[Regime]]="TURBULENT",(((-4*LOG10(Table4[[#This Row],[ε/D]]/3.7+1.256/(Table4[[#This Row],[Teynold''s Number]]*SQRT(Table4[[#This Row],[f turbulent (guess)]]))))^-1)^2),"")</f>
        <v/>
      </c>
      <c r="N449" s="91" t="str">
        <f>IF(Table4[[#This Row],[f turbulent]]="","",Table4[[#This Row],[f turbulent (guess)]]-Table4[[#This Row],[f turbulent]])</f>
        <v/>
      </c>
      <c r="O449" s="87">
        <f>IF(Table4[[#This Row],[Segment]]="",0,IF(C450="",0,IF(C450&lt;=Table4[[#This Row],[Diameter (in)]],0,1-(D449/D450))))</f>
        <v>0</v>
      </c>
      <c r="P449" s="92" t="str">
        <f>IF(Table4[[#This Row],[Segment]]="","",IF(C449&gt;C450,"",IF(C450="",0.55,(0.55*(1-D450/D449)))))</f>
        <v/>
      </c>
      <c r="Q44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49" s="92" t="str">
        <f>IF(Table4[[#This Row],[Segment]]="","",IF(Table4[[#This Row],[Kexpansion]]="","0",((Table4[[#This Row],[Velocity (m/s)]]^2)/2)*Table4[[#This Row],[Kexpansion]]))</f>
        <v/>
      </c>
      <c r="S449" s="92" t="str">
        <f>IF(Table4[[#This Row],[Segment]]="","",IF(Table4[[#This Row],[Kcontraction]]="","0",((Table4[[#This Row],[Velocity (m/s)]]^2)/2)*Table4[[#This Row],[Kcontraction]]))</f>
        <v/>
      </c>
      <c r="T449" s="89" t="str">
        <f>IF(Table4[[#This Row],[Segment]]="","",SUMIF($Y$7:$Y$2000,Table4[[#This Row],[Segment]],$AD$7:$AD$2000))</f>
        <v/>
      </c>
      <c r="U449" s="95" t="str">
        <f>IF(Table4[[#This Row],[Segment]]="","",Table4[[#This Row],[Hfriction (J/kg)]]+Table4[[#This Row],[Hexpansions (J/kg)]]+Table4[[#This Row],[Hcontractions (J/kg)]]+Table4[[#This Row],[Hf (J/kg)]])</f>
        <v/>
      </c>
      <c r="V449" s="95" t="str">
        <f>IF(Table4[[#This Row],[Segment]]="","",Table4[[#This Row],[Total Friction Loss (J/kg)]]*Table3[Density (kg/m3)])</f>
        <v/>
      </c>
      <c r="W449" s="95" t="str">
        <f>IF(Table4[[#This Row],[Segment]]="","",Table4[[#This Row],[Total Pressure Drop (Pa)]]/1000)</f>
        <v/>
      </c>
      <c r="Y449" s="82" t="str">
        <f>IF('Set Up'!D672="","",'Set Up'!D672)</f>
        <v/>
      </c>
      <c r="Z449" s="82" t="str">
        <f>IF('Set Up'!E672="","",'Set Up'!E672)</f>
        <v/>
      </c>
      <c r="AA449" s="82" t="str">
        <f>IF('Set Up'!F672="","",'Set Up'!F672)</f>
        <v/>
      </c>
      <c r="AB449" s="82" t="str">
        <f>IF('Set Up'!G672="","",'Set Up'!G672)</f>
        <v/>
      </c>
      <c r="AC449" s="82" t="str">
        <f t="array" ref="AC449">IF(Y449="","",INDEX(Data!$G$4:$G$51,MATCH(Table7[[#This Row],[Fitting]]&amp;Table7[[#This Row],[Fitting Subtype]],Data!$E$4:$E$51&amp;Data!$F$4:$F$51,0)))</f>
        <v/>
      </c>
      <c r="AD449" s="89" t="str">
        <f>IF(Table7[[#This Row],[Segment]]="","",Table7[[#This Row],[Quantity]]*Table7[[#This Row],[Kf]]*(((INDEX(Table4[Velocity (m/s)],MATCH(Table7[[#This Row],[Segment]],Table4[Segment],0)))^2)/2))</f>
        <v/>
      </c>
      <c r="AF449" s="82" t="str">
        <f>Table4[[#This Row],[Segment]]</f>
        <v/>
      </c>
      <c r="AG449" s="75"/>
      <c r="AH449" s="82" t="str">
        <f>IF(Table5[[#This Row],[Segment]]="","",AG449-Table4[[#This Row],[Total Pressure Drop (kPa)]])</f>
        <v/>
      </c>
    </row>
    <row r="450" spans="1:34" x14ac:dyDescent="0.25">
      <c r="A450" s="95" t="str">
        <f>IF('Set Up'!A447="","",'Set Up'!A447)</f>
        <v/>
      </c>
      <c r="B450" s="75" t="s">
        <v>81</v>
      </c>
      <c r="C450" s="85"/>
      <c r="D450" s="86" t="str">
        <f>IF(Table4[[#This Row],[Diameter (in)]]="","",(((CONVERT(Table4[[#This Row],[Diameter (in)]],"in","m"))/2)^2)*PI())</f>
        <v/>
      </c>
      <c r="E450" s="87" t="str">
        <f>IF(Table4[[#This Row],[Area (m2)]]="","",$D$4/Table4[[#This Row],[Area (m2)]])</f>
        <v/>
      </c>
      <c r="F450" s="85">
        <f t="shared" si="6"/>
        <v>4.6951999999999998</v>
      </c>
      <c r="G450" s="88" t="str">
        <f>IF(Table4[[#This Row],[Segment]]="","",(CONVERT(Table4[[#This Row],[Diameter (in)]],"in","m")*$B$4*Table4[[#This Row],[Velocity (m/s)]])/$C$4)</f>
        <v/>
      </c>
      <c r="H450" s="96" t="str">
        <f>IF(Table4[[#This Row],[Segment]]="","",IF(Table4[[#This Row],[Teynold''s Number]]&gt;4000,"TURBULENT","LAMINAR"))</f>
        <v/>
      </c>
      <c r="I450" s="86" t="str">
        <f>IF(Table4[[#This Row],[Segment]]="","",INDEX(Data!C447:C461,MATCH(Table4[Material],Data!B447:B461,0)))</f>
        <v/>
      </c>
      <c r="J450" s="89" t="str">
        <f>IF(Table4[[#This Row],[ε (m)]]="","",Table4[[#This Row],[ε (m)]]/(CONVERT(Table4[[#This Row],[Diameter (in)]],"in","m")))</f>
        <v/>
      </c>
      <c r="K450" s="96" t="str">
        <f>IF(Table4[[#This Row],[Regime]]="LAMINAR",16/Table4[[#This Row],[Teynold''s Number]],"-")</f>
        <v>-</v>
      </c>
      <c r="L450" s="86"/>
      <c r="M450" s="97" t="str">
        <f>IF(Table4[[#This Row],[Regime]]="TURBULENT",(((-4*LOG10(Table4[[#This Row],[ε/D]]/3.7+1.256/(Table4[[#This Row],[Teynold''s Number]]*SQRT(Table4[[#This Row],[f turbulent (guess)]]))))^-1)^2),"")</f>
        <v/>
      </c>
      <c r="N450" s="91" t="str">
        <f>IF(Table4[[#This Row],[f turbulent]]="","",Table4[[#This Row],[f turbulent (guess)]]-Table4[[#This Row],[f turbulent]])</f>
        <v/>
      </c>
      <c r="O450" s="87">
        <f>IF(Table4[[#This Row],[Segment]]="",0,IF(C451="",0,IF(C451&lt;=Table4[[#This Row],[Diameter (in)]],0,1-(D450/D451))))</f>
        <v>0</v>
      </c>
      <c r="P450" s="92" t="str">
        <f>IF(Table4[[#This Row],[Segment]]="","",IF(C450&gt;C451,"",IF(C451="",0.55,(0.55*(1-D451/D450)))))</f>
        <v/>
      </c>
      <c r="Q45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50" s="92" t="str">
        <f>IF(Table4[[#This Row],[Segment]]="","",IF(Table4[[#This Row],[Kexpansion]]="","0",((Table4[[#This Row],[Velocity (m/s)]]^2)/2)*Table4[[#This Row],[Kexpansion]]))</f>
        <v/>
      </c>
      <c r="S450" s="92" t="str">
        <f>IF(Table4[[#This Row],[Segment]]="","",IF(Table4[[#This Row],[Kcontraction]]="","0",((Table4[[#This Row],[Velocity (m/s)]]^2)/2)*Table4[[#This Row],[Kcontraction]]))</f>
        <v/>
      </c>
      <c r="T450" s="89" t="str">
        <f>IF(Table4[[#This Row],[Segment]]="","",SUMIF($Y$7:$Y$2000,Table4[[#This Row],[Segment]],$AD$7:$AD$2000))</f>
        <v/>
      </c>
      <c r="U450" s="95" t="str">
        <f>IF(Table4[[#This Row],[Segment]]="","",Table4[[#This Row],[Hfriction (J/kg)]]+Table4[[#This Row],[Hexpansions (J/kg)]]+Table4[[#This Row],[Hcontractions (J/kg)]]+Table4[[#This Row],[Hf (J/kg)]])</f>
        <v/>
      </c>
      <c r="V450" s="95" t="str">
        <f>IF(Table4[[#This Row],[Segment]]="","",Table4[[#This Row],[Total Friction Loss (J/kg)]]*Table3[Density (kg/m3)])</f>
        <v/>
      </c>
      <c r="W450" s="95" t="str">
        <f>IF(Table4[[#This Row],[Segment]]="","",Table4[[#This Row],[Total Pressure Drop (Pa)]]/1000)</f>
        <v/>
      </c>
      <c r="Y450" s="82" t="str">
        <f>IF('Set Up'!D673="","",'Set Up'!D673)</f>
        <v/>
      </c>
      <c r="Z450" s="82" t="str">
        <f>IF('Set Up'!E673="","",'Set Up'!E673)</f>
        <v/>
      </c>
      <c r="AA450" s="82" t="str">
        <f>IF('Set Up'!F673="","",'Set Up'!F673)</f>
        <v/>
      </c>
      <c r="AB450" s="82" t="str">
        <f>IF('Set Up'!G673="","",'Set Up'!G673)</f>
        <v/>
      </c>
      <c r="AC450" s="82" t="str">
        <f t="array" ref="AC450">IF(Y450="","",INDEX(Data!$G$4:$G$51,MATCH(Table7[[#This Row],[Fitting]]&amp;Table7[[#This Row],[Fitting Subtype]],Data!$E$4:$E$51&amp;Data!$F$4:$F$51,0)))</f>
        <v/>
      </c>
      <c r="AD450" s="89" t="str">
        <f>IF(Table7[[#This Row],[Segment]]="","",Table7[[#This Row],[Quantity]]*Table7[[#This Row],[Kf]]*(((INDEX(Table4[Velocity (m/s)],MATCH(Table7[[#This Row],[Segment]],Table4[Segment],0)))^2)/2))</f>
        <v/>
      </c>
      <c r="AF450" s="82" t="str">
        <f>Table4[[#This Row],[Segment]]</f>
        <v/>
      </c>
      <c r="AG450" s="75"/>
      <c r="AH450" s="82" t="str">
        <f>IF(Table5[[#This Row],[Segment]]="","",AG450-Table4[[#This Row],[Total Pressure Drop (kPa)]])</f>
        <v/>
      </c>
    </row>
    <row r="451" spans="1:34" x14ac:dyDescent="0.25">
      <c r="A451" s="95" t="str">
        <f>IF('Set Up'!A448="","",'Set Up'!A448)</f>
        <v/>
      </c>
      <c r="B451" s="75" t="s">
        <v>81</v>
      </c>
      <c r="C451" s="85"/>
      <c r="D451" s="86" t="str">
        <f>IF(Table4[[#This Row],[Diameter (in)]]="","",(((CONVERT(Table4[[#This Row],[Diameter (in)]],"in","m"))/2)^2)*PI())</f>
        <v/>
      </c>
      <c r="E451" s="87" t="str">
        <f>IF(Table4[[#This Row],[Area (m2)]]="","",$D$4/Table4[[#This Row],[Area (m2)]])</f>
        <v/>
      </c>
      <c r="F451" s="85">
        <f t="shared" si="6"/>
        <v>4.6951999999999998</v>
      </c>
      <c r="G451" s="88" t="str">
        <f>IF(Table4[[#This Row],[Segment]]="","",(CONVERT(Table4[[#This Row],[Diameter (in)]],"in","m")*$B$4*Table4[[#This Row],[Velocity (m/s)]])/$C$4)</f>
        <v/>
      </c>
      <c r="H451" s="96" t="str">
        <f>IF(Table4[[#This Row],[Segment]]="","",IF(Table4[[#This Row],[Teynold''s Number]]&gt;4000,"TURBULENT","LAMINAR"))</f>
        <v/>
      </c>
      <c r="I451" s="86" t="str">
        <f>IF(Table4[[#This Row],[Segment]]="","",INDEX(Data!C448:C462,MATCH(Table4[Material],Data!B448:B462,0)))</f>
        <v/>
      </c>
      <c r="J451" s="89" t="str">
        <f>IF(Table4[[#This Row],[ε (m)]]="","",Table4[[#This Row],[ε (m)]]/(CONVERT(Table4[[#This Row],[Diameter (in)]],"in","m")))</f>
        <v/>
      </c>
      <c r="K451" s="96" t="str">
        <f>IF(Table4[[#This Row],[Regime]]="LAMINAR",16/Table4[[#This Row],[Teynold''s Number]],"-")</f>
        <v>-</v>
      </c>
      <c r="L451" s="86"/>
      <c r="M451" s="97" t="str">
        <f>IF(Table4[[#This Row],[Regime]]="TURBULENT",(((-4*LOG10(Table4[[#This Row],[ε/D]]/3.7+1.256/(Table4[[#This Row],[Teynold''s Number]]*SQRT(Table4[[#This Row],[f turbulent (guess)]]))))^-1)^2),"")</f>
        <v/>
      </c>
      <c r="N451" s="91" t="str">
        <f>IF(Table4[[#This Row],[f turbulent]]="","",Table4[[#This Row],[f turbulent (guess)]]-Table4[[#This Row],[f turbulent]])</f>
        <v/>
      </c>
      <c r="O451" s="87">
        <f>IF(Table4[[#This Row],[Segment]]="",0,IF(C452="",0,IF(C452&lt;=Table4[[#This Row],[Diameter (in)]],0,1-(D451/D452))))</f>
        <v>0</v>
      </c>
      <c r="P451" s="92" t="str">
        <f>IF(Table4[[#This Row],[Segment]]="","",IF(C451&gt;C452,"",IF(C452="",0.55,(0.55*(1-D452/D451)))))</f>
        <v/>
      </c>
      <c r="Q45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51" s="92" t="str">
        <f>IF(Table4[[#This Row],[Segment]]="","",IF(Table4[[#This Row],[Kexpansion]]="","0",((Table4[[#This Row],[Velocity (m/s)]]^2)/2)*Table4[[#This Row],[Kexpansion]]))</f>
        <v/>
      </c>
      <c r="S451" s="92" t="str">
        <f>IF(Table4[[#This Row],[Segment]]="","",IF(Table4[[#This Row],[Kcontraction]]="","0",((Table4[[#This Row],[Velocity (m/s)]]^2)/2)*Table4[[#This Row],[Kcontraction]]))</f>
        <v/>
      </c>
      <c r="T451" s="89" t="str">
        <f>IF(Table4[[#This Row],[Segment]]="","",SUMIF($Y$7:$Y$2000,Table4[[#This Row],[Segment]],$AD$7:$AD$2000))</f>
        <v/>
      </c>
      <c r="U451" s="95" t="str">
        <f>IF(Table4[[#This Row],[Segment]]="","",Table4[[#This Row],[Hfriction (J/kg)]]+Table4[[#This Row],[Hexpansions (J/kg)]]+Table4[[#This Row],[Hcontractions (J/kg)]]+Table4[[#This Row],[Hf (J/kg)]])</f>
        <v/>
      </c>
      <c r="V451" s="95" t="str">
        <f>IF(Table4[[#This Row],[Segment]]="","",Table4[[#This Row],[Total Friction Loss (J/kg)]]*Table3[Density (kg/m3)])</f>
        <v/>
      </c>
      <c r="W451" s="95" t="str">
        <f>IF(Table4[[#This Row],[Segment]]="","",Table4[[#This Row],[Total Pressure Drop (Pa)]]/1000)</f>
        <v/>
      </c>
      <c r="Y451" s="82" t="str">
        <f>IF('Set Up'!D674="","",'Set Up'!D674)</f>
        <v/>
      </c>
      <c r="Z451" s="82" t="str">
        <f>IF('Set Up'!E674="","",'Set Up'!E674)</f>
        <v/>
      </c>
      <c r="AA451" s="82" t="str">
        <f>IF('Set Up'!F674="","",'Set Up'!F674)</f>
        <v/>
      </c>
      <c r="AB451" s="82" t="str">
        <f>IF('Set Up'!G674="","",'Set Up'!G674)</f>
        <v/>
      </c>
      <c r="AC451" s="82" t="str">
        <f t="array" ref="AC451">IF(Y451="","",INDEX(Data!$G$4:$G$51,MATCH(Table7[[#This Row],[Fitting]]&amp;Table7[[#This Row],[Fitting Subtype]],Data!$E$4:$E$51&amp;Data!$F$4:$F$51,0)))</f>
        <v/>
      </c>
      <c r="AD451" s="89" t="str">
        <f>IF(Table7[[#This Row],[Segment]]="","",Table7[[#This Row],[Quantity]]*Table7[[#This Row],[Kf]]*(((INDEX(Table4[Velocity (m/s)],MATCH(Table7[[#This Row],[Segment]],Table4[Segment],0)))^2)/2))</f>
        <v/>
      </c>
      <c r="AF451" s="82" t="str">
        <f>Table4[[#This Row],[Segment]]</f>
        <v/>
      </c>
      <c r="AG451" s="75"/>
      <c r="AH451" s="82" t="str">
        <f>IF(Table5[[#This Row],[Segment]]="","",AG451-Table4[[#This Row],[Total Pressure Drop (kPa)]])</f>
        <v/>
      </c>
    </row>
    <row r="452" spans="1:34" x14ac:dyDescent="0.25">
      <c r="A452" s="95" t="str">
        <f>IF('Set Up'!A449="","",'Set Up'!A449)</f>
        <v/>
      </c>
      <c r="B452" s="75" t="s">
        <v>81</v>
      </c>
      <c r="C452" s="85"/>
      <c r="D452" s="86" t="str">
        <f>IF(Table4[[#This Row],[Diameter (in)]]="","",(((CONVERT(Table4[[#This Row],[Diameter (in)]],"in","m"))/2)^2)*PI())</f>
        <v/>
      </c>
      <c r="E452" s="87" t="str">
        <f>IF(Table4[[#This Row],[Area (m2)]]="","",$D$4/Table4[[#This Row],[Area (m2)]])</f>
        <v/>
      </c>
      <c r="F452" s="85">
        <f t="shared" si="6"/>
        <v>4.6951999999999998</v>
      </c>
      <c r="G452" s="88" t="str">
        <f>IF(Table4[[#This Row],[Segment]]="","",(CONVERT(Table4[[#This Row],[Diameter (in)]],"in","m")*$B$4*Table4[[#This Row],[Velocity (m/s)]])/$C$4)</f>
        <v/>
      </c>
      <c r="H452" s="96" t="str">
        <f>IF(Table4[[#This Row],[Segment]]="","",IF(Table4[[#This Row],[Teynold''s Number]]&gt;4000,"TURBULENT","LAMINAR"))</f>
        <v/>
      </c>
      <c r="I452" s="86" t="str">
        <f>IF(Table4[[#This Row],[Segment]]="","",INDEX(Data!C449:C463,MATCH(Table4[Material],Data!B449:B463,0)))</f>
        <v/>
      </c>
      <c r="J452" s="89" t="str">
        <f>IF(Table4[[#This Row],[ε (m)]]="","",Table4[[#This Row],[ε (m)]]/(CONVERT(Table4[[#This Row],[Diameter (in)]],"in","m")))</f>
        <v/>
      </c>
      <c r="K452" s="96" t="str">
        <f>IF(Table4[[#This Row],[Regime]]="LAMINAR",16/Table4[[#This Row],[Teynold''s Number]],"-")</f>
        <v>-</v>
      </c>
      <c r="L452" s="86"/>
      <c r="M452" s="97" t="str">
        <f>IF(Table4[[#This Row],[Regime]]="TURBULENT",(((-4*LOG10(Table4[[#This Row],[ε/D]]/3.7+1.256/(Table4[[#This Row],[Teynold''s Number]]*SQRT(Table4[[#This Row],[f turbulent (guess)]]))))^-1)^2),"")</f>
        <v/>
      </c>
      <c r="N452" s="91" t="str">
        <f>IF(Table4[[#This Row],[f turbulent]]="","",Table4[[#This Row],[f turbulent (guess)]]-Table4[[#This Row],[f turbulent]])</f>
        <v/>
      </c>
      <c r="O452" s="87">
        <f>IF(Table4[[#This Row],[Segment]]="",0,IF(C453="",0,IF(C453&lt;=Table4[[#This Row],[Diameter (in)]],0,1-(D452/D453))))</f>
        <v>0</v>
      </c>
      <c r="P452" s="92" t="str">
        <f>IF(Table4[[#This Row],[Segment]]="","",IF(C452&gt;C453,"",IF(C453="",0.55,(0.55*(1-D453/D452)))))</f>
        <v/>
      </c>
      <c r="Q45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52" s="92" t="str">
        <f>IF(Table4[[#This Row],[Segment]]="","",IF(Table4[[#This Row],[Kexpansion]]="","0",((Table4[[#This Row],[Velocity (m/s)]]^2)/2)*Table4[[#This Row],[Kexpansion]]))</f>
        <v/>
      </c>
      <c r="S452" s="92" t="str">
        <f>IF(Table4[[#This Row],[Segment]]="","",IF(Table4[[#This Row],[Kcontraction]]="","0",((Table4[[#This Row],[Velocity (m/s)]]^2)/2)*Table4[[#This Row],[Kcontraction]]))</f>
        <v/>
      </c>
      <c r="T452" s="89" t="str">
        <f>IF(Table4[[#This Row],[Segment]]="","",SUMIF($Y$7:$Y$2000,Table4[[#This Row],[Segment]],$AD$7:$AD$2000))</f>
        <v/>
      </c>
      <c r="U452" s="95" t="str">
        <f>IF(Table4[[#This Row],[Segment]]="","",Table4[[#This Row],[Hfriction (J/kg)]]+Table4[[#This Row],[Hexpansions (J/kg)]]+Table4[[#This Row],[Hcontractions (J/kg)]]+Table4[[#This Row],[Hf (J/kg)]])</f>
        <v/>
      </c>
      <c r="V452" s="95" t="str">
        <f>IF(Table4[[#This Row],[Segment]]="","",Table4[[#This Row],[Total Friction Loss (J/kg)]]*Table3[Density (kg/m3)])</f>
        <v/>
      </c>
      <c r="W452" s="95" t="str">
        <f>IF(Table4[[#This Row],[Segment]]="","",Table4[[#This Row],[Total Pressure Drop (Pa)]]/1000)</f>
        <v/>
      </c>
      <c r="Y452" s="82" t="str">
        <f>IF('Set Up'!D675="","",'Set Up'!D675)</f>
        <v/>
      </c>
      <c r="Z452" s="82" t="str">
        <f>IF('Set Up'!E675="","",'Set Up'!E675)</f>
        <v/>
      </c>
      <c r="AA452" s="82" t="str">
        <f>IF('Set Up'!F675="","",'Set Up'!F675)</f>
        <v/>
      </c>
      <c r="AB452" s="82" t="str">
        <f>IF('Set Up'!G675="","",'Set Up'!G675)</f>
        <v/>
      </c>
      <c r="AC452" s="82" t="str">
        <f t="array" ref="AC452">IF(Y452="","",INDEX(Data!$G$4:$G$51,MATCH(Table7[[#This Row],[Fitting]]&amp;Table7[[#This Row],[Fitting Subtype]],Data!$E$4:$E$51&amp;Data!$F$4:$F$51,0)))</f>
        <v/>
      </c>
      <c r="AD452" s="89" t="str">
        <f>IF(Table7[[#This Row],[Segment]]="","",Table7[[#This Row],[Quantity]]*Table7[[#This Row],[Kf]]*(((INDEX(Table4[Velocity (m/s)],MATCH(Table7[[#This Row],[Segment]],Table4[Segment],0)))^2)/2))</f>
        <v/>
      </c>
      <c r="AF452" s="82" t="str">
        <f>Table4[[#This Row],[Segment]]</f>
        <v/>
      </c>
      <c r="AG452" s="75"/>
      <c r="AH452" s="82" t="str">
        <f>IF(Table5[[#This Row],[Segment]]="","",AG452-Table4[[#This Row],[Total Pressure Drop (kPa)]])</f>
        <v/>
      </c>
    </row>
    <row r="453" spans="1:34" x14ac:dyDescent="0.25">
      <c r="A453" s="95" t="str">
        <f>IF('Set Up'!A450="","",'Set Up'!A450)</f>
        <v/>
      </c>
      <c r="B453" s="75" t="s">
        <v>81</v>
      </c>
      <c r="C453" s="85"/>
      <c r="D453" s="86" t="str">
        <f>IF(Table4[[#This Row],[Diameter (in)]]="","",(((CONVERT(Table4[[#This Row],[Diameter (in)]],"in","m"))/2)^2)*PI())</f>
        <v/>
      </c>
      <c r="E453" s="87" t="str">
        <f>IF(Table4[[#This Row],[Area (m2)]]="","",$D$4/Table4[[#This Row],[Area (m2)]])</f>
        <v/>
      </c>
      <c r="F453" s="85">
        <f t="shared" si="6"/>
        <v>4.6951999999999998</v>
      </c>
      <c r="G453" s="88" t="str">
        <f>IF(Table4[[#This Row],[Segment]]="","",(CONVERT(Table4[[#This Row],[Diameter (in)]],"in","m")*$B$4*Table4[[#This Row],[Velocity (m/s)]])/$C$4)</f>
        <v/>
      </c>
      <c r="H453" s="96" t="str">
        <f>IF(Table4[[#This Row],[Segment]]="","",IF(Table4[[#This Row],[Teynold''s Number]]&gt;4000,"TURBULENT","LAMINAR"))</f>
        <v/>
      </c>
      <c r="I453" s="86" t="str">
        <f>IF(Table4[[#This Row],[Segment]]="","",INDEX(Data!C450:C464,MATCH(Table4[Material],Data!B450:B464,0)))</f>
        <v/>
      </c>
      <c r="J453" s="89" t="str">
        <f>IF(Table4[[#This Row],[ε (m)]]="","",Table4[[#This Row],[ε (m)]]/(CONVERT(Table4[[#This Row],[Diameter (in)]],"in","m")))</f>
        <v/>
      </c>
      <c r="K453" s="96" t="str">
        <f>IF(Table4[[#This Row],[Regime]]="LAMINAR",16/Table4[[#This Row],[Teynold''s Number]],"-")</f>
        <v>-</v>
      </c>
      <c r="L453" s="86"/>
      <c r="M453" s="97" t="str">
        <f>IF(Table4[[#This Row],[Regime]]="TURBULENT",(((-4*LOG10(Table4[[#This Row],[ε/D]]/3.7+1.256/(Table4[[#This Row],[Teynold''s Number]]*SQRT(Table4[[#This Row],[f turbulent (guess)]]))))^-1)^2),"")</f>
        <v/>
      </c>
      <c r="N453" s="91" t="str">
        <f>IF(Table4[[#This Row],[f turbulent]]="","",Table4[[#This Row],[f turbulent (guess)]]-Table4[[#This Row],[f turbulent]])</f>
        <v/>
      </c>
      <c r="O453" s="87">
        <f>IF(Table4[[#This Row],[Segment]]="",0,IF(C454="",0,IF(C454&lt;=Table4[[#This Row],[Diameter (in)]],0,1-(D453/D454))))</f>
        <v>0</v>
      </c>
      <c r="P453" s="92" t="str">
        <f>IF(Table4[[#This Row],[Segment]]="","",IF(C453&gt;C454,"",IF(C454="",0.55,(0.55*(1-D454/D453)))))</f>
        <v/>
      </c>
      <c r="Q45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53" s="92" t="str">
        <f>IF(Table4[[#This Row],[Segment]]="","",IF(Table4[[#This Row],[Kexpansion]]="","0",((Table4[[#This Row],[Velocity (m/s)]]^2)/2)*Table4[[#This Row],[Kexpansion]]))</f>
        <v/>
      </c>
      <c r="S453" s="92" t="str">
        <f>IF(Table4[[#This Row],[Segment]]="","",IF(Table4[[#This Row],[Kcontraction]]="","0",((Table4[[#This Row],[Velocity (m/s)]]^2)/2)*Table4[[#This Row],[Kcontraction]]))</f>
        <v/>
      </c>
      <c r="T453" s="89" t="str">
        <f>IF(Table4[[#This Row],[Segment]]="","",SUMIF($Y$7:$Y$2000,Table4[[#This Row],[Segment]],$AD$7:$AD$2000))</f>
        <v/>
      </c>
      <c r="U453" s="95" t="str">
        <f>IF(Table4[[#This Row],[Segment]]="","",Table4[[#This Row],[Hfriction (J/kg)]]+Table4[[#This Row],[Hexpansions (J/kg)]]+Table4[[#This Row],[Hcontractions (J/kg)]]+Table4[[#This Row],[Hf (J/kg)]])</f>
        <v/>
      </c>
      <c r="V453" s="95" t="str">
        <f>IF(Table4[[#This Row],[Segment]]="","",Table4[[#This Row],[Total Friction Loss (J/kg)]]*Table3[Density (kg/m3)])</f>
        <v/>
      </c>
      <c r="W453" s="95" t="str">
        <f>IF(Table4[[#This Row],[Segment]]="","",Table4[[#This Row],[Total Pressure Drop (Pa)]]/1000)</f>
        <v/>
      </c>
      <c r="Y453" s="82" t="str">
        <f>IF('Set Up'!D676="","",'Set Up'!D676)</f>
        <v/>
      </c>
      <c r="Z453" s="82" t="str">
        <f>IF('Set Up'!E676="","",'Set Up'!E676)</f>
        <v/>
      </c>
      <c r="AA453" s="82" t="str">
        <f>IF('Set Up'!F676="","",'Set Up'!F676)</f>
        <v/>
      </c>
      <c r="AB453" s="82" t="str">
        <f>IF('Set Up'!G676="","",'Set Up'!G676)</f>
        <v/>
      </c>
      <c r="AC453" s="82" t="str">
        <f t="array" ref="AC453">IF(Y453="","",INDEX(Data!$G$4:$G$51,MATCH(Table7[[#This Row],[Fitting]]&amp;Table7[[#This Row],[Fitting Subtype]],Data!$E$4:$E$51&amp;Data!$F$4:$F$51,0)))</f>
        <v/>
      </c>
      <c r="AD453" s="89" t="str">
        <f>IF(Table7[[#This Row],[Segment]]="","",Table7[[#This Row],[Quantity]]*Table7[[#This Row],[Kf]]*(((INDEX(Table4[Velocity (m/s)],MATCH(Table7[[#This Row],[Segment]],Table4[Segment],0)))^2)/2))</f>
        <v/>
      </c>
      <c r="AF453" s="82" t="str">
        <f>Table4[[#This Row],[Segment]]</f>
        <v/>
      </c>
      <c r="AG453" s="75"/>
      <c r="AH453" s="82" t="str">
        <f>IF(Table5[[#This Row],[Segment]]="","",AG453-Table4[[#This Row],[Total Pressure Drop (kPa)]])</f>
        <v/>
      </c>
    </row>
    <row r="454" spans="1:34" x14ac:dyDescent="0.25">
      <c r="A454" s="95" t="str">
        <f>IF('Set Up'!A451="","",'Set Up'!A451)</f>
        <v/>
      </c>
      <c r="B454" s="75" t="s">
        <v>81</v>
      </c>
      <c r="C454" s="85"/>
      <c r="D454" s="86" t="str">
        <f>IF(Table4[[#This Row],[Diameter (in)]]="","",(((CONVERT(Table4[[#This Row],[Diameter (in)]],"in","m"))/2)^2)*PI())</f>
        <v/>
      </c>
      <c r="E454" s="87" t="str">
        <f>IF(Table4[[#This Row],[Area (m2)]]="","",$D$4/Table4[[#This Row],[Area (m2)]])</f>
        <v/>
      </c>
      <c r="F454" s="85">
        <f t="shared" si="6"/>
        <v>4.6951999999999998</v>
      </c>
      <c r="G454" s="88" t="str">
        <f>IF(Table4[[#This Row],[Segment]]="","",(CONVERT(Table4[[#This Row],[Diameter (in)]],"in","m")*$B$4*Table4[[#This Row],[Velocity (m/s)]])/$C$4)</f>
        <v/>
      </c>
      <c r="H454" s="96" t="str">
        <f>IF(Table4[[#This Row],[Segment]]="","",IF(Table4[[#This Row],[Teynold''s Number]]&gt;4000,"TURBULENT","LAMINAR"))</f>
        <v/>
      </c>
      <c r="I454" s="86" t="str">
        <f>IF(Table4[[#This Row],[Segment]]="","",INDEX(Data!C451:C465,MATCH(Table4[Material],Data!B451:B465,0)))</f>
        <v/>
      </c>
      <c r="J454" s="89" t="str">
        <f>IF(Table4[[#This Row],[ε (m)]]="","",Table4[[#This Row],[ε (m)]]/(CONVERT(Table4[[#This Row],[Diameter (in)]],"in","m")))</f>
        <v/>
      </c>
      <c r="K454" s="96" t="str">
        <f>IF(Table4[[#This Row],[Regime]]="LAMINAR",16/Table4[[#This Row],[Teynold''s Number]],"-")</f>
        <v>-</v>
      </c>
      <c r="L454" s="86"/>
      <c r="M454" s="97" t="str">
        <f>IF(Table4[[#This Row],[Regime]]="TURBULENT",(((-4*LOG10(Table4[[#This Row],[ε/D]]/3.7+1.256/(Table4[[#This Row],[Teynold''s Number]]*SQRT(Table4[[#This Row],[f turbulent (guess)]]))))^-1)^2),"")</f>
        <v/>
      </c>
      <c r="N454" s="91" t="str">
        <f>IF(Table4[[#This Row],[f turbulent]]="","",Table4[[#This Row],[f turbulent (guess)]]-Table4[[#This Row],[f turbulent]])</f>
        <v/>
      </c>
      <c r="O454" s="87">
        <f>IF(Table4[[#This Row],[Segment]]="",0,IF(C455="",0,IF(C455&lt;=Table4[[#This Row],[Diameter (in)]],0,1-(D454/D455))))</f>
        <v>0</v>
      </c>
      <c r="P454" s="92" t="str">
        <f>IF(Table4[[#This Row],[Segment]]="","",IF(C454&gt;C455,"",IF(C455="",0.55,(0.55*(1-D455/D454)))))</f>
        <v/>
      </c>
      <c r="Q45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54" s="92" t="str">
        <f>IF(Table4[[#This Row],[Segment]]="","",IF(Table4[[#This Row],[Kexpansion]]="","0",((Table4[[#This Row],[Velocity (m/s)]]^2)/2)*Table4[[#This Row],[Kexpansion]]))</f>
        <v/>
      </c>
      <c r="S454" s="92" t="str">
        <f>IF(Table4[[#This Row],[Segment]]="","",IF(Table4[[#This Row],[Kcontraction]]="","0",((Table4[[#This Row],[Velocity (m/s)]]^2)/2)*Table4[[#This Row],[Kcontraction]]))</f>
        <v/>
      </c>
      <c r="T454" s="89" t="str">
        <f>IF(Table4[[#This Row],[Segment]]="","",SUMIF($Y$7:$Y$2000,Table4[[#This Row],[Segment]],$AD$7:$AD$2000))</f>
        <v/>
      </c>
      <c r="U454" s="95" t="str">
        <f>IF(Table4[[#This Row],[Segment]]="","",Table4[[#This Row],[Hfriction (J/kg)]]+Table4[[#This Row],[Hexpansions (J/kg)]]+Table4[[#This Row],[Hcontractions (J/kg)]]+Table4[[#This Row],[Hf (J/kg)]])</f>
        <v/>
      </c>
      <c r="V454" s="95" t="str">
        <f>IF(Table4[[#This Row],[Segment]]="","",Table4[[#This Row],[Total Friction Loss (J/kg)]]*Table3[Density (kg/m3)])</f>
        <v/>
      </c>
      <c r="W454" s="95" t="str">
        <f>IF(Table4[[#This Row],[Segment]]="","",Table4[[#This Row],[Total Pressure Drop (Pa)]]/1000)</f>
        <v/>
      </c>
      <c r="Y454" s="82" t="str">
        <f>IF('Set Up'!D677="","",'Set Up'!D677)</f>
        <v/>
      </c>
      <c r="Z454" s="82" t="str">
        <f>IF('Set Up'!E677="","",'Set Up'!E677)</f>
        <v/>
      </c>
      <c r="AA454" s="82" t="str">
        <f>IF('Set Up'!F677="","",'Set Up'!F677)</f>
        <v/>
      </c>
      <c r="AB454" s="82" t="str">
        <f>IF('Set Up'!G677="","",'Set Up'!G677)</f>
        <v/>
      </c>
      <c r="AC454" s="82" t="str">
        <f t="array" ref="AC454">IF(Y454="","",INDEX(Data!$G$4:$G$51,MATCH(Table7[[#This Row],[Fitting]]&amp;Table7[[#This Row],[Fitting Subtype]],Data!$E$4:$E$51&amp;Data!$F$4:$F$51,0)))</f>
        <v/>
      </c>
      <c r="AD454" s="89" t="str">
        <f>IF(Table7[[#This Row],[Segment]]="","",Table7[[#This Row],[Quantity]]*Table7[[#This Row],[Kf]]*(((INDEX(Table4[Velocity (m/s)],MATCH(Table7[[#This Row],[Segment]],Table4[Segment],0)))^2)/2))</f>
        <v/>
      </c>
      <c r="AF454" s="82" t="str">
        <f>Table4[[#This Row],[Segment]]</f>
        <v/>
      </c>
      <c r="AG454" s="75"/>
      <c r="AH454" s="82" t="str">
        <f>IF(Table5[[#This Row],[Segment]]="","",AG454-Table4[[#This Row],[Total Pressure Drop (kPa)]])</f>
        <v/>
      </c>
    </row>
    <row r="455" spans="1:34" x14ac:dyDescent="0.25">
      <c r="A455" s="95" t="str">
        <f>IF('Set Up'!A452="","",'Set Up'!A452)</f>
        <v/>
      </c>
      <c r="B455" s="75" t="s">
        <v>81</v>
      </c>
      <c r="C455" s="85"/>
      <c r="D455" s="86" t="str">
        <f>IF(Table4[[#This Row],[Diameter (in)]]="","",(((CONVERT(Table4[[#This Row],[Diameter (in)]],"in","m"))/2)^2)*PI())</f>
        <v/>
      </c>
      <c r="E455" s="87" t="str">
        <f>IF(Table4[[#This Row],[Area (m2)]]="","",$D$4/Table4[[#This Row],[Area (m2)]])</f>
        <v/>
      </c>
      <c r="F455" s="85">
        <f t="shared" ref="F455:F518" si="7">5 - CONVERT(1,"ft","m")</f>
        <v>4.6951999999999998</v>
      </c>
      <c r="G455" s="88" t="str">
        <f>IF(Table4[[#This Row],[Segment]]="","",(CONVERT(Table4[[#This Row],[Diameter (in)]],"in","m")*$B$4*Table4[[#This Row],[Velocity (m/s)]])/$C$4)</f>
        <v/>
      </c>
      <c r="H455" s="96" t="str">
        <f>IF(Table4[[#This Row],[Segment]]="","",IF(Table4[[#This Row],[Teynold''s Number]]&gt;4000,"TURBULENT","LAMINAR"))</f>
        <v/>
      </c>
      <c r="I455" s="86" t="str">
        <f>IF(Table4[[#This Row],[Segment]]="","",INDEX(Data!C452:C466,MATCH(Table4[Material],Data!B452:B466,0)))</f>
        <v/>
      </c>
      <c r="J455" s="89" t="str">
        <f>IF(Table4[[#This Row],[ε (m)]]="","",Table4[[#This Row],[ε (m)]]/(CONVERT(Table4[[#This Row],[Diameter (in)]],"in","m")))</f>
        <v/>
      </c>
      <c r="K455" s="96" t="str">
        <f>IF(Table4[[#This Row],[Regime]]="LAMINAR",16/Table4[[#This Row],[Teynold''s Number]],"-")</f>
        <v>-</v>
      </c>
      <c r="L455" s="86"/>
      <c r="M455" s="97" t="str">
        <f>IF(Table4[[#This Row],[Regime]]="TURBULENT",(((-4*LOG10(Table4[[#This Row],[ε/D]]/3.7+1.256/(Table4[[#This Row],[Teynold''s Number]]*SQRT(Table4[[#This Row],[f turbulent (guess)]]))))^-1)^2),"")</f>
        <v/>
      </c>
      <c r="N455" s="91" t="str">
        <f>IF(Table4[[#This Row],[f turbulent]]="","",Table4[[#This Row],[f turbulent (guess)]]-Table4[[#This Row],[f turbulent]])</f>
        <v/>
      </c>
      <c r="O455" s="87">
        <f>IF(Table4[[#This Row],[Segment]]="",0,IF(C456="",0,IF(C456&lt;=Table4[[#This Row],[Diameter (in)]],0,1-(D455/D456))))</f>
        <v>0</v>
      </c>
      <c r="P455" s="92" t="str">
        <f>IF(Table4[[#This Row],[Segment]]="","",IF(C455&gt;C456,"",IF(C456="",0.55,(0.55*(1-D456/D455)))))</f>
        <v/>
      </c>
      <c r="Q45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55" s="92" t="str">
        <f>IF(Table4[[#This Row],[Segment]]="","",IF(Table4[[#This Row],[Kexpansion]]="","0",((Table4[[#This Row],[Velocity (m/s)]]^2)/2)*Table4[[#This Row],[Kexpansion]]))</f>
        <v/>
      </c>
      <c r="S455" s="92" t="str">
        <f>IF(Table4[[#This Row],[Segment]]="","",IF(Table4[[#This Row],[Kcontraction]]="","0",((Table4[[#This Row],[Velocity (m/s)]]^2)/2)*Table4[[#This Row],[Kcontraction]]))</f>
        <v/>
      </c>
      <c r="T455" s="89" t="str">
        <f>IF(Table4[[#This Row],[Segment]]="","",SUMIF($Y$7:$Y$2000,Table4[[#This Row],[Segment]],$AD$7:$AD$2000))</f>
        <v/>
      </c>
      <c r="U455" s="95" t="str">
        <f>IF(Table4[[#This Row],[Segment]]="","",Table4[[#This Row],[Hfriction (J/kg)]]+Table4[[#This Row],[Hexpansions (J/kg)]]+Table4[[#This Row],[Hcontractions (J/kg)]]+Table4[[#This Row],[Hf (J/kg)]])</f>
        <v/>
      </c>
      <c r="V455" s="95" t="str">
        <f>IF(Table4[[#This Row],[Segment]]="","",Table4[[#This Row],[Total Friction Loss (J/kg)]]*Table3[Density (kg/m3)])</f>
        <v/>
      </c>
      <c r="W455" s="95" t="str">
        <f>IF(Table4[[#This Row],[Segment]]="","",Table4[[#This Row],[Total Pressure Drop (Pa)]]/1000)</f>
        <v/>
      </c>
      <c r="Y455" s="82" t="str">
        <f>IF('Set Up'!D678="","",'Set Up'!D678)</f>
        <v/>
      </c>
      <c r="Z455" s="82" t="str">
        <f>IF('Set Up'!E678="","",'Set Up'!E678)</f>
        <v/>
      </c>
      <c r="AA455" s="82" t="str">
        <f>IF('Set Up'!F678="","",'Set Up'!F678)</f>
        <v/>
      </c>
      <c r="AB455" s="82" t="str">
        <f>IF('Set Up'!G678="","",'Set Up'!G678)</f>
        <v/>
      </c>
      <c r="AC455" s="82" t="str">
        <f t="array" ref="AC455">IF(Y455="","",INDEX(Data!$G$4:$G$51,MATCH(Table7[[#This Row],[Fitting]]&amp;Table7[[#This Row],[Fitting Subtype]],Data!$E$4:$E$51&amp;Data!$F$4:$F$51,0)))</f>
        <v/>
      </c>
      <c r="AD455" s="89" t="str">
        <f>IF(Table7[[#This Row],[Segment]]="","",Table7[[#This Row],[Quantity]]*Table7[[#This Row],[Kf]]*(((INDEX(Table4[Velocity (m/s)],MATCH(Table7[[#This Row],[Segment]],Table4[Segment],0)))^2)/2))</f>
        <v/>
      </c>
      <c r="AF455" s="82" t="str">
        <f>Table4[[#This Row],[Segment]]</f>
        <v/>
      </c>
      <c r="AG455" s="75"/>
      <c r="AH455" s="82" t="str">
        <f>IF(Table5[[#This Row],[Segment]]="","",AG455-Table4[[#This Row],[Total Pressure Drop (kPa)]])</f>
        <v/>
      </c>
    </row>
    <row r="456" spans="1:34" x14ac:dyDescent="0.25">
      <c r="A456" s="95" t="str">
        <f>IF('Set Up'!A453="","",'Set Up'!A453)</f>
        <v/>
      </c>
      <c r="B456" s="75" t="s">
        <v>81</v>
      </c>
      <c r="C456" s="85"/>
      <c r="D456" s="86" t="str">
        <f>IF(Table4[[#This Row],[Diameter (in)]]="","",(((CONVERT(Table4[[#This Row],[Diameter (in)]],"in","m"))/2)^2)*PI())</f>
        <v/>
      </c>
      <c r="E456" s="87" t="str">
        <f>IF(Table4[[#This Row],[Area (m2)]]="","",$D$4/Table4[[#This Row],[Area (m2)]])</f>
        <v/>
      </c>
      <c r="F456" s="85">
        <f t="shared" si="7"/>
        <v>4.6951999999999998</v>
      </c>
      <c r="G456" s="88" t="str">
        <f>IF(Table4[[#This Row],[Segment]]="","",(CONVERT(Table4[[#This Row],[Diameter (in)]],"in","m")*$B$4*Table4[[#This Row],[Velocity (m/s)]])/$C$4)</f>
        <v/>
      </c>
      <c r="H456" s="96" t="str">
        <f>IF(Table4[[#This Row],[Segment]]="","",IF(Table4[[#This Row],[Teynold''s Number]]&gt;4000,"TURBULENT","LAMINAR"))</f>
        <v/>
      </c>
      <c r="I456" s="86" t="str">
        <f>IF(Table4[[#This Row],[Segment]]="","",INDEX(Data!C453:C467,MATCH(Table4[Material],Data!B453:B467,0)))</f>
        <v/>
      </c>
      <c r="J456" s="89" t="str">
        <f>IF(Table4[[#This Row],[ε (m)]]="","",Table4[[#This Row],[ε (m)]]/(CONVERT(Table4[[#This Row],[Diameter (in)]],"in","m")))</f>
        <v/>
      </c>
      <c r="K456" s="96" t="str">
        <f>IF(Table4[[#This Row],[Regime]]="LAMINAR",16/Table4[[#This Row],[Teynold''s Number]],"-")</f>
        <v>-</v>
      </c>
      <c r="L456" s="86"/>
      <c r="M456" s="97" t="str">
        <f>IF(Table4[[#This Row],[Regime]]="TURBULENT",(((-4*LOG10(Table4[[#This Row],[ε/D]]/3.7+1.256/(Table4[[#This Row],[Teynold''s Number]]*SQRT(Table4[[#This Row],[f turbulent (guess)]]))))^-1)^2),"")</f>
        <v/>
      </c>
      <c r="N456" s="91" t="str">
        <f>IF(Table4[[#This Row],[f turbulent]]="","",Table4[[#This Row],[f turbulent (guess)]]-Table4[[#This Row],[f turbulent]])</f>
        <v/>
      </c>
      <c r="O456" s="87">
        <f>IF(Table4[[#This Row],[Segment]]="",0,IF(C457="",0,IF(C457&lt;=Table4[[#This Row],[Diameter (in)]],0,1-(D456/D457))))</f>
        <v>0</v>
      </c>
      <c r="P456" s="92" t="str">
        <f>IF(Table4[[#This Row],[Segment]]="","",IF(C456&gt;C457,"",IF(C457="",0.55,(0.55*(1-D457/D456)))))</f>
        <v/>
      </c>
      <c r="Q45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56" s="92" t="str">
        <f>IF(Table4[[#This Row],[Segment]]="","",IF(Table4[[#This Row],[Kexpansion]]="","0",((Table4[[#This Row],[Velocity (m/s)]]^2)/2)*Table4[[#This Row],[Kexpansion]]))</f>
        <v/>
      </c>
      <c r="S456" s="92" t="str">
        <f>IF(Table4[[#This Row],[Segment]]="","",IF(Table4[[#This Row],[Kcontraction]]="","0",((Table4[[#This Row],[Velocity (m/s)]]^2)/2)*Table4[[#This Row],[Kcontraction]]))</f>
        <v/>
      </c>
      <c r="T456" s="89" t="str">
        <f>IF(Table4[[#This Row],[Segment]]="","",SUMIF($Y$7:$Y$2000,Table4[[#This Row],[Segment]],$AD$7:$AD$2000))</f>
        <v/>
      </c>
      <c r="U456" s="95" t="str">
        <f>IF(Table4[[#This Row],[Segment]]="","",Table4[[#This Row],[Hfriction (J/kg)]]+Table4[[#This Row],[Hexpansions (J/kg)]]+Table4[[#This Row],[Hcontractions (J/kg)]]+Table4[[#This Row],[Hf (J/kg)]])</f>
        <v/>
      </c>
      <c r="V456" s="95" t="str">
        <f>IF(Table4[[#This Row],[Segment]]="","",Table4[[#This Row],[Total Friction Loss (J/kg)]]*Table3[Density (kg/m3)])</f>
        <v/>
      </c>
      <c r="W456" s="95" t="str">
        <f>IF(Table4[[#This Row],[Segment]]="","",Table4[[#This Row],[Total Pressure Drop (Pa)]]/1000)</f>
        <v/>
      </c>
      <c r="Y456" s="82" t="str">
        <f>IF('Set Up'!D679="","",'Set Up'!D679)</f>
        <v/>
      </c>
      <c r="Z456" s="82" t="str">
        <f>IF('Set Up'!E679="","",'Set Up'!E679)</f>
        <v/>
      </c>
      <c r="AA456" s="82" t="str">
        <f>IF('Set Up'!F679="","",'Set Up'!F679)</f>
        <v/>
      </c>
      <c r="AB456" s="82" t="str">
        <f>IF('Set Up'!G679="","",'Set Up'!G679)</f>
        <v/>
      </c>
      <c r="AC456" s="82" t="str">
        <f t="array" ref="AC456">IF(Y456="","",INDEX(Data!$G$4:$G$51,MATCH(Table7[[#This Row],[Fitting]]&amp;Table7[[#This Row],[Fitting Subtype]],Data!$E$4:$E$51&amp;Data!$F$4:$F$51,0)))</f>
        <v/>
      </c>
      <c r="AD456" s="89" t="str">
        <f>IF(Table7[[#This Row],[Segment]]="","",Table7[[#This Row],[Quantity]]*Table7[[#This Row],[Kf]]*(((INDEX(Table4[Velocity (m/s)],MATCH(Table7[[#This Row],[Segment]],Table4[Segment],0)))^2)/2))</f>
        <v/>
      </c>
      <c r="AF456" s="82" t="str">
        <f>Table4[[#This Row],[Segment]]</f>
        <v/>
      </c>
      <c r="AG456" s="75"/>
      <c r="AH456" s="82" t="str">
        <f>IF(Table5[[#This Row],[Segment]]="","",AG456-Table4[[#This Row],[Total Pressure Drop (kPa)]])</f>
        <v/>
      </c>
    </row>
    <row r="457" spans="1:34" x14ac:dyDescent="0.25">
      <c r="A457" s="95" t="str">
        <f>IF('Set Up'!A454="","",'Set Up'!A454)</f>
        <v/>
      </c>
      <c r="B457" s="75" t="s">
        <v>81</v>
      </c>
      <c r="C457" s="85"/>
      <c r="D457" s="86" t="str">
        <f>IF(Table4[[#This Row],[Diameter (in)]]="","",(((CONVERT(Table4[[#This Row],[Diameter (in)]],"in","m"))/2)^2)*PI())</f>
        <v/>
      </c>
      <c r="E457" s="87" t="str">
        <f>IF(Table4[[#This Row],[Area (m2)]]="","",$D$4/Table4[[#This Row],[Area (m2)]])</f>
        <v/>
      </c>
      <c r="F457" s="85">
        <f t="shared" si="7"/>
        <v>4.6951999999999998</v>
      </c>
      <c r="G457" s="88" t="str">
        <f>IF(Table4[[#This Row],[Segment]]="","",(CONVERT(Table4[[#This Row],[Diameter (in)]],"in","m")*$B$4*Table4[[#This Row],[Velocity (m/s)]])/$C$4)</f>
        <v/>
      </c>
      <c r="H457" s="96" t="str">
        <f>IF(Table4[[#This Row],[Segment]]="","",IF(Table4[[#This Row],[Teynold''s Number]]&gt;4000,"TURBULENT","LAMINAR"))</f>
        <v/>
      </c>
      <c r="I457" s="86" t="str">
        <f>IF(Table4[[#This Row],[Segment]]="","",INDEX(Data!C454:C468,MATCH(Table4[Material],Data!B454:B468,0)))</f>
        <v/>
      </c>
      <c r="J457" s="89" t="str">
        <f>IF(Table4[[#This Row],[ε (m)]]="","",Table4[[#This Row],[ε (m)]]/(CONVERT(Table4[[#This Row],[Diameter (in)]],"in","m")))</f>
        <v/>
      </c>
      <c r="K457" s="96" t="str">
        <f>IF(Table4[[#This Row],[Regime]]="LAMINAR",16/Table4[[#This Row],[Teynold''s Number]],"-")</f>
        <v>-</v>
      </c>
      <c r="L457" s="86"/>
      <c r="M457" s="97" t="str">
        <f>IF(Table4[[#This Row],[Regime]]="TURBULENT",(((-4*LOG10(Table4[[#This Row],[ε/D]]/3.7+1.256/(Table4[[#This Row],[Teynold''s Number]]*SQRT(Table4[[#This Row],[f turbulent (guess)]]))))^-1)^2),"")</f>
        <v/>
      </c>
      <c r="N457" s="91" t="str">
        <f>IF(Table4[[#This Row],[f turbulent]]="","",Table4[[#This Row],[f turbulent (guess)]]-Table4[[#This Row],[f turbulent]])</f>
        <v/>
      </c>
      <c r="O457" s="87">
        <f>IF(Table4[[#This Row],[Segment]]="",0,IF(C458="",0,IF(C458&lt;=Table4[[#This Row],[Diameter (in)]],0,1-(D457/D458))))</f>
        <v>0</v>
      </c>
      <c r="P457" s="92" t="str">
        <f>IF(Table4[[#This Row],[Segment]]="","",IF(C457&gt;C458,"",IF(C458="",0.55,(0.55*(1-D458/D457)))))</f>
        <v/>
      </c>
      <c r="Q45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57" s="92" t="str">
        <f>IF(Table4[[#This Row],[Segment]]="","",IF(Table4[[#This Row],[Kexpansion]]="","0",((Table4[[#This Row],[Velocity (m/s)]]^2)/2)*Table4[[#This Row],[Kexpansion]]))</f>
        <v/>
      </c>
      <c r="S457" s="92" t="str">
        <f>IF(Table4[[#This Row],[Segment]]="","",IF(Table4[[#This Row],[Kcontraction]]="","0",((Table4[[#This Row],[Velocity (m/s)]]^2)/2)*Table4[[#This Row],[Kcontraction]]))</f>
        <v/>
      </c>
      <c r="T457" s="89" t="str">
        <f>IF(Table4[[#This Row],[Segment]]="","",SUMIF($Y$7:$Y$2000,Table4[[#This Row],[Segment]],$AD$7:$AD$2000))</f>
        <v/>
      </c>
      <c r="U457" s="95" t="str">
        <f>IF(Table4[[#This Row],[Segment]]="","",Table4[[#This Row],[Hfriction (J/kg)]]+Table4[[#This Row],[Hexpansions (J/kg)]]+Table4[[#This Row],[Hcontractions (J/kg)]]+Table4[[#This Row],[Hf (J/kg)]])</f>
        <v/>
      </c>
      <c r="V457" s="95" t="str">
        <f>IF(Table4[[#This Row],[Segment]]="","",Table4[[#This Row],[Total Friction Loss (J/kg)]]*Table3[Density (kg/m3)])</f>
        <v/>
      </c>
      <c r="W457" s="95" t="str">
        <f>IF(Table4[[#This Row],[Segment]]="","",Table4[[#This Row],[Total Pressure Drop (Pa)]]/1000)</f>
        <v/>
      </c>
      <c r="Y457" s="82" t="str">
        <f>IF('Set Up'!D680="","",'Set Up'!D680)</f>
        <v/>
      </c>
      <c r="Z457" s="82" t="str">
        <f>IF('Set Up'!E680="","",'Set Up'!E680)</f>
        <v/>
      </c>
      <c r="AA457" s="82" t="str">
        <f>IF('Set Up'!F680="","",'Set Up'!F680)</f>
        <v/>
      </c>
      <c r="AB457" s="82" t="str">
        <f>IF('Set Up'!G680="","",'Set Up'!G680)</f>
        <v/>
      </c>
      <c r="AC457" s="82" t="str">
        <f t="array" ref="AC457">IF(Y457="","",INDEX(Data!$G$4:$G$51,MATCH(Table7[[#This Row],[Fitting]]&amp;Table7[[#This Row],[Fitting Subtype]],Data!$E$4:$E$51&amp;Data!$F$4:$F$51,0)))</f>
        <v/>
      </c>
      <c r="AD457" s="89" t="str">
        <f>IF(Table7[[#This Row],[Segment]]="","",Table7[[#This Row],[Quantity]]*Table7[[#This Row],[Kf]]*(((INDEX(Table4[Velocity (m/s)],MATCH(Table7[[#This Row],[Segment]],Table4[Segment],0)))^2)/2))</f>
        <v/>
      </c>
      <c r="AF457" s="82" t="str">
        <f>Table4[[#This Row],[Segment]]</f>
        <v/>
      </c>
      <c r="AG457" s="75"/>
      <c r="AH457" s="82" t="str">
        <f>IF(Table5[[#This Row],[Segment]]="","",AG457-Table4[[#This Row],[Total Pressure Drop (kPa)]])</f>
        <v/>
      </c>
    </row>
    <row r="458" spans="1:34" x14ac:dyDescent="0.25">
      <c r="A458" s="95" t="str">
        <f>IF('Set Up'!A455="","",'Set Up'!A455)</f>
        <v/>
      </c>
      <c r="B458" s="75" t="s">
        <v>81</v>
      </c>
      <c r="C458" s="85"/>
      <c r="D458" s="86" t="str">
        <f>IF(Table4[[#This Row],[Diameter (in)]]="","",(((CONVERT(Table4[[#This Row],[Diameter (in)]],"in","m"))/2)^2)*PI())</f>
        <v/>
      </c>
      <c r="E458" s="87" t="str">
        <f>IF(Table4[[#This Row],[Area (m2)]]="","",$D$4/Table4[[#This Row],[Area (m2)]])</f>
        <v/>
      </c>
      <c r="F458" s="85">
        <f t="shared" si="7"/>
        <v>4.6951999999999998</v>
      </c>
      <c r="G458" s="88" t="str">
        <f>IF(Table4[[#This Row],[Segment]]="","",(CONVERT(Table4[[#This Row],[Diameter (in)]],"in","m")*$B$4*Table4[[#This Row],[Velocity (m/s)]])/$C$4)</f>
        <v/>
      </c>
      <c r="H458" s="96" t="str">
        <f>IF(Table4[[#This Row],[Segment]]="","",IF(Table4[[#This Row],[Teynold''s Number]]&gt;4000,"TURBULENT","LAMINAR"))</f>
        <v/>
      </c>
      <c r="I458" s="86" t="str">
        <f>IF(Table4[[#This Row],[Segment]]="","",INDEX(Data!C455:C469,MATCH(Table4[Material],Data!B455:B469,0)))</f>
        <v/>
      </c>
      <c r="J458" s="89" t="str">
        <f>IF(Table4[[#This Row],[ε (m)]]="","",Table4[[#This Row],[ε (m)]]/(CONVERT(Table4[[#This Row],[Diameter (in)]],"in","m")))</f>
        <v/>
      </c>
      <c r="K458" s="96" t="str">
        <f>IF(Table4[[#This Row],[Regime]]="LAMINAR",16/Table4[[#This Row],[Teynold''s Number]],"-")</f>
        <v>-</v>
      </c>
      <c r="L458" s="86"/>
      <c r="M458" s="97" t="str">
        <f>IF(Table4[[#This Row],[Regime]]="TURBULENT",(((-4*LOG10(Table4[[#This Row],[ε/D]]/3.7+1.256/(Table4[[#This Row],[Teynold''s Number]]*SQRT(Table4[[#This Row],[f turbulent (guess)]]))))^-1)^2),"")</f>
        <v/>
      </c>
      <c r="N458" s="91" t="str">
        <f>IF(Table4[[#This Row],[f turbulent]]="","",Table4[[#This Row],[f turbulent (guess)]]-Table4[[#This Row],[f turbulent]])</f>
        <v/>
      </c>
      <c r="O458" s="87">
        <f>IF(Table4[[#This Row],[Segment]]="",0,IF(C459="",0,IF(C459&lt;=Table4[[#This Row],[Diameter (in)]],0,1-(D458/D459))))</f>
        <v>0</v>
      </c>
      <c r="P458" s="92" t="str">
        <f>IF(Table4[[#This Row],[Segment]]="","",IF(C458&gt;C459,"",IF(C459="",0.55,(0.55*(1-D459/D458)))))</f>
        <v/>
      </c>
      <c r="Q45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58" s="92" t="str">
        <f>IF(Table4[[#This Row],[Segment]]="","",IF(Table4[[#This Row],[Kexpansion]]="","0",((Table4[[#This Row],[Velocity (m/s)]]^2)/2)*Table4[[#This Row],[Kexpansion]]))</f>
        <v/>
      </c>
      <c r="S458" s="92" t="str">
        <f>IF(Table4[[#This Row],[Segment]]="","",IF(Table4[[#This Row],[Kcontraction]]="","0",((Table4[[#This Row],[Velocity (m/s)]]^2)/2)*Table4[[#This Row],[Kcontraction]]))</f>
        <v/>
      </c>
      <c r="T458" s="89" t="str">
        <f>IF(Table4[[#This Row],[Segment]]="","",SUMIF($Y$7:$Y$2000,Table4[[#This Row],[Segment]],$AD$7:$AD$2000))</f>
        <v/>
      </c>
      <c r="U458" s="95" t="str">
        <f>IF(Table4[[#This Row],[Segment]]="","",Table4[[#This Row],[Hfriction (J/kg)]]+Table4[[#This Row],[Hexpansions (J/kg)]]+Table4[[#This Row],[Hcontractions (J/kg)]]+Table4[[#This Row],[Hf (J/kg)]])</f>
        <v/>
      </c>
      <c r="V458" s="95" t="str">
        <f>IF(Table4[[#This Row],[Segment]]="","",Table4[[#This Row],[Total Friction Loss (J/kg)]]*Table3[Density (kg/m3)])</f>
        <v/>
      </c>
      <c r="W458" s="95" t="str">
        <f>IF(Table4[[#This Row],[Segment]]="","",Table4[[#This Row],[Total Pressure Drop (Pa)]]/1000)</f>
        <v/>
      </c>
      <c r="Y458" s="82" t="str">
        <f>IF('Set Up'!D681="","",'Set Up'!D681)</f>
        <v/>
      </c>
      <c r="Z458" s="82" t="str">
        <f>IF('Set Up'!E681="","",'Set Up'!E681)</f>
        <v/>
      </c>
      <c r="AA458" s="82" t="str">
        <f>IF('Set Up'!F681="","",'Set Up'!F681)</f>
        <v/>
      </c>
      <c r="AB458" s="82" t="str">
        <f>IF('Set Up'!G681="","",'Set Up'!G681)</f>
        <v/>
      </c>
      <c r="AC458" s="82" t="str">
        <f t="array" ref="AC458">IF(Y458="","",INDEX(Data!$G$4:$G$51,MATCH(Table7[[#This Row],[Fitting]]&amp;Table7[[#This Row],[Fitting Subtype]],Data!$E$4:$E$51&amp;Data!$F$4:$F$51,0)))</f>
        <v/>
      </c>
      <c r="AD458" s="89" t="str">
        <f>IF(Table7[[#This Row],[Segment]]="","",Table7[[#This Row],[Quantity]]*Table7[[#This Row],[Kf]]*(((INDEX(Table4[Velocity (m/s)],MATCH(Table7[[#This Row],[Segment]],Table4[Segment],0)))^2)/2))</f>
        <v/>
      </c>
      <c r="AF458" s="82" t="str">
        <f>Table4[[#This Row],[Segment]]</f>
        <v/>
      </c>
      <c r="AG458" s="75"/>
      <c r="AH458" s="82" t="str">
        <f>IF(Table5[[#This Row],[Segment]]="","",AG458-Table4[[#This Row],[Total Pressure Drop (kPa)]])</f>
        <v/>
      </c>
    </row>
    <row r="459" spans="1:34" x14ac:dyDescent="0.25">
      <c r="A459" s="95" t="str">
        <f>IF('Set Up'!A456="","",'Set Up'!A456)</f>
        <v/>
      </c>
      <c r="B459" s="75" t="s">
        <v>81</v>
      </c>
      <c r="C459" s="85"/>
      <c r="D459" s="86" t="str">
        <f>IF(Table4[[#This Row],[Diameter (in)]]="","",(((CONVERT(Table4[[#This Row],[Diameter (in)]],"in","m"))/2)^2)*PI())</f>
        <v/>
      </c>
      <c r="E459" s="87" t="str">
        <f>IF(Table4[[#This Row],[Area (m2)]]="","",$D$4/Table4[[#This Row],[Area (m2)]])</f>
        <v/>
      </c>
      <c r="F459" s="85">
        <f t="shared" si="7"/>
        <v>4.6951999999999998</v>
      </c>
      <c r="G459" s="88" t="str">
        <f>IF(Table4[[#This Row],[Segment]]="","",(CONVERT(Table4[[#This Row],[Diameter (in)]],"in","m")*$B$4*Table4[[#This Row],[Velocity (m/s)]])/$C$4)</f>
        <v/>
      </c>
      <c r="H459" s="96" t="str">
        <f>IF(Table4[[#This Row],[Segment]]="","",IF(Table4[[#This Row],[Teynold''s Number]]&gt;4000,"TURBULENT","LAMINAR"))</f>
        <v/>
      </c>
      <c r="I459" s="86" t="str">
        <f>IF(Table4[[#This Row],[Segment]]="","",INDEX(Data!C456:C470,MATCH(Table4[Material],Data!B456:B470,0)))</f>
        <v/>
      </c>
      <c r="J459" s="89" t="str">
        <f>IF(Table4[[#This Row],[ε (m)]]="","",Table4[[#This Row],[ε (m)]]/(CONVERT(Table4[[#This Row],[Diameter (in)]],"in","m")))</f>
        <v/>
      </c>
      <c r="K459" s="96" t="str">
        <f>IF(Table4[[#This Row],[Regime]]="LAMINAR",16/Table4[[#This Row],[Teynold''s Number]],"-")</f>
        <v>-</v>
      </c>
      <c r="L459" s="86"/>
      <c r="M459" s="97" t="str">
        <f>IF(Table4[[#This Row],[Regime]]="TURBULENT",(((-4*LOG10(Table4[[#This Row],[ε/D]]/3.7+1.256/(Table4[[#This Row],[Teynold''s Number]]*SQRT(Table4[[#This Row],[f turbulent (guess)]]))))^-1)^2),"")</f>
        <v/>
      </c>
      <c r="N459" s="91" t="str">
        <f>IF(Table4[[#This Row],[f turbulent]]="","",Table4[[#This Row],[f turbulent (guess)]]-Table4[[#This Row],[f turbulent]])</f>
        <v/>
      </c>
      <c r="O459" s="87">
        <f>IF(Table4[[#This Row],[Segment]]="",0,IF(C460="",0,IF(C460&lt;=Table4[[#This Row],[Diameter (in)]],0,1-(D459/D460))))</f>
        <v>0</v>
      </c>
      <c r="P459" s="92" t="str">
        <f>IF(Table4[[#This Row],[Segment]]="","",IF(C459&gt;C460,"",IF(C460="",0.55,(0.55*(1-D460/D459)))))</f>
        <v/>
      </c>
      <c r="Q45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59" s="92" t="str">
        <f>IF(Table4[[#This Row],[Segment]]="","",IF(Table4[[#This Row],[Kexpansion]]="","0",((Table4[[#This Row],[Velocity (m/s)]]^2)/2)*Table4[[#This Row],[Kexpansion]]))</f>
        <v/>
      </c>
      <c r="S459" s="92" t="str">
        <f>IF(Table4[[#This Row],[Segment]]="","",IF(Table4[[#This Row],[Kcontraction]]="","0",((Table4[[#This Row],[Velocity (m/s)]]^2)/2)*Table4[[#This Row],[Kcontraction]]))</f>
        <v/>
      </c>
      <c r="T459" s="89" t="str">
        <f>IF(Table4[[#This Row],[Segment]]="","",SUMIF($Y$7:$Y$2000,Table4[[#This Row],[Segment]],$AD$7:$AD$2000))</f>
        <v/>
      </c>
      <c r="U459" s="95" t="str">
        <f>IF(Table4[[#This Row],[Segment]]="","",Table4[[#This Row],[Hfriction (J/kg)]]+Table4[[#This Row],[Hexpansions (J/kg)]]+Table4[[#This Row],[Hcontractions (J/kg)]]+Table4[[#This Row],[Hf (J/kg)]])</f>
        <v/>
      </c>
      <c r="V459" s="95" t="str">
        <f>IF(Table4[[#This Row],[Segment]]="","",Table4[[#This Row],[Total Friction Loss (J/kg)]]*Table3[Density (kg/m3)])</f>
        <v/>
      </c>
      <c r="W459" s="95" t="str">
        <f>IF(Table4[[#This Row],[Segment]]="","",Table4[[#This Row],[Total Pressure Drop (Pa)]]/1000)</f>
        <v/>
      </c>
      <c r="Y459" s="82" t="str">
        <f>IF('Set Up'!D682="","",'Set Up'!D682)</f>
        <v/>
      </c>
      <c r="Z459" s="82" t="str">
        <f>IF('Set Up'!E682="","",'Set Up'!E682)</f>
        <v/>
      </c>
      <c r="AA459" s="82" t="str">
        <f>IF('Set Up'!F682="","",'Set Up'!F682)</f>
        <v/>
      </c>
      <c r="AB459" s="82" t="str">
        <f>IF('Set Up'!G682="","",'Set Up'!G682)</f>
        <v/>
      </c>
      <c r="AC459" s="82" t="str">
        <f t="array" ref="AC459">IF(Y459="","",INDEX(Data!$G$4:$G$51,MATCH(Table7[[#This Row],[Fitting]]&amp;Table7[[#This Row],[Fitting Subtype]],Data!$E$4:$E$51&amp;Data!$F$4:$F$51,0)))</f>
        <v/>
      </c>
      <c r="AD459" s="89" t="str">
        <f>IF(Table7[[#This Row],[Segment]]="","",Table7[[#This Row],[Quantity]]*Table7[[#This Row],[Kf]]*(((INDEX(Table4[Velocity (m/s)],MATCH(Table7[[#This Row],[Segment]],Table4[Segment],0)))^2)/2))</f>
        <v/>
      </c>
      <c r="AF459" s="82" t="str">
        <f>Table4[[#This Row],[Segment]]</f>
        <v/>
      </c>
      <c r="AG459" s="75"/>
      <c r="AH459" s="82" t="str">
        <f>IF(Table5[[#This Row],[Segment]]="","",AG459-Table4[[#This Row],[Total Pressure Drop (kPa)]])</f>
        <v/>
      </c>
    </row>
    <row r="460" spans="1:34" x14ac:dyDescent="0.25">
      <c r="A460" s="95" t="str">
        <f>IF('Set Up'!A457="","",'Set Up'!A457)</f>
        <v/>
      </c>
      <c r="B460" s="75" t="s">
        <v>81</v>
      </c>
      <c r="C460" s="85"/>
      <c r="D460" s="86" t="str">
        <f>IF(Table4[[#This Row],[Diameter (in)]]="","",(((CONVERT(Table4[[#This Row],[Diameter (in)]],"in","m"))/2)^2)*PI())</f>
        <v/>
      </c>
      <c r="E460" s="87" t="str">
        <f>IF(Table4[[#This Row],[Area (m2)]]="","",$D$4/Table4[[#This Row],[Area (m2)]])</f>
        <v/>
      </c>
      <c r="F460" s="85">
        <f t="shared" si="7"/>
        <v>4.6951999999999998</v>
      </c>
      <c r="G460" s="88" t="str">
        <f>IF(Table4[[#This Row],[Segment]]="","",(CONVERT(Table4[[#This Row],[Diameter (in)]],"in","m")*$B$4*Table4[[#This Row],[Velocity (m/s)]])/$C$4)</f>
        <v/>
      </c>
      <c r="H460" s="96" t="str">
        <f>IF(Table4[[#This Row],[Segment]]="","",IF(Table4[[#This Row],[Teynold''s Number]]&gt;4000,"TURBULENT","LAMINAR"))</f>
        <v/>
      </c>
      <c r="I460" s="86" t="str">
        <f>IF(Table4[[#This Row],[Segment]]="","",INDEX(Data!C457:C471,MATCH(Table4[Material],Data!B457:B471,0)))</f>
        <v/>
      </c>
      <c r="J460" s="89" t="str">
        <f>IF(Table4[[#This Row],[ε (m)]]="","",Table4[[#This Row],[ε (m)]]/(CONVERT(Table4[[#This Row],[Diameter (in)]],"in","m")))</f>
        <v/>
      </c>
      <c r="K460" s="96" t="str">
        <f>IF(Table4[[#This Row],[Regime]]="LAMINAR",16/Table4[[#This Row],[Teynold''s Number]],"-")</f>
        <v>-</v>
      </c>
      <c r="L460" s="86"/>
      <c r="M460" s="97" t="str">
        <f>IF(Table4[[#This Row],[Regime]]="TURBULENT",(((-4*LOG10(Table4[[#This Row],[ε/D]]/3.7+1.256/(Table4[[#This Row],[Teynold''s Number]]*SQRT(Table4[[#This Row],[f turbulent (guess)]]))))^-1)^2),"")</f>
        <v/>
      </c>
      <c r="N460" s="91" t="str">
        <f>IF(Table4[[#This Row],[f turbulent]]="","",Table4[[#This Row],[f turbulent (guess)]]-Table4[[#This Row],[f turbulent]])</f>
        <v/>
      </c>
      <c r="O460" s="87">
        <f>IF(Table4[[#This Row],[Segment]]="",0,IF(C461="",0,IF(C461&lt;=Table4[[#This Row],[Diameter (in)]],0,1-(D460/D461))))</f>
        <v>0</v>
      </c>
      <c r="P460" s="92" t="str">
        <f>IF(Table4[[#This Row],[Segment]]="","",IF(C460&gt;C461,"",IF(C461="",0.55,(0.55*(1-D461/D460)))))</f>
        <v/>
      </c>
      <c r="Q46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60" s="92" t="str">
        <f>IF(Table4[[#This Row],[Segment]]="","",IF(Table4[[#This Row],[Kexpansion]]="","0",((Table4[[#This Row],[Velocity (m/s)]]^2)/2)*Table4[[#This Row],[Kexpansion]]))</f>
        <v/>
      </c>
      <c r="S460" s="92" t="str">
        <f>IF(Table4[[#This Row],[Segment]]="","",IF(Table4[[#This Row],[Kcontraction]]="","0",((Table4[[#This Row],[Velocity (m/s)]]^2)/2)*Table4[[#This Row],[Kcontraction]]))</f>
        <v/>
      </c>
      <c r="T460" s="89" t="str">
        <f>IF(Table4[[#This Row],[Segment]]="","",SUMIF($Y$7:$Y$2000,Table4[[#This Row],[Segment]],$AD$7:$AD$2000))</f>
        <v/>
      </c>
      <c r="U460" s="95" t="str">
        <f>IF(Table4[[#This Row],[Segment]]="","",Table4[[#This Row],[Hfriction (J/kg)]]+Table4[[#This Row],[Hexpansions (J/kg)]]+Table4[[#This Row],[Hcontractions (J/kg)]]+Table4[[#This Row],[Hf (J/kg)]])</f>
        <v/>
      </c>
      <c r="V460" s="95" t="str">
        <f>IF(Table4[[#This Row],[Segment]]="","",Table4[[#This Row],[Total Friction Loss (J/kg)]]*Table3[Density (kg/m3)])</f>
        <v/>
      </c>
      <c r="W460" s="95" t="str">
        <f>IF(Table4[[#This Row],[Segment]]="","",Table4[[#This Row],[Total Pressure Drop (Pa)]]/1000)</f>
        <v/>
      </c>
      <c r="Y460" s="82" t="str">
        <f>IF('Set Up'!D683="","",'Set Up'!D683)</f>
        <v/>
      </c>
      <c r="Z460" s="82" t="str">
        <f>IF('Set Up'!E683="","",'Set Up'!E683)</f>
        <v/>
      </c>
      <c r="AA460" s="82" t="str">
        <f>IF('Set Up'!F683="","",'Set Up'!F683)</f>
        <v/>
      </c>
      <c r="AB460" s="82" t="str">
        <f>IF('Set Up'!G683="","",'Set Up'!G683)</f>
        <v/>
      </c>
      <c r="AC460" s="82" t="str">
        <f t="array" ref="AC460">IF(Y460="","",INDEX(Data!$G$4:$G$51,MATCH(Table7[[#This Row],[Fitting]]&amp;Table7[[#This Row],[Fitting Subtype]],Data!$E$4:$E$51&amp;Data!$F$4:$F$51,0)))</f>
        <v/>
      </c>
      <c r="AD460" s="89" t="str">
        <f>IF(Table7[[#This Row],[Segment]]="","",Table7[[#This Row],[Quantity]]*Table7[[#This Row],[Kf]]*(((INDEX(Table4[Velocity (m/s)],MATCH(Table7[[#This Row],[Segment]],Table4[Segment],0)))^2)/2))</f>
        <v/>
      </c>
      <c r="AF460" s="82" t="str">
        <f>Table4[[#This Row],[Segment]]</f>
        <v/>
      </c>
      <c r="AG460" s="75"/>
      <c r="AH460" s="82" t="str">
        <f>IF(Table5[[#This Row],[Segment]]="","",AG460-Table4[[#This Row],[Total Pressure Drop (kPa)]])</f>
        <v/>
      </c>
    </row>
    <row r="461" spans="1:34" x14ac:dyDescent="0.25">
      <c r="A461" s="95" t="str">
        <f>IF('Set Up'!A458="","",'Set Up'!A458)</f>
        <v/>
      </c>
      <c r="B461" s="75" t="s">
        <v>81</v>
      </c>
      <c r="C461" s="85"/>
      <c r="D461" s="86" t="str">
        <f>IF(Table4[[#This Row],[Diameter (in)]]="","",(((CONVERT(Table4[[#This Row],[Diameter (in)]],"in","m"))/2)^2)*PI())</f>
        <v/>
      </c>
      <c r="E461" s="87" t="str">
        <f>IF(Table4[[#This Row],[Area (m2)]]="","",$D$4/Table4[[#This Row],[Area (m2)]])</f>
        <v/>
      </c>
      <c r="F461" s="85">
        <f t="shared" si="7"/>
        <v>4.6951999999999998</v>
      </c>
      <c r="G461" s="88" t="str">
        <f>IF(Table4[[#This Row],[Segment]]="","",(CONVERT(Table4[[#This Row],[Diameter (in)]],"in","m")*$B$4*Table4[[#This Row],[Velocity (m/s)]])/$C$4)</f>
        <v/>
      </c>
      <c r="H461" s="96" t="str">
        <f>IF(Table4[[#This Row],[Segment]]="","",IF(Table4[[#This Row],[Teynold''s Number]]&gt;4000,"TURBULENT","LAMINAR"))</f>
        <v/>
      </c>
      <c r="I461" s="86" t="str">
        <f>IF(Table4[[#This Row],[Segment]]="","",INDEX(Data!C458:C472,MATCH(Table4[Material],Data!B458:B472,0)))</f>
        <v/>
      </c>
      <c r="J461" s="89" t="str">
        <f>IF(Table4[[#This Row],[ε (m)]]="","",Table4[[#This Row],[ε (m)]]/(CONVERT(Table4[[#This Row],[Diameter (in)]],"in","m")))</f>
        <v/>
      </c>
      <c r="K461" s="96" t="str">
        <f>IF(Table4[[#This Row],[Regime]]="LAMINAR",16/Table4[[#This Row],[Teynold''s Number]],"-")</f>
        <v>-</v>
      </c>
      <c r="L461" s="86"/>
      <c r="M461" s="97" t="str">
        <f>IF(Table4[[#This Row],[Regime]]="TURBULENT",(((-4*LOG10(Table4[[#This Row],[ε/D]]/3.7+1.256/(Table4[[#This Row],[Teynold''s Number]]*SQRT(Table4[[#This Row],[f turbulent (guess)]]))))^-1)^2),"")</f>
        <v/>
      </c>
      <c r="N461" s="91" t="str">
        <f>IF(Table4[[#This Row],[f turbulent]]="","",Table4[[#This Row],[f turbulent (guess)]]-Table4[[#This Row],[f turbulent]])</f>
        <v/>
      </c>
      <c r="O461" s="87">
        <f>IF(Table4[[#This Row],[Segment]]="",0,IF(C462="",0,IF(C462&lt;=Table4[[#This Row],[Diameter (in)]],0,1-(D461/D462))))</f>
        <v>0</v>
      </c>
      <c r="P461" s="92" t="str">
        <f>IF(Table4[[#This Row],[Segment]]="","",IF(C461&gt;C462,"",IF(C462="",0.55,(0.55*(1-D462/D461)))))</f>
        <v/>
      </c>
      <c r="Q46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61" s="92" t="str">
        <f>IF(Table4[[#This Row],[Segment]]="","",IF(Table4[[#This Row],[Kexpansion]]="","0",((Table4[[#This Row],[Velocity (m/s)]]^2)/2)*Table4[[#This Row],[Kexpansion]]))</f>
        <v/>
      </c>
      <c r="S461" s="92" t="str">
        <f>IF(Table4[[#This Row],[Segment]]="","",IF(Table4[[#This Row],[Kcontraction]]="","0",((Table4[[#This Row],[Velocity (m/s)]]^2)/2)*Table4[[#This Row],[Kcontraction]]))</f>
        <v/>
      </c>
      <c r="T461" s="89" t="str">
        <f>IF(Table4[[#This Row],[Segment]]="","",SUMIF($Y$7:$Y$2000,Table4[[#This Row],[Segment]],$AD$7:$AD$2000))</f>
        <v/>
      </c>
      <c r="U461" s="95" t="str">
        <f>IF(Table4[[#This Row],[Segment]]="","",Table4[[#This Row],[Hfriction (J/kg)]]+Table4[[#This Row],[Hexpansions (J/kg)]]+Table4[[#This Row],[Hcontractions (J/kg)]]+Table4[[#This Row],[Hf (J/kg)]])</f>
        <v/>
      </c>
      <c r="V461" s="95" t="str">
        <f>IF(Table4[[#This Row],[Segment]]="","",Table4[[#This Row],[Total Friction Loss (J/kg)]]*Table3[Density (kg/m3)])</f>
        <v/>
      </c>
      <c r="W461" s="95" t="str">
        <f>IF(Table4[[#This Row],[Segment]]="","",Table4[[#This Row],[Total Pressure Drop (Pa)]]/1000)</f>
        <v/>
      </c>
      <c r="Y461" s="82" t="str">
        <f>IF('Set Up'!D684="","",'Set Up'!D684)</f>
        <v/>
      </c>
      <c r="Z461" s="82" t="str">
        <f>IF('Set Up'!E684="","",'Set Up'!E684)</f>
        <v/>
      </c>
      <c r="AA461" s="82" t="str">
        <f>IF('Set Up'!F684="","",'Set Up'!F684)</f>
        <v/>
      </c>
      <c r="AB461" s="82" t="str">
        <f>IF('Set Up'!G684="","",'Set Up'!G684)</f>
        <v/>
      </c>
      <c r="AC461" s="82" t="str">
        <f t="array" ref="AC461">IF(Y461="","",INDEX(Data!$G$4:$G$51,MATCH(Table7[[#This Row],[Fitting]]&amp;Table7[[#This Row],[Fitting Subtype]],Data!$E$4:$E$51&amp;Data!$F$4:$F$51,0)))</f>
        <v/>
      </c>
      <c r="AD461" s="89" t="str">
        <f>IF(Table7[[#This Row],[Segment]]="","",Table7[[#This Row],[Quantity]]*Table7[[#This Row],[Kf]]*(((INDEX(Table4[Velocity (m/s)],MATCH(Table7[[#This Row],[Segment]],Table4[Segment],0)))^2)/2))</f>
        <v/>
      </c>
      <c r="AF461" s="82" t="str">
        <f>Table4[[#This Row],[Segment]]</f>
        <v/>
      </c>
      <c r="AG461" s="75"/>
      <c r="AH461" s="82" t="str">
        <f>IF(Table5[[#This Row],[Segment]]="","",AG461-Table4[[#This Row],[Total Pressure Drop (kPa)]])</f>
        <v/>
      </c>
    </row>
    <row r="462" spans="1:34" x14ac:dyDescent="0.25">
      <c r="A462" s="95" t="str">
        <f>IF('Set Up'!A459="","",'Set Up'!A459)</f>
        <v/>
      </c>
      <c r="B462" s="75" t="s">
        <v>81</v>
      </c>
      <c r="C462" s="85"/>
      <c r="D462" s="86" t="str">
        <f>IF(Table4[[#This Row],[Diameter (in)]]="","",(((CONVERT(Table4[[#This Row],[Diameter (in)]],"in","m"))/2)^2)*PI())</f>
        <v/>
      </c>
      <c r="E462" s="87" t="str">
        <f>IF(Table4[[#This Row],[Area (m2)]]="","",$D$4/Table4[[#This Row],[Area (m2)]])</f>
        <v/>
      </c>
      <c r="F462" s="85">
        <f t="shared" si="7"/>
        <v>4.6951999999999998</v>
      </c>
      <c r="G462" s="88" t="str">
        <f>IF(Table4[[#This Row],[Segment]]="","",(CONVERT(Table4[[#This Row],[Diameter (in)]],"in","m")*$B$4*Table4[[#This Row],[Velocity (m/s)]])/$C$4)</f>
        <v/>
      </c>
      <c r="H462" s="96" t="str">
        <f>IF(Table4[[#This Row],[Segment]]="","",IF(Table4[[#This Row],[Teynold''s Number]]&gt;4000,"TURBULENT","LAMINAR"))</f>
        <v/>
      </c>
      <c r="I462" s="86" t="str">
        <f>IF(Table4[[#This Row],[Segment]]="","",INDEX(Data!C459:C473,MATCH(Table4[Material],Data!B459:B473,0)))</f>
        <v/>
      </c>
      <c r="J462" s="89" t="str">
        <f>IF(Table4[[#This Row],[ε (m)]]="","",Table4[[#This Row],[ε (m)]]/(CONVERT(Table4[[#This Row],[Diameter (in)]],"in","m")))</f>
        <v/>
      </c>
      <c r="K462" s="96" t="str">
        <f>IF(Table4[[#This Row],[Regime]]="LAMINAR",16/Table4[[#This Row],[Teynold''s Number]],"-")</f>
        <v>-</v>
      </c>
      <c r="L462" s="86"/>
      <c r="M462" s="97" t="str">
        <f>IF(Table4[[#This Row],[Regime]]="TURBULENT",(((-4*LOG10(Table4[[#This Row],[ε/D]]/3.7+1.256/(Table4[[#This Row],[Teynold''s Number]]*SQRT(Table4[[#This Row],[f turbulent (guess)]]))))^-1)^2),"")</f>
        <v/>
      </c>
      <c r="N462" s="91" t="str">
        <f>IF(Table4[[#This Row],[f turbulent]]="","",Table4[[#This Row],[f turbulent (guess)]]-Table4[[#This Row],[f turbulent]])</f>
        <v/>
      </c>
      <c r="O462" s="87">
        <f>IF(Table4[[#This Row],[Segment]]="",0,IF(C463="",0,IF(C463&lt;=Table4[[#This Row],[Diameter (in)]],0,1-(D462/D463))))</f>
        <v>0</v>
      </c>
      <c r="P462" s="92" t="str">
        <f>IF(Table4[[#This Row],[Segment]]="","",IF(C462&gt;C463,"",IF(C463="",0.55,(0.55*(1-D463/D462)))))</f>
        <v/>
      </c>
      <c r="Q46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62" s="92" t="str">
        <f>IF(Table4[[#This Row],[Segment]]="","",IF(Table4[[#This Row],[Kexpansion]]="","0",((Table4[[#This Row],[Velocity (m/s)]]^2)/2)*Table4[[#This Row],[Kexpansion]]))</f>
        <v/>
      </c>
      <c r="S462" s="92" t="str">
        <f>IF(Table4[[#This Row],[Segment]]="","",IF(Table4[[#This Row],[Kcontraction]]="","0",((Table4[[#This Row],[Velocity (m/s)]]^2)/2)*Table4[[#This Row],[Kcontraction]]))</f>
        <v/>
      </c>
      <c r="T462" s="89" t="str">
        <f>IF(Table4[[#This Row],[Segment]]="","",SUMIF($Y$7:$Y$2000,Table4[[#This Row],[Segment]],$AD$7:$AD$2000))</f>
        <v/>
      </c>
      <c r="U462" s="95" t="str">
        <f>IF(Table4[[#This Row],[Segment]]="","",Table4[[#This Row],[Hfriction (J/kg)]]+Table4[[#This Row],[Hexpansions (J/kg)]]+Table4[[#This Row],[Hcontractions (J/kg)]]+Table4[[#This Row],[Hf (J/kg)]])</f>
        <v/>
      </c>
      <c r="V462" s="95" t="str">
        <f>IF(Table4[[#This Row],[Segment]]="","",Table4[[#This Row],[Total Friction Loss (J/kg)]]*Table3[Density (kg/m3)])</f>
        <v/>
      </c>
      <c r="W462" s="95" t="str">
        <f>IF(Table4[[#This Row],[Segment]]="","",Table4[[#This Row],[Total Pressure Drop (Pa)]]/1000)</f>
        <v/>
      </c>
      <c r="Y462" s="82" t="str">
        <f>IF('Set Up'!D685="","",'Set Up'!D685)</f>
        <v/>
      </c>
      <c r="Z462" s="82" t="str">
        <f>IF('Set Up'!E685="","",'Set Up'!E685)</f>
        <v/>
      </c>
      <c r="AA462" s="82" t="str">
        <f>IF('Set Up'!F685="","",'Set Up'!F685)</f>
        <v/>
      </c>
      <c r="AB462" s="82" t="str">
        <f>IF('Set Up'!G685="","",'Set Up'!G685)</f>
        <v/>
      </c>
      <c r="AC462" s="82" t="str">
        <f t="array" ref="AC462">IF(Y462="","",INDEX(Data!$G$4:$G$51,MATCH(Table7[[#This Row],[Fitting]]&amp;Table7[[#This Row],[Fitting Subtype]],Data!$E$4:$E$51&amp;Data!$F$4:$F$51,0)))</f>
        <v/>
      </c>
      <c r="AD462" s="89" t="str">
        <f>IF(Table7[[#This Row],[Segment]]="","",Table7[[#This Row],[Quantity]]*Table7[[#This Row],[Kf]]*(((INDEX(Table4[Velocity (m/s)],MATCH(Table7[[#This Row],[Segment]],Table4[Segment],0)))^2)/2))</f>
        <v/>
      </c>
      <c r="AF462" s="82" t="str">
        <f>Table4[[#This Row],[Segment]]</f>
        <v/>
      </c>
      <c r="AG462" s="75"/>
      <c r="AH462" s="82" t="str">
        <f>IF(Table5[[#This Row],[Segment]]="","",AG462-Table4[[#This Row],[Total Pressure Drop (kPa)]])</f>
        <v/>
      </c>
    </row>
    <row r="463" spans="1:34" x14ac:dyDescent="0.25">
      <c r="A463" s="95" t="str">
        <f>IF('Set Up'!A460="","",'Set Up'!A460)</f>
        <v/>
      </c>
      <c r="B463" s="75" t="s">
        <v>81</v>
      </c>
      <c r="C463" s="85"/>
      <c r="D463" s="86" t="str">
        <f>IF(Table4[[#This Row],[Diameter (in)]]="","",(((CONVERT(Table4[[#This Row],[Diameter (in)]],"in","m"))/2)^2)*PI())</f>
        <v/>
      </c>
      <c r="E463" s="87" t="str">
        <f>IF(Table4[[#This Row],[Area (m2)]]="","",$D$4/Table4[[#This Row],[Area (m2)]])</f>
        <v/>
      </c>
      <c r="F463" s="85">
        <f t="shared" si="7"/>
        <v>4.6951999999999998</v>
      </c>
      <c r="G463" s="88" t="str">
        <f>IF(Table4[[#This Row],[Segment]]="","",(CONVERT(Table4[[#This Row],[Diameter (in)]],"in","m")*$B$4*Table4[[#This Row],[Velocity (m/s)]])/$C$4)</f>
        <v/>
      </c>
      <c r="H463" s="96" t="str">
        <f>IF(Table4[[#This Row],[Segment]]="","",IF(Table4[[#This Row],[Teynold''s Number]]&gt;4000,"TURBULENT","LAMINAR"))</f>
        <v/>
      </c>
      <c r="I463" s="86" t="str">
        <f>IF(Table4[[#This Row],[Segment]]="","",INDEX(Data!C460:C474,MATCH(Table4[Material],Data!B460:B474,0)))</f>
        <v/>
      </c>
      <c r="J463" s="89" t="str">
        <f>IF(Table4[[#This Row],[ε (m)]]="","",Table4[[#This Row],[ε (m)]]/(CONVERT(Table4[[#This Row],[Diameter (in)]],"in","m")))</f>
        <v/>
      </c>
      <c r="K463" s="96" t="str">
        <f>IF(Table4[[#This Row],[Regime]]="LAMINAR",16/Table4[[#This Row],[Teynold''s Number]],"-")</f>
        <v>-</v>
      </c>
      <c r="L463" s="86"/>
      <c r="M463" s="97" t="str">
        <f>IF(Table4[[#This Row],[Regime]]="TURBULENT",(((-4*LOG10(Table4[[#This Row],[ε/D]]/3.7+1.256/(Table4[[#This Row],[Teynold''s Number]]*SQRT(Table4[[#This Row],[f turbulent (guess)]]))))^-1)^2),"")</f>
        <v/>
      </c>
      <c r="N463" s="91" t="str">
        <f>IF(Table4[[#This Row],[f turbulent]]="","",Table4[[#This Row],[f turbulent (guess)]]-Table4[[#This Row],[f turbulent]])</f>
        <v/>
      </c>
      <c r="O463" s="87">
        <f>IF(Table4[[#This Row],[Segment]]="",0,IF(C464="",0,IF(C464&lt;=Table4[[#This Row],[Diameter (in)]],0,1-(D463/D464))))</f>
        <v>0</v>
      </c>
      <c r="P463" s="92" t="str">
        <f>IF(Table4[[#This Row],[Segment]]="","",IF(C463&gt;C464,"",IF(C464="",0.55,(0.55*(1-D464/D463)))))</f>
        <v/>
      </c>
      <c r="Q46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63" s="92" t="str">
        <f>IF(Table4[[#This Row],[Segment]]="","",IF(Table4[[#This Row],[Kexpansion]]="","0",((Table4[[#This Row],[Velocity (m/s)]]^2)/2)*Table4[[#This Row],[Kexpansion]]))</f>
        <v/>
      </c>
      <c r="S463" s="92" t="str">
        <f>IF(Table4[[#This Row],[Segment]]="","",IF(Table4[[#This Row],[Kcontraction]]="","0",((Table4[[#This Row],[Velocity (m/s)]]^2)/2)*Table4[[#This Row],[Kcontraction]]))</f>
        <v/>
      </c>
      <c r="T463" s="89" t="str">
        <f>IF(Table4[[#This Row],[Segment]]="","",SUMIF($Y$7:$Y$2000,Table4[[#This Row],[Segment]],$AD$7:$AD$2000))</f>
        <v/>
      </c>
      <c r="U463" s="95" t="str">
        <f>IF(Table4[[#This Row],[Segment]]="","",Table4[[#This Row],[Hfriction (J/kg)]]+Table4[[#This Row],[Hexpansions (J/kg)]]+Table4[[#This Row],[Hcontractions (J/kg)]]+Table4[[#This Row],[Hf (J/kg)]])</f>
        <v/>
      </c>
      <c r="V463" s="95" t="str">
        <f>IF(Table4[[#This Row],[Segment]]="","",Table4[[#This Row],[Total Friction Loss (J/kg)]]*Table3[Density (kg/m3)])</f>
        <v/>
      </c>
      <c r="W463" s="95" t="str">
        <f>IF(Table4[[#This Row],[Segment]]="","",Table4[[#This Row],[Total Pressure Drop (Pa)]]/1000)</f>
        <v/>
      </c>
      <c r="Y463" s="82" t="str">
        <f>IF('Set Up'!D686="","",'Set Up'!D686)</f>
        <v/>
      </c>
      <c r="Z463" s="82" t="str">
        <f>IF('Set Up'!E686="","",'Set Up'!E686)</f>
        <v/>
      </c>
      <c r="AA463" s="82" t="str">
        <f>IF('Set Up'!F686="","",'Set Up'!F686)</f>
        <v/>
      </c>
      <c r="AB463" s="82" t="str">
        <f>IF('Set Up'!G686="","",'Set Up'!G686)</f>
        <v/>
      </c>
      <c r="AC463" s="82" t="str">
        <f t="array" ref="AC463">IF(Y463="","",INDEX(Data!$G$4:$G$51,MATCH(Table7[[#This Row],[Fitting]]&amp;Table7[[#This Row],[Fitting Subtype]],Data!$E$4:$E$51&amp;Data!$F$4:$F$51,0)))</f>
        <v/>
      </c>
      <c r="AD463" s="89" t="str">
        <f>IF(Table7[[#This Row],[Segment]]="","",Table7[[#This Row],[Quantity]]*Table7[[#This Row],[Kf]]*(((INDEX(Table4[Velocity (m/s)],MATCH(Table7[[#This Row],[Segment]],Table4[Segment],0)))^2)/2))</f>
        <v/>
      </c>
      <c r="AF463" s="82" t="str">
        <f>Table4[[#This Row],[Segment]]</f>
        <v/>
      </c>
      <c r="AG463" s="75"/>
      <c r="AH463" s="82" t="str">
        <f>IF(Table5[[#This Row],[Segment]]="","",AG463-Table4[[#This Row],[Total Pressure Drop (kPa)]])</f>
        <v/>
      </c>
    </row>
    <row r="464" spans="1:34" x14ac:dyDescent="0.25">
      <c r="A464" s="95" t="str">
        <f>IF('Set Up'!A461="","",'Set Up'!A461)</f>
        <v/>
      </c>
      <c r="B464" s="75" t="s">
        <v>81</v>
      </c>
      <c r="C464" s="85"/>
      <c r="D464" s="86" t="str">
        <f>IF(Table4[[#This Row],[Diameter (in)]]="","",(((CONVERT(Table4[[#This Row],[Diameter (in)]],"in","m"))/2)^2)*PI())</f>
        <v/>
      </c>
      <c r="E464" s="87" t="str">
        <f>IF(Table4[[#This Row],[Area (m2)]]="","",$D$4/Table4[[#This Row],[Area (m2)]])</f>
        <v/>
      </c>
      <c r="F464" s="85">
        <f t="shared" si="7"/>
        <v>4.6951999999999998</v>
      </c>
      <c r="G464" s="88" t="str">
        <f>IF(Table4[[#This Row],[Segment]]="","",(CONVERT(Table4[[#This Row],[Diameter (in)]],"in","m")*$B$4*Table4[[#This Row],[Velocity (m/s)]])/$C$4)</f>
        <v/>
      </c>
      <c r="H464" s="96" t="str">
        <f>IF(Table4[[#This Row],[Segment]]="","",IF(Table4[[#This Row],[Teynold''s Number]]&gt;4000,"TURBULENT","LAMINAR"))</f>
        <v/>
      </c>
      <c r="I464" s="86" t="str">
        <f>IF(Table4[[#This Row],[Segment]]="","",INDEX(Data!C461:C475,MATCH(Table4[Material],Data!B461:B475,0)))</f>
        <v/>
      </c>
      <c r="J464" s="89" t="str">
        <f>IF(Table4[[#This Row],[ε (m)]]="","",Table4[[#This Row],[ε (m)]]/(CONVERT(Table4[[#This Row],[Diameter (in)]],"in","m")))</f>
        <v/>
      </c>
      <c r="K464" s="96" t="str">
        <f>IF(Table4[[#This Row],[Regime]]="LAMINAR",16/Table4[[#This Row],[Teynold''s Number]],"-")</f>
        <v>-</v>
      </c>
      <c r="L464" s="86"/>
      <c r="M464" s="97" t="str">
        <f>IF(Table4[[#This Row],[Regime]]="TURBULENT",(((-4*LOG10(Table4[[#This Row],[ε/D]]/3.7+1.256/(Table4[[#This Row],[Teynold''s Number]]*SQRT(Table4[[#This Row],[f turbulent (guess)]]))))^-1)^2),"")</f>
        <v/>
      </c>
      <c r="N464" s="91" t="str">
        <f>IF(Table4[[#This Row],[f turbulent]]="","",Table4[[#This Row],[f turbulent (guess)]]-Table4[[#This Row],[f turbulent]])</f>
        <v/>
      </c>
      <c r="O464" s="87">
        <f>IF(Table4[[#This Row],[Segment]]="",0,IF(C465="",0,IF(C465&lt;=Table4[[#This Row],[Diameter (in)]],0,1-(D464/D465))))</f>
        <v>0</v>
      </c>
      <c r="P464" s="92" t="str">
        <f>IF(Table4[[#This Row],[Segment]]="","",IF(C464&gt;C465,"",IF(C465="",0.55,(0.55*(1-D465/D464)))))</f>
        <v/>
      </c>
      <c r="Q46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64" s="92" t="str">
        <f>IF(Table4[[#This Row],[Segment]]="","",IF(Table4[[#This Row],[Kexpansion]]="","0",((Table4[[#This Row],[Velocity (m/s)]]^2)/2)*Table4[[#This Row],[Kexpansion]]))</f>
        <v/>
      </c>
      <c r="S464" s="92" t="str">
        <f>IF(Table4[[#This Row],[Segment]]="","",IF(Table4[[#This Row],[Kcontraction]]="","0",((Table4[[#This Row],[Velocity (m/s)]]^2)/2)*Table4[[#This Row],[Kcontraction]]))</f>
        <v/>
      </c>
      <c r="T464" s="89" t="str">
        <f>IF(Table4[[#This Row],[Segment]]="","",SUMIF($Y$7:$Y$2000,Table4[[#This Row],[Segment]],$AD$7:$AD$2000))</f>
        <v/>
      </c>
      <c r="U464" s="95" t="str">
        <f>IF(Table4[[#This Row],[Segment]]="","",Table4[[#This Row],[Hfriction (J/kg)]]+Table4[[#This Row],[Hexpansions (J/kg)]]+Table4[[#This Row],[Hcontractions (J/kg)]]+Table4[[#This Row],[Hf (J/kg)]])</f>
        <v/>
      </c>
      <c r="V464" s="95" t="str">
        <f>IF(Table4[[#This Row],[Segment]]="","",Table4[[#This Row],[Total Friction Loss (J/kg)]]*Table3[Density (kg/m3)])</f>
        <v/>
      </c>
      <c r="W464" s="95" t="str">
        <f>IF(Table4[[#This Row],[Segment]]="","",Table4[[#This Row],[Total Pressure Drop (Pa)]]/1000)</f>
        <v/>
      </c>
      <c r="Y464" s="82" t="str">
        <f>IF('Set Up'!D687="","",'Set Up'!D687)</f>
        <v/>
      </c>
      <c r="Z464" s="82" t="str">
        <f>IF('Set Up'!E687="","",'Set Up'!E687)</f>
        <v/>
      </c>
      <c r="AA464" s="82" t="str">
        <f>IF('Set Up'!F687="","",'Set Up'!F687)</f>
        <v/>
      </c>
      <c r="AB464" s="82" t="str">
        <f>IF('Set Up'!G687="","",'Set Up'!G687)</f>
        <v/>
      </c>
      <c r="AC464" s="82" t="str">
        <f t="array" ref="AC464">IF(Y464="","",INDEX(Data!$G$4:$G$51,MATCH(Table7[[#This Row],[Fitting]]&amp;Table7[[#This Row],[Fitting Subtype]],Data!$E$4:$E$51&amp;Data!$F$4:$F$51,0)))</f>
        <v/>
      </c>
      <c r="AD464" s="89" t="str">
        <f>IF(Table7[[#This Row],[Segment]]="","",Table7[[#This Row],[Quantity]]*Table7[[#This Row],[Kf]]*(((INDEX(Table4[Velocity (m/s)],MATCH(Table7[[#This Row],[Segment]],Table4[Segment],0)))^2)/2))</f>
        <v/>
      </c>
      <c r="AF464" s="82" t="str">
        <f>Table4[[#This Row],[Segment]]</f>
        <v/>
      </c>
      <c r="AG464" s="75"/>
      <c r="AH464" s="82" t="str">
        <f>IF(Table5[[#This Row],[Segment]]="","",AG464-Table4[[#This Row],[Total Pressure Drop (kPa)]])</f>
        <v/>
      </c>
    </row>
    <row r="465" spans="1:34" x14ac:dyDescent="0.25">
      <c r="A465" s="95" t="str">
        <f>IF('Set Up'!A462="","",'Set Up'!A462)</f>
        <v/>
      </c>
      <c r="B465" s="75" t="s">
        <v>81</v>
      </c>
      <c r="C465" s="85"/>
      <c r="D465" s="86" t="str">
        <f>IF(Table4[[#This Row],[Diameter (in)]]="","",(((CONVERT(Table4[[#This Row],[Diameter (in)]],"in","m"))/2)^2)*PI())</f>
        <v/>
      </c>
      <c r="E465" s="87" t="str">
        <f>IF(Table4[[#This Row],[Area (m2)]]="","",$D$4/Table4[[#This Row],[Area (m2)]])</f>
        <v/>
      </c>
      <c r="F465" s="85">
        <f t="shared" si="7"/>
        <v>4.6951999999999998</v>
      </c>
      <c r="G465" s="88" t="str">
        <f>IF(Table4[[#This Row],[Segment]]="","",(CONVERT(Table4[[#This Row],[Diameter (in)]],"in","m")*$B$4*Table4[[#This Row],[Velocity (m/s)]])/$C$4)</f>
        <v/>
      </c>
      <c r="H465" s="96" t="str">
        <f>IF(Table4[[#This Row],[Segment]]="","",IF(Table4[[#This Row],[Teynold''s Number]]&gt;4000,"TURBULENT","LAMINAR"))</f>
        <v/>
      </c>
      <c r="I465" s="86" t="str">
        <f>IF(Table4[[#This Row],[Segment]]="","",INDEX(Data!C462:C476,MATCH(Table4[Material],Data!B462:B476,0)))</f>
        <v/>
      </c>
      <c r="J465" s="89" t="str">
        <f>IF(Table4[[#This Row],[ε (m)]]="","",Table4[[#This Row],[ε (m)]]/(CONVERT(Table4[[#This Row],[Diameter (in)]],"in","m")))</f>
        <v/>
      </c>
      <c r="K465" s="96" t="str">
        <f>IF(Table4[[#This Row],[Regime]]="LAMINAR",16/Table4[[#This Row],[Teynold''s Number]],"-")</f>
        <v>-</v>
      </c>
      <c r="L465" s="86"/>
      <c r="M465" s="97" t="str">
        <f>IF(Table4[[#This Row],[Regime]]="TURBULENT",(((-4*LOG10(Table4[[#This Row],[ε/D]]/3.7+1.256/(Table4[[#This Row],[Teynold''s Number]]*SQRT(Table4[[#This Row],[f turbulent (guess)]]))))^-1)^2),"")</f>
        <v/>
      </c>
      <c r="N465" s="91" t="str">
        <f>IF(Table4[[#This Row],[f turbulent]]="","",Table4[[#This Row],[f turbulent (guess)]]-Table4[[#This Row],[f turbulent]])</f>
        <v/>
      </c>
      <c r="O465" s="87">
        <f>IF(Table4[[#This Row],[Segment]]="",0,IF(C466="",0,IF(C466&lt;=Table4[[#This Row],[Diameter (in)]],0,1-(D465/D466))))</f>
        <v>0</v>
      </c>
      <c r="P465" s="92" t="str">
        <f>IF(Table4[[#This Row],[Segment]]="","",IF(C465&gt;C466,"",IF(C466="",0.55,(0.55*(1-D466/D465)))))</f>
        <v/>
      </c>
      <c r="Q46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65" s="92" t="str">
        <f>IF(Table4[[#This Row],[Segment]]="","",IF(Table4[[#This Row],[Kexpansion]]="","0",((Table4[[#This Row],[Velocity (m/s)]]^2)/2)*Table4[[#This Row],[Kexpansion]]))</f>
        <v/>
      </c>
      <c r="S465" s="92" t="str">
        <f>IF(Table4[[#This Row],[Segment]]="","",IF(Table4[[#This Row],[Kcontraction]]="","0",((Table4[[#This Row],[Velocity (m/s)]]^2)/2)*Table4[[#This Row],[Kcontraction]]))</f>
        <v/>
      </c>
      <c r="T465" s="89" t="str">
        <f>IF(Table4[[#This Row],[Segment]]="","",SUMIF($Y$7:$Y$2000,Table4[[#This Row],[Segment]],$AD$7:$AD$2000))</f>
        <v/>
      </c>
      <c r="U465" s="95" t="str">
        <f>IF(Table4[[#This Row],[Segment]]="","",Table4[[#This Row],[Hfriction (J/kg)]]+Table4[[#This Row],[Hexpansions (J/kg)]]+Table4[[#This Row],[Hcontractions (J/kg)]]+Table4[[#This Row],[Hf (J/kg)]])</f>
        <v/>
      </c>
      <c r="V465" s="95" t="str">
        <f>IF(Table4[[#This Row],[Segment]]="","",Table4[[#This Row],[Total Friction Loss (J/kg)]]*Table3[Density (kg/m3)])</f>
        <v/>
      </c>
      <c r="W465" s="95" t="str">
        <f>IF(Table4[[#This Row],[Segment]]="","",Table4[[#This Row],[Total Pressure Drop (Pa)]]/1000)</f>
        <v/>
      </c>
      <c r="Y465" s="82" t="str">
        <f>IF('Set Up'!D688="","",'Set Up'!D688)</f>
        <v/>
      </c>
      <c r="Z465" s="82" t="str">
        <f>IF('Set Up'!E688="","",'Set Up'!E688)</f>
        <v/>
      </c>
      <c r="AA465" s="82" t="str">
        <f>IF('Set Up'!F688="","",'Set Up'!F688)</f>
        <v/>
      </c>
      <c r="AB465" s="82" t="str">
        <f>IF('Set Up'!G688="","",'Set Up'!G688)</f>
        <v/>
      </c>
      <c r="AC465" s="82" t="str">
        <f t="array" ref="AC465">IF(Y465="","",INDEX(Data!$G$4:$G$51,MATCH(Table7[[#This Row],[Fitting]]&amp;Table7[[#This Row],[Fitting Subtype]],Data!$E$4:$E$51&amp;Data!$F$4:$F$51,0)))</f>
        <v/>
      </c>
      <c r="AD465" s="89" t="str">
        <f>IF(Table7[[#This Row],[Segment]]="","",Table7[[#This Row],[Quantity]]*Table7[[#This Row],[Kf]]*(((INDEX(Table4[Velocity (m/s)],MATCH(Table7[[#This Row],[Segment]],Table4[Segment],0)))^2)/2))</f>
        <v/>
      </c>
      <c r="AF465" s="82" t="str">
        <f>Table4[[#This Row],[Segment]]</f>
        <v/>
      </c>
      <c r="AG465" s="75"/>
      <c r="AH465" s="82" t="str">
        <f>IF(Table5[[#This Row],[Segment]]="","",AG465-Table4[[#This Row],[Total Pressure Drop (kPa)]])</f>
        <v/>
      </c>
    </row>
    <row r="466" spans="1:34" x14ac:dyDescent="0.25">
      <c r="A466" s="95" t="str">
        <f>IF('Set Up'!A463="","",'Set Up'!A463)</f>
        <v/>
      </c>
      <c r="B466" s="75" t="s">
        <v>81</v>
      </c>
      <c r="C466" s="85"/>
      <c r="D466" s="86" t="str">
        <f>IF(Table4[[#This Row],[Diameter (in)]]="","",(((CONVERT(Table4[[#This Row],[Diameter (in)]],"in","m"))/2)^2)*PI())</f>
        <v/>
      </c>
      <c r="E466" s="87" t="str">
        <f>IF(Table4[[#This Row],[Area (m2)]]="","",$D$4/Table4[[#This Row],[Area (m2)]])</f>
        <v/>
      </c>
      <c r="F466" s="85">
        <f t="shared" si="7"/>
        <v>4.6951999999999998</v>
      </c>
      <c r="G466" s="88" t="str">
        <f>IF(Table4[[#This Row],[Segment]]="","",(CONVERT(Table4[[#This Row],[Diameter (in)]],"in","m")*$B$4*Table4[[#This Row],[Velocity (m/s)]])/$C$4)</f>
        <v/>
      </c>
      <c r="H466" s="96" t="str">
        <f>IF(Table4[[#This Row],[Segment]]="","",IF(Table4[[#This Row],[Teynold''s Number]]&gt;4000,"TURBULENT","LAMINAR"))</f>
        <v/>
      </c>
      <c r="I466" s="86" t="str">
        <f>IF(Table4[[#This Row],[Segment]]="","",INDEX(Data!C463:C477,MATCH(Table4[Material],Data!B463:B477,0)))</f>
        <v/>
      </c>
      <c r="J466" s="89" t="str">
        <f>IF(Table4[[#This Row],[ε (m)]]="","",Table4[[#This Row],[ε (m)]]/(CONVERT(Table4[[#This Row],[Diameter (in)]],"in","m")))</f>
        <v/>
      </c>
      <c r="K466" s="96" t="str">
        <f>IF(Table4[[#This Row],[Regime]]="LAMINAR",16/Table4[[#This Row],[Teynold''s Number]],"-")</f>
        <v>-</v>
      </c>
      <c r="L466" s="86"/>
      <c r="M466" s="97" t="str">
        <f>IF(Table4[[#This Row],[Regime]]="TURBULENT",(((-4*LOG10(Table4[[#This Row],[ε/D]]/3.7+1.256/(Table4[[#This Row],[Teynold''s Number]]*SQRT(Table4[[#This Row],[f turbulent (guess)]]))))^-1)^2),"")</f>
        <v/>
      </c>
      <c r="N466" s="91" t="str">
        <f>IF(Table4[[#This Row],[f turbulent]]="","",Table4[[#This Row],[f turbulent (guess)]]-Table4[[#This Row],[f turbulent]])</f>
        <v/>
      </c>
      <c r="O466" s="87">
        <f>IF(Table4[[#This Row],[Segment]]="",0,IF(C467="",0,IF(C467&lt;=Table4[[#This Row],[Diameter (in)]],0,1-(D466/D467))))</f>
        <v>0</v>
      </c>
      <c r="P466" s="92" t="str">
        <f>IF(Table4[[#This Row],[Segment]]="","",IF(C466&gt;C467,"",IF(C467="",0.55,(0.55*(1-D467/D466)))))</f>
        <v/>
      </c>
      <c r="Q46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66" s="92" t="str">
        <f>IF(Table4[[#This Row],[Segment]]="","",IF(Table4[[#This Row],[Kexpansion]]="","0",((Table4[[#This Row],[Velocity (m/s)]]^2)/2)*Table4[[#This Row],[Kexpansion]]))</f>
        <v/>
      </c>
      <c r="S466" s="92" t="str">
        <f>IF(Table4[[#This Row],[Segment]]="","",IF(Table4[[#This Row],[Kcontraction]]="","0",((Table4[[#This Row],[Velocity (m/s)]]^2)/2)*Table4[[#This Row],[Kcontraction]]))</f>
        <v/>
      </c>
      <c r="T466" s="89" t="str">
        <f>IF(Table4[[#This Row],[Segment]]="","",SUMIF($Y$7:$Y$2000,Table4[[#This Row],[Segment]],$AD$7:$AD$2000))</f>
        <v/>
      </c>
      <c r="U466" s="95" t="str">
        <f>IF(Table4[[#This Row],[Segment]]="","",Table4[[#This Row],[Hfriction (J/kg)]]+Table4[[#This Row],[Hexpansions (J/kg)]]+Table4[[#This Row],[Hcontractions (J/kg)]]+Table4[[#This Row],[Hf (J/kg)]])</f>
        <v/>
      </c>
      <c r="V466" s="95" t="str">
        <f>IF(Table4[[#This Row],[Segment]]="","",Table4[[#This Row],[Total Friction Loss (J/kg)]]*Table3[Density (kg/m3)])</f>
        <v/>
      </c>
      <c r="W466" s="95" t="str">
        <f>IF(Table4[[#This Row],[Segment]]="","",Table4[[#This Row],[Total Pressure Drop (Pa)]]/1000)</f>
        <v/>
      </c>
      <c r="Y466" s="82" t="str">
        <f>IF('Set Up'!D689="","",'Set Up'!D689)</f>
        <v/>
      </c>
      <c r="Z466" s="82" t="str">
        <f>IF('Set Up'!E689="","",'Set Up'!E689)</f>
        <v/>
      </c>
      <c r="AA466" s="82" t="str">
        <f>IF('Set Up'!F689="","",'Set Up'!F689)</f>
        <v/>
      </c>
      <c r="AB466" s="82" t="str">
        <f>IF('Set Up'!G689="","",'Set Up'!G689)</f>
        <v/>
      </c>
      <c r="AC466" s="82" t="str">
        <f t="array" ref="AC466">IF(Y466="","",INDEX(Data!$G$4:$G$51,MATCH(Table7[[#This Row],[Fitting]]&amp;Table7[[#This Row],[Fitting Subtype]],Data!$E$4:$E$51&amp;Data!$F$4:$F$51,0)))</f>
        <v/>
      </c>
      <c r="AD466" s="89" t="str">
        <f>IF(Table7[[#This Row],[Segment]]="","",Table7[[#This Row],[Quantity]]*Table7[[#This Row],[Kf]]*(((INDEX(Table4[Velocity (m/s)],MATCH(Table7[[#This Row],[Segment]],Table4[Segment],0)))^2)/2))</f>
        <v/>
      </c>
      <c r="AF466" s="82" t="str">
        <f>Table4[[#This Row],[Segment]]</f>
        <v/>
      </c>
      <c r="AG466" s="75"/>
      <c r="AH466" s="82" t="str">
        <f>IF(Table5[[#This Row],[Segment]]="","",AG466-Table4[[#This Row],[Total Pressure Drop (kPa)]])</f>
        <v/>
      </c>
    </row>
    <row r="467" spans="1:34" x14ac:dyDescent="0.25">
      <c r="A467" s="95" t="str">
        <f>IF('Set Up'!A464="","",'Set Up'!A464)</f>
        <v/>
      </c>
      <c r="B467" s="75" t="s">
        <v>81</v>
      </c>
      <c r="C467" s="85"/>
      <c r="D467" s="86" t="str">
        <f>IF(Table4[[#This Row],[Diameter (in)]]="","",(((CONVERT(Table4[[#This Row],[Diameter (in)]],"in","m"))/2)^2)*PI())</f>
        <v/>
      </c>
      <c r="E467" s="87" t="str">
        <f>IF(Table4[[#This Row],[Area (m2)]]="","",$D$4/Table4[[#This Row],[Area (m2)]])</f>
        <v/>
      </c>
      <c r="F467" s="85">
        <f t="shared" si="7"/>
        <v>4.6951999999999998</v>
      </c>
      <c r="G467" s="88" t="str">
        <f>IF(Table4[[#This Row],[Segment]]="","",(CONVERT(Table4[[#This Row],[Diameter (in)]],"in","m")*$B$4*Table4[[#This Row],[Velocity (m/s)]])/$C$4)</f>
        <v/>
      </c>
      <c r="H467" s="96" t="str">
        <f>IF(Table4[[#This Row],[Segment]]="","",IF(Table4[[#This Row],[Teynold''s Number]]&gt;4000,"TURBULENT","LAMINAR"))</f>
        <v/>
      </c>
      <c r="I467" s="86" t="str">
        <f>IF(Table4[[#This Row],[Segment]]="","",INDEX(Data!C464:C478,MATCH(Table4[Material],Data!B464:B478,0)))</f>
        <v/>
      </c>
      <c r="J467" s="89" t="str">
        <f>IF(Table4[[#This Row],[ε (m)]]="","",Table4[[#This Row],[ε (m)]]/(CONVERT(Table4[[#This Row],[Diameter (in)]],"in","m")))</f>
        <v/>
      </c>
      <c r="K467" s="96" t="str">
        <f>IF(Table4[[#This Row],[Regime]]="LAMINAR",16/Table4[[#This Row],[Teynold''s Number]],"-")</f>
        <v>-</v>
      </c>
      <c r="L467" s="86"/>
      <c r="M467" s="97" t="str">
        <f>IF(Table4[[#This Row],[Regime]]="TURBULENT",(((-4*LOG10(Table4[[#This Row],[ε/D]]/3.7+1.256/(Table4[[#This Row],[Teynold''s Number]]*SQRT(Table4[[#This Row],[f turbulent (guess)]]))))^-1)^2),"")</f>
        <v/>
      </c>
      <c r="N467" s="91" t="str">
        <f>IF(Table4[[#This Row],[f turbulent]]="","",Table4[[#This Row],[f turbulent (guess)]]-Table4[[#This Row],[f turbulent]])</f>
        <v/>
      </c>
      <c r="O467" s="87">
        <f>IF(Table4[[#This Row],[Segment]]="",0,IF(C468="",0,IF(C468&lt;=Table4[[#This Row],[Diameter (in)]],0,1-(D467/D468))))</f>
        <v>0</v>
      </c>
      <c r="P467" s="92" t="str">
        <f>IF(Table4[[#This Row],[Segment]]="","",IF(C467&gt;C468,"",IF(C468="",0.55,(0.55*(1-D468/D467)))))</f>
        <v/>
      </c>
      <c r="Q46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67" s="92" t="str">
        <f>IF(Table4[[#This Row],[Segment]]="","",IF(Table4[[#This Row],[Kexpansion]]="","0",((Table4[[#This Row],[Velocity (m/s)]]^2)/2)*Table4[[#This Row],[Kexpansion]]))</f>
        <v/>
      </c>
      <c r="S467" s="92" t="str">
        <f>IF(Table4[[#This Row],[Segment]]="","",IF(Table4[[#This Row],[Kcontraction]]="","0",((Table4[[#This Row],[Velocity (m/s)]]^2)/2)*Table4[[#This Row],[Kcontraction]]))</f>
        <v/>
      </c>
      <c r="T467" s="89" t="str">
        <f>IF(Table4[[#This Row],[Segment]]="","",SUMIF($Y$7:$Y$2000,Table4[[#This Row],[Segment]],$AD$7:$AD$2000))</f>
        <v/>
      </c>
      <c r="U467" s="95" t="str">
        <f>IF(Table4[[#This Row],[Segment]]="","",Table4[[#This Row],[Hfriction (J/kg)]]+Table4[[#This Row],[Hexpansions (J/kg)]]+Table4[[#This Row],[Hcontractions (J/kg)]]+Table4[[#This Row],[Hf (J/kg)]])</f>
        <v/>
      </c>
      <c r="V467" s="95" t="str">
        <f>IF(Table4[[#This Row],[Segment]]="","",Table4[[#This Row],[Total Friction Loss (J/kg)]]*Table3[Density (kg/m3)])</f>
        <v/>
      </c>
      <c r="W467" s="95" t="str">
        <f>IF(Table4[[#This Row],[Segment]]="","",Table4[[#This Row],[Total Pressure Drop (Pa)]]/1000)</f>
        <v/>
      </c>
      <c r="Y467" s="82" t="str">
        <f>IF('Set Up'!D690="","",'Set Up'!D690)</f>
        <v/>
      </c>
      <c r="Z467" s="82" t="str">
        <f>IF('Set Up'!E690="","",'Set Up'!E690)</f>
        <v/>
      </c>
      <c r="AA467" s="82" t="str">
        <f>IF('Set Up'!F690="","",'Set Up'!F690)</f>
        <v/>
      </c>
      <c r="AB467" s="82" t="str">
        <f>IF('Set Up'!G690="","",'Set Up'!G690)</f>
        <v/>
      </c>
      <c r="AC467" s="82" t="str">
        <f t="array" ref="AC467">IF(Y467="","",INDEX(Data!$G$4:$G$51,MATCH(Table7[[#This Row],[Fitting]]&amp;Table7[[#This Row],[Fitting Subtype]],Data!$E$4:$E$51&amp;Data!$F$4:$F$51,0)))</f>
        <v/>
      </c>
      <c r="AD467" s="89" t="str">
        <f>IF(Table7[[#This Row],[Segment]]="","",Table7[[#This Row],[Quantity]]*Table7[[#This Row],[Kf]]*(((INDEX(Table4[Velocity (m/s)],MATCH(Table7[[#This Row],[Segment]],Table4[Segment],0)))^2)/2))</f>
        <v/>
      </c>
      <c r="AF467" s="82" t="str">
        <f>Table4[[#This Row],[Segment]]</f>
        <v/>
      </c>
      <c r="AG467" s="75"/>
      <c r="AH467" s="82" t="str">
        <f>IF(Table5[[#This Row],[Segment]]="","",AG467-Table4[[#This Row],[Total Pressure Drop (kPa)]])</f>
        <v/>
      </c>
    </row>
    <row r="468" spans="1:34" x14ac:dyDescent="0.25">
      <c r="A468" s="95" t="str">
        <f>IF('Set Up'!A465="","",'Set Up'!A465)</f>
        <v/>
      </c>
      <c r="B468" s="75" t="s">
        <v>81</v>
      </c>
      <c r="C468" s="85"/>
      <c r="D468" s="86" t="str">
        <f>IF(Table4[[#This Row],[Diameter (in)]]="","",(((CONVERT(Table4[[#This Row],[Diameter (in)]],"in","m"))/2)^2)*PI())</f>
        <v/>
      </c>
      <c r="E468" s="87" t="str">
        <f>IF(Table4[[#This Row],[Area (m2)]]="","",$D$4/Table4[[#This Row],[Area (m2)]])</f>
        <v/>
      </c>
      <c r="F468" s="85">
        <f t="shared" si="7"/>
        <v>4.6951999999999998</v>
      </c>
      <c r="G468" s="88" t="str">
        <f>IF(Table4[[#This Row],[Segment]]="","",(CONVERT(Table4[[#This Row],[Diameter (in)]],"in","m")*$B$4*Table4[[#This Row],[Velocity (m/s)]])/$C$4)</f>
        <v/>
      </c>
      <c r="H468" s="96" t="str">
        <f>IF(Table4[[#This Row],[Segment]]="","",IF(Table4[[#This Row],[Teynold''s Number]]&gt;4000,"TURBULENT","LAMINAR"))</f>
        <v/>
      </c>
      <c r="I468" s="86" t="str">
        <f>IF(Table4[[#This Row],[Segment]]="","",INDEX(Data!C465:C479,MATCH(Table4[Material],Data!B465:B479,0)))</f>
        <v/>
      </c>
      <c r="J468" s="89" t="str">
        <f>IF(Table4[[#This Row],[ε (m)]]="","",Table4[[#This Row],[ε (m)]]/(CONVERT(Table4[[#This Row],[Diameter (in)]],"in","m")))</f>
        <v/>
      </c>
      <c r="K468" s="96" t="str">
        <f>IF(Table4[[#This Row],[Regime]]="LAMINAR",16/Table4[[#This Row],[Teynold''s Number]],"-")</f>
        <v>-</v>
      </c>
      <c r="L468" s="86"/>
      <c r="M468" s="97" t="str">
        <f>IF(Table4[[#This Row],[Regime]]="TURBULENT",(((-4*LOG10(Table4[[#This Row],[ε/D]]/3.7+1.256/(Table4[[#This Row],[Teynold''s Number]]*SQRT(Table4[[#This Row],[f turbulent (guess)]]))))^-1)^2),"")</f>
        <v/>
      </c>
      <c r="N468" s="91" t="str">
        <f>IF(Table4[[#This Row],[f turbulent]]="","",Table4[[#This Row],[f turbulent (guess)]]-Table4[[#This Row],[f turbulent]])</f>
        <v/>
      </c>
      <c r="O468" s="87">
        <f>IF(Table4[[#This Row],[Segment]]="",0,IF(C469="",0,IF(C469&lt;=Table4[[#This Row],[Diameter (in)]],0,1-(D468/D469))))</f>
        <v>0</v>
      </c>
      <c r="P468" s="92" t="str">
        <f>IF(Table4[[#This Row],[Segment]]="","",IF(C468&gt;C469,"",IF(C469="",0.55,(0.55*(1-D469/D468)))))</f>
        <v/>
      </c>
      <c r="Q46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68" s="92" t="str">
        <f>IF(Table4[[#This Row],[Segment]]="","",IF(Table4[[#This Row],[Kexpansion]]="","0",((Table4[[#This Row],[Velocity (m/s)]]^2)/2)*Table4[[#This Row],[Kexpansion]]))</f>
        <v/>
      </c>
      <c r="S468" s="92" t="str">
        <f>IF(Table4[[#This Row],[Segment]]="","",IF(Table4[[#This Row],[Kcontraction]]="","0",((Table4[[#This Row],[Velocity (m/s)]]^2)/2)*Table4[[#This Row],[Kcontraction]]))</f>
        <v/>
      </c>
      <c r="T468" s="89" t="str">
        <f>IF(Table4[[#This Row],[Segment]]="","",SUMIF($Y$7:$Y$2000,Table4[[#This Row],[Segment]],$AD$7:$AD$2000))</f>
        <v/>
      </c>
      <c r="U468" s="95" t="str">
        <f>IF(Table4[[#This Row],[Segment]]="","",Table4[[#This Row],[Hfriction (J/kg)]]+Table4[[#This Row],[Hexpansions (J/kg)]]+Table4[[#This Row],[Hcontractions (J/kg)]]+Table4[[#This Row],[Hf (J/kg)]])</f>
        <v/>
      </c>
      <c r="V468" s="95" t="str">
        <f>IF(Table4[[#This Row],[Segment]]="","",Table4[[#This Row],[Total Friction Loss (J/kg)]]*Table3[Density (kg/m3)])</f>
        <v/>
      </c>
      <c r="W468" s="95" t="str">
        <f>IF(Table4[[#This Row],[Segment]]="","",Table4[[#This Row],[Total Pressure Drop (Pa)]]/1000)</f>
        <v/>
      </c>
      <c r="Y468" s="82" t="str">
        <f>IF('Set Up'!D691="","",'Set Up'!D691)</f>
        <v/>
      </c>
      <c r="Z468" s="82" t="str">
        <f>IF('Set Up'!E691="","",'Set Up'!E691)</f>
        <v/>
      </c>
      <c r="AA468" s="82" t="str">
        <f>IF('Set Up'!F691="","",'Set Up'!F691)</f>
        <v/>
      </c>
      <c r="AB468" s="82" t="str">
        <f>IF('Set Up'!G691="","",'Set Up'!G691)</f>
        <v/>
      </c>
      <c r="AC468" s="82" t="str">
        <f t="array" ref="AC468">IF(Y468="","",INDEX(Data!$G$4:$G$51,MATCH(Table7[[#This Row],[Fitting]]&amp;Table7[[#This Row],[Fitting Subtype]],Data!$E$4:$E$51&amp;Data!$F$4:$F$51,0)))</f>
        <v/>
      </c>
      <c r="AD468" s="89" t="str">
        <f>IF(Table7[[#This Row],[Segment]]="","",Table7[[#This Row],[Quantity]]*Table7[[#This Row],[Kf]]*(((INDEX(Table4[Velocity (m/s)],MATCH(Table7[[#This Row],[Segment]],Table4[Segment],0)))^2)/2))</f>
        <v/>
      </c>
      <c r="AF468" s="82" t="str">
        <f>Table4[[#This Row],[Segment]]</f>
        <v/>
      </c>
      <c r="AG468" s="75"/>
      <c r="AH468" s="82" t="str">
        <f>IF(Table5[[#This Row],[Segment]]="","",AG468-Table4[[#This Row],[Total Pressure Drop (kPa)]])</f>
        <v/>
      </c>
    </row>
    <row r="469" spans="1:34" x14ac:dyDescent="0.25">
      <c r="A469" s="95" t="str">
        <f>IF('Set Up'!A466="","",'Set Up'!A466)</f>
        <v/>
      </c>
      <c r="B469" s="75" t="s">
        <v>81</v>
      </c>
      <c r="C469" s="85"/>
      <c r="D469" s="86" t="str">
        <f>IF(Table4[[#This Row],[Diameter (in)]]="","",(((CONVERT(Table4[[#This Row],[Diameter (in)]],"in","m"))/2)^2)*PI())</f>
        <v/>
      </c>
      <c r="E469" s="87" t="str">
        <f>IF(Table4[[#This Row],[Area (m2)]]="","",$D$4/Table4[[#This Row],[Area (m2)]])</f>
        <v/>
      </c>
      <c r="F469" s="85">
        <f t="shared" si="7"/>
        <v>4.6951999999999998</v>
      </c>
      <c r="G469" s="88" t="str">
        <f>IF(Table4[[#This Row],[Segment]]="","",(CONVERT(Table4[[#This Row],[Diameter (in)]],"in","m")*$B$4*Table4[[#This Row],[Velocity (m/s)]])/$C$4)</f>
        <v/>
      </c>
      <c r="H469" s="96" t="str">
        <f>IF(Table4[[#This Row],[Segment]]="","",IF(Table4[[#This Row],[Teynold''s Number]]&gt;4000,"TURBULENT","LAMINAR"))</f>
        <v/>
      </c>
      <c r="I469" s="86" t="str">
        <f>IF(Table4[[#This Row],[Segment]]="","",INDEX(Data!C466:C480,MATCH(Table4[Material],Data!B466:B480,0)))</f>
        <v/>
      </c>
      <c r="J469" s="89" t="str">
        <f>IF(Table4[[#This Row],[ε (m)]]="","",Table4[[#This Row],[ε (m)]]/(CONVERT(Table4[[#This Row],[Diameter (in)]],"in","m")))</f>
        <v/>
      </c>
      <c r="K469" s="96" t="str">
        <f>IF(Table4[[#This Row],[Regime]]="LAMINAR",16/Table4[[#This Row],[Teynold''s Number]],"-")</f>
        <v>-</v>
      </c>
      <c r="L469" s="86"/>
      <c r="M469" s="97" t="str">
        <f>IF(Table4[[#This Row],[Regime]]="TURBULENT",(((-4*LOG10(Table4[[#This Row],[ε/D]]/3.7+1.256/(Table4[[#This Row],[Teynold''s Number]]*SQRT(Table4[[#This Row],[f turbulent (guess)]]))))^-1)^2),"")</f>
        <v/>
      </c>
      <c r="N469" s="91" t="str">
        <f>IF(Table4[[#This Row],[f turbulent]]="","",Table4[[#This Row],[f turbulent (guess)]]-Table4[[#This Row],[f turbulent]])</f>
        <v/>
      </c>
      <c r="O469" s="87">
        <f>IF(Table4[[#This Row],[Segment]]="",0,IF(C470="",0,IF(C470&lt;=Table4[[#This Row],[Diameter (in)]],0,1-(D469/D470))))</f>
        <v>0</v>
      </c>
      <c r="P469" s="92" t="str">
        <f>IF(Table4[[#This Row],[Segment]]="","",IF(C469&gt;C470,"",IF(C470="",0.55,(0.55*(1-D470/D469)))))</f>
        <v/>
      </c>
      <c r="Q46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69" s="92" t="str">
        <f>IF(Table4[[#This Row],[Segment]]="","",IF(Table4[[#This Row],[Kexpansion]]="","0",((Table4[[#This Row],[Velocity (m/s)]]^2)/2)*Table4[[#This Row],[Kexpansion]]))</f>
        <v/>
      </c>
      <c r="S469" s="92" t="str">
        <f>IF(Table4[[#This Row],[Segment]]="","",IF(Table4[[#This Row],[Kcontraction]]="","0",((Table4[[#This Row],[Velocity (m/s)]]^2)/2)*Table4[[#This Row],[Kcontraction]]))</f>
        <v/>
      </c>
      <c r="T469" s="89" t="str">
        <f>IF(Table4[[#This Row],[Segment]]="","",SUMIF($Y$7:$Y$2000,Table4[[#This Row],[Segment]],$AD$7:$AD$2000))</f>
        <v/>
      </c>
      <c r="U469" s="95" t="str">
        <f>IF(Table4[[#This Row],[Segment]]="","",Table4[[#This Row],[Hfriction (J/kg)]]+Table4[[#This Row],[Hexpansions (J/kg)]]+Table4[[#This Row],[Hcontractions (J/kg)]]+Table4[[#This Row],[Hf (J/kg)]])</f>
        <v/>
      </c>
      <c r="V469" s="95" t="str">
        <f>IF(Table4[[#This Row],[Segment]]="","",Table4[[#This Row],[Total Friction Loss (J/kg)]]*Table3[Density (kg/m3)])</f>
        <v/>
      </c>
      <c r="W469" s="95" t="str">
        <f>IF(Table4[[#This Row],[Segment]]="","",Table4[[#This Row],[Total Pressure Drop (Pa)]]/1000)</f>
        <v/>
      </c>
      <c r="Y469" s="82" t="str">
        <f>IF('Set Up'!D692="","",'Set Up'!D692)</f>
        <v/>
      </c>
      <c r="Z469" s="82" t="str">
        <f>IF('Set Up'!E692="","",'Set Up'!E692)</f>
        <v/>
      </c>
      <c r="AA469" s="82" t="str">
        <f>IF('Set Up'!F692="","",'Set Up'!F692)</f>
        <v/>
      </c>
      <c r="AB469" s="82" t="str">
        <f>IF('Set Up'!G692="","",'Set Up'!G692)</f>
        <v/>
      </c>
      <c r="AC469" s="82" t="str">
        <f t="array" ref="AC469">IF(Y469="","",INDEX(Data!$G$4:$G$51,MATCH(Table7[[#This Row],[Fitting]]&amp;Table7[[#This Row],[Fitting Subtype]],Data!$E$4:$E$51&amp;Data!$F$4:$F$51,0)))</f>
        <v/>
      </c>
      <c r="AD469" s="89" t="str">
        <f>IF(Table7[[#This Row],[Segment]]="","",Table7[[#This Row],[Quantity]]*Table7[[#This Row],[Kf]]*(((INDEX(Table4[Velocity (m/s)],MATCH(Table7[[#This Row],[Segment]],Table4[Segment],0)))^2)/2))</f>
        <v/>
      </c>
      <c r="AF469" s="82" t="str">
        <f>Table4[[#This Row],[Segment]]</f>
        <v/>
      </c>
      <c r="AG469" s="75"/>
      <c r="AH469" s="82" t="str">
        <f>IF(Table5[[#This Row],[Segment]]="","",AG469-Table4[[#This Row],[Total Pressure Drop (kPa)]])</f>
        <v/>
      </c>
    </row>
    <row r="470" spans="1:34" x14ac:dyDescent="0.25">
      <c r="A470" s="95" t="str">
        <f>IF('Set Up'!A467="","",'Set Up'!A467)</f>
        <v/>
      </c>
      <c r="B470" s="75" t="s">
        <v>81</v>
      </c>
      <c r="C470" s="85"/>
      <c r="D470" s="86" t="str">
        <f>IF(Table4[[#This Row],[Diameter (in)]]="","",(((CONVERT(Table4[[#This Row],[Diameter (in)]],"in","m"))/2)^2)*PI())</f>
        <v/>
      </c>
      <c r="E470" s="87" t="str">
        <f>IF(Table4[[#This Row],[Area (m2)]]="","",$D$4/Table4[[#This Row],[Area (m2)]])</f>
        <v/>
      </c>
      <c r="F470" s="85">
        <f t="shared" si="7"/>
        <v>4.6951999999999998</v>
      </c>
      <c r="G470" s="88" t="str">
        <f>IF(Table4[[#This Row],[Segment]]="","",(CONVERT(Table4[[#This Row],[Diameter (in)]],"in","m")*$B$4*Table4[[#This Row],[Velocity (m/s)]])/$C$4)</f>
        <v/>
      </c>
      <c r="H470" s="96" t="str">
        <f>IF(Table4[[#This Row],[Segment]]="","",IF(Table4[[#This Row],[Teynold''s Number]]&gt;4000,"TURBULENT","LAMINAR"))</f>
        <v/>
      </c>
      <c r="I470" s="86" t="str">
        <f>IF(Table4[[#This Row],[Segment]]="","",INDEX(Data!C467:C481,MATCH(Table4[Material],Data!B467:B481,0)))</f>
        <v/>
      </c>
      <c r="J470" s="89" t="str">
        <f>IF(Table4[[#This Row],[ε (m)]]="","",Table4[[#This Row],[ε (m)]]/(CONVERT(Table4[[#This Row],[Diameter (in)]],"in","m")))</f>
        <v/>
      </c>
      <c r="K470" s="96" t="str">
        <f>IF(Table4[[#This Row],[Regime]]="LAMINAR",16/Table4[[#This Row],[Teynold''s Number]],"-")</f>
        <v>-</v>
      </c>
      <c r="L470" s="86"/>
      <c r="M470" s="97" t="str">
        <f>IF(Table4[[#This Row],[Regime]]="TURBULENT",(((-4*LOG10(Table4[[#This Row],[ε/D]]/3.7+1.256/(Table4[[#This Row],[Teynold''s Number]]*SQRT(Table4[[#This Row],[f turbulent (guess)]]))))^-1)^2),"")</f>
        <v/>
      </c>
      <c r="N470" s="91" t="str">
        <f>IF(Table4[[#This Row],[f turbulent]]="","",Table4[[#This Row],[f turbulent (guess)]]-Table4[[#This Row],[f turbulent]])</f>
        <v/>
      </c>
      <c r="O470" s="87">
        <f>IF(Table4[[#This Row],[Segment]]="",0,IF(C471="",0,IF(C471&lt;=Table4[[#This Row],[Diameter (in)]],0,1-(D470/D471))))</f>
        <v>0</v>
      </c>
      <c r="P470" s="92" t="str">
        <f>IF(Table4[[#This Row],[Segment]]="","",IF(C470&gt;C471,"",IF(C471="",0.55,(0.55*(1-D471/D470)))))</f>
        <v/>
      </c>
      <c r="Q47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70" s="92" t="str">
        <f>IF(Table4[[#This Row],[Segment]]="","",IF(Table4[[#This Row],[Kexpansion]]="","0",((Table4[[#This Row],[Velocity (m/s)]]^2)/2)*Table4[[#This Row],[Kexpansion]]))</f>
        <v/>
      </c>
      <c r="S470" s="92" t="str">
        <f>IF(Table4[[#This Row],[Segment]]="","",IF(Table4[[#This Row],[Kcontraction]]="","0",((Table4[[#This Row],[Velocity (m/s)]]^2)/2)*Table4[[#This Row],[Kcontraction]]))</f>
        <v/>
      </c>
      <c r="T470" s="89" t="str">
        <f>IF(Table4[[#This Row],[Segment]]="","",SUMIF($Y$7:$Y$2000,Table4[[#This Row],[Segment]],$AD$7:$AD$2000))</f>
        <v/>
      </c>
      <c r="U470" s="95" t="str">
        <f>IF(Table4[[#This Row],[Segment]]="","",Table4[[#This Row],[Hfriction (J/kg)]]+Table4[[#This Row],[Hexpansions (J/kg)]]+Table4[[#This Row],[Hcontractions (J/kg)]]+Table4[[#This Row],[Hf (J/kg)]])</f>
        <v/>
      </c>
      <c r="V470" s="95" t="str">
        <f>IF(Table4[[#This Row],[Segment]]="","",Table4[[#This Row],[Total Friction Loss (J/kg)]]*Table3[Density (kg/m3)])</f>
        <v/>
      </c>
      <c r="W470" s="95" t="str">
        <f>IF(Table4[[#This Row],[Segment]]="","",Table4[[#This Row],[Total Pressure Drop (Pa)]]/1000)</f>
        <v/>
      </c>
      <c r="Y470" s="82" t="str">
        <f>IF('Set Up'!D693="","",'Set Up'!D693)</f>
        <v/>
      </c>
      <c r="Z470" s="82" t="str">
        <f>IF('Set Up'!E693="","",'Set Up'!E693)</f>
        <v/>
      </c>
      <c r="AA470" s="82" t="str">
        <f>IF('Set Up'!F693="","",'Set Up'!F693)</f>
        <v/>
      </c>
      <c r="AB470" s="82" t="str">
        <f>IF('Set Up'!G693="","",'Set Up'!G693)</f>
        <v/>
      </c>
      <c r="AC470" s="82" t="str">
        <f t="array" ref="AC470">IF(Y470="","",INDEX(Data!$G$4:$G$51,MATCH(Table7[[#This Row],[Fitting]]&amp;Table7[[#This Row],[Fitting Subtype]],Data!$E$4:$E$51&amp;Data!$F$4:$F$51,0)))</f>
        <v/>
      </c>
      <c r="AD470" s="89" t="str">
        <f>IF(Table7[[#This Row],[Segment]]="","",Table7[[#This Row],[Quantity]]*Table7[[#This Row],[Kf]]*(((INDEX(Table4[Velocity (m/s)],MATCH(Table7[[#This Row],[Segment]],Table4[Segment],0)))^2)/2))</f>
        <v/>
      </c>
      <c r="AF470" s="82" t="str">
        <f>Table4[[#This Row],[Segment]]</f>
        <v/>
      </c>
      <c r="AG470" s="75"/>
      <c r="AH470" s="82" t="str">
        <f>IF(Table5[[#This Row],[Segment]]="","",AG470-Table4[[#This Row],[Total Pressure Drop (kPa)]])</f>
        <v/>
      </c>
    </row>
    <row r="471" spans="1:34" x14ac:dyDescent="0.25">
      <c r="A471" s="95" t="str">
        <f>IF('Set Up'!A468="","",'Set Up'!A468)</f>
        <v/>
      </c>
      <c r="B471" s="75" t="s">
        <v>81</v>
      </c>
      <c r="C471" s="85"/>
      <c r="D471" s="86" t="str">
        <f>IF(Table4[[#This Row],[Diameter (in)]]="","",(((CONVERT(Table4[[#This Row],[Diameter (in)]],"in","m"))/2)^2)*PI())</f>
        <v/>
      </c>
      <c r="E471" s="87" t="str">
        <f>IF(Table4[[#This Row],[Area (m2)]]="","",$D$4/Table4[[#This Row],[Area (m2)]])</f>
        <v/>
      </c>
      <c r="F471" s="85">
        <f t="shared" si="7"/>
        <v>4.6951999999999998</v>
      </c>
      <c r="G471" s="88" t="str">
        <f>IF(Table4[[#This Row],[Segment]]="","",(CONVERT(Table4[[#This Row],[Diameter (in)]],"in","m")*$B$4*Table4[[#This Row],[Velocity (m/s)]])/$C$4)</f>
        <v/>
      </c>
      <c r="H471" s="96" t="str">
        <f>IF(Table4[[#This Row],[Segment]]="","",IF(Table4[[#This Row],[Teynold''s Number]]&gt;4000,"TURBULENT","LAMINAR"))</f>
        <v/>
      </c>
      <c r="I471" s="86" t="str">
        <f>IF(Table4[[#This Row],[Segment]]="","",INDEX(Data!C468:C482,MATCH(Table4[Material],Data!B468:B482,0)))</f>
        <v/>
      </c>
      <c r="J471" s="89" t="str">
        <f>IF(Table4[[#This Row],[ε (m)]]="","",Table4[[#This Row],[ε (m)]]/(CONVERT(Table4[[#This Row],[Diameter (in)]],"in","m")))</f>
        <v/>
      </c>
      <c r="K471" s="96" t="str">
        <f>IF(Table4[[#This Row],[Regime]]="LAMINAR",16/Table4[[#This Row],[Teynold''s Number]],"-")</f>
        <v>-</v>
      </c>
      <c r="L471" s="86"/>
      <c r="M471" s="97" t="str">
        <f>IF(Table4[[#This Row],[Regime]]="TURBULENT",(((-4*LOG10(Table4[[#This Row],[ε/D]]/3.7+1.256/(Table4[[#This Row],[Teynold''s Number]]*SQRT(Table4[[#This Row],[f turbulent (guess)]]))))^-1)^2),"")</f>
        <v/>
      </c>
      <c r="N471" s="91" t="str">
        <f>IF(Table4[[#This Row],[f turbulent]]="","",Table4[[#This Row],[f turbulent (guess)]]-Table4[[#This Row],[f turbulent]])</f>
        <v/>
      </c>
      <c r="O471" s="87">
        <f>IF(Table4[[#This Row],[Segment]]="",0,IF(C472="",0,IF(C472&lt;=Table4[[#This Row],[Diameter (in)]],0,1-(D471/D472))))</f>
        <v>0</v>
      </c>
      <c r="P471" s="92" t="str">
        <f>IF(Table4[[#This Row],[Segment]]="","",IF(C471&gt;C472,"",IF(C472="",0.55,(0.55*(1-D472/D471)))))</f>
        <v/>
      </c>
      <c r="Q47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71" s="92" t="str">
        <f>IF(Table4[[#This Row],[Segment]]="","",IF(Table4[[#This Row],[Kexpansion]]="","0",((Table4[[#This Row],[Velocity (m/s)]]^2)/2)*Table4[[#This Row],[Kexpansion]]))</f>
        <v/>
      </c>
      <c r="S471" s="92" t="str">
        <f>IF(Table4[[#This Row],[Segment]]="","",IF(Table4[[#This Row],[Kcontraction]]="","0",((Table4[[#This Row],[Velocity (m/s)]]^2)/2)*Table4[[#This Row],[Kcontraction]]))</f>
        <v/>
      </c>
      <c r="T471" s="89" t="str">
        <f>IF(Table4[[#This Row],[Segment]]="","",SUMIF($Y$7:$Y$2000,Table4[[#This Row],[Segment]],$AD$7:$AD$2000))</f>
        <v/>
      </c>
      <c r="U471" s="95" t="str">
        <f>IF(Table4[[#This Row],[Segment]]="","",Table4[[#This Row],[Hfriction (J/kg)]]+Table4[[#This Row],[Hexpansions (J/kg)]]+Table4[[#This Row],[Hcontractions (J/kg)]]+Table4[[#This Row],[Hf (J/kg)]])</f>
        <v/>
      </c>
      <c r="V471" s="95" t="str">
        <f>IF(Table4[[#This Row],[Segment]]="","",Table4[[#This Row],[Total Friction Loss (J/kg)]]*Table3[Density (kg/m3)])</f>
        <v/>
      </c>
      <c r="W471" s="95" t="str">
        <f>IF(Table4[[#This Row],[Segment]]="","",Table4[[#This Row],[Total Pressure Drop (Pa)]]/1000)</f>
        <v/>
      </c>
      <c r="Y471" s="82" t="str">
        <f>IF('Set Up'!D694="","",'Set Up'!D694)</f>
        <v/>
      </c>
      <c r="Z471" s="82" t="str">
        <f>IF('Set Up'!E694="","",'Set Up'!E694)</f>
        <v/>
      </c>
      <c r="AA471" s="82" t="str">
        <f>IF('Set Up'!F694="","",'Set Up'!F694)</f>
        <v/>
      </c>
      <c r="AB471" s="82" t="str">
        <f>IF('Set Up'!G694="","",'Set Up'!G694)</f>
        <v/>
      </c>
      <c r="AC471" s="82" t="str">
        <f t="array" ref="AC471">IF(Y471="","",INDEX(Data!$G$4:$G$51,MATCH(Table7[[#This Row],[Fitting]]&amp;Table7[[#This Row],[Fitting Subtype]],Data!$E$4:$E$51&amp;Data!$F$4:$F$51,0)))</f>
        <v/>
      </c>
      <c r="AD471" s="89" t="str">
        <f>IF(Table7[[#This Row],[Segment]]="","",Table7[[#This Row],[Quantity]]*Table7[[#This Row],[Kf]]*(((INDEX(Table4[Velocity (m/s)],MATCH(Table7[[#This Row],[Segment]],Table4[Segment],0)))^2)/2))</f>
        <v/>
      </c>
      <c r="AF471" s="82" t="str">
        <f>Table4[[#This Row],[Segment]]</f>
        <v/>
      </c>
      <c r="AG471" s="75"/>
      <c r="AH471" s="82" t="str">
        <f>IF(Table5[[#This Row],[Segment]]="","",AG471-Table4[[#This Row],[Total Pressure Drop (kPa)]])</f>
        <v/>
      </c>
    </row>
    <row r="472" spans="1:34" x14ac:dyDescent="0.25">
      <c r="A472" s="95" t="str">
        <f>IF('Set Up'!A469="","",'Set Up'!A469)</f>
        <v/>
      </c>
      <c r="B472" s="75" t="s">
        <v>81</v>
      </c>
      <c r="C472" s="85"/>
      <c r="D472" s="86" t="str">
        <f>IF(Table4[[#This Row],[Diameter (in)]]="","",(((CONVERT(Table4[[#This Row],[Diameter (in)]],"in","m"))/2)^2)*PI())</f>
        <v/>
      </c>
      <c r="E472" s="87" t="str">
        <f>IF(Table4[[#This Row],[Area (m2)]]="","",$D$4/Table4[[#This Row],[Area (m2)]])</f>
        <v/>
      </c>
      <c r="F472" s="85">
        <f t="shared" si="7"/>
        <v>4.6951999999999998</v>
      </c>
      <c r="G472" s="88" t="str">
        <f>IF(Table4[[#This Row],[Segment]]="","",(CONVERT(Table4[[#This Row],[Diameter (in)]],"in","m")*$B$4*Table4[[#This Row],[Velocity (m/s)]])/$C$4)</f>
        <v/>
      </c>
      <c r="H472" s="96" t="str">
        <f>IF(Table4[[#This Row],[Segment]]="","",IF(Table4[[#This Row],[Teynold''s Number]]&gt;4000,"TURBULENT","LAMINAR"))</f>
        <v/>
      </c>
      <c r="I472" s="86" t="str">
        <f>IF(Table4[[#This Row],[Segment]]="","",INDEX(Data!C469:C483,MATCH(Table4[Material],Data!B469:B483,0)))</f>
        <v/>
      </c>
      <c r="J472" s="89" t="str">
        <f>IF(Table4[[#This Row],[ε (m)]]="","",Table4[[#This Row],[ε (m)]]/(CONVERT(Table4[[#This Row],[Diameter (in)]],"in","m")))</f>
        <v/>
      </c>
      <c r="K472" s="96" t="str">
        <f>IF(Table4[[#This Row],[Regime]]="LAMINAR",16/Table4[[#This Row],[Teynold''s Number]],"-")</f>
        <v>-</v>
      </c>
      <c r="L472" s="86"/>
      <c r="M472" s="97" t="str">
        <f>IF(Table4[[#This Row],[Regime]]="TURBULENT",(((-4*LOG10(Table4[[#This Row],[ε/D]]/3.7+1.256/(Table4[[#This Row],[Teynold''s Number]]*SQRT(Table4[[#This Row],[f turbulent (guess)]]))))^-1)^2),"")</f>
        <v/>
      </c>
      <c r="N472" s="91" t="str">
        <f>IF(Table4[[#This Row],[f turbulent]]="","",Table4[[#This Row],[f turbulent (guess)]]-Table4[[#This Row],[f turbulent]])</f>
        <v/>
      </c>
      <c r="O472" s="87">
        <f>IF(Table4[[#This Row],[Segment]]="",0,IF(C473="",0,IF(C473&lt;=Table4[[#This Row],[Diameter (in)]],0,1-(D472/D473))))</f>
        <v>0</v>
      </c>
      <c r="P472" s="92" t="str">
        <f>IF(Table4[[#This Row],[Segment]]="","",IF(C472&gt;C473,"",IF(C473="",0.55,(0.55*(1-D473/D472)))))</f>
        <v/>
      </c>
      <c r="Q47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72" s="92" t="str">
        <f>IF(Table4[[#This Row],[Segment]]="","",IF(Table4[[#This Row],[Kexpansion]]="","0",((Table4[[#This Row],[Velocity (m/s)]]^2)/2)*Table4[[#This Row],[Kexpansion]]))</f>
        <v/>
      </c>
      <c r="S472" s="92" t="str">
        <f>IF(Table4[[#This Row],[Segment]]="","",IF(Table4[[#This Row],[Kcontraction]]="","0",((Table4[[#This Row],[Velocity (m/s)]]^2)/2)*Table4[[#This Row],[Kcontraction]]))</f>
        <v/>
      </c>
      <c r="T472" s="89" t="str">
        <f>IF(Table4[[#This Row],[Segment]]="","",SUMIF($Y$7:$Y$2000,Table4[[#This Row],[Segment]],$AD$7:$AD$2000))</f>
        <v/>
      </c>
      <c r="U472" s="95" t="str">
        <f>IF(Table4[[#This Row],[Segment]]="","",Table4[[#This Row],[Hfriction (J/kg)]]+Table4[[#This Row],[Hexpansions (J/kg)]]+Table4[[#This Row],[Hcontractions (J/kg)]]+Table4[[#This Row],[Hf (J/kg)]])</f>
        <v/>
      </c>
      <c r="V472" s="95" t="str">
        <f>IF(Table4[[#This Row],[Segment]]="","",Table4[[#This Row],[Total Friction Loss (J/kg)]]*Table3[Density (kg/m3)])</f>
        <v/>
      </c>
      <c r="W472" s="95" t="str">
        <f>IF(Table4[[#This Row],[Segment]]="","",Table4[[#This Row],[Total Pressure Drop (Pa)]]/1000)</f>
        <v/>
      </c>
      <c r="Y472" s="82" t="str">
        <f>IF('Set Up'!D695="","",'Set Up'!D695)</f>
        <v/>
      </c>
      <c r="Z472" s="82" t="str">
        <f>IF('Set Up'!E695="","",'Set Up'!E695)</f>
        <v/>
      </c>
      <c r="AA472" s="82" t="str">
        <f>IF('Set Up'!F695="","",'Set Up'!F695)</f>
        <v/>
      </c>
      <c r="AB472" s="82" t="str">
        <f>IF('Set Up'!G695="","",'Set Up'!G695)</f>
        <v/>
      </c>
      <c r="AC472" s="82" t="str">
        <f t="array" ref="AC472">IF(Y472="","",INDEX(Data!$G$4:$G$51,MATCH(Table7[[#This Row],[Fitting]]&amp;Table7[[#This Row],[Fitting Subtype]],Data!$E$4:$E$51&amp;Data!$F$4:$F$51,0)))</f>
        <v/>
      </c>
      <c r="AD472" s="89" t="str">
        <f>IF(Table7[[#This Row],[Segment]]="","",Table7[[#This Row],[Quantity]]*Table7[[#This Row],[Kf]]*(((INDEX(Table4[Velocity (m/s)],MATCH(Table7[[#This Row],[Segment]],Table4[Segment],0)))^2)/2))</f>
        <v/>
      </c>
      <c r="AF472" s="82" t="str">
        <f>Table4[[#This Row],[Segment]]</f>
        <v/>
      </c>
      <c r="AG472" s="75"/>
      <c r="AH472" s="82" t="str">
        <f>IF(Table5[[#This Row],[Segment]]="","",AG472-Table4[[#This Row],[Total Pressure Drop (kPa)]])</f>
        <v/>
      </c>
    </row>
    <row r="473" spans="1:34" x14ac:dyDescent="0.25">
      <c r="A473" s="95" t="str">
        <f>IF('Set Up'!A470="","",'Set Up'!A470)</f>
        <v/>
      </c>
      <c r="B473" s="75" t="s">
        <v>81</v>
      </c>
      <c r="C473" s="85"/>
      <c r="D473" s="86" t="str">
        <f>IF(Table4[[#This Row],[Diameter (in)]]="","",(((CONVERT(Table4[[#This Row],[Diameter (in)]],"in","m"))/2)^2)*PI())</f>
        <v/>
      </c>
      <c r="E473" s="87" t="str">
        <f>IF(Table4[[#This Row],[Area (m2)]]="","",$D$4/Table4[[#This Row],[Area (m2)]])</f>
        <v/>
      </c>
      <c r="F473" s="85">
        <f t="shared" si="7"/>
        <v>4.6951999999999998</v>
      </c>
      <c r="G473" s="88" t="str">
        <f>IF(Table4[[#This Row],[Segment]]="","",(CONVERT(Table4[[#This Row],[Diameter (in)]],"in","m")*$B$4*Table4[[#This Row],[Velocity (m/s)]])/$C$4)</f>
        <v/>
      </c>
      <c r="H473" s="96" t="str">
        <f>IF(Table4[[#This Row],[Segment]]="","",IF(Table4[[#This Row],[Teynold''s Number]]&gt;4000,"TURBULENT","LAMINAR"))</f>
        <v/>
      </c>
      <c r="I473" s="86" t="str">
        <f>IF(Table4[[#This Row],[Segment]]="","",INDEX(Data!C470:C484,MATCH(Table4[Material],Data!B470:B484,0)))</f>
        <v/>
      </c>
      <c r="J473" s="89" t="str">
        <f>IF(Table4[[#This Row],[ε (m)]]="","",Table4[[#This Row],[ε (m)]]/(CONVERT(Table4[[#This Row],[Diameter (in)]],"in","m")))</f>
        <v/>
      </c>
      <c r="K473" s="96" t="str">
        <f>IF(Table4[[#This Row],[Regime]]="LAMINAR",16/Table4[[#This Row],[Teynold''s Number]],"-")</f>
        <v>-</v>
      </c>
      <c r="L473" s="86"/>
      <c r="M473" s="97" t="str">
        <f>IF(Table4[[#This Row],[Regime]]="TURBULENT",(((-4*LOG10(Table4[[#This Row],[ε/D]]/3.7+1.256/(Table4[[#This Row],[Teynold''s Number]]*SQRT(Table4[[#This Row],[f turbulent (guess)]]))))^-1)^2),"")</f>
        <v/>
      </c>
      <c r="N473" s="91" t="str">
        <f>IF(Table4[[#This Row],[f turbulent]]="","",Table4[[#This Row],[f turbulent (guess)]]-Table4[[#This Row],[f turbulent]])</f>
        <v/>
      </c>
      <c r="O473" s="87">
        <f>IF(Table4[[#This Row],[Segment]]="",0,IF(C474="",0,IF(C474&lt;=Table4[[#This Row],[Diameter (in)]],0,1-(D473/D474))))</f>
        <v>0</v>
      </c>
      <c r="P473" s="92" t="str">
        <f>IF(Table4[[#This Row],[Segment]]="","",IF(C473&gt;C474,"",IF(C474="",0.55,(0.55*(1-D474/D473)))))</f>
        <v/>
      </c>
      <c r="Q47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73" s="92" t="str">
        <f>IF(Table4[[#This Row],[Segment]]="","",IF(Table4[[#This Row],[Kexpansion]]="","0",((Table4[[#This Row],[Velocity (m/s)]]^2)/2)*Table4[[#This Row],[Kexpansion]]))</f>
        <v/>
      </c>
      <c r="S473" s="92" t="str">
        <f>IF(Table4[[#This Row],[Segment]]="","",IF(Table4[[#This Row],[Kcontraction]]="","0",((Table4[[#This Row],[Velocity (m/s)]]^2)/2)*Table4[[#This Row],[Kcontraction]]))</f>
        <v/>
      </c>
      <c r="T473" s="89" t="str">
        <f>IF(Table4[[#This Row],[Segment]]="","",SUMIF($Y$7:$Y$2000,Table4[[#This Row],[Segment]],$AD$7:$AD$2000))</f>
        <v/>
      </c>
      <c r="U473" s="95" t="str">
        <f>IF(Table4[[#This Row],[Segment]]="","",Table4[[#This Row],[Hfriction (J/kg)]]+Table4[[#This Row],[Hexpansions (J/kg)]]+Table4[[#This Row],[Hcontractions (J/kg)]]+Table4[[#This Row],[Hf (J/kg)]])</f>
        <v/>
      </c>
      <c r="V473" s="95" t="str">
        <f>IF(Table4[[#This Row],[Segment]]="","",Table4[[#This Row],[Total Friction Loss (J/kg)]]*Table3[Density (kg/m3)])</f>
        <v/>
      </c>
      <c r="W473" s="95" t="str">
        <f>IF(Table4[[#This Row],[Segment]]="","",Table4[[#This Row],[Total Pressure Drop (Pa)]]/1000)</f>
        <v/>
      </c>
      <c r="Y473" s="82" t="str">
        <f>IF('Set Up'!D696="","",'Set Up'!D696)</f>
        <v/>
      </c>
      <c r="Z473" s="82" t="str">
        <f>IF('Set Up'!E696="","",'Set Up'!E696)</f>
        <v/>
      </c>
      <c r="AA473" s="82" t="str">
        <f>IF('Set Up'!F696="","",'Set Up'!F696)</f>
        <v/>
      </c>
      <c r="AB473" s="82" t="str">
        <f>IF('Set Up'!G696="","",'Set Up'!G696)</f>
        <v/>
      </c>
      <c r="AC473" s="82" t="str">
        <f t="array" ref="AC473">IF(Y473="","",INDEX(Data!$G$4:$G$51,MATCH(Table7[[#This Row],[Fitting]]&amp;Table7[[#This Row],[Fitting Subtype]],Data!$E$4:$E$51&amp;Data!$F$4:$F$51,0)))</f>
        <v/>
      </c>
      <c r="AD473" s="89" t="str">
        <f>IF(Table7[[#This Row],[Segment]]="","",Table7[[#This Row],[Quantity]]*Table7[[#This Row],[Kf]]*(((INDEX(Table4[Velocity (m/s)],MATCH(Table7[[#This Row],[Segment]],Table4[Segment],0)))^2)/2))</f>
        <v/>
      </c>
      <c r="AF473" s="82" t="str">
        <f>Table4[[#This Row],[Segment]]</f>
        <v/>
      </c>
      <c r="AG473" s="75"/>
      <c r="AH473" s="82" t="str">
        <f>IF(Table5[[#This Row],[Segment]]="","",AG473-Table4[[#This Row],[Total Pressure Drop (kPa)]])</f>
        <v/>
      </c>
    </row>
    <row r="474" spans="1:34" x14ac:dyDescent="0.25">
      <c r="A474" s="95" t="str">
        <f>IF('Set Up'!A471="","",'Set Up'!A471)</f>
        <v/>
      </c>
      <c r="B474" s="75" t="s">
        <v>81</v>
      </c>
      <c r="C474" s="85"/>
      <c r="D474" s="86" t="str">
        <f>IF(Table4[[#This Row],[Diameter (in)]]="","",(((CONVERT(Table4[[#This Row],[Diameter (in)]],"in","m"))/2)^2)*PI())</f>
        <v/>
      </c>
      <c r="E474" s="87" t="str">
        <f>IF(Table4[[#This Row],[Area (m2)]]="","",$D$4/Table4[[#This Row],[Area (m2)]])</f>
        <v/>
      </c>
      <c r="F474" s="85">
        <f t="shared" si="7"/>
        <v>4.6951999999999998</v>
      </c>
      <c r="G474" s="88" t="str">
        <f>IF(Table4[[#This Row],[Segment]]="","",(CONVERT(Table4[[#This Row],[Diameter (in)]],"in","m")*$B$4*Table4[[#This Row],[Velocity (m/s)]])/$C$4)</f>
        <v/>
      </c>
      <c r="H474" s="96" t="str">
        <f>IF(Table4[[#This Row],[Segment]]="","",IF(Table4[[#This Row],[Teynold''s Number]]&gt;4000,"TURBULENT","LAMINAR"))</f>
        <v/>
      </c>
      <c r="I474" s="86" t="str">
        <f>IF(Table4[[#This Row],[Segment]]="","",INDEX(Data!C471:C485,MATCH(Table4[Material],Data!B471:B485,0)))</f>
        <v/>
      </c>
      <c r="J474" s="89" t="str">
        <f>IF(Table4[[#This Row],[ε (m)]]="","",Table4[[#This Row],[ε (m)]]/(CONVERT(Table4[[#This Row],[Diameter (in)]],"in","m")))</f>
        <v/>
      </c>
      <c r="K474" s="96" t="str">
        <f>IF(Table4[[#This Row],[Regime]]="LAMINAR",16/Table4[[#This Row],[Teynold''s Number]],"-")</f>
        <v>-</v>
      </c>
      <c r="L474" s="86"/>
      <c r="M474" s="97" t="str">
        <f>IF(Table4[[#This Row],[Regime]]="TURBULENT",(((-4*LOG10(Table4[[#This Row],[ε/D]]/3.7+1.256/(Table4[[#This Row],[Teynold''s Number]]*SQRT(Table4[[#This Row],[f turbulent (guess)]]))))^-1)^2),"")</f>
        <v/>
      </c>
      <c r="N474" s="91" t="str">
        <f>IF(Table4[[#This Row],[f turbulent]]="","",Table4[[#This Row],[f turbulent (guess)]]-Table4[[#This Row],[f turbulent]])</f>
        <v/>
      </c>
      <c r="O474" s="87">
        <f>IF(Table4[[#This Row],[Segment]]="",0,IF(C475="",0,IF(C475&lt;=Table4[[#This Row],[Diameter (in)]],0,1-(D474/D475))))</f>
        <v>0</v>
      </c>
      <c r="P474" s="92" t="str">
        <f>IF(Table4[[#This Row],[Segment]]="","",IF(C474&gt;C475,"",IF(C475="",0.55,(0.55*(1-D475/D474)))))</f>
        <v/>
      </c>
      <c r="Q47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74" s="92" t="str">
        <f>IF(Table4[[#This Row],[Segment]]="","",IF(Table4[[#This Row],[Kexpansion]]="","0",((Table4[[#This Row],[Velocity (m/s)]]^2)/2)*Table4[[#This Row],[Kexpansion]]))</f>
        <v/>
      </c>
      <c r="S474" s="92" t="str">
        <f>IF(Table4[[#This Row],[Segment]]="","",IF(Table4[[#This Row],[Kcontraction]]="","0",((Table4[[#This Row],[Velocity (m/s)]]^2)/2)*Table4[[#This Row],[Kcontraction]]))</f>
        <v/>
      </c>
      <c r="T474" s="89" t="str">
        <f>IF(Table4[[#This Row],[Segment]]="","",SUMIF($Y$7:$Y$2000,Table4[[#This Row],[Segment]],$AD$7:$AD$2000))</f>
        <v/>
      </c>
      <c r="U474" s="95" t="str">
        <f>IF(Table4[[#This Row],[Segment]]="","",Table4[[#This Row],[Hfriction (J/kg)]]+Table4[[#This Row],[Hexpansions (J/kg)]]+Table4[[#This Row],[Hcontractions (J/kg)]]+Table4[[#This Row],[Hf (J/kg)]])</f>
        <v/>
      </c>
      <c r="V474" s="95" t="str">
        <f>IF(Table4[[#This Row],[Segment]]="","",Table4[[#This Row],[Total Friction Loss (J/kg)]]*Table3[Density (kg/m3)])</f>
        <v/>
      </c>
      <c r="W474" s="95" t="str">
        <f>IF(Table4[[#This Row],[Segment]]="","",Table4[[#This Row],[Total Pressure Drop (Pa)]]/1000)</f>
        <v/>
      </c>
      <c r="Y474" s="82" t="str">
        <f>IF('Set Up'!D697="","",'Set Up'!D697)</f>
        <v/>
      </c>
      <c r="Z474" s="82" t="str">
        <f>IF('Set Up'!E697="","",'Set Up'!E697)</f>
        <v/>
      </c>
      <c r="AA474" s="82" t="str">
        <f>IF('Set Up'!F697="","",'Set Up'!F697)</f>
        <v/>
      </c>
      <c r="AB474" s="82" t="str">
        <f>IF('Set Up'!G697="","",'Set Up'!G697)</f>
        <v/>
      </c>
      <c r="AC474" s="82" t="str">
        <f t="array" ref="AC474">IF(Y474="","",INDEX(Data!$G$4:$G$51,MATCH(Table7[[#This Row],[Fitting]]&amp;Table7[[#This Row],[Fitting Subtype]],Data!$E$4:$E$51&amp;Data!$F$4:$F$51,0)))</f>
        <v/>
      </c>
      <c r="AD474" s="89" t="str">
        <f>IF(Table7[[#This Row],[Segment]]="","",Table7[[#This Row],[Quantity]]*Table7[[#This Row],[Kf]]*(((INDEX(Table4[Velocity (m/s)],MATCH(Table7[[#This Row],[Segment]],Table4[Segment],0)))^2)/2))</f>
        <v/>
      </c>
      <c r="AF474" s="82" t="str">
        <f>Table4[[#This Row],[Segment]]</f>
        <v/>
      </c>
      <c r="AG474" s="75"/>
      <c r="AH474" s="82" t="str">
        <f>IF(Table5[[#This Row],[Segment]]="","",AG474-Table4[[#This Row],[Total Pressure Drop (kPa)]])</f>
        <v/>
      </c>
    </row>
    <row r="475" spans="1:34" x14ac:dyDescent="0.25">
      <c r="A475" s="95" t="str">
        <f>IF('Set Up'!A472="","",'Set Up'!A472)</f>
        <v/>
      </c>
      <c r="B475" s="75" t="s">
        <v>81</v>
      </c>
      <c r="C475" s="85"/>
      <c r="D475" s="86" t="str">
        <f>IF(Table4[[#This Row],[Diameter (in)]]="","",(((CONVERT(Table4[[#This Row],[Diameter (in)]],"in","m"))/2)^2)*PI())</f>
        <v/>
      </c>
      <c r="E475" s="87" t="str">
        <f>IF(Table4[[#This Row],[Area (m2)]]="","",$D$4/Table4[[#This Row],[Area (m2)]])</f>
        <v/>
      </c>
      <c r="F475" s="85">
        <f t="shared" si="7"/>
        <v>4.6951999999999998</v>
      </c>
      <c r="G475" s="88" t="str">
        <f>IF(Table4[[#This Row],[Segment]]="","",(CONVERT(Table4[[#This Row],[Diameter (in)]],"in","m")*$B$4*Table4[[#This Row],[Velocity (m/s)]])/$C$4)</f>
        <v/>
      </c>
      <c r="H475" s="96" t="str">
        <f>IF(Table4[[#This Row],[Segment]]="","",IF(Table4[[#This Row],[Teynold''s Number]]&gt;4000,"TURBULENT","LAMINAR"))</f>
        <v/>
      </c>
      <c r="I475" s="86" t="str">
        <f>IF(Table4[[#This Row],[Segment]]="","",INDEX(Data!C472:C486,MATCH(Table4[Material],Data!B472:B486,0)))</f>
        <v/>
      </c>
      <c r="J475" s="89" t="str">
        <f>IF(Table4[[#This Row],[ε (m)]]="","",Table4[[#This Row],[ε (m)]]/(CONVERT(Table4[[#This Row],[Diameter (in)]],"in","m")))</f>
        <v/>
      </c>
      <c r="K475" s="96" t="str">
        <f>IF(Table4[[#This Row],[Regime]]="LAMINAR",16/Table4[[#This Row],[Teynold''s Number]],"-")</f>
        <v>-</v>
      </c>
      <c r="L475" s="86"/>
      <c r="M475" s="97" t="str">
        <f>IF(Table4[[#This Row],[Regime]]="TURBULENT",(((-4*LOG10(Table4[[#This Row],[ε/D]]/3.7+1.256/(Table4[[#This Row],[Teynold''s Number]]*SQRT(Table4[[#This Row],[f turbulent (guess)]]))))^-1)^2),"")</f>
        <v/>
      </c>
      <c r="N475" s="91" t="str">
        <f>IF(Table4[[#This Row],[f turbulent]]="","",Table4[[#This Row],[f turbulent (guess)]]-Table4[[#This Row],[f turbulent]])</f>
        <v/>
      </c>
      <c r="O475" s="87">
        <f>IF(Table4[[#This Row],[Segment]]="",0,IF(C476="",0,IF(C476&lt;=Table4[[#This Row],[Diameter (in)]],0,1-(D475/D476))))</f>
        <v>0</v>
      </c>
      <c r="P475" s="92" t="str">
        <f>IF(Table4[[#This Row],[Segment]]="","",IF(C475&gt;C476,"",IF(C476="",0.55,(0.55*(1-D476/D475)))))</f>
        <v/>
      </c>
      <c r="Q47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75" s="92" t="str">
        <f>IF(Table4[[#This Row],[Segment]]="","",IF(Table4[[#This Row],[Kexpansion]]="","0",((Table4[[#This Row],[Velocity (m/s)]]^2)/2)*Table4[[#This Row],[Kexpansion]]))</f>
        <v/>
      </c>
      <c r="S475" s="92" t="str">
        <f>IF(Table4[[#This Row],[Segment]]="","",IF(Table4[[#This Row],[Kcontraction]]="","0",((Table4[[#This Row],[Velocity (m/s)]]^2)/2)*Table4[[#This Row],[Kcontraction]]))</f>
        <v/>
      </c>
      <c r="T475" s="89" t="str">
        <f>IF(Table4[[#This Row],[Segment]]="","",SUMIF($Y$7:$Y$2000,Table4[[#This Row],[Segment]],$AD$7:$AD$2000))</f>
        <v/>
      </c>
      <c r="U475" s="95" t="str">
        <f>IF(Table4[[#This Row],[Segment]]="","",Table4[[#This Row],[Hfriction (J/kg)]]+Table4[[#This Row],[Hexpansions (J/kg)]]+Table4[[#This Row],[Hcontractions (J/kg)]]+Table4[[#This Row],[Hf (J/kg)]])</f>
        <v/>
      </c>
      <c r="V475" s="95" t="str">
        <f>IF(Table4[[#This Row],[Segment]]="","",Table4[[#This Row],[Total Friction Loss (J/kg)]]*Table3[Density (kg/m3)])</f>
        <v/>
      </c>
      <c r="W475" s="95" t="str">
        <f>IF(Table4[[#This Row],[Segment]]="","",Table4[[#This Row],[Total Pressure Drop (Pa)]]/1000)</f>
        <v/>
      </c>
      <c r="Y475" s="82" t="str">
        <f>IF('Set Up'!D698="","",'Set Up'!D698)</f>
        <v/>
      </c>
      <c r="Z475" s="82" t="str">
        <f>IF('Set Up'!E698="","",'Set Up'!E698)</f>
        <v/>
      </c>
      <c r="AA475" s="82" t="str">
        <f>IF('Set Up'!F698="","",'Set Up'!F698)</f>
        <v/>
      </c>
      <c r="AB475" s="82" t="str">
        <f>IF('Set Up'!G698="","",'Set Up'!G698)</f>
        <v/>
      </c>
      <c r="AC475" s="82" t="str">
        <f t="array" ref="AC475">IF(Y475="","",INDEX(Data!$G$4:$G$51,MATCH(Table7[[#This Row],[Fitting]]&amp;Table7[[#This Row],[Fitting Subtype]],Data!$E$4:$E$51&amp;Data!$F$4:$F$51,0)))</f>
        <v/>
      </c>
      <c r="AD475" s="89" t="str">
        <f>IF(Table7[[#This Row],[Segment]]="","",Table7[[#This Row],[Quantity]]*Table7[[#This Row],[Kf]]*(((INDEX(Table4[Velocity (m/s)],MATCH(Table7[[#This Row],[Segment]],Table4[Segment],0)))^2)/2))</f>
        <v/>
      </c>
      <c r="AF475" s="82" t="str">
        <f>Table4[[#This Row],[Segment]]</f>
        <v/>
      </c>
      <c r="AG475" s="75"/>
      <c r="AH475" s="82" t="str">
        <f>IF(Table5[[#This Row],[Segment]]="","",AG475-Table4[[#This Row],[Total Pressure Drop (kPa)]])</f>
        <v/>
      </c>
    </row>
    <row r="476" spans="1:34" x14ac:dyDescent="0.25">
      <c r="A476" s="95" t="str">
        <f>IF('Set Up'!A473="","",'Set Up'!A473)</f>
        <v/>
      </c>
      <c r="B476" s="75" t="s">
        <v>81</v>
      </c>
      <c r="C476" s="85"/>
      <c r="D476" s="86" t="str">
        <f>IF(Table4[[#This Row],[Diameter (in)]]="","",(((CONVERT(Table4[[#This Row],[Diameter (in)]],"in","m"))/2)^2)*PI())</f>
        <v/>
      </c>
      <c r="E476" s="87" t="str">
        <f>IF(Table4[[#This Row],[Area (m2)]]="","",$D$4/Table4[[#This Row],[Area (m2)]])</f>
        <v/>
      </c>
      <c r="F476" s="85">
        <f t="shared" si="7"/>
        <v>4.6951999999999998</v>
      </c>
      <c r="G476" s="88" t="str">
        <f>IF(Table4[[#This Row],[Segment]]="","",(CONVERT(Table4[[#This Row],[Diameter (in)]],"in","m")*$B$4*Table4[[#This Row],[Velocity (m/s)]])/$C$4)</f>
        <v/>
      </c>
      <c r="H476" s="96" t="str">
        <f>IF(Table4[[#This Row],[Segment]]="","",IF(Table4[[#This Row],[Teynold''s Number]]&gt;4000,"TURBULENT","LAMINAR"))</f>
        <v/>
      </c>
      <c r="I476" s="86" t="str">
        <f>IF(Table4[[#This Row],[Segment]]="","",INDEX(Data!C473:C487,MATCH(Table4[Material],Data!B473:B487,0)))</f>
        <v/>
      </c>
      <c r="J476" s="89" t="str">
        <f>IF(Table4[[#This Row],[ε (m)]]="","",Table4[[#This Row],[ε (m)]]/(CONVERT(Table4[[#This Row],[Diameter (in)]],"in","m")))</f>
        <v/>
      </c>
      <c r="K476" s="96" t="str">
        <f>IF(Table4[[#This Row],[Regime]]="LAMINAR",16/Table4[[#This Row],[Teynold''s Number]],"-")</f>
        <v>-</v>
      </c>
      <c r="L476" s="86"/>
      <c r="M476" s="97" t="str">
        <f>IF(Table4[[#This Row],[Regime]]="TURBULENT",(((-4*LOG10(Table4[[#This Row],[ε/D]]/3.7+1.256/(Table4[[#This Row],[Teynold''s Number]]*SQRT(Table4[[#This Row],[f turbulent (guess)]]))))^-1)^2),"")</f>
        <v/>
      </c>
      <c r="N476" s="91" t="str">
        <f>IF(Table4[[#This Row],[f turbulent]]="","",Table4[[#This Row],[f turbulent (guess)]]-Table4[[#This Row],[f turbulent]])</f>
        <v/>
      </c>
      <c r="O476" s="87">
        <f>IF(Table4[[#This Row],[Segment]]="",0,IF(C477="",0,IF(C477&lt;=Table4[[#This Row],[Diameter (in)]],0,1-(D476/D477))))</f>
        <v>0</v>
      </c>
      <c r="P476" s="92" t="str">
        <f>IF(Table4[[#This Row],[Segment]]="","",IF(C476&gt;C477,"",IF(C477="",0.55,(0.55*(1-D477/D476)))))</f>
        <v/>
      </c>
      <c r="Q47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76" s="92" t="str">
        <f>IF(Table4[[#This Row],[Segment]]="","",IF(Table4[[#This Row],[Kexpansion]]="","0",((Table4[[#This Row],[Velocity (m/s)]]^2)/2)*Table4[[#This Row],[Kexpansion]]))</f>
        <v/>
      </c>
      <c r="S476" s="92" t="str">
        <f>IF(Table4[[#This Row],[Segment]]="","",IF(Table4[[#This Row],[Kcontraction]]="","0",((Table4[[#This Row],[Velocity (m/s)]]^2)/2)*Table4[[#This Row],[Kcontraction]]))</f>
        <v/>
      </c>
      <c r="T476" s="89" t="str">
        <f>IF(Table4[[#This Row],[Segment]]="","",SUMIF($Y$7:$Y$2000,Table4[[#This Row],[Segment]],$AD$7:$AD$2000))</f>
        <v/>
      </c>
      <c r="U476" s="95" t="str">
        <f>IF(Table4[[#This Row],[Segment]]="","",Table4[[#This Row],[Hfriction (J/kg)]]+Table4[[#This Row],[Hexpansions (J/kg)]]+Table4[[#This Row],[Hcontractions (J/kg)]]+Table4[[#This Row],[Hf (J/kg)]])</f>
        <v/>
      </c>
      <c r="V476" s="95" t="str">
        <f>IF(Table4[[#This Row],[Segment]]="","",Table4[[#This Row],[Total Friction Loss (J/kg)]]*Table3[Density (kg/m3)])</f>
        <v/>
      </c>
      <c r="W476" s="95" t="str">
        <f>IF(Table4[[#This Row],[Segment]]="","",Table4[[#This Row],[Total Pressure Drop (Pa)]]/1000)</f>
        <v/>
      </c>
      <c r="Y476" s="82" t="str">
        <f>IF('Set Up'!D699="","",'Set Up'!D699)</f>
        <v/>
      </c>
      <c r="Z476" s="82" t="str">
        <f>IF('Set Up'!E699="","",'Set Up'!E699)</f>
        <v/>
      </c>
      <c r="AA476" s="82" t="str">
        <f>IF('Set Up'!F699="","",'Set Up'!F699)</f>
        <v/>
      </c>
      <c r="AB476" s="82" t="str">
        <f>IF('Set Up'!G699="","",'Set Up'!G699)</f>
        <v/>
      </c>
      <c r="AC476" s="82" t="str">
        <f t="array" ref="AC476">IF(Y476="","",INDEX(Data!$G$4:$G$51,MATCH(Table7[[#This Row],[Fitting]]&amp;Table7[[#This Row],[Fitting Subtype]],Data!$E$4:$E$51&amp;Data!$F$4:$F$51,0)))</f>
        <v/>
      </c>
      <c r="AD476" s="89" t="str">
        <f>IF(Table7[[#This Row],[Segment]]="","",Table7[[#This Row],[Quantity]]*Table7[[#This Row],[Kf]]*(((INDEX(Table4[Velocity (m/s)],MATCH(Table7[[#This Row],[Segment]],Table4[Segment],0)))^2)/2))</f>
        <v/>
      </c>
      <c r="AF476" s="82" t="str">
        <f>Table4[[#This Row],[Segment]]</f>
        <v/>
      </c>
      <c r="AG476" s="75"/>
      <c r="AH476" s="82" t="str">
        <f>IF(Table5[[#This Row],[Segment]]="","",AG476-Table4[[#This Row],[Total Pressure Drop (kPa)]])</f>
        <v/>
      </c>
    </row>
    <row r="477" spans="1:34" x14ac:dyDescent="0.25">
      <c r="A477" s="95" t="str">
        <f>IF('Set Up'!A474="","",'Set Up'!A474)</f>
        <v/>
      </c>
      <c r="B477" s="75" t="s">
        <v>81</v>
      </c>
      <c r="C477" s="85"/>
      <c r="D477" s="86" t="str">
        <f>IF(Table4[[#This Row],[Diameter (in)]]="","",(((CONVERT(Table4[[#This Row],[Diameter (in)]],"in","m"))/2)^2)*PI())</f>
        <v/>
      </c>
      <c r="E477" s="87" t="str">
        <f>IF(Table4[[#This Row],[Area (m2)]]="","",$D$4/Table4[[#This Row],[Area (m2)]])</f>
        <v/>
      </c>
      <c r="F477" s="85">
        <f t="shared" si="7"/>
        <v>4.6951999999999998</v>
      </c>
      <c r="G477" s="88" t="str">
        <f>IF(Table4[[#This Row],[Segment]]="","",(CONVERT(Table4[[#This Row],[Diameter (in)]],"in","m")*$B$4*Table4[[#This Row],[Velocity (m/s)]])/$C$4)</f>
        <v/>
      </c>
      <c r="H477" s="96" t="str">
        <f>IF(Table4[[#This Row],[Segment]]="","",IF(Table4[[#This Row],[Teynold''s Number]]&gt;4000,"TURBULENT","LAMINAR"))</f>
        <v/>
      </c>
      <c r="I477" s="86" t="str">
        <f>IF(Table4[[#This Row],[Segment]]="","",INDEX(Data!C474:C488,MATCH(Table4[Material],Data!B474:B488,0)))</f>
        <v/>
      </c>
      <c r="J477" s="89" t="str">
        <f>IF(Table4[[#This Row],[ε (m)]]="","",Table4[[#This Row],[ε (m)]]/(CONVERT(Table4[[#This Row],[Diameter (in)]],"in","m")))</f>
        <v/>
      </c>
      <c r="K477" s="96" t="str">
        <f>IF(Table4[[#This Row],[Regime]]="LAMINAR",16/Table4[[#This Row],[Teynold''s Number]],"-")</f>
        <v>-</v>
      </c>
      <c r="L477" s="86"/>
      <c r="M477" s="97" t="str">
        <f>IF(Table4[[#This Row],[Regime]]="TURBULENT",(((-4*LOG10(Table4[[#This Row],[ε/D]]/3.7+1.256/(Table4[[#This Row],[Teynold''s Number]]*SQRT(Table4[[#This Row],[f turbulent (guess)]]))))^-1)^2),"")</f>
        <v/>
      </c>
      <c r="N477" s="91" t="str">
        <f>IF(Table4[[#This Row],[f turbulent]]="","",Table4[[#This Row],[f turbulent (guess)]]-Table4[[#This Row],[f turbulent]])</f>
        <v/>
      </c>
      <c r="O477" s="87">
        <f>IF(Table4[[#This Row],[Segment]]="",0,IF(C478="",0,IF(C478&lt;=Table4[[#This Row],[Diameter (in)]],0,1-(D477/D478))))</f>
        <v>0</v>
      </c>
      <c r="P477" s="92" t="str">
        <f>IF(Table4[[#This Row],[Segment]]="","",IF(C477&gt;C478,"",IF(C478="",0.55,(0.55*(1-D478/D477)))))</f>
        <v/>
      </c>
      <c r="Q47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77" s="92" t="str">
        <f>IF(Table4[[#This Row],[Segment]]="","",IF(Table4[[#This Row],[Kexpansion]]="","0",((Table4[[#This Row],[Velocity (m/s)]]^2)/2)*Table4[[#This Row],[Kexpansion]]))</f>
        <v/>
      </c>
      <c r="S477" s="92" t="str">
        <f>IF(Table4[[#This Row],[Segment]]="","",IF(Table4[[#This Row],[Kcontraction]]="","0",((Table4[[#This Row],[Velocity (m/s)]]^2)/2)*Table4[[#This Row],[Kcontraction]]))</f>
        <v/>
      </c>
      <c r="T477" s="89" t="str">
        <f>IF(Table4[[#This Row],[Segment]]="","",SUMIF($Y$7:$Y$2000,Table4[[#This Row],[Segment]],$AD$7:$AD$2000))</f>
        <v/>
      </c>
      <c r="U477" s="95" t="str">
        <f>IF(Table4[[#This Row],[Segment]]="","",Table4[[#This Row],[Hfriction (J/kg)]]+Table4[[#This Row],[Hexpansions (J/kg)]]+Table4[[#This Row],[Hcontractions (J/kg)]]+Table4[[#This Row],[Hf (J/kg)]])</f>
        <v/>
      </c>
      <c r="V477" s="95" t="str">
        <f>IF(Table4[[#This Row],[Segment]]="","",Table4[[#This Row],[Total Friction Loss (J/kg)]]*Table3[Density (kg/m3)])</f>
        <v/>
      </c>
      <c r="W477" s="95" t="str">
        <f>IF(Table4[[#This Row],[Segment]]="","",Table4[[#This Row],[Total Pressure Drop (Pa)]]/1000)</f>
        <v/>
      </c>
      <c r="Y477" s="82" t="str">
        <f>IF('Set Up'!D700="","",'Set Up'!D700)</f>
        <v/>
      </c>
      <c r="Z477" s="82" t="str">
        <f>IF('Set Up'!E700="","",'Set Up'!E700)</f>
        <v/>
      </c>
      <c r="AA477" s="82" t="str">
        <f>IF('Set Up'!F700="","",'Set Up'!F700)</f>
        <v/>
      </c>
      <c r="AB477" s="82" t="str">
        <f>IF('Set Up'!G700="","",'Set Up'!G700)</f>
        <v/>
      </c>
      <c r="AC477" s="82" t="str">
        <f t="array" ref="AC477">IF(Y477="","",INDEX(Data!$G$4:$G$51,MATCH(Table7[[#This Row],[Fitting]]&amp;Table7[[#This Row],[Fitting Subtype]],Data!$E$4:$E$51&amp;Data!$F$4:$F$51,0)))</f>
        <v/>
      </c>
      <c r="AD477" s="89" t="str">
        <f>IF(Table7[[#This Row],[Segment]]="","",Table7[[#This Row],[Quantity]]*Table7[[#This Row],[Kf]]*(((INDEX(Table4[Velocity (m/s)],MATCH(Table7[[#This Row],[Segment]],Table4[Segment],0)))^2)/2))</f>
        <v/>
      </c>
      <c r="AF477" s="82" t="str">
        <f>Table4[[#This Row],[Segment]]</f>
        <v/>
      </c>
      <c r="AG477" s="75"/>
      <c r="AH477" s="82" t="str">
        <f>IF(Table5[[#This Row],[Segment]]="","",AG477-Table4[[#This Row],[Total Pressure Drop (kPa)]])</f>
        <v/>
      </c>
    </row>
    <row r="478" spans="1:34" x14ac:dyDescent="0.25">
      <c r="A478" s="95" t="str">
        <f>IF('Set Up'!A475="","",'Set Up'!A475)</f>
        <v/>
      </c>
      <c r="B478" s="75" t="s">
        <v>81</v>
      </c>
      <c r="C478" s="85"/>
      <c r="D478" s="86" t="str">
        <f>IF(Table4[[#This Row],[Diameter (in)]]="","",(((CONVERT(Table4[[#This Row],[Diameter (in)]],"in","m"))/2)^2)*PI())</f>
        <v/>
      </c>
      <c r="E478" s="87" t="str">
        <f>IF(Table4[[#This Row],[Area (m2)]]="","",$D$4/Table4[[#This Row],[Area (m2)]])</f>
        <v/>
      </c>
      <c r="F478" s="85">
        <f t="shared" si="7"/>
        <v>4.6951999999999998</v>
      </c>
      <c r="G478" s="88" t="str">
        <f>IF(Table4[[#This Row],[Segment]]="","",(CONVERT(Table4[[#This Row],[Diameter (in)]],"in","m")*$B$4*Table4[[#This Row],[Velocity (m/s)]])/$C$4)</f>
        <v/>
      </c>
      <c r="H478" s="96" t="str">
        <f>IF(Table4[[#This Row],[Segment]]="","",IF(Table4[[#This Row],[Teynold''s Number]]&gt;4000,"TURBULENT","LAMINAR"))</f>
        <v/>
      </c>
      <c r="I478" s="86" t="str">
        <f>IF(Table4[[#This Row],[Segment]]="","",INDEX(Data!C475:C489,MATCH(Table4[Material],Data!B475:B489,0)))</f>
        <v/>
      </c>
      <c r="J478" s="89" t="str">
        <f>IF(Table4[[#This Row],[ε (m)]]="","",Table4[[#This Row],[ε (m)]]/(CONVERT(Table4[[#This Row],[Diameter (in)]],"in","m")))</f>
        <v/>
      </c>
      <c r="K478" s="96" t="str">
        <f>IF(Table4[[#This Row],[Regime]]="LAMINAR",16/Table4[[#This Row],[Teynold''s Number]],"-")</f>
        <v>-</v>
      </c>
      <c r="L478" s="86"/>
      <c r="M478" s="97" t="str">
        <f>IF(Table4[[#This Row],[Regime]]="TURBULENT",(((-4*LOG10(Table4[[#This Row],[ε/D]]/3.7+1.256/(Table4[[#This Row],[Teynold''s Number]]*SQRT(Table4[[#This Row],[f turbulent (guess)]]))))^-1)^2),"")</f>
        <v/>
      </c>
      <c r="N478" s="91" t="str">
        <f>IF(Table4[[#This Row],[f turbulent]]="","",Table4[[#This Row],[f turbulent (guess)]]-Table4[[#This Row],[f turbulent]])</f>
        <v/>
      </c>
      <c r="O478" s="87">
        <f>IF(Table4[[#This Row],[Segment]]="",0,IF(C479="",0,IF(C479&lt;=Table4[[#This Row],[Diameter (in)]],0,1-(D478/D479))))</f>
        <v>0</v>
      </c>
      <c r="P478" s="92" t="str">
        <f>IF(Table4[[#This Row],[Segment]]="","",IF(C478&gt;C479,"",IF(C479="",0.55,(0.55*(1-D479/D478)))))</f>
        <v/>
      </c>
      <c r="Q47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78" s="92" t="str">
        <f>IF(Table4[[#This Row],[Segment]]="","",IF(Table4[[#This Row],[Kexpansion]]="","0",((Table4[[#This Row],[Velocity (m/s)]]^2)/2)*Table4[[#This Row],[Kexpansion]]))</f>
        <v/>
      </c>
      <c r="S478" s="92" t="str">
        <f>IF(Table4[[#This Row],[Segment]]="","",IF(Table4[[#This Row],[Kcontraction]]="","0",((Table4[[#This Row],[Velocity (m/s)]]^2)/2)*Table4[[#This Row],[Kcontraction]]))</f>
        <v/>
      </c>
      <c r="T478" s="89" t="str">
        <f>IF(Table4[[#This Row],[Segment]]="","",SUMIF($Y$7:$Y$2000,Table4[[#This Row],[Segment]],$AD$7:$AD$2000))</f>
        <v/>
      </c>
      <c r="U478" s="95" t="str">
        <f>IF(Table4[[#This Row],[Segment]]="","",Table4[[#This Row],[Hfriction (J/kg)]]+Table4[[#This Row],[Hexpansions (J/kg)]]+Table4[[#This Row],[Hcontractions (J/kg)]]+Table4[[#This Row],[Hf (J/kg)]])</f>
        <v/>
      </c>
      <c r="V478" s="95" t="str">
        <f>IF(Table4[[#This Row],[Segment]]="","",Table4[[#This Row],[Total Friction Loss (J/kg)]]*Table3[Density (kg/m3)])</f>
        <v/>
      </c>
      <c r="W478" s="95" t="str">
        <f>IF(Table4[[#This Row],[Segment]]="","",Table4[[#This Row],[Total Pressure Drop (Pa)]]/1000)</f>
        <v/>
      </c>
      <c r="Y478" s="82" t="str">
        <f>IF('Set Up'!D701="","",'Set Up'!D701)</f>
        <v/>
      </c>
      <c r="Z478" s="82" t="str">
        <f>IF('Set Up'!E701="","",'Set Up'!E701)</f>
        <v/>
      </c>
      <c r="AA478" s="82" t="str">
        <f>IF('Set Up'!F701="","",'Set Up'!F701)</f>
        <v/>
      </c>
      <c r="AB478" s="82" t="str">
        <f>IF('Set Up'!G701="","",'Set Up'!G701)</f>
        <v/>
      </c>
      <c r="AC478" s="82" t="str">
        <f t="array" ref="AC478">IF(Y478="","",INDEX(Data!$G$4:$G$51,MATCH(Table7[[#This Row],[Fitting]]&amp;Table7[[#This Row],[Fitting Subtype]],Data!$E$4:$E$51&amp;Data!$F$4:$F$51,0)))</f>
        <v/>
      </c>
      <c r="AD478" s="89" t="str">
        <f>IF(Table7[[#This Row],[Segment]]="","",Table7[[#This Row],[Quantity]]*Table7[[#This Row],[Kf]]*(((INDEX(Table4[Velocity (m/s)],MATCH(Table7[[#This Row],[Segment]],Table4[Segment],0)))^2)/2))</f>
        <v/>
      </c>
      <c r="AF478" s="82" t="str">
        <f>Table4[[#This Row],[Segment]]</f>
        <v/>
      </c>
      <c r="AG478" s="75"/>
      <c r="AH478" s="82" t="str">
        <f>IF(Table5[[#This Row],[Segment]]="","",AG478-Table4[[#This Row],[Total Pressure Drop (kPa)]])</f>
        <v/>
      </c>
    </row>
    <row r="479" spans="1:34" x14ac:dyDescent="0.25">
      <c r="A479" s="95" t="str">
        <f>IF('Set Up'!A476="","",'Set Up'!A476)</f>
        <v/>
      </c>
      <c r="B479" s="75" t="s">
        <v>81</v>
      </c>
      <c r="C479" s="85"/>
      <c r="D479" s="86" t="str">
        <f>IF(Table4[[#This Row],[Diameter (in)]]="","",(((CONVERT(Table4[[#This Row],[Diameter (in)]],"in","m"))/2)^2)*PI())</f>
        <v/>
      </c>
      <c r="E479" s="87" t="str">
        <f>IF(Table4[[#This Row],[Area (m2)]]="","",$D$4/Table4[[#This Row],[Area (m2)]])</f>
        <v/>
      </c>
      <c r="F479" s="85">
        <f t="shared" si="7"/>
        <v>4.6951999999999998</v>
      </c>
      <c r="G479" s="88" t="str">
        <f>IF(Table4[[#This Row],[Segment]]="","",(CONVERT(Table4[[#This Row],[Diameter (in)]],"in","m")*$B$4*Table4[[#This Row],[Velocity (m/s)]])/$C$4)</f>
        <v/>
      </c>
      <c r="H479" s="96" t="str">
        <f>IF(Table4[[#This Row],[Segment]]="","",IF(Table4[[#This Row],[Teynold''s Number]]&gt;4000,"TURBULENT","LAMINAR"))</f>
        <v/>
      </c>
      <c r="I479" s="86" t="str">
        <f>IF(Table4[[#This Row],[Segment]]="","",INDEX(Data!C476:C490,MATCH(Table4[Material],Data!B476:B490,0)))</f>
        <v/>
      </c>
      <c r="J479" s="89" t="str">
        <f>IF(Table4[[#This Row],[ε (m)]]="","",Table4[[#This Row],[ε (m)]]/(CONVERT(Table4[[#This Row],[Diameter (in)]],"in","m")))</f>
        <v/>
      </c>
      <c r="K479" s="96" t="str">
        <f>IF(Table4[[#This Row],[Regime]]="LAMINAR",16/Table4[[#This Row],[Teynold''s Number]],"-")</f>
        <v>-</v>
      </c>
      <c r="L479" s="86"/>
      <c r="M479" s="97" t="str">
        <f>IF(Table4[[#This Row],[Regime]]="TURBULENT",(((-4*LOG10(Table4[[#This Row],[ε/D]]/3.7+1.256/(Table4[[#This Row],[Teynold''s Number]]*SQRT(Table4[[#This Row],[f turbulent (guess)]]))))^-1)^2),"")</f>
        <v/>
      </c>
      <c r="N479" s="91" t="str">
        <f>IF(Table4[[#This Row],[f turbulent]]="","",Table4[[#This Row],[f turbulent (guess)]]-Table4[[#This Row],[f turbulent]])</f>
        <v/>
      </c>
      <c r="O479" s="87">
        <f>IF(Table4[[#This Row],[Segment]]="",0,IF(C480="",0,IF(C480&lt;=Table4[[#This Row],[Diameter (in)]],0,1-(D479/D480))))</f>
        <v>0</v>
      </c>
      <c r="P479" s="92" t="str">
        <f>IF(Table4[[#This Row],[Segment]]="","",IF(C479&gt;C480,"",IF(C480="",0.55,(0.55*(1-D480/D479)))))</f>
        <v/>
      </c>
      <c r="Q47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79" s="92" t="str">
        <f>IF(Table4[[#This Row],[Segment]]="","",IF(Table4[[#This Row],[Kexpansion]]="","0",((Table4[[#This Row],[Velocity (m/s)]]^2)/2)*Table4[[#This Row],[Kexpansion]]))</f>
        <v/>
      </c>
      <c r="S479" s="92" t="str">
        <f>IF(Table4[[#This Row],[Segment]]="","",IF(Table4[[#This Row],[Kcontraction]]="","0",((Table4[[#This Row],[Velocity (m/s)]]^2)/2)*Table4[[#This Row],[Kcontraction]]))</f>
        <v/>
      </c>
      <c r="T479" s="89" t="str">
        <f>IF(Table4[[#This Row],[Segment]]="","",SUMIF($Y$7:$Y$2000,Table4[[#This Row],[Segment]],$AD$7:$AD$2000))</f>
        <v/>
      </c>
      <c r="U479" s="95" t="str">
        <f>IF(Table4[[#This Row],[Segment]]="","",Table4[[#This Row],[Hfriction (J/kg)]]+Table4[[#This Row],[Hexpansions (J/kg)]]+Table4[[#This Row],[Hcontractions (J/kg)]]+Table4[[#This Row],[Hf (J/kg)]])</f>
        <v/>
      </c>
      <c r="V479" s="95" t="str">
        <f>IF(Table4[[#This Row],[Segment]]="","",Table4[[#This Row],[Total Friction Loss (J/kg)]]*Table3[Density (kg/m3)])</f>
        <v/>
      </c>
      <c r="W479" s="95" t="str">
        <f>IF(Table4[[#This Row],[Segment]]="","",Table4[[#This Row],[Total Pressure Drop (Pa)]]/1000)</f>
        <v/>
      </c>
      <c r="Y479" s="82" t="str">
        <f>IF('Set Up'!D702="","",'Set Up'!D702)</f>
        <v/>
      </c>
      <c r="Z479" s="82" t="str">
        <f>IF('Set Up'!E702="","",'Set Up'!E702)</f>
        <v/>
      </c>
      <c r="AA479" s="82" t="str">
        <f>IF('Set Up'!F702="","",'Set Up'!F702)</f>
        <v/>
      </c>
      <c r="AB479" s="82" t="str">
        <f>IF('Set Up'!G702="","",'Set Up'!G702)</f>
        <v/>
      </c>
      <c r="AC479" s="82" t="str">
        <f t="array" ref="AC479">IF(Y479="","",INDEX(Data!$G$4:$G$51,MATCH(Table7[[#This Row],[Fitting]]&amp;Table7[[#This Row],[Fitting Subtype]],Data!$E$4:$E$51&amp;Data!$F$4:$F$51,0)))</f>
        <v/>
      </c>
      <c r="AD479" s="89" t="str">
        <f>IF(Table7[[#This Row],[Segment]]="","",Table7[[#This Row],[Quantity]]*Table7[[#This Row],[Kf]]*(((INDEX(Table4[Velocity (m/s)],MATCH(Table7[[#This Row],[Segment]],Table4[Segment],0)))^2)/2))</f>
        <v/>
      </c>
      <c r="AF479" s="82" t="str">
        <f>Table4[[#This Row],[Segment]]</f>
        <v/>
      </c>
      <c r="AG479" s="75"/>
      <c r="AH479" s="82" t="str">
        <f>IF(Table5[[#This Row],[Segment]]="","",AG479-Table4[[#This Row],[Total Pressure Drop (kPa)]])</f>
        <v/>
      </c>
    </row>
    <row r="480" spans="1:34" x14ac:dyDescent="0.25">
      <c r="A480" s="95" t="str">
        <f>IF('Set Up'!A477="","",'Set Up'!A477)</f>
        <v/>
      </c>
      <c r="B480" s="75" t="s">
        <v>81</v>
      </c>
      <c r="C480" s="85"/>
      <c r="D480" s="86" t="str">
        <f>IF(Table4[[#This Row],[Diameter (in)]]="","",(((CONVERT(Table4[[#This Row],[Diameter (in)]],"in","m"))/2)^2)*PI())</f>
        <v/>
      </c>
      <c r="E480" s="87" t="str">
        <f>IF(Table4[[#This Row],[Area (m2)]]="","",$D$4/Table4[[#This Row],[Area (m2)]])</f>
        <v/>
      </c>
      <c r="F480" s="85">
        <f t="shared" si="7"/>
        <v>4.6951999999999998</v>
      </c>
      <c r="G480" s="88" t="str">
        <f>IF(Table4[[#This Row],[Segment]]="","",(CONVERT(Table4[[#This Row],[Diameter (in)]],"in","m")*$B$4*Table4[[#This Row],[Velocity (m/s)]])/$C$4)</f>
        <v/>
      </c>
      <c r="H480" s="96" t="str">
        <f>IF(Table4[[#This Row],[Segment]]="","",IF(Table4[[#This Row],[Teynold''s Number]]&gt;4000,"TURBULENT","LAMINAR"))</f>
        <v/>
      </c>
      <c r="I480" s="86" t="str">
        <f>IF(Table4[[#This Row],[Segment]]="","",INDEX(Data!C477:C491,MATCH(Table4[Material],Data!B477:B491,0)))</f>
        <v/>
      </c>
      <c r="J480" s="89" t="str">
        <f>IF(Table4[[#This Row],[ε (m)]]="","",Table4[[#This Row],[ε (m)]]/(CONVERT(Table4[[#This Row],[Diameter (in)]],"in","m")))</f>
        <v/>
      </c>
      <c r="K480" s="96" t="str">
        <f>IF(Table4[[#This Row],[Regime]]="LAMINAR",16/Table4[[#This Row],[Teynold''s Number]],"-")</f>
        <v>-</v>
      </c>
      <c r="L480" s="86"/>
      <c r="M480" s="97" t="str">
        <f>IF(Table4[[#This Row],[Regime]]="TURBULENT",(((-4*LOG10(Table4[[#This Row],[ε/D]]/3.7+1.256/(Table4[[#This Row],[Teynold''s Number]]*SQRT(Table4[[#This Row],[f turbulent (guess)]]))))^-1)^2),"")</f>
        <v/>
      </c>
      <c r="N480" s="91" t="str">
        <f>IF(Table4[[#This Row],[f turbulent]]="","",Table4[[#This Row],[f turbulent (guess)]]-Table4[[#This Row],[f turbulent]])</f>
        <v/>
      </c>
      <c r="O480" s="87">
        <f>IF(Table4[[#This Row],[Segment]]="",0,IF(C481="",0,IF(C481&lt;=Table4[[#This Row],[Diameter (in)]],0,1-(D480/D481))))</f>
        <v>0</v>
      </c>
      <c r="P480" s="92" t="str">
        <f>IF(Table4[[#This Row],[Segment]]="","",IF(C480&gt;C481,"",IF(C481="",0.55,(0.55*(1-D481/D480)))))</f>
        <v/>
      </c>
      <c r="Q48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80" s="92" t="str">
        <f>IF(Table4[[#This Row],[Segment]]="","",IF(Table4[[#This Row],[Kexpansion]]="","0",((Table4[[#This Row],[Velocity (m/s)]]^2)/2)*Table4[[#This Row],[Kexpansion]]))</f>
        <v/>
      </c>
      <c r="S480" s="92" t="str">
        <f>IF(Table4[[#This Row],[Segment]]="","",IF(Table4[[#This Row],[Kcontraction]]="","0",((Table4[[#This Row],[Velocity (m/s)]]^2)/2)*Table4[[#This Row],[Kcontraction]]))</f>
        <v/>
      </c>
      <c r="T480" s="89" t="str">
        <f>IF(Table4[[#This Row],[Segment]]="","",SUMIF($Y$7:$Y$2000,Table4[[#This Row],[Segment]],$AD$7:$AD$2000))</f>
        <v/>
      </c>
      <c r="U480" s="95" t="str">
        <f>IF(Table4[[#This Row],[Segment]]="","",Table4[[#This Row],[Hfriction (J/kg)]]+Table4[[#This Row],[Hexpansions (J/kg)]]+Table4[[#This Row],[Hcontractions (J/kg)]]+Table4[[#This Row],[Hf (J/kg)]])</f>
        <v/>
      </c>
      <c r="V480" s="95" t="str">
        <f>IF(Table4[[#This Row],[Segment]]="","",Table4[[#This Row],[Total Friction Loss (J/kg)]]*Table3[Density (kg/m3)])</f>
        <v/>
      </c>
      <c r="W480" s="95" t="str">
        <f>IF(Table4[[#This Row],[Segment]]="","",Table4[[#This Row],[Total Pressure Drop (Pa)]]/1000)</f>
        <v/>
      </c>
      <c r="Y480" s="82" t="str">
        <f>IF('Set Up'!D703="","",'Set Up'!D703)</f>
        <v/>
      </c>
      <c r="Z480" s="82" t="str">
        <f>IF('Set Up'!E703="","",'Set Up'!E703)</f>
        <v/>
      </c>
      <c r="AA480" s="82" t="str">
        <f>IF('Set Up'!F703="","",'Set Up'!F703)</f>
        <v/>
      </c>
      <c r="AB480" s="82" t="str">
        <f>IF('Set Up'!G703="","",'Set Up'!G703)</f>
        <v/>
      </c>
      <c r="AC480" s="82" t="str">
        <f t="array" ref="AC480">IF(Y480="","",INDEX(Data!$G$4:$G$51,MATCH(Table7[[#This Row],[Fitting]]&amp;Table7[[#This Row],[Fitting Subtype]],Data!$E$4:$E$51&amp;Data!$F$4:$F$51,0)))</f>
        <v/>
      </c>
      <c r="AD480" s="89" t="str">
        <f>IF(Table7[[#This Row],[Segment]]="","",Table7[[#This Row],[Quantity]]*Table7[[#This Row],[Kf]]*(((INDEX(Table4[Velocity (m/s)],MATCH(Table7[[#This Row],[Segment]],Table4[Segment],0)))^2)/2))</f>
        <v/>
      </c>
      <c r="AF480" s="82" t="str">
        <f>Table4[[#This Row],[Segment]]</f>
        <v/>
      </c>
      <c r="AG480" s="75"/>
      <c r="AH480" s="82" t="str">
        <f>IF(Table5[[#This Row],[Segment]]="","",AG480-Table4[[#This Row],[Total Pressure Drop (kPa)]])</f>
        <v/>
      </c>
    </row>
    <row r="481" spans="1:34" x14ac:dyDescent="0.25">
      <c r="A481" s="95" t="str">
        <f>IF('Set Up'!A478="","",'Set Up'!A478)</f>
        <v/>
      </c>
      <c r="B481" s="75" t="s">
        <v>81</v>
      </c>
      <c r="C481" s="85"/>
      <c r="D481" s="86" t="str">
        <f>IF(Table4[[#This Row],[Diameter (in)]]="","",(((CONVERT(Table4[[#This Row],[Diameter (in)]],"in","m"))/2)^2)*PI())</f>
        <v/>
      </c>
      <c r="E481" s="87" t="str">
        <f>IF(Table4[[#This Row],[Area (m2)]]="","",$D$4/Table4[[#This Row],[Area (m2)]])</f>
        <v/>
      </c>
      <c r="F481" s="85">
        <f t="shared" si="7"/>
        <v>4.6951999999999998</v>
      </c>
      <c r="G481" s="88" t="str">
        <f>IF(Table4[[#This Row],[Segment]]="","",(CONVERT(Table4[[#This Row],[Diameter (in)]],"in","m")*$B$4*Table4[[#This Row],[Velocity (m/s)]])/$C$4)</f>
        <v/>
      </c>
      <c r="H481" s="96" t="str">
        <f>IF(Table4[[#This Row],[Segment]]="","",IF(Table4[[#This Row],[Teynold''s Number]]&gt;4000,"TURBULENT","LAMINAR"))</f>
        <v/>
      </c>
      <c r="I481" s="86" t="str">
        <f>IF(Table4[[#This Row],[Segment]]="","",INDEX(Data!C478:C492,MATCH(Table4[Material],Data!B478:B492,0)))</f>
        <v/>
      </c>
      <c r="J481" s="89" t="str">
        <f>IF(Table4[[#This Row],[ε (m)]]="","",Table4[[#This Row],[ε (m)]]/(CONVERT(Table4[[#This Row],[Diameter (in)]],"in","m")))</f>
        <v/>
      </c>
      <c r="K481" s="96" t="str">
        <f>IF(Table4[[#This Row],[Regime]]="LAMINAR",16/Table4[[#This Row],[Teynold''s Number]],"-")</f>
        <v>-</v>
      </c>
      <c r="L481" s="86"/>
      <c r="M481" s="97" t="str">
        <f>IF(Table4[[#This Row],[Regime]]="TURBULENT",(((-4*LOG10(Table4[[#This Row],[ε/D]]/3.7+1.256/(Table4[[#This Row],[Teynold''s Number]]*SQRT(Table4[[#This Row],[f turbulent (guess)]]))))^-1)^2),"")</f>
        <v/>
      </c>
      <c r="N481" s="91" t="str">
        <f>IF(Table4[[#This Row],[f turbulent]]="","",Table4[[#This Row],[f turbulent (guess)]]-Table4[[#This Row],[f turbulent]])</f>
        <v/>
      </c>
      <c r="O481" s="87">
        <f>IF(Table4[[#This Row],[Segment]]="",0,IF(C482="",0,IF(C482&lt;=Table4[[#This Row],[Diameter (in)]],0,1-(D481/D482))))</f>
        <v>0</v>
      </c>
      <c r="P481" s="92" t="str">
        <f>IF(Table4[[#This Row],[Segment]]="","",IF(C481&gt;C482,"",IF(C482="",0.55,(0.55*(1-D482/D481)))))</f>
        <v/>
      </c>
      <c r="Q48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81" s="92" t="str">
        <f>IF(Table4[[#This Row],[Segment]]="","",IF(Table4[[#This Row],[Kexpansion]]="","0",((Table4[[#This Row],[Velocity (m/s)]]^2)/2)*Table4[[#This Row],[Kexpansion]]))</f>
        <v/>
      </c>
      <c r="S481" s="92" t="str">
        <f>IF(Table4[[#This Row],[Segment]]="","",IF(Table4[[#This Row],[Kcontraction]]="","0",((Table4[[#This Row],[Velocity (m/s)]]^2)/2)*Table4[[#This Row],[Kcontraction]]))</f>
        <v/>
      </c>
      <c r="T481" s="89" t="str">
        <f>IF(Table4[[#This Row],[Segment]]="","",SUMIF($Y$7:$Y$2000,Table4[[#This Row],[Segment]],$AD$7:$AD$2000))</f>
        <v/>
      </c>
      <c r="U481" s="95" t="str">
        <f>IF(Table4[[#This Row],[Segment]]="","",Table4[[#This Row],[Hfriction (J/kg)]]+Table4[[#This Row],[Hexpansions (J/kg)]]+Table4[[#This Row],[Hcontractions (J/kg)]]+Table4[[#This Row],[Hf (J/kg)]])</f>
        <v/>
      </c>
      <c r="V481" s="95" t="str">
        <f>IF(Table4[[#This Row],[Segment]]="","",Table4[[#This Row],[Total Friction Loss (J/kg)]]*Table3[Density (kg/m3)])</f>
        <v/>
      </c>
      <c r="W481" s="95" t="str">
        <f>IF(Table4[[#This Row],[Segment]]="","",Table4[[#This Row],[Total Pressure Drop (Pa)]]/1000)</f>
        <v/>
      </c>
      <c r="Y481" s="82" t="str">
        <f>IF('Set Up'!D704="","",'Set Up'!D704)</f>
        <v/>
      </c>
      <c r="Z481" s="82" t="str">
        <f>IF('Set Up'!E704="","",'Set Up'!E704)</f>
        <v/>
      </c>
      <c r="AA481" s="82" t="str">
        <f>IF('Set Up'!F704="","",'Set Up'!F704)</f>
        <v/>
      </c>
      <c r="AB481" s="82" t="str">
        <f>IF('Set Up'!G704="","",'Set Up'!G704)</f>
        <v/>
      </c>
      <c r="AC481" s="82" t="str">
        <f t="array" ref="AC481">IF(Y481="","",INDEX(Data!$G$4:$G$51,MATCH(Table7[[#This Row],[Fitting]]&amp;Table7[[#This Row],[Fitting Subtype]],Data!$E$4:$E$51&amp;Data!$F$4:$F$51,0)))</f>
        <v/>
      </c>
      <c r="AD481" s="89" t="str">
        <f>IF(Table7[[#This Row],[Segment]]="","",Table7[[#This Row],[Quantity]]*Table7[[#This Row],[Kf]]*(((INDEX(Table4[Velocity (m/s)],MATCH(Table7[[#This Row],[Segment]],Table4[Segment],0)))^2)/2))</f>
        <v/>
      </c>
      <c r="AF481" s="82" t="str">
        <f>Table4[[#This Row],[Segment]]</f>
        <v/>
      </c>
      <c r="AG481" s="75"/>
      <c r="AH481" s="82" t="str">
        <f>IF(Table5[[#This Row],[Segment]]="","",AG481-Table4[[#This Row],[Total Pressure Drop (kPa)]])</f>
        <v/>
      </c>
    </row>
    <row r="482" spans="1:34" x14ac:dyDescent="0.25">
      <c r="A482" s="95" t="str">
        <f>IF('Set Up'!A479="","",'Set Up'!A479)</f>
        <v/>
      </c>
      <c r="B482" s="75" t="s">
        <v>81</v>
      </c>
      <c r="C482" s="85"/>
      <c r="D482" s="86" t="str">
        <f>IF(Table4[[#This Row],[Diameter (in)]]="","",(((CONVERT(Table4[[#This Row],[Diameter (in)]],"in","m"))/2)^2)*PI())</f>
        <v/>
      </c>
      <c r="E482" s="87" t="str">
        <f>IF(Table4[[#This Row],[Area (m2)]]="","",$D$4/Table4[[#This Row],[Area (m2)]])</f>
        <v/>
      </c>
      <c r="F482" s="85">
        <f t="shared" si="7"/>
        <v>4.6951999999999998</v>
      </c>
      <c r="G482" s="88" t="str">
        <f>IF(Table4[[#This Row],[Segment]]="","",(CONVERT(Table4[[#This Row],[Diameter (in)]],"in","m")*$B$4*Table4[[#This Row],[Velocity (m/s)]])/$C$4)</f>
        <v/>
      </c>
      <c r="H482" s="96" t="str">
        <f>IF(Table4[[#This Row],[Segment]]="","",IF(Table4[[#This Row],[Teynold''s Number]]&gt;4000,"TURBULENT","LAMINAR"))</f>
        <v/>
      </c>
      <c r="I482" s="86" t="str">
        <f>IF(Table4[[#This Row],[Segment]]="","",INDEX(Data!C479:C493,MATCH(Table4[Material],Data!B479:B493,0)))</f>
        <v/>
      </c>
      <c r="J482" s="89" t="str">
        <f>IF(Table4[[#This Row],[ε (m)]]="","",Table4[[#This Row],[ε (m)]]/(CONVERT(Table4[[#This Row],[Diameter (in)]],"in","m")))</f>
        <v/>
      </c>
      <c r="K482" s="96" t="str">
        <f>IF(Table4[[#This Row],[Regime]]="LAMINAR",16/Table4[[#This Row],[Teynold''s Number]],"-")</f>
        <v>-</v>
      </c>
      <c r="L482" s="86"/>
      <c r="M482" s="97" t="str">
        <f>IF(Table4[[#This Row],[Regime]]="TURBULENT",(((-4*LOG10(Table4[[#This Row],[ε/D]]/3.7+1.256/(Table4[[#This Row],[Teynold''s Number]]*SQRT(Table4[[#This Row],[f turbulent (guess)]]))))^-1)^2),"")</f>
        <v/>
      </c>
      <c r="N482" s="91" t="str">
        <f>IF(Table4[[#This Row],[f turbulent]]="","",Table4[[#This Row],[f turbulent (guess)]]-Table4[[#This Row],[f turbulent]])</f>
        <v/>
      </c>
      <c r="O482" s="87">
        <f>IF(Table4[[#This Row],[Segment]]="",0,IF(C483="",0,IF(C483&lt;=Table4[[#This Row],[Diameter (in)]],0,1-(D482/D483))))</f>
        <v>0</v>
      </c>
      <c r="P482" s="92" t="str">
        <f>IF(Table4[[#This Row],[Segment]]="","",IF(C482&gt;C483,"",IF(C483="",0.55,(0.55*(1-D483/D482)))))</f>
        <v/>
      </c>
      <c r="Q48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82" s="92" t="str">
        <f>IF(Table4[[#This Row],[Segment]]="","",IF(Table4[[#This Row],[Kexpansion]]="","0",((Table4[[#This Row],[Velocity (m/s)]]^2)/2)*Table4[[#This Row],[Kexpansion]]))</f>
        <v/>
      </c>
      <c r="S482" s="92" t="str">
        <f>IF(Table4[[#This Row],[Segment]]="","",IF(Table4[[#This Row],[Kcontraction]]="","0",((Table4[[#This Row],[Velocity (m/s)]]^2)/2)*Table4[[#This Row],[Kcontraction]]))</f>
        <v/>
      </c>
      <c r="T482" s="89" t="str">
        <f>IF(Table4[[#This Row],[Segment]]="","",SUMIF($Y$7:$Y$2000,Table4[[#This Row],[Segment]],$AD$7:$AD$2000))</f>
        <v/>
      </c>
      <c r="U482" s="95" t="str">
        <f>IF(Table4[[#This Row],[Segment]]="","",Table4[[#This Row],[Hfriction (J/kg)]]+Table4[[#This Row],[Hexpansions (J/kg)]]+Table4[[#This Row],[Hcontractions (J/kg)]]+Table4[[#This Row],[Hf (J/kg)]])</f>
        <v/>
      </c>
      <c r="V482" s="95" t="str">
        <f>IF(Table4[[#This Row],[Segment]]="","",Table4[[#This Row],[Total Friction Loss (J/kg)]]*Table3[Density (kg/m3)])</f>
        <v/>
      </c>
      <c r="W482" s="95" t="str">
        <f>IF(Table4[[#This Row],[Segment]]="","",Table4[[#This Row],[Total Pressure Drop (Pa)]]/1000)</f>
        <v/>
      </c>
      <c r="Y482" s="82" t="str">
        <f>IF('Set Up'!D705="","",'Set Up'!D705)</f>
        <v/>
      </c>
      <c r="Z482" s="82" t="str">
        <f>IF('Set Up'!E705="","",'Set Up'!E705)</f>
        <v/>
      </c>
      <c r="AA482" s="82" t="str">
        <f>IF('Set Up'!F705="","",'Set Up'!F705)</f>
        <v/>
      </c>
      <c r="AB482" s="82" t="str">
        <f>IF('Set Up'!G705="","",'Set Up'!G705)</f>
        <v/>
      </c>
      <c r="AC482" s="82" t="str">
        <f t="array" ref="AC482">IF(Y482="","",INDEX(Data!$G$4:$G$51,MATCH(Table7[[#This Row],[Fitting]]&amp;Table7[[#This Row],[Fitting Subtype]],Data!$E$4:$E$51&amp;Data!$F$4:$F$51,0)))</f>
        <v/>
      </c>
      <c r="AD482" s="89" t="str">
        <f>IF(Table7[[#This Row],[Segment]]="","",Table7[[#This Row],[Quantity]]*Table7[[#This Row],[Kf]]*(((INDEX(Table4[Velocity (m/s)],MATCH(Table7[[#This Row],[Segment]],Table4[Segment],0)))^2)/2))</f>
        <v/>
      </c>
      <c r="AF482" s="82" t="str">
        <f>Table4[[#This Row],[Segment]]</f>
        <v/>
      </c>
      <c r="AG482" s="75"/>
      <c r="AH482" s="82" t="str">
        <f>IF(Table5[[#This Row],[Segment]]="","",AG482-Table4[[#This Row],[Total Pressure Drop (kPa)]])</f>
        <v/>
      </c>
    </row>
    <row r="483" spans="1:34" x14ac:dyDescent="0.25">
      <c r="A483" s="95" t="str">
        <f>IF('Set Up'!A480="","",'Set Up'!A480)</f>
        <v/>
      </c>
      <c r="B483" s="75" t="s">
        <v>81</v>
      </c>
      <c r="C483" s="85"/>
      <c r="D483" s="86" t="str">
        <f>IF(Table4[[#This Row],[Diameter (in)]]="","",(((CONVERT(Table4[[#This Row],[Diameter (in)]],"in","m"))/2)^2)*PI())</f>
        <v/>
      </c>
      <c r="E483" s="87" t="str">
        <f>IF(Table4[[#This Row],[Area (m2)]]="","",$D$4/Table4[[#This Row],[Area (m2)]])</f>
        <v/>
      </c>
      <c r="F483" s="85">
        <f t="shared" si="7"/>
        <v>4.6951999999999998</v>
      </c>
      <c r="G483" s="88" t="str">
        <f>IF(Table4[[#This Row],[Segment]]="","",(CONVERT(Table4[[#This Row],[Diameter (in)]],"in","m")*$B$4*Table4[[#This Row],[Velocity (m/s)]])/$C$4)</f>
        <v/>
      </c>
      <c r="H483" s="96" t="str">
        <f>IF(Table4[[#This Row],[Segment]]="","",IF(Table4[[#This Row],[Teynold''s Number]]&gt;4000,"TURBULENT","LAMINAR"))</f>
        <v/>
      </c>
      <c r="I483" s="86" t="str">
        <f>IF(Table4[[#This Row],[Segment]]="","",INDEX(Data!C480:C494,MATCH(Table4[Material],Data!B480:B494,0)))</f>
        <v/>
      </c>
      <c r="J483" s="89" t="str">
        <f>IF(Table4[[#This Row],[ε (m)]]="","",Table4[[#This Row],[ε (m)]]/(CONVERT(Table4[[#This Row],[Diameter (in)]],"in","m")))</f>
        <v/>
      </c>
      <c r="K483" s="96" t="str">
        <f>IF(Table4[[#This Row],[Regime]]="LAMINAR",16/Table4[[#This Row],[Teynold''s Number]],"-")</f>
        <v>-</v>
      </c>
      <c r="L483" s="86"/>
      <c r="M483" s="97" t="str">
        <f>IF(Table4[[#This Row],[Regime]]="TURBULENT",(((-4*LOG10(Table4[[#This Row],[ε/D]]/3.7+1.256/(Table4[[#This Row],[Teynold''s Number]]*SQRT(Table4[[#This Row],[f turbulent (guess)]]))))^-1)^2),"")</f>
        <v/>
      </c>
      <c r="N483" s="91" t="str">
        <f>IF(Table4[[#This Row],[f turbulent]]="","",Table4[[#This Row],[f turbulent (guess)]]-Table4[[#This Row],[f turbulent]])</f>
        <v/>
      </c>
      <c r="O483" s="87">
        <f>IF(Table4[[#This Row],[Segment]]="",0,IF(C484="",0,IF(C484&lt;=Table4[[#This Row],[Diameter (in)]],0,1-(D483/D484))))</f>
        <v>0</v>
      </c>
      <c r="P483" s="92" t="str">
        <f>IF(Table4[[#This Row],[Segment]]="","",IF(C483&gt;C484,"",IF(C484="",0.55,(0.55*(1-D484/D483)))))</f>
        <v/>
      </c>
      <c r="Q48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83" s="92" t="str">
        <f>IF(Table4[[#This Row],[Segment]]="","",IF(Table4[[#This Row],[Kexpansion]]="","0",((Table4[[#This Row],[Velocity (m/s)]]^2)/2)*Table4[[#This Row],[Kexpansion]]))</f>
        <v/>
      </c>
      <c r="S483" s="92" t="str">
        <f>IF(Table4[[#This Row],[Segment]]="","",IF(Table4[[#This Row],[Kcontraction]]="","0",((Table4[[#This Row],[Velocity (m/s)]]^2)/2)*Table4[[#This Row],[Kcontraction]]))</f>
        <v/>
      </c>
      <c r="T483" s="89" t="str">
        <f>IF(Table4[[#This Row],[Segment]]="","",SUMIF($Y$7:$Y$2000,Table4[[#This Row],[Segment]],$AD$7:$AD$2000))</f>
        <v/>
      </c>
      <c r="U483" s="95" t="str">
        <f>IF(Table4[[#This Row],[Segment]]="","",Table4[[#This Row],[Hfriction (J/kg)]]+Table4[[#This Row],[Hexpansions (J/kg)]]+Table4[[#This Row],[Hcontractions (J/kg)]]+Table4[[#This Row],[Hf (J/kg)]])</f>
        <v/>
      </c>
      <c r="V483" s="95" t="str">
        <f>IF(Table4[[#This Row],[Segment]]="","",Table4[[#This Row],[Total Friction Loss (J/kg)]]*Table3[Density (kg/m3)])</f>
        <v/>
      </c>
      <c r="W483" s="95" t="str">
        <f>IF(Table4[[#This Row],[Segment]]="","",Table4[[#This Row],[Total Pressure Drop (Pa)]]/1000)</f>
        <v/>
      </c>
      <c r="Y483" s="82" t="str">
        <f>IF('Set Up'!D706="","",'Set Up'!D706)</f>
        <v/>
      </c>
      <c r="Z483" s="82" t="str">
        <f>IF('Set Up'!E706="","",'Set Up'!E706)</f>
        <v/>
      </c>
      <c r="AA483" s="82" t="str">
        <f>IF('Set Up'!F706="","",'Set Up'!F706)</f>
        <v/>
      </c>
      <c r="AB483" s="82" t="str">
        <f>IF('Set Up'!G706="","",'Set Up'!G706)</f>
        <v/>
      </c>
      <c r="AC483" s="82" t="str">
        <f t="array" ref="AC483">IF(Y483="","",INDEX(Data!$G$4:$G$51,MATCH(Table7[[#This Row],[Fitting]]&amp;Table7[[#This Row],[Fitting Subtype]],Data!$E$4:$E$51&amp;Data!$F$4:$F$51,0)))</f>
        <v/>
      </c>
      <c r="AD483" s="89" t="str">
        <f>IF(Table7[[#This Row],[Segment]]="","",Table7[[#This Row],[Quantity]]*Table7[[#This Row],[Kf]]*(((INDEX(Table4[Velocity (m/s)],MATCH(Table7[[#This Row],[Segment]],Table4[Segment],0)))^2)/2))</f>
        <v/>
      </c>
      <c r="AF483" s="82" t="str">
        <f>Table4[[#This Row],[Segment]]</f>
        <v/>
      </c>
      <c r="AG483" s="75"/>
      <c r="AH483" s="82" t="str">
        <f>IF(Table5[[#This Row],[Segment]]="","",AG483-Table4[[#This Row],[Total Pressure Drop (kPa)]])</f>
        <v/>
      </c>
    </row>
    <row r="484" spans="1:34" x14ac:dyDescent="0.25">
      <c r="A484" s="95" t="str">
        <f>IF('Set Up'!A481="","",'Set Up'!A481)</f>
        <v/>
      </c>
      <c r="B484" s="75" t="s">
        <v>81</v>
      </c>
      <c r="C484" s="85"/>
      <c r="D484" s="86" t="str">
        <f>IF(Table4[[#This Row],[Diameter (in)]]="","",(((CONVERT(Table4[[#This Row],[Diameter (in)]],"in","m"))/2)^2)*PI())</f>
        <v/>
      </c>
      <c r="E484" s="87" t="str">
        <f>IF(Table4[[#This Row],[Area (m2)]]="","",$D$4/Table4[[#This Row],[Area (m2)]])</f>
        <v/>
      </c>
      <c r="F484" s="85">
        <f t="shared" si="7"/>
        <v>4.6951999999999998</v>
      </c>
      <c r="G484" s="88" t="str">
        <f>IF(Table4[[#This Row],[Segment]]="","",(CONVERT(Table4[[#This Row],[Diameter (in)]],"in","m")*$B$4*Table4[[#This Row],[Velocity (m/s)]])/$C$4)</f>
        <v/>
      </c>
      <c r="H484" s="96" t="str">
        <f>IF(Table4[[#This Row],[Segment]]="","",IF(Table4[[#This Row],[Teynold''s Number]]&gt;4000,"TURBULENT","LAMINAR"))</f>
        <v/>
      </c>
      <c r="I484" s="86" t="str">
        <f>IF(Table4[[#This Row],[Segment]]="","",INDEX(Data!C481:C495,MATCH(Table4[Material],Data!B481:B495,0)))</f>
        <v/>
      </c>
      <c r="J484" s="89" t="str">
        <f>IF(Table4[[#This Row],[ε (m)]]="","",Table4[[#This Row],[ε (m)]]/(CONVERT(Table4[[#This Row],[Diameter (in)]],"in","m")))</f>
        <v/>
      </c>
      <c r="K484" s="96" t="str">
        <f>IF(Table4[[#This Row],[Regime]]="LAMINAR",16/Table4[[#This Row],[Teynold''s Number]],"-")</f>
        <v>-</v>
      </c>
      <c r="L484" s="86"/>
      <c r="M484" s="97" t="str">
        <f>IF(Table4[[#This Row],[Regime]]="TURBULENT",(((-4*LOG10(Table4[[#This Row],[ε/D]]/3.7+1.256/(Table4[[#This Row],[Teynold''s Number]]*SQRT(Table4[[#This Row],[f turbulent (guess)]]))))^-1)^2),"")</f>
        <v/>
      </c>
      <c r="N484" s="91" t="str">
        <f>IF(Table4[[#This Row],[f turbulent]]="","",Table4[[#This Row],[f turbulent (guess)]]-Table4[[#This Row],[f turbulent]])</f>
        <v/>
      </c>
      <c r="O484" s="87">
        <f>IF(Table4[[#This Row],[Segment]]="",0,IF(C485="",0,IF(C485&lt;=Table4[[#This Row],[Diameter (in)]],0,1-(D484/D485))))</f>
        <v>0</v>
      </c>
      <c r="P484" s="92" t="str">
        <f>IF(Table4[[#This Row],[Segment]]="","",IF(C484&gt;C485,"",IF(C485="",0.55,(0.55*(1-D485/D484)))))</f>
        <v/>
      </c>
      <c r="Q48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84" s="92" t="str">
        <f>IF(Table4[[#This Row],[Segment]]="","",IF(Table4[[#This Row],[Kexpansion]]="","0",((Table4[[#This Row],[Velocity (m/s)]]^2)/2)*Table4[[#This Row],[Kexpansion]]))</f>
        <v/>
      </c>
      <c r="S484" s="92" t="str">
        <f>IF(Table4[[#This Row],[Segment]]="","",IF(Table4[[#This Row],[Kcontraction]]="","0",((Table4[[#This Row],[Velocity (m/s)]]^2)/2)*Table4[[#This Row],[Kcontraction]]))</f>
        <v/>
      </c>
      <c r="T484" s="89" t="str">
        <f>IF(Table4[[#This Row],[Segment]]="","",SUMIF($Y$7:$Y$2000,Table4[[#This Row],[Segment]],$AD$7:$AD$2000))</f>
        <v/>
      </c>
      <c r="U484" s="95" t="str">
        <f>IF(Table4[[#This Row],[Segment]]="","",Table4[[#This Row],[Hfriction (J/kg)]]+Table4[[#This Row],[Hexpansions (J/kg)]]+Table4[[#This Row],[Hcontractions (J/kg)]]+Table4[[#This Row],[Hf (J/kg)]])</f>
        <v/>
      </c>
      <c r="V484" s="95" t="str">
        <f>IF(Table4[[#This Row],[Segment]]="","",Table4[[#This Row],[Total Friction Loss (J/kg)]]*Table3[Density (kg/m3)])</f>
        <v/>
      </c>
      <c r="W484" s="95" t="str">
        <f>IF(Table4[[#This Row],[Segment]]="","",Table4[[#This Row],[Total Pressure Drop (Pa)]]/1000)</f>
        <v/>
      </c>
      <c r="Y484" s="82" t="str">
        <f>IF('Set Up'!D707="","",'Set Up'!D707)</f>
        <v/>
      </c>
      <c r="Z484" s="82" t="str">
        <f>IF('Set Up'!E707="","",'Set Up'!E707)</f>
        <v/>
      </c>
      <c r="AA484" s="82" t="str">
        <f>IF('Set Up'!F707="","",'Set Up'!F707)</f>
        <v/>
      </c>
      <c r="AB484" s="82" t="str">
        <f>IF('Set Up'!G707="","",'Set Up'!G707)</f>
        <v/>
      </c>
      <c r="AC484" s="82" t="str">
        <f t="array" ref="AC484">IF(Y484="","",INDEX(Data!$G$4:$G$51,MATCH(Table7[[#This Row],[Fitting]]&amp;Table7[[#This Row],[Fitting Subtype]],Data!$E$4:$E$51&amp;Data!$F$4:$F$51,0)))</f>
        <v/>
      </c>
      <c r="AD484" s="89" t="str">
        <f>IF(Table7[[#This Row],[Segment]]="","",Table7[[#This Row],[Quantity]]*Table7[[#This Row],[Kf]]*(((INDEX(Table4[Velocity (m/s)],MATCH(Table7[[#This Row],[Segment]],Table4[Segment],0)))^2)/2))</f>
        <v/>
      </c>
      <c r="AF484" s="82" t="str">
        <f>Table4[[#This Row],[Segment]]</f>
        <v/>
      </c>
      <c r="AG484" s="75"/>
      <c r="AH484" s="82" t="str">
        <f>IF(Table5[[#This Row],[Segment]]="","",AG484-Table4[[#This Row],[Total Pressure Drop (kPa)]])</f>
        <v/>
      </c>
    </row>
    <row r="485" spans="1:34" x14ac:dyDescent="0.25">
      <c r="A485" s="95" t="str">
        <f>IF('Set Up'!A482="","",'Set Up'!A482)</f>
        <v/>
      </c>
      <c r="B485" s="75" t="s">
        <v>81</v>
      </c>
      <c r="C485" s="85"/>
      <c r="D485" s="86" t="str">
        <f>IF(Table4[[#This Row],[Diameter (in)]]="","",(((CONVERT(Table4[[#This Row],[Diameter (in)]],"in","m"))/2)^2)*PI())</f>
        <v/>
      </c>
      <c r="E485" s="87" t="str">
        <f>IF(Table4[[#This Row],[Area (m2)]]="","",$D$4/Table4[[#This Row],[Area (m2)]])</f>
        <v/>
      </c>
      <c r="F485" s="85">
        <f t="shared" si="7"/>
        <v>4.6951999999999998</v>
      </c>
      <c r="G485" s="88" t="str">
        <f>IF(Table4[[#This Row],[Segment]]="","",(CONVERT(Table4[[#This Row],[Diameter (in)]],"in","m")*$B$4*Table4[[#This Row],[Velocity (m/s)]])/$C$4)</f>
        <v/>
      </c>
      <c r="H485" s="96" t="str">
        <f>IF(Table4[[#This Row],[Segment]]="","",IF(Table4[[#This Row],[Teynold''s Number]]&gt;4000,"TURBULENT","LAMINAR"))</f>
        <v/>
      </c>
      <c r="I485" s="86" t="str">
        <f>IF(Table4[[#This Row],[Segment]]="","",INDEX(Data!C482:C496,MATCH(Table4[Material],Data!B482:B496,0)))</f>
        <v/>
      </c>
      <c r="J485" s="89" t="str">
        <f>IF(Table4[[#This Row],[ε (m)]]="","",Table4[[#This Row],[ε (m)]]/(CONVERT(Table4[[#This Row],[Diameter (in)]],"in","m")))</f>
        <v/>
      </c>
      <c r="K485" s="96" t="str">
        <f>IF(Table4[[#This Row],[Regime]]="LAMINAR",16/Table4[[#This Row],[Teynold''s Number]],"-")</f>
        <v>-</v>
      </c>
      <c r="L485" s="86"/>
      <c r="M485" s="97" t="str">
        <f>IF(Table4[[#This Row],[Regime]]="TURBULENT",(((-4*LOG10(Table4[[#This Row],[ε/D]]/3.7+1.256/(Table4[[#This Row],[Teynold''s Number]]*SQRT(Table4[[#This Row],[f turbulent (guess)]]))))^-1)^2),"")</f>
        <v/>
      </c>
      <c r="N485" s="91" t="str">
        <f>IF(Table4[[#This Row],[f turbulent]]="","",Table4[[#This Row],[f turbulent (guess)]]-Table4[[#This Row],[f turbulent]])</f>
        <v/>
      </c>
      <c r="O485" s="87">
        <f>IF(Table4[[#This Row],[Segment]]="",0,IF(C486="",0,IF(C486&lt;=Table4[[#This Row],[Diameter (in)]],0,1-(D485/D486))))</f>
        <v>0</v>
      </c>
      <c r="P485" s="92" t="str">
        <f>IF(Table4[[#This Row],[Segment]]="","",IF(C485&gt;C486,"",IF(C486="",0.55,(0.55*(1-D486/D485)))))</f>
        <v/>
      </c>
      <c r="Q48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85" s="92" t="str">
        <f>IF(Table4[[#This Row],[Segment]]="","",IF(Table4[[#This Row],[Kexpansion]]="","0",((Table4[[#This Row],[Velocity (m/s)]]^2)/2)*Table4[[#This Row],[Kexpansion]]))</f>
        <v/>
      </c>
      <c r="S485" s="92" t="str">
        <f>IF(Table4[[#This Row],[Segment]]="","",IF(Table4[[#This Row],[Kcontraction]]="","0",((Table4[[#This Row],[Velocity (m/s)]]^2)/2)*Table4[[#This Row],[Kcontraction]]))</f>
        <v/>
      </c>
      <c r="T485" s="89" t="str">
        <f>IF(Table4[[#This Row],[Segment]]="","",SUMIF($Y$7:$Y$2000,Table4[[#This Row],[Segment]],$AD$7:$AD$2000))</f>
        <v/>
      </c>
      <c r="U485" s="95" t="str">
        <f>IF(Table4[[#This Row],[Segment]]="","",Table4[[#This Row],[Hfriction (J/kg)]]+Table4[[#This Row],[Hexpansions (J/kg)]]+Table4[[#This Row],[Hcontractions (J/kg)]]+Table4[[#This Row],[Hf (J/kg)]])</f>
        <v/>
      </c>
      <c r="V485" s="95" t="str">
        <f>IF(Table4[[#This Row],[Segment]]="","",Table4[[#This Row],[Total Friction Loss (J/kg)]]*Table3[Density (kg/m3)])</f>
        <v/>
      </c>
      <c r="W485" s="95" t="str">
        <f>IF(Table4[[#This Row],[Segment]]="","",Table4[[#This Row],[Total Pressure Drop (Pa)]]/1000)</f>
        <v/>
      </c>
      <c r="Y485" s="82" t="str">
        <f>IF('Set Up'!D708="","",'Set Up'!D708)</f>
        <v/>
      </c>
      <c r="Z485" s="82" t="str">
        <f>IF('Set Up'!E708="","",'Set Up'!E708)</f>
        <v/>
      </c>
      <c r="AA485" s="82" t="str">
        <f>IF('Set Up'!F708="","",'Set Up'!F708)</f>
        <v/>
      </c>
      <c r="AB485" s="82" t="str">
        <f>IF('Set Up'!G708="","",'Set Up'!G708)</f>
        <v/>
      </c>
      <c r="AC485" s="82" t="str">
        <f t="array" ref="AC485">IF(Y485="","",INDEX(Data!$G$4:$G$51,MATCH(Table7[[#This Row],[Fitting]]&amp;Table7[[#This Row],[Fitting Subtype]],Data!$E$4:$E$51&amp;Data!$F$4:$F$51,0)))</f>
        <v/>
      </c>
      <c r="AD485" s="89" t="str">
        <f>IF(Table7[[#This Row],[Segment]]="","",Table7[[#This Row],[Quantity]]*Table7[[#This Row],[Kf]]*(((INDEX(Table4[Velocity (m/s)],MATCH(Table7[[#This Row],[Segment]],Table4[Segment],0)))^2)/2))</f>
        <v/>
      </c>
      <c r="AF485" s="82" t="str">
        <f>Table4[[#This Row],[Segment]]</f>
        <v/>
      </c>
      <c r="AG485" s="75"/>
      <c r="AH485" s="82" t="str">
        <f>IF(Table5[[#This Row],[Segment]]="","",AG485-Table4[[#This Row],[Total Pressure Drop (kPa)]])</f>
        <v/>
      </c>
    </row>
    <row r="486" spans="1:34" x14ac:dyDescent="0.25">
      <c r="A486" s="95" t="str">
        <f>IF('Set Up'!A483="","",'Set Up'!A483)</f>
        <v/>
      </c>
      <c r="B486" s="75" t="s">
        <v>81</v>
      </c>
      <c r="C486" s="85"/>
      <c r="D486" s="86" t="str">
        <f>IF(Table4[[#This Row],[Diameter (in)]]="","",(((CONVERT(Table4[[#This Row],[Diameter (in)]],"in","m"))/2)^2)*PI())</f>
        <v/>
      </c>
      <c r="E486" s="87" t="str">
        <f>IF(Table4[[#This Row],[Area (m2)]]="","",$D$4/Table4[[#This Row],[Area (m2)]])</f>
        <v/>
      </c>
      <c r="F486" s="85">
        <f t="shared" si="7"/>
        <v>4.6951999999999998</v>
      </c>
      <c r="G486" s="88" t="str">
        <f>IF(Table4[[#This Row],[Segment]]="","",(CONVERT(Table4[[#This Row],[Diameter (in)]],"in","m")*$B$4*Table4[[#This Row],[Velocity (m/s)]])/$C$4)</f>
        <v/>
      </c>
      <c r="H486" s="96" t="str">
        <f>IF(Table4[[#This Row],[Segment]]="","",IF(Table4[[#This Row],[Teynold''s Number]]&gt;4000,"TURBULENT","LAMINAR"))</f>
        <v/>
      </c>
      <c r="I486" s="86" t="str">
        <f>IF(Table4[[#This Row],[Segment]]="","",INDEX(Data!C483:C497,MATCH(Table4[Material],Data!B483:B497,0)))</f>
        <v/>
      </c>
      <c r="J486" s="89" t="str">
        <f>IF(Table4[[#This Row],[ε (m)]]="","",Table4[[#This Row],[ε (m)]]/(CONVERT(Table4[[#This Row],[Diameter (in)]],"in","m")))</f>
        <v/>
      </c>
      <c r="K486" s="96" t="str">
        <f>IF(Table4[[#This Row],[Regime]]="LAMINAR",16/Table4[[#This Row],[Teynold''s Number]],"-")</f>
        <v>-</v>
      </c>
      <c r="L486" s="86"/>
      <c r="M486" s="97" t="str">
        <f>IF(Table4[[#This Row],[Regime]]="TURBULENT",(((-4*LOG10(Table4[[#This Row],[ε/D]]/3.7+1.256/(Table4[[#This Row],[Teynold''s Number]]*SQRT(Table4[[#This Row],[f turbulent (guess)]]))))^-1)^2),"")</f>
        <v/>
      </c>
      <c r="N486" s="91" t="str">
        <f>IF(Table4[[#This Row],[f turbulent]]="","",Table4[[#This Row],[f turbulent (guess)]]-Table4[[#This Row],[f turbulent]])</f>
        <v/>
      </c>
      <c r="O486" s="87">
        <f>IF(Table4[[#This Row],[Segment]]="",0,IF(C487="",0,IF(C487&lt;=Table4[[#This Row],[Diameter (in)]],0,1-(D486/D487))))</f>
        <v>0</v>
      </c>
      <c r="P486" s="92" t="str">
        <f>IF(Table4[[#This Row],[Segment]]="","",IF(C486&gt;C487,"",IF(C487="",0.55,(0.55*(1-D487/D486)))))</f>
        <v/>
      </c>
      <c r="Q48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86" s="92" t="str">
        <f>IF(Table4[[#This Row],[Segment]]="","",IF(Table4[[#This Row],[Kexpansion]]="","0",((Table4[[#This Row],[Velocity (m/s)]]^2)/2)*Table4[[#This Row],[Kexpansion]]))</f>
        <v/>
      </c>
      <c r="S486" s="92" t="str">
        <f>IF(Table4[[#This Row],[Segment]]="","",IF(Table4[[#This Row],[Kcontraction]]="","0",((Table4[[#This Row],[Velocity (m/s)]]^2)/2)*Table4[[#This Row],[Kcontraction]]))</f>
        <v/>
      </c>
      <c r="T486" s="89" t="str">
        <f>IF(Table4[[#This Row],[Segment]]="","",SUMIF($Y$7:$Y$2000,Table4[[#This Row],[Segment]],$AD$7:$AD$2000))</f>
        <v/>
      </c>
      <c r="U486" s="95" t="str">
        <f>IF(Table4[[#This Row],[Segment]]="","",Table4[[#This Row],[Hfriction (J/kg)]]+Table4[[#This Row],[Hexpansions (J/kg)]]+Table4[[#This Row],[Hcontractions (J/kg)]]+Table4[[#This Row],[Hf (J/kg)]])</f>
        <v/>
      </c>
      <c r="V486" s="95" t="str">
        <f>IF(Table4[[#This Row],[Segment]]="","",Table4[[#This Row],[Total Friction Loss (J/kg)]]*Table3[Density (kg/m3)])</f>
        <v/>
      </c>
      <c r="W486" s="95" t="str">
        <f>IF(Table4[[#This Row],[Segment]]="","",Table4[[#This Row],[Total Pressure Drop (Pa)]]/1000)</f>
        <v/>
      </c>
      <c r="Y486" s="82" t="str">
        <f>IF('Set Up'!D709="","",'Set Up'!D709)</f>
        <v/>
      </c>
      <c r="Z486" s="82" t="str">
        <f>IF('Set Up'!E709="","",'Set Up'!E709)</f>
        <v/>
      </c>
      <c r="AA486" s="82" t="str">
        <f>IF('Set Up'!F709="","",'Set Up'!F709)</f>
        <v/>
      </c>
      <c r="AB486" s="82" t="str">
        <f>IF('Set Up'!G709="","",'Set Up'!G709)</f>
        <v/>
      </c>
      <c r="AC486" s="82" t="str">
        <f t="array" ref="AC486">IF(Y486="","",INDEX(Data!$G$4:$G$51,MATCH(Table7[[#This Row],[Fitting]]&amp;Table7[[#This Row],[Fitting Subtype]],Data!$E$4:$E$51&amp;Data!$F$4:$F$51,0)))</f>
        <v/>
      </c>
      <c r="AD486" s="89" t="str">
        <f>IF(Table7[[#This Row],[Segment]]="","",Table7[[#This Row],[Quantity]]*Table7[[#This Row],[Kf]]*(((INDEX(Table4[Velocity (m/s)],MATCH(Table7[[#This Row],[Segment]],Table4[Segment],0)))^2)/2))</f>
        <v/>
      </c>
      <c r="AF486" s="82" t="str">
        <f>Table4[[#This Row],[Segment]]</f>
        <v/>
      </c>
      <c r="AG486" s="75"/>
      <c r="AH486" s="82" t="str">
        <f>IF(Table5[[#This Row],[Segment]]="","",AG486-Table4[[#This Row],[Total Pressure Drop (kPa)]])</f>
        <v/>
      </c>
    </row>
    <row r="487" spans="1:34" x14ac:dyDescent="0.25">
      <c r="A487" s="95" t="str">
        <f>IF('Set Up'!A484="","",'Set Up'!A484)</f>
        <v/>
      </c>
      <c r="B487" s="75" t="s">
        <v>81</v>
      </c>
      <c r="C487" s="85"/>
      <c r="D487" s="86" t="str">
        <f>IF(Table4[[#This Row],[Diameter (in)]]="","",(((CONVERT(Table4[[#This Row],[Diameter (in)]],"in","m"))/2)^2)*PI())</f>
        <v/>
      </c>
      <c r="E487" s="87" t="str">
        <f>IF(Table4[[#This Row],[Area (m2)]]="","",$D$4/Table4[[#This Row],[Area (m2)]])</f>
        <v/>
      </c>
      <c r="F487" s="85">
        <f t="shared" si="7"/>
        <v>4.6951999999999998</v>
      </c>
      <c r="G487" s="88" t="str">
        <f>IF(Table4[[#This Row],[Segment]]="","",(CONVERT(Table4[[#This Row],[Diameter (in)]],"in","m")*$B$4*Table4[[#This Row],[Velocity (m/s)]])/$C$4)</f>
        <v/>
      </c>
      <c r="H487" s="96" t="str">
        <f>IF(Table4[[#This Row],[Segment]]="","",IF(Table4[[#This Row],[Teynold''s Number]]&gt;4000,"TURBULENT","LAMINAR"))</f>
        <v/>
      </c>
      <c r="I487" s="86" t="str">
        <f>IF(Table4[[#This Row],[Segment]]="","",INDEX(Data!C484:C498,MATCH(Table4[Material],Data!B484:B498,0)))</f>
        <v/>
      </c>
      <c r="J487" s="89" t="str">
        <f>IF(Table4[[#This Row],[ε (m)]]="","",Table4[[#This Row],[ε (m)]]/(CONVERT(Table4[[#This Row],[Diameter (in)]],"in","m")))</f>
        <v/>
      </c>
      <c r="K487" s="96" t="str">
        <f>IF(Table4[[#This Row],[Regime]]="LAMINAR",16/Table4[[#This Row],[Teynold''s Number]],"-")</f>
        <v>-</v>
      </c>
      <c r="L487" s="86"/>
      <c r="M487" s="97" t="str">
        <f>IF(Table4[[#This Row],[Regime]]="TURBULENT",(((-4*LOG10(Table4[[#This Row],[ε/D]]/3.7+1.256/(Table4[[#This Row],[Teynold''s Number]]*SQRT(Table4[[#This Row],[f turbulent (guess)]]))))^-1)^2),"")</f>
        <v/>
      </c>
      <c r="N487" s="91" t="str">
        <f>IF(Table4[[#This Row],[f turbulent]]="","",Table4[[#This Row],[f turbulent (guess)]]-Table4[[#This Row],[f turbulent]])</f>
        <v/>
      </c>
      <c r="O487" s="87">
        <f>IF(Table4[[#This Row],[Segment]]="",0,IF(C488="",0,IF(C488&lt;=Table4[[#This Row],[Diameter (in)]],0,1-(D487/D488))))</f>
        <v>0</v>
      </c>
      <c r="P487" s="92" t="str">
        <f>IF(Table4[[#This Row],[Segment]]="","",IF(C487&gt;C488,"",IF(C488="",0.55,(0.55*(1-D488/D487)))))</f>
        <v/>
      </c>
      <c r="Q48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87" s="92" t="str">
        <f>IF(Table4[[#This Row],[Segment]]="","",IF(Table4[[#This Row],[Kexpansion]]="","0",((Table4[[#This Row],[Velocity (m/s)]]^2)/2)*Table4[[#This Row],[Kexpansion]]))</f>
        <v/>
      </c>
      <c r="S487" s="92" t="str">
        <f>IF(Table4[[#This Row],[Segment]]="","",IF(Table4[[#This Row],[Kcontraction]]="","0",((Table4[[#This Row],[Velocity (m/s)]]^2)/2)*Table4[[#This Row],[Kcontraction]]))</f>
        <v/>
      </c>
      <c r="T487" s="89" t="str">
        <f>IF(Table4[[#This Row],[Segment]]="","",SUMIF($Y$7:$Y$2000,Table4[[#This Row],[Segment]],$AD$7:$AD$2000))</f>
        <v/>
      </c>
      <c r="U487" s="95" t="str">
        <f>IF(Table4[[#This Row],[Segment]]="","",Table4[[#This Row],[Hfriction (J/kg)]]+Table4[[#This Row],[Hexpansions (J/kg)]]+Table4[[#This Row],[Hcontractions (J/kg)]]+Table4[[#This Row],[Hf (J/kg)]])</f>
        <v/>
      </c>
      <c r="V487" s="95" t="str">
        <f>IF(Table4[[#This Row],[Segment]]="","",Table4[[#This Row],[Total Friction Loss (J/kg)]]*Table3[Density (kg/m3)])</f>
        <v/>
      </c>
      <c r="W487" s="95" t="str">
        <f>IF(Table4[[#This Row],[Segment]]="","",Table4[[#This Row],[Total Pressure Drop (Pa)]]/1000)</f>
        <v/>
      </c>
      <c r="Y487" s="82" t="str">
        <f>IF('Set Up'!D710="","",'Set Up'!D710)</f>
        <v/>
      </c>
      <c r="Z487" s="82" t="str">
        <f>IF('Set Up'!E710="","",'Set Up'!E710)</f>
        <v/>
      </c>
      <c r="AA487" s="82" t="str">
        <f>IF('Set Up'!F710="","",'Set Up'!F710)</f>
        <v/>
      </c>
      <c r="AB487" s="82" t="str">
        <f>IF('Set Up'!G710="","",'Set Up'!G710)</f>
        <v/>
      </c>
      <c r="AC487" s="82" t="str">
        <f t="array" ref="AC487">IF(Y487="","",INDEX(Data!$G$4:$G$51,MATCH(Table7[[#This Row],[Fitting]]&amp;Table7[[#This Row],[Fitting Subtype]],Data!$E$4:$E$51&amp;Data!$F$4:$F$51,0)))</f>
        <v/>
      </c>
      <c r="AD487" s="89" t="str">
        <f>IF(Table7[[#This Row],[Segment]]="","",Table7[[#This Row],[Quantity]]*Table7[[#This Row],[Kf]]*(((INDEX(Table4[Velocity (m/s)],MATCH(Table7[[#This Row],[Segment]],Table4[Segment],0)))^2)/2))</f>
        <v/>
      </c>
      <c r="AF487" s="82" t="str">
        <f>Table4[[#This Row],[Segment]]</f>
        <v/>
      </c>
      <c r="AG487" s="75"/>
      <c r="AH487" s="82" t="str">
        <f>IF(Table5[[#This Row],[Segment]]="","",AG487-Table4[[#This Row],[Total Pressure Drop (kPa)]])</f>
        <v/>
      </c>
    </row>
    <row r="488" spans="1:34" x14ac:dyDescent="0.25">
      <c r="A488" s="95" t="str">
        <f>IF('Set Up'!A485="","",'Set Up'!A485)</f>
        <v/>
      </c>
      <c r="B488" s="75" t="s">
        <v>81</v>
      </c>
      <c r="C488" s="85"/>
      <c r="D488" s="86" t="str">
        <f>IF(Table4[[#This Row],[Diameter (in)]]="","",(((CONVERT(Table4[[#This Row],[Diameter (in)]],"in","m"))/2)^2)*PI())</f>
        <v/>
      </c>
      <c r="E488" s="87" t="str">
        <f>IF(Table4[[#This Row],[Area (m2)]]="","",$D$4/Table4[[#This Row],[Area (m2)]])</f>
        <v/>
      </c>
      <c r="F488" s="85">
        <f t="shared" si="7"/>
        <v>4.6951999999999998</v>
      </c>
      <c r="G488" s="88" t="str">
        <f>IF(Table4[[#This Row],[Segment]]="","",(CONVERT(Table4[[#This Row],[Diameter (in)]],"in","m")*$B$4*Table4[[#This Row],[Velocity (m/s)]])/$C$4)</f>
        <v/>
      </c>
      <c r="H488" s="96" t="str">
        <f>IF(Table4[[#This Row],[Segment]]="","",IF(Table4[[#This Row],[Teynold''s Number]]&gt;4000,"TURBULENT","LAMINAR"))</f>
        <v/>
      </c>
      <c r="I488" s="86" t="str">
        <f>IF(Table4[[#This Row],[Segment]]="","",INDEX(Data!C485:C499,MATCH(Table4[Material],Data!B485:B499,0)))</f>
        <v/>
      </c>
      <c r="J488" s="89" t="str">
        <f>IF(Table4[[#This Row],[ε (m)]]="","",Table4[[#This Row],[ε (m)]]/(CONVERT(Table4[[#This Row],[Diameter (in)]],"in","m")))</f>
        <v/>
      </c>
      <c r="K488" s="96" t="str">
        <f>IF(Table4[[#This Row],[Regime]]="LAMINAR",16/Table4[[#This Row],[Teynold''s Number]],"-")</f>
        <v>-</v>
      </c>
      <c r="L488" s="86"/>
      <c r="M488" s="97" t="str">
        <f>IF(Table4[[#This Row],[Regime]]="TURBULENT",(((-4*LOG10(Table4[[#This Row],[ε/D]]/3.7+1.256/(Table4[[#This Row],[Teynold''s Number]]*SQRT(Table4[[#This Row],[f turbulent (guess)]]))))^-1)^2),"")</f>
        <v/>
      </c>
      <c r="N488" s="91" t="str">
        <f>IF(Table4[[#This Row],[f turbulent]]="","",Table4[[#This Row],[f turbulent (guess)]]-Table4[[#This Row],[f turbulent]])</f>
        <v/>
      </c>
      <c r="O488" s="87">
        <f>IF(Table4[[#This Row],[Segment]]="",0,IF(C489="",0,IF(C489&lt;=Table4[[#This Row],[Diameter (in)]],0,1-(D488/D489))))</f>
        <v>0</v>
      </c>
      <c r="P488" s="92" t="str">
        <f>IF(Table4[[#This Row],[Segment]]="","",IF(C488&gt;C489,"",IF(C489="",0.55,(0.55*(1-D489/D488)))))</f>
        <v/>
      </c>
      <c r="Q48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88" s="92" t="str">
        <f>IF(Table4[[#This Row],[Segment]]="","",IF(Table4[[#This Row],[Kexpansion]]="","0",((Table4[[#This Row],[Velocity (m/s)]]^2)/2)*Table4[[#This Row],[Kexpansion]]))</f>
        <v/>
      </c>
      <c r="S488" s="92" t="str">
        <f>IF(Table4[[#This Row],[Segment]]="","",IF(Table4[[#This Row],[Kcontraction]]="","0",((Table4[[#This Row],[Velocity (m/s)]]^2)/2)*Table4[[#This Row],[Kcontraction]]))</f>
        <v/>
      </c>
      <c r="T488" s="89" t="str">
        <f>IF(Table4[[#This Row],[Segment]]="","",SUMIF($Y$7:$Y$2000,Table4[[#This Row],[Segment]],$AD$7:$AD$2000))</f>
        <v/>
      </c>
      <c r="U488" s="95" t="str">
        <f>IF(Table4[[#This Row],[Segment]]="","",Table4[[#This Row],[Hfriction (J/kg)]]+Table4[[#This Row],[Hexpansions (J/kg)]]+Table4[[#This Row],[Hcontractions (J/kg)]]+Table4[[#This Row],[Hf (J/kg)]])</f>
        <v/>
      </c>
      <c r="V488" s="95" t="str">
        <f>IF(Table4[[#This Row],[Segment]]="","",Table4[[#This Row],[Total Friction Loss (J/kg)]]*Table3[Density (kg/m3)])</f>
        <v/>
      </c>
      <c r="W488" s="95" t="str">
        <f>IF(Table4[[#This Row],[Segment]]="","",Table4[[#This Row],[Total Pressure Drop (Pa)]]/1000)</f>
        <v/>
      </c>
      <c r="Y488" s="82" t="str">
        <f>IF('Set Up'!D711="","",'Set Up'!D711)</f>
        <v/>
      </c>
      <c r="Z488" s="82" t="str">
        <f>IF('Set Up'!E711="","",'Set Up'!E711)</f>
        <v/>
      </c>
      <c r="AA488" s="82" t="str">
        <f>IF('Set Up'!F711="","",'Set Up'!F711)</f>
        <v/>
      </c>
      <c r="AB488" s="82" t="str">
        <f>IF('Set Up'!G711="","",'Set Up'!G711)</f>
        <v/>
      </c>
      <c r="AC488" s="82" t="str">
        <f t="array" ref="AC488">IF(Y488="","",INDEX(Data!$G$4:$G$51,MATCH(Table7[[#This Row],[Fitting]]&amp;Table7[[#This Row],[Fitting Subtype]],Data!$E$4:$E$51&amp;Data!$F$4:$F$51,0)))</f>
        <v/>
      </c>
      <c r="AD488" s="89" t="str">
        <f>IF(Table7[[#This Row],[Segment]]="","",Table7[[#This Row],[Quantity]]*Table7[[#This Row],[Kf]]*(((INDEX(Table4[Velocity (m/s)],MATCH(Table7[[#This Row],[Segment]],Table4[Segment],0)))^2)/2))</f>
        <v/>
      </c>
      <c r="AF488" s="82" t="str">
        <f>Table4[[#This Row],[Segment]]</f>
        <v/>
      </c>
      <c r="AG488" s="75"/>
      <c r="AH488" s="82" t="str">
        <f>IF(Table5[[#This Row],[Segment]]="","",AG488-Table4[[#This Row],[Total Pressure Drop (kPa)]])</f>
        <v/>
      </c>
    </row>
    <row r="489" spans="1:34" x14ac:dyDescent="0.25">
      <c r="A489" s="95" t="str">
        <f>IF('Set Up'!A486="","",'Set Up'!A486)</f>
        <v/>
      </c>
      <c r="B489" s="75" t="s">
        <v>81</v>
      </c>
      <c r="C489" s="85"/>
      <c r="D489" s="86" t="str">
        <f>IF(Table4[[#This Row],[Diameter (in)]]="","",(((CONVERT(Table4[[#This Row],[Diameter (in)]],"in","m"))/2)^2)*PI())</f>
        <v/>
      </c>
      <c r="E489" s="87" t="str">
        <f>IF(Table4[[#This Row],[Area (m2)]]="","",$D$4/Table4[[#This Row],[Area (m2)]])</f>
        <v/>
      </c>
      <c r="F489" s="85">
        <f t="shared" si="7"/>
        <v>4.6951999999999998</v>
      </c>
      <c r="G489" s="88" t="str">
        <f>IF(Table4[[#This Row],[Segment]]="","",(CONVERT(Table4[[#This Row],[Diameter (in)]],"in","m")*$B$4*Table4[[#This Row],[Velocity (m/s)]])/$C$4)</f>
        <v/>
      </c>
      <c r="H489" s="96" t="str">
        <f>IF(Table4[[#This Row],[Segment]]="","",IF(Table4[[#This Row],[Teynold''s Number]]&gt;4000,"TURBULENT","LAMINAR"))</f>
        <v/>
      </c>
      <c r="I489" s="86" t="str">
        <f>IF(Table4[[#This Row],[Segment]]="","",INDEX(Data!C486:C500,MATCH(Table4[Material],Data!B486:B500,0)))</f>
        <v/>
      </c>
      <c r="J489" s="89" t="str">
        <f>IF(Table4[[#This Row],[ε (m)]]="","",Table4[[#This Row],[ε (m)]]/(CONVERT(Table4[[#This Row],[Diameter (in)]],"in","m")))</f>
        <v/>
      </c>
      <c r="K489" s="96" t="str">
        <f>IF(Table4[[#This Row],[Regime]]="LAMINAR",16/Table4[[#This Row],[Teynold''s Number]],"-")</f>
        <v>-</v>
      </c>
      <c r="L489" s="86"/>
      <c r="M489" s="97" t="str">
        <f>IF(Table4[[#This Row],[Regime]]="TURBULENT",(((-4*LOG10(Table4[[#This Row],[ε/D]]/3.7+1.256/(Table4[[#This Row],[Teynold''s Number]]*SQRT(Table4[[#This Row],[f turbulent (guess)]]))))^-1)^2),"")</f>
        <v/>
      </c>
      <c r="N489" s="91" t="str">
        <f>IF(Table4[[#This Row],[f turbulent]]="","",Table4[[#This Row],[f turbulent (guess)]]-Table4[[#This Row],[f turbulent]])</f>
        <v/>
      </c>
      <c r="O489" s="87">
        <f>IF(Table4[[#This Row],[Segment]]="",0,IF(C490="",0,IF(C490&lt;=Table4[[#This Row],[Diameter (in)]],0,1-(D489/D490))))</f>
        <v>0</v>
      </c>
      <c r="P489" s="92" t="str">
        <f>IF(Table4[[#This Row],[Segment]]="","",IF(C489&gt;C490,"",IF(C490="",0.55,(0.55*(1-D490/D489)))))</f>
        <v/>
      </c>
      <c r="Q48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89" s="92" t="str">
        <f>IF(Table4[[#This Row],[Segment]]="","",IF(Table4[[#This Row],[Kexpansion]]="","0",((Table4[[#This Row],[Velocity (m/s)]]^2)/2)*Table4[[#This Row],[Kexpansion]]))</f>
        <v/>
      </c>
      <c r="S489" s="92" t="str">
        <f>IF(Table4[[#This Row],[Segment]]="","",IF(Table4[[#This Row],[Kcontraction]]="","0",((Table4[[#This Row],[Velocity (m/s)]]^2)/2)*Table4[[#This Row],[Kcontraction]]))</f>
        <v/>
      </c>
      <c r="T489" s="89" t="str">
        <f>IF(Table4[[#This Row],[Segment]]="","",SUMIF($Y$7:$Y$2000,Table4[[#This Row],[Segment]],$AD$7:$AD$2000))</f>
        <v/>
      </c>
      <c r="U489" s="95" t="str">
        <f>IF(Table4[[#This Row],[Segment]]="","",Table4[[#This Row],[Hfriction (J/kg)]]+Table4[[#This Row],[Hexpansions (J/kg)]]+Table4[[#This Row],[Hcontractions (J/kg)]]+Table4[[#This Row],[Hf (J/kg)]])</f>
        <v/>
      </c>
      <c r="V489" s="95" t="str">
        <f>IF(Table4[[#This Row],[Segment]]="","",Table4[[#This Row],[Total Friction Loss (J/kg)]]*Table3[Density (kg/m3)])</f>
        <v/>
      </c>
      <c r="W489" s="95" t="str">
        <f>IF(Table4[[#This Row],[Segment]]="","",Table4[[#This Row],[Total Pressure Drop (Pa)]]/1000)</f>
        <v/>
      </c>
      <c r="Y489" s="82" t="str">
        <f>IF('Set Up'!D712="","",'Set Up'!D712)</f>
        <v/>
      </c>
      <c r="Z489" s="82" t="str">
        <f>IF('Set Up'!E712="","",'Set Up'!E712)</f>
        <v/>
      </c>
      <c r="AA489" s="82" t="str">
        <f>IF('Set Up'!F712="","",'Set Up'!F712)</f>
        <v/>
      </c>
      <c r="AB489" s="82" t="str">
        <f>IF('Set Up'!G712="","",'Set Up'!G712)</f>
        <v/>
      </c>
      <c r="AC489" s="82" t="str">
        <f t="array" ref="AC489">IF(Y489="","",INDEX(Data!$G$4:$G$51,MATCH(Table7[[#This Row],[Fitting]]&amp;Table7[[#This Row],[Fitting Subtype]],Data!$E$4:$E$51&amp;Data!$F$4:$F$51,0)))</f>
        <v/>
      </c>
      <c r="AD489" s="89" t="str">
        <f>IF(Table7[[#This Row],[Segment]]="","",Table7[[#This Row],[Quantity]]*Table7[[#This Row],[Kf]]*(((INDEX(Table4[Velocity (m/s)],MATCH(Table7[[#This Row],[Segment]],Table4[Segment],0)))^2)/2))</f>
        <v/>
      </c>
      <c r="AF489" s="82" t="str">
        <f>Table4[[#This Row],[Segment]]</f>
        <v/>
      </c>
      <c r="AG489" s="75"/>
      <c r="AH489" s="82" t="str">
        <f>IF(Table5[[#This Row],[Segment]]="","",AG489-Table4[[#This Row],[Total Pressure Drop (kPa)]])</f>
        <v/>
      </c>
    </row>
    <row r="490" spans="1:34" x14ac:dyDescent="0.25">
      <c r="A490" s="95" t="str">
        <f>IF('Set Up'!A487="","",'Set Up'!A487)</f>
        <v/>
      </c>
      <c r="B490" s="75" t="s">
        <v>81</v>
      </c>
      <c r="C490" s="85"/>
      <c r="D490" s="86" t="str">
        <f>IF(Table4[[#This Row],[Diameter (in)]]="","",(((CONVERT(Table4[[#This Row],[Diameter (in)]],"in","m"))/2)^2)*PI())</f>
        <v/>
      </c>
      <c r="E490" s="87" t="str">
        <f>IF(Table4[[#This Row],[Area (m2)]]="","",$D$4/Table4[[#This Row],[Area (m2)]])</f>
        <v/>
      </c>
      <c r="F490" s="85">
        <f t="shared" si="7"/>
        <v>4.6951999999999998</v>
      </c>
      <c r="G490" s="88" t="str">
        <f>IF(Table4[[#This Row],[Segment]]="","",(CONVERT(Table4[[#This Row],[Diameter (in)]],"in","m")*$B$4*Table4[[#This Row],[Velocity (m/s)]])/$C$4)</f>
        <v/>
      </c>
      <c r="H490" s="96" t="str">
        <f>IF(Table4[[#This Row],[Segment]]="","",IF(Table4[[#This Row],[Teynold''s Number]]&gt;4000,"TURBULENT","LAMINAR"))</f>
        <v/>
      </c>
      <c r="I490" s="86" t="str">
        <f>IF(Table4[[#This Row],[Segment]]="","",INDEX(Data!C487:C501,MATCH(Table4[Material],Data!B487:B501,0)))</f>
        <v/>
      </c>
      <c r="J490" s="89" t="str">
        <f>IF(Table4[[#This Row],[ε (m)]]="","",Table4[[#This Row],[ε (m)]]/(CONVERT(Table4[[#This Row],[Diameter (in)]],"in","m")))</f>
        <v/>
      </c>
      <c r="K490" s="96" t="str">
        <f>IF(Table4[[#This Row],[Regime]]="LAMINAR",16/Table4[[#This Row],[Teynold''s Number]],"-")</f>
        <v>-</v>
      </c>
      <c r="L490" s="86"/>
      <c r="M490" s="97" t="str">
        <f>IF(Table4[[#This Row],[Regime]]="TURBULENT",(((-4*LOG10(Table4[[#This Row],[ε/D]]/3.7+1.256/(Table4[[#This Row],[Teynold''s Number]]*SQRT(Table4[[#This Row],[f turbulent (guess)]]))))^-1)^2),"")</f>
        <v/>
      </c>
      <c r="N490" s="91" t="str">
        <f>IF(Table4[[#This Row],[f turbulent]]="","",Table4[[#This Row],[f turbulent (guess)]]-Table4[[#This Row],[f turbulent]])</f>
        <v/>
      </c>
      <c r="O490" s="87">
        <f>IF(Table4[[#This Row],[Segment]]="",0,IF(C491="",0,IF(C491&lt;=Table4[[#This Row],[Diameter (in)]],0,1-(D490/D491))))</f>
        <v>0</v>
      </c>
      <c r="P490" s="92" t="str">
        <f>IF(Table4[[#This Row],[Segment]]="","",IF(C490&gt;C491,"",IF(C491="",0.55,(0.55*(1-D491/D490)))))</f>
        <v/>
      </c>
      <c r="Q49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90" s="92" t="str">
        <f>IF(Table4[[#This Row],[Segment]]="","",IF(Table4[[#This Row],[Kexpansion]]="","0",((Table4[[#This Row],[Velocity (m/s)]]^2)/2)*Table4[[#This Row],[Kexpansion]]))</f>
        <v/>
      </c>
      <c r="S490" s="92" t="str">
        <f>IF(Table4[[#This Row],[Segment]]="","",IF(Table4[[#This Row],[Kcontraction]]="","0",((Table4[[#This Row],[Velocity (m/s)]]^2)/2)*Table4[[#This Row],[Kcontraction]]))</f>
        <v/>
      </c>
      <c r="T490" s="89" t="str">
        <f>IF(Table4[[#This Row],[Segment]]="","",SUMIF($Y$7:$Y$2000,Table4[[#This Row],[Segment]],$AD$7:$AD$2000))</f>
        <v/>
      </c>
      <c r="U490" s="95" t="str">
        <f>IF(Table4[[#This Row],[Segment]]="","",Table4[[#This Row],[Hfriction (J/kg)]]+Table4[[#This Row],[Hexpansions (J/kg)]]+Table4[[#This Row],[Hcontractions (J/kg)]]+Table4[[#This Row],[Hf (J/kg)]])</f>
        <v/>
      </c>
      <c r="V490" s="95" t="str">
        <f>IF(Table4[[#This Row],[Segment]]="","",Table4[[#This Row],[Total Friction Loss (J/kg)]]*Table3[Density (kg/m3)])</f>
        <v/>
      </c>
      <c r="W490" s="95" t="str">
        <f>IF(Table4[[#This Row],[Segment]]="","",Table4[[#This Row],[Total Pressure Drop (Pa)]]/1000)</f>
        <v/>
      </c>
      <c r="Y490" s="82" t="str">
        <f>IF('Set Up'!D713="","",'Set Up'!D713)</f>
        <v/>
      </c>
      <c r="Z490" s="82" t="str">
        <f>IF('Set Up'!E713="","",'Set Up'!E713)</f>
        <v/>
      </c>
      <c r="AA490" s="82" t="str">
        <f>IF('Set Up'!F713="","",'Set Up'!F713)</f>
        <v/>
      </c>
      <c r="AB490" s="82" t="str">
        <f>IF('Set Up'!G713="","",'Set Up'!G713)</f>
        <v/>
      </c>
      <c r="AC490" s="82" t="str">
        <f t="array" ref="AC490">IF(Y490="","",INDEX(Data!$G$4:$G$51,MATCH(Table7[[#This Row],[Fitting]]&amp;Table7[[#This Row],[Fitting Subtype]],Data!$E$4:$E$51&amp;Data!$F$4:$F$51,0)))</f>
        <v/>
      </c>
      <c r="AD490" s="89" t="str">
        <f>IF(Table7[[#This Row],[Segment]]="","",Table7[[#This Row],[Quantity]]*Table7[[#This Row],[Kf]]*(((INDEX(Table4[Velocity (m/s)],MATCH(Table7[[#This Row],[Segment]],Table4[Segment],0)))^2)/2))</f>
        <v/>
      </c>
      <c r="AF490" s="82" t="str">
        <f>Table4[[#This Row],[Segment]]</f>
        <v/>
      </c>
      <c r="AG490" s="75"/>
      <c r="AH490" s="82" t="str">
        <f>IF(Table5[[#This Row],[Segment]]="","",AG490-Table4[[#This Row],[Total Pressure Drop (kPa)]])</f>
        <v/>
      </c>
    </row>
    <row r="491" spans="1:34" x14ac:dyDescent="0.25">
      <c r="A491" s="95" t="str">
        <f>IF('Set Up'!A488="","",'Set Up'!A488)</f>
        <v/>
      </c>
      <c r="B491" s="75" t="s">
        <v>81</v>
      </c>
      <c r="C491" s="85"/>
      <c r="D491" s="86" t="str">
        <f>IF(Table4[[#This Row],[Diameter (in)]]="","",(((CONVERT(Table4[[#This Row],[Diameter (in)]],"in","m"))/2)^2)*PI())</f>
        <v/>
      </c>
      <c r="E491" s="87" t="str">
        <f>IF(Table4[[#This Row],[Area (m2)]]="","",$D$4/Table4[[#This Row],[Area (m2)]])</f>
        <v/>
      </c>
      <c r="F491" s="85">
        <f t="shared" si="7"/>
        <v>4.6951999999999998</v>
      </c>
      <c r="G491" s="88" t="str">
        <f>IF(Table4[[#This Row],[Segment]]="","",(CONVERT(Table4[[#This Row],[Diameter (in)]],"in","m")*$B$4*Table4[[#This Row],[Velocity (m/s)]])/$C$4)</f>
        <v/>
      </c>
      <c r="H491" s="96" t="str">
        <f>IF(Table4[[#This Row],[Segment]]="","",IF(Table4[[#This Row],[Teynold''s Number]]&gt;4000,"TURBULENT","LAMINAR"))</f>
        <v/>
      </c>
      <c r="I491" s="86" t="str">
        <f>IF(Table4[[#This Row],[Segment]]="","",INDEX(Data!C488:C502,MATCH(Table4[Material],Data!B488:B502,0)))</f>
        <v/>
      </c>
      <c r="J491" s="89" t="str">
        <f>IF(Table4[[#This Row],[ε (m)]]="","",Table4[[#This Row],[ε (m)]]/(CONVERT(Table4[[#This Row],[Diameter (in)]],"in","m")))</f>
        <v/>
      </c>
      <c r="K491" s="96" t="str">
        <f>IF(Table4[[#This Row],[Regime]]="LAMINAR",16/Table4[[#This Row],[Teynold''s Number]],"-")</f>
        <v>-</v>
      </c>
      <c r="L491" s="86"/>
      <c r="M491" s="97" t="str">
        <f>IF(Table4[[#This Row],[Regime]]="TURBULENT",(((-4*LOG10(Table4[[#This Row],[ε/D]]/3.7+1.256/(Table4[[#This Row],[Teynold''s Number]]*SQRT(Table4[[#This Row],[f turbulent (guess)]]))))^-1)^2),"")</f>
        <v/>
      </c>
      <c r="N491" s="91" t="str">
        <f>IF(Table4[[#This Row],[f turbulent]]="","",Table4[[#This Row],[f turbulent (guess)]]-Table4[[#This Row],[f turbulent]])</f>
        <v/>
      </c>
      <c r="O491" s="87">
        <f>IF(Table4[[#This Row],[Segment]]="",0,IF(C492="",0,IF(C492&lt;=Table4[[#This Row],[Diameter (in)]],0,1-(D491/D492))))</f>
        <v>0</v>
      </c>
      <c r="P491" s="92" t="str">
        <f>IF(Table4[[#This Row],[Segment]]="","",IF(C491&gt;C492,"",IF(C492="",0.55,(0.55*(1-D492/D491)))))</f>
        <v/>
      </c>
      <c r="Q49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91" s="92" t="str">
        <f>IF(Table4[[#This Row],[Segment]]="","",IF(Table4[[#This Row],[Kexpansion]]="","0",((Table4[[#This Row],[Velocity (m/s)]]^2)/2)*Table4[[#This Row],[Kexpansion]]))</f>
        <v/>
      </c>
      <c r="S491" s="92" t="str">
        <f>IF(Table4[[#This Row],[Segment]]="","",IF(Table4[[#This Row],[Kcontraction]]="","0",((Table4[[#This Row],[Velocity (m/s)]]^2)/2)*Table4[[#This Row],[Kcontraction]]))</f>
        <v/>
      </c>
      <c r="T491" s="89" t="str">
        <f>IF(Table4[[#This Row],[Segment]]="","",SUMIF($Y$7:$Y$2000,Table4[[#This Row],[Segment]],$AD$7:$AD$2000))</f>
        <v/>
      </c>
      <c r="U491" s="95" t="str">
        <f>IF(Table4[[#This Row],[Segment]]="","",Table4[[#This Row],[Hfriction (J/kg)]]+Table4[[#This Row],[Hexpansions (J/kg)]]+Table4[[#This Row],[Hcontractions (J/kg)]]+Table4[[#This Row],[Hf (J/kg)]])</f>
        <v/>
      </c>
      <c r="V491" s="95" t="str">
        <f>IF(Table4[[#This Row],[Segment]]="","",Table4[[#This Row],[Total Friction Loss (J/kg)]]*Table3[Density (kg/m3)])</f>
        <v/>
      </c>
      <c r="W491" s="95" t="str">
        <f>IF(Table4[[#This Row],[Segment]]="","",Table4[[#This Row],[Total Pressure Drop (Pa)]]/1000)</f>
        <v/>
      </c>
      <c r="Y491" s="82" t="str">
        <f>IF('Set Up'!D714="","",'Set Up'!D714)</f>
        <v/>
      </c>
      <c r="Z491" s="82" t="str">
        <f>IF('Set Up'!E714="","",'Set Up'!E714)</f>
        <v/>
      </c>
      <c r="AA491" s="82" t="str">
        <f>IF('Set Up'!F714="","",'Set Up'!F714)</f>
        <v/>
      </c>
      <c r="AB491" s="82" t="str">
        <f>IF('Set Up'!G714="","",'Set Up'!G714)</f>
        <v/>
      </c>
      <c r="AC491" s="82" t="str">
        <f t="array" ref="AC491">IF(Y491="","",INDEX(Data!$G$4:$G$51,MATCH(Table7[[#This Row],[Fitting]]&amp;Table7[[#This Row],[Fitting Subtype]],Data!$E$4:$E$51&amp;Data!$F$4:$F$51,0)))</f>
        <v/>
      </c>
      <c r="AD491" s="89" t="str">
        <f>IF(Table7[[#This Row],[Segment]]="","",Table7[[#This Row],[Quantity]]*Table7[[#This Row],[Kf]]*(((INDEX(Table4[Velocity (m/s)],MATCH(Table7[[#This Row],[Segment]],Table4[Segment],0)))^2)/2))</f>
        <v/>
      </c>
      <c r="AF491" s="82" t="str">
        <f>Table4[[#This Row],[Segment]]</f>
        <v/>
      </c>
      <c r="AG491" s="75"/>
      <c r="AH491" s="82" t="str">
        <f>IF(Table5[[#This Row],[Segment]]="","",AG491-Table4[[#This Row],[Total Pressure Drop (kPa)]])</f>
        <v/>
      </c>
    </row>
    <row r="492" spans="1:34" x14ac:dyDescent="0.25">
      <c r="A492" s="95" t="str">
        <f>IF('Set Up'!A489="","",'Set Up'!A489)</f>
        <v/>
      </c>
      <c r="B492" s="75" t="s">
        <v>81</v>
      </c>
      <c r="C492" s="85"/>
      <c r="D492" s="86" t="str">
        <f>IF(Table4[[#This Row],[Diameter (in)]]="","",(((CONVERT(Table4[[#This Row],[Diameter (in)]],"in","m"))/2)^2)*PI())</f>
        <v/>
      </c>
      <c r="E492" s="87" t="str">
        <f>IF(Table4[[#This Row],[Area (m2)]]="","",$D$4/Table4[[#This Row],[Area (m2)]])</f>
        <v/>
      </c>
      <c r="F492" s="85">
        <f t="shared" si="7"/>
        <v>4.6951999999999998</v>
      </c>
      <c r="G492" s="88" t="str">
        <f>IF(Table4[[#This Row],[Segment]]="","",(CONVERT(Table4[[#This Row],[Diameter (in)]],"in","m")*$B$4*Table4[[#This Row],[Velocity (m/s)]])/$C$4)</f>
        <v/>
      </c>
      <c r="H492" s="96" t="str">
        <f>IF(Table4[[#This Row],[Segment]]="","",IF(Table4[[#This Row],[Teynold''s Number]]&gt;4000,"TURBULENT","LAMINAR"))</f>
        <v/>
      </c>
      <c r="I492" s="86" t="str">
        <f>IF(Table4[[#This Row],[Segment]]="","",INDEX(Data!C489:C503,MATCH(Table4[Material],Data!B489:B503,0)))</f>
        <v/>
      </c>
      <c r="J492" s="89" t="str">
        <f>IF(Table4[[#This Row],[ε (m)]]="","",Table4[[#This Row],[ε (m)]]/(CONVERT(Table4[[#This Row],[Diameter (in)]],"in","m")))</f>
        <v/>
      </c>
      <c r="K492" s="96" t="str">
        <f>IF(Table4[[#This Row],[Regime]]="LAMINAR",16/Table4[[#This Row],[Teynold''s Number]],"-")</f>
        <v>-</v>
      </c>
      <c r="L492" s="86"/>
      <c r="M492" s="97" t="str">
        <f>IF(Table4[[#This Row],[Regime]]="TURBULENT",(((-4*LOG10(Table4[[#This Row],[ε/D]]/3.7+1.256/(Table4[[#This Row],[Teynold''s Number]]*SQRT(Table4[[#This Row],[f turbulent (guess)]]))))^-1)^2),"")</f>
        <v/>
      </c>
      <c r="N492" s="91" t="str">
        <f>IF(Table4[[#This Row],[f turbulent]]="","",Table4[[#This Row],[f turbulent (guess)]]-Table4[[#This Row],[f turbulent]])</f>
        <v/>
      </c>
      <c r="O492" s="87">
        <f>IF(Table4[[#This Row],[Segment]]="",0,IF(C493="",0,IF(C493&lt;=Table4[[#This Row],[Diameter (in)]],0,1-(D492/D493))))</f>
        <v>0</v>
      </c>
      <c r="P492" s="92" t="str">
        <f>IF(Table4[[#This Row],[Segment]]="","",IF(C492&gt;C493,"",IF(C493="",0.55,(0.55*(1-D493/D492)))))</f>
        <v/>
      </c>
      <c r="Q49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92" s="92" t="str">
        <f>IF(Table4[[#This Row],[Segment]]="","",IF(Table4[[#This Row],[Kexpansion]]="","0",((Table4[[#This Row],[Velocity (m/s)]]^2)/2)*Table4[[#This Row],[Kexpansion]]))</f>
        <v/>
      </c>
      <c r="S492" s="92" t="str">
        <f>IF(Table4[[#This Row],[Segment]]="","",IF(Table4[[#This Row],[Kcontraction]]="","0",((Table4[[#This Row],[Velocity (m/s)]]^2)/2)*Table4[[#This Row],[Kcontraction]]))</f>
        <v/>
      </c>
      <c r="T492" s="89" t="str">
        <f>IF(Table4[[#This Row],[Segment]]="","",SUMIF($Y$7:$Y$2000,Table4[[#This Row],[Segment]],$AD$7:$AD$2000))</f>
        <v/>
      </c>
      <c r="U492" s="95" t="str">
        <f>IF(Table4[[#This Row],[Segment]]="","",Table4[[#This Row],[Hfriction (J/kg)]]+Table4[[#This Row],[Hexpansions (J/kg)]]+Table4[[#This Row],[Hcontractions (J/kg)]]+Table4[[#This Row],[Hf (J/kg)]])</f>
        <v/>
      </c>
      <c r="V492" s="95" t="str">
        <f>IF(Table4[[#This Row],[Segment]]="","",Table4[[#This Row],[Total Friction Loss (J/kg)]]*Table3[Density (kg/m3)])</f>
        <v/>
      </c>
      <c r="W492" s="95" t="str">
        <f>IF(Table4[[#This Row],[Segment]]="","",Table4[[#This Row],[Total Pressure Drop (Pa)]]/1000)</f>
        <v/>
      </c>
      <c r="Y492" s="82" t="str">
        <f>IF('Set Up'!D715="","",'Set Up'!D715)</f>
        <v/>
      </c>
      <c r="Z492" s="82" t="str">
        <f>IF('Set Up'!E715="","",'Set Up'!E715)</f>
        <v/>
      </c>
      <c r="AA492" s="82" t="str">
        <f>IF('Set Up'!F715="","",'Set Up'!F715)</f>
        <v/>
      </c>
      <c r="AB492" s="82" t="str">
        <f>IF('Set Up'!G715="","",'Set Up'!G715)</f>
        <v/>
      </c>
      <c r="AC492" s="82" t="str">
        <f t="array" ref="AC492">IF(Y492="","",INDEX(Data!$G$4:$G$51,MATCH(Table7[[#This Row],[Fitting]]&amp;Table7[[#This Row],[Fitting Subtype]],Data!$E$4:$E$51&amp;Data!$F$4:$F$51,0)))</f>
        <v/>
      </c>
      <c r="AD492" s="89" t="str">
        <f>IF(Table7[[#This Row],[Segment]]="","",Table7[[#This Row],[Quantity]]*Table7[[#This Row],[Kf]]*(((INDEX(Table4[Velocity (m/s)],MATCH(Table7[[#This Row],[Segment]],Table4[Segment],0)))^2)/2))</f>
        <v/>
      </c>
      <c r="AF492" s="82" t="str">
        <f>Table4[[#This Row],[Segment]]</f>
        <v/>
      </c>
      <c r="AG492" s="75"/>
      <c r="AH492" s="82" t="str">
        <f>IF(Table5[[#This Row],[Segment]]="","",AG492-Table4[[#This Row],[Total Pressure Drop (kPa)]])</f>
        <v/>
      </c>
    </row>
    <row r="493" spans="1:34" x14ac:dyDescent="0.25">
      <c r="A493" s="95" t="str">
        <f>IF('Set Up'!A490="","",'Set Up'!A490)</f>
        <v/>
      </c>
      <c r="B493" s="75" t="s">
        <v>81</v>
      </c>
      <c r="C493" s="85"/>
      <c r="D493" s="86" t="str">
        <f>IF(Table4[[#This Row],[Diameter (in)]]="","",(((CONVERT(Table4[[#This Row],[Diameter (in)]],"in","m"))/2)^2)*PI())</f>
        <v/>
      </c>
      <c r="E493" s="87" t="str">
        <f>IF(Table4[[#This Row],[Area (m2)]]="","",$D$4/Table4[[#This Row],[Area (m2)]])</f>
        <v/>
      </c>
      <c r="F493" s="85">
        <f t="shared" si="7"/>
        <v>4.6951999999999998</v>
      </c>
      <c r="G493" s="88" t="str">
        <f>IF(Table4[[#This Row],[Segment]]="","",(CONVERT(Table4[[#This Row],[Diameter (in)]],"in","m")*$B$4*Table4[[#This Row],[Velocity (m/s)]])/$C$4)</f>
        <v/>
      </c>
      <c r="H493" s="96" t="str">
        <f>IF(Table4[[#This Row],[Segment]]="","",IF(Table4[[#This Row],[Teynold''s Number]]&gt;4000,"TURBULENT","LAMINAR"))</f>
        <v/>
      </c>
      <c r="I493" s="86" t="str">
        <f>IF(Table4[[#This Row],[Segment]]="","",INDEX(Data!C490:C504,MATCH(Table4[Material],Data!B490:B504,0)))</f>
        <v/>
      </c>
      <c r="J493" s="89" t="str">
        <f>IF(Table4[[#This Row],[ε (m)]]="","",Table4[[#This Row],[ε (m)]]/(CONVERT(Table4[[#This Row],[Diameter (in)]],"in","m")))</f>
        <v/>
      </c>
      <c r="K493" s="96" t="str">
        <f>IF(Table4[[#This Row],[Regime]]="LAMINAR",16/Table4[[#This Row],[Teynold''s Number]],"-")</f>
        <v>-</v>
      </c>
      <c r="L493" s="86"/>
      <c r="M493" s="97" t="str">
        <f>IF(Table4[[#This Row],[Regime]]="TURBULENT",(((-4*LOG10(Table4[[#This Row],[ε/D]]/3.7+1.256/(Table4[[#This Row],[Teynold''s Number]]*SQRT(Table4[[#This Row],[f turbulent (guess)]]))))^-1)^2),"")</f>
        <v/>
      </c>
      <c r="N493" s="91" t="str">
        <f>IF(Table4[[#This Row],[f turbulent]]="","",Table4[[#This Row],[f turbulent (guess)]]-Table4[[#This Row],[f turbulent]])</f>
        <v/>
      </c>
      <c r="O493" s="87">
        <f>IF(Table4[[#This Row],[Segment]]="",0,IF(C494="",0,IF(C494&lt;=Table4[[#This Row],[Diameter (in)]],0,1-(D493/D494))))</f>
        <v>0</v>
      </c>
      <c r="P493" s="92" t="str">
        <f>IF(Table4[[#This Row],[Segment]]="","",IF(C493&gt;C494,"",IF(C494="",0.55,(0.55*(1-D494/D493)))))</f>
        <v/>
      </c>
      <c r="Q49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93" s="92" t="str">
        <f>IF(Table4[[#This Row],[Segment]]="","",IF(Table4[[#This Row],[Kexpansion]]="","0",((Table4[[#This Row],[Velocity (m/s)]]^2)/2)*Table4[[#This Row],[Kexpansion]]))</f>
        <v/>
      </c>
      <c r="S493" s="92" t="str">
        <f>IF(Table4[[#This Row],[Segment]]="","",IF(Table4[[#This Row],[Kcontraction]]="","0",((Table4[[#This Row],[Velocity (m/s)]]^2)/2)*Table4[[#This Row],[Kcontraction]]))</f>
        <v/>
      </c>
      <c r="T493" s="89" t="str">
        <f>IF(Table4[[#This Row],[Segment]]="","",SUMIF($Y$7:$Y$2000,Table4[[#This Row],[Segment]],$AD$7:$AD$2000))</f>
        <v/>
      </c>
      <c r="U493" s="95" t="str">
        <f>IF(Table4[[#This Row],[Segment]]="","",Table4[[#This Row],[Hfriction (J/kg)]]+Table4[[#This Row],[Hexpansions (J/kg)]]+Table4[[#This Row],[Hcontractions (J/kg)]]+Table4[[#This Row],[Hf (J/kg)]])</f>
        <v/>
      </c>
      <c r="V493" s="95" t="str">
        <f>IF(Table4[[#This Row],[Segment]]="","",Table4[[#This Row],[Total Friction Loss (J/kg)]]*Table3[Density (kg/m3)])</f>
        <v/>
      </c>
      <c r="W493" s="95" t="str">
        <f>IF(Table4[[#This Row],[Segment]]="","",Table4[[#This Row],[Total Pressure Drop (Pa)]]/1000)</f>
        <v/>
      </c>
      <c r="Y493" s="82" t="str">
        <f>IF('Set Up'!D716="","",'Set Up'!D716)</f>
        <v/>
      </c>
      <c r="Z493" s="82" t="str">
        <f>IF('Set Up'!E716="","",'Set Up'!E716)</f>
        <v/>
      </c>
      <c r="AA493" s="82" t="str">
        <f>IF('Set Up'!F716="","",'Set Up'!F716)</f>
        <v/>
      </c>
      <c r="AB493" s="82" t="str">
        <f>IF('Set Up'!G716="","",'Set Up'!G716)</f>
        <v/>
      </c>
      <c r="AC493" s="82" t="str">
        <f t="array" ref="AC493">IF(Y493="","",INDEX(Data!$G$4:$G$51,MATCH(Table7[[#This Row],[Fitting]]&amp;Table7[[#This Row],[Fitting Subtype]],Data!$E$4:$E$51&amp;Data!$F$4:$F$51,0)))</f>
        <v/>
      </c>
      <c r="AD493" s="89" t="str">
        <f>IF(Table7[[#This Row],[Segment]]="","",Table7[[#This Row],[Quantity]]*Table7[[#This Row],[Kf]]*(((INDEX(Table4[Velocity (m/s)],MATCH(Table7[[#This Row],[Segment]],Table4[Segment],0)))^2)/2))</f>
        <v/>
      </c>
      <c r="AF493" s="82" t="str">
        <f>Table4[[#This Row],[Segment]]</f>
        <v/>
      </c>
      <c r="AG493" s="75"/>
      <c r="AH493" s="82" t="str">
        <f>IF(Table5[[#This Row],[Segment]]="","",AG493-Table4[[#This Row],[Total Pressure Drop (kPa)]])</f>
        <v/>
      </c>
    </row>
    <row r="494" spans="1:34" x14ac:dyDescent="0.25">
      <c r="A494" s="95" t="str">
        <f>IF('Set Up'!A491="","",'Set Up'!A491)</f>
        <v/>
      </c>
      <c r="B494" s="75" t="s">
        <v>81</v>
      </c>
      <c r="C494" s="85"/>
      <c r="D494" s="86" t="str">
        <f>IF(Table4[[#This Row],[Diameter (in)]]="","",(((CONVERT(Table4[[#This Row],[Diameter (in)]],"in","m"))/2)^2)*PI())</f>
        <v/>
      </c>
      <c r="E494" s="87" t="str">
        <f>IF(Table4[[#This Row],[Area (m2)]]="","",$D$4/Table4[[#This Row],[Area (m2)]])</f>
        <v/>
      </c>
      <c r="F494" s="85">
        <f t="shared" si="7"/>
        <v>4.6951999999999998</v>
      </c>
      <c r="G494" s="88" t="str">
        <f>IF(Table4[[#This Row],[Segment]]="","",(CONVERT(Table4[[#This Row],[Diameter (in)]],"in","m")*$B$4*Table4[[#This Row],[Velocity (m/s)]])/$C$4)</f>
        <v/>
      </c>
      <c r="H494" s="96" t="str">
        <f>IF(Table4[[#This Row],[Segment]]="","",IF(Table4[[#This Row],[Teynold''s Number]]&gt;4000,"TURBULENT","LAMINAR"))</f>
        <v/>
      </c>
      <c r="I494" s="86" t="str">
        <f>IF(Table4[[#This Row],[Segment]]="","",INDEX(Data!C491:C505,MATCH(Table4[Material],Data!B491:B505,0)))</f>
        <v/>
      </c>
      <c r="J494" s="89" t="str">
        <f>IF(Table4[[#This Row],[ε (m)]]="","",Table4[[#This Row],[ε (m)]]/(CONVERT(Table4[[#This Row],[Diameter (in)]],"in","m")))</f>
        <v/>
      </c>
      <c r="K494" s="96" t="str">
        <f>IF(Table4[[#This Row],[Regime]]="LAMINAR",16/Table4[[#This Row],[Teynold''s Number]],"-")</f>
        <v>-</v>
      </c>
      <c r="L494" s="86"/>
      <c r="M494" s="97" t="str">
        <f>IF(Table4[[#This Row],[Regime]]="TURBULENT",(((-4*LOG10(Table4[[#This Row],[ε/D]]/3.7+1.256/(Table4[[#This Row],[Teynold''s Number]]*SQRT(Table4[[#This Row],[f turbulent (guess)]]))))^-1)^2),"")</f>
        <v/>
      </c>
      <c r="N494" s="91" t="str">
        <f>IF(Table4[[#This Row],[f turbulent]]="","",Table4[[#This Row],[f turbulent (guess)]]-Table4[[#This Row],[f turbulent]])</f>
        <v/>
      </c>
      <c r="O494" s="87">
        <f>IF(Table4[[#This Row],[Segment]]="",0,IF(C495="",0,IF(C495&lt;=Table4[[#This Row],[Diameter (in)]],0,1-(D494/D495))))</f>
        <v>0</v>
      </c>
      <c r="P494" s="92" t="str">
        <f>IF(Table4[[#This Row],[Segment]]="","",IF(C494&gt;C495,"",IF(C495="",0.55,(0.55*(1-D495/D494)))))</f>
        <v/>
      </c>
      <c r="Q49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94" s="92" t="str">
        <f>IF(Table4[[#This Row],[Segment]]="","",IF(Table4[[#This Row],[Kexpansion]]="","0",((Table4[[#This Row],[Velocity (m/s)]]^2)/2)*Table4[[#This Row],[Kexpansion]]))</f>
        <v/>
      </c>
      <c r="S494" s="92" t="str">
        <f>IF(Table4[[#This Row],[Segment]]="","",IF(Table4[[#This Row],[Kcontraction]]="","0",((Table4[[#This Row],[Velocity (m/s)]]^2)/2)*Table4[[#This Row],[Kcontraction]]))</f>
        <v/>
      </c>
      <c r="T494" s="89" t="str">
        <f>IF(Table4[[#This Row],[Segment]]="","",SUMIF($Y$7:$Y$2000,Table4[[#This Row],[Segment]],$AD$7:$AD$2000))</f>
        <v/>
      </c>
      <c r="U494" s="95" t="str">
        <f>IF(Table4[[#This Row],[Segment]]="","",Table4[[#This Row],[Hfriction (J/kg)]]+Table4[[#This Row],[Hexpansions (J/kg)]]+Table4[[#This Row],[Hcontractions (J/kg)]]+Table4[[#This Row],[Hf (J/kg)]])</f>
        <v/>
      </c>
      <c r="V494" s="95" t="str">
        <f>IF(Table4[[#This Row],[Segment]]="","",Table4[[#This Row],[Total Friction Loss (J/kg)]]*Table3[Density (kg/m3)])</f>
        <v/>
      </c>
      <c r="W494" s="95" t="str">
        <f>IF(Table4[[#This Row],[Segment]]="","",Table4[[#This Row],[Total Pressure Drop (Pa)]]/1000)</f>
        <v/>
      </c>
      <c r="Y494" s="82" t="str">
        <f>IF('Set Up'!D717="","",'Set Up'!D717)</f>
        <v/>
      </c>
      <c r="Z494" s="82" t="str">
        <f>IF('Set Up'!E717="","",'Set Up'!E717)</f>
        <v/>
      </c>
      <c r="AA494" s="82" t="str">
        <f>IF('Set Up'!F717="","",'Set Up'!F717)</f>
        <v/>
      </c>
      <c r="AB494" s="82" t="str">
        <f>IF('Set Up'!G717="","",'Set Up'!G717)</f>
        <v/>
      </c>
      <c r="AC494" s="82" t="str">
        <f t="array" ref="AC494">IF(Y494="","",INDEX(Data!$G$4:$G$51,MATCH(Table7[[#This Row],[Fitting]]&amp;Table7[[#This Row],[Fitting Subtype]],Data!$E$4:$E$51&amp;Data!$F$4:$F$51,0)))</f>
        <v/>
      </c>
      <c r="AD494" s="89" t="str">
        <f>IF(Table7[[#This Row],[Segment]]="","",Table7[[#This Row],[Quantity]]*Table7[[#This Row],[Kf]]*(((INDEX(Table4[Velocity (m/s)],MATCH(Table7[[#This Row],[Segment]],Table4[Segment],0)))^2)/2))</f>
        <v/>
      </c>
      <c r="AF494" s="82" t="str">
        <f>Table4[[#This Row],[Segment]]</f>
        <v/>
      </c>
      <c r="AG494" s="75"/>
      <c r="AH494" s="82" t="str">
        <f>IF(Table5[[#This Row],[Segment]]="","",AG494-Table4[[#This Row],[Total Pressure Drop (kPa)]])</f>
        <v/>
      </c>
    </row>
    <row r="495" spans="1:34" x14ac:dyDescent="0.25">
      <c r="A495" s="95" t="str">
        <f>IF('Set Up'!A492="","",'Set Up'!A492)</f>
        <v/>
      </c>
      <c r="B495" s="75" t="s">
        <v>81</v>
      </c>
      <c r="C495" s="85"/>
      <c r="D495" s="86" t="str">
        <f>IF(Table4[[#This Row],[Diameter (in)]]="","",(((CONVERT(Table4[[#This Row],[Diameter (in)]],"in","m"))/2)^2)*PI())</f>
        <v/>
      </c>
      <c r="E495" s="87" t="str">
        <f>IF(Table4[[#This Row],[Area (m2)]]="","",$D$4/Table4[[#This Row],[Area (m2)]])</f>
        <v/>
      </c>
      <c r="F495" s="85">
        <f t="shared" si="7"/>
        <v>4.6951999999999998</v>
      </c>
      <c r="G495" s="88" t="str">
        <f>IF(Table4[[#This Row],[Segment]]="","",(CONVERT(Table4[[#This Row],[Diameter (in)]],"in","m")*$B$4*Table4[[#This Row],[Velocity (m/s)]])/$C$4)</f>
        <v/>
      </c>
      <c r="H495" s="96" t="str">
        <f>IF(Table4[[#This Row],[Segment]]="","",IF(Table4[[#This Row],[Teynold''s Number]]&gt;4000,"TURBULENT","LAMINAR"))</f>
        <v/>
      </c>
      <c r="I495" s="86" t="str">
        <f>IF(Table4[[#This Row],[Segment]]="","",INDEX(Data!C492:C506,MATCH(Table4[Material],Data!B492:B506,0)))</f>
        <v/>
      </c>
      <c r="J495" s="89" t="str">
        <f>IF(Table4[[#This Row],[ε (m)]]="","",Table4[[#This Row],[ε (m)]]/(CONVERT(Table4[[#This Row],[Diameter (in)]],"in","m")))</f>
        <v/>
      </c>
      <c r="K495" s="96" t="str">
        <f>IF(Table4[[#This Row],[Regime]]="LAMINAR",16/Table4[[#This Row],[Teynold''s Number]],"-")</f>
        <v>-</v>
      </c>
      <c r="L495" s="86"/>
      <c r="M495" s="97" t="str">
        <f>IF(Table4[[#This Row],[Regime]]="TURBULENT",(((-4*LOG10(Table4[[#This Row],[ε/D]]/3.7+1.256/(Table4[[#This Row],[Teynold''s Number]]*SQRT(Table4[[#This Row],[f turbulent (guess)]]))))^-1)^2),"")</f>
        <v/>
      </c>
      <c r="N495" s="91" t="str">
        <f>IF(Table4[[#This Row],[f turbulent]]="","",Table4[[#This Row],[f turbulent (guess)]]-Table4[[#This Row],[f turbulent]])</f>
        <v/>
      </c>
      <c r="O495" s="87">
        <f>IF(Table4[[#This Row],[Segment]]="",0,IF(C496="",0,IF(C496&lt;=Table4[[#This Row],[Diameter (in)]],0,1-(D495/D496))))</f>
        <v>0</v>
      </c>
      <c r="P495" s="92" t="str">
        <f>IF(Table4[[#This Row],[Segment]]="","",IF(C495&gt;C496,"",IF(C496="",0.55,(0.55*(1-D496/D495)))))</f>
        <v/>
      </c>
      <c r="Q49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95" s="92" t="str">
        <f>IF(Table4[[#This Row],[Segment]]="","",IF(Table4[[#This Row],[Kexpansion]]="","0",((Table4[[#This Row],[Velocity (m/s)]]^2)/2)*Table4[[#This Row],[Kexpansion]]))</f>
        <v/>
      </c>
      <c r="S495" s="92" t="str">
        <f>IF(Table4[[#This Row],[Segment]]="","",IF(Table4[[#This Row],[Kcontraction]]="","0",((Table4[[#This Row],[Velocity (m/s)]]^2)/2)*Table4[[#This Row],[Kcontraction]]))</f>
        <v/>
      </c>
      <c r="T495" s="89" t="str">
        <f>IF(Table4[[#This Row],[Segment]]="","",SUMIF($Y$7:$Y$2000,Table4[[#This Row],[Segment]],$AD$7:$AD$2000))</f>
        <v/>
      </c>
      <c r="U495" s="95" t="str">
        <f>IF(Table4[[#This Row],[Segment]]="","",Table4[[#This Row],[Hfriction (J/kg)]]+Table4[[#This Row],[Hexpansions (J/kg)]]+Table4[[#This Row],[Hcontractions (J/kg)]]+Table4[[#This Row],[Hf (J/kg)]])</f>
        <v/>
      </c>
      <c r="V495" s="95" t="str">
        <f>IF(Table4[[#This Row],[Segment]]="","",Table4[[#This Row],[Total Friction Loss (J/kg)]]*Table3[Density (kg/m3)])</f>
        <v/>
      </c>
      <c r="W495" s="95" t="str">
        <f>IF(Table4[[#This Row],[Segment]]="","",Table4[[#This Row],[Total Pressure Drop (Pa)]]/1000)</f>
        <v/>
      </c>
      <c r="Y495" s="82" t="str">
        <f>IF('Set Up'!D718="","",'Set Up'!D718)</f>
        <v/>
      </c>
      <c r="Z495" s="82" t="str">
        <f>IF('Set Up'!E718="","",'Set Up'!E718)</f>
        <v/>
      </c>
      <c r="AA495" s="82" t="str">
        <f>IF('Set Up'!F718="","",'Set Up'!F718)</f>
        <v/>
      </c>
      <c r="AB495" s="82" t="str">
        <f>IF('Set Up'!G718="","",'Set Up'!G718)</f>
        <v/>
      </c>
      <c r="AC495" s="82" t="str">
        <f t="array" ref="AC495">IF(Y495="","",INDEX(Data!$G$4:$G$51,MATCH(Table7[[#This Row],[Fitting]]&amp;Table7[[#This Row],[Fitting Subtype]],Data!$E$4:$E$51&amp;Data!$F$4:$F$51,0)))</f>
        <v/>
      </c>
      <c r="AD495" s="89" t="str">
        <f>IF(Table7[[#This Row],[Segment]]="","",Table7[[#This Row],[Quantity]]*Table7[[#This Row],[Kf]]*(((INDEX(Table4[Velocity (m/s)],MATCH(Table7[[#This Row],[Segment]],Table4[Segment],0)))^2)/2))</f>
        <v/>
      </c>
      <c r="AF495" s="82" t="str">
        <f>Table4[[#This Row],[Segment]]</f>
        <v/>
      </c>
      <c r="AG495" s="75"/>
      <c r="AH495" s="82" t="str">
        <f>IF(Table5[[#This Row],[Segment]]="","",AG495-Table4[[#This Row],[Total Pressure Drop (kPa)]])</f>
        <v/>
      </c>
    </row>
    <row r="496" spans="1:34" x14ac:dyDescent="0.25">
      <c r="A496" s="95" t="str">
        <f>IF('Set Up'!A493="","",'Set Up'!A493)</f>
        <v/>
      </c>
      <c r="B496" s="75" t="s">
        <v>81</v>
      </c>
      <c r="C496" s="85"/>
      <c r="D496" s="86" t="str">
        <f>IF(Table4[[#This Row],[Diameter (in)]]="","",(((CONVERT(Table4[[#This Row],[Diameter (in)]],"in","m"))/2)^2)*PI())</f>
        <v/>
      </c>
      <c r="E496" s="87" t="str">
        <f>IF(Table4[[#This Row],[Area (m2)]]="","",$D$4/Table4[[#This Row],[Area (m2)]])</f>
        <v/>
      </c>
      <c r="F496" s="85">
        <f t="shared" si="7"/>
        <v>4.6951999999999998</v>
      </c>
      <c r="G496" s="88" t="str">
        <f>IF(Table4[[#This Row],[Segment]]="","",(CONVERT(Table4[[#This Row],[Diameter (in)]],"in","m")*$B$4*Table4[[#This Row],[Velocity (m/s)]])/$C$4)</f>
        <v/>
      </c>
      <c r="H496" s="96" t="str">
        <f>IF(Table4[[#This Row],[Segment]]="","",IF(Table4[[#This Row],[Teynold''s Number]]&gt;4000,"TURBULENT","LAMINAR"))</f>
        <v/>
      </c>
      <c r="I496" s="86" t="str">
        <f>IF(Table4[[#This Row],[Segment]]="","",INDEX(Data!C493:C507,MATCH(Table4[Material],Data!B493:B507,0)))</f>
        <v/>
      </c>
      <c r="J496" s="89" t="str">
        <f>IF(Table4[[#This Row],[ε (m)]]="","",Table4[[#This Row],[ε (m)]]/(CONVERT(Table4[[#This Row],[Diameter (in)]],"in","m")))</f>
        <v/>
      </c>
      <c r="K496" s="96" t="str">
        <f>IF(Table4[[#This Row],[Regime]]="LAMINAR",16/Table4[[#This Row],[Teynold''s Number]],"-")</f>
        <v>-</v>
      </c>
      <c r="L496" s="86"/>
      <c r="M496" s="97" t="str">
        <f>IF(Table4[[#This Row],[Regime]]="TURBULENT",(((-4*LOG10(Table4[[#This Row],[ε/D]]/3.7+1.256/(Table4[[#This Row],[Teynold''s Number]]*SQRT(Table4[[#This Row],[f turbulent (guess)]]))))^-1)^2),"")</f>
        <v/>
      </c>
      <c r="N496" s="91" t="str">
        <f>IF(Table4[[#This Row],[f turbulent]]="","",Table4[[#This Row],[f turbulent (guess)]]-Table4[[#This Row],[f turbulent]])</f>
        <v/>
      </c>
      <c r="O496" s="87">
        <f>IF(Table4[[#This Row],[Segment]]="",0,IF(C497="",0,IF(C497&lt;=Table4[[#This Row],[Diameter (in)]],0,1-(D496/D497))))</f>
        <v>0</v>
      </c>
      <c r="P496" s="92" t="str">
        <f>IF(Table4[[#This Row],[Segment]]="","",IF(C496&gt;C497,"",IF(C497="",0.55,(0.55*(1-D497/D496)))))</f>
        <v/>
      </c>
      <c r="Q49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96" s="92" t="str">
        <f>IF(Table4[[#This Row],[Segment]]="","",IF(Table4[[#This Row],[Kexpansion]]="","0",((Table4[[#This Row],[Velocity (m/s)]]^2)/2)*Table4[[#This Row],[Kexpansion]]))</f>
        <v/>
      </c>
      <c r="S496" s="92" t="str">
        <f>IF(Table4[[#This Row],[Segment]]="","",IF(Table4[[#This Row],[Kcontraction]]="","0",((Table4[[#This Row],[Velocity (m/s)]]^2)/2)*Table4[[#This Row],[Kcontraction]]))</f>
        <v/>
      </c>
      <c r="T496" s="89" t="str">
        <f>IF(Table4[[#This Row],[Segment]]="","",SUMIF($Y$7:$Y$2000,Table4[[#This Row],[Segment]],$AD$7:$AD$2000))</f>
        <v/>
      </c>
      <c r="U496" s="95" t="str">
        <f>IF(Table4[[#This Row],[Segment]]="","",Table4[[#This Row],[Hfriction (J/kg)]]+Table4[[#This Row],[Hexpansions (J/kg)]]+Table4[[#This Row],[Hcontractions (J/kg)]]+Table4[[#This Row],[Hf (J/kg)]])</f>
        <v/>
      </c>
      <c r="V496" s="95" t="str">
        <f>IF(Table4[[#This Row],[Segment]]="","",Table4[[#This Row],[Total Friction Loss (J/kg)]]*Table3[Density (kg/m3)])</f>
        <v/>
      </c>
      <c r="W496" s="95" t="str">
        <f>IF(Table4[[#This Row],[Segment]]="","",Table4[[#This Row],[Total Pressure Drop (Pa)]]/1000)</f>
        <v/>
      </c>
      <c r="Y496" s="82" t="str">
        <f>IF('Set Up'!D719="","",'Set Up'!D719)</f>
        <v/>
      </c>
      <c r="Z496" s="82" t="str">
        <f>IF('Set Up'!E719="","",'Set Up'!E719)</f>
        <v/>
      </c>
      <c r="AA496" s="82" t="str">
        <f>IF('Set Up'!F719="","",'Set Up'!F719)</f>
        <v/>
      </c>
      <c r="AB496" s="82" t="str">
        <f>IF('Set Up'!G719="","",'Set Up'!G719)</f>
        <v/>
      </c>
      <c r="AC496" s="82" t="str">
        <f t="array" ref="AC496">IF(Y496="","",INDEX(Data!$G$4:$G$51,MATCH(Table7[[#This Row],[Fitting]]&amp;Table7[[#This Row],[Fitting Subtype]],Data!$E$4:$E$51&amp;Data!$F$4:$F$51,0)))</f>
        <v/>
      </c>
      <c r="AD496" s="89" t="str">
        <f>IF(Table7[[#This Row],[Segment]]="","",Table7[[#This Row],[Quantity]]*Table7[[#This Row],[Kf]]*(((INDEX(Table4[Velocity (m/s)],MATCH(Table7[[#This Row],[Segment]],Table4[Segment],0)))^2)/2))</f>
        <v/>
      </c>
      <c r="AF496" s="82" t="str">
        <f>Table4[[#This Row],[Segment]]</f>
        <v/>
      </c>
      <c r="AG496" s="75"/>
      <c r="AH496" s="82" t="str">
        <f>IF(Table5[[#This Row],[Segment]]="","",AG496-Table4[[#This Row],[Total Pressure Drop (kPa)]])</f>
        <v/>
      </c>
    </row>
    <row r="497" spans="1:34" x14ac:dyDescent="0.25">
      <c r="A497" s="95" t="str">
        <f>IF('Set Up'!A494="","",'Set Up'!A494)</f>
        <v/>
      </c>
      <c r="B497" s="75" t="s">
        <v>81</v>
      </c>
      <c r="C497" s="85"/>
      <c r="D497" s="86" t="str">
        <f>IF(Table4[[#This Row],[Diameter (in)]]="","",(((CONVERT(Table4[[#This Row],[Diameter (in)]],"in","m"))/2)^2)*PI())</f>
        <v/>
      </c>
      <c r="E497" s="87" t="str">
        <f>IF(Table4[[#This Row],[Area (m2)]]="","",$D$4/Table4[[#This Row],[Area (m2)]])</f>
        <v/>
      </c>
      <c r="F497" s="85">
        <f t="shared" si="7"/>
        <v>4.6951999999999998</v>
      </c>
      <c r="G497" s="88" t="str">
        <f>IF(Table4[[#This Row],[Segment]]="","",(CONVERT(Table4[[#This Row],[Diameter (in)]],"in","m")*$B$4*Table4[[#This Row],[Velocity (m/s)]])/$C$4)</f>
        <v/>
      </c>
      <c r="H497" s="96" t="str">
        <f>IF(Table4[[#This Row],[Segment]]="","",IF(Table4[[#This Row],[Teynold''s Number]]&gt;4000,"TURBULENT","LAMINAR"))</f>
        <v/>
      </c>
      <c r="I497" s="86" t="str">
        <f>IF(Table4[[#This Row],[Segment]]="","",INDEX(Data!C494:C508,MATCH(Table4[Material],Data!B494:B508,0)))</f>
        <v/>
      </c>
      <c r="J497" s="89" t="str">
        <f>IF(Table4[[#This Row],[ε (m)]]="","",Table4[[#This Row],[ε (m)]]/(CONVERT(Table4[[#This Row],[Diameter (in)]],"in","m")))</f>
        <v/>
      </c>
      <c r="K497" s="96" t="str">
        <f>IF(Table4[[#This Row],[Regime]]="LAMINAR",16/Table4[[#This Row],[Teynold''s Number]],"-")</f>
        <v>-</v>
      </c>
      <c r="L497" s="86"/>
      <c r="M497" s="97" t="str">
        <f>IF(Table4[[#This Row],[Regime]]="TURBULENT",(((-4*LOG10(Table4[[#This Row],[ε/D]]/3.7+1.256/(Table4[[#This Row],[Teynold''s Number]]*SQRT(Table4[[#This Row],[f turbulent (guess)]]))))^-1)^2),"")</f>
        <v/>
      </c>
      <c r="N497" s="91" t="str">
        <f>IF(Table4[[#This Row],[f turbulent]]="","",Table4[[#This Row],[f turbulent (guess)]]-Table4[[#This Row],[f turbulent]])</f>
        <v/>
      </c>
      <c r="O497" s="87">
        <f>IF(Table4[[#This Row],[Segment]]="",0,IF(C498="",0,IF(C498&lt;=Table4[[#This Row],[Diameter (in)]],0,1-(D497/D498))))</f>
        <v>0</v>
      </c>
      <c r="P497" s="92" t="str">
        <f>IF(Table4[[#This Row],[Segment]]="","",IF(C497&gt;C498,"",IF(C498="",0.55,(0.55*(1-D498/D497)))))</f>
        <v/>
      </c>
      <c r="Q49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97" s="92" t="str">
        <f>IF(Table4[[#This Row],[Segment]]="","",IF(Table4[[#This Row],[Kexpansion]]="","0",((Table4[[#This Row],[Velocity (m/s)]]^2)/2)*Table4[[#This Row],[Kexpansion]]))</f>
        <v/>
      </c>
      <c r="S497" s="92" t="str">
        <f>IF(Table4[[#This Row],[Segment]]="","",IF(Table4[[#This Row],[Kcontraction]]="","0",((Table4[[#This Row],[Velocity (m/s)]]^2)/2)*Table4[[#This Row],[Kcontraction]]))</f>
        <v/>
      </c>
      <c r="T497" s="89" t="str">
        <f>IF(Table4[[#This Row],[Segment]]="","",SUMIF($Y$7:$Y$2000,Table4[[#This Row],[Segment]],$AD$7:$AD$2000))</f>
        <v/>
      </c>
      <c r="U497" s="95" t="str">
        <f>IF(Table4[[#This Row],[Segment]]="","",Table4[[#This Row],[Hfriction (J/kg)]]+Table4[[#This Row],[Hexpansions (J/kg)]]+Table4[[#This Row],[Hcontractions (J/kg)]]+Table4[[#This Row],[Hf (J/kg)]])</f>
        <v/>
      </c>
      <c r="V497" s="95" t="str">
        <f>IF(Table4[[#This Row],[Segment]]="","",Table4[[#This Row],[Total Friction Loss (J/kg)]]*Table3[Density (kg/m3)])</f>
        <v/>
      </c>
      <c r="W497" s="95" t="str">
        <f>IF(Table4[[#This Row],[Segment]]="","",Table4[[#This Row],[Total Pressure Drop (Pa)]]/1000)</f>
        <v/>
      </c>
      <c r="Y497" s="82" t="str">
        <f>IF('Set Up'!D720="","",'Set Up'!D720)</f>
        <v/>
      </c>
      <c r="Z497" s="82" t="str">
        <f>IF('Set Up'!E720="","",'Set Up'!E720)</f>
        <v/>
      </c>
      <c r="AA497" s="82" t="str">
        <f>IF('Set Up'!F720="","",'Set Up'!F720)</f>
        <v/>
      </c>
      <c r="AB497" s="82" t="str">
        <f>IF('Set Up'!G720="","",'Set Up'!G720)</f>
        <v/>
      </c>
      <c r="AC497" s="82" t="str">
        <f t="array" ref="AC497">IF(Y497="","",INDEX(Data!$G$4:$G$51,MATCH(Table7[[#This Row],[Fitting]]&amp;Table7[[#This Row],[Fitting Subtype]],Data!$E$4:$E$51&amp;Data!$F$4:$F$51,0)))</f>
        <v/>
      </c>
      <c r="AD497" s="89" t="str">
        <f>IF(Table7[[#This Row],[Segment]]="","",Table7[[#This Row],[Quantity]]*Table7[[#This Row],[Kf]]*(((INDEX(Table4[Velocity (m/s)],MATCH(Table7[[#This Row],[Segment]],Table4[Segment],0)))^2)/2))</f>
        <v/>
      </c>
      <c r="AF497" s="82" t="str">
        <f>Table4[[#This Row],[Segment]]</f>
        <v/>
      </c>
      <c r="AG497" s="75"/>
      <c r="AH497" s="82" t="str">
        <f>IF(Table5[[#This Row],[Segment]]="","",AG497-Table4[[#This Row],[Total Pressure Drop (kPa)]])</f>
        <v/>
      </c>
    </row>
    <row r="498" spans="1:34" x14ac:dyDescent="0.25">
      <c r="A498" s="95" t="str">
        <f>IF('Set Up'!A495="","",'Set Up'!A495)</f>
        <v/>
      </c>
      <c r="B498" s="75" t="s">
        <v>81</v>
      </c>
      <c r="C498" s="85"/>
      <c r="D498" s="86" t="str">
        <f>IF(Table4[[#This Row],[Diameter (in)]]="","",(((CONVERT(Table4[[#This Row],[Diameter (in)]],"in","m"))/2)^2)*PI())</f>
        <v/>
      </c>
      <c r="E498" s="87" t="str">
        <f>IF(Table4[[#This Row],[Area (m2)]]="","",$D$4/Table4[[#This Row],[Area (m2)]])</f>
        <v/>
      </c>
      <c r="F498" s="85">
        <f t="shared" si="7"/>
        <v>4.6951999999999998</v>
      </c>
      <c r="G498" s="88" t="str">
        <f>IF(Table4[[#This Row],[Segment]]="","",(CONVERT(Table4[[#This Row],[Diameter (in)]],"in","m")*$B$4*Table4[[#This Row],[Velocity (m/s)]])/$C$4)</f>
        <v/>
      </c>
      <c r="H498" s="96" t="str">
        <f>IF(Table4[[#This Row],[Segment]]="","",IF(Table4[[#This Row],[Teynold''s Number]]&gt;4000,"TURBULENT","LAMINAR"))</f>
        <v/>
      </c>
      <c r="I498" s="86" t="str">
        <f>IF(Table4[[#This Row],[Segment]]="","",INDEX(Data!C495:C509,MATCH(Table4[Material],Data!B495:B509,0)))</f>
        <v/>
      </c>
      <c r="J498" s="89" t="str">
        <f>IF(Table4[[#This Row],[ε (m)]]="","",Table4[[#This Row],[ε (m)]]/(CONVERT(Table4[[#This Row],[Diameter (in)]],"in","m")))</f>
        <v/>
      </c>
      <c r="K498" s="96" t="str">
        <f>IF(Table4[[#This Row],[Regime]]="LAMINAR",16/Table4[[#This Row],[Teynold''s Number]],"-")</f>
        <v>-</v>
      </c>
      <c r="L498" s="86"/>
      <c r="M498" s="97" t="str">
        <f>IF(Table4[[#This Row],[Regime]]="TURBULENT",(((-4*LOG10(Table4[[#This Row],[ε/D]]/3.7+1.256/(Table4[[#This Row],[Teynold''s Number]]*SQRT(Table4[[#This Row],[f turbulent (guess)]]))))^-1)^2),"")</f>
        <v/>
      </c>
      <c r="N498" s="91" t="str">
        <f>IF(Table4[[#This Row],[f turbulent]]="","",Table4[[#This Row],[f turbulent (guess)]]-Table4[[#This Row],[f turbulent]])</f>
        <v/>
      </c>
      <c r="O498" s="87">
        <f>IF(Table4[[#This Row],[Segment]]="",0,IF(C499="",0,IF(C499&lt;=Table4[[#This Row],[Diameter (in)]],0,1-(D498/D499))))</f>
        <v>0</v>
      </c>
      <c r="P498" s="92" t="str">
        <f>IF(Table4[[#This Row],[Segment]]="","",IF(C498&gt;C499,"",IF(C499="",0.55,(0.55*(1-D499/D498)))))</f>
        <v/>
      </c>
      <c r="Q49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98" s="92" t="str">
        <f>IF(Table4[[#This Row],[Segment]]="","",IF(Table4[[#This Row],[Kexpansion]]="","0",((Table4[[#This Row],[Velocity (m/s)]]^2)/2)*Table4[[#This Row],[Kexpansion]]))</f>
        <v/>
      </c>
      <c r="S498" s="92" t="str">
        <f>IF(Table4[[#This Row],[Segment]]="","",IF(Table4[[#This Row],[Kcontraction]]="","0",((Table4[[#This Row],[Velocity (m/s)]]^2)/2)*Table4[[#This Row],[Kcontraction]]))</f>
        <v/>
      </c>
      <c r="T498" s="89" t="str">
        <f>IF(Table4[[#This Row],[Segment]]="","",SUMIF($Y$7:$Y$2000,Table4[[#This Row],[Segment]],$AD$7:$AD$2000))</f>
        <v/>
      </c>
      <c r="U498" s="95" t="str">
        <f>IF(Table4[[#This Row],[Segment]]="","",Table4[[#This Row],[Hfriction (J/kg)]]+Table4[[#This Row],[Hexpansions (J/kg)]]+Table4[[#This Row],[Hcontractions (J/kg)]]+Table4[[#This Row],[Hf (J/kg)]])</f>
        <v/>
      </c>
      <c r="V498" s="95" t="str">
        <f>IF(Table4[[#This Row],[Segment]]="","",Table4[[#This Row],[Total Friction Loss (J/kg)]]*Table3[Density (kg/m3)])</f>
        <v/>
      </c>
      <c r="W498" s="95" t="str">
        <f>IF(Table4[[#This Row],[Segment]]="","",Table4[[#This Row],[Total Pressure Drop (Pa)]]/1000)</f>
        <v/>
      </c>
      <c r="Y498" s="82" t="str">
        <f>IF('Set Up'!D721="","",'Set Up'!D721)</f>
        <v/>
      </c>
      <c r="Z498" s="82" t="str">
        <f>IF('Set Up'!E721="","",'Set Up'!E721)</f>
        <v/>
      </c>
      <c r="AA498" s="82" t="str">
        <f>IF('Set Up'!F721="","",'Set Up'!F721)</f>
        <v/>
      </c>
      <c r="AB498" s="82" t="str">
        <f>IF('Set Up'!G721="","",'Set Up'!G721)</f>
        <v/>
      </c>
      <c r="AC498" s="82" t="str">
        <f t="array" ref="AC498">IF(Y498="","",INDEX(Data!$G$4:$G$51,MATCH(Table7[[#This Row],[Fitting]]&amp;Table7[[#This Row],[Fitting Subtype]],Data!$E$4:$E$51&amp;Data!$F$4:$F$51,0)))</f>
        <v/>
      </c>
      <c r="AD498" s="89" t="str">
        <f>IF(Table7[[#This Row],[Segment]]="","",Table7[[#This Row],[Quantity]]*Table7[[#This Row],[Kf]]*(((INDEX(Table4[Velocity (m/s)],MATCH(Table7[[#This Row],[Segment]],Table4[Segment],0)))^2)/2))</f>
        <v/>
      </c>
      <c r="AF498" s="82" t="str">
        <f>Table4[[#This Row],[Segment]]</f>
        <v/>
      </c>
      <c r="AG498" s="75"/>
      <c r="AH498" s="82" t="str">
        <f>IF(Table5[[#This Row],[Segment]]="","",AG498-Table4[[#This Row],[Total Pressure Drop (kPa)]])</f>
        <v/>
      </c>
    </row>
    <row r="499" spans="1:34" x14ac:dyDescent="0.25">
      <c r="A499" s="95" t="str">
        <f>IF('Set Up'!A496="","",'Set Up'!A496)</f>
        <v/>
      </c>
      <c r="B499" s="75" t="s">
        <v>81</v>
      </c>
      <c r="C499" s="85"/>
      <c r="D499" s="86" t="str">
        <f>IF(Table4[[#This Row],[Diameter (in)]]="","",(((CONVERT(Table4[[#This Row],[Diameter (in)]],"in","m"))/2)^2)*PI())</f>
        <v/>
      </c>
      <c r="E499" s="87" t="str">
        <f>IF(Table4[[#This Row],[Area (m2)]]="","",$D$4/Table4[[#This Row],[Area (m2)]])</f>
        <v/>
      </c>
      <c r="F499" s="85">
        <f t="shared" si="7"/>
        <v>4.6951999999999998</v>
      </c>
      <c r="G499" s="88" t="str">
        <f>IF(Table4[[#This Row],[Segment]]="","",(CONVERT(Table4[[#This Row],[Diameter (in)]],"in","m")*$B$4*Table4[[#This Row],[Velocity (m/s)]])/$C$4)</f>
        <v/>
      </c>
      <c r="H499" s="96" t="str">
        <f>IF(Table4[[#This Row],[Segment]]="","",IF(Table4[[#This Row],[Teynold''s Number]]&gt;4000,"TURBULENT","LAMINAR"))</f>
        <v/>
      </c>
      <c r="I499" s="86" t="str">
        <f>IF(Table4[[#This Row],[Segment]]="","",INDEX(Data!C496:C510,MATCH(Table4[Material],Data!B496:B510,0)))</f>
        <v/>
      </c>
      <c r="J499" s="89" t="str">
        <f>IF(Table4[[#This Row],[ε (m)]]="","",Table4[[#This Row],[ε (m)]]/(CONVERT(Table4[[#This Row],[Diameter (in)]],"in","m")))</f>
        <v/>
      </c>
      <c r="K499" s="96" t="str">
        <f>IF(Table4[[#This Row],[Regime]]="LAMINAR",16/Table4[[#This Row],[Teynold''s Number]],"-")</f>
        <v>-</v>
      </c>
      <c r="L499" s="86"/>
      <c r="M499" s="97" t="str">
        <f>IF(Table4[[#This Row],[Regime]]="TURBULENT",(((-4*LOG10(Table4[[#This Row],[ε/D]]/3.7+1.256/(Table4[[#This Row],[Teynold''s Number]]*SQRT(Table4[[#This Row],[f turbulent (guess)]]))))^-1)^2),"")</f>
        <v/>
      </c>
      <c r="N499" s="91" t="str">
        <f>IF(Table4[[#This Row],[f turbulent]]="","",Table4[[#This Row],[f turbulent (guess)]]-Table4[[#This Row],[f turbulent]])</f>
        <v/>
      </c>
      <c r="O499" s="87">
        <f>IF(Table4[[#This Row],[Segment]]="",0,IF(C500="",0,IF(C500&lt;=Table4[[#This Row],[Diameter (in)]],0,1-(D499/D500))))</f>
        <v>0</v>
      </c>
      <c r="P499" s="92" t="str">
        <f>IF(Table4[[#This Row],[Segment]]="","",IF(C499&gt;C500,"",IF(C500="",0.55,(0.55*(1-D500/D499)))))</f>
        <v/>
      </c>
      <c r="Q49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499" s="92" t="str">
        <f>IF(Table4[[#This Row],[Segment]]="","",IF(Table4[[#This Row],[Kexpansion]]="","0",((Table4[[#This Row],[Velocity (m/s)]]^2)/2)*Table4[[#This Row],[Kexpansion]]))</f>
        <v/>
      </c>
      <c r="S499" s="92" t="str">
        <f>IF(Table4[[#This Row],[Segment]]="","",IF(Table4[[#This Row],[Kcontraction]]="","0",((Table4[[#This Row],[Velocity (m/s)]]^2)/2)*Table4[[#This Row],[Kcontraction]]))</f>
        <v/>
      </c>
      <c r="T499" s="89" t="str">
        <f>IF(Table4[[#This Row],[Segment]]="","",SUMIF($Y$7:$Y$2000,Table4[[#This Row],[Segment]],$AD$7:$AD$2000))</f>
        <v/>
      </c>
      <c r="U499" s="95" t="str">
        <f>IF(Table4[[#This Row],[Segment]]="","",Table4[[#This Row],[Hfriction (J/kg)]]+Table4[[#This Row],[Hexpansions (J/kg)]]+Table4[[#This Row],[Hcontractions (J/kg)]]+Table4[[#This Row],[Hf (J/kg)]])</f>
        <v/>
      </c>
      <c r="V499" s="95" t="str">
        <f>IF(Table4[[#This Row],[Segment]]="","",Table4[[#This Row],[Total Friction Loss (J/kg)]]*Table3[Density (kg/m3)])</f>
        <v/>
      </c>
      <c r="W499" s="95" t="str">
        <f>IF(Table4[[#This Row],[Segment]]="","",Table4[[#This Row],[Total Pressure Drop (Pa)]]/1000)</f>
        <v/>
      </c>
      <c r="Y499" s="82" t="str">
        <f>IF('Set Up'!D722="","",'Set Up'!D722)</f>
        <v/>
      </c>
      <c r="Z499" s="82" t="str">
        <f>IF('Set Up'!E722="","",'Set Up'!E722)</f>
        <v/>
      </c>
      <c r="AA499" s="82" t="str">
        <f>IF('Set Up'!F722="","",'Set Up'!F722)</f>
        <v/>
      </c>
      <c r="AB499" s="82" t="str">
        <f>IF('Set Up'!G722="","",'Set Up'!G722)</f>
        <v/>
      </c>
      <c r="AC499" s="82" t="str">
        <f t="array" ref="AC499">IF(Y499="","",INDEX(Data!$G$4:$G$51,MATCH(Table7[[#This Row],[Fitting]]&amp;Table7[[#This Row],[Fitting Subtype]],Data!$E$4:$E$51&amp;Data!$F$4:$F$51,0)))</f>
        <v/>
      </c>
      <c r="AD499" s="89" t="str">
        <f>IF(Table7[[#This Row],[Segment]]="","",Table7[[#This Row],[Quantity]]*Table7[[#This Row],[Kf]]*(((INDEX(Table4[Velocity (m/s)],MATCH(Table7[[#This Row],[Segment]],Table4[Segment],0)))^2)/2))</f>
        <v/>
      </c>
      <c r="AF499" s="82" t="str">
        <f>Table4[[#This Row],[Segment]]</f>
        <v/>
      </c>
      <c r="AG499" s="75"/>
      <c r="AH499" s="82" t="str">
        <f>IF(Table5[[#This Row],[Segment]]="","",AG499-Table4[[#This Row],[Total Pressure Drop (kPa)]])</f>
        <v/>
      </c>
    </row>
    <row r="500" spans="1:34" x14ac:dyDescent="0.25">
      <c r="A500" s="95" t="str">
        <f>IF('Set Up'!A497="","",'Set Up'!A497)</f>
        <v/>
      </c>
      <c r="B500" s="75" t="s">
        <v>81</v>
      </c>
      <c r="C500" s="85"/>
      <c r="D500" s="86" t="str">
        <f>IF(Table4[[#This Row],[Diameter (in)]]="","",(((CONVERT(Table4[[#This Row],[Diameter (in)]],"in","m"))/2)^2)*PI())</f>
        <v/>
      </c>
      <c r="E500" s="87" t="str">
        <f>IF(Table4[[#This Row],[Area (m2)]]="","",$D$4/Table4[[#This Row],[Area (m2)]])</f>
        <v/>
      </c>
      <c r="F500" s="85">
        <f t="shared" si="7"/>
        <v>4.6951999999999998</v>
      </c>
      <c r="G500" s="88" t="str">
        <f>IF(Table4[[#This Row],[Segment]]="","",(CONVERT(Table4[[#This Row],[Diameter (in)]],"in","m")*$B$4*Table4[[#This Row],[Velocity (m/s)]])/$C$4)</f>
        <v/>
      </c>
      <c r="H500" s="96" t="str">
        <f>IF(Table4[[#This Row],[Segment]]="","",IF(Table4[[#This Row],[Teynold''s Number]]&gt;4000,"TURBULENT","LAMINAR"))</f>
        <v/>
      </c>
      <c r="I500" s="86" t="str">
        <f>IF(Table4[[#This Row],[Segment]]="","",INDEX(Data!C497:C511,MATCH(Table4[Material],Data!B497:B511,0)))</f>
        <v/>
      </c>
      <c r="J500" s="89" t="str">
        <f>IF(Table4[[#This Row],[ε (m)]]="","",Table4[[#This Row],[ε (m)]]/(CONVERT(Table4[[#This Row],[Diameter (in)]],"in","m")))</f>
        <v/>
      </c>
      <c r="K500" s="96" t="str">
        <f>IF(Table4[[#This Row],[Regime]]="LAMINAR",16/Table4[[#This Row],[Teynold''s Number]],"-")</f>
        <v>-</v>
      </c>
      <c r="L500" s="86"/>
      <c r="M500" s="97" t="str">
        <f>IF(Table4[[#This Row],[Regime]]="TURBULENT",(((-4*LOG10(Table4[[#This Row],[ε/D]]/3.7+1.256/(Table4[[#This Row],[Teynold''s Number]]*SQRT(Table4[[#This Row],[f turbulent (guess)]]))))^-1)^2),"")</f>
        <v/>
      </c>
      <c r="N500" s="91" t="str">
        <f>IF(Table4[[#This Row],[f turbulent]]="","",Table4[[#This Row],[f turbulent (guess)]]-Table4[[#This Row],[f turbulent]])</f>
        <v/>
      </c>
      <c r="O500" s="87">
        <f>IF(Table4[[#This Row],[Segment]]="",0,IF(C501="",0,IF(C501&lt;=Table4[[#This Row],[Diameter (in)]],0,1-(D500/D501))))</f>
        <v>0</v>
      </c>
      <c r="P500" s="92" t="str">
        <f>IF(Table4[[#This Row],[Segment]]="","",IF(C500&gt;C501,"",IF(C501="",0.55,(0.55*(1-D501/D500)))))</f>
        <v/>
      </c>
      <c r="Q50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00" s="92" t="str">
        <f>IF(Table4[[#This Row],[Segment]]="","",IF(Table4[[#This Row],[Kexpansion]]="","0",((Table4[[#This Row],[Velocity (m/s)]]^2)/2)*Table4[[#This Row],[Kexpansion]]))</f>
        <v/>
      </c>
      <c r="S500" s="92" t="str">
        <f>IF(Table4[[#This Row],[Segment]]="","",IF(Table4[[#This Row],[Kcontraction]]="","0",((Table4[[#This Row],[Velocity (m/s)]]^2)/2)*Table4[[#This Row],[Kcontraction]]))</f>
        <v/>
      </c>
      <c r="T500" s="89" t="str">
        <f>IF(Table4[[#This Row],[Segment]]="","",SUMIF($Y$7:$Y$2000,Table4[[#This Row],[Segment]],$AD$7:$AD$2000))</f>
        <v/>
      </c>
      <c r="U500" s="95" t="str">
        <f>IF(Table4[[#This Row],[Segment]]="","",Table4[[#This Row],[Hfriction (J/kg)]]+Table4[[#This Row],[Hexpansions (J/kg)]]+Table4[[#This Row],[Hcontractions (J/kg)]]+Table4[[#This Row],[Hf (J/kg)]])</f>
        <v/>
      </c>
      <c r="V500" s="95" t="str">
        <f>IF(Table4[[#This Row],[Segment]]="","",Table4[[#This Row],[Total Friction Loss (J/kg)]]*Table3[Density (kg/m3)])</f>
        <v/>
      </c>
      <c r="W500" s="95" t="str">
        <f>IF(Table4[[#This Row],[Segment]]="","",Table4[[#This Row],[Total Pressure Drop (Pa)]]/1000)</f>
        <v/>
      </c>
      <c r="Y500" s="82" t="str">
        <f>IF('Set Up'!D723="","",'Set Up'!D723)</f>
        <v/>
      </c>
      <c r="Z500" s="82" t="str">
        <f>IF('Set Up'!E723="","",'Set Up'!E723)</f>
        <v/>
      </c>
      <c r="AA500" s="82" t="str">
        <f>IF('Set Up'!F723="","",'Set Up'!F723)</f>
        <v/>
      </c>
      <c r="AB500" s="82" t="str">
        <f>IF('Set Up'!G723="","",'Set Up'!G723)</f>
        <v/>
      </c>
      <c r="AC500" s="82" t="str">
        <f t="array" ref="AC500">IF(Y500="","",INDEX(Data!$G$4:$G$51,MATCH(Table7[[#This Row],[Fitting]]&amp;Table7[[#This Row],[Fitting Subtype]],Data!$E$4:$E$51&amp;Data!$F$4:$F$51,0)))</f>
        <v/>
      </c>
      <c r="AD500" s="89" t="str">
        <f>IF(Table7[[#This Row],[Segment]]="","",Table7[[#This Row],[Quantity]]*Table7[[#This Row],[Kf]]*(((INDEX(Table4[Velocity (m/s)],MATCH(Table7[[#This Row],[Segment]],Table4[Segment],0)))^2)/2))</f>
        <v/>
      </c>
      <c r="AF500" s="82" t="str">
        <f>Table4[[#This Row],[Segment]]</f>
        <v/>
      </c>
      <c r="AG500" s="75"/>
      <c r="AH500" s="82" t="str">
        <f>IF(Table5[[#This Row],[Segment]]="","",AG500-Table4[[#This Row],[Total Pressure Drop (kPa)]])</f>
        <v/>
      </c>
    </row>
    <row r="501" spans="1:34" x14ac:dyDescent="0.25">
      <c r="A501" s="95" t="str">
        <f>IF('Set Up'!A498="","",'Set Up'!A498)</f>
        <v/>
      </c>
      <c r="B501" s="75" t="s">
        <v>81</v>
      </c>
      <c r="C501" s="85"/>
      <c r="D501" s="86" t="str">
        <f>IF(Table4[[#This Row],[Diameter (in)]]="","",(((CONVERT(Table4[[#This Row],[Diameter (in)]],"in","m"))/2)^2)*PI())</f>
        <v/>
      </c>
      <c r="E501" s="87" t="str">
        <f>IF(Table4[[#This Row],[Area (m2)]]="","",$D$4/Table4[[#This Row],[Area (m2)]])</f>
        <v/>
      </c>
      <c r="F501" s="85">
        <f t="shared" si="7"/>
        <v>4.6951999999999998</v>
      </c>
      <c r="G501" s="88" t="str">
        <f>IF(Table4[[#This Row],[Segment]]="","",(CONVERT(Table4[[#This Row],[Diameter (in)]],"in","m")*$B$4*Table4[[#This Row],[Velocity (m/s)]])/$C$4)</f>
        <v/>
      </c>
      <c r="H501" s="96" t="str">
        <f>IF(Table4[[#This Row],[Segment]]="","",IF(Table4[[#This Row],[Teynold''s Number]]&gt;4000,"TURBULENT","LAMINAR"))</f>
        <v/>
      </c>
      <c r="I501" s="86" t="str">
        <f>IF(Table4[[#This Row],[Segment]]="","",INDEX(Data!C498:C512,MATCH(Table4[Material],Data!B498:B512,0)))</f>
        <v/>
      </c>
      <c r="J501" s="89" t="str">
        <f>IF(Table4[[#This Row],[ε (m)]]="","",Table4[[#This Row],[ε (m)]]/(CONVERT(Table4[[#This Row],[Diameter (in)]],"in","m")))</f>
        <v/>
      </c>
      <c r="K501" s="96" t="str">
        <f>IF(Table4[[#This Row],[Regime]]="LAMINAR",16/Table4[[#This Row],[Teynold''s Number]],"-")</f>
        <v>-</v>
      </c>
      <c r="L501" s="86"/>
      <c r="M501" s="97" t="str">
        <f>IF(Table4[[#This Row],[Regime]]="TURBULENT",(((-4*LOG10(Table4[[#This Row],[ε/D]]/3.7+1.256/(Table4[[#This Row],[Teynold''s Number]]*SQRT(Table4[[#This Row],[f turbulent (guess)]]))))^-1)^2),"")</f>
        <v/>
      </c>
      <c r="N501" s="91" t="str">
        <f>IF(Table4[[#This Row],[f turbulent]]="","",Table4[[#This Row],[f turbulent (guess)]]-Table4[[#This Row],[f turbulent]])</f>
        <v/>
      </c>
      <c r="O501" s="87">
        <f>IF(Table4[[#This Row],[Segment]]="",0,IF(C502="",0,IF(C502&lt;=Table4[[#This Row],[Diameter (in)]],0,1-(D501/D502))))</f>
        <v>0</v>
      </c>
      <c r="P501" s="92" t="str">
        <f>IF(Table4[[#This Row],[Segment]]="","",IF(C501&gt;C502,"",IF(C502="",0.55,(0.55*(1-D502/D501)))))</f>
        <v/>
      </c>
      <c r="Q50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01" s="92" t="str">
        <f>IF(Table4[[#This Row],[Segment]]="","",IF(Table4[[#This Row],[Kexpansion]]="","0",((Table4[[#This Row],[Velocity (m/s)]]^2)/2)*Table4[[#This Row],[Kexpansion]]))</f>
        <v/>
      </c>
      <c r="S501" s="92" t="str">
        <f>IF(Table4[[#This Row],[Segment]]="","",IF(Table4[[#This Row],[Kcontraction]]="","0",((Table4[[#This Row],[Velocity (m/s)]]^2)/2)*Table4[[#This Row],[Kcontraction]]))</f>
        <v/>
      </c>
      <c r="T501" s="89" t="str">
        <f>IF(Table4[[#This Row],[Segment]]="","",SUMIF($Y$7:$Y$2000,Table4[[#This Row],[Segment]],$AD$7:$AD$2000))</f>
        <v/>
      </c>
      <c r="U501" s="95" t="str">
        <f>IF(Table4[[#This Row],[Segment]]="","",Table4[[#This Row],[Hfriction (J/kg)]]+Table4[[#This Row],[Hexpansions (J/kg)]]+Table4[[#This Row],[Hcontractions (J/kg)]]+Table4[[#This Row],[Hf (J/kg)]])</f>
        <v/>
      </c>
      <c r="V501" s="95" t="str">
        <f>IF(Table4[[#This Row],[Segment]]="","",Table4[[#This Row],[Total Friction Loss (J/kg)]]*Table3[Density (kg/m3)])</f>
        <v/>
      </c>
      <c r="W501" s="95" t="str">
        <f>IF(Table4[[#This Row],[Segment]]="","",Table4[[#This Row],[Total Pressure Drop (Pa)]]/1000)</f>
        <v/>
      </c>
      <c r="Y501" s="82" t="str">
        <f>IF('Set Up'!D724="","",'Set Up'!D724)</f>
        <v/>
      </c>
      <c r="Z501" s="82" t="str">
        <f>IF('Set Up'!E724="","",'Set Up'!E724)</f>
        <v/>
      </c>
      <c r="AA501" s="82" t="str">
        <f>IF('Set Up'!F724="","",'Set Up'!F724)</f>
        <v/>
      </c>
      <c r="AB501" s="82" t="str">
        <f>IF('Set Up'!G724="","",'Set Up'!G724)</f>
        <v/>
      </c>
      <c r="AC501" s="82" t="str">
        <f t="array" ref="AC501">IF(Y501="","",INDEX(Data!$G$4:$G$51,MATCH(Table7[[#This Row],[Fitting]]&amp;Table7[[#This Row],[Fitting Subtype]],Data!$E$4:$E$51&amp;Data!$F$4:$F$51,0)))</f>
        <v/>
      </c>
      <c r="AD501" s="89" t="str">
        <f>IF(Table7[[#This Row],[Segment]]="","",Table7[[#This Row],[Quantity]]*Table7[[#This Row],[Kf]]*(((INDEX(Table4[Velocity (m/s)],MATCH(Table7[[#This Row],[Segment]],Table4[Segment],0)))^2)/2))</f>
        <v/>
      </c>
      <c r="AF501" s="82" t="str">
        <f>Table4[[#This Row],[Segment]]</f>
        <v/>
      </c>
      <c r="AG501" s="75"/>
      <c r="AH501" s="82" t="str">
        <f>IF(Table5[[#This Row],[Segment]]="","",AG501-Table4[[#This Row],[Total Pressure Drop (kPa)]])</f>
        <v/>
      </c>
    </row>
    <row r="502" spans="1:34" x14ac:dyDescent="0.25">
      <c r="A502" s="95" t="str">
        <f>IF('Set Up'!A499="","",'Set Up'!A499)</f>
        <v/>
      </c>
      <c r="B502" s="75" t="s">
        <v>81</v>
      </c>
      <c r="C502" s="85"/>
      <c r="D502" s="86" t="str">
        <f>IF(Table4[[#This Row],[Diameter (in)]]="","",(((CONVERT(Table4[[#This Row],[Diameter (in)]],"in","m"))/2)^2)*PI())</f>
        <v/>
      </c>
      <c r="E502" s="87" t="str">
        <f>IF(Table4[[#This Row],[Area (m2)]]="","",$D$4/Table4[[#This Row],[Area (m2)]])</f>
        <v/>
      </c>
      <c r="F502" s="85">
        <f t="shared" si="7"/>
        <v>4.6951999999999998</v>
      </c>
      <c r="G502" s="88" t="str">
        <f>IF(Table4[[#This Row],[Segment]]="","",(CONVERT(Table4[[#This Row],[Diameter (in)]],"in","m")*$B$4*Table4[[#This Row],[Velocity (m/s)]])/$C$4)</f>
        <v/>
      </c>
      <c r="H502" s="96" t="str">
        <f>IF(Table4[[#This Row],[Segment]]="","",IF(Table4[[#This Row],[Teynold''s Number]]&gt;4000,"TURBULENT","LAMINAR"))</f>
        <v/>
      </c>
      <c r="I502" s="86" t="str">
        <f>IF(Table4[[#This Row],[Segment]]="","",INDEX(Data!C499:C513,MATCH(Table4[Material],Data!B499:B513,0)))</f>
        <v/>
      </c>
      <c r="J502" s="89" t="str">
        <f>IF(Table4[[#This Row],[ε (m)]]="","",Table4[[#This Row],[ε (m)]]/(CONVERT(Table4[[#This Row],[Diameter (in)]],"in","m")))</f>
        <v/>
      </c>
      <c r="K502" s="96" t="str">
        <f>IF(Table4[[#This Row],[Regime]]="LAMINAR",16/Table4[[#This Row],[Teynold''s Number]],"-")</f>
        <v>-</v>
      </c>
      <c r="L502" s="86"/>
      <c r="M502" s="97" t="str">
        <f>IF(Table4[[#This Row],[Regime]]="TURBULENT",(((-4*LOG10(Table4[[#This Row],[ε/D]]/3.7+1.256/(Table4[[#This Row],[Teynold''s Number]]*SQRT(Table4[[#This Row],[f turbulent (guess)]]))))^-1)^2),"")</f>
        <v/>
      </c>
      <c r="N502" s="91" t="str">
        <f>IF(Table4[[#This Row],[f turbulent]]="","",Table4[[#This Row],[f turbulent (guess)]]-Table4[[#This Row],[f turbulent]])</f>
        <v/>
      </c>
      <c r="O502" s="87">
        <f>IF(Table4[[#This Row],[Segment]]="",0,IF(C503="",0,IF(C503&lt;=Table4[[#This Row],[Diameter (in)]],0,1-(D502/D503))))</f>
        <v>0</v>
      </c>
      <c r="P502" s="92" t="str">
        <f>IF(Table4[[#This Row],[Segment]]="","",IF(C502&gt;C503,"",IF(C503="",0.55,(0.55*(1-D503/D502)))))</f>
        <v/>
      </c>
      <c r="Q50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02" s="92" t="str">
        <f>IF(Table4[[#This Row],[Segment]]="","",IF(Table4[[#This Row],[Kexpansion]]="","0",((Table4[[#This Row],[Velocity (m/s)]]^2)/2)*Table4[[#This Row],[Kexpansion]]))</f>
        <v/>
      </c>
      <c r="S502" s="92" t="str">
        <f>IF(Table4[[#This Row],[Segment]]="","",IF(Table4[[#This Row],[Kcontraction]]="","0",((Table4[[#This Row],[Velocity (m/s)]]^2)/2)*Table4[[#This Row],[Kcontraction]]))</f>
        <v/>
      </c>
      <c r="T502" s="89" t="str">
        <f>IF(Table4[[#This Row],[Segment]]="","",SUMIF($Y$7:$Y$2000,Table4[[#This Row],[Segment]],$AD$7:$AD$2000))</f>
        <v/>
      </c>
      <c r="U502" s="95" t="str">
        <f>IF(Table4[[#This Row],[Segment]]="","",Table4[[#This Row],[Hfriction (J/kg)]]+Table4[[#This Row],[Hexpansions (J/kg)]]+Table4[[#This Row],[Hcontractions (J/kg)]]+Table4[[#This Row],[Hf (J/kg)]])</f>
        <v/>
      </c>
      <c r="V502" s="95" t="str">
        <f>IF(Table4[[#This Row],[Segment]]="","",Table4[[#This Row],[Total Friction Loss (J/kg)]]*Table3[Density (kg/m3)])</f>
        <v/>
      </c>
      <c r="W502" s="95" t="str">
        <f>IF(Table4[[#This Row],[Segment]]="","",Table4[[#This Row],[Total Pressure Drop (Pa)]]/1000)</f>
        <v/>
      </c>
      <c r="Y502" s="82" t="str">
        <f>IF('Set Up'!D725="","",'Set Up'!D725)</f>
        <v/>
      </c>
      <c r="Z502" s="82" t="str">
        <f>IF('Set Up'!E725="","",'Set Up'!E725)</f>
        <v/>
      </c>
      <c r="AA502" s="82" t="str">
        <f>IF('Set Up'!F725="","",'Set Up'!F725)</f>
        <v/>
      </c>
      <c r="AB502" s="82" t="str">
        <f>IF('Set Up'!G725="","",'Set Up'!G725)</f>
        <v/>
      </c>
      <c r="AC502" s="82" t="str">
        <f t="array" ref="AC502">IF(Y502="","",INDEX(Data!$G$4:$G$51,MATCH(Table7[[#This Row],[Fitting]]&amp;Table7[[#This Row],[Fitting Subtype]],Data!$E$4:$E$51&amp;Data!$F$4:$F$51,0)))</f>
        <v/>
      </c>
      <c r="AD502" s="89" t="str">
        <f>IF(Table7[[#This Row],[Segment]]="","",Table7[[#This Row],[Quantity]]*Table7[[#This Row],[Kf]]*(((INDEX(Table4[Velocity (m/s)],MATCH(Table7[[#This Row],[Segment]],Table4[Segment],0)))^2)/2))</f>
        <v/>
      </c>
      <c r="AF502" s="82" t="str">
        <f>Table4[[#This Row],[Segment]]</f>
        <v/>
      </c>
      <c r="AG502" s="75"/>
      <c r="AH502" s="82" t="str">
        <f>IF(Table5[[#This Row],[Segment]]="","",AG502-Table4[[#This Row],[Total Pressure Drop (kPa)]])</f>
        <v/>
      </c>
    </row>
    <row r="503" spans="1:34" x14ac:dyDescent="0.25">
      <c r="A503" s="95" t="str">
        <f>IF('Set Up'!A500="","",'Set Up'!A500)</f>
        <v/>
      </c>
      <c r="B503" s="75" t="s">
        <v>81</v>
      </c>
      <c r="C503" s="85"/>
      <c r="D503" s="86" t="str">
        <f>IF(Table4[[#This Row],[Diameter (in)]]="","",(((CONVERT(Table4[[#This Row],[Diameter (in)]],"in","m"))/2)^2)*PI())</f>
        <v/>
      </c>
      <c r="E503" s="87" t="str">
        <f>IF(Table4[[#This Row],[Area (m2)]]="","",$D$4/Table4[[#This Row],[Area (m2)]])</f>
        <v/>
      </c>
      <c r="F503" s="85">
        <f t="shared" si="7"/>
        <v>4.6951999999999998</v>
      </c>
      <c r="G503" s="88" t="str">
        <f>IF(Table4[[#This Row],[Segment]]="","",(CONVERT(Table4[[#This Row],[Diameter (in)]],"in","m")*$B$4*Table4[[#This Row],[Velocity (m/s)]])/$C$4)</f>
        <v/>
      </c>
      <c r="H503" s="96" t="str">
        <f>IF(Table4[[#This Row],[Segment]]="","",IF(Table4[[#This Row],[Teynold''s Number]]&gt;4000,"TURBULENT","LAMINAR"))</f>
        <v/>
      </c>
      <c r="I503" s="86" t="str">
        <f>IF(Table4[[#This Row],[Segment]]="","",INDEX(Data!C500:C514,MATCH(Table4[Material],Data!B500:B514,0)))</f>
        <v/>
      </c>
      <c r="J503" s="89" t="str">
        <f>IF(Table4[[#This Row],[ε (m)]]="","",Table4[[#This Row],[ε (m)]]/(CONVERT(Table4[[#This Row],[Diameter (in)]],"in","m")))</f>
        <v/>
      </c>
      <c r="K503" s="96" t="str">
        <f>IF(Table4[[#This Row],[Regime]]="LAMINAR",16/Table4[[#This Row],[Teynold''s Number]],"-")</f>
        <v>-</v>
      </c>
      <c r="L503" s="86"/>
      <c r="M503" s="97" t="str">
        <f>IF(Table4[[#This Row],[Regime]]="TURBULENT",(((-4*LOG10(Table4[[#This Row],[ε/D]]/3.7+1.256/(Table4[[#This Row],[Teynold''s Number]]*SQRT(Table4[[#This Row],[f turbulent (guess)]]))))^-1)^2),"")</f>
        <v/>
      </c>
      <c r="N503" s="91" t="str">
        <f>IF(Table4[[#This Row],[f turbulent]]="","",Table4[[#This Row],[f turbulent (guess)]]-Table4[[#This Row],[f turbulent]])</f>
        <v/>
      </c>
      <c r="O503" s="87">
        <f>IF(Table4[[#This Row],[Segment]]="",0,IF(C504="",0,IF(C504&lt;=Table4[[#This Row],[Diameter (in)]],0,1-(D503/D504))))</f>
        <v>0</v>
      </c>
      <c r="P503" s="92" t="str">
        <f>IF(Table4[[#This Row],[Segment]]="","",IF(C503&gt;C504,"",IF(C504="",0.55,(0.55*(1-D504/D503)))))</f>
        <v/>
      </c>
      <c r="Q50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03" s="92" t="str">
        <f>IF(Table4[[#This Row],[Segment]]="","",IF(Table4[[#This Row],[Kexpansion]]="","0",((Table4[[#This Row],[Velocity (m/s)]]^2)/2)*Table4[[#This Row],[Kexpansion]]))</f>
        <v/>
      </c>
      <c r="S503" s="92" t="str">
        <f>IF(Table4[[#This Row],[Segment]]="","",IF(Table4[[#This Row],[Kcontraction]]="","0",((Table4[[#This Row],[Velocity (m/s)]]^2)/2)*Table4[[#This Row],[Kcontraction]]))</f>
        <v/>
      </c>
      <c r="T503" s="89" t="str">
        <f>IF(Table4[[#This Row],[Segment]]="","",SUMIF($Y$7:$Y$2000,Table4[[#This Row],[Segment]],$AD$7:$AD$2000))</f>
        <v/>
      </c>
      <c r="U503" s="95" t="str">
        <f>IF(Table4[[#This Row],[Segment]]="","",Table4[[#This Row],[Hfriction (J/kg)]]+Table4[[#This Row],[Hexpansions (J/kg)]]+Table4[[#This Row],[Hcontractions (J/kg)]]+Table4[[#This Row],[Hf (J/kg)]])</f>
        <v/>
      </c>
      <c r="V503" s="95" t="str">
        <f>IF(Table4[[#This Row],[Segment]]="","",Table4[[#This Row],[Total Friction Loss (J/kg)]]*Table3[Density (kg/m3)])</f>
        <v/>
      </c>
      <c r="W503" s="95" t="str">
        <f>IF(Table4[[#This Row],[Segment]]="","",Table4[[#This Row],[Total Pressure Drop (Pa)]]/1000)</f>
        <v/>
      </c>
      <c r="Y503" s="82" t="str">
        <f>IF('Set Up'!D726="","",'Set Up'!D726)</f>
        <v/>
      </c>
      <c r="Z503" s="82" t="str">
        <f>IF('Set Up'!E726="","",'Set Up'!E726)</f>
        <v/>
      </c>
      <c r="AA503" s="82" t="str">
        <f>IF('Set Up'!F726="","",'Set Up'!F726)</f>
        <v/>
      </c>
      <c r="AB503" s="82" t="str">
        <f>IF('Set Up'!G726="","",'Set Up'!G726)</f>
        <v/>
      </c>
      <c r="AC503" s="82" t="str">
        <f t="array" ref="AC503">IF(Y503="","",INDEX(Data!$G$4:$G$51,MATCH(Table7[[#This Row],[Fitting]]&amp;Table7[[#This Row],[Fitting Subtype]],Data!$E$4:$E$51&amp;Data!$F$4:$F$51,0)))</f>
        <v/>
      </c>
      <c r="AD503" s="89" t="str">
        <f>IF(Table7[[#This Row],[Segment]]="","",Table7[[#This Row],[Quantity]]*Table7[[#This Row],[Kf]]*(((INDEX(Table4[Velocity (m/s)],MATCH(Table7[[#This Row],[Segment]],Table4[Segment],0)))^2)/2))</f>
        <v/>
      </c>
      <c r="AF503" s="82" t="str">
        <f>Table4[[#This Row],[Segment]]</f>
        <v/>
      </c>
      <c r="AG503" s="75"/>
      <c r="AH503" s="82" t="str">
        <f>IF(Table5[[#This Row],[Segment]]="","",AG503-Table4[[#This Row],[Total Pressure Drop (kPa)]])</f>
        <v/>
      </c>
    </row>
    <row r="504" spans="1:34" x14ac:dyDescent="0.25">
      <c r="A504" s="95" t="str">
        <f>IF('Set Up'!A501="","",'Set Up'!A501)</f>
        <v/>
      </c>
      <c r="B504" s="75" t="s">
        <v>81</v>
      </c>
      <c r="C504" s="85"/>
      <c r="D504" s="86" t="str">
        <f>IF(Table4[[#This Row],[Diameter (in)]]="","",(((CONVERT(Table4[[#This Row],[Diameter (in)]],"in","m"))/2)^2)*PI())</f>
        <v/>
      </c>
      <c r="E504" s="87" t="str">
        <f>IF(Table4[[#This Row],[Area (m2)]]="","",$D$4/Table4[[#This Row],[Area (m2)]])</f>
        <v/>
      </c>
      <c r="F504" s="85">
        <f t="shared" si="7"/>
        <v>4.6951999999999998</v>
      </c>
      <c r="G504" s="88" t="str">
        <f>IF(Table4[[#This Row],[Segment]]="","",(CONVERT(Table4[[#This Row],[Diameter (in)]],"in","m")*$B$4*Table4[[#This Row],[Velocity (m/s)]])/$C$4)</f>
        <v/>
      </c>
      <c r="H504" s="96" t="str">
        <f>IF(Table4[[#This Row],[Segment]]="","",IF(Table4[[#This Row],[Teynold''s Number]]&gt;4000,"TURBULENT","LAMINAR"))</f>
        <v/>
      </c>
      <c r="I504" s="86" t="str">
        <f>IF(Table4[[#This Row],[Segment]]="","",INDEX(Data!C501:C515,MATCH(Table4[Material],Data!B501:B515,0)))</f>
        <v/>
      </c>
      <c r="J504" s="89" t="str">
        <f>IF(Table4[[#This Row],[ε (m)]]="","",Table4[[#This Row],[ε (m)]]/(CONVERT(Table4[[#This Row],[Diameter (in)]],"in","m")))</f>
        <v/>
      </c>
      <c r="K504" s="96" t="str">
        <f>IF(Table4[[#This Row],[Regime]]="LAMINAR",16/Table4[[#This Row],[Teynold''s Number]],"-")</f>
        <v>-</v>
      </c>
      <c r="L504" s="86"/>
      <c r="M504" s="97" t="str">
        <f>IF(Table4[[#This Row],[Regime]]="TURBULENT",(((-4*LOG10(Table4[[#This Row],[ε/D]]/3.7+1.256/(Table4[[#This Row],[Teynold''s Number]]*SQRT(Table4[[#This Row],[f turbulent (guess)]]))))^-1)^2),"")</f>
        <v/>
      </c>
      <c r="N504" s="91" t="str">
        <f>IF(Table4[[#This Row],[f turbulent]]="","",Table4[[#This Row],[f turbulent (guess)]]-Table4[[#This Row],[f turbulent]])</f>
        <v/>
      </c>
      <c r="O504" s="87">
        <f>IF(Table4[[#This Row],[Segment]]="",0,IF(C505="",0,IF(C505&lt;=Table4[[#This Row],[Diameter (in)]],0,1-(D504/D505))))</f>
        <v>0</v>
      </c>
      <c r="P504" s="92" t="str">
        <f>IF(Table4[[#This Row],[Segment]]="","",IF(C504&gt;C505,"",IF(C505="",0.55,(0.55*(1-D505/D504)))))</f>
        <v/>
      </c>
      <c r="Q50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04" s="92" t="str">
        <f>IF(Table4[[#This Row],[Segment]]="","",IF(Table4[[#This Row],[Kexpansion]]="","0",((Table4[[#This Row],[Velocity (m/s)]]^2)/2)*Table4[[#This Row],[Kexpansion]]))</f>
        <v/>
      </c>
      <c r="S504" s="92" t="str">
        <f>IF(Table4[[#This Row],[Segment]]="","",IF(Table4[[#This Row],[Kcontraction]]="","0",((Table4[[#This Row],[Velocity (m/s)]]^2)/2)*Table4[[#This Row],[Kcontraction]]))</f>
        <v/>
      </c>
      <c r="T504" s="89" t="str">
        <f>IF(Table4[[#This Row],[Segment]]="","",SUMIF($Y$7:$Y$2000,Table4[[#This Row],[Segment]],$AD$7:$AD$2000))</f>
        <v/>
      </c>
      <c r="U504" s="95" t="str">
        <f>IF(Table4[[#This Row],[Segment]]="","",Table4[[#This Row],[Hfriction (J/kg)]]+Table4[[#This Row],[Hexpansions (J/kg)]]+Table4[[#This Row],[Hcontractions (J/kg)]]+Table4[[#This Row],[Hf (J/kg)]])</f>
        <v/>
      </c>
      <c r="V504" s="95" t="str">
        <f>IF(Table4[[#This Row],[Segment]]="","",Table4[[#This Row],[Total Friction Loss (J/kg)]]*Table3[Density (kg/m3)])</f>
        <v/>
      </c>
      <c r="W504" s="95" t="str">
        <f>IF(Table4[[#This Row],[Segment]]="","",Table4[[#This Row],[Total Pressure Drop (Pa)]]/1000)</f>
        <v/>
      </c>
      <c r="Y504" s="82" t="str">
        <f>IF('Set Up'!D727="","",'Set Up'!D727)</f>
        <v/>
      </c>
      <c r="Z504" s="82" t="str">
        <f>IF('Set Up'!E727="","",'Set Up'!E727)</f>
        <v/>
      </c>
      <c r="AA504" s="82" t="str">
        <f>IF('Set Up'!F727="","",'Set Up'!F727)</f>
        <v/>
      </c>
      <c r="AB504" s="82" t="str">
        <f>IF('Set Up'!G727="","",'Set Up'!G727)</f>
        <v/>
      </c>
      <c r="AC504" s="82" t="str">
        <f t="array" ref="AC504">IF(Y504="","",INDEX(Data!$G$4:$G$51,MATCH(Table7[[#This Row],[Fitting]]&amp;Table7[[#This Row],[Fitting Subtype]],Data!$E$4:$E$51&amp;Data!$F$4:$F$51,0)))</f>
        <v/>
      </c>
      <c r="AD504" s="89" t="str">
        <f>IF(Table7[[#This Row],[Segment]]="","",Table7[[#This Row],[Quantity]]*Table7[[#This Row],[Kf]]*(((INDEX(Table4[Velocity (m/s)],MATCH(Table7[[#This Row],[Segment]],Table4[Segment],0)))^2)/2))</f>
        <v/>
      </c>
      <c r="AF504" s="82" t="str">
        <f>Table4[[#This Row],[Segment]]</f>
        <v/>
      </c>
      <c r="AG504" s="75"/>
      <c r="AH504" s="82" t="str">
        <f>IF(Table5[[#This Row],[Segment]]="","",AG504-Table4[[#This Row],[Total Pressure Drop (kPa)]])</f>
        <v/>
      </c>
    </row>
    <row r="505" spans="1:34" x14ac:dyDescent="0.25">
      <c r="A505" s="95" t="str">
        <f>IF('Set Up'!A502="","",'Set Up'!A502)</f>
        <v/>
      </c>
      <c r="B505" s="75" t="s">
        <v>81</v>
      </c>
      <c r="C505" s="85"/>
      <c r="D505" s="86" t="str">
        <f>IF(Table4[[#This Row],[Diameter (in)]]="","",(((CONVERT(Table4[[#This Row],[Diameter (in)]],"in","m"))/2)^2)*PI())</f>
        <v/>
      </c>
      <c r="E505" s="87" t="str">
        <f>IF(Table4[[#This Row],[Area (m2)]]="","",$D$4/Table4[[#This Row],[Area (m2)]])</f>
        <v/>
      </c>
      <c r="F505" s="85">
        <f t="shared" si="7"/>
        <v>4.6951999999999998</v>
      </c>
      <c r="G505" s="88" t="str">
        <f>IF(Table4[[#This Row],[Segment]]="","",(CONVERT(Table4[[#This Row],[Diameter (in)]],"in","m")*$B$4*Table4[[#This Row],[Velocity (m/s)]])/$C$4)</f>
        <v/>
      </c>
      <c r="H505" s="96" t="str">
        <f>IF(Table4[[#This Row],[Segment]]="","",IF(Table4[[#This Row],[Teynold''s Number]]&gt;4000,"TURBULENT","LAMINAR"))</f>
        <v/>
      </c>
      <c r="I505" s="86" t="str">
        <f>IF(Table4[[#This Row],[Segment]]="","",INDEX(Data!C502:C516,MATCH(Table4[Material],Data!B502:B516,0)))</f>
        <v/>
      </c>
      <c r="J505" s="89" t="str">
        <f>IF(Table4[[#This Row],[ε (m)]]="","",Table4[[#This Row],[ε (m)]]/(CONVERT(Table4[[#This Row],[Diameter (in)]],"in","m")))</f>
        <v/>
      </c>
      <c r="K505" s="96" t="str">
        <f>IF(Table4[[#This Row],[Regime]]="LAMINAR",16/Table4[[#This Row],[Teynold''s Number]],"-")</f>
        <v>-</v>
      </c>
      <c r="L505" s="86"/>
      <c r="M505" s="97" t="str">
        <f>IF(Table4[[#This Row],[Regime]]="TURBULENT",(((-4*LOG10(Table4[[#This Row],[ε/D]]/3.7+1.256/(Table4[[#This Row],[Teynold''s Number]]*SQRT(Table4[[#This Row],[f turbulent (guess)]]))))^-1)^2),"")</f>
        <v/>
      </c>
      <c r="N505" s="91" t="str">
        <f>IF(Table4[[#This Row],[f turbulent]]="","",Table4[[#This Row],[f turbulent (guess)]]-Table4[[#This Row],[f turbulent]])</f>
        <v/>
      </c>
      <c r="O505" s="87">
        <f>IF(Table4[[#This Row],[Segment]]="",0,IF(C506="",0,IF(C506&lt;=Table4[[#This Row],[Diameter (in)]],0,1-(D505/D506))))</f>
        <v>0</v>
      </c>
      <c r="P505" s="92" t="str">
        <f>IF(Table4[[#This Row],[Segment]]="","",IF(C505&gt;C506,"",IF(C506="",0.55,(0.55*(1-D506/D505)))))</f>
        <v/>
      </c>
      <c r="Q50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05" s="92" t="str">
        <f>IF(Table4[[#This Row],[Segment]]="","",IF(Table4[[#This Row],[Kexpansion]]="","0",((Table4[[#This Row],[Velocity (m/s)]]^2)/2)*Table4[[#This Row],[Kexpansion]]))</f>
        <v/>
      </c>
      <c r="S505" s="92" t="str">
        <f>IF(Table4[[#This Row],[Segment]]="","",IF(Table4[[#This Row],[Kcontraction]]="","0",((Table4[[#This Row],[Velocity (m/s)]]^2)/2)*Table4[[#This Row],[Kcontraction]]))</f>
        <v/>
      </c>
      <c r="T505" s="89" t="str">
        <f>IF(Table4[[#This Row],[Segment]]="","",SUMIF($Y$7:$Y$2000,Table4[[#This Row],[Segment]],$AD$7:$AD$2000))</f>
        <v/>
      </c>
      <c r="U505" s="95" t="str">
        <f>IF(Table4[[#This Row],[Segment]]="","",Table4[[#This Row],[Hfriction (J/kg)]]+Table4[[#This Row],[Hexpansions (J/kg)]]+Table4[[#This Row],[Hcontractions (J/kg)]]+Table4[[#This Row],[Hf (J/kg)]])</f>
        <v/>
      </c>
      <c r="V505" s="95" t="str">
        <f>IF(Table4[[#This Row],[Segment]]="","",Table4[[#This Row],[Total Friction Loss (J/kg)]]*Table3[Density (kg/m3)])</f>
        <v/>
      </c>
      <c r="W505" s="95" t="str">
        <f>IF(Table4[[#This Row],[Segment]]="","",Table4[[#This Row],[Total Pressure Drop (Pa)]]/1000)</f>
        <v/>
      </c>
      <c r="Y505" s="82" t="str">
        <f>IF('Set Up'!D728="","",'Set Up'!D728)</f>
        <v/>
      </c>
      <c r="Z505" s="82" t="str">
        <f>IF('Set Up'!E728="","",'Set Up'!E728)</f>
        <v/>
      </c>
      <c r="AA505" s="82" t="str">
        <f>IF('Set Up'!F728="","",'Set Up'!F728)</f>
        <v/>
      </c>
      <c r="AB505" s="82" t="str">
        <f>IF('Set Up'!G728="","",'Set Up'!G728)</f>
        <v/>
      </c>
      <c r="AC505" s="82" t="str">
        <f t="array" ref="AC505">IF(Y505="","",INDEX(Data!$G$4:$G$51,MATCH(Table7[[#This Row],[Fitting]]&amp;Table7[[#This Row],[Fitting Subtype]],Data!$E$4:$E$51&amp;Data!$F$4:$F$51,0)))</f>
        <v/>
      </c>
      <c r="AD505" s="89" t="str">
        <f>IF(Table7[[#This Row],[Segment]]="","",Table7[[#This Row],[Quantity]]*Table7[[#This Row],[Kf]]*(((INDEX(Table4[Velocity (m/s)],MATCH(Table7[[#This Row],[Segment]],Table4[Segment],0)))^2)/2))</f>
        <v/>
      </c>
      <c r="AF505" s="82" t="str">
        <f>Table4[[#This Row],[Segment]]</f>
        <v/>
      </c>
      <c r="AG505" s="75"/>
      <c r="AH505" s="82" t="str">
        <f>IF(Table5[[#This Row],[Segment]]="","",AG505-Table4[[#This Row],[Total Pressure Drop (kPa)]])</f>
        <v/>
      </c>
    </row>
    <row r="506" spans="1:34" x14ac:dyDescent="0.25">
      <c r="A506" s="95" t="str">
        <f>IF('Set Up'!A503="","",'Set Up'!A503)</f>
        <v/>
      </c>
      <c r="B506" s="75" t="s">
        <v>81</v>
      </c>
      <c r="C506" s="85"/>
      <c r="D506" s="86" t="str">
        <f>IF(Table4[[#This Row],[Diameter (in)]]="","",(((CONVERT(Table4[[#This Row],[Diameter (in)]],"in","m"))/2)^2)*PI())</f>
        <v/>
      </c>
      <c r="E506" s="87" t="str">
        <f>IF(Table4[[#This Row],[Area (m2)]]="","",$D$4/Table4[[#This Row],[Area (m2)]])</f>
        <v/>
      </c>
      <c r="F506" s="85">
        <f t="shared" si="7"/>
        <v>4.6951999999999998</v>
      </c>
      <c r="G506" s="88" t="str">
        <f>IF(Table4[[#This Row],[Segment]]="","",(CONVERT(Table4[[#This Row],[Diameter (in)]],"in","m")*$B$4*Table4[[#This Row],[Velocity (m/s)]])/$C$4)</f>
        <v/>
      </c>
      <c r="H506" s="96" t="str">
        <f>IF(Table4[[#This Row],[Segment]]="","",IF(Table4[[#This Row],[Teynold''s Number]]&gt;4000,"TURBULENT","LAMINAR"))</f>
        <v/>
      </c>
      <c r="I506" s="86" t="str">
        <f>IF(Table4[[#This Row],[Segment]]="","",INDEX(Data!C503:C517,MATCH(Table4[Material],Data!B503:B517,0)))</f>
        <v/>
      </c>
      <c r="J506" s="89" t="str">
        <f>IF(Table4[[#This Row],[ε (m)]]="","",Table4[[#This Row],[ε (m)]]/(CONVERT(Table4[[#This Row],[Diameter (in)]],"in","m")))</f>
        <v/>
      </c>
      <c r="K506" s="96" t="str">
        <f>IF(Table4[[#This Row],[Regime]]="LAMINAR",16/Table4[[#This Row],[Teynold''s Number]],"-")</f>
        <v>-</v>
      </c>
      <c r="L506" s="86"/>
      <c r="M506" s="97" t="str">
        <f>IF(Table4[[#This Row],[Regime]]="TURBULENT",(((-4*LOG10(Table4[[#This Row],[ε/D]]/3.7+1.256/(Table4[[#This Row],[Teynold''s Number]]*SQRT(Table4[[#This Row],[f turbulent (guess)]]))))^-1)^2),"")</f>
        <v/>
      </c>
      <c r="N506" s="91" t="str">
        <f>IF(Table4[[#This Row],[f turbulent]]="","",Table4[[#This Row],[f turbulent (guess)]]-Table4[[#This Row],[f turbulent]])</f>
        <v/>
      </c>
      <c r="O506" s="87">
        <f>IF(Table4[[#This Row],[Segment]]="",0,IF(C507="",0,IF(C507&lt;=Table4[[#This Row],[Diameter (in)]],0,1-(D506/D507))))</f>
        <v>0</v>
      </c>
      <c r="P506" s="92" t="str">
        <f>IF(Table4[[#This Row],[Segment]]="","",IF(C506&gt;C507,"",IF(C507="",0.55,(0.55*(1-D507/D506)))))</f>
        <v/>
      </c>
      <c r="Q50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06" s="92" t="str">
        <f>IF(Table4[[#This Row],[Segment]]="","",IF(Table4[[#This Row],[Kexpansion]]="","0",((Table4[[#This Row],[Velocity (m/s)]]^2)/2)*Table4[[#This Row],[Kexpansion]]))</f>
        <v/>
      </c>
      <c r="S506" s="92" t="str">
        <f>IF(Table4[[#This Row],[Segment]]="","",IF(Table4[[#This Row],[Kcontraction]]="","0",((Table4[[#This Row],[Velocity (m/s)]]^2)/2)*Table4[[#This Row],[Kcontraction]]))</f>
        <v/>
      </c>
      <c r="T506" s="89" t="str">
        <f>IF(Table4[[#This Row],[Segment]]="","",SUMIF($Y$7:$Y$2000,Table4[[#This Row],[Segment]],$AD$7:$AD$2000))</f>
        <v/>
      </c>
      <c r="U506" s="95" t="str">
        <f>IF(Table4[[#This Row],[Segment]]="","",Table4[[#This Row],[Hfriction (J/kg)]]+Table4[[#This Row],[Hexpansions (J/kg)]]+Table4[[#This Row],[Hcontractions (J/kg)]]+Table4[[#This Row],[Hf (J/kg)]])</f>
        <v/>
      </c>
      <c r="V506" s="95" t="str">
        <f>IF(Table4[[#This Row],[Segment]]="","",Table4[[#This Row],[Total Friction Loss (J/kg)]]*Table3[Density (kg/m3)])</f>
        <v/>
      </c>
      <c r="W506" s="95" t="str">
        <f>IF(Table4[[#This Row],[Segment]]="","",Table4[[#This Row],[Total Pressure Drop (Pa)]]/1000)</f>
        <v/>
      </c>
      <c r="Y506" s="82" t="str">
        <f>IF('Set Up'!D729="","",'Set Up'!D729)</f>
        <v/>
      </c>
      <c r="Z506" s="82" t="str">
        <f>IF('Set Up'!E729="","",'Set Up'!E729)</f>
        <v/>
      </c>
      <c r="AA506" s="82" t="str">
        <f>IF('Set Up'!F729="","",'Set Up'!F729)</f>
        <v/>
      </c>
      <c r="AB506" s="82" t="str">
        <f>IF('Set Up'!G729="","",'Set Up'!G729)</f>
        <v/>
      </c>
      <c r="AC506" s="82" t="str">
        <f t="array" ref="AC506">IF(Y506="","",INDEX(Data!$G$4:$G$51,MATCH(Table7[[#This Row],[Fitting]]&amp;Table7[[#This Row],[Fitting Subtype]],Data!$E$4:$E$51&amp;Data!$F$4:$F$51,0)))</f>
        <v/>
      </c>
      <c r="AD506" s="89" t="str">
        <f>IF(Table7[[#This Row],[Segment]]="","",Table7[[#This Row],[Quantity]]*Table7[[#This Row],[Kf]]*(((INDEX(Table4[Velocity (m/s)],MATCH(Table7[[#This Row],[Segment]],Table4[Segment],0)))^2)/2))</f>
        <v/>
      </c>
      <c r="AF506" s="82" t="str">
        <f>Table4[[#This Row],[Segment]]</f>
        <v/>
      </c>
      <c r="AG506" s="75"/>
      <c r="AH506" s="82" t="str">
        <f>IF(Table5[[#This Row],[Segment]]="","",AG506-Table4[[#This Row],[Total Pressure Drop (kPa)]])</f>
        <v/>
      </c>
    </row>
    <row r="507" spans="1:34" x14ac:dyDescent="0.25">
      <c r="A507" s="95" t="str">
        <f>IF('Set Up'!A504="","",'Set Up'!A504)</f>
        <v/>
      </c>
      <c r="B507" s="75" t="s">
        <v>81</v>
      </c>
      <c r="C507" s="85"/>
      <c r="D507" s="86" t="str">
        <f>IF(Table4[[#This Row],[Diameter (in)]]="","",(((CONVERT(Table4[[#This Row],[Diameter (in)]],"in","m"))/2)^2)*PI())</f>
        <v/>
      </c>
      <c r="E507" s="87" t="str">
        <f>IF(Table4[[#This Row],[Area (m2)]]="","",$D$4/Table4[[#This Row],[Area (m2)]])</f>
        <v/>
      </c>
      <c r="F507" s="85">
        <f t="shared" si="7"/>
        <v>4.6951999999999998</v>
      </c>
      <c r="G507" s="88" t="str">
        <f>IF(Table4[[#This Row],[Segment]]="","",(CONVERT(Table4[[#This Row],[Diameter (in)]],"in","m")*$B$4*Table4[[#This Row],[Velocity (m/s)]])/$C$4)</f>
        <v/>
      </c>
      <c r="H507" s="96" t="str">
        <f>IF(Table4[[#This Row],[Segment]]="","",IF(Table4[[#This Row],[Teynold''s Number]]&gt;4000,"TURBULENT","LAMINAR"))</f>
        <v/>
      </c>
      <c r="I507" s="86" t="str">
        <f>IF(Table4[[#This Row],[Segment]]="","",INDEX(Data!C504:C518,MATCH(Table4[Material],Data!B504:B518,0)))</f>
        <v/>
      </c>
      <c r="J507" s="89" t="str">
        <f>IF(Table4[[#This Row],[ε (m)]]="","",Table4[[#This Row],[ε (m)]]/(CONVERT(Table4[[#This Row],[Diameter (in)]],"in","m")))</f>
        <v/>
      </c>
      <c r="K507" s="96" t="str">
        <f>IF(Table4[[#This Row],[Regime]]="LAMINAR",16/Table4[[#This Row],[Teynold''s Number]],"-")</f>
        <v>-</v>
      </c>
      <c r="L507" s="86"/>
      <c r="M507" s="97" t="str">
        <f>IF(Table4[[#This Row],[Regime]]="TURBULENT",(((-4*LOG10(Table4[[#This Row],[ε/D]]/3.7+1.256/(Table4[[#This Row],[Teynold''s Number]]*SQRT(Table4[[#This Row],[f turbulent (guess)]]))))^-1)^2),"")</f>
        <v/>
      </c>
      <c r="N507" s="91" t="str">
        <f>IF(Table4[[#This Row],[f turbulent]]="","",Table4[[#This Row],[f turbulent (guess)]]-Table4[[#This Row],[f turbulent]])</f>
        <v/>
      </c>
      <c r="O507" s="87">
        <f>IF(Table4[[#This Row],[Segment]]="",0,IF(C508="",0,IF(C508&lt;=Table4[[#This Row],[Diameter (in)]],0,1-(D507/D508))))</f>
        <v>0</v>
      </c>
      <c r="P507" s="92" t="str">
        <f>IF(Table4[[#This Row],[Segment]]="","",IF(C507&gt;C508,"",IF(C508="",0.55,(0.55*(1-D508/D507)))))</f>
        <v/>
      </c>
      <c r="Q50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07" s="92" t="str">
        <f>IF(Table4[[#This Row],[Segment]]="","",IF(Table4[[#This Row],[Kexpansion]]="","0",((Table4[[#This Row],[Velocity (m/s)]]^2)/2)*Table4[[#This Row],[Kexpansion]]))</f>
        <v/>
      </c>
      <c r="S507" s="92" t="str">
        <f>IF(Table4[[#This Row],[Segment]]="","",IF(Table4[[#This Row],[Kcontraction]]="","0",((Table4[[#This Row],[Velocity (m/s)]]^2)/2)*Table4[[#This Row],[Kcontraction]]))</f>
        <v/>
      </c>
      <c r="T507" s="89" t="str">
        <f>IF(Table4[[#This Row],[Segment]]="","",SUMIF($Y$7:$Y$2000,Table4[[#This Row],[Segment]],$AD$7:$AD$2000))</f>
        <v/>
      </c>
      <c r="U507" s="95" t="str">
        <f>IF(Table4[[#This Row],[Segment]]="","",Table4[[#This Row],[Hfriction (J/kg)]]+Table4[[#This Row],[Hexpansions (J/kg)]]+Table4[[#This Row],[Hcontractions (J/kg)]]+Table4[[#This Row],[Hf (J/kg)]])</f>
        <v/>
      </c>
      <c r="V507" s="95" t="str">
        <f>IF(Table4[[#This Row],[Segment]]="","",Table4[[#This Row],[Total Friction Loss (J/kg)]]*Table3[Density (kg/m3)])</f>
        <v/>
      </c>
      <c r="W507" s="95" t="str">
        <f>IF(Table4[[#This Row],[Segment]]="","",Table4[[#This Row],[Total Pressure Drop (Pa)]]/1000)</f>
        <v/>
      </c>
      <c r="Y507" s="82" t="str">
        <f>IF('Set Up'!D730="","",'Set Up'!D730)</f>
        <v/>
      </c>
      <c r="Z507" s="82" t="str">
        <f>IF('Set Up'!E730="","",'Set Up'!E730)</f>
        <v/>
      </c>
      <c r="AA507" s="82" t="str">
        <f>IF('Set Up'!F730="","",'Set Up'!F730)</f>
        <v/>
      </c>
      <c r="AB507" s="82" t="str">
        <f>IF('Set Up'!G730="","",'Set Up'!G730)</f>
        <v/>
      </c>
      <c r="AC507" s="82" t="str">
        <f t="array" ref="AC507">IF(Y507="","",INDEX(Data!$G$4:$G$51,MATCH(Table7[[#This Row],[Fitting]]&amp;Table7[[#This Row],[Fitting Subtype]],Data!$E$4:$E$51&amp;Data!$F$4:$F$51,0)))</f>
        <v/>
      </c>
      <c r="AD507" s="89" t="str">
        <f>IF(Table7[[#This Row],[Segment]]="","",Table7[[#This Row],[Quantity]]*Table7[[#This Row],[Kf]]*(((INDEX(Table4[Velocity (m/s)],MATCH(Table7[[#This Row],[Segment]],Table4[Segment],0)))^2)/2))</f>
        <v/>
      </c>
      <c r="AF507" s="82" t="str">
        <f>Table4[[#This Row],[Segment]]</f>
        <v/>
      </c>
      <c r="AG507" s="75"/>
      <c r="AH507" s="82" t="str">
        <f>IF(Table5[[#This Row],[Segment]]="","",AG507-Table4[[#This Row],[Total Pressure Drop (kPa)]])</f>
        <v/>
      </c>
    </row>
    <row r="508" spans="1:34" x14ac:dyDescent="0.25">
      <c r="A508" s="95" t="str">
        <f>IF('Set Up'!A505="","",'Set Up'!A505)</f>
        <v/>
      </c>
      <c r="B508" s="75" t="s">
        <v>81</v>
      </c>
      <c r="C508" s="85"/>
      <c r="D508" s="86" t="str">
        <f>IF(Table4[[#This Row],[Diameter (in)]]="","",(((CONVERT(Table4[[#This Row],[Diameter (in)]],"in","m"))/2)^2)*PI())</f>
        <v/>
      </c>
      <c r="E508" s="87" t="str">
        <f>IF(Table4[[#This Row],[Area (m2)]]="","",$D$4/Table4[[#This Row],[Area (m2)]])</f>
        <v/>
      </c>
      <c r="F508" s="85">
        <f t="shared" si="7"/>
        <v>4.6951999999999998</v>
      </c>
      <c r="G508" s="88" t="str">
        <f>IF(Table4[[#This Row],[Segment]]="","",(CONVERT(Table4[[#This Row],[Diameter (in)]],"in","m")*$B$4*Table4[[#This Row],[Velocity (m/s)]])/$C$4)</f>
        <v/>
      </c>
      <c r="H508" s="96" t="str">
        <f>IF(Table4[[#This Row],[Segment]]="","",IF(Table4[[#This Row],[Teynold''s Number]]&gt;4000,"TURBULENT","LAMINAR"))</f>
        <v/>
      </c>
      <c r="I508" s="86" t="str">
        <f>IF(Table4[[#This Row],[Segment]]="","",INDEX(Data!C505:C519,MATCH(Table4[Material],Data!B505:B519,0)))</f>
        <v/>
      </c>
      <c r="J508" s="89" t="str">
        <f>IF(Table4[[#This Row],[ε (m)]]="","",Table4[[#This Row],[ε (m)]]/(CONVERT(Table4[[#This Row],[Diameter (in)]],"in","m")))</f>
        <v/>
      </c>
      <c r="K508" s="96" t="str">
        <f>IF(Table4[[#This Row],[Regime]]="LAMINAR",16/Table4[[#This Row],[Teynold''s Number]],"-")</f>
        <v>-</v>
      </c>
      <c r="L508" s="86"/>
      <c r="M508" s="97" t="str">
        <f>IF(Table4[[#This Row],[Regime]]="TURBULENT",(((-4*LOG10(Table4[[#This Row],[ε/D]]/3.7+1.256/(Table4[[#This Row],[Teynold''s Number]]*SQRT(Table4[[#This Row],[f turbulent (guess)]]))))^-1)^2),"")</f>
        <v/>
      </c>
      <c r="N508" s="91" t="str">
        <f>IF(Table4[[#This Row],[f turbulent]]="","",Table4[[#This Row],[f turbulent (guess)]]-Table4[[#This Row],[f turbulent]])</f>
        <v/>
      </c>
      <c r="O508" s="87">
        <f>IF(Table4[[#This Row],[Segment]]="",0,IF(C509="",0,IF(C509&lt;=Table4[[#This Row],[Diameter (in)]],0,1-(D508/D509))))</f>
        <v>0</v>
      </c>
      <c r="P508" s="92" t="str">
        <f>IF(Table4[[#This Row],[Segment]]="","",IF(C508&gt;C509,"",IF(C509="",0.55,(0.55*(1-D509/D508)))))</f>
        <v/>
      </c>
      <c r="Q50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08" s="92" t="str">
        <f>IF(Table4[[#This Row],[Segment]]="","",IF(Table4[[#This Row],[Kexpansion]]="","0",((Table4[[#This Row],[Velocity (m/s)]]^2)/2)*Table4[[#This Row],[Kexpansion]]))</f>
        <v/>
      </c>
      <c r="S508" s="92" t="str">
        <f>IF(Table4[[#This Row],[Segment]]="","",IF(Table4[[#This Row],[Kcontraction]]="","0",((Table4[[#This Row],[Velocity (m/s)]]^2)/2)*Table4[[#This Row],[Kcontraction]]))</f>
        <v/>
      </c>
      <c r="T508" s="89" t="str">
        <f>IF(Table4[[#This Row],[Segment]]="","",SUMIF($Y$7:$Y$2000,Table4[[#This Row],[Segment]],$AD$7:$AD$2000))</f>
        <v/>
      </c>
      <c r="U508" s="95" t="str">
        <f>IF(Table4[[#This Row],[Segment]]="","",Table4[[#This Row],[Hfriction (J/kg)]]+Table4[[#This Row],[Hexpansions (J/kg)]]+Table4[[#This Row],[Hcontractions (J/kg)]]+Table4[[#This Row],[Hf (J/kg)]])</f>
        <v/>
      </c>
      <c r="V508" s="95" t="str">
        <f>IF(Table4[[#This Row],[Segment]]="","",Table4[[#This Row],[Total Friction Loss (J/kg)]]*Table3[Density (kg/m3)])</f>
        <v/>
      </c>
      <c r="W508" s="95" t="str">
        <f>IF(Table4[[#This Row],[Segment]]="","",Table4[[#This Row],[Total Pressure Drop (Pa)]]/1000)</f>
        <v/>
      </c>
      <c r="Y508" s="82" t="str">
        <f>IF('Set Up'!D731="","",'Set Up'!D731)</f>
        <v/>
      </c>
      <c r="Z508" s="82" t="str">
        <f>IF('Set Up'!E731="","",'Set Up'!E731)</f>
        <v/>
      </c>
      <c r="AA508" s="82" t="str">
        <f>IF('Set Up'!F731="","",'Set Up'!F731)</f>
        <v/>
      </c>
      <c r="AB508" s="82" t="str">
        <f>IF('Set Up'!G731="","",'Set Up'!G731)</f>
        <v/>
      </c>
      <c r="AC508" s="82" t="str">
        <f t="array" ref="AC508">IF(Y508="","",INDEX(Data!$G$4:$G$51,MATCH(Table7[[#This Row],[Fitting]]&amp;Table7[[#This Row],[Fitting Subtype]],Data!$E$4:$E$51&amp;Data!$F$4:$F$51,0)))</f>
        <v/>
      </c>
      <c r="AD508" s="89" t="str">
        <f>IF(Table7[[#This Row],[Segment]]="","",Table7[[#This Row],[Quantity]]*Table7[[#This Row],[Kf]]*(((INDEX(Table4[Velocity (m/s)],MATCH(Table7[[#This Row],[Segment]],Table4[Segment],0)))^2)/2))</f>
        <v/>
      </c>
      <c r="AF508" s="82" t="str">
        <f>Table4[[#This Row],[Segment]]</f>
        <v/>
      </c>
      <c r="AG508" s="75"/>
      <c r="AH508" s="82" t="str">
        <f>IF(Table5[[#This Row],[Segment]]="","",AG508-Table4[[#This Row],[Total Pressure Drop (kPa)]])</f>
        <v/>
      </c>
    </row>
    <row r="509" spans="1:34" x14ac:dyDescent="0.25">
      <c r="A509" s="95" t="str">
        <f>IF('Set Up'!A506="","",'Set Up'!A506)</f>
        <v/>
      </c>
      <c r="B509" s="75" t="s">
        <v>81</v>
      </c>
      <c r="C509" s="85"/>
      <c r="D509" s="86" t="str">
        <f>IF(Table4[[#This Row],[Diameter (in)]]="","",(((CONVERT(Table4[[#This Row],[Diameter (in)]],"in","m"))/2)^2)*PI())</f>
        <v/>
      </c>
      <c r="E509" s="87" t="str">
        <f>IF(Table4[[#This Row],[Area (m2)]]="","",$D$4/Table4[[#This Row],[Area (m2)]])</f>
        <v/>
      </c>
      <c r="F509" s="85">
        <f t="shared" si="7"/>
        <v>4.6951999999999998</v>
      </c>
      <c r="G509" s="88" t="str">
        <f>IF(Table4[[#This Row],[Segment]]="","",(CONVERT(Table4[[#This Row],[Diameter (in)]],"in","m")*$B$4*Table4[[#This Row],[Velocity (m/s)]])/$C$4)</f>
        <v/>
      </c>
      <c r="H509" s="96" t="str">
        <f>IF(Table4[[#This Row],[Segment]]="","",IF(Table4[[#This Row],[Teynold''s Number]]&gt;4000,"TURBULENT","LAMINAR"))</f>
        <v/>
      </c>
      <c r="I509" s="86" t="str">
        <f>IF(Table4[[#This Row],[Segment]]="","",INDEX(Data!C506:C520,MATCH(Table4[Material],Data!B506:B520,0)))</f>
        <v/>
      </c>
      <c r="J509" s="89" t="str">
        <f>IF(Table4[[#This Row],[ε (m)]]="","",Table4[[#This Row],[ε (m)]]/(CONVERT(Table4[[#This Row],[Diameter (in)]],"in","m")))</f>
        <v/>
      </c>
      <c r="K509" s="96" t="str">
        <f>IF(Table4[[#This Row],[Regime]]="LAMINAR",16/Table4[[#This Row],[Teynold''s Number]],"-")</f>
        <v>-</v>
      </c>
      <c r="L509" s="86"/>
      <c r="M509" s="97" t="str">
        <f>IF(Table4[[#This Row],[Regime]]="TURBULENT",(((-4*LOG10(Table4[[#This Row],[ε/D]]/3.7+1.256/(Table4[[#This Row],[Teynold''s Number]]*SQRT(Table4[[#This Row],[f turbulent (guess)]]))))^-1)^2),"")</f>
        <v/>
      </c>
      <c r="N509" s="91" t="str">
        <f>IF(Table4[[#This Row],[f turbulent]]="","",Table4[[#This Row],[f turbulent (guess)]]-Table4[[#This Row],[f turbulent]])</f>
        <v/>
      </c>
      <c r="O509" s="87">
        <f>IF(Table4[[#This Row],[Segment]]="",0,IF(C510="",0,IF(C510&lt;=Table4[[#This Row],[Diameter (in)]],0,1-(D509/D510))))</f>
        <v>0</v>
      </c>
      <c r="P509" s="92" t="str">
        <f>IF(Table4[[#This Row],[Segment]]="","",IF(C509&gt;C510,"",IF(C510="",0.55,(0.55*(1-D510/D509)))))</f>
        <v/>
      </c>
      <c r="Q50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09" s="92" t="str">
        <f>IF(Table4[[#This Row],[Segment]]="","",IF(Table4[[#This Row],[Kexpansion]]="","0",((Table4[[#This Row],[Velocity (m/s)]]^2)/2)*Table4[[#This Row],[Kexpansion]]))</f>
        <v/>
      </c>
      <c r="S509" s="92" t="str">
        <f>IF(Table4[[#This Row],[Segment]]="","",IF(Table4[[#This Row],[Kcontraction]]="","0",((Table4[[#This Row],[Velocity (m/s)]]^2)/2)*Table4[[#This Row],[Kcontraction]]))</f>
        <v/>
      </c>
      <c r="T509" s="89" t="str">
        <f>IF(Table4[[#This Row],[Segment]]="","",SUMIF($Y$7:$Y$2000,Table4[[#This Row],[Segment]],$AD$7:$AD$2000))</f>
        <v/>
      </c>
      <c r="U509" s="95" t="str">
        <f>IF(Table4[[#This Row],[Segment]]="","",Table4[[#This Row],[Hfriction (J/kg)]]+Table4[[#This Row],[Hexpansions (J/kg)]]+Table4[[#This Row],[Hcontractions (J/kg)]]+Table4[[#This Row],[Hf (J/kg)]])</f>
        <v/>
      </c>
      <c r="V509" s="95" t="str">
        <f>IF(Table4[[#This Row],[Segment]]="","",Table4[[#This Row],[Total Friction Loss (J/kg)]]*Table3[Density (kg/m3)])</f>
        <v/>
      </c>
      <c r="W509" s="95" t="str">
        <f>IF(Table4[[#This Row],[Segment]]="","",Table4[[#This Row],[Total Pressure Drop (Pa)]]/1000)</f>
        <v/>
      </c>
      <c r="Y509" s="82" t="str">
        <f>IF('Set Up'!D732="","",'Set Up'!D732)</f>
        <v/>
      </c>
      <c r="Z509" s="82" t="str">
        <f>IF('Set Up'!E732="","",'Set Up'!E732)</f>
        <v/>
      </c>
      <c r="AA509" s="82" t="str">
        <f>IF('Set Up'!F732="","",'Set Up'!F732)</f>
        <v/>
      </c>
      <c r="AB509" s="82" t="str">
        <f>IF('Set Up'!G732="","",'Set Up'!G732)</f>
        <v/>
      </c>
      <c r="AC509" s="82" t="str">
        <f t="array" ref="AC509">IF(Y509="","",INDEX(Data!$G$4:$G$51,MATCH(Table7[[#This Row],[Fitting]]&amp;Table7[[#This Row],[Fitting Subtype]],Data!$E$4:$E$51&amp;Data!$F$4:$F$51,0)))</f>
        <v/>
      </c>
      <c r="AD509" s="89" t="str">
        <f>IF(Table7[[#This Row],[Segment]]="","",Table7[[#This Row],[Quantity]]*Table7[[#This Row],[Kf]]*(((INDEX(Table4[Velocity (m/s)],MATCH(Table7[[#This Row],[Segment]],Table4[Segment],0)))^2)/2))</f>
        <v/>
      </c>
      <c r="AF509" s="82" t="str">
        <f>Table4[[#This Row],[Segment]]</f>
        <v/>
      </c>
      <c r="AG509" s="75"/>
      <c r="AH509" s="82" t="str">
        <f>IF(Table5[[#This Row],[Segment]]="","",AG509-Table4[[#This Row],[Total Pressure Drop (kPa)]])</f>
        <v/>
      </c>
    </row>
    <row r="510" spans="1:34" x14ac:dyDescent="0.25">
      <c r="A510" s="95" t="str">
        <f>IF('Set Up'!A507="","",'Set Up'!A507)</f>
        <v/>
      </c>
      <c r="B510" s="75" t="s">
        <v>81</v>
      </c>
      <c r="C510" s="85"/>
      <c r="D510" s="86" t="str">
        <f>IF(Table4[[#This Row],[Diameter (in)]]="","",(((CONVERT(Table4[[#This Row],[Diameter (in)]],"in","m"))/2)^2)*PI())</f>
        <v/>
      </c>
      <c r="E510" s="87" t="str">
        <f>IF(Table4[[#This Row],[Area (m2)]]="","",$D$4/Table4[[#This Row],[Area (m2)]])</f>
        <v/>
      </c>
      <c r="F510" s="85">
        <f t="shared" si="7"/>
        <v>4.6951999999999998</v>
      </c>
      <c r="G510" s="88" t="str">
        <f>IF(Table4[[#This Row],[Segment]]="","",(CONVERT(Table4[[#This Row],[Diameter (in)]],"in","m")*$B$4*Table4[[#This Row],[Velocity (m/s)]])/$C$4)</f>
        <v/>
      </c>
      <c r="H510" s="96" t="str">
        <f>IF(Table4[[#This Row],[Segment]]="","",IF(Table4[[#This Row],[Teynold''s Number]]&gt;4000,"TURBULENT","LAMINAR"))</f>
        <v/>
      </c>
      <c r="I510" s="86" t="str">
        <f>IF(Table4[[#This Row],[Segment]]="","",INDEX(Data!C507:C521,MATCH(Table4[Material],Data!B507:B521,0)))</f>
        <v/>
      </c>
      <c r="J510" s="89" t="str">
        <f>IF(Table4[[#This Row],[ε (m)]]="","",Table4[[#This Row],[ε (m)]]/(CONVERT(Table4[[#This Row],[Diameter (in)]],"in","m")))</f>
        <v/>
      </c>
      <c r="K510" s="96" t="str">
        <f>IF(Table4[[#This Row],[Regime]]="LAMINAR",16/Table4[[#This Row],[Teynold''s Number]],"-")</f>
        <v>-</v>
      </c>
      <c r="L510" s="86"/>
      <c r="M510" s="97" t="str">
        <f>IF(Table4[[#This Row],[Regime]]="TURBULENT",(((-4*LOG10(Table4[[#This Row],[ε/D]]/3.7+1.256/(Table4[[#This Row],[Teynold''s Number]]*SQRT(Table4[[#This Row],[f turbulent (guess)]]))))^-1)^2),"")</f>
        <v/>
      </c>
      <c r="N510" s="91" t="str">
        <f>IF(Table4[[#This Row],[f turbulent]]="","",Table4[[#This Row],[f turbulent (guess)]]-Table4[[#This Row],[f turbulent]])</f>
        <v/>
      </c>
      <c r="O510" s="87">
        <f>IF(Table4[[#This Row],[Segment]]="",0,IF(C511="",0,IF(C511&lt;=Table4[[#This Row],[Diameter (in)]],0,1-(D510/D511))))</f>
        <v>0</v>
      </c>
      <c r="P510" s="92" t="str">
        <f>IF(Table4[[#This Row],[Segment]]="","",IF(C510&gt;C511,"",IF(C511="",0.55,(0.55*(1-D511/D510)))))</f>
        <v/>
      </c>
      <c r="Q51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10" s="92" t="str">
        <f>IF(Table4[[#This Row],[Segment]]="","",IF(Table4[[#This Row],[Kexpansion]]="","0",((Table4[[#This Row],[Velocity (m/s)]]^2)/2)*Table4[[#This Row],[Kexpansion]]))</f>
        <v/>
      </c>
      <c r="S510" s="92" t="str">
        <f>IF(Table4[[#This Row],[Segment]]="","",IF(Table4[[#This Row],[Kcontraction]]="","0",((Table4[[#This Row],[Velocity (m/s)]]^2)/2)*Table4[[#This Row],[Kcontraction]]))</f>
        <v/>
      </c>
      <c r="T510" s="89" t="str">
        <f>IF(Table4[[#This Row],[Segment]]="","",SUMIF($Y$7:$Y$2000,Table4[[#This Row],[Segment]],$AD$7:$AD$2000))</f>
        <v/>
      </c>
      <c r="U510" s="95" t="str">
        <f>IF(Table4[[#This Row],[Segment]]="","",Table4[[#This Row],[Hfriction (J/kg)]]+Table4[[#This Row],[Hexpansions (J/kg)]]+Table4[[#This Row],[Hcontractions (J/kg)]]+Table4[[#This Row],[Hf (J/kg)]])</f>
        <v/>
      </c>
      <c r="V510" s="95" t="str">
        <f>IF(Table4[[#This Row],[Segment]]="","",Table4[[#This Row],[Total Friction Loss (J/kg)]]*Table3[Density (kg/m3)])</f>
        <v/>
      </c>
      <c r="W510" s="95" t="str">
        <f>IF(Table4[[#This Row],[Segment]]="","",Table4[[#This Row],[Total Pressure Drop (Pa)]]/1000)</f>
        <v/>
      </c>
      <c r="Y510" s="82" t="str">
        <f>IF('Set Up'!D733="","",'Set Up'!D733)</f>
        <v/>
      </c>
      <c r="Z510" s="82" t="str">
        <f>IF('Set Up'!E733="","",'Set Up'!E733)</f>
        <v/>
      </c>
      <c r="AA510" s="82" t="str">
        <f>IF('Set Up'!F733="","",'Set Up'!F733)</f>
        <v/>
      </c>
      <c r="AB510" s="82" t="str">
        <f>IF('Set Up'!G733="","",'Set Up'!G733)</f>
        <v/>
      </c>
      <c r="AC510" s="82" t="str">
        <f t="array" ref="AC510">IF(Y510="","",INDEX(Data!$G$4:$G$51,MATCH(Table7[[#This Row],[Fitting]]&amp;Table7[[#This Row],[Fitting Subtype]],Data!$E$4:$E$51&amp;Data!$F$4:$F$51,0)))</f>
        <v/>
      </c>
      <c r="AD510" s="89" t="str">
        <f>IF(Table7[[#This Row],[Segment]]="","",Table7[[#This Row],[Quantity]]*Table7[[#This Row],[Kf]]*(((INDEX(Table4[Velocity (m/s)],MATCH(Table7[[#This Row],[Segment]],Table4[Segment],0)))^2)/2))</f>
        <v/>
      </c>
      <c r="AF510" s="82" t="str">
        <f>Table4[[#This Row],[Segment]]</f>
        <v/>
      </c>
      <c r="AG510" s="75"/>
      <c r="AH510" s="82" t="str">
        <f>IF(Table5[[#This Row],[Segment]]="","",AG510-Table4[[#This Row],[Total Pressure Drop (kPa)]])</f>
        <v/>
      </c>
    </row>
    <row r="511" spans="1:34" x14ac:dyDescent="0.25">
      <c r="A511" s="95" t="str">
        <f>IF('Set Up'!A508="","",'Set Up'!A508)</f>
        <v/>
      </c>
      <c r="B511" s="75" t="s">
        <v>81</v>
      </c>
      <c r="C511" s="85"/>
      <c r="D511" s="86" t="str">
        <f>IF(Table4[[#This Row],[Diameter (in)]]="","",(((CONVERT(Table4[[#This Row],[Diameter (in)]],"in","m"))/2)^2)*PI())</f>
        <v/>
      </c>
      <c r="E511" s="87" t="str">
        <f>IF(Table4[[#This Row],[Area (m2)]]="","",$D$4/Table4[[#This Row],[Area (m2)]])</f>
        <v/>
      </c>
      <c r="F511" s="85">
        <f t="shared" si="7"/>
        <v>4.6951999999999998</v>
      </c>
      <c r="G511" s="88" t="str">
        <f>IF(Table4[[#This Row],[Segment]]="","",(CONVERT(Table4[[#This Row],[Diameter (in)]],"in","m")*$B$4*Table4[[#This Row],[Velocity (m/s)]])/$C$4)</f>
        <v/>
      </c>
      <c r="H511" s="96" t="str">
        <f>IF(Table4[[#This Row],[Segment]]="","",IF(Table4[[#This Row],[Teynold''s Number]]&gt;4000,"TURBULENT","LAMINAR"))</f>
        <v/>
      </c>
      <c r="I511" s="86" t="str">
        <f>IF(Table4[[#This Row],[Segment]]="","",INDEX(Data!C508:C522,MATCH(Table4[Material],Data!B508:B522,0)))</f>
        <v/>
      </c>
      <c r="J511" s="89" t="str">
        <f>IF(Table4[[#This Row],[ε (m)]]="","",Table4[[#This Row],[ε (m)]]/(CONVERT(Table4[[#This Row],[Diameter (in)]],"in","m")))</f>
        <v/>
      </c>
      <c r="K511" s="96" t="str">
        <f>IF(Table4[[#This Row],[Regime]]="LAMINAR",16/Table4[[#This Row],[Teynold''s Number]],"-")</f>
        <v>-</v>
      </c>
      <c r="L511" s="86"/>
      <c r="M511" s="97" t="str">
        <f>IF(Table4[[#This Row],[Regime]]="TURBULENT",(((-4*LOG10(Table4[[#This Row],[ε/D]]/3.7+1.256/(Table4[[#This Row],[Teynold''s Number]]*SQRT(Table4[[#This Row],[f turbulent (guess)]]))))^-1)^2),"")</f>
        <v/>
      </c>
      <c r="N511" s="91" t="str">
        <f>IF(Table4[[#This Row],[f turbulent]]="","",Table4[[#This Row],[f turbulent (guess)]]-Table4[[#This Row],[f turbulent]])</f>
        <v/>
      </c>
      <c r="O511" s="87">
        <f>IF(Table4[[#This Row],[Segment]]="",0,IF(C512="",0,IF(C512&lt;=Table4[[#This Row],[Diameter (in)]],0,1-(D511/D512))))</f>
        <v>0</v>
      </c>
      <c r="P511" s="92" t="str">
        <f>IF(Table4[[#This Row],[Segment]]="","",IF(C511&gt;C512,"",IF(C512="",0.55,(0.55*(1-D512/D511)))))</f>
        <v/>
      </c>
      <c r="Q51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11" s="92" t="str">
        <f>IF(Table4[[#This Row],[Segment]]="","",IF(Table4[[#This Row],[Kexpansion]]="","0",((Table4[[#This Row],[Velocity (m/s)]]^2)/2)*Table4[[#This Row],[Kexpansion]]))</f>
        <v/>
      </c>
      <c r="S511" s="92" t="str">
        <f>IF(Table4[[#This Row],[Segment]]="","",IF(Table4[[#This Row],[Kcontraction]]="","0",((Table4[[#This Row],[Velocity (m/s)]]^2)/2)*Table4[[#This Row],[Kcontraction]]))</f>
        <v/>
      </c>
      <c r="T511" s="89" t="str">
        <f>IF(Table4[[#This Row],[Segment]]="","",SUMIF($Y$7:$Y$2000,Table4[[#This Row],[Segment]],$AD$7:$AD$2000))</f>
        <v/>
      </c>
      <c r="U511" s="95" t="str">
        <f>IF(Table4[[#This Row],[Segment]]="","",Table4[[#This Row],[Hfriction (J/kg)]]+Table4[[#This Row],[Hexpansions (J/kg)]]+Table4[[#This Row],[Hcontractions (J/kg)]]+Table4[[#This Row],[Hf (J/kg)]])</f>
        <v/>
      </c>
      <c r="V511" s="95" t="str">
        <f>IF(Table4[[#This Row],[Segment]]="","",Table4[[#This Row],[Total Friction Loss (J/kg)]]*Table3[Density (kg/m3)])</f>
        <v/>
      </c>
      <c r="W511" s="95" t="str">
        <f>IF(Table4[[#This Row],[Segment]]="","",Table4[[#This Row],[Total Pressure Drop (Pa)]]/1000)</f>
        <v/>
      </c>
      <c r="Y511" s="82" t="str">
        <f>IF('Set Up'!D734="","",'Set Up'!D734)</f>
        <v/>
      </c>
      <c r="Z511" s="82" t="str">
        <f>IF('Set Up'!E734="","",'Set Up'!E734)</f>
        <v/>
      </c>
      <c r="AA511" s="82" t="str">
        <f>IF('Set Up'!F734="","",'Set Up'!F734)</f>
        <v/>
      </c>
      <c r="AB511" s="82" t="str">
        <f>IF('Set Up'!G734="","",'Set Up'!G734)</f>
        <v/>
      </c>
      <c r="AC511" s="82" t="str">
        <f t="array" ref="AC511">IF(Y511="","",INDEX(Data!$G$4:$G$51,MATCH(Table7[[#This Row],[Fitting]]&amp;Table7[[#This Row],[Fitting Subtype]],Data!$E$4:$E$51&amp;Data!$F$4:$F$51,0)))</f>
        <v/>
      </c>
      <c r="AD511" s="89" t="str">
        <f>IF(Table7[[#This Row],[Segment]]="","",Table7[[#This Row],[Quantity]]*Table7[[#This Row],[Kf]]*(((INDEX(Table4[Velocity (m/s)],MATCH(Table7[[#This Row],[Segment]],Table4[Segment],0)))^2)/2))</f>
        <v/>
      </c>
      <c r="AF511" s="82" t="str">
        <f>Table4[[#This Row],[Segment]]</f>
        <v/>
      </c>
      <c r="AG511" s="75"/>
      <c r="AH511" s="82" t="str">
        <f>IF(Table5[[#This Row],[Segment]]="","",AG511-Table4[[#This Row],[Total Pressure Drop (kPa)]])</f>
        <v/>
      </c>
    </row>
    <row r="512" spans="1:34" x14ac:dyDescent="0.25">
      <c r="A512" s="95" t="str">
        <f>IF('Set Up'!A509="","",'Set Up'!A509)</f>
        <v/>
      </c>
      <c r="B512" s="75" t="s">
        <v>81</v>
      </c>
      <c r="C512" s="85"/>
      <c r="D512" s="86" t="str">
        <f>IF(Table4[[#This Row],[Diameter (in)]]="","",(((CONVERT(Table4[[#This Row],[Diameter (in)]],"in","m"))/2)^2)*PI())</f>
        <v/>
      </c>
      <c r="E512" s="87" t="str">
        <f>IF(Table4[[#This Row],[Area (m2)]]="","",$D$4/Table4[[#This Row],[Area (m2)]])</f>
        <v/>
      </c>
      <c r="F512" s="85">
        <f t="shared" si="7"/>
        <v>4.6951999999999998</v>
      </c>
      <c r="G512" s="88" t="str">
        <f>IF(Table4[[#This Row],[Segment]]="","",(CONVERT(Table4[[#This Row],[Diameter (in)]],"in","m")*$B$4*Table4[[#This Row],[Velocity (m/s)]])/$C$4)</f>
        <v/>
      </c>
      <c r="H512" s="96" t="str">
        <f>IF(Table4[[#This Row],[Segment]]="","",IF(Table4[[#This Row],[Teynold''s Number]]&gt;4000,"TURBULENT","LAMINAR"))</f>
        <v/>
      </c>
      <c r="I512" s="86" t="str">
        <f>IF(Table4[[#This Row],[Segment]]="","",INDEX(Data!C509:C523,MATCH(Table4[Material],Data!B509:B523,0)))</f>
        <v/>
      </c>
      <c r="J512" s="89" t="str">
        <f>IF(Table4[[#This Row],[ε (m)]]="","",Table4[[#This Row],[ε (m)]]/(CONVERT(Table4[[#This Row],[Diameter (in)]],"in","m")))</f>
        <v/>
      </c>
      <c r="K512" s="96" t="str">
        <f>IF(Table4[[#This Row],[Regime]]="LAMINAR",16/Table4[[#This Row],[Teynold''s Number]],"-")</f>
        <v>-</v>
      </c>
      <c r="L512" s="86"/>
      <c r="M512" s="97" t="str">
        <f>IF(Table4[[#This Row],[Regime]]="TURBULENT",(((-4*LOG10(Table4[[#This Row],[ε/D]]/3.7+1.256/(Table4[[#This Row],[Teynold''s Number]]*SQRT(Table4[[#This Row],[f turbulent (guess)]]))))^-1)^2),"")</f>
        <v/>
      </c>
      <c r="N512" s="91" t="str">
        <f>IF(Table4[[#This Row],[f turbulent]]="","",Table4[[#This Row],[f turbulent (guess)]]-Table4[[#This Row],[f turbulent]])</f>
        <v/>
      </c>
      <c r="O512" s="87">
        <f>IF(Table4[[#This Row],[Segment]]="",0,IF(C513="",0,IF(C513&lt;=Table4[[#This Row],[Diameter (in)]],0,1-(D512/D513))))</f>
        <v>0</v>
      </c>
      <c r="P512" s="92" t="str">
        <f>IF(Table4[[#This Row],[Segment]]="","",IF(C512&gt;C513,"",IF(C513="",0.55,(0.55*(1-D513/D512)))))</f>
        <v/>
      </c>
      <c r="Q51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12" s="92" t="str">
        <f>IF(Table4[[#This Row],[Segment]]="","",IF(Table4[[#This Row],[Kexpansion]]="","0",((Table4[[#This Row],[Velocity (m/s)]]^2)/2)*Table4[[#This Row],[Kexpansion]]))</f>
        <v/>
      </c>
      <c r="S512" s="92" t="str">
        <f>IF(Table4[[#This Row],[Segment]]="","",IF(Table4[[#This Row],[Kcontraction]]="","0",((Table4[[#This Row],[Velocity (m/s)]]^2)/2)*Table4[[#This Row],[Kcontraction]]))</f>
        <v/>
      </c>
      <c r="T512" s="89" t="str">
        <f>IF(Table4[[#This Row],[Segment]]="","",SUMIF($Y$7:$Y$2000,Table4[[#This Row],[Segment]],$AD$7:$AD$2000))</f>
        <v/>
      </c>
      <c r="U512" s="95" t="str">
        <f>IF(Table4[[#This Row],[Segment]]="","",Table4[[#This Row],[Hfriction (J/kg)]]+Table4[[#This Row],[Hexpansions (J/kg)]]+Table4[[#This Row],[Hcontractions (J/kg)]]+Table4[[#This Row],[Hf (J/kg)]])</f>
        <v/>
      </c>
      <c r="V512" s="95" t="str">
        <f>IF(Table4[[#This Row],[Segment]]="","",Table4[[#This Row],[Total Friction Loss (J/kg)]]*Table3[Density (kg/m3)])</f>
        <v/>
      </c>
      <c r="W512" s="95" t="str">
        <f>IF(Table4[[#This Row],[Segment]]="","",Table4[[#This Row],[Total Pressure Drop (Pa)]]/1000)</f>
        <v/>
      </c>
      <c r="Y512" s="82" t="str">
        <f>IF('Set Up'!D735="","",'Set Up'!D735)</f>
        <v/>
      </c>
      <c r="Z512" s="82" t="str">
        <f>IF('Set Up'!E735="","",'Set Up'!E735)</f>
        <v/>
      </c>
      <c r="AA512" s="82" t="str">
        <f>IF('Set Up'!F735="","",'Set Up'!F735)</f>
        <v/>
      </c>
      <c r="AB512" s="82" t="str">
        <f>IF('Set Up'!G735="","",'Set Up'!G735)</f>
        <v/>
      </c>
      <c r="AC512" s="82" t="str">
        <f t="array" ref="AC512">IF(Y512="","",INDEX(Data!$G$4:$G$51,MATCH(Table7[[#This Row],[Fitting]]&amp;Table7[[#This Row],[Fitting Subtype]],Data!$E$4:$E$51&amp;Data!$F$4:$F$51,0)))</f>
        <v/>
      </c>
      <c r="AD512" s="89" t="str">
        <f>IF(Table7[[#This Row],[Segment]]="","",Table7[[#This Row],[Quantity]]*Table7[[#This Row],[Kf]]*(((INDEX(Table4[Velocity (m/s)],MATCH(Table7[[#This Row],[Segment]],Table4[Segment],0)))^2)/2))</f>
        <v/>
      </c>
      <c r="AF512" s="82" t="str">
        <f>Table4[[#This Row],[Segment]]</f>
        <v/>
      </c>
      <c r="AG512" s="75"/>
      <c r="AH512" s="82" t="str">
        <f>IF(Table5[[#This Row],[Segment]]="","",AG512-Table4[[#This Row],[Total Pressure Drop (kPa)]])</f>
        <v/>
      </c>
    </row>
    <row r="513" spans="1:34" x14ac:dyDescent="0.25">
      <c r="A513" s="95" t="str">
        <f>IF('Set Up'!A510="","",'Set Up'!A510)</f>
        <v/>
      </c>
      <c r="B513" s="75" t="s">
        <v>81</v>
      </c>
      <c r="C513" s="85"/>
      <c r="D513" s="86" t="str">
        <f>IF(Table4[[#This Row],[Diameter (in)]]="","",(((CONVERT(Table4[[#This Row],[Diameter (in)]],"in","m"))/2)^2)*PI())</f>
        <v/>
      </c>
      <c r="E513" s="87" t="str">
        <f>IF(Table4[[#This Row],[Area (m2)]]="","",$D$4/Table4[[#This Row],[Area (m2)]])</f>
        <v/>
      </c>
      <c r="F513" s="85">
        <f t="shared" si="7"/>
        <v>4.6951999999999998</v>
      </c>
      <c r="G513" s="88" t="str">
        <f>IF(Table4[[#This Row],[Segment]]="","",(CONVERT(Table4[[#This Row],[Diameter (in)]],"in","m")*$B$4*Table4[[#This Row],[Velocity (m/s)]])/$C$4)</f>
        <v/>
      </c>
      <c r="H513" s="96" t="str">
        <f>IF(Table4[[#This Row],[Segment]]="","",IF(Table4[[#This Row],[Teynold''s Number]]&gt;4000,"TURBULENT","LAMINAR"))</f>
        <v/>
      </c>
      <c r="I513" s="86" t="str">
        <f>IF(Table4[[#This Row],[Segment]]="","",INDEX(Data!C510:C524,MATCH(Table4[Material],Data!B510:B524,0)))</f>
        <v/>
      </c>
      <c r="J513" s="89" t="str">
        <f>IF(Table4[[#This Row],[ε (m)]]="","",Table4[[#This Row],[ε (m)]]/(CONVERT(Table4[[#This Row],[Diameter (in)]],"in","m")))</f>
        <v/>
      </c>
      <c r="K513" s="96" t="str">
        <f>IF(Table4[[#This Row],[Regime]]="LAMINAR",16/Table4[[#This Row],[Teynold''s Number]],"-")</f>
        <v>-</v>
      </c>
      <c r="L513" s="86"/>
      <c r="M513" s="97" t="str">
        <f>IF(Table4[[#This Row],[Regime]]="TURBULENT",(((-4*LOG10(Table4[[#This Row],[ε/D]]/3.7+1.256/(Table4[[#This Row],[Teynold''s Number]]*SQRT(Table4[[#This Row],[f turbulent (guess)]]))))^-1)^2),"")</f>
        <v/>
      </c>
      <c r="N513" s="91" t="str">
        <f>IF(Table4[[#This Row],[f turbulent]]="","",Table4[[#This Row],[f turbulent (guess)]]-Table4[[#This Row],[f turbulent]])</f>
        <v/>
      </c>
      <c r="O513" s="87">
        <f>IF(Table4[[#This Row],[Segment]]="",0,IF(C514="",0,IF(C514&lt;=Table4[[#This Row],[Diameter (in)]],0,1-(D513/D514))))</f>
        <v>0</v>
      </c>
      <c r="P513" s="92" t="str">
        <f>IF(Table4[[#This Row],[Segment]]="","",IF(C513&gt;C514,"",IF(C514="",0.55,(0.55*(1-D514/D513)))))</f>
        <v/>
      </c>
      <c r="Q51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13" s="92" t="str">
        <f>IF(Table4[[#This Row],[Segment]]="","",IF(Table4[[#This Row],[Kexpansion]]="","0",((Table4[[#This Row],[Velocity (m/s)]]^2)/2)*Table4[[#This Row],[Kexpansion]]))</f>
        <v/>
      </c>
      <c r="S513" s="92" t="str">
        <f>IF(Table4[[#This Row],[Segment]]="","",IF(Table4[[#This Row],[Kcontraction]]="","0",((Table4[[#This Row],[Velocity (m/s)]]^2)/2)*Table4[[#This Row],[Kcontraction]]))</f>
        <v/>
      </c>
      <c r="T513" s="89" t="str">
        <f>IF(Table4[[#This Row],[Segment]]="","",SUMIF($Y$7:$Y$2000,Table4[[#This Row],[Segment]],$AD$7:$AD$2000))</f>
        <v/>
      </c>
      <c r="U513" s="95" t="str">
        <f>IF(Table4[[#This Row],[Segment]]="","",Table4[[#This Row],[Hfriction (J/kg)]]+Table4[[#This Row],[Hexpansions (J/kg)]]+Table4[[#This Row],[Hcontractions (J/kg)]]+Table4[[#This Row],[Hf (J/kg)]])</f>
        <v/>
      </c>
      <c r="V513" s="95" t="str">
        <f>IF(Table4[[#This Row],[Segment]]="","",Table4[[#This Row],[Total Friction Loss (J/kg)]]*Table3[Density (kg/m3)])</f>
        <v/>
      </c>
      <c r="W513" s="95" t="str">
        <f>IF(Table4[[#This Row],[Segment]]="","",Table4[[#This Row],[Total Pressure Drop (Pa)]]/1000)</f>
        <v/>
      </c>
      <c r="Y513" s="82" t="str">
        <f>IF('Set Up'!D736="","",'Set Up'!D736)</f>
        <v/>
      </c>
      <c r="Z513" s="82" t="str">
        <f>IF('Set Up'!E736="","",'Set Up'!E736)</f>
        <v/>
      </c>
      <c r="AA513" s="82" t="str">
        <f>IF('Set Up'!F736="","",'Set Up'!F736)</f>
        <v/>
      </c>
      <c r="AB513" s="82" t="str">
        <f>IF('Set Up'!G736="","",'Set Up'!G736)</f>
        <v/>
      </c>
      <c r="AC513" s="82" t="str">
        <f t="array" ref="AC513">IF(Y513="","",INDEX(Data!$G$4:$G$51,MATCH(Table7[[#This Row],[Fitting]]&amp;Table7[[#This Row],[Fitting Subtype]],Data!$E$4:$E$51&amp;Data!$F$4:$F$51,0)))</f>
        <v/>
      </c>
      <c r="AD513" s="89" t="str">
        <f>IF(Table7[[#This Row],[Segment]]="","",Table7[[#This Row],[Quantity]]*Table7[[#This Row],[Kf]]*(((INDEX(Table4[Velocity (m/s)],MATCH(Table7[[#This Row],[Segment]],Table4[Segment],0)))^2)/2))</f>
        <v/>
      </c>
      <c r="AF513" s="82" t="str">
        <f>Table4[[#This Row],[Segment]]</f>
        <v/>
      </c>
      <c r="AG513" s="75"/>
      <c r="AH513" s="82" t="str">
        <f>IF(Table5[[#This Row],[Segment]]="","",AG513-Table4[[#This Row],[Total Pressure Drop (kPa)]])</f>
        <v/>
      </c>
    </row>
    <row r="514" spans="1:34" x14ac:dyDescent="0.25">
      <c r="A514" s="95" t="str">
        <f>IF('Set Up'!A511="","",'Set Up'!A511)</f>
        <v/>
      </c>
      <c r="B514" s="75" t="s">
        <v>81</v>
      </c>
      <c r="C514" s="85"/>
      <c r="D514" s="86" t="str">
        <f>IF(Table4[[#This Row],[Diameter (in)]]="","",(((CONVERT(Table4[[#This Row],[Diameter (in)]],"in","m"))/2)^2)*PI())</f>
        <v/>
      </c>
      <c r="E514" s="87" t="str">
        <f>IF(Table4[[#This Row],[Area (m2)]]="","",$D$4/Table4[[#This Row],[Area (m2)]])</f>
        <v/>
      </c>
      <c r="F514" s="85">
        <f t="shared" si="7"/>
        <v>4.6951999999999998</v>
      </c>
      <c r="G514" s="88" t="str">
        <f>IF(Table4[[#This Row],[Segment]]="","",(CONVERT(Table4[[#This Row],[Diameter (in)]],"in","m")*$B$4*Table4[[#This Row],[Velocity (m/s)]])/$C$4)</f>
        <v/>
      </c>
      <c r="H514" s="96" t="str">
        <f>IF(Table4[[#This Row],[Segment]]="","",IF(Table4[[#This Row],[Teynold''s Number]]&gt;4000,"TURBULENT","LAMINAR"))</f>
        <v/>
      </c>
      <c r="I514" s="86" t="str">
        <f>IF(Table4[[#This Row],[Segment]]="","",INDEX(Data!C511:C525,MATCH(Table4[Material],Data!B511:B525,0)))</f>
        <v/>
      </c>
      <c r="J514" s="89" t="str">
        <f>IF(Table4[[#This Row],[ε (m)]]="","",Table4[[#This Row],[ε (m)]]/(CONVERT(Table4[[#This Row],[Diameter (in)]],"in","m")))</f>
        <v/>
      </c>
      <c r="K514" s="96" t="str">
        <f>IF(Table4[[#This Row],[Regime]]="LAMINAR",16/Table4[[#This Row],[Teynold''s Number]],"-")</f>
        <v>-</v>
      </c>
      <c r="L514" s="86"/>
      <c r="M514" s="97" t="str">
        <f>IF(Table4[[#This Row],[Regime]]="TURBULENT",(((-4*LOG10(Table4[[#This Row],[ε/D]]/3.7+1.256/(Table4[[#This Row],[Teynold''s Number]]*SQRT(Table4[[#This Row],[f turbulent (guess)]]))))^-1)^2),"")</f>
        <v/>
      </c>
      <c r="N514" s="91" t="str">
        <f>IF(Table4[[#This Row],[f turbulent]]="","",Table4[[#This Row],[f turbulent (guess)]]-Table4[[#This Row],[f turbulent]])</f>
        <v/>
      </c>
      <c r="O514" s="87">
        <f>IF(Table4[[#This Row],[Segment]]="",0,IF(C515="",0,IF(C515&lt;=Table4[[#This Row],[Diameter (in)]],0,1-(D514/D515))))</f>
        <v>0</v>
      </c>
      <c r="P514" s="92" t="str">
        <f>IF(Table4[[#This Row],[Segment]]="","",IF(C514&gt;C515,"",IF(C515="",0.55,(0.55*(1-D515/D514)))))</f>
        <v/>
      </c>
      <c r="Q51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14" s="92" t="str">
        <f>IF(Table4[[#This Row],[Segment]]="","",IF(Table4[[#This Row],[Kexpansion]]="","0",((Table4[[#This Row],[Velocity (m/s)]]^2)/2)*Table4[[#This Row],[Kexpansion]]))</f>
        <v/>
      </c>
      <c r="S514" s="92" t="str">
        <f>IF(Table4[[#This Row],[Segment]]="","",IF(Table4[[#This Row],[Kcontraction]]="","0",((Table4[[#This Row],[Velocity (m/s)]]^2)/2)*Table4[[#This Row],[Kcontraction]]))</f>
        <v/>
      </c>
      <c r="T514" s="89" t="str">
        <f>IF(Table4[[#This Row],[Segment]]="","",SUMIF($Y$7:$Y$2000,Table4[[#This Row],[Segment]],$AD$7:$AD$2000))</f>
        <v/>
      </c>
      <c r="U514" s="95" t="str">
        <f>IF(Table4[[#This Row],[Segment]]="","",Table4[[#This Row],[Hfriction (J/kg)]]+Table4[[#This Row],[Hexpansions (J/kg)]]+Table4[[#This Row],[Hcontractions (J/kg)]]+Table4[[#This Row],[Hf (J/kg)]])</f>
        <v/>
      </c>
      <c r="V514" s="95" t="str">
        <f>IF(Table4[[#This Row],[Segment]]="","",Table4[[#This Row],[Total Friction Loss (J/kg)]]*Table3[Density (kg/m3)])</f>
        <v/>
      </c>
      <c r="W514" s="95" t="str">
        <f>IF(Table4[[#This Row],[Segment]]="","",Table4[[#This Row],[Total Pressure Drop (Pa)]]/1000)</f>
        <v/>
      </c>
      <c r="Y514" s="82" t="str">
        <f>IF('Set Up'!D737="","",'Set Up'!D737)</f>
        <v/>
      </c>
      <c r="Z514" s="82" t="str">
        <f>IF('Set Up'!E737="","",'Set Up'!E737)</f>
        <v/>
      </c>
      <c r="AA514" s="82" t="str">
        <f>IF('Set Up'!F737="","",'Set Up'!F737)</f>
        <v/>
      </c>
      <c r="AB514" s="82" t="str">
        <f>IF('Set Up'!G737="","",'Set Up'!G737)</f>
        <v/>
      </c>
      <c r="AC514" s="82" t="str">
        <f t="array" ref="AC514">IF(Y514="","",INDEX(Data!$G$4:$G$51,MATCH(Table7[[#This Row],[Fitting]]&amp;Table7[[#This Row],[Fitting Subtype]],Data!$E$4:$E$51&amp;Data!$F$4:$F$51,0)))</f>
        <v/>
      </c>
      <c r="AD514" s="89" t="str">
        <f>IF(Table7[[#This Row],[Segment]]="","",Table7[[#This Row],[Quantity]]*Table7[[#This Row],[Kf]]*(((INDEX(Table4[Velocity (m/s)],MATCH(Table7[[#This Row],[Segment]],Table4[Segment],0)))^2)/2))</f>
        <v/>
      </c>
      <c r="AF514" s="82" t="str">
        <f>Table4[[#This Row],[Segment]]</f>
        <v/>
      </c>
      <c r="AG514" s="75"/>
      <c r="AH514" s="82" t="str">
        <f>IF(Table5[[#This Row],[Segment]]="","",AG514-Table4[[#This Row],[Total Pressure Drop (kPa)]])</f>
        <v/>
      </c>
    </row>
    <row r="515" spans="1:34" x14ac:dyDescent="0.25">
      <c r="A515" s="95" t="str">
        <f>IF('Set Up'!A512="","",'Set Up'!A512)</f>
        <v/>
      </c>
      <c r="B515" s="75" t="s">
        <v>81</v>
      </c>
      <c r="C515" s="85"/>
      <c r="D515" s="86" t="str">
        <f>IF(Table4[[#This Row],[Diameter (in)]]="","",(((CONVERT(Table4[[#This Row],[Diameter (in)]],"in","m"))/2)^2)*PI())</f>
        <v/>
      </c>
      <c r="E515" s="87" t="str">
        <f>IF(Table4[[#This Row],[Area (m2)]]="","",$D$4/Table4[[#This Row],[Area (m2)]])</f>
        <v/>
      </c>
      <c r="F515" s="85">
        <f t="shared" si="7"/>
        <v>4.6951999999999998</v>
      </c>
      <c r="G515" s="88" t="str">
        <f>IF(Table4[[#This Row],[Segment]]="","",(CONVERT(Table4[[#This Row],[Diameter (in)]],"in","m")*$B$4*Table4[[#This Row],[Velocity (m/s)]])/$C$4)</f>
        <v/>
      </c>
      <c r="H515" s="96" t="str">
        <f>IF(Table4[[#This Row],[Segment]]="","",IF(Table4[[#This Row],[Teynold''s Number]]&gt;4000,"TURBULENT","LAMINAR"))</f>
        <v/>
      </c>
      <c r="I515" s="86" t="str">
        <f>IF(Table4[[#This Row],[Segment]]="","",INDEX(Data!C512:C526,MATCH(Table4[Material],Data!B512:B526,0)))</f>
        <v/>
      </c>
      <c r="J515" s="89" t="str">
        <f>IF(Table4[[#This Row],[ε (m)]]="","",Table4[[#This Row],[ε (m)]]/(CONVERT(Table4[[#This Row],[Diameter (in)]],"in","m")))</f>
        <v/>
      </c>
      <c r="K515" s="96" t="str">
        <f>IF(Table4[[#This Row],[Regime]]="LAMINAR",16/Table4[[#This Row],[Teynold''s Number]],"-")</f>
        <v>-</v>
      </c>
      <c r="L515" s="86"/>
      <c r="M515" s="97" t="str">
        <f>IF(Table4[[#This Row],[Regime]]="TURBULENT",(((-4*LOG10(Table4[[#This Row],[ε/D]]/3.7+1.256/(Table4[[#This Row],[Teynold''s Number]]*SQRT(Table4[[#This Row],[f turbulent (guess)]]))))^-1)^2),"")</f>
        <v/>
      </c>
      <c r="N515" s="91" t="str">
        <f>IF(Table4[[#This Row],[f turbulent]]="","",Table4[[#This Row],[f turbulent (guess)]]-Table4[[#This Row],[f turbulent]])</f>
        <v/>
      </c>
      <c r="O515" s="87">
        <f>IF(Table4[[#This Row],[Segment]]="",0,IF(C516="",0,IF(C516&lt;=Table4[[#This Row],[Diameter (in)]],0,1-(D515/D516))))</f>
        <v>0</v>
      </c>
      <c r="P515" s="92" t="str">
        <f>IF(Table4[[#This Row],[Segment]]="","",IF(C515&gt;C516,"",IF(C516="",0.55,(0.55*(1-D516/D515)))))</f>
        <v/>
      </c>
      <c r="Q51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15" s="92" t="str">
        <f>IF(Table4[[#This Row],[Segment]]="","",IF(Table4[[#This Row],[Kexpansion]]="","0",((Table4[[#This Row],[Velocity (m/s)]]^2)/2)*Table4[[#This Row],[Kexpansion]]))</f>
        <v/>
      </c>
      <c r="S515" s="92" t="str">
        <f>IF(Table4[[#This Row],[Segment]]="","",IF(Table4[[#This Row],[Kcontraction]]="","0",((Table4[[#This Row],[Velocity (m/s)]]^2)/2)*Table4[[#This Row],[Kcontraction]]))</f>
        <v/>
      </c>
      <c r="T515" s="89" t="str">
        <f>IF(Table4[[#This Row],[Segment]]="","",SUMIF($Y$7:$Y$2000,Table4[[#This Row],[Segment]],$AD$7:$AD$2000))</f>
        <v/>
      </c>
      <c r="U515" s="95" t="str">
        <f>IF(Table4[[#This Row],[Segment]]="","",Table4[[#This Row],[Hfriction (J/kg)]]+Table4[[#This Row],[Hexpansions (J/kg)]]+Table4[[#This Row],[Hcontractions (J/kg)]]+Table4[[#This Row],[Hf (J/kg)]])</f>
        <v/>
      </c>
      <c r="V515" s="95" t="str">
        <f>IF(Table4[[#This Row],[Segment]]="","",Table4[[#This Row],[Total Friction Loss (J/kg)]]*Table3[Density (kg/m3)])</f>
        <v/>
      </c>
      <c r="W515" s="95" t="str">
        <f>IF(Table4[[#This Row],[Segment]]="","",Table4[[#This Row],[Total Pressure Drop (Pa)]]/1000)</f>
        <v/>
      </c>
      <c r="Y515" s="82" t="str">
        <f>IF('Set Up'!D738="","",'Set Up'!D738)</f>
        <v/>
      </c>
      <c r="Z515" s="82" t="str">
        <f>IF('Set Up'!E738="","",'Set Up'!E738)</f>
        <v/>
      </c>
      <c r="AA515" s="82" t="str">
        <f>IF('Set Up'!F738="","",'Set Up'!F738)</f>
        <v/>
      </c>
      <c r="AB515" s="82" t="str">
        <f>IF('Set Up'!G738="","",'Set Up'!G738)</f>
        <v/>
      </c>
      <c r="AC515" s="82" t="str">
        <f t="array" ref="AC515">IF(Y515="","",INDEX(Data!$G$4:$G$51,MATCH(Table7[[#This Row],[Fitting]]&amp;Table7[[#This Row],[Fitting Subtype]],Data!$E$4:$E$51&amp;Data!$F$4:$F$51,0)))</f>
        <v/>
      </c>
      <c r="AD515" s="89" t="str">
        <f>IF(Table7[[#This Row],[Segment]]="","",Table7[[#This Row],[Quantity]]*Table7[[#This Row],[Kf]]*(((INDEX(Table4[Velocity (m/s)],MATCH(Table7[[#This Row],[Segment]],Table4[Segment],0)))^2)/2))</f>
        <v/>
      </c>
      <c r="AF515" s="82" t="str">
        <f>Table4[[#This Row],[Segment]]</f>
        <v/>
      </c>
      <c r="AG515" s="75"/>
      <c r="AH515" s="82" t="str">
        <f>IF(Table5[[#This Row],[Segment]]="","",AG515-Table4[[#This Row],[Total Pressure Drop (kPa)]])</f>
        <v/>
      </c>
    </row>
    <row r="516" spans="1:34" x14ac:dyDescent="0.25">
      <c r="A516" s="95" t="str">
        <f>IF('Set Up'!A513="","",'Set Up'!A513)</f>
        <v/>
      </c>
      <c r="B516" s="75" t="s">
        <v>81</v>
      </c>
      <c r="C516" s="85"/>
      <c r="D516" s="86" t="str">
        <f>IF(Table4[[#This Row],[Diameter (in)]]="","",(((CONVERT(Table4[[#This Row],[Diameter (in)]],"in","m"))/2)^2)*PI())</f>
        <v/>
      </c>
      <c r="E516" s="87" t="str">
        <f>IF(Table4[[#This Row],[Area (m2)]]="","",$D$4/Table4[[#This Row],[Area (m2)]])</f>
        <v/>
      </c>
      <c r="F516" s="85">
        <f t="shared" si="7"/>
        <v>4.6951999999999998</v>
      </c>
      <c r="G516" s="88" t="str">
        <f>IF(Table4[[#This Row],[Segment]]="","",(CONVERT(Table4[[#This Row],[Diameter (in)]],"in","m")*$B$4*Table4[[#This Row],[Velocity (m/s)]])/$C$4)</f>
        <v/>
      </c>
      <c r="H516" s="96" t="str">
        <f>IF(Table4[[#This Row],[Segment]]="","",IF(Table4[[#This Row],[Teynold''s Number]]&gt;4000,"TURBULENT","LAMINAR"))</f>
        <v/>
      </c>
      <c r="I516" s="86" t="str">
        <f>IF(Table4[[#This Row],[Segment]]="","",INDEX(Data!C513:C527,MATCH(Table4[Material],Data!B513:B527,0)))</f>
        <v/>
      </c>
      <c r="J516" s="89" t="str">
        <f>IF(Table4[[#This Row],[ε (m)]]="","",Table4[[#This Row],[ε (m)]]/(CONVERT(Table4[[#This Row],[Diameter (in)]],"in","m")))</f>
        <v/>
      </c>
      <c r="K516" s="96" t="str">
        <f>IF(Table4[[#This Row],[Regime]]="LAMINAR",16/Table4[[#This Row],[Teynold''s Number]],"-")</f>
        <v>-</v>
      </c>
      <c r="L516" s="86"/>
      <c r="M516" s="97" t="str">
        <f>IF(Table4[[#This Row],[Regime]]="TURBULENT",(((-4*LOG10(Table4[[#This Row],[ε/D]]/3.7+1.256/(Table4[[#This Row],[Teynold''s Number]]*SQRT(Table4[[#This Row],[f turbulent (guess)]]))))^-1)^2),"")</f>
        <v/>
      </c>
      <c r="N516" s="91" t="str">
        <f>IF(Table4[[#This Row],[f turbulent]]="","",Table4[[#This Row],[f turbulent (guess)]]-Table4[[#This Row],[f turbulent]])</f>
        <v/>
      </c>
      <c r="O516" s="87">
        <f>IF(Table4[[#This Row],[Segment]]="",0,IF(C517="",0,IF(C517&lt;=Table4[[#This Row],[Diameter (in)]],0,1-(D516/D517))))</f>
        <v>0</v>
      </c>
      <c r="P516" s="92" t="str">
        <f>IF(Table4[[#This Row],[Segment]]="","",IF(C516&gt;C517,"",IF(C517="",0.55,(0.55*(1-D517/D516)))))</f>
        <v/>
      </c>
      <c r="Q51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16" s="92" t="str">
        <f>IF(Table4[[#This Row],[Segment]]="","",IF(Table4[[#This Row],[Kexpansion]]="","0",((Table4[[#This Row],[Velocity (m/s)]]^2)/2)*Table4[[#This Row],[Kexpansion]]))</f>
        <v/>
      </c>
      <c r="S516" s="92" t="str">
        <f>IF(Table4[[#This Row],[Segment]]="","",IF(Table4[[#This Row],[Kcontraction]]="","0",((Table4[[#This Row],[Velocity (m/s)]]^2)/2)*Table4[[#This Row],[Kcontraction]]))</f>
        <v/>
      </c>
      <c r="T516" s="89" t="str">
        <f>IF(Table4[[#This Row],[Segment]]="","",SUMIF($Y$7:$Y$2000,Table4[[#This Row],[Segment]],$AD$7:$AD$2000))</f>
        <v/>
      </c>
      <c r="U516" s="95" t="str">
        <f>IF(Table4[[#This Row],[Segment]]="","",Table4[[#This Row],[Hfriction (J/kg)]]+Table4[[#This Row],[Hexpansions (J/kg)]]+Table4[[#This Row],[Hcontractions (J/kg)]]+Table4[[#This Row],[Hf (J/kg)]])</f>
        <v/>
      </c>
      <c r="V516" s="95" t="str">
        <f>IF(Table4[[#This Row],[Segment]]="","",Table4[[#This Row],[Total Friction Loss (J/kg)]]*Table3[Density (kg/m3)])</f>
        <v/>
      </c>
      <c r="W516" s="95" t="str">
        <f>IF(Table4[[#This Row],[Segment]]="","",Table4[[#This Row],[Total Pressure Drop (Pa)]]/1000)</f>
        <v/>
      </c>
      <c r="Y516" s="82" t="str">
        <f>IF('Set Up'!D739="","",'Set Up'!D739)</f>
        <v/>
      </c>
      <c r="Z516" s="82" t="str">
        <f>IF('Set Up'!E739="","",'Set Up'!E739)</f>
        <v/>
      </c>
      <c r="AA516" s="82" t="str">
        <f>IF('Set Up'!F739="","",'Set Up'!F739)</f>
        <v/>
      </c>
      <c r="AB516" s="82" t="str">
        <f>IF('Set Up'!G739="","",'Set Up'!G739)</f>
        <v/>
      </c>
      <c r="AC516" s="82" t="str">
        <f t="array" ref="AC516">IF(Y516="","",INDEX(Data!$G$4:$G$51,MATCH(Table7[[#This Row],[Fitting]]&amp;Table7[[#This Row],[Fitting Subtype]],Data!$E$4:$E$51&amp;Data!$F$4:$F$51,0)))</f>
        <v/>
      </c>
      <c r="AD516" s="89" t="str">
        <f>IF(Table7[[#This Row],[Segment]]="","",Table7[[#This Row],[Quantity]]*Table7[[#This Row],[Kf]]*(((INDEX(Table4[Velocity (m/s)],MATCH(Table7[[#This Row],[Segment]],Table4[Segment],0)))^2)/2))</f>
        <v/>
      </c>
      <c r="AF516" s="82" t="str">
        <f>Table4[[#This Row],[Segment]]</f>
        <v/>
      </c>
      <c r="AG516" s="75"/>
      <c r="AH516" s="82" t="str">
        <f>IF(Table5[[#This Row],[Segment]]="","",AG516-Table4[[#This Row],[Total Pressure Drop (kPa)]])</f>
        <v/>
      </c>
    </row>
    <row r="517" spans="1:34" x14ac:dyDescent="0.25">
      <c r="A517" s="95" t="str">
        <f>IF('Set Up'!A514="","",'Set Up'!A514)</f>
        <v/>
      </c>
      <c r="B517" s="75" t="s">
        <v>81</v>
      </c>
      <c r="C517" s="85"/>
      <c r="D517" s="86" t="str">
        <f>IF(Table4[[#This Row],[Diameter (in)]]="","",(((CONVERT(Table4[[#This Row],[Diameter (in)]],"in","m"))/2)^2)*PI())</f>
        <v/>
      </c>
      <c r="E517" s="87" t="str">
        <f>IF(Table4[[#This Row],[Area (m2)]]="","",$D$4/Table4[[#This Row],[Area (m2)]])</f>
        <v/>
      </c>
      <c r="F517" s="85">
        <f t="shared" si="7"/>
        <v>4.6951999999999998</v>
      </c>
      <c r="G517" s="88" t="str">
        <f>IF(Table4[[#This Row],[Segment]]="","",(CONVERT(Table4[[#This Row],[Diameter (in)]],"in","m")*$B$4*Table4[[#This Row],[Velocity (m/s)]])/$C$4)</f>
        <v/>
      </c>
      <c r="H517" s="96" t="str">
        <f>IF(Table4[[#This Row],[Segment]]="","",IF(Table4[[#This Row],[Teynold''s Number]]&gt;4000,"TURBULENT","LAMINAR"))</f>
        <v/>
      </c>
      <c r="I517" s="86" t="str">
        <f>IF(Table4[[#This Row],[Segment]]="","",INDEX(Data!C514:C528,MATCH(Table4[Material],Data!B514:B528,0)))</f>
        <v/>
      </c>
      <c r="J517" s="89" t="str">
        <f>IF(Table4[[#This Row],[ε (m)]]="","",Table4[[#This Row],[ε (m)]]/(CONVERT(Table4[[#This Row],[Diameter (in)]],"in","m")))</f>
        <v/>
      </c>
      <c r="K517" s="96" t="str">
        <f>IF(Table4[[#This Row],[Regime]]="LAMINAR",16/Table4[[#This Row],[Teynold''s Number]],"-")</f>
        <v>-</v>
      </c>
      <c r="L517" s="86"/>
      <c r="M517" s="97" t="str">
        <f>IF(Table4[[#This Row],[Regime]]="TURBULENT",(((-4*LOG10(Table4[[#This Row],[ε/D]]/3.7+1.256/(Table4[[#This Row],[Teynold''s Number]]*SQRT(Table4[[#This Row],[f turbulent (guess)]]))))^-1)^2),"")</f>
        <v/>
      </c>
      <c r="N517" s="91" t="str">
        <f>IF(Table4[[#This Row],[f turbulent]]="","",Table4[[#This Row],[f turbulent (guess)]]-Table4[[#This Row],[f turbulent]])</f>
        <v/>
      </c>
      <c r="O517" s="87">
        <f>IF(Table4[[#This Row],[Segment]]="",0,IF(C518="",0,IF(C518&lt;=Table4[[#This Row],[Diameter (in)]],0,1-(D517/D518))))</f>
        <v>0</v>
      </c>
      <c r="P517" s="92" t="str">
        <f>IF(Table4[[#This Row],[Segment]]="","",IF(C517&gt;C518,"",IF(C518="",0.55,(0.55*(1-D518/D517)))))</f>
        <v/>
      </c>
      <c r="Q51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17" s="92" t="str">
        <f>IF(Table4[[#This Row],[Segment]]="","",IF(Table4[[#This Row],[Kexpansion]]="","0",((Table4[[#This Row],[Velocity (m/s)]]^2)/2)*Table4[[#This Row],[Kexpansion]]))</f>
        <v/>
      </c>
      <c r="S517" s="92" t="str">
        <f>IF(Table4[[#This Row],[Segment]]="","",IF(Table4[[#This Row],[Kcontraction]]="","0",((Table4[[#This Row],[Velocity (m/s)]]^2)/2)*Table4[[#This Row],[Kcontraction]]))</f>
        <v/>
      </c>
      <c r="T517" s="89" t="str">
        <f>IF(Table4[[#This Row],[Segment]]="","",SUMIF($Y$7:$Y$2000,Table4[[#This Row],[Segment]],$AD$7:$AD$2000))</f>
        <v/>
      </c>
      <c r="U517" s="95" t="str">
        <f>IF(Table4[[#This Row],[Segment]]="","",Table4[[#This Row],[Hfriction (J/kg)]]+Table4[[#This Row],[Hexpansions (J/kg)]]+Table4[[#This Row],[Hcontractions (J/kg)]]+Table4[[#This Row],[Hf (J/kg)]])</f>
        <v/>
      </c>
      <c r="V517" s="95" t="str">
        <f>IF(Table4[[#This Row],[Segment]]="","",Table4[[#This Row],[Total Friction Loss (J/kg)]]*Table3[Density (kg/m3)])</f>
        <v/>
      </c>
      <c r="W517" s="95" t="str">
        <f>IF(Table4[[#This Row],[Segment]]="","",Table4[[#This Row],[Total Pressure Drop (Pa)]]/1000)</f>
        <v/>
      </c>
      <c r="Y517" s="82" t="str">
        <f>IF('Set Up'!D740="","",'Set Up'!D740)</f>
        <v/>
      </c>
      <c r="Z517" s="82" t="str">
        <f>IF('Set Up'!E740="","",'Set Up'!E740)</f>
        <v/>
      </c>
      <c r="AA517" s="82" t="str">
        <f>IF('Set Up'!F740="","",'Set Up'!F740)</f>
        <v/>
      </c>
      <c r="AB517" s="82" t="str">
        <f>IF('Set Up'!G740="","",'Set Up'!G740)</f>
        <v/>
      </c>
      <c r="AC517" s="82" t="str">
        <f t="array" ref="AC517">IF(Y517="","",INDEX(Data!$G$4:$G$51,MATCH(Table7[[#This Row],[Fitting]]&amp;Table7[[#This Row],[Fitting Subtype]],Data!$E$4:$E$51&amp;Data!$F$4:$F$51,0)))</f>
        <v/>
      </c>
      <c r="AD517" s="89" t="str">
        <f>IF(Table7[[#This Row],[Segment]]="","",Table7[[#This Row],[Quantity]]*Table7[[#This Row],[Kf]]*(((INDEX(Table4[Velocity (m/s)],MATCH(Table7[[#This Row],[Segment]],Table4[Segment],0)))^2)/2))</f>
        <v/>
      </c>
      <c r="AF517" s="82" t="str">
        <f>Table4[[#This Row],[Segment]]</f>
        <v/>
      </c>
      <c r="AG517" s="75"/>
      <c r="AH517" s="82" t="str">
        <f>IF(Table5[[#This Row],[Segment]]="","",AG517-Table4[[#This Row],[Total Pressure Drop (kPa)]])</f>
        <v/>
      </c>
    </row>
    <row r="518" spans="1:34" x14ac:dyDescent="0.25">
      <c r="A518" s="95" t="str">
        <f>IF('Set Up'!A515="","",'Set Up'!A515)</f>
        <v/>
      </c>
      <c r="B518" s="75" t="s">
        <v>81</v>
      </c>
      <c r="C518" s="85"/>
      <c r="D518" s="86" t="str">
        <f>IF(Table4[[#This Row],[Diameter (in)]]="","",(((CONVERT(Table4[[#This Row],[Diameter (in)]],"in","m"))/2)^2)*PI())</f>
        <v/>
      </c>
      <c r="E518" s="87" t="str">
        <f>IF(Table4[[#This Row],[Area (m2)]]="","",$D$4/Table4[[#This Row],[Area (m2)]])</f>
        <v/>
      </c>
      <c r="F518" s="85">
        <f t="shared" si="7"/>
        <v>4.6951999999999998</v>
      </c>
      <c r="G518" s="88" t="str">
        <f>IF(Table4[[#This Row],[Segment]]="","",(CONVERT(Table4[[#This Row],[Diameter (in)]],"in","m")*$B$4*Table4[[#This Row],[Velocity (m/s)]])/$C$4)</f>
        <v/>
      </c>
      <c r="H518" s="96" t="str">
        <f>IF(Table4[[#This Row],[Segment]]="","",IF(Table4[[#This Row],[Teynold''s Number]]&gt;4000,"TURBULENT","LAMINAR"))</f>
        <v/>
      </c>
      <c r="I518" s="86" t="str">
        <f>IF(Table4[[#This Row],[Segment]]="","",INDEX(Data!C515:C529,MATCH(Table4[Material],Data!B515:B529,0)))</f>
        <v/>
      </c>
      <c r="J518" s="89" t="str">
        <f>IF(Table4[[#This Row],[ε (m)]]="","",Table4[[#This Row],[ε (m)]]/(CONVERT(Table4[[#This Row],[Diameter (in)]],"in","m")))</f>
        <v/>
      </c>
      <c r="K518" s="96" t="str">
        <f>IF(Table4[[#This Row],[Regime]]="LAMINAR",16/Table4[[#This Row],[Teynold''s Number]],"-")</f>
        <v>-</v>
      </c>
      <c r="L518" s="86"/>
      <c r="M518" s="97" t="str">
        <f>IF(Table4[[#This Row],[Regime]]="TURBULENT",(((-4*LOG10(Table4[[#This Row],[ε/D]]/3.7+1.256/(Table4[[#This Row],[Teynold''s Number]]*SQRT(Table4[[#This Row],[f turbulent (guess)]]))))^-1)^2),"")</f>
        <v/>
      </c>
      <c r="N518" s="91" t="str">
        <f>IF(Table4[[#This Row],[f turbulent]]="","",Table4[[#This Row],[f turbulent (guess)]]-Table4[[#This Row],[f turbulent]])</f>
        <v/>
      </c>
      <c r="O518" s="87">
        <f>IF(Table4[[#This Row],[Segment]]="",0,IF(C519="",0,IF(C519&lt;=Table4[[#This Row],[Diameter (in)]],0,1-(D518/D519))))</f>
        <v>0</v>
      </c>
      <c r="P518" s="92" t="str">
        <f>IF(Table4[[#This Row],[Segment]]="","",IF(C518&gt;C519,"",IF(C519="",0.55,(0.55*(1-D519/D518)))))</f>
        <v/>
      </c>
      <c r="Q51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18" s="92" t="str">
        <f>IF(Table4[[#This Row],[Segment]]="","",IF(Table4[[#This Row],[Kexpansion]]="","0",((Table4[[#This Row],[Velocity (m/s)]]^2)/2)*Table4[[#This Row],[Kexpansion]]))</f>
        <v/>
      </c>
      <c r="S518" s="92" t="str">
        <f>IF(Table4[[#This Row],[Segment]]="","",IF(Table4[[#This Row],[Kcontraction]]="","0",((Table4[[#This Row],[Velocity (m/s)]]^2)/2)*Table4[[#This Row],[Kcontraction]]))</f>
        <v/>
      </c>
      <c r="T518" s="89" t="str">
        <f>IF(Table4[[#This Row],[Segment]]="","",SUMIF($Y$7:$Y$2000,Table4[[#This Row],[Segment]],$AD$7:$AD$2000))</f>
        <v/>
      </c>
      <c r="U518" s="95" t="str">
        <f>IF(Table4[[#This Row],[Segment]]="","",Table4[[#This Row],[Hfriction (J/kg)]]+Table4[[#This Row],[Hexpansions (J/kg)]]+Table4[[#This Row],[Hcontractions (J/kg)]]+Table4[[#This Row],[Hf (J/kg)]])</f>
        <v/>
      </c>
      <c r="V518" s="95" t="str">
        <f>IF(Table4[[#This Row],[Segment]]="","",Table4[[#This Row],[Total Friction Loss (J/kg)]]*Table3[Density (kg/m3)])</f>
        <v/>
      </c>
      <c r="W518" s="95" t="str">
        <f>IF(Table4[[#This Row],[Segment]]="","",Table4[[#This Row],[Total Pressure Drop (Pa)]]/1000)</f>
        <v/>
      </c>
      <c r="Y518" s="82" t="str">
        <f>IF('Set Up'!D741="","",'Set Up'!D741)</f>
        <v/>
      </c>
      <c r="Z518" s="82" t="str">
        <f>IF('Set Up'!E741="","",'Set Up'!E741)</f>
        <v/>
      </c>
      <c r="AA518" s="82" t="str">
        <f>IF('Set Up'!F741="","",'Set Up'!F741)</f>
        <v/>
      </c>
      <c r="AB518" s="82" t="str">
        <f>IF('Set Up'!G741="","",'Set Up'!G741)</f>
        <v/>
      </c>
      <c r="AC518" s="82" t="str">
        <f t="array" ref="AC518">IF(Y518="","",INDEX(Data!$G$4:$G$51,MATCH(Table7[[#This Row],[Fitting]]&amp;Table7[[#This Row],[Fitting Subtype]],Data!$E$4:$E$51&amp;Data!$F$4:$F$51,0)))</f>
        <v/>
      </c>
      <c r="AD518" s="89" t="str">
        <f>IF(Table7[[#This Row],[Segment]]="","",Table7[[#This Row],[Quantity]]*Table7[[#This Row],[Kf]]*(((INDEX(Table4[Velocity (m/s)],MATCH(Table7[[#This Row],[Segment]],Table4[Segment],0)))^2)/2))</f>
        <v/>
      </c>
      <c r="AF518" s="82" t="str">
        <f>Table4[[#This Row],[Segment]]</f>
        <v/>
      </c>
      <c r="AG518" s="75"/>
      <c r="AH518" s="82" t="str">
        <f>IF(Table5[[#This Row],[Segment]]="","",AG518-Table4[[#This Row],[Total Pressure Drop (kPa)]])</f>
        <v/>
      </c>
    </row>
    <row r="519" spans="1:34" x14ac:dyDescent="0.25">
      <c r="A519" s="95" t="str">
        <f>IF('Set Up'!A516="","",'Set Up'!A516)</f>
        <v/>
      </c>
      <c r="B519" s="75" t="s">
        <v>81</v>
      </c>
      <c r="C519" s="85"/>
      <c r="D519" s="86" t="str">
        <f>IF(Table4[[#This Row],[Diameter (in)]]="","",(((CONVERT(Table4[[#This Row],[Diameter (in)]],"in","m"))/2)^2)*PI())</f>
        <v/>
      </c>
      <c r="E519" s="87" t="str">
        <f>IF(Table4[[#This Row],[Area (m2)]]="","",$D$4/Table4[[#This Row],[Area (m2)]])</f>
        <v/>
      </c>
      <c r="F519" s="85">
        <f t="shared" ref="F519:F582" si="8">5 - CONVERT(1,"ft","m")</f>
        <v>4.6951999999999998</v>
      </c>
      <c r="G519" s="88" t="str">
        <f>IF(Table4[[#This Row],[Segment]]="","",(CONVERT(Table4[[#This Row],[Diameter (in)]],"in","m")*$B$4*Table4[[#This Row],[Velocity (m/s)]])/$C$4)</f>
        <v/>
      </c>
      <c r="H519" s="96" t="str">
        <f>IF(Table4[[#This Row],[Segment]]="","",IF(Table4[[#This Row],[Teynold''s Number]]&gt;4000,"TURBULENT","LAMINAR"))</f>
        <v/>
      </c>
      <c r="I519" s="86" t="str">
        <f>IF(Table4[[#This Row],[Segment]]="","",INDEX(Data!C516:C530,MATCH(Table4[Material],Data!B516:B530,0)))</f>
        <v/>
      </c>
      <c r="J519" s="89" t="str">
        <f>IF(Table4[[#This Row],[ε (m)]]="","",Table4[[#This Row],[ε (m)]]/(CONVERT(Table4[[#This Row],[Diameter (in)]],"in","m")))</f>
        <v/>
      </c>
      <c r="K519" s="96" t="str">
        <f>IF(Table4[[#This Row],[Regime]]="LAMINAR",16/Table4[[#This Row],[Teynold''s Number]],"-")</f>
        <v>-</v>
      </c>
      <c r="L519" s="86"/>
      <c r="M519" s="97" t="str">
        <f>IF(Table4[[#This Row],[Regime]]="TURBULENT",(((-4*LOG10(Table4[[#This Row],[ε/D]]/3.7+1.256/(Table4[[#This Row],[Teynold''s Number]]*SQRT(Table4[[#This Row],[f turbulent (guess)]]))))^-1)^2),"")</f>
        <v/>
      </c>
      <c r="N519" s="91" t="str">
        <f>IF(Table4[[#This Row],[f turbulent]]="","",Table4[[#This Row],[f turbulent (guess)]]-Table4[[#This Row],[f turbulent]])</f>
        <v/>
      </c>
      <c r="O519" s="87">
        <f>IF(Table4[[#This Row],[Segment]]="",0,IF(C520="",0,IF(C520&lt;=Table4[[#This Row],[Diameter (in)]],0,1-(D519/D520))))</f>
        <v>0</v>
      </c>
      <c r="P519" s="92" t="str">
        <f>IF(Table4[[#This Row],[Segment]]="","",IF(C519&gt;C520,"",IF(C520="",0.55,(0.55*(1-D520/D519)))))</f>
        <v/>
      </c>
      <c r="Q51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19" s="92" t="str">
        <f>IF(Table4[[#This Row],[Segment]]="","",IF(Table4[[#This Row],[Kexpansion]]="","0",((Table4[[#This Row],[Velocity (m/s)]]^2)/2)*Table4[[#This Row],[Kexpansion]]))</f>
        <v/>
      </c>
      <c r="S519" s="92" t="str">
        <f>IF(Table4[[#This Row],[Segment]]="","",IF(Table4[[#This Row],[Kcontraction]]="","0",((Table4[[#This Row],[Velocity (m/s)]]^2)/2)*Table4[[#This Row],[Kcontraction]]))</f>
        <v/>
      </c>
      <c r="T519" s="89" t="str">
        <f>IF(Table4[[#This Row],[Segment]]="","",SUMIF($Y$7:$Y$2000,Table4[[#This Row],[Segment]],$AD$7:$AD$2000))</f>
        <v/>
      </c>
      <c r="U519" s="95" t="str">
        <f>IF(Table4[[#This Row],[Segment]]="","",Table4[[#This Row],[Hfriction (J/kg)]]+Table4[[#This Row],[Hexpansions (J/kg)]]+Table4[[#This Row],[Hcontractions (J/kg)]]+Table4[[#This Row],[Hf (J/kg)]])</f>
        <v/>
      </c>
      <c r="V519" s="95" t="str">
        <f>IF(Table4[[#This Row],[Segment]]="","",Table4[[#This Row],[Total Friction Loss (J/kg)]]*Table3[Density (kg/m3)])</f>
        <v/>
      </c>
      <c r="W519" s="95" t="str">
        <f>IF(Table4[[#This Row],[Segment]]="","",Table4[[#This Row],[Total Pressure Drop (Pa)]]/1000)</f>
        <v/>
      </c>
      <c r="Y519" s="82" t="str">
        <f>IF('Set Up'!D742="","",'Set Up'!D742)</f>
        <v/>
      </c>
      <c r="Z519" s="82" t="str">
        <f>IF('Set Up'!E742="","",'Set Up'!E742)</f>
        <v/>
      </c>
      <c r="AA519" s="82" t="str">
        <f>IF('Set Up'!F742="","",'Set Up'!F742)</f>
        <v/>
      </c>
      <c r="AB519" s="82" t="str">
        <f>IF('Set Up'!G742="","",'Set Up'!G742)</f>
        <v/>
      </c>
      <c r="AC519" s="82" t="str">
        <f t="array" ref="AC519">IF(Y519="","",INDEX(Data!$G$4:$G$51,MATCH(Table7[[#This Row],[Fitting]]&amp;Table7[[#This Row],[Fitting Subtype]],Data!$E$4:$E$51&amp;Data!$F$4:$F$51,0)))</f>
        <v/>
      </c>
      <c r="AD519" s="89" t="str">
        <f>IF(Table7[[#This Row],[Segment]]="","",Table7[[#This Row],[Quantity]]*Table7[[#This Row],[Kf]]*(((INDEX(Table4[Velocity (m/s)],MATCH(Table7[[#This Row],[Segment]],Table4[Segment],0)))^2)/2))</f>
        <v/>
      </c>
      <c r="AF519" s="82" t="str">
        <f>Table4[[#This Row],[Segment]]</f>
        <v/>
      </c>
      <c r="AG519" s="75"/>
      <c r="AH519" s="82" t="str">
        <f>IF(Table5[[#This Row],[Segment]]="","",AG519-Table4[[#This Row],[Total Pressure Drop (kPa)]])</f>
        <v/>
      </c>
    </row>
    <row r="520" spans="1:34" x14ac:dyDescent="0.25">
      <c r="A520" s="95" t="str">
        <f>IF('Set Up'!A517="","",'Set Up'!A517)</f>
        <v/>
      </c>
      <c r="B520" s="75" t="s">
        <v>81</v>
      </c>
      <c r="C520" s="85"/>
      <c r="D520" s="86" t="str">
        <f>IF(Table4[[#This Row],[Diameter (in)]]="","",(((CONVERT(Table4[[#This Row],[Diameter (in)]],"in","m"))/2)^2)*PI())</f>
        <v/>
      </c>
      <c r="E520" s="87" t="str">
        <f>IF(Table4[[#This Row],[Area (m2)]]="","",$D$4/Table4[[#This Row],[Area (m2)]])</f>
        <v/>
      </c>
      <c r="F520" s="85">
        <f t="shared" si="8"/>
        <v>4.6951999999999998</v>
      </c>
      <c r="G520" s="88" t="str">
        <f>IF(Table4[[#This Row],[Segment]]="","",(CONVERT(Table4[[#This Row],[Diameter (in)]],"in","m")*$B$4*Table4[[#This Row],[Velocity (m/s)]])/$C$4)</f>
        <v/>
      </c>
      <c r="H520" s="96" t="str">
        <f>IF(Table4[[#This Row],[Segment]]="","",IF(Table4[[#This Row],[Teynold''s Number]]&gt;4000,"TURBULENT","LAMINAR"))</f>
        <v/>
      </c>
      <c r="I520" s="86" t="str">
        <f>IF(Table4[[#This Row],[Segment]]="","",INDEX(Data!C517:C531,MATCH(Table4[Material],Data!B517:B531,0)))</f>
        <v/>
      </c>
      <c r="J520" s="89" t="str">
        <f>IF(Table4[[#This Row],[ε (m)]]="","",Table4[[#This Row],[ε (m)]]/(CONVERT(Table4[[#This Row],[Diameter (in)]],"in","m")))</f>
        <v/>
      </c>
      <c r="K520" s="96" t="str">
        <f>IF(Table4[[#This Row],[Regime]]="LAMINAR",16/Table4[[#This Row],[Teynold''s Number]],"-")</f>
        <v>-</v>
      </c>
      <c r="L520" s="86"/>
      <c r="M520" s="97" t="str">
        <f>IF(Table4[[#This Row],[Regime]]="TURBULENT",(((-4*LOG10(Table4[[#This Row],[ε/D]]/3.7+1.256/(Table4[[#This Row],[Teynold''s Number]]*SQRT(Table4[[#This Row],[f turbulent (guess)]]))))^-1)^2),"")</f>
        <v/>
      </c>
      <c r="N520" s="91" t="str">
        <f>IF(Table4[[#This Row],[f turbulent]]="","",Table4[[#This Row],[f turbulent (guess)]]-Table4[[#This Row],[f turbulent]])</f>
        <v/>
      </c>
      <c r="O520" s="87">
        <f>IF(Table4[[#This Row],[Segment]]="",0,IF(C521="",0,IF(C521&lt;=Table4[[#This Row],[Diameter (in)]],0,1-(D520/D521))))</f>
        <v>0</v>
      </c>
      <c r="P520" s="92" t="str">
        <f>IF(Table4[[#This Row],[Segment]]="","",IF(C520&gt;C521,"",IF(C521="",0.55,(0.55*(1-D521/D520)))))</f>
        <v/>
      </c>
      <c r="Q52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20" s="92" t="str">
        <f>IF(Table4[[#This Row],[Segment]]="","",IF(Table4[[#This Row],[Kexpansion]]="","0",((Table4[[#This Row],[Velocity (m/s)]]^2)/2)*Table4[[#This Row],[Kexpansion]]))</f>
        <v/>
      </c>
      <c r="S520" s="92" t="str">
        <f>IF(Table4[[#This Row],[Segment]]="","",IF(Table4[[#This Row],[Kcontraction]]="","0",((Table4[[#This Row],[Velocity (m/s)]]^2)/2)*Table4[[#This Row],[Kcontraction]]))</f>
        <v/>
      </c>
      <c r="T520" s="89" t="str">
        <f>IF(Table4[[#This Row],[Segment]]="","",SUMIF($Y$7:$Y$2000,Table4[[#This Row],[Segment]],$AD$7:$AD$2000))</f>
        <v/>
      </c>
      <c r="U520" s="95" t="str">
        <f>IF(Table4[[#This Row],[Segment]]="","",Table4[[#This Row],[Hfriction (J/kg)]]+Table4[[#This Row],[Hexpansions (J/kg)]]+Table4[[#This Row],[Hcontractions (J/kg)]]+Table4[[#This Row],[Hf (J/kg)]])</f>
        <v/>
      </c>
      <c r="V520" s="95" t="str">
        <f>IF(Table4[[#This Row],[Segment]]="","",Table4[[#This Row],[Total Friction Loss (J/kg)]]*Table3[Density (kg/m3)])</f>
        <v/>
      </c>
      <c r="W520" s="95" t="str">
        <f>IF(Table4[[#This Row],[Segment]]="","",Table4[[#This Row],[Total Pressure Drop (Pa)]]/1000)</f>
        <v/>
      </c>
      <c r="Y520" s="82" t="str">
        <f>IF('Set Up'!D743="","",'Set Up'!D743)</f>
        <v/>
      </c>
      <c r="Z520" s="82" t="str">
        <f>IF('Set Up'!E743="","",'Set Up'!E743)</f>
        <v/>
      </c>
      <c r="AA520" s="82" t="str">
        <f>IF('Set Up'!F743="","",'Set Up'!F743)</f>
        <v/>
      </c>
      <c r="AB520" s="82" t="str">
        <f>IF('Set Up'!G743="","",'Set Up'!G743)</f>
        <v/>
      </c>
      <c r="AC520" s="82" t="str">
        <f t="array" ref="AC520">IF(Y520="","",INDEX(Data!$G$4:$G$51,MATCH(Table7[[#This Row],[Fitting]]&amp;Table7[[#This Row],[Fitting Subtype]],Data!$E$4:$E$51&amp;Data!$F$4:$F$51,0)))</f>
        <v/>
      </c>
      <c r="AD520" s="89" t="str">
        <f>IF(Table7[[#This Row],[Segment]]="","",Table7[[#This Row],[Quantity]]*Table7[[#This Row],[Kf]]*(((INDEX(Table4[Velocity (m/s)],MATCH(Table7[[#This Row],[Segment]],Table4[Segment],0)))^2)/2))</f>
        <v/>
      </c>
      <c r="AF520" s="82" t="str">
        <f>Table4[[#This Row],[Segment]]</f>
        <v/>
      </c>
      <c r="AG520" s="75"/>
      <c r="AH520" s="82" t="str">
        <f>IF(Table5[[#This Row],[Segment]]="","",AG520-Table4[[#This Row],[Total Pressure Drop (kPa)]])</f>
        <v/>
      </c>
    </row>
    <row r="521" spans="1:34" x14ac:dyDescent="0.25">
      <c r="A521" s="95" t="str">
        <f>IF('Set Up'!A518="","",'Set Up'!A518)</f>
        <v/>
      </c>
      <c r="B521" s="75" t="s">
        <v>81</v>
      </c>
      <c r="C521" s="85"/>
      <c r="D521" s="86" t="str">
        <f>IF(Table4[[#This Row],[Diameter (in)]]="","",(((CONVERT(Table4[[#This Row],[Diameter (in)]],"in","m"))/2)^2)*PI())</f>
        <v/>
      </c>
      <c r="E521" s="87" t="str">
        <f>IF(Table4[[#This Row],[Area (m2)]]="","",$D$4/Table4[[#This Row],[Area (m2)]])</f>
        <v/>
      </c>
      <c r="F521" s="85">
        <f t="shared" si="8"/>
        <v>4.6951999999999998</v>
      </c>
      <c r="G521" s="88" t="str">
        <f>IF(Table4[[#This Row],[Segment]]="","",(CONVERT(Table4[[#This Row],[Diameter (in)]],"in","m")*$B$4*Table4[[#This Row],[Velocity (m/s)]])/$C$4)</f>
        <v/>
      </c>
      <c r="H521" s="96" t="str">
        <f>IF(Table4[[#This Row],[Segment]]="","",IF(Table4[[#This Row],[Teynold''s Number]]&gt;4000,"TURBULENT","LAMINAR"))</f>
        <v/>
      </c>
      <c r="I521" s="86" t="str">
        <f>IF(Table4[[#This Row],[Segment]]="","",INDEX(Data!C518:C532,MATCH(Table4[Material],Data!B518:B532,0)))</f>
        <v/>
      </c>
      <c r="J521" s="89" t="str">
        <f>IF(Table4[[#This Row],[ε (m)]]="","",Table4[[#This Row],[ε (m)]]/(CONVERT(Table4[[#This Row],[Diameter (in)]],"in","m")))</f>
        <v/>
      </c>
      <c r="K521" s="96" t="str">
        <f>IF(Table4[[#This Row],[Regime]]="LAMINAR",16/Table4[[#This Row],[Teynold''s Number]],"-")</f>
        <v>-</v>
      </c>
      <c r="L521" s="86"/>
      <c r="M521" s="97" t="str">
        <f>IF(Table4[[#This Row],[Regime]]="TURBULENT",(((-4*LOG10(Table4[[#This Row],[ε/D]]/3.7+1.256/(Table4[[#This Row],[Teynold''s Number]]*SQRT(Table4[[#This Row],[f turbulent (guess)]]))))^-1)^2),"")</f>
        <v/>
      </c>
      <c r="N521" s="91" t="str">
        <f>IF(Table4[[#This Row],[f turbulent]]="","",Table4[[#This Row],[f turbulent (guess)]]-Table4[[#This Row],[f turbulent]])</f>
        <v/>
      </c>
      <c r="O521" s="87">
        <f>IF(Table4[[#This Row],[Segment]]="",0,IF(C522="",0,IF(C522&lt;=Table4[[#This Row],[Diameter (in)]],0,1-(D521/D522))))</f>
        <v>0</v>
      </c>
      <c r="P521" s="92" t="str">
        <f>IF(Table4[[#This Row],[Segment]]="","",IF(C521&gt;C522,"",IF(C522="",0.55,(0.55*(1-D522/D521)))))</f>
        <v/>
      </c>
      <c r="Q52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21" s="92" t="str">
        <f>IF(Table4[[#This Row],[Segment]]="","",IF(Table4[[#This Row],[Kexpansion]]="","0",((Table4[[#This Row],[Velocity (m/s)]]^2)/2)*Table4[[#This Row],[Kexpansion]]))</f>
        <v/>
      </c>
      <c r="S521" s="92" t="str">
        <f>IF(Table4[[#This Row],[Segment]]="","",IF(Table4[[#This Row],[Kcontraction]]="","0",((Table4[[#This Row],[Velocity (m/s)]]^2)/2)*Table4[[#This Row],[Kcontraction]]))</f>
        <v/>
      </c>
      <c r="T521" s="89" t="str">
        <f>IF(Table4[[#This Row],[Segment]]="","",SUMIF($Y$7:$Y$2000,Table4[[#This Row],[Segment]],$AD$7:$AD$2000))</f>
        <v/>
      </c>
      <c r="U521" s="95" t="str">
        <f>IF(Table4[[#This Row],[Segment]]="","",Table4[[#This Row],[Hfriction (J/kg)]]+Table4[[#This Row],[Hexpansions (J/kg)]]+Table4[[#This Row],[Hcontractions (J/kg)]]+Table4[[#This Row],[Hf (J/kg)]])</f>
        <v/>
      </c>
      <c r="V521" s="95" t="str">
        <f>IF(Table4[[#This Row],[Segment]]="","",Table4[[#This Row],[Total Friction Loss (J/kg)]]*Table3[Density (kg/m3)])</f>
        <v/>
      </c>
      <c r="W521" s="95" t="str">
        <f>IF(Table4[[#This Row],[Segment]]="","",Table4[[#This Row],[Total Pressure Drop (Pa)]]/1000)</f>
        <v/>
      </c>
      <c r="Y521" s="82" t="str">
        <f>IF('Set Up'!D744="","",'Set Up'!D744)</f>
        <v/>
      </c>
      <c r="Z521" s="82" t="str">
        <f>IF('Set Up'!E744="","",'Set Up'!E744)</f>
        <v/>
      </c>
      <c r="AA521" s="82" t="str">
        <f>IF('Set Up'!F744="","",'Set Up'!F744)</f>
        <v/>
      </c>
      <c r="AB521" s="82" t="str">
        <f>IF('Set Up'!G744="","",'Set Up'!G744)</f>
        <v/>
      </c>
      <c r="AC521" s="82" t="str">
        <f t="array" ref="AC521">IF(Y521="","",INDEX(Data!$G$4:$G$51,MATCH(Table7[[#This Row],[Fitting]]&amp;Table7[[#This Row],[Fitting Subtype]],Data!$E$4:$E$51&amp;Data!$F$4:$F$51,0)))</f>
        <v/>
      </c>
      <c r="AD521" s="89" t="str">
        <f>IF(Table7[[#This Row],[Segment]]="","",Table7[[#This Row],[Quantity]]*Table7[[#This Row],[Kf]]*(((INDEX(Table4[Velocity (m/s)],MATCH(Table7[[#This Row],[Segment]],Table4[Segment],0)))^2)/2))</f>
        <v/>
      </c>
      <c r="AF521" s="82" t="str">
        <f>Table4[[#This Row],[Segment]]</f>
        <v/>
      </c>
      <c r="AG521" s="75"/>
      <c r="AH521" s="82" t="str">
        <f>IF(Table5[[#This Row],[Segment]]="","",AG521-Table4[[#This Row],[Total Pressure Drop (kPa)]])</f>
        <v/>
      </c>
    </row>
    <row r="522" spans="1:34" x14ac:dyDescent="0.25">
      <c r="A522" s="95" t="str">
        <f>IF('Set Up'!A519="","",'Set Up'!A519)</f>
        <v/>
      </c>
      <c r="B522" s="75" t="s">
        <v>81</v>
      </c>
      <c r="C522" s="85"/>
      <c r="D522" s="86" t="str">
        <f>IF(Table4[[#This Row],[Diameter (in)]]="","",(((CONVERT(Table4[[#This Row],[Diameter (in)]],"in","m"))/2)^2)*PI())</f>
        <v/>
      </c>
      <c r="E522" s="87" t="str">
        <f>IF(Table4[[#This Row],[Area (m2)]]="","",$D$4/Table4[[#This Row],[Area (m2)]])</f>
        <v/>
      </c>
      <c r="F522" s="85">
        <f t="shared" si="8"/>
        <v>4.6951999999999998</v>
      </c>
      <c r="G522" s="88" t="str">
        <f>IF(Table4[[#This Row],[Segment]]="","",(CONVERT(Table4[[#This Row],[Diameter (in)]],"in","m")*$B$4*Table4[[#This Row],[Velocity (m/s)]])/$C$4)</f>
        <v/>
      </c>
      <c r="H522" s="96" t="str">
        <f>IF(Table4[[#This Row],[Segment]]="","",IF(Table4[[#This Row],[Teynold''s Number]]&gt;4000,"TURBULENT","LAMINAR"))</f>
        <v/>
      </c>
      <c r="I522" s="86" t="str">
        <f>IF(Table4[[#This Row],[Segment]]="","",INDEX(Data!C519:C533,MATCH(Table4[Material],Data!B519:B533,0)))</f>
        <v/>
      </c>
      <c r="J522" s="89" t="str">
        <f>IF(Table4[[#This Row],[ε (m)]]="","",Table4[[#This Row],[ε (m)]]/(CONVERT(Table4[[#This Row],[Diameter (in)]],"in","m")))</f>
        <v/>
      </c>
      <c r="K522" s="96" t="str">
        <f>IF(Table4[[#This Row],[Regime]]="LAMINAR",16/Table4[[#This Row],[Teynold''s Number]],"-")</f>
        <v>-</v>
      </c>
      <c r="L522" s="86"/>
      <c r="M522" s="97" t="str">
        <f>IF(Table4[[#This Row],[Regime]]="TURBULENT",(((-4*LOG10(Table4[[#This Row],[ε/D]]/3.7+1.256/(Table4[[#This Row],[Teynold''s Number]]*SQRT(Table4[[#This Row],[f turbulent (guess)]]))))^-1)^2),"")</f>
        <v/>
      </c>
      <c r="N522" s="91" t="str">
        <f>IF(Table4[[#This Row],[f turbulent]]="","",Table4[[#This Row],[f turbulent (guess)]]-Table4[[#This Row],[f turbulent]])</f>
        <v/>
      </c>
      <c r="O522" s="87">
        <f>IF(Table4[[#This Row],[Segment]]="",0,IF(C523="",0,IF(C523&lt;=Table4[[#This Row],[Diameter (in)]],0,1-(D522/D523))))</f>
        <v>0</v>
      </c>
      <c r="P522" s="92" t="str">
        <f>IF(Table4[[#This Row],[Segment]]="","",IF(C522&gt;C523,"",IF(C523="",0.55,(0.55*(1-D523/D522)))))</f>
        <v/>
      </c>
      <c r="Q52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22" s="92" t="str">
        <f>IF(Table4[[#This Row],[Segment]]="","",IF(Table4[[#This Row],[Kexpansion]]="","0",((Table4[[#This Row],[Velocity (m/s)]]^2)/2)*Table4[[#This Row],[Kexpansion]]))</f>
        <v/>
      </c>
      <c r="S522" s="92" t="str">
        <f>IF(Table4[[#This Row],[Segment]]="","",IF(Table4[[#This Row],[Kcontraction]]="","0",((Table4[[#This Row],[Velocity (m/s)]]^2)/2)*Table4[[#This Row],[Kcontraction]]))</f>
        <v/>
      </c>
      <c r="T522" s="89" t="str">
        <f>IF(Table4[[#This Row],[Segment]]="","",SUMIF($Y$7:$Y$2000,Table4[[#This Row],[Segment]],$AD$7:$AD$2000))</f>
        <v/>
      </c>
      <c r="U522" s="95" t="str">
        <f>IF(Table4[[#This Row],[Segment]]="","",Table4[[#This Row],[Hfriction (J/kg)]]+Table4[[#This Row],[Hexpansions (J/kg)]]+Table4[[#This Row],[Hcontractions (J/kg)]]+Table4[[#This Row],[Hf (J/kg)]])</f>
        <v/>
      </c>
      <c r="V522" s="95" t="str">
        <f>IF(Table4[[#This Row],[Segment]]="","",Table4[[#This Row],[Total Friction Loss (J/kg)]]*Table3[Density (kg/m3)])</f>
        <v/>
      </c>
      <c r="W522" s="95" t="str">
        <f>IF(Table4[[#This Row],[Segment]]="","",Table4[[#This Row],[Total Pressure Drop (Pa)]]/1000)</f>
        <v/>
      </c>
      <c r="Y522" s="82" t="str">
        <f>IF('Set Up'!D745="","",'Set Up'!D745)</f>
        <v/>
      </c>
      <c r="Z522" s="82" t="str">
        <f>IF('Set Up'!E745="","",'Set Up'!E745)</f>
        <v/>
      </c>
      <c r="AA522" s="82" t="str">
        <f>IF('Set Up'!F745="","",'Set Up'!F745)</f>
        <v/>
      </c>
      <c r="AB522" s="82" t="str">
        <f>IF('Set Up'!G745="","",'Set Up'!G745)</f>
        <v/>
      </c>
      <c r="AC522" s="82" t="str">
        <f t="array" ref="AC522">IF(Y522="","",INDEX(Data!$G$4:$G$51,MATCH(Table7[[#This Row],[Fitting]]&amp;Table7[[#This Row],[Fitting Subtype]],Data!$E$4:$E$51&amp;Data!$F$4:$F$51,0)))</f>
        <v/>
      </c>
      <c r="AD522" s="89" t="str">
        <f>IF(Table7[[#This Row],[Segment]]="","",Table7[[#This Row],[Quantity]]*Table7[[#This Row],[Kf]]*(((INDEX(Table4[Velocity (m/s)],MATCH(Table7[[#This Row],[Segment]],Table4[Segment],0)))^2)/2))</f>
        <v/>
      </c>
      <c r="AF522" s="82" t="str">
        <f>Table4[[#This Row],[Segment]]</f>
        <v/>
      </c>
      <c r="AG522" s="75"/>
      <c r="AH522" s="82" t="str">
        <f>IF(Table5[[#This Row],[Segment]]="","",AG522-Table4[[#This Row],[Total Pressure Drop (kPa)]])</f>
        <v/>
      </c>
    </row>
    <row r="523" spans="1:34" x14ac:dyDescent="0.25">
      <c r="A523" s="95" t="str">
        <f>IF('Set Up'!A520="","",'Set Up'!A520)</f>
        <v/>
      </c>
      <c r="B523" s="75" t="s">
        <v>81</v>
      </c>
      <c r="C523" s="85"/>
      <c r="D523" s="86" t="str">
        <f>IF(Table4[[#This Row],[Diameter (in)]]="","",(((CONVERT(Table4[[#This Row],[Diameter (in)]],"in","m"))/2)^2)*PI())</f>
        <v/>
      </c>
      <c r="E523" s="87" t="str">
        <f>IF(Table4[[#This Row],[Area (m2)]]="","",$D$4/Table4[[#This Row],[Area (m2)]])</f>
        <v/>
      </c>
      <c r="F523" s="85">
        <f t="shared" si="8"/>
        <v>4.6951999999999998</v>
      </c>
      <c r="G523" s="88" t="str">
        <f>IF(Table4[[#This Row],[Segment]]="","",(CONVERT(Table4[[#This Row],[Diameter (in)]],"in","m")*$B$4*Table4[[#This Row],[Velocity (m/s)]])/$C$4)</f>
        <v/>
      </c>
      <c r="H523" s="96" t="str">
        <f>IF(Table4[[#This Row],[Segment]]="","",IF(Table4[[#This Row],[Teynold''s Number]]&gt;4000,"TURBULENT","LAMINAR"))</f>
        <v/>
      </c>
      <c r="I523" s="86" t="str">
        <f>IF(Table4[[#This Row],[Segment]]="","",INDEX(Data!C520:C534,MATCH(Table4[Material],Data!B520:B534,0)))</f>
        <v/>
      </c>
      <c r="J523" s="89" t="str">
        <f>IF(Table4[[#This Row],[ε (m)]]="","",Table4[[#This Row],[ε (m)]]/(CONVERT(Table4[[#This Row],[Diameter (in)]],"in","m")))</f>
        <v/>
      </c>
      <c r="K523" s="96" t="str">
        <f>IF(Table4[[#This Row],[Regime]]="LAMINAR",16/Table4[[#This Row],[Teynold''s Number]],"-")</f>
        <v>-</v>
      </c>
      <c r="L523" s="86"/>
      <c r="M523" s="97" t="str">
        <f>IF(Table4[[#This Row],[Regime]]="TURBULENT",(((-4*LOG10(Table4[[#This Row],[ε/D]]/3.7+1.256/(Table4[[#This Row],[Teynold''s Number]]*SQRT(Table4[[#This Row],[f turbulent (guess)]]))))^-1)^2),"")</f>
        <v/>
      </c>
      <c r="N523" s="91" t="str">
        <f>IF(Table4[[#This Row],[f turbulent]]="","",Table4[[#This Row],[f turbulent (guess)]]-Table4[[#This Row],[f turbulent]])</f>
        <v/>
      </c>
      <c r="O523" s="87">
        <f>IF(Table4[[#This Row],[Segment]]="",0,IF(C524="",0,IF(C524&lt;=Table4[[#This Row],[Diameter (in)]],0,1-(D523/D524))))</f>
        <v>0</v>
      </c>
      <c r="P523" s="92" t="str">
        <f>IF(Table4[[#This Row],[Segment]]="","",IF(C523&gt;C524,"",IF(C524="",0.55,(0.55*(1-D524/D523)))))</f>
        <v/>
      </c>
      <c r="Q52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23" s="92" t="str">
        <f>IF(Table4[[#This Row],[Segment]]="","",IF(Table4[[#This Row],[Kexpansion]]="","0",((Table4[[#This Row],[Velocity (m/s)]]^2)/2)*Table4[[#This Row],[Kexpansion]]))</f>
        <v/>
      </c>
      <c r="S523" s="92" t="str">
        <f>IF(Table4[[#This Row],[Segment]]="","",IF(Table4[[#This Row],[Kcontraction]]="","0",((Table4[[#This Row],[Velocity (m/s)]]^2)/2)*Table4[[#This Row],[Kcontraction]]))</f>
        <v/>
      </c>
      <c r="T523" s="89" t="str">
        <f>IF(Table4[[#This Row],[Segment]]="","",SUMIF($Y$7:$Y$2000,Table4[[#This Row],[Segment]],$AD$7:$AD$2000))</f>
        <v/>
      </c>
      <c r="U523" s="95" t="str">
        <f>IF(Table4[[#This Row],[Segment]]="","",Table4[[#This Row],[Hfriction (J/kg)]]+Table4[[#This Row],[Hexpansions (J/kg)]]+Table4[[#This Row],[Hcontractions (J/kg)]]+Table4[[#This Row],[Hf (J/kg)]])</f>
        <v/>
      </c>
      <c r="V523" s="95" t="str">
        <f>IF(Table4[[#This Row],[Segment]]="","",Table4[[#This Row],[Total Friction Loss (J/kg)]]*Table3[Density (kg/m3)])</f>
        <v/>
      </c>
      <c r="W523" s="95" t="str">
        <f>IF(Table4[[#This Row],[Segment]]="","",Table4[[#This Row],[Total Pressure Drop (Pa)]]/1000)</f>
        <v/>
      </c>
      <c r="Y523" s="82" t="str">
        <f>IF('Set Up'!D746="","",'Set Up'!D746)</f>
        <v/>
      </c>
      <c r="Z523" s="82" t="str">
        <f>IF('Set Up'!E746="","",'Set Up'!E746)</f>
        <v/>
      </c>
      <c r="AA523" s="82" t="str">
        <f>IF('Set Up'!F746="","",'Set Up'!F746)</f>
        <v/>
      </c>
      <c r="AB523" s="82" t="str">
        <f>IF('Set Up'!G746="","",'Set Up'!G746)</f>
        <v/>
      </c>
      <c r="AC523" s="82" t="str">
        <f t="array" ref="AC523">IF(Y523="","",INDEX(Data!$G$4:$G$51,MATCH(Table7[[#This Row],[Fitting]]&amp;Table7[[#This Row],[Fitting Subtype]],Data!$E$4:$E$51&amp;Data!$F$4:$F$51,0)))</f>
        <v/>
      </c>
      <c r="AD523" s="89" t="str">
        <f>IF(Table7[[#This Row],[Segment]]="","",Table7[[#This Row],[Quantity]]*Table7[[#This Row],[Kf]]*(((INDEX(Table4[Velocity (m/s)],MATCH(Table7[[#This Row],[Segment]],Table4[Segment],0)))^2)/2))</f>
        <v/>
      </c>
      <c r="AF523" s="82" t="str">
        <f>Table4[[#This Row],[Segment]]</f>
        <v/>
      </c>
      <c r="AG523" s="75"/>
      <c r="AH523" s="82" t="str">
        <f>IF(Table5[[#This Row],[Segment]]="","",AG523-Table4[[#This Row],[Total Pressure Drop (kPa)]])</f>
        <v/>
      </c>
    </row>
    <row r="524" spans="1:34" x14ac:dyDescent="0.25">
      <c r="A524" s="95" t="str">
        <f>IF('Set Up'!A521="","",'Set Up'!A521)</f>
        <v/>
      </c>
      <c r="B524" s="75" t="s">
        <v>81</v>
      </c>
      <c r="C524" s="85"/>
      <c r="D524" s="86" t="str">
        <f>IF(Table4[[#This Row],[Diameter (in)]]="","",(((CONVERT(Table4[[#This Row],[Diameter (in)]],"in","m"))/2)^2)*PI())</f>
        <v/>
      </c>
      <c r="E524" s="87" t="str">
        <f>IF(Table4[[#This Row],[Area (m2)]]="","",$D$4/Table4[[#This Row],[Area (m2)]])</f>
        <v/>
      </c>
      <c r="F524" s="85">
        <f t="shared" si="8"/>
        <v>4.6951999999999998</v>
      </c>
      <c r="G524" s="88" t="str">
        <f>IF(Table4[[#This Row],[Segment]]="","",(CONVERT(Table4[[#This Row],[Diameter (in)]],"in","m")*$B$4*Table4[[#This Row],[Velocity (m/s)]])/$C$4)</f>
        <v/>
      </c>
      <c r="H524" s="96" t="str">
        <f>IF(Table4[[#This Row],[Segment]]="","",IF(Table4[[#This Row],[Teynold''s Number]]&gt;4000,"TURBULENT","LAMINAR"))</f>
        <v/>
      </c>
      <c r="I524" s="86" t="str">
        <f>IF(Table4[[#This Row],[Segment]]="","",INDEX(Data!C521:C535,MATCH(Table4[Material],Data!B521:B535,0)))</f>
        <v/>
      </c>
      <c r="J524" s="89" t="str">
        <f>IF(Table4[[#This Row],[ε (m)]]="","",Table4[[#This Row],[ε (m)]]/(CONVERT(Table4[[#This Row],[Diameter (in)]],"in","m")))</f>
        <v/>
      </c>
      <c r="K524" s="96" t="str">
        <f>IF(Table4[[#This Row],[Regime]]="LAMINAR",16/Table4[[#This Row],[Teynold''s Number]],"-")</f>
        <v>-</v>
      </c>
      <c r="L524" s="86"/>
      <c r="M524" s="97" t="str">
        <f>IF(Table4[[#This Row],[Regime]]="TURBULENT",(((-4*LOG10(Table4[[#This Row],[ε/D]]/3.7+1.256/(Table4[[#This Row],[Teynold''s Number]]*SQRT(Table4[[#This Row],[f turbulent (guess)]]))))^-1)^2),"")</f>
        <v/>
      </c>
      <c r="N524" s="91" t="str">
        <f>IF(Table4[[#This Row],[f turbulent]]="","",Table4[[#This Row],[f turbulent (guess)]]-Table4[[#This Row],[f turbulent]])</f>
        <v/>
      </c>
      <c r="O524" s="87">
        <f>IF(Table4[[#This Row],[Segment]]="",0,IF(C525="",0,IF(C525&lt;=Table4[[#This Row],[Diameter (in)]],0,1-(D524/D525))))</f>
        <v>0</v>
      </c>
      <c r="P524" s="92" t="str">
        <f>IF(Table4[[#This Row],[Segment]]="","",IF(C524&gt;C525,"",IF(C525="",0.55,(0.55*(1-D525/D524)))))</f>
        <v/>
      </c>
      <c r="Q52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24" s="92" t="str">
        <f>IF(Table4[[#This Row],[Segment]]="","",IF(Table4[[#This Row],[Kexpansion]]="","0",((Table4[[#This Row],[Velocity (m/s)]]^2)/2)*Table4[[#This Row],[Kexpansion]]))</f>
        <v/>
      </c>
      <c r="S524" s="92" t="str">
        <f>IF(Table4[[#This Row],[Segment]]="","",IF(Table4[[#This Row],[Kcontraction]]="","0",((Table4[[#This Row],[Velocity (m/s)]]^2)/2)*Table4[[#This Row],[Kcontraction]]))</f>
        <v/>
      </c>
      <c r="T524" s="89" t="str">
        <f>IF(Table4[[#This Row],[Segment]]="","",SUMIF($Y$7:$Y$2000,Table4[[#This Row],[Segment]],$AD$7:$AD$2000))</f>
        <v/>
      </c>
      <c r="U524" s="95" t="str">
        <f>IF(Table4[[#This Row],[Segment]]="","",Table4[[#This Row],[Hfriction (J/kg)]]+Table4[[#This Row],[Hexpansions (J/kg)]]+Table4[[#This Row],[Hcontractions (J/kg)]]+Table4[[#This Row],[Hf (J/kg)]])</f>
        <v/>
      </c>
      <c r="V524" s="95" t="str">
        <f>IF(Table4[[#This Row],[Segment]]="","",Table4[[#This Row],[Total Friction Loss (J/kg)]]*Table3[Density (kg/m3)])</f>
        <v/>
      </c>
      <c r="W524" s="95" t="str">
        <f>IF(Table4[[#This Row],[Segment]]="","",Table4[[#This Row],[Total Pressure Drop (Pa)]]/1000)</f>
        <v/>
      </c>
      <c r="Y524" s="82" t="str">
        <f>IF('Set Up'!D747="","",'Set Up'!D747)</f>
        <v/>
      </c>
      <c r="Z524" s="82" t="str">
        <f>IF('Set Up'!E747="","",'Set Up'!E747)</f>
        <v/>
      </c>
      <c r="AA524" s="82" t="str">
        <f>IF('Set Up'!F747="","",'Set Up'!F747)</f>
        <v/>
      </c>
      <c r="AB524" s="82" t="str">
        <f>IF('Set Up'!G747="","",'Set Up'!G747)</f>
        <v/>
      </c>
      <c r="AC524" s="82" t="str">
        <f t="array" ref="AC524">IF(Y524="","",INDEX(Data!$G$4:$G$51,MATCH(Table7[[#This Row],[Fitting]]&amp;Table7[[#This Row],[Fitting Subtype]],Data!$E$4:$E$51&amp;Data!$F$4:$F$51,0)))</f>
        <v/>
      </c>
      <c r="AD524" s="89" t="str">
        <f>IF(Table7[[#This Row],[Segment]]="","",Table7[[#This Row],[Quantity]]*Table7[[#This Row],[Kf]]*(((INDEX(Table4[Velocity (m/s)],MATCH(Table7[[#This Row],[Segment]],Table4[Segment],0)))^2)/2))</f>
        <v/>
      </c>
      <c r="AF524" s="82" t="str">
        <f>Table4[[#This Row],[Segment]]</f>
        <v/>
      </c>
      <c r="AG524" s="75"/>
      <c r="AH524" s="82" t="str">
        <f>IF(Table5[[#This Row],[Segment]]="","",AG524-Table4[[#This Row],[Total Pressure Drop (kPa)]])</f>
        <v/>
      </c>
    </row>
    <row r="525" spans="1:34" x14ac:dyDescent="0.25">
      <c r="A525" s="95" t="str">
        <f>IF('Set Up'!A522="","",'Set Up'!A522)</f>
        <v/>
      </c>
      <c r="B525" s="75" t="s">
        <v>81</v>
      </c>
      <c r="C525" s="85"/>
      <c r="D525" s="86" t="str">
        <f>IF(Table4[[#This Row],[Diameter (in)]]="","",(((CONVERT(Table4[[#This Row],[Diameter (in)]],"in","m"))/2)^2)*PI())</f>
        <v/>
      </c>
      <c r="E525" s="87" t="str">
        <f>IF(Table4[[#This Row],[Area (m2)]]="","",$D$4/Table4[[#This Row],[Area (m2)]])</f>
        <v/>
      </c>
      <c r="F525" s="85">
        <f t="shared" si="8"/>
        <v>4.6951999999999998</v>
      </c>
      <c r="G525" s="88" t="str">
        <f>IF(Table4[[#This Row],[Segment]]="","",(CONVERT(Table4[[#This Row],[Diameter (in)]],"in","m")*$B$4*Table4[[#This Row],[Velocity (m/s)]])/$C$4)</f>
        <v/>
      </c>
      <c r="H525" s="96" t="str">
        <f>IF(Table4[[#This Row],[Segment]]="","",IF(Table4[[#This Row],[Teynold''s Number]]&gt;4000,"TURBULENT","LAMINAR"))</f>
        <v/>
      </c>
      <c r="I525" s="86" t="str">
        <f>IF(Table4[[#This Row],[Segment]]="","",INDEX(Data!C522:C536,MATCH(Table4[Material],Data!B522:B536,0)))</f>
        <v/>
      </c>
      <c r="J525" s="89" t="str">
        <f>IF(Table4[[#This Row],[ε (m)]]="","",Table4[[#This Row],[ε (m)]]/(CONVERT(Table4[[#This Row],[Diameter (in)]],"in","m")))</f>
        <v/>
      </c>
      <c r="K525" s="96" t="str">
        <f>IF(Table4[[#This Row],[Regime]]="LAMINAR",16/Table4[[#This Row],[Teynold''s Number]],"-")</f>
        <v>-</v>
      </c>
      <c r="L525" s="86"/>
      <c r="M525" s="97" t="str">
        <f>IF(Table4[[#This Row],[Regime]]="TURBULENT",(((-4*LOG10(Table4[[#This Row],[ε/D]]/3.7+1.256/(Table4[[#This Row],[Teynold''s Number]]*SQRT(Table4[[#This Row],[f turbulent (guess)]]))))^-1)^2),"")</f>
        <v/>
      </c>
      <c r="N525" s="91" t="str">
        <f>IF(Table4[[#This Row],[f turbulent]]="","",Table4[[#This Row],[f turbulent (guess)]]-Table4[[#This Row],[f turbulent]])</f>
        <v/>
      </c>
      <c r="O525" s="87">
        <f>IF(Table4[[#This Row],[Segment]]="",0,IF(C526="",0,IF(C526&lt;=Table4[[#This Row],[Diameter (in)]],0,1-(D525/D526))))</f>
        <v>0</v>
      </c>
      <c r="P525" s="92" t="str">
        <f>IF(Table4[[#This Row],[Segment]]="","",IF(C525&gt;C526,"",IF(C526="",0.55,(0.55*(1-D526/D525)))))</f>
        <v/>
      </c>
      <c r="Q52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25" s="92" t="str">
        <f>IF(Table4[[#This Row],[Segment]]="","",IF(Table4[[#This Row],[Kexpansion]]="","0",((Table4[[#This Row],[Velocity (m/s)]]^2)/2)*Table4[[#This Row],[Kexpansion]]))</f>
        <v/>
      </c>
      <c r="S525" s="92" t="str">
        <f>IF(Table4[[#This Row],[Segment]]="","",IF(Table4[[#This Row],[Kcontraction]]="","0",((Table4[[#This Row],[Velocity (m/s)]]^2)/2)*Table4[[#This Row],[Kcontraction]]))</f>
        <v/>
      </c>
      <c r="T525" s="89" t="str">
        <f>IF(Table4[[#This Row],[Segment]]="","",SUMIF($Y$7:$Y$2000,Table4[[#This Row],[Segment]],$AD$7:$AD$2000))</f>
        <v/>
      </c>
      <c r="U525" s="95" t="str">
        <f>IF(Table4[[#This Row],[Segment]]="","",Table4[[#This Row],[Hfriction (J/kg)]]+Table4[[#This Row],[Hexpansions (J/kg)]]+Table4[[#This Row],[Hcontractions (J/kg)]]+Table4[[#This Row],[Hf (J/kg)]])</f>
        <v/>
      </c>
      <c r="V525" s="95" t="str">
        <f>IF(Table4[[#This Row],[Segment]]="","",Table4[[#This Row],[Total Friction Loss (J/kg)]]*Table3[Density (kg/m3)])</f>
        <v/>
      </c>
      <c r="W525" s="95" t="str">
        <f>IF(Table4[[#This Row],[Segment]]="","",Table4[[#This Row],[Total Pressure Drop (Pa)]]/1000)</f>
        <v/>
      </c>
      <c r="Y525" s="82" t="str">
        <f>IF('Set Up'!D748="","",'Set Up'!D748)</f>
        <v/>
      </c>
      <c r="Z525" s="82" t="str">
        <f>IF('Set Up'!E748="","",'Set Up'!E748)</f>
        <v/>
      </c>
      <c r="AA525" s="82" t="str">
        <f>IF('Set Up'!F748="","",'Set Up'!F748)</f>
        <v/>
      </c>
      <c r="AB525" s="82" t="str">
        <f>IF('Set Up'!G748="","",'Set Up'!G748)</f>
        <v/>
      </c>
      <c r="AC525" s="82" t="str">
        <f t="array" ref="AC525">IF(Y525="","",INDEX(Data!$G$4:$G$51,MATCH(Table7[[#This Row],[Fitting]]&amp;Table7[[#This Row],[Fitting Subtype]],Data!$E$4:$E$51&amp;Data!$F$4:$F$51,0)))</f>
        <v/>
      </c>
      <c r="AD525" s="89" t="str">
        <f>IF(Table7[[#This Row],[Segment]]="","",Table7[[#This Row],[Quantity]]*Table7[[#This Row],[Kf]]*(((INDEX(Table4[Velocity (m/s)],MATCH(Table7[[#This Row],[Segment]],Table4[Segment],0)))^2)/2))</f>
        <v/>
      </c>
      <c r="AF525" s="82" t="str">
        <f>Table4[[#This Row],[Segment]]</f>
        <v/>
      </c>
      <c r="AG525" s="75"/>
      <c r="AH525" s="82" t="str">
        <f>IF(Table5[[#This Row],[Segment]]="","",AG525-Table4[[#This Row],[Total Pressure Drop (kPa)]])</f>
        <v/>
      </c>
    </row>
    <row r="526" spans="1:34" x14ac:dyDescent="0.25">
      <c r="A526" s="95" t="str">
        <f>IF('Set Up'!A523="","",'Set Up'!A523)</f>
        <v/>
      </c>
      <c r="B526" s="75" t="s">
        <v>81</v>
      </c>
      <c r="C526" s="85"/>
      <c r="D526" s="86" t="str">
        <f>IF(Table4[[#This Row],[Diameter (in)]]="","",(((CONVERT(Table4[[#This Row],[Diameter (in)]],"in","m"))/2)^2)*PI())</f>
        <v/>
      </c>
      <c r="E526" s="87" t="str">
        <f>IF(Table4[[#This Row],[Area (m2)]]="","",$D$4/Table4[[#This Row],[Area (m2)]])</f>
        <v/>
      </c>
      <c r="F526" s="85">
        <f t="shared" si="8"/>
        <v>4.6951999999999998</v>
      </c>
      <c r="G526" s="88" t="str">
        <f>IF(Table4[[#This Row],[Segment]]="","",(CONVERT(Table4[[#This Row],[Diameter (in)]],"in","m")*$B$4*Table4[[#This Row],[Velocity (m/s)]])/$C$4)</f>
        <v/>
      </c>
      <c r="H526" s="96" t="str">
        <f>IF(Table4[[#This Row],[Segment]]="","",IF(Table4[[#This Row],[Teynold''s Number]]&gt;4000,"TURBULENT","LAMINAR"))</f>
        <v/>
      </c>
      <c r="I526" s="86" t="str">
        <f>IF(Table4[[#This Row],[Segment]]="","",INDEX(Data!C523:C537,MATCH(Table4[Material],Data!B523:B537,0)))</f>
        <v/>
      </c>
      <c r="J526" s="89" t="str">
        <f>IF(Table4[[#This Row],[ε (m)]]="","",Table4[[#This Row],[ε (m)]]/(CONVERT(Table4[[#This Row],[Diameter (in)]],"in","m")))</f>
        <v/>
      </c>
      <c r="K526" s="96" t="str">
        <f>IF(Table4[[#This Row],[Regime]]="LAMINAR",16/Table4[[#This Row],[Teynold''s Number]],"-")</f>
        <v>-</v>
      </c>
      <c r="L526" s="86"/>
      <c r="M526" s="97" t="str">
        <f>IF(Table4[[#This Row],[Regime]]="TURBULENT",(((-4*LOG10(Table4[[#This Row],[ε/D]]/3.7+1.256/(Table4[[#This Row],[Teynold''s Number]]*SQRT(Table4[[#This Row],[f turbulent (guess)]]))))^-1)^2),"")</f>
        <v/>
      </c>
      <c r="N526" s="91" t="str">
        <f>IF(Table4[[#This Row],[f turbulent]]="","",Table4[[#This Row],[f turbulent (guess)]]-Table4[[#This Row],[f turbulent]])</f>
        <v/>
      </c>
      <c r="O526" s="87">
        <f>IF(Table4[[#This Row],[Segment]]="",0,IF(C527="",0,IF(C527&lt;=Table4[[#This Row],[Diameter (in)]],0,1-(D526/D527))))</f>
        <v>0</v>
      </c>
      <c r="P526" s="92" t="str">
        <f>IF(Table4[[#This Row],[Segment]]="","",IF(C526&gt;C527,"",IF(C527="",0.55,(0.55*(1-D527/D526)))))</f>
        <v/>
      </c>
      <c r="Q52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26" s="92" t="str">
        <f>IF(Table4[[#This Row],[Segment]]="","",IF(Table4[[#This Row],[Kexpansion]]="","0",((Table4[[#This Row],[Velocity (m/s)]]^2)/2)*Table4[[#This Row],[Kexpansion]]))</f>
        <v/>
      </c>
      <c r="S526" s="92" t="str">
        <f>IF(Table4[[#This Row],[Segment]]="","",IF(Table4[[#This Row],[Kcontraction]]="","0",((Table4[[#This Row],[Velocity (m/s)]]^2)/2)*Table4[[#This Row],[Kcontraction]]))</f>
        <v/>
      </c>
      <c r="T526" s="89" t="str">
        <f>IF(Table4[[#This Row],[Segment]]="","",SUMIF($Y$7:$Y$2000,Table4[[#This Row],[Segment]],$AD$7:$AD$2000))</f>
        <v/>
      </c>
      <c r="U526" s="95" t="str">
        <f>IF(Table4[[#This Row],[Segment]]="","",Table4[[#This Row],[Hfriction (J/kg)]]+Table4[[#This Row],[Hexpansions (J/kg)]]+Table4[[#This Row],[Hcontractions (J/kg)]]+Table4[[#This Row],[Hf (J/kg)]])</f>
        <v/>
      </c>
      <c r="V526" s="95" t="str">
        <f>IF(Table4[[#This Row],[Segment]]="","",Table4[[#This Row],[Total Friction Loss (J/kg)]]*Table3[Density (kg/m3)])</f>
        <v/>
      </c>
      <c r="W526" s="95" t="str">
        <f>IF(Table4[[#This Row],[Segment]]="","",Table4[[#This Row],[Total Pressure Drop (Pa)]]/1000)</f>
        <v/>
      </c>
      <c r="Y526" s="82" t="str">
        <f>IF('Set Up'!D749="","",'Set Up'!D749)</f>
        <v/>
      </c>
      <c r="Z526" s="82" t="str">
        <f>IF('Set Up'!E749="","",'Set Up'!E749)</f>
        <v/>
      </c>
      <c r="AA526" s="82" t="str">
        <f>IF('Set Up'!F749="","",'Set Up'!F749)</f>
        <v/>
      </c>
      <c r="AB526" s="82" t="str">
        <f>IF('Set Up'!G749="","",'Set Up'!G749)</f>
        <v/>
      </c>
      <c r="AC526" s="82" t="str">
        <f t="array" ref="AC526">IF(Y526="","",INDEX(Data!$G$4:$G$51,MATCH(Table7[[#This Row],[Fitting]]&amp;Table7[[#This Row],[Fitting Subtype]],Data!$E$4:$E$51&amp;Data!$F$4:$F$51,0)))</f>
        <v/>
      </c>
      <c r="AD526" s="89" t="str">
        <f>IF(Table7[[#This Row],[Segment]]="","",Table7[[#This Row],[Quantity]]*Table7[[#This Row],[Kf]]*(((INDEX(Table4[Velocity (m/s)],MATCH(Table7[[#This Row],[Segment]],Table4[Segment],0)))^2)/2))</f>
        <v/>
      </c>
      <c r="AF526" s="82" t="str">
        <f>Table4[[#This Row],[Segment]]</f>
        <v/>
      </c>
      <c r="AG526" s="75"/>
      <c r="AH526" s="82" t="str">
        <f>IF(Table5[[#This Row],[Segment]]="","",AG526-Table4[[#This Row],[Total Pressure Drop (kPa)]])</f>
        <v/>
      </c>
    </row>
    <row r="527" spans="1:34" x14ac:dyDescent="0.25">
      <c r="A527" s="95" t="str">
        <f>IF('Set Up'!A524="","",'Set Up'!A524)</f>
        <v/>
      </c>
      <c r="B527" s="75" t="s">
        <v>81</v>
      </c>
      <c r="C527" s="85"/>
      <c r="D527" s="86" t="str">
        <f>IF(Table4[[#This Row],[Diameter (in)]]="","",(((CONVERT(Table4[[#This Row],[Diameter (in)]],"in","m"))/2)^2)*PI())</f>
        <v/>
      </c>
      <c r="E527" s="87" t="str">
        <f>IF(Table4[[#This Row],[Area (m2)]]="","",$D$4/Table4[[#This Row],[Area (m2)]])</f>
        <v/>
      </c>
      <c r="F527" s="85">
        <f t="shared" si="8"/>
        <v>4.6951999999999998</v>
      </c>
      <c r="G527" s="88" t="str">
        <f>IF(Table4[[#This Row],[Segment]]="","",(CONVERT(Table4[[#This Row],[Diameter (in)]],"in","m")*$B$4*Table4[[#This Row],[Velocity (m/s)]])/$C$4)</f>
        <v/>
      </c>
      <c r="H527" s="96" t="str">
        <f>IF(Table4[[#This Row],[Segment]]="","",IF(Table4[[#This Row],[Teynold''s Number]]&gt;4000,"TURBULENT","LAMINAR"))</f>
        <v/>
      </c>
      <c r="I527" s="86" t="str">
        <f>IF(Table4[[#This Row],[Segment]]="","",INDEX(Data!C524:C538,MATCH(Table4[Material],Data!B524:B538,0)))</f>
        <v/>
      </c>
      <c r="J527" s="89" t="str">
        <f>IF(Table4[[#This Row],[ε (m)]]="","",Table4[[#This Row],[ε (m)]]/(CONVERT(Table4[[#This Row],[Diameter (in)]],"in","m")))</f>
        <v/>
      </c>
      <c r="K527" s="96" t="str">
        <f>IF(Table4[[#This Row],[Regime]]="LAMINAR",16/Table4[[#This Row],[Teynold''s Number]],"-")</f>
        <v>-</v>
      </c>
      <c r="L527" s="86"/>
      <c r="M527" s="97" t="str">
        <f>IF(Table4[[#This Row],[Regime]]="TURBULENT",(((-4*LOG10(Table4[[#This Row],[ε/D]]/3.7+1.256/(Table4[[#This Row],[Teynold''s Number]]*SQRT(Table4[[#This Row],[f turbulent (guess)]]))))^-1)^2),"")</f>
        <v/>
      </c>
      <c r="N527" s="91" t="str">
        <f>IF(Table4[[#This Row],[f turbulent]]="","",Table4[[#This Row],[f turbulent (guess)]]-Table4[[#This Row],[f turbulent]])</f>
        <v/>
      </c>
      <c r="O527" s="87">
        <f>IF(Table4[[#This Row],[Segment]]="",0,IF(C528="",0,IF(C528&lt;=Table4[[#This Row],[Diameter (in)]],0,1-(D527/D528))))</f>
        <v>0</v>
      </c>
      <c r="P527" s="92" t="str">
        <f>IF(Table4[[#This Row],[Segment]]="","",IF(C527&gt;C528,"",IF(C528="",0.55,(0.55*(1-D528/D527)))))</f>
        <v/>
      </c>
      <c r="Q52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27" s="92" t="str">
        <f>IF(Table4[[#This Row],[Segment]]="","",IF(Table4[[#This Row],[Kexpansion]]="","0",((Table4[[#This Row],[Velocity (m/s)]]^2)/2)*Table4[[#This Row],[Kexpansion]]))</f>
        <v/>
      </c>
      <c r="S527" s="92" t="str">
        <f>IF(Table4[[#This Row],[Segment]]="","",IF(Table4[[#This Row],[Kcontraction]]="","0",((Table4[[#This Row],[Velocity (m/s)]]^2)/2)*Table4[[#This Row],[Kcontraction]]))</f>
        <v/>
      </c>
      <c r="T527" s="89" t="str">
        <f>IF(Table4[[#This Row],[Segment]]="","",SUMIF($Y$7:$Y$2000,Table4[[#This Row],[Segment]],$AD$7:$AD$2000))</f>
        <v/>
      </c>
      <c r="U527" s="95" t="str">
        <f>IF(Table4[[#This Row],[Segment]]="","",Table4[[#This Row],[Hfriction (J/kg)]]+Table4[[#This Row],[Hexpansions (J/kg)]]+Table4[[#This Row],[Hcontractions (J/kg)]]+Table4[[#This Row],[Hf (J/kg)]])</f>
        <v/>
      </c>
      <c r="V527" s="95" t="str">
        <f>IF(Table4[[#This Row],[Segment]]="","",Table4[[#This Row],[Total Friction Loss (J/kg)]]*Table3[Density (kg/m3)])</f>
        <v/>
      </c>
      <c r="W527" s="95" t="str">
        <f>IF(Table4[[#This Row],[Segment]]="","",Table4[[#This Row],[Total Pressure Drop (Pa)]]/1000)</f>
        <v/>
      </c>
      <c r="Y527" s="82" t="str">
        <f>IF('Set Up'!D750="","",'Set Up'!D750)</f>
        <v/>
      </c>
      <c r="Z527" s="82" t="str">
        <f>IF('Set Up'!E750="","",'Set Up'!E750)</f>
        <v/>
      </c>
      <c r="AA527" s="82" t="str">
        <f>IF('Set Up'!F750="","",'Set Up'!F750)</f>
        <v/>
      </c>
      <c r="AB527" s="82" t="str">
        <f>IF('Set Up'!G750="","",'Set Up'!G750)</f>
        <v/>
      </c>
      <c r="AC527" s="82" t="str">
        <f t="array" ref="AC527">IF(Y527="","",INDEX(Data!$G$4:$G$51,MATCH(Table7[[#This Row],[Fitting]]&amp;Table7[[#This Row],[Fitting Subtype]],Data!$E$4:$E$51&amp;Data!$F$4:$F$51,0)))</f>
        <v/>
      </c>
      <c r="AD527" s="89" t="str">
        <f>IF(Table7[[#This Row],[Segment]]="","",Table7[[#This Row],[Quantity]]*Table7[[#This Row],[Kf]]*(((INDEX(Table4[Velocity (m/s)],MATCH(Table7[[#This Row],[Segment]],Table4[Segment],0)))^2)/2))</f>
        <v/>
      </c>
      <c r="AF527" s="82" t="str">
        <f>Table4[[#This Row],[Segment]]</f>
        <v/>
      </c>
      <c r="AG527" s="75"/>
      <c r="AH527" s="82" t="str">
        <f>IF(Table5[[#This Row],[Segment]]="","",AG527-Table4[[#This Row],[Total Pressure Drop (kPa)]])</f>
        <v/>
      </c>
    </row>
    <row r="528" spans="1:34" x14ac:dyDescent="0.25">
      <c r="A528" s="95" t="str">
        <f>IF('Set Up'!A525="","",'Set Up'!A525)</f>
        <v/>
      </c>
      <c r="B528" s="75" t="s">
        <v>81</v>
      </c>
      <c r="C528" s="85"/>
      <c r="D528" s="86" t="str">
        <f>IF(Table4[[#This Row],[Diameter (in)]]="","",(((CONVERT(Table4[[#This Row],[Diameter (in)]],"in","m"))/2)^2)*PI())</f>
        <v/>
      </c>
      <c r="E528" s="87" t="str">
        <f>IF(Table4[[#This Row],[Area (m2)]]="","",$D$4/Table4[[#This Row],[Area (m2)]])</f>
        <v/>
      </c>
      <c r="F528" s="85">
        <f t="shared" si="8"/>
        <v>4.6951999999999998</v>
      </c>
      <c r="G528" s="88" t="str">
        <f>IF(Table4[[#This Row],[Segment]]="","",(CONVERT(Table4[[#This Row],[Diameter (in)]],"in","m")*$B$4*Table4[[#This Row],[Velocity (m/s)]])/$C$4)</f>
        <v/>
      </c>
      <c r="H528" s="96" t="str">
        <f>IF(Table4[[#This Row],[Segment]]="","",IF(Table4[[#This Row],[Teynold''s Number]]&gt;4000,"TURBULENT","LAMINAR"))</f>
        <v/>
      </c>
      <c r="I528" s="86" t="str">
        <f>IF(Table4[[#This Row],[Segment]]="","",INDEX(Data!C525:C539,MATCH(Table4[Material],Data!B525:B539,0)))</f>
        <v/>
      </c>
      <c r="J528" s="89" t="str">
        <f>IF(Table4[[#This Row],[ε (m)]]="","",Table4[[#This Row],[ε (m)]]/(CONVERT(Table4[[#This Row],[Diameter (in)]],"in","m")))</f>
        <v/>
      </c>
      <c r="K528" s="96" t="str">
        <f>IF(Table4[[#This Row],[Regime]]="LAMINAR",16/Table4[[#This Row],[Teynold''s Number]],"-")</f>
        <v>-</v>
      </c>
      <c r="L528" s="86"/>
      <c r="M528" s="97" t="str">
        <f>IF(Table4[[#This Row],[Regime]]="TURBULENT",(((-4*LOG10(Table4[[#This Row],[ε/D]]/3.7+1.256/(Table4[[#This Row],[Teynold''s Number]]*SQRT(Table4[[#This Row],[f turbulent (guess)]]))))^-1)^2),"")</f>
        <v/>
      </c>
      <c r="N528" s="91" t="str">
        <f>IF(Table4[[#This Row],[f turbulent]]="","",Table4[[#This Row],[f turbulent (guess)]]-Table4[[#This Row],[f turbulent]])</f>
        <v/>
      </c>
      <c r="O528" s="87">
        <f>IF(Table4[[#This Row],[Segment]]="",0,IF(C529="",0,IF(C529&lt;=Table4[[#This Row],[Diameter (in)]],0,1-(D528/D529))))</f>
        <v>0</v>
      </c>
      <c r="P528" s="92" t="str">
        <f>IF(Table4[[#This Row],[Segment]]="","",IF(C528&gt;C529,"",IF(C529="",0.55,(0.55*(1-D529/D528)))))</f>
        <v/>
      </c>
      <c r="Q52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28" s="92" t="str">
        <f>IF(Table4[[#This Row],[Segment]]="","",IF(Table4[[#This Row],[Kexpansion]]="","0",((Table4[[#This Row],[Velocity (m/s)]]^2)/2)*Table4[[#This Row],[Kexpansion]]))</f>
        <v/>
      </c>
      <c r="S528" s="92" t="str">
        <f>IF(Table4[[#This Row],[Segment]]="","",IF(Table4[[#This Row],[Kcontraction]]="","0",((Table4[[#This Row],[Velocity (m/s)]]^2)/2)*Table4[[#This Row],[Kcontraction]]))</f>
        <v/>
      </c>
      <c r="T528" s="89" t="str">
        <f>IF(Table4[[#This Row],[Segment]]="","",SUMIF($Y$7:$Y$2000,Table4[[#This Row],[Segment]],$AD$7:$AD$2000))</f>
        <v/>
      </c>
      <c r="U528" s="95" t="str">
        <f>IF(Table4[[#This Row],[Segment]]="","",Table4[[#This Row],[Hfriction (J/kg)]]+Table4[[#This Row],[Hexpansions (J/kg)]]+Table4[[#This Row],[Hcontractions (J/kg)]]+Table4[[#This Row],[Hf (J/kg)]])</f>
        <v/>
      </c>
      <c r="V528" s="95" t="str">
        <f>IF(Table4[[#This Row],[Segment]]="","",Table4[[#This Row],[Total Friction Loss (J/kg)]]*Table3[Density (kg/m3)])</f>
        <v/>
      </c>
      <c r="W528" s="95" t="str">
        <f>IF(Table4[[#This Row],[Segment]]="","",Table4[[#This Row],[Total Pressure Drop (Pa)]]/1000)</f>
        <v/>
      </c>
      <c r="Y528" s="82" t="str">
        <f>IF('Set Up'!D751="","",'Set Up'!D751)</f>
        <v/>
      </c>
      <c r="Z528" s="82" t="str">
        <f>IF('Set Up'!E751="","",'Set Up'!E751)</f>
        <v/>
      </c>
      <c r="AA528" s="82" t="str">
        <f>IF('Set Up'!F751="","",'Set Up'!F751)</f>
        <v/>
      </c>
      <c r="AB528" s="82" t="str">
        <f>IF('Set Up'!G751="","",'Set Up'!G751)</f>
        <v/>
      </c>
      <c r="AC528" s="82" t="str">
        <f t="array" ref="AC528">IF(Y528="","",INDEX(Data!$G$4:$G$51,MATCH(Table7[[#This Row],[Fitting]]&amp;Table7[[#This Row],[Fitting Subtype]],Data!$E$4:$E$51&amp;Data!$F$4:$F$51,0)))</f>
        <v/>
      </c>
      <c r="AD528" s="89" t="str">
        <f>IF(Table7[[#This Row],[Segment]]="","",Table7[[#This Row],[Quantity]]*Table7[[#This Row],[Kf]]*(((INDEX(Table4[Velocity (m/s)],MATCH(Table7[[#This Row],[Segment]],Table4[Segment],0)))^2)/2))</f>
        <v/>
      </c>
      <c r="AF528" s="82" t="str">
        <f>Table4[[#This Row],[Segment]]</f>
        <v/>
      </c>
      <c r="AG528" s="75"/>
      <c r="AH528" s="82" t="str">
        <f>IF(Table5[[#This Row],[Segment]]="","",AG528-Table4[[#This Row],[Total Pressure Drop (kPa)]])</f>
        <v/>
      </c>
    </row>
    <row r="529" spans="1:34" x14ac:dyDescent="0.25">
      <c r="A529" s="95" t="str">
        <f>IF('Set Up'!A526="","",'Set Up'!A526)</f>
        <v/>
      </c>
      <c r="B529" s="75" t="s">
        <v>81</v>
      </c>
      <c r="C529" s="85"/>
      <c r="D529" s="86" t="str">
        <f>IF(Table4[[#This Row],[Diameter (in)]]="","",(((CONVERT(Table4[[#This Row],[Diameter (in)]],"in","m"))/2)^2)*PI())</f>
        <v/>
      </c>
      <c r="E529" s="87" t="str">
        <f>IF(Table4[[#This Row],[Area (m2)]]="","",$D$4/Table4[[#This Row],[Area (m2)]])</f>
        <v/>
      </c>
      <c r="F529" s="85">
        <f t="shared" si="8"/>
        <v>4.6951999999999998</v>
      </c>
      <c r="G529" s="88" t="str">
        <f>IF(Table4[[#This Row],[Segment]]="","",(CONVERT(Table4[[#This Row],[Diameter (in)]],"in","m")*$B$4*Table4[[#This Row],[Velocity (m/s)]])/$C$4)</f>
        <v/>
      </c>
      <c r="H529" s="96" t="str">
        <f>IF(Table4[[#This Row],[Segment]]="","",IF(Table4[[#This Row],[Teynold''s Number]]&gt;4000,"TURBULENT","LAMINAR"))</f>
        <v/>
      </c>
      <c r="I529" s="86" t="str">
        <f>IF(Table4[[#This Row],[Segment]]="","",INDEX(Data!C526:C540,MATCH(Table4[Material],Data!B526:B540,0)))</f>
        <v/>
      </c>
      <c r="J529" s="89" t="str">
        <f>IF(Table4[[#This Row],[ε (m)]]="","",Table4[[#This Row],[ε (m)]]/(CONVERT(Table4[[#This Row],[Diameter (in)]],"in","m")))</f>
        <v/>
      </c>
      <c r="K529" s="96" t="str">
        <f>IF(Table4[[#This Row],[Regime]]="LAMINAR",16/Table4[[#This Row],[Teynold''s Number]],"-")</f>
        <v>-</v>
      </c>
      <c r="L529" s="86"/>
      <c r="M529" s="97" t="str">
        <f>IF(Table4[[#This Row],[Regime]]="TURBULENT",(((-4*LOG10(Table4[[#This Row],[ε/D]]/3.7+1.256/(Table4[[#This Row],[Teynold''s Number]]*SQRT(Table4[[#This Row],[f turbulent (guess)]]))))^-1)^2),"")</f>
        <v/>
      </c>
      <c r="N529" s="91" t="str">
        <f>IF(Table4[[#This Row],[f turbulent]]="","",Table4[[#This Row],[f turbulent (guess)]]-Table4[[#This Row],[f turbulent]])</f>
        <v/>
      </c>
      <c r="O529" s="87">
        <f>IF(Table4[[#This Row],[Segment]]="",0,IF(C530="",0,IF(C530&lt;=Table4[[#This Row],[Diameter (in)]],0,1-(D529/D530))))</f>
        <v>0</v>
      </c>
      <c r="P529" s="92" t="str">
        <f>IF(Table4[[#This Row],[Segment]]="","",IF(C529&gt;C530,"",IF(C530="",0.55,(0.55*(1-D530/D529)))))</f>
        <v/>
      </c>
      <c r="Q52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29" s="92" t="str">
        <f>IF(Table4[[#This Row],[Segment]]="","",IF(Table4[[#This Row],[Kexpansion]]="","0",((Table4[[#This Row],[Velocity (m/s)]]^2)/2)*Table4[[#This Row],[Kexpansion]]))</f>
        <v/>
      </c>
      <c r="S529" s="92" t="str">
        <f>IF(Table4[[#This Row],[Segment]]="","",IF(Table4[[#This Row],[Kcontraction]]="","0",((Table4[[#This Row],[Velocity (m/s)]]^2)/2)*Table4[[#This Row],[Kcontraction]]))</f>
        <v/>
      </c>
      <c r="T529" s="89" t="str">
        <f>IF(Table4[[#This Row],[Segment]]="","",SUMIF($Y$7:$Y$2000,Table4[[#This Row],[Segment]],$AD$7:$AD$2000))</f>
        <v/>
      </c>
      <c r="U529" s="95" t="str">
        <f>IF(Table4[[#This Row],[Segment]]="","",Table4[[#This Row],[Hfriction (J/kg)]]+Table4[[#This Row],[Hexpansions (J/kg)]]+Table4[[#This Row],[Hcontractions (J/kg)]]+Table4[[#This Row],[Hf (J/kg)]])</f>
        <v/>
      </c>
      <c r="V529" s="95" t="str">
        <f>IF(Table4[[#This Row],[Segment]]="","",Table4[[#This Row],[Total Friction Loss (J/kg)]]*Table3[Density (kg/m3)])</f>
        <v/>
      </c>
      <c r="W529" s="95" t="str">
        <f>IF(Table4[[#This Row],[Segment]]="","",Table4[[#This Row],[Total Pressure Drop (Pa)]]/1000)</f>
        <v/>
      </c>
      <c r="Y529" s="82" t="str">
        <f>IF('Set Up'!D752="","",'Set Up'!D752)</f>
        <v/>
      </c>
      <c r="Z529" s="82" t="str">
        <f>IF('Set Up'!E752="","",'Set Up'!E752)</f>
        <v/>
      </c>
      <c r="AA529" s="82" t="str">
        <f>IF('Set Up'!F752="","",'Set Up'!F752)</f>
        <v/>
      </c>
      <c r="AB529" s="82" t="str">
        <f>IF('Set Up'!G752="","",'Set Up'!G752)</f>
        <v/>
      </c>
      <c r="AC529" s="82" t="str">
        <f t="array" ref="AC529">IF(Y529="","",INDEX(Data!$G$4:$G$51,MATCH(Table7[[#This Row],[Fitting]]&amp;Table7[[#This Row],[Fitting Subtype]],Data!$E$4:$E$51&amp;Data!$F$4:$F$51,0)))</f>
        <v/>
      </c>
      <c r="AD529" s="89" t="str">
        <f>IF(Table7[[#This Row],[Segment]]="","",Table7[[#This Row],[Quantity]]*Table7[[#This Row],[Kf]]*(((INDEX(Table4[Velocity (m/s)],MATCH(Table7[[#This Row],[Segment]],Table4[Segment],0)))^2)/2))</f>
        <v/>
      </c>
      <c r="AF529" s="82" t="str">
        <f>Table4[[#This Row],[Segment]]</f>
        <v/>
      </c>
      <c r="AG529" s="75"/>
      <c r="AH529" s="82" t="str">
        <f>IF(Table5[[#This Row],[Segment]]="","",AG529-Table4[[#This Row],[Total Pressure Drop (kPa)]])</f>
        <v/>
      </c>
    </row>
    <row r="530" spans="1:34" x14ac:dyDescent="0.25">
      <c r="A530" s="95" t="str">
        <f>IF('Set Up'!A527="","",'Set Up'!A527)</f>
        <v/>
      </c>
      <c r="B530" s="75" t="s">
        <v>81</v>
      </c>
      <c r="C530" s="85"/>
      <c r="D530" s="86" t="str">
        <f>IF(Table4[[#This Row],[Diameter (in)]]="","",(((CONVERT(Table4[[#This Row],[Diameter (in)]],"in","m"))/2)^2)*PI())</f>
        <v/>
      </c>
      <c r="E530" s="87" t="str">
        <f>IF(Table4[[#This Row],[Area (m2)]]="","",$D$4/Table4[[#This Row],[Area (m2)]])</f>
        <v/>
      </c>
      <c r="F530" s="85">
        <f t="shared" si="8"/>
        <v>4.6951999999999998</v>
      </c>
      <c r="G530" s="88" t="str">
        <f>IF(Table4[[#This Row],[Segment]]="","",(CONVERT(Table4[[#This Row],[Diameter (in)]],"in","m")*$B$4*Table4[[#This Row],[Velocity (m/s)]])/$C$4)</f>
        <v/>
      </c>
      <c r="H530" s="96" t="str">
        <f>IF(Table4[[#This Row],[Segment]]="","",IF(Table4[[#This Row],[Teynold''s Number]]&gt;4000,"TURBULENT","LAMINAR"))</f>
        <v/>
      </c>
      <c r="I530" s="86" t="str">
        <f>IF(Table4[[#This Row],[Segment]]="","",INDEX(Data!C527:C541,MATCH(Table4[Material],Data!B527:B541,0)))</f>
        <v/>
      </c>
      <c r="J530" s="89" t="str">
        <f>IF(Table4[[#This Row],[ε (m)]]="","",Table4[[#This Row],[ε (m)]]/(CONVERT(Table4[[#This Row],[Diameter (in)]],"in","m")))</f>
        <v/>
      </c>
      <c r="K530" s="96" t="str">
        <f>IF(Table4[[#This Row],[Regime]]="LAMINAR",16/Table4[[#This Row],[Teynold''s Number]],"-")</f>
        <v>-</v>
      </c>
      <c r="L530" s="86"/>
      <c r="M530" s="97" t="str">
        <f>IF(Table4[[#This Row],[Regime]]="TURBULENT",(((-4*LOG10(Table4[[#This Row],[ε/D]]/3.7+1.256/(Table4[[#This Row],[Teynold''s Number]]*SQRT(Table4[[#This Row],[f turbulent (guess)]]))))^-1)^2),"")</f>
        <v/>
      </c>
      <c r="N530" s="91" t="str">
        <f>IF(Table4[[#This Row],[f turbulent]]="","",Table4[[#This Row],[f turbulent (guess)]]-Table4[[#This Row],[f turbulent]])</f>
        <v/>
      </c>
      <c r="O530" s="87">
        <f>IF(Table4[[#This Row],[Segment]]="",0,IF(C531="",0,IF(C531&lt;=Table4[[#This Row],[Diameter (in)]],0,1-(D530/D531))))</f>
        <v>0</v>
      </c>
      <c r="P530" s="92" t="str">
        <f>IF(Table4[[#This Row],[Segment]]="","",IF(C530&gt;C531,"",IF(C531="",0.55,(0.55*(1-D531/D530)))))</f>
        <v/>
      </c>
      <c r="Q53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30" s="92" t="str">
        <f>IF(Table4[[#This Row],[Segment]]="","",IF(Table4[[#This Row],[Kexpansion]]="","0",((Table4[[#This Row],[Velocity (m/s)]]^2)/2)*Table4[[#This Row],[Kexpansion]]))</f>
        <v/>
      </c>
      <c r="S530" s="92" t="str">
        <f>IF(Table4[[#This Row],[Segment]]="","",IF(Table4[[#This Row],[Kcontraction]]="","0",((Table4[[#This Row],[Velocity (m/s)]]^2)/2)*Table4[[#This Row],[Kcontraction]]))</f>
        <v/>
      </c>
      <c r="T530" s="89" t="str">
        <f>IF(Table4[[#This Row],[Segment]]="","",SUMIF($Y$7:$Y$2000,Table4[[#This Row],[Segment]],$AD$7:$AD$2000))</f>
        <v/>
      </c>
      <c r="U530" s="95" t="str">
        <f>IF(Table4[[#This Row],[Segment]]="","",Table4[[#This Row],[Hfriction (J/kg)]]+Table4[[#This Row],[Hexpansions (J/kg)]]+Table4[[#This Row],[Hcontractions (J/kg)]]+Table4[[#This Row],[Hf (J/kg)]])</f>
        <v/>
      </c>
      <c r="V530" s="95" t="str">
        <f>IF(Table4[[#This Row],[Segment]]="","",Table4[[#This Row],[Total Friction Loss (J/kg)]]*Table3[Density (kg/m3)])</f>
        <v/>
      </c>
      <c r="W530" s="95" t="str">
        <f>IF(Table4[[#This Row],[Segment]]="","",Table4[[#This Row],[Total Pressure Drop (Pa)]]/1000)</f>
        <v/>
      </c>
      <c r="Y530" s="82" t="str">
        <f>IF('Set Up'!D753="","",'Set Up'!D753)</f>
        <v/>
      </c>
      <c r="Z530" s="82" t="str">
        <f>IF('Set Up'!E753="","",'Set Up'!E753)</f>
        <v/>
      </c>
      <c r="AA530" s="82" t="str">
        <f>IF('Set Up'!F753="","",'Set Up'!F753)</f>
        <v/>
      </c>
      <c r="AB530" s="82" t="str">
        <f>IF('Set Up'!G753="","",'Set Up'!G753)</f>
        <v/>
      </c>
      <c r="AC530" s="82" t="str">
        <f t="array" ref="AC530">IF(Y530="","",INDEX(Data!$G$4:$G$51,MATCH(Table7[[#This Row],[Fitting]]&amp;Table7[[#This Row],[Fitting Subtype]],Data!$E$4:$E$51&amp;Data!$F$4:$F$51,0)))</f>
        <v/>
      </c>
      <c r="AD530" s="89" t="str">
        <f>IF(Table7[[#This Row],[Segment]]="","",Table7[[#This Row],[Quantity]]*Table7[[#This Row],[Kf]]*(((INDEX(Table4[Velocity (m/s)],MATCH(Table7[[#This Row],[Segment]],Table4[Segment],0)))^2)/2))</f>
        <v/>
      </c>
      <c r="AF530" s="82" t="str">
        <f>Table4[[#This Row],[Segment]]</f>
        <v/>
      </c>
      <c r="AG530" s="75"/>
      <c r="AH530" s="82" t="str">
        <f>IF(Table5[[#This Row],[Segment]]="","",AG530-Table4[[#This Row],[Total Pressure Drop (kPa)]])</f>
        <v/>
      </c>
    </row>
    <row r="531" spans="1:34" x14ac:dyDescent="0.25">
      <c r="A531" s="95" t="str">
        <f>IF('Set Up'!A528="","",'Set Up'!A528)</f>
        <v/>
      </c>
      <c r="B531" s="75" t="s">
        <v>81</v>
      </c>
      <c r="C531" s="85"/>
      <c r="D531" s="86" t="str">
        <f>IF(Table4[[#This Row],[Diameter (in)]]="","",(((CONVERT(Table4[[#This Row],[Diameter (in)]],"in","m"))/2)^2)*PI())</f>
        <v/>
      </c>
      <c r="E531" s="87" t="str">
        <f>IF(Table4[[#This Row],[Area (m2)]]="","",$D$4/Table4[[#This Row],[Area (m2)]])</f>
        <v/>
      </c>
      <c r="F531" s="85">
        <f t="shared" si="8"/>
        <v>4.6951999999999998</v>
      </c>
      <c r="G531" s="88" t="str">
        <f>IF(Table4[[#This Row],[Segment]]="","",(CONVERT(Table4[[#This Row],[Diameter (in)]],"in","m")*$B$4*Table4[[#This Row],[Velocity (m/s)]])/$C$4)</f>
        <v/>
      </c>
      <c r="H531" s="96" t="str">
        <f>IF(Table4[[#This Row],[Segment]]="","",IF(Table4[[#This Row],[Teynold''s Number]]&gt;4000,"TURBULENT","LAMINAR"))</f>
        <v/>
      </c>
      <c r="I531" s="86" t="str">
        <f>IF(Table4[[#This Row],[Segment]]="","",INDEX(Data!C528:C542,MATCH(Table4[Material],Data!B528:B542,0)))</f>
        <v/>
      </c>
      <c r="J531" s="89" t="str">
        <f>IF(Table4[[#This Row],[ε (m)]]="","",Table4[[#This Row],[ε (m)]]/(CONVERT(Table4[[#This Row],[Diameter (in)]],"in","m")))</f>
        <v/>
      </c>
      <c r="K531" s="96" t="str">
        <f>IF(Table4[[#This Row],[Regime]]="LAMINAR",16/Table4[[#This Row],[Teynold''s Number]],"-")</f>
        <v>-</v>
      </c>
      <c r="L531" s="86"/>
      <c r="M531" s="97" t="str">
        <f>IF(Table4[[#This Row],[Regime]]="TURBULENT",(((-4*LOG10(Table4[[#This Row],[ε/D]]/3.7+1.256/(Table4[[#This Row],[Teynold''s Number]]*SQRT(Table4[[#This Row],[f turbulent (guess)]]))))^-1)^2),"")</f>
        <v/>
      </c>
      <c r="N531" s="91" t="str">
        <f>IF(Table4[[#This Row],[f turbulent]]="","",Table4[[#This Row],[f turbulent (guess)]]-Table4[[#This Row],[f turbulent]])</f>
        <v/>
      </c>
      <c r="O531" s="87">
        <f>IF(Table4[[#This Row],[Segment]]="",0,IF(C532="",0,IF(C532&lt;=Table4[[#This Row],[Diameter (in)]],0,1-(D531/D532))))</f>
        <v>0</v>
      </c>
      <c r="P531" s="92" t="str">
        <f>IF(Table4[[#This Row],[Segment]]="","",IF(C531&gt;C532,"",IF(C532="",0.55,(0.55*(1-D532/D531)))))</f>
        <v/>
      </c>
      <c r="Q53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31" s="92" t="str">
        <f>IF(Table4[[#This Row],[Segment]]="","",IF(Table4[[#This Row],[Kexpansion]]="","0",((Table4[[#This Row],[Velocity (m/s)]]^2)/2)*Table4[[#This Row],[Kexpansion]]))</f>
        <v/>
      </c>
      <c r="S531" s="92" t="str">
        <f>IF(Table4[[#This Row],[Segment]]="","",IF(Table4[[#This Row],[Kcontraction]]="","0",((Table4[[#This Row],[Velocity (m/s)]]^2)/2)*Table4[[#This Row],[Kcontraction]]))</f>
        <v/>
      </c>
      <c r="T531" s="89" t="str">
        <f>IF(Table4[[#This Row],[Segment]]="","",SUMIF($Y$7:$Y$2000,Table4[[#This Row],[Segment]],$AD$7:$AD$2000))</f>
        <v/>
      </c>
      <c r="U531" s="95" t="str">
        <f>IF(Table4[[#This Row],[Segment]]="","",Table4[[#This Row],[Hfriction (J/kg)]]+Table4[[#This Row],[Hexpansions (J/kg)]]+Table4[[#This Row],[Hcontractions (J/kg)]]+Table4[[#This Row],[Hf (J/kg)]])</f>
        <v/>
      </c>
      <c r="V531" s="95" t="str">
        <f>IF(Table4[[#This Row],[Segment]]="","",Table4[[#This Row],[Total Friction Loss (J/kg)]]*Table3[Density (kg/m3)])</f>
        <v/>
      </c>
      <c r="W531" s="95" t="str">
        <f>IF(Table4[[#This Row],[Segment]]="","",Table4[[#This Row],[Total Pressure Drop (Pa)]]/1000)</f>
        <v/>
      </c>
      <c r="Y531" s="82" t="str">
        <f>IF('Set Up'!D754="","",'Set Up'!D754)</f>
        <v/>
      </c>
      <c r="Z531" s="82" t="str">
        <f>IF('Set Up'!E754="","",'Set Up'!E754)</f>
        <v/>
      </c>
      <c r="AA531" s="82" t="str">
        <f>IF('Set Up'!F754="","",'Set Up'!F754)</f>
        <v/>
      </c>
      <c r="AB531" s="82" t="str">
        <f>IF('Set Up'!G754="","",'Set Up'!G754)</f>
        <v/>
      </c>
      <c r="AC531" s="82" t="str">
        <f t="array" ref="AC531">IF(Y531="","",INDEX(Data!$G$4:$G$51,MATCH(Table7[[#This Row],[Fitting]]&amp;Table7[[#This Row],[Fitting Subtype]],Data!$E$4:$E$51&amp;Data!$F$4:$F$51,0)))</f>
        <v/>
      </c>
      <c r="AD531" s="89" t="str">
        <f>IF(Table7[[#This Row],[Segment]]="","",Table7[[#This Row],[Quantity]]*Table7[[#This Row],[Kf]]*(((INDEX(Table4[Velocity (m/s)],MATCH(Table7[[#This Row],[Segment]],Table4[Segment],0)))^2)/2))</f>
        <v/>
      </c>
      <c r="AF531" s="82" t="str">
        <f>Table4[[#This Row],[Segment]]</f>
        <v/>
      </c>
      <c r="AG531" s="75"/>
      <c r="AH531" s="82" t="str">
        <f>IF(Table5[[#This Row],[Segment]]="","",AG531-Table4[[#This Row],[Total Pressure Drop (kPa)]])</f>
        <v/>
      </c>
    </row>
    <row r="532" spans="1:34" x14ac:dyDescent="0.25">
      <c r="A532" s="95" t="str">
        <f>IF('Set Up'!A529="","",'Set Up'!A529)</f>
        <v/>
      </c>
      <c r="B532" s="75" t="s">
        <v>81</v>
      </c>
      <c r="C532" s="85"/>
      <c r="D532" s="86" t="str">
        <f>IF(Table4[[#This Row],[Diameter (in)]]="","",(((CONVERT(Table4[[#This Row],[Diameter (in)]],"in","m"))/2)^2)*PI())</f>
        <v/>
      </c>
      <c r="E532" s="87" t="str">
        <f>IF(Table4[[#This Row],[Area (m2)]]="","",$D$4/Table4[[#This Row],[Area (m2)]])</f>
        <v/>
      </c>
      <c r="F532" s="85">
        <f t="shared" si="8"/>
        <v>4.6951999999999998</v>
      </c>
      <c r="G532" s="88" t="str">
        <f>IF(Table4[[#This Row],[Segment]]="","",(CONVERT(Table4[[#This Row],[Diameter (in)]],"in","m")*$B$4*Table4[[#This Row],[Velocity (m/s)]])/$C$4)</f>
        <v/>
      </c>
      <c r="H532" s="96" t="str">
        <f>IF(Table4[[#This Row],[Segment]]="","",IF(Table4[[#This Row],[Teynold''s Number]]&gt;4000,"TURBULENT","LAMINAR"))</f>
        <v/>
      </c>
      <c r="I532" s="86" t="str">
        <f>IF(Table4[[#This Row],[Segment]]="","",INDEX(Data!C529:C543,MATCH(Table4[Material],Data!B529:B543,0)))</f>
        <v/>
      </c>
      <c r="J532" s="89" t="str">
        <f>IF(Table4[[#This Row],[ε (m)]]="","",Table4[[#This Row],[ε (m)]]/(CONVERT(Table4[[#This Row],[Diameter (in)]],"in","m")))</f>
        <v/>
      </c>
      <c r="K532" s="96" t="str">
        <f>IF(Table4[[#This Row],[Regime]]="LAMINAR",16/Table4[[#This Row],[Teynold''s Number]],"-")</f>
        <v>-</v>
      </c>
      <c r="L532" s="86"/>
      <c r="M532" s="97" t="str">
        <f>IF(Table4[[#This Row],[Regime]]="TURBULENT",(((-4*LOG10(Table4[[#This Row],[ε/D]]/3.7+1.256/(Table4[[#This Row],[Teynold''s Number]]*SQRT(Table4[[#This Row],[f turbulent (guess)]]))))^-1)^2),"")</f>
        <v/>
      </c>
      <c r="N532" s="91" t="str">
        <f>IF(Table4[[#This Row],[f turbulent]]="","",Table4[[#This Row],[f turbulent (guess)]]-Table4[[#This Row],[f turbulent]])</f>
        <v/>
      </c>
      <c r="O532" s="87">
        <f>IF(Table4[[#This Row],[Segment]]="",0,IF(C533="",0,IF(C533&lt;=Table4[[#This Row],[Diameter (in)]],0,1-(D532/D533))))</f>
        <v>0</v>
      </c>
      <c r="P532" s="92" t="str">
        <f>IF(Table4[[#This Row],[Segment]]="","",IF(C532&gt;C533,"",IF(C533="",0.55,(0.55*(1-D533/D532)))))</f>
        <v/>
      </c>
      <c r="Q53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32" s="92" t="str">
        <f>IF(Table4[[#This Row],[Segment]]="","",IF(Table4[[#This Row],[Kexpansion]]="","0",((Table4[[#This Row],[Velocity (m/s)]]^2)/2)*Table4[[#This Row],[Kexpansion]]))</f>
        <v/>
      </c>
      <c r="S532" s="92" t="str">
        <f>IF(Table4[[#This Row],[Segment]]="","",IF(Table4[[#This Row],[Kcontraction]]="","0",((Table4[[#This Row],[Velocity (m/s)]]^2)/2)*Table4[[#This Row],[Kcontraction]]))</f>
        <v/>
      </c>
      <c r="T532" s="89" t="str">
        <f>IF(Table4[[#This Row],[Segment]]="","",SUMIF($Y$7:$Y$2000,Table4[[#This Row],[Segment]],$AD$7:$AD$2000))</f>
        <v/>
      </c>
      <c r="U532" s="95" t="str">
        <f>IF(Table4[[#This Row],[Segment]]="","",Table4[[#This Row],[Hfriction (J/kg)]]+Table4[[#This Row],[Hexpansions (J/kg)]]+Table4[[#This Row],[Hcontractions (J/kg)]]+Table4[[#This Row],[Hf (J/kg)]])</f>
        <v/>
      </c>
      <c r="V532" s="95" t="str">
        <f>IF(Table4[[#This Row],[Segment]]="","",Table4[[#This Row],[Total Friction Loss (J/kg)]]*Table3[Density (kg/m3)])</f>
        <v/>
      </c>
      <c r="W532" s="95" t="str">
        <f>IF(Table4[[#This Row],[Segment]]="","",Table4[[#This Row],[Total Pressure Drop (Pa)]]/1000)</f>
        <v/>
      </c>
      <c r="Y532" s="82" t="str">
        <f>IF('Set Up'!D755="","",'Set Up'!D755)</f>
        <v/>
      </c>
      <c r="Z532" s="82" t="str">
        <f>IF('Set Up'!E755="","",'Set Up'!E755)</f>
        <v/>
      </c>
      <c r="AA532" s="82" t="str">
        <f>IF('Set Up'!F755="","",'Set Up'!F755)</f>
        <v/>
      </c>
      <c r="AB532" s="82" t="str">
        <f>IF('Set Up'!G755="","",'Set Up'!G755)</f>
        <v/>
      </c>
      <c r="AC532" s="82" t="str">
        <f t="array" ref="AC532">IF(Y532="","",INDEX(Data!$G$4:$G$51,MATCH(Table7[[#This Row],[Fitting]]&amp;Table7[[#This Row],[Fitting Subtype]],Data!$E$4:$E$51&amp;Data!$F$4:$F$51,0)))</f>
        <v/>
      </c>
      <c r="AD532" s="89" t="str">
        <f>IF(Table7[[#This Row],[Segment]]="","",Table7[[#This Row],[Quantity]]*Table7[[#This Row],[Kf]]*(((INDEX(Table4[Velocity (m/s)],MATCH(Table7[[#This Row],[Segment]],Table4[Segment],0)))^2)/2))</f>
        <v/>
      </c>
      <c r="AF532" s="82" t="str">
        <f>Table4[[#This Row],[Segment]]</f>
        <v/>
      </c>
      <c r="AG532" s="75"/>
      <c r="AH532" s="82" t="str">
        <f>IF(Table5[[#This Row],[Segment]]="","",AG532-Table4[[#This Row],[Total Pressure Drop (kPa)]])</f>
        <v/>
      </c>
    </row>
    <row r="533" spans="1:34" x14ac:dyDescent="0.25">
      <c r="A533" s="95" t="str">
        <f>IF('Set Up'!A530="","",'Set Up'!A530)</f>
        <v/>
      </c>
      <c r="B533" s="75" t="s">
        <v>81</v>
      </c>
      <c r="C533" s="85"/>
      <c r="D533" s="86" t="str">
        <f>IF(Table4[[#This Row],[Diameter (in)]]="","",(((CONVERT(Table4[[#This Row],[Diameter (in)]],"in","m"))/2)^2)*PI())</f>
        <v/>
      </c>
      <c r="E533" s="87" t="str">
        <f>IF(Table4[[#This Row],[Area (m2)]]="","",$D$4/Table4[[#This Row],[Area (m2)]])</f>
        <v/>
      </c>
      <c r="F533" s="85">
        <f t="shared" si="8"/>
        <v>4.6951999999999998</v>
      </c>
      <c r="G533" s="88" t="str">
        <f>IF(Table4[[#This Row],[Segment]]="","",(CONVERT(Table4[[#This Row],[Diameter (in)]],"in","m")*$B$4*Table4[[#This Row],[Velocity (m/s)]])/$C$4)</f>
        <v/>
      </c>
      <c r="H533" s="96" t="str">
        <f>IF(Table4[[#This Row],[Segment]]="","",IF(Table4[[#This Row],[Teynold''s Number]]&gt;4000,"TURBULENT","LAMINAR"))</f>
        <v/>
      </c>
      <c r="I533" s="86" t="str">
        <f>IF(Table4[[#This Row],[Segment]]="","",INDEX(Data!C530:C544,MATCH(Table4[Material],Data!B530:B544,0)))</f>
        <v/>
      </c>
      <c r="J533" s="89" t="str">
        <f>IF(Table4[[#This Row],[ε (m)]]="","",Table4[[#This Row],[ε (m)]]/(CONVERT(Table4[[#This Row],[Diameter (in)]],"in","m")))</f>
        <v/>
      </c>
      <c r="K533" s="96" t="str">
        <f>IF(Table4[[#This Row],[Regime]]="LAMINAR",16/Table4[[#This Row],[Teynold''s Number]],"-")</f>
        <v>-</v>
      </c>
      <c r="L533" s="86"/>
      <c r="M533" s="97" t="str">
        <f>IF(Table4[[#This Row],[Regime]]="TURBULENT",(((-4*LOG10(Table4[[#This Row],[ε/D]]/3.7+1.256/(Table4[[#This Row],[Teynold''s Number]]*SQRT(Table4[[#This Row],[f turbulent (guess)]]))))^-1)^2),"")</f>
        <v/>
      </c>
      <c r="N533" s="91" t="str">
        <f>IF(Table4[[#This Row],[f turbulent]]="","",Table4[[#This Row],[f turbulent (guess)]]-Table4[[#This Row],[f turbulent]])</f>
        <v/>
      </c>
      <c r="O533" s="87">
        <f>IF(Table4[[#This Row],[Segment]]="",0,IF(C534="",0,IF(C534&lt;=Table4[[#This Row],[Diameter (in)]],0,1-(D533/D534))))</f>
        <v>0</v>
      </c>
      <c r="P533" s="92" t="str">
        <f>IF(Table4[[#This Row],[Segment]]="","",IF(C533&gt;C534,"",IF(C534="",0.55,(0.55*(1-D534/D533)))))</f>
        <v/>
      </c>
      <c r="Q53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33" s="92" t="str">
        <f>IF(Table4[[#This Row],[Segment]]="","",IF(Table4[[#This Row],[Kexpansion]]="","0",((Table4[[#This Row],[Velocity (m/s)]]^2)/2)*Table4[[#This Row],[Kexpansion]]))</f>
        <v/>
      </c>
      <c r="S533" s="92" t="str">
        <f>IF(Table4[[#This Row],[Segment]]="","",IF(Table4[[#This Row],[Kcontraction]]="","0",((Table4[[#This Row],[Velocity (m/s)]]^2)/2)*Table4[[#This Row],[Kcontraction]]))</f>
        <v/>
      </c>
      <c r="T533" s="89" t="str">
        <f>IF(Table4[[#This Row],[Segment]]="","",SUMIF($Y$7:$Y$2000,Table4[[#This Row],[Segment]],$AD$7:$AD$2000))</f>
        <v/>
      </c>
      <c r="U533" s="95" t="str">
        <f>IF(Table4[[#This Row],[Segment]]="","",Table4[[#This Row],[Hfriction (J/kg)]]+Table4[[#This Row],[Hexpansions (J/kg)]]+Table4[[#This Row],[Hcontractions (J/kg)]]+Table4[[#This Row],[Hf (J/kg)]])</f>
        <v/>
      </c>
      <c r="V533" s="95" t="str">
        <f>IF(Table4[[#This Row],[Segment]]="","",Table4[[#This Row],[Total Friction Loss (J/kg)]]*Table3[Density (kg/m3)])</f>
        <v/>
      </c>
      <c r="W533" s="95" t="str">
        <f>IF(Table4[[#This Row],[Segment]]="","",Table4[[#This Row],[Total Pressure Drop (Pa)]]/1000)</f>
        <v/>
      </c>
      <c r="Y533" s="82" t="str">
        <f>IF('Set Up'!D756="","",'Set Up'!D756)</f>
        <v/>
      </c>
      <c r="Z533" s="82" t="str">
        <f>IF('Set Up'!E756="","",'Set Up'!E756)</f>
        <v/>
      </c>
      <c r="AA533" s="82" t="str">
        <f>IF('Set Up'!F756="","",'Set Up'!F756)</f>
        <v/>
      </c>
      <c r="AB533" s="82" t="str">
        <f>IF('Set Up'!G756="","",'Set Up'!G756)</f>
        <v/>
      </c>
      <c r="AC533" s="82" t="str">
        <f t="array" ref="AC533">IF(Y533="","",INDEX(Data!$G$4:$G$51,MATCH(Table7[[#This Row],[Fitting]]&amp;Table7[[#This Row],[Fitting Subtype]],Data!$E$4:$E$51&amp;Data!$F$4:$F$51,0)))</f>
        <v/>
      </c>
      <c r="AD533" s="89" t="str">
        <f>IF(Table7[[#This Row],[Segment]]="","",Table7[[#This Row],[Quantity]]*Table7[[#This Row],[Kf]]*(((INDEX(Table4[Velocity (m/s)],MATCH(Table7[[#This Row],[Segment]],Table4[Segment],0)))^2)/2))</f>
        <v/>
      </c>
      <c r="AF533" s="82" t="str">
        <f>Table4[[#This Row],[Segment]]</f>
        <v/>
      </c>
      <c r="AG533" s="75"/>
      <c r="AH533" s="82" t="str">
        <f>IF(Table5[[#This Row],[Segment]]="","",AG533-Table4[[#This Row],[Total Pressure Drop (kPa)]])</f>
        <v/>
      </c>
    </row>
    <row r="534" spans="1:34" x14ac:dyDescent="0.25">
      <c r="A534" s="95" t="str">
        <f>IF('Set Up'!A531="","",'Set Up'!A531)</f>
        <v/>
      </c>
      <c r="B534" s="75" t="s">
        <v>81</v>
      </c>
      <c r="C534" s="85"/>
      <c r="D534" s="86" t="str">
        <f>IF(Table4[[#This Row],[Diameter (in)]]="","",(((CONVERT(Table4[[#This Row],[Diameter (in)]],"in","m"))/2)^2)*PI())</f>
        <v/>
      </c>
      <c r="E534" s="87" t="str">
        <f>IF(Table4[[#This Row],[Area (m2)]]="","",$D$4/Table4[[#This Row],[Area (m2)]])</f>
        <v/>
      </c>
      <c r="F534" s="85">
        <f t="shared" si="8"/>
        <v>4.6951999999999998</v>
      </c>
      <c r="G534" s="88" t="str">
        <f>IF(Table4[[#This Row],[Segment]]="","",(CONVERT(Table4[[#This Row],[Diameter (in)]],"in","m")*$B$4*Table4[[#This Row],[Velocity (m/s)]])/$C$4)</f>
        <v/>
      </c>
      <c r="H534" s="96" t="str">
        <f>IF(Table4[[#This Row],[Segment]]="","",IF(Table4[[#This Row],[Teynold''s Number]]&gt;4000,"TURBULENT","LAMINAR"))</f>
        <v/>
      </c>
      <c r="I534" s="86" t="str">
        <f>IF(Table4[[#This Row],[Segment]]="","",INDEX(Data!C531:C545,MATCH(Table4[Material],Data!B531:B545,0)))</f>
        <v/>
      </c>
      <c r="J534" s="89" t="str">
        <f>IF(Table4[[#This Row],[ε (m)]]="","",Table4[[#This Row],[ε (m)]]/(CONVERT(Table4[[#This Row],[Diameter (in)]],"in","m")))</f>
        <v/>
      </c>
      <c r="K534" s="96" t="str">
        <f>IF(Table4[[#This Row],[Regime]]="LAMINAR",16/Table4[[#This Row],[Teynold''s Number]],"-")</f>
        <v>-</v>
      </c>
      <c r="L534" s="86"/>
      <c r="M534" s="97" t="str">
        <f>IF(Table4[[#This Row],[Regime]]="TURBULENT",(((-4*LOG10(Table4[[#This Row],[ε/D]]/3.7+1.256/(Table4[[#This Row],[Teynold''s Number]]*SQRT(Table4[[#This Row],[f turbulent (guess)]]))))^-1)^2),"")</f>
        <v/>
      </c>
      <c r="N534" s="91" t="str">
        <f>IF(Table4[[#This Row],[f turbulent]]="","",Table4[[#This Row],[f turbulent (guess)]]-Table4[[#This Row],[f turbulent]])</f>
        <v/>
      </c>
      <c r="O534" s="87">
        <f>IF(Table4[[#This Row],[Segment]]="",0,IF(C535="",0,IF(C535&lt;=Table4[[#This Row],[Diameter (in)]],0,1-(D534/D535))))</f>
        <v>0</v>
      </c>
      <c r="P534" s="92" t="str">
        <f>IF(Table4[[#This Row],[Segment]]="","",IF(C534&gt;C535,"",IF(C535="",0.55,(0.55*(1-D535/D534)))))</f>
        <v/>
      </c>
      <c r="Q53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34" s="92" t="str">
        <f>IF(Table4[[#This Row],[Segment]]="","",IF(Table4[[#This Row],[Kexpansion]]="","0",((Table4[[#This Row],[Velocity (m/s)]]^2)/2)*Table4[[#This Row],[Kexpansion]]))</f>
        <v/>
      </c>
      <c r="S534" s="92" t="str">
        <f>IF(Table4[[#This Row],[Segment]]="","",IF(Table4[[#This Row],[Kcontraction]]="","0",((Table4[[#This Row],[Velocity (m/s)]]^2)/2)*Table4[[#This Row],[Kcontraction]]))</f>
        <v/>
      </c>
      <c r="T534" s="89" t="str">
        <f>IF(Table4[[#This Row],[Segment]]="","",SUMIF($Y$7:$Y$2000,Table4[[#This Row],[Segment]],$AD$7:$AD$2000))</f>
        <v/>
      </c>
      <c r="U534" s="95" t="str">
        <f>IF(Table4[[#This Row],[Segment]]="","",Table4[[#This Row],[Hfriction (J/kg)]]+Table4[[#This Row],[Hexpansions (J/kg)]]+Table4[[#This Row],[Hcontractions (J/kg)]]+Table4[[#This Row],[Hf (J/kg)]])</f>
        <v/>
      </c>
      <c r="V534" s="95" t="str">
        <f>IF(Table4[[#This Row],[Segment]]="","",Table4[[#This Row],[Total Friction Loss (J/kg)]]*Table3[Density (kg/m3)])</f>
        <v/>
      </c>
      <c r="W534" s="95" t="str">
        <f>IF(Table4[[#This Row],[Segment]]="","",Table4[[#This Row],[Total Pressure Drop (Pa)]]/1000)</f>
        <v/>
      </c>
      <c r="Y534" s="82" t="str">
        <f>IF('Set Up'!D757="","",'Set Up'!D757)</f>
        <v/>
      </c>
      <c r="Z534" s="82" t="str">
        <f>IF('Set Up'!E757="","",'Set Up'!E757)</f>
        <v/>
      </c>
      <c r="AA534" s="82" t="str">
        <f>IF('Set Up'!F757="","",'Set Up'!F757)</f>
        <v/>
      </c>
      <c r="AB534" s="82" t="str">
        <f>IF('Set Up'!G757="","",'Set Up'!G757)</f>
        <v/>
      </c>
      <c r="AC534" s="82" t="str">
        <f t="array" ref="AC534">IF(Y534="","",INDEX(Data!$G$4:$G$51,MATCH(Table7[[#This Row],[Fitting]]&amp;Table7[[#This Row],[Fitting Subtype]],Data!$E$4:$E$51&amp;Data!$F$4:$F$51,0)))</f>
        <v/>
      </c>
      <c r="AD534" s="89" t="str">
        <f>IF(Table7[[#This Row],[Segment]]="","",Table7[[#This Row],[Quantity]]*Table7[[#This Row],[Kf]]*(((INDEX(Table4[Velocity (m/s)],MATCH(Table7[[#This Row],[Segment]],Table4[Segment],0)))^2)/2))</f>
        <v/>
      </c>
      <c r="AF534" s="82" t="str">
        <f>Table4[[#This Row],[Segment]]</f>
        <v/>
      </c>
      <c r="AG534" s="75"/>
      <c r="AH534" s="82" t="str">
        <f>IF(Table5[[#This Row],[Segment]]="","",AG534-Table4[[#This Row],[Total Pressure Drop (kPa)]])</f>
        <v/>
      </c>
    </row>
    <row r="535" spans="1:34" x14ac:dyDescent="0.25">
      <c r="A535" s="95" t="str">
        <f>IF('Set Up'!A532="","",'Set Up'!A532)</f>
        <v/>
      </c>
      <c r="B535" s="75" t="s">
        <v>81</v>
      </c>
      <c r="C535" s="85"/>
      <c r="D535" s="86" t="str">
        <f>IF(Table4[[#This Row],[Diameter (in)]]="","",(((CONVERT(Table4[[#This Row],[Diameter (in)]],"in","m"))/2)^2)*PI())</f>
        <v/>
      </c>
      <c r="E535" s="87" t="str">
        <f>IF(Table4[[#This Row],[Area (m2)]]="","",$D$4/Table4[[#This Row],[Area (m2)]])</f>
        <v/>
      </c>
      <c r="F535" s="85">
        <f t="shared" si="8"/>
        <v>4.6951999999999998</v>
      </c>
      <c r="G535" s="88" t="str">
        <f>IF(Table4[[#This Row],[Segment]]="","",(CONVERT(Table4[[#This Row],[Diameter (in)]],"in","m")*$B$4*Table4[[#This Row],[Velocity (m/s)]])/$C$4)</f>
        <v/>
      </c>
      <c r="H535" s="96" t="str">
        <f>IF(Table4[[#This Row],[Segment]]="","",IF(Table4[[#This Row],[Teynold''s Number]]&gt;4000,"TURBULENT","LAMINAR"))</f>
        <v/>
      </c>
      <c r="I535" s="86" t="str">
        <f>IF(Table4[[#This Row],[Segment]]="","",INDEX(Data!C532:C546,MATCH(Table4[Material],Data!B532:B546,0)))</f>
        <v/>
      </c>
      <c r="J535" s="89" t="str">
        <f>IF(Table4[[#This Row],[ε (m)]]="","",Table4[[#This Row],[ε (m)]]/(CONVERT(Table4[[#This Row],[Diameter (in)]],"in","m")))</f>
        <v/>
      </c>
      <c r="K535" s="96" t="str">
        <f>IF(Table4[[#This Row],[Regime]]="LAMINAR",16/Table4[[#This Row],[Teynold''s Number]],"-")</f>
        <v>-</v>
      </c>
      <c r="L535" s="86"/>
      <c r="M535" s="97" t="str">
        <f>IF(Table4[[#This Row],[Regime]]="TURBULENT",(((-4*LOG10(Table4[[#This Row],[ε/D]]/3.7+1.256/(Table4[[#This Row],[Teynold''s Number]]*SQRT(Table4[[#This Row],[f turbulent (guess)]]))))^-1)^2),"")</f>
        <v/>
      </c>
      <c r="N535" s="91" t="str">
        <f>IF(Table4[[#This Row],[f turbulent]]="","",Table4[[#This Row],[f turbulent (guess)]]-Table4[[#This Row],[f turbulent]])</f>
        <v/>
      </c>
      <c r="O535" s="87">
        <f>IF(Table4[[#This Row],[Segment]]="",0,IF(C536="",0,IF(C536&lt;=Table4[[#This Row],[Diameter (in)]],0,1-(D535/D536))))</f>
        <v>0</v>
      </c>
      <c r="P535" s="92" t="str">
        <f>IF(Table4[[#This Row],[Segment]]="","",IF(C535&gt;C536,"",IF(C536="",0.55,(0.55*(1-D536/D535)))))</f>
        <v/>
      </c>
      <c r="Q53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35" s="92" t="str">
        <f>IF(Table4[[#This Row],[Segment]]="","",IF(Table4[[#This Row],[Kexpansion]]="","0",((Table4[[#This Row],[Velocity (m/s)]]^2)/2)*Table4[[#This Row],[Kexpansion]]))</f>
        <v/>
      </c>
      <c r="S535" s="92" t="str">
        <f>IF(Table4[[#This Row],[Segment]]="","",IF(Table4[[#This Row],[Kcontraction]]="","0",((Table4[[#This Row],[Velocity (m/s)]]^2)/2)*Table4[[#This Row],[Kcontraction]]))</f>
        <v/>
      </c>
      <c r="T535" s="89" t="str">
        <f>IF(Table4[[#This Row],[Segment]]="","",SUMIF($Y$7:$Y$2000,Table4[[#This Row],[Segment]],$AD$7:$AD$2000))</f>
        <v/>
      </c>
      <c r="U535" s="95" t="str">
        <f>IF(Table4[[#This Row],[Segment]]="","",Table4[[#This Row],[Hfriction (J/kg)]]+Table4[[#This Row],[Hexpansions (J/kg)]]+Table4[[#This Row],[Hcontractions (J/kg)]]+Table4[[#This Row],[Hf (J/kg)]])</f>
        <v/>
      </c>
      <c r="V535" s="95" t="str">
        <f>IF(Table4[[#This Row],[Segment]]="","",Table4[[#This Row],[Total Friction Loss (J/kg)]]*Table3[Density (kg/m3)])</f>
        <v/>
      </c>
      <c r="W535" s="95" t="str">
        <f>IF(Table4[[#This Row],[Segment]]="","",Table4[[#This Row],[Total Pressure Drop (Pa)]]/1000)</f>
        <v/>
      </c>
      <c r="Y535" s="82" t="str">
        <f>IF('Set Up'!D758="","",'Set Up'!D758)</f>
        <v/>
      </c>
      <c r="Z535" s="82" t="str">
        <f>IF('Set Up'!E758="","",'Set Up'!E758)</f>
        <v/>
      </c>
      <c r="AA535" s="82" t="str">
        <f>IF('Set Up'!F758="","",'Set Up'!F758)</f>
        <v/>
      </c>
      <c r="AB535" s="82" t="str">
        <f>IF('Set Up'!G758="","",'Set Up'!G758)</f>
        <v/>
      </c>
      <c r="AC535" s="82" t="str">
        <f t="array" ref="AC535">IF(Y535="","",INDEX(Data!$G$4:$G$51,MATCH(Table7[[#This Row],[Fitting]]&amp;Table7[[#This Row],[Fitting Subtype]],Data!$E$4:$E$51&amp;Data!$F$4:$F$51,0)))</f>
        <v/>
      </c>
      <c r="AD535" s="89" t="str">
        <f>IF(Table7[[#This Row],[Segment]]="","",Table7[[#This Row],[Quantity]]*Table7[[#This Row],[Kf]]*(((INDEX(Table4[Velocity (m/s)],MATCH(Table7[[#This Row],[Segment]],Table4[Segment],0)))^2)/2))</f>
        <v/>
      </c>
      <c r="AF535" s="82" t="str">
        <f>Table4[[#This Row],[Segment]]</f>
        <v/>
      </c>
      <c r="AG535" s="75"/>
      <c r="AH535" s="82" t="str">
        <f>IF(Table5[[#This Row],[Segment]]="","",AG535-Table4[[#This Row],[Total Pressure Drop (kPa)]])</f>
        <v/>
      </c>
    </row>
    <row r="536" spans="1:34" x14ac:dyDescent="0.25">
      <c r="A536" s="95" t="str">
        <f>IF('Set Up'!A533="","",'Set Up'!A533)</f>
        <v/>
      </c>
      <c r="B536" s="75" t="s">
        <v>81</v>
      </c>
      <c r="C536" s="85"/>
      <c r="D536" s="86" t="str">
        <f>IF(Table4[[#This Row],[Diameter (in)]]="","",(((CONVERT(Table4[[#This Row],[Diameter (in)]],"in","m"))/2)^2)*PI())</f>
        <v/>
      </c>
      <c r="E536" s="87" t="str">
        <f>IF(Table4[[#This Row],[Area (m2)]]="","",$D$4/Table4[[#This Row],[Area (m2)]])</f>
        <v/>
      </c>
      <c r="F536" s="85">
        <f t="shared" si="8"/>
        <v>4.6951999999999998</v>
      </c>
      <c r="G536" s="88" t="str">
        <f>IF(Table4[[#This Row],[Segment]]="","",(CONVERT(Table4[[#This Row],[Diameter (in)]],"in","m")*$B$4*Table4[[#This Row],[Velocity (m/s)]])/$C$4)</f>
        <v/>
      </c>
      <c r="H536" s="96" t="str">
        <f>IF(Table4[[#This Row],[Segment]]="","",IF(Table4[[#This Row],[Teynold''s Number]]&gt;4000,"TURBULENT","LAMINAR"))</f>
        <v/>
      </c>
      <c r="I536" s="86" t="str">
        <f>IF(Table4[[#This Row],[Segment]]="","",INDEX(Data!C533:C547,MATCH(Table4[Material],Data!B533:B547,0)))</f>
        <v/>
      </c>
      <c r="J536" s="89" t="str">
        <f>IF(Table4[[#This Row],[ε (m)]]="","",Table4[[#This Row],[ε (m)]]/(CONVERT(Table4[[#This Row],[Diameter (in)]],"in","m")))</f>
        <v/>
      </c>
      <c r="K536" s="96" t="str">
        <f>IF(Table4[[#This Row],[Regime]]="LAMINAR",16/Table4[[#This Row],[Teynold''s Number]],"-")</f>
        <v>-</v>
      </c>
      <c r="L536" s="86"/>
      <c r="M536" s="97" t="str">
        <f>IF(Table4[[#This Row],[Regime]]="TURBULENT",(((-4*LOG10(Table4[[#This Row],[ε/D]]/3.7+1.256/(Table4[[#This Row],[Teynold''s Number]]*SQRT(Table4[[#This Row],[f turbulent (guess)]]))))^-1)^2),"")</f>
        <v/>
      </c>
      <c r="N536" s="91" t="str">
        <f>IF(Table4[[#This Row],[f turbulent]]="","",Table4[[#This Row],[f turbulent (guess)]]-Table4[[#This Row],[f turbulent]])</f>
        <v/>
      </c>
      <c r="O536" s="87">
        <f>IF(Table4[[#This Row],[Segment]]="",0,IF(C537="",0,IF(C537&lt;=Table4[[#This Row],[Diameter (in)]],0,1-(D536/D537))))</f>
        <v>0</v>
      </c>
      <c r="P536" s="92" t="str">
        <f>IF(Table4[[#This Row],[Segment]]="","",IF(C536&gt;C537,"",IF(C537="",0.55,(0.55*(1-D537/D536)))))</f>
        <v/>
      </c>
      <c r="Q53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36" s="92" t="str">
        <f>IF(Table4[[#This Row],[Segment]]="","",IF(Table4[[#This Row],[Kexpansion]]="","0",((Table4[[#This Row],[Velocity (m/s)]]^2)/2)*Table4[[#This Row],[Kexpansion]]))</f>
        <v/>
      </c>
      <c r="S536" s="92" t="str">
        <f>IF(Table4[[#This Row],[Segment]]="","",IF(Table4[[#This Row],[Kcontraction]]="","0",((Table4[[#This Row],[Velocity (m/s)]]^2)/2)*Table4[[#This Row],[Kcontraction]]))</f>
        <v/>
      </c>
      <c r="T536" s="89" t="str">
        <f>IF(Table4[[#This Row],[Segment]]="","",SUMIF($Y$7:$Y$2000,Table4[[#This Row],[Segment]],$AD$7:$AD$2000))</f>
        <v/>
      </c>
      <c r="U536" s="95" t="str">
        <f>IF(Table4[[#This Row],[Segment]]="","",Table4[[#This Row],[Hfriction (J/kg)]]+Table4[[#This Row],[Hexpansions (J/kg)]]+Table4[[#This Row],[Hcontractions (J/kg)]]+Table4[[#This Row],[Hf (J/kg)]])</f>
        <v/>
      </c>
      <c r="V536" s="95" t="str">
        <f>IF(Table4[[#This Row],[Segment]]="","",Table4[[#This Row],[Total Friction Loss (J/kg)]]*Table3[Density (kg/m3)])</f>
        <v/>
      </c>
      <c r="W536" s="95" t="str">
        <f>IF(Table4[[#This Row],[Segment]]="","",Table4[[#This Row],[Total Pressure Drop (Pa)]]/1000)</f>
        <v/>
      </c>
      <c r="Y536" s="82" t="str">
        <f>IF('Set Up'!D759="","",'Set Up'!D759)</f>
        <v/>
      </c>
      <c r="Z536" s="82" t="str">
        <f>IF('Set Up'!E759="","",'Set Up'!E759)</f>
        <v/>
      </c>
      <c r="AA536" s="82" t="str">
        <f>IF('Set Up'!F759="","",'Set Up'!F759)</f>
        <v/>
      </c>
      <c r="AB536" s="82" t="str">
        <f>IF('Set Up'!G759="","",'Set Up'!G759)</f>
        <v/>
      </c>
      <c r="AC536" s="82" t="str">
        <f t="array" ref="AC536">IF(Y536="","",INDEX(Data!$G$4:$G$51,MATCH(Table7[[#This Row],[Fitting]]&amp;Table7[[#This Row],[Fitting Subtype]],Data!$E$4:$E$51&amp;Data!$F$4:$F$51,0)))</f>
        <v/>
      </c>
      <c r="AD536" s="89" t="str">
        <f>IF(Table7[[#This Row],[Segment]]="","",Table7[[#This Row],[Quantity]]*Table7[[#This Row],[Kf]]*(((INDEX(Table4[Velocity (m/s)],MATCH(Table7[[#This Row],[Segment]],Table4[Segment],0)))^2)/2))</f>
        <v/>
      </c>
      <c r="AF536" s="82" t="str">
        <f>Table4[[#This Row],[Segment]]</f>
        <v/>
      </c>
      <c r="AG536" s="75"/>
      <c r="AH536" s="82" t="str">
        <f>IF(Table5[[#This Row],[Segment]]="","",AG536-Table4[[#This Row],[Total Pressure Drop (kPa)]])</f>
        <v/>
      </c>
    </row>
    <row r="537" spans="1:34" x14ac:dyDescent="0.25">
      <c r="A537" s="95" t="str">
        <f>IF('Set Up'!A534="","",'Set Up'!A534)</f>
        <v/>
      </c>
      <c r="B537" s="75" t="s">
        <v>81</v>
      </c>
      <c r="C537" s="85"/>
      <c r="D537" s="86" t="str">
        <f>IF(Table4[[#This Row],[Diameter (in)]]="","",(((CONVERT(Table4[[#This Row],[Diameter (in)]],"in","m"))/2)^2)*PI())</f>
        <v/>
      </c>
      <c r="E537" s="87" t="str">
        <f>IF(Table4[[#This Row],[Area (m2)]]="","",$D$4/Table4[[#This Row],[Area (m2)]])</f>
        <v/>
      </c>
      <c r="F537" s="85">
        <f t="shared" si="8"/>
        <v>4.6951999999999998</v>
      </c>
      <c r="G537" s="88" t="str">
        <f>IF(Table4[[#This Row],[Segment]]="","",(CONVERT(Table4[[#This Row],[Diameter (in)]],"in","m")*$B$4*Table4[[#This Row],[Velocity (m/s)]])/$C$4)</f>
        <v/>
      </c>
      <c r="H537" s="96" t="str">
        <f>IF(Table4[[#This Row],[Segment]]="","",IF(Table4[[#This Row],[Teynold''s Number]]&gt;4000,"TURBULENT","LAMINAR"))</f>
        <v/>
      </c>
      <c r="I537" s="86" t="str">
        <f>IF(Table4[[#This Row],[Segment]]="","",INDEX(Data!C534:C548,MATCH(Table4[Material],Data!B534:B548,0)))</f>
        <v/>
      </c>
      <c r="J537" s="89" t="str">
        <f>IF(Table4[[#This Row],[ε (m)]]="","",Table4[[#This Row],[ε (m)]]/(CONVERT(Table4[[#This Row],[Diameter (in)]],"in","m")))</f>
        <v/>
      </c>
      <c r="K537" s="96" t="str">
        <f>IF(Table4[[#This Row],[Regime]]="LAMINAR",16/Table4[[#This Row],[Teynold''s Number]],"-")</f>
        <v>-</v>
      </c>
      <c r="L537" s="86"/>
      <c r="M537" s="97" t="str">
        <f>IF(Table4[[#This Row],[Regime]]="TURBULENT",(((-4*LOG10(Table4[[#This Row],[ε/D]]/3.7+1.256/(Table4[[#This Row],[Teynold''s Number]]*SQRT(Table4[[#This Row],[f turbulent (guess)]]))))^-1)^2),"")</f>
        <v/>
      </c>
      <c r="N537" s="91" t="str">
        <f>IF(Table4[[#This Row],[f turbulent]]="","",Table4[[#This Row],[f turbulent (guess)]]-Table4[[#This Row],[f turbulent]])</f>
        <v/>
      </c>
      <c r="O537" s="87">
        <f>IF(Table4[[#This Row],[Segment]]="",0,IF(C538="",0,IF(C538&lt;=Table4[[#This Row],[Diameter (in)]],0,1-(D537/D538))))</f>
        <v>0</v>
      </c>
      <c r="P537" s="92" t="str">
        <f>IF(Table4[[#This Row],[Segment]]="","",IF(C537&gt;C538,"",IF(C538="",0.55,(0.55*(1-D538/D537)))))</f>
        <v/>
      </c>
      <c r="Q53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37" s="92" t="str">
        <f>IF(Table4[[#This Row],[Segment]]="","",IF(Table4[[#This Row],[Kexpansion]]="","0",((Table4[[#This Row],[Velocity (m/s)]]^2)/2)*Table4[[#This Row],[Kexpansion]]))</f>
        <v/>
      </c>
      <c r="S537" s="92" t="str">
        <f>IF(Table4[[#This Row],[Segment]]="","",IF(Table4[[#This Row],[Kcontraction]]="","0",((Table4[[#This Row],[Velocity (m/s)]]^2)/2)*Table4[[#This Row],[Kcontraction]]))</f>
        <v/>
      </c>
      <c r="T537" s="89" t="str">
        <f>IF(Table4[[#This Row],[Segment]]="","",SUMIF($Y$7:$Y$2000,Table4[[#This Row],[Segment]],$AD$7:$AD$2000))</f>
        <v/>
      </c>
      <c r="U537" s="95" t="str">
        <f>IF(Table4[[#This Row],[Segment]]="","",Table4[[#This Row],[Hfriction (J/kg)]]+Table4[[#This Row],[Hexpansions (J/kg)]]+Table4[[#This Row],[Hcontractions (J/kg)]]+Table4[[#This Row],[Hf (J/kg)]])</f>
        <v/>
      </c>
      <c r="V537" s="95" t="str">
        <f>IF(Table4[[#This Row],[Segment]]="","",Table4[[#This Row],[Total Friction Loss (J/kg)]]*Table3[Density (kg/m3)])</f>
        <v/>
      </c>
      <c r="W537" s="95" t="str">
        <f>IF(Table4[[#This Row],[Segment]]="","",Table4[[#This Row],[Total Pressure Drop (Pa)]]/1000)</f>
        <v/>
      </c>
      <c r="Y537" s="82" t="str">
        <f>IF('Set Up'!D760="","",'Set Up'!D760)</f>
        <v/>
      </c>
      <c r="Z537" s="82" t="str">
        <f>IF('Set Up'!E760="","",'Set Up'!E760)</f>
        <v/>
      </c>
      <c r="AA537" s="82" t="str">
        <f>IF('Set Up'!F760="","",'Set Up'!F760)</f>
        <v/>
      </c>
      <c r="AB537" s="82" t="str">
        <f>IF('Set Up'!G760="","",'Set Up'!G760)</f>
        <v/>
      </c>
      <c r="AC537" s="82" t="str">
        <f t="array" ref="AC537">IF(Y537="","",INDEX(Data!$G$4:$G$51,MATCH(Table7[[#This Row],[Fitting]]&amp;Table7[[#This Row],[Fitting Subtype]],Data!$E$4:$E$51&amp;Data!$F$4:$F$51,0)))</f>
        <v/>
      </c>
      <c r="AD537" s="89" t="str">
        <f>IF(Table7[[#This Row],[Segment]]="","",Table7[[#This Row],[Quantity]]*Table7[[#This Row],[Kf]]*(((INDEX(Table4[Velocity (m/s)],MATCH(Table7[[#This Row],[Segment]],Table4[Segment],0)))^2)/2))</f>
        <v/>
      </c>
      <c r="AF537" s="82" t="str">
        <f>Table4[[#This Row],[Segment]]</f>
        <v/>
      </c>
      <c r="AG537" s="75"/>
      <c r="AH537" s="82" t="str">
        <f>IF(Table5[[#This Row],[Segment]]="","",AG537-Table4[[#This Row],[Total Pressure Drop (kPa)]])</f>
        <v/>
      </c>
    </row>
    <row r="538" spans="1:34" x14ac:dyDescent="0.25">
      <c r="A538" s="95" t="str">
        <f>IF('Set Up'!A535="","",'Set Up'!A535)</f>
        <v/>
      </c>
      <c r="B538" s="75" t="s">
        <v>81</v>
      </c>
      <c r="C538" s="85"/>
      <c r="D538" s="86" t="str">
        <f>IF(Table4[[#This Row],[Diameter (in)]]="","",(((CONVERT(Table4[[#This Row],[Diameter (in)]],"in","m"))/2)^2)*PI())</f>
        <v/>
      </c>
      <c r="E538" s="87" t="str">
        <f>IF(Table4[[#This Row],[Area (m2)]]="","",$D$4/Table4[[#This Row],[Area (m2)]])</f>
        <v/>
      </c>
      <c r="F538" s="85">
        <f t="shared" si="8"/>
        <v>4.6951999999999998</v>
      </c>
      <c r="G538" s="88" t="str">
        <f>IF(Table4[[#This Row],[Segment]]="","",(CONVERT(Table4[[#This Row],[Diameter (in)]],"in","m")*$B$4*Table4[[#This Row],[Velocity (m/s)]])/$C$4)</f>
        <v/>
      </c>
      <c r="H538" s="96" t="str">
        <f>IF(Table4[[#This Row],[Segment]]="","",IF(Table4[[#This Row],[Teynold''s Number]]&gt;4000,"TURBULENT","LAMINAR"))</f>
        <v/>
      </c>
      <c r="I538" s="86" t="str">
        <f>IF(Table4[[#This Row],[Segment]]="","",INDEX(Data!C535:C549,MATCH(Table4[Material],Data!B535:B549,0)))</f>
        <v/>
      </c>
      <c r="J538" s="89" t="str">
        <f>IF(Table4[[#This Row],[ε (m)]]="","",Table4[[#This Row],[ε (m)]]/(CONVERT(Table4[[#This Row],[Diameter (in)]],"in","m")))</f>
        <v/>
      </c>
      <c r="K538" s="96" t="str">
        <f>IF(Table4[[#This Row],[Regime]]="LAMINAR",16/Table4[[#This Row],[Teynold''s Number]],"-")</f>
        <v>-</v>
      </c>
      <c r="L538" s="86"/>
      <c r="M538" s="97" t="str">
        <f>IF(Table4[[#This Row],[Regime]]="TURBULENT",(((-4*LOG10(Table4[[#This Row],[ε/D]]/3.7+1.256/(Table4[[#This Row],[Teynold''s Number]]*SQRT(Table4[[#This Row],[f turbulent (guess)]]))))^-1)^2),"")</f>
        <v/>
      </c>
      <c r="N538" s="91" t="str">
        <f>IF(Table4[[#This Row],[f turbulent]]="","",Table4[[#This Row],[f turbulent (guess)]]-Table4[[#This Row],[f turbulent]])</f>
        <v/>
      </c>
      <c r="O538" s="87">
        <f>IF(Table4[[#This Row],[Segment]]="",0,IF(C539="",0,IF(C539&lt;=Table4[[#This Row],[Diameter (in)]],0,1-(D538/D539))))</f>
        <v>0</v>
      </c>
      <c r="P538" s="92" t="str">
        <f>IF(Table4[[#This Row],[Segment]]="","",IF(C538&gt;C539,"",IF(C539="",0.55,(0.55*(1-D539/D538)))))</f>
        <v/>
      </c>
      <c r="Q53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38" s="92" t="str">
        <f>IF(Table4[[#This Row],[Segment]]="","",IF(Table4[[#This Row],[Kexpansion]]="","0",((Table4[[#This Row],[Velocity (m/s)]]^2)/2)*Table4[[#This Row],[Kexpansion]]))</f>
        <v/>
      </c>
      <c r="S538" s="92" t="str">
        <f>IF(Table4[[#This Row],[Segment]]="","",IF(Table4[[#This Row],[Kcontraction]]="","0",((Table4[[#This Row],[Velocity (m/s)]]^2)/2)*Table4[[#This Row],[Kcontraction]]))</f>
        <v/>
      </c>
      <c r="T538" s="89" t="str">
        <f>IF(Table4[[#This Row],[Segment]]="","",SUMIF($Y$7:$Y$2000,Table4[[#This Row],[Segment]],$AD$7:$AD$2000))</f>
        <v/>
      </c>
      <c r="U538" s="95" t="str">
        <f>IF(Table4[[#This Row],[Segment]]="","",Table4[[#This Row],[Hfriction (J/kg)]]+Table4[[#This Row],[Hexpansions (J/kg)]]+Table4[[#This Row],[Hcontractions (J/kg)]]+Table4[[#This Row],[Hf (J/kg)]])</f>
        <v/>
      </c>
      <c r="V538" s="95" t="str">
        <f>IF(Table4[[#This Row],[Segment]]="","",Table4[[#This Row],[Total Friction Loss (J/kg)]]*Table3[Density (kg/m3)])</f>
        <v/>
      </c>
      <c r="W538" s="95" t="str">
        <f>IF(Table4[[#This Row],[Segment]]="","",Table4[[#This Row],[Total Pressure Drop (Pa)]]/1000)</f>
        <v/>
      </c>
      <c r="Y538" s="82" t="str">
        <f>IF('Set Up'!D761="","",'Set Up'!D761)</f>
        <v/>
      </c>
      <c r="Z538" s="82" t="str">
        <f>IF('Set Up'!E761="","",'Set Up'!E761)</f>
        <v/>
      </c>
      <c r="AA538" s="82" t="str">
        <f>IF('Set Up'!F761="","",'Set Up'!F761)</f>
        <v/>
      </c>
      <c r="AB538" s="82" t="str">
        <f>IF('Set Up'!G761="","",'Set Up'!G761)</f>
        <v/>
      </c>
      <c r="AC538" s="82" t="str">
        <f t="array" ref="AC538">IF(Y538="","",INDEX(Data!$G$4:$G$51,MATCH(Table7[[#This Row],[Fitting]]&amp;Table7[[#This Row],[Fitting Subtype]],Data!$E$4:$E$51&amp;Data!$F$4:$F$51,0)))</f>
        <v/>
      </c>
      <c r="AD538" s="89" t="str">
        <f>IF(Table7[[#This Row],[Segment]]="","",Table7[[#This Row],[Quantity]]*Table7[[#This Row],[Kf]]*(((INDEX(Table4[Velocity (m/s)],MATCH(Table7[[#This Row],[Segment]],Table4[Segment],0)))^2)/2))</f>
        <v/>
      </c>
      <c r="AF538" s="82" t="str">
        <f>Table4[[#This Row],[Segment]]</f>
        <v/>
      </c>
      <c r="AG538" s="75"/>
      <c r="AH538" s="82" t="str">
        <f>IF(Table5[[#This Row],[Segment]]="","",AG538-Table4[[#This Row],[Total Pressure Drop (kPa)]])</f>
        <v/>
      </c>
    </row>
    <row r="539" spans="1:34" x14ac:dyDescent="0.25">
      <c r="A539" s="95" t="str">
        <f>IF('Set Up'!A536="","",'Set Up'!A536)</f>
        <v/>
      </c>
      <c r="B539" s="75" t="s">
        <v>81</v>
      </c>
      <c r="C539" s="85"/>
      <c r="D539" s="86" t="str">
        <f>IF(Table4[[#This Row],[Diameter (in)]]="","",(((CONVERT(Table4[[#This Row],[Diameter (in)]],"in","m"))/2)^2)*PI())</f>
        <v/>
      </c>
      <c r="E539" s="87" t="str">
        <f>IF(Table4[[#This Row],[Area (m2)]]="","",$D$4/Table4[[#This Row],[Area (m2)]])</f>
        <v/>
      </c>
      <c r="F539" s="85">
        <f t="shared" si="8"/>
        <v>4.6951999999999998</v>
      </c>
      <c r="G539" s="88" t="str">
        <f>IF(Table4[[#This Row],[Segment]]="","",(CONVERT(Table4[[#This Row],[Diameter (in)]],"in","m")*$B$4*Table4[[#This Row],[Velocity (m/s)]])/$C$4)</f>
        <v/>
      </c>
      <c r="H539" s="96" t="str">
        <f>IF(Table4[[#This Row],[Segment]]="","",IF(Table4[[#This Row],[Teynold''s Number]]&gt;4000,"TURBULENT","LAMINAR"))</f>
        <v/>
      </c>
      <c r="I539" s="86" t="str">
        <f>IF(Table4[[#This Row],[Segment]]="","",INDEX(Data!C536:C550,MATCH(Table4[Material],Data!B536:B550,0)))</f>
        <v/>
      </c>
      <c r="J539" s="89" t="str">
        <f>IF(Table4[[#This Row],[ε (m)]]="","",Table4[[#This Row],[ε (m)]]/(CONVERT(Table4[[#This Row],[Diameter (in)]],"in","m")))</f>
        <v/>
      </c>
      <c r="K539" s="96" t="str">
        <f>IF(Table4[[#This Row],[Regime]]="LAMINAR",16/Table4[[#This Row],[Teynold''s Number]],"-")</f>
        <v>-</v>
      </c>
      <c r="L539" s="86"/>
      <c r="M539" s="97" t="str">
        <f>IF(Table4[[#This Row],[Regime]]="TURBULENT",(((-4*LOG10(Table4[[#This Row],[ε/D]]/3.7+1.256/(Table4[[#This Row],[Teynold''s Number]]*SQRT(Table4[[#This Row],[f turbulent (guess)]]))))^-1)^2),"")</f>
        <v/>
      </c>
      <c r="N539" s="91" t="str">
        <f>IF(Table4[[#This Row],[f turbulent]]="","",Table4[[#This Row],[f turbulent (guess)]]-Table4[[#This Row],[f turbulent]])</f>
        <v/>
      </c>
      <c r="O539" s="87">
        <f>IF(Table4[[#This Row],[Segment]]="",0,IF(C540="",0,IF(C540&lt;=Table4[[#This Row],[Diameter (in)]],0,1-(D539/D540))))</f>
        <v>0</v>
      </c>
      <c r="P539" s="92" t="str">
        <f>IF(Table4[[#This Row],[Segment]]="","",IF(C539&gt;C540,"",IF(C540="",0.55,(0.55*(1-D540/D539)))))</f>
        <v/>
      </c>
      <c r="Q53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39" s="92" t="str">
        <f>IF(Table4[[#This Row],[Segment]]="","",IF(Table4[[#This Row],[Kexpansion]]="","0",((Table4[[#This Row],[Velocity (m/s)]]^2)/2)*Table4[[#This Row],[Kexpansion]]))</f>
        <v/>
      </c>
      <c r="S539" s="92" t="str">
        <f>IF(Table4[[#This Row],[Segment]]="","",IF(Table4[[#This Row],[Kcontraction]]="","0",((Table4[[#This Row],[Velocity (m/s)]]^2)/2)*Table4[[#This Row],[Kcontraction]]))</f>
        <v/>
      </c>
      <c r="T539" s="89" t="str">
        <f>IF(Table4[[#This Row],[Segment]]="","",SUMIF($Y$7:$Y$2000,Table4[[#This Row],[Segment]],$AD$7:$AD$2000))</f>
        <v/>
      </c>
      <c r="U539" s="95" t="str">
        <f>IF(Table4[[#This Row],[Segment]]="","",Table4[[#This Row],[Hfriction (J/kg)]]+Table4[[#This Row],[Hexpansions (J/kg)]]+Table4[[#This Row],[Hcontractions (J/kg)]]+Table4[[#This Row],[Hf (J/kg)]])</f>
        <v/>
      </c>
      <c r="V539" s="95" t="str">
        <f>IF(Table4[[#This Row],[Segment]]="","",Table4[[#This Row],[Total Friction Loss (J/kg)]]*Table3[Density (kg/m3)])</f>
        <v/>
      </c>
      <c r="W539" s="95" t="str">
        <f>IF(Table4[[#This Row],[Segment]]="","",Table4[[#This Row],[Total Pressure Drop (Pa)]]/1000)</f>
        <v/>
      </c>
      <c r="Y539" s="82" t="str">
        <f>IF('Set Up'!D762="","",'Set Up'!D762)</f>
        <v/>
      </c>
      <c r="Z539" s="82" t="str">
        <f>IF('Set Up'!E762="","",'Set Up'!E762)</f>
        <v/>
      </c>
      <c r="AA539" s="82" t="str">
        <f>IF('Set Up'!F762="","",'Set Up'!F762)</f>
        <v/>
      </c>
      <c r="AB539" s="82" t="str">
        <f>IF('Set Up'!G762="","",'Set Up'!G762)</f>
        <v/>
      </c>
      <c r="AC539" s="82" t="str">
        <f t="array" ref="AC539">IF(Y539="","",INDEX(Data!$G$4:$G$51,MATCH(Table7[[#This Row],[Fitting]]&amp;Table7[[#This Row],[Fitting Subtype]],Data!$E$4:$E$51&amp;Data!$F$4:$F$51,0)))</f>
        <v/>
      </c>
      <c r="AD539" s="89" t="str">
        <f>IF(Table7[[#This Row],[Segment]]="","",Table7[[#This Row],[Quantity]]*Table7[[#This Row],[Kf]]*(((INDEX(Table4[Velocity (m/s)],MATCH(Table7[[#This Row],[Segment]],Table4[Segment],0)))^2)/2))</f>
        <v/>
      </c>
      <c r="AF539" s="82" t="str">
        <f>Table4[[#This Row],[Segment]]</f>
        <v/>
      </c>
      <c r="AG539" s="75"/>
      <c r="AH539" s="82" t="str">
        <f>IF(Table5[[#This Row],[Segment]]="","",AG539-Table4[[#This Row],[Total Pressure Drop (kPa)]])</f>
        <v/>
      </c>
    </row>
    <row r="540" spans="1:34" x14ac:dyDescent="0.25">
      <c r="A540" s="95" t="str">
        <f>IF('Set Up'!A537="","",'Set Up'!A537)</f>
        <v/>
      </c>
      <c r="B540" s="75" t="s">
        <v>81</v>
      </c>
      <c r="C540" s="85"/>
      <c r="D540" s="86" t="str">
        <f>IF(Table4[[#This Row],[Diameter (in)]]="","",(((CONVERT(Table4[[#This Row],[Diameter (in)]],"in","m"))/2)^2)*PI())</f>
        <v/>
      </c>
      <c r="E540" s="87" t="str">
        <f>IF(Table4[[#This Row],[Area (m2)]]="","",$D$4/Table4[[#This Row],[Area (m2)]])</f>
        <v/>
      </c>
      <c r="F540" s="85">
        <f t="shared" si="8"/>
        <v>4.6951999999999998</v>
      </c>
      <c r="G540" s="88" t="str">
        <f>IF(Table4[[#This Row],[Segment]]="","",(CONVERT(Table4[[#This Row],[Diameter (in)]],"in","m")*$B$4*Table4[[#This Row],[Velocity (m/s)]])/$C$4)</f>
        <v/>
      </c>
      <c r="H540" s="96" t="str">
        <f>IF(Table4[[#This Row],[Segment]]="","",IF(Table4[[#This Row],[Teynold''s Number]]&gt;4000,"TURBULENT","LAMINAR"))</f>
        <v/>
      </c>
      <c r="I540" s="86" t="str">
        <f>IF(Table4[[#This Row],[Segment]]="","",INDEX(Data!C537:C551,MATCH(Table4[Material],Data!B537:B551,0)))</f>
        <v/>
      </c>
      <c r="J540" s="89" t="str">
        <f>IF(Table4[[#This Row],[ε (m)]]="","",Table4[[#This Row],[ε (m)]]/(CONVERT(Table4[[#This Row],[Diameter (in)]],"in","m")))</f>
        <v/>
      </c>
      <c r="K540" s="96" t="str">
        <f>IF(Table4[[#This Row],[Regime]]="LAMINAR",16/Table4[[#This Row],[Teynold''s Number]],"-")</f>
        <v>-</v>
      </c>
      <c r="L540" s="86"/>
      <c r="M540" s="97" t="str">
        <f>IF(Table4[[#This Row],[Regime]]="TURBULENT",(((-4*LOG10(Table4[[#This Row],[ε/D]]/3.7+1.256/(Table4[[#This Row],[Teynold''s Number]]*SQRT(Table4[[#This Row],[f turbulent (guess)]]))))^-1)^2),"")</f>
        <v/>
      </c>
      <c r="N540" s="91" t="str">
        <f>IF(Table4[[#This Row],[f turbulent]]="","",Table4[[#This Row],[f turbulent (guess)]]-Table4[[#This Row],[f turbulent]])</f>
        <v/>
      </c>
      <c r="O540" s="87">
        <f>IF(Table4[[#This Row],[Segment]]="",0,IF(C541="",0,IF(C541&lt;=Table4[[#This Row],[Diameter (in)]],0,1-(D540/D541))))</f>
        <v>0</v>
      </c>
      <c r="P540" s="92" t="str">
        <f>IF(Table4[[#This Row],[Segment]]="","",IF(C540&gt;C541,"",IF(C541="",0.55,(0.55*(1-D541/D540)))))</f>
        <v/>
      </c>
      <c r="Q54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40" s="92" t="str">
        <f>IF(Table4[[#This Row],[Segment]]="","",IF(Table4[[#This Row],[Kexpansion]]="","0",((Table4[[#This Row],[Velocity (m/s)]]^2)/2)*Table4[[#This Row],[Kexpansion]]))</f>
        <v/>
      </c>
      <c r="S540" s="92" t="str">
        <f>IF(Table4[[#This Row],[Segment]]="","",IF(Table4[[#This Row],[Kcontraction]]="","0",((Table4[[#This Row],[Velocity (m/s)]]^2)/2)*Table4[[#This Row],[Kcontraction]]))</f>
        <v/>
      </c>
      <c r="T540" s="89" t="str">
        <f>IF(Table4[[#This Row],[Segment]]="","",SUMIF($Y$7:$Y$2000,Table4[[#This Row],[Segment]],$AD$7:$AD$2000))</f>
        <v/>
      </c>
      <c r="U540" s="95" t="str">
        <f>IF(Table4[[#This Row],[Segment]]="","",Table4[[#This Row],[Hfriction (J/kg)]]+Table4[[#This Row],[Hexpansions (J/kg)]]+Table4[[#This Row],[Hcontractions (J/kg)]]+Table4[[#This Row],[Hf (J/kg)]])</f>
        <v/>
      </c>
      <c r="V540" s="95" t="str">
        <f>IF(Table4[[#This Row],[Segment]]="","",Table4[[#This Row],[Total Friction Loss (J/kg)]]*Table3[Density (kg/m3)])</f>
        <v/>
      </c>
      <c r="W540" s="95" t="str">
        <f>IF(Table4[[#This Row],[Segment]]="","",Table4[[#This Row],[Total Pressure Drop (Pa)]]/1000)</f>
        <v/>
      </c>
      <c r="Y540" s="82" t="str">
        <f>IF('Set Up'!D763="","",'Set Up'!D763)</f>
        <v/>
      </c>
      <c r="Z540" s="82" t="str">
        <f>IF('Set Up'!E763="","",'Set Up'!E763)</f>
        <v/>
      </c>
      <c r="AA540" s="82" t="str">
        <f>IF('Set Up'!F763="","",'Set Up'!F763)</f>
        <v/>
      </c>
      <c r="AB540" s="82" t="str">
        <f>IF('Set Up'!G763="","",'Set Up'!G763)</f>
        <v/>
      </c>
      <c r="AC540" s="82" t="str">
        <f t="array" ref="AC540">IF(Y540="","",INDEX(Data!$G$4:$G$51,MATCH(Table7[[#This Row],[Fitting]]&amp;Table7[[#This Row],[Fitting Subtype]],Data!$E$4:$E$51&amp;Data!$F$4:$F$51,0)))</f>
        <v/>
      </c>
      <c r="AD540" s="89" t="str">
        <f>IF(Table7[[#This Row],[Segment]]="","",Table7[[#This Row],[Quantity]]*Table7[[#This Row],[Kf]]*(((INDEX(Table4[Velocity (m/s)],MATCH(Table7[[#This Row],[Segment]],Table4[Segment],0)))^2)/2))</f>
        <v/>
      </c>
      <c r="AF540" s="82" t="str">
        <f>Table4[[#This Row],[Segment]]</f>
        <v/>
      </c>
      <c r="AG540" s="75"/>
      <c r="AH540" s="82" t="str">
        <f>IF(Table5[[#This Row],[Segment]]="","",AG540-Table4[[#This Row],[Total Pressure Drop (kPa)]])</f>
        <v/>
      </c>
    </row>
    <row r="541" spans="1:34" x14ac:dyDescent="0.25">
      <c r="A541" s="95" t="str">
        <f>IF('Set Up'!A538="","",'Set Up'!A538)</f>
        <v/>
      </c>
      <c r="B541" s="75" t="s">
        <v>81</v>
      </c>
      <c r="C541" s="85"/>
      <c r="D541" s="86" t="str">
        <f>IF(Table4[[#This Row],[Diameter (in)]]="","",(((CONVERT(Table4[[#This Row],[Diameter (in)]],"in","m"))/2)^2)*PI())</f>
        <v/>
      </c>
      <c r="E541" s="87" t="str">
        <f>IF(Table4[[#This Row],[Area (m2)]]="","",$D$4/Table4[[#This Row],[Area (m2)]])</f>
        <v/>
      </c>
      <c r="F541" s="85">
        <f t="shared" si="8"/>
        <v>4.6951999999999998</v>
      </c>
      <c r="G541" s="88" t="str">
        <f>IF(Table4[[#This Row],[Segment]]="","",(CONVERT(Table4[[#This Row],[Diameter (in)]],"in","m")*$B$4*Table4[[#This Row],[Velocity (m/s)]])/$C$4)</f>
        <v/>
      </c>
      <c r="H541" s="96" t="str">
        <f>IF(Table4[[#This Row],[Segment]]="","",IF(Table4[[#This Row],[Teynold''s Number]]&gt;4000,"TURBULENT","LAMINAR"))</f>
        <v/>
      </c>
      <c r="I541" s="86" t="str">
        <f>IF(Table4[[#This Row],[Segment]]="","",INDEX(Data!C538:C552,MATCH(Table4[Material],Data!B538:B552,0)))</f>
        <v/>
      </c>
      <c r="J541" s="89" t="str">
        <f>IF(Table4[[#This Row],[ε (m)]]="","",Table4[[#This Row],[ε (m)]]/(CONVERT(Table4[[#This Row],[Diameter (in)]],"in","m")))</f>
        <v/>
      </c>
      <c r="K541" s="96" t="str">
        <f>IF(Table4[[#This Row],[Regime]]="LAMINAR",16/Table4[[#This Row],[Teynold''s Number]],"-")</f>
        <v>-</v>
      </c>
      <c r="L541" s="86"/>
      <c r="M541" s="97" t="str">
        <f>IF(Table4[[#This Row],[Regime]]="TURBULENT",(((-4*LOG10(Table4[[#This Row],[ε/D]]/3.7+1.256/(Table4[[#This Row],[Teynold''s Number]]*SQRT(Table4[[#This Row],[f turbulent (guess)]]))))^-1)^2),"")</f>
        <v/>
      </c>
      <c r="N541" s="91" t="str">
        <f>IF(Table4[[#This Row],[f turbulent]]="","",Table4[[#This Row],[f turbulent (guess)]]-Table4[[#This Row],[f turbulent]])</f>
        <v/>
      </c>
      <c r="O541" s="87">
        <f>IF(Table4[[#This Row],[Segment]]="",0,IF(C542="",0,IF(C542&lt;=Table4[[#This Row],[Diameter (in)]],0,1-(D541/D542))))</f>
        <v>0</v>
      </c>
      <c r="P541" s="92" t="str">
        <f>IF(Table4[[#This Row],[Segment]]="","",IF(C541&gt;C542,"",IF(C542="",0.55,(0.55*(1-D542/D541)))))</f>
        <v/>
      </c>
      <c r="Q54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41" s="92" t="str">
        <f>IF(Table4[[#This Row],[Segment]]="","",IF(Table4[[#This Row],[Kexpansion]]="","0",((Table4[[#This Row],[Velocity (m/s)]]^2)/2)*Table4[[#This Row],[Kexpansion]]))</f>
        <v/>
      </c>
      <c r="S541" s="92" t="str">
        <f>IF(Table4[[#This Row],[Segment]]="","",IF(Table4[[#This Row],[Kcontraction]]="","0",((Table4[[#This Row],[Velocity (m/s)]]^2)/2)*Table4[[#This Row],[Kcontraction]]))</f>
        <v/>
      </c>
      <c r="T541" s="89" t="str">
        <f>IF(Table4[[#This Row],[Segment]]="","",SUMIF($Y$7:$Y$2000,Table4[[#This Row],[Segment]],$AD$7:$AD$2000))</f>
        <v/>
      </c>
      <c r="U541" s="95" t="str">
        <f>IF(Table4[[#This Row],[Segment]]="","",Table4[[#This Row],[Hfriction (J/kg)]]+Table4[[#This Row],[Hexpansions (J/kg)]]+Table4[[#This Row],[Hcontractions (J/kg)]]+Table4[[#This Row],[Hf (J/kg)]])</f>
        <v/>
      </c>
      <c r="V541" s="95" t="str">
        <f>IF(Table4[[#This Row],[Segment]]="","",Table4[[#This Row],[Total Friction Loss (J/kg)]]*Table3[Density (kg/m3)])</f>
        <v/>
      </c>
      <c r="W541" s="95" t="str">
        <f>IF(Table4[[#This Row],[Segment]]="","",Table4[[#This Row],[Total Pressure Drop (Pa)]]/1000)</f>
        <v/>
      </c>
      <c r="Y541" s="82" t="str">
        <f>IF('Set Up'!D764="","",'Set Up'!D764)</f>
        <v/>
      </c>
      <c r="Z541" s="82" t="str">
        <f>IF('Set Up'!E764="","",'Set Up'!E764)</f>
        <v/>
      </c>
      <c r="AA541" s="82" t="str">
        <f>IF('Set Up'!F764="","",'Set Up'!F764)</f>
        <v/>
      </c>
      <c r="AB541" s="82" t="str">
        <f>IF('Set Up'!G764="","",'Set Up'!G764)</f>
        <v/>
      </c>
      <c r="AC541" s="82" t="str">
        <f t="array" ref="AC541">IF(Y541="","",INDEX(Data!$G$4:$G$51,MATCH(Table7[[#This Row],[Fitting]]&amp;Table7[[#This Row],[Fitting Subtype]],Data!$E$4:$E$51&amp;Data!$F$4:$F$51,0)))</f>
        <v/>
      </c>
      <c r="AD541" s="89" t="str">
        <f>IF(Table7[[#This Row],[Segment]]="","",Table7[[#This Row],[Quantity]]*Table7[[#This Row],[Kf]]*(((INDEX(Table4[Velocity (m/s)],MATCH(Table7[[#This Row],[Segment]],Table4[Segment],0)))^2)/2))</f>
        <v/>
      </c>
      <c r="AF541" s="82" t="str">
        <f>Table4[[#This Row],[Segment]]</f>
        <v/>
      </c>
      <c r="AG541" s="75"/>
      <c r="AH541" s="82" t="str">
        <f>IF(Table5[[#This Row],[Segment]]="","",AG541-Table4[[#This Row],[Total Pressure Drop (kPa)]])</f>
        <v/>
      </c>
    </row>
    <row r="542" spans="1:34" x14ac:dyDescent="0.25">
      <c r="A542" s="95" t="str">
        <f>IF('Set Up'!A539="","",'Set Up'!A539)</f>
        <v/>
      </c>
      <c r="B542" s="75" t="s">
        <v>81</v>
      </c>
      <c r="C542" s="85"/>
      <c r="D542" s="86" t="str">
        <f>IF(Table4[[#This Row],[Diameter (in)]]="","",(((CONVERT(Table4[[#This Row],[Diameter (in)]],"in","m"))/2)^2)*PI())</f>
        <v/>
      </c>
      <c r="E542" s="87" t="str">
        <f>IF(Table4[[#This Row],[Area (m2)]]="","",$D$4/Table4[[#This Row],[Area (m2)]])</f>
        <v/>
      </c>
      <c r="F542" s="85">
        <f t="shared" si="8"/>
        <v>4.6951999999999998</v>
      </c>
      <c r="G542" s="88" t="str">
        <f>IF(Table4[[#This Row],[Segment]]="","",(CONVERT(Table4[[#This Row],[Diameter (in)]],"in","m")*$B$4*Table4[[#This Row],[Velocity (m/s)]])/$C$4)</f>
        <v/>
      </c>
      <c r="H542" s="96" t="str">
        <f>IF(Table4[[#This Row],[Segment]]="","",IF(Table4[[#This Row],[Teynold''s Number]]&gt;4000,"TURBULENT","LAMINAR"))</f>
        <v/>
      </c>
      <c r="I542" s="86" t="str">
        <f>IF(Table4[[#This Row],[Segment]]="","",INDEX(Data!C539:C553,MATCH(Table4[Material],Data!B539:B553,0)))</f>
        <v/>
      </c>
      <c r="J542" s="89" t="str">
        <f>IF(Table4[[#This Row],[ε (m)]]="","",Table4[[#This Row],[ε (m)]]/(CONVERT(Table4[[#This Row],[Diameter (in)]],"in","m")))</f>
        <v/>
      </c>
      <c r="K542" s="96" t="str">
        <f>IF(Table4[[#This Row],[Regime]]="LAMINAR",16/Table4[[#This Row],[Teynold''s Number]],"-")</f>
        <v>-</v>
      </c>
      <c r="L542" s="86"/>
      <c r="M542" s="97" t="str">
        <f>IF(Table4[[#This Row],[Regime]]="TURBULENT",(((-4*LOG10(Table4[[#This Row],[ε/D]]/3.7+1.256/(Table4[[#This Row],[Teynold''s Number]]*SQRT(Table4[[#This Row],[f turbulent (guess)]]))))^-1)^2),"")</f>
        <v/>
      </c>
      <c r="N542" s="91" t="str">
        <f>IF(Table4[[#This Row],[f turbulent]]="","",Table4[[#This Row],[f turbulent (guess)]]-Table4[[#This Row],[f turbulent]])</f>
        <v/>
      </c>
      <c r="O542" s="87">
        <f>IF(Table4[[#This Row],[Segment]]="",0,IF(C543="",0,IF(C543&lt;=Table4[[#This Row],[Diameter (in)]],0,1-(D542/D543))))</f>
        <v>0</v>
      </c>
      <c r="P542" s="92" t="str">
        <f>IF(Table4[[#This Row],[Segment]]="","",IF(C542&gt;C543,"",IF(C543="",0.55,(0.55*(1-D543/D542)))))</f>
        <v/>
      </c>
      <c r="Q54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42" s="92" t="str">
        <f>IF(Table4[[#This Row],[Segment]]="","",IF(Table4[[#This Row],[Kexpansion]]="","0",((Table4[[#This Row],[Velocity (m/s)]]^2)/2)*Table4[[#This Row],[Kexpansion]]))</f>
        <v/>
      </c>
      <c r="S542" s="92" t="str">
        <f>IF(Table4[[#This Row],[Segment]]="","",IF(Table4[[#This Row],[Kcontraction]]="","0",((Table4[[#This Row],[Velocity (m/s)]]^2)/2)*Table4[[#This Row],[Kcontraction]]))</f>
        <v/>
      </c>
      <c r="T542" s="89" t="str">
        <f>IF(Table4[[#This Row],[Segment]]="","",SUMIF($Y$7:$Y$2000,Table4[[#This Row],[Segment]],$AD$7:$AD$2000))</f>
        <v/>
      </c>
      <c r="U542" s="95" t="str">
        <f>IF(Table4[[#This Row],[Segment]]="","",Table4[[#This Row],[Hfriction (J/kg)]]+Table4[[#This Row],[Hexpansions (J/kg)]]+Table4[[#This Row],[Hcontractions (J/kg)]]+Table4[[#This Row],[Hf (J/kg)]])</f>
        <v/>
      </c>
      <c r="V542" s="95" t="str">
        <f>IF(Table4[[#This Row],[Segment]]="","",Table4[[#This Row],[Total Friction Loss (J/kg)]]*Table3[Density (kg/m3)])</f>
        <v/>
      </c>
      <c r="W542" s="95" t="str">
        <f>IF(Table4[[#This Row],[Segment]]="","",Table4[[#This Row],[Total Pressure Drop (Pa)]]/1000)</f>
        <v/>
      </c>
      <c r="Y542" s="82" t="str">
        <f>IF('Set Up'!D765="","",'Set Up'!D765)</f>
        <v/>
      </c>
      <c r="Z542" s="82" t="str">
        <f>IF('Set Up'!E765="","",'Set Up'!E765)</f>
        <v/>
      </c>
      <c r="AA542" s="82" t="str">
        <f>IF('Set Up'!F765="","",'Set Up'!F765)</f>
        <v/>
      </c>
      <c r="AB542" s="82" t="str">
        <f>IF('Set Up'!G765="","",'Set Up'!G765)</f>
        <v/>
      </c>
      <c r="AC542" s="82" t="str">
        <f t="array" ref="AC542">IF(Y542="","",INDEX(Data!$G$4:$G$51,MATCH(Table7[[#This Row],[Fitting]]&amp;Table7[[#This Row],[Fitting Subtype]],Data!$E$4:$E$51&amp;Data!$F$4:$F$51,0)))</f>
        <v/>
      </c>
      <c r="AD542" s="89" t="str">
        <f>IF(Table7[[#This Row],[Segment]]="","",Table7[[#This Row],[Quantity]]*Table7[[#This Row],[Kf]]*(((INDEX(Table4[Velocity (m/s)],MATCH(Table7[[#This Row],[Segment]],Table4[Segment],0)))^2)/2))</f>
        <v/>
      </c>
      <c r="AF542" s="82" t="str">
        <f>Table4[[#This Row],[Segment]]</f>
        <v/>
      </c>
      <c r="AG542" s="75"/>
      <c r="AH542" s="82" t="str">
        <f>IF(Table5[[#This Row],[Segment]]="","",AG542-Table4[[#This Row],[Total Pressure Drop (kPa)]])</f>
        <v/>
      </c>
    </row>
    <row r="543" spans="1:34" x14ac:dyDescent="0.25">
      <c r="A543" s="95" t="str">
        <f>IF('Set Up'!A540="","",'Set Up'!A540)</f>
        <v/>
      </c>
      <c r="B543" s="75" t="s">
        <v>81</v>
      </c>
      <c r="C543" s="85"/>
      <c r="D543" s="86" t="str">
        <f>IF(Table4[[#This Row],[Diameter (in)]]="","",(((CONVERT(Table4[[#This Row],[Diameter (in)]],"in","m"))/2)^2)*PI())</f>
        <v/>
      </c>
      <c r="E543" s="87" t="str">
        <f>IF(Table4[[#This Row],[Area (m2)]]="","",$D$4/Table4[[#This Row],[Area (m2)]])</f>
        <v/>
      </c>
      <c r="F543" s="85">
        <f t="shared" si="8"/>
        <v>4.6951999999999998</v>
      </c>
      <c r="G543" s="88" t="str">
        <f>IF(Table4[[#This Row],[Segment]]="","",(CONVERT(Table4[[#This Row],[Diameter (in)]],"in","m")*$B$4*Table4[[#This Row],[Velocity (m/s)]])/$C$4)</f>
        <v/>
      </c>
      <c r="H543" s="96" t="str">
        <f>IF(Table4[[#This Row],[Segment]]="","",IF(Table4[[#This Row],[Teynold''s Number]]&gt;4000,"TURBULENT","LAMINAR"))</f>
        <v/>
      </c>
      <c r="I543" s="86" t="str">
        <f>IF(Table4[[#This Row],[Segment]]="","",INDEX(Data!C540:C554,MATCH(Table4[Material],Data!B540:B554,0)))</f>
        <v/>
      </c>
      <c r="J543" s="89" t="str">
        <f>IF(Table4[[#This Row],[ε (m)]]="","",Table4[[#This Row],[ε (m)]]/(CONVERT(Table4[[#This Row],[Diameter (in)]],"in","m")))</f>
        <v/>
      </c>
      <c r="K543" s="96" t="str">
        <f>IF(Table4[[#This Row],[Regime]]="LAMINAR",16/Table4[[#This Row],[Teynold''s Number]],"-")</f>
        <v>-</v>
      </c>
      <c r="L543" s="86"/>
      <c r="M543" s="97" t="str">
        <f>IF(Table4[[#This Row],[Regime]]="TURBULENT",(((-4*LOG10(Table4[[#This Row],[ε/D]]/3.7+1.256/(Table4[[#This Row],[Teynold''s Number]]*SQRT(Table4[[#This Row],[f turbulent (guess)]]))))^-1)^2),"")</f>
        <v/>
      </c>
      <c r="N543" s="91" t="str">
        <f>IF(Table4[[#This Row],[f turbulent]]="","",Table4[[#This Row],[f turbulent (guess)]]-Table4[[#This Row],[f turbulent]])</f>
        <v/>
      </c>
      <c r="O543" s="87">
        <f>IF(Table4[[#This Row],[Segment]]="",0,IF(C544="",0,IF(C544&lt;=Table4[[#This Row],[Diameter (in)]],0,1-(D543/D544))))</f>
        <v>0</v>
      </c>
      <c r="P543" s="92" t="str">
        <f>IF(Table4[[#This Row],[Segment]]="","",IF(C543&gt;C544,"",IF(C544="",0.55,(0.55*(1-D544/D543)))))</f>
        <v/>
      </c>
      <c r="Q54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43" s="92" t="str">
        <f>IF(Table4[[#This Row],[Segment]]="","",IF(Table4[[#This Row],[Kexpansion]]="","0",((Table4[[#This Row],[Velocity (m/s)]]^2)/2)*Table4[[#This Row],[Kexpansion]]))</f>
        <v/>
      </c>
      <c r="S543" s="92" t="str">
        <f>IF(Table4[[#This Row],[Segment]]="","",IF(Table4[[#This Row],[Kcontraction]]="","0",((Table4[[#This Row],[Velocity (m/s)]]^2)/2)*Table4[[#This Row],[Kcontraction]]))</f>
        <v/>
      </c>
      <c r="T543" s="89" t="str">
        <f>IF(Table4[[#This Row],[Segment]]="","",SUMIF($Y$7:$Y$2000,Table4[[#This Row],[Segment]],$AD$7:$AD$2000))</f>
        <v/>
      </c>
      <c r="U543" s="95" t="str">
        <f>IF(Table4[[#This Row],[Segment]]="","",Table4[[#This Row],[Hfriction (J/kg)]]+Table4[[#This Row],[Hexpansions (J/kg)]]+Table4[[#This Row],[Hcontractions (J/kg)]]+Table4[[#This Row],[Hf (J/kg)]])</f>
        <v/>
      </c>
      <c r="V543" s="95" t="str">
        <f>IF(Table4[[#This Row],[Segment]]="","",Table4[[#This Row],[Total Friction Loss (J/kg)]]*Table3[Density (kg/m3)])</f>
        <v/>
      </c>
      <c r="W543" s="95" t="str">
        <f>IF(Table4[[#This Row],[Segment]]="","",Table4[[#This Row],[Total Pressure Drop (Pa)]]/1000)</f>
        <v/>
      </c>
      <c r="Y543" s="82" t="str">
        <f>IF('Set Up'!D766="","",'Set Up'!D766)</f>
        <v/>
      </c>
      <c r="Z543" s="82" t="str">
        <f>IF('Set Up'!E766="","",'Set Up'!E766)</f>
        <v/>
      </c>
      <c r="AA543" s="82" t="str">
        <f>IF('Set Up'!F766="","",'Set Up'!F766)</f>
        <v/>
      </c>
      <c r="AB543" s="82" t="str">
        <f>IF('Set Up'!G766="","",'Set Up'!G766)</f>
        <v/>
      </c>
      <c r="AC543" s="82" t="str">
        <f t="array" ref="AC543">IF(Y543="","",INDEX(Data!$G$4:$G$51,MATCH(Table7[[#This Row],[Fitting]]&amp;Table7[[#This Row],[Fitting Subtype]],Data!$E$4:$E$51&amp;Data!$F$4:$F$51,0)))</f>
        <v/>
      </c>
      <c r="AD543" s="89" t="str">
        <f>IF(Table7[[#This Row],[Segment]]="","",Table7[[#This Row],[Quantity]]*Table7[[#This Row],[Kf]]*(((INDEX(Table4[Velocity (m/s)],MATCH(Table7[[#This Row],[Segment]],Table4[Segment],0)))^2)/2))</f>
        <v/>
      </c>
      <c r="AF543" s="82" t="str">
        <f>Table4[[#This Row],[Segment]]</f>
        <v/>
      </c>
      <c r="AG543" s="75"/>
      <c r="AH543" s="82" t="str">
        <f>IF(Table5[[#This Row],[Segment]]="","",AG543-Table4[[#This Row],[Total Pressure Drop (kPa)]])</f>
        <v/>
      </c>
    </row>
    <row r="544" spans="1:34" x14ac:dyDescent="0.25">
      <c r="A544" s="95" t="str">
        <f>IF('Set Up'!A541="","",'Set Up'!A541)</f>
        <v/>
      </c>
      <c r="B544" s="75" t="s">
        <v>81</v>
      </c>
      <c r="C544" s="85"/>
      <c r="D544" s="86" t="str">
        <f>IF(Table4[[#This Row],[Diameter (in)]]="","",(((CONVERT(Table4[[#This Row],[Diameter (in)]],"in","m"))/2)^2)*PI())</f>
        <v/>
      </c>
      <c r="E544" s="87" t="str">
        <f>IF(Table4[[#This Row],[Area (m2)]]="","",$D$4/Table4[[#This Row],[Area (m2)]])</f>
        <v/>
      </c>
      <c r="F544" s="85">
        <f t="shared" si="8"/>
        <v>4.6951999999999998</v>
      </c>
      <c r="G544" s="88" t="str">
        <f>IF(Table4[[#This Row],[Segment]]="","",(CONVERT(Table4[[#This Row],[Diameter (in)]],"in","m")*$B$4*Table4[[#This Row],[Velocity (m/s)]])/$C$4)</f>
        <v/>
      </c>
      <c r="H544" s="96" t="str">
        <f>IF(Table4[[#This Row],[Segment]]="","",IF(Table4[[#This Row],[Teynold''s Number]]&gt;4000,"TURBULENT","LAMINAR"))</f>
        <v/>
      </c>
      <c r="I544" s="86" t="str">
        <f>IF(Table4[[#This Row],[Segment]]="","",INDEX(Data!C541:C555,MATCH(Table4[Material],Data!B541:B555,0)))</f>
        <v/>
      </c>
      <c r="J544" s="89" t="str">
        <f>IF(Table4[[#This Row],[ε (m)]]="","",Table4[[#This Row],[ε (m)]]/(CONVERT(Table4[[#This Row],[Diameter (in)]],"in","m")))</f>
        <v/>
      </c>
      <c r="K544" s="96" t="str">
        <f>IF(Table4[[#This Row],[Regime]]="LAMINAR",16/Table4[[#This Row],[Teynold''s Number]],"-")</f>
        <v>-</v>
      </c>
      <c r="L544" s="86"/>
      <c r="M544" s="97" t="str">
        <f>IF(Table4[[#This Row],[Regime]]="TURBULENT",(((-4*LOG10(Table4[[#This Row],[ε/D]]/3.7+1.256/(Table4[[#This Row],[Teynold''s Number]]*SQRT(Table4[[#This Row],[f turbulent (guess)]]))))^-1)^2),"")</f>
        <v/>
      </c>
      <c r="N544" s="91" t="str">
        <f>IF(Table4[[#This Row],[f turbulent]]="","",Table4[[#This Row],[f turbulent (guess)]]-Table4[[#This Row],[f turbulent]])</f>
        <v/>
      </c>
      <c r="O544" s="87">
        <f>IF(Table4[[#This Row],[Segment]]="",0,IF(C545="",0,IF(C545&lt;=Table4[[#This Row],[Diameter (in)]],0,1-(D544/D545))))</f>
        <v>0</v>
      </c>
      <c r="P544" s="92" t="str">
        <f>IF(Table4[[#This Row],[Segment]]="","",IF(C544&gt;C545,"",IF(C545="",0.55,(0.55*(1-D545/D544)))))</f>
        <v/>
      </c>
      <c r="Q54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44" s="92" t="str">
        <f>IF(Table4[[#This Row],[Segment]]="","",IF(Table4[[#This Row],[Kexpansion]]="","0",((Table4[[#This Row],[Velocity (m/s)]]^2)/2)*Table4[[#This Row],[Kexpansion]]))</f>
        <v/>
      </c>
      <c r="S544" s="92" t="str">
        <f>IF(Table4[[#This Row],[Segment]]="","",IF(Table4[[#This Row],[Kcontraction]]="","0",((Table4[[#This Row],[Velocity (m/s)]]^2)/2)*Table4[[#This Row],[Kcontraction]]))</f>
        <v/>
      </c>
      <c r="T544" s="89" t="str">
        <f>IF(Table4[[#This Row],[Segment]]="","",SUMIF($Y$7:$Y$2000,Table4[[#This Row],[Segment]],$AD$7:$AD$2000))</f>
        <v/>
      </c>
      <c r="U544" s="95" t="str">
        <f>IF(Table4[[#This Row],[Segment]]="","",Table4[[#This Row],[Hfriction (J/kg)]]+Table4[[#This Row],[Hexpansions (J/kg)]]+Table4[[#This Row],[Hcontractions (J/kg)]]+Table4[[#This Row],[Hf (J/kg)]])</f>
        <v/>
      </c>
      <c r="V544" s="95" t="str">
        <f>IF(Table4[[#This Row],[Segment]]="","",Table4[[#This Row],[Total Friction Loss (J/kg)]]*Table3[Density (kg/m3)])</f>
        <v/>
      </c>
      <c r="W544" s="95" t="str">
        <f>IF(Table4[[#This Row],[Segment]]="","",Table4[[#This Row],[Total Pressure Drop (Pa)]]/1000)</f>
        <v/>
      </c>
      <c r="Y544" s="82" t="str">
        <f>IF('Set Up'!D767="","",'Set Up'!D767)</f>
        <v/>
      </c>
      <c r="Z544" s="82" t="str">
        <f>IF('Set Up'!E767="","",'Set Up'!E767)</f>
        <v/>
      </c>
      <c r="AA544" s="82" t="str">
        <f>IF('Set Up'!F767="","",'Set Up'!F767)</f>
        <v/>
      </c>
      <c r="AB544" s="82" t="str">
        <f>IF('Set Up'!G767="","",'Set Up'!G767)</f>
        <v/>
      </c>
      <c r="AC544" s="82" t="str">
        <f t="array" ref="AC544">IF(Y544="","",INDEX(Data!$G$4:$G$51,MATCH(Table7[[#This Row],[Fitting]]&amp;Table7[[#This Row],[Fitting Subtype]],Data!$E$4:$E$51&amp;Data!$F$4:$F$51,0)))</f>
        <v/>
      </c>
      <c r="AD544" s="89" t="str">
        <f>IF(Table7[[#This Row],[Segment]]="","",Table7[[#This Row],[Quantity]]*Table7[[#This Row],[Kf]]*(((INDEX(Table4[Velocity (m/s)],MATCH(Table7[[#This Row],[Segment]],Table4[Segment],0)))^2)/2))</f>
        <v/>
      </c>
      <c r="AF544" s="82" t="str">
        <f>Table4[[#This Row],[Segment]]</f>
        <v/>
      </c>
      <c r="AG544" s="75"/>
      <c r="AH544" s="82" t="str">
        <f>IF(Table5[[#This Row],[Segment]]="","",AG544-Table4[[#This Row],[Total Pressure Drop (kPa)]])</f>
        <v/>
      </c>
    </row>
    <row r="545" spans="1:34" x14ac:dyDescent="0.25">
      <c r="A545" s="95" t="str">
        <f>IF('Set Up'!A542="","",'Set Up'!A542)</f>
        <v/>
      </c>
      <c r="B545" s="75" t="s">
        <v>81</v>
      </c>
      <c r="C545" s="85"/>
      <c r="D545" s="86" t="str">
        <f>IF(Table4[[#This Row],[Diameter (in)]]="","",(((CONVERT(Table4[[#This Row],[Diameter (in)]],"in","m"))/2)^2)*PI())</f>
        <v/>
      </c>
      <c r="E545" s="87" t="str">
        <f>IF(Table4[[#This Row],[Area (m2)]]="","",$D$4/Table4[[#This Row],[Area (m2)]])</f>
        <v/>
      </c>
      <c r="F545" s="85">
        <f t="shared" si="8"/>
        <v>4.6951999999999998</v>
      </c>
      <c r="G545" s="88" t="str">
        <f>IF(Table4[[#This Row],[Segment]]="","",(CONVERT(Table4[[#This Row],[Diameter (in)]],"in","m")*$B$4*Table4[[#This Row],[Velocity (m/s)]])/$C$4)</f>
        <v/>
      </c>
      <c r="H545" s="96" t="str">
        <f>IF(Table4[[#This Row],[Segment]]="","",IF(Table4[[#This Row],[Teynold''s Number]]&gt;4000,"TURBULENT","LAMINAR"))</f>
        <v/>
      </c>
      <c r="I545" s="86" t="str">
        <f>IF(Table4[[#This Row],[Segment]]="","",INDEX(Data!C542:C556,MATCH(Table4[Material],Data!B542:B556,0)))</f>
        <v/>
      </c>
      <c r="J545" s="89" t="str">
        <f>IF(Table4[[#This Row],[ε (m)]]="","",Table4[[#This Row],[ε (m)]]/(CONVERT(Table4[[#This Row],[Diameter (in)]],"in","m")))</f>
        <v/>
      </c>
      <c r="K545" s="96" t="str">
        <f>IF(Table4[[#This Row],[Regime]]="LAMINAR",16/Table4[[#This Row],[Teynold''s Number]],"-")</f>
        <v>-</v>
      </c>
      <c r="L545" s="86"/>
      <c r="M545" s="97" t="str">
        <f>IF(Table4[[#This Row],[Regime]]="TURBULENT",(((-4*LOG10(Table4[[#This Row],[ε/D]]/3.7+1.256/(Table4[[#This Row],[Teynold''s Number]]*SQRT(Table4[[#This Row],[f turbulent (guess)]]))))^-1)^2),"")</f>
        <v/>
      </c>
      <c r="N545" s="91" t="str">
        <f>IF(Table4[[#This Row],[f turbulent]]="","",Table4[[#This Row],[f turbulent (guess)]]-Table4[[#This Row],[f turbulent]])</f>
        <v/>
      </c>
      <c r="O545" s="87">
        <f>IF(Table4[[#This Row],[Segment]]="",0,IF(C546="",0,IF(C546&lt;=Table4[[#This Row],[Diameter (in)]],0,1-(D545/D546))))</f>
        <v>0</v>
      </c>
      <c r="P545" s="92" t="str">
        <f>IF(Table4[[#This Row],[Segment]]="","",IF(C545&gt;C546,"",IF(C546="",0.55,(0.55*(1-D546/D545)))))</f>
        <v/>
      </c>
      <c r="Q54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45" s="92" t="str">
        <f>IF(Table4[[#This Row],[Segment]]="","",IF(Table4[[#This Row],[Kexpansion]]="","0",((Table4[[#This Row],[Velocity (m/s)]]^2)/2)*Table4[[#This Row],[Kexpansion]]))</f>
        <v/>
      </c>
      <c r="S545" s="92" t="str">
        <f>IF(Table4[[#This Row],[Segment]]="","",IF(Table4[[#This Row],[Kcontraction]]="","0",((Table4[[#This Row],[Velocity (m/s)]]^2)/2)*Table4[[#This Row],[Kcontraction]]))</f>
        <v/>
      </c>
      <c r="T545" s="89" t="str">
        <f>IF(Table4[[#This Row],[Segment]]="","",SUMIF($Y$7:$Y$2000,Table4[[#This Row],[Segment]],$AD$7:$AD$2000))</f>
        <v/>
      </c>
      <c r="U545" s="95" t="str">
        <f>IF(Table4[[#This Row],[Segment]]="","",Table4[[#This Row],[Hfriction (J/kg)]]+Table4[[#This Row],[Hexpansions (J/kg)]]+Table4[[#This Row],[Hcontractions (J/kg)]]+Table4[[#This Row],[Hf (J/kg)]])</f>
        <v/>
      </c>
      <c r="V545" s="95" t="str">
        <f>IF(Table4[[#This Row],[Segment]]="","",Table4[[#This Row],[Total Friction Loss (J/kg)]]*Table3[Density (kg/m3)])</f>
        <v/>
      </c>
      <c r="W545" s="95" t="str">
        <f>IF(Table4[[#This Row],[Segment]]="","",Table4[[#This Row],[Total Pressure Drop (Pa)]]/1000)</f>
        <v/>
      </c>
      <c r="Y545" s="82" t="str">
        <f>IF('Set Up'!D768="","",'Set Up'!D768)</f>
        <v/>
      </c>
      <c r="Z545" s="82" t="str">
        <f>IF('Set Up'!E768="","",'Set Up'!E768)</f>
        <v/>
      </c>
      <c r="AA545" s="82" t="str">
        <f>IF('Set Up'!F768="","",'Set Up'!F768)</f>
        <v/>
      </c>
      <c r="AB545" s="82" t="str">
        <f>IF('Set Up'!G768="","",'Set Up'!G768)</f>
        <v/>
      </c>
      <c r="AC545" s="82" t="str">
        <f t="array" ref="AC545">IF(Y545="","",INDEX(Data!$G$4:$G$51,MATCH(Table7[[#This Row],[Fitting]]&amp;Table7[[#This Row],[Fitting Subtype]],Data!$E$4:$E$51&amp;Data!$F$4:$F$51,0)))</f>
        <v/>
      </c>
      <c r="AD545" s="89" t="str">
        <f>IF(Table7[[#This Row],[Segment]]="","",Table7[[#This Row],[Quantity]]*Table7[[#This Row],[Kf]]*(((INDEX(Table4[Velocity (m/s)],MATCH(Table7[[#This Row],[Segment]],Table4[Segment],0)))^2)/2))</f>
        <v/>
      </c>
      <c r="AF545" s="82" t="str">
        <f>Table4[[#This Row],[Segment]]</f>
        <v/>
      </c>
      <c r="AG545" s="75"/>
      <c r="AH545" s="82" t="str">
        <f>IF(Table5[[#This Row],[Segment]]="","",AG545-Table4[[#This Row],[Total Pressure Drop (kPa)]])</f>
        <v/>
      </c>
    </row>
    <row r="546" spans="1:34" x14ac:dyDescent="0.25">
      <c r="A546" s="95" t="str">
        <f>IF('Set Up'!A543="","",'Set Up'!A543)</f>
        <v/>
      </c>
      <c r="B546" s="75" t="s">
        <v>81</v>
      </c>
      <c r="C546" s="85"/>
      <c r="D546" s="86" t="str">
        <f>IF(Table4[[#This Row],[Diameter (in)]]="","",(((CONVERT(Table4[[#This Row],[Diameter (in)]],"in","m"))/2)^2)*PI())</f>
        <v/>
      </c>
      <c r="E546" s="87" t="str">
        <f>IF(Table4[[#This Row],[Area (m2)]]="","",$D$4/Table4[[#This Row],[Area (m2)]])</f>
        <v/>
      </c>
      <c r="F546" s="85">
        <f t="shared" si="8"/>
        <v>4.6951999999999998</v>
      </c>
      <c r="G546" s="88" t="str">
        <f>IF(Table4[[#This Row],[Segment]]="","",(CONVERT(Table4[[#This Row],[Diameter (in)]],"in","m")*$B$4*Table4[[#This Row],[Velocity (m/s)]])/$C$4)</f>
        <v/>
      </c>
      <c r="H546" s="96" t="str">
        <f>IF(Table4[[#This Row],[Segment]]="","",IF(Table4[[#This Row],[Teynold''s Number]]&gt;4000,"TURBULENT","LAMINAR"))</f>
        <v/>
      </c>
      <c r="I546" s="86" t="str">
        <f>IF(Table4[[#This Row],[Segment]]="","",INDEX(Data!C543:C557,MATCH(Table4[Material],Data!B543:B557,0)))</f>
        <v/>
      </c>
      <c r="J546" s="89" t="str">
        <f>IF(Table4[[#This Row],[ε (m)]]="","",Table4[[#This Row],[ε (m)]]/(CONVERT(Table4[[#This Row],[Diameter (in)]],"in","m")))</f>
        <v/>
      </c>
      <c r="K546" s="96" t="str">
        <f>IF(Table4[[#This Row],[Regime]]="LAMINAR",16/Table4[[#This Row],[Teynold''s Number]],"-")</f>
        <v>-</v>
      </c>
      <c r="L546" s="86"/>
      <c r="M546" s="97" t="str">
        <f>IF(Table4[[#This Row],[Regime]]="TURBULENT",(((-4*LOG10(Table4[[#This Row],[ε/D]]/3.7+1.256/(Table4[[#This Row],[Teynold''s Number]]*SQRT(Table4[[#This Row],[f turbulent (guess)]]))))^-1)^2),"")</f>
        <v/>
      </c>
      <c r="N546" s="91" t="str">
        <f>IF(Table4[[#This Row],[f turbulent]]="","",Table4[[#This Row],[f turbulent (guess)]]-Table4[[#This Row],[f turbulent]])</f>
        <v/>
      </c>
      <c r="O546" s="87">
        <f>IF(Table4[[#This Row],[Segment]]="",0,IF(C547="",0,IF(C547&lt;=Table4[[#This Row],[Diameter (in)]],0,1-(D546/D547))))</f>
        <v>0</v>
      </c>
      <c r="P546" s="92" t="str">
        <f>IF(Table4[[#This Row],[Segment]]="","",IF(C546&gt;C547,"",IF(C547="",0.55,(0.55*(1-D547/D546)))))</f>
        <v/>
      </c>
      <c r="Q54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46" s="92" t="str">
        <f>IF(Table4[[#This Row],[Segment]]="","",IF(Table4[[#This Row],[Kexpansion]]="","0",((Table4[[#This Row],[Velocity (m/s)]]^2)/2)*Table4[[#This Row],[Kexpansion]]))</f>
        <v/>
      </c>
      <c r="S546" s="92" t="str">
        <f>IF(Table4[[#This Row],[Segment]]="","",IF(Table4[[#This Row],[Kcontraction]]="","0",((Table4[[#This Row],[Velocity (m/s)]]^2)/2)*Table4[[#This Row],[Kcontraction]]))</f>
        <v/>
      </c>
      <c r="T546" s="89" t="str">
        <f>IF(Table4[[#This Row],[Segment]]="","",SUMIF($Y$7:$Y$2000,Table4[[#This Row],[Segment]],$AD$7:$AD$2000))</f>
        <v/>
      </c>
      <c r="U546" s="95" t="str">
        <f>IF(Table4[[#This Row],[Segment]]="","",Table4[[#This Row],[Hfriction (J/kg)]]+Table4[[#This Row],[Hexpansions (J/kg)]]+Table4[[#This Row],[Hcontractions (J/kg)]]+Table4[[#This Row],[Hf (J/kg)]])</f>
        <v/>
      </c>
      <c r="V546" s="95" t="str">
        <f>IF(Table4[[#This Row],[Segment]]="","",Table4[[#This Row],[Total Friction Loss (J/kg)]]*Table3[Density (kg/m3)])</f>
        <v/>
      </c>
      <c r="W546" s="95" t="str">
        <f>IF(Table4[[#This Row],[Segment]]="","",Table4[[#This Row],[Total Pressure Drop (Pa)]]/1000)</f>
        <v/>
      </c>
      <c r="Y546" s="82" t="str">
        <f>IF('Set Up'!D769="","",'Set Up'!D769)</f>
        <v/>
      </c>
      <c r="Z546" s="82" t="str">
        <f>IF('Set Up'!E769="","",'Set Up'!E769)</f>
        <v/>
      </c>
      <c r="AA546" s="82" t="str">
        <f>IF('Set Up'!F769="","",'Set Up'!F769)</f>
        <v/>
      </c>
      <c r="AB546" s="82" t="str">
        <f>IF('Set Up'!G769="","",'Set Up'!G769)</f>
        <v/>
      </c>
      <c r="AC546" s="82" t="str">
        <f t="array" ref="AC546">IF(Y546="","",INDEX(Data!$G$4:$G$51,MATCH(Table7[[#This Row],[Fitting]]&amp;Table7[[#This Row],[Fitting Subtype]],Data!$E$4:$E$51&amp;Data!$F$4:$F$51,0)))</f>
        <v/>
      </c>
      <c r="AD546" s="89" t="str">
        <f>IF(Table7[[#This Row],[Segment]]="","",Table7[[#This Row],[Quantity]]*Table7[[#This Row],[Kf]]*(((INDEX(Table4[Velocity (m/s)],MATCH(Table7[[#This Row],[Segment]],Table4[Segment],0)))^2)/2))</f>
        <v/>
      </c>
      <c r="AF546" s="82" t="str">
        <f>Table4[[#This Row],[Segment]]</f>
        <v/>
      </c>
      <c r="AG546" s="75"/>
      <c r="AH546" s="82" t="str">
        <f>IF(Table5[[#This Row],[Segment]]="","",AG546-Table4[[#This Row],[Total Pressure Drop (kPa)]])</f>
        <v/>
      </c>
    </row>
    <row r="547" spans="1:34" x14ac:dyDescent="0.25">
      <c r="A547" s="95" t="str">
        <f>IF('Set Up'!A544="","",'Set Up'!A544)</f>
        <v/>
      </c>
      <c r="B547" s="75" t="s">
        <v>81</v>
      </c>
      <c r="C547" s="85"/>
      <c r="D547" s="86" t="str">
        <f>IF(Table4[[#This Row],[Diameter (in)]]="","",(((CONVERT(Table4[[#This Row],[Diameter (in)]],"in","m"))/2)^2)*PI())</f>
        <v/>
      </c>
      <c r="E547" s="87" t="str">
        <f>IF(Table4[[#This Row],[Area (m2)]]="","",$D$4/Table4[[#This Row],[Area (m2)]])</f>
        <v/>
      </c>
      <c r="F547" s="85">
        <f t="shared" si="8"/>
        <v>4.6951999999999998</v>
      </c>
      <c r="G547" s="88" t="str">
        <f>IF(Table4[[#This Row],[Segment]]="","",(CONVERT(Table4[[#This Row],[Diameter (in)]],"in","m")*$B$4*Table4[[#This Row],[Velocity (m/s)]])/$C$4)</f>
        <v/>
      </c>
      <c r="H547" s="96" t="str">
        <f>IF(Table4[[#This Row],[Segment]]="","",IF(Table4[[#This Row],[Teynold''s Number]]&gt;4000,"TURBULENT","LAMINAR"))</f>
        <v/>
      </c>
      <c r="I547" s="86" t="str">
        <f>IF(Table4[[#This Row],[Segment]]="","",INDEX(Data!C544:C558,MATCH(Table4[Material],Data!B544:B558,0)))</f>
        <v/>
      </c>
      <c r="J547" s="89" t="str">
        <f>IF(Table4[[#This Row],[ε (m)]]="","",Table4[[#This Row],[ε (m)]]/(CONVERT(Table4[[#This Row],[Diameter (in)]],"in","m")))</f>
        <v/>
      </c>
      <c r="K547" s="96" t="str">
        <f>IF(Table4[[#This Row],[Regime]]="LAMINAR",16/Table4[[#This Row],[Teynold''s Number]],"-")</f>
        <v>-</v>
      </c>
      <c r="L547" s="86"/>
      <c r="M547" s="97" t="str">
        <f>IF(Table4[[#This Row],[Regime]]="TURBULENT",(((-4*LOG10(Table4[[#This Row],[ε/D]]/3.7+1.256/(Table4[[#This Row],[Teynold''s Number]]*SQRT(Table4[[#This Row],[f turbulent (guess)]]))))^-1)^2),"")</f>
        <v/>
      </c>
      <c r="N547" s="91" t="str">
        <f>IF(Table4[[#This Row],[f turbulent]]="","",Table4[[#This Row],[f turbulent (guess)]]-Table4[[#This Row],[f turbulent]])</f>
        <v/>
      </c>
      <c r="O547" s="87">
        <f>IF(Table4[[#This Row],[Segment]]="",0,IF(C548="",0,IF(C548&lt;=Table4[[#This Row],[Diameter (in)]],0,1-(D547/D548))))</f>
        <v>0</v>
      </c>
      <c r="P547" s="92" t="str">
        <f>IF(Table4[[#This Row],[Segment]]="","",IF(C547&gt;C548,"",IF(C548="",0.55,(0.55*(1-D548/D547)))))</f>
        <v/>
      </c>
      <c r="Q54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47" s="92" t="str">
        <f>IF(Table4[[#This Row],[Segment]]="","",IF(Table4[[#This Row],[Kexpansion]]="","0",((Table4[[#This Row],[Velocity (m/s)]]^2)/2)*Table4[[#This Row],[Kexpansion]]))</f>
        <v/>
      </c>
      <c r="S547" s="92" t="str">
        <f>IF(Table4[[#This Row],[Segment]]="","",IF(Table4[[#This Row],[Kcontraction]]="","0",((Table4[[#This Row],[Velocity (m/s)]]^2)/2)*Table4[[#This Row],[Kcontraction]]))</f>
        <v/>
      </c>
      <c r="T547" s="89" t="str">
        <f>IF(Table4[[#This Row],[Segment]]="","",SUMIF($Y$7:$Y$2000,Table4[[#This Row],[Segment]],$AD$7:$AD$2000))</f>
        <v/>
      </c>
      <c r="U547" s="95" t="str">
        <f>IF(Table4[[#This Row],[Segment]]="","",Table4[[#This Row],[Hfriction (J/kg)]]+Table4[[#This Row],[Hexpansions (J/kg)]]+Table4[[#This Row],[Hcontractions (J/kg)]]+Table4[[#This Row],[Hf (J/kg)]])</f>
        <v/>
      </c>
      <c r="V547" s="95" t="str">
        <f>IF(Table4[[#This Row],[Segment]]="","",Table4[[#This Row],[Total Friction Loss (J/kg)]]*Table3[Density (kg/m3)])</f>
        <v/>
      </c>
      <c r="W547" s="95" t="str">
        <f>IF(Table4[[#This Row],[Segment]]="","",Table4[[#This Row],[Total Pressure Drop (Pa)]]/1000)</f>
        <v/>
      </c>
      <c r="Y547" s="82" t="str">
        <f>IF('Set Up'!D770="","",'Set Up'!D770)</f>
        <v/>
      </c>
      <c r="Z547" s="82" t="str">
        <f>IF('Set Up'!E770="","",'Set Up'!E770)</f>
        <v/>
      </c>
      <c r="AA547" s="82" t="str">
        <f>IF('Set Up'!F770="","",'Set Up'!F770)</f>
        <v/>
      </c>
      <c r="AB547" s="82" t="str">
        <f>IF('Set Up'!G770="","",'Set Up'!G770)</f>
        <v/>
      </c>
      <c r="AC547" s="82" t="str">
        <f t="array" ref="AC547">IF(Y547="","",INDEX(Data!$G$4:$G$51,MATCH(Table7[[#This Row],[Fitting]]&amp;Table7[[#This Row],[Fitting Subtype]],Data!$E$4:$E$51&amp;Data!$F$4:$F$51,0)))</f>
        <v/>
      </c>
      <c r="AD547" s="89" t="str">
        <f>IF(Table7[[#This Row],[Segment]]="","",Table7[[#This Row],[Quantity]]*Table7[[#This Row],[Kf]]*(((INDEX(Table4[Velocity (m/s)],MATCH(Table7[[#This Row],[Segment]],Table4[Segment],0)))^2)/2))</f>
        <v/>
      </c>
      <c r="AF547" s="82" t="str">
        <f>Table4[[#This Row],[Segment]]</f>
        <v/>
      </c>
      <c r="AG547" s="75"/>
      <c r="AH547" s="82" t="str">
        <f>IF(Table5[[#This Row],[Segment]]="","",AG547-Table4[[#This Row],[Total Pressure Drop (kPa)]])</f>
        <v/>
      </c>
    </row>
    <row r="548" spans="1:34" x14ac:dyDescent="0.25">
      <c r="A548" s="95" t="str">
        <f>IF('Set Up'!A545="","",'Set Up'!A545)</f>
        <v/>
      </c>
      <c r="B548" s="75" t="s">
        <v>81</v>
      </c>
      <c r="C548" s="85"/>
      <c r="D548" s="86" t="str">
        <f>IF(Table4[[#This Row],[Diameter (in)]]="","",(((CONVERT(Table4[[#This Row],[Diameter (in)]],"in","m"))/2)^2)*PI())</f>
        <v/>
      </c>
      <c r="E548" s="87" t="str">
        <f>IF(Table4[[#This Row],[Area (m2)]]="","",$D$4/Table4[[#This Row],[Area (m2)]])</f>
        <v/>
      </c>
      <c r="F548" s="85">
        <f t="shared" si="8"/>
        <v>4.6951999999999998</v>
      </c>
      <c r="G548" s="88" t="str">
        <f>IF(Table4[[#This Row],[Segment]]="","",(CONVERT(Table4[[#This Row],[Diameter (in)]],"in","m")*$B$4*Table4[[#This Row],[Velocity (m/s)]])/$C$4)</f>
        <v/>
      </c>
      <c r="H548" s="96" t="str">
        <f>IF(Table4[[#This Row],[Segment]]="","",IF(Table4[[#This Row],[Teynold''s Number]]&gt;4000,"TURBULENT","LAMINAR"))</f>
        <v/>
      </c>
      <c r="I548" s="86" t="str">
        <f>IF(Table4[[#This Row],[Segment]]="","",INDEX(Data!C545:C559,MATCH(Table4[Material],Data!B545:B559,0)))</f>
        <v/>
      </c>
      <c r="J548" s="89" t="str">
        <f>IF(Table4[[#This Row],[ε (m)]]="","",Table4[[#This Row],[ε (m)]]/(CONVERT(Table4[[#This Row],[Diameter (in)]],"in","m")))</f>
        <v/>
      </c>
      <c r="K548" s="96" t="str">
        <f>IF(Table4[[#This Row],[Regime]]="LAMINAR",16/Table4[[#This Row],[Teynold''s Number]],"-")</f>
        <v>-</v>
      </c>
      <c r="L548" s="86"/>
      <c r="M548" s="97" t="str">
        <f>IF(Table4[[#This Row],[Regime]]="TURBULENT",(((-4*LOG10(Table4[[#This Row],[ε/D]]/3.7+1.256/(Table4[[#This Row],[Teynold''s Number]]*SQRT(Table4[[#This Row],[f turbulent (guess)]]))))^-1)^2),"")</f>
        <v/>
      </c>
      <c r="N548" s="91" t="str">
        <f>IF(Table4[[#This Row],[f turbulent]]="","",Table4[[#This Row],[f turbulent (guess)]]-Table4[[#This Row],[f turbulent]])</f>
        <v/>
      </c>
      <c r="O548" s="87">
        <f>IF(Table4[[#This Row],[Segment]]="",0,IF(C549="",0,IF(C549&lt;=Table4[[#This Row],[Diameter (in)]],0,1-(D548/D549))))</f>
        <v>0</v>
      </c>
      <c r="P548" s="92" t="str">
        <f>IF(Table4[[#This Row],[Segment]]="","",IF(C548&gt;C549,"",IF(C549="",0.55,(0.55*(1-D549/D548)))))</f>
        <v/>
      </c>
      <c r="Q54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48" s="92" t="str">
        <f>IF(Table4[[#This Row],[Segment]]="","",IF(Table4[[#This Row],[Kexpansion]]="","0",((Table4[[#This Row],[Velocity (m/s)]]^2)/2)*Table4[[#This Row],[Kexpansion]]))</f>
        <v/>
      </c>
      <c r="S548" s="92" t="str">
        <f>IF(Table4[[#This Row],[Segment]]="","",IF(Table4[[#This Row],[Kcontraction]]="","0",((Table4[[#This Row],[Velocity (m/s)]]^2)/2)*Table4[[#This Row],[Kcontraction]]))</f>
        <v/>
      </c>
      <c r="T548" s="89" t="str">
        <f>IF(Table4[[#This Row],[Segment]]="","",SUMIF($Y$7:$Y$2000,Table4[[#This Row],[Segment]],$AD$7:$AD$2000))</f>
        <v/>
      </c>
      <c r="U548" s="95" t="str">
        <f>IF(Table4[[#This Row],[Segment]]="","",Table4[[#This Row],[Hfriction (J/kg)]]+Table4[[#This Row],[Hexpansions (J/kg)]]+Table4[[#This Row],[Hcontractions (J/kg)]]+Table4[[#This Row],[Hf (J/kg)]])</f>
        <v/>
      </c>
      <c r="V548" s="95" t="str">
        <f>IF(Table4[[#This Row],[Segment]]="","",Table4[[#This Row],[Total Friction Loss (J/kg)]]*Table3[Density (kg/m3)])</f>
        <v/>
      </c>
      <c r="W548" s="95" t="str">
        <f>IF(Table4[[#This Row],[Segment]]="","",Table4[[#This Row],[Total Pressure Drop (Pa)]]/1000)</f>
        <v/>
      </c>
      <c r="Y548" s="82" t="str">
        <f>IF('Set Up'!D771="","",'Set Up'!D771)</f>
        <v/>
      </c>
      <c r="Z548" s="82" t="str">
        <f>IF('Set Up'!E771="","",'Set Up'!E771)</f>
        <v/>
      </c>
      <c r="AA548" s="82" t="str">
        <f>IF('Set Up'!F771="","",'Set Up'!F771)</f>
        <v/>
      </c>
      <c r="AB548" s="82" t="str">
        <f>IF('Set Up'!G771="","",'Set Up'!G771)</f>
        <v/>
      </c>
      <c r="AC548" s="82" t="str">
        <f t="array" ref="AC548">IF(Y548="","",INDEX(Data!$G$4:$G$51,MATCH(Table7[[#This Row],[Fitting]]&amp;Table7[[#This Row],[Fitting Subtype]],Data!$E$4:$E$51&amp;Data!$F$4:$F$51,0)))</f>
        <v/>
      </c>
      <c r="AD548" s="89" t="str">
        <f>IF(Table7[[#This Row],[Segment]]="","",Table7[[#This Row],[Quantity]]*Table7[[#This Row],[Kf]]*(((INDEX(Table4[Velocity (m/s)],MATCH(Table7[[#This Row],[Segment]],Table4[Segment],0)))^2)/2))</f>
        <v/>
      </c>
      <c r="AF548" s="82" t="str">
        <f>Table4[[#This Row],[Segment]]</f>
        <v/>
      </c>
      <c r="AG548" s="75"/>
      <c r="AH548" s="82" t="str">
        <f>IF(Table5[[#This Row],[Segment]]="","",AG548-Table4[[#This Row],[Total Pressure Drop (kPa)]])</f>
        <v/>
      </c>
    </row>
    <row r="549" spans="1:34" x14ac:dyDescent="0.25">
      <c r="A549" s="95" t="str">
        <f>IF('Set Up'!A546="","",'Set Up'!A546)</f>
        <v/>
      </c>
      <c r="B549" s="75" t="s">
        <v>81</v>
      </c>
      <c r="C549" s="85"/>
      <c r="D549" s="86" t="str">
        <f>IF(Table4[[#This Row],[Diameter (in)]]="","",(((CONVERT(Table4[[#This Row],[Diameter (in)]],"in","m"))/2)^2)*PI())</f>
        <v/>
      </c>
      <c r="E549" s="87" t="str">
        <f>IF(Table4[[#This Row],[Area (m2)]]="","",$D$4/Table4[[#This Row],[Area (m2)]])</f>
        <v/>
      </c>
      <c r="F549" s="85">
        <f t="shared" si="8"/>
        <v>4.6951999999999998</v>
      </c>
      <c r="G549" s="88" t="str">
        <f>IF(Table4[[#This Row],[Segment]]="","",(CONVERT(Table4[[#This Row],[Diameter (in)]],"in","m")*$B$4*Table4[[#This Row],[Velocity (m/s)]])/$C$4)</f>
        <v/>
      </c>
      <c r="H549" s="96" t="str">
        <f>IF(Table4[[#This Row],[Segment]]="","",IF(Table4[[#This Row],[Teynold''s Number]]&gt;4000,"TURBULENT","LAMINAR"))</f>
        <v/>
      </c>
      <c r="I549" s="86" t="str">
        <f>IF(Table4[[#This Row],[Segment]]="","",INDEX(Data!C546:C560,MATCH(Table4[Material],Data!B546:B560,0)))</f>
        <v/>
      </c>
      <c r="J549" s="89" t="str">
        <f>IF(Table4[[#This Row],[ε (m)]]="","",Table4[[#This Row],[ε (m)]]/(CONVERT(Table4[[#This Row],[Diameter (in)]],"in","m")))</f>
        <v/>
      </c>
      <c r="K549" s="96" t="str">
        <f>IF(Table4[[#This Row],[Regime]]="LAMINAR",16/Table4[[#This Row],[Teynold''s Number]],"-")</f>
        <v>-</v>
      </c>
      <c r="L549" s="86"/>
      <c r="M549" s="97" t="str">
        <f>IF(Table4[[#This Row],[Regime]]="TURBULENT",(((-4*LOG10(Table4[[#This Row],[ε/D]]/3.7+1.256/(Table4[[#This Row],[Teynold''s Number]]*SQRT(Table4[[#This Row],[f turbulent (guess)]]))))^-1)^2),"")</f>
        <v/>
      </c>
      <c r="N549" s="91" t="str">
        <f>IF(Table4[[#This Row],[f turbulent]]="","",Table4[[#This Row],[f turbulent (guess)]]-Table4[[#This Row],[f turbulent]])</f>
        <v/>
      </c>
      <c r="O549" s="87">
        <f>IF(Table4[[#This Row],[Segment]]="",0,IF(C550="",0,IF(C550&lt;=Table4[[#This Row],[Diameter (in)]],0,1-(D549/D550))))</f>
        <v>0</v>
      </c>
      <c r="P549" s="92" t="str">
        <f>IF(Table4[[#This Row],[Segment]]="","",IF(C549&gt;C550,"",IF(C550="",0.55,(0.55*(1-D550/D549)))))</f>
        <v/>
      </c>
      <c r="Q54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49" s="92" t="str">
        <f>IF(Table4[[#This Row],[Segment]]="","",IF(Table4[[#This Row],[Kexpansion]]="","0",((Table4[[#This Row],[Velocity (m/s)]]^2)/2)*Table4[[#This Row],[Kexpansion]]))</f>
        <v/>
      </c>
      <c r="S549" s="92" t="str">
        <f>IF(Table4[[#This Row],[Segment]]="","",IF(Table4[[#This Row],[Kcontraction]]="","0",((Table4[[#This Row],[Velocity (m/s)]]^2)/2)*Table4[[#This Row],[Kcontraction]]))</f>
        <v/>
      </c>
      <c r="T549" s="89" t="str">
        <f>IF(Table4[[#This Row],[Segment]]="","",SUMIF($Y$7:$Y$2000,Table4[[#This Row],[Segment]],$AD$7:$AD$2000))</f>
        <v/>
      </c>
      <c r="U549" s="95" t="str">
        <f>IF(Table4[[#This Row],[Segment]]="","",Table4[[#This Row],[Hfriction (J/kg)]]+Table4[[#This Row],[Hexpansions (J/kg)]]+Table4[[#This Row],[Hcontractions (J/kg)]]+Table4[[#This Row],[Hf (J/kg)]])</f>
        <v/>
      </c>
      <c r="V549" s="95" t="str">
        <f>IF(Table4[[#This Row],[Segment]]="","",Table4[[#This Row],[Total Friction Loss (J/kg)]]*Table3[Density (kg/m3)])</f>
        <v/>
      </c>
      <c r="W549" s="95" t="str">
        <f>IF(Table4[[#This Row],[Segment]]="","",Table4[[#This Row],[Total Pressure Drop (Pa)]]/1000)</f>
        <v/>
      </c>
      <c r="Y549" s="82" t="str">
        <f>IF('Set Up'!D772="","",'Set Up'!D772)</f>
        <v/>
      </c>
      <c r="Z549" s="82" t="str">
        <f>IF('Set Up'!E772="","",'Set Up'!E772)</f>
        <v/>
      </c>
      <c r="AA549" s="82" t="str">
        <f>IF('Set Up'!F772="","",'Set Up'!F772)</f>
        <v/>
      </c>
      <c r="AB549" s="82" t="str">
        <f>IF('Set Up'!G772="","",'Set Up'!G772)</f>
        <v/>
      </c>
      <c r="AC549" s="82" t="str">
        <f t="array" ref="AC549">IF(Y549="","",INDEX(Data!$G$4:$G$51,MATCH(Table7[[#This Row],[Fitting]]&amp;Table7[[#This Row],[Fitting Subtype]],Data!$E$4:$E$51&amp;Data!$F$4:$F$51,0)))</f>
        <v/>
      </c>
      <c r="AD549" s="89" t="str">
        <f>IF(Table7[[#This Row],[Segment]]="","",Table7[[#This Row],[Quantity]]*Table7[[#This Row],[Kf]]*(((INDEX(Table4[Velocity (m/s)],MATCH(Table7[[#This Row],[Segment]],Table4[Segment],0)))^2)/2))</f>
        <v/>
      </c>
      <c r="AF549" s="82" t="str">
        <f>Table4[[#This Row],[Segment]]</f>
        <v/>
      </c>
      <c r="AG549" s="75"/>
      <c r="AH549" s="82" t="str">
        <f>IF(Table5[[#This Row],[Segment]]="","",AG549-Table4[[#This Row],[Total Pressure Drop (kPa)]])</f>
        <v/>
      </c>
    </row>
    <row r="550" spans="1:34" x14ac:dyDescent="0.25">
      <c r="A550" s="95" t="str">
        <f>IF('Set Up'!A547="","",'Set Up'!A547)</f>
        <v/>
      </c>
      <c r="B550" s="75" t="s">
        <v>81</v>
      </c>
      <c r="C550" s="85"/>
      <c r="D550" s="86" t="str">
        <f>IF(Table4[[#This Row],[Diameter (in)]]="","",(((CONVERT(Table4[[#This Row],[Diameter (in)]],"in","m"))/2)^2)*PI())</f>
        <v/>
      </c>
      <c r="E550" s="87" t="str">
        <f>IF(Table4[[#This Row],[Area (m2)]]="","",$D$4/Table4[[#This Row],[Area (m2)]])</f>
        <v/>
      </c>
      <c r="F550" s="85">
        <f t="shared" si="8"/>
        <v>4.6951999999999998</v>
      </c>
      <c r="G550" s="88" t="str">
        <f>IF(Table4[[#This Row],[Segment]]="","",(CONVERT(Table4[[#This Row],[Diameter (in)]],"in","m")*$B$4*Table4[[#This Row],[Velocity (m/s)]])/$C$4)</f>
        <v/>
      </c>
      <c r="H550" s="96" t="str">
        <f>IF(Table4[[#This Row],[Segment]]="","",IF(Table4[[#This Row],[Teynold''s Number]]&gt;4000,"TURBULENT","LAMINAR"))</f>
        <v/>
      </c>
      <c r="I550" s="86" t="str">
        <f>IF(Table4[[#This Row],[Segment]]="","",INDEX(Data!C547:C561,MATCH(Table4[Material],Data!B547:B561,0)))</f>
        <v/>
      </c>
      <c r="J550" s="89" t="str">
        <f>IF(Table4[[#This Row],[ε (m)]]="","",Table4[[#This Row],[ε (m)]]/(CONVERT(Table4[[#This Row],[Diameter (in)]],"in","m")))</f>
        <v/>
      </c>
      <c r="K550" s="96" t="str">
        <f>IF(Table4[[#This Row],[Regime]]="LAMINAR",16/Table4[[#This Row],[Teynold''s Number]],"-")</f>
        <v>-</v>
      </c>
      <c r="L550" s="86"/>
      <c r="M550" s="97" t="str">
        <f>IF(Table4[[#This Row],[Regime]]="TURBULENT",(((-4*LOG10(Table4[[#This Row],[ε/D]]/3.7+1.256/(Table4[[#This Row],[Teynold''s Number]]*SQRT(Table4[[#This Row],[f turbulent (guess)]]))))^-1)^2),"")</f>
        <v/>
      </c>
      <c r="N550" s="91" t="str">
        <f>IF(Table4[[#This Row],[f turbulent]]="","",Table4[[#This Row],[f turbulent (guess)]]-Table4[[#This Row],[f turbulent]])</f>
        <v/>
      </c>
      <c r="O550" s="87">
        <f>IF(Table4[[#This Row],[Segment]]="",0,IF(C551="",0,IF(C551&lt;=Table4[[#This Row],[Diameter (in)]],0,1-(D550/D551))))</f>
        <v>0</v>
      </c>
      <c r="P550" s="92" t="str">
        <f>IF(Table4[[#This Row],[Segment]]="","",IF(C550&gt;C551,"",IF(C551="",0.55,(0.55*(1-D551/D550)))))</f>
        <v/>
      </c>
      <c r="Q55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50" s="92" t="str">
        <f>IF(Table4[[#This Row],[Segment]]="","",IF(Table4[[#This Row],[Kexpansion]]="","0",((Table4[[#This Row],[Velocity (m/s)]]^2)/2)*Table4[[#This Row],[Kexpansion]]))</f>
        <v/>
      </c>
      <c r="S550" s="92" t="str">
        <f>IF(Table4[[#This Row],[Segment]]="","",IF(Table4[[#This Row],[Kcontraction]]="","0",((Table4[[#This Row],[Velocity (m/s)]]^2)/2)*Table4[[#This Row],[Kcontraction]]))</f>
        <v/>
      </c>
      <c r="T550" s="89" t="str">
        <f>IF(Table4[[#This Row],[Segment]]="","",SUMIF($Y$7:$Y$2000,Table4[[#This Row],[Segment]],$AD$7:$AD$2000))</f>
        <v/>
      </c>
      <c r="U550" s="95" t="str">
        <f>IF(Table4[[#This Row],[Segment]]="","",Table4[[#This Row],[Hfriction (J/kg)]]+Table4[[#This Row],[Hexpansions (J/kg)]]+Table4[[#This Row],[Hcontractions (J/kg)]]+Table4[[#This Row],[Hf (J/kg)]])</f>
        <v/>
      </c>
      <c r="V550" s="95" t="str">
        <f>IF(Table4[[#This Row],[Segment]]="","",Table4[[#This Row],[Total Friction Loss (J/kg)]]*Table3[Density (kg/m3)])</f>
        <v/>
      </c>
      <c r="W550" s="95" t="str">
        <f>IF(Table4[[#This Row],[Segment]]="","",Table4[[#This Row],[Total Pressure Drop (Pa)]]/1000)</f>
        <v/>
      </c>
      <c r="Y550" s="82" t="str">
        <f>IF('Set Up'!D773="","",'Set Up'!D773)</f>
        <v/>
      </c>
      <c r="Z550" s="82" t="str">
        <f>IF('Set Up'!E773="","",'Set Up'!E773)</f>
        <v/>
      </c>
      <c r="AA550" s="82" t="str">
        <f>IF('Set Up'!F773="","",'Set Up'!F773)</f>
        <v/>
      </c>
      <c r="AB550" s="82" t="str">
        <f>IF('Set Up'!G773="","",'Set Up'!G773)</f>
        <v/>
      </c>
      <c r="AC550" s="82" t="str">
        <f t="array" ref="AC550">IF(Y550="","",INDEX(Data!$G$4:$G$51,MATCH(Table7[[#This Row],[Fitting]]&amp;Table7[[#This Row],[Fitting Subtype]],Data!$E$4:$E$51&amp;Data!$F$4:$F$51,0)))</f>
        <v/>
      </c>
      <c r="AD550" s="89" t="str">
        <f>IF(Table7[[#This Row],[Segment]]="","",Table7[[#This Row],[Quantity]]*Table7[[#This Row],[Kf]]*(((INDEX(Table4[Velocity (m/s)],MATCH(Table7[[#This Row],[Segment]],Table4[Segment],0)))^2)/2))</f>
        <v/>
      </c>
      <c r="AF550" s="82" t="str">
        <f>Table4[[#This Row],[Segment]]</f>
        <v/>
      </c>
      <c r="AG550" s="75"/>
      <c r="AH550" s="82" t="str">
        <f>IF(Table5[[#This Row],[Segment]]="","",AG550-Table4[[#This Row],[Total Pressure Drop (kPa)]])</f>
        <v/>
      </c>
    </row>
    <row r="551" spans="1:34" x14ac:dyDescent="0.25">
      <c r="A551" s="95" t="str">
        <f>IF('Set Up'!A548="","",'Set Up'!A548)</f>
        <v/>
      </c>
      <c r="B551" s="75" t="s">
        <v>81</v>
      </c>
      <c r="C551" s="85"/>
      <c r="D551" s="86" t="str">
        <f>IF(Table4[[#This Row],[Diameter (in)]]="","",(((CONVERT(Table4[[#This Row],[Diameter (in)]],"in","m"))/2)^2)*PI())</f>
        <v/>
      </c>
      <c r="E551" s="87" t="str">
        <f>IF(Table4[[#This Row],[Area (m2)]]="","",$D$4/Table4[[#This Row],[Area (m2)]])</f>
        <v/>
      </c>
      <c r="F551" s="85">
        <f t="shared" si="8"/>
        <v>4.6951999999999998</v>
      </c>
      <c r="G551" s="88" t="str">
        <f>IF(Table4[[#This Row],[Segment]]="","",(CONVERT(Table4[[#This Row],[Diameter (in)]],"in","m")*$B$4*Table4[[#This Row],[Velocity (m/s)]])/$C$4)</f>
        <v/>
      </c>
      <c r="H551" s="96" t="str">
        <f>IF(Table4[[#This Row],[Segment]]="","",IF(Table4[[#This Row],[Teynold''s Number]]&gt;4000,"TURBULENT","LAMINAR"))</f>
        <v/>
      </c>
      <c r="I551" s="86" t="str">
        <f>IF(Table4[[#This Row],[Segment]]="","",INDEX(Data!C548:C562,MATCH(Table4[Material],Data!B548:B562,0)))</f>
        <v/>
      </c>
      <c r="J551" s="89" t="str">
        <f>IF(Table4[[#This Row],[ε (m)]]="","",Table4[[#This Row],[ε (m)]]/(CONVERT(Table4[[#This Row],[Diameter (in)]],"in","m")))</f>
        <v/>
      </c>
      <c r="K551" s="96" t="str">
        <f>IF(Table4[[#This Row],[Regime]]="LAMINAR",16/Table4[[#This Row],[Teynold''s Number]],"-")</f>
        <v>-</v>
      </c>
      <c r="L551" s="86"/>
      <c r="M551" s="97" t="str">
        <f>IF(Table4[[#This Row],[Regime]]="TURBULENT",(((-4*LOG10(Table4[[#This Row],[ε/D]]/3.7+1.256/(Table4[[#This Row],[Teynold''s Number]]*SQRT(Table4[[#This Row],[f turbulent (guess)]]))))^-1)^2),"")</f>
        <v/>
      </c>
      <c r="N551" s="91" t="str">
        <f>IF(Table4[[#This Row],[f turbulent]]="","",Table4[[#This Row],[f turbulent (guess)]]-Table4[[#This Row],[f turbulent]])</f>
        <v/>
      </c>
      <c r="O551" s="87">
        <f>IF(Table4[[#This Row],[Segment]]="",0,IF(C552="",0,IF(C552&lt;=Table4[[#This Row],[Diameter (in)]],0,1-(D551/D552))))</f>
        <v>0</v>
      </c>
      <c r="P551" s="92" t="str">
        <f>IF(Table4[[#This Row],[Segment]]="","",IF(C551&gt;C552,"",IF(C552="",0.55,(0.55*(1-D552/D551)))))</f>
        <v/>
      </c>
      <c r="Q55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51" s="92" t="str">
        <f>IF(Table4[[#This Row],[Segment]]="","",IF(Table4[[#This Row],[Kexpansion]]="","0",((Table4[[#This Row],[Velocity (m/s)]]^2)/2)*Table4[[#This Row],[Kexpansion]]))</f>
        <v/>
      </c>
      <c r="S551" s="92" t="str">
        <f>IF(Table4[[#This Row],[Segment]]="","",IF(Table4[[#This Row],[Kcontraction]]="","0",((Table4[[#This Row],[Velocity (m/s)]]^2)/2)*Table4[[#This Row],[Kcontraction]]))</f>
        <v/>
      </c>
      <c r="T551" s="89" t="str">
        <f>IF(Table4[[#This Row],[Segment]]="","",SUMIF($Y$7:$Y$2000,Table4[[#This Row],[Segment]],$AD$7:$AD$2000))</f>
        <v/>
      </c>
      <c r="U551" s="95" t="str">
        <f>IF(Table4[[#This Row],[Segment]]="","",Table4[[#This Row],[Hfriction (J/kg)]]+Table4[[#This Row],[Hexpansions (J/kg)]]+Table4[[#This Row],[Hcontractions (J/kg)]]+Table4[[#This Row],[Hf (J/kg)]])</f>
        <v/>
      </c>
      <c r="V551" s="95" t="str">
        <f>IF(Table4[[#This Row],[Segment]]="","",Table4[[#This Row],[Total Friction Loss (J/kg)]]*Table3[Density (kg/m3)])</f>
        <v/>
      </c>
      <c r="W551" s="95" t="str">
        <f>IF(Table4[[#This Row],[Segment]]="","",Table4[[#This Row],[Total Pressure Drop (Pa)]]/1000)</f>
        <v/>
      </c>
      <c r="Y551" s="82" t="str">
        <f>IF('Set Up'!D774="","",'Set Up'!D774)</f>
        <v/>
      </c>
      <c r="Z551" s="82" t="str">
        <f>IF('Set Up'!E774="","",'Set Up'!E774)</f>
        <v/>
      </c>
      <c r="AA551" s="82" t="str">
        <f>IF('Set Up'!F774="","",'Set Up'!F774)</f>
        <v/>
      </c>
      <c r="AB551" s="82" t="str">
        <f>IF('Set Up'!G774="","",'Set Up'!G774)</f>
        <v/>
      </c>
      <c r="AC551" s="82" t="str">
        <f t="array" ref="AC551">IF(Y551="","",INDEX(Data!$G$4:$G$51,MATCH(Table7[[#This Row],[Fitting]]&amp;Table7[[#This Row],[Fitting Subtype]],Data!$E$4:$E$51&amp;Data!$F$4:$F$51,0)))</f>
        <v/>
      </c>
      <c r="AD551" s="89" t="str">
        <f>IF(Table7[[#This Row],[Segment]]="","",Table7[[#This Row],[Quantity]]*Table7[[#This Row],[Kf]]*(((INDEX(Table4[Velocity (m/s)],MATCH(Table7[[#This Row],[Segment]],Table4[Segment],0)))^2)/2))</f>
        <v/>
      </c>
      <c r="AF551" s="82" t="str">
        <f>Table4[[#This Row],[Segment]]</f>
        <v/>
      </c>
      <c r="AG551" s="75"/>
      <c r="AH551" s="82" t="str">
        <f>IF(Table5[[#This Row],[Segment]]="","",AG551-Table4[[#This Row],[Total Pressure Drop (kPa)]])</f>
        <v/>
      </c>
    </row>
    <row r="552" spans="1:34" x14ac:dyDescent="0.25">
      <c r="A552" s="95" t="str">
        <f>IF('Set Up'!A549="","",'Set Up'!A549)</f>
        <v/>
      </c>
      <c r="B552" s="75" t="s">
        <v>81</v>
      </c>
      <c r="C552" s="85"/>
      <c r="D552" s="86" t="str">
        <f>IF(Table4[[#This Row],[Diameter (in)]]="","",(((CONVERT(Table4[[#This Row],[Diameter (in)]],"in","m"))/2)^2)*PI())</f>
        <v/>
      </c>
      <c r="E552" s="87" t="str">
        <f>IF(Table4[[#This Row],[Area (m2)]]="","",$D$4/Table4[[#This Row],[Area (m2)]])</f>
        <v/>
      </c>
      <c r="F552" s="85">
        <f t="shared" si="8"/>
        <v>4.6951999999999998</v>
      </c>
      <c r="G552" s="88" t="str">
        <f>IF(Table4[[#This Row],[Segment]]="","",(CONVERT(Table4[[#This Row],[Diameter (in)]],"in","m")*$B$4*Table4[[#This Row],[Velocity (m/s)]])/$C$4)</f>
        <v/>
      </c>
      <c r="H552" s="96" t="str">
        <f>IF(Table4[[#This Row],[Segment]]="","",IF(Table4[[#This Row],[Teynold''s Number]]&gt;4000,"TURBULENT","LAMINAR"))</f>
        <v/>
      </c>
      <c r="I552" s="86" t="str">
        <f>IF(Table4[[#This Row],[Segment]]="","",INDEX(Data!C549:C563,MATCH(Table4[Material],Data!B549:B563,0)))</f>
        <v/>
      </c>
      <c r="J552" s="89" t="str">
        <f>IF(Table4[[#This Row],[ε (m)]]="","",Table4[[#This Row],[ε (m)]]/(CONVERT(Table4[[#This Row],[Diameter (in)]],"in","m")))</f>
        <v/>
      </c>
      <c r="K552" s="96" t="str">
        <f>IF(Table4[[#This Row],[Regime]]="LAMINAR",16/Table4[[#This Row],[Teynold''s Number]],"-")</f>
        <v>-</v>
      </c>
      <c r="L552" s="86"/>
      <c r="M552" s="97" t="str">
        <f>IF(Table4[[#This Row],[Regime]]="TURBULENT",(((-4*LOG10(Table4[[#This Row],[ε/D]]/3.7+1.256/(Table4[[#This Row],[Teynold''s Number]]*SQRT(Table4[[#This Row],[f turbulent (guess)]]))))^-1)^2),"")</f>
        <v/>
      </c>
      <c r="N552" s="91" t="str">
        <f>IF(Table4[[#This Row],[f turbulent]]="","",Table4[[#This Row],[f turbulent (guess)]]-Table4[[#This Row],[f turbulent]])</f>
        <v/>
      </c>
      <c r="O552" s="87">
        <f>IF(Table4[[#This Row],[Segment]]="",0,IF(C553="",0,IF(C553&lt;=Table4[[#This Row],[Diameter (in)]],0,1-(D552/D553))))</f>
        <v>0</v>
      </c>
      <c r="P552" s="92" t="str">
        <f>IF(Table4[[#This Row],[Segment]]="","",IF(C552&gt;C553,"",IF(C553="",0.55,(0.55*(1-D553/D552)))))</f>
        <v/>
      </c>
      <c r="Q55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52" s="92" t="str">
        <f>IF(Table4[[#This Row],[Segment]]="","",IF(Table4[[#This Row],[Kexpansion]]="","0",((Table4[[#This Row],[Velocity (m/s)]]^2)/2)*Table4[[#This Row],[Kexpansion]]))</f>
        <v/>
      </c>
      <c r="S552" s="92" t="str">
        <f>IF(Table4[[#This Row],[Segment]]="","",IF(Table4[[#This Row],[Kcontraction]]="","0",((Table4[[#This Row],[Velocity (m/s)]]^2)/2)*Table4[[#This Row],[Kcontraction]]))</f>
        <v/>
      </c>
      <c r="T552" s="89" t="str">
        <f>IF(Table4[[#This Row],[Segment]]="","",SUMIF($Y$7:$Y$2000,Table4[[#This Row],[Segment]],$AD$7:$AD$2000))</f>
        <v/>
      </c>
      <c r="U552" s="95" t="str">
        <f>IF(Table4[[#This Row],[Segment]]="","",Table4[[#This Row],[Hfriction (J/kg)]]+Table4[[#This Row],[Hexpansions (J/kg)]]+Table4[[#This Row],[Hcontractions (J/kg)]]+Table4[[#This Row],[Hf (J/kg)]])</f>
        <v/>
      </c>
      <c r="V552" s="95" t="str">
        <f>IF(Table4[[#This Row],[Segment]]="","",Table4[[#This Row],[Total Friction Loss (J/kg)]]*Table3[Density (kg/m3)])</f>
        <v/>
      </c>
      <c r="W552" s="95" t="str">
        <f>IF(Table4[[#This Row],[Segment]]="","",Table4[[#This Row],[Total Pressure Drop (Pa)]]/1000)</f>
        <v/>
      </c>
      <c r="Y552" s="82" t="str">
        <f>IF('Set Up'!D775="","",'Set Up'!D775)</f>
        <v/>
      </c>
      <c r="Z552" s="82" t="str">
        <f>IF('Set Up'!E775="","",'Set Up'!E775)</f>
        <v/>
      </c>
      <c r="AA552" s="82" t="str">
        <f>IF('Set Up'!F775="","",'Set Up'!F775)</f>
        <v/>
      </c>
      <c r="AB552" s="82" t="str">
        <f>IF('Set Up'!G775="","",'Set Up'!G775)</f>
        <v/>
      </c>
      <c r="AC552" s="82" t="str">
        <f t="array" ref="AC552">IF(Y552="","",INDEX(Data!$G$4:$G$51,MATCH(Table7[[#This Row],[Fitting]]&amp;Table7[[#This Row],[Fitting Subtype]],Data!$E$4:$E$51&amp;Data!$F$4:$F$51,0)))</f>
        <v/>
      </c>
      <c r="AD552" s="89" t="str">
        <f>IF(Table7[[#This Row],[Segment]]="","",Table7[[#This Row],[Quantity]]*Table7[[#This Row],[Kf]]*(((INDEX(Table4[Velocity (m/s)],MATCH(Table7[[#This Row],[Segment]],Table4[Segment],0)))^2)/2))</f>
        <v/>
      </c>
      <c r="AF552" s="82" t="str">
        <f>Table4[[#This Row],[Segment]]</f>
        <v/>
      </c>
      <c r="AG552" s="75"/>
      <c r="AH552" s="82" t="str">
        <f>IF(Table5[[#This Row],[Segment]]="","",AG552-Table4[[#This Row],[Total Pressure Drop (kPa)]])</f>
        <v/>
      </c>
    </row>
    <row r="553" spans="1:34" x14ac:dyDescent="0.25">
      <c r="A553" s="95" t="str">
        <f>IF('Set Up'!A550="","",'Set Up'!A550)</f>
        <v/>
      </c>
      <c r="B553" s="75" t="s">
        <v>81</v>
      </c>
      <c r="C553" s="85"/>
      <c r="D553" s="86" t="str">
        <f>IF(Table4[[#This Row],[Diameter (in)]]="","",(((CONVERT(Table4[[#This Row],[Diameter (in)]],"in","m"))/2)^2)*PI())</f>
        <v/>
      </c>
      <c r="E553" s="87" t="str">
        <f>IF(Table4[[#This Row],[Area (m2)]]="","",$D$4/Table4[[#This Row],[Area (m2)]])</f>
        <v/>
      </c>
      <c r="F553" s="85">
        <f t="shared" si="8"/>
        <v>4.6951999999999998</v>
      </c>
      <c r="G553" s="88" t="str">
        <f>IF(Table4[[#This Row],[Segment]]="","",(CONVERT(Table4[[#This Row],[Diameter (in)]],"in","m")*$B$4*Table4[[#This Row],[Velocity (m/s)]])/$C$4)</f>
        <v/>
      </c>
      <c r="H553" s="96" t="str">
        <f>IF(Table4[[#This Row],[Segment]]="","",IF(Table4[[#This Row],[Teynold''s Number]]&gt;4000,"TURBULENT","LAMINAR"))</f>
        <v/>
      </c>
      <c r="I553" s="86" t="str">
        <f>IF(Table4[[#This Row],[Segment]]="","",INDEX(Data!C550:C564,MATCH(Table4[Material],Data!B550:B564,0)))</f>
        <v/>
      </c>
      <c r="J553" s="89" t="str">
        <f>IF(Table4[[#This Row],[ε (m)]]="","",Table4[[#This Row],[ε (m)]]/(CONVERT(Table4[[#This Row],[Diameter (in)]],"in","m")))</f>
        <v/>
      </c>
      <c r="K553" s="96" t="str">
        <f>IF(Table4[[#This Row],[Regime]]="LAMINAR",16/Table4[[#This Row],[Teynold''s Number]],"-")</f>
        <v>-</v>
      </c>
      <c r="L553" s="86"/>
      <c r="M553" s="97" t="str">
        <f>IF(Table4[[#This Row],[Regime]]="TURBULENT",(((-4*LOG10(Table4[[#This Row],[ε/D]]/3.7+1.256/(Table4[[#This Row],[Teynold''s Number]]*SQRT(Table4[[#This Row],[f turbulent (guess)]]))))^-1)^2),"")</f>
        <v/>
      </c>
      <c r="N553" s="91" t="str">
        <f>IF(Table4[[#This Row],[f turbulent]]="","",Table4[[#This Row],[f turbulent (guess)]]-Table4[[#This Row],[f turbulent]])</f>
        <v/>
      </c>
      <c r="O553" s="87">
        <f>IF(Table4[[#This Row],[Segment]]="",0,IF(C554="",0,IF(C554&lt;=Table4[[#This Row],[Diameter (in)]],0,1-(D553/D554))))</f>
        <v>0</v>
      </c>
      <c r="P553" s="92" t="str">
        <f>IF(Table4[[#This Row],[Segment]]="","",IF(C553&gt;C554,"",IF(C554="",0.55,(0.55*(1-D554/D553)))))</f>
        <v/>
      </c>
      <c r="Q55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53" s="92" t="str">
        <f>IF(Table4[[#This Row],[Segment]]="","",IF(Table4[[#This Row],[Kexpansion]]="","0",((Table4[[#This Row],[Velocity (m/s)]]^2)/2)*Table4[[#This Row],[Kexpansion]]))</f>
        <v/>
      </c>
      <c r="S553" s="92" t="str">
        <f>IF(Table4[[#This Row],[Segment]]="","",IF(Table4[[#This Row],[Kcontraction]]="","0",((Table4[[#This Row],[Velocity (m/s)]]^2)/2)*Table4[[#This Row],[Kcontraction]]))</f>
        <v/>
      </c>
      <c r="T553" s="89" t="str">
        <f>IF(Table4[[#This Row],[Segment]]="","",SUMIF($Y$7:$Y$2000,Table4[[#This Row],[Segment]],$AD$7:$AD$2000))</f>
        <v/>
      </c>
      <c r="U553" s="95" t="str">
        <f>IF(Table4[[#This Row],[Segment]]="","",Table4[[#This Row],[Hfriction (J/kg)]]+Table4[[#This Row],[Hexpansions (J/kg)]]+Table4[[#This Row],[Hcontractions (J/kg)]]+Table4[[#This Row],[Hf (J/kg)]])</f>
        <v/>
      </c>
      <c r="V553" s="95" t="str">
        <f>IF(Table4[[#This Row],[Segment]]="","",Table4[[#This Row],[Total Friction Loss (J/kg)]]*Table3[Density (kg/m3)])</f>
        <v/>
      </c>
      <c r="W553" s="95" t="str">
        <f>IF(Table4[[#This Row],[Segment]]="","",Table4[[#This Row],[Total Pressure Drop (Pa)]]/1000)</f>
        <v/>
      </c>
      <c r="Y553" s="82" t="str">
        <f>IF('Set Up'!D776="","",'Set Up'!D776)</f>
        <v/>
      </c>
      <c r="Z553" s="82" t="str">
        <f>IF('Set Up'!E776="","",'Set Up'!E776)</f>
        <v/>
      </c>
      <c r="AA553" s="82" t="str">
        <f>IF('Set Up'!F776="","",'Set Up'!F776)</f>
        <v/>
      </c>
      <c r="AB553" s="82" t="str">
        <f>IF('Set Up'!G776="","",'Set Up'!G776)</f>
        <v/>
      </c>
      <c r="AC553" s="82" t="str">
        <f t="array" ref="AC553">IF(Y553="","",INDEX(Data!$G$4:$G$51,MATCH(Table7[[#This Row],[Fitting]]&amp;Table7[[#This Row],[Fitting Subtype]],Data!$E$4:$E$51&amp;Data!$F$4:$F$51,0)))</f>
        <v/>
      </c>
      <c r="AD553" s="89" t="str">
        <f>IF(Table7[[#This Row],[Segment]]="","",Table7[[#This Row],[Quantity]]*Table7[[#This Row],[Kf]]*(((INDEX(Table4[Velocity (m/s)],MATCH(Table7[[#This Row],[Segment]],Table4[Segment],0)))^2)/2))</f>
        <v/>
      </c>
      <c r="AF553" s="82" t="str">
        <f>Table4[[#This Row],[Segment]]</f>
        <v/>
      </c>
      <c r="AG553" s="75"/>
      <c r="AH553" s="82" t="str">
        <f>IF(Table5[[#This Row],[Segment]]="","",AG553-Table4[[#This Row],[Total Pressure Drop (kPa)]])</f>
        <v/>
      </c>
    </row>
    <row r="554" spans="1:34" x14ac:dyDescent="0.25">
      <c r="A554" s="95" t="str">
        <f>IF('Set Up'!A551="","",'Set Up'!A551)</f>
        <v/>
      </c>
      <c r="B554" s="75" t="s">
        <v>81</v>
      </c>
      <c r="C554" s="85"/>
      <c r="D554" s="86" t="str">
        <f>IF(Table4[[#This Row],[Diameter (in)]]="","",(((CONVERT(Table4[[#This Row],[Diameter (in)]],"in","m"))/2)^2)*PI())</f>
        <v/>
      </c>
      <c r="E554" s="87" t="str">
        <f>IF(Table4[[#This Row],[Area (m2)]]="","",$D$4/Table4[[#This Row],[Area (m2)]])</f>
        <v/>
      </c>
      <c r="F554" s="85">
        <f t="shared" si="8"/>
        <v>4.6951999999999998</v>
      </c>
      <c r="G554" s="88" t="str">
        <f>IF(Table4[[#This Row],[Segment]]="","",(CONVERT(Table4[[#This Row],[Diameter (in)]],"in","m")*$B$4*Table4[[#This Row],[Velocity (m/s)]])/$C$4)</f>
        <v/>
      </c>
      <c r="H554" s="96" t="str">
        <f>IF(Table4[[#This Row],[Segment]]="","",IF(Table4[[#This Row],[Teynold''s Number]]&gt;4000,"TURBULENT","LAMINAR"))</f>
        <v/>
      </c>
      <c r="I554" s="86" t="str">
        <f>IF(Table4[[#This Row],[Segment]]="","",INDEX(Data!C551:C565,MATCH(Table4[Material],Data!B551:B565,0)))</f>
        <v/>
      </c>
      <c r="J554" s="89" t="str">
        <f>IF(Table4[[#This Row],[ε (m)]]="","",Table4[[#This Row],[ε (m)]]/(CONVERT(Table4[[#This Row],[Diameter (in)]],"in","m")))</f>
        <v/>
      </c>
      <c r="K554" s="96" t="str">
        <f>IF(Table4[[#This Row],[Regime]]="LAMINAR",16/Table4[[#This Row],[Teynold''s Number]],"-")</f>
        <v>-</v>
      </c>
      <c r="L554" s="86"/>
      <c r="M554" s="97" t="str">
        <f>IF(Table4[[#This Row],[Regime]]="TURBULENT",(((-4*LOG10(Table4[[#This Row],[ε/D]]/3.7+1.256/(Table4[[#This Row],[Teynold''s Number]]*SQRT(Table4[[#This Row],[f turbulent (guess)]]))))^-1)^2),"")</f>
        <v/>
      </c>
      <c r="N554" s="91" t="str">
        <f>IF(Table4[[#This Row],[f turbulent]]="","",Table4[[#This Row],[f turbulent (guess)]]-Table4[[#This Row],[f turbulent]])</f>
        <v/>
      </c>
      <c r="O554" s="87">
        <f>IF(Table4[[#This Row],[Segment]]="",0,IF(C555="",0,IF(C555&lt;=Table4[[#This Row],[Diameter (in)]],0,1-(D554/D555))))</f>
        <v>0</v>
      </c>
      <c r="P554" s="92" t="str">
        <f>IF(Table4[[#This Row],[Segment]]="","",IF(C554&gt;C555,"",IF(C555="",0.55,(0.55*(1-D555/D554)))))</f>
        <v/>
      </c>
      <c r="Q55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54" s="92" t="str">
        <f>IF(Table4[[#This Row],[Segment]]="","",IF(Table4[[#This Row],[Kexpansion]]="","0",((Table4[[#This Row],[Velocity (m/s)]]^2)/2)*Table4[[#This Row],[Kexpansion]]))</f>
        <v/>
      </c>
      <c r="S554" s="92" t="str">
        <f>IF(Table4[[#This Row],[Segment]]="","",IF(Table4[[#This Row],[Kcontraction]]="","0",((Table4[[#This Row],[Velocity (m/s)]]^2)/2)*Table4[[#This Row],[Kcontraction]]))</f>
        <v/>
      </c>
      <c r="T554" s="89" t="str">
        <f>IF(Table4[[#This Row],[Segment]]="","",SUMIF($Y$7:$Y$2000,Table4[[#This Row],[Segment]],$AD$7:$AD$2000))</f>
        <v/>
      </c>
      <c r="U554" s="95" t="str">
        <f>IF(Table4[[#This Row],[Segment]]="","",Table4[[#This Row],[Hfriction (J/kg)]]+Table4[[#This Row],[Hexpansions (J/kg)]]+Table4[[#This Row],[Hcontractions (J/kg)]]+Table4[[#This Row],[Hf (J/kg)]])</f>
        <v/>
      </c>
      <c r="V554" s="95" t="str">
        <f>IF(Table4[[#This Row],[Segment]]="","",Table4[[#This Row],[Total Friction Loss (J/kg)]]*Table3[Density (kg/m3)])</f>
        <v/>
      </c>
      <c r="W554" s="95" t="str">
        <f>IF(Table4[[#This Row],[Segment]]="","",Table4[[#This Row],[Total Pressure Drop (Pa)]]/1000)</f>
        <v/>
      </c>
      <c r="Y554" s="82" t="str">
        <f>IF('Set Up'!D777="","",'Set Up'!D777)</f>
        <v/>
      </c>
      <c r="Z554" s="82" t="str">
        <f>IF('Set Up'!E777="","",'Set Up'!E777)</f>
        <v/>
      </c>
      <c r="AA554" s="82" t="str">
        <f>IF('Set Up'!F777="","",'Set Up'!F777)</f>
        <v/>
      </c>
      <c r="AB554" s="82" t="str">
        <f>IF('Set Up'!G777="","",'Set Up'!G777)</f>
        <v/>
      </c>
      <c r="AC554" s="82" t="str">
        <f t="array" ref="AC554">IF(Y554="","",INDEX(Data!$G$4:$G$51,MATCH(Table7[[#This Row],[Fitting]]&amp;Table7[[#This Row],[Fitting Subtype]],Data!$E$4:$E$51&amp;Data!$F$4:$F$51,0)))</f>
        <v/>
      </c>
      <c r="AD554" s="89" t="str">
        <f>IF(Table7[[#This Row],[Segment]]="","",Table7[[#This Row],[Quantity]]*Table7[[#This Row],[Kf]]*(((INDEX(Table4[Velocity (m/s)],MATCH(Table7[[#This Row],[Segment]],Table4[Segment],0)))^2)/2))</f>
        <v/>
      </c>
      <c r="AF554" s="82" t="str">
        <f>Table4[[#This Row],[Segment]]</f>
        <v/>
      </c>
      <c r="AG554" s="75"/>
      <c r="AH554" s="82" t="str">
        <f>IF(Table5[[#This Row],[Segment]]="","",AG554-Table4[[#This Row],[Total Pressure Drop (kPa)]])</f>
        <v/>
      </c>
    </row>
    <row r="555" spans="1:34" x14ac:dyDescent="0.25">
      <c r="A555" s="95" t="str">
        <f>IF('Set Up'!A552="","",'Set Up'!A552)</f>
        <v/>
      </c>
      <c r="B555" s="75" t="s">
        <v>81</v>
      </c>
      <c r="C555" s="85"/>
      <c r="D555" s="86" t="str">
        <f>IF(Table4[[#This Row],[Diameter (in)]]="","",(((CONVERT(Table4[[#This Row],[Diameter (in)]],"in","m"))/2)^2)*PI())</f>
        <v/>
      </c>
      <c r="E555" s="87" t="str">
        <f>IF(Table4[[#This Row],[Area (m2)]]="","",$D$4/Table4[[#This Row],[Area (m2)]])</f>
        <v/>
      </c>
      <c r="F555" s="85">
        <f t="shared" si="8"/>
        <v>4.6951999999999998</v>
      </c>
      <c r="G555" s="88" t="str">
        <f>IF(Table4[[#This Row],[Segment]]="","",(CONVERT(Table4[[#This Row],[Diameter (in)]],"in","m")*$B$4*Table4[[#This Row],[Velocity (m/s)]])/$C$4)</f>
        <v/>
      </c>
      <c r="H555" s="96" t="str">
        <f>IF(Table4[[#This Row],[Segment]]="","",IF(Table4[[#This Row],[Teynold''s Number]]&gt;4000,"TURBULENT","LAMINAR"))</f>
        <v/>
      </c>
      <c r="I555" s="86" t="str">
        <f>IF(Table4[[#This Row],[Segment]]="","",INDEX(Data!C552:C566,MATCH(Table4[Material],Data!B552:B566,0)))</f>
        <v/>
      </c>
      <c r="J555" s="89" t="str">
        <f>IF(Table4[[#This Row],[ε (m)]]="","",Table4[[#This Row],[ε (m)]]/(CONVERT(Table4[[#This Row],[Diameter (in)]],"in","m")))</f>
        <v/>
      </c>
      <c r="K555" s="96" t="str">
        <f>IF(Table4[[#This Row],[Regime]]="LAMINAR",16/Table4[[#This Row],[Teynold''s Number]],"-")</f>
        <v>-</v>
      </c>
      <c r="L555" s="86"/>
      <c r="M555" s="97" t="str">
        <f>IF(Table4[[#This Row],[Regime]]="TURBULENT",(((-4*LOG10(Table4[[#This Row],[ε/D]]/3.7+1.256/(Table4[[#This Row],[Teynold''s Number]]*SQRT(Table4[[#This Row],[f turbulent (guess)]]))))^-1)^2),"")</f>
        <v/>
      </c>
      <c r="N555" s="91" t="str">
        <f>IF(Table4[[#This Row],[f turbulent]]="","",Table4[[#This Row],[f turbulent (guess)]]-Table4[[#This Row],[f turbulent]])</f>
        <v/>
      </c>
      <c r="O555" s="87">
        <f>IF(Table4[[#This Row],[Segment]]="",0,IF(C556="",0,IF(C556&lt;=Table4[[#This Row],[Diameter (in)]],0,1-(D555/D556))))</f>
        <v>0</v>
      </c>
      <c r="P555" s="92" t="str">
        <f>IF(Table4[[#This Row],[Segment]]="","",IF(C555&gt;C556,"",IF(C556="",0.55,(0.55*(1-D556/D555)))))</f>
        <v/>
      </c>
      <c r="Q55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55" s="92" t="str">
        <f>IF(Table4[[#This Row],[Segment]]="","",IF(Table4[[#This Row],[Kexpansion]]="","0",((Table4[[#This Row],[Velocity (m/s)]]^2)/2)*Table4[[#This Row],[Kexpansion]]))</f>
        <v/>
      </c>
      <c r="S555" s="92" t="str">
        <f>IF(Table4[[#This Row],[Segment]]="","",IF(Table4[[#This Row],[Kcontraction]]="","0",((Table4[[#This Row],[Velocity (m/s)]]^2)/2)*Table4[[#This Row],[Kcontraction]]))</f>
        <v/>
      </c>
      <c r="T555" s="89" t="str">
        <f>IF(Table4[[#This Row],[Segment]]="","",SUMIF($Y$7:$Y$2000,Table4[[#This Row],[Segment]],$AD$7:$AD$2000))</f>
        <v/>
      </c>
      <c r="U555" s="95" t="str">
        <f>IF(Table4[[#This Row],[Segment]]="","",Table4[[#This Row],[Hfriction (J/kg)]]+Table4[[#This Row],[Hexpansions (J/kg)]]+Table4[[#This Row],[Hcontractions (J/kg)]]+Table4[[#This Row],[Hf (J/kg)]])</f>
        <v/>
      </c>
      <c r="V555" s="95" t="str">
        <f>IF(Table4[[#This Row],[Segment]]="","",Table4[[#This Row],[Total Friction Loss (J/kg)]]*Table3[Density (kg/m3)])</f>
        <v/>
      </c>
      <c r="W555" s="95" t="str">
        <f>IF(Table4[[#This Row],[Segment]]="","",Table4[[#This Row],[Total Pressure Drop (Pa)]]/1000)</f>
        <v/>
      </c>
      <c r="Y555" s="82" t="str">
        <f>IF('Set Up'!D778="","",'Set Up'!D778)</f>
        <v/>
      </c>
      <c r="Z555" s="82" t="str">
        <f>IF('Set Up'!E778="","",'Set Up'!E778)</f>
        <v/>
      </c>
      <c r="AA555" s="82" t="str">
        <f>IF('Set Up'!F778="","",'Set Up'!F778)</f>
        <v/>
      </c>
      <c r="AB555" s="82" t="str">
        <f>IF('Set Up'!G778="","",'Set Up'!G778)</f>
        <v/>
      </c>
      <c r="AC555" s="82" t="str">
        <f t="array" ref="AC555">IF(Y555="","",INDEX(Data!$G$4:$G$51,MATCH(Table7[[#This Row],[Fitting]]&amp;Table7[[#This Row],[Fitting Subtype]],Data!$E$4:$E$51&amp;Data!$F$4:$F$51,0)))</f>
        <v/>
      </c>
      <c r="AD555" s="89" t="str">
        <f>IF(Table7[[#This Row],[Segment]]="","",Table7[[#This Row],[Quantity]]*Table7[[#This Row],[Kf]]*(((INDEX(Table4[Velocity (m/s)],MATCH(Table7[[#This Row],[Segment]],Table4[Segment],0)))^2)/2))</f>
        <v/>
      </c>
      <c r="AF555" s="82" t="str">
        <f>Table4[[#This Row],[Segment]]</f>
        <v/>
      </c>
      <c r="AG555" s="75"/>
      <c r="AH555" s="82" t="str">
        <f>IF(Table5[[#This Row],[Segment]]="","",AG555-Table4[[#This Row],[Total Pressure Drop (kPa)]])</f>
        <v/>
      </c>
    </row>
    <row r="556" spans="1:34" x14ac:dyDescent="0.25">
      <c r="A556" s="95" t="str">
        <f>IF('Set Up'!A553="","",'Set Up'!A553)</f>
        <v/>
      </c>
      <c r="B556" s="75" t="s">
        <v>81</v>
      </c>
      <c r="C556" s="85"/>
      <c r="D556" s="86" t="str">
        <f>IF(Table4[[#This Row],[Diameter (in)]]="","",(((CONVERT(Table4[[#This Row],[Diameter (in)]],"in","m"))/2)^2)*PI())</f>
        <v/>
      </c>
      <c r="E556" s="87" t="str">
        <f>IF(Table4[[#This Row],[Area (m2)]]="","",$D$4/Table4[[#This Row],[Area (m2)]])</f>
        <v/>
      </c>
      <c r="F556" s="85">
        <f t="shared" si="8"/>
        <v>4.6951999999999998</v>
      </c>
      <c r="G556" s="88" t="str">
        <f>IF(Table4[[#This Row],[Segment]]="","",(CONVERT(Table4[[#This Row],[Diameter (in)]],"in","m")*$B$4*Table4[[#This Row],[Velocity (m/s)]])/$C$4)</f>
        <v/>
      </c>
      <c r="H556" s="96" t="str">
        <f>IF(Table4[[#This Row],[Segment]]="","",IF(Table4[[#This Row],[Teynold''s Number]]&gt;4000,"TURBULENT","LAMINAR"))</f>
        <v/>
      </c>
      <c r="I556" s="86" t="str">
        <f>IF(Table4[[#This Row],[Segment]]="","",INDEX(Data!C553:C567,MATCH(Table4[Material],Data!B553:B567,0)))</f>
        <v/>
      </c>
      <c r="J556" s="89" t="str">
        <f>IF(Table4[[#This Row],[ε (m)]]="","",Table4[[#This Row],[ε (m)]]/(CONVERT(Table4[[#This Row],[Diameter (in)]],"in","m")))</f>
        <v/>
      </c>
      <c r="K556" s="96" t="str">
        <f>IF(Table4[[#This Row],[Regime]]="LAMINAR",16/Table4[[#This Row],[Teynold''s Number]],"-")</f>
        <v>-</v>
      </c>
      <c r="L556" s="86"/>
      <c r="M556" s="97" t="str">
        <f>IF(Table4[[#This Row],[Regime]]="TURBULENT",(((-4*LOG10(Table4[[#This Row],[ε/D]]/3.7+1.256/(Table4[[#This Row],[Teynold''s Number]]*SQRT(Table4[[#This Row],[f turbulent (guess)]]))))^-1)^2),"")</f>
        <v/>
      </c>
      <c r="N556" s="91" t="str">
        <f>IF(Table4[[#This Row],[f turbulent]]="","",Table4[[#This Row],[f turbulent (guess)]]-Table4[[#This Row],[f turbulent]])</f>
        <v/>
      </c>
      <c r="O556" s="87">
        <f>IF(Table4[[#This Row],[Segment]]="",0,IF(C557="",0,IF(C557&lt;=Table4[[#This Row],[Diameter (in)]],0,1-(D556/D557))))</f>
        <v>0</v>
      </c>
      <c r="P556" s="92" t="str">
        <f>IF(Table4[[#This Row],[Segment]]="","",IF(C556&gt;C557,"",IF(C557="",0.55,(0.55*(1-D557/D556)))))</f>
        <v/>
      </c>
      <c r="Q55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56" s="92" t="str">
        <f>IF(Table4[[#This Row],[Segment]]="","",IF(Table4[[#This Row],[Kexpansion]]="","0",((Table4[[#This Row],[Velocity (m/s)]]^2)/2)*Table4[[#This Row],[Kexpansion]]))</f>
        <v/>
      </c>
      <c r="S556" s="92" t="str">
        <f>IF(Table4[[#This Row],[Segment]]="","",IF(Table4[[#This Row],[Kcontraction]]="","0",((Table4[[#This Row],[Velocity (m/s)]]^2)/2)*Table4[[#This Row],[Kcontraction]]))</f>
        <v/>
      </c>
      <c r="T556" s="89" t="str">
        <f>IF(Table4[[#This Row],[Segment]]="","",SUMIF($Y$7:$Y$2000,Table4[[#This Row],[Segment]],$AD$7:$AD$2000))</f>
        <v/>
      </c>
      <c r="U556" s="95" t="str">
        <f>IF(Table4[[#This Row],[Segment]]="","",Table4[[#This Row],[Hfriction (J/kg)]]+Table4[[#This Row],[Hexpansions (J/kg)]]+Table4[[#This Row],[Hcontractions (J/kg)]]+Table4[[#This Row],[Hf (J/kg)]])</f>
        <v/>
      </c>
      <c r="V556" s="95" t="str">
        <f>IF(Table4[[#This Row],[Segment]]="","",Table4[[#This Row],[Total Friction Loss (J/kg)]]*Table3[Density (kg/m3)])</f>
        <v/>
      </c>
      <c r="W556" s="95" t="str">
        <f>IF(Table4[[#This Row],[Segment]]="","",Table4[[#This Row],[Total Pressure Drop (Pa)]]/1000)</f>
        <v/>
      </c>
      <c r="Y556" s="82" t="str">
        <f>IF('Set Up'!D779="","",'Set Up'!D779)</f>
        <v/>
      </c>
      <c r="Z556" s="82" t="str">
        <f>IF('Set Up'!E779="","",'Set Up'!E779)</f>
        <v/>
      </c>
      <c r="AA556" s="82" t="str">
        <f>IF('Set Up'!F779="","",'Set Up'!F779)</f>
        <v/>
      </c>
      <c r="AB556" s="82" t="str">
        <f>IF('Set Up'!G779="","",'Set Up'!G779)</f>
        <v/>
      </c>
      <c r="AC556" s="82" t="str">
        <f t="array" ref="AC556">IF(Y556="","",INDEX(Data!$G$4:$G$51,MATCH(Table7[[#This Row],[Fitting]]&amp;Table7[[#This Row],[Fitting Subtype]],Data!$E$4:$E$51&amp;Data!$F$4:$F$51,0)))</f>
        <v/>
      </c>
      <c r="AD556" s="89" t="str">
        <f>IF(Table7[[#This Row],[Segment]]="","",Table7[[#This Row],[Quantity]]*Table7[[#This Row],[Kf]]*(((INDEX(Table4[Velocity (m/s)],MATCH(Table7[[#This Row],[Segment]],Table4[Segment],0)))^2)/2))</f>
        <v/>
      </c>
      <c r="AF556" s="82" t="str">
        <f>Table4[[#This Row],[Segment]]</f>
        <v/>
      </c>
      <c r="AG556" s="75"/>
      <c r="AH556" s="82" t="str">
        <f>IF(Table5[[#This Row],[Segment]]="","",AG556-Table4[[#This Row],[Total Pressure Drop (kPa)]])</f>
        <v/>
      </c>
    </row>
    <row r="557" spans="1:34" x14ac:dyDescent="0.25">
      <c r="A557" s="95" t="str">
        <f>IF('Set Up'!A554="","",'Set Up'!A554)</f>
        <v/>
      </c>
      <c r="B557" s="75" t="s">
        <v>81</v>
      </c>
      <c r="C557" s="85"/>
      <c r="D557" s="86" t="str">
        <f>IF(Table4[[#This Row],[Diameter (in)]]="","",(((CONVERT(Table4[[#This Row],[Diameter (in)]],"in","m"))/2)^2)*PI())</f>
        <v/>
      </c>
      <c r="E557" s="87" t="str">
        <f>IF(Table4[[#This Row],[Area (m2)]]="","",$D$4/Table4[[#This Row],[Area (m2)]])</f>
        <v/>
      </c>
      <c r="F557" s="85">
        <f t="shared" si="8"/>
        <v>4.6951999999999998</v>
      </c>
      <c r="G557" s="88" t="str">
        <f>IF(Table4[[#This Row],[Segment]]="","",(CONVERT(Table4[[#This Row],[Diameter (in)]],"in","m")*$B$4*Table4[[#This Row],[Velocity (m/s)]])/$C$4)</f>
        <v/>
      </c>
      <c r="H557" s="96" t="str">
        <f>IF(Table4[[#This Row],[Segment]]="","",IF(Table4[[#This Row],[Teynold''s Number]]&gt;4000,"TURBULENT","LAMINAR"))</f>
        <v/>
      </c>
      <c r="I557" s="86" t="str">
        <f>IF(Table4[[#This Row],[Segment]]="","",INDEX(Data!C554:C568,MATCH(Table4[Material],Data!B554:B568,0)))</f>
        <v/>
      </c>
      <c r="J557" s="89" t="str">
        <f>IF(Table4[[#This Row],[ε (m)]]="","",Table4[[#This Row],[ε (m)]]/(CONVERT(Table4[[#This Row],[Diameter (in)]],"in","m")))</f>
        <v/>
      </c>
      <c r="K557" s="96" t="str">
        <f>IF(Table4[[#This Row],[Regime]]="LAMINAR",16/Table4[[#This Row],[Teynold''s Number]],"-")</f>
        <v>-</v>
      </c>
      <c r="L557" s="86"/>
      <c r="M557" s="97" t="str">
        <f>IF(Table4[[#This Row],[Regime]]="TURBULENT",(((-4*LOG10(Table4[[#This Row],[ε/D]]/3.7+1.256/(Table4[[#This Row],[Teynold''s Number]]*SQRT(Table4[[#This Row],[f turbulent (guess)]]))))^-1)^2),"")</f>
        <v/>
      </c>
      <c r="N557" s="91" t="str">
        <f>IF(Table4[[#This Row],[f turbulent]]="","",Table4[[#This Row],[f turbulent (guess)]]-Table4[[#This Row],[f turbulent]])</f>
        <v/>
      </c>
      <c r="O557" s="87">
        <f>IF(Table4[[#This Row],[Segment]]="",0,IF(C558="",0,IF(C558&lt;=Table4[[#This Row],[Diameter (in)]],0,1-(D557/D558))))</f>
        <v>0</v>
      </c>
      <c r="P557" s="92" t="str">
        <f>IF(Table4[[#This Row],[Segment]]="","",IF(C557&gt;C558,"",IF(C558="",0.55,(0.55*(1-D558/D557)))))</f>
        <v/>
      </c>
      <c r="Q55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57" s="92" t="str">
        <f>IF(Table4[[#This Row],[Segment]]="","",IF(Table4[[#This Row],[Kexpansion]]="","0",((Table4[[#This Row],[Velocity (m/s)]]^2)/2)*Table4[[#This Row],[Kexpansion]]))</f>
        <v/>
      </c>
      <c r="S557" s="92" t="str">
        <f>IF(Table4[[#This Row],[Segment]]="","",IF(Table4[[#This Row],[Kcontraction]]="","0",((Table4[[#This Row],[Velocity (m/s)]]^2)/2)*Table4[[#This Row],[Kcontraction]]))</f>
        <v/>
      </c>
      <c r="T557" s="89" t="str">
        <f>IF(Table4[[#This Row],[Segment]]="","",SUMIF($Y$7:$Y$2000,Table4[[#This Row],[Segment]],$AD$7:$AD$2000))</f>
        <v/>
      </c>
      <c r="U557" s="95" t="str">
        <f>IF(Table4[[#This Row],[Segment]]="","",Table4[[#This Row],[Hfriction (J/kg)]]+Table4[[#This Row],[Hexpansions (J/kg)]]+Table4[[#This Row],[Hcontractions (J/kg)]]+Table4[[#This Row],[Hf (J/kg)]])</f>
        <v/>
      </c>
      <c r="V557" s="95" t="str">
        <f>IF(Table4[[#This Row],[Segment]]="","",Table4[[#This Row],[Total Friction Loss (J/kg)]]*Table3[Density (kg/m3)])</f>
        <v/>
      </c>
      <c r="W557" s="95" t="str">
        <f>IF(Table4[[#This Row],[Segment]]="","",Table4[[#This Row],[Total Pressure Drop (Pa)]]/1000)</f>
        <v/>
      </c>
      <c r="Y557" s="82" t="str">
        <f>IF('Set Up'!D780="","",'Set Up'!D780)</f>
        <v/>
      </c>
      <c r="Z557" s="82" t="str">
        <f>IF('Set Up'!E780="","",'Set Up'!E780)</f>
        <v/>
      </c>
      <c r="AA557" s="82" t="str">
        <f>IF('Set Up'!F780="","",'Set Up'!F780)</f>
        <v/>
      </c>
      <c r="AB557" s="82" t="str">
        <f>IF('Set Up'!G780="","",'Set Up'!G780)</f>
        <v/>
      </c>
      <c r="AC557" s="82" t="str">
        <f t="array" ref="AC557">IF(Y557="","",INDEX(Data!$G$4:$G$51,MATCH(Table7[[#This Row],[Fitting]]&amp;Table7[[#This Row],[Fitting Subtype]],Data!$E$4:$E$51&amp;Data!$F$4:$F$51,0)))</f>
        <v/>
      </c>
      <c r="AD557" s="89" t="str">
        <f>IF(Table7[[#This Row],[Segment]]="","",Table7[[#This Row],[Quantity]]*Table7[[#This Row],[Kf]]*(((INDEX(Table4[Velocity (m/s)],MATCH(Table7[[#This Row],[Segment]],Table4[Segment],0)))^2)/2))</f>
        <v/>
      </c>
      <c r="AF557" s="82" t="str">
        <f>Table4[[#This Row],[Segment]]</f>
        <v/>
      </c>
      <c r="AG557" s="75"/>
      <c r="AH557" s="82" t="str">
        <f>IF(Table5[[#This Row],[Segment]]="","",AG557-Table4[[#This Row],[Total Pressure Drop (kPa)]])</f>
        <v/>
      </c>
    </row>
    <row r="558" spans="1:34" x14ac:dyDescent="0.25">
      <c r="A558" s="95" t="str">
        <f>IF('Set Up'!A555="","",'Set Up'!A555)</f>
        <v/>
      </c>
      <c r="B558" s="75" t="s">
        <v>81</v>
      </c>
      <c r="C558" s="85"/>
      <c r="D558" s="86" t="str">
        <f>IF(Table4[[#This Row],[Diameter (in)]]="","",(((CONVERT(Table4[[#This Row],[Diameter (in)]],"in","m"))/2)^2)*PI())</f>
        <v/>
      </c>
      <c r="E558" s="87" t="str">
        <f>IF(Table4[[#This Row],[Area (m2)]]="","",$D$4/Table4[[#This Row],[Area (m2)]])</f>
        <v/>
      </c>
      <c r="F558" s="85">
        <f t="shared" si="8"/>
        <v>4.6951999999999998</v>
      </c>
      <c r="G558" s="88" t="str">
        <f>IF(Table4[[#This Row],[Segment]]="","",(CONVERT(Table4[[#This Row],[Diameter (in)]],"in","m")*$B$4*Table4[[#This Row],[Velocity (m/s)]])/$C$4)</f>
        <v/>
      </c>
      <c r="H558" s="96" t="str">
        <f>IF(Table4[[#This Row],[Segment]]="","",IF(Table4[[#This Row],[Teynold''s Number]]&gt;4000,"TURBULENT","LAMINAR"))</f>
        <v/>
      </c>
      <c r="I558" s="86" t="str">
        <f>IF(Table4[[#This Row],[Segment]]="","",INDEX(Data!C555:C569,MATCH(Table4[Material],Data!B555:B569,0)))</f>
        <v/>
      </c>
      <c r="J558" s="89" t="str">
        <f>IF(Table4[[#This Row],[ε (m)]]="","",Table4[[#This Row],[ε (m)]]/(CONVERT(Table4[[#This Row],[Diameter (in)]],"in","m")))</f>
        <v/>
      </c>
      <c r="K558" s="96" t="str">
        <f>IF(Table4[[#This Row],[Regime]]="LAMINAR",16/Table4[[#This Row],[Teynold''s Number]],"-")</f>
        <v>-</v>
      </c>
      <c r="L558" s="86"/>
      <c r="M558" s="97" t="str">
        <f>IF(Table4[[#This Row],[Regime]]="TURBULENT",(((-4*LOG10(Table4[[#This Row],[ε/D]]/3.7+1.256/(Table4[[#This Row],[Teynold''s Number]]*SQRT(Table4[[#This Row],[f turbulent (guess)]]))))^-1)^2),"")</f>
        <v/>
      </c>
      <c r="N558" s="91" t="str">
        <f>IF(Table4[[#This Row],[f turbulent]]="","",Table4[[#This Row],[f turbulent (guess)]]-Table4[[#This Row],[f turbulent]])</f>
        <v/>
      </c>
      <c r="O558" s="87">
        <f>IF(Table4[[#This Row],[Segment]]="",0,IF(C559="",0,IF(C559&lt;=Table4[[#This Row],[Diameter (in)]],0,1-(D558/D559))))</f>
        <v>0</v>
      </c>
      <c r="P558" s="92" t="str">
        <f>IF(Table4[[#This Row],[Segment]]="","",IF(C558&gt;C559,"",IF(C559="",0.55,(0.55*(1-D559/D558)))))</f>
        <v/>
      </c>
      <c r="Q55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58" s="92" t="str">
        <f>IF(Table4[[#This Row],[Segment]]="","",IF(Table4[[#This Row],[Kexpansion]]="","0",((Table4[[#This Row],[Velocity (m/s)]]^2)/2)*Table4[[#This Row],[Kexpansion]]))</f>
        <v/>
      </c>
      <c r="S558" s="92" t="str">
        <f>IF(Table4[[#This Row],[Segment]]="","",IF(Table4[[#This Row],[Kcontraction]]="","0",((Table4[[#This Row],[Velocity (m/s)]]^2)/2)*Table4[[#This Row],[Kcontraction]]))</f>
        <v/>
      </c>
      <c r="T558" s="89" t="str">
        <f>IF(Table4[[#This Row],[Segment]]="","",SUMIF($Y$7:$Y$2000,Table4[[#This Row],[Segment]],$AD$7:$AD$2000))</f>
        <v/>
      </c>
      <c r="U558" s="95" t="str">
        <f>IF(Table4[[#This Row],[Segment]]="","",Table4[[#This Row],[Hfriction (J/kg)]]+Table4[[#This Row],[Hexpansions (J/kg)]]+Table4[[#This Row],[Hcontractions (J/kg)]]+Table4[[#This Row],[Hf (J/kg)]])</f>
        <v/>
      </c>
      <c r="V558" s="95" t="str">
        <f>IF(Table4[[#This Row],[Segment]]="","",Table4[[#This Row],[Total Friction Loss (J/kg)]]*Table3[Density (kg/m3)])</f>
        <v/>
      </c>
      <c r="W558" s="95" t="str">
        <f>IF(Table4[[#This Row],[Segment]]="","",Table4[[#This Row],[Total Pressure Drop (Pa)]]/1000)</f>
        <v/>
      </c>
      <c r="Y558" s="82" t="str">
        <f>IF('Set Up'!D781="","",'Set Up'!D781)</f>
        <v/>
      </c>
      <c r="Z558" s="82" t="str">
        <f>IF('Set Up'!E781="","",'Set Up'!E781)</f>
        <v/>
      </c>
      <c r="AA558" s="82" t="str">
        <f>IF('Set Up'!F781="","",'Set Up'!F781)</f>
        <v/>
      </c>
      <c r="AB558" s="82" t="str">
        <f>IF('Set Up'!G781="","",'Set Up'!G781)</f>
        <v/>
      </c>
      <c r="AC558" s="82" t="str">
        <f t="array" ref="AC558">IF(Y558="","",INDEX(Data!$G$4:$G$51,MATCH(Table7[[#This Row],[Fitting]]&amp;Table7[[#This Row],[Fitting Subtype]],Data!$E$4:$E$51&amp;Data!$F$4:$F$51,0)))</f>
        <v/>
      </c>
      <c r="AD558" s="89" t="str">
        <f>IF(Table7[[#This Row],[Segment]]="","",Table7[[#This Row],[Quantity]]*Table7[[#This Row],[Kf]]*(((INDEX(Table4[Velocity (m/s)],MATCH(Table7[[#This Row],[Segment]],Table4[Segment],0)))^2)/2))</f>
        <v/>
      </c>
      <c r="AF558" s="82" t="str">
        <f>Table4[[#This Row],[Segment]]</f>
        <v/>
      </c>
      <c r="AG558" s="75"/>
      <c r="AH558" s="82" t="str">
        <f>IF(Table5[[#This Row],[Segment]]="","",AG558-Table4[[#This Row],[Total Pressure Drop (kPa)]])</f>
        <v/>
      </c>
    </row>
    <row r="559" spans="1:34" x14ac:dyDescent="0.25">
      <c r="A559" s="95" t="str">
        <f>IF('Set Up'!A556="","",'Set Up'!A556)</f>
        <v/>
      </c>
      <c r="B559" s="75" t="s">
        <v>81</v>
      </c>
      <c r="C559" s="85"/>
      <c r="D559" s="86" t="str">
        <f>IF(Table4[[#This Row],[Diameter (in)]]="","",(((CONVERT(Table4[[#This Row],[Diameter (in)]],"in","m"))/2)^2)*PI())</f>
        <v/>
      </c>
      <c r="E559" s="87" t="str">
        <f>IF(Table4[[#This Row],[Area (m2)]]="","",$D$4/Table4[[#This Row],[Area (m2)]])</f>
        <v/>
      </c>
      <c r="F559" s="85">
        <f t="shared" si="8"/>
        <v>4.6951999999999998</v>
      </c>
      <c r="G559" s="88" t="str">
        <f>IF(Table4[[#This Row],[Segment]]="","",(CONVERT(Table4[[#This Row],[Diameter (in)]],"in","m")*$B$4*Table4[[#This Row],[Velocity (m/s)]])/$C$4)</f>
        <v/>
      </c>
      <c r="H559" s="96" t="str">
        <f>IF(Table4[[#This Row],[Segment]]="","",IF(Table4[[#This Row],[Teynold''s Number]]&gt;4000,"TURBULENT","LAMINAR"))</f>
        <v/>
      </c>
      <c r="I559" s="86" t="str">
        <f>IF(Table4[[#This Row],[Segment]]="","",INDEX(Data!C556:C570,MATCH(Table4[Material],Data!B556:B570,0)))</f>
        <v/>
      </c>
      <c r="J559" s="89" t="str">
        <f>IF(Table4[[#This Row],[ε (m)]]="","",Table4[[#This Row],[ε (m)]]/(CONVERT(Table4[[#This Row],[Diameter (in)]],"in","m")))</f>
        <v/>
      </c>
      <c r="K559" s="96" t="str">
        <f>IF(Table4[[#This Row],[Regime]]="LAMINAR",16/Table4[[#This Row],[Teynold''s Number]],"-")</f>
        <v>-</v>
      </c>
      <c r="L559" s="86"/>
      <c r="M559" s="97" t="str">
        <f>IF(Table4[[#This Row],[Regime]]="TURBULENT",(((-4*LOG10(Table4[[#This Row],[ε/D]]/3.7+1.256/(Table4[[#This Row],[Teynold''s Number]]*SQRT(Table4[[#This Row],[f turbulent (guess)]]))))^-1)^2),"")</f>
        <v/>
      </c>
      <c r="N559" s="91" t="str">
        <f>IF(Table4[[#This Row],[f turbulent]]="","",Table4[[#This Row],[f turbulent (guess)]]-Table4[[#This Row],[f turbulent]])</f>
        <v/>
      </c>
      <c r="O559" s="87">
        <f>IF(Table4[[#This Row],[Segment]]="",0,IF(C560="",0,IF(C560&lt;=Table4[[#This Row],[Diameter (in)]],0,1-(D559/D560))))</f>
        <v>0</v>
      </c>
      <c r="P559" s="92" t="str">
        <f>IF(Table4[[#This Row],[Segment]]="","",IF(C559&gt;C560,"",IF(C560="",0.55,(0.55*(1-D560/D559)))))</f>
        <v/>
      </c>
      <c r="Q55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59" s="92" t="str">
        <f>IF(Table4[[#This Row],[Segment]]="","",IF(Table4[[#This Row],[Kexpansion]]="","0",((Table4[[#This Row],[Velocity (m/s)]]^2)/2)*Table4[[#This Row],[Kexpansion]]))</f>
        <v/>
      </c>
      <c r="S559" s="92" t="str">
        <f>IF(Table4[[#This Row],[Segment]]="","",IF(Table4[[#This Row],[Kcontraction]]="","0",((Table4[[#This Row],[Velocity (m/s)]]^2)/2)*Table4[[#This Row],[Kcontraction]]))</f>
        <v/>
      </c>
      <c r="T559" s="89" t="str">
        <f>IF(Table4[[#This Row],[Segment]]="","",SUMIF($Y$7:$Y$2000,Table4[[#This Row],[Segment]],$AD$7:$AD$2000))</f>
        <v/>
      </c>
      <c r="U559" s="95" t="str">
        <f>IF(Table4[[#This Row],[Segment]]="","",Table4[[#This Row],[Hfriction (J/kg)]]+Table4[[#This Row],[Hexpansions (J/kg)]]+Table4[[#This Row],[Hcontractions (J/kg)]]+Table4[[#This Row],[Hf (J/kg)]])</f>
        <v/>
      </c>
      <c r="V559" s="95" t="str">
        <f>IF(Table4[[#This Row],[Segment]]="","",Table4[[#This Row],[Total Friction Loss (J/kg)]]*Table3[Density (kg/m3)])</f>
        <v/>
      </c>
      <c r="W559" s="95" t="str">
        <f>IF(Table4[[#This Row],[Segment]]="","",Table4[[#This Row],[Total Pressure Drop (Pa)]]/1000)</f>
        <v/>
      </c>
      <c r="Y559" s="82" t="str">
        <f>IF('Set Up'!D782="","",'Set Up'!D782)</f>
        <v/>
      </c>
      <c r="Z559" s="82" t="str">
        <f>IF('Set Up'!E782="","",'Set Up'!E782)</f>
        <v/>
      </c>
      <c r="AA559" s="82" t="str">
        <f>IF('Set Up'!F782="","",'Set Up'!F782)</f>
        <v/>
      </c>
      <c r="AB559" s="82" t="str">
        <f>IF('Set Up'!G782="","",'Set Up'!G782)</f>
        <v/>
      </c>
      <c r="AC559" s="82" t="str">
        <f t="array" ref="AC559">IF(Y559="","",INDEX(Data!$G$4:$G$51,MATCH(Table7[[#This Row],[Fitting]]&amp;Table7[[#This Row],[Fitting Subtype]],Data!$E$4:$E$51&amp;Data!$F$4:$F$51,0)))</f>
        <v/>
      </c>
      <c r="AD559" s="89" t="str">
        <f>IF(Table7[[#This Row],[Segment]]="","",Table7[[#This Row],[Quantity]]*Table7[[#This Row],[Kf]]*(((INDEX(Table4[Velocity (m/s)],MATCH(Table7[[#This Row],[Segment]],Table4[Segment],0)))^2)/2))</f>
        <v/>
      </c>
      <c r="AF559" s="82" t="str">
        <f>Table4[[#This Row],[Segment]]</f>
        <v/>
      </c>
      <c r="AG559" s="75"/>
      <c r="AH559" s="82" t="str">
        <f>IF(Table5[[#This Row],[Segment]]="","",AG559-Table4[[#This Row],[Total Pressure Drop (kPa)]])</f>
        <v/>
      </c>
    </row>
    <row r="560" spans="1:34" x14ac:dyDescent="0.25">
      <c r="A560" s="95" t="str">
        <f>IF('Set Up'!A557="","",'Set Up'!A557)</f>
        <v/>
      </c>
      <c r="B560" s="75" t="s">
        <v>81</v>
      </c>
      <c r="C560" s="85"/>
      <c r="D560" s="86" t="str">
        <f>IF(Table4[[#This Row],[Diameter (in)]]="","",(((CONVERT(Table4[[#This Row],[Diameter (in)]],"in","m"))/2)^2)*PI())</f>
        <v/>
      </c>
      <c r="E560" s="87" t="str">
        <f>IF(Table4[[#This Row],[Area (m2)]]="","",$D$4/Table4[[#This Row],[Area (m2)]])</f>
        <v/>
      </c>
      <c r="F560" s="85">
        <f t="shared" si="8"/>
        <v>4.6951999999999998</v>
      </c>
      <c r="G560" s="88" t="str">
        <f>IF(Table4[[#This Row],[Segment]]="","",(CONVERT(Table4[[#This Row],[Diameter (in)]],"in","m")*$B$4*Table4[[#This Row],[Velocity (m/s)]])/$C$4)</f>
        <v/>
      </c>
      <c r="H560" s="96" t="str">
        <f>IF(Table4[[#This Row],[Segment]]="","",IF(Table4[[#This Row],[Teynold''s Number]]&gt;4000,"TURBULENT","LAMINAR"))</f>
        <v/>
      </c>
      <c r="I560" s="86" t="str">
        <f>IF(Table4[[#This Row],[Segment]]="","",INDEX(Data!C557:C571,MATCH(Table4[Material],Data!B557:B571,0)))</f>
        <v/>
      </c>
      <c r="J560" s="89" t="str">
        <f>IF(Table4[[#This Row],[ε (m)]]="","",Table4[[#This Row],[ε (m)]]/(CONVERT(Table4[[#This Row],[Diameter (in)]],"in","m")))</f>
        <v/>
      </c>
      <c r="K560" s="96" t="str">
        <f>IF(Table4[[#This Row],[Regime]]="LAMINAR",16/Table4[[#This Row],[Teynold''s Number]],"-")</f>
        <v>-</v>
      </c>
      <c r="L560" s="86"/>
      <c r="M560" s="97" t="str">
        <f>IF(Table4[[#This Row],[Regime]]="TURBULENT",(((-4*LOG10(Table4[[#This Row],[ε/D]]/3.7+1.256/(Table4[[#This Row],[Teynold''s Number]]*SQRT(Table4[[#This Row],[f turbulent (guess)]]))))^-1)^2),"")</f>
        <v/>
      </c>
      <c r="N560" s="91" t="str">
        <f>IF(Table4[[#This Row],[f turbulent]]="","",Table4[[#This Row],[f turbulent (guess)]]-Table4[[#This Row],[f turbulent]])</f>
        <v/>
      </c>
      <c r="O560" s="87">
        <f>IF(Table4[[#This Row],[Segment]]="",0,IF(C561="",0,IF(C561&lt;=Table4[[#This Row],[Diameter (in)]],0,1-(D560/D561))))</f>
        <v>0</v>
      </c>
      <c r="P560" s="92" t="str">
        <f>IF(Table4[[#This Row],[Segment]]="","",IF(C560&gt;C561,"",IF(C561="",0.55,(0.55*(1-D561/D560)))))</f>
        <v/>
      </c>
      <c r="Q56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60" s="92" t="str">
        <f>IF(Table4[[#This Row],[Segment]]="","",IF(Table4[[#This Row],[Kexpansion]]="","0",((Table4[[#This Row],[Velocity (m/s)]]^2)/2)*Table4[[#This Row],[Kexpansion]]))</f>
        <v/>
      </c>
      <c r="S560" s="92" t="str">
        <f>IF(Table4[[#This Row],[Segment]]="","",IF(Table4[[#This Row],[Kcontraction]]="","0",((Table4[[#This Row],[Velocity (m/s)]]^2)/2)*Table4[[#This Row],[Kcontraction]]))</f>
        <v/>
      </c>
      <c r="T560" s="89" t="str">
        <f>IF(Table4[[#This Row],[Segment]]="","",SUMIF($Y$7:$Y$2000,Table4[[#This Row],[Segment]],$AD$7:$AD$2000))</f>
        <v/>
      </c>
      <c r="U560" s="95" t="str">
        <f>IF(Table4[[#This Row],[Segment]]="","",Table4[[#This Row],[Hfriction (J/kg)]]+Table4[[#This Row],[Hexpansions (J/kg)]]+Table4[[#This Row],[Hcontractions (J/kg)]]+Table4[[#This Row],[Hf (J/kg)]])</f>
        <v/>
      </c>
      <c r="V560" s="95" t="str">
        <f>IF(Table4[[#This Row],[Segment]]="","",Table4[[#This Row],[Total Friction Loss (J/kg)]]*Table3[Density (kg/m3)])</f>
        <v/>
      </c>
      <c r="W560" s="95" t="str">
        <f>IF(Table4[[#This Row],[Segment]]="","",Table4[[#This Row],[Total Pressure Drop (Pa)]]/1000)</f>
        <v/>
      </c>
      <c r="Y560" s="82" t="str">
        <f>IF('Set Up'!D783="","",'Set Up'!D783)</f>
        <v/>
      </c>
      <c r="Z560" s="82" t="str">
        <f>IF('Set Up'!E783="","",'Set Up'!E783)</f>
        <v/>
      </c>
      <c r="AA560" s="82" t="str">
        <f>IF('Set Up'!F783="","",'Set Up'!F783)</f>
        <v/>
      </c>
      <c r="AB560" s="82" t="str">
        <f>IF('Set Up'!G783="","",'Set Up'!G783)</f>
        <v/>
      </c>
      <c r="AC560" s="82" t="str">
        <f t="array" ref="AC560">IF(Y560="","",INDEX(Data!$G$4:$G$51,MATCH(Table7[[#This Row],[Fitting]]&amp;Table7[[#This Row],[Fitting Subtype]],Data!$E$4:$E$51&amp;Data!$F$4:$F$51,0)))</f>
        <v/>
      </c>
      <c r="AD560" s="89" t="str">
        <f>IF(Table7[[#This Row],[Segment]]="","",Table7[[#This Row],[Quantity]]*Table7[[#This Row],[Kf]]*(((INDEX(Table4[Velocity (m/s)],MATCH(Table7[[#This Row],[Segment]],Table4[Segment],0)))^2)/2))</f>
        <v/>
      </c>
      <c r="AF560" s="82" t="str">
        <f>Table4[[#This Row],[Segment]]</f>
        <v/>
      </c>
      <c r="AG560" s="75"/>
      <c r="AH560" s="82" t="str">
        <f>IF(Table5[[#This Row],[Segment]]="","",AG560-Table4[[#This Row],[Total Pressure Drop (kPa)]])</f>
        <v/>
      </c>
    </row>
    <row r="561" spans="1:34" x14ac:dyDescent="0.25">
      <c r="A561" s="95" t="str">
        <f>IF('Set Up'!A558="","",'Set Up'!A558)</f>
        <v/>
      </c>
      <c r="B561" s="75" t="s">
        <v>81</v>
      </c>
      <c r="C561" s="85"/>
      <c r="D561" s="86" t="str">
        <f>IF(Table4[[#This Row],[Diameter (in)]]="","",(((CONVERT(Table4[[#This Row],[Diameter (in)]],"in","m"))/2)^2)*PI())</f>
        <v/>
      </c>
      <c r="E561" s="87" t="str">
        <f>IF(Table4[[#This Row],[Area (m2)]]="","",$D$4/Table4[[#This Row],[Area (m2)]])</f>
        <v/>
      </c>
      <c r="F561" s="85">
        <f t="shared" si="8"/>
        <v>4.6951999999999998</v>
      </c>
      <c r="G561" s="88" t="str">
        <f>IF(Table4[[#This Row],[Segment]]="","",(CONVERT(Table4[[#This Row],[Diameter (in)]],"in","m")*$B$4*Table4[[#This Row],[Velocity (m/s)]])/$C$4)</f>
        <v/>
      </c>
      <c r="H561" s="96" t="str">
        <f>IF(Table4[[#This Row],[Segment]]="","",IF(Table4[[#This Row],[Teynold''s Number]]&gt;4000,"TURBULENT","LAMINAR"))</f>
        <v/>
      </c>
      <c r="I561" s="86" t="str">
        <f>IF(Table4[[#This Row],[Segment]]="","",INDEX(Data!C558:C572,MATCH(Table4[Material],Data!B558:B572,0)))</f>
        <v/>
      </c>
      <c r="J561" s="89" t="str">
        <f>IF(Table4[[#This Row],[ε (m)]]="","",Table4[[#This Row],[ε (m)]]/(CONVERT(Table4[[#This Row],[Diameter (in)]],"in","m")))</f>
        <v/>
      </c>
      <c r="K561" s="96" t="str">
        <f>IF(Table4[[#This Row],[Regime]]="LAMINAR",16/Table4[[#This Row],[Teynold''s Number]],"-")</f>
        <v>-</v>
      </c>
      <c r="L561" s="86"/>
      <c r="M561" s="97" t="str">
        <f>IF(Table4[[#This Row],[Regime]]="TURBULENT",(((-4*LOG10(Table4[[#This Row],[ε/D]]/3.7+1.256/(Table4[[#This Row],[Teynold''s Number]]*SQRT(Table4[[#This Row],[f turbulent (guess)]]))))^-1)^2),"")</f>
        <v/>
      </c>
      <c r="N561" s="91" t="str">
        <f>IF(Table4[[#This Row],[f turbulent]]="","",Table4[[#This Row],[f turbulent (guess)]]-Table4[[#This Row],[f turbulent]])</f>
        <v/>
      </c>
      <c r="O561" s="87">
        <f>IF(Table4[[#This Row],[Segment]]="",0,IF(C562="",0,IF(C562&lt;=Table4[[#This Row],[Diameter (in)]],0,1-(D561/D562))))</f>
        <v>0</v>
      </c>
      <c r="P561" s="92" t="str">
        <f>IF(Table4[[#This Row],[Segment]]="","",IF(C561&gt;C562,"",IF(C562="",0.55,(0.55*(1-D562/D561)))))</f>
        <v/>
      </c>
      <c r="Q56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61" s="92" t="str">
        <f>IF(Table4[[#This Row],[Segment]]="","",IF(Table4[[#This Row],[Kexpansion]]="","0",((Table4[[#This Row],[Velocity (m/s)]]^2)/2)*Table4[[#This Row],[Kexpansion]]))</f>
        <v/>
      </c>
      <c r="S561" s="92" t="str">
        <f>IF(Table4[[#This Row],[Segment]]="","",IF(Table4[[#This Row],[Kcontraction]]="","0",((Table4[[#This Row],[Velocity (m/s)]]^2)/2)*Table4[[#This Row],[Kcontraction]]))</f>
        <v/>
      </c>
      <c r="T561" s="89" t="str">
        <f>IF(Table4[[#This Row],[Segment]]="","",SUMIF($Y$7:$Y$2000,Table4[[#This Row],[Segment]],$AD$7:$AD$2000))</f>
        <v/>
      </c>
      <c r="U561" s="95" t="str">
        <f>IF(Table4[[#This Row],[Segment]]="","",Table4[[#This Row],[Hfriction (J/kg)]]+Table4[[#This Row],[Hexpansions (J/kg)]]+Table4[[#This Row],[Hcontractions (J/kg)]]+Table4[[#This Row],[Hf (J/kg)]])</f>
        <v/>
      </c>
      <c r="V561" s="95" t="str">
        <f>IF(Table4[[#This Row],[Segment]]="","",Table4[[#This Row],[Total Friction Loss (J/kg)]]*Table3[Density (kg/m3)])</f>
        <v/>
      </c>
      <c r="W561" s="95" t="str">
        <f>IF(Table4[[#This Row],[Segment]]="","",Table4[[#This Row],[Total Pressure Drop (Pa)]]/1000)</f>
        <v/>
      </c>
      <c r="Y561" s="82" t="str">
        <f>IF('Set Up'!D784="","",'Set Up'!D784)</f>
        <v/>
      </c>
      <c r="Z561" s="82" t="str">
        <f>IF('Set Up'!E784="","",'Set Up'!E784)</f>
        <v/>
      </c>
      <c r="AA561" s="82" t="str">
        <f>IF('Set Up'!F784="","",'Set Up'!F784)</f>
        <v/>
      </c>
      <c r="AB561" s="82" t="str">
        <f>IF('Set Up'!G784="","",'Set Up'!G784)</f>
        <v/>
      </c>
      <c r="AC561" s="82" t="str">
        <f t="array" ref="AC561">IF(Y561="","",INDEX(Data!$G$4:$G$51,MATCH(Table7[[#This Row],[Fitting]]&amp;Table7[[#This Row],[Fitting Subtype]],Data!$E$4:$E$51&amp;Data!$F$4:$F$51,0)))</f>
        <v/>
      </c>
      <c r="AD561" s="89" t="str">
        <f>IF(Table7[[#This Row],[Segment]]="","",Table7[[#This Row],[Quantity]]*Table7[[#This Row],[Kf]]*(((INDEX(Table4[Velocity (m/s)],MATCH(Table7[[#This Row],[Segment]],Table4[Segment],0)))^2)/2))</f>
        <v/>
      </c>
      <c r="AF561" s="82" t="str">
        <f>Table4[[#This Row],[Segment]]</f>
        <v/>
      </c>
      <c r="AG561" s="75"/>
      <c r="AH561" s="82" t="str">
        <f>IF(Table5[[#This Row],[Segment]]="","",AG561-Table4[[#This Row],[Total Pressure Drop (kPa)]])</f>
        <v/>
      </c>
    </row>
    <row r="562" spans="1:34" x14ac:dyDescent="0.25">
      <c r="A562" s="95" t="str">
        <f>IF('Set Up'!A559="","",'Set Up'!A559)</f>
        <v/>
      </c>
      <c r="B562" s="75" t="s">
        <v>81</v>
      </c>
      <c r="C562" s="85"/>
      <c r="D562" s="86" t="str">
        <f>IF(Table4[[#This Row],[Diameter (in)]]="","",(((CONVERT(Table4[[#This Row],[Diameter (in)]],"in","m"))/2)^2)*PI())</f>
        <v/>
      </c>
      <c r="E562" s="87" t="str">
        <f>IF(Table4[[#This Row],[Area (m2)]]="","",$D$4/Table4[[#This Row],[Area (m2)]])</f>
        <v/>
      </c>
      <c r="F562" s="85">
        <f t="shared" si="8"/>
        <v>4.6951999999999998</v>
      </c>
      <c r="G562" s="88" t="str">
        <f>IF(Table4[[#This Row],[Segment]]="","",(CONVERT(Table4[[#This Row],[Diameter (in)]],"in","m")*$B$4*Table4[[#This Row],[Velocity (m/s)]])/$C$4)</f>
        <v/>
      </c>
      <c r="H562" s="96" t="str">
        <f>IF(Table4[[#This Row],[Segment]]="","",IF(Table4[[#This Row],[Teynold''s Number]]&gt;4000,"TURBULENT","LAMINAR"))</f>
        <v/>
      </c>
      <c r="I562" s="86" t="str">
        <f>IF(Table4[[#This Row],[Segment]]="","",INDEX(Data!C559:C573,MATCH(Table4[Material],Data!B559:B573,0)))</f>
        <v/>
      </c>
      <c r="J562" s="89" t="str">
        <f>IF(Table4[[#This Row],[ε (m)]]="","",Table4[[#This Row],[ε (m)]]/(CONVERT(Table4[[#This Row],[Diameter (in)]],"in","m")))</f>
        <v/>
      </c>
      <c r="K562" s="96" t="str">
        <f>IF(Table4[[#This Row],[Regime]]="LAMINAR",16/Table4[[#This Row],[Teynold''s Number]],"-")</f>
        <v>-</v>
      </c>
      <c r="L562" s="86"/>
      <c r="M562" s="97" t="str">
        <f>IF(Table4[[#This Row],[Regime]]="TURBULENT",(((-4*LOG10(Table4[[#This Row],[ε/D]]/3.7+1.256/(Table4[[#This Row],[Teynold''s Number]]*SQRT(Table4[[#This Row],[f turbulent (guess)]]))))^-1)^2),"")</f>
        <v/>
      </c>
      <c r="N562" s="91" t="str">
        <f>IF(Table4[[#This Row],[f turbulent]]="","",Table4[[#This Row],[f turbulent (guess)]]-Table4[[#This Row],[f turbulent]])</f>
        <v/>
      </c>
      <c r="O562" s="87">
        <f>IF(Table4[[#This Row],[Segment]]="",0,IF(C563="",0,IF(C563&lt;=Table4[[#This Row],[Diameter (in)]],0,1-(D562/D563))))</f>
        <v>0</v>
      </c>
      <c r="P562" s="92" t="str">
        <f>IF(Table4[[#This Row],[Segment]]="","",IF(C562&gt;C563,"",IF(C563="",0.55,(0.55*(1-D563/D562)))))</f>
        <v/>
      </c>
      <c r="Q56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62" s="92" t="str">
        <f>IF(Table4[[#This Row],[Segment]]="","",IF(Table4[[#This Row],[Kexpansion]]="","0",((Table4[[#This Row],[Velocity (m/s)]]^2)/2)*Table4[[#This Row],[Kexpansion]]))</f>
        <v/>
      </c>
      <c r="S562" s="92" t="str">
        <f>IF(Table4[[#This Row],[Segment]]="","",IF(Table4[[#This Row],[Kcontraction]]="","0",((Table4[[#This Row],[Velocity (m/s)]]^2)/2)*Table4[[#This Row],[Kcontraction]]))</f>
        <v/>
      </c>
      <c r="T562" s="89" t="str">
        <f>IF(Table4[[#This Row],[Segment]]="","",SUMIF($Y$7:$Y$2000,Table4[[#This Row],[Segment]],$AD$7:$AD$2000))</f>
        <v/>
      </c>
      <c r="U562" s="95" t="str">
        <f>IF(Table4[[#This Row],[Segment]]="","",Table4[[#This Row],[Hfriction (J/kg)]]+Table4[[#This Row],[Hexpansions (J/kg)]]+Table4[[#This Row],[Hcontractions (J/kg)]]+Table4[[#This Row],[Hf (J/kg)]])</f>
        <v/>
      </c>
      <c r="V562" s="95" t="str">
        <f>IF(Table4[[#This Row],[Segment]]="","",Table4[[#This Row],[Total Friction Loss (J/kg)]]*Table3[Density (kg/m3)])</f>
        <v/>
      </c>
      <c r="W562" s="95" t="str">
        <f>IF(Table4[[#This Row],[Segment]]="","",Table4[[#This Row],[Total Pressure Drop (Pa)]]/1000)</f>
        <v/>
      </c>
      <c r="Y562" s="82" t="str">
        <f>IF('Set Up'!D785="","",'Set Up'!D785)</f>
        <v/>
      </c>
      <c r="Z562" s="82" t="str">
        <f>IF('Set Up'!E785="","",'Set Up'!E785)</f>
        <v/>
      </c>
      <c r="AA562" s="82" t="str">
        <f>IF('Set Up'!F785="","",'Set Up'!F785)</f>
        <v/>
      </c>
      <c r="AB562" s="82" t="str">
        <f>IF('Set Up'!G785="","",'Set Up'!G785)</f>
        <v/>
      </c>
      <c r="AC562" s="82" t="str">
        <f t="array" ref="AC562">IF(Y562="","",INDEX(Data!$G$4:$G$51,MATCH(Table7[[#This Row],[Fitting]]&amp;Table7[[#This Row],[Fitting Subtype]],Data!$E$4:$E$51&amp;Data!$F$4:$F$51,0)))</f>
        <v/>
      </c>
      <c r="AD562" s="89" t="str">
        <f>IF(Table7[[#This Row],[Segment]]="","",Table7[[#This Row],[Quantity]]*Table7[[#This Row],[Kf]]*(((INDEX(Table4[Velocity (m/s)],MATCH(Table7[[#This Row],[Segment]],Table4[Segment],0)))^2)/2))</f>
        <v/>
      </c>
      <c r="AF562" s="82" t="str">
        <f>Table4[[#This Row],[Segment]]</f>
        <v/>
      </c>
      <c r="AG562" s="75"/>
      <c r="AH562" s="82" t="str">
        <f>IF(Table5[[#This Row],[Segment]]="","",AG562-Table4[[#This Row],[Total Pressure Drop (kPa)]])</f>
        <v/>
      </c>
    </row>
    <row r="563" spans="1:34" x14ac:dyDescent="0.25">
      <c r="A563" s="95" t="str">
        <f>IF('Set Up'!A560="","",'Set Up'!A560)</f>
        <v/>
      </c>
      <c r="B563" s="75" t="s">
        <v>81</v>
      </c>
      <c r="C563" s="85"/>
      <c r="D563" s="86" t="str">
        <f>IF(Table4[[#This Row],[Diameter (in)]]="","",(((CONVERT(Table4[[#This Row],[Diameter (in)]],"in","m"))/2)^2)*PI())</f>
        <v/>
      </c>
      <c r="E563" s="87" t="str">
        <f>IF(Table4[[#This Row],[Area (m2)]]="","",$D$4/Table4[[#This Row],[Area (m2)]])</f>
        <v/>
      </c>
      <c r="F563" s="85">
        <f t="shared" si="8"/>
        <v>4.6951999999999998</v>
      </c>
      <c r="G563" s="88" t="str">
        <f>IF(Table4[[#This Row],[Segment]]="","",(CONVERT(Table4[[#This Row],[Diameter (in)]],"in","m")*$B$4*Table4[[#This Row],[Velocity (m/s)]])/$C$4)</f>
        <v/>
      </c>
      <c r="H563" s="96" t="str">
        <f>IF(Table4[[#This Row],[Segment]]="","",IF(Table4[[#This Row],[Teynold''s Number]]&gt;4000,"TURBULENT","LAMINAR"))</f>
        <v/>
      </c>
      <c r="I563" s="86" t="str">
        <f>IF(Table4[[#This Row],[Segment]]="","",INDEX(Data!C560:C574,MATCH(Table4[Material],Data!B560:B574,0)))</f>
        <v/>
      </c>
      <c r="J563" s="89" t="str">
        <f>IF(Table4[[#This Row],[ε (m)]]="","",Table4[[#This Row],[ε (m)]]/(CONVERT(Table4[[#This Row],[Diameter (in)]],"in","m")))</f>
        <v/>
      </c>
      <c r="K563" s="96" t="str">
        <f>IF(Table4[[#This Row],[Regime]]="LAMINAR",16/Table4[[#This Row],[Teynold''s Number]],"-")</f>
        <v>-</v>
      </c>
      <c r="L563" s="86"/>
      <c r="M563" s="97" t="str">
        <f>IF(Table4[[#This Row],[Regime]]="TURBULENT",(((-4*LOG10(Table4[[#This Row],[ε/D]]/3.7+1.256/(Table4[[#This Row],[Teynold''s Number]]*SQRT(Table4[[#This Row],[f turbulent (guess)]]))))^-1)^2),"")</f>
        <v/>
      </c>
      <c r="N563" s="91" t="str">
        <f>IF(Table4[[#This Row],[f turbulent]]="","",Table4[[#This Row],[f turbulent (guess)]]-Table4[[#This Row],[f turbulent]])</f>
        <v/>
      </c>
      <c r="O563" s="87">
        <f>IF(Table4[[#This Row],[Segment]]="",0,IF(C564="",0,IF(C564&lt;=Table4[[#This Row],[Diameter (in)]],0,1-(D563/D564))))</f>
        <v>0</v>
      </c>
      <c r="P563" s="92" t="str">
        <f>IF(Table4[[#This Row],[Segment]]="","",IF(C563&gt;C564,"",IF(C564="",0.55,(0.55*(1-D564/D563)))))</f>
        <v/>
      </c>
      <c r="Q56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63" s="92" t="str">
        <f>IF(Table4[[#This Row],[Segment]]="","",IF(Table4[[#This Row],[Kexpansion]]="","0",((Table4[[#This Row],[Velocity (m/s)]]^2)/2)*Table4[[#This Row],[Kexpansion]]))</f>
        <v/>
      </c>
      <c r="S563" s="92" t="str">
        <f>IF(Table4[[#This Row],[Segment]]="","",IF(Table4[[#This Row],[Kcontraction]]="","0",((Table4[[#This Row],[Velocity (m/s)]]^2)/2)*Table4[[#This Row],[Kcontraction]]))</f>
        <v/>
      </c>
      <c r="T563" s="89" t="str">
        <f>IF(Table4[[#This Row],[Segment]]="","",SUMIF($Y$7:$Y$2000,Table4[[#This Row],[Segment]],$AD$7:$AD$2000))</f>
        <v/>
      </c>
      <c r="U563" s="95" t="str">
        <f>IF(Table4[[#This Row],[Segment]]="","",Table4[[#This Row],[Hfriction (J/kg)]]+Table4[[#This Row],[Hexpansions (J/kg)]]+Table4[[#This Row],[Hcontractions (J/kg)]]+Table4[[#This Row],[Hf (J/kg)]])</f>
        <v/>
      </c>
      <c r="V563" s="95" t="str">
        <f>IF(Table4[[#This Row],[Segment]]="","",Table4[[#This Row],[Total Friction Loss (J/kg)]]*Table3[Density (kg/m3)])</f>
        <v/>
      </c>
      <c r="W563" s="95" t="str">
        <f>IF(Table4[[#This Row],[Segment]]="","",Table4[[#This Row],[Total Pressure Drop (Pa)]]/1000)</f>
        <v/>
      </c>
      <c r="Y563" s="82" t="str">
        <f>IF('Set Up'!D786="","",'Set Up'!D786)</f>
        <v/>
      </c>
      <c r="Z563" s="82" t="str">
        <f>IF('Set Up'!E786="","",'Set Up'!E786)</f>
        <v/>
      </c>
      <c r="AA563" s="82" t="str">
        <f>IF('Set Up'!F786="","",'Set Up'!F786)</f>
        <v/>
      </c>
      <c r="AB563" s="82" t="str">
        <f>IF('Set Up'!G786="","",'Set Up'!G786)</f>
        <v/>
      </c>
      <c r="AC563" s="82" t="str">
        <f t="array" ref="AC563">IF(Y563="","",INDEX(Data!$G$4:$G$51,MATCH(Table7[[#This Row],[Fitting]]&amp;Table7[[#This Row],[Fitting Subtype]],Data!$E$4:$E$51&amp;Data!$F$4:$F$51,0)))</f>
        <v/>
      </c>
      <c r="AD563" s="89" t="str">
        <f>IF(Table7[[#This Row],[Segment]]="","",Table7[[#This Row],[Quantity]]*Table7[[#This Row],[Kf]]*(((INDEX(Table4[Velocity (m/s)],MATCH(Table7[[#This Row],[Segment]],Table4[Segment],0)))^2)/2))</f>
        <v/>
      </c>
      <c r="AF563" s="82" t="str">
        <f>Table4[[#This Row],[Segment]]</f>
        <v/>
      </c>
      <c r="AG563" s="75"/>
      <c r="AH563" s="82" t="str">
        <f>IF(Table5[[#This Row],[Segment]]="","",AG563-Table4[[#This Row],[Total Pressure Drop (kPa)]])</f>
        <v/>
      </c>
    </row>
    <row r="564" spans="1:34" x14ac:dyDescent="0.25">
      <c r="A564" s="95" t="str">
        <f>IF('Set Up'!A561="","",'Set Up'!A561)</f>
        <v/>
      </c>
      <c r="B564" s="75" t="s">
        <v>81</v>
      </c>
      <c r="C564" s="85"/>
      <c r="D564" s="86" t="str">
        <f>IF(Table4[[#This Row],[Diameter (in)]]="","",(((CONVERT(Table4[[#This Row],[Diameter (in)]],"in","m"))/2)^2)*PI())</f>
        <v/>
      </c>
      <c r="E564" s="87" t="str">
        <f>IF(Table4[[#This Row],[Area (m2)]]="","",$D$4/Table4[[#This Row],[Area (m2)]])</f>
        <v/>
      </c>
      <c r="F564" s="85">
        <f t="shared" si="8"/>
        <v>4.6951999999999998</v>
      </c>
      <c r="G564" s="88" t="str">
        <f>IF(Table4[[#This Row],[Segment]]="","",(CONVERT(Table4[[#This Row],[Diameter (in)]],"in","m")*$B$4*Table4[[#This Row],[Velocity (m/s)]])/$C$4)</f>
        <v/>
      </c>
      <c r="H564" s="96" t="str">
        <f>IF(Table4[[#This Row],[Segment]]="","",IF(Table4[[#This Row],[Teynold''s Number]]&gt;4000,"TURBULENT","LAMINAR"))</f>
        <v/>
      </c>
      <c r="I564" s="86" t="str">
        <f>IF(Table4[[#This Row],[Segment]]="","",INDEX(Data!C561:C575,MATCH(Table4[Material],Data!B561:B575,0)))</f>
        <v/>
      </c>
      <c r="J564" s="89" t="str">
        <f>IF(Table4[[#This Row],[ε (m)]]="","",Table4[[#This Row],[ε (m)]]/(CONVERT(Table4[[#This Row],[Diameter (in)]],"in","m")))</f>
        <v/>
      </c>
      <c r="K564" s="96" t="str">
        <f>IF(Table4[[#This Row],[Regime]]="LAMINAR",16/Table4[[#This Row],[Teynold''s Number]],"-")</f>
        <v>-</v>
      </c>
      <c r="L564" s="86"/>
      <c r="M564" s="97" t="str">
        <f>IF(Table4[[#This Row],[Regime]]="TURBULENT",(((-4*LOG10(Table4[[#This Row],[ε/D]]/3.7+1.256/(Table4[[#This Row],[Teynold''s Number]]*SQRT(Table4[[#This Row],[f turbulent (guess)]]))))^-1)^2),"")</f>
        <v/>
      </c>
      <c r="N564" s="91" t="str">
        <f>IF(Table4[[#This Row],[f turbulent]]="","",Table4[[#This Row],[f turbulent (guess)]]-Table4[[#This Row],[f turbulent]])</f>
        <v/>
      </c>
      <c r="O564" s="87">
        <f>IF(Table4[[#This Row],[Segment]]="",0,IF(C565="",0,IF(C565&lt;=Table4[[#This Row],[Diameter (in)]],0,1-(D564/D565))))</f>
        <v>0</v>
      </c>
      <c r="P564" s="92" t="str">
        <f>IF(Table4[[#This Row],[Segment]]="","",IF(C564&gt;C565,"",IF(C565="",0.55,(0.55*(1-D565/D564)))))</f>
        <v/>
      </c>
      <c r="Q56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64" s="92" t="str">
        <f>IF(Table4[[#This Row],[Segment]]="","",IF(Table4[[#This Row],[Kexpansion]]="","0",((Table4[[#This Row],[Velocity (m/s)]]^2)/2)*Table4[[#This Row],[Kexpansion]]))</f>
        <v/>
      </c>
      <c r="S564" s="92" t="str">
        <f>IF(Table4[[#This Row],[Segment]]="","",IF(Table4[[#This Row],[Kcontraction]]="","0",((Table4[[#This Row],[Velocity (m/s)]]^2)/2)*Table4[[#This Row],[Kcontraction]]))</f>
        <v/>
      </c>
      <c r="T564" s="89" t="str">
        <f>IF(Table4[[#This Row],[Segment]]="","",SUMIF($Y$7:$Y$2000,Table4[[#This Row],[Segment]],$AD$7:$AD$2000))</f>
        <v/>
      </c>
      <c r="U564" s="95" t="str">
        <f>IF(Table4[[#This Row],[Segment]]="","",Table4[[#This Row],[Hfriction (J/kg)]]+Table4[[#This Row],[Hexpansions (J/kg)]]+Table4[[#This Row],[Hcontractions (J/kg)]]+Table4[[#This Row],[Hf (J/kg)]])</f>
        <v/>
      </c>
      <c r="V564" s="95" t="str">
        <f>IF(Table4[[#This Row],[Segment]]="","",Table4[[#This Row],[Total Friction Loss (J/kg)]]*Table3[Density (kg/m3)])</f>
        <v/>
      </c>
      <c r="W564" s="95" t="str">
        <f>IF(Table4[[#This Row],[Segment]]="","",Table4[[#This Row],[Total Pressure Drop (Pa)]]/1000)</f>
        <v/>
      </c>
      <c r="Y564" s="82" t="str">
        <f>IF('Set Up'!D787="","",'Set Up'!D787)</f>
        <v/>
      </c>
      <c r="Z564" s="82" t="str">
        <f>IF('Set Up'!E787="","",'Set Up'!E787)</f>
        <v/>
      </c>
      <c r="AA564" s="82" t="str">
        <f>IF('Set Up'!F787="","",'Set Up'!F787)</f>
        <v/>
      </c>
      <c r="AB564" s="82" t="str">
        <f>IF('Set Up'!G787="","",'Set Up'!G787)</f>
        <v/>
      </c>
      <c r="AC564" s="82" t="str">
        <f t="array" ref="AC564">IF(Y564="","",INDEX(Data!$G$4:$G$51,MATCH(Table7[[#This Row],[Fitting]]&amp;Table7[[#This Row],[Fitting Subtype]],Data!$E$4:$E$51&amp;Data!$F$4:$F$51,0)))</f>
        <v/>
      </c>
      <c r="AD564" s="89" t="str">
        <f>IF(Table7[[#This Row],[Segment]]="","",Table7[[#This Row],[Quantity]]*Table7[[#This Row],[Kf]]*(((INDEX(Table4[Velocity (m/s)],MATCH(Table7[[#This Row],[Segment]],Table4[Segment],0)))^2)/2))</f>
        <v/>
      </c>
      <c r="AF564" s="82" t="str">
        <f>Table4[[#This Row],[Segment]]</f>
        <v/>
      </c>
      <c r="AG564" s="75"/>
      <c r="AH564" s="82" t="str">
        <f>IF(Table5[[#This Row],[Segment]]="","",AG564-Table4[[#This Row],[Total Pressure Drop (kPa)]])</f>
        <v/>
      </c>
    </row>
    <row r="565" spans="1:34" x14ac:dyDescent="0.25">
      <c r="A565" s="95" t="str">
        <f>IF('Set Up'!A562="","",'Set Up'!A562)</f>
        <v/>
      </c>
      <c r="B565" s="75" t="s">
        <v>81</v>
      </c>
      <c r="C565" s="85"/>
      <c r="D565" s="86" t="str">
        <f>IF(Table4[[#This Row],[Diameter (in)]]="","",(((CONVERT(Table4[[#This Row],[Diameter (in)]],"in","m"))/2)^2)*PI())</f>
        <v/>
      </c>
      <c r="E565" s="87" t="str">
        <f>IF(Table4[[#This Row],[Area (m2)]]="","",$D$4/Table4[[#This Row],[Area (m2)]])</f>
        <v/>
      </c>
      <c r="F565" s="85">
        <f t="shared" si="8"/>
        <v>4.6951999999999998</v>
      </c>
      <c r="G565" s="88" t="str">
        <f>IF(Table4[[#This Row],[Segment]]="","",(CONVERT(Table4[[#This Row],[Diameter (in)]],"in","m")*$B$4*Table4[[#This Row],[Velocity (m/s)]])/$C$4)</f>
        <v/>
      </c>
      <c r="H565" s="96" t="str">
        <f>IF(Table4[[#This Row],[Segment]]="","",IF(Table4[[#This Row],[Teynold''s Number]]&gt;4000,"TURBULENT","LAMINAR"))</f>
        <v/>
      </c>
      <c r="I565" s="86" t="str">
        <f>IF(Table4[[#This Row],[Segment]]="","",INDEX(Data!C562:C576,MATCH(Table4[Material],Data!B562:B576,0)))</f>
        <v/>
      </c>
      <c r="J565" s="89" t="str">
        <f>IF(Table4[[#This Row],[ε (m)]]="","",Table4[[#This Row],[ε (m)]]/(CONVERT(Table4[[#This Row],[Diameter (in)]],"in","m")))</f>
        <v/>
      </c>
      <c r="K565" s="96" t="str">
        <f>IF(Table4[[#This Row],[Regime]]="LAMINAR",16/Table4[[#This Row],[Teynold''s Number]],"-")</f>
        <v>-</v>
      </c>
      <c r="L565" s="86"/>
      <c r="M565" s="97" t="str">
        <f>IF(Table4[[#This Row],[Regime]]="TURBULENT",(((-4*LOG10(Table4[[#This Row],[ε/D]]/3.7+1.256/(Table4[[#This Row],[Teynold''s Number]]*SQRT(Table4[[#This Row],[f turbulent (guess)]]))))^-1)^2),"")</f>
        <v/>
      </c>
      <c r="N565" s="91" t="str">
        <f>IF(Table4[[#This Row],[f turbulent]]="","",Table4[[#This Row],[f turbulent (guess)]]-Table4[[#This Row],[f turbulent]])</f>
        <v/>
      </c>
      <c r="O565" s="87">
        <f>IF(Table4[[#This Row],[Segment]]="",0,IF(C566="",0,IF(C566&lt;=Table4[[#This Row],[Diameter (in)]],0,1-(D565/D566))))</f>
        <v>0</v>
      </c>
      <c r="P565" s="92" t="str">
        <f>IF(Table4[[#This Row],[Segment]]="","",IF(C565&gt;C566,"",IF(C566="",0.55,(0.55*(1-D566/D565)))))</f>
        <v/>
      </c>
      <c r="Q56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65" s="92" t="str">
        <f>IF(Table4[[#This Row],[Segment]]="","",IF(Table4[[#This Row],[Kexpansion]]="","0",((Table4[[#This Row],[Velocity (m/s)]]^2)/2)*Table4[[#This Row],[Kexpansion]]))</f>
        <v/>
      </c>
      <c r="S565" s="92" t="str">
        <f>IF(Table4[[#This Row],[Segment]]="","",IF(Table4[[#This Row],[Kcontraction]]="","0",((Table4[[#This Row],[Velocity (m/s)]]^2)/2)*Table4[[#This Row],[Kcontraction]]))</f>
        <v/>
      </c>
      <c r="T565" s="89" t="str">
        <f>IF(Table4[[#This Row],[Segment]]="","",SUMIF($Y$7:$Y$2000,Table4[[#This Row],[Segment]],$AD$7:$AD$2000))</f>
        <v/>
      </c>
      <c r="U565" s="95" t="str">
        <f>IF(Table4[[#This Row],[Segment]]="","",Table4[[#This Row],[Hfriction (J/kg)]]+Table4[[#This Row],[Hexpansions (J/kg)]]+Table4[[#This Row],[Hcontractions (J/kg)]]+Table4[[#This Row],[Hf (J/kg)]])</f>
        <v/>
      </c>
      <c r="V565" s="95" t="str">
        <f>IF(Table4[[#This Row],[Segment]]="","",Table4[[#This Row],[Total Friction Loss (J/kg)]]*Table3[Density (kg/m3)])</f>
        <v/>
      </c>
      <c r="W565" s="95" t="str">
        <f>IF(Table4[[#This Row],[Segment]]="","",Table4[[#This Row],[Total Pressure Drop (Pa)]]/1000)</f>
        <v/>
      </c>
      <c r="Y565" s="82" t="str">
        <f>IF('Set Up'!D788="","",'Set Up'!D788)</f>
        <v/>
      </c>
      <c r="Z565" s="82" t="str">
        <f>IF('Set Up'!E788="","",'Set Up'!E788)</f>
        <v/>
      </c>
      <c r="AA565" s="82" t="str">
        <f>IF('Set Up'!F788="","",'Set Up'!F788)</f>
        <v/>
      </c>
      <c r="AB565" s="82" t="str">
        <f>IF('Set Up'!G788="","",'Set Up'!G788)</f>
        <v/>
      </c>
      <c r="AC565" s="82" t="str">
        <f t="array" ref="AC565">IF(Y565="","",INDEX(Data!$G$4:$G$51,MATCH(Table7[[#This Row],[Fitting]]&amp;Table7[[#This Row],[Fitting Subtype]],Data!$E$4:$E$51&amp;Data!$F$4:$F$51,0)))</f>
        <v/>
      </c>
      <c r="AD565" s="89" t="str">
        <f>IF(Table7[[#This Row],[Segment]]="","",Table7[[#This Row],[Quantity]]*Table7[[#This Row],[Kf]]*(((INDEX(Table4[Velocity (m/s)],MATCH(Table7[[#This Row],[Segment]],Table4[Segment],0)))^2)/2))</f>
        <v/>
      </c>
      <c r="AF565" s="82" t="str">
        <f>Table4[[#This Row],[Segment]]</f>
        <v/>
      </c>
      <c r="AG565" s="75"/>
      <c r="AH565" s="82" t="str">
        <f>IF(Table5[[#This Row],[Segment]]="","",AG565-Table4[[#This Row],[Total Pressure Drop (kPa)]])</f>
        <v/>
      </c>
    </row>
    <row r="566" spans="1:34" x14ac:dyDescent="0.25">
      <c r="A566" s="95" t="str">
        <f>IF('Set Up'!A563="","",'Set Up'!A563)</f>
        <v/>
      </c>
      <c r="B566" s="75" t="s">
        <v>81</v>
      </c>
      <c r="C566" s="85"/>
      <c r="D566" s="86" t="str">
        <f>IF(Table4[[#This Row],[Diameter (in)]]="","",(((CONVERT(Table4[[#This Row],[Diameter (in)]],"in","m"))/2)^2)*PI())</f>
        <v/>
      </c>
      <c r="E566" s="87" t="str">
        <f>IF(Table4[[#This Row],[Area (m2)]]="","",$D$4/Table4[[#This Row],[Area (m2)]])</f>
        <v/>
      </c>
      <c r="F566" s="85">
        <f t="shared" si="8"/>
        <v>4.6951999999999998</v>
      </c>
      <c r="G566" s="88" t="str">
        <f>IF(Table4[[#This Row],[Segment]]="","",(CONVERT(Table4[[#This Row],[Diameter (in)]],"in","m")*$B$4*Table4[[#This Row],[Velocity (m/s)]])/$C$4)</f>
        <v/>
      </c>
      <c r="H566" s="96" t="str">
        <f>IF(Table4[[#This Row],[Segment]]="","",IF(Table4[[#This Row],[Teynold''s Number]]&gt;4000,"TURBULENT","LAMINAR"))</f>
        <v/>
      </c>
      <c r="I566" s="86" t="str">
        <f>IF(Table4[[#This Row],[Segment]]="","",INDEX(Data!C563:C577,MATCH(Table4[Material],Data!B563:B577,0)))</f>
        <v/>
      </c>
      <c r="J566" s="89" t="str">
        <f>IF(Table4[[#This Row],[ε (m)]]="","",Table4[[#This Row],[ε (m)]]/(CONVERT(Table4[[#This Row],[Diameter (in)]],"in","m")))</f>
        <v/>
      </c>
      <c r="K566" s="96" t="str">
        <f>IF(Table4[[#This Row],[Regime]]="LAMINAR",16/Table4[[#This Row],[Teynold''s Number]],"-")</f>
        <v>-</v>
      </c>
      <c r="L566" s="86"/>
      <c r="M566" s="97" t="str">
        <f>IF(Table4[[#This Row],[Regime]]="TURBULENT",(((-4*LOG10(Table4[[#This Row],[ε/D]]/3.7+1.256/(Table4[[#This Row],[Teynold''s Number]]*SQRT(Table4[[#This Row],[f turbulent (guess)]]))))^-1)^2),"")</f>
        <v/>
      </c>
      <c r="N566" s="91" t="str">
        <f>IF(Table4[[#This Row],[f turbulent]]="","",Table4[[#This Row],[f turbulent (guess)]]-Table4[[#This Row],[f turbulent]])</f>
        <v/>
      </c>
      <c r="O566" s="87">
        <f>IF(Table4[[#This Row],[Segment]]="",0,IF(C567="",0,IF(C567&lt;=Table4[[#This Row],[Diameter (in)]],0,1-(D566/D567))))</f>
        <v>0</v>
      </c>
      <c r="P566" s="92" t="str">
        <f>IF(Table4[[#This Row],[Segment]]="","",IF(C566&gt;C567,"",IF(C567="",0.55,(0.55*(1-D567/D566)))))</f>
        <v/>
      </c>
      <c r="Q56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66" s="92" t="str">
        <f>IF(Table4[[#This Row],[Segment]]="","",IF(Table4[[#This Row],[Kexpansion]]="","0",((Table4[[#This Row],[Velocity (m/s)]]^2)/2)*Table4[[#This Row],[Kexpansion]]))</f>
        <v/>
      </c>
      <c r="S566" s="92" t="str">
        <f>IF(Table4[[#This Row],[Segment]]="","",IF(Table4[[#This Row],[Kcontraction]]="","0",((Table4[[#This Row],[Velocity (m/s)]]^2)/2)*Table4[[#This Row],[Kcontraction]]))</f>
        <v/>
      </c>
      <c r="T566" s="89" t="str">
        <f>IF(Table4[[#This Row],[Segment]]="","",SUMIF($Y$7:$Y$2000,Table4[[#This Row],[Segment]],$AD$7:$AD$2000))</f>
        <v/>
      </c>
      <c r="U566" s="95" t="str">
        <f>IF(Table4[[#This Row],[Segment]]="","",Table4[[#This Row],[Hfriction (J/kg)]]+Table4[[#This Row],[Hexpansions (J/kg)]]+Table4[[#This Row],[Hcontractions (J/kg)]]+Table4[[#This Row],[Hf (J/kg)]])</f>
        <v/>
      </c>
      <c r="V566" s="95" t="str">
        <f>IF(Table4[[#This Row],[Segment]]="","",Table4[[#This Row],[Total Friction Loss (J/kg)]]*Table3[Density (kg/m3)])</f>
        <v/>
      </c>
      <c r="W566" s="95" t="str">
        <f>IF(Table4[[#This Row],[Segment]]="","",Table4[[#This Row],[Total Pressure Drop (Pa)]]/1000)</f>
        <v/>
      </c>
      <c r="Y566" s="82" t="str">
        <f>IF('Set Up'!D789="","",'Set Up'!D789)</f>
        <v/>
      </c>
      <c r="Z566" s="82" t="str">
        <f>IF('Set Up'!E789="","",'Set Up'!E789)</f>
        <v/>
      </c>
      <c r="AA566" s="82" t="str">
        <f>IF('Set Up'!F789="","",'Set Up'!F789)</f>
        <v/>
      </c>
      <c r="AB566" s="82" t="str">
        <f>IF('Set Up'!G789="","",'Set Up'!G789)</f>
        <v/>
      </c>
      <c r="AC566" s="82" t="str">
        <f t="array" ref="AC566">IF(Y566="","",INDEX(Data!$G$4:$G$51,MATCH(Table7[[#This Row],[Fitting]]&amp;Table7[[#This Row],[Fitting Subtype]],Data!$E$4:$E$51&amp;Data!$F$4:$F$51,0)))</f>
        <v/>
      </c>
      <c r="AD566" s="89" t="str">
        <f>IF(Table7[[#This Row],[Segment]]="","",Table7[[#This Row],[Quantity]]*Table7[[#This Row],[Kf]]*(((INDEX(Table4[Velocity (m/s)],MATCH(Table7[[#This Row],[Segment]],Table4[Segment],0)))^2)/2))</f>
        <v/>
      </c>
      <c r="AF566" s="82" t="str">
        <f>Table4[[#This Row],[Segment]]</f>
        <v/>
      </c>
      <c r="AG566" s="75"/>
      <c r="AH566" s="82" t="str">
        <f>IF(Table5[[#This Row],[Segment]]="","",AG566-Table4[[#This Row],[Total Pressure Drop (kPa)]])</f>
        <v/>
      </c>
    </row>
    <row r="567" spans="1:34" x14ac:dyDescent="0.25">
      <c r="A567" s="95" t="str">
        <f>IF('Set Up'!A564="","",'Set Up'!A564)</f>
        <v/>
      </c>
      <c r="B567" s="75" t="s">
        <v>81</v>
      </c>
      <c r="C567" s="85"/>
      <c r="D567" s="86" t="str">
        <f>IF(Table4[[#This Row],[Diameter (in)]]="","",(((CONVERT(Table4[[#This Row],[Diameter (in)]],"in","m"))/2)^2)*PI())</f>
        <v/>
      </c>
      <c r="E567" s="87" t="str">
        <f>IF(Table4[[#This Row],[Area (m2)]]="","",$D$4/Table4[[#This Row],[Area (m2)]])</f>
        <v/>
      </c>
      <c r="F567" s="85">
        <f t="shared" si="8"/>
        <v>4.6951999999999998</v>
      </c>
      <c r="G567" s="88" t="str">
        <f>IF(Table4[[#This Row],[Segment]]="","",(CONVERT(Table4[[#This Row],[Diameter (in)]],"in","m")*$B$4*Table4[[#This Row],[Velocity (m/s)]])/$C$4)</f>
        <v/>
      </c>
      <c r="H567" s="96" t="str">
        <f>IF(Table4[[#This Row],[Segment]]="","",IF(Table4[[#This Row],[Teynold''s Number]]&gt;4000,"TURBULENT","LAMINAR"))</f>
        <v/>
      </c>
      <c r="I567" s="86" t="str">
        <f>IF(Table4[[#This Row],[Segment]]="","",INDEX(Data!C564:C578,MATCH(Table4[Material],Data!B564:B578,0)))</f>
        <v/>
      </c>
      <c r="J567" s="89" t="str">
        <f>IF(Table4[[#This Row],[ε (m)]]="","",Table4[[#This Row],[ε (m)]]/(CONVERT(Table4[[#This Row],[Diameter (in)]],"in","m")))</f>
        <v/>
      </c>
      <c r="K567" s="96" t="str">
        <f>IF(Table4[[#This Row],[Regime]]="LAMINAR",16/Table4[[#This Row],[Teynold''s Number]],"-")</f>
        <v>-</v>
      </c>
      <c r="L567" s="86"/>
      <c r="M567" s="97" t="str">
        <f>IF(Table4[[#This Row],[Regime]]="TURBULENT",(((-4*LOG10(Table4[[#This Row],[ε/D]]/3.7+1.256/(Table4[[#This Row],[Teynold''s Number]]*SQRT(Table4[[#This Row],[f turbulent (guess)]]))))^-1)^2),"")</f>
        <v/>
      </c>
      <c r="N567" s="91" t="str">
        <f>IF(Table4[[#This Row],[f turbulent]]="","",Table4[[#This Row],[f turbulent (guess)]]-Table4[[#This Row],[f turbulent]])</f>
        <v/>
      </c>
      <c r="O567" s="87">
        <f>IF(Table4[[#This Row],[Segment]]="",0,IF(C568="",0,IF(C568&lt;=Table4[[#This Row],[Diameter (in)]],0,1-(D567/D568))))</f>
        <v>0</v>
      </c>
      <c r="P567" s="92" t="str">
        <f>IF(Table4[[#This Row],[Segment]]="","",IF(C567&gt;C568,"",IF(C568="",0.55,(0.55*(1-D568/D567)))))</f>
        <v/>
      </c>
      <c r="Q56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67" s="92" t="str">
        <f>IF(Table4[[#This Row],[Segment]]="","",IF(Table4[[#This Row],[Kexpansion]]="","0",((Table4[[#This Row],[Velocity (m/s)]]^2)/2)*Table4[[#This Row],[Kexpansion]]))</f>
        <v/>
      </c>
      <c r="S567" s="92" t="str">
        <f>IF(Table4[[#This Row],[Segment]]="","",IF(Table4[[#This Row],[Kcontraction]]="","0",((Table4[[#This Row],[Velocity (m/s)]]^2)/2)*Table4[[#This Row],[Kcontraction]]))</f>
        <v/>
      </c>
      <c r="T567" s="89" t="str">
        <f>IF(Table4[[#This Row],[Segment]]="","",SUMIF($Y$7:$Y$2000,Table4[[#This Row],[Segment]],$AD$7:$AD$2000))</f>
        <v/>
      </c>
      <c r="U567" s="95" t="str">
        <f>IF(Table4[[#This Row],[Segment]]="","",Table4[[#This Row],[Hfriction (J/kg)]]+Table4[[#This Row],[Hexpansions (J/kg)]]+Table4[[#This Row],[Hcontractions (J/kg)]]+Table4[[#This Row],[Hf (J/kg)]])</f>
        <v/>
      </c>
      <c r="V567" s="95" t="str">
        <f>IF(Table4[[#This Row],[Segment]]="","",Table4[[#This Row],[Total Friction Loss (J/kg)]]*Table3[Density (kg/m3)])</f>
        <v/>
      </c>
      <c r="W567" s="95" t="str">
        <f>IF(Table4[[#This Row],[Segment]]="","",Table4[[#This Row],[Total Pressure Drop (Pa)]]/1000)</f>
        <v/>
      </c>
      <c r="Y567" s="82" t="str">
        <f>IF('Set Up'!D790="","",'Set Up'!D790)</f>
        <v/>
      </c>
      <c r="Z567" s="82" t="str">
        <f>IF('Set Up'!E790="","",'Set Up'!E790)</f>
        <v/>
      </c>
      <c r="AA567" s="82" t="str">
        <f>IF('Set Up'!F790="","",'Set Up'!F790)</f>
        <v/>
      </c>
      <c r="AB567" s="82" t="str">
        <f>IF('Set Up'!G790="","",'Set Up'!G790)</f>
        <v/>
      </c>
      <c r="AC567" s="82" t="str">
        <f t="array" ref="AC567">IF(Y567="","",INDEX(Data!$G$4:$G$51,MATCH(Table7[[#This Row],[Fitting]]&amp;Table7[[#This Row],[Fitting Subtype]],Data!$E$4:$E$51&amp;Data!$F$4:$F$51,0)))</f>
        <v/>
      </c>
      <c r="AD567" s="89" t="str">
        <f>IF(Table7[[#This Row],[Segment]]="","",Table7[[#This Row],[Quantity]]*Table7[[#This Row],[Kf]]*(((INDEX(Table4[Velocity (m/s)],MATCH(Table7[[#This Row],[Segment]],Table4[Segment],0)))^2)/2))</f>
        <v/>
      </c>
      <c r="AF567" s="82" t="str">
        <f>Table4[[#This Row],[Segment]]</f>
        <v/>
      </c>
      <c r="AG567" s="75"/>
      <c r="AH567" s="82" t="str">
        <f>IF(Table5[[#This Row],[Segment]]="","",AG567-Table4[[#This Row],[Total Pressure Drop (kPa)]])</f>
        <v/>
      </c>
    </row>
    <row r="568" spans="1:34" x14ac:dyDescent="0.25">
      <c r="A568" s="95" t="str">
        <f>IF('Set Up'!A565="","",'Set Up'!A565)</f>
        <v/>
      </c>
      <c r="B568" s="75" t="s">
        <v>81</v>
      </c>
      <c r="C568" s="85"/>
      <c r="D568" s="86" t="str">
        <f>IF(Table4[[#This Row],[Diameter (in)]]="","",(((CONVERT(Table4[[#This Row],[Diameter (in)]],"in","m"))/2)^2)*PI())</f>
        <v/>
      </c>
      <c r="E568" s="87" t="str">
        <f>IF(Table4[[#This Row],[Area (m2)]]="","",$D$4/Table4[[#This Row],[Area (m2)]])</f>
        <v/>
      </c>
      <c r="F568" s="85">
        <f t="shared" si="8"/>
        <v>4.6951999999999998</v>
      </c>
      <c r="G568" s="88" t="str">
        <f>IF(Table4[[#This Row],[Segment]]="","",(CONVERT(Table4[[#This Row],[Diameter (in)]],"in","m")*$B$4*Table4[[#This Row],[Velocity (m/s)]])/$C$4)</f>
        <v/>
      </c>
      <c r="H568" s="96" t="str">
        <f>IF(Table4[[#This Row],[Segment]]="","",IF(Table4[[#This Row],[Teynold''s Number]]&gt;4000,"TURBULENT","LAMINAR"))</f>
        <v/>
      </c>
      <c r="I568" s="86" t="str">
        <f>IF(Table4[[#This Row],[Segment]]="","",INDEX(Data!C565:C579,MATCH(Table4[Material],Data!B565:B579,0)))</f>
        <v/>
      </c>
      <c r="J568" s="89" t="str">
        <f>IF(Table4[[#This Row],[ε (m)]]="","",Table4[[#This Row],[ε (m)]]/(CONVERT(Table4[[#This Row],[Diameter (in)]],"in","m")))</f>
        <v/>
      </c>
      <c r="K568" s="96" t="str">
        <f>IF(Table4[[#This Row],[Regime]]="LAMINAR",16/Table4[[#This Row],[Teynold''s Number]],"-")</f>
        <v>-</v>
      </c>
      <c r="L568" s="86"/>
      <c r="M568" s="97" t="str">
        <f>IF(Table4[[#This Row],[Regime]]="TURBULENT",(((-4*LOG10(Table4[[#This Row],[ε/D]]/3.7+1.256/(Table4[[#This Row],[Teynold''s Number]]*SQRT(Table4[[#This Row],[f turbulent (guess)]]))))^-1)^2),"")</f>
        <v/>
      </c>
      <c r="N568" s="91" t="str">
        <f>IF(Table4[[#This Row],[f turbulent]]="","",Table4[[#This Row],[f turbulent (guess)]]-Table4[[#This Row],[f turbulent]])</f>
        <v/>
      </c>
      <c r="O568" s="87">
        <f>IF(Table4[[#This Row],[Segment]]="",0,IF(C569="",0,IF(C569&lt;=Table4[[#This Row],[Diameter (in)]],0,1-(D568/D569))))</f>
        <v>0</v>
      </c>
      <c r="P568" s="92" t="str">
        <f>IF(Table4[[#This Row],[Segment]]="","",IF(C568&gt;C569,"",IF(C569="",0.55,(0.55*(1-D569/D568)))))</f>
        <v/>
      </c>
      <c r="Q56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68" s="92" t="str">
        <f>IF(Table4[[#This Row],[Segment]]="","",IF(Table4[[#This Row],[Kexpansion]]="","0",((Table4[[#This Row],[Velocity (m/s)]]^2)/2)*Table4[[#This Row],[Kexpansion]]))</f>
        <v/>
      </c>
      <c r="S568" s="92" t="str">
        <f>IF(Table4[[#This Row],[Segment]]="","",IF(Table4[[#This Row],[Kcontraction]]="","0",((Table4[[#This Row],[Velocity (m/s)]]^2)/2)*Table4[[#This Row],[Kcontraction]]))</f>
        <v/>
      </c>
      <c r="T568" s="89" t="str">
        <f>IF(Table4[[#This Row],[Segment]]="","",SUMIF($Y$7:$Y$2000,Table4[[#This Row],[Segment]],$AD$7:$AD$2000))</f>
        <v/>
      </c>
      <c r="U568" s="95" t="str">
        <f>IF(Table4[[#This Row],[Segment]]="","",Table4[[#This Row],[Hfriction (J/kg)]]+Table4[[#This Row],[Hexpansions (J/kg)]]+Table4[[#This Row],[Hcontractions (J/kg)]]+Table4[[#This Row],[Hf (J/kg)]])</f>
        <v/>
      </c>
      <c r="V568" s="95" t="str">
        <f>IF(Table4[[#This Row],[Segment]]="","",Table4[[#This Row],[Total Friction Loss (J/kg)]]*Table3[Density (kg/m3)])</f>
        <v/>
      </c>
      <c r="W568" s="95" t="str">
        <f>IF(Table4[[#This Row],[Segment]]="","",Table4[[#This Row],[Total Pressure Drop (Pa)]]/1000)</f>
        <v/>
      </c>
      <c r="Y568" s="82" t="str">
        <f>IF('Set Up'!D791="","",'Set Up'!D791)</f>
        <v/>
      </c>
      <c r="Z568" s="82" t="str">
        <f>IF('Set Up'!E791="","",'Set Up'!E791)</f>
        <v/>
      </c>
      <c r="AA568" s="82" t="str">
        <f>IF('Set Up'!F791="","",'Set Up'!F791)</f>
        <v/>
      </c>
      <c r="AB568" s="82" t="str">
        <f>IF('Set Up'!G791="","",'Set Up'!G791)</f>
        <v/>
      </c>
      <c r="AC568" s="82" t="str">
        <f t="array" ref="AC568">IF(Y568="","",INDEX(Data!$G$4:$G$51,MATCH(Table7[[#This Row],[Fitting]]&amp;Table7[[#This Row],[Fitting Subtype]],Data!$E$4:$E$51&amp;Data!$F$4:$F$51,0)))</f>
        <v/>
      </c>
      <c r="AD568" s="89" t="str">
        <f>IF(Table7[[#This Row],[Segment]]="","",Table7[[#This Row],[Quantity]]*Table7[[#This Row],[Kf]]*(((INDEX(Table4[Velocity (m/s)],MATCH(Table7[[#This Row],[Segment]],Table4[Segment],0)))^2)/2))</f>
        <v/>
      </c>
      <c r="AF568" s="82" t="str">
        <f>Table4[[#This Row],[Segment]]</f>
        <v/>
      </c>
      <c r="AG568" s="75"/>
      <c r="AH568" s="82" t="str">
        <f>IF(Table5[[#This Row],[Segment]]="","",AG568-Table4[[#This Row],[Total Pressure Drop (kPa)]])</f>
        <v/>
      </c>
    </row>
    <row r="569" spans="1:34" x14ac:dyDescent="0.25">
      <c r="A569" s="95" t="str">
        <f>IF('Set Up'!A566="","",'Set Up'!A566)</f>
        <v/>
      </c>
      <c r="B569" s="75" t="s">
        <v>81</v>
      </c>
      <c r="C569" s="85"/>
      <c r="D569" s="86" t="str">
        <f>IF(Table4[[#This Row],[Diameter (in)]]="","",(((CONVERT(Table4[[#This Row],[Diameter (in)]],"in","m"))/2)^2)*PI())</f>
        <v/>
      </c>
      <c r="E569" s="87" t="str">
        <f>IF(Table4[[#This Row],[Area (m2)]]="","",$D$4/Table4[[#This Row],[Area (m2)]])</f>
        <v/>
      </c>
      <c r="F569" s="85">
        <f t="shared" si="8"/>
        <v>4.6951999999999998</v>
      </c>
      <c r="G569" s="88" t="str">
        <f>IF(Table4[[#This Row],[Segment]]="","",(CONVERT(Table4[[#This Row],[Diameter (in)]],"in","m")*$B$4*Table4[[#This Row],[Velocity (m/s)]])/$C$4)</f>
        <v/>
      </c>
      <c r="H569" s="96" t="str">
        <f>IF(Table4[[#This Row],[Segment]]="","",IF(Table4[[#This Row],[Teynold''s Number]]&gt;4000,"TURBULENT","LAMINAR"))</f>
        <v/>
      </c>
      <c r="I569" s="86" t="str">
        <f>IF(Table4[[#This Row],[Segment]]="","",INDEX(Data!C566:C580,MATCH(Table4[Material],Data!B566:B580,0)))</f>
        <v/>
      </c>
      <c r="J569" s="89" t="str">
        <f>IF(Table4[[#This Row],[ε (m)]]="","",Table4[[#This Row],[ε (m)]]/(CONVERT(Table4[[#This Row],[Diameter (in)]],"in","m")))</f>
        <v/>
      </c>
      <c r="K569" s="96" t="str">
        <f>IF(Table4[[#This Row],[Regime]]="LAMINAR",16/Table4[[#This Row],[Teynold''s Number]],"-")</f>
        <v>-</v>
      </c>
      <c r="L569" s="86"/>
      <c r="M569" s="97" t="str">
        <f>IF(Table4[[#This Row],[Regime]]="TURBULENT",(((-4*LOG10(Table4[[#This Row],[ε/D]]/3.7+1.256/(Table4[[#This Row],[Teynold''s Number]]*SQRT(Table4[[#This Row],[f turbulent (guess)]]))))^-1)^2),"")</f>
        <v/>
      </c>
      <c r="N569" s="91" t="str">
        <f>IF(Table4[[#This Row],[f turbulent]]="","",Table4[[#This Row],[f turbulent (guess)]]-Table4[[#This Row],[f turbulent]])</f>
        <v/>
      </c>
      <c r="O569" s="87">
        <f>IF(Table4[[#This Row],[Segment]]="",0,IF(C570="",0,IF(C570&lt;=Table4[[#This Row],[Diameter (in)]],0,1-(D569/D570))))</f>
        <v>0</v>
      </c>
      <c r="P569" s="92" t="str">
        <f>IF(Table4[[#This Row],[Segment]]="","",IF(C569&gt;C570,"",IF(C570="",0.55,(0.55*(1-D570/D569)))))</f>
        <v/>
      </c>
      <c r="Q56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69" s="92" t="str">
        <f>IF(Table4[[#This Row],[Segment]]="","",IF(Table4[[#This Row],[Kexpansion]]="","0",((Table4[[#This Row],[Velocity (m/s)]]^2)/2)*Table4[[#This Row],[Kexpansion]]))</f>
        <v/>
      </c>
      <c r="S569" s="92" t="str">
        <f>IF(Table4[[#This Row],[Segment]]="","",IF(Table4[[#This Row],[Kcontraction]]="","0",((Table4[[#This Row],[Velocity (m/s)]]^2)/2)*Table4[[#This Row],[Kcontraction]]))</f>
        <v/>
      </c>
      <c r="T569" s="89" t="str">
        <f>IF(Table4[[#This Row],[Segment]]="","",SUMIF($Y$7:$Y$2000,Table4[[#This Row],[Segment]],$AD$7:$AD$2000))</f>
        <v/>
      </c>
      <c r="U569" s="95" t="str">
        <f>IF(Table4[[#This Row],[Segment]]="","",Table4[[#This Row],[Hfriction (J/kg)]]+Table4[[#This Row],[Hexpansions (J/kg)]]+Table4[[#This Row],[Hcontractions (J/kg)]]+Table4[[#This Row],[Hf (J/kg)]])</f>
        <v/>
      </c>
      <c r="V569" s="95" t="str">
        <f>IF(Table4[[#This Row],[Segment]]="","",Table4[[#This Row],[Total Friction Loss (J/kg)]]*Table3[Density (kg/m3)])</f>
        <v/>
      </c>
      <c r="W569" s="95" t="str">
        <f>IF(Table4[[#This Row],[Segment]]="","",Table4[[#This Row],[Total Pressure Drop (Pa)]]/1000)</f>
        <v/>
      </c>
      <c r="Y569" s="82" t="str">
        <f>IF('Set Up'!D792="","",'Set Up'!D792)</f>
        <v/>
      </c>
      <c r="Z569" s="82" t="str">
        <f>IF('Set Up'!E792="","",'Set Up'!E792)</f>
        <v/>
      </c>
      <c r="AA569" s="82" t="str">
        <f>IF('Set Up'!F792="","",'Set Up'!F792)</f>
        <v/>
      </c>
      <c r="AB569" s="82" t="str">
        <f>IF('Set Up'!G792="","",'Set Up'!G792)</f>
        <v/>
      </c>
      <c r="AC569" s="82" t="str">
        <f t="array" ref="AC569">IF(Y569="","",INDEX(Data!$G$4:$G$51,MATCH(Table7[[#This Row],[Fitting]]&amp;Table7[[#This Row],[Fitting Subtype]],Data!$E$4:$E$51&amp;Data!$F$4:$F$51,0)))</f>
        <v/>
      </c>
      <c r="AD569" s="89" t="str">
        <f>IF(Table7[[#This Row],[Segment]]="","",Table7[[#This Row],[Quantity]]*Table7[[#This Row],[Kf]]*(((INDEX(Table4[Velocity (m/s)],MATCH(Table7[[#This Row],[Segment]],Table4[Segment],0)))^2)/2))</f>
        <v/>
      </c>
      <c r="AF569" s="82" t="str">
        <f>Table4[[#This Row],[Segment]]</f>
        <v/>
      </c>
      <c r="AG569" s="75"/>
      <c r="AH569" s="82" t="str">
        <f>IF(Table5[[#This Row],[Segment]]="","",AG569-Table4[[#This Row],[Total Pressure Drop (kPa)]])</f>
        <v/>
      </c>
    </row>
    <row r="570" spans="1:34" x14ac:dyDescent="0.25">
      <c r="A570" s="95" t="str">
        <f>IF('Set Up'!A567="","",'Set Up'!A567)</f>
        <v/>
      </c>
      <c r="B570" s="75" t="s">
        <v>81</v>
      </c>
      <c r="C570" s="85"/>
      <c r="D570" s="86" t="str">
        <f>IF(Table4[[#This Row],[Diameter (in)]]="","",(((CONVERT(Table4[[#This Row],[Diameter (in)]],"in","m"))/2)^2)*PI())</f>
        <v/>
      </c>
      <c r="E570" s="87" t="str">
        <f>IF(Table4[[#This Row],[Area (m2)]]="","",$D$4/Table4[[#This Row],[Area (m2)]])</f>
        <v/>
      </c>
      <c r="F570" s="85">
        <f t="shared" si="8"/>
        <v>4.6951999999999998</v>
      </c>
      <c r="G570" s="88" t="str">
        <f>IF(Table4[[#This Row],[Segment]]="","",(CONVERT(Table4[[#This Row],[Diameter (in)]],"in","m")*$B$4*Table4[[#This Row],[Velocity (m/s)]])/$C$4)</f>
        <v/>
      </c>
      <c r="H570" s="96" t="str">
        <f>IF(Table4[[#This Row],[Segment]]="","",IF(Table4[[#This Row],[Teynold''s Number]]&gt;4000,"TURBULENT","LAMINAR"))</f>
        <v/>
      </c>
      <c r="I570" s="86" t="str">
        <f>IF(Table4[[#This Row],[Segment]]="","",INDEX(Data!C567:C581,MATCH(Table4[Material],Data!B567:B581,0)))</f>
        <v/>
      </c>
      <c r="J570" s="89" t="str">
        <f>IF(Table4[[#This Row],[ε (m)]]="","",Table4[[#This Row],[ε (m)]]/(CONVERT(Table4[[#This Row],[Diameter (in)]],"in","m")))</f>
        <v/>
      </c>
      <c r="K570" s="96" t="str">
        <f>IF(Table4[[#This Row],[Regime]]="LAMINAR",16/Table4[[#This Row],[Teynold''s Number]],"-")</f>
        <v>-</v>
      </c>
      <c r="L570" s="86"/>
      <c r="M570" s="97" t="str">
        <f>IF(Table4[[#This Row],[Regime]]="TURBULENT",(((-4*LOG10(Table4[[#This Row],[ε/D]]/3.7+1.256/(Table4[[#This Row],[Teynold''s Number]]*SQRT(Table4[[#This Row],[f turbulent (guess)]]))))^-1)^2),"")</f>
        <v/>
      </c>
      <c r="N570" s="91" t="str">
        <f>IF(Table4[[#This Row],[f turbulent]]="","",Table4[[#This Row],[f turbulent (guess)]]-Table4[[#This Row],[f turbulent]])</f>
        <v/>
      </c>
      <c r="O570" s="87">
        <f>IF(Table4[[#This Row],[Segment]]="",0,IF(C571="",0,IF(C571&lt;=Table4[[#This Row],[Diameter (in)]],0,1-(D570/D571))))</f>
        <v>0</v>
      </c>
      <c r="P570" s="92" t="str">
        <f>IF(Table4[[#This Row],[Segment]]="","",IF(C570&gt;C571,"",IF(C571="",0.55,(0.55*(1-D571/D570)))))</f>
        <v/>
      </c>
      <c r="Q57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70" s="92" t="str">
        <f>IF(Table4[[#This Row],[Segment]]="","",IF(Table4[[#This Row],[Kexpansion]]="","0",((Table4[[#This Row],[Velocity (m/s)]]^2)/2)*Table4[[#This Row],[Kexpansion]]))</f>
        <v/>
      </c>
      <c r="S570" s="92" t="str">
        <f>IF(Table4[[#This Row],[Segment]]="","",IF(Table4[[#This Row],[Kcontraction]]="","0",((Table4[[#This Row],[Velocity (m/s)]]^2)/2)*Table4[[#This Row],[Kcontraction]]))</f>
        <v/>
      </c>
      <c r="T570" s="89" t="str">
        <f>IF(Table4[[#This Row],[Segment]]="","",SUMIF($Y$7:$Y$2000,Table4[[#This Row],[Segment]],$AD$7:$AD$2000))</f>
        <v/>
      </c>
      <c r="U570" s="95" t="str">
        <f>IF(Table4[[#This Row],[Segment]]="","",Table4[[#This Row],[Hfriction (J/kg)]]+Table4[[#This Row],[Hexpansions (J/kg)]]+Table4[[#This Row],[Hcontractions (J/kg)]]+Table4[[#This Row],[Hf (J/kg)]])</f>
        <v/>
      </c>
      <c r="V570" s="95" t="str">
        <f>IF(Table4[[#This Row],[Segment]]="","",Table4[[#This Row],[Total Friction Loss (J/kg)]]*Table3[Density (kg/m3)])</f>
        <v/>
      </c>
      <c r="W570" s="95" t="str">
        <f>IF(Table4[[#This Row],[Segment]]="","",Table4[[#This Row],[Total Pressure Drop (Pa)]]/1000)</f>
        <v/>
      </c>
      <c r="Y570" s="82" t="str">
        <f>IF('Set Up'!D793="","",'Set Up'!D793)</f>
        <v/>
      </c>
      <c r="Z570" s="82" t="str">
        <f>IF('Set Up'!E793="","",'Set Up'!E793)</f>
        <v/>
      </c>
      <c r="AA570" s="82" t="str">
        <f>IF('Set Up'!F793="","",'Set Up'!F793)</f>
        <v/>
      </c>
      <c r="AB570" s="82" t="str">
        <f>IF('Set Up'!G793="","",'Set Up'!G793)</f>
        <v/>
      </c>
      <c r="AC570" s="82" t="str">
        <f t="array" ref="AC570">IF(Y570="","",INDEX(Data!$G$4:$G$51,MATCH(Table7[[#This Row],[Fitting]]&amp;Table7[[#This Row],[Fitting Subtype]],Data!$E$4:$E$51&amp;Data!$F$4:$F$51,0)))</f>
        <v/>
      </c>
      <c r="AD570" s="89" t="str">
        <f>IF(Table7[[#This Row],[Segment]]="","",Table7[[#This Row],[Quantity]]*Table7[[#This Row],[Kf]]*(((INDEX(Table4[Velocity (m/s)],MATCH(Table7[[#This Row],[Segment]],Table4[Segment],0)))^2)/2))</f>
        <v/>
      </c>
      <c r="AF570" s="82" t="str">
        <f>Table4[[#This Row],[Segment]]</f>
        <v/>
      </c>
      <c r="AG570" s="75"/>
      <c r="AH570" s="82" t="str">
        <f>IF(Table5[[#This Row],[Segment]]="","",AG570-Table4[[#This Row],[Total Pressure Drop (kPa)]])</f>
        <v/>
      </c>
    </row>
    <row r="571" spans="1:34" x14ac:dyDescent="0.25">
      <c r="A571" s="95" t="str">
        <f>IF('Set Up'!A568="","",'Set Up'!A568)</f>
        <v/>
      </c>
      <c r="B571" s="75" t="s">
        <v>81</v>
      </c>
      <c r="C571" s="85"/>
      <c r="D571" s="86" t="str">
        <f>IF(Table4[[#This Row],[Diameter (in)]]="","",(((CONVERT(Table4[[#This Row],[Diameter (in)]],"in","m"))/2)^2)*PI())</f>
        <v/>
      </c>
      <c r="E571" s="87" t="str">
        <f>IF(Table4[[#This Row],[Area (m2)]]="","",$D$4/Table4[[#This Row],[Area (m2)]])</f>
        <v/>
      </c>
      <c r="F571" s="85">
        <f t="shared" si="8"/>
        <v>4.6951999999999998</v>
      </c>
      <c r="G571" s="88" t="str">
        <f>IF(Table4[[#This Row],[Segment]]="","",(CONVERT(Table4[[#This Row],[Diameter (in)]],"in","m")*$B$4*Table4[[#This Row],[Velocity (m/s)]])/$C$4)</f>
        <v/>
      </c>
      <c r="H571" s="96" t="str">
        <f>IF(Table4[[#This Row],[Segment]]="","",IF(Table4[[#This Row],[Teynold''s Number]]&gt;4000,"TURBULENT","LAMINAR"))</f>
        <v/>
      </c>
      <c r="I571" s="86" t="str">
        <f>IF(Table4[[#This Row],[Segment]]="","",INDEX(Data!C568:C582,MATCH(Table4[Material],Data!B568:B582,0)))</f>
        <v/>
      </c>
      <c r="J571" s="89" t="str">
        <f>IF(Table4[[#This Row],[ε (m)]]="","",Table4[[#This Row],[ε (m)]]/(CONVERT(Table4[[#This Row],[Diameter (in)]],"in","m")))</f>
        <v/>
      </c>
      <c r="K571" s="96" t="str">
        <f>IF(Table4[[#This Row],[Regime]]="LAMINAR",16/Table4[[#This Row],[Teynold''s Number]],"-")</f>
        <v>-</v>
      </c>
      <c r="L571" s="86"/>
      <c r="M571" s="97" t="str">
        <f>IF(Table4[[#This Row],[Regime]]="TURBULENT",(((-4*LOG10(Table4[[#This Row],[ε/D]]/3.7+1.256/(Table4[[#This Row],[Teynold''s Number]]*SQRT(Table4[[#This Row],[f turbulent (guess)]]))))^-1)^2),"")</f>
        <v/>
      </c>
      <c r="N571" s="91" t="str">
        <f>IF(Table4[[#This Row],[f turbulent]]="","",Table4[[#This Row],[f turbulent (guess)]]-Table4[[#This Row],[f turbulent]])</f>
        <v/>
      </c>
      <c r="O571" s="87">
        <f>IF(Table4[[#This Row],[Segment]]="",0,IF(C572="",0,IF(C572&lt;=Table4[[#This Row],[Diameter (in)]],0,1-(D571/D572))))</f>
        <v>0</v>
      </c>
      <c r="P571" s="92" t="str">
        <f>IF(Table4[[#This Row],[Segment]]="","",IF(C571&gt;C572,"",IF(C572="",0.55,(0.55*(1-D572/D571)))))</f>
        <v/>
      </c>
      <c r="Q57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71" s="92" t="str">
        <f>IF(Table4[[#This Row],[Segment]]="","",IF(Table4[[#This Row],[Kexpansion]]="","0",((Table4[[#This Row],[Velocity (m/s)]]^2)/2)*Table4[[#This Row],[Kexpansion]]))</f>
        <v/>
      </c>
      <c r="S571" s="92" t="str">
        <f>IF(Table4[[#This Row],[Segment]]="","",IF(Table4[[#This Row],[Kcontraction]]="","0",((Table4[[#This Row],[Velocity (m/s)]]^2)/2)*Table4[[#This Row],[Kcontraction]]))</f>
        <v/>
      </c>
      <c r="T571" s="89" t="str">
        <f>IF(Table4[[#This Row],[Segment]]="","",SUMIF($Y$7:$Y$2000,Table4[[#This Row],[Segment]],$AD$7:$AD$2000))</f>
        <v/>
      </c>
      <c r="U571" s="95" t="str">
        <f>IF(Table4[[#This Row],[Segment]]="","",Table4[[#This Row],[Hfriction (J/kg)]]+Table4[[#This Row],[Hexpansions (J/kg)]]+Table4[[#This Row],[Hcontractions (J/kg)]]+Table4[[#This Row],[Hf (J/kg)]])</f>
        <v/>
      </c>
      <c r="V571" s="95" t="str">
        <f>IF(Table4[[#This Row],[Segment]]="","",Table4[[#This Row],[Total Friction Loss (J/kg)]]*Table3[Density (kg/m3)])</f>
        <v/>
      </c>
      <c r="W571" s="95" t="str">
        <f>IF(Table4[[#This Row],[Segment]]="","",Table4[[#This Row],[Total Pressure Drop (Pa)]]/1000)</f>
        <v/>
      </c>
      <c r="Y571" s="82" t="str">
        <f>IF('Set Up'!D794="","",'Set Up'!D794)</f>
        <v/>
      </c>
      <c r="Z571" s="82" t="str">
        <f>IF('Set Up'!E794="","",'Set Up'!E794)</f>
        <v/>
      </c>
      <c r="AA571" s="82" t="str">
        <f>IF('Set Up'!F794="","",'Set Up'!F794)</f>
        <v/>
      </c>
      <c r="AB571" s="82" t="str">
        <f>IF('Set Up'!G794="","",'Set Up'!G794)</f>
        <v/>
      </c>
      <c r="AC571" s="82" t="str">
        <f t="array" ref="AC571">IF(Y571="","",INDEX(Data!$G$4:$G$51,MATCH(Table7[[#This Row],[Fitting]]&amp;Table7[[#This Row],[Fitting Subtype]],Data!$E$4:$E$51&amp;Data!$F$4:$F$51,0)))</f>
        <v/>
      </c>
      <c r="AD571" s="89" t="str">
        <f>IF(Table7[[#This Row],[Segment]]="","",Table7[[#This Row],[Quantity]]*Table7[[#This Row],[Kf]]*(((INDEX(Table4[Velocity (m/s)],MATCH(Table7[[#This Row],[Segment]],Table4[Segment],0)))^2)/2))</f>
        <v/>
      </c>
      <c r="AF571" s="82" t="str">
        <f>Table4[[#This Row],[Segment]]</f>
        <v/>
      </c>
      <c r="AG571" s="75"/>
      <c r="AH571" s="82" t="str">
        <f>IF(Table5[[#This Row],[Segment]]="","",AG571-Table4[[#This Row],[Total Pressure Drop (kPa)]])</f>
        <v/>
      </c>
    </row>
    <row r="572" spans="1:34" x14ac:dyDescent="0.25">
      <c r="A572" s="95" t="str">
        <f>IF('Set Up'!A569="","",'Set Up'!A569)</f>
        <v/>
      </c>
      <c r="B572" s="75" t="s">
        <v>81</v>
      </c>
      <c r="C572" s="85"/>
      <c r="D572" s="86" t="str">
        <f>IF(Table4[[#This Row],[Diameter (in)]]="","",(((CONVERT(Table4[[#This Row],[Diameter (in)]],"in","m"))/2)^2)*PI())</f>
        <v/>
      </c>
      <c r="E572" s="87" t="str">
        <f>IF(Table4[[#This Row],[Area (m2)]]="","",$D$4/Table4[[#This Row],[Area (m2)]])</f>
        <v/>
      </c>
      <c r="F572" s="85">
        <f t="shared" si="8"/>
        <v>4.6951999999999998</v>
      </c>
      <c r="G572" s="88" t="str">
        <f>IF(Table4[[#This Row],[Segment]]="","",(CONVERT(Table4[[#This Row],[Diameter (in)]],"in","m")*$B$4*Table4[[#This Row],[Velocity (m/s)]])/$C$4)</f>
        <v/>
      </c>
      <c r="H572" s="96" t="str">
        <f>IF(Table4[[#This Row],[Segment]]="","",IF(Table4[[#This Row],[Teynold''s Number]]&gt;4000,"TURBULENT","LAMINAR"))</f>
        <v/>
      </c>
      <c r="I572" s="86" t="str">
        <f>IF(Table4[[#This Row],[Segment]]="","",INDEX(Data!C569:C583,MATCH(Table4[Material],Data!B569:B583,0)))</f>
        <v/>
      </c>
      <c r="J572" s="89" t="str">
        <f>IF(Table4[[#This Row],[ε (m)]]="","",Table4[[#This Row],[ε (m)]]/(CONVERT(Table4[[#This Row],[Diameter (in)]],"in","m")))</f>
        <v/>
      </c>
      <c r="K572" s="96" t="str">
        <f>IF(Table4[[#This Row],[Regime]]="LAMINAR",16/Table4[[#This Row],[Teynold''s Number]],"-")</f>
        <v>-</v>
      </c>
      <c r="L572" s="86"/>
      <c r="M572" s="97" t="str">
        <f>IF(Table4[[#This Row],[Regime]]="TURBULENT",(((-4*LOG10(Table4[[#This Row],[ε/D]]/3.7+1.256/(Table4[[#This Row],[Teynold''s Number]]*SQRT(Table4[[#This Row],[f turbulent (guess)]]))))^-1)^2),"")</f>
        <v/>
      </c>
      <c r="N572" s="91" t="str">
        <f>IF(Table4[[#This Row],[f turbulent]]="","",Table4[[#This Row],[f turbulent (guess)]]-Table4[[#This Row],[f turbulent]])</f>
        <v/>
      </c>
      <c r="O572" s="87">
        <f>IF(Table4[[#This Row],[Segment]]="",0,IF(C573="",0,IF(C573&lt;=Table4[[#This Row],[Diameter (in)]],0,1-(D572/D573))))</f>
        <v>0</v>
      </c>
      <c r="P572" s="92" t="str">
        <f>IF(Table4[[#This Row],[Segment]]="","",IF(C572&gt;C573,"",IF(C573="",0.55,(0.55*(1-D573/D572)))))</f>
        <v/>
      </c>
      <c r="Q57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72" s="92" t="str">
        <f>IF(Table4[[#This Row],[Segment]]="","",IF(Table4[[#This Row],[Kexpansion]]="","0",((Table4[[#This Row],[Velocity (m/s)]]^2)/2)*Table4[[#This Row],[Kexpansion]]))</f>
        <v/>
      </c>
      <c r="S572" s="92" t="str">
        <f>IF(Table4[[#This Row],[Segment]]="","",IF(Table4[[#This Row],[Kcontraction]]="","0",((Table4[[#This Row],[Velocity (m/s)]]^2)/2)*Table4[[#This Row],[Kcontraction]]))</f>
        <v/>
      </c>
      <c r="T572" s="89" t="str">
        <f>IF(Table4[[#This Row],[Segment]]="","",SUMIF($Y$7:$Y$2000,Table4[[#This Row],[Segment]],$AD$7:$AD$2000))</f>
        <v/>
      </c>
      <c r="U572" s="95" t="str">
        <f>IF(Table4[[#This Row],[Segment]]="","",Table4[[#This Row],[Hfriction (J/kg)]]+Table4[[#This Row],[Hexpansions (J/kg)]]+Table4[[#This Row],[Hcontractions (J/kg)]]+Table4[[#This Row],[Hf (J/kg)]])</f>
        <v/>
      </c>
      <c r="V572" s="95" t="str">
        <f>IF(Table4[[#This Row],[Segment]]="","",Table4[[#This Row],[Total Friction Loss (J/kg)]]*Table3[Density (kg/m3)])</f>
        <v/>
      </c>
      <c r="W572" s="95" t="str">
        <f>IF(Table4[[#This Row],[Segment]]="","",Table4[[#This Row],[Total Pressure Drop (Pa)]]/1000)</f>
        <v/>
      </c>
      <c r="Y572" s="82" t="str">
        <f>IF('Set Up'!D795="","",'Set Up'!D795)</f>
        <v/>
      </c>
      <c r="Z572" s="82" t="str">
        <f>IF('Set Up'!E795="","",'Set Up'!E795)</f>
        <v/>
      </c>
      <c r="AA572" s="82" t="str">
        <f>IF('Set Up'!F795="","",'Set Up'!F795)</f>
        <v/>
      </c>
      <c r="AB572" s="82" t="str">
        <f>IF('Set Up'!G795="","",'Set Up'!G795)</f>
        <v/>
      </c>
      <c r="AC572" s="82" t="str">
        <f t="array" ref="AC572">IF(Y572="","",INDEX(Data!$G$4:$G$51,MATCH(Table7[[#This Row],[Fitting]]&amp;Table7[[#This Row],[Fitting Subtype]],Data!$E$4:$E$51&amp;Data!$F$4:$F$51,0)))</f>
        <v/>
      </c>
      <c r="AD572" s="89" t="str">
        <f>IF(Table7[[#This Row],[Segment]]="","",Table7[[#This Row],[Quantity]]*Table7[[#This Row],[Kf]]*(((INDEX(Table4[Velocity (m/s)],MATCH(Table7[[#This Row],[Segment]],Table4[Segment],0)))^2)/2))</f>
        <v/>
      </c>
      <c r="AF572" s="82" t="str">
        <f>Table4[[#This Row],[Segment]]</f>
        <v/>
      </c>
      <c r="AG572" s="75"/>
      <c r="AH572" s="82" t="str">
        <f>IF(Table5[[#This Row],[Segment]]="","",AG572-Table4[[#This Row],[Total Pressure Drop (kPa)]])</f>
        <v/>
      </c>
    </row>
    <row r="573" spans="1:34" x14ac:dyDescent="0.25">
      <c r="A573" s="95" t="str">
        <f>IF('Set Up'!A570="","",'Set Up'!A570)</f>
        <v/>
      </c>
      <c r="B573" s="75" t="s">
        <v>81</v>
      </c>
      <c r="C573" s="85"/>
      <c r="D573" s="86" t="str">
        <f>IF(Table4[[#This Row],[Diameter (in)]]="","",(((CONVERT(Table4[[#This Row],[Diameter (in)]],"in","m"))/2)^2)*PI())</f>
        <v/>
      </c>
      <c r="E573" s="87" t="str">
        <f>IF(Table4[[#This Row],[Area (m2)]]="","",$D$4/Table4[[#This Row],[Area (m2)]])</f>
        <v/>
      </c>
      <c r="F573" s="85">
        <f t="shared" si="8"/>
        <v>4.6951999999999998</v>
      </c>
      <c r="G573" s="88" t="str">
        <f>IF(Table4[[#This Row],[Segment]]="","",(CONVERT(Table4[[#This Row],[Diameter (in)]],"in","m")*$B$4*Table4[[#This Row],[Velocity (m/s)]])/$C$4)</f>
        <v/>
      </c>
      <c r="H573" s="96" t="str">
        <f>IF(Table4[[#This Row],[Segment]]="","",IF(Table4[[#This Row],[Teynold''s Number]]&gt;4000,"TURBULENT","LAMINAR"))</f>
        <v/>
      </c>
      <c r="I573" s="86" t="str">
        <f>IF(Table4[[#This Row],[Segment]]="","",INDEX(Data!C570:C584,MATCH(Table4[Material],Data!B570:B584,0)))</f>
        <v/>
      </c>
      <c r="J573" s="89" t="str">
        <f>IF(Table4[[#This Row],[ε (m)]]="","",Table4[[#This Row],[ε (m)]]/(CONVERT(Table4[[#This Row],[Diameter (in)]],"in","m")))</f>
        <v/>
      </c>
      <c r="K573" s="96" t="str">
        <f>IF(Table4[[#This Row],[Regime]]="LAMINAR",16/Table4[[#This Row],[Teynold''s Number]],"-")</f>
        <v>-</v>
      </c>
      <c r="L573" s="86"/>
      <c r="M573" s="97" t="str">
        <f>IF(Table4[[#This Row],[Regime]]="TURBULENT",(((-4*LOG10(Table4[[#This Row],[ε/D]]/3.7+1.256/(Table4[[#This Row],[Teynold''s Number]]*SQRT(Table4[[#This Row],[f turbulent (guess)]]))))^-1)^2),"")</f>
        <v/>
      </c>
      <c r="N573" s="91" t="str">
        <f>IF(Table4[[#This Row],[f turbulent]]="","",Table4[[#This Row],[f turbulent (guess)]]-Table4[[#This Row],[f turbulent]])</f>
        <v/>
      </c>
      <c r="O573" s="87">
        <f>IF(Table4[[#This Row],[Segment]]="",0,IF(C574="",0,IF(C574&lt;=Table4[[#This Row],[Diameter (in)]],0,1-(D573/D574))))</f>
        <v>0</v>
      </c>
      <c r="P573" s="92" t="str">
        <f>IF(Table4[[#This Row],[Segment]]="","",IF(C573&gt;C574,"",IF(C574="",0.55,(0.55*(1-D574/D573)))))</f>
        <v/>
      </c>
      <c r="Q57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73" s="92" t="str">
        <f>IF(Table4[[#This Row],[Segment]]="","",IF(Table4[[#This Row],[Kexpansion]]="","0",((Table4[[#This Row],[Velocity (m/s)]]^2)/2)*Table4[[#This Row],[Kexpansion]]))</f>
        <v/>
      </c>
      <c r="S573" s="92" t="str">
        <f>IF(Table4[[#This Row],[Segment]]="","",IF(Table4[[#This Row],[Kcontraction]]="","0",((Table4[[#This Row],[Velocity (m/s)]]^2)/2)*Table4[[#This Row],[Kcontraction]]))</f>
        <v/>
      </c>
      <c r="T573" s="89" t="str">
        <f>IF(Table4[[#This Row],[Segment]]="","",SUMIF($Y$7:$Y$2000,Table4[[#This Row],[Segment]],$AD$7:$AD$2000))</f>
        <v/>
      </c>
      <c r="U573" s="95" t="str">
        <f>IF(Table4[[#This Row],[Segment]]="","",Table4[[#This Row],[Hfriction (J/kg)]]+Table4[[#This Row],[Hexpansions (J/kg)]]+Table4[[#This Row],[Hcontractions (J/kg)]]+Table4[[#This Row],[Hf (J/kg)]])</f>
        <v/>
      </c>
      <c r="V573" s="95" t="str">
        <f>IF(Table4[[#This Row],[Segment]]="","",Table4[[#This Row],[Total Friction Loss (J/kg)]]*Table3[Density (kg/m3)])</f>
        <v/>
      </c>
      <c r="W573" s="95" t="str">
        <f>IF(Table4[[#This Row],[Segment]]="","",Table4[[#This Row],[Total Pressure Drop (Pa)]]/1000)</f>
        <v/>
      </c>
      <c r="Y573" s="82" t="str">
        <f>IF('Set Up'!D796="","",'Set Up'!D796)</f>
        <v/>
      </c>
      <c r="Z573" s="82" t="str">
        <f>IF('Set Up'!E796="","",'Set Up'!E796)</f>
        <v/>
      </c>
      <c r="AA573" s="82" t="str">
        <f>IF('Set Up'!F796="","",'Set Up'!F796)</f>
        <v/>
      </c>
      <c r="AB573" s="82" t="str">
        <f>IF('Set Up'!G796="","",'Set Up'!G796)</f>
        <v/>
      </c>
      <c r="AC573" s="82" t="str">
        <f t="array" ref="AC573">IF(Y573="","",INDEX(Data!$G$4:$G$51,MATCH(Table7[[#This Row],[Fitting]]&amp;Table7[[#This Row],[Fitting Subtype]],Data!$E$4:$E$51&amp;Data!$F$4:$F$51,0)))</f>
        <v/>
      </c>
      <c r="AD573" s="89" t="str">
        <f>IF(Table7[[#This Row],[Segment]]="","",Table7[[#This Row],[Quantity]]*Table7[[#This Row],[Kf]]*(((INDEX(Table4[Velocity (m/s)],MATCH(Table7[[#This Row],[Segment]],Table4[Segment],0)))^2)/2))</f>
        <v/>
      </c>
      <c r="AF573" s="82" t="str">
        <f>Table4[[#This Row],[Segment]]</f>
        <v/>
      </c>
      <c r="AG573" s="75"/>
      <c r="AH573" s="82" t="str">
        <f>IF(Table5[[#This Row],[Segment]]="","",AG573-Table4[[#This Row],[Total Pressure Drop (kPa)]])</f>
        <v/>
      </c>
    </row>
    <row r="574" spans="1:34" x14ac:dyDescent="0.25">
      <c r="A574" s="95" t="str">
        <f>IF('Set Up'!A571="","",'Set Up'!A571)</f>
        <v/>
      </c>
      <c r="B574" s="75" t="s">
        <v>81</v>
      </c>
      <c r="C574" s="85"/>
      <c r="D574" s="86" t="str">
        <f>IF(Table4[[#This Row],[Diameter (in)]]="","",(((CONVERT(Table4[[#This Row],[Diameter (in)]],"in","m"))/2)^2)*PI())</f>
        <v/>
      </c>
      <c r="E574" s="87" t="str">
        <f>IF(Table4[[#This Row],[Area (m2)]]="","",$D$4/Table4[[#This Row],[Area (m2)]])</f>
        <v/>
      </c>
      <c r="F574" s="85">
        <f t="shared" si="8"/>
        <v>4.6951999999999998</v>
      </c>
      <c r="G574" s="88" t="str">
        <f>IF(Table4[[#This Row],[Segment]]="","",(CONVERT(Table4[[#This Row],[Diameter (in)]],"in","m")*$B$4*Table4[[#This Row],[Velocity (m/s)]])/$C$4)</f>
        <v/>
      </c>
      <c r="H574" s="96" t="str">
        <f>IF(Table4[[#This Row],[Segment]]="","",IF(Table4[[#This Row],[Teynold''s Number]]&gt;4000,"TURBULENT","LAMINAR"))</f>
        <v/>
      </c>
      <c r="I574" s="86" t="str">
        <f>IF(Table4[[#This Row],[Segment]]="","",INDEX(Data!C571:C585,MATCH(Table4[Material],Data!B571:B585,0)))</f>
        <v/>
      </c>
      <c r="J574" s="89" t="str">
        <f>IF(Table4[[#This Row],[ε (m)]]="","",Table4[[#This Row],[ε (m)]]/(CONVERT(Table4[[#This Row],[Diameter (in)]],"in","m")))</f>
        <v/>
      </c>
      <c r="K574" s="96" t="str">
        <f>IF(Table4[[#This Row],[Regime]]="LAMINAR",16/Table4[[#This Row],[Teynold''s Number]],"-")</f>
        <v>-</v>
      </c>
      <c r="L574" s="86"/>
      <c r="M574" s="97" t="str">
        <f>IF(Table4[[#This Row],[Regime]]="TURBULENT",(((-4*LOG10(Table4[[#This Row],[ε/D]]/3.7+1.256/(Table4[[#This Row],[Teynold''s Number]]*SQRT(Table4[[#This Row],[f turbulent (guess)]]))))^-1)^2),"")</f>
        <v/>
      </c>
      <c r="N574" s="91" t="str">
        <f>IF(Table4[[#This Row],[f turbulent]]="","",Table4[[#This Row],[f turbulent (guess)]]-Table4[[#This Row],[f turbulent]])</f>
        <v/>
      </c>
      <c r="O574" s="87">
        <f>IF(Table4[[#This Row],[Segment]]="",0,IF(C575="",0,IF(C575&lt;=Table4[[#This Row],[Diameter (in)]],0,1-(D574/D575))))</f>
        <v>0</v>
      </c>
      <c r="P574" s="92" t="str">
        <f>IF(Table4[[#This Row],[Segment]]="","",IF(C574&gt;C575,"",IF(C575="",0.55,(0.55*(1-D575/D574)))))</f>
        <v/>
      </c>
      <c r="Q57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74" s="92" t="str">
        <f>IF(Table4[[#This Row],[Segment]]="","",IF(Table4[[#This Row],[Kexpansion]]="","0",((Table4[[#This Row],[Velocity (m/s)]]^2)/2)*Table4[[#This Row],[Kexpansion]]))</f>
        <v/>
      </c>
      <c r="S574" s="92" t="str">
        <f>IF(Table4[[#This Row],[Segment]]="","",IF(Table4[[#This Row],[Kcontraction]]="","0",((Table4[[#This Row],[Velocity (m/s)]]^2)/2)*Table4[[#This Row],[Kcontraction]]))</f>
        <v/>
      </c>
      <c r="T574" s="89" t="str">
        <f>IF(Table4[[#This Row],[Segment]]="","",SUMIF($Y$7:$Y$2000,Table4[[#This Row],[Segment]],$AD$7:$AD$2000))</f>
        <v/>
      </c>
      <c r="U574" s="95" t="str">
        <f>IF(Table4[[#This Row],[Segment]]="","",Table4[[#This Row],[Hfriction (J/kg)]]+Table4[[#This Row],[Hexpansions (J/kg)]]+Table4[[#This Row],[Hcontractions (J/kg)]]+Table4[[#This Row],[Hf (J/kg)]])</f>
        <v/>
      </c>
      <c r="V574" s="95" t="str">
        <f>IF(Table4[[#This Row],[Segment]]="","",Table4[[#This Row],[Total Friction Loss (J/kg)]]*Table3[Density (kg/m3)])</f>
        <v/>
      </c>
      <c r="W574" s="95" t="str">
        <f>IF(Table4[[#This Row],[Segment]]="","",Table4[[#This Row],[Total Pressure Drop (Pa)]]/1000)</f>
        <v/>
      </c>
      <c r="Y574" s="82" t="str">
        <f>IF('Set Up'!D797="","",'Set Up'!D797)</f>
        <v/>
      </c>
      <c r="Z574" s="82" t="str">
        <f>IF('Set Up'!E797="","",'Set Up'!E797)</f>
        <v/>
      </c>
      <c r="AA574" s="82" t="str">
        <f>IF('Set Up'!F797="","",'Set Up'!F797)</f>
        <v/>
      </c>
      <c r="AB574" s="82" t="str">
        <f>IF('Set Up'!G797="","",'Set Up'!G797)</f>
        <v/>
      </c>
      <c r="AC574" s="82" t="str">
        <f t="array" ref="AC574">IF(Y574="","",INDEX(Data!$G$4:$G$51,MATCH(Table7[[#This Row],[Fitting]]&amp;Table7[[#This Row],[Fitting Subtype]],Data!$E$4:$E$51&amp;Data!$F$4:$F$51,0)))</f>
        <v/>
      </c>
      <c r="AD574" s="89" t="str">
        <f>IF(Table7[[#This Row],[Segment]]="","",Table7[[#This Row],[Quantity]]*Table7[[#This Row],[Kf]]*(((INDEX(Table4[Velocity (m/s)],MATCH(Table7[[#This Row],[Segment]],Table4[Segment],0)))^2)/2))</f>
        <v/>
      </c>
      <c r="AF574" s="82" t="str">
        <f>Table4[[#This Row],[Segment]]</f>
        <v/>
      </c>
      <c r="AG574" s="75"/>
      <c r="AH574" s="82" t="str">
        <f>IF(Table5[[#This Row],[Segment]]="","",AG574-Table4[[#This Row],[Total Pressure Drop (kPa)]])</f>
        <v/>
      </c>
    </row>
    <row r="575" spans="1:34" x14ac:dyDescent="0.25">
      <c r="A575" s="95" t="str">
        <f>IF('Set Up'!A572="","",'Set Up'!A572)</f>
        <v/>
      </c>
      <c r="B575" s="75" t="s">
        <v>81</v>
      </c>
      <c r="C575" s="85"/>
      <c r="D575" s="86" t="str">
        <f>IF(Table4[[#This Row],[Diameter (in)]]="","",(((CONVERT(Table4[[#This Row],[Diameter (in)]],"in","m"))/2)^2)*PI())</f>
        <v/>
      </c>
      <c r="E575" s="87" t="str">
        <f>IF(Table4[[#This Row],[Area (m2)]]="","",$D$4/Table4[[#This Row],[Area (m2)]])</f>
        <v/>
      </c>
      <c r="F575" s="85">
        <f t="shared" si="8"/>
        <v>4.6951999999999998</v>
      </c>
      <c r="G575" s="88" t="str">
        <f>IF(Table4[[#This Row],[Segment]]="","",(CONVERT(Table4[[#This Row],[Diameter (in)]],"in","m")*$B$4*Table4[[#This Row],[Velocity (m/s)]])/$C$4)</f>
        <v/>
      </c>
      <c r="H575" s="96" t="str">
        <f>IF(Table4[[#This Row],[Segment]]="","",IF(Table4[[#This Row],[Teynold''s Number]]&gt;4000,"TURBULENT","LAMINAR"))</f>
        <v/>
      </c>
      <c r="I575" s="86" t="str">
        <f>IF(Table4[[#This Row],[Segment]]="","",INDEX(Data!C572:C586,MATCH(Table4[Material],Data!B572:B586,0)))</f>
        <v/>
      </c>
      <c r="J575" s="89" t="str">
        <f>IF(Table4[[#This Row],[ε (m)]]="","",Table4[[#This Row],[ε (m)]]/(CONVERT(Table4[[#This Row],[Diameter (in)]],"in","m")))</f>
        <v/>
      </c>
      <c r="K575" s="96" t="str">
        <f>IF(Table4[[#This Row],[Regime]]="LAMINAR",16/Table4[[#This Row],[Teynold''s Number]],"-")</f>
        <v>-</v>
      </c>
      <c r="L575" s="86"/>
      <c r="M575" s="97" t="str">
        <f>IF(Table4[[#This Row],[Regime]]="TURBULENT",(((-4*LOG10(Table4[[#This Row],[ε/D]]/3.7+1.256/(Table4[[#This Row],[Teynold''s Number]]*SQRT(Table4[[#This Row],[f turbulent (guess)]]))))^-1)^2),"")</f>
        <v/>
      </c>
      <c r="N575" s="91" t="str">
        <f>IF(Table4[[#This Row],[f turbulent]]="","",Table4[[#This Row],[f turbulent (guess)]]-Table4[[#This Row],[f turbulent]])</f>
        <v/>
      </c>
      <c r="O575" s="87">
        <f>IF(Table4[[#This Row],[Segment]]="",0,IF(C576="",0,IF(C576&lt;=Table4[[#This Row],[Diameter (in)]],0,1-(D575/D576))))</f>
        <v>0</v>
      </c>
      <c r="P575" s="92" t="str">
        <f>IF(Table4[[#This Row],[Segment]]="","",IF(C575&gt;C576,"",IF(C576="",0.55,(0.55*(1-D576/D575)))))</f>
        <v/>
      </c>
      <c r="Q57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75" s="92" t="str">
        <f>IF(Table4[[#This Row],[Segment]]="","",IF(Table4[[#This Row],[Kexpansion]]="","0",((Table4[[#This Row],[Velocity (m/s)]]^2)/2)*Table4[[#This Row],[Kexpansion]]))</f>
        <v/>
      </c>
      <c r="S575" s="92" t="str">
        <f>IF(Table4[[#This Row],[Segment]]="","",IF(Table4[[#This Row],[Kcontraction]]="","0",((Table4[[#This Row],[Velocity (m/s)]]^2)/2)*Table4[[#This Row],[Kcontraction]]))</f>
        <v/>
      </c>
      <c r="T575" s="89" t="str">
        <f>IF(Table4[[#This Row],[Segment]]="","",SUMIF($Y$7:$Y$2000,Table4[[#This Row],[Segment]],$AD$7:$AD$2000))</f>
        <v/>
      </c>
      <c r="U575" s="95" t="str">
        <f>IF(Table4[[#This Row],[Segment]]="","",Table4[[#This Row],[Hfriction (J/kg)]]+Table4[[#This Row],[Hexpansions (J/kg)]]+Table4[[#This Row],[Hcontractions (J/kg)]]+Table4[[#This Row],[Hf (J/kg)]])</f>
        <v/>
      </c>
      <c r="V575" s="95" t="str">
        <f>IF(Table4[[#This Row],[Segment]]="","",Table4[[#This Row],[Total Friction Loss (J/kg)]]*Table3[Density (kg/m3)])</f>
        <v/>
      </c>
      <c r="W575" s="95" t="str">
        <f>IF(Table4[[#This Row],[Segment]]="","",Table4[[#This Row],[Total Pressure Drop (Pa)]]/1000)</f>
        <v/>
      </c>
      <c r="Y575" s="82" t="str">
        <f>IF('Set Up'!D798="","",'Set Up'!D798)</f>
        <v/>
      </c>
      <c r="Z575" s="82" t="str">
        <f>IF('Set Up'!E798="","",'Set Up'!E798)</f>
        <v/>
      </c>
      <c r="AA575" s="82" t="str">
        <f>IF('Set Up'!F798="","",'Set Up'!F798)</f>
        <v/>
      </c>
      <c r="AB575" s="82" t="str">
        <f>IF('Set Up'!G798="","",'Set Up'!G798)</f>
        <v/>
      </c>
      <c r="AC575" s="82" t="str">
        <f t="array" ref="AC575">IF(Y575="","",INDEX(Data!$G$4:$G$51,MATCH(Table7[[#This Row],[Fitting]]&amp;Table7[[#This Row],[Fitting Subtype]],Data!$E$4:$E$51&amp;Data!$F$4:$F$51,0)))</f>
        <v/>
      </c>
      <c r="AD575" s="89" t="str">
        <f>IF(Table7[[#This Row],[Segment]]="","",Table7[[#This Row],[Quantity]]*Table7[[#This Row],[Kf]]*(((INDEX(Table4[Velocity (m/s)],MATCH(Table7[[#This Row],[Segment]],Table4[Segment],0)))^2)/2))</f>
        <v/>
      </c>
      <c r="AF575" s="82" t="str">
        <f>Table4[[#This Row],[Segment]]</f>
        <v/>
      </c>
      <c r="AG575" s="75"/>
      <c r="AH575" s="82" t="str">
        <f>IF(Table5[[#This Row],[Segment]]="","",AG575-Table4[[#This Row],[Total Pressure Drop (kPa)]])</f>
        <v/>
      </c>
    </row>
    <row r="576" spans="1:34" x14ac:dyDescent="0.25">
      <c r="A576" s="95" t="str">
        <f>IF('Set Up'!A573="","",'Set Up'!A573)</f>
        <v/>
      </c>
      <c r="B576" s="75" t="s">
        <v>81</v>
      </c>
      <c r="C576" s="85"/>
      <c r="D576" s="86" t="str">
        <f>IF(Table4[[#This Row],[Diameter (in)]]="","",(((CONVERT(Table4[[#This Row],[Diameter (in)]],"in","m"))/2)^2)*PI())</f>
        <v/>
      </c>
      <c r="E576" s="87" t="str">
        <f>IF(Table4[[#This Row],[Area (m2)]]="","",$D$4/Table4[[#This Row],[Area (m2)]])</f>
        <v/>
      </c>
      <c r="F576" s="85">
        <f t="shared" si="8"/>
        <v>4.6951999999999998</v>
      </c>
      <c r="G576" s="88" t="str">
        <f>IF(Table4[[#This Row],[Segment]]="","",(CONVERT(Table4[[#This Row],[Diameter (in)]],"in","m")*$B$4*Table4[[#This Row],[Velocity (m/s)]])/$C$4)</f>
        <v/>
      </c>
      <c r="H576" s="96" t="str">
        <f>IF(Table4[[#This Row],[Segment]]="","",IF(Table4[[#This Row],[Teynold''s Number]]&gt;4000,"TURBULENT","LAMINAR"))</f>
        <v/>
      </c>
      <c r="I576" s="86" t="str">
        <f>IF(Table4[[#This Row],[Segment]]="","",INDEX(Data!C573:C587,MATCH(Table4[Material],Data!B573:B587,0)))</f>
        <v/>
      </c>
      <c r="J576" s="89" t="str">
        <f>IF(Table4[[#This Row],[ε (m)]]="","",Table4[[#This Row],[ε (m)]]/(CONVERT(Table4[[#This Row],[Diameter (in)]],"in","m")))</f>
        <v/>
      </c>
      <c r="K576" s="96" t="str">
        <f>IF(Table4[[#This Row],[Regime]]="LAMINAR",16/Table4[[#This Row],[Teynold''s Number]],"-")</f>
        <v>-</v>
      </c>
      <c r="L576" s="86"/>
      <c r="M576" s="97" t="str">
        <f>IF(Table4[[#This Row],[Regime]]="TURBULENT",(((-4*LOG10(Table4[[#This Row],[ε/D]]/3.7+1.256/(Table4[[#This Row],[Teynold''s Number]]*SQRT(Table4[[#This Row],[f turbulent (guess)]]))))^-1)^2),"")</f>
        <v/>
      </c>
      <c r="N576" s="91" t="str">
        <f>IF(Table4[[#This Row],[f turbulent]]="","",Table4[[#This Row],[f turbulent (guess)]]-Table4[[#This Row],[f turbulent]])</f>
        <v/>
      </c>
      <c r="O576" s="87">
        <f>IF(Table4[[#This Row],[Segment]]="",0,IF(C577="",0,IF(C577&lt;=Table4[[#This Row],[Diameter (in)]],0,1-(D576/D577))))</f>
        <v>0</v>
      </c>
      <c r="P576" s="92" t="str">
        <f>IF(Table4[[#This Row],[Segment]]="","",IF(C576&gt;C577,"",IF(C577="",0.55,(0.55*(1-D577/D576)))))</f>
        <v/>
      </c>
      <c r="Q57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76" s="92" t="str">
        <f>IF(Table4[[#This Row],[Segment]]="","",IF(Table4[[#This Row],[Kexpansion]]="","0",((Table4[[#This Row],[Velocity (m/s)]]^2)/2)*Table4[[#This Row],[Kexpansion]]))</f>
        <v/>
      </c>
      <c r="S576" s="92" t="str">
        <f>IF(Table4[[#This Row],[Segment]]="","",IF(Table4[[#This Row],[Kcontraction]]="","0",((Table4[[#This Row],[Velocity (m/s)]]^2)/2)*Table4[[#This Row],[Kcontraction]]))</f>
        <v/>
      </c>
      <c r="T576" s="89" t="str">
        <f>IF(Table4[[#This Row],[Segment]]="","",SUMIF($Y$7:$Y$2000,Table4[[#This Row],[Segment]],$AD$7:$AD$2000))</f>
        <v/>
      </c>
      <c r="U576" s="95" t="str">
        <f>IF(Table4[[#This Row],[Segment]]="","",Table4[[#This Row],[Hfriction (J/kg)]]+Table4[[#This Row],[Hexpansions (J/kg)]]+Table4[[#This Row],[Hcontractions (J/kg)]]+Table4[[#This Row],[Hf (J/kg)]])</f>
        <v/>
      </c>
      <c r="V576" s="95" t="str">
        <f>IF(Table4[[#This Row],[Segment]]="","",Table4[[#This Row],[Total Friction Loss (J/kg)]]*Table3[Density (kg/m3)])</f>
        <v/>
      </c>
      <c r="W576" s="95" t="str">
        <f>IF(Table4[[#This Row],[Segment]]="","",Table4[[#This Row],[Total Pressure Drop (Pa)]]/1000)</f>
        <v/>
      </c>
      <c r="Y576" s="82" t="str">
        <f>IF('Set Up'!D799="","",'Set Up'!D799)</f>
        <v/>
      </c>
      <c r="Z576" s="82" t="str">
        <f>IF('Set Up'!E799="","",'Set Up'!E799)</f>
        <v/>
      </c>
      <c r="AA576" s="82" t="str">
        <f>IF('Set Up'!F799="","",'Set Up'!F799)</f>
        <v/>
      </c>
      <c r="AB576" s="82" t="str">
        <f>IF('Set Up'!G799="","",'Set Up'!G799)</f>
        <v/>
      </c>
      <c r="AC576" s="82" t="str">
        <f t="array" ref="AC576">IF(Y576="","",INDEX(Data!$G$4:$G$51,MATCH(Table7[[#This Row],[Fitting]]&amp;Table7[[#This Row],[Fitting Subtype]],Data!$E$4:$E$51&amp;Data!$F$4:$F$51,0)))</f>
        <v/>
      </c>
      <c r="AD576" s="89" t="str">
        <f>IF(Table7[[#This Row],[Segment]]="","",Table7[[#This Row],[Quantity]]*Table7[[#This Row],[Kf]]*(((INDEX(Table4[Velocity (m/s)],MATCH(Table7[[#This Row],[Segment]],Table4[Segment],0)))^2)/2))</f>
        <v/>
      </c>
      <c r="AF576" s="82" t="str">
        <f>Table4[[#This Row],[Segment]]</f>
        <v/>
      </c>
      <c r="AG576" s="75"/>
      <c r="AH576" s="82" t="str">
        <f>IF(Table5[[#This Row],[Segment]]="","",AG576-Table4[[#This Row],[Total Pressure Drop (kPa)]])</f>
        <v/>
      </c>
    </row>
    <row r="577" spans="1:34" x14ac:dyDescent="0.25">
      <c r="A577" s="95" t="str">
        <f>IF('Set Up'!A574="","",'Set Up'!A574)</f>
        <v/>
      </c>
      <c r="B577" s="75" t="s">
        <v>81</v>
      </c>
      <c r="C577" s="85"/>
      <c r="D577" s="86" t="str">
        <f>IF(Table4[[#This Row],[Diameter (in)]]="","",(((CONVERT(Table4[[#This Row],[Diameter (in)]],"in","m"))/2)^2)*PI())</f>
        <v/>
      </c>
      <c r="E577" s="87" t="str">
        <f>IF(Table4[[#This Row],[Area (m2)]]="","",$D$4/Table4[[#This Row],[Area (m2)]])</f>
        <v/>
      </c>
      <c r="F577" s="85">
        <f t="shared" si="8"/>
        <v>4.6951999999999998</v>
      </c>
      <c r="G577" s="88" t="str">
        <f>IF(Table4[[#This Row],[Segment]]="","",(CONVERT(Table4[[#This Row],[Diameter (in)]],"in","m")*$B$4*Table4[[#This Row],[Velocity (m/s)]])/$C$4)</f>
        <v/>
      </c>
      <c r="H577" s="96" t="str">
        <f>IF(Table4[[#This Row],[Segment]]="","",IF(Table4[[#This Row],[Teynold''s Number]]&gt;4000,"TURBULENT","LAMINAR"))</f>
        <v/>
      </c>
      <c r="I577" s="86" t="str">
        <f>IF(Table4[[#This Row],[Segment]]="","",INDEX(Data!C574:C588,MATCH(Table4[Material],Data!B574:B588,0)))</f>
        <v/>
      </c>
      <c r="J577" s="89" t="str">
        <f>IF(Table4[[#This Row],[ε (m)]]="","",Table4[[#This Row],[ε (m)]]/(CONVERT(Table4[[#This Row],[Diameter (in)]],"in","m")))</f>
        <v/>
      </c>
      <c r="K577" s="96" t="str">
        <f>IF(Table4[[#This Row],[Regime]]="LAMINAR",16/Table4[[#This Row],[Teynold''s Number]],"-")</f>
        <v>-</v>
      </c>
      <c r="L577" s="86"/>
      <c r="M577" s="97" t="str">
        <f>IF(Table4[[#This Row],[Regime]]="TURBULENT",(((-4*LOG10(Table4[[#This Row],[ε/D]]/3.7+1.256/(Table4[[#This Row],[Teynold''s Number]]*SQRT(Table4[[#This Row],[f turbulent (guess)]]))))^-1)^2),"")</f>
        <v/>
      </c>
      <c r="N577" s="91" t="str">
        <f>IF(Table4[[#This Row],[f turbulent]]="","",Table4[[#This Row],[f turbulent (guess)]]-Table4[[#This Row],[f turbulent]])</f>
        <v/>
      </c>
      <c r="O577" s="87">
        <f>IF(Table4[[#This Row],[Segment]]="",0,IF(C578="",0,IF(C578&lt;=Table4[[#This Row],[Diameter (in)]],0,1-(D577/D578))))</f>
        <v>0</v>
      </c>
      <c r="P577" s="92" t="str">
        <f>IF(Table4[[#This Row],[Segment]]="","",IF(C577&gt;C578,"",IF(C578="",0.55,(0.55*(1-D578/D577)))))</f>
        <v/>
      </c>
      <c r="Q57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77" s="92" t="str">
        <f>IF(Table4[[#This Row],[Segment]]="","",IF(Table4[[#This Row],[Kexpansion]]="","0",((Table4[[#This Row],[Velocity (m/s)]]^2)/2)*Table4[[#This Row],[Kexpansion]]))</f>
        <v/>
      </c>
      <c r="S577" s="92" t="str">
        <f>IF(Table4[[#This Row],[Segment]]="","",IF(Table4[[#This Row],[Kcontraction]]="","0",((Table4[[#This Row],[Velocity (m/s)]]^2)/2)*Table4[[#This Row],[Kcontraction]]))</f>
        <v/>
      </c>
      <c r="T577" s="89" t="str">
        <f>IF(Table4[[#This Row],[Segment]]="","",SUMIF($Y$7:$Y$2000,Table4[[#This Row],[Segment]],$AD$7:$AD$2000))</f>
        <v/>
      </c>
      <c r="U577" s="95" t="str">
        <f>IF(Table4[[#This Row],[Segment]]="","",Table4[[#This Row],[Hfriction (J/kg)]]+Table4[[#This Row],[Hexpansions (J/kg)]]+Table4[[#This Row],[Hcontractions (J/kg)]]+Table4[[#This Row],[Hf (J/kg)]])</f>
        <v/>
      </c>
      <c r="V577" s="95" t="str">
        <f>IF(Table4[[#This Row],[Segment]]="","",Table4[[#This Row],[Total Friction Loss (J/kg)]]*Table3[Density (kg/m3)])</f>
        <v/>
      </c>
      <c r="W577" s="95" t="str">
        <f>IF(Table4[[#This Row],[Segment]]="","",Table4[[#This Row],[Total Pressure Drop (Pa)]]/1000)</f>
        <v/>
      </c>
      <c r="Y577" s="82" t="str">
        <f>IF('Set Up'!D800="","",'Set Up'!D800)</f>
        <v/>
      </c>
      <c r="Z577" s="82" t="str">
        <f>IF('Set Up'!E800="","",'Set Up'!E800)</f>
        <v/>
      </c>
      <c r="AA577" s="82" t="str">
        <f>IF('Set Up'!F800="","",'Set Up'!F800)</f>
        <v/>
      </c>
      <c r="AB577" s="82" t="str">
        <f>IF('Set Up'!G800="","",'Set Up'!G800)</f>
        <v/>
      </c>
      <c r="AC577" s="82" t="str">
        <f t="array" ref="AC577">IF(Y577="","",INDEX(Data!$G$4:$G$51,MATCH(Table7[[#This Row],[Fitting]]&amp;Table7[[#This Row],[Fitting Subtype]],Data!$E$4:$E$51&amp;Data!$F$4:$F$51,0)))</f>
        <v/>
      </c>
      <c r="AD577" s="89" t="str">
        <f>IF(Table7[[#This Row],[Segment]]="","",Table7[[#This Row],[Quantity]]*Table7[[#This Row],[Kf]]*(((INDEX(Table4[Velocity (m/s)],MATCH(Table7[[#This Row],[Segment]],Table4[Segment],0)))^2)/2))</f>
        <v/>
      </c>
      <c r="AF577" s="82" t="str">
        <f>Table4[[#This Row],[Segment]]</f>
        <v/>
      </c>
      <c r="AG577" s="75"/>
      <c r="AH577" s="82" t="str">
        <f>IF(Table5[[#This Row],[Segment]]="","",AG577-Table4[[#This Row],[Total Pressure Drop (kPa)]])</f>
        <v/>
      </c>
    </row>
    <row r="578" spans="1:34" x14ac:dyDescent="0.25">
      <c r="A578" s="95" t="str">
        <f>IF('Set Up'!A575="","",'Set Up'!A575)</f>
        <v/>
      </c>
      <c r="B578" s="75" t="s">
        <v>81</v>
      </c>
      <c r="C578" s="85"/>
      <c r="D578" s="86" t="str">
        <f>IF(Table4[[#This Row],[Diameter (in)]]="","",(((CONVERT(Table4[[#This Row],[Diameter (in)]],"in","m"))/2)^2)*PI())</f>
        <v/>
      </c>
      <c r="E578" s="87" t="str">
        <f>IF(Table4[[#This Row],[Area (m2)]]="","",$D$4/Table4[[#This Row],[Area (m2)]])</f>
        <v/>
      </c>
      <c r="F578" s="85">
        <f t="shared" si="8"/>
        <v>4.6951999999999998</v>
      </c>
      <c r="G578" s="88" t="str">
        <f>IF(Table4[[#This Row],[Segment]]="","",(CONVERT(Table4[[#This Row],[Diameter (in)]],"in","m")*$B$4*Table4[[#This Row],[Velocity (m/s)]])/$C$4)</f>
        <v/>
      </c>
      <c r="H578" s="96" t="str">
        <f>IF(Table4[[#This Row],[Segment]]="","",IF(Table4[[#This Row],[Teynold''s Number]]&gt;4000,"TURBULENT","LAMINAR"))</f>
        <v/>
      </c>
      <c r="I578" s="86" t="str">
        <f>IF(Table4[[#This Row],[Segment]]="","",INDEX(Data!C575:C589,MATCH(Table4[Material],Data!B575:B589,0)))</f>
        <v/>
      </c>
      <c r="J578" s="89" t="str">
        <f>IF(Table4[[#This Row],[ε (m)]]="","",Table4[[#This Row],[ε (m)]]/(CONVERT(Table4[[#This Row],[Diameter (in)]],"in","m")))</f>
        <v/>
      </c>
      <c r="K578" s="96" t="str">
        <f>IF(Table4[[#This Row],[Regime]]="LAMINAR",16/Table4[[#This Row],[Teynold''s Number]],"-")</f>
        <v>-</v>
      </c>
      <c r="L578" s="86"/>
      <c r="M578" s="97" t="str">
        <f>IF(Table4[[#This Row],[Regime]]="TURBULENT",(((-4*LOG10(Table4[[#This Row],[ε/D]]/3.7+1.256/(Table4[[#This Row],[Teynold''s Number]]*SQRT(Table4[[#This Row],[f turbulent (guess)]]))))^-1)^2),"")</f>
        <v/>
      </c>
      <c r="N578" s="91" t="str">
        <f>IF(Table4[[#This Row],[f turbulent]]="","",Table4[[#This Row],[f turbulent (guess)]]-Table4[[#This Row],[f turbulent]])</f>
        <v/>
      </c>
      <c r="O578" s="87">
        <f>IF(Table4[[#This Row],[Segment]]="",0,IF(C579="",0,IF(C579&lt;=Table4[[#This Row],[Diameter (in)]],0,1-(D578/D579))))</f>
        <v>0</v>
      </c>
      <c r="P578" s="92" t="str">
        <f>IF(Table4[[#This Row],[Segment]]="","",IF(C578&gt;C579,"",IF(C579="",0.55,(0.55*(1-D579/D578)))))</f>
        <v/>
      </c>
      <c r="Q57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78" s="92" t="str">
        <f>IF(Table4[[#This Row],[Segment]]="","",IF(Table4[[#This Row],[Kexpansion]]="","0",((Table4[[#This Row],[Velocity (m/s)]]^2)/2)*Table4[[#This Row],[Kexpansion]]))</f>
        <v/>
      </c>
      <c r="S578" s="92" t="str">
        <f>IF(Table4[[#This Row],[Segment]]="","",IF(Table4[[#This Row],[Kcontraction]]="","0",((Table4[[#This Row],[Velocity (m/s)]]^2)/2)*Table4[[#This Row],[Kcontraction]]))</f>
        <v/>
      </c>
      <c r="T578" s="89" t="str">
        <f>IF(Table4[[#This Row],[Segment]]="","",SUMIF($Y$7:$Y$2000,Table4[[#This Row],[Segment]],$AD$7:$AD$2000))</f>
        <v/>
      </c>
      <c r="U578" s="95" t="str">
        <f>IF(Table4[[#This Row],[Segment]]="","",Table4[[#This Row],[Hfriction (J/kg)]]+Table4[[#This Row],[Hexpansions (J/kg)]]+Table4[[#This Row],[Hcontractions (J/kg)]]+Table4[[#This Row],[Hf (J/kg)]])</f>
        <v/>
      </c>
      <c r="V578" s="95" t="str">
        <f>IF(Table4[[#This Row],[Segment]]="","",Table4[[#This Row],[Total Friction Loss (J/kg)]]*Table3[Density (kg/m3)])</f>
        <v/>
      </c>
      <c r="W578" s="95" t="str">
        <f>IF(Table4[[#This Row],[Segment]]="","",Table4[[#This Row],[Total Pressure Drop (Pa)]]/1000)</f>
        <v/>
      </c>
      <c r="Y578" s="82" t="str">
        <f>IF('Set Up'!D801="","",'Set Up'!D801)</f>
        <v/>
      </c>
      <c r="Z578" s="82" t="str">
        <f>IF('Set Up'!E801="","",'Set Up'!E801)</f>
        <v/>
      </c>
      <c r="AA578" s="82" t="str">
        <f>IF('Set Up'!F801="","",'Set Up'!F801)</f>
        <v/>
      </c>
      <c r="AB578" s="82" t="str">
        <f>IF('Set Up'!G801="","",'Set Up'!G801)</f>
        <v/>
      </c>
      <c r="AC578" s="82" t="str">
        <f t="array" ref="AC578">IF(Y578="","",INDEX(Data!$G$4:$G$51,MATCH(Table7[[#This Row],[Fitting]]&amp;Table7[[#This Row],[Fitting Subtype]],Data!$E$4:$E$51&amp;Data!$F$4:$F$51,0)))</f>
        <v/>
      </c>
      <c r="AD578" s="89" t="str">
        <f>IF(Table7[[#This Row],[Segment]]="","",Table7[[#This Row],[Quantity]]*Table7[[#This Row],[Kf]]*(((INDEX(Table4[Velocity (m/s)],MATCH(Table7[[#This Row],[Segment]],Table4[Segment],0)))^2)/2))</f>
        <v/>
      </c>
      <c r="AF578" s="82" t="str">
        <f>Table4[[#This Row],[Segment]]</f>
        <v/>
      </c>
      <c r="AG578" s="75"/>
      <c r="AH578" s="82" t="str">
        <f>IF(Table5[[#This Row],[Segment]]="","",AG578-Table4[[#This Row],[Total Pressure Drop (kPa)]])</f>
        <v/>
      </c>
    </row>
    <row r="579" spans="1:34" x14ac:dyDescent="0.25">
      <c r="A579" s="95" t="str">
        <f>IF('Set Up'!A576="","",'Set Up'!A576)</f>
        <v/>
      </c>
      <c r="B579" s="75" t="s">
        <v>81</v>
      </c>
      <c r="C579" s="85"/>
      <c r="D579" s="86" t="str">
        <f>IF(Table4[[#This Row],[Diameter (in)]]="","",(((CONVERT(Table4[[#This Row],[Diameter (in)]],"in","m"))/2)^2)*PI())</f>
        <v/>
      </c>
      <c r="E579" s="87" t="str">
        <f>IF(Table4[[#This Row],[Area (m2)]]="","",$D$4/Table4[[#This Row],[Area (m2)]])</f>
        <v/>
      </c>
      <c r="F579" s="85">
        <f t="shared" si="8"/>
        <v>4.6951999999999998</v>
      </c>
      <c r="G579" s="88" t="str">
        <f>IF(Table4[[#This Row],[Segment]]="","",(CONVERT(Table4[[#This Row],[Diameter (in)]],"in","m")*$B$4*Table4[[#This Row],[Velocity (m/s)]])/$C$4)</f>
        <v/>
      </c>
      <c r="H579" s="96" t="str">
        <f>IF(Table4[[#This Row],[Segment]]="","",IF(Table4[[#This Row],[Teynold''s Number]]&gt;4000,"TURBULENT","LAMINAR"))</f>
        <v/>
      </c>
      <c r="I579" s="86" t="str">
        <f>IF(Table4[[#This Row],[Segment]]="","",INDEX(Data!C576:C590,MATCH(Table4[Material],Data!B576:B590,0)))</f>
        <v/>
      </c>
      <c r="J579" s="89" t="str">
        <f>IF(Table4[[#This Row],[ε (m)]]="","",Table4[[#This Row],[ε (m)]]/(CONVERT(Table4[[#This Row],[Diameter (in)]],"in","m")))</f>
        <v/>
      </c>
      <c r="K579" s="96" t="str">
        <f>IF(Table4[[#This Row],[Regime]]="LAMINAR",16/Table4[[#This Row],[Teynold''s Number]],"-")</f>
        <v>-</v>
      </c>
      <c r="L579" s="86"/>
      <c r="M579" s="97" t="str">
        <f>IF(Table4[[#This Row],[Regime]]="TURBULENT",(((-4*LOG10(Table4[[#This Row],[ε/D]]/3.7+1.256/(Table4[[#This Row],[Teynold''s Number]]*SQRT(Table4[[#This Row],[f turbulent (guess)]]))))^-1)^2),"")</f>
        <v/>
      </c>
      <c r="N579" s="91" t="str">
        <f>IF(Table4[[#This Row],[f turbulent]]="","",Table4[[#This Row],[f turbulent (guess)]]-Table4[[#This Row],[f turbulent]])</f>
        <v/>
      </c>
      <c r="O579" s="87">
        <f>IF(Table4[[#This Row],[Segment]]="",0,IF(C580="",0,IF(C580&lt;=Table4[[#This Row],[Diameter (in)]],0,1-(D579/D580))))</f>
        <v>0</v>
      </c>
      <c r="P579" s="92" t="str">
        <f>IF(Table4[[#This Row],[Segment]]="","",IF(C579&gt;C580,"",IF(C580="",0.55,(0.55*(1-D580/D579)))))</f>
        <v/>
      </c>
      <c r="Q57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79" s="92" t="str">
        <f>IF(Table4[[#This Row],[Segment]]="","",IF(Table4[[#This Row],[Kexpansion]]="","0",((Table4[[#This Row],[Velocity (m/s)]]^2)/2)*Table4[[#This Row],[Kexpansion]]))</f>
        <v/>
      </c>
      <c r="S579" s="92" t="str">
        <f>IF(Table4[[#This Row],[Segment]]="","",IF(Table4[[#This Row],[Kcontraction]]="","0",((Table4[[#This Row],[Velocity (m/s)]]^2)/2)*Table4[[#This Row],[Kcontraction]]))</f>
        <v/>
      </c>
      <c r="T579" s="89" t="str">
        <f>IF(Table4[[#This Row],[Segment]]="","",SUMIF($Y$7:$Y$2000,Table4[[#This Row],[Segment]],$AD$7:$AD$2000))</f>
        <v/>
      </c>
      <c r="U579" s="95" t="str">
        <f>IF(Table4[[#This Row],[Segment]]="","",Table4[[#This Row],[Hfriction (J/kg)]]+Table4[[#This Row],[Hexpansions (J/kg)]]+Table4[[#This Row],[Hcontractions (J/kg)]]+Table4[[#This Row],[Hf (J/kg)]])</f>
        <v/>
      </c>
      <c r="V579" s="95" t="str">
        <f>IF(Table4[[#This Row],[Segment]]="","",Table4[[#This Row],[Total Friction Loss (J/kg)]]*Table3[Density (kg/m3)])</f>
        <v/>
      </c>
      <c r="W579" s="95" t="str">
        <f>IF(Table4[[#This Row],[Segment]]="","",Table4[[#This Row],[Total Pressure Drop (Pa)]]/1000)</f>
        <v/>
      </c>
      <c r="Y579" s="82" t="str">
        <f>IF('Set Up'!D802="","",'Set Up'!D802)</f>
        <v/>
      </c>
      <c r="Z579" s="82" t="str">
        <f>IF('Set Up'!E802="","",'Set Up'!E802)</f>
        <v/>
      </c>
      <c r="AA579" s="82" t="str">
        <f>IF('Set Up'!F802="","",'Set Up'!F802)</f>
        <v/>
      </c>
      <c r="AB579" s="82" t="str">
        <f>IF('Set Up'!G802="","",'Set Up'!G802)</f>
        <v/>
      </c>
      <c r="AC579" s="82" t="str">
        <f t="array" ref="AC579">IF(Y579="","",INDEX(Data!$G$4:$G$51,MATCH(Table7[[#This Row],[Fitting]]&amp;Table7[[#This Row],[Fitting Subtype]],Data!$E$4:$E$51&amp;Data!$F$4:$F$51,0)))</f>
        <v/>
      </c>
      <c r="AD579" s="89" t="str">
        <f>IF(Table7[[#This Row],[Segment]]="","",Table7[[#This Row],[Quantity]]*Table7[[#This Row],[Kf]]*(((INDEX(Table4[Velocity (m/s)],MATCH(Table7[[#This Row],[Segment]],Table4[Segment],0)))^2)/2))</f>
        <v/>
      </c>
      <c r="AF579" s="82" t="str">
        <f>Table4[[#This Row],[Segment]]</f>
        <v/>
      </c>
      <c r="AG579" s="75"/>
      <c r="AH579" s="82" t="str">
        <f>IF(Table5[[#This Row],[Segment]]="","",AG579-Table4[[#This Row],[Total Pressure Drop (kPa)]])</f>
        <v/>
      </c>
    </row>
    <row r="580" spans="1:34" x14ac:dyDescent="0.25">
      <c r="A580" s="95" t="str">
        <f>IF('Set Up'!A577="","",'Set Up'!A577)</f>
        <v/>
      </c>
      <c r="B580" s="75" t="s">
        <v>81</v>
      </c>
      <c r="C580" s="85"/>
      <c r="D580" s="86" t="str">
        <f>IF(Table4[[#This Row],[Diameter (in)]]="","",(((CONVERT(Table4[[#This Row],[Diameter (in)]],"in","m"))/2)^2)*PI())</f>
        <v/>
      </c>
      <c r="E580" s="87" t="str">
        <f>IF(Table4[[#This Row],[Area (m2)]]="","",$D$4/Table4[[#This Row],[Area (m2)]])</f>
        <v/>
      </c>
      <c r="F580" s="85">
        <f t="shared" si="8"/>
        <v>4.6951999999999998</v>
      </c>
      <c r="G580" s="88" t="str">
        <f>IF(Table4[[#This Row],[Segment]]="","",(CONVERT(Table4[[#This Row],[Diameter (in)]],"in","m")*$B$4*Table4[[#This Row],[Velocity (m/s)]])/$C$4)</f>
        <v/>
      </c>
      <c r="H580" s="96" t="str">
        <f>IF(Table4[[#This Row],[Segment]]="","",IF(Table4[[#This Row],[Teynold''s Number]]&gt;4000,"TURBULENT","LAMINAR"))</f>
        <v/>
      </c>
      <c r="I580" s="86" t="str">
        <f>IF(Table4[[#This Row],[Segment]]="","",INDEX(Data!C577:C591,MATCH(Table4[Material],Data!B577:B591,0)))</f>
        <v/>
      </c>
      <c r="J580" s="89" t="str">
        <f>IF(Table4[[#This Row],[ε (m)]]="","",Table4[[#This Row],[ε (m)]]/(CONVERT(Table4[[#This Row],[Diameter (in)]],"in","m")))</f>
        <v/>
      </c>
      <c r="K580" s="96" t="str">
        <f>IF(Table4[[#This Row],[Regime]]="LAMINAR",16/Table4[[#This Row],[Teynold''s Number]],"-")</f>
        <v>-</v>
      </c>
      <c r="L580" s="86"/>
      <c r="M580" s="97" t="str">
        <f>IF(Table4[[#This Row],[Regime]]="TURBULENT",(((-4*LOG10(Table4[[#This Row],[ε/D]]/3.7+1.256/(Table4[[#This Row],[Teynold''s Number]]*SQRT(Table4[[#This Row],[f turbulent (guess)]]))))^-1)^2),"")</f>
        <v/>
      </c>
      <c r="N580" s="91" t="str">
        <f>IF(Table4[[#This Row],[f turbulent]]="","",Table4[[#This Row],[f turbulent (guess)]]-Table4[[#This Row],[f turbulent]])</f>
        <v/>
      </c>
      <c r="O580" s="87">
        <f>IF(Table4[[#This Row],[Segment]]="",0,IF(C581="",0,IF(C581&lt;=Table4[[#This Row],[Diameter (in)]],0,1-(D580/D581))))</f>
        <v>0</v>
      </c>
      <c r="P580" s="92" t="str">
        <f>IF(Table4[[#This Row],[Segment]]="","",IF(C580&gt;C581,"",IF(C581="",0.55,(0.55*(1-D581/D580)))))</f>
        <v/>
      </c>
      <c r="Q58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80" s="92" t="str">
        <f>IF(Table4[[#This Row],[Segment]]="","",IF(Table4[[#This Row],[Kexpansion]]="","0",((Table4[[#This Row],[Velocity (m/s)]]^2)/2)*Table4[[#This Row],[Kexpansion]]))</f>
        <v/>
      </c>
      <c r="S580" s="92" t="str">
        <f>IF(Table4[[#This Row],[Segment]]="","",IF(Table4[[#This Row],[Kcontraction]]="","0",((Table4[[#This Row],[Velocity (m/s)]]^2)/2)*Table4[[#This Row],[Kcontraction]]))</f>
        <v/>
      </c>
      <c r="T580" s="89" t="str">
        <f>IF(Table4[[#This Row],[Segment]]="","",SUMIF($Y$7:$Y$2000,Table4[[#This Row],[Segment]],$AD$7:$AD$2000))</f>
        <v/>
      </c>
      <c r="U580" s="95" t="str">
        <f>IF(Table4[[#This Row],[Segment]]="","",Table4[[#This Row],[Hfriction (J/kg)]]+Table4[[#This Row],[Hexpansions (J/kg)]]+Table4[[#This Row],[Hcontractions (J/kg)]]+Table4[[#This Row],[Hf (J/kg)]])</f>
        <v/>
      </c>
      <c r="V580" s="95" t="str">
        <f>IF(Table4[[#This Row],[Segment]]="","",Table4[[#This Row],[Total Friction Loss (J/kg)]]*Table3[Density (kg/m3)])</f>
        <v/>
      </c>
      <c r="W580" s="95" t="str">
        <f>IF(Table4[[#This Row],[Segment]]="","",Table4[[#This Row],[Total Pressure Drop (Pa)]]/1000)</f>
        <v/>
      </c>
      <c r="Y580" s="82" t="str">
        <f>IF('Set Up'!D803="","",'Set Up'!D803)</f>
        <v/>
      </c>
      <c r="Z580" s="82" t="str">
        <f>IF('Set Up'!E803="","",'Set Up'!E803)</f>
        <v/>
      </c>
      <c r="AA580" s="82" t="str">
        <f>IF('Set Up'!F803="","",'Set Up'!F803)</f>
        <v/>
      </c>
      <c r="AB580" s="82" t="str">
        <f>IF('Set Up'!G803="","",'Set Up'!G803)</f>
        <v/>
      </c>
      <c r="AC580" s="82" t="str">
        <f t="array" ref="AC580">IF(Y580="","",INDEX(Data!$G$4:$G$51,MATCH(Table7[[#This Row],[Fitting]]&amp;Table7[[#This Row],[Fitting Subtype]],Data!$E$4:$E$51&amp;Data!$F$4:$F$51,0)))</f>
        <v/>
      </c>
      <c r="AD580" s="89" t="str">
        <f>IF(Table7[[#This Row],[Segment]]="","",Table7[[#This Row],[Quantity]]*Table7[[#This Row],[Kf]]*(((INDEX(Table4[Velocity (m/s)],MATCH(Table7[[#This Row],[Segment]],Table4[Segment],0)))^2)/2))</f>
        <v/>
      </c>
      <c r="AF580" s="82" t="str">
        <f>Table4[[#This Row],[Segment]]</f>
        <v/>
      </c>
      <c r="AG580" s="75"/>
      <c r="AH580" s="82" t="str">
        <f>IF(Table5[[#This Row],[Segment]]="","",AG580-Table4[[#This Row],[Total Pressure Drop (kPa)]])</f>
        <v/>
      </c>
    </row>
    <row r="581" spans="1:34" x14ac:dyDescent="0.25">
      <c r="A581" s="95" t="str">
        <f>IF('Set Up'!A578="","",'Set Up'!A578)</f>
        <v/>
      </c>
      <c r="B581" s="75" t="s">
        <v>81</v>
      </c>
      <c r="C581" s="85"/>
      <c r="D581" s="86" t="str">
        <f>IF(Table4[[#This Row],[Diameter (in)]]="","",(((CONVERT(Table4[[#This Row],[Diameter (in)]],"in","m"))/2)^2)*PI())</f>
        <v/>
      </c>
      <c r="E581" s="87" t="str">
        <f>IF(Table4[[#This Row],[Area (m2)]]="","",$D$4/Table4[[#This Row],[Area (m2)]])</f>
        <v/>
      </c>
      <c r="F581" s="85">
        <f t="shared" si="8"/>
        <v>4.6951999999999998</v>
      </c>
      <c r="G581" s="88" t="str">
        <f>IF(Table4[[#This Row],[Segment]]="","",(CONVERT(Table4[[#This Row],[Diameter (in)]],"in","m")*$B$4*Table4[[#This Row],[Velocity (m/s)]])/$C$4)</f>
        <v/>
      </c>
      <c r="H581" s="96" t="str">
        <f>IF(Table4[[#This Row],[Segment]]="","",IF(Table4[[#This Row],[Teynold''s Number]]&gt;4000,"TURBULENT","LAMINAR"))</f>
        <v/>
      </c>
      <c r="I581" s="86" t="str">
        <f>IF(Table4[[#This Row],[Segment]]="","",INDEX(Data!C578:C592,MATCH(Table4[Material],Data!B578:B592,0)))</f>
        <v/>
      </c>
      <c r="J581" s="89" t="str">
        <f>IF(Table4[[#This Row],[ε (m)]]="","",Table4[[#This Row],[ε (m)]]/(CONVERT(Table4[[#This Row],[Diameter (in)]],"in","m")))</f>
        <v/>
      </c>
      <c r="K581" s="96" t="str">
        <f>IF(Table4[[#This Row],[Regime]]="LAMINAR",16/Table4[[#This Row],[Teynold''s Number]],"-")</f>
        <v>-</v>
      </c>
      <c r="L581" s="86"/>
      <c r="M581" s="97" t="str">
        <f>IF(Table4[[#This Row],[Regime]]="TURBULENT",(((-4*LOG10(Table4[[#This Row],[ε/D]]/3.7+1.256/(Table4[[#This Row],[Teynold''s Number]]*SQRT(Table4[[#This Row],[f turbulent (guess)]]))))^-1)^2),"")</f>
        <v/>
      </c>
      <c r="N581" s="91" t="str">
        <f>IF(Table4[[#This Row],[f turbulent]]="","",Table4[[#This Row],[f turbulent (guess)]]-Table4[[#This Row],[f turbulent]])</f>
        <v/>
      </c>
      <c r="O581" s="87">
        <f>IF(Table4[[#This Row],[Segment]]="",0,IF(C582="",0,IF(C582&lt;=Table4[[#This Row],[Diameter (in)]],0,1-(D581/D582))))</f>
        <v>0</v>
      </c>
      <c r="P581" s="92" t="str">
        <f>IF(Table4[[#This Row],[Segment]]="","",IF(C581&gt;C582,"",IF(C582="",0.55,(0.55*(1-D582/D581)))))</f>
        <v/>
      </c>
      <c r="Q58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81" s="92" t="str">
        <f>IF(Table4[[#This Row],[Segment]]="","",IF(Table4[[#This Row],[Kexpansion]]="","0",((Table4[[#This Row],[Velocity (m/s)]]^2)/2)*Table4[[#This Row],[Kexpansion]]))</f>
        <v/>
      </c>
      <c r="S581" s="92" t="str">
        <f>IF(Table4[[#This Row],[Segment]]="","",IF(Table4[[#This Row],[Kcontraction]]="","0",((Table4[[#This Row],[Velocity (m/s)]]^2)/2)*Table4[[#This Row],[Kcontraction]]))</f>
        <v/>
      </c>
      <c r="T581" s="89" t="str">
        <f>IF(Table4[[#This Row],[Segment]]="","",SUMIF($Y$7:$Y$2000,Table4[[#This Row],[Segment]],$AD$7:$AD$2000))</f>
        <v/>
      </c>
      <c r="U581" s="95" t="str">
        <f>IF(Table4[[#This Row],[Segment]]="","",Table4[[#This Row],[Hfriction (J/kg)]]+Table4[[#This Row],[Hexpansions (J/kg)]]+Table4[[#This Row],[Hcontractions (J/kg)]]+Table4[[#This Row],[Hf (J/kg)]])</f>
        <v/>
      </c>
      <c r="V581" s="95" t="str">
        <f>IF(Table4[[#This Row],[Segment]]="","",Table4[[#This Row],[Total Friction Loss (J/kg)]]*Table3[Density (kg/m3)])</f>
        <v/>
      </c>
      <c r="W581" s="95" t="str">
        <f>IF(Table4[[#This Row],[Segment]]="","",Table4[[#This Row],[Total Pressure Drop (Pa)]]/1000)</f>
        <v/>
      </c>
      <c r="Y581" s="82" t="str">
        <f>IF('Set Up'!D804="","",'Set Up'!D804)</f>
        <v/>
      </c>
      <c r="Z581" s="82" t="str">
        <f>IF('Set Up'!E804="","",'Set Up'!E804)</f>
        <v/>
      </c>
      <c r="AA581" s="82" t="str">
        <f>IF('Set Up'!F804="","",'Set Up'!F804)</f>
        <v/>
      </c>
      <c r="AB581" s="82" t="str">
        <f>IF('Set Up'!G804="","",'Set Up'!G804)</f>
        <v/>
      </c>
      <c r="AC581" s="82" t="str">
        <f t="array" ref="AC581">IF(Y581="","",INDEX(Data!$G$4:$G$51,MATCH(Table7[[#This Row],[Fitting]]&amp;Table7[[#This Row],[Fitting Subtype]],Data!$E$4:$E$51&amp;Data!$F$4:$F$51,0)))</f>
        <v/>
      </c>
      <c r="AD581" s="89" t="str">
        <f>IF(Table7[[#This Row],[Segment]]="","",Table7[[#This Row],[Quantity]]*Table7[[#This Row],[Kf]]*(((INDEX(Table4[Velocity (m/s)],MATCH(Table7[[#This Row],[Segment]],Table4[Segment],0)))^2)/2))</f>
        <v/>
      </c>
      <c r="AF581" s="82" t="str">
        <f>Table4[[#This Row],[Segment]]</f>
        <v/>
      </c>
      <c r="AG581" s="75"/>
      <c r="AH581" s="82" t="str">
        <f>IF(Table5[[#This Row],[Segment]]="","",AG581-Table4[[#This Row],[Total Pressure Drop (kPa)]])</f>
        <v/>
      </c>
    </row>
    <row r="582" spans="1:34" x14ac:dyDescent="0.25">
      <c r="A582" s="95" t="str">
        <f>IF('Set Up'!A579="","",'Set Up'!A579)</f>
        <v/>
      </c>
      <c r="B582" s="75" t="s">
        <v>81</v>
      </c>
      <c r="C582" s="85"/>
      <c r="D582" s="86" t="str">
        <f>IF(Table4[[#This Row],[Diameter (in)]]="","",(((CONVERT(Table4[[#This Row],[Diameter (in)]],"in","m"))/2)^2)*PI())</f>
        <v/>
      </c>
      <c r="E582" s="87" t="str">
        <f>IF(Table4[[#This Row],[Area (m2)]]="","",$D$4/Table4[[#This Row],[Area (m2)]])</f>
        <v/>
      </c>
      <c r="F582" s="85">
        <f t="shared" si="8"/>
        <v>4.6951999999999998</v>
      </c>
      <c r="G582" s="88" t="str">
        <f>IF(Table4[[#This Row],[Segment]]="","",(CONVERT(Table4[[#This Row],[Diameter (in)]],"in","m")*$B$4*Table4[[#This Row],[Velocity (m/s)]])/$C$4)</f>
        <v/>
      </c>
      <c r="H582" s="96" t="str">
        <f>IF(Table4[[#This Row],[Segment]]="","",IF(Table4[[#This Row],[Teynold''s Number]]&gt;4000,"TURBULENT","LAMINAR"))</f>
        <v/>
      </c>
      <c r="I582" s="86" t="str">
        <f>IF(Table4[[#This Row],[Segment]]="","",INDEX(Data!C579:C593,MATCH(Table4[Material],Data!B579:B593,0)))</f>
        <v/>
      </c>
      <c r="J582" s="89" t="str">
        <f>IF(Table4[[#This Row],[ε (m)]]="","",Table4[[#This Row],[ε (m)]]/(CONVERT(Table4[[#This Row],[Diameter (in)]],"in","m")))</f>
        <v/>
      </c>
      <c r="K582" s="96" t="str">
        <f>IF(Table4[[#This Row],[Regime]]="LAMINAR",16/Table4[[#This Row],[Teynold''s Number]],"-")</f>
        <v>-</v>
      </c>
      <c r="L582" s="86"/>
      <c r="M582" s="97" t="str">
        <f>IF(Table4[[#This Row],[Regime]]="TURBULENT",(((-4*LOG10(Table4[[#This Row],[ε/D]]/3.7+1.256/(Table4[[#This Row],[Teynold''s Number]]*SQRT(Table4[[#This Row],[f turbulent (guess)]]))))^-1)^2),"")</f>
        <v/>
      </c>
      <c r="N582" s="91" t="str">
        <f>IF(Table4[[#This Row],[f turbulent]]="","",Table4[[#This Row],[f turbulent (guess)]]-Table4[[#This Row],[f turbulent]])</f>
        <v/>
      </c>
      <c r="O582" s="87">
        <f>IF(Table4[[#This Row],[Segment]]="",0,IF(C583="",0,IF(C583&lt;=Table4[[#This Row],[Diameter (in)]],0,1-(D582/D583))))</f>
        <v>0</v>
      </c>
      <c r="P582" s="92" t="str">
        <f>IF(Table4[[#This Row],[Segment]]="","",IF(C582&gt;C583,"",IF(C583="",0.55,(0.55*(1-D583/D582)))))</f>
        <v/>
      </c>
      <c r="Q58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82" s="92" t="str">
        <f>IF(Table4[[#This Row],[Segment]]="","",IF(Table4[[#This Row],[Kexpansion]]="","0",((Table4[[#This Row],[Velocity (m/s)]]^2)/2)*Table4[[#This Row],[Kexpansion]]))</f>
        <v/>
      </c>
      <c r="S582" s="92" t="str">
        <f>IF(Table4[[#This Row],[Segment]]="","",IF(Table4[[#This Row],[Kcontraction]]="","0",((Table4[[#This Row],[Velocity (m/s)]]^2)/2)*Table4[[#This Row],[Kcontraction]]))</f>
        <v/>
      </c>
      <c r="T582" s="89" t="str">
        <f>IF(Table4[[#This Row],[Segment]]="","",SUMIF($Y$7:$Y$2000,Table4[[#This Row],[Segment]],$AD$7:$AD$2000))</f>
        <v/>
      </c>
      <c r="U582" s="95" t="str">
        <f>IF(Table4[[#This Row],[Segment]]="","",Table4[[#This Row],[Hfriction (J/kg)]]+Table4[[#This Row],[Hexpansions (J/kg)]]+Table4[[#This Row],[Hcontractions (J/kg)]]+Table4[[#This Row],[Hf (J/kg)]])</f>
        <v/>
      </c>
      <c r="V582" s="95" t="str">
        <f>IF(Table4[[#This Row],[Segment]]="","",Table4[[#This Row],[Total Friction Loss (J/kg)]]*Table3[Density (kg/m3)])</f>
        <v/>
      </c>
      <c r="W582" s="95" t="str">
        <f>IF(Table4[[#This Row],[Segment]]="","",Table4[[#This Row],[Total Pressure Drop (Pa)]]/1000)</f>
        <v/>
      </c>
      <c r="Y582" s="82" t="str">
        <f>IF('Set Up'!D805="","",'Set Up'!D805)</f>
        <v/>
      </c>
      <c r="Z582" s="82" t="str">
        <f>IF('Set Up'!E805="","",'Set Up'!E805)</f>
        <v/>
      </c>
      <c r="AA582" s="82" t="str">
        <f>IF('Set Up'!F805="","",'Set Up'!F805)</f>
        <v/>
      </c>
      <c r="AB582" s="82" t="str">
        <f>IF('Set Up'!G805="","",'Set Up'!G805)</f>
        <v/>
      </c>
      <c r="AC582" s="82" t="str">
        <f t="array" ref="AC582">IF(Y582="","",INDEX(Data!$G$4:$G$51,MATCH(Table7[[#This Row],[Fitting]]&amp;Table7[[#This Row],[Fitting Subtype]],Data!$E$4:$E$51&amp;Data!$F$4:$F$51,0)))</f>
        <v/>
      </c>
      <c r="AD582" s="89" t="str">
        <f>IF(Table7[[#This Row],[Segment]]="","",Table7[[#This Row],[Quantity]]*Table7[[#This Row],[Kf]]*(((INDEX(Table4[Velocity (m/s)],MATCH(Table7[[#This Row],[Segment]],Table4[Segment],0)))^2)/2))</f>
        <v/>
      </c>
      <c r="AF582" s="82" t="str">
        <f>Table4[[#This Row],[Segment]]</f>
        <v/>
      </c>
      <c r="AG582" s="75"/>
      <c r="AH582" s="82" t="str">
        <f>IF(Table5[[#This Row],[Segment]]="","",AG582-Table4[[#This Row],[Total Pressure Drop (kPa)]])</f>
        <v/>
      </c>
    </row>
    <row r="583" spans="1:34" x14ac:dyDescent="0.25">
      <c r="A583" s="95" t="str">
        <f>IF('Set Up'!A580="","",'Set Up'!A580)</f>
        <v/>
      </c>
      <c r="B583" s="75" t="s">
        <v>81</v>
      </c>
      <c r="C583" s="85"/>
      <c r="D583" s="86" t="str">
        <f>IF(Table4[[#This Row],[Diameter (in)]]="","",(((CONVERT(Table4[[#This Row],[Diameter (in)]],"in","m"))/2)^2)*PI())</f>
        <v/>
      </c>
      <c r="E583" s="87" t="str">
        <f>IF(Table4[[#This Row],[Area (m2)]]="","",$D$4/Table4[[#This Row],[Area (m2)]])</f>
        <v/>
      </c>
      <c r="F583" s="85">
        <f t="shared" ref="F583:F646" si="9">5 - CONVERT(1,"ft","m")</f>
        <v>4.6951999999999998</v>
      </c>
      <c r="G583" s="88" t="str">
        <f>IF(Table4[[#This Row],[Segment]]="","",(CONVERT(Table4[[#This Row],[Diameter (in)]],"in","m")*$B$4*Table4[[#This Row],[Velocity (m/s)]])/$C$4)</f>
        <v/>
      </c>
      <c r="H583" s="96" t="str">
        <f>IF(Table4[[#This Row],[Segment]]="","",IF(Table4[[#This Row],[Teynold''s Number]]&gt;4000,"TURBULENT","LAMINAR"))</f>
        <v/>
      </c>
      <c r="I583" s="86" t="str">
        <f>IF(Table4[[#This Row],[Segment]]="","",INDEX(Data!C580:C594,MATCH(Table4[Material],Data!B580:B594,0)))</f>
        <v/>
      </c>
      <c r="J583" s="89" t="str">
        <f>IF(Table4[[#This Row],[ε (m)]]="","",Table4[[#This Row],[ε (m)]]/(CONVERT(Table4[[#This Row],[Diameter (in)]],"in","m")))</f>
        <v/>
      </c>
      <c r="K583" s="96" t="str">
        <f>IF(Table4[[#This Row],[Regime]]="LAMINAR",16/Table4[[#This Row],[Teynold''s Number]],"-")</f>
        <v>-</v>
      </c>
      <c r="L583" s="86"/>
      <c r="M583" s="97" t="str">
        <f>IF(Table4[[#This Row],[Regime]]="TURBULENT",(((-4*LOG10(Table4[[#This Row],[ε/D]]/3.7+1.256/(Table4[[#This Row],[Teynold''s Number]]*SQRT(Table4[[#This Row],[f turbulent (guess)]]))))^-1)^2),"")</f>
        <v/>
      </c>
      <c r="N583" s="91" t="str">
        <f>IF(Table4[[#This Row],[f turbulent]]="","",Table4[[#This Row],[f turbulent (guess)]]-Table4[[#This Row],[f turbulent]])</f>
        <v/>
      </c>
      <c r="O583" s="87">
        <f>IF(Table4[[#This Row],[Segment]]="",0,IF(C584="",0,IF(C584&lt;=Table4[[#This Row],[Diameter (in)]],0,1-(D583/D584))))</f>
        <v>0</v>
      </c>
      <c r="P583" s="92" t="str">
        <f>IF(Table4[[#This Row],[Segment]]="","",IF(C583&gt;C584,"",IF(C584="",0.55,(0.55*(1-D584/D583)))))</f>
        <v/>
      </c>
      <c r="Q58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83" s="92" t="str">
        <f>IF(Table4[[#This Row],[Segment]]="","",IF(Table4[[#This Row],[Kexpansion]]="","0",((Table4[[#This Row],[Velocity (m/s)]]^2)/2)*Table4[[#This Row],[Kexpansion]]))</f>
        <v/>
      </c>
      <c r="S583" s="92" t="str">
        <f>IF(Table4[[#This Row],[Segment]]="","",IF(Table4[[#This Row],[Kcontraction]]="","0",((Table4[[#This Row],[Velocity (m/s)]]^2)/2)*Table4[[#This Row],[Kcontraction]]))</f>
        <v/>
      </c>
      <c r="T583" s="89" t="str">
        <f>IF(Table4[[#This Row],[Segment]]="","",SUMIF($Y$7:$Y$2000,Table4[[#This Row],[Segment]],$AD$7:$AD$2000))</f>
        <v/>
      </c>
      <c r="U583" s="95" t="str">
        <f>IF(Table4[[#This Row],[Segment]]="","",Table4[[#This Row],[Hfriction (J/kg)]]+Table4[[#This Row],[Hexpansions (J/kg)]]+Table4[[#This Row],[Hcontractions (J/kg)]]+Table4[[#This Row],[Hf (J/kg)]])</f>
        <v/>
      </c>
      <c r="V583" s="95" t="str">
        <f>IF(Table4[[#This Row],[Segment]]="","",Table4[[#This Row],[Total Friction Loss (J/kg)]]*Table3[Density (kg/m3)])</f>
        <v/>
      </c>
      <c r="W583" s="95" t="str">
        <f>IF(Table4[[#This Row],[Segment]]="","",Table4[[#This Row],[Total Pressure Drop (Pa)]]/1000)</f>
        <v/>
      </c>
      <c r="Y583" s="82" t="str">
        <f>IF('Set Up'!D806="","",'Set Up'!D806)</f>
        <v/>
      </c>
      <c r="Z583" s="82" t="str">
        <f>IF('Set Up'!E806="","",'Set Up'!E806)</f>
        <v/>
      </c>
      <c r="AA583" s="82" t="str">
        <f>IF('Set Up'!F806="","",'Set Up'!F806)</f>
        <v/>
      </c>
      <c r="AB583" s="82" t="str">
        <f>IF('Set Up'!G806="","",'Set Up'!G806)</f>
        <v/>
      </c>
      <c r="AC583" s="82" t="str">
        <f t="array" ref="AC583">IF(Y583="","",INDEX(Data!$G$4:$G$51,MATCH(Table7[[#This Row],[Fitting]]&amp;Table7[[#This Row],[Fitting Subtype]],Data!$E$4:$E$51&amp;Data!$F$4:$F$51,0)))</f>
        <v/>
      </c>
      <c r="AD583" s="89" t="str">
        <f>IF(Table7[[#This Row],[Segment]]="","",Table7[[#This Row],[Quantity]]*Table7[[#This Row],[Kf]]*(((INDEX(Table4[Velocity (m/s)],MATCH(Table7[[#This Row],[Segment]],Table4[Segment],0)))^2)/2))</f>
        <v/>
      </c>
      <c r="AF583" s="82" t="str">
        <f>Table4[[#This Row],[Segment]]</f>
        <v/>
      </c>
      <c r="AG583" s="75"/>
      <c r="AH583" s="82" t="str">
        <f>IF(Table5[[#This Row],[Segment]]="","",AG583-Table4[[#This Row],[Total Pressure Drop (kPa)]])</f>
        <v/>
      </c>
    </row>
    <row r="584" spans="1:34" x14ac:dyDescent="0.25">
      <c r="A584" s="95" t="str">
        <f>IF('Set Up'!A581="","",'Set Up'!A581)</f>
        <v/>
      </c>
      <c r="B584" s="75" t="s">
        <v>81</v>
      </c>
      <c r="C584" s="85"/>
      <c r="D584" s="86" t="str">
        <f>IF(Table4[[#This Row],[Diameter (in)]]="","",(((CONVERT(Table4[[#This Row],[Diameter (in)]],"in","m"))/2)^2)*PI())</f>
        <v/>
      </c>
      <c r="E584" s="87" t="str">
        <f>IF(Table4[[#This Row],[Area (m2)]]="","",$D$4/Table4[[#This Row],[Area (m2)]])</f>
        <v/>
      </c>
      <c r="F584" s="85">
        <f t="shared" si="9"/>
        <v>4.6951999999999998</v>
      </c>
      <c r="G584" s="88" t="str">
        <f>IF(Table4[[#This Row],[Segment]]="","",(CONVERT(Table4[[#This Row],[Diameter (in)]],"in","m")*$B$4*Table4[[#This Row],[Velocity (m/s)]])/$C$4)</f>
        <v/>
      </c>
      <c r="H584" s="96" t="str">
        <f>IF(Table4[[#This Row],[Segment]]="","",IF(Table4[[#This Row],[Teynold''s Number]]&gt;4000,"TURBULENT","LAMINAR"))</f>
        <v/>
      </c>
      <c r="I584" s="86" t="str">
        <f>IF(Table4[[#This Row],[Segment]]="","",INDEX(Data!C581:C595,MATCH(Table4[Material],Data!B581:B595,0)))</f>
        <v/>
      </c>
      <c r="J584" s="89" t="str">
        <f>IF(Table4[[#This Row],[ε (m)]]="","",Table4[[#This Row],[ε (m)]]/(CONVERT(Table4[[#This Row],[Diameter (in)]],"in","m")))</f>
        <v/>
      </c>
      <c r="K584" s="96" t="str">
        <f>IF(Table4[[#This Row],[Regime]]="LAMINAR",16/Table4[[#This Row],[Teynold''s Number]],"-")</f>
        <v>-</v>
      </c>
      <c r="L584" s="86"/>
      <c r="M584" s="97" t="str">
        <f>IF(Table4[[#This Row],[Regime]]="TURBULENT",(((-4*LOG10(Table4[[#This Row],[ε/D]]/3.7+1.256/(Table4[[#This Row],[Teynold''s Number]]*SQRT(Table4[[#This Row],[f turbulent (guess)]]))))^-1)^2),"")</f>
        <v/>
      </c>
      <c r="N584" s="91" t="str">
        <f>IF(Table4[[#This Row],[f turbulent]]="","",Table4[[#This Row],[f turbulent (guess)]]-Table4[[#This Row],[f turbulent]])</f>
        <v/>
      </c>
      <c r="O584" s="87">
        <f>IF(Table4[[#This Row],[Segment]]="",0,IF(C585="",0,IF(C585&lt;=Table4[[#This Row],[Diameter (in)]],0,1-(D584/D585))))</f>
        <v>0</v>
      </c>
      <c r="P584" s="92" t="str">
        <f>IF(Table4[[#This Row],[Segment]]="","",IF(C584&gt;C585,"",IF(C585="",0.55,(0.55*(1-D585/D584)))))</f>
        <v/>
      </c>
      <c r="Q58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84" s="92" t="str">
        <f>IF(Table4[[#This Row],[Segment]]="","",IF(Table4[[#This Row],[Kexpansion]]="","0",((Table4[[#This Row],[Velocity (m/s)]]^2)/2)*Table4[[#This Row],[Kexpansion]]))</f>
        <v/>
      </c>
      <c r="S584" s="92" t="str">
        <f>IF(Table4[[#This Row],[Segment]]="","",IF(Table4[[#This Row],[Kcontraction]]="","0",((Table4[[#This Row],[Velocity (m/s)]]^2)/2)*Table4[[#This Row],[Kcontraction]]))</f>
        <v/>
      </c>
      <c r="T584" s="89" t="str">
        <f>IF(Table4[[#This Row],[Segment]]="","",SUMIF($Y$7:$Y$2000,Table4[[#This Row],[Segment]],$AD$7:$AD$2000))</f>
        <v/>
      </c>
      <c r="U584" s="95" t="str">
        <f>IF(Table4[[#This Row],[Segment]]="","",Table4[[#This Row],[Hfriction (J/kg)]]+Table4[[#This Row],[Hexpansions (J/kg)]]+Table4[[#This Row],[Hcontractions (J/kg)]]+Table4[[#This Row],[Hf (J/kg)]])</f>
        <v/>
      </c>
      <c r="V584" s="95" t="str">
        <f>IF(Table4[[#This Row],[Segment]]="","",Table4[[#This Row],[Total Friction Loss (J/kg)]]*Table3[Density (kg/m3)])</f>
        <v/>
      </c>
      <c r="W584" s="95" t="str">
        <f>IF(Table4[[#This Row],[Segment]]="","",Table4[[#This Row],[Total Pressure Drop (Pa)]]/1000)</f>
        <v/>
      </c>
      <c r="Y584" s="82" t="str">
        <f>IF('Set Up'!D807="","",'Set Up'!D807)</f>
        <v/>
      </c>
      <c r="Z584" s="82" t="str">
        <f>IF('Set Up'!E807="","",'Set Up'!E807)</f>
        <v/>
      </c>
      <c r="AA584" s="82" t="str">
        <f>IF('Set Up'!F807="","",'Set Up'!F807)</f>
        <v/>
      </c>
      <c r="AB584" s="82" t="str">
        <f>IF('Set Up'!G807="","",'Set Up'!G807)</f>
        <v/>
      </c>
      <c r="AC584" s="82" t="str">
        <f t="array" ref="AC584">IF(Y584="","",INDEX(Data!$G$4:$G$51,MATCH(Table7[[#This Row],[Fitting]]&amp;Table7[[#This Row],[Fitting Subtype]],Data!$E$4:$E$51&amp;Data!$F$4:$F$51,0)))</f>
        <v/>
      </c>
      <c r="AD584" s="89" t="str">
        <f>IF(Table7[[#This Row],[Segment]]="","",Table7[[#This Row],[Quantity]]*Table7[[#This Row],[Kf]]*(((INDEX(Table4[Velocity (m/s)],MATCH(Table7[[#This Row],[Segment]],Table4[Segment],0)))^2)/2))</f>
        <v/>
      </c>
      <c r="AF584" s="82" t="str">
        <f>Table4[[#This Row],[Segment]]</f>
        <v/>
      </c>
      <c r="AG584" s="75"/>
      <c r="AH584" s="82" t="str">
        <f>IF(Table5[[#This Row],[Segment]]="","",AG584-Table4[[#This Row],[Total Pressure Drop (kPa)]])</f>
        <v/>
      </c>
    </row>
    <row r="585" spans="1:34" x14ac:dyDescent="0.25">
      <c r="A585" s="95" t="str">
        <f>IF('Set Up'!A582="","",'Set Up'!A582)</f>
        <v/>
      </c>
      <c r="B585" s="75" t="s">
        <v>81</v>
      </c>
      <c r="C585" s="85"/>
      <c r="D585" s="86" t="str">
        <f>IF(Table4[[#This Row],[Diameter (in)]]="","",(((CONVERT(Table4[[#This Row],[Diameter (in)]],"in","m"))/2)^2)*PI())</f>
        <v/>
      </c>
      <c r="E585" s="87" t="str">
        <f>IF(Table4[[#This Row],[Area (m2)]]="","",$D$4/Table4[[#This Row],[Area (m2)]])</f>
        <v/>
      </c>
      <c r="F585" s="85">
        <f t="shared" si="9"/>
        <v>4.6951999999999998</v>
      </c>
      <c r="G585" s="88" t="str">
        <f>IF(Table4[[#This Row],[Segment]]="","",(CONVERT(Table4[[#This Row],[Diameter (in)]],"in","m")*$B$4*Table4[[#This Row],[Velocity (m/s)]])/$C$4)</f>
        <v/>
      </c>
      <c r="H585" s="96" t="str">
        <f>IF(Table4[[#This Row],[Segment]]="","",IF(Table4[[#This Row],[Teynold''s Number]]&gt;4000,"TURBULENT","LAMINAR"))</f>
        <v/>
      </c>
      <c r="I585" s="86" t="str">
        <f>IF(Table4[[#This Row],[Segment]]="","",INDEX(Data!C582:C596,MATCH(Table4[Material],Data!B582:B596,0)))</f>
        <v/>
      </c>
      <c r="J585" s="89" t="str">
        <f>IF(Table4[[#This Row],[ε (m)]]="","",Table4[[#This Row],[ε (m)]]/(CONVERT(Table4[[#This Row],[Diameter (in)]],"in","m")))</f>
        <v/>
      </c>
      <c r="K585" s="96" t="str">
        <f>IF(Table4[[#This Row],[Regime]]="LAMINAR",16/Table4[[#This Row],[Teynold''s Number]],"-")</f>
        <v>-</v>
      </c>
      <c r="L585" s="86"/>
      <c r="M585" s="97" t="str">
        <f>IF(Table4[[#This Row],[Regime]]="TURBULENT",(((-4*LOG10(Table4[[#This Row],[ε/D]]/3.7+1.256/(Table4[[#This Row],[Teynold''s Number]]*SQRT(Table4[[#This Row],[f turbulent (guess)]]))))^-1)^2),"")</f>
        <v/>
      </c>
      <c r="N585" s="91" t="str">
        <f>IF(Table4[[#This Row],[f turbulent]]="","",Table4[[#This Row],[f turbulent (guess)]]-Table4[[#This Row],[f turbulent]])</f>
        <v/>
      </c>
      <c r="O585" s="87">
        <f>IF(Table4[[#This Row],[Segment]]="",0,IF(C586="",0,IF(C586&lt;=Table4[[#This Row],[Diameter (in)]],0,1-(D585/D586))))</f>
        <v>0</v>
      </c>
      <c r="P585" s="92" t="str">
        <f>IF(Table4[[#This Row],[Segment]]="","",IF(C585&gt;C586,"",IF(C586="",0.55,(0.55*(1-D586/D585)))))</f>
        <v/>
      </c>
      <c r="Q58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85" s="92" t="str">
        <f>IF(Table4[[#This Row],[Segment]]="","",IF(Table4[[#This Row],[Kexpansion]]="","0",((Table4[[#This Row],[Velocity (m/s)]]^2)/2)*Table4[[#This Row],[Kexpansion]]))</f>
        <v/>
      </c>
      <c r="S585" s="92" t="str">
        <f>IF(Table4[[#This Row],[Segment]]="","",IF(Table4[[#This Row],[Kcontraction]]="","0",((Table4[[#This Row],[Velocity (m/s)]]^2)/2)*Table4[[#This Row],[Kcontraction]]))</f>
        <v/>
      </c>
      <c r="T585" s="89" t="str">
        <f>IF(Table4[[#This Row],[Segment]]="","",SUMIF($Y$7:$Y$2000,Table4[[#This Row],[Segment]],$AD$7:$AD$2000))</f>
        <v/>
      </c>
      <c r="U585" s="95" t="str">
        <f>IF(Table4[[#This Row],[Segment]]="","",Table4[[#This Row],[Hfriction (J/kg)]]+Table4[[#This Row],[Hexpansions (J/kg)]]+Table4[[#This Row],[Hcontractions (J/kg)]]+Table4[[#This Row],[Hf (J/kg)]])</f>
        <v/>
      </c>
      <c r="V585" s="95" t="str">
        <f>IF(Table4[[#This Row],[Segment]]="","",Table4[[#This Row],[Total Friction Loss (J/kg)]]*Table3[Density (kg/m3)])</f>
        <v/>
      </c>
      <c r="W585" s="95" t="str">
        <f>IF(Table4[[#This Row],[Segment]]="","",Table4[[#This Row],[Total Pressure Drop (Pa)]]/1000)</f>
        <v/>
      </c>
      <c r="Y585" s="82" t="str">
        <f>IF('Set Up'!D808="","",'Set Up'!D808)</f>
        <v/>
      </c>
      <c r="Z585" s="82" t="str">
        <f>IF('Set Up'!E808="","",'Set Up'!E808)</f>
        <v/>
      </c>
      <c r="AA585" s="82" t="str">
        <f>IF('Set Up'!F808="","",'Set Up'!F808)</f>
        <v/>
      </c>
      <c r="AB585" s="82" t="str">
        <f>IF('Set Up'!G808="","",'Set Up'!G808)</f>
        <v/>
      </c>
      <c r="AC585" s="82" t="str">
        <f t="array" ref="AC585">IF(Y585="","",INDEX(Data!$G$4:$G$51,MATCH(Table7[[#This Row],[Fitting]]&amp;Table7[[#This Row],[Fitting Subtype]],Data!$E$4:$E$51&amp;Data!$F$4:$F$51,0)))</f>
        <v/>
      </c>
      <c r="AD585" s="89" t="str">
        <f>IF(Table7[[#This Row],[Segment]]="","",Table7[[#This Row],[Quantity]]*Table7[[#This Row],[Kf]]*(((INDEX(Table4[Velocity (m/s)],MATCH(Table7[[#This Row],[Segment]],Table4[Segment],0)))^2)/2))</f>
        <v/>
      </c>
      <c r="AF585" s="82" t="str">
        <f>Table4[[#This Row],[Segment]]</f>
        <v/>
      </c>
      <c r="AG585" s="75"/>
      <c r="AH585" s="82" t="str">
        <f>IF(Table5[[#This Row],[Segment]]="","",AG585-Table4[[#This Row],[Total Pressure Drop (kPa)]])</f>
        <v/>
      </c>
    </row>
    <row r="586" spans="1:34" x14ac:dyDescent="0.25">
      <c r="A586" s="95" t="str">
        <f>IF('Set Up'!A583="","",'Set Up'!A583)</f>
        <v/>
      </c>
      <c r="B586" s="75" t="s">
        <v>81</v>
      </c>
      <c r="C586" s="85"/>
      <c r="D586" s="86" t="str">
        <f>IF(Table4[[#This Row],[Diameter (in)]]="","",(((CONVERT(Table4[[#This Row],[Diameter (in)]],"in","m"))/2)^2)*PI())</f>
        <v/>
      </c>
      <c r="E586" s="87" t="str">
        <f>IF(Table4[[#This Row],[Area (m2)]]="","",$D$4/Table4[[#This Row],[Area (m2)]])</f>
        <v/>
      </c>
      <c r="F586" s="85">
        <f t="shared" si="9"/>
        <v>4.6951999999999998</v>
      </c>
      <c r="G586" s="88" t="str">
        <f>IF(Table4[[#This Row],[Segment]]="","",(CONVERT(Table4[[#This Row],[Diameter (in)]],"in","m")*$B$4*Table4[[#This Row],[Velocity (m/s)]])/$C$4)</f>
        <v/>
      </c>
      <c r="H586" s="96" t="str">
        <f>IF(Table4[[#This Row],[Segment]]="","",IF(Table4[[#This Row],[Teynold''s Number]]&gt;4000,"TURBULENT","LAMINAR"))</f>
        <v/>
      </c>
      <c r="I586" s="86" t="str">
        <f>IF(Table4[[#This Row],[Segment]]="","",INDEX(Data!C583:C597,MATCH(Table4[Material],Data!B583:B597,0)))</f>
        <v/>
      </c>
      <c r="J586" s="89" t="str">
        <f>IF(Table4[[#This Row],[ε (m)]]="","",Table4[[#This Row],[ε (m)]]/(CONVERT(Table4[[#This Row],[Diameter (in)]],"in","m")))</f>
        <v/>
      </c>
      <c r="K586" s="96" t="str">
        <f>IF(Table4[[#This Row],[Regime]]="LAMINAR",16/Table4[[#This Row],[Teynold''s Number]],"-")</f>
        <v>-</v>
      </c>
      <c r="L586" s="86"/>
      <c r="M586" s="97" t="str">
        <f>IF(Table4[[#This Row],[Regime]]="TURBULENT",(((-4*LOG10(Table4[[#This Row],[ε/D]]/3.7+1.256/(Table4[[#This Row],[Teynold''s Number]]*SQRT(Table4[[#This Row],[f turbulent (guess)]]))))^-1)^2),"")</f>
        <v/>
      </c>
      <c r="N586" s="91" t="str">
        <f>IF(Table4[[#This Row],[f turbulent]]="","",Table4[[#This Row],[f turbulent (guess)]]-Table4[[#This Row],[f turbulent]])</f>
        <v/>
      </c>
      <c r="O586" s="87">
        <f>IF(Table4[[#This Row],[Segment]]="",0,IF(C587="",0,IF(C587&lt;=Table4[[#This Row],[Diameter (in)]],0,1-(D586/D587))))</f>
        <v>0</v>
      </c>
      <c r="P586" s="92" t="str">
        <f>IF(Table4[[#This Row],[Segment]]="","",IF(C586&gt;C587,"",IF(C587="",0.55,(0.55*(1-D587/D586)))))</f>
        <v/>
      </c>
      <c r="Q58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86" s="92" t="str">
        <f>IF(Table4[[#This Row],[Segment]]="","",IF(Table4[[#This Row],[Kexpansion]]="","0",((Table4[[#This Row],[Velocity (m/s)]]^2)/2)*Table4[[#This Row],[Kexpansion]]))</f>
        <v/>
      </c>
      <c r="S586" s="92" t="str">
        <f>IF(Table4[[#This Row],[Segment]]="","",IF(Table4[[#This Row],[Kcontraction]]="","0",((Table4[[#This Row],[Velocity (m/s)]]^2)/2)*Table4[[#This Row],[Kcontraction]]))</f>
        <v/>
      </c>
      <c r="T586" s="89" t="str">
        <f>IF(Table4[[#This Row],[Segment]]="","",SUMIF($Y$7:$Y$2000,Table4[[#This Row],[Segment]],$AD$7:$AD$2000))</f>
        <v/>
      </c>
      <c r="U586" s="95" t="str">
        <f>IF(Table4[[#This Row],[Segment]]="","",Table4[[#This Row],[Hfriction (J/kg)]]+Table4[[#This Row],[Hexpansions (J/kg)]]+Table4[[#This Row],[Hcontractions (J/kg)]]+Table4[[#This Row],[Hf (J/kg)]])</f>
        <v/>
      </c>
      <c r="V586" s="95" t="str">
        <f>IF(Table4[[#This Row],[Segment]]="","",Table4[[#This Row],[Total Friction Loss (J/kg)]]*Table3[Density (kg/m3)])</f>
        <v/>
      </c>
      <c r="W586" s="95" t="str">
        <f>IF(Table4[[#This Row],[Segment]]="","",Table4[[#This Row],[Total Pressure Drop (Pa)]]/1000)</f>
        <v/>
      </c>
      <c r="Y586" s="82" t="str">
        <f>IF('Set Up'!D809="","",'Set Up'!D809)</f>
        <v/>
      </c>
      <c r="Z586" s="82" t="str">
        <f>IF('Set Up'!E809="","",'Set Up'!E809)</f>
        <v/>
      </c>
      <c r="AA586" s="82" t="str">
        <f>IF('Set Up'!F809="","",'Set Up'!F809)</f>
        <v/>
      </c>
      <c r="AB586" s="82" t="str">
        <f>IF('Set Up'!G809="","",'Set Up'!G809)</f>
        <v/>
      </c>
      <c r="AC586" s="82" t="str">
        <f t="array" ref="AC586">IF(Y586="","",INDEX(Data!$G$4:$G$51,MATCH(Table7[[#This Row],[Fitting]]&amp;Table7[[#This Row],[Fitting Subtype]],Data!$E$4:$E$51&amp;Data!$F$4:$F$51,0)))</f>
        <v/>
      </c>
      <c r="AD586" s="89" t="str">
        <f>IF(Table7[[#This Row],[Segment]]="","",Table7[[#This Row],[Quantity]]*Table7[[#This Row],[Kf]]*(((INDEX(Table4[Velocity (m/s)],MATCH(Table7[[#This Row],[Segment]],Table4[Segment],0)))^2)/2))</f>
        <v/>
      </c>
      <c r="AF586" s="82" t="str">
        <f>Table4[[#This Row],[Segment]]</f>
        <v/>
      </c>
      <c r="AG586" s="75"/>
      <c r="AH586" s="82" t="str">
        <f>IF(Table5[[#This Row],[Segment]]="","",AG586-Table4[[#This Row],[Total Pressure Drop (kPa)]])</f>
        <v/>
      </c>
    </row>
    <row r="587" spans="1:34" x14ac:dyDescent="0.25">
      <c r="A587" s="95" t="str">
        <f>IF('Set Up'!A584="","",'Set Up'!A584)</f>
        <v/>
      </c>
      <c r="B587" s="75" t="s">
        <v>81</v>
      </c>
      <c r="C587" s="85"/>
      <c r="D587" s="86" t="str">
        <f>IF(Table4[[#This Row],[Diameter (in)]]="","",(((CONVERT(Table4[[#This Row],[Diameter (in)]],"in","m"))/2)^2)*PI())</f>
        <v/>
      </c>
      <c r="E587" s="87" t="str">
        <f>IF(Table4[[#This Row],[Area (m2)]]="","",$D$4/Table4[[#This Row],[Area (m2)]])</f>
        <v/>
      </c>
      <c r="F587" s="85">
        <f t="shared" si="9"/>
        <v>4.6951999999999998</v>
      </c>
      <c r="G587" s="88" t="str">
        <f>IF(Table4[[#This Row],[Segment]]="","",(CONVERT(Table4[[#This Row],[Diameter (in)]],"in","m")*$B$4*Table4[[#This Row],[Velocity (m/s)]])/$C$4)</f>
        <v/>
      </c>
      <c r="H587" s="96" t="str">
        <f>IF(Table4[[#This Row],[Segment]]="","",IF(Table4[[#This Row],[Teynold''s Number]]&gt;4000,"TURBULENT","LAMINAR"))</f>
        <v/>
      </c>
      <c r="I587" s="86" t="str">
        <f>IF(Table4[[#This Row],[Segment]]="","",INDEX(Data!C584:C598,MATCH(Table4[Material],Data!B584:B598,0)))</f>
        <v/>
      </c>
      <c r="J587" s="89" t="str">
        <f>IF(Table4[[#This Row],[ε (m)]]="","",Table4[[#This Row],[ε (m)]]/(CONVERT(Table4[[#This Row],[Diameter (in)]],"in","m")))</f>
        <v/>
      </c>
      <c r="K587" s="96" t="str">
        <f>IF(Table4[[#This Row],[Regime]]="LAMINAR",16/Table4[[#This Row],[Teynold''s Number]],"-")</f>
        <v>-</v>
      </c>
      <c r="L587" s="86"/>
      <c r="M587" s="97" t="str">
        <f>IF(Table4[[#This Row],[Regime]]="TURBULENT",(((-4*LOG10(Table4[[#This Row],[ε/D]]/3.7+1.256/(Table4[[#This Row],[Teynold''s Number]]*SQRT(Table4[[#This Row],[f turbulent (guess)]]))))^-1)^2),"")</f>
        <v/>
      </c>
      <c r="N587" s="91" t="str">
        <f>IF(Table4[[#This Row],[f turbulent]]="","",Table4[[#This Row],[f turbulent (guess)]]-Table4[[#This Row],[f turbulent]])</f>
        <v/>
      </c>
      <c r="O587" s="87">
        <f>IF(Table4[[#This Row],[Segment]]="",0,IF(C588="",0,IF(C588&lt;=Table4[[#This Row],[Diameter (in)]],0,1-(D587/D588))))</f>
        <v>0</v>
      </c>
      <c r="P587" s="92" t="str">
        <f>IF(Table4[[#This Row],[Segment]]="","",IF(C587&gt;C588,"",IF(C588="",0.55,(0.55*(1-D588/D587)))))</f>
        <v/>
      </c>
      <c r="Q58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87" s="92" t="str">
        <f>IF(Table4[[#This Row],[Segment]]="","",IF(Table4[[#This Row],[Kexpansion]]="","0",((Table4[[#This Row],[Velocity (m/s)]]^2)/2)*Table4[[#This Row],[Kexpansion]]))</f>
        <v/>
      </c>
      <c r="S587" s="92" t="str">
        <f>IF(Table4[[#This Row],[Segment]]="","",IF(Table4[[#This Row],[Kcontraction]]="","0",((Table4[[#This Row],[Velocity (m/s)]]^2)/2)*Table4[[#This Row],[Kcontraction]]))</f>
        <v/>
      </c>
      <c r="T587" s="89" t="str">
        <f>IF(Table4[[#This Row],[Segment]]="","",SUMIF($Y$7:$Y$2000,Table4[[#This Row],[Segment]],$AD$7:$AD$2000))</f>
        <v/>
      </c>
      <c r="U587" s="95" t="str">
        <f>IF(Table4[[#This Row],[Segment]]="","",Table4[[#This Row],[Hfriction (J/kg)]]+Table4[[#This Row],[Hexpansions (J/kg)]]+Table4[[#This Row],[Hcontractions (J/kg)]]+Table4[[#This Row],[Hf (J/kg)]])</f>
        <v/>
      </c>
      <c r="V587" s="95" t="str">
        <f>IF(Table4[[#This Row],[Segment]]="","",Table4[[#This Row],[Total Friction Loss (J/kg)]]*Table3[Density (kg/m3)])</f>
        <v/>
      </c>
      <c r="W587" s="95" t="str">
        <f>IF(Table4[[#This Row],[Segment]]="","",Table4[[#This Row],[Total Pressure Drop (Pa)]]/1000)</f>
        <v/>
      </c>
      <c r="Y587" s="82" t="str">
        <f>IF('Set Up'!D810="","",'Set Up'!D810)</f>
        <v/>
      </c>
      <c r="Z587" s="82" t="str">
        <f>IF('Set Up'!E810="","",'Set Up'!E810)</f>
        <v/>
      </c>
      <c r="AA587" s="82" t="str">
        <f>IF('Set Up'!F810="","",'Set Up'!F810)</f>
        <v/>
      </c>
      <c r="AB587" s="82" t="str">
        <f>IF('Set Up'!G810="","",'Set Up'!G810)</f>
        <v/>
      </c>
      <c r="AC587" s="82" t="str">
        <f t="array" ref="AC587">IF(Y587="","",INDEX(Data!$G$4:$G$51,MATCH(Table7[[#This Row],[Fitting]]&amp;Table7[[#This Row],[Fitting Subtype]],Data!$E$4:$E$51&amp;Data!$F$4:$F$51,0)))</f>
        <v/>
      </c>
      <c r="AD587" s="89" t="str">
        <f>IF(Table7[[#This Row],[Segment]]="","",Table7[[#This Row],[Quantity]]*Table7[[#This Row],[Kf]]*(((INDEX(Table4[Velocity (m/s)],MATCH(Table7[[#This Row],[Segment]],Table4[Segment],0)))^2)/2))</f>
        <v/>
      </c>
      <c r="AF587" s="82" t="str">
        <f>Table4[[#This Row],[Segment]]</f>
        <v/>
      </c>
      <c r="AG587" s="75"/>
      <c r="AH587" s="82" t="str">
        <f>IF(Table5[[#This Row],[Segment]]="","",AG587-Table4[[#This Row],[Total Pressure Drop (kPa)]])</f>
        <v/>
      </c>
    </row>
    <row r="588" spans="1:34" x14ac:dyDescent="0.25">
      <c r="A588" s="95" t="str">
        <f>IF('Set Up'!A585="","",'Set Up'!A585)</f>
        <v/>
      </c>
      <c r="B588" s="75" t="s">
        <v>81</v>
      </c>
      <c r="C588" s="85"/>
      <c r="D588" s="86" t="str">
        <f>IF(Table4[[#This Row],[Diameter (in)]]="","",(((CONVERT(Table4[[#This Row],[Diameter (in)]],"in","m"))/2)^2)*PI())</f>
        <v/>
      </c>
      <c r="E588" s="87" t="str">
        <f>IF(Table4[[#This Row],[Area (m2)]]="","",$D$4/Table4[[#This Row],[Area (m2)]])</f>
        <v/>
      </c>
      <c r="F588" s="85">
        <f t="shared" si="9"/>
        <v>4.6951999999999998</v>
      </c>
      <c r="G588" s="88" t="str">
        <f>IF(Table4[[#This Row],[Segment]]="","",(CONVERT(Table4[[#This Row],[Diameter (in)]],"in","m")*$B$4*Table4[[#This Row],[Velocity (m/s)]])/$C$4)</f>
        <v/>
      </c>
      <c r="H588" s="96" t="str">
        <f>IF(Table4[[#This Row],[Segment]]="","",IF(Table4[[#This Row],[Teynold''s Number]]&gt;4000,"TURBULENT","LAMINAR"))</f>
        <v/>
      </c>
      <c r="I588" s="86" t="str">
        <f>IF(Table4[[#This Row],[Segment]]="","",INDEX(Data!C585:C599,MATCH(Table4[Material],Data!B585:B599,0)))</f>
        <v/>
      </c>
      <c r="J588" s="89" t="str">
        <f>IF(Table4[[#This Row],[ε (m)]]="","",Table4[[#This Row],[ε (m)]]/(CONVERT(Table4[[#This Row],[Diameter (in)]],"in","m")))</f>
        <v/>
      </c>
      <c r="K588" s="96" t="str">
        <f>IF(Table4[[#This Row],[Regime]]="LAMINAR",16/Table4[[#This Row],[Teynold''s Number]],"-")</f>
        <v>-</v>
      </c>
      <c r="L588" s="86"/>
      <c r="M588" s="97" t="str">
        <f>IF(Table4[[#This Row],[Regime]]="TURBULENT",(((-4*LOG10(Table4[[#This Row],[ε/D]]/3.7+1.256/(Table4[[#This Row],[Teynold''s Number]]*SQRT(Table4[[#This Row],[f turbulent (guess)]]))))^-1)^2),"")</f>
        <v/>
      </c>
      <c r="N588" s="91" t="str">
        <f>IF(Table4[[#This Row],[f turbulent]]="","",Table4[[#This Row],[f turbulent (guess)]]-Table4[[#This Row],[f turbulent]])</f>
        <v/>
      </c>
      <c r="O588" s="87">
        <f>IF(Table4[[#This Row],[Segment]]="",0,IF(C589="",0,IF(C589&lt;=Table4[[#This Row],[Diameter (in)]],0,1-(D588/D589))))</f>
        <v>0</v>
      </c>
      <c r="P588" s="92" t="str">
        <f>IF(Table4[[#This Row],[Segment]]="","",IF(C588&gt;C589,"",IF(C589="",0.55,(0.55*(1-D589/D588)))))</f>
        <v/>
      </c>
      <c r="Q58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88" s="92" t="str">
        <f>IF(Table4[[#This Row],[Segment]]="","",IF(Table4[[#This Row],[Kexpansion]]="","0",((Table4[[#This Row],[Velocity (m/s)]]^2)/2)*Table4[[#This Row],[Kexpansion]]))</f>
        <v/>
      </c>
      <c r="S588" s="92" t="str">
        <f>IF(Table4[[#This Row],[Segment]]="","",IF(Table4[[#This Row],[Kcontraction]]="","0",((Table4[[#This Row],[Velocity (m/s)]]^2)/2)*Table4[[#This Row],[Kcontraction]]))</f>
        <v/>
      </c>
      <c r="T588" s="89" t="str">
        <f>IF(Table4[[#This Row],[Segment]]="","",SUMIF($Y$7:$Y$2000,Table4[[#This Row],[Segment]],$AD$7:$AD$2000))</f>
        <v/>
      </c>
      <c r="U588" s="95" t="str">
        <f>IF(Table4[[#This Row],[Segment]]="","",Table4[[#This Row],[Hfriction (J/kg)]]+Table4[[#This Row],[Hexpansions (J/kg)]]+Table4[[#This Row],[Hcontractions (J/kg)]]+Table4[[#This Row],[Hf (J/kg)]])</f>
        <v/>
      </c>
      <c r="V588" s="95" t="str">
        <f>IF(Table4[[#This Row],[Segment]]="","",Table4[[#This Row],[Total Friction Loss (J/kg)]]*Table3[Density (kg/m3)])</f>
        <v/>
      </c>
      <c r="W588" s="95" t="str">
        <f>IF(Table4[[#This Row],[Segment]]="","",Table4[[#This Row],[Total Pressure Drop (Pa)]]/1000)</f>
        <v/>
      </c>
      <c r="Y588" s="82" t="str">
        <f>IF('Set Up'!D811="","",'Set Up'!D811)</f>
        <v/>
      </c>
      <c r="Z588" s="82" t="str">
        <f>IF('Set Up'!E811="","",'Set Up'!E811)</f>
        <v/>
      </c>
      <c r="AA588" s="82" t="str">
        <f>IF('Set Up'!F811="","",'Set Up'!F811)</f>
        <v/>
      </c>
      <c r="AB588" s="82" t="str">
        <f>IF('Set Up'!G811="","",'Set Up'!G811)</f>
        <v/>
      </c>
      <c r="AC588" s="82" t="str">
        <f t="array" ref="AC588">IF(Y588="","",INDEX(Data!$G$4:$G$51,MATCH(Table7[[#This Row],[Fitting]]&amp;Table7[[#This Row],[Fitting Subtype]],Data!$E$4:$E$51&amp;Data!$F$4:$F$51,0)))</f>
        <v/>
      </c>
      <c r="AD588" s="89" t="str">
        <f>IF(Table7[[#This Row],[Segment]]="","",Table7[[#This Row],[Quantity]]*Table7[[#This Row],[Kf]]*(((INDEX(Table4[Velocity (m/s)],MATCH(Table7[[#This Row],[Segment]],Table4[Segment],0)))^2)/2))</f>
        <v/>
      </c>
      <c r="AF588" s="82" t="str">
        <f>Table4[[#This Row],[Segment]]</f>
        <v/>
      </c>
      <c r="AG588" s="75"/>
      <c r="AH588" s="82" t="str">
        <f>IF(Table5[[#This Row],[Segment]]="","",AG588-Table4[[#This Row],[Total Pressure Drop (kPa)]])</f>
        <v/>
      </c>
    </row>
    <row r="589" spans="1:34" x14ac:dyDescent="0.25">
      <c r="A589" s="95" t="str">
        <f>IF('Set Up'!A586="","",'Set Up'!A586)</f>
        <v/>
      </c>
      <c r="B589" s="75" t="s">
        <v>81</v>
      </c>
      <c r="C589" s="85"/>
      <c r="D589" s="86" t="str">
        <f>IF(Table4[[#This Row],[Diameter (in)]]="","",(((CONVERT(Table4[[#This Row],[Diameter (in)]],"in","m"))/2)^2)*PI())</f>
        <v/>
      </c>
      <c r="E589" s="87" t="str">
        <f>IF(Table4[[#This Row],[Area (m2)]]="","",$D$4/Table4[[#This Row],[Area (m2)]])</f>
        <v/>
      </c>
      <c r="F589" s="85">
        <f t="shared" si="9"/>
        <v>4.6951999999999998</v>
      </c>
      <c r="G589" s="88" t="str">
        <f>IF(Table4[[#This Row],[Segment]]="","",(CONVERT(Table4[[#This Row],[Diameter (in)]],"in","m")*$B$4*Table4[[#This Row],[Velocity (m/s)]])/$C$4)</f>
        <v/>
      </c>
      <c r="H589" s="96" t="str">
        <f>IF(Table4[[#This Row],[Segment]]="","",IF(Table4[[#This Row],[Teynold''s Number]]&gt;4000,"TURBULENT","LAMINAR"))</f>
        <v/>
      </c>
      <c r="I589" s="86" t="str">
        <f>IF(Table4[[#This Row],[Segment]]="","",INDEX(Data!C586:C600,MATCH(Table4[Material],Data!B586:B600,0)))</f>
        <v/>
      </c>
      <c r="J589" s="89" t="str">
        <f>IF(Table4[[#This Row],[ε (m)]]="","",Table4[[#This Row],[ε (m)]]/(CONVERT(Table4[[#This Row],[Diameter (in)]],"in","m")))</f>
        <v/>
      </c>
      <c r="K589" s="96" t="str">
        <f>IF(Table4[[#This Row],[Regime]]="LAMINAR",16/Table4[[#This Row],[Teynold''s Number]],"-")</f>
        <v>-</v>
      </c>
      <c r="L589" s="86"/>
      <c r="M589" s="97" t="str">
        <f>IF(Table4[[#This Row],[Regime]]="TURBULENT",(((-4*LOG10(Table4[[#This Row],[ε/D]]/3.7+1.256/(Table4[[#This Row],[Teynold''s Number]]*SQRT(Table4[[#This Row],[f turbulent (guess)]]))))^-1)^2),"")</f>
        <v/>
      </c>
      <c r="N589" s="91" t="str">
        <f>IF(Table4[[#This Row],[f turbulent]]="","",Table4[[#This Row],[f turbulent (guess)]]-Table4[[#This Row],[f turbulent]])</f>
        <v/>
      </c>
      <c r="O589" s="87">
        <f>IF(Table4[[#This Row],[Segment]]="",0,IF(C590="",0,IF(C590&lt;=Table4[[#This Row],[Diameter (in)]],0,1-(D589/D590))))</f>
        <v>0</v>
      </c>
      <c r="P589" s="92" t="str">
        <f>IF(Table4[[#This Row],[Segment]]="","",IF(C589&gt;C590,"",IF(C590="",0.55,(0.55*(1-D590/D589)))))</f>
        <v/>
      </c>
      <c r="Q58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89" s="92" t="str">
        <f>IF(Table4[[#This Row],[Segment]]="","",IF(Table4[[#This Row],[Kexpansion]]="","0",((Table4[[#This Row],[Velocity (m/s)]]^2)/2)*Table4[[#This Row],[Kexpansion]]))</f>
        <v/>
      </c>
      <c r="S589" s="92" t="str">
        <f>IF(Table4[[#This Row],[Segment]]="","",IF(Table4[[#This Row],[Kcontraction]]="","0",((Table4[[#This Row],[Velocity (m/s)]]^2)/2)*Table4[[#This Row],[Kcontraction]]))</f>
        <v/>
      </c>
      <c r="T589" s="89" t="str">
        <f>IF(Table4[[#This Row],[Segment]]="","",SUMIF($Y$7:$Y$2000,Table4[[#This Row],[Segment]],$AD$7:$AD$2000))</f>
        <v/>
      </c>
      <c r="U589" s="95" t="str">
        <f>IF(Table4[[#This Row],[Segment]]="","",Table4[[#This Row],[Hfriction (J/kg)]]+Table4[[#This Row],[Hexpansions (J/kg)]]+Table4[[#This Row],[Hcontractions (J/kg)]]+Table4[[#This Row],[Hf (J/kg)]])</f>
        <v/>
      </c>
      <c r="V589" s="95" t="str">
        <f>IF(Table4[[#This Row],[Segment]]="","",Table4[[#This Row],[Total Friction Loss (J/kg)]]*Table3[Density (kg/m3)])</f>
        <v/>
      </c>
      <c r="W589" s="95" t="str">
        <f>IF(Table4[[#This Row],[Segment]]="","",Table4[[#This Row],[Total Pressure Drop (Pa)]]/1000)</f>
        <v/>
      </c>
      <c r="Y589" s="82" t="str">
        <f>IF('Set Up'!D812="","",'Set Up'!D812)</f>
        <v/>
      </c>
      <c r="Z589" s="82" t="str">
        <f>IF('Set Up'!E812="","",'Set Up'!E812)</f>
        <v/>
      </c>
      <c r="AA589" s="82" t="str">
        <f>IF('Set Up'!F812="","",'Set Up'!F812)</f>
        <v/>
      </c>
      <c r="AB589" s="82" t="str">
        <f>IF('Set Up'!G812="","",'Set Up'!G812)</f>
        <v/>
      </c>
      <c r="AC589" s="82" t="str">
        <f t="array" ref="AC589">IF(Y589="","",INDEX(Data!$G$4:$G$51,MATCH(Table7[[#This Row],[Fitting]]&amp;Table7[[#This Row],[Fitting Subtype]],Data!$E$4:$E$51&amp;Data!$F$4:$F$51,0)))</f>
        <v/>
      </c>
      <c r="AD589" s="89" t="str">
        <f>IF(Table7[[#This Row],[Segment]]="","",Table7[[#This Row],[Quantity]]*Table7[[#This Row],[Kf]]*(((INDEX(Table4[Velocity (m/s)],MATCH(Table7[[#This Row],[Segment]],Table4[Segment],0)))^2)/2))</f>
        <v/>
      </c>
      <c r="AF589" s="82" t="str">
        <f>Table4[[#This Row],[Segment]]</f>
        <v/>
      </c>
      <c r="AG589" s="75"/>
      <c r="AH589" s="82" t="str">
        <f>IF(Table5[[#This Row],[Segment]]="","",AG589-Table4[[#This Row],[Total Pressure Drop (kPa)]])</f>
        <v/>
      </c>
    </row>
    <row r="590" spans="1:34" x14ac:dyDescent="0.25">
      <c r="A590" s="95" t="str">
        <f>IF('Set Up'!A587="","",'Set Up'!A587)</f>
        <v/>
      </c>
      <c r="B590" s="75" t="s">
        <v>81</v>
      </c>
      <c r="C590" s="85"/>
      <c r="D590" s="86" t="str">
        <f>IF(Table4[[#This Row],[Diameter (in)]]="","",(((CONVERT(Table4[[#This Row],[Diameter (in)]],"in","m"))/2)^2)*PI())</f>
        <v/>
      </c>
      <c r="E590" s="87" t="str">
        <f>IF(Table4[[#This Row],[Area (m2)]]="","",$D$4/Table4[[#This Row],[Area (m2)]])</f>
        <v/>
      </c>
      <c r="F590" s="85">
        <f t="shared" si="9"/>
        <v>4.6951999999999998</v>
      </c>
      <c r="G590" s="88" t="str">
        <f>IF(Table4[[#This Row],[Segment]]="","",(CONVERT(Table4[[#This Row],[Diameter (in)]],"in","m")*$B$4*Table4[[#This Row],[Velocity (m/s)]])/$C$4)</f>
        <v/>
      </c>
      <c r="H590" s="96" t="str">
        <f>IF(Table4[[#This Row],[Segment]]="","",IF(Table4[[#This Row],[Teynold''s Number]]&gt;4000,"TURBULENT","LAMINAR"))</f>
        <v/>
      </c>
      <c r="I590" s="86" t="str">
        <f>IF(Table4[[#This Row],[Segment]]="","",INDEX(Data!C587:C601,MATCH(Table4[Material],Data!B587:B601,0)))</f>
        <v/>
      </c>
      <c r="J590" s="89" t="str">
        <f>IF(Table4[[#This Row],[ε (m)]]="","",Table4[[#This Row],[ε (m)]]/(CONVERT(Table4[[#This Row],[Diameter (in)]],"in","m")))</f>
        <v/>
      </c>
      <c r="K590" s="96" t="str">
        <f>IF(Table4[[#This Row],[Regime]]="LAMINAR",16/Table4[[#This Row],[Teynold''s Number]],"-")</f>
        <v>-</v>
      </c>
      <c r="L590" s="86"/>
      <c r="M590" s="97" t="str">
        <f>IF(Table4[[#This Row],[Regime]]="TURBULENT",(((-4*LOG10(Table4[[#This Row],[ε/D]]/3.7+1.256/(Table4[[#This Row],[Teynold''s Number]]*SQRT(Table4[[#This Row],[f turbulent (guess)]]))))^-1)^2),"")</f>
        <v/>
      </c>
      <c r="N590" s="91" t="str">
        <f>IF(Table4[[#This Row],[f turbulent]]="","",Table4[[#This Row],[f turbulent (guess)]]-Table4[[#This Row],[f turbulent]])</f>
        <v/>
      </c>
      <c r="O590" s="87">
        <f>IF(Table4[[#This Row],[Segment]]="",0,IF(C591="",0,IF(C591&lt;=Table4[[#This Row],[Diameter (in)]],0,1-(D590/D591))))</f>
        <v>0</v>
      </c>
      <c r="P590" s="92" t="str">
        <f>IF(Table4[[#This Row],[Segment]]="","",IF(C590&gt;C591,"",IF(C591="",0.55,(0.55*(1-D591/D590)))))</f>
        <v/>
      </c>
      <c r="Q59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90" s="92" t="str">
        <f>IF(Table4[[#This Row],[Segment]]="","",IF(Table4[[#This Row],[Kexpansion]]="","0",((Table4[[#This Row],[Velocity (m/s)]]^2)/2)*Table4[[#This Row],[Kexpansion]]))</f>
        <v/>
      </c>
      <c r="S590" s="92" t="str">
        <f>IF(Table4[[#This Row],[Segment]]="","",IF(Table4[[#This Row],[Kcontraction]]="","0",((Table4[[#This Row],[Velocity (m/s)]]^2)/2)*Table4[[#This Row],[Kcontraction]]))</f>
        <v/>
      </c>
      <c r="T590" s="89" t="str">
        <f>IF(Table4[[#This Row],[Segment]]="","",SUMIF($Y$7:$Y$2000,Table4[[#This Row],[Segment]],$AD$7:$AD$2000))</f>
        <v/>
      </c>
      <c r="U590" s="95" t="str">
        <f>IF(Table4[[#This Row],[Segment]]="","",Table4[[#This Row],[Hfriction (J/kg)]]+Table4[[#This Row],[Hexpansions (J/kg)]]+Table4[[#This Row],[Hcontractions (J/kg)]]+Table4[[#This Row],[Hf (J/kg)]])</f>
        <v/>
      </c>
      <c r="V590" s="95" t="str">
        <f>IF(Table4[[#This Row],[Segment]]="","",Table4[[#This Row],[Total Friction Loss (J/kg)]]*Table3[Density (kg/m3)])</f>
        <v/>
      </c>
      <c r="W590" s="95" t="str">
        <f>IF(Table4[[#This Row],[Segment]]="","",Table4[[#This Row],[Total Pressure Drop (Pa)]]/1000)</f>
        <v/>
      </c>
      <c r="Y590" s="82" t="str">
        <f>IF('Set Up'!D813="","",'Set Up'!D813)</f>
        <v/>
      </c>
      <c r="Z590" s="82" t="str">
        <f>IF('Set Up'!E813="","",'Set Up'!E813)</f>
        <v/>
      </c>
      <c r="AA590" s="82" t="str">
        <f>IF('Set Up'!F813="","",'Set Up'!F813)</f>
        <v/>
      </c>
      <c r="AB590" s="82" t="str">
        <f>IF('Set Up'!G813="","",'Set Up'!G813)</f>
        <v/>
      </c>
      <c r="AC590" s="82" t="str">
        <f t="array" ref="AC590">IF(Y590="","",INDEX(Data!$G$4:$G$51,MATCH(Table7[[#This Row],[Fitting]]&amp;Table7[[#This Row],[Fitting Subtype]],Data!$E$4:$E$51&amp;Data!$F$4:$F$51,0)))</f>
        <v/>
      </c>
      <c r="AD590" s="89" t="str">
        <f>IF(Table7[[#This Row],[Segment]]="","",Table7[[#This Row],[Quantity]]*Table7[[#This Row],[Kf]]*(((INDEX(Table4[Velocity (m/s)],MATCH(Table7[[#This Row],[Segment]],Table4[Segment],0)))^2)/2))</f>
        <v/>
      </c>
      <c r="AF590" s="82" t="str">
        <f>Table4[[#This Row],[Segment]]</f>
        <v/>
      </c>
      <c r="AG590" s="75"/>
      <c r="AH590" s="82" t="str">
        <f>IF(Table5[[#This Row],[Segment]]="","",AG590-Table4[[#This Row],[Total Pressure Drop (kPa)]])</f>
        <v/>
      </c>
    </row>
    <row r="591" spans="1:34" x14ac:dyDescent="0.25">
      <c r="A591" s="95" t="str">
        <f>IF('Set Up'!A588="","",'Set Up'!A588)</f>
        <v/>
      </c>
      <c r="B591" s="75" t="s">
        <v>81</v>
      </c>
      <c r="C591" s="85"/>
      <c r="D591" s="86" t="str">
        <f>IF(Table4[[#This Row],[Diameter (in)]]="","",(((CONVERT(Table4[[#This Row],[Diameter (in)]],"in","m"))/2)^2)*PI())</f>
        <v/>
      </c>
      <c r="E591" s="87" t="str">
        <f>IF(Table4[[#This Row],[Area (m2)]]="","",$D$4/Table4[[#This Row],[Area (m2)]])</f>
        <v/>
      </c>
      <c r="F591" s="85">
        <f t="shared" si="9"/>
        <v>4.6951999999999998</v>
      </c>
      <c r="G591" s="88" t="str">
        <f>IF(Table4[[#This Row],[Segment]]="","",(CONVERT(Table4[[#This Row],[Diameter (in)]],"in","m")*$B$4*Table4[[#This Row],[Velocity (m/s)]])/$C$4)</f>
        <v/>
      </c>
      <c r="H591" s="96" t="str">
        <f>IF(Table4[[#This Row],[Segment]]="","",IF(Table4[[#This Row],[Teynold''s Number]]&gt;4000,"TURBULENT","LAMINAR"))</f>
        <v/>
      </c>
      <c r="I591" s="86" t="str">
        <f>IF(Table4[[#This Row],[Segment]]="","",INDEX(Data!C588:C602,MATCH(Table4[Material],Data!B588:B602,0)))</f>
        <v/>
      </c>
      <c r="J591" s="89" t="str">
        <f>IF(Table4[[#This Row],[ε (m)]]="","",Table4[[#This Row],[ε (m)]]/(CONVERT(Table4[[#This Row],[Diameter (in)]],"in","m")))</f>
        <v/>
      </c>
      <c r="K591" s="96" t="str">
        <f>IF(Table4[[#This Row],[Regime]]="LAMINAR",16/Table4[[#This Row],[Teynold''s Number]],"-")</f>
        <v>-</v>
      </c>
      <c r="L591" s="86"/>
      <c r="M591" s="97" t="str">
        <f>IF(Table4[[#This Row],[Regime]]="TURBULENT",(((-4*LOG10(Table4[[#This Row],[ε/D]]/3.7+1.256/(Table4[[#This Row],[Teynold''s Number]]*SQRT(Table4[[#This Row],[f turbulent (guess)]]))))^-1)^2),"")</f>
        <v/>
      </c>
      <c r="N591" s="91" t="str">
        <f>IF(Table4[[#This Row],[f turbulent]]="","",Table4[[#This Row],[f turbulent (guess)]]-Table4[[#This Row],[f turbulent]])</f>
        <v/>
      </c>
      <c r="O591" s="87">
        <f>IF(Table4[[#This Row],[Segment]]="",0,IF(C592="",0,IF(C592&lt;=Table4[[#This Row],[Diameter (in)]],0,1-(D591/D592))))</f>
        <v>0</v>
      </c>
      <c r="P591" s="92" t="str">
        <f>IF(Table4[[#This Row],[Segment]]="","",IF(C591&gt;C592,"",IF(C592="",0.55,(0.55*(1-D592/D591)))))</f>
        <v/>
      </c>
      <c r="Q59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91" s="92" t="str">
        <f>IF(Table4[[#This Row],[Segment]]="","",IF(Table4[[#This Row],[Kexpansion]]="","0",((Table4[[#This Row],[Velocity (m/s)]]^2)/2)*Table4[[#This Row],[Kexpansion]]))</f>
        <v/>
      </c>
      <c r="S591" s="92" t="str">
        <f>IF(Table4[[#This Row],[Segment]]="","",IF(Table4[[#This Row],[Kcontraction]]="","0",((Table4[[#This Row],[Velocity (m/s)]]^2)/2)*Table4[[#This Row],[Kcontraction]]))</f>
        <v/>
      </c>
      <c r="T591" s="89" t="str">
        <f>IF(Table4[[#This Row],[Segment]]="","",SUMIF($Y$7:$Y$2000,Table4[[#This Row],[Segment]],$AD$7:$AD$2000))</f>
        <v/>
      </c>
      <c r="U591" s="95" t="str">
        <f>IF(Table4[[#This Row],[Segment]]="","",Table4[[#This Row],[Hfriction (J/kg)]]+Table4[[#This Row],[Hexpansions (J/kg)]]+Table4[[#This Row],[Hcontractions (J/kg)]]+Table4[[#This Row],[Hf (J/kg)]])</f>
        <v/>
      </c>
      <c r="V591" s="95" t="str">
        <f>IF(Table4[[#This Row],[Segment]]="","",Table4[[#This Row],[Total Friction Loss (J/kg)]]*Table3[Density (kg/m3)])</f>
        <v/>
      </c>
      <c r="W591" s="95" t="str">
        <f>IF(Table4[[#This Row],[Segment]]="","",Table4[[#This Row],[Total Pressure Drop (Pa)]]/1000)</f>
        <v/>
      </c>
      <c r="Y591" s="82" t="str">
        <f>IF('Set Up'!D814="","",'Set Up'!D814)</f>
        <v/>
      </c>
      <c r="Z591" s="82" t="str">
        <f>IF('Set Up'!E814="","",'Set Up'!E814)</f>
        <v/>
      </c>
      <c r="AA591" s="82" t="str">
        <f>IF('Set Up'!F814="","",'Set Up'!F814)</f>
        <v/>
      </c>
      <c r="AB591" s="82" t="str">
        <f>IF('Set Up'!G814="","",'Set Up'!G814)</f>
        <v/>
      </c>
      <c r="AC591" s="82" t="str">
        <f t="array" ref="AC591">IF(Y591="","",INDEX(Data!$G$4:$G$51,MATCH(Table7[[#This Row],[Fitting]]&amp;Table7[[#This Row],[Fitting Subtype]],Data!$E$4:$E$51&amp;Data!$F$4:$F$51,0)))</f>
        <v/>
      </c>
      <c r="AD591" s="89" t="str">
        <f>IF(Table7[[#This Row],[Segment]]="","",Table7[[#This Row],[Quantity]]*Table7[[#This Row],[Kf]]*(((INDEX(Table4[Velocity (m/s)],MATCH(Table7[[#This Row],[Segment]],Table4[Segment],0)))^2)/2))</f>
        <v/>
      </c>
      <c r="AF591" s="82" t="str">
        <f>Table4[[#This Row],[Segment]]</f>
        <v/>
      </c>
      <c r="AG591" s="75"/>
      <c r="AH591" s="82" t="str">
        <f>IF(Table5[[#This Row],[Segment]]="","",AG591-Table4[[#This Row],[Total Pressure Drop (kPa)]])</f>
        <v/>
      </c>
    </row>
    <row r="592" spans="1:34" x14ac:dyDescent="0.25">
      <c r="A592" s="95" t="str">
        <f>IF('Set Up'!A589="","",'Set Up'!A589)</f>
        <v/>
      </c>
      <c r="B592" s="75" t="s">
        <v>81</v>
      </c>
      <c r="C592" s="85"/>
      <c r="D592" s="86" t="str">
        <f>IF(Table4[[#This Row],[Diameter (in)]]="","",(((CONVERT(Table4[[#This Row],[Diameter (in)]],"in","m"))/2)^2)*PI())</f>
        <v/>
      </c>
      <c r="E592" s="87" t="str">
        <f>IF(Table4[[#This Row],[Area (m2)]]="","",$D$4/Table4[[#This Row],[Area (m2)]])</f>
        <v/>
      </c>
      <c r="F592" s="85">
        <f t="shared" si="9"/>
        <v>4.6951999999999998</v>
      </c>
      <c r="G592" s="88" t="str">
        <f>IF(Table4[[#This Row],[Segment]]="","",(CONVERT(Table4[[#This Row],[Diameter (in)]],"in","m")*$B$4*Table4[[#This Row],[Velocity (m/s)]])/$C$4)</f>
        <v/>
      </c>
      <c r="H592" s="96" t="str">
        <f>IF(Table4[[#This Row],[Segment]]="","",IF(Table4[[#This Row],[Teynold''s Number]]&gt;4000,"TURBULENT","LAMINAR"))</f>
        <v/>
      </c>
      <c r="I592" s="86" t="str">
        <f>IF(Table4[[#This Row],[Segment]]="","",INDEX(Data!C589:C603,MATCH(Table4[Material],Data!B589:B603,0)))</f>
        <v/>
      </c>
      <c r="J592" s="89" t="str">
        <f>IF(Table4[[#This Row],[ε (m)]]="","",Table4[[#This Row],[ε (m)]]/(CONVERT(Table4[[#This Row],[Diameter (in)]],"in","m")))</f>
        <v/>
      </c>
      <c r="K592" s="96" t="str">
        <f>IF(Table4[[#This Row],[Regime]]="LAMINAR",16/Table4[[#This Row],[Teynold''s Number]],"-")</f>
        <v>-</v>
      </c>
      <c r="L592" s="86"/>
      <c r="M592" s="97" t="str">
        <f>IF(Table4[[#This Row],[Regime]]="TURBULENT",(((-4*LOG10(Table4[[#This Row],[ε/D]]/3.7+1.256/(Table4[[#This Row],[Teynold''s Number]]*SQRT(Table4[[#This Row],[f turbulent (guess)]]))))^-1)^2),"")</f>
        <v/>
      </c>
      <c r="N592" s="91" t="str">
        <f>IF(Table4[[#This Row],[f turbulent]]="","",Table4[[#This Row],[f turbulent (guess)]]-Table4[[#This Row],[f turbulent]])</f>
        <v/>
      </c>
      <c r="O592" s="87">
        <f>IF(Table4[[#This Row],[Segment]]="",0,IF(C593="",0,IF(C593&lt;=Table4[[#This Row],[Diameter (in)]],0,1-(D592/D593))))</f>
        <v>0</v>
      </c>
      <c r="P592" s="92" t="str">
        <f>IF(Table4[[#This Row],[Segment]]="","",IF(C592&gt;C593,"",IF(C593="",0.55,(0.55*(1-D593/D592)))))</f>
        <v/>
      </c>
      <c r="Q59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92" s="92" t="str">
        <f>IF(Table4[[#This Row],[Segment]]="","",IF(Table4[[#This Row],[Kexpansion]]="","0",((Table4[[#This Row],[Velocity (m/s)]]^2)/2)*Table4[[#This Row],[Kexpansion]]))</f>
        <v/>
      </c>
      <c r="S592" s="92" t="str">
        <f>IF(Table4[[#This Row],[Segment]]="","",IF(Table4[[#This Row],[Kcontraction]]="","0",((Table4[[#This Row],[Velocity (m/s)]]^2)/2)*Table4[[#This Row],[Kcontraction]]))</f>
        <v/>
      </c>
      <c r="T592" s="89" t="str">
        <f>IF(Table4[[#This Row],[Segment]]="","",SUMIF($Y$7:$Y$2000,Table4[[#This Row],[Segment]],$AD$7:$AD$2000))</f>
        <v/>
      </c>
      <c r="U592" s="95" t="str">
        <f>IF(Table4[[#This Row],[Segment]]="","",Table4[[#This Row],[Hfriction (J/kg)]]+Table4[[#This Row],[Hexpansions (J/kg)]]+Table4[[#This Row],[Hcontractions (J/kg)]]+Table4[[#This Row],[Hf (J/kg)]])</f>
        <v/>
      </c>
      <c r="V592" s="95" t="str">
        <f>IF(Table4[[#This Row],[Segment]]="","",Table4[[#This Row],[Total Friction Loss (J/kg)]]*Table3[Density (kg/m3)])</f>
        <v/>
      </c>
      <c r="W592" s="95" t="str">
        <f>IF(Table4[[#This Row],[Segment]]="","",Table4[[#This Row],[Total Pressure Drop (Pa)]]/1000)</f>
        <v/>
      </c>
      <c r="Y592" s="82" t="str">
        <f>IF('Set Up'!D815="","",'Set Up'!D815)</f>
        <v/>
      </c>
      <c r="Z592" s="82" t="str">
        <f>IF('Set Up'!E815="","",'Set Up'!E815)</f>
        <v/>
      </c>
      <c r="AA592" s="82" t="str">
        <f>IF('Set Up'!F815="","",'Set Up'!F815)</f>
        <v/>
      </c>
      <c r="AB592" s="82" t="str">
        <f>IF('Set Up'!G815="","",'Set Up'!G815)</f>
        <v/>
      </c>
      <c r="AC592" s="82" t="str">
        <f t="array" ref="AC592">IF(Y592="","",INDEX(Data!$G$4:$G$51,MATCH(Table7[[#This Row],[Fitting]]&amp;Table7[[#This Row],[Fitting Subtype]],Data!$E$4:$E$51&amp;Data!$F$4:$F$51,0)))</f>
        <v/>
      </c>
      <c r="AD592" s="89" t="str">
        <f>IF(Table7[[#This Row],[Segment]]="","",Table7[[#This Row],[Quantity]]*Table7[[#This Row],[Kf]]*(((INDEX(Table4[Velocity (m/s)],MATCH(Table7[[#This Row],[Segment]],Table4[Segment],0)))^2)/2))</f>
        <v/>
      </c>
      <c r="AF592" s="82" t="str">
        <f>Table4[[#This Row],[Segment]]</f>
        <v/>
      </c>
      <c r="AG592" s="75"/>
      <c r="AH592" s="82" t="str">
        <f>IF(Table5[[#This Row],[Segment]]="","",AG592-Table4[[#This Row],[Total Pressure Drop (kPa)]])</f>
        <v/>
      </c>
    </row>
    <row r="593" spans="1:34" x14ac:dyDescent="0.25">
      <c r="A593" s="95" t="str">
        <f>IF('Set Up'!A590="","",'Set Up'!A590)</f>
        <v/>
      </c>
      <c r="B593" s="75" t="s">
        <v>81</v>
      </c>
      <c r="C593" s="85"/>
      <c r="D593" s="86" t="str">
        <f>IF(Table4[[#This Row],[Diameter (in)]]="","",(((CONVERT(Table4[[#This Row],[Diameter (in)]],"in","m"))/2)^2)*PI())</f>
        <v/>
      </c>
      <c r="E593" s="87" t="str">
        <f>IF(Table4[[#This Row],[Area (m2)]]="","",$D$4/Table4[[#This Row],[Area (m2)]])</f>
        <v/>
      </c>
      <c r="F593" s="85">
        <f t="shared" si="9"/>
        <v>4.6951999999999998</v>
      </c>
      <c r="G593" s="88" t="str">
        <f>IF(Table4[[#This Row],[Segment]]="","",(CONVERT(Table4[[#This Row],[Diameter (in)]],"in","m")*$B$4*Table4[[#This Row],[Velocity (m/s)]])/$C$4)</f>
        <v/>
      </c>
      <c r="H593" s="96" t="str">
        <f>IF(Table4[[#This Row],[Segment]]="","",IF(Table4[[#This Row],[Teynold''s Number]]&gt;4000,"TURBULENT","LAMINAR"))</f>
        <v/>
      </c>
      <c r="I593" s="86" t="str">
        <f>IF(Table4[[#This Row],[Segment]]="","",INDEX(Data!C590:C604,MATCH(Table4[Material],Data!B590:B604,0)))</f>
        <v/>
      </c>
      <c r="J593" s="89" t="str">
        <f>IF(Table4[[#This Row],[ε (m)]]="","",Table4[[#This Row],[ε (m)]]/(CONVERT(Table4[[#This Row],[Diameter (in)]],"in","m")))</f>
        <v/>
      </c>
      <c r="K593" s="96" t="str">
        <f>IF(Table4[[#This Row],[Regime]]="LAMINAR",16/Table4[[#This Row],[Teynold''s Number]],"-")</f>
        <v>-</v>
      </c>
      <c r="L593" s="86"/>
      <c r="M593" s="97" t="str">
        <f>IF(Table4[[#This Row],[Regime]]="TURBULENT",(((-4*LOG10(Table4[[#This Row],[ε/D]]/3.7+1.256/(Table4[[#This Row],[Teynold''s Number]]*SQRT(Table4[[#This Row],[f turbulent (guess)]]))))^-1)^2),"")</f>
        <v/>
      </c>
      <c r="N593" s="91" t="str">
        <f>IF(Table4[[#This Row],[f turbulent]]="","",Table4[[#This Row],[f turbulent (guess)]]-Table4[[#This Row],[f turbulent]])</f>
        <v/>
      </c>
      <c r="O593" s="87">
        <f>IF(Table4[[#This Row],[Segment]]="",0,IF(C594="",0,IF(C594&lt;=Table4[[#This Row],[Diameter (in)]],0,1-(D593/D594))))</f>
        <v>0</v>
      </c>
      <c r="P593" s="92" t="str">
        <f>IF(Table4[[#This Row],[Segment]]="","",IF(C593&gt;C594,"",IF(C594="",0.55,(0.55*(1-D594/D593)))))</f>
        <v/>
      </c>
      <c r="Q59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93" s="92" t="str">
        <f>IF(Table4[[#This Row],[Segment]]="","",IF(Table4[[#This Row],[Kexpansion]]="","0",((Table4[[#This Row],[Velocity (m/s)]]^2)/2)*Table4[[#This Row],[Kexpansion]]))</f>
        <v/>
      </c>
      <c r="S593" s="92" t="str">
        <f>IF(Table4[[#This Row],[Segment]]="","",IF(Table4[[#This Row],[Kcontraction]]="","0",((Table4[[#This Row],[Velocity (m/s)]]^2)/2)*Table4[[#This Row],[Kcontraction]]))</f>
        <v/>
      </c>
      <c r="T593" s="89" t="str">
        <f>IF(Table4[[#This Row],[Segment]]="","",SUMIF($Y$7:$Y$2000,Table4[[#This Row],[Segment]],$AD$7:$AD$2000))</f>
        <v/>
      </c>
      <c r="U593" s="95" t="str">
        <f>IF(Table4[[#This Row],[Segment]]="","",Table4[[#This Row],[Hfriction (J/kg)]]+Table4[[#This Row],[Hexpansions (J/kg)]]+Table4[[#This Row],[Hcontractions (J/kg)]]+Table4[[#This Row],[Hf (J/kg)]])</f>
        <v/>
      </c>
      <c r="V593" s="95" t="str">
        <f>IF(Table4[[#This Row],[Segment]]="","",Table4[[#This Row],[Total Friction Loss (J/kg)]]*Table3[Density (kg/m3)])</f>
        <v/>
      </c>
      <c r="W593" s="95" t="str">
        <f>IF(Table4[[#This Row],[Segment]]="","",Table4[[#This Row],[Total Pressure Drop (Pa)]]/1000)</f>
        <v/>
      </c>
      <c r="Y593" s="82" t="str">
        <f>IF('Set Up'!D816="","",'Set Up'!D816)</f>
        <v/>
      </c>
      <c r="Z593" s="82" t="str">
        <f>IF('Set Up'!E816="","",'Set Up'!E816)</f>
        <v/>
      </c>
      <c r="AA593" s="82" t="str">
        <f>IF('Set Up'!F816="","",'Set Up'!F816)</f>
        <v/>
      </c>
      <c r="AB593" s="82" t="str">
        <f>IF('Set Up'!G816="","",'Set Up'!G816)</f>
        <v/>
      </c>
      <c r="AC593" s="82" t="str">
        <f t="array" ref="AC593">IF(Y593="","",INDEX(Data!$G$4:$G$51,MATCH(Table7[[#This Row],[Fitting]]&amp;Table7[[#This Row],[Fitting Subtype]],Data!$E$4:$E$51&amp;Data!$F$4:$F$51,0)))</f>
        <v/>
      </c>
      <c r="AD593" s="89" t="str">
        <f>IF(Table7[[#This Row],[Segment]]="","",Table7[[#This Row],[Quantity]]*Table7[[#This Row],[Kf]]*(((INDEX(Table4[Velocity (m/s)],MATCH(Table7[[#This Row],[Segment]],Table4[Segment],0)))^2)/2))</f>
        <v/>
      </c>
      <c r="AF593" s="82" t="str">
        <f>Table4[[#This Row],[Segment]]</f>
        <v/>
      </c>
      <c r="AG593" s="75"/>
      <c r="AH593" s="82" t="str">
        <f>IF(Table5[[#This Row],[Segment]]="","",AG593-Table4[[#This Row],[Total Pressure Drop (kPa)]])</f>
        <v/>
      </c>
    </row>
    <row r="594" spans="1:34" x14ac:dyDescent="0.25">
      <c r="A594" s="95" t="str">
        <f>IF('Set Up'!A591="","",'Set Up'!A591)</f>
        <v/>
      </c>
      <c r="B594" s="75" t="s">
        <v>81</v>
      </c>
      <c r="C594" s="85"/>
      <c r="D594" s="86" t="str">
        <f>IF(Table4[[#This Row],[Diameter (in)]]="","",(((CONVERT(Table4[[#This Row],[Diameter (in)]],"in","m"))/2)^2)*PI())</f>
        <v/>
      </c>
      <c r="E594" s="87" t="str">
        <f>IF(Table4[[#This Row],[Area (m2)]]="","",$D$4/Table4[[#This Row],[Area (m2)]])</f>
        <v/>
      </c>
      <c r="F594" s="85">
        <f t="shared" si="9"/>
        <v>4.6951999999999998</v>
      </c>
      <c r="G594" s="88" t="str">
        <f>IF(Table4[[#This Row],[Segment]]="","",(CONVERT(Table4[[#This Row],[Diameter (in)]],"in","m")*$B$4*Table4[[#This Row],[Velocity (m/s)]])/$C$4)</f>
        <v/>
      </c>
      <c r="H594" s="96" t="str">
        <f>IF(Table4[[#This Row],[Segment]]="","",IF(Table4[[#This Row],[Teynold''s Number]]&gt;4000,"TURBULENT","LAMINAR"))</f>
        <v/>
      </c>
      <c r="I594" s="86" t="str">
        <f>IF(Table4[[#This Row],[Segment]]="","",INDEX(Data!C591:C605,MATCH(Table4[Material],Data!B591:B605,0)))</f>
        <v/>
      </c>
      <c r="J594" s="89" t="str">
        <f>IF(Table4[[#This Row],[ε (m)]]="","",Table4[[#This Row],[ε (m)]]/(CONVERT(Table4[[#This Row],[Diameter (in)]],"in","m")))</f>
        <v/>
      </c>
      <c r="K594" s="96" t="str">
        <f>IF(Table4[[#This Row],[Regime]]="LAMINAR",16/Table4[[#This Row],[Teynold''s Number]],"-")</f>
        <v>-</v>
      </c>
      <c r="L594" s="86"/>
      <c r="M594" s="97" t="str">
        <f>IF(Table4[[#This Row],[Regime]]="TURBULENT",(((-4*LOG10(Table4[[#This Row],[ε/D]]/3.7+1.256/(Table4[[#This Row],[Teynold''s Number]]*SQRT(Table4[[#This Row],[f turbulent (guess)]]))))^-1)^2),"")</f>
        <v/>
      </c>
      <c r="N594" s="91" t="str">
        <f>IF(Table4[[#This Row],[f turbulent]]="","",Table4[[#This Row],[f turbulent (guess)]]-Table4[[#This Row],[f turbulent]])</f>
        <v/>
      </c>
      <c r="O594" s="87">
        <f>IF(Table4[[#This Row],[Segment]]="",0,IF(C595="",0,IF(C595&lt;=Table4[[#This Row],[Diameter (in)]],0,1-(D594/D595))))</f>
        <v>0</v>
      </c>
      <c r="P594" s="92" t="str">
        <f>IF(Table4[[#This Row],[Segment]]="","",IF(C594&gt;C595,"",IF(C595="",0.55,(0.55*(1-D595/D594)))))</f>
        <v/>
      </c>
      <c r="Q59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94" s="92" t="str">
        <f>IF(Table4[[#This Row],[Segment]]="","",IF(Table4[[#This Row],[Kexpansion]]="","0",((Table4[[#This Row],[Velocity (m/s)]]^2)/2)*Table4[[#This Row],[Kexpansion]]))</f>
        <v/>
      </c>
      <c r="S594" s="92" t="str">
        <f>IF(Table4[[#This Row],[Segment]]="","",IF(Table4[[#This Row],[Kcontraction]]="","0",((Table4[[#This Row],[Velocity (m/s)]]^2)/2)*Table4[[#This Row],[Kcontraction]]))</f>
        <v/>
      </c>
      <c r="T594" s="89" t="str">
        <f>IF(Table4[[#This Row],[Segment]]="","",SUMIF($Y$7:$Y$2000,Table4[[#This Row],[Segment]],$AD$7:$AD$2000))</f>
        <v/>
      </c>
      <c r="U594" s="95" t="str">
        <f>IF(Table4[[#This Row],[Segment]]="","",Table4[[#This Row],[Hfriction (J/kg)]]+Table4[[#This Row],[Hexpansions (J/kg)]]+Table4[[#This Row],[Hcontractions (J/kg)]]+Table4[[#This Row],[Hf (J/kg)]])</f>
        <v/>
      </c>
      <c r="V594" s="95" t="str">
        <f>IF(Table4[[#This Row],[Segment]]="","",Table4[[#This Row],[Total Friction Loss (J/kg)]]*Table3[Density (kg/m3)])</f>
        <v/>
      </c>
      <c r="W594" s="95" t="str">
        <f>IF(Table4[[#This Row],[Segment]]="","",Table4[[#This Row],[Total Pressure Drop (Pa)]]/1000)</f>
        <v/>
      </c>
      <c r="Y594" s="82" t="str">
        <f>IF('Set Up'!D817="","",'Set Up'!D817)</f>
        <v/>
      </c>
      <c r="Z594" s="82" t="str">
        <f>IF('Set Up'!E817="","",'Set Up'!E817)</f>
        <v/>
      </c>
      <c r="AA594" s="82" t="str">
        <f>IF('Set Up'!F817="","",'Set Up'!F817)</f>
        <v/>
      </c>
      <c r="AB594" s="82" t="str">
        <f>IF('Set Up'!G817="","",'Set Up'!G817)</f>
        <v/>
      </c>
      <c r="AC594" s="82" t="str">
        <f t="array" ref="AC594">IF(Y594="","",INDEX(Data!$G$4:$G$51,MATCH(Table7[[#This Row],[Fitting]]&amp;Table7[[#This Row],[Fitting Subtype]],Data!$E$4:$E$51&amp;Data!$F$4:$F$51,0)))</f>
        <v/>
      </c>
      <c r="AD594" s="89" t="str">
        <f>IF(Table7[[#This Row],[Segment]]="","",Table7[[#This Row],[Quantity]]*Table7[[#This Row],[Kf]]*(((INDEX(Table4[Velocity (m/s)],MATCH(Table7[[#This Row],[Segment]],Table4[Segment],0)))^2)/2))</f>
        <v/>
      </c>
      <c r="AF594" s="82" t="str">
        <f>Table4[[#This Row],[Segment]]</f>
        <v/>
      </c>
      <c r="AG594" s="75"/>
      <c r="AH594" s="82" t="str">
        <f>IF(Table5[[#This Row],[Segment]]="","",AG594-Table4[[#This Row],[Total Pressure Drop (kPa)]])</f>
        <v/>
      </c>
    </row>
    <row r="595" spans="1:34" x14ac:dyDescent="0.25">
      <c r="A595" s="95" t="str">
        <f>IF('Set Up'!A592="","",'Set Up'!A592)</f>
        <v/>
      </c>
      <c r="B595" s="75" t="s">
        <v>81</v>
      </c>
      <c r="C595" s="85"/>
      <c r="D595" s="86" t="str">
        <f>IF(Table4[[#This Row],[Diameter (in)]]="","",(((CONVERT(Table4[[#This Row],[Diameter (in)]],"in","m"))/2)^2)*PI())</f>
        <v/>
      </c>
      <c r="E595" s="87" t="str">
        <f>IF(Table4[[#This Row],[Area (m2)]]="","",$D$4/Table4[[#This Row],[Area (m2)]])</f>
        <v/>
      </c>
      <c r="F595" s="85">
        <f t="shared" si="9"/>
        <v>4.6951999999999998</v>
      </c>
      <c r="G595" s="88" t="str">
        <f>IF(Table4[[#This Row],[Segment]]="","",(CONVERT(Table4[[#This Row],[Diameter (in)]],"in","m")*$B$4*Table4[[#This Row],[Velocity (m/s)]])/$C$4)</f>
        <v/>
      </c>
      <c r="H595" s="96" t="str">
        <f>IF(Table4[[#This Row],[Segment]]="","",IF(Table4[[#This Row],[Teynold''s Number]]&gt;4000,"TURBULENT","LAMINAR"))</f>
        <v/>
      </c>
      <c r="I595" s="86" t="str">
        <f>IF(Table4[[#This Row],[Segment]]="","",INDEX(Data!C592:C606,MATCH(Table4[Material],Data!B592:B606,0)))</f>
        <v/>
      </c>
      <c r="J595" s="89" t="str">
        <f>IF(Table4[[#This Row],[ε (m)]]="","",Table4[[#This Row],[ε (m)]]/(CONVERT(Table4[[#This Row],[Diameter (in)]],"in","m")))</f>
        <v/>
      </c>
      <c r="K595" s="96" t="str">
        <f>IF(Table4[[#This Row],[Regime]]="LAMINAR",16/Table4[[#This Row],[Teynold''s Number]],"-")</f>
        <v>-</v>
      </c>
      <c r="L595" s="86"/>
      <c r="M595" s="97" t="str">
        <f>IF(Table4[[#This Row],[Regime]]="TURBULENT",(((-4*LOG10(Table4[[#This Row],[ε/D]]/3.7+1.256/(Table4[[#This Row],[Teynold''s Number]]*SQRT(Table4[[#This Row],[f turbulent (guess)]]))))^-1)^2),"")</f>
        <v/>
      </c>
      <c r="N595" s="91" t="str">
        <f>IF(Table4[[#This Row],[f turbulent]]="","",Table4[[#This Row],[f turbulent (guess)]]-Table4[[#This Row],[f turbulent]])</f>
        <v/>
      </c>
      <c r="O595" s="87">
        <f>IF(Table4[[#This Row],[Segment]]="",0,IF(C596="",0,IF(C596&lt;=Table4[[#This Row],[Diameter (in)]],0,1-(D595/D596))))</f>
        <v>0</v>
      </c>
      <c r="P595" s="92" t="str">
        <f>IF(Table4[[#This Row],[Segment]]="","",IF(C595&gt;C596,"",IF(C596="",0.55,(0.55*(1-D596/D595)))))</f>
        <v/>
      </c>
      <c r="Q59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95" s="92" t="str">
        <f>IF(Table4[[#This Row],[Segment]]="","",IF(Table4[[#This Row],[Kexpansion]]="","0",((Table4[[#This Row],[Velocity (m/s)]]^2)/2)*Table4[[#This Row],[Kexpansion]]))</f>
        <v/>
      </c>
      <c r="S595" s="92" t="str">
        <f>IF(Table4[[#This Row],[Segment]]="","",IF(Table4[[#This Row],[Kcontraction]]="","0",((Table4[[#This Row],[Velocity (m/s)]]^2)/2)*Table4[[#This Row],[Kcontraction]]))</f>
        <v/>
      </c>
      <c r="T595" s="89" t="str">
        <f>IF(Table4[[#This Row],[Segment]]="","",SUMIF($Y$7:$Y$2000,Table4[[#This Row],[Segment]],$AD$7:$AD$2000))</f>
        <v/>
      </c>
      <c r="U595" s="95" t="str">
        <f>IF(Table4[[#This Row],[Segment]]="","",Table4[[#This Row],[Hfriction (J/kg)]]+Table4[[#This Row],[Hexpansions (J/kg)]]+Table4[[#This Row],[Hcontractions (J/kg)]]+Table4[[#This Row],[Hf (J/kg)]])</f>
        <v/>
      </c>
      <c r="V595" s="95" t="str">
        <f>IF(Table4[[#This Row],[Segment]]="","",Table4[[#This Row],[Total Friction Loss (J/kg)]]*Table3[Density (kg/m3)])</f>
        <v/>
      </c>
      <c r="W595" s="95" t="str">
        <f>IF(Table4[[#This Row],[Segment]]="","",Table4[[#This Row],[Total Pressure Drop (Pa)]]/1000)</f>
        <v/>
      </c>
      <c r="Y595" s="82" t="str">
        <f>IF('Set Up'!D818="","",'Set Up'!D818)</f>
        <v/>
      </c>
      <c r="Z595" s="82" t="str">
        <f>IF('Set Up'!E818="","",'Set Up'!E818)</f>
        <v/>
      </c>
      <c r="AA595" s="82" t="str">
        <f>IF('Set Up'!F818="","",'Set Up'!F818)</f>
        <v/>
      </c>
      <c r="AB595" s="82" t="str">
        <f>IF('Set Up'!G818="","",'Set Up'!G818)</f>
        <v/>
      </c>
      <c r="AC595" s="82" t="str">
        <f t="array" ref="AC595">IF(Y595="","",INDEX(Data!$G$4:$G$51,MATCH(Table7[[#This Row],[Fitting]]&amp;Table7[[#This Row],[Fitting Subtype]],Data!$E$4:$E$51&amp;Data!$F$4:$F$51,0)))</f>
        <v/>
      </c>
      <c r="AD595" s="89" t="str">
        <f>IF(Table7[[#This Row],[Segment]]="","",Table7[[#This Row],[Quantity]]*Table7[[#This Row],[Kf]]*(((INDEX(Table4[Velocity (m/s)],MATCH(Table7[[#This Row],[Segment]],Table4[Segment],0)))^2)/2))</f>
        <v/>
      </c>
      <c r="AF595" s="82" t="str">
        <f>Table4[[#This Row],[Segment]]</f>
        <v/>
      </c>
      <c r="AG595" s="75"/>
      <c r="AH595" s="82" t="str">
        <f>IF(Table5[[#This Row],[Segment]]="","",AG595-Table4[[#This Row],[Total Pressure Drop (kPa)]])</f>
        <v/>
      </c>
    </row>
    <row r="596" spans="1:34" x14ac:dyDescent="0.25">
      <c r="A596" s="95" t="str">
        <f>IF('Set Up'!A593="","",'Set Up'!A593)</f>
        <v/>
      </c>
      <c r="B596" s="75" t="s">
        <v>81</v>
      </c>
      <c r="C596" s="85"/>
      <c r="D596" s="86" t="str">
        <f>IF(Table4[[#This Row],[Diameter (in)]]="","",(((CONVERT(Table4[[#This Row],[Diameter (in)]],"in","m"))/2)^2)*PI())</f>
        <v/>
      </c>
      <c r="E596" s="87" t="str">
        <f>IF(Table4[[#This Row],[Area (m2)]]="","",$D$4/Table4[[#This Row],[Area (m2)]])</f>
        <v/>
      </c>
      <c r="F596" s="85">
        <f t="shared" si="9"/>
        <v>4.6951999999999998</v>
      </c>
      <c r="G596" s="88" t="str">
        <f>IF(Table4[[#This Row],[Segment]]="","",(CONVERT(Table4[[#This Row],[Diameter (in)]],"in","m")*$B$4*Table4[[#This Row],[Velocity (m/s)]])/$C$4)</f>
        <v/>
      </c>
      <c r="H596" s="96" t="str">
        <f>IF(Table4[[#This Row],[Segment]]="","",IF(Table4[[#This Row],[Teynold''s Number]]&gt;4000,"TURBULENT","LAMINAR"))</f>
        <v/>
      </c>
      <c r="I596" s="86" t="str">
        <f>IF(Table4[[#This Row],[Segment]]="","",INDEX(Data!C593:C607,MATCH(Table4[Material],Data!B593:B607,0)))</f>
        <v/>
      </c>
      <c r="J596" s="89" t="str">
        <f>IF(Table4[[#This Row],[ε (m)]]="","",Table4[[#This Row],[ε (m)]]/(CONVERT(Table4[[#This Row],[Diameter (in)]],"in","m")))</f>
        <v/>
      </c>
      <c r="K596" s="96" t="str">
        <f>IF(Table4[[#This Row],[Regime]]="LAMINAR",16/Table4[[#This Row],[Teynold''s Number]],"-")</f>
        <v>-</v>
      </c>
      <c r="L596" s="86"/>
      <c r="M596" s="97" t="str">
        <f>IF(Table4[[#This Row],[Regime]]="TURBULENT",(((-4*LOG10(Table4[[#This Row],[ε/D]]/3.7+1.256/(Table4[[#This Row],[Teynold''s Number]]*SQRT(Table4[[#This Row],[f turbulent (guess)]]))))^-1)^2),"")</f>
        <v/>
      </c>
      <c r="N596" s="91" t="str">
        <f>IF(Table4[[#This Row],[f turbulent]]="","",Table4[[#This Row],[f turbulent (guess)]]-Table4[[#This Row],[f turbulent]])</f>
        <v/>
      </c>
      <c r="O596" s="87">
        <f>IF(Table4[[#This Row],[Segment]]="",0,IF(C597="",0,IF(C597&lt;=Table4[[#This Row],[Diameter (in)]],0,1-(D596/D597))))</f>
        <v>0</v>
      </c>
      <c r="P596" s="92" t="str">
        <f>IF(Table4[[#This Row],[Segment]]="","",IF(C596&gt;C597,"",IF(C597="",0.55,(0.55*(1-D597/D596)))))</f>
        <v/>
      </c>
      <c r="Q59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96" s="92" t="str">
        <f>IF(Table4[[#This Row],[Segment]]="","",IF(Table4[[#This Row],[Kexpansion]]="","0",((Table4[[#This Row],[Velocity (m/s)]]^2)/2)*Table4[[#This Row],[Kexpansion]]))</f>
        <v/>
      </c>
      <c r="S596" s="92" t="str">
        <f>IF(Table4[[#This Row],[Segment]]="","",IF(Table4[[#This Row],[Kcontraction]]="","0",((Table4[[#This Row],[Velocity (m/s)]]^2)/2)*Table4[[#This Row],[Kcontraction]]))</f>
        <v/>
      </c>
      <c r="T596" s="89" t="str">
        <f>IF(Table4[[#This Row],[Segment]]="","",SUMIF($Y$7:$Y$2000,Table4[[#This Row],[Segment]],$AD$7:$AD$2000))</f>
        <v/>
      </c>
      <c r="U596" s="95" t="str">
        <f>IF(Table4[[#This Row],[Segment]]="","",Table4[[#This Row],[Hfriction (J/kg)]]+Table4[[#This Row],[Hexpansions (J/kg)]]+Table4[[#This Row],[Hcontractions (J/kg)]]+Table4[[#This Row],[Hf (J/kg)]])</f>
        <v/>
      </c>
      <c r="V596" s="95" t="str">
        <f>IF(Table4[[#This Row],[Segment]]="","",Table4[[#This Row],[Total Friction Loss (J/kg)]]*Table3[Density (kg/m3)])</f>
        <v/>
      </c>
      <c r="W596" s="95" t="str">
        <f>IF(Table4[[#This Row],[Segment]]="","",Table4[[#This Row],[Total Pressure Drop (Pa)]]/1000)</f>
        <v/>
      </c>
      <c r="Y596" s="82" t="str">
        <f>IF('Set Up'!D819="","",'Set Up'!D819)</f>
        <v/>
      </c>
      <c r="Z596" s="82" t="str">
        <f>IF('Set Up'!E819="","",'Set Up'!E819)</f>
        <v/>
      </c>
      <c r="AA596" s="82" t="str">
        <f>IF('Set Up'!F819="","",'Set Up'!F819)</f>
        <v/>
      </c>
      <c r="AB596" s="82" t="str">
        <f>IF('Set Up'!G819="","",'Set Up'!G819)</f>
        <v/>
      </c>
      <c r="AC596" s="82" t="str">
        <f t="array" ref="AC596">IF(Y596="","",INDEX(Data!$G$4:$G$51,MATCH(Table7[[#This Row],[Fitting]]&amp;Table7[[#This Row],[Fitting Subtype]],Data!$E$4:$E$51&amp;Data!$F$4:$F$51,0)))</f>
        <v/>
      </c>
      <c r="AD596" s="89" t="str">
        <f>IF(Table7[[#This Row],[Segment]]="","",Table7[[#This Row],[Quantity]]*Table7[[#This Row],[Kf]]*(((INDEX(Table4[Velocity (m/s)],MATCH(Table7[[#This Row],[Segment]],Table4[Segment],0)))^2)/2))</f>
        <v/>
      </c>
      <c r="AF596" s="82" t="str">
        <f>Table4[[#This Row],[Segment]]</f>
        <v/>
      </c>
      <c r="AG596" s="75"/>
      <c r="AH596" s="82" t="str">
        <f>IF(Table5[[#This Row],[Segment]]="","",AG596-Table4[[#This Row],[Total Pressure Drop (kPa)]])</f>
        <v/>
      </c>
    </row>
    <row r="597" spans="1:34" x14ac:dyDescent="0.25">
      <c r="A597" s="95" t="str">
        <f>IF('Set Up'!A594="","",'Set Up'!A594)</f>
        <v/>
      </c>
      <c r="B597" s="75" t="s">
        <v>81</v>
      </c>
      <c r="C597" s="85"/>
      <c r="D597" s="86" t="str">
        <f>IF(Table4[[#This Row],[Diameter (in)]]="","",(((CONVERT(Table4[[#This Row],[Diameter (in)]],"in","m"))/2)^2)*PI())</f>
        <v/>
      </c>
      <c r="E597" s="87" t="str">
        <f>IF(Table4[[#This Row],[Area (m2)]]="","",$D$4/Table4[[#This Row],[Area (m2)]])</f>
        <v/>
      </c>
      <c r="F597" s="85">
        <f t="shared" si="9"/>
        <v>4.6951999999999998</v>
      </c>
      <c r="G597" s="88" t="str">
        <f>IF(Table4[[#This Row],[Segment]]="","",(CONVERT(Table4[[#This Row],[Diameter (in)]],"in","m")*$B$4*Table4[[#This Row],[Velocity (m/s)]])/$C$4)</f>
        <v/>
      </c>
      <c r="H597" s="96" t="str">
        <f>IF(Table4[[#This Row],[Segment]]="","",IF(Table4[[#This Row],[Teynold''s Number]]&gt;4000,"TURBULENT","LAMINAR"))</f>
        <v/>
      </c>
      <c r="I597" s="86" t="str">
        <f>IF(Table4[[#This Row],[Segment]]="","",INDEX(Data!C594:C608,MATCH(Table4[Material],Data!B594:B608,0)))</f>
        <v/>
      </c>
      <c r="J597" s="89" t="str">
        <f>IF(Table4[[#This Row],[ε (m)]]="","",Table4[[#This Row],[ε (m)]]/(CONVERT(Table4[[#This Row],[Diameter (in)]],"in","m")))</f>
        <v/>
      </c>
      <c r="K597" s="96" t="str">
        <f>IF(Table4[[#This Row],[Regime]]="LAMINAR",16/Table4[[#This Row],[Teynold''s Number]],"-")</f>
        <v>-</v>
      </c>
      <c r="L597" s="86"/>
      <c r="M597" s="97" t="str">
        <f>IF(Table4[[#This Row],[Regime]]="TURBULENT",(((-4*LOG10(Table4[[#This Row],[ε/D]]/3.7+1.256/(Table4[[#This Row],[Teynold''s Number]]*SQRT(Table4[[#This Row],[f turbulent (guess)]]))))^-1)^2),"")</f>
        <v/>
      </c>
      <c r="N597" s="91" t="str">
        <f>IF(Table4[[#This Row],[f turbulent]]="","",Table4[[#This Row],[f turbulent (guess)]]-Table4[[#This Row],[f turbulent]])</f>
        <v/>
      </c>
      <c r="O597" s="87">
        <f>IF(Table4[[#This Row],[Segment]]="",0,IF(C598="",0,IF(C598&lt;=Table4[[#This Row],[Diameter (in)]],0,1-(D597/D598))))</f>
        <v>0</v>
      </c>
      <c r="P597" s="92" t="str">
        <f>IF(Table4[[#This Row],[Segment]]="","",IF(C597&gt;C598,"",IF(C598="",0.55,(0.55*(1-D598/D597)))))</f>
        <v/>
      </c>
      <c r="Q59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97" s="92" t="str">
        <f>IF(Table4[[#This Row],[Segment]]="","",IF(Table4[[#This Row],[Kexpansion]]="","0",((Table4[[#This Row],[Velocity (m/s)]]^2)/2)*Table4[[#This Row],[Kexpansion]]))</f>
        <v/>
      </c>
      <c r="S597" s="92" t="str">
        <f>IF(Table4[[#This Row],[Segment]]="","",IF(Table4[[#This Row],[Kcontraction]]="","0",((Table4[[#This Row],[Velocity (m/s)]]^2)/2)*Table4[[#This Row],[Kcontraction]]))</f>
        <v/>
      </c>
      <c r="T597" s="89" t="str">
        <f>IF(Table4[[#This Row],[Segment]]="","",SUMIF($Y$7:$Y$2000,Table4[[#This Row],[Segment]],$AD$7:$AD$2000))</f>
        <v/>
      </c>
      <c r="U597" s="95" t="str">
        <f>IF(Table4[[#This Row],[Segment]]="","",Table4[[#This Row],[Hfriction (J/kg)]]+Table4[[#This Row],[Hexpansions (J/kg)]]+Table4[[#This Row],[Hcontractions (J/kg)]]+Table4[[#This Row],[Hf (J/kg)]])</f>
        <v/>
      </c>
      <c r="V597" s="95" t="str">
        <f>IF(Table4[[#This Row],[Segment]]="","",Table4[[#This Row],[Total Friction Loss (J/kg)]]*Table3[Density (kg/m3)])</f>
        <v/>
      </c>
      <c r="W597" s="95" t="str">
        <f>IF(Table4[[#This Row],[Segment]]="","",Table4[[#This Row],[Total Pressure Drop (Pa)]]/1000)</f>
        <v/>
      </c>
      <c r="Y597" s="82" t="str">
        <f>IF('Set Up'!D820="","",'Set Up'!D820)</f>
        <v/>
      </c>
      <c r="Z597" s="82" t="str">
        <f>IF('Set Up'!E820="","",'Set Up'!E820)</f>
        <v/>
      </c>
      <c r="AA597" s="82" t="str">
        <f>IF('Set Up'!F820="","",'Set Up'!F820)</f>
        <v/>
      </c>
      <c r="AB597" s="82" t="str">
        <f>IF('Set Up'!G820="","",'Set Up'!G820)</f>
        <v/>
      </c>
      <c r="AC597" s="82" t="str">
        <f t="array" ref="AC597">IF(Y597="","",INDEX(Data!$G$4:$G$51,MATCH(Table7[[#This Row],[Fitting]]&amp;Table7[[#This Row],[Fitting Subtype]],Data!$E$4:$E$51&amp;Data!$F$4:$F$51,0)))</f>
        <v/>
      </c>
      <c r="AD597" s="89" t="str">
        <f>IF(Table7[[#This Row],[Segment]]="","",Table7[[#This Row],[Quantity]]*Table7[[#This Row],[Kf]]*(((INDEX(Table4[Velocity (m/s)],MATCH(Table7[[#This Row],[Segment]],Table4[Segment],0)))^2)/2))</f>
        <v/>
      </c>
      <c r="AF597" s="82" t="str">
        <f>Table4[[#This Row],[Segment]]</f>
        <v/>
      </c>
      <c r="AG597" s="75"/>
      <c r="AH597" s="82" t="str">
        <f>IF(Table5[[#This Row],[Segment]]="","",AG597-Table4[[#This Row],[Total Pressure Drop (kPa)]])</f>
        <v/>
      </c>
    </row>
    <row r="598" spans="1:34" x14ac:dyDescent="0.25">
      <c r="A598" s="95" t="str">
        <f>IF('Set Up'!A595="","",'Set Up'!A595)</f>
        <v/>
      </c>
      <c r="B598" s="75" t="s">
        <v>81</v>
      </c>
      <c r="C598" s="85"/>
      <c r="D598" s="86" t="str">
        <f>IF(Table4[[#This Row],[Diameter (in)]]="","",(((CONVERT(Table4[[#This Row],[Diameter (in)]],"in","m"))/2)^2)*PI())</f>
        <v/>
      </c>
      <c r="E598" s="87" t="str">
        <f>IF(Table4[[#This Row],[Area (m2)]]="","",$D$4/Table4[[#This Row],[Area (m2)]])</f>
        <v/>
      </c>
      <c r="F598" s="85">
        <f t="shared" si="9"/>
        <v>4.6951999999999998</v>
      </c>
      <c r="G598" s="88" t="str">
        <f>IF(Table4[[#This Row],[Segment]]="","",(CONVERT(Table4[[#This Row],[Diameter (in)]],"in","m")*$B$4*Table4[[#This Row],[Velocity (m/s)]])/$C$4)</f>
        <v/>
      </c>
      <c r="H598" s="96" t="str">
        <f>IF(Table4[[#This Row],[Segment]]="","",IF(Table4[[#This Row],[Teynold''s Number]]&gt;4000,"TURBULENT","LAMINAR"))</f>
        <v/>
      </c>
      <c r="I598" s="86" t="str">
        <f>IF(Table4[[#This Row],[Segment]]="","",INDEX(Data!C595:C609,MATCH(Table4[Material],Data!B595:B609,0)))</f>
        <v/>
      </c>
      <c r="J598" s="89" t="str">
        <f>IF(Table4[[#This Row],[ε (m)]]="","",Table4[[#This Row],[ε (m)]]/(CONVERT(Table4[[#This Row],[Diameter (in)]],"in","m")))</f>
        <v/>
      </c>
      <c r="K598" s="96" t="str">
        <f>IF(Table4[[#This Row],[Regime]]="LAMINAR",16/Table4[[#This Row],[Teynold''s Number]],"-")</f>
        <v>-</v>
      </c>
      <c r="L598" s="86"/>
      <c r="M598" s="97" t="str">
        <f>IF(Table4[[#This Row],[Regime]]="TURBULENT",(((-4*LOG10(Table4[[#This Row],[ε/D]]/3.7+1.256/(Table4[[#This Row],[Teynold''s Number]]*SQRT(Table4[[#This Row],[f turbulent (guess)]]))))^-1)^2),"")</f>
        <v/>
      </c>
      <c r="N598" s="91" t="str">
        <f>IF(Table4[[#This Row],[f turbulent]]="","",Table4[[#This Row],[f turbulent (guess)]]-Table4[[#This Row],[f turbulent]])</f>
        <v/>
      </c>
      <c r="O598" s="87">
        <f>IF(Table4[[#This Row],[Segment]]="",0,IF(C599="",0,IF(C599&lt;=Table4[[#This Row],[Diameter (in)]],0,1-(D598/D599))))</f>
        <v>0</v>
      </c>
      <c r="P598" s="92" t="str">
        <f>IF(Table4[[#This Row],[Segment]]="","",IF(C598&gt;C599,"",IF(C599="",0.55,(0.55*(1-D599/D598)))))</f>
        <v/>
      </c>
      <c r="Q59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98" s="92" t="str">
        <f>IF(Table4[[#This Row],[Segment]]="","",IF(Table4[[#This Row],[Kexpansion]]="","0",((Table4[[#This Row],[Velocity (m/s)]]^2)/2)*Table4[[#This Row],[Kexpansion]]))</f>
        <v/>
      </c>
      <c r="S598" s="92" t="str">
        <f>IF(Table4[[#This Row],[Segment]]="","",IF(Table4[[#This Row],[Kcontraction]]="","0",((Table4[[#This Row],[Velocity (m/s)]]^2)/2)*Table4[[#This Row],[Kcontraction]]))</f>
        <v/>
      </c>
      <c r="T598" s="89" t="str">
        <f>IF(Table4[[#This Row],[Segment]]="","",SUMIF($Y$7:$Y$2000,Table4[[#This Row],[Segment]],$AD$7:$AD$2000))</f>
        <v/>
      </c>
      <c r="U598" s="95" t="str">
        <f>IF(Table4[[#This Row],[Segment]]="","",Table4[[#This Row],[Hfriction (J/kg)]]+Table4[[#This Row],[Hexpansions (J/kg)]]+Table4[[#This Row],[Hcontractions (J/kg)]]+Table4[[#This Row],[Hf (J/kg)]])</f>
        <v/>
      </c>
      <c r="V598" s="95" t="str">
        <f>IF(Table4[[#This Row],[Segment]]="","",Table4[[#This Row],[Total Friction Loss (J/kg)]]*Table3[Density (kg/m3)])</f>
        <v/>
      </c>
      <c r="W598" s="95" t="str">
        <f>IF(Table4[[#This Row],[Segment]]="","",Table4[[#This Row],[Total Pressure Drop (Pa)]]/1000)</f>
        <v/>
      </c>
      <c r="Y598" s="82" t="str">
        <f>IF('Set Up'!D821="","",'Set Up'!D821)</f>
        <v/>
      </c>
      <c r="Z598" s="82" t="str">
        <f>IF('Set Up'!E821="","",'Set Up'!E821)</f>
        <v/>
      </c>
      <c r="AA598" s="82" t="str">
        <f>IF('Set Up'!F821="","",'Set Up'!F821)</f>
        <v/>
      </c>
      <c r="AB598" s="82" t="str">
        <f>IF('Set Up'!G821="","",'Set Up'!G821)</f>
        <v/>
      </c>
      <c r="AC598" s="82" t="str">
        <f t="array" ref="AC598">IF(Y598="","",INDEX(Data!$G$4:$G$51,MATCH(Table7[[#This Row],[Fitting]]&amp;Table7[[#This Row],[Fitting Subtype]],Data!$E$4:$E$51&amp;Data!$F$4:$F$51,0)))</f>
        <v/>
      </c>
      <c r="AD598" s="89" t="str">
        <f>IF(Table7[[#This Row],[Segment]]="","",Table7[[#This Row],[Quantity]]*Table7[[#This Row],[Kf]]*(((INDEX(Table4[Velocity (m/s)],MATCH(Table7[[#This Row],[Segment]],Table4[Segment],0)))^2)/2))</f>
        <v/>
      </c>
      <c r="AF598" s="82" t="str">
        <f>Table4[[#This Row],[Segment]]</f>
        <v/>
      </c>
      <c r="AG598" s="75"/>
      <c r="AH598" s="82" t="str">
        <f>IF(Table5[[#This Row],[Segment]]="","",AG598-Table4[[#This Row],[Total Pressure Drop (kPa)]])</f>
        <v/>
      </c>
    </row>
    <row r="599" spans="1:34" x14ac:dyDescent="0.25">
      <c r="A599" s="95" t="str">
        <f>IF('Set Up'!A596="","",'Set Up'!A596)</f>
        <v/>
      </c>
      <c r="B599" s="75" t="s">
        <v>81</v>
      </c>
      <c r="C599" s="85"/>
      <c r="D599" s="86" t="str">
        <f>IF(Table4[[#This Row],[Diameter (in)]]="","",(((CONVERT(Table4[[#This Row],[Diameter (in)]],"in","m"))/2)^2)*PI())</f>
        <v/>
      </c>
      <c r="E599" s="87" t="str">
        <f>IF(Table4[[#This Row],[Area (m2)]]="","",$D$4/Table4[[#This Row],[Area (m2)]])</f>
        <v/>
      </c>
      <c r="F599" s="85">
        <f t="shared" si="9"/>
        <v>4.6951999999999998</v>
      </c>
      <c r="G599" s="88" t="str">
        <f>IF(Table4[[#This Row],[Segment]]="","",(CONVERT(Table4[[#This Row],[Diameter (in)]],"in","m")*$B$4*Table4[[#This Row],[Velocity (m/s)]])/$C$4)</f>
        <v/>
      </c>
      <c r="H599" s="96" t="str">
        <f>IF(Table4[[#This Row],[Segment]]="","",IF(Table4[[#This Row],[Teynold''s Number]]&gt;4000,"TURBULENT","LAMINAR"))</f>
        <v/>
      </c>
      <c r="I599" s="86" t="str">
        <f>IF(Table4[[#This Row],[Segment]]="","",INDEX(Data!C596:C610,MATCH(Table4[Material],Data!B596:B610,0)))</f>
        <v/>
      </c>
      <c r="J599" s="89" t="str">
        <f>IF(Table4[[#This Row],[ε (m)]]="","",Table4[[#This Row],[ε (m)]]/(CONVERT(Table4[[#This Row],[Diameter (in)]],"in","m")))</f>
        <v/>
      </c>
      <c r="K599" s="96" t="str">
        <f>IF(Table4[[#This Row],[Regime]]="LAMINAR",16/Table4[[#This Row],[Teynold''s Number]],"-")</f>
        <v>-</v>
      </c>
      <c r="L599" s="86"/>
      <c r="M599" s="97" t="str">
        <f>IF(Table4[[#This Row],[Regime]]="TURBULENT",(((-4*LOG10(Table4[[#This Row],[ε/D]]/3.7+1.256/(Table4[[#This Row],[Teynold''s Number]]*SQRT(Table4[[#This Row],[f turbulent (guess)]]))))^-1)^2),"")</f>
        <v/>
      </c>
      <c r="N599" s="91" t="str">
        <f>IF(Table4[[#This Row],[f turbulent]]="","",Table4[[#This Row],[f turbulent (guess)]]-Table4[[#This Row],[f turbulent]])</f>
        <v/>
      </c>
      <c r="O599" s="87">
        <f>IF(Table4[[#This Row],[Segment]]="",0,IF(C600="",0,IF(C600&lt;=Table4[[#This Row],[Diameter (in)]],0,1-(D599/D600))))</f>
        <v>0</v>
      </c>
      <c r="P599" s="92" t="str">
        <f>IF(Table4[[#This Row],[Segment]]="","",IF(C599&gt;C600,"",IF(C600="",0.55,(0.55*(1-D600/D599)))))</f>
        <v/>
      </c>
      <c r="Q59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599" s="92" t="str">
        <f>IF(Table4[[#This Row],[Segment]]="","",IF(Table4[[#This Row],[Kexpansion]]="","0",((Table4[[#This Row],[Velocity (m/s)]]^2)/2)*Table4[[#This Row],[Kexpansion]]))</f>
        <v/>
      </c>
      <c r="S599" s="92" t="str">
        <f>IF(Table4[[#This Row],[Segment]]="","",IF(Table4[[#This Row],[Kcontraction]]="","0",((Table4[[#This Row],[Velocity (m/s)]]^2)/2)*Table4[[#This Row],[Kcontraction]]))</f>
        <v/>
      </c>
      <c r="T599" s="89" t="str">
        <f>IF(Table4[[#This Row],[Segment]]="","",SUMIF($Y$7:$Y$2000,Table4[[#This Row],[Segment]],$AD$7:$AD$2000))</f>
        <v/>
      </c>
      <c r="U599" s="95" t="str">
        <f>IF(Table4[[#This Row],[Segment]]="","",Table4[[#This Row],[Hfriction (J/kg)]]+Table4[[#This Row],[Hexpansions (J/kg)]]+Table4[[#This Row],[Hcontractions (J/kg)]]+Table4[[#This Row],[Hf (J/kg)]])</f>
        <v/>
      </c>
      <c r="V599" s="95" t="str">
        <f>IF(Table4[[#This Row],[Segment]]="","",Table4[[#This Row],[Total Friction Loss (J/kg)]]*Table3[Density (kg/m3)])</f>
        <v/>
      </c>
      <c r="W599" s="95" t="str">
        <f>IF(Table4[[#This Row],[Segment]]="","",Table4[[#This Row],[Total Pressure Drop (Pa)]]/1000)</f>
        <v/>
      </c>
      <c r="Y599" s="82" t="str">
        <f>IF('Set Up'!D822="","",'Set Up'!D822)</f>
        <v/>
      </c>
      <c r="Z599" s="82" t="str">
        <f>IF('Set Up'!E822="","",'Set Up'!E822)</f>
        <v/>
      </c>
      <c r="AA599" s="82" t="str">
        <f>IF('Set Up'!F822="","",'Set Up'!F822)</f>
        <v/>
      </c>
      <c r="AB599" s="82" t="str">
        <f>IF('Set Up'!G822="","",'Set Up'!G822)</f>
        <v/>
      </c>
      <c r="AC599" s="82" t="str">
        <f t="array" ref="AC599">IF(Y599="","",INDEX(Data!$G$4:$G$51,MATCH(Table7[[#This Row],[Fitting]]&amp;Table7[[#This Row],[Fitting Subtype]],Data!$E$4:$E$51&amp;Data!$F$4:$F$51,0)))</f>
        <v/>
      </c>
      <c r="AD599" s="89" t="str">
        <f>IF(Table7[[#This Row],[Segment]]="","",Table7[[#This Row],[Quantity]]*Table7[[#This Row],[Kf]]*(((INDEX(Table4[Velocity (m/s)],MATCH(Table7[[#This Row],[Segment]],Table4[Segment],0)))^2)/2))</f>
        <v/>
      </c>
      <c r="AF599" s="82" t="str">
        <f>Table4[[#This Row],[Segment]]</f>
        <v/>
      </c>
      <c r="AG599" s="75"/>
      <c r="AH599" s="82" t="str">
        <f>IF(Table5[[#This Row],[Segment]]="","",AG599-Table4[[#This Row],[Total Pressure Drop (kPa)]])</f>
        <v/>
      </c>
    </row>
    <row r="600" spans="1:34" x14ac:dyDescent="0.25">
      <c r="A600" s="95" t="str">
        <f>IF('Set Up'!A597="","",'Set Up'!A597)</f>
        <v/>
      </c>
      <c r="B600" s="75" t="s">
        <v>81</v>
      </c>
      <c r="C600" s="85"/>
      <c r="D600" s="86" t="str">
        <f>IF(Table4[[#This Row],[Diameter (in)]]="","",(((CONVERT(Table4[[#This Row],[Diameter (in)]],"in","m"))/2)^2)*PI())</f>
        <v/>
      </c>
      <c r="E600" s="87" t="str">
        <f>IF(Table4[[#This Row],[Area (m2)]]="","",$D$4/Table4[[#This Row],[Area (m2)]])</f>
        <v/>
      </c>
      <c r="F600" s="85">
        <f t="shared" si="9"/>
        <v>4.6951999999999998</v>
      </c>
      <c r="G600" s="88" t="str">
        <f>IF(Table4[[#This Row],[Segment]]="","",(CONVERT(Table4[[#This Row],[Diameter (in)]],"in","m")*$B$4*Table4[[#This Row],[Velocity (m/s)]])/$C$4)</f>
        <v/>
      </c>
      <c r="H600" s="96" t="str">
        <f>IF(Table4[[#This Row],[Segment]]="","",IF(Table4[[#This Row],[Teynold''s Number]]&gt;4000,"TURBULENT","LAMINAR"))</f>
        <v/>
      </c>
      <c r="I600" s="86" t="str">
        <f>IF(Table4[[#This Row],[Segment]]="","",INDEX(Data!C597:C611,MATCH(Table4[Material],Data!B597:B611,0)))</f>
        <v/>
      </c>
      <c r="J600" s="89" t="str">
        <f>IF(Table4[[#This Row],[ε (m)]]="","",Table4[[#This Row],[ε (m)]]/(CONVERT(Table4[[#This Row],[Diameter (in)]],"in","m")))</f>
        <v/>
      </c>
      <c r="K600" s="96" t="str">
        <f>IF(Table4[[#This Row],[Regime]]="LAMINAR",16/Table4[[#This Row],[Teynold''s Number]],"-")</f>
        <v>-</v>
      </c>
      <c r="L600" s="86"/>
      <c r="M600" s="97" t="str">
        <f>IF(Table4[[#This Row],[Regime]]="TURBULENT",(((-4*LOG10(Table4[[#This Row],[ε/D]]/3.7+1.256/(Table4[[#This Row],[Teynold''s Number]]*SQRT(Table4[[#This Row],[f turbulent (guess)]]))))^-1)^2),"")</f>
        <v/>
      </c>
      <c r="N600" s="91" t="str">
        <f>IF(Table4[[#This Row],[f turbulent]]="","",Table4[[#This Row],[f turbulent (guess)]]-Table4[[#This Row],[f turbulent]])</f>
        <v/>
      </c>
      <c r="O600" s="87">
        <f>IF(Table4[[#This Row],[Segment]]="",0,IF(C601="",0,IF(C601&lt;=Table4[[#This Row],[Diameter (in)]],0,1-(D600/D601))))</f>
        <v>0</v>
      </c>
      <c r="P600" s="92" t="str">
        <f>IF(Table4[[#This Row],[Segment]]="","",IF(C600&gt;C601,"",IF(C601="",0.55,(0.55*(1-D601/D600)))))</f>
        <v/>
      </c>
      <c r="Q60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00" s="92" t="str">
        <f>IF(Table4[[#This Row],[Segment]]="","",IF(Table4[[#This Row],[Kexpansion]]="","0",((Table4[[#This Row],[Velocity (m/s)]]^2)/2)*Table4[[#This Row],[Kexpansion]]))</f>
        <v/>
      </c>
      <c r="S600" s="92" t="str">
        <f>IF(Table4[[#This Row],[Segment]]="","",IF(Table4[[#This Row],[Kcontraction]]="","0",((Table4[[#This Row],[Velocity (m/s)]]^2)/2)*Table4[[#This Row],[Kcontraction]]))</f>
        <v/>
      </c>
      <c r="T600" s="89" t="str">
        <f>IF(Table4[[#This Row],[Segment]]="","",SUMIF($Y$7:$Y$2000,Table4[[#This Row],[Segment]],$AD$7:$AD$2000))</f>
        <v/>
      </c>
      <c r="U600" s="95" t="str">
        <f>IF(Table4[[#This Row],[Segment]]="","",Table4[[#This Row],[Hfriction (J/kg)]]+Table4[[#This Row],[Hexpansions (J/kg)]]+Table4[[#This Row],[Hcontractions (J/kg)]]+Table4[[#This Row],[Hf (J/kg)]])</f>
        <v/>
      </c>
      <c r="V600" s="95" t="str">
        <f>IF(Table4[[#This Row],[Segment]]="","",Table4[[#This Row],[Total Friction Loss (J/kg)]]*Table3[Density (kg/m3)])</f>
        <v/>
      </c>
      <c r="W600" s="95" t="str">
        <f>IF(Table4[[#This Row],[Segment]]="","",Table4[[#This Row],[Total Pressure Drop (Pa)]]/1000)</f>
        <v/>
      </c>
      <c r="Y600" s="82" t="str">
        <f>IF('Set Up'!D823="","",'Set Up'!D823)</f>
        <v/>
      </c>
      <c r="Z600" s="82" t="str">
        <f>IF('Set Up'!E823="","",'Set Up'!E823)</f>
        <v/>
      </c>
      <c r="AA600" s="82" t="str">
        <f>IF('Set Up'!F823="","",'Set Up'!F823)</f>
        <v/>
      </c>
      <c r="AB600" s="82" t="str">
        <f>IF('Set Up'!G823="","",'Set Up'!G823)</f>
        <v/>
      </c>
      <c r="AC600" s="82" t="str">
        <f t="array" ref="AC600">IF(Y600="","",INDEX(Data!$G$4:$G$51,MATCH(Table7[[#This Row],[Fitting]]&amp;Table7[[#This Row],[Fitting Subtype]],Data!$E$4:$E$51&amp;Data!$F$4:$F$51,0)))</f>
        <v/>
      </c>
      <c r="AD600" s="89" t="str">
        <f>IF(Table7[[#This Row],[Segment]]="","",Table7[[#This Row],[Quantity]]*Table7[[#This Row],[Kf]]*(((INDEX(Table4[Velocity (m/s)],MATCH(Table7[[#This Row],[Segment]],Table4[Segment],0)))^2)/2))</f>
        <v/>
      </c>
      <c r="AF600" s="82" t="str">
        <f>Table4[[#This Row],[Segment]]</f>
        <v/>
      </c>
      <c r="AG600" s="75"/>
      <c r="AH600" s="82" t="str">
        <f>IF(Table5[[#This Row],[Segment]]="","",AG600-Table4[[#This Row],[Total Pressure Drop (kPa)]])</f>
        <v/>
      </c>
    </row>
    <row r="601" spans="1:34" x14ac:dyDescent="0.25">
      <c r="A601" s="95" t="str">
        <f>IF('Set Up'!A598="","",'Set Up'!A598)</f>
        <v/>
      </c>
      <c r="B601" s="75" t="s">
        <v>81</v>
      </c>
      <c r="C601" s="85"/>
      <c r="D601" s="86" t="str">
        <f>IF(Table4[[#This Row],[Diameter (in)]]="","",(((CONVERT(Table4[[#This Row],[Diameter (in)]],"in","m"))/2)^2)*PI())</f>
        <v/>
      </c>
      <c r="E601" s="87" t="str">
        <f>IF(Table4[[#This Row],[Area (m2)]]="","",$D$4/Table4[[#This Row],[Area (m2)]])</f>
        <v/>
      </c>
      <c r="F601" s="85">
        <f t="shared" si="9"/>
        <v>4.6951999999999998</v>
      </c>
      <c r="G601" s="88" t="str">
        <f>IF(Table4[[#This Row],[Segment]]="","",(CONVERT(Table4[[#This Row],[Diameter (in)]],"in","m")*$B$4*Table4[[#This Row],[Velocity (m/s)]])/$C$4)</f>
        <v/>
      </c>
      <c r="H601" s="96" t="str">
        <f>IF(Table4[[#This Row],[Segment]]="","",IF(Table4[[#This Row],[Teynold''s Number]]&gt;4000,"TURBULENT","LAMINAR"))</f>
        <v/>
      </c>
      <c r="I601" s="86" t="str">
        <f>IF(Table4[[#This Row],[Segment]]="","",INDEX(Data!C598:C612,MATCH(Table4[Material],Data!B598:B612,0)))</f>
        <v/>
      </c>
      <c r="J601" s="89" t="str">
        <f>IF(Table4[[#This Row],[ε (m)]]="","",Table4[[#This Row],[ε (m)]]/(CONVERT(Table4[[#This Row],[Diameter (in)]],"in","m")))</f>
        <v/>
      </c>
      <c r="K601" s="96" t="str">
        <f>IF(Table4[[#This Row],[Regime]]="LAMINAR",16/Table4[[#This Row],[Teynold''s Number]],"-")</f>
        <v>-</v>
      </c>
      <c r="L601" s="86"/>
      <c r="M601" s="97" t="str">
        <f>IF(Table4[[#This Row],[Regime]]="TURBULENT",(((-4*LOG10(Table4[[#This Row],[ε/D]]/3.7+1.256/(Table4[[#This Row],[Teynold''s Number]]*SQRT(Table4[[#This Row],[f turbulent (guess)]]))))^-1)^2),"")</f>
        <v/>
      </c>
      <c r="N601" s="91" t="str">
        <f>IF(Table4[[#This Row],[f turbulent]]="","",Table4[[#This Row],[f turbulent (guess)]]-Table4[[#This Row],[f turbulent]])</f>
        <v/>
      </c>
      <c r="O601" s="87">
        <f>IF(Table4[[#This Row],[Segment]]="",0,IF(C602="",0,IF(C602&lt;=Table4[[#This Row],[Diameter (in)]],0,1-(D601/D602))))</f>
        <v>0</v>
      </c>
      <c r="P601" s="92" t="str">
        <f>IF(Table4[[#This Row],[Segment]]="","",IF(C601&gt;C602,"",IF(C602="",0.55,(0.55*(1-D602/D601)))))</f>
        <v/>
      </c>
      <c r="Q60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01" s="92" t="str">
        <f>IF(Table4[[#This Row],[Segment]]="","",IF(Table4[[#This Row],[Kexpansion]]="","0",((Table4[[#This Row],[Velocity (m/s)]]^2)/2)*Table4[[#This Row],[Kexpansion]]))</f>
        <v/>
      </c>
      <c r="S601" s="92" t="str">
        <f>IF(Table4[[#This Row],[Segment]]="","",IF(Table4[[#This Row],[Kcontraction]]="","0",((Table4[[#This Row],[Velocity (m/s)]]^2)/2)*Table4[[#This Row],[Kcontraction]]))</f>
        <v/>
      </c>
      <c r="T601" s="89" t="str">
        <f>IF(Table4[[#This Row],[Segment]]="","",SUMIF($Y$7:$Y$2000,Table4[[#This Row],[Segment]],$AD$7:$AD$2000))</f>
        <v/>
      </c>
      <c r="U601" s="95" t="str">
        <f>IF(Table4[[#This Row],[Segment]]="","",Table4[[#This Row],[Hfriction (J/kg)]]+Table4[[#This Row],[Hexpansions (J/kg)]]+Table4[[#This Row],[Hcontractions (J/kg)]]+Table4[[#This Row],[Hf (J/kg)]])</f>
        <v/>
      </c>
      <c r="V601" s="95" t="str">
        <f>IF(Table4[[#This Row],[Segment]]="","",Table4[[#This Row],[Total Friction Loss (J/kg)]]*Table3[Density (kg/m3)])</f>
        <v/>
      </c>
      <c r="W601" s="95" t="str">
        <f>IF(Table4[[#This Row],[Segment]]="","",Table4[[#This Row],[Total Pressure Drop (Pa)]]/1000)</f>
        <v/>
      </c>
      <c r="Y601" s="82" t="str">
        <f>IF('Set Up'!D824="","",'Set Up'!D824)</f>
        <v/>
      </c>
      <c r="Z601" s="82" t="str">
        <f>IF('Set Up'!E824="","",'Set Up'!E824)</f>
        <v/>
      </c>
      <c r="AA601" s="82" t="str">
        <f>IF('Set Up'!F824="","",'Set Up'!F824)</f>
        <v/>
      </c>
      <c r="AB601" s="82" t="str">
        <f>IF('Set Up'!G824="","",'Set Up'!G824)</f>
        <v/>
      </c>
      <c r="AC601" s="82" t="str">
        <f t="array" ref="AC601">IF(Y601="","",INDEX(Data!$G$4:$G$51,MATCH(Table7[[#This Row],[Fitting]]&amp;Table7[[#This Row],[Fitting Subtype]],Data!$E$4:$E$51&amp;Data!$F$4:$F$51,0)))</f>
        <v/>
      </c>
      <c r="AD601" s="89" t="str">
        <f>IF(Table7[[#This Row],[Segment]]="","",Table7[[#This Row],[Quantity]]*Table7[[#This Row],[Kf]]*(((INDEX(Table4[Velocity (m/s)],MATCH(Table7[[#This Row],[Segment]],Table4[Segment],0)))^2)/2))</f>
        <v/>
      </c>
      <c r="AF601" s="82" t="str">
        <f>Table4[[#This Row],[Segment]]</f>
        <v/>
      </c>
      <c r="AG601" s="75"/>
      <c r="AH601" s="82" t="str">
        <f>IF(Table5[[#This Row],[Segment]]="","",AG601-Table4[[#This Row],[Total Pressure Drop (kPa)]])</f>
        <v/>
      </c>
    </row>
    <row r="602" spans="1:34" x14ac:dyDescent="0.25">
      <c r="A602" s="95" t="str">
        <f>IF('Set Up'!A599="","",'Set Up'!A599)</f>
        <v/>
      </c>
      <c r="B602" s="75" t="s">
        <v>81</v>
      </c>
      <c r="C602" s="85"/>
      <c r="D602" s="86" t="str">
        <f>IF(Table4[[#This Row],[Diameter (in)]]="","",(((CONVERT(Table4[[#This Row],[Diameter (in)]],"in","m"))/2)^2)*PI())</f>
        <v/>
      </c>
      <c r="E602" s="87" t="str">
        <f>IF(Table4[[#This Row],[Area (m2)]]="","",$D$4/Table4[[#This Row],[Area (m2)]])</f>
        <v/>
      </c>
      <c r="F602" s="85">
        <f t="shared" si="9"/>
        <v>4.6951999999999998</v>
      </c>
      <c r="G602" s="88" t="str">
        <f>IF(Table4[[#This Row],[Segment]]="","",(CONVERT(Table4[[#This Row],[Diameter (in)]],"in","m")*$B$4*Table4[[#This Row],[Velocity (m/s)]])/$C$4)</f>
        <v/>
      </c>
      <c r="H602" s="96" t="str">
        <f>IF(Table4[[#This Row],[Segment]]="","",IF(Table4[[#This Row],[Teynold''s Number]]&gt;4000,"TURBULENT","LAMINAR"))</f>
        <v/>
      </c>
      <c r="I602" s="86" t="str">
        <f>IF(Table4[[#This Row],[Segment]]="","",INDEX(Data!C599:C613,MATCH(Table4[Material],Data!B599:B613,0)))</f>
        <v/>
      </c>
      <c r="J602" s="89" t="str">
        <f>IF(Table4[[#This Row],[ε (m)]]="","",Table4[[#This Row],[ε (m)]]/(CONVERT(Table4[[#This Row],[Diameter (in)]],"in","m")))</f>
        <v/>
      </c>
      <c r="K602" s="96" t="str">
        <f>IF(Table4[[#This Row],[Regime]]="LAMINAR",16/Table4[[#This Row],[Teynold''s Number]],"-")</f>
        <v>-</v>
      </c>
      <c r="L602" s="86"/>
      <c r="M602" s="97" t="str">
        <f>IF(Table4[[#This Row],[Regime]]="TURBULENT",(((-4*LOG10(Table4[[#This Row],[ε/D]]/3.7+1.256/(Table4[[#This Row],[Teynold''s Number]]*SQRT(Table4[[#This Row],[f turbulent (guess)]]))))^-1)^2),"")</f>
        <v/>
      </c>
      <c r="N602" s="91" t="str">
        <f>IF(Table4[[#This Row],[f turbulent]]="","",Table4[[#This Row],[f turbulent (guess)]]-Table4[[#This Row],[f turbulent]])</f>
        <v/>
      </c>
      <c r="O602" s="87">
        <f>IF(Table4[[#This Row],[Segment]]="",0,IF(C603="",0,IF(C603&lt;=Table4[[#This Row],[Diameter (in)]],0,1-(D602/D603))))</f>
        <v>0</v>
      </c>
      <c r="P602" s="92" t="str">
        <f>IF(Table4[[#This Row],[Segment]]="","",IF(C602&gt;C603,"",IF(C603="",0.55,(0.55*(1-D603/D602)))))</f>
        <v/>
      </c>
      <c r="Q60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02" s="92" t="str">
        <f>IF(Table4[[#This Row],[Segment]]="","",IF(Table4[[#This Row],[Kexpansion]]="","0",((Table4[[#This Row],[Velocity (m/s)]]^2)/2)*Table4[[#This Row],[Kexpansion]]))</f>
        <v/>
      </c>
      <c r="S602" s="92" t="str">
        <f>IF(Table4[[#This Row],[Segment]]="","",IF(Table4[[#This Row],[Kcontraction]]="","0",((Table4[[#This Row],[Velocity (m/s)]]^2)/2)*Table4[[#This Row],[Kcontraction]]))</f>
        <v/>
      </c>
      <c r="T602" s="89" t="str">
        <f>IF(Table4[[#This Row],[Segment]]="","",SUMIF($Y$7:$Y$2000,Table4[[#This Row],[Segment]],$AD$7:$AD$2000))</f>
        <v/>
      </c>
      <c r="U602" s="95" t="str">
        <f>IF(Table4[[#This Row],[Segment]]="","",Table4[[#This Row],[Hfriction (J/kg)]]+Table4[[#This Row],[Hexpansions (J/kg)]]+Table4[[#This Row],[Hcontractions (J/kg)]]+Table4[[#This Row],[Hf (J/kg)]])</f>
        <v/>
      </c>
      <c r="V602" s="95" t="str">
        <f>IF(Table4[[#This Row],[Segment]]="","",Table4[[#This Row],[Total Friction Loss (J/kg)]]*Table3[Density (kg/m3)])</f>
        <v/>
      </c>
      <c r="W602" s="95" t="str">
        <f>IF(Table4[[#This Row],[Segment]]="","",Table4[[#This Row],[Total Pressure Drop (Pa)]]/1000)</f>
        <v/>
      </c>
      <c r="Y602" s="82" t="str">
        <f>IF('Set Up'!D825="","",'Set Up'!D825)</f>
        <v/>
      </c>
      <c r="Z602" s="82" t="str">
        <f>IF('Set Up'!E825="","",'Set Up'!E825)</f>
        <v/>
      </c>
      <c r="AA602" s="82" t="str">
        <f>IF('Set Up'!F825="","",'Set Up'!F825)</f>
        <v/>
      </c>
      <c r="AB602" s="82" t="str">
        <f>IF('Set Up'!G825="","",'Set Up'!G825)</f>
        <v/>
      </c>
      <c r="AC602" s="82" t="str">
        <f t="array" ref="AC602">IF(Y602="","",INDEX(Data!$G$4:$G$51,MATCH(Table7[[#This Row],[Fitting]]&amp;Table7[[#This Row],[Fitting Subtype]],Data!$E$4:$E$51&amp;Data!$F$4:$F$51,0)))</f>
        <v/>
      </c>
      <c r="AD602" s="89" t="str">
        <f>IF(Table7[[#This Row],[Segment]]="","",Table7[[#This Row],[Quantity]]*Table7[[#This Row],[Kf]]*(((INDEX(Table4[Velocity (m/s)],MATCH(Table7[[#This Row],[Segment]],Table4[Segment],0)))^2)/2))</f>
        <v/>
      </c>
      <c r="AF602" s="82" t="str">
        <f>Table4[[#This Row],[Segment]]</f>
        <v/>
      </c>
      <c r="AG602" s="75"/>
      <c r="AH602" s="82" t="str">
        <f>IF(Table5[[#This Row],[Segment]]="","",AG602-Table4[[#This Row],[Total Pressure Drop (kPa)]])</f>
        <v/>
      </c>
    </row>
    <row r="603" spans="1:34" x14ac:dyDescent="0.25">
      <c r="A603" s="95" t="str">
        <f>IF('Set Up'!A600="","",'Set Up'!A600)</f>
        <v/>
      </c>
      <c r="B603" s="75" t="s">
        <v>81</v>
      </c>
      <c r="C603" s="85"/>
      <c r="D603" s="86" t="str">
        <f>IF(Table4[[#This Row],[Diameter (in)]]="","",(((CONVERT(Table4[[#This Row],[Diameter (in)]],"in","m"))/2)^2)*PI())</f>
        <v/>
      </c>
      <c r="E603" s="87" t="str">
        <f>IF(Table4[[#This Row],[Area (m2)]]="","",$D$4/Table4[[#This Row],[Area (m2)]])</f>
        <v/>
      </c>
      <c r="F603" s="85">
        <f t="shared" si="9"/>
        <v>4.6951999999999998</v>
      </c>
      <c r="G603" s="88" t="str">
        <f>IF(Table4[[#This Row],[Segment]]="","",(CONVERT(Table4[[#This Row],[Diameter (in)]],"in","m")*$B$4*Table4[[#This Row],[Velocity (m/s)]])/$C$4)</f>
        <v/>
      </c>
      <c r="H603" s="96" t="str">
        <f>IF(Table4[[#This Row],[Segment]]="","",IF(Table4[[#This Row],[Teynold''s Number]]&gt;4000,"TURBULENT","LAMINAR"))</f>
        <v/>
      </c>
      <c r="I603" s="86" t="str">
        <f>IF(Table4[[#This Row],[Segment]]="","",INDEX(Data!C600:C614,MATCH(Table4[Material],Data!B600:B614,0)))</f>
        <v/>
      </c>
      <c r="J603" s="89" t="str">
        <f>IF(Table4[[#This Row],[ε (m)]]="","",Table4[[#This Row],[ε (m)]]/(CONVERT(Table4[[#This Row],[Diameter (in)]],"in","m")))</f>
        <v/>
      </c>
      <c r="K603" s="96" t="str">
        <f>IF(Table4[[#This Row],[Regime]]="LAMINAR",16/Table4[[#This Row],[Teynold''s Number]],"-")</f>
        <v>-</v>
      </c>
      <c r="L603" s="86"/>
      <c r="M603" s="97" t="str">
        <f>IF(Table4[[#This Row],[Regime]]="TURBULENT",(((-4*LOG10(Table4[[#This Row],[ε/D]]/3.7+1.256/(Table4[[#This Row],[Teynold''s Number]]*SQRT(Table4[[#This Row],[f turbulent (guess)]]))))^-1)^2),"")</f>
        <v/>
      </c>
      <c r="N603" s="91" t="str">
        <f>IF(Table4[[#This Row],[f turbulent]]="","",Table4[[#This Row],[f turbulent (guess)]]-Table4[[#This Row],[f turbulent]])</f>
        <v/>
      </c>
      <c r="O603" s="87">
        <f>IF(Table4[[#This Row],[Segment]]="",0,IF(C604="",0,IF(C604&lt;=Table4[[#This Row],[Diameter (in)]],0,1-(D603/D604))))</f>
        <v>0</v>
      </c>
      <c r="P603" s="92" t="str">
        <f>IF(Table4[[#This Row],[Segment]]="","",IF(C603&gt;C604,"",IF(C604="",0.55,(0.55*(1-D604/D603)))))</f>
        <v/>
      </c>
      <c r="Q60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03" s="92" t="str">
        <f>IF(Table4[[#This Row],[Segment]]="","",IF(Table4[[#This Row],[Kexpansion]]="","0",((Table4[[#This Row],[Velocity (m/s)]]^2)/2)*Table4[[#This Row],[Kexpansion]]))</f>
        <v/>
      </c>
      <c r="S603" s="92" t="str">
        <f>IF(Table4[[#This Row],[Segment]]="","",IF(Table4[[#This Row],[Kcontraction]]="","0",((Table4[[#This Row],[Velocity (m/s)]]^2)/2)*Table4[[#This Row],[Kcontraction]]))</f>
        <v/>
      </c>
      <c r="T603" s="89" t="str">
        <f>IF(Table4[[#This Row],[Segment]]="","",SUMIF($Y$7:$Y$2000,Table4[[#This Row],[Segment]],$AD$7:$AD$2000))</f>
        <v/>
      </c>
      <c r="U603" s="95" t="str">
        <f>IF(Table4[[#This Row],[Segment]]="","",Table4[[#This Row],[Hfriction (J/kg)]]+Table4[[#This Row],[Hexpansions (J/kg)]]+Table4[[#This Row],[Hcontractions (J/kg)]]+Table4[[#This Row],[Hf (J/kg)]])</f>
        <v/>
      </c>
      <c r="V603" s="95" t="str">
        <f>IF(Table4[[#This Row],[Segment]]="","",Table4[[#This Row],[Total Friction Loss (J/kg)]]*Table3[Density (kg/m3)])</f>
        <v/>
      </c>
      <c r="W603" s="95" t="str">
        <f>IF(Table4[[#This Row],[Segment]]="","",Table4[[#This Row],[Total Pressure Drop (Pa)]]/1000)</f>
        <v/>
      </c>
      <c r="Y603" s="82" t="str">
        <f>IF('Set Up'!D826="","",'Set Up'!D826)</f>
        <v/>
      </c>
      <c r="Z603" s="82" t="str">
        <f>IF('Set Up'!E826="","",'Set Up'!E826)</f>
        <v/>
      </c>
      <c r="AA603" s="82" t="str">
        <f>IF('Set Up'!F826="","",'Set Up'!F826)</f>
        <v/>
      </c>
      <c r="AB603" s="82" t="str">
        <f>IF('Set Up'!G826="","",'Set Up'!G826)</f>
        <v/>
      </c>
      <c r="AC603" s="82" t="str">
        <f t="array" ref="AC603">IF(Y603="","",INDEX(Data!$G$4:$G$51,MATCH(Table7[[#This Row],[Fitting]]&amp;Table7[[#This Row],[Fitting Subtype]],Data!$E$4:$E$51&amp;Data!$F$4:$F$51,0)))</f>
        <v/>
      </c>
      <c r="AD603" s="89" t="str">
        <f>IF(Table7[[#This Row],[Segment]]="","",Table7[[#This Row],[Quantity]]*Table7[[#This Row],[Kf]]*(((INDEX(Table4[Velocity (m/s)],MATCH(Table7[[#This Row],[Segment]],Table4[Segment],0)))^2)/2))</f>
        <v/>
      </c>
      <c r="AF603" s="82" t="str">
        <f>Table4[[#This Row],[Segment]]</f>
        <v/>
      </c>
      <c r="AG603" s="75"/>
      <c r="AH603" s="82" t="str">
        <f>IF(Table5[[#This Row],[Segment]]="","",AG603-Table4[[#This Row],[Total Pressure Drop (kPa)]])</f>
        <v/>
      </c>
    </row>
    <row r="604" spans="1:34" x14ac:dyDescent="0.25">
      <c r="A604" s="95" t="str">
        <f>IF('Set Up'!A601="","",'Set Up'!A601)</f>
        <v/>
      </c>
      <c r="B604" s="75" t="s">
        <v>81</v>
      </c>
      <c r="C604" s="85"/>
      <c r="D604" s="86" t="str">
        <f>IF(Table4[[#This Row],[Diameter (in)]]="","",(((CONVERT(Table4[[#This Row],[Diameter (in)]],"in","m"))/2)^2)*PI())</f>
        <v/>
      </c>
      <c r="E604" s="87" t="str">
        <f>IF(Table4[[#This Row],[Area (m2)]]="","",$D$4/Table4[[#This Row],[Area (m2)]])</f>
        <v/>
      </c>
      <c r="F604" s="85">
        <f t="shared" si="9"/>
        <v>4.6951999999999998</v>
      </c>
      <c r="G604" s="88" t="str">
        <f>IF(Table4[[#This Row],[Segment]]="","",(CONVERT(Table4[[#This Row],[Diameter (in)]],"in","m")*$B$4*Table4[[#This Row],[Velocity (m/s)]])/$C$4)</f>
        <v/>
      </c>
      <c r="H604" s="96" t="str">
        <f>IF(Table4[[#This Row],[Segment]]="","",IF(Table4[[#This Row],[Teynold''s Number]]&gt;4000,"TURBULENT","LAMINAR"))</f>
        <v/>
      </c>
      <c r="I604" s="86" t="str">
        <f>IF(Table4[[#This Row],[Segment]]="","",INDEX(Data!C601:C615,MATCH(Table4[Material],Data!B601:B615,0)))</f>
        <v/>
      </c>
      <c r="J604" s="89" t="str">
        <f>IF(Table4[[#This Row],[ε (m)]]="","",Table4[[#This Row],[ε (m)]]/(CONVERT(Table4[[#This Row],[Diameter (in)]],"in","m")))</f>
        <v/>
      </c>
      <c r="K604" s="96" t="str">
        <f>IF(Table4[[#This Row],[Regime]]="LAMINAR",16/Table4[[#This Row],[Teynold''s Number]],"-")</f>
        <v>-</v>
      </c>
      <c r="L604" s="86"/>
      <c r="M604" s="97" t="str">
        <f>IF(Table4[[#This Row],[Regime]]="TURBULENT",(((-4*LOG10(Table4[[#This Row],[ε/D]]/3.7+1.256/(Table4[[#This Row],[Teynold''s Number]]*SQRT(Table4[[#This Row],[f turbulent (guess)]]))))^-1)^2),"")</f>
        <v/>
      </c>
      <c r="N604" s="91" t="str">
        <f>IF(Table4[[#This Row],[f turbulent]]="","",Table4[[#This Row],[f turbulent (guess)]]-Table4[[#This Row],[f turbulent]])</f>
        <v/>
      </c>
      <c r="O604" s="87">
        <f>IF(Table4[[#This Row],[Segment]]="",0,IF(C605="",0,IF(C605&lt;=Table4[[#This Row],[Diameter (in)]],0,1-(D604/D605))))</f>
        <v>0</v>
      </c>
      <c r="P604" s="92" t="str">
        <f>IF(Table4[[#This Row],[Segment]]="","",IF(C604&gt;C605,"",IF(C605="",0.55,(0.55*(1-D605/D604)))))</f>
        <v/>
      </c>
      <c r="Q60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04" s="92" t="str">
        <f>IF(Table4[[#This Row],[Segment]]="","",IF(Table4[[#This Row],[Kexpansion]]="","0",((Table4[[#This Row],[Velocity (m/s)]]^2)/2)*Table4[[#This Row],[Kexpansion]]))</f>
        <v/>
      </c>
      <c r="S604" s="92" t="str">
        <f>IF(Table4[[#This Row],[Segment]]="","",IF(Table4[[#This Row],[Kcontraction]]="","0",((Table4[[#This Row],[Velocity (m/s)]]^2)/2)*Table4[[#This Row],[Kcontraction]]))</f>
        <v/>
      </c>
      <c r="T604" s="89" t="str">
        <f>IF(Table4[[#This Row],[Segment]]="","",SUMIF($Y$7:$Y$2000,Table4[[#This Row],[Segment]],$AD$7:$AD$2000))</f>
        <v/>
      </c>
      <c r="U604" s="95" t="str">
        <f>IF(Table4[[#This Row],[Segment]]="","",Table4[[#This Row],[Hfriction (J/kg)]]+Table4[[#This Row],[Hexpansions (J/kg)]]+Table4[[#This Row],[Hcontractions (J/kg)]]+Table4[[#This Row],[Hf (J/kg)]])</f>
        <v/>
      </c>
      <c r="V604" s="95" t="str">
        <f>IF(Table4[[#This Row],[Segment]]="","",Table4[[#This Row],[Total Friction Loss (J/kg)]]*Table3[Density (kg/m3)])</f>
        <v/>
      </c>
      <c r="W604" s="95" t="str">
        <f>IF(Table4[[#This Row],[Segment]]="","",Table4[[#This Row],[Total Pressure Drop (Pa)]]/1000)</f>
        <v/>
      </c>
      <c r="Y604" s="82" t="str">
        <f>IF('Set Up'!D827="","",'Set Up'!D827)</f>
        <v/>
      </c>
      <c r="Z604" s="82" t="str">
        <f>IF('Set Up'!E827="","",'Set Up'!E827)</f>
        <v/>
      </c>
      <c r="AA604" s="82" t="str">
        <f>IF('Set Up'!F827="","",'Set Up'!F827)</f>
        <v/>
      </c>
      <c r="AB604" s="82" t="str">
        <f>IF('Set Up'!G827="","",'Set Up'!G827)</f>
        <v/>
      </c>
      <c r="AC604" s="82" t="str">
        <f t="array" ref="AC604">IF(Y604="","",INDEX(Data!$G$4:$G$51,MATCH(Table7[[#This Row],[Fitting]]&amp;Table7[[#This Row],[Fitting Subtype]],Data!$E$4:$E$51&amp;Data!$F$4:$F$51,0)))</f>
        <v/>
      </c>
      <c r="AD604" s="89" t="str">
        <f>IF(Table7[[#This Row],[Segment]]="","",Table7[[#This Row],[Quantity]]*Table7[[#This Row],[Kf]]*(((INDEX(Table4[Velocity (m/s)],MATCH(Table7[[#This Row],[Segment]],Table4[Segment],0)))^2)/2))</f>
        <v/>
      </c>
      <c r="AF604" s="82" t="str">
        <f>Table4[[#This Row],[Segment]]</f>
        <v/>
      </c>
      <c r="AG604" s="75"/>
      <c r="AH604" s="82" t="str">
        <f>IF(Table5[[#This Row],[Segment]]="","",AG604-Table4[[#This Row],[Total Pressure Drop (kPa)]])</f>
        <v/>
      </c>
    </row>
    <row r="605" spans="1:34" x14ac:dyDescent="0.25">
      <c r="A605" s="95" t="str">
        <f>IF('Set Up'!A602="","",'Set Up'!A602)</f>
        <v/>
      </c>
      <c r="B605" s="75" t="s">
        <v>81</v>
      </c>
      <c r="C605" s="85"/>
      <c r="D605" s="86" t="str">
        <f>IF(Table4[[#This Row],[Diameter (in)]]="","",(((CONVERT(Table4[[#This Row],[Diameter (in)]],"in","m"))/2)^2)*PI())</f>
        <v/>
      </c>
      <c r="E605" s="87" t="str">
        <f>IF(Table4[[#This Row],[Area (m2)]]="","",$D$4/Table4[[#This Row],[Area (m2)]])</f>
        <v/>
      </c>
      <c r="F605" s="85">
        <f t="shared" si="9"/>
        <v>4.6951999999999998</v>
      </c>
      <c r="G605" s="88" t="str">
        <f>IF(Table4[[#This Row],[Segment]]="","",(CONVERT(Table4[[#This Row],[Diameter (in)]],"in","m")*$B$4*Table4[[#This Row],[Velocity (m/s)]])/$C$4)</f>
        <v/>
      </c>
      <c r="H605" s="96" t="str">
        <f>IF(Table4[[#This Row],[Segment]]="","",IF(Table4[[#This Row],[Teynold''s Number]]&gt;4000,"TURBULENT","LAMINAR"))</f>
        <v/>
      </c>
      <c r="I605" s="86" t="str">
        <f>IF(Table4[[#This Row],[Segment]]="","",INDEX(Data!C602:C616,MATCH(Table4[Material],Data!B602:B616,0)))</f>
        <v/>
      </c>
      <c r="J605" s="89" t="str">
        <f>IF(Table4[[#This Row],[ε (m)]]="","",Table4[[#This Row],[ε (m)]]/(CONVERT(Table4[[#This Row],[Diameter (in)]],"in","m")))</f>
        <v/>
      </c>
      <c r="K605" s="96" t="str">
        <f>IF(Table4[[#This Row],[Regime]]="LAMINAR",16/Table4[[#This Row],[Teynold''s Number]],"-")</f>
        <v>-</v>
      </c>
      <c r="L605" s="86"/>
      <c r="M605" s="97" t="str">
        <f>IF(Table4[[#This Row],[Regime]]="TURBULENT",(((-4*LOG10(Table4[[#This Row],[ε/D]]/3.7+1.256/(Table4[[#This Row],[Teynold''s Number]]*SQRT(Table4[[#This Row],[f turbulent (guess)]]))))^-1)^2),"")</f>
        <v/>
      </c>
      <c r="N605" s="91" t="str">
        <f>IF(Table4[[#This Row],[f turbulent]]="","",Table4[[#This Row],[f turbulent (guess)]]-Table4[[#This Row],[f turbulent]])</f>
        <v/>
      </c>
      <c r="O605" s="87">
        <f>IF(Table4[[#This Row],[Segment]]="",0,IF(C606="",0,IF(C606&lt;=Table4[[#This Row],[Diameter (in)]],0,1-(D605/D606))))</f>
        <v>0</v>
      </c>
      <c r="P605" s="92" t="str">
        <f>IF(Table4[[#This Row],[Segment]]="","",IF(C605&gt;C606,"",IF(C606="",0.55,(0.55*(1-D606/D605)))))</f>
        <v/>
      </c>
      <c r="Q60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05" s="92" t="str">
        <f>IF(Table4[[#This Row],[Segment]]="","",IF(Table4[[#This Row],[Kexpansion]]="","0",((Table4[[#This Row],[Velocity (m/s)]]^2)/2)*Table4[[#This Row],[Kexpansion]]))</f>
        <v/>
      </c>
      <c r="S605" s="92" t="str">
        <f>IF(Table4[[#This Row],[Segment]]="","",IF(Table4[[#This Row],[Kcontraction]]="","0",((Table4[[#This Row],[Velocity (m/s)]]^2)/2)*Table4[[#This Row],[Kcontraction]]))</f>
        <v/>
      </c>
      <c r="T605" s="89" t="str">
        <f>IF(Table4[[#This Row],[Segment]]="","",SUMIF($Y$7:$Y$2000,Table4[[#This Row],[Segment]],$AD$7:$AD$2000))</f>
        <v/>
      </c>
      <c r="U605" s="95" t="str">
        <f>IF(Table4[[#This Row],[Segment]]="","",Table4[[#This Row],[Hfriction (J/kg)]]+Table4[[#This Row],[Hexpansions (J/kg)]]+Table4[[#This Row],[Hcontractions (J/kg)]]+Table4[[#This Row],[Hf (J/kg)]])</f>
        <v/>
      </c>
      <c r="V605" s="95" t="str">
        <f>IF(Table4[[#This Row],[Segment]]="","",Table4[[#This Row],[Total Friction Loss (J/kg)]]*Table3[Density (kg/m3)])</f>
        <v/>
      </c>
      <c r="W605" s="95" t="str">
        <f>IF(Table4[[#This Row],[Segment]]="","",Table4[[#This Row],[Total Pressure Drop (Pa)]]/1000)</f>
        <v/>
      </c>
      <c r="Y605" s="82" t="str">
        <f>IF('Set Up'!D828="","",'Set Up'!D828)</f>
        <v/>
      </c>
      <c r="Z605" s="82" t="str">
        <f>IF('Set Up'!E828="","",'Set Up'!E828)</f>
        <v/>
      </c>
      <c r="AA605" s="82" t="str">
        <f>IF('Set Up'!F828="","",'Set Up'!F828)</f>
        <v/>
      </c>
      <c r="AB605" s="82" t="str">
        <f>IF('Set Up'!G828="","",'Set Up'!G828)</f>
        <v/>
      </c>
      <c r="AC605" s="82" t="str">
        <f t="array" ref="AC605">IF(Y605="","",INDEX(Data!$G$4:$G$51,MATCH(Table7[[#This Row],[Fitting]]&amp;Table7[[#This Row],[Fitting Subtype]],Data!$E$4:$E$51&amp;Data!$F$4:$F$51,0)))</f>
        <v/>
      </c>
      <c r="AD605" s="89" t="str">
        <f>IF(Table7[[#This Row],[Segment]]="","",Table7[[#This Row],[Quantity]]*Table7[[#This Row],[Kf]]*(((INDEX(Table4[Velocity (m/s)],MATCH(Table7[[#This Row],[Segment]],Table4[Segment],0)))^2)/2))</f>
        <v/>
      </c>
      <c r="AF605" s="82" t="str">
        <f>Table4[[#This Row],[Segment]]</f>
        <v/>
      </c>
      <c r="AG605" s="75"/>
      <c r="AH605" s="82" t="str">
        <f>IF(Table5[[#This Row],[Segment]]="","",AG605-Table4[[#This Row],[Total Pressure Drop (kPa)]])</f>
        <v/>
      </c>
    </row>
    <row r="606" spans="1:34" x14ac:dyDescent="0.25">
      <c r="A606" s="95" t="str">
        <f>IF('Set Up'!A603="","",'Set Up'!A603)</f>
        <v/>
      </c>
      <c r="B606" s="75" t="s">
        <v>81</v>
      </c>
      <c r="C606" s="85"/>
      <c r="D606" s="86" t="str">
        <f>IF(Table4[[#This Row],[Diameter (in)]]="","",(((CONVERT(Table4[[#This Row],[Diameter (in)]],"in","m"))/2)^2)*PI())</f>
        <v/>
      </c>
      <c r="E606" s="87" t="str">
        <f>IF(Table4[[#This Row],[Area (m2)]]="","",$D$4/Table4[[#This Row],[Area (m2)]])</f>
        <v/>
      </c>
      <c r="F606" s="85">
        <f t="shared" si="9"/>
        <v>4.6951999999999998</v>
      </c>
      <c r="G606" s="88" t="str">
        <f>IF(Table4[[#This Row],[Segment]]="","",(CONVERT(Table4[[#This Row],[Diameter (in)]],"in","m")*$B$4*Table4[[#This Row],[Velocity (m/s)]])/$C$4)</f>
        <v/>
      </c>
      <c r="H606" s="96" t="str">
        <f>IF(Table4[[#This Row],[Segment]]="","",IF(Table4[[#This Row],[Teynold''s Number]]&gt;4000,"TURBULENT","LAMINAR"))</f>
        <v/>
      </c>
      <c r="I606" s="86" t="str">
        <f>IF(Table4[[#This Row],[Segment]]="","",INDEX(Data!C603:C617,MATCH(Table4[Material],Data!B603:B617,0)))</f>
        <v/>
      </c>
      <c r="J606" s="89" t="str">
        <f>IF(Table4[[#This Row],[ε (m)]]="","",Table4[[#This Row],[ε (m)]]/(CONVERT(Table4[[#This Row],[Diameter (in)]],"in","m")))</f>
        <v/>
      </c>
      <c r="K606" s="96" t="str">
        <f>IF(Table4[[#This Row],[Regime]]="LAMINAR",16/Table4[[#This Row],[Teynold''s Number]],"-")</f>
        <v>-</v>
      </c>
      <c r="L606" s="86"/>
      <c r="M606" s="97" t="str">
        <f>IF(Table4[[#This Row],[Regime]]="TURBULENT",(((-4*LOG10(Table4[[#This Row],[ε/D]]/3.7+1.256/(Table4[[#This Row],[Teynold''s Number]]*SQRT(Table4[[#This Row],[f turbulent (guess)]]))))^-1)^2),"")</f>
        <v/>
      </c>
      <c r="N606" s="91" t="str">
        <f>IF(Table4[[#This Row],[f turbulent]]="","",Table4[[#This Row],[f turbulent (guess)]]-Table4[[#This Row],[f turbulent]])</f>
        <v/>
      </c>
      <c r="O606" s="87">
        <f>IF(Table4[[#This Row],[Segment]]="",0,IF(C607="",0,IF(C607&lt;=Table4[[#This Row],[Diameter (in)]],0,1-(D606/D607))))</f>
        <v>0</v>
      </c>
      <c r="P606" s="92" t="str">
        <f>IF(Table4[[#This Row],[Segment]]="","",IF(C606&gt;C607,"",IF(C607="",0.55,(0.55*(1-D607/D606)))))</f>
        <v/>
      </c>
      <c r="Q60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06" s="92" t="str">
        <f>IF(Table4[[#This Row],[Segment]]="","",IF(Table4[[#This Row],[Kexpansion]]="","0",((Table4[[#This Row],[Velocity (m/s)]]^2)/2)*Table4[[#This Row],[Kexpansion]]))</f>
        <v/>
      </c>
      <c r="S606" s="92" t="str">
        <f>IF(Table4[[#This Row],[Segment]]="","",IF(Table4[[#This Row],[Kcontraction]]="","0",((Table4[[#This Row],[Velocity (m/s)]]^2)/2)*Table4[[#This Row],[Kcontraction]]))</f>
        <v/>
      </c>
      <c r="T606" s="89" t="str">
        <f>IF(Table4[[#This Row],[Segment]]="","",SUMIF($Y$7:$Y$2000,Table4[[#This Row],[Segment]],$AD$7:$AD$2000))</f>
        <v/>
      </c>
      <c r="U606" s="95" t="str">
        <f>IF(Table4[[#This Row],[Segment]]="","",Table4[[#This Row],[Hfriction (J/kg)]]+Table4[[#This Row],[Hexpansions (J/kg)]]+Table4[[#This Row],[Hcontractions (J/kg)]]+Table4[[#This Row],[Hf (J/kg)]])</f>
        <v/>
      </c>
      <c r="V606" s="95" t="str">
        <f>IF(Table4[[#This Row],[Segment]]="","",Table4[[#This Row],[Total Friction Loss (J/kg)]]*Table3[Density (kg/m3)])</f>
        <v/>
      </c>
      <c r="W606" s="95" t="str">
        <f>IF(Table4[[#This Row],[Segment]]="","",Table4[[#This Row],[Total Pressure Drop (Pa)]]/1000)</f>
        <v/>
      </c>
      <c r="Y606" s="82" t="str">
        <f>IF('Set Up'!D829="","",'Set Up'!D829)</f>
        <v/>
      </c>
      <c r="Z606" s="82" t="str">
        <f>IF('Set Up'!E829="","",'Set Up'!E829)</f>
        <v/>
      </c>
      <c r="AA606" s="82" t="str">
        <f>IF('Set Up'!F829="","",'Set Up'!F829)</f>
        <v/>
      </c>
      <c r="AB606" s="82" t="str">
        <f>IF('Set Up'!G829="","",'Set Up'!G829)</f>
        <v/>
      </c>
      <c r="AC606" s="82" t="str">
        <f t="array" ref="AC606">IF(Y606="","",INDEX(Data!$G$4:$G$51,MATCH(Table7[[#This Row],[Fitting]]&amp;Table7[[#This Row],[Fitting Subtype]],Data!$E$4:$E$51&amp;Data!$F$4:$F$51,0)))</f>
        <v/>
      </c>
      <c r="AD606" s="89" t="str">
        <f>IF(Table7[[#This Row],[Segment]]="","",Table7[[#This Row],[Quantity]]*Table7[[#This Row],[Kf]]*(((INDEX(Table4[Velocity (m/s)],MATCH(Table7[[#This Row],[Segment]],Table4[Segment],0)))^2)/2))</f>
        <v/>
      </c>
      <c r="AF606" s="82" t="str">
        <f>Table4[[#This Row],[Segment]]</f>
        <v/>
      </c>
      <c r="AG606" s="75"/>
      <c r="AH606" s="82" t="str">
        <f>IF(Table5[[#This Row],[Segment]]="","",AG606-Table4[[#This Row],[Total Pressure Drop (kPa)]])</f>
        <v/>
      </c>
    </row>
    <row r="607" spans="1:34" x14ac:dyDescent="0.25">
      <c r="A607" s="95" t="str">
        <f>IF('Set Up'!A604="","",'Set Up'!A604)</f>
        <v/>
      </c>
      <c r="B607" s="75" t="s">
        <v>81</v>
      </c>
      <c r="C607" s="85"/>
      <c r="D607" s="86" t="str">
        <f>IF(Table4[[#This Row],[Diameter (in)]]="","",(((CONVERT(Table4[[#This Row],[Diameter (in)]],"in","m"))/2)^2)*PI())</f>
        <v/>
      </c>
      <c r="E607" s="87" t="str">
        <f>IF(Table4[[#This Row],[Area (m2)]]="","",$D$4/Table4[[#This Row],[Area (m2)]])</f>
        <v/>
      </c>
      <c r="F607" s="85">
        <f t="shared" si="9"/>
        <v>4.6951999999999998</v>
      </c>
      <c r="G607" s="88" t="str">
        <f>IF(Table4[[#This Row],[Segment]]="","",(CONVERT(Table4[[#This Row],[Diameter (in)]],"in","m")*$B$4*Table4[[#This Row],[Velocity (m/s)]])/$C$4)</f>
        <v/>
      </c>
      <c r="H607" s="96" t="str">
        <f>IF(Table4[[#This Row],[Segment]]="","",IF(Table4[[#This Row],[Teynold''s Number]]&gt;4000,"TURBULENT","LAMINAR"))</f>
        <v/>
      </c>
      <c r="I607" s="86" t="str">
        <f>IF(Table4[[#This Row],[Segment]]="","",INDEX(Data!C604:C618,MATCH(Table4[Material],Data!B604:B618,0)))</f>
        <v/>
      </c>
      <c r="J607" s="89" t="str">
        <f>IF(Table4[[#This Row],[ε (m)]]="","",Table4[[#This Row],[ε (m)]]/(CONVERT(Table4[[#This Row],[Diameter (in)]],"in","m")))</f>
        <v/>
      </c>
      <c r="K607" s="96" t="str">
        <f>IF(Table4[[#This Row],[Regime]]="LAMINAR",16/Table4[[#This Row],[Teynold''s Number]],"-")</f>
        <v>-</v>
      </c>
      <c r="L607" s="86"/>
      <c r="M607" s="97" t="str">
        <f>IF(Table4[[#This Row],[Regime]]="TURBULENT",(((-4*LOG10(Table4[[#This Row],[ε/D]]/3.7+1.256/(Table4[[#This Row],[Teynold''s Number]]*SQRT(Table4[[#This Row],[f turbulent (guess)]]))))^-1)^2),"")</f>
        <v/>
      </c>
      <c r="N607" s="91" t="str">
        <f>IF(Table4[[#This Row],[f turbulent]]="","",Table4[[#This Row],[f turbulent (guess)]]-Table4[[#This Row],[f turbulent]])</f>
        <v/>
      </c>
      <c r="O607" s="87">
        <f>IF(Table4[[#This Row],[Segment]]="",0,IF(C608="",0,IF(C608&lt;=Table4[[#This Row],[Diameter (in)]],0,1-(D607/D608))))</f>
        <v>0</v>
      </c>
      <c r="P607" s="92" t="str">
        <f>IF(Table4[[#This Row],[Segment]]="","",IF(C607&gt;C608,"",IF(C608="",0.55,(0.55*(1-D608/D607)))))</f>
        <v/>
      </c>
      <c r="Q60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07" s="92" t="str">
        <f>IF(Table4[[#This Row],[Segment]]="","",IF(Table4[[#This Row],[Kexpansion]]="","0",((Table4[[#This Row],[Velocity (m/s)]]^2)/2)*Table4[[#This Row],[Kexpansion]]))</f>
        <v/>
      </c>
      <c r="S607" s="92" t="str">
        <f>IF(Table4[[#This Row],[Segment]]="","",IF(Table4[[#This Row],[Kcontraction]]="","0",((Table4[[#This Row],[Velocity (m/s)]]^2)/2)*Table4[[#This Row],[Kcontraction]]))</f>
        <v/>
      </c>
      <c r="T607" s="89" t="str">
        <f>IF(Table4[[#This Row],[Segment]]="","",SUMIF($Y$7:$Y$2000,Table4[[#This Row],[Segment]],$AD$7:$AD$2000))</f>
        <v/>
      </c>
      <c r="U607" s="95" t="str">
        <f>IF(Table4[[#This Row],[Segment]]="","",Table4[[#This Row],[Hfriction (J/kg)]]+Table4[[#This Row],[Hexpansions (J/kg)]]+Table4[[#This Row],[Hcontractions (J/kg)]]+Table4[[#This Row],[Hf (J/kg)]])</f>
        <v/>
      </c>
      <c r="V607" s="95" t="str">
        <f>IF(Table4[[#This Row],[Segment]]="","",Table4[[#This Row],[Total Friction Loss (J/kg)]]*Table3[Density (kg/m3)])</f>
        <v/>
      </c>
      <c r="W607" s="95" t="str">
        <f>IF(Table4[[#This Row],[Segment]]="","",Table4[[#This Row],[Total Pressure Drop (Pa)]]/1000)</f>
        <v/>
      </c>
      <c r="Y607" s="82" t="str">
        <f>IF('Set Up'!D830="","",'Set Up'!D830)</f>
        <v/>
      </c>
      <c r="Z607" s="82" t="str">
        <f>IF('Set Up'!E830="","",'Set Up'!E830)</f>
        <v/>
      </c>
      <c r="AA607" s="82" t="str">
        <f>IF('Set Up'!F830="","",'Set Up'!F830)</f>
        <v/>
      </c>
      <c r="AB607" s="82" t="str">
        <f>IF('Set Up'!G830="","",'Set Up'!G830)</f>
        <v/>
      </c>
      <c r="AC607" s="82" t="str">
        <f t="array" ref="AC607">IF(Y607="","",INDEX(Data!$G$4:$G$51,MATCH(Table7[[#This Row],[Fitting]]&amp;Table7[[#This Row],[Fitting Subtype]],Data!$E$4:$E$51&amp;Data!$F$4:$F$51,0)))</f>
        <v/>
      </c>
      <c r="AD607" s="89" t="str">
        <f>IF(Table7[[#This Row],[Segment]]="","",Table7[[#This Row],[Quantity]]*Table7[[#This Row],[Kf]]*(((INDEX(Table4[Velocity (m/s)],MATCH(Table7[[#This Row],[Segment]],Table4[Segment],0)))^2)/2))</f>
        <v/>
      </c>
      <c r="AF607" s="82" t="str">
        <f>Table4[[#This Row],[Segment]]</f>
        <v/>
      </c>
      <c r="AG607" s="75"/>
      <c r="AH607" s="82" t="str">
        <f>IF(Table5[[#This Row],[Segment]]="","",AG607-Table4[[#This Row],[Total Pressure Drop (kPa)]])</f>
        <v/>
      </c>
    </row>
    <row r="608" spans="1:34" x14ac:dyDescent="0.25">
      <c r="A608" s="95" t="str">
        <f>IF('Set Up'!A605="","",'Set Up'!A605)</f>
        <v/>
      </c>
      <c r="B608" s="75" t="s">
        <v>81</v>
      </c>
      <c r="C608" s="85"/>
      <c r="D608" s="86" t="str">
        <f>IF(Table4[[#This Row],[Diameter (in)]]="","",(((CONVERT(Table4[[#This Row],[Diameter (in)]],"in","m"))/2)^2)*PI())</f>
        <v/>
      </c>
      <c r="E608" s="87" t="str">
        <f>IF(Table4[[#This Row],[Area (m2)]]="","",$D$4/Table4[[#This Row],[Area (m2)]])</f>
        <v/>
      </c>
      <c r="F608" s="85">
        <f t="shared" si="9"/>
        <v>4.6951999999999998</v>
      </c>
      <c r="G608" s="88" t="str">
        <f>IF(Table4[[#This Row],[Segment]]="","",(CONVERT(Table4[[#This Row],[Diameter (in)]],"in","m")*$B$4*Table4[[#This Row],[Velocity (m/s)]])/$C$4)</f>
        <v/>
      </c>
      <c r="H608" s="96" t="str">
        <f>IF(Table4[[#This Row],[Segment]]="","",IF(Table4[[#This Row],[Teynold''s Number]]&gt;4000,"TURBULENT","LAMINAR"))</f>
        <v/>
      </c>
      <c r="I608" s="86" t="str">
        <f>IF(Table4[[#This Row],[Segment]]="","",INDEX(Data!C605:C619,MATCH(Table4[Material],Data!B605:B619,0)))</f>
        <v/>
      </c>
      <c r="J608" s="89" t="str">
        <f>IF(Table4[[#This Row],[ε (m)]]="","",Table4[[#This Row],[ε (m)]]/(CONVERT(Table4[[#This Row],[Diameter (in)]],"in","m")))</f>
        <v/>
      </c>
      <c r="K608" s="96" t="str">
        <f>IF(Table4[[#This Row],[Regime]]="LAMINAR",16/Table4[[#This Row],[Teynold''s Number]],"-")</f>
        <v>-</v>
      </c>
      <c r="L608" s="86"/>
      <c r="M608" s="97" t="str">
        <f>IF(Table4[[#This Row],[Regime]]="TURBULENT",(((-4*LOG10(Table4[[#This Row],[ε/D]]/3.7+1.256/(Table4[[#This Row],[Teynold''s Number]]*SQRT(Table4[[#This Row],[f turbulent (guess)]]))))^-1)^2),"")</f>
        <v/>
      </c>
      <c r="N608" s="91" t="str">
        <f>IF(Table4[[#This Row],[f turbulent]]="","",Table4[[#This Row],[f turbulent (guess)]]-Table4[[#This Row],[f turbulent]])</f>
        <v/>
      </c>
      <c r="O608" s="87">
        <f>IF(Table4[[#This Row],[Segment]]="",0,IF(C609="",0,IF(C609&lt;=Table4[[#This Row],[Diameter (in)]],0,1-(D608/D609))))</f>
        <v>0</v>
      </c>
      <c r="P608" s="92" t="str">
        <f>IF(Table4[[#This Row],[Segment]]="","",IF(C608&gt;C609,"",IF(C609="",0.55,(0.55*(1-D609/D608)))))</f>
        <v/>
      </c>
      <c r="Q60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08" s="92" t="str">
        <f>IF(Table4[[#This Row],[Segment]]="","",IF(Table4[[#This Row],[Kexpansion]]="","0",((Table4[[#This Row],[Velocity (m/s)]]^2)/2)*Table4[[#This Row],[Kexpansion]]))</f>
        <v/>
      </c>
      <c r="S608" s="92" t="str">
        <f>IF(Table4[[#This Row],[Segment]]="","",IF(Table4[[#This Row],[Kcontraction]]="","0",((Table4[[#This Row],[Velocity (m/s)]]^2)/2)*Table4[[#This Row],[Kcontraction]]))</f>
        <v/>
      </c>
      <c r="T608" s="89" t="str">
        <f>IF(Table4[[#This Row],[Segment]]="","",SUMIF($Y$7:$Y$2000,Table4[[#This Row],[Segment]],$AD$7:$AD$2000))</f>
        <v/>
      </c>
      <c r="U608" s="95" t="str">
        <f>IF(Table4[[#This Row],[Segment]]="","",Table4[[#This Row],[Hfriction (J/kg)]]+Table4[[#This Row],[Hexpansions (J/kg)]]+Table4[[#This Row],[Hcontractions (J/kg)]]+Table4[[#This Row],[Hf (J/kg)]])</f>
        <v/>
      </c>
      <c r="V608" s="95" t="str">
        <f>IF(Table4[[#This Row],[Segment]]="","",Table4[[#This Row],[Total Friction Loss (J/kg)]]*Table3[Density (kg/m3)])</f>
        <v/>
      </c>
      <c r="W608" s="95" t="str">
        <f>IF(Table4[[#This Row],[Segment]]="","",Table4[[#This Row],[Total Pressure Drop (Pa)]]/1000)</f>
        <v/>
      </c>
      <c r="Y608" s="82" t="str">
        <f>IF('Set Up'!D831="","",'Set Up'!D831)</f>
        <v/>
      </c>
      <c r="Z608" s="82" t="str">
        <f>IF('Set Up'!E831="","",'Set Up'!E831)</f>
        <v/>
      </c>
      <c r="AA608" s="82" t="str">
        <f>IF('Set Up'!F831="","",'Set Up'!F831)</f>
        <v/>
      </c>
      <c r="AB608" s="82" t="str">
        <f>IF('Set Up'!G831="","",'Set Up'!G831)</f>
        <v/>
      </c>
      <c r="AC608" s="82" t="str">
        <f t="array" ref="AC608">IF(Y608="","",INDEX(Data!$G$4:$G$51,MATCH(Table7[[#This Row],[Fitting]]&amp;Table7[[#This Row],[Fitting Subtype]],Data!$E$4:$E$51&amp;Data!$F$4:$F$51,0)))</f>
        <v/>
      </c>
      <c r="AD608" s="89" t="str">
        <f>IF(Table7[[#This Row],[Segment]]="","",Table7[[#This Row],[Quantity]]*Table7[[#This Row],[Kf]]*(((INDEX(Table4[Velocity (m/s)],MATCH(Table7[[#This Row],[Segment]],Table4[Segment],0)))^2)/2))</f>
        <v/>
      </c>
      <c r="AF608" s="82" t="str">
        <f>Table4[[#This Row],[Segment]]</f>
        <v/>
      </c>
      <c r="AG608" s="75"/>
      <c r="AH608" s="82" t="str">
        <f>IF(Table5[[#This Row],[Segment]]="","",AG608-Table4[[#This Row],[Total Pressure Drop (kPa)]])</f>
        <v/>
      </c>
    </row>
    <row r="609" spans="1:34" x14ac:dyDescent="0.25">
      <c r="A609" s="95" t="str">
        <f>IF('Set Up'!A606="","",'Set Up'!A606)</f>
        <v/>
      </c>
      <c r="B609" s="75" t="s">
        <v>81</v>
      </c>
      <c r="C609" s="85"/>
      <c r="D609" s="86" t="str">
        <f>IF(Table4[[#This Row],[Diameter (in)]]="","",(((CONVERT(Table4[[#This Row],[Diameter (in)]],"in","m"))/2)^2)*PI())</f>
        <v/>
      </c>
      <c r="E609" s="87" t="str">
        <f>IF(Table4[[#This Row],[Area (m2)]]="","",$D$4/Table4[[#This Row],[Area (m2)]])</f>
        <v/>
      </c>
      <c r="F609" s="85">
        <f t="shared" si="9"/>
        <v>4.6951999999999998</v>
      </c>
      <c r="G609" s="88" t="str">
        <f>IF(Table4[[#This Row],[Segment]]="","",(CONVERT(Table4[[#This Row],[Diameter (in)]],"in","m")*$B$4*Table4[[#This Row],[Velocity (m/s)]])/$C$4)</f>
        <v/>
      </c>
      <c r="H609" s="96" t="str">
        <f>IF(Table4[[#This Row],[Segment]]="","",IF(Table4[[#This Row],[Teynold''s Number]]&gt;4000,"TURBULENT","LAMINAR"))</f>
        <v/>
      </c>
      <c r="I609" s="86" t="str">
        <f>IF(Table4[[#This Row],[Segment]]="","",INDEX(Data!C606:C620,MATCH(Table4[Material],Data!B606:B620,0)))</f>
        <v/>
      </c>
      <c r="J609" s="89" t="str">
        <f>IF(Table4[[#This Row],[ε (m)]]="","",Table4[[#This Row],[ε (m)]]/(CONVERT(Table4[[#This Row],[Diameter (in)]],"in","m")))</f>
        <v/>
      </c>
      <c r="K609" s="96" t="str">
        <f>IF(Table4[[#This Row],[Regime]]="LAMINAR",16/Table4[[#This Row],[Teynold''s Number]],"-")</f>
        <v>-</v>
      </c>
      <c r="L609" s="86"/>
      <c r="M609" s="97" t="str">
        <f>IF(Table4[[#This Row],[Regime]]="TURBULENT",(((-4*LOG10(Table4[[#This Row],[ε/D]]/3.7+1.256/(Table4[[#This Row],[Teynold''s Number]]*SQRT(Table4[[#This Row],[f turbulent (guess)]]))))^-1)^2),"")</f>
        <v/>
      </c>
      <c r="N609" s="91" t="str">
        <f>IF(Table4[[#This Row],[f turbulent]]="","",Table4[[#This Row],[f turbulent (guess)]]-Table4[[#This Row],[f turbulent]])</f>
        <v/>
      </c>
      <c r="O609" s="87">
        <f>IF(Table4[[#This Row],[Segment]]="",0,IF(C610="",0,IF(C610&lt;=Table4[[#This Row],[Diameter (in)]],0,1-(D609/D610))))</f>
        <v>0</v>
      </c>
      <c r="P609" s="92" t="str">
        <f>IF(Table4[[#This Row],[Segment]]="","",IF(C609&gt;C610,"",IF(C610="",0.55,(0.55*(1-D610/D609)))))</f>
        <v/>
      </c>
      <c r="Q60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09" s="92" t="str">
        <f>IF(Table4[[#This Row],[Segment]]="","",IF(Table4[[#This Row],[Kexpansion]]="","0",((Table4[[#This Row],[Velocity (m/s)]]^2)/2)*Table4[[#This Row],[Kexpansion]]))</f>
        <v/>
      </c>
      <c r="S609" s="92" t="str">
        <f>IF(Table4[[#This Row],[Segment]]="","",IF(Table4[[#This Row],[Kcontraction]]="","0",((Table4[[#This Row],[Velocity (m/s)]]^2)/2)*Table4[[#This Row],[Kcontraction]]))</f>
        <v/>
      </c>
      <c r="T609" s="89" t="str">
        <f>IF(Table4[[#This Row],[Segment]]="","",SUMIF($Y$7:$Y$2000,Table4[[#This Row],[Segment]],$AD$7:$AD$2000))</f>
        <v/>
      </c>
      <c r="U609" s="95" t="str">
        <f>IF(Table4[[#This Row],[Segment]]="","",Table4[[#This Row],[Hfriction (J/kg)]]+Table4[[#This Row],[Hexpansions (J/kg)]]+Table4[[#This Row],[Hcontractions (J/kg)]]+Table4[[#This Row],[Hf (J/kg)]])</f>
        <v/>
      </c>
      <c r="V609" s="95" t="str">
        <f>IF(Table4[[#This Row],[Segment]]="","",Table4[[#This Row],[Total Friction Loss (J/kg)]]*Table3[Density (kg/m3)])</f>
        <v/>
      </c>
      <c r="W609" s="95" t="str">
        <f>IF(Table4[[#This Row],[Segment]]="","",Table4[[#This Row],[Total Pressure Drop (Pa)]]/1000)</f>
        <v/>
      </c>
      <c r="Y609" s="82" t="str">
        <f>IF('Set Up'!D832="","",'Set Up'!D832)</f>
        <v/>
      </c>
      <c r="Z609" s="82" t="str">
        <f>IF('Set Up'!E832="","",'Set Up'!E832)</f>
        <v/>
      </c>
      <c r="AA609" s="82" t="str">
        <f>IF('Set Up'!F832="","",'Set Up'!F832)</f>
        <v/>
      </c>
      <c r="AB609" s="82" t="str">
        <f>IF('Set Up'!G832="","",'Set Up'!G832)</f>
        <v/>
      </c>
      <c r="AC609" s="82" t="str">
        <f t="array" ref="AC609">IF(Y609="","",INDEX(Data!$G$4:$G$51,MATCH(Table7[[#This Row],[Fitting]]&amp;Table7[[#This Row],[Fitting Subtype]],Data!$E$4:$E$51&amp;Data!$F$4:$F$51,0)))</f>
        <v/>
      </c>
      <c r="AD609" s="89" t="str">
        <f>IF(Table7[[#This Row],[Segment]]="","",Table7[[#This Row],[Quantity]]*Table7[[#This Row],[Kf]]*(((INDEX(Table4[Velocity (m/s)],MATCH(Table7[[#This Row],[Segment]],Table4[Segment],0)))^2)/2))</f>
        <v/>
      </c>
      <c r="AF609" s="82" t="str">
        <f>Table4[[#This Row],[Segment]]</f>
        <v/>
      </c>
      <c r="AG609" s="75"/>
      <c r="AH609" s="82" t="str">
        <f>IF(Table5[[#This Row],[Segment]]="","",AG609-Table4[[#This Row],[Total Pressure Drop (kPa)]])</f>
        <v/>
      </c>
    </row>
    <row r="610" spans="1:34" x14ac:dyDescent="0.25">
      <c r="A610" s="95" t="str">
        <f>IF('Set Up'!A607="","",'Set Up'!A607)</f>
        <v/>
      </c>
      <c r="B610" s="75" t="s">
        <v>81</v>
      </c>
      <c r="C610" s="85"/>
      <c r="D610" s="86" t="str">
        <f>IF(Table4[[#This Row],[Diameter (in)]]="","",(((CONVERT(Table4[[#This Row],[Diameter (in)]],"in","m"))/2)^2)*PI())</f>
        <v/>
      </c>
      <c r="E610" s="87" t="str">
        <f>IF(Table4[[#This Row],[Area (m2)]]="","",$D$4/Table4[[#This Row],[Area (m2)]])</f>
        <v/>
      </c>
      <c r="F610" s="85">
        <f t="shared" si="9"/>
        <v>4.6951999999999998</v>
      </c>
      <c r="G610" s="88" t="str">
        <f>IF(Table4[[#This Row],[Segment]]="","",(CONVERT(Table4[[#This Row],[Diameter (in)]],"in","m")*$B$4*Table4[[#This Row],[Velocity (m/s)]])/$C$4)</f>
        <v/>
      </c>
      <c r="H610" s="96" t="str">
        <f>IF(Table4[[#This Row],[Segment]]="","",IF(Table4[[#This Row],[Teynold''s Number]]&gt;4000,"TURBULENT","LAMINAR"))</f>
        <v/>
      </c>
      <c r="I610" s="86" t="str">
        <f>IF(Table4[[#This Row],[Segment]]="","",INDEX(Data!C607:C621,MATCH(Table4[Material],Data!B607:B621,0)))</f>
        <v/>
      </c>
      <c r="J610" s="89" t="str">
        <f>IF(Table4[[#This Row],[ε (m)]]="","",Table4[[#This Row],[ε (m)]]/(CONVERT(Table4[[#This Row],[Diameter (in)]],"in","m")))</f>
        <v/>
      </c>
      <c r="K610" s="96" t="str">
        <f>IF(Table4[[#This Row],[Regime]]="LAMINAR",16/Table4[[#This Row],[Teynold''s Number]],"-")</f>
        <v>-</v>
      </c>
      <c r="L610" s="86"/>
      <c r="M610" s="97" t="str">
        <f>IF(Table4[[#This Row],[Regime]]="TURBULENT",(((-4*LOG10(Table4[[#This Row],[ε/D]]/3.7+1.256/(Table4[[#This Row],[Teynold''s Number]]*SQRT(Table4[[#This Row],[f turbulent (guess)]]))))^-1)^2),"")</f>
        <v/>
      </c>
      <c r="N610" s="91" t="str">
        <f>IF(Table4[[#This Row],[f turbulent]]="","",Table4[[#This Row],[f turbulent (guess)]]-Table4[[#This Row],[f turbulent]])</f>
        <v/>
      </c>
      <c r="O610" s="87">
        <f>IF(Table4[[#This Row],[Segment]]="",0,IF(C611="",0,IF(C611&lt;=Table4[[#This Row],[Diameter (in)]],0,1-(D610/D611))))</f>
        <v>0</v>
      </c>
      <c r="P610" s="92" t="str">
        <f>IF(Table4[[#This Row],[Segment]]="","",IF(C610&gt;C611,"",IF(C611="",0.55,(0.55*(1-D611/D610)))))</f>
        <v/>
      </c>
      <c r="Q61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10" s="92" t="str">
        <f>IF(Table4[[#This Row],[Segment]]="","",IF(Table4[[#This Row],[Kexpansion]]="","0",((Table4[[#This Row],[Velocity (m/s)]]^2)/2)*Table4[[#This Row],[Kexpansion]]))</f>
        <v/>
      </c>
      <c r="S610" s="92" t="str">
        <f>IF(Table4[[#This Row],[Segment]]="","",IF(Table4[[#This Row],[Kcontraction]]="","0",((Table4[[#This Row],[Velocity (m/s)]]^2)/2)*Table4[[#This Row],[Kcontraction]]))</f>
        <v/>
      </c>
      <c r="T610" s="89" t="str">
        <f>IF(Table4[[#This Row],[Segment]]="","",SUMIF($Y$7:$Y$2000,Table4[[#This Row],[Segment]],$AD$7:$AD$2000))</f>
        <v/>
      </c>
      <c r="U610" s="95" t="str">
        <f>IF(Table4[[#This Row],[Segment]]="","",Table4[[#This Row],[Hfriction (J/kg)]]+Table4[[#This Row],[Hexpansions (J/kg)]]+Table4[[#This Row],[Hcontractions (J/kg)]]+Table4[[#This Row],[Hf (J/kg)]])</f>
        <v/>
      </c>
      <c r="V610" s="95" t="str">
        <f>IF(Table4[[#This Row],[Segment]]="","",Table4[[#This Row],[Total Friction Loss (J/kg)]]*Table3[Density (kg/m3)])</f>
        <v/>
      </c>
      <c r="W610" s="95" t="str">
        <f>IF(Table4[[#This Row],[Segment]]="","",Table4[[#This Row],[Total Pressure Drop (Pa)]]/1000)</f>
        <v/>
      </c>
      <c r="Y610" s="82" t="str">
        <f>IF('Set Up'!D833="","",'Set Up'!D833)</f>
        <v/>
      </c>
      <c r="Z610" s="82" t="str">
        <f>IF('Set Up'!E833="","",'Set Up'!E833)</f>
        <v/>
      </c>
      <c r="AA610" s="82" t="str">
        <f>IF('Set Up'!F833="","",'Set Up'!F833)</f>
        <v/>
      </c>
      <c r="AB610" s="82" t="str">
        <f>IF('Set Up'!G833="","",'Set Up'!G833)</f>
        <v/>
      </c>
      <c r="AC610" s="82" t="str">
        <f t="array" ref="AC610">IF(Y610="","",INDEX(Data!$G$4:$G$51,MATCH(Table7[[#This Row],[Fitting]]&amp;Table7[[#This Row],[Fitting Subtype]],Data!$E$4:$E$51&amp;Data!$F$4:$F$51,0)))</f>
        <v/>
      </c>
      <c r="AD610" s="89" t="str">
        <f>IF(Table7[[#This Row],[Segment]]="","",Table7[[#This Row],[Quantity]]*Table7[[#This Row],[Kf]]*(((INDEX(Table4[Velocity (m/s)],MATCH(Table7[[#This Row],[Segment]],Table4[Segment],0)))^2)/2))</f>
        <v/>
      </c>
      <c r="AF610" s="82" t="str">
        <f>Table4[[#This Row],[Segment]]</f>
        <v/>
      </c>
      <c r="AG610" s="75"/>
      <c r="AH610" s="82" t="str">
        <f>IF(Table5[[#This Row],[Segment]]="","",AG610-Table4[[#This Row],[Total Pressure Drop (kPa)]])</f>
        <v/>
      </c>
    </row>
    <row r="611" spans="1:34" x14ac:dyDescent="0.25">
      <c r="A611" s="95" t="str">
        <f>IF('Set Up'!A608="","",'Set Up'!A608)</f>
        <v/>
      </c>
      <c r="B611" s="75" t="s">
        <v>81</v>
      </c>
      <c r="C611" s="85"/>
      <c r="D611" s="86" t="str">
        <f>IF(Table4[[#This Row],[Diameter (in)]]="","",(((CONVERT(Table4[[#This Row],[Diameter (in)]],"in","m"))/2)^2)*PI())</f>
        <v/>
      </c>
      <c r="E611" s="87" t="str">
        <f>IF(Table4[[#This Row],[Area (m2)]]="","",$D$4/Table4[[#This Row],[Area (m2)]])</f>
        <v/>
      </c>
      <c r="F611" s="85">
        <f t="shared" si="9"/>
        <v>4.6951999999999998</v>
      </c>
      <c r="G611" s="88" t="str">
        <f>IF(Table4[[#This Row],[Segment]]="","",(CONVERT(Table4[[#This Row],[Diameter (in)]],"in","m")*$B$4*Table4[[#This Row],[Velocity (m/s)]])/$C$4)</f>
        <v/>
      </c>
      <c r="H611" s="96" t="str">
        <f>IF(Table4[[#This Row],[Segment]]="","",IF(Table4[[#This Row],[Teynold''s Number]]&gt;4000,"TURBULENT","LAMINAR"))</f>
        <v/>
      </c>
      <c r="I611" s="86" t="str">
        <f>IF(Table4[[#This Row],[Segment]]="","",INDEX(Data!C608:C622,MATCH(Table4[Material],Data!B608:B622,0)))</f>
        <v/>
      </c>
      <c r="J611" s="89" t="str">
        <f>IF(Table4[[#This Row],[ε (m)]]="","",Table4[[#This Row],[ε (m)]]/(CONVERT(Table4[[#This Row],[Diameter (in)]],"in","m")))</f>
        <v/>
      </c>
      <c r="K611" s="96" t="str">
        <f>IF(Table4[[#This Row],[Regime]]="LAMINAR",16/Table4[[#This Row],[Teynold''s Number]],"-")</f>
        <v>-</v>
      </c>
      <c r="L611" s="86"/>
      <c r="M611" s="97" t="str">
        <f>IF(Table4[[#This Row],[Regime]]="TURBULENT",(((-4*LOG10(Table4[[#This Row],[ε/D]]/3.7+1.256/(Table4[[#This Row],[Teynold''s Number]]*SQRT(Table4[[#This Row],[f turbulent (guess)]]))))^-1)^2),"")</f>
        <v/>
      </c>
      <c r="N611" s="91" t="str">
        <f>IF(Table4[[#This Row],[f turbulent]]="","",Table4[[#This Row],[f turbulent (guess)]]-Table4[[#This Row],[f turbulent]])</f>
        <v/>
      </c>
      <c r="O611" s="87">
        <f>IF(Table4[[#This Row],[Segment]]="",0,IF(C612="",0,IF(C612&lt;=Table4[[#This Row],[Diameter (in)]],0,1-(D611/D612))))</f>
        <v>0</v>
      </c>
      <c r="P611" s="92" t="str">
        <f>IF(Table4[[#This Row],[Segment]]="","",IF(C611&gt;C612,"",IF(C612="",0.55,(0.55*(1-D612/D611)))))</f>
        <v/>
      </c>
      <c r="Q61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11" s="92" t="str">
        <f>IF(Table4[[#This Row],[Segment]]="","",IF(Table4[[#This Row],[Kexpansion]]="","0",((Table4[[#This Row],[Velocity (m/s)]]^2)/2)*Table4[[#This Row],[Kexpansion]]))</f>
        <v/>
      </c>
      <c r="S611" s="92" t="str">
        <f>IF(Table4[[#This Row],[Segment]]="","",IF(Table4[[#This Row],[Kcontraction]]="","0",((Table4[[#This Row],[Velocity (m/s)]]^2)/2)*Table4[[#This Row],[Kcontraction]]))</f>
        <v/>
      </c>
      <c r="T611" s="89" t="str">
        <f>IF(Table4[[#This Row],[Segment]]="","",SUMIF($Y$7:$Y$2000,Table4[[#This Row],[Segment]],$AD$7:$AD$2000))</f>
        <v/>
      </c>
      <c r="U611" s="95" t="str">
        <f>IF(Table4[[#This Row],[Segment]]="","",Table4[[#This Row],[Hfriction (J/kg)]]+Table4[[#This Row],[Hexpansions (J/kg)]]+Table4[[#This Row],[Hcontractions (J/kg)]]+Table4[[#This Row],[Hf (J/kg)]])</f>
        <v/>
      </c>
      <c r="V611" s="95" t="str">
        <f>IF(Table4[[#This Row],[Segment]]="","",Table4[[#This Row],[Total Friction Loss (J/kg)]]*Table3[Density (kg/m3)])</f>
        <v/>
      </c>
      <c r="W611" s="95" t="str">
        <f>IF(Table4[[#This Row],[Segment]]="","",Table4[[#This Row],[Total Pressure Drop (Pa)]]/1000)</f>
        <v/>
      </c>
      <c r="Y611" s="82" t="str">
        <f>IF('Set Up'!D834="","",'Set Up'!D834)</f>
        <v/>
      </c>
      <c r="Z611" s="82" t="str">
        <f>IF('Set Up'!E834="","",'Set Up'!E834)</f>
        <v/>
      </c>
      <c r="AA611" s="82" t="str">
        <f>IF('Set Up'!F834="","",'Set Up'!F834)</f>
        <v/>
      </c>
      <c r="AB611" s="82" t="str">
        <f>IF('Set Up'!G834="","",'Set Up'!G834)</f>
        <v/>
      </c>
      <c r="AC611" s="82" t="str">
        <f t="array" ref="AC611">IF(Y611="","",INDEX(Data!$G$4:$G$51,MATCH(Table7[[#This Row],[Fitting]]&amp;Table7[[#This Row],[Fitting Subtype]],Data!$E$4:$E$51&amp;Data!$F$4:$F$51,0)))</f>
        <v/>
      </c>
      <c r="AD611" s="89" t="str">
        <f>IF(Table7[[#This Row],[Segment]]="","",Table7[[#This Row],[Quantity]]*Table7[[#This Row],[Kf]]*(((INDEX(Table4[Velocity (m/s)],MATCH(Table7[[#This Row],[Segment]],Table4[Segment],0)))^2)/2))</f>
        <v/>
      </c>
      <c r="AF611" s="82" t="str">
        <f>Table4[[#This Row],[Segment]]</f>
        <v/>
      </c>
      <c r="AG611" s="75"/>
      <c r="AH611" s="82" t="str">
        <f>IF(Table5[[#This Row],[Segment]]="","",AG611-Table4[[#This Row],[Total Pressure Drop (kPa)]])</f>
        <v/>
      </c>
    </row>
    <row r="612" spans="1:34" x14ac:dyDescent="0.25">
      <c r="A612" s="95" t="str">
        <f>IF('Set Up'!A609="","",'Set Up'!A609)</f>
        <v/>
      </c>
      <c r="B612" s="75" t="s">
        <v>81</v>
      </c>
      <c r="C612" s="85"/>
      <c r="D612" s="86" t="str">
        <f>IF(Table4[[#This Row],[Diameter (in)]]="","",(((CONVERT(Table4[[#This Row],[Diameter (in)]],"in","m"))/2)^2)*PI())</f>
        <v/>
      </c>
      <c r="E612" s="87" t="str">
        <f>IF(Table4[[#This Row],[Area (m2)]]="","",$D$4/Table4[[#This Row],[Area (m2)]])</f>
        <v/>
      </c>
      <c r="F612" s="85">
        <f t="shared" si="9"/>
        <v>4.6951999999999998</v>
      </c>
      <c r="G612" s="88" t="str">
        <f>IF(Table4[[#This Row],[Segment]]="","",(CONVERT(Table4[[#This Row],[Diameter (in)]],"in","m")*$B$4*Table4[[#This Row],[Velocity (m/s)]])/$C$4)</f>
        <v/>
      </c>
      <c r="H612" s="96" t="str">
        <f>IF(Table4[[#This Row],[Segment]]="","",IF(Table4[[#This Row],[Teynold''s Number]]&gt;4000,"TURBULENT","LAMINAR"))</f>
        <v/>
      </c>
      <c r="I612" s="86" t="str">
        <f>IF(Table4[[#This Row],[Segment]]="","",INDEX(Data!C609:C623,MATCH(Table4[Material],Data!B609:B623,0)))</f>
        <v/>
      </c>
      <c r="J612" s="89" t="str">
        <f>IF(Table4[[#This Row],[ε (m)]]="","",Table4[[#This Row],[ε (m)]]/(CONVERT(Table4[[#This Row],[Diameter (in)]],"in","m")))</f>
        <v/>
      </c>
      <c r="K612" s="96" t="str">
        <f>IF(Table4[[#This Row],[Regime]]="LAMINAR",16/Table4[[#This Row],[Teynold''s Number]],"-")</f>
        <v>-</v>
      </c>
      <c r="L612" s="86"/>
      <c r="M612" s="97" t="str">
        <f>IF(Table4[[#This Row],[Regime]]="TURBULENT",(((-4*LOG10(Table4[[#This Row],[ε/D]]/3.7+1.256/(Table4[[#This Row],[Teynold''s Number]]*SQRT(Table4[[#This Row],[f turbulent (guess)]]))))^-1)^2),"")</f>
        <v/>
      </c>
      <c r="N612" s="91" t="str">
        <f>IF(Table4[[#This Row],[f turbulent]]="","",Table4[[#This Row],[f turbulent (guess)]]-Table4[[#This Row],[f turbulent]])</f>
        <v/>
      </c>
      <c r="O612" s="87">
        <f>IF(Table4[[#This Row],[Segment]]="",0,IF(C613="",0,IF(C613&lt;=Table4[[#This Row],[Diameter (in)]],0,1-(D612/D613))))</f>
        <v>0</v>
      </c>
      <c r="P612" s="92" t="str">
        <f>IF(Table4[[#This Row],[Segment]]="","",IF(C612&gt;C613,"",IF(C613="",0.55,(0.55*(1-D613/D612)))))</f>
        <v/>
      </c>
      <c r="Q61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12" s="92" t="str">
        <f>IF(Table4[[#This Row],[Segment]]="","",IF(Table4[[#This Row],[Kexpansion]]="","0",((Table4[[#This Row],[Velocity (m/s)]]^2)/2)*Table4[[#This Row],[Kexpansion]]))</f>
        <v/>
      </c>
      <c r="S612" s="92" t="str">
        <f>IF(Table4[[#This Row],[Segment]]="","",IF(Table4[[#This Row],[Kcontraction]]="","0",((Table4[[#This Row],[Velocity (m/s)]]^2)/2)*Table4[[#This Row],[Kcontraction]]))</f>
        <v/>
      </c>
      <c r="T612" s="89" t="str">
        <f>IF(Table4[[#This Row],[Segment]]="","",SUMIF($Y$7:$Y$2000,Table4[[#This Row],[Segment]],$AD$7:$AD$2000))</f>
        <v/>
      </c>
      <c r="U612" s="95" t="str">
        <f>IF(Table4[[#This Row],[Segment]]="","",Table4[[#This Row],[Hfriction (J/kg)]]+Table4[[#This Row],[Hexpansions (J/kg)]]+Table4[[#This Row],[Hcontractions (J/kg)]]+Table4[[#This Row],[Hf (J/kg)]])</f>
        <v/>
      </c>
      <c r="V612" s="95" t="str">
        <f>IF(Table4[[#This Row],[Segment]]="","",Table4[[#This Row],[Total Friction Loss (J/kg)]]*Table3[Density (kg/m3)])</f>
        <v/>
      </c>
      <c r="W612" s="95" t="str">
        <f>IF(Table4[[#This Row],[Segment]]="","",Table4[[#This Row],[Total Pressure Drop (Pa)]]/1000)</f>
        <v/>
      </c>
      <c r="Y612" s="82" t="str">
        <f>IF('Set Up'!D835="","",'Set Up'!D835)</f>
        <v/>
      </c>
      <c r="Z612" s="82" t="str">
        <f>IF('Set Up'!E835="","",'Set Up'!E835)</f>
        <v/>
      </c>
      <c r="AA612" s="82" t="str">
        <f>IF('Set Up'!F835="","",'Set Up'!F835)</f>
        <v/>
      </c>
      <c r="AB612" s="82" t="str">
        <f>IF('Set Up'!G835="","",'Set Up'!G835)</f>
        <v/>
      </c>
      <c r="AC612" s="82" t="str">
        <f t="array" ref="AC612">IF(Y612="","",INDEX(Data!$G$4:$G$51,MATCH(Table7[[#This Row],[Fitting]]&amp;Table7[[#This Row],[Fitting Subtype]],Data!$E$4:$E$51&amp;Data!$F$4:$F$51,0)))</f>
        <v/>
      </c>
      <c r="AD612" s="89" t="str">
        <f>IF(Table7[[#This Row],[Segment]]="","",Table7[[#This Row],[Quantity]]*Table7[[#This Row],[Kf]]*(((INDEX(Table4[Velocity (m/s)],MATCH(Table7[[#This Row],[Segment]],Table4[Segment],0)))^2)/2))</f>
        <v/>
      </c>
      <c r="AF612" s="82" t="str">
        <f>Table4[[#This Row],[Segment]]</f>
        <v/>
      </c>
      <c r="AG612" s="75"/>
      <c r="AH612" s="82" t="str">
        <f>IF(Table5[[#This Row],[Segment]]="","",AG612-Table4[[#This Row],[Total Pressure Drop (kPa)]])</f>
        <v/>
      </c>
    </row>
    <row r="613" spans="1:34" x14ac:dyDescent="0.25">
      <c r="A613" s="95" t="str">
        <f>IF('Set Up'!A610="","",'Set Up'!A610)</f>
        <v/>
      </c>
      <c r="B613" s="75" t="s">
        <v>81</v>
      </c>
      <c r="C613" s="85"/>
      <c r="D613" s="86" t="str">
        <f>IF(Table4[[#This Row],[Diameter (in)]]="","",(((CONVERT(Table4[[#This Row],[Diameter (in)]],"in","m"))/2)^2)*PI())</f>
        <v/>
      </c>
      <c r="E613" s="87" t="str">
        <f>IF(Table4[[#This Row],[Area (m2)]]="","",$D$4/Table4[[#This Row],[Area (m2)]])</f>
        <v/>
      </c>
      <c r="F613" s="85">
        <f t="shared" si="9"/>
        <v>4.6951999999999998</v>
      </c>
      <c r="G613" s="88" t="str">
        <f>IF(Table4[[#This Row],[Segment]]="","",(CONVERT(Table4[[#This Row],[Diameter (in)]],"in","m")*$B$4*Table4[[#This Row],[Velocity (m/s)]])/$C$4)</f>
        <v/>
      </c>
      <c r="H613" s="96" t="str">
        <f>IF(Table4[[#This Row],[Segment]]="","",IF(Table4[[#This Row],[Teynold''s Number]]&gt;4000,"TURBULENT","LAMINAR"))</f>
        <v/>
      </c>
      <c r="I613" s="86" t="str">
        <f>IF(Table4[[#This Row],[Segment]]="","",INDEX(Data!C610:C624,MATCH(Table4[Material],Data!B610:B624,0)))</f>
        <v/>
      </c>
      <c r="J613" s="89" t="str">
        <f>IF(Table4[[#This Row],[ε (m)]]="","",Table4[[#This Row],[ε (m)]]/(CONVERT(Table4[[#This Row],[Diameter (in)]],"in","m")))</f>
        <v/>
      </c>
      <c r="K613" s="96" t="str">
        <f>IF(Table4[[#This Row],[Regime]]="LAMINAR",16/Table4[[#This Row],[Teynold''s Number]],"-")</f>
        <v>-</v>
      </c>
      <c r="L613" s="86"/>
      <c r="M613" s="97" t="str">
        <f>IF(Table4[[#This Row],[Regime]]="TURBULENT",(((-4*LOG10(Table4[[#This Row],[ε/D]]/3.7+1.256/(Table4[[#This Row],[Teynold''s Number]]*SQRT(Table4[[#This Row],[f turbulent (guess)]]))))^-1)^2),"")</f>
        <v/>
      </c>
      <c r="N613" s="91" t="str">
        <f>IF(Table4[[#This Row],[f turbulent]]="","",Table4[[#This Row],[f turbulent (guess)]]-Table4[[#This Row],[f turbulent]])</f>
        <v/>
      </c>
      <c r="O613" s="87">
        <f>IF(Table4[[#This Row],[Segment]]="",0,IF(C614="",0,IF(C614&lt;=Table4[[#This Row],[Diameter (in)]],0,1-(D613/D614))))</f>
        <v>0</v>
      </c>
      <c r="P613" s="92" t="str">
        <f>IF(Table4[[#This Row],[Segment]]="","",IF(C613&gt;C614,"",IF(C614="",0.55,(0.55*(1-D614/D613)))))</f>
        <v/>
      </c>
      <c r="Q61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13" s="92" t="str">
        <f>IF(Table4[[#This Row],[Segment]]="","",IF(Table4[[#This Row],[Kexpansion]]="","0",((Table4[[#This Row],[Velocity (m/s)]]^2)/2)*Table4[[#This Row],[Kexpansion]]))</f>
        <v/>
      </c>
      <c r="S613" s="92" t="str">
        <f>IF(Table4[[#This Row],[Segment]]="","",IF(Table4[[#This Row],[Kcontraction]]="","0",((Table4[[#This Row],[Velocity (m/s)]]^2)/2)*Table4[[#This Row],[Kcontraction]]))</f>
        <v/>
      </c>
      <c r="T613" s="89" t="str">
        <f>IF(Table4[[#This Row],[Segment]]="","",SUMIF($Y$7:$Y$2000,Table4[[#This Row],[Segment]],$AD$7:$AD$2000))</f>
        <v/>
      </c>
      <c r="U613" s="95" t="str">
        <f>IF(Table4[[#This Row],[Segment]]="","",Table4[[#This Row],[Hfriction (J/kg)]]+Table4[[#This Row],[Hexpansions (J/kg)]]+Table4[[#This Row],[Hcontractions (J/kg)]]+Table4[[#This Row],[Hf (J/kg)]])</f>
        <v/>
      </c>
      <c r="V613" s="95" t="str">
        <f>IF(Table4[[#This Row],[Segment]]="","",Table4[[#This Row],[Total Friction Loss (J/kg)]]*Table3[Density (kg/m3)])</f>
        <v/>
      </c>
      <c r="W613" s="95" t="str">
        <f>IF(Table4[[#This Row],[Segment]]="","",Table4[[#This Row],[Total Pressure Drop (Pa)]]/1000)</f>
        <v/>
      </c>
      <c r="Y613" s="82" t="str">
        <f>IF('Set Up'!D836="","",'Set Up'!D836)</f>
        <v/>
      </c>
      <c r="Z613" s="82" t="str">
        <f>IF('Set Up'!E836="","",'Set Up'!E836)</f>
        <v/>
      </c>
      <c r="AA613" s="82" t="str">
        <f>IF('Set Up'!F836="","",'Set Up'!F836)</f>
        <v/>
      </c>
      <c r="AB613" s="82" t="str">
        <f>IF('Set Up'!G836="","",'Set Up'!G836)</f>
        <v/>
      </c>
      <c r="AC613" s="82" t="str">
        <f t="array" ref="AC613">IF(Y613="","",INDEX(Data!$G$4:$G$51,MATCH(Table7[[#This Row],[Fitting]]&amp;Table7[[#This Row],[Fitting Subtype]],Data!$E$4:$E$51&amp;Data!$F$4:$F$51,0)))</f>
        <v/>
      </c>
      <c r="AD613" s="89" t="str">
        <f>IF(Table7[[#This Row],[Segment]]="","",Table7[[#This Row],[Quantity]]*Table7[[#This Row],[Kf]]*(((INDEX(Table4[Velocity (m/s)],MATCH(Table7[[#This Row],[Segment]],Table4[Segment],0)))^2)/2))</f>
        <v/>
      </c>
      <c r="AF613" s="82" t="str">
        <f>Table4[[#This Row],[Segment]]</f>
        <v/>
      </c>
      <c r="AG613" s="75"/>
      <c r="AH613" s="82" t="str">
        <f>IF(Table5[[#This Row],[Segment]]="","",AG613-Table4[[#This Row],[Total Pressure Drop (kPa)]])</f>
        <v/>
      </c>
    </row>
    <row r="614" spans="1:34" x14ac:dyDescent="0.25">
      <c r="A614" s="95" t="str">
        <f>IF('Set Up'!A611="","",'Set Up'!A611)</f>
        <v/>
      </c>
      <c r="B614" s="75" t="s">
        <v>81</v>
      </c>
      <c r="C614" s="85"/>
      <c r="D614" s="86" t="str">
        <f>IF(Table4[[#This Row],[Diameter (in)]]="","",(((CONVERT(Table4[[#This Row],[Diameter (in)]],"in","m"))/2)^2)*PI())</f>
        <v/>
      </c>
      <c r="E614" s="87" t="str">
        <f>IF(Table4[[#This Row],[Area (m2)]]="","",$D$4/Table4[[#This Row],[Area (m2)]])</f>
        <v/>
      </c>
      <c r="F614" s="85">
        <f t="shared" si="9"/>
        <v>4.6951999999999998</v>
      </c>
      <c r="G614" s="88" t="str">
        <f>IF(Table4[[#This Row],[Segment]]="","",(CONVERT(Table4[[#This Row],[Diameter (in)]],"in","m")*$B$4*Table4[[#This Row],[Velocity (m/s)]])/$C$4)</f>
        <v/>
      </c>
      <c r="H614" s="96" t="str">
        <f>IF(Table4[[#This Row],[Segment]]="","",IF(Table4[[#This Row],[Teynold''s Number]]&gt;4000,"TURBULENT","LAMINAR"))</f>
        <v/>
      </c>
      <c r="I614" s="86" t="str">
        <f>IF(Table4[[#This Row],[Segment]]="","",INDEX(Data!C611:C625,MATCH(Table4[Material],Data!B611:B625,0)))</f>
        <v/>
      </c>
      <c r="J614" s="89" t="str">
        <f>IF(Table4[[#This Row],[ε (m)]]="","",Table4[[#This Row],[ε (m)]]/(CONVERT(Table4[[#This Row],[Diameter (in)]],"in","m")))</f>
        <v/>
      </c>
      <c r="K614" s="96" t="str">
        <f>IF(Table4[[#This Row],[Regime]]="LAMINAR",16/Table4[[#This Row],[Teynold''s Number]],"-")</f>
        <v>-</v>
      </c>
      <c r="L614" s="86"/>
      <c r="M614" s="97" t="str">
        <f>IF(Table4[[#This Row],[Regime]]="TURBULENT",(((-4*LOG10(Table4[[#This Row],[ε/D]]/3.7+1.256/(Table4[[#This Row],[Teynold''s Number]]*SQRT(Table4[[#This Row],[f turbulent (guess)]]))))^-1)^2),"")</f>
        <v/>
      </c>
      <c r="N614" s="91" t="str">
        <f>IF(Table4[[#This Row],[f turbulent]]="","",Table4[[#This Row],[f turbulent (guess)]]-Table4[[#This Row],[f turbulent]])</f>
        <v/>
      </c>
      <c r="O614" s="87">
        <f>IF(Table4[[#This Row],[Segment]]="",0,IF(C615="",0,IF(C615&lt;=Table4[[#This Row],[Diameter (in)]],0,1-(D614/D615))))</f>
        <v>0</v>
      </c>
      <c r="P614" s="92" t="str">
        <f>IF(Table4[[#This Row],[Segment]]="","",IF(C614&gt;C615,"",IF(C615="",0.55,(0.55*(1-D615/D614)))))</f>
        <v/>
      </c>
      <c r="Q61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14" s="92" t="str">
        <f>IF(Table4[[#This Row],[Segment]]="","",IF(Table4[[#This Row],[Kexpansion]]="","0",((Table4[[#This Row],[Velocity (m/s)]]^2)/2)*Table4[[#This Row],[Kexpansion]]))</f>
        <v/>
      </c>
      <c r="S614" s="92" t="str">
        <f>IF(Table4[[#This Row],[Segment]]="","",IF(Table4[[#This Row],[Kcontraction]]="","0",((Table4[[#This Row],[Velocity (m/s)]]^2)/2)*Table4[[#This Row],[Kcontraction]]))</f>
        <v/>
      </c>
      <c r="T614" s="89" t="str">
        <f>IF(Table4[[#This Row],[Segment]]="","",SUMIF($Y$7:$Y$2000,Table4[[#This Row],[Segment]],$AD$7:$AD$2000))</f>
        <v/>
      </c>
      <c r="U614" s="95" t="str">
        <f>IF(Table4[[#This Row],[Segment]]="","",Table4[[#This Row],[Hfriction (J/kg)]]+Table4[[#This Row],[Hexpansions (J/kg)]]+Table4[[#This Row],[Hcontractions (J/kg)]]+Table4[[#This Row],[Hf (J/kg)]])</f>
        <v/>
      </c>
      <c r="V614" s="95" t="str">
        <f>IF(Table4[[#This Row],[Segment]]="","",Table4[[#This Row],[Total Friction Loss (J/kg)]]*Table3[Density (kg/m3)])</f>
        <v/>
      </c>
      <c r="W614" s="95" t="str">
        <f>IF(Table4[[#This Row],[Segment]]="","",Table4[[#This Row],[Total Pressure Drop (Pa)]]/1000)</f>
        <v/>
      </c>
      <c r="Y614" s="82" t="str">
        <f>IF('Set Up'!D837="","",'Set Up'!D837)</f>
        <v/>
      </c>
      <c r="Z614" s="82" t="str">
        <f>IF('Set Up'!E837="","",'Set Up'!E837)</f>
        <v/>
      </c>
      <c r="AA614" s="82" t="str">
        <f>IF('Set Up'!F837="","",'Set Up'!F837)</f>
        <v/>
      </c>
      <c r="AB614" s="82" t="str">
        <f>IF('Set Up'!G837="","",'Set Up'!G837)</f>
        <v/>
      </c>
      <c r="AC614" s="82" t="str">
        <f t="array" ref="AC614">IF(Y614="","",INDEX(Data!$G$4:$G$51,MATCH(Table7[[#This Row],[Fitting]]&amp;Table7[[#This Row],[Fitting Subtype]],Data!$E$4:$E$51&amp;Data!$F$4:$F$51,0)))</f>
        <v/>
      </c>
      <c r="AD614" s="89" t="str">
        <f>IF(Table7[[#This Row],[Segment]]="","",Table7[[#This Row],[Quantity]]*Table7[[#This Row],[Kf]]*(((INDEX(Table4[Velocity (m/s)],MATCH(Table7[[#This Row],[Segment]],Table4[Segment],0)))^2)/2))</f>
        <v/>
      </c>
      <c r="AF614" s="82" t="str">
        <f>Table4[[#This Row],[Segment]]</f>
        <v/>
      </c>
      <c r="AG614" s="75"/>
      <c r="AH614" s="82" t="str">
        <f>IF(Table5[[#This Row],[Segment]]="","",AG614-Table4[[#This Row],[Total Pressure Drop (kPa)]])</f>
        <v/>
      </c>
    </row>
    <row r="615" spans="1:34" x14ac:dyDescent="0.25">
      <c r="A615" s="95" t="str">
        <f>IF('Set Up'!A612="","",'Set Up'!A612)</f>
        <v/>
      </c>
      <c r="B615" s="75" t="s">
        <v>81</v>
      </c>
      <c r="C615" s="85"/>
      <c r="D615" s="86" t="str">
        <f>IF(Table4[[#This Row],[Diameter (in)]]="","",(((CONVERT(Table4[[#This Row],[Diameter (in)]],"in","m"))/2)^2)*PI())</f>
        <v/>
      </c>
      <c r="E615" s="87" t="str">
        <f>IF(Table4[[#This Row],[Area (m2)]]="","",$D$4/Table4[[#This Row],[Area (m2)]])</f>
        <v/>
      </c>
      <c r="F615" s="85">
        <f t="shared" si="9"/>
        <v>4.6951999999999998</v>
      </c>
      <c r="G615" s="88" t="str">
        <f>IF(Table4[[#This Row],[Segment]]="","",(CONVERT(Table4[[#This Row],[Diameter (in)]],"in","m")*$B$4*Table4[[#This Row],[Velocity (m/s)]])/$C$4)</f>
        <v/>
      </c>
      <c r="H615" s="96" t="str">
        <f>IF(Table4[[#This Row],[Segment]]="","",IF(Table4[[#This Row],[Teynold''s Number]]&gt;4000,"TURBULENT","LAMINAR"))</f>
        <v/>
      </c>
      <c r="I615" s="86" t="str">
        <f>IF(Table4[[#This Row],[Segment]]="","",INDEX(Data!C612:C626,MATCH(Table4[Material],Data!B612:B626,0)))</f>
        <v/>
      </c>
      <c r="J615" s="89" t="str">
        <f>IF(Table4[[#This Row],[ε (m)]]="","",Table4[[#This Row],[ε (m)]]/(CONVERT(Table4[[#This Row],[Diameter (in)]],"in","m")))</f>
        <v/>
      </c>
      <c r="K615" s="96" t="str">
        <f>IF(Table4[[#This Row],[Regime]]="LAMINAR",16/Table4[[#This Row],[Teynold''s Number]],"-")</f>
        <v>-</v>
      </c>
      <c r="L615" s="86"/>
      <c r="M615" s="97" t="str">
        <f>IF(Table4[[#This Row],[Regime]]="TURBULENT",(((-4*LOG10(Table4[[#This Row],[ε/D]]/3.7+1.256/(Table4[[#This Row],[Teynold''s Number]]*SQRT(Table4[[#This Row],[f turbulent (guess)]]))))^-1)^2),"")</f>
        <v/>
      </c>
      <c r="N615" s="91" t="str">
        <f>IF(Table4[[#This Row],[f turbulent]]="","",Table4[[#This Row],[f turbulent (guess)]]-Table4[[#This Row],[f turbulent]])</f>
        <v/>
      </c>
      <c r="O615" s="87">
        <f>IF(Table4[[#This Row],[Segment]]="",0,IF(C616="",0,IF(C616&lt;=Table4[[#This Row],[Diameter (in)]],0,1-(D615/D616))))</f>
        <v>0</v>
      </c>
      <c r="P615" s="92" t="str">
        <f>IF(Table4[[#This Row],[Segment]]="","",IF(C615&gt;C616,"",IF(C616="",0.55,(0.55*(1-D616/D615)))))</f>
        <v/>
      </c>
      <c r="Q61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15" s="92" t="str">
        <f>IF(Table4[[#This Row],[Segment]]="","",IF(Table4[[#This Row],[Kexpansion]]="","0",((Table4[[#This Row],[Velocity (m/s)]]^2)/2)*Table4[[#This Row],[Kexpansion]]))</f>
        <v/>
      </c>
      <c r="S615" s="92" t="str">
        <f>IF(Table4[[#This Row],[Segment]]="","",IF(Table4[[#This Row],[Kcontraction]]="","0",((Table4[[#This Row],[Velocity (m/s)]]^2)/2)*Table4[[#This Row],[Kcontraction]]))</f>
        <v/>
      </c>
      <c r="T615" s="89" t="str">
        <f>IF(Table4[[#This Row],[Segment]]="","",SUMIF($Y$7:$Y$2000,Table4[[#This Row],[Segment]],$AD$7:$AD$2000))</f>
        <v/>
      </c>
      <c r="U615" s="95" t="str">
        <f>IF(Table4[[#This Row],[Segment]]="","",Table4[[#This Row],[Hfriction (J/kg)]]+Table4[[#This Row],[Hexpansions (J/kg)]]+Table4[[#This Row],[Hcontractions (J/kg)]]+Table4[[#This Row],[Hf (J/kg)]])</f>
        <v/>
      </c>
      <c r="V615" s="95" t="str">
        <f>IF(Table4[[#This Row],[Segment]]="","",Table4[[#This Row],[Total Friction Loss (J/kg)]]*Table3[Density (kg/m3)])</f>
        <v/>
      </c>
      <c r="W615" s="95" t="str">
        <f>IF(Table4[[#This Row],[Segment]]="","",Table4[[#This Row],[Total Pressure Drop (Pa)]]/1000)</f>
        <v/>
      </c>
      <c r="Y615" s="82" t="str">
        <f>IF('Set Up'!D838="","",'Set Up'!D838)</f>
        <v/>
      </c>
      <c r="Z615" s="82" t="str">
        <f>IF('Set Up'!E838="","",'Set Up'!E838)</f>
        <v/>
      </c>
      <c r="AA615" s="82" t="str">
        <f>IF('Set Up'!F838="","",'Set Up'!F838)</f>
        <v/>
      </c>
      <c r="AB615" s="82" t="str">
        <f>IF('Set Up'!G838="","",'Set Up'!G838)</f>
        <v/>
      </c>
      <c r="AC615" s="82" t="str">
        <f t="array" ref="AC615">IF(Y615="","",INDEX(Data!$G$4:$G$51,MATCH(Table7[[#This Row],[Fitting]]&amp;Table7[[#This Row],[Fitting Subtype]],Data!$E$4:$E$51&amp;Data!$F$4:$F$51,0)))</f>
        <v/>
      </c>
      <c r="AD615" s="89" t="str">
        <f>IF(Table7[[#This Row],[Segment]]="","",Table7[[#This Row],[Quantity]]*Table7[[#This Row],[Kf]]*(((INDEX(Table4[Velocity (m/s)],MATCH(Table7[[#This Row],[Segment]],Table4[Segment],0)))^2)/2))</f>
        <v/>
      </c>
      <c r="AF615" s="82" t="str">
        <f>Table4[[#This Row],[Segment]]</f>
        <v/>
      </c>
      <c r="AG615" s="75"/>
      <c r="AH615" s="82" t="str">
        <f>IF(Table5[[#This Row],[Segment]]="","",AG615-Table4[[#This Row],[Total Pressure Drop (kPa)]])</f>
        <v/>
      </c>
    </row>
    <row r="616" spans="1:34" x14ac:dyDescent="0.25">
      <c r="A616" s="95" t="str">
        <f>IF('Set Up'!A613="","",'Set Up'!A613)</f>
        <v/>
      </c>
      <c r="B616" s="75" t="s">
        <v>81</v>
      </c>
      <c r="C616" s="85"/>
      <c r="D616" s="86" t="str">
        <f>IF(Table4[[#This Row],[Diameter (in)]]="","",(((CONVERT(Table4[[#This Row],[Diameter (in)]],"in","m"))/2)^2)*PI())</f>
        <v/>
      </c>
      <c r="E616" s="87" t="str">
        <f>IF(Table4[[#This Row],[Area (m2)]]="","",$D$4/Table4[[#This Row],[Area (m2)]])</f>
        <v/>
      </c>
      <c r="F616" s="85">
        <f t="shared" si="9"/>
        <v>4.6951999999999998</v>
      </c>
      <c r="G616" s="88" t="str">
        <f>IF(Table4[[#This Row],[Segment]]="","",(CONVERT(Table4[[#This Row],[Diameter (in)]],"in","m")*$B$4*Table4[[#This Row],[Velocity (m/s)]])/$C$4)</f>
        <v/>
      </c>
      <c r="H616" s="96" t="str">
        <f>IF(Table4[[#This Row],[Segment]]="","",IF(Table4[[#This Row],[Teynold''s Number]]&gt;4000,"TURBULENT","LAMINAR"))</f>
        <v/>
      </c>
      <c r="I616" s="86" t="str">
        <f>IF(Table4[[#This Row],[Segment]]="","",INDEX(Data!C613:C627,MATCH(Table4[Material],Data!B613:B627,0)))</f>
        <v/>
      </c>
      <c r="J616" s="89" t="str">
        <f>IF(Table4[[#This Row],[ε (m)]]="","",Table4[[#This Row],[ε (m)]]/(CONVERT(Table4[[#This Row],[Diameter (in)]],"in","m")))</f>
        <v/>
      </c>
      <c r="K616" s="96" t="str">
        <f>IF(Table4[[#This Row],[Regime]]="LAMINAR",16/Table4[[#This Row],[Teynold''s Number]],"-")</f>
        <v>-</v>
      </c>
      <c r="L616" s="86"/>
      <c r="M616" s="97" t="str">
        <f>IF(Table4[[#This Row],[Regime]]="TURBULENT",(((-4*LOG10(Table4[[#This Row],[ε/D]]/3.7+1.256/(Table4[[#This Row],[Teynold''s Number]]*SQRT(Table4[[#This Row],[f turbulent (guess)]]))))^-1)^2),"")</f>
        <v/>
      </c>
      <c r="N616" s="91" t="str">
        <f>IF(Table4[[#This Row],[f turbulent]]="","",Table4[[#This Row],[f turbulent (guess)]]-Table4[[#This Row],[f turbulent]])</f>
        <v/>
      </c>
      <c r="O616" s="87">
        <f>IF(Table4[[#This Row],[Segment]]="",0,IF(C617="",0,IF(C617&lt;=Table4[[#This Row],[Diameter (in)]],0,1-(D616/D617))))</f>
        <v>0</v>
      </c>
      <c r="P616" s="92" t="str">
        <f>IF(Table4[[#This Row],[Segment]]="","",IF(C616&gt;C617,"",IF(C617="",0.55,(0.55*(1-D617/D616)))))</f>
        <v/>
      </c>
      <c r="Q61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16" s="92" t="str">
        <f>IF(Table4[[#This Row],[Segment]]="","",IF(Table4[[#This Row],[Kexpansion]]="","0",((Table4[[#This Row],[Velocity (m/s)]]^2)/2)*Table4[[#This Row],[Kexpansion]]))</f>
        <v/>
      </c>
      <c r="S616" s="92" t="str">
        <f>IF(Table4[[#This Row],[Segment]]="","",IF(Table4[[#This Row],[Kcontraction]]="","0",((Table4[[#This Row],[Velocity (m/s)]]^2)/2)*Table4[[#This Row],[Kcontraction]]))</f>
        <v/>
      </c>
      <c r="T616" s="89" t="str">
        <f>IF(Table4[[#This Row],[Segment]]="","",SUMIF($Y$7:$Y$2000,Table4[[#This Row],[Segment]],$AD$7:$AD$2000))</f>
        <v/>
      </c>
      <c r="U616" s="95" t="str">
        <f>IF(Table4[[#This Row],[Segment]]="","",Table4[[#This Row],[Hfriction (J/kg)]]+Table4[[#This Row],[Hexpansions (J/kg)]]+Table4[[#This Row],[Hcontractions (J/kg)]]+Table4[[#This Row],[Hf (J/kg)]])</f>
        <v/>
      </c>
      <c r="V616" s="95" t="str">
        <f>IF(Table4[[#This Row],[Segment]]="","",Table4[[#This Row],[Total Friction Loss (J/kg)]]*Table3[Density (kg/m3)])</f>
        <v/>
      </c>
      <c r="W616" s="95" t="str">
        <f>IF(Table4[[#This Row],[Segment]]="","",Table4[[#This Row],[Total Pressure Drop (Pa)]]/1000)</f>
        <v/>
      </c>
      <c r="Y616" s="82" t="str">
        <f>IF('Set Up'!D839="","",'Set Up'!D839)</f>
        <v/>
      </c>
      <c r="Z616" s="82" t="str">
        <f>IF('Set Up'!E839="","",'Set Up'!E839)</f>
        <v/>
      </c>
      <c r="AA616" s="82" t="str">
        <f>IF('Set Up'!F839="","",'Set Up'!F839)</f>
        <v/>
      </c>
      <c r="AB616" s="82" t="str">
        <f>IF('Set Up'!G839="","",'Set Up'!G839)</f>
        <v/>
      </c>
      <c r="AC616" s="82" t="str">
        <f t="array" ref="AC616">IF(Y616="","",INDEX(Data!$G$4:$G$51,MATCH(Table7[[#This Row],[Fitting]]&amp;Table7[[#This Row],[Fitting Subtype]],Data!$E$4:$E$51&amp;Data!$F$4:$F$51,0)))</f>
        <v/>
      </c>
      <c r="AD616" s="89" t="str">
        <f>IF(Table7[[#This Row],[Segment]]="","",Table7[[#This Row],[Quantity]]*Table7[[#This Row],[Kf]]*(((INDEX(Table4[Velocity (m/s)],MATCH(Table7[[#This Row],[Segment]],Table4[Segment],0)))^2)/2))</f>
        <v/>
      </c>
      <c r="AF616" s="82" t="str">
        <f>Table4[[#This Row],[Segment]]</f>
        <v/>
      </c>
      <c r="AG616" s="75"/>
      <c r="AH616" s="82" t="str">
        <f>IF(Table5[[#This Row],[Segment]]="","",AG616-Table4[[#This Row],[Total Pressure Drop (kPa)]])</f>
        <v/>
      </c>
    </row>
    <row r="617" spans="1:34" x14ac:dyDescent="0.25">
      <c r="A617" s="95" t="str">
        <f>IF('Set Up'!A614="","",'Set Up'!A614)</f>
        <v/>
      </c>
      <c r="B617" s="75" t="s">
        <v>81</v>
      </c>
      <c r="C617" s="85"/>
      <c r="D617" s="86" t="str">
        <f>IF(Table4[[#This Row],[Diameter (in)]]="","",(((CONVERT(Table4[[#This Row],[Diameter (in)]],"in","m"))/2)^2)*PI())</f>
        <v/>
      </c>
      <c r="E617" s="87" t="str">
        <f>IF(Table4[[#This Row],[Area (m2)]]="","",$D$4/Table4[[#This Row],[Area (m2)]])</f>
        <v/>
      </c>
      <c r="F617" s="85">
        <f t="shared" si="9"/>
        <v>4.6951999999999998</v>
      </c>
      <c r="G617" s="88" t="str">
        <f>IF(Table4[[#This Row],[Segment]]="","",(CONVERT(Table4[[#This Row],[Diameter (in)]],"in","m")*$B$4*Table4[[#This Row],[Velocity (m/s)]])/$C$4)</f>
        <v/>
      </c>
      <c r="H617" s="96" t="str">
        <f>IF(Table4[[#This Row],[Segment]]="","",IF(Table4[[#This Row],[Teynold''s Number]]&gt;4000,"TURBULENT","LAMINAR"))</f>
        <v/>
      </c>
      <c r="I617" s="86" t="str">
        <f>IF(Table4[[#This Row],[Segment]]="","",INDEX(Data!C614:C628,MATCH(Table4[Material],Data!B614:B628,0)))</f>
        <v/>
      </c>
      <c r="J617" s="89" t="str">
        <f>IF(Table4[[#This Row],[ε (m)]]="","",Table4[[#This Row],[ε (m)]]/(CONVERT(Table4[[#This Row],[Diameter (in)]],"in","m")))</f>
        <v/>
      </c>
      <c r="K617" s="96" t="str">
        <f>IF(Table4[[#This Row],[Regime]]="LAMINAR",16/Table4[[#This Row],[Teynold''s Number]],"-")</f>
        <v>-</v>
      </c>
      <c r="L617" s="86"/>
      <c r="M617" s="97" t="str">
        <f>IF(Table4[[#This Row],[Regime]]="TURBULENT",(((-4*LOG10(Table4[[#This Row],[ε/D]]/3.7+1.256/(Table4[[#This Row],[Teynold''s Number]]*SQRT(Table4[[#This Row],[f turbulent (guess)]]))))^-1)^2),"")</f>
        <v/>
      </c>
      <c r="N617" s="91" t="str">
        <f>IF(Table4[[#This Row],[f turbulent]]="","",Table4[[#This Row],[f turbulent (guess)]]-Table4[[#This Row],[f turbulent]])</f>
        <v/>
      </c>
      <c r="O617" s="87">
        <f>IF(Table4[[#This Row],[Segment]]="",0,IF(C618="",0,IF(C618&lt;=Table4[[#This Row],[Diameter (in)]],0,1-(D617/D618))))</f>
        <v>0</v>
      </c>
      <c r="P617" s="92" t="str">
        <f>IF(Table4[[#This Row],[Segment]]="","",IF(C617&gt;C618,"",IF(C618="",0.55,(0.55*(1-D618/D617)))))</f>
        <v/>
      </c>
      <c r="Q61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17" s="92" t="str">
        <f>IF(Table4[[#This Row],[Segment]]="","",IF(Table4[[#This Row],[Kexpansion]]="","0",((Table4[[#This Row],[Velocity (m/s)]]^2)/2)*Table4[[#This Row],[Kexpansion]]))</f>
        <v/>
      </c>
      <c r="S617" s="92" t="str">
        <f>IF(Table4[[#This Row],[Segment]]="","",IF(Table4[[#This Row],[Kcontraction]]="","0",((Table4[[#This Row],[Velocity (m/s)]]^2)/2)*Table4[[#This Row],[Kcontraction]]))</f>
        <v/>
      </c>
      <c r="T617" s="89" t="str">
        <f>IF(Table4[[#This Row],[Segment]]="","",SUMIF($Y$7:$Y$2000,Table4[[#This Row],[Segment]],$AD$7:$AD$2000))</f>
        <v/>
      </c>
      <c r="U617" s="95" t="str">
        <f>IF(Table4[[#This Row],[Segment]]="","",Table4[[#This Row],[Hfriction (J/kg)]]+Table4[[#This Row],[Hexpansions (J/kg)]]+Table4[[#This Row],[Hcontractions (J/kg)]]+Table4[[#This Row],[Hf (J/kg)]])</f>
        <v/>
      </c>
      <c r="V617" s="95" t="str">
        <f>IF(Table4[[#This Row],[Segment]]="","",Table4[[#This Row],[Total Friction Loss (J/kg)]]*Table3[Density (kg/m3)])</f>
        <v/>
      </c>
      <c r="W617" s="95" t="str">
        <f>IF(Table4[[#This Row],[Segment]]="","",Table4[[#This Row],[Total Pressure Drop (Pa)]]/1000)</f>
        <v/>
      </c>
      <c r="Y617" s="82" t="str">
        <f>IF('Set Up'!D840="","",'Set Up'!D840)</f>
        <v/>
      </c>
      <c r="Z617" s="82" t="str">
        <f>IF('Set Up'!E840="","",'Set Up'!E840)</f>
        <v/>
      </c>
      <c r="AA617" s="82" t="str">
        <f>IF('Set Up'!F840="","",'Set Up'!F840)</f>
        <v/>
      </c>
      <c r="AB617" s="82" t="str">
        <f>IF('Set Up'!G840="","",'Set Up'!G840)</f>
        <v/>
      </c>
      <c r="AC617" s="82" t="str">
        <f t="array" ref="AC617">IF(Y617="","",INDEX(Data!$G$4:$G$51,MATCH(Table7[[#This Row],[Fitting]]&amp;Table7[[#This Row],[Fitting Subtype]],Data!$E$4:$E$51&amp;Data!$F$4:$F$51,0)))</f>
        <v/>
      </c>
      <c r="AD617" s="89" t="str">
        <f>IF(Table7[[#This Row],[Segment]]="","",Table7[[#This Row],[Quantity]]*Table7[[#This Row],[Kf]]*(((INDEX(Table4[Velocity (m/s)],MATCH(Table7[[#This Row],[Segment]],Table4[Segment],0)))^2)/2))</f>
        <v/>
      </c>
      <c r="AF617" s="82" t="str">
        <f>Table4[[#This Row],[Segment]]</f>
        <v/>
      </c>
      <c r="AG617" s="75"/>
      <c r="AH617" s="82" t="str">
        <f>IF(Table5[[#This Row],[Segment]]="","",AG617-Table4[[#This Row],[Total Pressure Drop (kPa)]])</f>
        <v/>
      </c>
    </row>
    <row r="618" spans="1:34" x14ac:dyDescent="0.25">
      <c r="A618" s="95" t="str">
        <f>IF('Set Up'!A615="","",'Set Up'!A615)</f>
        <v/>
      </c>
      <c r="B618" s="75" t="s">
        <v>81</v>
      </c>
      <c r="C618" s="85"/>
      <c r="D618" s="86" t="str">
        <f>IF(Table4[[#This Row],[Diameter (in)]]="","",(((CONVERT(Table4[[#This Row],[Diameter (in)]],"in","m"))/2)^2)*PI())</f>
        <v/>
      </c>
      <c r="E618" s="87" t="str">
        <f>IF(Table4[[#This Row],[Area (m2)]]="","",$D$4/Table4[[#This Row],[Area (m2)]])</f>
        <v/>
      </c>
      <c r="F618" s="85">
        <f t="shared" si="9"/>
        <v>4.6951999999999998</v>
      </c>
      <c r="G618" s="88" t="str">
        <f>IF(Table4[[#This Row],[Segment]]="","",(CONVERT(Table4[[#This Row],[Diameter (in)]],"in","m")*$B$4*Table4[[#This Row],[Velocity (m/s)]])/$C$4)</f>
        <v/>
      </c>
      <c r="H618" s="96" t="str">
        <f>IF(Table4[[#This Row],[Segment]]="","",IF(Table4[[#This Row],[Teynold''s Number]]&gt;4000,"TURBULENT","LAMINAR"))</f>
        <v/>
      </c>
      <c r="I618" s="86" t="str">
        <f>IF(Table4[[#This Row],[Segment]]="","",INDEX(Data!C615:C629,MATCH(Table4[Material],Data!B615:B629,0)))</f>
        <v/>
      </c>
      <c r="J618" s="89" t="str">
        <f>IF(Table4[[#This Row],[ε (m)]]="","",Table4[[#This Row],[ε (m)]]/(CONVERT(Table4[[#This Row],[Diameter (in)]],"in","m")))</f>
        <v/>
      </c>
      <c r="K618" s="96" t="str">
        <f>IF(Table4[[#This Row],[Regime]]="LAMINAR",16/Table4[[#This Row],[Teynold''s Number]],"-")</f>
        <v>-</v>
      </c>
      <c r="L618" s="86"/>
      <c r="M618" s="97" t="str">
        <f>IF(Table4[[#This Row],[Regime]]="TURBULENT",(((-4*LOG10(Table4[[#This Row],[ε/D]]/3.7+1.256/(Table4[[#This Row],[Teynold''s Number]]*SQRT(Table4[[#This Row],[f turbulent (guess)]]))))^-1)^2),"")</f>
        <v/>
      </c>
      <c r="N618" s="91" t="str">
        <f>IF(Table4[[#This Row],[f turbulent]]="","",Table4[[#This Row],[f turbulent (guess)]]-Table4[[#This Row],[f turbulent]])</f>
        <v/>
      </c>
      <c r="O618" s="87">
        <f>IF(Table4[[#This Row],[Segment]]="",0,IF(C619="",0,IF(C619&lt;=Table4[[#This Row],[Diameter (in)]],0,1-(D618/D619))))</f>
        <v>0</v>
      </c>
      <c r="P618" s="92" t="str">
        <f>IF(Table4[[#This Row],[Segment]]="","",IF(C618&gt;C619,"",IF(C619="",0.55,(0.55*(1-D619/D618)))))</f>
        <v/>
      </c>
      <c r="Q61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18" s="92" t="str">
        <f>IF(Table4[[#This Row],[Segment]]="","",IF(Table4[[#This Row],[Kexpansion]]="","0",((Table4[[#This Row],[Velocity (m/s)]]^2)/2)*Table4[[#This Row],[Kexpansion]]))</f>
        <v/>
      </c>
      <c r="S618" s="92" t="str">
        <f>IF(Table4[[#This Row],[Segment]]="","",IF(Table4[[#This Row],[Kcontraction]]="","0",((Table4[[#This Row],[Velocity (m/s)]]^2)/2)*Table4[[#This Row],[Kcontraction]]))</f>
        <v/>
      </c>
      <c r="T618" s="89" t="str">
        <f>IF(Table4[[#This Row],[Segment]]="","",SUMIF($Y$7:$Y$2000,Table4[[#This Row],[Segment]],$AD$7:$AD$2000))</f>
        <v/>
      </c>
      <c r="U618" s="95" t="str">
        <f>IF(Table4[[#This Row],[Segment]]="","",Table4[[#This Row],[Hfriction (J/kg)]]+Table4[[#This Row],[Hexpansions (J/kg)]]+Table4[[#This Row],[Hcontractions (J/kg)]]+Table4[[#This Row],[Hf (J/kg)]])</f>
        <v/>
      </c>
      <c r="V618" s="95" t="str">
        <f>IF(Table4[[#This Row],[Segment]]="","",Table4[[#This Row],[Total Friction Loss (J/kg)]]*Table3[Density (kg/m3)])</f>
        <v/>
      </c>
      <c r="W618" s="95" t="str">
        <f>IF(Table4[[#This Row],[Segment]]="","",Table4[[#This Row],[Total Pressure Drop (Pa)]]/1000)</f>
        <v/>
      </c>
      <c r="Y618" s="82" t="str">
        <f>IF('Set Up'!D841="","",'Set Up'!D841)</f>
        <v/>
      </c>
      <c r="Z618" s="82" t="str">
        <f>IF('Set Up'!E841="","",'Set Up'!E841)</f>
        <v/>
      </c>
      <c r="AA618" s="82" t="str">
        <f>IF('Set Up'!F841="","",'Set Up'!F841)</f>
        <v/>
      </c>
      <c r="AB618" s="82" t="str">
        <f>IF('Set Up'!G841="","",'Set Up'!G841)</f>
        <v/>
      </c>
      <c r="AC618" s="82" t="str">
        <f t="array" ref="AC618">IF(Y618="","",INDEX(Data!$G$4:$G$51,MATCH(Table7[[#This Row],[Fitting]]&amp;Table7[[#This Row],[Fitting Subtype]],Data!$E$4:$E$51&amp;Data!$F$4:$F$51,0)))</f>
        <v/>
      </c>
      <c r="AD618" s="89" t="str">
        <f>IF(Table7[[#This Row],[Segment]]="","",Table7[[#This Row],[Quantity]]*Table7[[#This Row],[Kf]]*(((INDEX(Table4[Velocity (m/s)],MATCH(Table7[[#This Row],[Segment]],Table4[Segment],0)))^2)/2))</f>
        <v/>
      </c>
      <c r="AF618" s="82" t="str">
        <f>Table4[[#This Row],[Segment]]</f>
        <v/>
      </c>
      <c r="AG618" s="75"/>
      <c r="AH618" s="82" t="str">
        <f>IF(Table5[[#This Row],[Segment]]="","",AG618-Table4[[#This Row],[Total Pressure Drop (kPa)]])</f>
        <v/>
      </c>
    </row>
    <row r="619" spans="1:34" x14ac:dyDescent="0.25">
      <c r="A619" s="95" t="str">
        <f>IF('Set Up'!A616="","",'Set Up'!A616)</f>
        <v/>
      </c>
      <c r="B619" s="75" t="s">
        <v>81</v>
      </c>
      <c r="C619" s="85"/>
      <c r="D619" s="86" t="str">
        <f>IF(Table4[[#This Row],[Diameter (in)]]="","",(((CONVERT(Table4[[#This Row],[Diameter (in)]],"in","m"))/2)^2)*PI())</f>
        <v/>
      </c>
      <c r="E619" s="87" t="str">
        <f>IF(Table4[[#This Row],[Area (m2)]]="","",$D$4/Table4[[#This Row],[Area (m2)]])</f>
        <v/>
      </c>
      <c r="F619" s="85">
        <f t="shared" si="9"/>
        <v>4.6951999999999998</v>
      </c>
      <c r="G619" s="88" t="str">
        <f>IF(Table4[[#This Row],[Segment]]="","",(CONVERT(Table4[[#This Row],[Diameter (in)]],"in","m")*$B$4*Table4[[#This Row],[Velocity (m/s)]])/$C$4)</f>
        <v/>
      </c>
      <c r="H619" s="96" t="str">
        <f>IF(Table4[[#This Row],[Segment]]="","",IF(Table4[[#This Row],[Teynold''s Number]]&gt;4000,"TURBULENT","LAMINAR"))</f>
        <v/>
      </c>
      <c r="I619" s="86" t="str">
        <f>IF(Table4[[#This Row],[Segment]]="","",INDEX(Data!C616:C630,MATCH(Table4[Material],Data!B616:B630,0)))</f>
        <v/>
      </c>
      <c r="J619" s="89" t="str">
        <f>IF(Table4[[#This Row],[ε (m)]]="","",Table4[[#This Row],[ε (m)]]/(CONVERT(Table4[[#This Row],[Diameter (in)]],"in","m")))</f>
        <v/>
      </c>
      <c r="K619" s="96" t="str">
        <f>IF(Table4[[#This Row],[Regime]]="LAMINAR",16/Table4[[#This Row],[Teynold''s Number]],"-")</f>
        <v>-</v>
      </c>
      <c r="L619" s="86"/>
      <c r="M619" s="97" t="str">
        <f>IF(Table4[[#This Row],[Regime]]="TURBULENT",(((-4*LOG10(Table4[[#This Row],[ε/D]]/3.7+1.256/(Table4[[#This Row],[Teynold''s Number]]*SQRT(Table4[[#This Row],[f turbulent (guess)]]))))^-1)^2),"")</f>
        <v/>
      </c>
      <c r="N619" s="91" t="str">
        <f>IF(Table4[[#This Row],[f turbulent]]="","",Table4[[#This Row],[f turbulent (guess)]]-Table4[[#This Row],[f turbulent]])</f>
        <v/>
      </c>
      <c r="O619" s="87">
        <f>IF(Table4[[#This Row],[Segment]]="",0,IF(C620="",0,IF(C620&lt;=Table4[[#This Row],[Diameter (in)]],0,1-(D619/D620))))</f>
        <v>0</v>
      </c>
      <c r="P619" s="92" t="str">
        <f>IF(Table4[[#This Row],[Segment]]="","",IF(C619&gt;C620,"",IF(C620="",0.55,(0.55*(1-D620/D619)))))</f>
        <v/>
      </c>
      <c r="Q61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19" s="92" t="str">
        <f>IF(Table4[[#This Row],[Segment]]="","",IF(Table4[[#This Row],[Kexpansion]]="","0",((Table4[[#This Row],[Velocity (m/s)]]^2)/2)*Table4[[#This Row],[Kexpansion]]))</f>
        <v/>
      </c>
      <c r="S619" s="92" t="str">
        <f>IF(Table4[[#This Row],[Segment]]="","",IF(Table4[[#This Row],[Kcontraction]]="","0",((Table4[[#This Row],[Velocity (m/s)]]^2)/2)*Table4[[#This Row],[Kcontraction]]))</f>
        <v/>
      </c>
      <c r="T619" s="89" t="str">
        <f>IF(Table4[[#This Row],[Segment]]="","",SUMIF($Y$7:$Y$2000,Table4[[#This Row],[Segment]],$AD$7:$AD$2000))</f>
        <v/>
      </c>
      <c r="U619" s="95" t="str">
        <f>IF(Table4[[#This Row],[Segment]]="","",Table4[[#This Row],[Hfriction (J/kg)]]+Table4[[#This Row],[Hexpansions (J/kg)]]+Table4[[#This Row],[Hcontractions (J/kg)]]+Table4[[#This Row],[Hf (J/kg)]])</f>
        <v/>
      </c>
      <c r="V619" s="95" t="str">
        <f>IF(Table4[[#This Row],[Segment]]="","",Table4[[#This Row],[Total Friction Loss (J/kg)]]*Table3[Density (kg/m3)])</f>
        <v/>
      </c>
      <c r="W619" s="95" t="str">
        <f>IF(Table4[[#This Row],[Segment]]="","",Table4[[#This Row],[Total Pressure Drop (Pa)]]/1000)</f>
        <v/>
      </c>
      <c r="Y619" s="82" t="str">
        <f>IF('Set Up'!D842="","",'Set Up'!D842)</f>
        <v/>
      </c>
      <c r="Z619" s="82" t="str">
        <f>IF('Set Up'!E842="","",'Set Up'!E842)</f>
        <v/>
      </c>
      <c r="AA619" s="82" t="str">
        <f>IF('Set Up'!F842="","",'Set Up'!F842)</f>
        <v/>
      </c>
      <c r="AB619" s="82" t="str">
        <f>IF('Set Up'!G842="","",'Set Up'!G842)</f>
        <v/>
      </c>
      <c r="AC619" s="82" t="str">
        <f t="array" ref="AC619">IF(Y619="","",INDEX(Data!$G$4:$G$51,MATCH(Table7[[#This Row],[Fitting]]&amp;Table7[[#This Row],[Fitting Subtype]],Data!$E$4:$E$51&amp;Data!$F$4:$F$51,0)))</f>
        <v/>
      </c>
      <c r="AD619" s="89" t="str">
        <f>IF(Table7[[#This Row],[Segment]]="","",Table7[[#This Row],[Quantity]]*Table7[[#This Row],[Kf]]*(((INDEX(Table4[Velocity (m/s)],MATCH(Table7[[#This Row],[Segment]],Table4[Segment],0)))^2)/2))</f>
        <v/>
      </c>
      <c r="AF619" s="82" t="str">
        <f>Table4[[#This Row],[Segment]]</f>
        <v/>
      </c>
      <c r="AG619" s="75"/>
      <c r="AH619" s="82" t="str">
        <f>IF(Table5[[#This Row],[Segment]]="","",AG619-Table4[[#This Row],[Total Pressure Drop (kPa)]])</f>
        <v/>
      </c>
    </row>
    <row r="620" spans="1:34" x14ac:dyDescent="0.25">
      <c r="A620" s="95" t="str">
        <f>IF('Set Up'!A617="","",'Set Up'!A617)</f>
        <v/>
      </c>
      <c r="B620" s="75" t="s">
        <v>81</v>
      </c>
      <c r="C620" s="85"/>
      <c r="D620" s="86" t="str">
        <f>IF(Table4[[#This Row],[Diameter (in)]]="","",(((CONVERT(Table4[[#This Row],[Diameter (in)]],"in","m"))/2)^2)*PI())</f>
        <v/>
      </c>
      <c r="E620" s="87" t="str">
        <f>IF(Table4[[#This Row],[Area (m2)]]="","",$D$4/Table4[[#This Row],[Area (m2)]])</f>
        <v/>
      </c>
      <c r="F620" s="85">
        <f t="shared" si="9"/>
        <v>4.6951999999999998</v>
      </c>
      <c r="G620" s="88" t="str">
        <f>IF(Table4[[#This Row],[Segment]]="","",(CONVERT(Table4[[#This Row],[Diameter (in)]],"in","m")*$B$4*Table4[[#This Row],[Velocity (m/s)]])/$C$4)</f>
        <v/>
      </c>
      <c r="H620" s="96" t="str">
        <f>IF(Table4[[#This Row],[Segment]]="","",IF(Table4[[#This Row],[Teynold''s Number]]&gt;4000,"TURBULENT","LAMINAR"))</f>
        <v/>
      </c>
      <c r="I620" s="86" t="str">
        <f>IF(Table4[[#This Row],[Segment]]="","",INDEX(Data!C617:C631,MATCH(Table4[Material],Data!B617:B631,0)))</f>
        <v/>
      </c>
      <c r="J620" s="89" t="str">
        <f>IF(Table4[[#This Row],[ε (m)]]="","",Table4[[#This Row],[ε (m)]]/(CONVERT(Table4[[#This Row],[Diameter (in)]],"in","m")))</f>
        <v/>
      </c>
      <c r="K620" s="96" t="str">
        <f>IF(Table4[[#This Row],[Regime]]="LAMINAR",16/Table4[[#This Row],[Teynold''s Number]],"-")</f>
        <v>-</v>
      </c>
      <c r="L620" s="86"/>
      <c r="M620" s="97" t="str">
        <f>IF(Table4[[#This Row],[Regime]]="TURBULENT",(((-4*LOG10(Table4[[#This Row],[ε/D]]/3.7+1.256/(Table4[[#This Row],[Teynold''s Number]]*SQRT(Table4[[#This Row],[f turbulent (guess)]]))))^-1)^2),"")</f>
        <v/>
      </c>
      <c r="N620" s="91" t="str">
        <f>IF(Table4[[#This Row],[f turbulent]]="","",Table4[[#This Row],[f turbulent (guess)]]-Table4[[#This Row],[f turbulent]])</f>
        <v/>
      </c>
      <c r="O620" s="87">
        <f>IF(Table4[[#This Row],[Segment]]="",0,IF(C621="",0,IF(C621&lt;=Table4[[#This Row],[Diameter (in)]],0,1-(D620/D621))))</f>
        <v>0</v>
      </c>
      <c r="P620" s="92" t="str">
        <f>IF(Table4[[#This Row],[Segment]]="","",IF(C620&gt;C621,"",IF(C621="",0.55,(0.55*(1-D621/D620)))))</f>
        <v/>
      </c>
      <c r="Q62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20" s="92" t="str">
        <f>IF(Table4[[#This Row],[Segment]]="","",IF(Table4[[#This Row],[Kexpansion]]="","0",((Table4[[#This Row],[Velocity (m/s)]]^2)/2)*Table4[[#This Row],[Kexpansion]]))</f>
        <v/>
      </c>
      <c r="S620" s="92" t="str">
        <f>IF(Table4[[#This Row],[Segment]]="","",IF(Table4[[#This Row],[Kcontraction]]="","0",((Table4[[#This Row],[Velocity (m/s)]]^2)/2)*Table4[[#This Row],[Kcontraction]]))</f>
        <v/>
      </c>
      <c r="T620" s="89" t="str">
        <f>IF(Table4[[#This Row],[Segment]]="","",SUMIF($Y$7:$Y$2000,Table4[[#This Row],[Segment]],$AD$7:$AD$2000))</f>
        <v/>
      </c>
      <c r="U620" s="95" t="str">
        <f>IF(Table4[[#This Row],[Segment]]="","",Table4[[#This Row],[Hfriction (J/kg)]]+Table4[[#This Row],[Hexpansions (J/kg)]]+Table4[[#This Row],[Hcontractions (J/kg)]]+Table4[[#This Row],[Hf (J/kg)]])</f>
        <v/>
      </c>
      <c r="V620" s="95" t="str">
        <f>IF(Table4[[#This Row],[Segment]]="","",Table4[[#This Row],[Total Friction Loss (J/kg)]]*Table3[Density (kg/m3)])</f>
        <v/>
      </c>
      <c r="W620" s="95" t="str">
        <f>IF(Table4[[#This Row],[Segment]]="","",Table4[[#This Row],[Total Pressure Drop (Pa)]]/1000)</f>
        <v/>
      </c>
      <c r="Y620" s="82" t="str">
        <f>IF('Set Up'!D843="","",'Set Up'!D843)</f>
        <v/>
      </c>
      <c r="Z620" s="82" t="str">
        <f>IF('Set Up'!E843="","",'Set Up'!E843)</f>
        <v/>
      </c>
      <c r="AA620" s="82" t="str">
        <f>IF('Set Up'!F843="","",'Set Up'!F843)</f>
        <v/>
      </c>
      <c r="AB620" s="82" t="str">
        <f>IF('Set Up'!G843="","",'Set Up'!G843)</f>
        <v/>
      </c>
      <c r="AC620" s="82" t="str">
        <f t="array" ref="AC620">IF(Y620="","",INDEX(Data!$G$4:$G$51,MATCH(Table7[[#This Row],[Fitting]]&amp;Table7[[#This Row],[Fitting Subtype]],Data!$E$4:$E$51&amp;Data!$F$4:$F$51,0)))</f>
        <v/>
      </c>
      <c r="AD620" s="89" t="str">
        <f>IF(Table7[[#This Row],[Segment]]="","",Table7[[#This Row],[Quantity]]*Table7[[#This Row],[Kf]]*(((INDEX(Table4[Velocity (m/s)],MATCH(Table7[[#This Row],[Segment]],Table4[Segment],0)))^2)/2))</f>
        <v/>
      </c>
      <c r="AF620" s="82" t="str">
        <f>Table4[[#This Row],[Segment]]</f>
        <v/>
      </c>
      <c r="AG620" s="75"/>
      <c r="AH620" s="82" t="str">
        <f>IF(Table5[[#This Row],[Segment]]="","",AG620-Table4[[#This Row],[Total Pressure Drop (kPa)]])</f>
        <v/>
      </c>
    </row>
    <row r="621" spans="1:34" x14ac:dyDescent="0.25">
      <c r="A621" s="95" t="str">
        <f>IF('Set Up'!A618="","",'Set Up'!A618)</f>
        <v/>
      </c>
      <c r="B621" s="75" t="s">
        <v>81</v>
      </c>
      <c r="C621" s="85"/>
      <c r="D621" s="86" t="str">
        <f>IF(Table4[[#This Row],[Diameter (in)]]="","",(((CONVERT(Table4[[#This Row],[Diameter (in)]],"in","m"))/2)^2)*PI())</f>
        <v/>
      </c>
      <c r="E621" s="87" t="str">
        <f>IF(Table4[[#This Row],[Area (m2)]]="","",$D$4/Table4[[#This Row],[Area (m2)]])</f>
        <v/>
      </c>
      <c r="F621" s="85">
        <f t="shared" si="9"/>
        <v>4.6951999999999998</v>
      </c>
      <c r="G621" s="88" t="str">
        <f>IF(Table4[[#This Row],[Segment]]="","",(CONVERT(Table4[[#This Row],[Diameter (in)]],"in","m")*$B$4*Table4[[#This Row],[Velocity (m/s)]])/$C$4)</f>
        <v/>
      </c>
      <c r="H621" s="96" t="str">
        <f>IF(Table4[[#This Row],[Segment]]="","",IF(Table4[[#This Row],[Teynold''s Number]]&gt;4000,"TURBULENT","LAMINAR"))</f>
        <v/>
      </c>
      <c r="I621" s="86" t="str">
        <f>IF(Table4[[#This Row],[Segment]]="","",INDEX(Data!C618:C632,MATCH(Table4[Material],Data!B618:B632,0)))</f>
        <v/>
      </c>
      <c r="J621" s="89" t="str">
        <f>IF(Table4[[#This Row],[ε (m)]]="","",Table4[[#This Row],[ε (m)]]/(CONVERT(Table4[[#This Row],[Diameter (in)]],"in","m")))</f>
        <v/>
      </c>
      <c r="K621" s="96" t="str">
        <f>IF(Table4[[#This Row],[Regime]]="LAMINAR",16/Table4[[#This Row],[Teynold''s Number]],"-")</f>
        <v>-</v>
      </c>
      <c r="L621" s="86"/>
      <c r="M621" s="97" t="str">
        <f>IF(Table4[[#This Row],[Regime]]="TURBULENT",(((-4*LOG10(Table4[[#This Row],[ε/D]]/3.7+1.256/(Table4[[#This Row],[Teynold''s Number]]*SQRT(Table4[[#This Row],[f turbulent (guess)]]))))^-1)^2),"")</f>
        <v/>
      </c>
      <c r="N621" s="91" t="str">
        <f>IF(Table4[[#This Row],[f turbulent]]="","",Table4[[#This Row],[f turbulent (guess)]]-Table4[[#This Row],[f turbulent]])</f>
        <v/>
      </c>
      <c r="O621" s="87">
        <f>IF(Table4[[#This Row],[Segment]]="",0,IF(C622="",0,IF(C622&lt;=Table4[[#This Row],[Diameter (in)]],0,1-(D621/D622))))</f>
        <v>0</v>
      </c>
      <c r="P621" s="92" t="str">
        <f>IF(Table4[[#This Row],[Segment]]="","",IF(C621&gt;C622,"",IF(C622="",0.55,(0.55*(1-D622/D621)))))</f>
        <v/>
      </c>
      <c r="Q62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21" s="92" t="str">
        <f>IF(Table4[[#This Row],[Segment]]="","",IF(Table4[[#This Row],[Kexpansion]]="","0",((Table4[[#This Row],[Velocity (m/s)]]^2)/2)*Table4[[#This Row],[Kexpansion]]))</f>
        <v/>
      </c>
      <c r="S621" s="92" t="str">
        <f>IF(Table4[[#This Row],[Segment]]="","",IF(Table4[[#This Row],[Kcontraction]]="","0",((Table4[[#This Row],[Velocity (m/s)]]^2)/2)*Table4[[#This Row],[Kcontraction]]))</f>
        <v/>
      </c>
      <c r="T621" s="89" t="str">
        <f>IF(Table4[[#This Row],[Segment]]="","",SUMIF($Y$7:$Y$2000,Table4[[#This Row],[Segment]],$AD$7:$AD$2000))</f>
        <v/>
      </c>
      <c r="U621" s="95" t="str">
        <f>IF(Table4[[#This Row],[Segment]]="","",Table4[[#This Row],[Hfriction (J/kg)]]+Table4[[#This Row],[Hexpansions (J/kg)]]+Table4[[#This Row],[Hcontractions (J/kg)]]+Table4[[#This Row],[Hf (J/kg)]])</f>
        <v/>
      </c>
      <c r="V621" s="95" t="str">
        <f>IF(Table4[[#This Row],[Segment]]="","",Table4[[#This Row],[Total Friction Loss (J/kg)]]*Table3[Density (kg/m3)])</f>
        <v/>
      </c>
      <c r="W621" s="95" t="str">
        <f>IF(Table4[[#This Row],[Segment]]="","",Table4[[#This Row],[Total Pressure Drop (Pa)]]/1000)</f>
        <v/>
      </c>
      <c r="Y621" s="82" t="str">
        <f>IF('Set Up'!D844="","",'Set Up'!D844)</f>
        <v/>
      </c>
      <c r="Z621" s="82" t="str">
        <f>IF('Set Up'!E844="","",'Set Up'!E844)</f>
        <v/>
      </c>
      <c r="AA621" s="82" t="str">
        <f>IF('Set Up'!F844="","",'Set Up'!F844)</f>
        <v/>
      </c>
      <c r="AB621" s="82" t="str">
        <f>IF('Set Up'!G844="","",'Set Up'!G844)</f>
        <v/>
      </c>
      <c r="AC621" s="82" t="str">
        <f t="array" ref="AC621">IF(Y621="","",INDEX(Data!$G$4:$G$51,MATCH(Table7[[#This Row],[Fitting]]&amp;Table7[[#This Row],[Fitting Subtype]],Data!$E$4:$E$51&amp;Data!$F$4:$F$51,0)))</f>
        <v/>
      </c>
      <c r="AD621" s="89" t="str">
        <f>IF(Table7[[#This Row],[Segment]]="","",Table7[[#This Row],[Quantity]]*Table7[[#This Row],[Kf]]*(((INDEX(Table4[Velocity (m/s)],MATCH(Table7[[#This Row],[Segment]],Table4[Segment],0)))^2)/2))</f>
        <v/>
      </c>
      <c r="AF621" s="82" t="str">
        <f>Table4[[#This Row],[Segment]]</f>
        <v/>
      </c>
      <c r="AG621" s="75"/>
      <c r="AH621" s="82" t="str">
        <f>IF(Table5[[#This Row],[Segment]]="","",AG621-Table4[[#This Row],[Total Pressure Drop (kPa)]])</f>
        <v/>
      </c>
    </row>
    <row r="622" spans="1:34" x14ac:dyDescent="0.25">
      <c r="A622" s="95" t="str">
        <f>IF('Set Up'!A619="","",'Set Up'!A619)</f>
        <v/>
      </c>
      <c r="B622" s="75" t="s">
        <v>81</v>
      </c>
      <c r="C622" s="85"/>
      <c r="D622" s="86" t="str">
        <f>IF(Table4[[#This Row],[Diameter (in)]]="","",(((CONVERT(Table4[[#This Row],[Diameter (in)]],"in","m"))/2)^2)*PI())</f>
        <v/>
      </c>
      <c r="E622" s="87" t="str">
        <f>IF(Table4[[#This Row],[Area (m2)]]="","",$D$4/Table4[[#This Row],[Area (m2)]])</f>
        <v/>
      </c>
      <c r="F622" s="85">
        <f t="shared" si="9"/>
        <v>4.6951999999999998</v>
      </c>
      <c r="G622" s="88" t="str">
        <f>IF(Table4[[#This Row],[Segment]]="","",(CONVERT(Table4[[#This Row],[Diameter (in)]],"in","m")*$B$4*Table4[[#This Row],[Velocity (m/s)]])/$C$4)</f>
        <v/>
      </c>
      <c r="H622" s="96" t="str">
        <f>IF(Table4[[#This Row],[Segment]]="","",IF(Table4[[#This Row],[Teynold''s Number]]&gt;4000,"TURBULENT","LAMINAR"))</f>
        <v/>
      </c>
      <c r="I622" s="86" t="str">
        <f>IF(Table4[[#This Row],[Segment]]="","",INDEX(Data!C619:C633,MATCH(Table4[Material],Data!B619:B633,0)))</f>
        <v/>
      </c>
      <c r="J622" s="89" t="str">
        <f>IF(Table4[[#This Row],[ε (m)]]="","",Table4[[#This Row],[ε (m)]]/(CONVERT(Table4[[#This Row],[Diameter (in)]],"in","m")))</f>
        <v/>
      </c>
      <c r="K622" s="96" t="str">
        <f>IF(Table4[[#This Row],[Regime]]="LAMINAR",16/Table4[[#This Row],[Teynold''s Number]],"-")</f>
        <v>-</v>
      </c>
      <c r="L622" s="86"/>
      <c r="M622" s="97" t="str">
        <f>IF(Table4[[#This Row],[Regime]]="TURBULENT",(((-4*LOG10(Table4[[#This Row],[ε/D]]/3.7+1.256/(Table4[[#This Row],[Teynold''s Number]]*SQRT(Table4[[#This Row],[f turbulent (guess)]]))))^-1)^2),"")</f>
        <v/>
      </c>
      <c r="N622" s="91" t="str">
        <f>IF(Table4[[#This Row],[f turbulent]]="","",Table4[[#This Row],[f turbulent (guess)]]-Table4[[#This Row],[f turbulent]])</f>
        <v/>
      </c>
      <c r="O622" s="87">
        <f>IF(Table4[[#This Row],[Segment]]="",0,IF(C623="",0,IF(C623&lt;=Table4[[#This Row],[Diameter (in)]],0,1-(D622/D623))))</f>
        <v>0</v>
      </c>
      <c r="P622" s="92" t="str">
        <f>IF(Table4[[#This Row],[Segment]]="","",IF(C622&gt;C623,"",IF(C623="",0.55,(0.55*(1-D623/D622)))))</f>
        <v/>
      </c>
      <c r="Q62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22" s="92" t="str">
        <f>IF(Table4[[#This Row],[Segment]]="","",IF(Table4[[#This Row],[Kexpansion]]="","0",((Table4[[#This Row],[Velocity (m/s)]]^2)/2)*Table4[[#This Row],[Kexpansion]]))</f>
        <v/>
      </c>
      <c r="S622" s="92" t="str">
        <f>IF(Table4[[#This Row],[Segment]]="","",IF(Table4[[#This Row],[Kcontraction]]="","0",((Table4[[#This Row],[Velocity (m/s)]]^2)/2)*Table4[[#This Row],[Kcontraction]]))</f>
        <v/>
      </c>
      <c r="T622" s="89" t="str">
        <f>IF(Table4[[#This Row],[Segment]]="","",SUMIF($Y$7:$Y$2000,Table4[[#This Row],[Segment]],$AD$7:$AD$2000))</f>
        <v/>
      </c>
      <c r="U622" s="95" t="str">
        <f>IF(Table4[[#This Row],[Segment]]="","",Table4[[#This Row],[Hfriction (J/kg)]]+Table4[[#This Row],[Hexpansions (J/kg)]]+Table4[[#This Row],[Hcontractions (J/kg)]]+Table4[[#This Row],[Hf (J/kg)]])</f>
        <v/>
      </c>
      <c r="V622" s="95" t="str">
        <f>IF(Table4[[#This Row],[Segment]]="","",Table4[[#This Row],[Total Friction Loss (J/kg)]]*Table3[Density (kg/m3)])</f>
        <v/>
      </c>
      <c r="W622" s="95" t="str">
        <f>IF(Table4[[#This Row],[Segment]]="","",Table4[[#This Row],[Total Pressure Drop (Pa)]]/1000)</f>
        <v/>
      </c>
      <c r="Y622" s="82" t="str">
        <f>IF('Set Up'!D845="","",'Set Up'!D845)</f>
        <v/>
      </c>
      <c r="Z622" s="82" t="str">
        <f>IF('Set Up'!E845="","",'Set Up'!E845)</f>
        <v/>
      </c>
      <c r="AA622" s="82" t="str">
        <f>IF('Set Up'!F845="","",'Set Up'!F845)</f>
        <v/>
      </c>
      <c r="AB622" s="82" t="str">
        <f>IF('Set Up'!G845="","",'Set Up'!G845)</f>
        <v/>
      </c>
      <c r="AC622" s="82" t="str">
        <f t="array" ref="AC622">IF(Y622="","",INDEX(Data!$G$4:$G$51,MATCH(Table7[[#This Row],[Fitting]]&amp;Table7[[#This Row],[Fitting Subtype]],Data!$E$4:$E$51&amp;Data!$F$4:$F$51,0)))</f>
        <v/>
      </c>
      <c r="AD622" s="89" t="str">
        <f>IF(Table7[[#This Row],[Segment]]="","",Table7[[#This Row],[Quantity]]*Table7[[#This Row],[Kf]]*(((INDEX(Table4[Velocity (m/s)],MATCH(Table7[[#This Row],[Segment]],Table4[Segment],0)))^2)/2))</f>
        <v/>
      </c>
      <c r="AF622" s="82" t="str">
        <f>Table4[[#This Row],[Segment]]</f>
        <v/>
      </c>
      <c r="AG622" s="75"/>
      <c r="AH622" s="82" t="str">
        <f>IF(Table5[[#This Row],[Segment]]="","",AG622-Table4[[#This Row],[Total Pressure Drop (kPa)]])</f>
        <v/>
      </c>
    </row>
    <row r="623" spans="1:34" x14ac:dyDescent="0.25">
      <c r="A623" s="95" t="str">
        <f>IF('Set Up'!A620="","",'Set Up'!A620)</f>
        <v/>
      </c>
      <c r="B623" s="75" t="s">
        <v>81</v>
      </c>
      <c r="C623" s="85"/>
      <c r="D623" s="86" t="str">
        <f>IF(Table4[[#This Row],[Diameter (in)]]="","",(((CONVERT(Table4[[#This Row],[Diameter (in)]],"in","m"))/2)^2)*PI())</f>
        <v/>
      </c>
      <c r="E623" s="87" t="str">
        <f>IF(Table4[[#This Row],[Area (m2)]]="","",$D$4/Table4[[#This Row],[Area (m2)]])</f>
        <v/>
      </c>
      <c r="F623" s="85">
        <f t="shared" si="9"/>
        <v>4.6951999999999998</v>
      </c>
      <c r="G623" s="88" t="str">
        <f>IF(Table4[[#This Row],[Segment]]="","",(CONVERT(Table4[[#This Row],[Diameter (in)]],"in","m")*$B$4*Table4[[#This Row],[Velocity (m/s)]])/$C$4)</f>
        <v/>
      </c>
      <c r="H623" s="96" t="str">
        <f>IF(Table4[[#This Row],[Segment]]="","",IF(Table4[[#This Row],[Teynold''s Number]]&gt;4000,"TURBULENT","LAMINAR"))</f>
        <v/>
      </c>
      <c r="I623" s="86" t="str">
        <f>IF(Table4[[#This Row],[Segment]]="","",INDEX(Data!C620:C634,MATCH(Table4[Material],Data!B620:B634,0)))</f>
        <v/>
      </c>
      <c r="J623" s="89" t="str">
        <f>IF(Table4[[#This Row],[ε (m)]]="","",Table4[[#This Row],[ε (m)]]/(CONVERT(Table4[[#This Row],[Diameter (in)]],"in","m")))</f>
        <v/>
      </c>
      <c r="K623" s="96" t="str">
        <f>IF(Table4[[#This Row],[Regime]]="LAMINAR",16/Table4[[#This Row],[Teynold''s Number]],"-")</f>
        <v>-</v>
      </c>
      <c r="L623" s="86"/>
      <c r="M623" s="97" t="str">
        <f>IF(Table4[[#This Row],[Regime]]="TURBULENT",(((-4*LOG10(Table4[[#This Row],[ε/D]]/3.7+1.256/(Table4[[#This Row],[Teynold''s Number]]*SQRT(Table4[[#This Row],[f turbulent (guess)]]))))^-1)^2),"")</f>
        <v/>
      </c>
      <c r="N623" s="91" t="str">
        <f>IF(Table4[[#This Row],[f turbulent]]="","",Table4[[#This Row],[f turbulent (guess)]]-Table4[[#This Row],[f turbulent]])</f>
        <v/>
      </c>
      <c r="O623" s="87">
        <f>IF(Table4[[#This Row],[Segment]]="",0,IF(C624="",0,IF(C624&lt;=Table4[[#This Row],[Diameter (in)]],0,1-(D623/D624))))</f>
        <v>0</v>
      </c>
      <c r="P623" s="92" t="str">
        <f>IF(Table4[[#This Row],[Segment]]="","",IF(C623&gt;C624,"",IF(C624="",0.55,(0.55*(1-D624/D623)))))</f>
        <v/>
      </c>
      <c r="Q62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23" s="92" t="str">
        <f>IF(Table4[[#This Row],[Segment]]="","",IF(Table4[[#This Row],[Kexpansion]]="","0",((Table4[[#This Row],[Velocity (m/s)]]^2)/2)*Table4[[#This Row],[Kexpansion]]))</f>
        <v/>
      </c>
      <c r="S623" s="92" t="str">
        <f>IF(Table4[[#This Row],[Segment]]="","",IF(Table4[[#This Row],[Kcontraction]]="","0",((Table4[[#This Row],[Velocity (m/s)]]^2)/2)*Table4[[#This Row],[Kcontraction]]))</f>
        <v/>
      </c>
      <c r="T623" s="89" t="str">
        <f>IF(Table4[[#This Row],[Segment]]="","",SUMIF($Y$7:$Y$2000,Table4[[#This Row],[Segment]],$AD$7:$AD$2000))</f>
        <v/>
      </c>
      <c r="U623" s="95" t="str">
        <f>IF(Table4[[#This Row],[Segment]]="","",Table4[[#This Row],[Hfriction (J/kg)]]+Table4[[#This Row],[Hexpansions (J/kg)]]+Table4[[#This Row],[Hcontractions (J/kg)]]+Table4[[#This Row],[Hf (J/kg)]])</f>
        <v/>
      </c>
      <c r="V623" s="95" t="str">
        <f>IF(Table4[[#This Row],[Segment]]="","",Table4[[#This Row],[Total Friction Loss (J/kg)]]*Table3[Density (kg/m3)])</f>
        <v/>
      </c>
      <c r="W623" s="95" t="str">
        <f>IF(Table4[[#This Row],[Segment]]="","",Table4[[#This Row],[Total Pressure Drop (Pa)]]/1000)</f>
        <v/>
      </c>
      <c r="Y623" s="82" t="str">
        <f>IF('Set Up'!D846="","",'Set Up'!D846)</f>
        <v/>
      </c>
      <c r="Z623" s="82" t="str">
        <f>IF('Set Up'!E846="","",'Set Up'!E846)</f>
        <v/>
      </c>
      <c r="AA623" s="82" t="str">
        <f>IF('Set Up'!F846="","",'Set Up'!F846)</f>
        <v/>
      </c>
      <c r="AB623" s="82" t="str">
        <f>IF('Set Up'!G846="","",'Set Up'!G846)</f>
        <v/>
      </c>
      <c r="AC623" s="82" t="str">
        <f t="array" ref="AC623">IF(Y623="","",INDEX(Data!$G$4:$G$51,MATCH(Table7[[#This Row],[Fitting]]&amp;Table7[[#This Row],[Fitting Subtype]],Data!$E$4:$E$51&amp;Data!$F$4:$F$51,0)))</f>
        <v/>
      </c>
      <c r="AD623" s="89" t="str">
        <f>IF(Table7[[#This Row],[Segment]]="","",Table7[[#This Row],[Quantity]]*Table7[[#This Row],[Kf]]*(((INDEX(Table4[Velocity (m/s)],MATCH(Table7[[#This Row],[Segment]],Table4[Segment],0)))^2)/2))</f>
        <v/>
      </c>
      <c r="AF623" s="82" t="str">
        <f>Table4[[#This Row],[Segment]]</f>
        <v/>
      </c>
      <c r="AG623" s="75"/>
      <c r="AH623" s="82" t="str">
        <f>IF(Table5[[#This Row],[Segment]]="","",AG623-Table4[[#This Row],[Total Pressure Drop (kPa)]])</f>
        <v/>
      </c>
    </row>
    <row r="624" spans="1:34" x14ac:dyDescent="0.25">
      <c r="A624" s="95" t="str">
        <f>IF('Set Up'!A621="","",'Set Up'!A621)</f>
        <v/>
      </c>
      <c r="B624" s="75" t="s">
        <v>81</v>
      </c>
      <c r="C624" s="85"/>
      <c r="D624" s="86" t="str">
        <f>IF(Table4[[#This Row],[Diameter (in)]]="","",(((CONVERT(Table4[[#This Row],[Diameter (in)]],"in","m"))/2)^2)*PI())</f>
        <v/>
      </c>
      <c r="E624" s="87" t="str">
        <f>IF(Table4[[#This Row],[Area (m2)]]="","",$D$4/Table4[[#This Row],[Area (m2)]])</f>
        <v/>
      </c>
      <c r="F624" s="85">
        <f t="shared" si="9"/>
        <v>4.6951999999999998</v>
      </c>
      <c r="G624" s="88" t="str">
        <f>IF(Table4[[#This Row],[Segment]]="","",(CONVERT(Table4[[#This Row],[Diameter (in)]],"in","m")*$B$4*Table4[[#This Row],[Velocity (m/s)]])/$C$4)</f>
        <v/>
      </c>
      <c r="H624" s="96" t="str">
        <f>IF(Table4[[#This Row],[Segment]]="","",IF(Table4[[#This Row],[Teynold''s Number]]&gt;4000,"TURBULENT","LAMINAR"))</f>
        <v/>
      </c>
      <c r="I624" s="86" t="str">
        <f>IF(Table4[[#This Row],[Segment]]="","",INDEX(Data!C621:C635,MATCH(Table4[Material],Data!B621:B635,0)))</f>
        <v/>
      </c>
      <c r="J624" s="89" t="str">
        <f>IF(Table4[[#This Row],[ε (m)]]="","",Table4[[#This Row],[ε (m)]]/(CONVERT(Table4[[#This Row],[Diameter (in)]],"in","m")))</f>
        <v/>
      </c>
      <c r="K624" s="96" t="str">
        <f>IF(Table4[[#This Row],[Regime]]="LAMINAR",16/Table4[[#This Row],[Teynold''s Number]],"-")</f>
        <v>-</v>
      </c>
      <c r="L624" s="86"/>
      <c r="M624" s="97" t="str">
        <f>IF(Table4[[#This Row],[Regime]]="TURBULENT",(((-4*LOG10(Table4[[#This Row],[ε/D]]/3.7+1.256/(Table4[[#This Row],[Teynold''s Number]]*SQRT(Table4[[#This Row],[f turbulent (guess)]]))))^-1)^2),"")</f>
        <v/>
      </c>
      <c r="N624" s="91" t="str">
        <f>IF(Table4[[#This Row],[f turbulent]]="","",Table4[[#This Row],[f turbulent (guess)]]-Table4[[#This Row],[f turbulent]])</f>
        <v/>
      </c>
      <c r="O624" s="87">
        <f>IF(Table4[[#This Row],[Segment]]="",0,IF(C625="",0,IF(C625&lt;=Table4[[#This Row],[Diameter (in)]],0,1-(D624/D625))))</f>
        <v>0</v>
      </c>
      <c r="P624" s="92" t="str">
        <f>IF(Table4[[#This Row],[Segment]]="","",IF(C624&gt;C625,"",IF(C625="",0.55,(0.55*(1-D625/D624)))))</f>
        <v/>
      </c>
      <c r="Q62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24" s="92" t="str">
        <f>IF(Table4[[#This Row],[Segment]]="","",IF(Table4[[#This Row],[Kexpansion]]="","0",((Table4[[#This Row],[Velocity (m/s)]]^2)/2)*Table4[[#This Row],[Kexpansion]]))</f>
        <v/>
      </c>
      <c r="S624" s="92" t="str">
        <f>IF(Table4[[#This Row],[Segment]]="","",IF(Table4[[#This Row],[Kcontraction]]="","0",((Table4[[#This Row],[Velocity (m/s)]]^2)/2)*Table4[[#This Row],[Kcontraction]]))</f>
        <v/>
      </c>
      <c r="T624" s="89" t="str">
        <f>IF(Table4[[#This Row],[Segment]]="","",SUMIF($Y$7:$Y$2000,Table4[[#This Row],[Segment]],$AD$7:$AD$2000))</f>
        <v/>
      </c>
      <c r="U624" s="95" t="str">
        <f>IF(Table4[[#This Row],[Segment]]="","",Table4[[#This Row],[Hfriction (J/kg)]]+Table4[[#This Row],[Hexpansions (J/kg)]]+Table4[[#This Row],[Hcontractions (J/kg)]]+Table4[[#This Row],[Hf (J/kg)]])</f>
        <v/>
      </c>
      <c r="V624" s="95" t="str">
        <f>IF(Table4[[#This Row],[Segment]]="","",Table4[[#This Row],[Total Friction Loss (J/kg)]]*Table3[Density (kg/m3)])</f>
        <v/>
      </c>
      <c r="W624" s="95" t="str">
        <f>IF(Table4[[#This Row],[Segment]]="","",Table4[[#This Row],[Total Pressure Drop (Pa)]]/1000)</f>
        <v/>
      </c>
      <c r="Y624" s="82" t="str">
        <f>IF('Set Up'!D847="","",'Set Up'!D847)</f>
        <v/>
      </c>
      <c r="Z624" s="82" t="str">
        <f>IF('Set Up'!E847="","",'Set Up'!E847)</f>
        <v/>
      </c>
      <c r="AA624" s="82" t="str">
        <f>IF('Set Up'!F847="","",'Set Up'!F847)</f>
        <v/>
      </c>
      <c r="AB624" s="82" t="str">
        <f>IF('Set Up'!G847="","",'Set Up'!G847)</f>
        <v/>
      </c>
      <c r="AC624" s="82" t="str">
        <f t="array" ref="AC624">IF(Y624="","",INDEX(Data!$G$4:$G$51,MATCH(Table7[[#This Row],[Fitting]]&amp;Table7[[#This Row],[Fitting Subtype]],Data!$E$4:$E$51&amp;Data!$F$4:$F$51,0)))</f>
        <v/>
      </c>
      <c r="AD624" s="89" t="str">
        <f>IF(Table7[[#This Row],[Segment]]="","",Table7[[#This Row],[Quantity]]*Table7[[#This Row],[Kf]]*(((INDEX(Table4[Velocity (m/s)],MATCH(Table7[[#This Row],[Segment]],Table4[Segment],0)))^2)/2))</f>
        <v/>
      </c>
      <c r="AF624" s="82" t="str">
        <f>Table4[[#This Row],[Segment]]</f>
        <v/>
      </c>
      <c r="AG624" s="75"/>
      <c r="AH624" s="82" t="str">
        <f>IF(Table5[[#This Row],[Segment]]="","",AG624-Table4[[#This Row],[Total Pressure Drop (kPa)]])</f>
        <v/>
      </c>
    </row>
    <row r="625" spans="1:34" x14ac:dyDescent="0.25">
      <c r="A625" s="95" t="str">
        <f>IF('Set Up'!A622="","",'Set Up'!A622)</f>
        <v/>
      </c>
      <c r="B625" s="75" t="s">
        <v>81</v>
      </c>
      <c r="C625" s="85"/>
      <c r="D625" s="86" t="str">
        <f>IF(Table4[[#This Row],[Diameter (in)]]="","",(((CONVERT(Table4[[#This Row],[Diameter (in)]],"in","m"))/2)^2)*PI())</f>
        <v/>
      </c>
      <c r="E625" s="87" t="str">
        <f>IF(Table4[[#This Row],[Area (m2)]]="","",$D$4/Table4[[#This Row],[Area (m2)]])</f>
        <v/>
      </c>
      <c r="F625" s="85">
        <f t="shared" si="9"/>
        <v>4.6951999999999998</v>
      </c>
      <c r="G625" s="88" t="str">
        <f>IF(Table4[[#This Row],[Segment]]="","",(CONVERT(Table4[[#This Row],[Diameter (in)]],"in","m")*$B$4*Table4[[#This Row],[Velocity (m/s)]])/$C$4)</f>
        <v/>
      </c>
      <c r="H625" s="96" t="str">
        <f>IF(Table4[[#This Row],[Segment]]="","",IF(Table4[[#This Row],[Teynold''s Number]]&gt;4000,"TURBULENT","LAMINAR"))</f>
        <v/>
      </c>
      <c r="I625" s="86" t="str">
        <f>IF(Table4[[#This Row],[Segment]]="","",INDEX(Data!C622:C636,MATCH(Table4[Material],Data!B622:B636,0)))</f>
        <v/>
      </c>
      <c r="J625" s="89" t="str">
        <f>IF(Table4[[#This Row],[ε (m)]]="","",Table4[[#This Row],[ε (m)]]/(CONVERT(Table4[[#This Row],[Diameter (in)]],"in","m")))</f>
        <v/>
      </c>
      <c r="K625" s="96" t="str">
        <f>IF(Table4[[#This Row],[Regime]]="LAMINAR",16/Table4[[#This Row],[Teynold''s Number]],"-")</f>
        <v>-</v>
      </c>
      <c r="L625" s="86"/>
      <c r="M625" s="97" t="str">
        <f>IF(Table4[[#This Row],[Regime]]="TURBULENT",(((-4*LOG10(Table4[[#This Row],[ε/D]]/3.7+1.256/(Table4[[#This Row],[Teynold''s Number]]*SQRT(Table4[[#This Row],[f turbulent (guess)]]))))^-1)^2),"")</f>
        <v/>
      </c>
      <c r="N625" s="91" t="str">
        <f>IF(Table4[[#This Row],[f turbulent]]="","",Table4[[#This Row],[f turbulent (guess)]]-Table4[[#This Row],[f turbulent]])</f>
        <v/>
      </c>
      <c r="O625" s="87">
        <f>IF(Table4[[#This Row],[Segment]]="",0,IF(C626="",0,IF(C626&lt;=Table4[[#This Row],[Diameter (in)]],0,1-(D625/D626))))</f>
        <v>0</v>
      </c>
      <c r="P625" s="92" t="str">
        <f>IF(Table4[[#This Row],[Segment]]="","",IF(C625&gt;C626,"",IF(C626="",0.55,(0.55*(1-D626/D625)))))</f>
        <v/>
      </c>
      <c r="Q62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25" s="92" t="str">
        <f>IF(Table4[[#This Row],[Segment]]="","",IF(Table4[[#This Row],[Kexpansion]]="","0",((Table4[[#This Row],[Velocity (m/s)]]^2)/2)*Table4[[#This Row],[Kexpansion]]))</f>
        <v/>
      </c>
      <c r="S625" s="92" t="str">
        <f>IF(Table4[[#This Row],[Segment]]="","",IF(Table4[[#This Row],[Kcontraction]]="","0",((Table4[[#This Row],[Velocity (m/s)]]^2)/2)*Table4[[#This Row],[Kcontraction]]))</f>
        <v/>
      </c>
      <c r="T625" s="89" t="str">
        <f>IF(Table4[[#This Row],[Segment]]="","",SUMIF($Y$7:$Y$2000,Table4[[#This Row],[Segment]],$AD$7:$AD$2000))</f>
        <v/>
      </c>
      <c r="U625" s="95" t="str">
        <f>IF(Table4[[#This Row],[Segment]]="","",Table4[[#This Row],[Hfriction (J/kg)]]+Table4[[#This Row],[Hexpansions (J/kg)]]+Table4[[#This Row],[Hcontractions (J/kg)]]+Table4[[#This Row],[Hf (J/kg)]])</f>
        <v/>
      </c>
      <c r="V625" s="95" t="str">
        <f>IF(Table4[[#This Row],[Segment]]="","",Table4[[#This Row],[Total Friction Loss (J/kg)]]*Table3[Density (kg/m3)])</f>
        <v/>
      </c>
      <c r="W625" s="95" t="str">
        <f>IF(Table4[[#This Row],[Segment]]="","",Table4[[#This Row],[Total Pressure Drop (Pa)]]/1000)</f>
        <v/>
      </c>
      <c r="Y625" s="82" t="str">
        <f>IF('Set Up'!D848="","",'Set Up'!D848)</f>
        <v/>
      </c>
      <c r="Z625" s="82" t="str">
        <f>IF('Set Up'!E848="","",'Set Up'!E848)</f>
        <v/>
      </c>
      <c r="AA625" s="82" t="str">
        <f>IF('Set Up'!F848="","",'Set Up'!F848)</f>
        <v/>
      </c>
      <c r="AB625" s="82" t="str">
        <f>IF('Set Up'!G848="","",'Set Up'!G848)</f>
        <v/>
      </c>
      <c r="AC625" s="82" t="str">
        <f t="array" ref="AC625">IF(Y625="","",INDEX(Data!$G$4:$G$51,MATCH(Table7[[#This Row],[Fitting]]&amp;Table7[[#This Row],[Fitting Subtype]],Data!$E$4:$E$51&amp;Data!$F$4:$F$51,0)))</f>
        <v/>
      </c>
      <c r="AD625" s="89" t="str">
        <f>IF(Table7[[#This Row],[Segment]]="","",Table7[[#This Row],[Quantity]]*Table7[[#This Row],[Kf]]*(((INDEX(Table4[Velocity (m/s)],MATCH(Table7[[#This Row],[Segment]],Table4[Segment],0)))^2)/2))</f>
        <v/>
      </c>
      <c r="AF625" s="82" t="str">
        <f>Table4[[#This Row],[Segment]]</f>
        <v/>
      </c>
      <c r="AG625" s="75"/>
      <c r="AH625" s="82" t="str">
        <f>IF(Table5[[#This Row],[Segment]]="","",AG625-Table4[[#This Row],[Total Pressure Drop (kPa)]])</f>
        <v/>
      </c>
    </row>
    <row r="626" spans="1:34" x14ac:dyDescent="0.25">
      <c r="A626" s="95" t="str">
        <f>IF('Set Up'!A623="","",'Set Up'!A623)</f>
        <v/>
      </c>
      <c r="B626" s="75" t="s">
        <v>81</v>
      </c>
      <c r="C626" s="85"/>
      <c r="D626" s="86" t="str">
        <f>IF(Table4[[#This Row],[Diameter (in)]]="","",(((CONVERT(Table4[[#This Row],[Diameter (in)]],"in","m"))/2)^2)*PI())</f>
        <v/>
      </c>
      <c r="E626" s="87" t="str">
        <f>IF(Table4[[#This Row],[Area (m2)]]="","",$D$4/Table4[[#This Row],[Area (m2)]])</f>
        <v/>
      </c>
      <c r="F626" s="85">
        <f t="shared" si="9"/>
        <v>4.6951999999999998</v>
      </c>
      <c r="G626" s="88" t="str">
        <f>IF(Table4[[#This Row],[Segment]]="","",(CONVERT(Table4[[#This Row],[Diameter (in)]],"in","m")*$B$4*Table4[[#This Row],[Velocity (m/s)]])/$C$4)</f>
        <v/>
      </c>
      <c r="H626" s="96" t="str">
        <f>IF(Table4[[#This Row],[Segment]]="","",IF(Table4[[#This Row],[Teynold''s Number]]&gt;4000,"TURBULENT","LAMINAR"))</f>
        <v/>
      </c>
      <c r="I626" s="86" t="str">
        <f>IF(Table4[[#This Row],[Segment]]="","",INDEX(Data!C623:C637,MATCH(Table4[Material],Data!B623:B637,0)))</f>
        <v/>
      </c>
      <c r="J626" s="89" t="str">
        <f>IF(Table4[[#This Row],[ε (m)]]="","",Table4[[#This Row],[ε (m)]]/(CONVERT(Table4[[#This Row],[Diameter (in)]],"in","m")))</f>
        <v/>
      </c>
      <c r="K626" s="96" t="str">
        <f>IF(Table4[[#This Row],[Regime]]="LAMINAR",16/Table4[[#This Row],[Teynold''s Number]],"-")</f>
        <v>-</v>
      </c>
      <c r="L626" s="86"/>
      <c r="M626" s="97" t="str">
        <f>IF(Table4[[#This Row],[Regime]]="TURBULENT",(((-4*LOG10(Table4[[#This Row],[ε/D]]/3.7+1.256/(Table4[[#This Row],[Teynold''s Number]]*SQRT(Table4[[#This Row],[f turbulent (guess)]]))))^-1)^2),"")</f>
        <v/>
      </c>
      <c r="N626" s="91" t="str">
        <f>IF(Table4[[#This Row],[f turbulent]]="","",Table4[[#This Row],[f turbulent (guess)]]-Table4[[#This Row],[f turbulent]])</f>
        <v/>
      </c>
      <c r="O626" s="87">
        <f>IF(Table4[[#This Row],[Segment]]="",0,IF(C627="",0,IF(C627&lt;=Table4[[#This Row],[Diameter (in)]],0,1-(D626/D627))))</f>
        <v>0</v>
      </c>
      <c r="P626" s="92" t="str">
        <f>IF(Table4[[#This Row],[Segment]]="","",IF(C626&gt;C627,"",IF(C627="",0.55,(0.55*(1-D627/D626)))))</f>
        <v/>
      </c>
      <c r="Q62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26" s="92" t="str">
        <f>IF(Table4[[#This Row],[Segment]]="","",IF(Table4[[#This Row],[Kexpansion]]="","0",((Table4[[#This Row],[Velocity (m/s)]]^2)/2)*Table4[[#This Row],[Kexpansion]]))</f>
        <v/>
      </c>
      <c r="S626" s="92" t="str">
        <f>IF(Table4[[#This Row],[Segment]]="","",IF(Table4[[#This Row],[Kcontraction]]="","0",((Table4[[#This Row],[Velocity (m/s)]]^2)/2)*Table4[[#This Row],[Kcontraction]]))</f>
        <v/>
      </c>
      <c r="T626" s="89" t="str">
        <f>IF(Table4[[#This Row],[Segment]]="","",SUMIF($Y$7:$Y$2000,Table4[[#This Row],[Segment]],$AD$7:$AD$2000))</f>
        <v/>
      </c>
      <c r="U626" s="95" t="str">
        <f>IF(Table4[[#This Row],[Segment]]="","",Table4[[#This Row],[Hfriction (J/kg)]]+Table4[[#This Row],[Hexpansions (J/kg)]]+Table4[[#This Row],[Hcontractions (J/kg)]]+Table4[[#This Row],[Hf (J/kg)]])</f>
        <v/>
      </c>
      <c r="V626" s="95" t="str">
        <f>IF(Table4[[#This Row],[Segment]]="","",Table4[[#This Row],[Total Friction Loss (J/kg)]]*Table3[Density (kg/m3)])</f>
        <v/>
      </c>
      <c r="W626" s="95" t="str">
        <f>IF(Table4[[#This Row],[Segment]]="","",Table4[[#This Row],[Total Pressure Drop (Pa)]]/1000)</f>
        <v/>
      </c>
      <c r="Y626" s="82" t="str">
        <f>IF('Set Up'!D849="","",'Set Up'!D849)</f>
        <v/>
      </c>
      <c r="Z626" s="82" t="str">
        <f>IF('Set Up'!E849="","",'Set Up'!E849)</f>
        <v/>
      </c>
      <c r="AA626" s="82" t="str">
        <f>IF('Set Up'!F849="","",'Set Up'!F849)</f>
        <v/>
      </c>
      <c r="AB626" s="82" t="str">
        <f>IF('Set Up'!G849="","",'Set Up'!G849)</f>
        <v/>
      </c>
      <c r="AC626" s="82" t="str">
        <f t="array" ref="AC626">IF(Y626="","",INDEX(Data!$G$4:$G$51,MATCH(Table7[[#This Row],[Fitting]]&amp;Table7[[#This Row],[Fitting Subtype]],Data!$E$4:$E$51&amp;Data!$F$4:$F$51,0)))</f>
        <v/>
      </c>
      <c r="AD626" s="89" t="str">
        <f>IF(Table7[[#This Row],[Segment]]="","",Table7[[#This Row],[Quantity]]*Table7[[#This Row],[Kf]]*(((INDEX(Table4[Velocity (m/s)],MATCH(Table7[[#This Row],[Segment]],Table4[Segment],0)))^2)/2))</f>
        <v/>
      </c>
      <c r="AF626" s="82" t="str">
        <f>Table4[[#This Row],[Segment]]</f>
        <v/>
      </c>
      <c r="AG626" s="75"/>
      <c r="AH626" s="82" t="str">
        <f>IF(Table5[[#This Row],[Segment]]="","",AG626-Table4[[#This Row],[Total Pressure Drop (kPa)]])</f>
        <v/>
      </c>
    </row>
    <row r="627" spans="1:34" x14ac:dyDescent="0.25">
      <c r="A627" s="95" t="str">
        <f>IF('Set Up'!A624="","",'Set Up'!A624)</f>
        <v/>
      </c>
      <c r="B627" s="75" t="s">
        <v>81</v>
      </c>
      <c r="C627" s="85"/>
      <c r="D627" s="86" t="str">
        <f>IF(Table4[[#This Row],[Diameter (in)]]="","",(((CONVERT(Table4[[#This Row],[Diameter (in)]],"in","m"))/2)^2)*PI())</f>
        <v/>
      </c>
      <c r="E627" s="87" t="str">
        <f>IF(Table4[[#This Row],[Area (m2)]]="","",$D$4/Table4[[#This Row],[Area (m2)]])</f>
        <v/>
      </c>
      <c r="F627" s="85">
        <f t="shared" si="9"/>
        <v>4.6951999999999998</v>
      </c>
      <c r="G627" s="88" t="str">
        <f>IF(Table4[[#This Row],[Segment]]="","",(CONVERT(Table4[[#This Row],[Diameter (in)]],"in","m")*$B$4*Table4[[#This Row],[Velocity (m/s)]])/$C$4)</f>
        <v/>
      </c>
      <c r="H627" s="96" t="str">
        <f>IF(Table4[[#This Row],[Segment]]="","",IF(Table4[[#This Row],[Teynold''s Number]]&gt;4000,"TURBULENT","LAMINAR"))</f>
        <v/>
      </c>
      <c r="I627" s="86" t="str">
        <f>IF(Table4[[#This Row],[Segment]]="","",INDEX(Data!C624:C638,MATCH(Table4[Material],Data!B624:B638,0)))</f>
        <v/>
      </c>
      <c r="J627" s="89" t="str">
        <f>IF(Table4[[#This Row],[ε (m)]]="","",Table4[[#This Row],[ε (m)]]/(CONVERT(Table4[[#This Row],[Diameter (in)]],"in","m")))</f>
        <v/>
      </c>
      <c r="K627" s="96" t="str">
        <f>IF(Table4[[#This Row],[Regime]]="LAMINAR",16/Table4[[#This Row],[Teynold''s Number]],"-")</f>
        <v>-</v>
      </c>
      <c r="L627" s="86"/>
      <c r="M627" s="97" t="str">
        <f>IF(Table4[[#This Row],[Regime]]="TURBULENT",(((-4*LOG10(Table4[[#This Row],[ε/D]]/3.7+1.256/(Table4[[#This Row],[Teynold''s Number]]*SQRT(Table4[[#This Row],[f turbulent (guess)]]))))^-1)^2),"")</f>
        <v/>
      </c>
      <c r="N627" s="91" t="str">
        <f>IF(Table4[[#This Row],[f turbulent]]="","",Table4[[#This Row],[f turbulent (guess)]]-Table4[[#This Row],[f turbulent]])</f>
        <v/>
      </c>
      <c r="O627" s="87">
        <f>IF(Table4[[#This Row],[Segment]]="",0,IF(C628="",0,IF(C628&lt;=Table4[[#This Row],[Diameter (in)]],0,1-(D627/D628))))</f>
        <v>0</v>
      </c>
      <c r="P627" s="92" t="str">
        <f>IF(Table4[[#This Row],[Segment]]="","",IF(C627&gt;C628,"",IF(C628="",0.55,(0.55*(1-D628/D627)))))</f>
        <v/>
      </c>
      <c r="Q62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27" s="92" t="str">
        <f>IF(Table4[[#This Row],[Segment]]="","",IF(Table4[[#This Row],[Kexpansion]]="","0",((Table4[[#This Row],[Velocity (m/s)]]^2)/2)*Table4[[#This Row],[Kexpansion]]))</f>
        <v/>
      </c>
      <c r="S627" s="92" t="str">
        <f>IF(Table4[[#This Row],[Segment]]="","",IF(Table4[[#This Row],[Kcontraction]]="","0",((Table4[[#This Row],[Velocity (m/s)]]^2)/2)*Table4[[#This Row],[Kcontraction]]))</f>
        <v/>
      </c>
      <c r="T627" s="89" t="str">
        <f>IF(Table4[[#This Row],[Segment]]="","",SUMIF($Y$7:$Y$2000,Table4[[#This Row],[Segment]],$AD$7:$AD$2000))</f>
        <v/>
      </c>
      <c r="U627" s="95" t="str">
        <f>IF(Table4[[#This Row],[Segment]]="","",Table4[[#This Row],[Hfriction (J/kg)]]+Table4[[#This Row],[Hexpansions (J/kg)]]+Table4[[#This Row],[Hcontractions (J/kg)]]+Table4[[#This Row],[Hf (J/kg)]])</f>
        <v/>
      </c>
      <c r="V627" s="95" t="str">
        <f>IF(Table4[[#This Row],[Segment]]="","",Table4[[#This Row],[Total Friction Loss (J/kg)]]*Table3[Density (kg/m3)])</f>
        <v/>
      </c>
      <c r="W627" s="95" t="str">
        <f>IF(Table4[[#This Row],[Segment]]="","",Table4[[#This Row],[Total Pressure Drop (Pa)]]/1000)</f>
        <v/>
      </c>
      <c r="Y627" s="82" t="str">
        <f>IF('Set Up'!D850="","",'Set Up'!D850)</f>
        <v/>
      </c>
      <c r="Z627" s="82" t="str">
        <f>IF('Set Up'!E850="","",'Set Up'!E850)</f>
        <v/>
      </c>
      <c r="AA627" s="82" t="str">
        <f>IF('Set Up'!F850="","",'Set Up'!F850)</f>
        <v/>
      </c>
      <c r="AB627" s="82" t="str">
        <f>IF('Set Up'!G850="","",'Set Up'!G850)</f>
        <v/>
      </c>
      <c r="AC627" s="82" t="str">
        <f t="array" ref="AC627">IF(Y627="","",INDEX(Data!$G$4:$G$51,MATCH(Table7[[#This Row],[Fitting]]&amp;Table7[[#This Row],[Fitting Subtype]],Data!$E$4:$E$51&amp;Data!$F$4:$F$51,0)))</f>
        <v/>
      </c>
      <c r="AD627" s="89" t="str">
        <f>IF(Table7[[#This Row],[Segment]]="","",Table7[[#This Row],[Quantity]]*Table7[[#This Row],[Kf]]*(((INDEX(Table4[Velocity (m/s)],MATCH(Table7[[#This Row],[Segment]],Table4[Segment],0)))^2)/2))</f>
        <v/>
      </c>
      <c r="AF627" s="82" t="str">
        <f>Table4[[#This Row],[Segment]]</f>
        <v/>
      </c>
      <c r="AG627" s="75"/>
      <c r="AH627" s="82" t="str">
        <f>IF(Table5[[#This Row],[Segment]]="","",AG627-Table4[[#This Row],[Total Pressure Drop (kPa)]])</f>
        <v/>
      </c>
    </row>
    <row r="628" spans="1:34" x14ac:dyDescent="0.25">
      <c r="A628" s="95" t="str">
        <f>IF('Set Up'!A625="","",'Set Up'!A625)</f>
        <v/>
      </c>
      <c r="B628" s="75" t="s">
        <v>81</v>
      </c>
      <c r="C628" s="85"/>
      <c r="D628" s="86" t="str">
        <f>IF(Table4[[#This Row],[Diameter (in)]]="","",(((CONVERT(Table4[[#This Row],[Diameter (in)]],"in","m"))/2)^2)*PI())</f>
        <v/>
      </c>
      <c r="E628" s="87" t="str">
        <f>IF(Table4[[#This Row],[Area (m2)]]="","",$D$4/Table4[[#This Row],[Area (m2)]])</f>
        <v/>
      </c>
      <c r="F628" s="85">
        <f t="shared" si="9"/>
        <v>4.6951999999999998</v>
      </c>
      <c r="G628" s="88" t="str">
        <f>IF(Table4[[#This Row],[Segment]]="","",(CONVERT(Table4[[#This Row],[Diameter (in)]],"in","m")*$B$4*Table4[[#This Row],[Velocity (m/s)]])/$C$4)</f>
        <v/>
      </c>
      <c r="H628" s="96" t="str">
        <f>IF(Table4[[#This Row],[Segment]]="","",IF(Table4[[#This Row],[Teynold''s Number]]&gt;4000,"TURBULENT","LAMINAR"))</f>
        <v/>
      </c>
      <c r="I628" s="86" t="str">
        <f>IF(Table4[[#This Row],[Segment]]="","",INDEX(Data!C625:C639,MATCH(Table4[Material],Data!B625:B639,0)))</f>
        <v/>
      </c>
      <c r="J628" s="89" t="str">
        <f>IF(Table4[[#This Row],[ε (m)]]="","",Table4[[#This Row],[ε (m)]]/(CONVERT(Table4[[#This Row],[Diameter (in)]],"in","m")))</f>
        <v/>
      </c>
      <c r="K628" s="96" t="str">
        <f>IF(Table4[[#This Row],[Regime]]="LAMINAR",16/Table4[[#This Row],[Teynold''s Number]],"-")</f>
        <v>-</v>
      </c>
      <c r="L628" s="86"/>
      <c r="M628" s="97" t="str">
        <f>IF(Table4[[#This Row],[Regime]]="TURBULENT",(((-4*LOG10(Table4[[#This Row],[ε/D]]/3.7+1.256/(Table4[[#This Row],[Teynold''s Number]]*SQRT(Table4[[#This Row],[f turbulent (guess)]]))))^-1)^2),"")</f>
        <v/>
      </c>
      <c r="N628" s="91" t="str">
        <f>IF(Table4[[#This Row],[f turbulent]]="","",Table4[[#This Row],[f turbulent (guess)]]-Table4[[#This Row],[f turbulent]])</f>
        <v/>
      </c>
      <c r="O628" s="87">
        <f>IF(Table4[[#This Row],[Segment]]="",0,IF(C629="",0,IF(C629&lt;=Table4[[#This Row],[Diameter (in)]],0,1-(D628/D629))))</f>
        <v>0</v>
      </c>
      <c r="P628" s="92" t="str">
        <f>IF(Table4[[#This Row],[Segment]]="","",IF(C628&gt;C629,"",IF(C629="",0.55,(0.55*(1-D629/D628)))))</f>
        <v/>
      </c>
      <c r="Q62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28" s="92" t="str">
        <f>IF(Table4[[#This Row],[Segment]]="","",IF(Table4[[#This Row],[Kexpansion]]="","0",((Table4[[#This Row],[Velocity (m/s)]]^2)/2)*Table4[[#This Row],[Kexpansion]]))</f>
        <v/>
      </c>
      <c r="S628" s="92" t="str">
        <f>IF(Table4[[#This Row],[Segment]]="","",IF(Table4[[#This Row],[Kcontraction]]="","0",((Table4[[#This Row],[Velocity (m/s)]]^2)/2)*Table4[[#This Row],[Kcontraction]]))</f>
        <v/>
      </c>
      <c r="T628" s="89" t="str">
        <f>IF(Table4[[#This Row],[Segment]]="","",SUMIF($Y$7:$Y$2000,Table4[[#This Row],[Segment]],$AD$7:$AD$2000))</f>
        <v/>
      </c>
      <c r="U628" s="95" t="str">
        <f>IF(Table4[[#This Row],[Segment]]="","",Table4[[#This Row],[Hfriction (J/kg)]]+Table4[[#This Row],[Hexpansions (J/kg)]]+Table4[[#This Row],[Hcontractions (J/kg)]]+Table4[[#This Row],[Hf (J/kg)]])</f>
        <v/>
      </c>
      <c r="V628" s="95" t="str">
        <f>IF(Table4[[#This Row],[Segment]]="","",Table4[[#This Row],[Total Friction Loss (J/kg)]]*Table3[Density (kg/m3)])</f>
        <v/>
      </c>
      <c r="W628" s="95" t="str">
        <f>IF(Table4[[#This Row],[Segment]]="","",Table4[[#This Row],[Total Pressure Drop (Pa)]]/1000)</f>
        <v/>
      </c>
      <c r="Y628" s="82" t="str">
        <f>IF('Set Up'!D851="","",'Set Up'!D851)</f>
        <v/>
      </c>
      <c r="Z628" s="82" t="str">
        <f>IF('Set Up'!E851="","",'Set Up'!E851)</f>
        <v/>
      </c>
      <c r="AA628" s="82" t="str">
        <f>IF('Set Up'!F851="","",'Set Up'!F851)</f>
        <v/>
      </c>
      <c r="AB628" s="82" t="str">
        <f>IF('Set Up'!G851="","",'Set Up'!G851)</f>
        <v/>
      </c>
      <c r="AC628" s="82" t="str">
        <f t="array" ref="AC628">IF(Y628="","",INDEX(Data!$G$4:$G$51,MATCH(Table7[[#This Row],[Fitting]]&amp;Table7[[#This Row],[Fitting Subtype]],Data!$E$4:$E$51&amp;Data!$F$4:$F$51,0)))</f>
        <v/>
      </c>
      <c r="AD628" s="89" t="str">
        <f>IF(Table7[[#This Row],[Segment]]="","",Table7[[#This Row],[Quantity]]*Table7[[#This Row],[Kf]]*(((INDEX(Table4[Velocity (m/s)],MATCH(Table7[[#This Row],[Segment]],Table4[Segment],0)))^2)/2))</f>
        <v/>
      </c>
      <c r="AF628" s="82" t="str">
        <f>Table4[[#This Row],[Segment]]</f>
        <v/>
      </c>
      <c r="AG628" s="75"/>
      <c r="AH628" s="82" t="str">
        <f>IF(Table5[[#This Row],[Segment]]="","",AG628-Table4[[#This Row],[Total Pressure Drop (kPa)]])</f>
        <v/>
      </c>
    </row>
    <row r="629" spans="1:34" x14ac:dyDescent="0.25">
      <c r="A629" s="95" t="str">
        <f>IF('Set Up'!A626="","",'Set Up'!A626)</f>
        <v/>
      </c>
      <c r="B629" s="75" t="s">
        <v>81</v>
      </c>
      <c r="C629" s="85"/>
      <c r="D629" s="86" t="str">
        <f>IF(Table4[[#This Row],[Diameter (in)]]="","",(((CONVERT(Table4[[#This Row],[Diameter (in)]],"in","m"))/2)^2)*PI())</f>
        <v/>
      </c>
      <c r="E629" s="87" t="str">
        <f>IF(Table4[[#This Row],[Area (m2)]]="","",$D$4/Table4[[#This Row],[Area (m2)]])</f>
        <v/>
      </c>
      <c r="F629" s="85">
        <f t="shared" si="9"/>
        <v>4.6951999999999998</v>
      </c>
      <c r="G629" s="88" t="str">
        <f>IF(Table4[[#This Row],[Segment]]="","",(CONVERT(Table4[[#This Row],[Diameter (in)]],"in","m")*$B$4*Table4[[#This Row],[Velocity (m/s)]])/$C$4)</f>
        <v/>
      </c>
      <c r="H629" s="96" t="str">
        <f>IF(Table4[[#This Row],[Segment]]="","",IF(Table4[[#This Row],[Teynold''s Number]]&gt;4000,"TURBULENT","LAMINAR"))</f>
        <v/>
      </c>
      <c r="I629" s="86" t="str">
        <f>IF(Table4[[#This Row],[Segment]]="","",INDEX(Data!C626:C640,MATCH(Table4[Material],Data!B626:B640,0)))</f>
        <v/>
      </c>
      <c r="J629" s="89" t="str">
        <f>IF(Table4[[#This Row],[ε (m)]]="","",Table4[[#This Row],[ε (m)]]/(CONVERT(Table4[[#This Row],[Diameter (in)]],"in","m")))</f>
        <v/>
      </c>
      <c r="K629" s="96" t="str">
        <f>IF(Table4[[#This Row],[Regime]]="LAMINAR",16/Table4[[#This Row],[Teynold''s Number]],"-")</f>
        <v>-</v>
      </c>
      <c r="L629" s="86"/>
      <c r="M629" s="97" t="str">
        <f>IF(Table4[[#This Row],[Regime]]="TURBULENT",(((-4*LOG10(Table4[[#This Row],[ε/D]]/3.7+1.256/(Table4[[#This Row],[Teynold''s Number]]*SQRT(Table4[[#This Row],[f turbulent (guess)]]))))^-1)^2),"")</f>
        <v/>
      </c>
      <c r="N629" s="91" t="str">
        <f>IF(Table4[[#This Row],[f turbulent]]="","",Table4[[#This Row],[f turbulent (guess)]]-Table4[[#This Row],[f turbulent]])</f>
        <v/>
      </c>
      <c r="O629" s="87">
        <f>IF(Table4[[#This Row],[Segment]]="",0,IF(C630="",0,IF(C630&lt;=Table4[[#This Row],[Diameter (in)]],0,1-(D629/D630))))</f>
        <v>0</v>
      </c>
      <c r="P629" s="92" t="str">
        <f>IF(Table4[[#This Row],[Segment]]="","",IF(C629&gt;C630,"",IF(C630="",0.55,(0.55*(1-D630/D629)))))</f>
        <v/>
      </c>
      <c r="Q62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29" s="92" t="str">
        <f>IF(Table4[[#This Row],[Segment]]="","",IF(Table4[[#This Row],[Kexpansion]]="","0",((Table4[[#This Row],[Velocity (m/s)]]^2)/2)*Table4[[#This Row],[Kexpansion]]))</f>
        <v/>
      </c>
      <c r="S629" s="92" t="str">
        <f>IF(Table4[[#This Row],[Segment]]="","",IF(Table4[[#This Row],[Kcontraction]]="","0",((Table4[[#This Row],[Velocity (m/s)]]^2)/2)*Table4[[#This Row],[Kcontraction]]))</f>
        <v/>
      </c>
      <c r="T629" s="89" t="str">
        <f>IF(Table4[[#This Row],[Segment]]="","",SUMIF($Y$7:$Y$2000,Table4[[#This Row],[Segment]],$AD$7:$AD$2000))</f>
        <v/>
      </c>
      <c r="U629" s="95" t="str">
        <f>IF(Table4[[#This Row],[Segment]]="","",Table4[[#This Row],[Hfriction (J/kg)]]+Table4[[#This Row],[Hexpansions (J/kg)]]+Table4[[#This Row],[Hcontractions (J/kg)]]+Table4[[#This Row],[Hf (J/kg)]])</f>
        <v/>
      </c>
      <c r="V629" s="95" t="str">
        <f>IF(Table4[[#This Row],[Segment]]="","",Table4[[#This Row],[Total Friction Loss (J/kg)]]*Table3[Density (kg/m3)])</f>
        <v/>
      </c>
      <c r="W629" s="95" t="str">
        <f>IF(Table4[[#This Row],[Segment]]="","",Table4[[#This Row],[Total Pressure Drop (Pa)]]/1000)</f>
        <v/>
      </c>
      <c r="Y629" s="82" t="str">
        <f>IF('Set Up'!D852="","",'Set Up'!D852)</f>
        <v/>
      </c>
      <c r="Z629" s="82" t="str">
        <f>IF('Set Up'!E852="","",'Set Up'!E852)</f>
        <v/>
      </c>
      <c r="AA629" s="82" t="str">
        <f>IF('Set Up'!F852="","",'Set Up'!F852)</f>
        <v/>
      </c>
      <c r="AB629" s="82" t="str">
        <f>IF('Set Up'!G852="","",'Set Up'!G852)</f>
        <v/>
      </c>
      <c r="AC629" s="82" t="str">
        <f t="array" ref="AC629">IF(Y629="","",INDEX(Data!$G$4:$G$51,MATCH(Table7[[#This Row],[Fitting]]&amp;Table7[[#This Row],[Fitting Subtype]],Data!$E$4:$E$51&amp;Data!$F$4:$F$51,0)))</f>
        <v/>
      </c>
      <c r="AD629" s="89" t="str">
        <f>IF(Table7[[#This Row],[Segment]]="","",Table7[[#This Row],[Quantity]]*Table7[[#This Row],[Kf]]*(((INDEX(Table4[Velocity (m/s)],MATCH(Table7[[#This Row],[Segment]],Table4[Segment],0)))^2)/2))</f>
        <v/>
      </c>
      <c r="AF629" s="82" t="str">
        <f>Table4[[#This Row],[Segment]]</f>
        <v/>
      </c>
      <c r="AG629" s="75"/>
      <c r="AH629" s="82" t="str">
        <f>IF(Table5[[#This Row],[Segment]]="","",AG629-Table4[[#This Row],[Total Pressure Drop (kPa)]])</f>
        <v/>
      </c>
    </row>
    <row r="630" spans="1:34" x14ac:dyDescent="0.25">
      <c r="A630" s="95" t="str">
        <f>IF('Set Up'!A627="","",'Set Up'!A627)</f>
        <v/>
      </c>
      <c r="B630" s="75" t="s">
        <v>81</v>
      </c>
      <c r="C630" s="85"/>
      <c r="D630" s="86" t="str">
        <f>IF(Table4[[#This Row],[Diameter (in)]]="","",(((CONVERT(Table4[[#This Row],[Diameter (in)]],"in","m"))/2)^2)*PI())</f>
        <v/>
      </c>
      <c r="E630" s="87" t="str">
        <f>IF(Table4[[#This Row],[Area (m2)]]="","",$D$4/Table4[[#This Row],[Area (m2)]])</f>
        <v/>
      </c>
      <c r="F630" s="85">
        <f t="shared" si="9"/>
        <v>4.6951999999999998</v>
      </c>
      <c r="G630" s="88" t="str">
        <f>IF(Table4[[#This Row],[Segment]]="","",(CONVERT(Table4[[#This Row],[Diameter (in)]],"in","m")*$B$4*Table4[[#This Row],[Velocity (m/s)]])/$C$4)</f>
        <v/>
      </c>
      <c r="H630" s="96" t="str">
        <f>IF(Table4[[#This Row],[Segment]]="","",IF(Table4[[#This Row],[Teynold''s Number]]&gt;4000,"TURBULENT","LAMINAR"))</f>
        <v/>
      </c>
      <c r="I630" s="86" t="str">
        <f>IF(Table4[[#This Row],[Segment]]="","",INDEX(Data!C627:C641,MATCH(Table4[Material],Data!B627:B641,0)))</f>
        <v/>
      </c>
      <c r="J630" s="89" t="str">
        <f>IF(Table4[[#This Row],[ε (m)]]="","",Table4[[#This Row],[ε (m)]]/(CONVERT(Table4[[#This Row],[Diameter (in)]],"in","m")))</f>
        <v/>
      </c>
      <c r="K630" s="96" t="str">
        <f>IF(Table4[[#This Row],[Regime]]="LAMINAR",16/Table4[[#This Row],[Teynold''s Number]],"-")</f>
        <v>-</v>
      </c>
      <c r="L630" s="86"/>
      <c r="M630" s="97" t="str">
        <f>IF(Table4[[#This Row],[Regime]]="TURBULENT",(((-4*LOG10(Table4[[#This Row],[ε/D]]/3.7+1.256/(Table4[[#This Row],[Teynold''s Number]]*SQRT(Table4[[#This Row],[f turbulent (guess)]]))))^-1)^2),"")</f>
        <v/>
      </c>
      <c r="N630" s="91" t="str">
        <f>IF(Table4[[#This Row],[f turbulent]]="","",Table4[[#This Row],[f turbulent (guess)]]-Table4[[#This Row],[f turbulent]])</f>
        <v/>
      </c>
      <c r="O630" s="87">
        <f>IF(Table4[[#This Row],[Segment]]="",0,IF(C631="",0,IF(C631&lt;=Table4[[#This Row],[Diameter (in)]],0,1-(D630/D631))))</f>
        <v>0</v>
      </c>
      <c r="P630" s="92" t="str">
        <f>IF(Table4[[#This Row],[Segment]]="","",IF(C630&gt;C631,"",IF(C631="",0.55,(0.55*(1-D631/D630)))))</f>
        <v/>
      </c>
      <c r="Q63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30" s="92" t="str">
        <f>IF(Table4[[#This Row],[Segment]]="","",IF(Table4[[#This Row],[Kexpansion]]="","0",((Table4[[#This Row],[Velocity (m/s)]]^2)/2)*Table4[[#This Row],[Kexpansion]]))</f>
        <v/>
      </c>
      <c r="S630" s="92" t="str">
        <f>IF(Table4[[#This Row],[Segment]]="","",IF(Table4[[#This Row],[Kcontraction]]="","0",((Table4[[#This Row],[Velocity (m/s)]]^2)/2)*Table4[[#This Row],[Kcontraction]]))</f>
        <v/>
      </c>
      <c r="T630" s="89" t="str">
        <f>IF(Table4[[#This Row],[Segment]]="","",SUMIF($Y$7:$Y$2000,Table4[[#This Row],[Segment]],$AD$7:$AD$2000))</f>
        <v/>
      </c>
      <c r="U630" s="95" t="str">
        <f>IF(Table4[[#This Row],[Segment]]="","",Table4[[#This Row],[Hfriction (J/kg)]]+Table4[[#This Row],[Hexpansions (J/kg)]]+Table4[[#This Row],[Hcontractions (J/kg)]]+Table4[[#This Row],[Hf (J/kg)]])</f>
        <v/>
      </c>
      <c r="V630" s="95" t="str">
        <f>IF(Table4[[#This Row],[Segment]]="","",Table4[[#This Row],[Total Friction Loss (J/kg)]]*Table3[Density (kg/m3)])</f>
        <v/>
      </c>
      <c r="W630" s="95" t="str">
        <f>IF(Table4[[#This Row],[Segment]]="","",Table4[[#This Row],[Total Pressure Drop (Pa)]]/1000)</f>
        <v/>
      </c>
      <c r="Y630" s="82" t="str">
        <f>IF('Set Up'!D853="","",'Set Up'!D853)</f>
        <v/>
      </c>
      <c r="Z630" s="82" t="str">
        <f>IF('Set Up'!E853="","",'Set Up'!E853)</f>
        <v/>
      </c>
      <c r="AA630" s="82" t="str">
        <f>IF('Set Up'!F853="","",'Set Up'!F853)</f>
        <v/>
      </c>
      <c r="AB630" s="82" t="str">
        <f>IF('Set Up'!G853="","",'Set Up'!G853)</f>
        <v/>
      </c>
      <c r="AC630" s="82" t="str">
        <f t="array" ref="AC630">IF(Y630="","",INDEX(Data!$G$4:$G$51,MATCH(Table7[[#This Row],[Fitting]]&amp;Table7[[#This Row],[Fitting Subtype]],Data!$E$4:$E$51&amp;Data!$F$4:$F$51,0)))</f>
        <v/>
      </c>
      <c r="AD630" s="89" t="str">
        <f>IF(Table7[[#This Row],[Segment]]="","",Table7[[#This Row],[Quantity]]*Table7[[#This Row],[Kf]]*(((INDEX(Table4[Velocity (m/s)],MATCH(Table7[[#This Row],[Segment]],Table4[Segment],0)))^2)/2))</f>
        <v/>
      </c>
      <c r="AF630" s="82" t="str">
        <f>Table4[[#This Row],[Segment]]</f>
        <v/>
      </c>
      <c r="AG630" s="75"/>
      <c r="AH630" s="82" t="str">
        <f>IF(Table5[[#This Row],[Segment]]="","",AG630-Table4[[#This Row],[Total Pressure Drop (kPa)]])</f>
        <v/>
      </c>
    </row>
    <row r="631" spans="1:34" x14ac:dyDescent="0.25">
      <c r="A631" s="95" t="str">
        <f>IF('Set Up'!A628="","",'Set Up'!A628)</f>
        <v/>
      </c>
      <c r="B631" s="75" t="s">
        <v>81</v>
      </c>
      <c r="C631" s="85"/>
      <c r="D631" s="86" t="str">
        <f>IF(Table4[[#This Row],[Diameter (in)]]="","",(((CONVERT(Table4[[#This Row],[Diameter (in)]],"in","m"))/2)^2)*PI())</f>
        <v/>
      </c>
      <c r="E631" s="87" t="str">
        <f>IF(Table4[[#This Row],[Area (m2)]]="","",$D$4/Table4[[#This Row],[Area (m2)]])</f>
        <v/>
      </c>
      <c r="F631" s="85">
        <f t="shared" si="9"/>
        <v>4.6951999999999998</v>
      </c>
      <c r="G631" s="88" t="str">
        <f>IF(Table4[[#This Row],[Segment]]="","",(CONVERT(Table4[[#This Row],[Diameter (in)]],"in","m")*$B$4*Table4[[#This Row],[Velocity (m/s)]])/$C$4)</f>
        <v/>
      </c>
      <c r="H631" s="96" t="str">
        <f>IF(Table4[[#This Row],[Segment]]="","",IF(Table4[[#This Row],[Teynold''s Number]]&gt;4000,"TURBULENT","LAMINAR"))</f>
        <v/>
      </c>
      <c r="I631" s="86" t="str">
        <f>IF(Table4[[#This Row],[Segment]]="","",INDEX(Data!C628:C642,MATCH(Table4[Material],Data!B628:B642,0)))</f>
        <v/>
      </c>
      <c r="J631" s="89" t="str">
        <f>IF(Table4[[#This Row],[ε (m)]]="","",Table4[[#This Row],[ε (m)]]/(CONVERT(Table4[[#This Row],[Diameter (in)]],"in","m")))</f>
        <v/>
      </c>
      <c r="K631" s="96" t="str">
        <f>IF(Table4[[#This Row],[Regime]]="LAMINAR",16/Table4[[#This Row],[Teynold''s Number]],"-")</f>
        <v>-</v>
      </c>
      <c r="L631" s="86"/>
      <c r="M631" s="97" t="str">
        <f>IF(Table4[[#This Row],[Regime]]="TURBULENT",(((-4*LOG10(Table4[[#This Row],[ε/D]]/3.7+1.256/(Table4[[#This Row],[Teynold''s Number]]*SQRT(Table4[[#This Row],[f turbulent (guess)]]))))^-1)^2),"")</f>
        <v/>
      </c>
      <c r="N631" s="91" t="str">
        <f>IF(Table4[[#This Row],[f turbulent]]="","",Table4[[#This Row],[f turbulent (guess)]]-Table4[[#This Row],[f turbulent]])</f>
        <v/>
      </c>
      <c r="O631" s="87">
        <f>IF(Table4[[#This Row],[Segment]]="",0,IF(C632="",0,IF(C632&lt;=Table4[[#This Row],[Diameter (in)]],0,1-(D631/D632))))</f>
        <v>0</v>
      </c>
      <c r="P631" s="92" t="str">
        <f>IF(Table4[[#This Row],[Segment]]="","",IF(C631&gt;C632,"",IF(C632="",0.55,(0.55*(1-D632/D631)))))</f>
        <v/>
      </c>
      <c r="Q63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31" s="92" t="str">
        <f>IF(Table4[[#This Row],[Segment]]="","",IF(Table4[[#This Row],[Kexpansion]]="","0",((Table4[[#This Row],[Velocity (m/s)]]^2)/2)*Table4[[#This Row],[Kexpansion]]))</f>
        <v/>
      </c>
      <c r="S631" s="92" t="str">
        <f>IF(Table4[[#This Row],[Segment]]="","",IF(Table4[[#This Row],[Kcontraction]]="","0",((Table4[[#This Row],[Velocity (m/s)]]^2)/2)*Table4[[#This Row],[Kcontraction]]))</f>
        <v/>
      </c>
      <c r="T631" s="89" t="str">
        <f>IF(Table4[[#This Row],[Segment]]="","",SUMIF($Y$7:$Y$2000,Table4[[#This Row],[Segment]],$AD$7:$AD$2000))</f>
        <v/>
      </c>
      <c r="U631" s="95" t="str">
        <f>IF(Table4[[#This Row],[Segment]]="","",Table4[[#This Row],[Hfriction (J/kg)]]+Table4[[#This Row],[Hexpansions (J/kg)]]+Table4[[#This Row],[Hcontractions (J/kg)]]+Table4[[#This Row],[Hf (J/kg)]])</f>
        <v/>
      </c>
      <c r="V631" s="95" t="str">
        <f>IF(Table4[[#This Row],[Segment]]="","",Table4[[#This Row],[Total Friction Loss (J/kg)]]*Table3[Density (kg/m3)])</f>
        <v/>
      </c>
      <c r="W631" s="95" t="str">
        <f>IF(Table4[[#This Row],[Segment]]="","",Table4[[#This Row],[Total Pressure Drop (Pa)]]/1000)</f>
        <v/>
      </c>
      <c r="Y631" s="82" t="str">
        <f>IF('Set Up'!D854="","",'Set Up'!D854)</f>
        <v/>
      </c>
      <c r="Z631" s="82" t="str">
        <f>IF('Set Up'!E854="","",'Set Up'!E854)</f>
        <v/>
      </c>
      <c r="AA631" s="82" t="str">
        <f>IF('Set Up'!F854="","",'Set Up'!F854)</f>
        <v/>
      </c>
      <c r="AB631" s="82" t="str">
        <f>IF('Set Up'!G854="","",'Set Up'!G854)</f>
        <v/>
      </c>
      <c r="AC631" s="82" t="str">
        <f t="array" ref="AC631">IF(Y631="","",INDEX(Data!$G$4:$G$51,MATCH(Table7[[#This Row],[Fitting]]&amp;Table7[[#This Row],[Fitting Subtype]],Data!$E$4:$E$51&amp;Data!$F$4:$F$51,0)))</f>
        <v/>
      </c>
      <c r="AD631" s="89" t="str">
        <f>IF(Table7[[#This Row],[Segment]]="","",Table7[[#This Row],[Quantity]]*Table7[[#This Row],[Kf]]*(((INDEX(Table4[Velocity (m/s)],MATCH(Table7[[#This Row],[Segment]],Table4[Segment],0)))^2)/2))</f>
        <v/>
      </c>
      <c r="AF631" s="82" t="str">
        <f>Table4[[#This Row],[Segment]]</f>
        <v/>
      </c>
      <c r="AG631" s="75"/>
      <c r="AH631" s="82" t="str">
        <f>IF(Table5[[#This Row],[Segment]]="","",AG631-Table4[[#This Row],[Total Pressure Drop (kPa)]])</f>
        <v/>
      </c>
    </row>
    <row r="632" spans="1:34" x14ac:dyDescent="0.25">
      <c r="A632" s="95" t="str">
        <f>IF('Set Up'!A629="","",'Set Up'!A629)</f>
        <v/>
      </c>
      <c r="B632" s="75" t="s">
        <v>81</v>
      </c>
      <c r="C632" s="85"/>
      <c r="D632" s="86" t="str">
        <f>IF(Table4[[#This Row],[Diameter (in)]]="","",(((CONVERT(Table4[[#This Row],[Diameter (in)]],"in","m"))/2)^2)*PI())</f>
        <v/>
      </c>
      <c r="E632" s="87" t="str">
        <f>IF(Table4[[#This Row],[Area (m2)]]="","",$D$4/Table4[[#This Row],[Area (m2)]])</f>
        <v/>
      </c>
      <c r="F632" s="85">
        <f t="shared" si="9"/>
        <v>4.6951999999999998</v>
      </c>
      <c r="G632" s="88" t="str">
        <f>IF(Table4[[#This Row],[Segment]]="","",(CONVERT(Table4[[#This Row],[Diameter (in)]],"in","m")*$B$4*Table4[[#This Row],[Velocity (m/s)]])/$C$4)</f>
        <v/>
      </c>
      <c r="H632" s="96" t="str">
        <f>IF(Table4[[#This Row],[Segment]]="","",IF(Table4[[#This Row],[Teynold''s Number]]&gt;4000,"TURBULENT","LAMINAR"))</f>
        <v/>
      </c>
      <c r="I632" s="86" t="str">
        <f>IF(Table4[[#This Row],[Segment]]="","",INDEX(Data!C629:C643,MATCH(Table4[Material],Data!B629:B643,0)))</f>
        <v/>
      </c>
      <c r="J632" s="89" t="str">
        <f>IF(Table4[[#This Row],[ε (m)]]="","",Table4[[#This Row],[ε (m)]]/(CONVERT(Table4[[#This Row],[Diameter (in)]],"in","m")))</f>
        <v/>
      </c>
      <c r="K632" s="96" t="str">
        <f>IF(Table4[[#This Row],[Regime]]="LAMINAR",16/Table4[[#This Row],[Teynold''s Number]],"-")</f>
        <v>-</v>
      </c>
      <c r="L632" s="86"/>
      <c r="M632" s="97" t="str">
        <f>IF(Table4[[#This Row],[Regime]]="TURBULENT",(((-4*LOG10(Table4[[#This Row],[ε/D]]/3.7+1.256/(Table4[[#This Row],[Teynold''s Number]]*SQRT(Table4[[#This Row],[f turbulent (guess)]]))))^-1)^2),"")</f>
        <v/>
      </c>
      <c r="N632" s="91" t="str">
        <f>IF(Table4[[#This Row],[f turbulent]]="","",Table4[[#This Row],[f turbulent (guess)]]-Table4[[#This Row],[f turbulent]])</f>
        <v/>
      </c>
      <c r="O632" s="87">
        <f>IF(Table4[[#This Row],[Segment]]="",0,IF(C633="",0,IF(C633&lt;=Table4[[#This Row],[Diameter (in)]],0,1-(D632/D633))))</f>
        <v>0</v>
      </c>
      <c r="P632" s="92" t="str">
        <f>IF(Table4[[#This Row],[Segment]]="","",IF(C632&gt;C633,"",IF(C633="",0.55,(0.55*(1-D633/D632)))))</f>
        <v/>
      </c>
      <c r="Q63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32" s="92" t="str">
        <f>IF(Table4[[#This Row],[Segment]]="","",IF(Table4[[#This Row],[Kexpansion]]="","0",((Table4[[#This Row],[Velocity (m/s)]]^2)/2)*Table4[[#This Row],[Kexpansion]]))</f>
        <v/>
      </c>
      <c r="S632" s="92" t="str">
        <f>IF(Table4[[#This Row],[Segment]]="","",IF(Table4[[#This Row],[Kcontraction]]="","0",((Table4[[#This Row],[Velocity (m/s)]]^2)/2)*Table4[[#This Row],[Kcontraction]]))</f>
        <v/>
      </c>
      <c r="T632" s="89" t="str">
        <f>IF(Table4[[#This Row],[Segment]]="","",SUMIF($Y$7:$Y$2000,Table4[[#This Row],[Segment]],$AD$7:$AD$2000))</f>
        <v/>
      </c>
      <c r="U632" s="95" t="str">
        <f>IF(Table4[[#This Row],[Segment]]="","",Table4[[#This Row],[Hfriction (J/kg)]]+Table4[[#This Row],[Hexpansions (J/kg)]]+Table4[[#This Row],[Hcontractions (J/kg)]]+Table4[[#This Row],[Hf (J/kg)]])</f>
        <v/>
      </c>
      <c r="V632" s="95" t="str">
        <f>IF(Table4[[#This Row],[Segment]]="","",Table4[[#This Row],[Total Friction Loss (J/kg)]]*Table3[Density (kg/m3)])</f>
        <v/>
      </c>
      <c r="W632" s="95" t="str">
        <f>IF(Table4[[#This Row],[Segment]]="","",Table4[[#This Row],[Total Pressure Drop (Pa)]]/1000)</f>
        <v/>
      </c>
      <c r="Y632" s="82" t="str">
        <f>IF('Set Up'!D855="","",'Set Up'!D855)</f>
        <v/>
      </c>
      <c r="Z632" s="82" t="str">
        <f>IF('Set Up'!E855="","",'Set Up'!E855)</f>
        <v/>
      </c>
      <c r="AA632" s="82" t="str">
        <f>IF('Set Up'!F855="","",'Set Up'!F855)</f>
        <v/>
      </c>
      <c r="AB632" s="82" t="str">
        <f>IF('Set Up'!G855="","",'Set Up'!G855)</f>
        <v/>
      </c>
      <c r="AC632" s="82" t="str">
        <f t="array" ref="AC632">IF(Y632="","",INDEX(Data!$G$4:$G$51,MATCH(Table7[[#This Row],[Fitting]]&amp;Table7[[#This Row],[Fitting Subtype]],Data!$E$4:$E$51&amp;Data!$F$4:$F$51,0)))</f>
        <v/>
      </c>
      <c r="AD632" s="89" t="str">
        <f>IF(Table7[[#This Row],[Segment]]="","",Table7[[#This Row],[Quantity]]*Table7[[#This Row],[Kf]]*(((INDEX(Table4[Velocity (m/s)],MATCH(Table7[[#This Row],[Segment]],Table4[Segment],0)))^2)/2))</f>
        <v/>
      </c>
      <c r="AF632" s="82" t="str">
        <f>Table4[[#This Row],[Segment]]</f>
        <v/>
      </c>
      <c r="AG632" s="75"/>
      <c r="AH632" s="82" t="str">
        <f>IF(Table5[[#This Row],[Segment]]="","",AG632-Table4[[#This Row],[Total Pressure Drop (kPa)]])</f>
        <v/>
      </c>
    </row>
    <row r="633" spans="1:34" x14ac:dyDescent="0.25">
      <c r="A633" s="95" t="str">
        <f>IF('Set Up'!A630="","",'Set Up'!A630)</f>
        <v/>
      </c>
      <c r="B633" s="75" t="s">
        <v>81</v>
      </c>
      <c r="C633" s="85"/>
      <c r="D633" s="86" t="str">
        <f>IF(Table4[[#This Row],[Diameter (in)]]="","",(((CONVERT(Table4[[#This Row],[Diameter (in)]],"in","m"))/2)^2)*PI())</f>
        <v/>
      </c>
      <c r="E633" s="87" t="str">
        <f>IF(Table4[[#This Row],[Area (m2)]]="","",$D$4/Table4[[#This Row],[Area (m2)]])</f>
        <v/>
      </c>
      <c r="F633" s="85">
        <f t="shared" si="9"/>
        <v>4.6951999999999998</v>
      </c>
      <c r="G633" s="88" t="str">
        <f>IF(Table4[[#This Row],[Segment]]="","",(CONVERT(Table4[[#This Row],[Diameter (in)]],"in","m")*$B$4*Table4[[#This Row],[Velocity (m/s)]])/$C$4)</f>
        <v/>
      </c>
      <c r="H633" s="96" t="str">
        <f>IF(Table4[[#This Row],[Segment]]="","",IF(Table4[[#This Row],[Teynold''s Number]]&gt;4000,"TURBULENT","LAMINAR"))</f>
        <v/>
      </c>
      <c r="I633" s="86" t="str">
        <f>IF(Table4[[#This Row],[Segment]]="","",INDEX(Data!C630:C644,MATCH(Table4[Material],Data!B630:B644,0)))</f>
        <v/>
      </c>
      <c r="J633" s="89" t="str">
        <f>IF(Table4[[#This Row],[ε (m)]]="","",Table4[[#This Row],[ε (m)]]/(CONVERT(Table4[[#This Row],[Diameter (in)]],"in","m")))</f>
        <v/>
      </c>
      <c r="K633" s="96" t="str">
        <f>IF(Table4[[#This Row],[Regime]]="LAMINAR",16/Table4[[#This Row],[Teynold''s Number]],"-")</f>
        <v>-</v>
      </c>
      <c r="L633" s="86"/>
      <c r="M633" s="97" t="str">
        <f>IF(Table4[[#This Row],[Regime]]="TURBULENT",(((-4*LOG10(Table4[[#This Row],[ε/D]]/3.7+1.256/(Table4[[#This Row],[Teynold''s Number]]*SQRT(Table4[[#This Row],[f turbulent (guess)]]))))^-1)^2),"")</f>
        <v/>
      </c>
      <c r="N633" s="91" t="str">
        <f>IF(Table4[[#This Row],[f turbulent]]="","",Table4[[#This Row],[f turbulent (guess)]]-Table4[[#This Row],[f turbulent]])</f>
        <v/>
      </c>
      <c r="O633" s="87">
        <f>IF(Table4[[#This Row],[Segment]]="",0,IF(C634="",0,IF(C634&lt;=Table4[[#This Row],[Diameter (in)]],0,1-(D633/D634))))</f>
        <v>0</v>
      </c>
      <c r="P633" s="92" t="str">
        <f>IF(Table4[[#This Row],[Segment]]="","",IF(C633&gt;C634,"",IF(C634="",0.55,(0.55*(1-D634/D633)))))</f>
        <v/>
      </c>
      <c r="Q63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33" s="92" t="str">
        <f>IF(Table4[[#This Row],[Segment]]="","",IF(Table4[[#This Row],[Kexpansion]]="","0",((Table4[[#This Row],[Velocity (m/s)]]^2)/2)*Table4[[#This Row],[Kexpansion]]))</f>
        <v/>
      </c>
      <c r="S633" s="92" t="str">
        <f>IF(Table4[[#This Row],[Segment]]="","",IF(Table4[[#This Row],[Kcontraction]]="","0",((Table4[[#This Row],[Velocity (m/s)]]^2)/2)*Table4[[#This Row],[Kcontraction]]))</f>
        <v/>
      </c>
      <c r="T633" s="89" t="str">
        <f>IF(Table4[[#This Row],[Segment]]="","",SUMIF($Y$7:$Y$2000,Table4[[#This Row],[Segment]],$AD$7:$AD$2000))</f>
        <v/>
      </c>
      <c r="U633" s="95" t="str">
        <f>IF(Table4[[#This Row],[Segment]]="","",Table4[[#This Row],[Hfriction (J/kg)]]+Table4[[#This Row],[Hexpansions (J/kg)]]+Table4[[#This Row],[Hcontractions (J/kg)]]+Table4[[#This Row],[Hf (J/kg)]])</f>
        <v/>
      </c>
      <c r="V633" s="95" t="str">
        <f>IF(Table4[[#This Row],[Segment]]="","",Table4[[#This Row],[Total Friction Loss (J/kg)]]*Table3[Density (kg/m3)])</f>
        <v/>
      </c>
      <c r="W633" s="95" t="str">
        <f>IF(Table4[[#This Row],[Segment]]="","",Table4[[#This Row],[Total Pressure Drop (Pa)]]/1000)</f>
        <v/>
      </c>
      <c r="Y633" s="82" t="str">
        <f>IF('Set Up'!D856="","",'Set Up'!D856)</f>
        <v/>
      </c>
      <c r="Z633" s="82" t="str">
        <f>IF('Set Up'!E856="","",'Set Up'!E856)</f>
        <v/>
      </c>
      <c r="AA633" s="82" t="str">
        <f>IF('Set Up'!F856="","",'Set Up'!F856)</f>
        <v/>
      </c>
      <c r="AB633" s="82" t="str">
        <f>IF('Set Up'!G856="","",'Set Up'!G856)</f>
        <v/>
      </c>
      <c r="AC633" s="82" t="str">
        <f t="array" ref="AC633">IF(Y633="","",INDEX(Data!$G$4:$G$51,MATCH(Table7[[#This Row],[Fitting]]&amp;Table7[[#This Row],[Fitting Subtype]],Data!$E$4:$E$51&amp;Data!$F$4:$F$51,0)))</f>
        <v/>
      </c>
      <c r="AD633" s="89" t="str">
        <f>IF(Table7[[#This Row],[Segment]]="","",Table7[[#This Row],[Quantity]]*Table7[[#This Row],[Kf]]*(((INDEX(Table4[Velocity (m/s)],MATCH(Table7[[#This Row],[Segment]],Table4[Segment],0)))^2)/2))</f>
        <v/>
      </c>
      <c r="AF633" s="82" t="str">
        <f>Table4[[#This Row],[Segment]]</f>
        <v/>
      </c>
      <c r="AG633" s="75"/>
      <c r="AH633" s="82" t="str">
        <f>IF(Table5[[#This Row],[Segment]]="","",AG633-Table4[[#This Row],[Total Pressure Drop (kPa)]])</f>
        <v/>
      </c>
    </row>
    <row r="634" spans="1:34" x14ac:dyDescent="0.25">
      <c r="A634" s="95" t="str">
        <f>IF('Set Up'!A631="","",'Set Up'!A631)</f>
        <v/>
      </c>
      <c r="B634" s="75" t="s">
        <v>81</v>
      </c>
      <c r="C634" s="85"/>
      <c r="D634" s="86" t="str">
        <f>IF(Table4[[#This Row],[Diameter (in)]]="","",(((CONVERT(Table4[[#This Row],[Diameter (in)]],"in","m"))/2)^2)*PI())</f>
        <v/>
      </c>
      <c r="E634" s="87" t="str">
        <f>IF(Table4[[#This Row],[Area (m2)]]="","",$D$4/Table4[[#This Row],[Area (m2)]])</f>
        <v/>
      </c>
      <c r="F634" s="85">
        <f t="shared" si="9"/>
        <v>4.6951999999999998</v>
      </c>
      <c r="G634" s="88" t="str">
        <f>IF(Table4[[#This Row],[Segment]]="","",(CONVERT(Table4[[#This Row],[Diameter (in)]],"in","m")*$B$4*Table4[[#This Row],[Velocity (m/s)]])/$C$4)</f>
        <v/>
      </c>
      <c r="H634" s="96" t="str">
        <f>IF(Table4[[#This Row],[Segment]]="","",IF(Table4[[#This Row],[Teynold''s Number]]&gt;4000,"TURBULENT","LAMINAR"))</f>
        <v/>
      </c>
      <c r="I634" s="86" t="str">
        <f>IF(Table4[[#This Row],[Segment]]="","",INDEX(Data!C631:C645,MATCH(Table4[Material],Data!B631:B645,0)))</f>
        <v/>
      </c>
      <c r="J634" s="89" t="str">
        <f>IF(Table4[[#This Row],[ε (m)]]="","",Table4[[#This Row],[ε (m)]]/(CONVERT(Table4[[#This Row],[Diameter (in)]],"in","m")))</f>
        <v/>
      </c>
      <c r="K634" s="96" t="str">
        <f>IF(Table4[[#This Row],[Regime]]="LAMINAR",16/Table4[[#This Row],[Teynold''s Number]],"-")</f>
        <v>-</v>
      </c>
      <c r="L634" s="86"/>
      <c r="M634" s="97" t="str">
        <f>IF(Table4[[#This Row],[Regime]]="TURBULENT",(((-4*LOG10(Table4[[#This Row],[ε/D]]/3.7+1.256/(Table4[[#This Row],[Teynold''s Number]]*SQRT(Table4[[#This Row],[f turbulent (guess)]]))))^-1)^2),"")</f>
        <v/>
      </c>
      <c r="N634" s="91" t="str">
        <f>IF(Table4[[#This Row],[f turbulent]]="","",Table4[[#This Row],[f turbulent (guess)]]-Table4[[#This Row],[f turbulent]])</f>
        <v/>
      </c>
      <c r="O634" s="87">
        <f>IF(Table4[[#This Row],[Segment]]="",0,IF(C635="",0,IF(C635&lt;=Table4[[#This Row],[Diameter (in)]],0,1-(D634/D635))))</f>
        <v>0</v>
      </c>
      <c r="P634" s="92" t="str">
        <f>IF(Table4[[#This Row],[Segment]]="","",IF(C634&gt;C635,"",IF(C635="",0.55,(0.55*(1-D635/D634)))))</f>
        <v/>
      </c>
      <c r="Q63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34" s="92" t="str">
        <f>IF(Table4[[#This Row],[Segment]]="","",IF(Table4[[#This Row],[Kexpansion]]="","0",((Table4[[#This Row],[Velocity (m/s)]]^2)/2)*Table4[[#This Row],[Kexpansion]]))</f>
        <v/>
      </c>
      <c r="S634" s="92" t="str">
        <f>IF(Table4[[#This Row],[Segment]]="","",IF(Table4[[#This Row],[Kcontraction]]="","0",((Table4[[#This Row],[Velocity (m/s)]]^2)/2)*Table4[[#This Row],[Kcontraction]]))</f>
        <v/>
      </c>
      <c r="T634" s="89" t="str">
        <f>IF(Table4[[#This Row],[Segment]]="","",SUMIF($Y$7:$Y$2000,Table4[[#This Row],[Segment]],$AD$7:$AD$2000))</f>
        <v/>
      </c>
      <c r="U634" s="95" t="str">
        <f>IF(Table4[[#This Row],[Segment]]="","",Table4[[#This Row],[Hfriction (J/kg)]]+Table4[[#This Row],[Hexpansions (J/kg)]]+Table4[[#This Row],[Hcontractions (J/kg)]]+Table4[[#This Row],[Hf (J/kg)]])</f>
        <v/>
      </c>
      <c r="V634" s="95" t="str">
        <f>IF(Table4[[#This Row],[Segment]]="","",Table4[[#This Row],[Total Friction Loss (J/kg)]]*Table3[Density (kg/m3)])</f>
        <v/>
      </c>
      <c r="W634" s="95" t="str">
        <f>IF(Table4[[#This Row],[Segment]]="","",Table4[[#This Row],[Total Pressure Drop (Pa)]]/1000)</f>
        <v/>
      </c>
      <c r="Y634" s="82" t="str">
        <f>IF('Set Up'!D857="","",'Set Up'!D857)</f>
        <v/>
      </c>
      <c r="Z634" s="82" t="str">
        <f>IF('Set Up'!E857="","",'Set Up'!E857)</f>
        <v/>
      </c>
      <c r="AA634" s="82" t="str">
        <f>IF('Set Up'!F857="","",'Set Up'!F857)</f>
        <v/>
      </c>
      <c r="AB634" s="82" t="str">
        <f>IF('Set Up'!G857="","",'Set Up'!G857)</f>
        <v/>
      </c>
      <c r="AC634" s="82" t="str">
        <f t="array" ref="AC634">IF(Y634="","",INDEX(Data!$G$4:$G$51,MATCH(Table7[[#This Row],[Fitting]]&amp;Table7[[#This Row],[Fitting Subtype]],Data!$E$4:$E$51&amp;Data!$F$4:$F$51,0)))</f>
        <v/>
      </c>
      <c r="AD634" s="89" t="str">
        <f>IF(Table7[[#This Row],[Segment]]="","",Table7[[#This Row],[Quantity]]*Table7[[#This Row],[Kf]]*(((INDEX(Table4[Velocity (m/s)],MATCH(Table7[[#This Row],[Segment]],Table4[Segment],0)))^2)/2))</f>
        <v/>
      </c>
      <c r="AF634" s="82" t="str">
        <f>Table4[[#This Row],[Segment]]</f>
        <v/>
      </c>
      <c r="AG634" s="75"/>
      <c r="AH634" s="82" t="str">
        <f>IF(Table5[[#This Row],[Segment]]="","",AG634-Table4[[#This Row],[Total Pressure Drop (kPa)]])</f>
        <v/>
      </c>
    </row>
    <row r="635" spans="1:34" x14ac:dyDescent="0.25">
      <c r="A635" s="95" t="str">
        <f>IF('Set Up'!A632="","",'Set Up'!A632)</f>
        <v/>
      </c>
      <c r="B635" s="75" t="s">
        <v>81</v>
      </c>
      <c r="C635" s="85"/>
      <c r="D635" s="86" t="str">
        <f>IF(Table4[[#This Row],[Diameter (in)]]="","",(((CONVERT(Table4[[#This Row],[Diameter (in)]],"in","m"))/2)^2)*PI())</f>
        <v/>
      </c>
      <c r="E635" s="87" t="str">
        <f>IF(Table4[[#This Row],[Area (m2)]]="","",$D$4/Table4[[#This Row],[Area (m2)]])</f>
        <v/>
      </c>
      <c r="F635" s="85">
        <f t="shared" si="9"/>
        <v>4.6951999999999998</v>
      </c>
      <c r="G635" s="88" t="str">
        <f>IF(Table4[[#This Row],[Segment]]="","",(CONVERT(Table4[[#This Row],[Diameter (in)]],"in","m")*$B$4*Table4[[#This Row],[Velocity (m/s)]])/$C$4)</f>
        <v/>
      </c>
      <c r="H635" s="96" t="str">
        <f>IF(Table4[[#This Row],[Segment]]="","",IF(Table4[[#This Row],[Teynold''s Number]]&gt;4000,"TURBULENT","LAMINAR"))</f>
        <v/>
      </c>
      <c r="I635" s="86" t="str">
        <f>IF(Table4[[#This Row],[Segment]]="","",INDEX(Data!C632:C646,MATCH(Table4[Material],Data!B632:B646,0)))</f>
        <v/>
      </c>
      <c r="J635" s="89" t="str">
        <f>IF(Table4[[#This Row],[ε (m)]]="","",Table4[[#This Row],[ε (m)]]/(CONVERT(Table4[[#This Row],[Diameter (in)]],"in","m")))</f>
        <v/>
      </c>
      <c r="K635" s="96" t="str">
        <f>IF(Table4[[#This Row],[Regime]]="LAMINAR",16/Table4[[#This Row],[Teynold''s Number]],"-")</f>
        <v>-</v>
      </c>
      <c r="L635" s="86"/>
      <c r="M635" s="97" t="str">
        <f>IF(Table4[[#This Row],[Regime]]="TURBULENT",(((-4*LOG10(Table4[[#This Row],[ε/D]]/3.7+1.256/(Table4[[#This Row],[Teynold''s Number]]*SQRT(Table4[[#This Row],[f turbulent (guess)]]))))^-1)^2),"")</f>
        <v/>
      </c>
      <c r="N635" s="91" t="str">
        <f>IF(Table4[[#This Row],[f turbulent]]="","",Table4[[#This Row],[f turbulent (guess)]]-Table4[[#This Row],[f turbulent]])</f>
        <v/>
      </c>
      <c r="O635" s="87">
        <f>IF(Table4[[#This Row],[Segment]]="",0,IF(C636="",0,IF(C636&lt;=Table4[[#This Row],[Diameter (in)]],0,1-(D635/D636))))</f>
        <v>0</v>
      </c>
      <c r="P635" s="92" t="str">
        <f>IF(Table4[[#This Row],[Segment]]="","",IF(C635&gt;C636,"",IF(C636="",0.55,(0.55*(1-D636/D635)))))</f>
        <v/>
      </c>
      <c r="Q63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35" s="92" t="str">
        <f>IF(Table4[[#This Row],[Segment]]="","",IF(Table4[[#This Row],[Kexpansion]]="","0",((Table4[[#This Row],[Velocity (m/s)]]^2)/2)*Table4[[#This Row],[Kexpansion]]))</f>
        <v/>
      </c>
      <c r="S635" s="92" t="str">
        <f>IF(Table4[[#This Row],[Segment]]="","",IF(Table4[[#This Row],[Kcontraction]]="","0",((Table4[[#This Row],[Velocity (m/s)]]^2)/2)*Table4[[#This Row],[Kcontraction]]))</f>
        <v/>
      </c>
      <c r="T635" s="89" t="str">
        <f>IF(Table4[[#This Row],[Segment]]="","",SUMIF($Y$7:$Y$2000,Table4[[#This Row],[Segment]],$AD$7:$AD$2000))</f>
        <v/>
      </c>
      <c r="U635" s="95" t="str">
        <f>IF(Table4[[#This Row],[Segment]]="","",Table4[[#This Row],[Hfriction (J/kg)]]+Table4[[#This Row],[Hexpansions (J/kg)]]+Table4[[#This Row],[Hcontractions (J/kg)]]+Table4[[#This Row],[Hf (J/kg)]])</f>
        <v/>
      </c>
      <c r="V635" s="95" t="str">
        <f>IF(Table4[[#This Row],[Segment]]="","",Table4[[#This Row],[Total Friction Loss (J/kg)]]*Table3[Density (kg/m3)])</f>
        <v/>
      </c>
      <c r="W635" s="95" t="str">
        <f>IF(Table4[[#This Row],[Segment]]="","",Table4[[#This Row],[Total Pressure Drop (Pa)]]/1000)</f>
        <v/>
      </c>
      <c r="Y635" s="82" t="str">
        <f>IF('Set Up'!D858="","",'Set Up'!D858)</f>
        <v/>
      </c>
      <c r="Z635" s="82" t="str">
        <f>IF('Set Up'!E858="","",'Set Up'!E858)</f>
        <v/>
      </c>
      <c r="AA635" s="82" t="str">
        <f>IF('Set Up'!F858="","",'Set Up'!F858)</f>
        <v/>
      </c>
      <c r="AB635" s="82" t="str">
        <f>IF('Set Up'!G858="","",'Set Up'!G858)</f>
        <v/>
      </c>
      <c r="AC635" s="82" t="str">
        <f t="array" ref="AC635">IF(Y635="","",INDEX(Data!$G$4:$G$51,MATCH(Table7[[#This Row],[Fitting]]&amp;Table7[[#This Row],[Fitting Subtype]],Data!$E$4:$E$51&amp;Data!$F$4:$F$51,0)))</f>
        <v/>
      </c>
      <c r="AD635" s="89" t="str">
        <f>IF(Table7[[#This Row],[Segment]]="","",Table7[[#This Row],[Quantity]]*Table7[[#This Row],[Kf]]*(((INDEX(Table4[Velocity (m/s)],MATCH(Table7[[#This Row],[Segment]],Table4[Segment],0)))^2)/2))</f>
        <v/>
      </c>
      <c r="AF635" s="82" t="str">
        <f>Table4[[#This Row],[Segment]]</f>
        <v/>
      </c>
      <c r="AG635" s="75"/>
      <c r="AH635" s="82" t="str">
        <f>IF(Table5[[#This Row],[Segment]]="","",AG635-Table4[[#This Row],[Total Pressure Drop (kPa)]])</f>
        <v/>
      </c>
    </row>
    <row r="636" spans="1:34" x14ac:dyDescent="0.25">
      <c r="A636" s="95" t="str">
        <f>IF('Set Up'!A633="","",'Set Up'!A633)</f>
        <v/>
      </c>
      <c r="B636" s="75" t="s">
        <v>81</v>
      </c>
      <c r="C636" s="85"/>
      <c r="D636" s="86" t="str">
        <f>IF(Table4[[#This Row],[Diameter (in)]]="","",(((CONVERT(Table4[[#This Row],[Diameter (in)]],"in","m"))/2)^2)*PI())</f>
        <v/>
      </c>
      <c r="E636" s="87" t="str">
        <f>IF(Table4[[#This Row],[Area (m2)]]="","",$D$4/Table4[[#This Row],[Area (m2)]])</f>
        <v/>
      </c>
      <c r="F636" s="85">
        <f t="shared" si="9"/>
        <v>4.6951999999999998</v>
      </c>
      <c r="G636" s="88" t="str">
        <f>IF(Table4[[#This Row],[Segment]]="","",(CONVERT(Table4[[#This Row],[Diameter (in)]],"in","m")*$B$4*Table4[[#This Row],[Velocity (m/s)]])/$C$4)</f>
        <v/>
      </c>
      <c r="H636" s="96" t="str">
        <f>IF(Table4[[#This Row],[Segment]]="","",IF(Table4[[#This Row],[Teynold''s Number]]&gt;4000,"TURBULENT","LAMINAR"))</f>
        <v/>
      </c>
      <c r="I636" s="86" t="str">
        <f>IF(Table4[[#This Row],[Segment]]="","",INDEX(Data!C633:C647,MATCH(Table4[Material],Data!B633:B647,0)))</f>
        <v/>
      </c>
      <c r="J636" s="89" t="str">
        <f>IF(Table4[[#This Row],[ε (m)]]="","",Table4[[#This Row],[ε (m)]]/(CONVERT(Table4[[#This Row],[Diameter (in)]],"in","m")))</f>
        <v/>
      </c>
      <c r="K636" s="96" t="str">
        <f>IF(Table4[[#This Row],[Regime]]="LAMINAR",16/Table4[[#This Row],[Teynold''s Number]],"-")</f>
        <v>-</v>
      </c>
      <c r="L636" s="86"/>
      <c r="M636" s="97" t="str">
        <f>IF(Table4[[#This Row],[Regime]]="TURBULENT",(((-4*LOG10(Table4[[#This Row],[ε/D]]/3.7+1.256/(Table4[[#This Row],[Teynold''s Number]]*SQRT(Table4[[#This Row],[f turbulent (guess)]]))))^-1)^2),"")</f>
        <v/>
      </c>
      <c r="N636" s="91" t="str">
        <f>IF(Table4[[#This Row],[f turbulent]]="","",Table4[[#This Row],[f turbulent (guess)]]-Table4[[#This Row],[f turbulent]])</f>
        <v/>
      </c>
      <c r="O636" s="87">
        <f>IF(Table4[[#This Row],[Segment]]="",0,IF(C637="",0,IF(C637&lt;=Table4[[#This Row],[Diameter (in)]],0,1-(D636/D637))))</f>
        <v>0</v>
      </c>
      <c r="P636" s="92" t="str">
        <f>IF(Table4[[#This Row],[Segment]]="","",IF(C636&gt;C637,"",IF(C637="",0.55,(0.55*(1-D637/D636)))))</f>
        <v/>
      </c>
      <c r="Q63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36" s="92" t="str">
        <f>IF(Table4[[#This Row],[Segment]]="","",IF(Table4[[#This Row],[Kexpansion]]="","0",((Table4[[#This Row],[Velocity (m/s)]]^2)/2)*Table4[[#This Row],[Kexpansion]]))</f>
        <v/>
      </c>
      <c r="S636" s="92" t="str">
        <f>IF(Table4[[#This Row],[Segment]]="","",IF(Table4[[#This Row],[Kcontraction]]="","0",((Table4[[#This Row],[Velocity (m/s)]]^2)/2)*Table4[[#This Row],[Kcontraction]]))</f>
        <v/>
      </c>
      <c r="T636" s="89" t="str">
        <f>IF(Table4[[#This Row],[Segment]]="","",SUMIF($Y$7:$Y$2000,Table4[[#This Row],[Segment]],$AD$7:$AD$2000))</f>
        <v/>
      </c>
      <c r="U636" s="95" t="str">
        <f>IF(Table4[[#This Row],[Segment]]="","",Table4[[#This Row],[Hfriction (J/kg)]]+Table4[[#This Row],[Hexpansions (J/kg)]]+Table4[[#This Row],[Hcontractions (J/kg)]]+Table4[[#This Row],[Hf (J/kg)]])</f>
        <v/>
      </c>
      <c r="V636" s="95" t="str">
        <f>IF(Table4[[#This Row],[Segment]]="","",Table4[[#This Row],[Total Friction Loss (J/kg)]]*Table3[Density (kg/m3)])</f>
        <v/>
      </c>
      <c r="W636" s="95" t="str">
        <f>IF(Table4[[#This Row],[Segment]]="","",Table4[[#This Row],[Total Pressure Drop (Pa)]]/1000)</f>
        <v/>
      </c>
      <c r="Y636" s="82" t="str">
        <f>IF('Set Up'!D859="","",'Set Up'!D859)</f>
        <v/>
      </c>
      <c r="Z636" s="82" t="str">
        <f>IF('Set Up'!E859="","",'Set Up'!E859)</f>
        <v/>
      </c>
      <c r="AA636" s="82" t="str">
        <f>IF('Set Up'!F859="","",'Set Up'!F859)</f>
        <v/>
      </c>
      <c r="AB636" s="82" t="str">
        <f>IF('Set Up'!G859="","",'Set Up'!G859)</f>
        <v/>
      </c>
      <c r="AC636" s="82" t="str">
        <f t="array" ref="AC636">IF(Y636="","",INDEX(Data!$G$4:$G$51,MATCH(Table7[[#This Row],[Fitting]]&amp;Table7[[#This Row],[Fitting Subtype]],Data!$E$4:$E$51&amp;Data!$F$4:$F$51,0)))</f>
        <v/>
      </c>
      <c r="AD636" s="89" t="str">
        <f>IF(Table7[[#This Row],[Segment]]="","",Table7[[#This Row],[Quantity]]*Table7[[#This Row],[Kf]]*(((INDEX(Table4[Velocity (m/s)],MATCH(Table7[[#This Row],[Segment]],Table4[Segment],0)))^2)/2))</f>
        <v/>
      </c>
      <c r="AF636" s="82" t="str">
        <f>Table4[[#This Row],[Segment]]</f>
        <v/>
      </c>
      <c r="AG636" s="75"/>
      <c r="AH636" s="82" t="str">
        <f>IF(Table5[[#This Row],[Segment]]="","",AG636-Table4[[#This Row],[Total Pressure Drop (kPa)]])</f>
        <v/>
      </c>
    </row>
    <row r="637" spans="1:34" x14ac:dyDescent="0.25">
      <c r="A637" s="95" t="str">
        <f>IF('Set Up'!A634="","",'Set Up'!A634)</f>
        <v/>
      </c>
      <c r="B637" s="75" t="s">
        <v>81</v>
      </c>
      <c r="C637" s="85"/>
      <c r="D637" s="86" t="str">
        <f>IF(Table4[[#This Row],[Diameter (in)]]="","",(((CONVERT(Table4[[#This Row],[Diameter (in)]],"in","m"))/2)^2)*PI())</f>
        <v/>
      </c>
      <c r="E637" s="87" t="str">
        <f>IF(Table4[[#This Row],[Area (m2)]]="","",$D$4/Table4[[#This Row],[Area (m2)]])</f>
        <v/>
      </c>
      <c r="F637" s="85">
        <f t="shared" si="9"/>
        <v>4.6951999999999998</v>
      </c>
      <c r="G637" s="88" t="str">
        <f>IF(Table4[[#This Row],[Segment]]="","",(CONVERT(Table4[[#This Row],[Diameter (in)]],"in","m")*$B$4*Table4[[#This Row],[Velocity (m/s)]])/$C$4)</f>
        <v/>
      </c>
      <c r="H637" s="96" t="str">
        <f>IF(Table4[[#This Row],[Segment]]="","",IF(Table4[[#This Row],[Teynold''s Number]]&gt;4000,"TURBULENT","LAMINAR"))</f>
        <v/>
      </c>
      <c r="I637" s="86" t="str">
        <f>IF(Table4[[#This Row],[Segment]]="","",INDEX(Data!C634:C648,MATCH(Table4[Material],Data!B634:B648,0)))</f>
        <v/>
      </c>
      <c r="J637" s="89" t="str">
        <f>IF(Table4[[#This Row],[ε (m)]]="","",Table4[[#This Row],[ε (m)]]/(CONVERT(Table4[[#This Row],[Diameter (in)]],"in","m")))</f>
        <v/>
      </c>
      <c r="K637" s="96" t="str">
        <f>IF(Table4[[#This Row],[Regime]]="LAMINAR",16/Table4[[#This Row],[Teynold''s Number]],"-")</f>
        <v>-</v>
      </c>
      <c r="L637" s="86"/>
      <c r="M637" s="97" t="str">
        <f>IF(Table4[[#This Row],[Regime]]="TURBULENT",(((-4*LOG10(Table4[[#This Row],[ε/D]]/3.7+1.256/(Table4[[#This Row],[Teynold''s Number]]*SQRT(Table4[[#This Row],[f turbulent (guess)]]))))^-1)^2),"")</f>
        <v/>
      </c>
      <c r="N637" s="91" t="str">
        <f>IF(Table4[[#This Row],[f turbulent]]="","",Table4[[#This Row],[f turbulent (guess)]]-Table4[[#This Row],[f turbulent]])</f>
        <v/>
      </c>
      <c r="O637" s="87">
        <f>IF(Table4[[#This Row],[Segment]]="",0,IF(C638="",0,IF(C638&lt;=Table4[[#This Row],[Diameter (in)]],0,1-(D637/D638))))</f>
        <v>0</v>
      </c>
      <c r="P637" s="92" t="str">
        <f>IF(Table4[[#This Row],[Segment]]="","",IF(C637&gt;C638,"",IF(C638="",0.55,(0.55*(1-D638/D637)))))</f>
        <v/>
      </c>
      <c r="Q63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37" s="92" t="str">
        <f>IF(Table4[[#This Row],[Segment]]="","",IF(Table4[[#This Row],[Kexpansion]]="","0",((Table4[[#This Row],[Velocity (m/s)]]^2)/2)*Table4[[#This Row],[Kexpansion]]))</f>
        <v/>
      </c>
      <c r="S637" s="92" t="str">
        <f>IF(Table4[[#This Row],[Segment]]="","",IF(Table4[[#This Row],[Kcontraction]]="","0",((Table4[[#This Row],[Velocity (m/s)]]^2)/2)*Table4[[#This Row],[Kcontraction]]))</f>
        <v/>
      </c>
      <c r="T637" s="89" t="str">
        <f>IF(Table4[[#This Row],[Segment]]="","",SUMIF($Y$7:$Y$2000,Table4[[#This Row],[Segment]],$AD$7:$AD$2000))</f>
        <v/>
      </c>
      <c r="U637" s="95" t="str">
        <f>IF(Table4[[#This Row],[Segment]]="","",Table4[[#This Row],[Hfriction (J/kg)]]+Table4[[#This Row],[Hexpansions (J/kg)]]+Table4[[#This Row],[Hcontractions (J/kg)]]+Table4[[#This Row],[Hf (J/kg)]])</f>
        <v/>
      </c>
      <c r="V637" s="95" t="str">
        <f>IF(Table4[[#This Row],[Segment]]="","",Table4[[#This Row],[Total Friction Loss (J/kg)]]*Table3[Density (kg/m3)])</f>
        <v/>
      </c>
      <c r="W637" s="95" t="str">
        <f>IF(Table4[[#This Row],[Segment]]="","",Table4[[#This Row],[Total Pressure Drop (Pa)]]/1000)</f>
        <v/>
      </c>
      <c r="Y637" s="82" t="str">
        <f>IF('Set Up'!D860="","",'Set Up'!D860)</f>
        <v/>
      </c>
      <c r="Z637" s="82" t="str">
        <f>IF('Set Up'!E860="","",'Set Up'!E860)</f>
        <v/>
      </c>
      <c r="AA637" s="82" t="str">
        <f>IF('Set Up'!F860="","",'Set Up'!F860)</f>
        <v/>
      </c>
      <c r="AB637" s="82" t="str">
        <f>IF('Set Up'!G860="","",'Set Up'!G860)</f>
        <v/>
      </c>
      <c r="AC637" s="82" t="str">
        <f t="array" ref="AC637">IF(Y637="","",INDEX(Data!$G$4:$G$51,MATCH(Table7[[#This Row],[Fitting]]&amp;Table7[[#This Row],[Fitting Subtype]],Data!$E$4:$E$51&amp;Data!$F$4:$F$51,0)))</f>
        <v/>
      </c>
      <c r="AD637" s="89" t="str">
        <f>IF(Table7[[#This Row],[Segment]]="","",Table7[[#This Row],[Quantity]]*Table7[[#This Row],[Kf]]*(((INDEX(Table4[Velocity (m/s)],MATCH(Table7[[#This Row],[Segment]],Table4[Segment],0)))^2)/2))</f>
        <v/>
      </c>
      <c r="AF637" s="82" t="str">
        <f>Table4[[#This Row],[Segment]]</f>
        <v/>
      </c>
      <c r="AG637" s="75"/>
      <c r="AH637" s="82" t="str">
        <f>IF(Table5[[#This Row],[Segment]]="","",AG637-Table4[[#This Row],[Total Pressure Drop (kPa)]])</f>
        <v/>
      </c>
    </row>
    <row r="638" spans="1:34" x14ac:dyDescent="0.25">
      <c r="A638" s="95" t="str">
        <f>IF('Set Up'!A635="","",'Set Up'!A635)</f>
        <v/>
      </c>
      <c r="B638" s="75" t="s">
        <v>81</v>
      </c>
      <c r="C638" s="85"/>
      <c r="D638" s="86" t="str">
        <f>IF(Table4[[#This Row],[Diameter (in)]]="","",(((CONVERT(Table4[[#This Row],[Diameter (in)]],"in","m"))/2)^2)*PI())</f>
        <v/>
      </c>
      <c r="E638" s="87" t="str">
        <f>IF(Table4[[#This Row],[Area (m2)]]="","",$D$4/Table4[[#This Row],[Area (m2)]])</f>
        <v/>
      </c>
      <c r="F638" s="85">
        <f t="shared" si="9"/>
        <v>4.6951999999999998</v>
      </c>
      <c r="G638" s="88" t="str">
        <f>IF(Table4[[#This Row],[Segment]]="","",(CONVERT(Table4[[#This Row],[Diameter (in)]],"in","m")*$B$4*Table4[[#This Row],[Velocity (m/s)]])/$C$4)</f>
        <v/>
      </c>
      <c r="H638" s="96" t="str">
        <f>IF(Table4[[#This Row],[Segment]]="","",IF(Table4[[#This Row],[Teynold''s Number]]&gt;4000,"TURBULENT","LAMINAR"))</f>
        <v/>
      </c>
      <c r="I638" s="86" t="str">
        <f>IF(Table4[[#This Row],[Segment]]="","",INDEX(Data!C635:C649,MATCH(Table4[Material],Data!B635:B649,0)))</f>
        <v/>
      </c>
      <c r="J638" s="89" t="str">
        <f>IF(Table4[[#This Row],[ε (m)]]="","",Table4[[#This Row],[ε (m)]]/(CONVERT(Table4[[#This Row],[Diameter (in)]],"in","m")))</f>
        <v/>
      </c>
      <c r="K638" s="96" t="str">
        <f>IF(Table4[[#This Row],[Regime]]="LAMINAR",16/Table4[[#This Row],[Teynold''s Number]],"-")</f>
        <v>-</v>
      </c>
      <c r="L638" s="86"/>
      <c r="M638" s="97" t="str">
        <f>IF(Table4[[#This Row],[Regime]]="TURBULENT",(((-4*LOG10(Table4[[#This Row],[ε/D]]/3.7+1.256/(Table4[[#This Row],[Teynold''s Number]]*SQRT(Table4[[#This Row],[f turbulent (guess)]]))))^-1)^2),"")</f>
        <v/>
      </c>
      <c r="N638" s="91" t="str">
        <f>IF(Table4[[#This Row],[f turbulent]]="","",Table4[[#This Row],[f turbulent (guess)]]-Table4[[#This Row],[f turbulent]])</f>
        <v/>
      </c>
      <c r="O638" s="87">
        <f>IF(Table4[[#This Row],[Segment]]="",0,IF(C639="",0,IF(C639&lt;=Table4[[#This Row],[Diameter (in)]],0,1-(D638/D639))))</f>
        <v>0</v>
      </c>
      <c r="P638" s="92" t="str">
        <f>IF(Table4[[#This Row],[Segment]]="","",IF(C638&gt;C639,"",IF(C639="",0.55,(0.55*(1-D639/D638)))))</f>
        <v/>
      </c>
      <c r="Q63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38" s="92" t="str">
        <f>IF(Table4[[#This Row],[Segment]]="","",IF(Table4[[#This Row],[Kexpansion]]="","0",((Table4[[#This Row],[Velocity (m/s)]]^2)/2)*Table4[[#This Row],[Kexpansion]]))</f>
        <v/>
      </c>
      <c r="S638" s="92" t="str">
        <f>IF(Table4[[#This Row],[Segment]]="","",IF(Table4[[#This Row],[Kcontraction]]="","0",((Table4[[#This Row],[Velocity (m/s)]]^2)/2)*Table4[[#This Row],[Kcontraction]]))</f>
        <v/>
      </c>
      <c r="T638" s="89" t="str">
        <f>IF(Table4[[#This Row],[Segment]]="","",SUMIF($Y$7:$Y$2000,Table4[[#This Row],[Segment]],$AD$7:$AD$2000))</f>
        <v/>
      </c>
      <c r="U638" s="95" t="str">
        <f>IF(Table4[[#This Row],[Segment]]="","",Table4[[#This Row],[Hfriction (J/kg)]]+Table4[[#This Row],[Hexpansions (J/kg)]]+Table4[[#This Row],[Hcontractions (J/kg)]]+Table4[[#This Row],[Hf (J/kg)]])</f>
        <v/>
      </c>
      <c r="V638" s="95" t="str">
        <f>IF(Table4[[#This Row],[Segment]]="","",Table4[[#This Row],[Total Friction Loss (J/kg)]]*Table3[Density (kg/m3)])</f>
        <v/>
      </c>
      <c r="W638" s="95" t="str">
        <f>IF(Table4[[#This Row],[Segment]]="","",Table4[[#This Row],[Total Pressure Drop (Pa)]]/1000)</f>
        <v/>
      </c>
      <c r="Y638" s="82" t="str">
        <f>IF('Set Up'!D861="","",'Set Up'!D861)</f>
        <v/>
      </c>
      <c r="Z638" s="82" t="str">
        <f>IF('Set Up'!E861="","",'Set Up'!E861)</f>
        <v/>
      </c>
      <c r="AA638" s="82" t="str">
        <f>IF('Set Up'!F861="","",'Set Up'!F861)</f>
        <v/>
      </c>
      <c r="AB638" s="82" t="str">
        <f>IF('Set Up'!G861="","",'Set Up'!G861)</f>
        <v/>
      </c>
      <c r="AC638" s="82" t="str">
        <f t="array" ref="AC638">IF(Y638="","",INDEX(Data!$G$4:$G$51,MATCH(Table7[[#This Row],[Fitting]]&amp;Table7[[#This Row],[Fitting Subtype]],Data!$E$4:$E$51&amp;Data!$F$4:$F$51,0)))</f>
        <v/>
      </c>
      <c r="AD638" s="89" t="str">
        <f>IF(Table7[[#This Row],[Segment]]="","",Table7[[#This Row],[Quantity]]*Table7[[#This Row],[Kf]]*(((INDEX(Table4[Velocity (m/s)],MATCH(Table7[[#This Row],[Segment]],Table4[Segment],0)))^2)/2))</f>
        <v/>
      </c>
      <c r="AF638" s="82" t="str">
        <f>Table4[[#This Row],[Segment]]</f>
        <v/>
      </c>
      <c r="AG638" s="75"/>
      <c r="AH638" s="82" t="str">
        <f>IF(Table5[[#This Row],[Segment]]="","",AG638-Table4[[#This Row],[Total Pressure Drop (kPa)]])</f>
        <v/>
      </c>
    </row>
    <row r="639" spans="1:34" x14ac:dyDescent="0.25">
      <c r="A639" s="95" t="str">
        <f>IF('Set Up'!A636="","",'Set Up'!A636)</f>
        <v/>
      </c>
      <c r="B639" s="75" t="s">
        <v>81</v>
      </c>
      <c r="C639" s="85"/>
      <c r="D639" s="86" t="str">
        <f>IF(Table4[[#This Row],[Diameter (in)]]="","",(((CONVERT(Table4[[#This Row],[Diameter (in)]],"in","m"))/2)^2)*PI())</f>
        <v/>
      </c>
      <c r="E639" s="87" t="str">
        <f>IF(Table4[[#This Row],[Area (m2)]]="","",$D$4/Table4[[#This Row],[Area (m2)]])</f>
        <v/>
      </c>
      <c r="F639" s="85">
        <f t="shared" si="9"/>
        <v>4.6951999999999998</v>
      </c>
      <c r="G639" s="88" t="str">
        <f>IF(Table4[[#This Row],[Segment]]="","",(CONVERT(Table4[[#This Row],[Diameter (in)]],"in","m")*$B$4*Table4[[#This Row],[Velocity (m/s)]])/$C$4)</f>
        <v/>
      </c>
      <c r="H639" s="96" t="str">
        <f>IF(Table4[[#This Row],[Segment]]="","",IF(Table4[[#This Row],[Teynold''s Number]]&gt;4000,"TURBULENT","LAMINAR"))</f>
        <v/>
      </c>
      <c r="I639" s="86" t="str">
        <f>IF(Table4[[#This Row],[Segment]]="","",INDEX(Data!C636:C650,MATCH(Table4[Material],Data!B636:B650,0)))</f>
        <v/>
      </c>
      <c r="J639" s="89" t="str">
        <f>IF(Table4[[#This Row],[ε (m)]]="","",Table4[[#This Row],[ε (m)]]/(CONVERT(Table4[[#This Row],[Diameter (in)]],"in","m")))</f>
        <v/>
      </c>
      <c r="K639" s="96" t="str">
        <f>IF(Table4[[#This Row],[Regime]]="LAMINAR",16/Table4[[#This Row],[Teynold''s Number]],"-")</f>
        <v>-</v>
      </c>
      <c r="L639" s="86"/>
      <c r="M639" s="97" t="str">
        <f>IF(Table4[[#This Row],[Regime]]="TURBULENT",(((-4*LOG10(Table4[[#This Row],[ε/D]]/3.7+1.256/(Table4[[#This Row],[Teynold''s Number]]*SQRT(Table4[[#This Row],[f turbulent (guess)]]))))^-1)^2),"")</f>
        <v/>
      </c>
      <c r="N639" s="91" t="str">
        <f>IF(Table4[[#This Row],[f turbulent]]="","",Table4[[#This Row],[f turbulent (guess)]]-Table4[[#This Row],[f turbulent]])</f>
        <v/>
      </c>
      <c r="O639" s="87">
        <f>IF(Table4[[#This Row],[Segment]]="",0,IF(C640="",0,IF(C640&lt;=Table4[[#This Row],[Diameter (in)]],0,1-(D639/D640))))</f>
        <v>0</v>
      </c>
      <c r="P639" s="92" t="str">
        <f>IF(Table4[[#This Row],[Segment]]="","",IF(C639&gt;C640,"",IF(C640="",0.55,(0.55*(1-D640/D639)))))</f>
        <v/>
      </c>
      <c r="Q63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39" s="92" t="str">
        <f>IF(Table4[[#This Row],[Segment]]="","",IF(Table4[[#This Row],[Kexpansion]]="","0",((Table4[[#This Row],[Velocity (m/s)]]^2)/2)*Table4[[#This Row],[Kexpansion]]))</f>
        <v/>
      </c>
      <c r="S639" s="92" t="str">
        <f>IF(Table4[[#This Row],[Segment]]="","",IF(Table4[[#This Row],[Kcontraction]]="","0",((Table4[[#This Row],[Velocity (m/s)]]^2)/2)*Table4[[#This Row],[Kcontraction]]))</f>
        <v/>
      </c>
      <c r="T639" s="89" t="str">
        <f>IF(Table4[[#This Row],[Segment]]="","",SUMIF($Y$7:$Y$2000,Table4[[#This Row],[Segment]],$AD$7:$AD$2000))</f>
        <v/>
      </c>
      <c r="U639" s="95" t="str">
        <f>IF(Table4[[#This Row],[Segment]]="","",Table4[[#This Row],[Hfriction (J/kg)]]+Table4[[#This Row],[Hexpansions (J/kg)]]+Table4[[#This Row],[Hcontractions (J/kg)]]+Table4[[#This Row],[Hf (J/kg)]])</f>
        <v/>
      </c>
      <c r="V639" s="95" t="str">
        <f>IF(Table4[[#This Row],[Segment]]="","",Table4[[#This Row],[Total Friction Loss (J/kg)]]*Table3[Density (kg/m3)])</f>
        <v/>
      </c>
      <c r="W639" s="95" t="str">
        <f>IF(Table4[[#This Row],[Segment]]="","",Table4[[#This Row],[Total Pressure Drop (Pa)]]/1000)</f>
        <v/>
      </c>
      <c r="Y639" s="82" t="str">
        <f>IF('Set Up'!D862="","",'Set Up'!D862)</f>
        <v/>
      </c>
      <c r="Z639" s="82" t="str">
        <f>IF('Set Up'!E862="","",'Set Up'!E862)</f>
        <v/>
      </c>
      <c r="AA639" s="82" t="str">
        <f>IF('Set Up'!F862="","",'Set Up'!F862)</f>
        <v/>
      </c>
      <c r="AB639" s="82" t="str">
        <f>IF('Set Up'!G862="","",'Set Up'!G862)</f>
        <v/>
      </c>
      <c r="AC639" s="82" t="str">
        <f t="array" ref="AC639">IF(Y639="","",INDEX(Data!$G$4:$G$51,MATCH(Table7[[#This Row],[Fitting]]&amp;Table7[[#This Row],[Fitting Subtype]],Data!$E$4:$E$51&amp;Data!$F$4:$F$51,0)))</f>
        <v/>
      </c>
      <c r="AD639" s="89" t="str">
        <f>IF(Table7[[#This Row],[Segment]]="","",Table7[[#This Row],[Quantity]]*Table7[[#This Row],[Kf]]*(((INDEX(Table4[Velocity (m/s)],MATCH(Table7[[#This Row],[Segment]],Table4[Segment],0)))^2)/2))</f>
        <v/>
      </c>
      <c r="AF639" s="82" t="str">
        <f>Table4[[#This Row],[Segment]]</f>
        <v/>
      </c>
      <c r="AG639" s="75"/>
      <c r="AH639" s="82" t="str">
        <f>IF(Table5[[#This Row],[Segment]]="","",AG639-Table4[[#This Row],[Total Pressure Drop (kPa)]])</f>
        <v/>
      </c>
    </row>
    <row r="640" spans="1:34" x14ac:dyDescent="0.25">
      <c r="A640" s="95" t="str">
        <f>IF('Set Up'!A637="","",'Set Up'!A637)</f>
        <v/>
      </c>
      <c r="B640" s="75" t="s">
        <v>81</v>
      </c>
      <c r="C640" s="85"/>
      <c r="D640" s="86" t="str">
        <f>IF(Table4[[#This Row],[Diameter (in)]]="","",(((CONVERT(Table4[[#This Row],[Diameter (in)]],"in","m"))/2)^2)*PI())</f>
        <v/>
      </c>
      <c r="E640" s="87" t="str">
        <f>IF(Table4[[#This Row],[Area (m2)]]="","",$D$4/Table4[[#This Row],[Area (m2)]])</f>
        <v/>
      </c>
      <c r="F640" s="85">
        <f t="shared" si="9"/>
        <v>4.6951999999999998</v>
      </c>
      <c r="G640" s="88" t="str">
        <f>IF(Table4[[#This Row],[Segment]]="","",(CONVERT(Table4[[#This Row],[Diameter (in)]],"in","m")*$B$4*Table4[[#This Row],[Velocity (m/s)]])/$C$4)</f>
        <v/>
      </c>
      <c r="H640" s="96" t="str">
        <f>IF(Table4[[#This Row],[Segment]]="","",IF(Table4[[#This Row],[Teynold''s Number]]&gt;4000,"TURBULENT","LAMINAR"))</f>
        <v/>
      </c>
      <c r="I640" s="86" t="str">
        <f>IF(Table4[[#This Row],[Segment]]="","",INDEX(Data!C637:C651,MATCH(Table4[Material],Data!B637:B651,0)))</f>
        <v/>
      </c>
      <c r="J640" s="89" t="str">
        <f>IF(Table4[[#This Row],[ε (m)]]="","",Table4[[#This Row],[ε (m)]]/(CONVERT(Table4[[#This Row],[Diameter (in)]],"in","m")))</f>
        <v/>
      </c>
      <c r="K640" s="96" t="str">
        <f>IF(Table4[[#This Row],[Regime]]="LAMINAR",16/Table4[[#This Row],[Teynold''s Number]],"-")</f>
        <v>-</v>
      </c>
      <c r="L640" s="86"/>
      <c r="M640" s="97" t="str">
        <f>IF(Table4[[#This Row],[Regime]]="TURBULENT",(((-4*LOG10(Table4[[#This Row],[ε/D]]/3.7+1.256/(Table4[[#This Row],[Teynold''s Number]]*SQRT(Table4[[#This Row],[f turbulent (guess)]]))))^-1)^2),"")</f>
        <v/>
      </c>
      <c r="N640" s="91" t="str">
        <f>IF(Table4[[#This Row],[f turbulent]]="","",Table4[[#This Row],[f turbulent (guess)]]-Table4[[#This Row],[f turbulent]])</f>
        <v/>
      </c>
      <c r="O640" s="87">
        <f>IF(Table4[[#This Row],[Segment]]="",0,IF(C641="",0,IF(C641&lt;=Table4[[#This Row],[Diameter (in)]],0,1-(D640/D641))))</f>
        <v>0</v>
      </c>
      <c r="P640" s="92" t="str">
        <f>IF(Table4[[#This Row],[Segment]]="","",IF(C640&gt;C641,"",IF(C641="",0.55,(0.55*(1-D641/D640)))))</f>
        <v/>
      </c>
      <c r="Q64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40" s="92" t="str">
        <f>IF(Table4[[#This Row],[Segment]]="","",IF(Table4[[#This Row],[Kexpansion]]="","0",((Table4[[#This Row],[Velocity (m/s)]]^2)/2)*Table4[[#This Row],[Kexpansion]]))</f>
        <v/>
      </c>
      <c r="S640" s="92" t="str">
        <f>IF(Table4[[#This Row],[Segment]]="","",IF(Table4[[#This Row],[Kcontraction]]="","0",((Table4[[#This Row],[Velocity (m/s)]]^2)/2)*Table4[[#This Row],[Kcontraction]]))</f>
        <v/>
      </c>
      <c r="T640" s="89" t="str">
        <f>IF(Table4[[#This Row],[Segment]]="","",SUMIF($Y$7:$Y$2000,Table4[[#This Row],[Segment]],$AD$7:$AD$2000))</f>
        <v/>
      </c>
      <c r="U640" s="95" t="str">
        <f>IF(Table4[[#This Row],[Segment]]="","",Table4[[#This Row],[Hfriction (J/kg)]]+Table4[[#This Row],[Hexpansions (J/kg)]]+Table4[[#This Row],[Hcontractions (J/kg)]]+Table4[[#This Row],[Hf (J/kg)]])</f>
        <v/>
      </c>
      <c r="V640" s="95" t="str">
        <f>IF(Table4[[#This Row],[Segment]]="","",Table4[[#This Row],[Total Friction Loss (J/kg)]]*Table3[Density (kg/m3)])</f>
        <v/>
      </c>
      <c r="W640" s="95" t="str">
        <f>IF(Table4[[#This Row],[Segment]]="","",Table4[[#This Row],[Total Pressure Drop (Pa)]]/1000)</f>
        <v/>
      </c>
      <c r="Y640" s="82" t="str">
        <f>IF('Set Up'!D863="","",'Set Up'!D863)</f>
        <v/>
      </c>
      <c r="Z640" s="82" t="str">
        <f>IF('Set Up'!E863="","",'Set Up'!E863)</f>
        <v/>
      </c>
      <c r="AA640" s="82" t="str">
        <f>IF('Set Up'!F863="","",'Set Up'!F863)</f>
        <v/>
      </c>
      <c r="AB640" s="82" t="str">
        <f>IF('Set Up'!G863="","",'Set Up'!G863)</f>
        <v/>
      </c>
      <c r="AC640" s="82" t="str">
        <f t="array" ref="AC640">IF(Y640="","",INDEX(Data!$G$4:$G$51,MATCH(Table7[[#This Row],[Fitting]]&amp;Table7[[#This Row],[Fitting Subtype]],Data!$E$4:$E$51&amp;Data!$F$4:$F$51,0)))</f>
        <v/>
      </c>
      <c r="AD640" s="89" t="str">
        <f>IF(Table7[[#This Row],[Segment]]="","",Table7[[#This Row],[Quantity]]*Table7[[#This Row],[Kf]]*(((INDEX(Table4[Velocity (m/s)],MATCH(Table7[[#This Row],[Segment]],Table4[Segment],0)))^2)/2))</f>
        <v/>
      </c>
      <c r="AF640" s="82" t="str">
        <f>Table4[[#This Row],[Segment]]</f>
        <v/>
      </c>
      <c r="AG640" s="75"/>
      <c r="AH640" s="82" t="str">
        <f>IF(Table5[[#This Row],[Segment]]="","",AG640-Table4[[#This Row],[Total Pressure Drop (kPa)]])</f>
        <v/>
      </c>
    </row>
    <row r="641" spans="1:34" x14ac:dyDescent="0.25">
      <c r="A641" s="95" t="str">
        <f>IF('Set Up'!A638="","",'Set Up'!A638)</f>
        <v/>
      </c>
      <c r="B641" s="75" t="s">
        <v>81</v>
      </c>
      <c r="C641" s="85"/>
      <c r="D641" s="86" t="str">
        <f>IF(Table4[[#This Row],[Diameter (in)]]="","",(((CONVERT(Table4[[#This Row],[Diameter (in)]],"in","m"))/2)^2)*PI())</f>
        <v/>
      </c>
      <c r="E641" s="87" t="str">
        <f>IF(Table4[[#This Row],[Area (m2)]]="","",$D$4/Table4[[#This Row],[Area (m2)]])</f>
        <v/>
      </c>
      <c r="F641" s="85">
        <f t="shared" si="9"/>
        <v>4.6951999999999998</v>
      </c>
      <c r="G641" s="88" t="str">
        <f>IF(Table4[[#This Row],[Segment]]="","",(CONVERT(Table4[[#This Row],[Diameter (in)]],"in","m")*$B$4*Table4[[#This Row],[Velocity (m/s)]])/$C$4)</f>
        <v/>
      </c>
      <c r="H641" s="96" t="str">
        <f>IF(Table4[[#This Row],[Segment]]="","",IF(Table4[[#This Row],[Teynold''s Number]]&gt;4000,"TURBULENT","LAMINAR"))</f>
        <v/>
      </c>
      <c r="I641" s="86" t="str">
        <f>IF(Table4[[#This Row],[Segment]]="","",INDEX(Data!C638:C652,MATCH(Table4[Material],Data!B638:B652,0)))</f>
        <v/>
      </c>
      <c r="J641" s="89" t="str">
        <f>IF(Table4[[#This Row],[ε (m)]]="","",Table4[[#This Row],[ε (m)]]/(CONVERT(Table4[[#This Row],[Diameter (in)]],"in","m")))</f>
        <v/>
      </c>
      <c r="K641" s="96" t="str">
        <f>IF(Table4[[#This Row],[Regime]]="LAMINAR",16/Table4[[#This Row],[Teynold''s Number]],"-")</f>
        <v>-</v>
      </c>
      <c r="L641" s="86"/>
      <c r="M641" s="97" t="str">
        <f>IF(Table4[[#This Row],[Regime]]="TURBULENT",(((-4*LOG10(Table4[[#This Row],[ε/D]]/3.7+1.256/(Table4[[#This Row],[Teynold''s Number]]*SQRT(Table4[[#This Row],[f turbulent (guess)]]))))^-1)^2),"")</f>
        <v/>
      </c>
      <c r="N641" s="91" t="str">
        <f>IF(Table4[[#This Row],[f turbulent]]="","",Table4[[#This Row],[f turbulent (guess)]]-Table4[[#This Row],[f turbulent]])</f>
        <v/>
      </c>
      <c r="O641" s="87">
        <f>IF(Table4[[#This Row],[Segment]]="",0,IF(C642="",0,IF(C642&lt;=Table4[[#This Row],[Diameter (in)]],0,1-(D641/D642))))</f>
        <v>0</v>
      </c>
      <c r="P641" s="92" t="str">
        <f>IF(Table4[[#This Row],[Segment]]="","",IF(C641&gt;C642,"",IF(C642="",0.55,(0.55*(1-D642/D641)))))</f>
        <v/>
      </c>
      <c r="Q64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41" s="92" t="str">
        <f>IF(Table4[[#This Row],[Segment]]="","",IF(Table4[[#This Row],[Kexpansion]]="","0",((Table4[[#This Row],[Velocity (m/s)]]^2)/2)*Table4[[#This Row],[Kexpansion]]))</f>
        <v/>
      </c>
      <c r="S641" s="92" t="str">
        <f>IF(Table4[[#This Row],[Segment]]="","",IF(Table4[[#This Row],[Kcontraction]]="","0",((Table4[[#This Row],[Velocity (m/s)]]^2)/2)*Table4[[#This Row],[Kcontraction]]))</f>
        <v/>
      </c>
      <c r="T641" s="89" t="str">
        <f>IF(Table4[[#This Row],[Segment]]="","",SUMIF($Y$7:$Y$2000,Table4[[#This Row],[Segment]],$AD$7:$AD$2000))</f>
        <v/>
      </c>
      <c r="U641" s="95" t="str">
        <f>IF(Table4[[#This Row],[Segment]]="","",Table4[[#This Row],[Hfriction (J/kg)]]+Table4[[#This Row],[Hexpansions (J/kg)]]+Table4[[#This Row],[Hcontractions (J/kg)]]+Table4[[#This Row],[Hf (J/kg)]])</f>
        <v/>
      </c>
      <c r="V641" s="95" t="str">
        <f>IF(Table4[[#This Row],[Segment]]="","",Table4[[#This Row],[Total Friction Loss (J/kg)]]*Table3[Density (kg/m3)])</f>
        <v/>
      </c>
      <c r="W641" s="95" t="str">
        <f>IF(Table4[[#This Row],[Segment]]="","",Table4[[#This Row],[Total Pressure Drop (Pa)]]/1000)</f>
        <v/>
      </c>
      <c r="Y641" s="82" t="str">
        <f>IF('Set Up'!D864="","",'Set Up'!D864)</f>
        <v/>
      </c>
      <c r="Z641" s="82" t="str">
        <f>IF('Set Up'!E864="","",'Set Up'!E864)</f>
        <v/>
      </c>
      <c r="AA641" s="82" t="str">
        <f>IF('Set Up'!F864="","",'Set Up'!F864)</f>
        <v/>
      </c>
      <c r="AB641" s="82" t="str">
        <f>IF('Set Up'!G864="","",'Set Up'!G864)</f>
        <v/>
      </c>
      <c r="AC641" s="82" t="str">
        <f t="array" ref="AC641">IF(Y641="","",INDEX(Data!$G$4:$G$51,MATCH(Table7[[#This Row],[Fitting]]&amp;Table7[[#This Row],[Fitting Subtype]],Data!$E$4:$E$51&amp;Data!$F$4:$F$51,0)))</f>
        <v/>
      </c>
      <c r="AD641" s="89" t="str">
        <f>IF(Table7[[#This Row],[Segment]]="","",Table7[[#This Row],[Quantity]]*Table7[[#This Row],[Kf]]*(((INDEX(Table4[Velocity (m/s)],MATCH(Table7[[#This Row],[Segment]],Table4[Segment],0)))^2)/2))</f>
        <v/>
      </c>
      <c r="AF641" s="82" t="str">
        <f>Table4[[#This Row],[Segment]]</f>
        <v/>
      </c>
      <c r="AG641" s="75"/>
      <c r="AH641" s="82" t="str">
        <f>IF(Table5[[#This Row],[Segment]]="","",AG641-Table4[[#This Row],[Total Pressure Drop (kPa)]])</f>
        <v/>
      </c>
    </row>
    <row r="642" spans="1:34" x14ac:dyDescent="0.25">
      <c r="A642" s="95" t="str">
        <f>IF('Set Up'!A639="","",'Set Up'!A639)</f>
        <v/>
      </c>
      <c r="B642" s="75" t="s">
        <v>81</v>
      </c>
      <c r="C642" s="85"/>
      <c r="D642" s="86" t="str">
        <f>IF(Table4[[#This Row],[Diameter (in)]]="","",(((CONVERT(Table4[[#This Row],[Diameter (in)]],"in","m"))/2)^2)*PI())</f>
        <v/>
      </c>
      <c r="E642" s="87" t="str">
        <f>IF(Table4[[#This Row],[Area (m2)]]="","",$D$4/Table4[[#This Row],[Area (m2)]])</f>
        <v/>
      </c>
      <c r="F642" s="85">
        <f t="shared" si="9"/>
        <v>4.6951999999999998</v>
      </c>
      <c r="G642" s="88" t="str">
        <f>IF(Table4[[#This Row],[Segment]]="","",(CONVERT(Table4[[#This Row],[Diameter (in)]],"in","m")*$B$4*Table4[[#This Row],[Velocity (m/s)]])/$C$4)</f>
        <v/>
      </c>
      <c r="H642" s="96" t="str">
        <f>IF(Table4[[#This Row],[Segment]]="","",IF(Table4[[#This Row],[Teynold''s Number]]&gt;4000,"TURBULENT","LAMINAR"))</f>
        <v/>
      </c>
      <c r="I642" s="86" t="str">
        <f>IF(Table4[[#This Row],[Segment]]="","",INDEX(Data!C639:C653,MATCH(Table4[Material],Data!B639:B653,0)))</f>
        <v/>
      </c>
      <c r="J642" s="89" t="str">
        <f>IF(Table4[[#This Row],[ε (m)]]="","",Table4[[#This Row],[ε (m)]]/(CONVERT(Table4[[#This Row],[Diameter (in)]],"in","m")))</f>
        <v/>
      </c>
      <c r="K642" s="96" t="str">
        <f>IF(Table4[[#This Row],[Regime]]="LAMINAR",16/Table4[[#This Row],[Teynold''s Number]],"-")</f>
        <v>-</v>
      </c>
      <c r="L642" s="86"/>
      <c r="M642" s="97" t="str">
        <f>IF(Table4[[#This Row],[Regime]]="TURBULENT",(((-4*LOG10(Table4[[#This Row],[ε/D]]/3.7+1.256/(Table4[[#This Row],[Teynold''s Number]]*SQRT(Table4[[#This Row],[f turbulent (guess)]]))))^-1)^2),"")</f>
        <v/>
      </c>
      <c r="N642" s="91" t="str">
        <f>IF(Table4[[#This Row],[f turbulent]]="","",Table4[[#This Row],[f turbulent (guess)]]-Table4[[#This Row],[f turbulent]])</f>
        <v/>
      </c>
      <c r="O642" s="87">
        <f>IF(Table4[[#This Row],[Segment]]="",0,IF(C643="",0,IF(C643&lt;=Table4[[#This Row],[Diameter (in)]],0,1-(D642/D643))))</f>
        <v>0</v>
      </c>
      <c r="P642" s="92" t="str">
        <f>IF(Table4[[#This Row],[Segment]]="","",IF(C642&gt;C643,"",IF(C643="",0.55,(0.55*(1-D643/D642)))))</f>
        <v/>
      </c>
      <c r="Q64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42" s="92" t="str">
        <f>IF(Table4[[#This Row],[Segment]]="","",IF(Table4[[#This Row],[Kexpansion]]="","0",((Table4[[#This Row],[Velocity (m/s)]]^2)/2)*Table4[[#This Row],[Kexpansion]]))</f>
        <v/>
      </c>
      <c r="S642" s="92" t="str">
        <f>IF(Table4[[#This Row],[Segment]]="","",IF(Table4[[#This Row],[Kcontraction]]="","0",((Table4[[#This Row],[Velocity (m/s)]]^2)/2)*Table4[[#This Row],[Kcontraction]]))</f>
        <v/>
      </c>
      <c r="T642" s="89" t="str">
        <f>IF(Table4[[#This Row],[Segment]]="","",SUMIF($Y$7:$Y$2000,Table4[[#This Row],[Segment]],$AD$7:$AD$2000))</f>
        <v/>
      </c>
      <c r="U642" s="95" t="str">
        <f>IF(Table4[[#This Row],[Segment]]="","",Table4[[#This Row],[Hfriction (J/kg)]]+Table4[[#This Row],[Hexpansions (J/kg)]]+Table4[[#This Row],[Hcontractions (J/kg)]]+Table4[[#This Row],[Hf (J/kg)]])</f>
        <v/>
      </c>
      <c r="V642" s="95" t="str">
        <f>IF(Table4[[#This Row],[Segment]]="","",Table4[[#This Row],[Total Friction Loss (J/kg)]]*Table3[Density (kg/m3)])</f>
        <v/>
      </c>
      <c r="W642" s="95" t="str">
        <f>IF(Table4[[#This Row],[Segment]]="","",Table4[[#This Row],[Total Pressure Drop (Pa)]]/1000)</f>
        <v/>
      </c>
      <c r="Y642" s="82" t="str">
        <f>IF('Set Up'!D865="","",'Set Up'!D865)</f>
        <v/>
      </c>
      <c r="Z642" s="82" t="str">
        <f>IF('Set Up'!E865="","",'Set Up'!E865)</f>
        <v/>
      </c>
      <c r="AA642" s="82" t="str">
        <f>IF('Set Up'!F865="","",'Set Up'!F865)</f>
        <v/>
      </c>
      <c r="AB642" s="82" t="str">
        <f>IF('Set Up'!G865="","",'Set Up'!G865)</f>
        <v/>
      </c>
      <c r="AC642" s="82" t="str">
        <f t="array" ref="AC642">IF(Y642="","",INDEX(Data!$G$4:$G$51,MATCH(Table7[[#This Row],[Fitting]]&amp;Table7[[#This Row],[Fitting Subtype]],Data!$E$4:$E$51&amp;Data!$F$4:$F$51,0)))</f>
        <v/>
      </c>
      <c r="AD642" s="89" t="str">
        <f>IF(Table7[[#This Row],[Segment]]="","",Table7[[#This Row],[Quantity]]*Table7[[#This Row],[Kf]]*(((INDEX(Table4[Velocity (m/s)],MATCH(Table7[[#This Row],[Segment]],Table4[Segment],0)))^2)/2))</f>
        <v/>
      </c>
      <c r="AF642" s="82" t="str">
        <f>Table4[[#This Row],[Segment]]</f>
        <v/>
      </c>
      <c r="AG642" s="75"/>
      <c r="AH642" s="82" t="str">
        <f>IF(Table5[[#This Row],[Segment]]="","",AG642-Table4[[#This Row],[Total Pressure Drop (kPa)]])</f>
        <v/>
      </c>
    </row>
    <row r="643" spans="1:34" x14ac:dyDescent="0.25">
      <c r="A643" s="95" t="str">
        <f>IF('Set Up'!A640="","",'Set Up'!A640)</f>
        <v/>
      </c>
      <c r="B643" s="75" t="s">
        <v>81</v>
      </c>
      <c r="C643" s="85"/>
      <c r="D643" s="86" t="str">
        <f>IF(Table4[[#This Row],[Diameter (in)]]="","",(((CONVERT(Table4[[#This Row],[Diameter (in)]],"in","m"))/2)^2)*PI())</f>
        <v/>
      </c>
      <c r="E643" s="87" t="str">
        <f>IF(Table4[[#This Row],[Area (m2)]]="","",$D$4/Table4[[#This Row],[Area (m2)]])</f>
        <v/>
      </c>
      <c r="F643" s="85">
        <f t="shared" si="9"/>
        <v>4.6951999999999998</v>
      </c>
      <c r="G643" s="88" t="str">
        <f>IF(Table4[[#This Row],[Segment]]="","",(CONVERT(Table4[[#This Row],[Diameter (in)]],"in","m")*$B$4*Table4[[#This Row],[Velocity (m/s)]])/$C$4)</f>
        <v/>
      </c>
      <c r="H643" s="96" t="str">
        <f>IF(Table4[[#This Row],[Segment]]="","",IF(Table4[[#This Row],[Teynold''s Number]]&gt;4000,"TURBULENT","LAMINAR"))</f>
        <v/>
      </c>
      <c r="I643" s="86" t="str">
        <f>IF(Table4[[#This Row],[Segment]]="","",INDEX(Data!C640:C654,MATCH(Table4[Material],Data!B640:B654,0)))</f>
        <v/>
      </c>
      <c r="J643" s="89" t="str">
        <f>IF(Table4[[#This Row],[ε (m)]]="","",Table4[[#This Row],[ε (m)]]/(CONVERT(Table4[[#This Row],[Diameter (in)]],"in","m")))</f>
        <v/>
      </c>
      <c r="K643" s="96" t="str">
        <f>IF(Table4[[#This Row],[Regime]]="LAMINAR",16/Table4[[#This Row],[Teynold''s Number]],"-")</f>
        <v>-</v>
      </c>
      <c r="L643" s="86"/>
      <c r="M643" s="97" t="str">
        <f>IF(Table4[[#This Row],[Regime]]="TURBULENT",(((-4*LOG10(Table4[[#This Row],[ε/D]]/3.7+1.256/(Table4[[#This Row],[Teynold''s Number]]*SQRT(Table4[[#This Row],[f turbulent (guess)]]))))^-1)^2),"")</f>
        <v/>
      </c>
      <c r="N643" s="91" t="str">
        <f>IF(Table4[[#This Row],[f turbulent]]="","",Table4[[#This Row],[f turbulent (guess)]]-Table4[[#This Row],[f turbulent]])</f>
        <v/>
      </c>
      <c r="O643" s="87">
        <f>IF(Table4[[#This Row],[Segment]]="",0,IF(C644="",0,IF(C644&lt;=Table4[[#This Row],[Diameter (in)]],0,1-(D643/D644))))</f>
        <v>0</v>
      </c>
      <c r="P643" s="92" t="str">
        <f>IF(Table4[[#This Row],[Segment]]="","",IF(C643&gt;C644,"",IF(C644="",0.55,(0.55*(1-D644/D643)))))</f>
        <v/>
      </c>
      <c r="Q64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43" s="92" t="str">
        <f>IF(Table4[[#This Row],[Segment]]="","",IF(Table4[[#This Row],[Kexpansion]]="","0",((Table4[[#This Row],[Velocity (m/s)]]^2)/2)*Table4[[#This Row],[Kexpansion]]))</f>
        <v/>
      </c>
      <c r="S643" s="92" t="str">
        <f>IF(Table4[[#This Row],[Segment]]="","",IF(Table4[[#This Row],[Kcontraction]]="","0",((Table4[[#This Row],[Velocity (m/s)]]^2)/2)*Table4[[#This Row],[Kcontraction]]))</f>
        <v/>
      </c>
      <c r="T643" s="89" t="str">
        <f>IF(Table4[[#This Row],[Segment]]="","",SUMIF($Y$7:$Y$2000,Table4[[#This Row],[Segment]],$AD$7:$AD$2000))</f>
        <v/>
      </c>
      <c r="U643" s="95" t="str">
        <f>IF(Table4[[#This Row],[Segment]]="","",Table4[[#This Row],[Hfriction (J/kg)]]+Table4[[#This Row],[Hexpansions (J/kg)]]+Table4[[#This Row],[Hcontractions (J/kg)]]+Table4[[#This Row],[Hf (J/kg)]])</f>
        <v/>
      </c>
      <c r="V643" s="95" t="str">
        <f>IF(Table4[[#This Row],[Segment]]="","",Table4[[#This Row],[Total Friction Loss (J/kg)]]*Table3[Density (kg/m3)])</f>
        <v/>
      </c>
      <c r="W643" s="95" t="str">
        <f>IF(Table4[[#This Row],[Segment]]="","",Table4[[#This Row],[Total Pressure Drop (Pa)]]/1000)</f>
        <v/>
      </c>
      <c r="Y643" s="82" t="str">
        <f>IF('Set Up'!D866="","",'Set Up'!D866)</f>
        <v/>
      </c>
      <c r="Z643" s="82" t="str">
        <f>IF('Set Up'!E866="","",'Set Up'!E866)</f>
        <v/>
      </c>
      <c r="AA643" s="82" t="str">
        <f>IF('Set Up'!F866="","",'Set Up'!F866)</f>
        <v/>
      </c>
      <c r="AB643" s="82" t="str">
        <f>IF('Set Up'!G866="","",'Set Up'!G866)</f>
        <v/>
      </c>
      <c r="AC643" s="82" t="str">
        <f t="array" ref="AC643">IF(Y643="","",INDEX(Data!$G$4:$G$51,MATCH(Table7[[#This Row],[Fitting]]&amp;Table7[[#This Row],[Fitting Subtype]],Data!$E$4:$E$51&amp;Data!$F$4:$F$51,0)))</f>
        <v/>
      </c>
      <c r="AD643" s="89" t="str">
        <f>IF(Table7[[#This Row],[Segment]]="","",Table7[[#This Row],[Quantity]]*Table7[[#This Row],[Kf]]*(((INDEX(Table4[Velocity (m/s)],MATCH(Table7[[#This Row],[Segment]],Table4[Segment],0)))^2)/2))</f>
        <v/>
      </c>
      <c r="AF643" s="82" t="str">
        <f>Table4[[#This Row],[Segment]]</f>
        <v/>
      </c>
      <c r="AG643" s="75"/>
      <c r="AH643" s="82" t="str">
        <f>IF(Table5[[#This Row],[Segment]]="","",AG643-Table4[[#This Row],[Total Pressure Drop (kPa)]])</f>
        <v/>
      </c>
    </row>
    <row r="644" spans="1:34" x14ac:dyDescent="0.25">
      <c r="A644" s="95" t="str">
        <f>IF('Set Up'!A641="","",'Set Up'!A641)</f>
        <v/>
      </c>
      <c r="B644" s="75" t="s">
        <v>81</v>
      </c>
      <c r="C644" s="85"/>
      <c r="D644" s="86" t="str">
        <f>IF(Table4[[#This Row],[Diameter (in)]]="","",(((CONVERT(Table4[[#This Row],[Diameter (in)]],"in","m"))/2)^2)*PI())</f>
        <v/>
      </c>
      <c r="E644" s="87" t="str">
        <f>IF(Table4[[#This Row],[Area (m2)]]="","",$D$4/Table4[[#This Row],[Area (m2)]])</f>
        <v/>
      </c>
      <c r="F644" s="85">
        <f t="shared" si="9"/>
        <v>4.6951999999999998</v>
      </c>
      <c r="G644" s="88" t="str">
        <f>IF(Table4[[#This Row],[Segment]]="","",(CONVERT(Table4[[#This Row],[Diameter (in)]],"in","m")*$B$4*Table4[[#This Row],[Velocity (m/s)]])/$C$4)</f>
        <v/>
      </c>
      <c r="H644" s="96" t="str">
        <f>IF(Table4[[#This Row],[Segment]]="","",IF(Table4[[#This Row],[Teynold''s Number]]&gt;4000,"TURBULENT","LAMINAR"))</f>
        <v/>
      </c>
      <c r="I644" s="86" t="str">
        <f>IF(Table4[[#This Row],[Segment]]="","",INDEX(Data!C641:C655,MATCH(Table4[Material],Data!B641:B655,0)))</f>
        <v/>
      </c>
      <c r="J644" s="89" t="str">
        <f>IF(Table4[[#This Row],[ε (m)]]="","",Table4[[#This Row],[ε (m)]]/(CONVERT(Table4[[#This Row],[Diameter (in)]],"in","m")))</f>
        <v/>
      </c>
      <c r="K644" s="96" t="str">
        <f>IF(Table4[[#This Row],[Regime]]="LAMINAR",16/Table4[[#This Row],[Teynold''s Number]],"-")</f>
        <v>-</v>
      </c>
      <c r="L644" s="86"/>
      <c r="M644" s="97" t="str">
        <f>IF(Table4[[#This Row],[Regime]]="TURBULENT",(((-4*LOG10(Table4[[#This Row],[ε/D]]/3.7+1.256/(Table4[[#This Row],[Teynold''s Number]]*SQRT(Table4[[#This Row],[f turbulent (guess)]]))))^-1)^2),"")</f>
        <v/>
      </c>
      <c r="N644" s="91" t="str">
        <f>IF(Table4[[#This Row],[f turbulent]]="","",Table4[[#This Row],[f turbulent (guess)]]-Table4[[#This Row],[f turbulent]])</f>
        <v/>
      </c>
      <c r="O644" s="87">
        <f>IF(Table4[[#This Row],[Segment]]="",0,IF(C645="",0,IF(C645&lt;=Table4[[#This Row],[Diameter (in)]],0,1-(D644/D645))))</f>
        <v>0</v>
      </c>
      <c r="P644" s="92" t="str">
        <f>IF(Table4[[#This Row],[Segment]]="","",IF(C644&gt;C645,"",IF(C645="",0.55,(0.55*(1-D645/D644)))))</f>
        <v/>
      </c>
      <c r="Q64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44" s="92" t="str">
        <f>IF(Table4[[#This Row],[Segment]]="","",IF(Table4[[#This Row],[Kexpansion]]="","0",((Table4[[#This Row],[Velocity (m/s)]]^2)/2)*Table4[[#This Row],[Kexpansion]]))</f>
        <v/>
      </c>
      <c r="S644" s="92" t="str">
        <f>IF(Table4[[#This Row],[Segment]]="","",IF(Table4[[#This Row],[Kcontraction]]="","0",((Table4[[#This Row],[Velocity (m/s)]]^2)/2)*Table4[[#This Row],[Kcontraction]]))</f>
        <v/>
      </c>
      <c r="T644" s="89" t="str">
        <f>IF(Table4[[#This Row],[Segment]]="","",SUMIF($Y$7:$Y$2000,Table4[[#This Row],[Segment]],$AD$7:$AD$2000))</f>
        <v/>
      </c>
      <c r="U644" s="95" t="str">
        <f>IF(Table4[[#This Row],[Segment]]="","",Table4[[#This Row],[Hfriction (J/kg)]]+Table4[[#This Row],[Hexpansions (J/kg)]]+Table4[[#This Row],[Hcontractions (J/kg)]]+Table4[[#This Row],[Hf (J/kg)]])</f>
        <v/>
      </c>
      <c r="V644" s="95" t="str">
        <f>IF(Table4[[#This Row],[Segment]]="","",Table4[[#This Row],[Total Friction Loss (J/kg)]]*Table3[Density (kg/m3)])</f>
        <v/>
      </c>
      <c r="W644" s="95" t="str">
        <f>IF(Table4[[#This Row],[Segment]]="","",Table4[[#This Row],[Total Pressure Drop (Pa)]]/1000)</f>
        <v/>
      </c>
      <c r="Y644" s="82" t="str">
        <f>IF('Set Up'!D867="","",'Set Up'!D867)</f>
        <v/>
      </c>
      <c r="Z644" s="82" t="str">
        <f>IF('Set Up'!E867="","",'Set Up'!E867)</f>
        <v/>
      </c>
      <c r="AA644" s="82" t="str">
        <f>IF('Set Up'!F867="","",'Set Up'!F867)</f>
        <v/>
      </c>
      <c r="AB644" s="82" t="str">
        <f>IF('Set Up'!G867="","",'Set Up'!G867)</f>
        <v/>
      </c>
      <c r="AC644" s="82" t="str">
        <f t="array" ref="AC644">IF(Y644="","",INDEX(Data!$G$4:$G$51,MATCH(Table7[[#This Row],[Fitting]]&amp;Table7[[#This Row],[Fitting Subtype]],Data!$E$4:$E$51&amp;Data!$F$4:$F$51,0)))</f>
        <v/>
      </c>
      <c r="AD644" s="89" t="str">
        <f>IF(Table7[[#This Row],[Segment]]="","",Table7[[#This Row],[Quantity]]*Table7[[#This Row],[Kf]]*(((INDEX(Table4[Velocity (m/s)],MATCH(Table7[[#This Row],[Segment]],Table4[Segment],0)))^2)/2))</f>
        <v/>
      </c>
      <c r="AF644" s="82" t="str">
        <f>Table4[[#This Row],[Segment]]</f>
        <v/>
      </c>
      <c r="AG644" s="75"/>
      <c r="AH644" s="82" t="str">
        <f>IF(Table5[[#This Row],[Segment]]="","",AG644-Table4[[#This Row],[Total Pressure Drop (kPa)]])</f>
        <v/>
      </c>
    </row>
    <row r="645" spans="1:34" x14ac:dyDescent="0.25">
      <c r="A645" s="95" t="str">
        <f>IF('Set Up'!A642="","",'Set Up'!A642)</f>
        <v/>
      </c>
      <c r="B645" s="75" t="s">
        <v>81</v>
      </c>
      <c r="C645" s="85"/>
      <c r="D645" s="86" t="str">
        <f>IF(Table4[[#This Row],[Diameter (in)]]="","",(((CONVERT(Table4[[#This Row],[Diameter (in)]],"in","m"))/2)^2)*PI())</f>
        <v/>
      </c>
      <c r="E645" s="87" t="str">
        <f>IF(Table4[[#This Row],[Area (m2)]]="","",$D$4/Table4[[#This Row],[Area (m2)]])</f>
        <v/>
      </c>
      <c r="F645" s="85">
        <f t="shared" si="9"/>
        <v>4.6951999999999998</v>
      </c>
      <c r="G645" s="88" t="str">
        <f>IF(Table4[[#This Row],[Segment]]="","",(CONVERT(Table4[[#This Row],[Diameter (in)]],"in","m")*$B$4*Table4[[#This Row],[Velocity (m/s)]])/$C$4)</f>
        <v/>
      </c>
      <c r="H645" s="96" t="str">
        <f>IF(Table4[[#This Row],[Segment]]="","",IF(Table4[[#This Row],[Teynold''s Number]]&gt;4000,"TURBULENT","LAMINAR"))</f>
        <v/>
      </c>
      <c r="I645" s="86" t="str">
        <f>IF(Table4[[#This Row],[Segment]]="","",INDEX(Data!C642:C656,MATCH(Table4[Material],Data!B642:B656,0)))</f>
        <v/>
      </c>
      <c r="J645" s="89" t="str">
        <f>IF(Table4[[#This Row],[ε (m)]]="","",Table4[[#This Row],[ε (m)]]/(CONVERT(Table4[[#This Row],[Diameter (in)]],"in","m")))</f>
        <v/>
      </c>
      <c r="K645" s="96" t="str">
        <f>IF(Table4[[#This Row],[Regime]]="LAMINAR",16/Table4[[#This Row],[Teynold''s Number]],"-")</f>
        <v>-</v>
      </c>
      <c r="L645" s="86"/>
      <c r="M645" s="97" t="str">
        <f>IF(Table4[[#This Row],[Regime]]="TURBULENT",(((-4*LOG10(Table4[[#This Row],[ε/D]]/3.7+1.256/(Table4[[#This Row],[Teynold''s Number]]*SQRT(Table4[[#This Row],[f turbulent (guess)]]))))^-1)^2),"")</f>
        <v/>
      </c>
      <c r="N645" s="91" t="str">
        <f>IF(Table4[[#This Row],[f turbulent]]="","",Table4[[#This Row],[f turbulent (guess)]]-Table4[[#This Row],[f turbulent]])</f>
        <v/>
      </c>
      <c r="O645" s="87">
        <f>IF(Table4[[#This Row],[Segment]]="",0,IF(C646="",0,IF(C646&lt;=Table4[[#This Row],[Diameter (in)]],0,1-(D645/D646))))</f>
        <v>0</v>
      </c>
      <c r="P645" s="92" t="str">
        <f>IF(Table4[[#This Row],[Segment]]="","",IF(C645&gt;C646,"",IF(C646="",0.55,(0.55*(1-D646/D645)))))</f>
        <v/>
      </c>
      <c r="Q64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45" s="92" t="str">
        <f>IF(Table4[[#This Row],[Segment]]="","",IF(Table4[[#This Row],[Kexpansion]]="","0",((Table4[[#This Row],[Velocity (m/s)]]^2)/2)*Table4[[#This Row],[Kexpansion]]))</f>
        <v/>
      </c>
      <c r="S645" s="92" t="str">
        <f>IF(Table4[[#This Row],[Segment]]="","",IF(Table4[[#This Row],[Kcontraction]]="","0",((Table4[[#This Row],[Velocity (m/s)]]^2)/2)*Table4[[#This Row],[Kcontraction]]))</f>
        <v/>
      </c>
      <c r="T645" s="89" t="str">
        <f>IF(Table4[[#This Row],[Segment]]="","",SUMIF($Y$7:$Y$2000,Table4[[#This Row],[Segment]],$AD$7:$AD$2000))</f>
        <v/>
      </c>
      <c r="U645" s="95" t="str">
        <f>IF(Table4[[#This Row],[Segment]]="","",Table4[[#This Row],[Hfriction (J/kg)]]+Table4[[#This Row],[Hexpansions (J/kg)]]+Table4[[#This Row],[Hcontractions (J/kg)]]+Table4[[#This Row],[Hf (J/kg)]])</f>
        <v/>
      </c>
      <c r="V645" s="95" t="str">
        <f>IF(Table4[[#This Row],[Segment]]="","",Table4[[#This Row],[Total Friction Loss (J/kg)]]*Table3[Density (kg/m3)])</f>
        <v/>
      </c>
      <c r="W645" s="95" t="str">
        <f>IF(Table4[[#This Row],[Segment]]="","",Table4[[#This Row],[Total Pressure Drop (Pa)]]/1000)</f>
        <v/>
      </c>
      <c r="Y645" s="82" t="str">
        <f>IF('Set Up'!D868="","",'Set Up'!D868)</f>
        <v/>
      </c>
      <c r="Z645" s="82" t="str">
        <f>IF('Set Up'!E868="","",'Set Up'!E868)</f>
        <v/>
      </c>
      <c r="AA645" s="82" t="str">
        <f>IF('Set Up'!F868="","",'Set Up'!F868)</f>
        <v/>
      </c>
      <c r="AB645" s="82" t="str">
        <f>IF('Set Up'!G868="","",'Set Up'!G868)</f>
        <v/>
      </c>
      <c r="AC645" s="82" t="str">
        <f t="array" ref="AC645">IF(Y645="","",INDEX(Data!$G$4:$G$51,MATCH(Table7[[#This Row],[Fitting]]&amp;Table7[[#This Row],[Fitting Subtype]],Data!$E$4:$E$51&amp;Data!$F$4:$F$51,0)))</f>
        <v/>
      </c>
      <c r="AD645" s="89" t="str">
        <f>IF(Table7[[#This Row],[Segment]]="","",Table7[[#This Row],[Quantity]]*Table7[[#This Row],[Kf]]*(((INDEX(Table4[Velocity (m/s)],MATCH(Table7[[#This Row],[Segment]],Table4[Segment],0)))^2)/2))</f>
        <v/>
      </c>
      <c r="AF645" s="82" t="str">
        <f>Table4[[#This Row],[Segment]]</f>
        <v/>
      </c>
      <c r="AG645" s="75"/>
      <c r="AH645" s="82" t="str">
        <f>IF(Table5[[#This Row],[Segment]]="","",AG645-Table4[[#This Row],[Total Pressure Drop (kPa)]])</f>
        <v/>
      </c>
    </row>
    <row r="646" spans="1:34" x14ac:dyDescent="0.25">
      <c r="A646" s="95" t="str">
        <f>IF('Set Up'!A643="","",'Set Up'!A643)</f>
        <v/>
      </c>
      <c r="B646" s="75" t="s">
        <v>81</v>
      </c>
      <c r="C646" s="85"/>
      <c r="D646" s="86" t="str">
        <f>IF(Table4[[#This Row],[Diameter (in)]]="","",(((CONVERT(Table4[[#This Row],[Diameter (in)]],"in","m"))/2)^2)*PI())</f>
        <v/>
      </c>
      <c r="E646" s="87" t="str">
        <f>IF(Table4[[#This Row],[Area (m2)]]="","",$D$4/Table4[[#This Row],[Area (m2)]])</f>
        <v/>
      </c>
      <c r="F646" s="85">
        <f t="shared" si="9"/>
        <v>4.6951999999999998</v>
      </c>
      <c r="G646" s="88" t="str">
        <f>IF(Table4[[#This Row],[Segment]]="","",(CONVERT(Table4[[#This Row],[Diameter (in)]],"in","m")*$B$4*Table4[[#This Row],[Velocity (m/s)]])/$C$4)</f>
        <v/>
      </c>
      <c r="H646" s="96" t="str">
        <f>IF(Table4[[#This Row],[Segment]]="","",IF(Table4[[#This Row],[Teynold''s Number]]&gt;4000,"TURBULENT","LAMINAR"))</f>
        <v/>
      </c>
      <c r="I646" s="86" t="str">
        <f>IF(Table4[[#This Row],[Segment]]="","",INDEX(Data!C643:C657,MATCH(Table4[Material],Data!B643:B657,0)))</f>
        <v/>
      </c>
      <c r="J646" s="89" t="str">
        <f>IF(Table4[[#This Row],[ε (m)]]="","",Table4[[#This Row],[ε (m)]]/(CONVERT(Table4[[#This Row],[Diameter (in)]],"in","m")))</f>
        <v/>
      </c>
      <c r="K646" s="96" t="str">
        <f>IF(Table4[[#This Row],[Regime]]="LAMINAR",16/Table4[[#This Row],[Teynold''s Number]],"-")</f>
        <v>-</v>
      </c>
      <c r="L646" s="86"/>
      <c r="M646" s="97" t="str">
        <f>IF(Table4[[#This Row],[Regime]]="TURBULENT",(((-4*LOG10(Table4[[#This Row],[ε/D]]/3.7+1.256/(Table4[[#This Row],[Teynold''s Number]]*SQRT(Table4[[#This Row],[f turbulent (guess)]]))))^-1)^2),"")</f>
        <v/>
      </c>
      <c r="N646" s="91" t="str">
        <f>IF(Table4[[#This Row],[f turbulent]]="","",Table4[[#This Row],[f turbulent (guess)]]-Table4[[#This Row],[f turbulent]])</f>
        <v/>
      </c>
      <c r="O646" s="87">
        <f>IF(Table4[[#This Row],[Segment]]="",0,IF(C647="",0,IF(C647&lt;=Table4[[#This Row],[Diameter (in)]],0,1-(D646/D647))))</f>
        <v>0</v>
      </c>
      <c r="P646" s="92" t="str">
        <f>IF(Table4[[#This Row],[Segment]]="","",IF(C646&gt;C647,"",IF(C647="",0.55,(0.55*(1-D647/D646)))))</f>
        <v/>
      </c>
      <c r="Q64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46" s="92" t="str">
        <f>IF(Table4[[#This Row],[Segment]]="","",IF(Table4[[#This Row],[Kexpansion]]="","0",((Table4[[#This Row],[Velocity (m/s)]]^2)/2)*Table4[[#This Row],[Kexpansion]]))</f>
        <v/>
      </c>
      <c r="S646" s="92" t="str">
        <f>IF(Table4[[#This Row],[Segment]]="","",IF(Table4[[#This Row],[Kcontraction]]="","0",((Table4[[#This Row],[Velocity (m/s)]]^2)/2)*Table4[[#This Row],[Kcontraction]]))</f>
        <v/>
      </c>
      <c r="T646" s="89" t="str">
        <f>IF(Table4[[#This Row],[Segment]]="","",SUMIF($Y$7:$Y$2000,Table4[[#This Row],[Segment]],$AD$7:$AD$2000))</f>
        <v/>
      </c>
      <c r="U646" s="95" t="str">
        <f>IF(Table4[[#This Row],[Segment]]="","",Table4[[#This Row],[Hfriction (J/kg)]]+Table4[[#This Row],[Hexpansions (J/kg)]]+Table4[[#This Row],[Hcontractions (J/kg)]]+Table4[[#This Row],[Hf (J/kg)]])</f>
        <v/>
      </c>
      <c r="V646" s="95" t="str">
        <f>IF(Table4[[#This Row],[Segment]]="","",Table4[[#This Row],[Total Friction Loss (J/kg)]]*Table3[Density (kg/m3)])</f>
        <v/>
      </c>
      <c r="W646" s="95" t="str">
        <f>IF(Table4[[#This Row],[Segment]]="","",Table4[[#This Row],[Total Pressure Drop (Pa)]]/1000)</f>
        <v/>
      </c>
      <c r="Y646" s="82" t="str">
        <f>IF('Set Up'!D869="","",'Set Up'!D869)</f>
        <v/>
      </c>
      <c r="Z646" s="82" t="str">
        <f>IF('Set Up'!E869="","",'Set Up'!E869)</f>
        <v/>
      </c>
      <c r="AA646" s="82" t="str">
        <f>IF('Set Up'!F869="","",'Set Up'!F869)</f>
        <v/>
      </c>
      <c r="AB646" s="82" t="str">
        <f>IF('Set Up'!G869="","",'Set Up'!G869)</f>
        <v/>
      </c>
      <c r="AC646" s="82" t="str">
        <f t="array" ref="AC646">IF(Y646="","",INDEX(Data!$G$4:$G$51,MATCH(Table7[[#This Row],[Fitting]]&amp;Table7[[#This Row],[Fitting Subtype]],Data!$E$4:$E$51&amp;Data!$F$4:$F$51,0)))</f>
        <v/>
      </c>
      <c r="AD646" s="89" t="str">
        <f>IF(Table7[[#This Row],[Segment]]="","",Table7[[#This Row],[Quantity]]*Table7[[#This Row],[Kf]]*(((INDEX(Table4[Velocity (m/s)],MATCH(Table7[[#This Row],[Segment]],Table4[Segment],0)))^2)/2))</f>
        <v/>
      </c>
      <c r="AF646" s="82" t="str">
        <f>Table4[[#This Row],[Segment]]</f>
        <v/>
      </c>
      <c r="AG646" s="75"/>
      <c r="AH646" s="82" t="str">
        <f>IF(Table5[[#This Row],[Segment]]="","",AG646-Table4[[#This Row],[Total Pressure Drop (kPa)]])</f>
        <v/>
      </c>
    </row>
    <row r="647" spans="1:34" x14ac:dyDescent="0.25">
      <c r="A647" s="95" t="str">
        <f>IF('Set Up'!A644="","",'Set Up'!A644)</f>
        <v/>
      </c>
      <c r="B647" s="75" t="s">
        <v>81</v>
      </c>
      <c r="C647" s="85"/>
      <c r="D647" s="86" t="str">
        <f>IF(Table4[[#This Row],[Diameter (in)]]="","",(((CONVERT(Table4[[#This Row],[Diameter (in)]],"in","m"))/2)^2)*PI())</f>
        <v/>
      </c>
      <c r="E647" s="87" t="str">
        <f>IF(Table4[[#This Row],[Area (m2)]]="","",$D$4/Table4[[#This Row],[Area (m2)]])</f>
        <v/>
      </c>
      <c r="F647" s="85">
        <f t="shared" ref="F647:F710" si="10">5 - CONVERT(1,"ft","m")</f>
        <v>4.6951999999999998</v>
      </c>
      <c r="G647" s="88" t="str">
        <f>IF(Table4[[#This Row],[Segment]]="","",(CONVERT(Table4[[#This Row],[Diameter (in)]],"in","m")*$B$4*Table4[[#This Row],[Velocity (m/s)]])/$C$4)</f>
        <v/>
      </c>
      <c r="H647" s="96" t="str">
        <f>IF(Table4[[#This Row],[Segment]]="","",IF(Table4[[#This Row],[Teynold''s Number]]&gt;4000,"TURBULENT","LAMINAR"))</f>
        <v/>
      </c>
      <c r="I647" s="86" t="str">
        <f>IF(Table4[[#This Row],[Segment]]="","",INDEX(Data!C644:C658,MATCH(Table4[Material],Data!B644:B658,0)))</f>
        <v/>
      </c>
      <c r="J647" s="89" t="str">
        <f>IF(Table4[[#This Row],[ε (m)]]="","",Table4[[#This Row],[ε (m)]]/(CONVERT(Table4[[#This Row],[Diameter (in)]],"in","m")))</f>
        <v/>
      </c>
      <c r="K647" s="96" t="str">
        <f>IF(Table4[[#This Row],[Regime]]="LAMINAR",16/Table4[[#This Row],[Teynold''s Number]],"-")</f>
        <v>-</v>
      </c>
      <c r="L647" s="86"/>
      <c r="M647" s="97" t="str">
        <f>IF(Table4[[#This Row],[Regime]]="TURBULENT",(((-4*LOG10(Table4[[#This Row],[ε/D]]/3.7+1.256/(Table4[[#This Row],[Teynold''s Number]]*SQRT(Table4[[#This Row],[f turbulent (guess)]]))))^-1)^2),"")</f>
        <v/>
      </c>
      <c r="N647" s="91" t="str">
        <f>IF(Table4[[#This Row],[f turbulent]]="","",Table4[[#This Row],[f turbulent (guess)]]-Table4[[#This Row],[f turbulent]])</f>
        <v/>
      </c>
      <c r="O647" s="87">
        <f>IF(Table4[[#This Row],[Segment]]="",0,IF(C648="",0,IF(C648&lt;=Table4[[#This Row],[Diameter (in)]],0,1-(D647/D648))))</f>
        <v>0</v>
      </c>
      <c r="P647" s="92" t="str">
        <f>IF(Table4[[#This Row],[Segment]]="","",IF(C647&gt;C648,"",IF(C648="",0.55,(0.55*(1-D648/D647)))))</f>
        <v/>
      </c>
      <c r="Q64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47" s="92" t="str">
        <f>IF(Table4[[#This Row],[Segment]]="","",IF(Table4[[#This Row],[Kexpansion]]="","0",((Table4[[#This Row],[Velocity (m/s)]]^2)/2)*Table4[[#This Row],[Kexpansion]]))</f>
        <v/>
      </c>
      <c r="S647" s="92" t="str">
        <f>IF(Table4[[#This Row],[Segment]]="","",IF(Table4[[#This Row],[Kcontraction]]="","0",((Table4[[#This Row],[Velocity (m/s)]]^2)/2)*Table4[[#This Row],[Kcontraction]]))</f>
        <v/>
      </c>
      <c r="T647" s="89" t="str">
        <f>IF(Table4[[#This Row],[Segment]]="","",SUMIF($Y$7:$Y$2000,Table4[[#This Row],[Segment]],$AD$7:$AD$2000))</f>
        <v/>
      </c>
      <c r="U647" s="95" t="str">
        <f>IF(Table4[[#This Row],[Segment]]="","",Table4[[#This Row],[Hfriction (J/kg)]]+Table4[[#This Row],[Hexpansions (J/kg)]]+Table4[[#This Row],[Hcontractions (J/kg)]]+Table4[[#This Row],[Hf (J/kg)]])</f>
        <v/>
      </c>
      <c r="V647" s="95" t="str">
        <f>IF(Table4[[#This Row],[Segment]]="","",Table4[[#This Row],[Total Friction Loss (J/kg)]]*Table3[Density (kg/m3)])</f>
        <v/>
      </c>
      <c r="W647" s="95" t="str">
        <f>IF(Table4[[#This Row],[Segment]]="","",Table4[[#This Row],[Total Pressure Drop (Pa)]]/1000)</f>
        <v/>
      </c>
      <c r="Y647" s="82" t="str">
        <f>IF('Set Up'!D870="","",'Set Up'!D870)</f>
        <v/>
      </c>
      <c r="Z647" s="82" t="str">
        <f>IF('Set Up'!E870="","",'Set Up'!E870)</f>
        <v/>
      </c>
      <c r="AA647" s="82" t="str">
        <f>IF('Set Up'!F870="","",'Set Up'!F870)</f>
        <v/>
      </c>
      <c r="AB647" s="82" t="str">
        <f>IF('Set Up'!G870="","",'Set Up'!G870)</f>
        <v/>
      </c>
      <c r="AC647" s="82" t="str">
        <f t="array" ref="AC647">IF(Y647="","",INDEX(Data!$G$4:$G$51,MATCH(Table7[[#This Row],[Fitting]]&amp;Table7[[#This Row],[Fitting Subtype]],Data!$E$4:$E$51&amp;Data!$F$4:$F$51,0)))</f>
        <v/>
      </c>
      <c r="AD647" s="89" t="str">
        <f>IF(Table7[[#This Row],[Segment]]="","",Table7[[#This Row],[Quantity]]*Table7[[#This Row],[Kf]]*(((INDEX(Table4[Velocity (m/s)],MATCH(Table7[[#This Row],[Segment]],Table4[Segment],0)))^2)/2))</f>
        <v/>
      </c>
      <c r="AF647" s="82" t="str">
        <f>Table4[[#This Row],[Segment]]</f>
        <v/>
      </c>
      <c r="AG647" s="75"/>
      <c r="AH647" s="82" t="str">
        <f>IF(Table5[[#This Row],[Segment]]="","",AG647-Table4[[#This Row],[Total Pressure Drop (kPa)]])</f>
        <v/>
      </c>
    </row>
    <row r="648" spans="1:34" x14ac:dyDescent="0.25">
      <c r="A648" s="95" t="str">
        <f>IF('Set Up'!A645="","",'Set Up'!A645)</f>
        <v/>
      </c>
      <c r="B648" s="75" t="s">
        <v>81</v>
      </c>
      <c r="C648" s="85"/>
      <c r="D648" s="86" t="str">
        <f>IF(Table4[[#This Row],[Diameter (in)]]="","",(((CONVERT(Table4[[#This Row],[Diameter (in)]],"in","m"))/2)^2)*PI())</f>
        <v/>
      </c>
      <c r="E648" s="87" t="str">
        <f>IF(Table4[[#This Row],[Area (m2)]]="","",$D$4/Table4[[#This Row],[Area (m2)]])</f>
        <v/>
      </c>
      <c r="F648" s="85">
        <f t="shared" si="10"/>
        <v>4.6951999999999998</v>
      </c>
      <c r="G648" s="88" t="str">
        <f>IF(Table4[[#This Row],[Segment]]="","",(CONVERT(Table4[[#This Row],[Diameter (in)]],"in","m")*$B$4*Table4[[#This Row],[Velocity (m/s)]])/$C$4)</f>
        <v/>
      </c>
      <c r="H648" s="96" t="str">
        <f>IF(Table4[[#This Row],[Segment]]="","",IF(Table4[[#This Row],[Teynold''s Number]]&gt;4000,"TURBULENT","LAMINAR"))</f>
        <v/>
      </c>
      <c r="I648" s="86" t="str">
        <f>IF(Table4[[#This Row],[Segment]]="","",INDEX(Data!C645:C659,MATCH(Table4[Material],Data!B645:B659,0)))</f>
        <v/>
      </c>
      <c r="J648" s="89" t="str">
        <f>IF(Table4[[#This Row],[ε (m)]]="","",Table4[[#This Row],[ε (m)]]/(CONVERT(Table4[[#This Row],[Diameter (in)]],"in","m")))</f>
        <v/>
      </c>
      <c r="K648" s="96" t="str">
        <f>IF(Table4[[#This Row],[Regime]]="LAMINAR",16/Table4[[#This Row],[Teynold''s Number]],"-")</f>
        <v>-</v>
      </c>
      <c r="L648" s="86"/>
      <c r="M648" s="97" t="str">
        <f>IF(Table4[[#This Row],[Regime]]="TURBULENT",(((-4*LOG10(Table4[[#This Row],[ε/D]]/3.7+1.256/(Table4[[#This Row],[Teynold''s Number]]*SQRT(Table4[[#This Row],[f turbulent (guess)]]))))^-1)^2),"")</f>
        <v/>
      </c>
      <c r="N648" s="91" t="str">
        <f>IF(Table4[[#This Row],[f turbulent]]="","",Table4[[#This Row],[f turbulent (guess)]]-Table4[[#This Row],[f turbulent]])</f>
        <v/>
      </c>
      <c r="O648" s="87">
        <f>IF(Table4[[#This Row],[Segment]]="",0,IF(C649="",0,IF(C649&lt;=Table4[[#This Row],[Diameter (in)]],0,1-(D648/D649))))</f>
        <v>0</v>
      </c>
      <c r="P648" s="92" t="str">
        <f>IF(Table4[[#This Row],[Segment]]="","",IF(C648&gt;C649,"",IF(C649="",0.55,(0.55*(1-D649/D648)))))</f>
        <v/>
      </c>
      <c r="Q64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48" s="92" t="str">
        <f>IF(Table4[[#This Row],[Segment]]="","",IF(Table4[[#This Row],[Kexpansion]]="","0",((Table4[[#This Row],[Velocity (m/s)]]^2)/2)*Table4[[#This Row],[Kexpansion]]))</f>
        <v/>
      </c>
      <c r="S648" s="92" t="str">
        <f>IF(Table4[[#This Row],[Segment]]="","",IF(Table4[[#This Row],[Kcontraction]]="","0",((Table4[[#This Row],[Velocity (m/s)]]^2)/2)*Table4[[#This Row],[Kcontraction]]))</f>
        <v/>
      </c>
      <c r="T648" s="89" t="str">
        <f>IF(Table4[[#This Row],[Segment]]="","",SUMIF($Y$7:$Y$2000,Table4[[#This Row],[Segment]],$AD$7:$AD$2000))</f>
        <v/>
      </c>
      <c r="U648" s="95" t="str">
        <f>IF(Table4[[#This Row],[Segment]]="","",Table4[[#This Row],[Hfriction (J/kg)]]+Table4[[#This Row],[Hexpansions (J/kg)]]+Table4[[#This Row],[Hcontractions (J/kg)]]+Table4[[#This Row],[Hf (J/kg)]])</f>
        <v/>
      </c>
      <c r="V648" s="95" t="str">
        <f>IF(Table4[[#This Row],[Segment]]="","",Table4[[#This Row],[Total Friction Loss (J/kg)]]*Table3[Density (kg/m3)])</f>
        <v/>
      </c>
      <c r="W648" s="95" t="str">
        <f>IF(Table4[[#This Row],[Segment]]="","",Table4[[#This Row],[Total Pressure Drop (Pa)]]/1000)</f>
        <v/>
      </c>
      <c r="Y648" s="82" t="str">
        <f>IF('Set Up'!D871="","",'Set Up'!D871)</f>
        <v/>
      </c>
      <c r="Z648" s="82" t="str">
        <f>IF('Set Up'!E871="","",'Set Up'!E871)</f>
        <v/>
      </c>
      <c r="AA648" s="82" t="str">
        <f>IF('Set Up'!F871="","",'Set Up'!F871)</f>
        <v/>
      </c>
      <c r="AB648" s="82" t="str">
        <f>IF('Set Up'!G871="","",'Set Up'!G871)</f>
        <v/>
      </c>
      <c r="AC648" s="82" t="str">
        <f t="array" ref="AC648">IF(Y648="","",INDEX(Data!$G$4:$G$51,MATCH(Table7[[#This Row],[Fitting]]&amp;Table7[[#This Row],[Fitting Subtype]],Data!$E$4:$E$51&amp;Data!$F$4:$F$51,0)))</f>
        <v/>
      </c>
      <c r="AD648" s="89" t="str">
        <f>IF(Table7[[#This Row],[Segment]]="","",Table7[[#This Row],[Quantity]]*Table7[[#This Row],[Kf]]*(((INDEX(Table4[Velocity (m/s)],MATCH(Table7[[#This Row],[Segment]],Table4[Segment],0)))^2)/2))</f>
        <v/>
      </c>
      <c r="AF648" s="82" t="str">
        <f>Table4[[#This Row],[Segment]]</f>
        <v/>
      </c>
      <c r="AG648" s="75"/>
      <c r="AH648" s="82" t="str">
        <f>IF(Table5[[#This Row],[Segment]]="","",AG648-Table4[[#This Row],[Total Pressure Drop (kPa)]])</f>
        <v/>
      </c>
    </row>
    <row r="649" spans="1:34" x14ac:dyDescent="0.25">
      <c r="A649" s="95" t="str">
        <f>IF('Set Up'!A646="","",'Set Up'!A646)</f>
        <v/>
      </c>
      <c r="B649" s="75" t="s">
        <v>81</v>
      </c>
      <c r="C649" s="85"/>
      <c r="D649" s="86" t="str">
        <f>IF(Table4[[#This Row],[Diameter (in)]]="","",(((CONVERT(Table4[[#This Row],[Diameter (in)]],"in","m"))/2)^2)*PI())</f>
        <v/>
      </c>
      <c r="E649" s="87" t="str">
        <f>IF(Table4[[#This Row],[Area (m2)]]="","",$D$4/Table4[[#This Row],[Area (m2)]])</f>
        <v/>
      </c>
      <c r="F649" s="85">
        <f t="shared" si="10"/>
        <v>4.6951999999999998</v>
      </c>
      <c r="G649" s="88" t="str">
        <f>IF(Table4[[#This Row],[Segment]]="","",(CONVERT(Table4[[#This Row],[Diameter (in)]],"in","m")*$B$4*Table4[[#This Row],[Velocity (m/s)]])/$C$4)</f>
        <v/>
      </c>
      <c r="H649" s="96" t="str">
        <f>IF(Table4[[#This Row],[Segment]]="","",IF(Table4[[#This Row],[Teynold''s Number]]&gt;4000,"TURBULENT","LAMINAR"))</f>
        <v/>
      </c>
      <c r="I649" s="86" t="str">
        <f>IF(Table4[[#This Row],[Segment]]="","",INDEX(Data!C646:C660,MATCH(Table4[Material],Data!B646:B660,0)))</f>
        <v/>
      </c>
      <c r="J649" s="89" t="str">
        <f>IF(Table4[[#This Row],[ε (m)]]="","",Table4[[#This Row],[ε (m)]]/(CONVERT(Table4[[#This Row],[Diameter (in)]],"in","m")))</f>
        <v/>
      </c>
      <c r="K649" s="96" t="str">
        <f>IF(Table4[[#This Row],[Regime]]="LAMINAR",16/Table4[[#This Row],[Teynold''s Number]],"-")</f>
        <v>-</v>
      </c>
      <c r="L649" s="86"/>
      <c r="M649" s="97" t="str">
        <f>IF(Table4[[#This Row],[Regime]]="TURBULENT",(((-4*LOG10(Table4[[#This Row],[ε/D]]/3.7+1.256/(Table4[[#This Row],[Teynold''s Number]]*SQRT(Table4[[#This Row],[f turbulent (guess)]]))))^-1)^2),"")</f>
        <v/>
      </c>
      <c r="N649" s="91" t="str">
        <f>IF(Table4[[#This Row],[f turbulent]]="","",Table4[[#This Row],[f turbulent (guess)]]-Table4[[#This Row],[f turbulent]])</f>
        <v/>
      </c>
      <c r="O649" s="87">
        <f>IF(Table4[[#This Row],[Segment]]="",0,IF(C650="",0,IF(C650&lt;=Table4[[#This Row],[Diameter (in)]],0,1-(D649/D650))))</f>
        <v>0</v>
      </c>
      <c r="P649" s="92" t="str">
        <f>IF(Table4[[#This Row],[Segment]]="","",IF(C649&gt;C650,"",IF(C650="",0.55,(0.55*(1-D650/D649)))))</f>
        <v/>
      </c>
      <c r="Q64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49" s="92" t="str">
        <f>IF(Table4[[#This Row],[Segment]]="","",IF(Table4[[#This Row],[Kexpansion]]="","0",((Table4[[#This Row],[Velocity (m/s)]]^2)/2)*Table4[[#This Row],[Kexpansion]]))</f>
        <v/>
      </c>
      <c r="S649" s="92" t="str">
        <f>IF(Table4[[#This Row],[Segment]]="","",IF(Table4[[#This Row],[Kcontraction]]="","0",((Table4[[#This Row],[Velocity (m/s)]]^2)/2)*Table4[[#This Row],[Kcontraction]]))</f>
        <v/>
      </c>
      <c r="T649" s="89" t="str">
        <f>IF(Table4[[#This Row],[Segment]]="","",SUMIF($Y$7:$Y$2000,Table4[[#This Row],[Segment]],$AD$7:$AD$2000))</f>
        <v/>
      </c>
      <c r="U649" s="95" t="str">
        <f>IF(Table4[[#This Row],[Segment]]="","",Table4[[#This Row],[Hfriction (J/kg)]]+Table4[[#This Row],[Hexpansions (J/kg)]]+Table4[[#This Row],[Hcontractions (J/kg)]]+Table4[[#This Row],[Hf (J/kg)]])</f>
        <v/>
      </c>
      <c r="V649" s="95" t="str">
        <f>IF(Table4[[#This Row],[Segment]]="","",Table4[[#This Row],[Total Friction Loss (J/kg)]]*Table3[Density (kg/m3)])</f>
        <v/>
      </c>
      <c r="W649" s="95" t="str">
        <f>IF(Table4[[#This Row],[Segment]]="","",Table4[[#This Row],[Total Pressure Drop (Pa)]]/1000)</f>
        <v/>
      </c>
      <c r="Y649" s="82" t="str">
        <f>IF('Set Up'!D872="","",'Set Up'!D872)</f>
        <v/>
      </c>
      <c r="Z649" s="82" t="str">
        <f>IF('Set Up'!E872="","",'Set Up'!E872)</f>
        <v/>
      </c>
      <c r="AA649" s="82" t="str">
        <f>IF('Set Up'!F872="","",'Set Up'!F872)</f>
        <v/>
      </c>
      <c r="AB649" s="82" t="str">
        <f>IF('Set Up'!G872="","",'Set Up'!G872)</f>
        <v/>
      </c>
      <c r="AC649" s="82" t="str">
        <f t="array" ref="AC649">IF(Y649="","",INDEX(Data!$G$4:$G$51,MATCH(Table7[[#This Row],[Fitting]]&amp;Table7[[#This Row],[Fitting Subtype]],Data!$E$4:$E$51&amp;Data!$F$4:$F$51,0)))</f>
        <v/>
      </c>
      <c r="AD649" s="89" t="str">
        <f>IF(Table7[[#This Row],[Segment]]="","",Table7[[#This Row],[Quantity]]*Table7[[#This Row],[Kf]]*(((INDEX(Table4[Velocity (m/s)],MATCH(Table7[[#This Row],[Segment]],Table4[Segment],0)))^2)/2))</f>
        <v/>
      </c>
      <c r="AF649" s="82" t="str">
        <f>Table4[[#This Row],[Segment]]</f>
        <v/>
      </c>
      <c r="AG649" s="75"/>
      <c r="AH649" s="82" t="str">
        <f>IF(Table5[[#This Row],[Segment]]="","",AG649-Table4[[#This Row],[Total Pressure Drop (kPa)]])</f>
        <v/>
      </c>
    </row>
    <row r="650" spans="1:34" x14ac:dyDescent="0.25">
      <c r="A650" s="95" t="str">
        <f>IF('Set Up'!A647="","",'Set Up'!A647)</f>
        <v/>
      </c>
      <c r="B650" s="75" t="s">
        <v>81</v>
      </c>
      <c r="C650" s="85"/>
      <c r="D650" s="86" t="str">
        <f>IF(Table4[[#This Row],[Diameter (in)]]="","",(((CONVERT(Table4[[#This Row],[Diameter (in)]],"in","m"))/2)^2)*PI())</f>
        <v/>
      </c>
      <c r="E650" s="87" t="str">
        <f>IF(Table4[[#This Row],[Area (m2)]]="","",$D$4/Table4[[#This Row],[Area (m2)]])</f>
        <v/>
      </c>
      <c r="F650" s="85">
        <f t="shared" si="10"/>
        <v>4.6951999999999998</v>
      </c>
      <c r="G650" s="88" t="str">
        <f>IF(Table4[[#This Row],[Segment]]="","",(CONVERT(Table4[[#This Row],[Diameter (in)]],"in","m")*$B$4*Table4[[#This Row],[Velocity (m/s)]])/$C$4)</f>
        <v/>
      </c>
      <c r="H650" s="96" t="str">
        <f>IF(Table4[[#This Row],[Segment]]="","",IF(Table4[[#This Row],[Teynold''s Number]]&gt;4000,"TURBULENT","LAMINAR"))</f>
        <v/>
      </c>
      <c r="I650" s="86" t="str">
        <f>IF(Table4[[#This Row],[Segment]]="","",INDEX(Data!C647:C661,MATCH(Table4[Material],Data!B647:B661,0)))</f>
        <v/>
      </c>
      <c r="J650" s="89" t="str">
        <f>IF(Table4[[#This Row],[ε (m)]]="","",Table4[[#This Row],[ε (m)]]/(CONVERT(Table4[[#This Row],[Diameter (in)]],"in","m")))</f>
        <v/>
      </c>
      <c r="K650" s="96" t="str">
        <f>IF(Table4[[#This Row],[Regime]]="LAMINAR",16/Table4[[#This Row],[Teynold''s Number]],"-")</f>
        <v>-</v>
      </c>
      <c r="L650" s="86"/>
      <c r="M650" s="97" t="str">
        <f>IF(Table4[[#This Row],[Regime]]="TURBULENT",(((-4*LOG10(Table4[[#This Row],[ε/D]]/3.7+1.256/(Table4[[#This Row],[Teynold''s Number]]*SQRT(Table4[[#This Row],[f turbulent (guess)]]))))^-1)^2),"")</f>
        <v/>
      </c>
      <c r="N650" s="91" t="str">
        <f>IF(Table4[[#This Row],[f turbulent]]="","",Table4[[#This Row],[f turbulent (guess)]]-Table4[[#This Row],[f turbulent]])</f>
        <v/>
      </c>
      <c r="O650" s="87">
        <f>IF(Table4[[#This Row],[Segment]]="",0,IF(C651="",0,IF(C651&lt;=Table4[[#This Row],[Diameter (in)]],0,1-(D650/D651))))</f>
        <v>0</v>
      </c>
      <c r="P650" s="92" t="str">
        <f>IF(Table4[[#This Row],[Segment]]="","",IF(C650&gt;C651,"",IF(C651="",0.55,(0.55*(1-D651/D650)))))</f>
        <v/>
      </c>
      <c r="Q65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50" s="92" t="str">
        <f>IF(Table4[[#This Row],[Segment]]="","",IF(Table4[[#This Row],[Kexpansion]]="","0",((Table4[[#This Row],[Velocity (m/s)]]^2)/2)*Table4[[#This Row],[Kexpansion]]))</f>
        <v/>
      </c>
      <c r="S650" s="92" t="str">
        <f>IF(Table4[[#This Row],[Segment]]="","",IF(Table4[[#This Row],[Kcontraction]]="","0",((Table4[[#This Row],[Velocity (m/s)]]^2)/2)*Table4[[#This Row],[Kcontraction]]))</f>
        <v/>
      </c>
      <c r="T650" s="89" t="str">
        <f>IF(Table4[[#This Row],[Segment]]="","",SUMIF($Y$7:$Y$2000,Table4[[#This Row],[Segment]],$AD$7:$AD$2000))</f>
        <v/>
      </c>
      <c r="U650" s="95" t="str">
        <f>IF(Table4[[#This Row],[Segment]]="","",Table4[[#This Row],[Hfriction (J/kg)]]+Table4[[#This Row],[Hexpansions (J/kg)]]+Table4[[#This Row],[Hcontractions (J/kg)]]+Table4[[#This Row],[Hf (J/kg)]])</f>
        <v/>
      </c>
      <c r="V650" s="95" t="str">
        <f>IF(Table4[[#This Row],[Segment]]="","",Table4[[#This Row],[Total Friction Loss (J/kg)]]*Table3[Density (kg/m3)])</f>
        <v/>
      </c>
      <c r="W650" s="95" t="str">
        <f>IF(Table4[[#This Row],[Segment]]="","",Table4[[#This Row],[Total Pressure Drop (Pa)]]/1000)</f>
        <v/>
      </c>
      <c r="Y650" s="82" t="str">
        <f>IF('Set Up'!D873="","",'Set Up'!D873)</f>
        <v/>
      </c>
      <c r="Z650" s="82" t="str">
        <f>IF('Set Up'!E873="","",'Set Up'!E873)</f>
        <v/>
      </c>
      <c r="AA650" s="82" t="str">
        <f>IF('Set Up'!F873="","",'Set Up'!F873)</f>
        <v/>
      </c>
      <c r="AB650" s="82" t="str">
        <f>IF('Set Up'!G873="","",'Set Up'!G873)</f>
        <v/>
      </c>
      <c r="AC650" s="82" t="str">
        <f t="array" ref="AC650">IF(Y650="","",INDEX(Data!$G$4:$G$51,MATCH(Table7[[#This Row],[Fitting]]&amp;Table7[[#This Row],[Fitting Subtype]],Data!$E$4:$E$51&amp;Data!$F$4:$F$51,0)))</f>
        <v/>
      </c>
      <c r="AD650" s="89" t="str">
        <f>IF(Table7[[#This Row],[Segment]]="","",Table7[[#This Row],[Quantity]]*Table7[[#This Row],[Kf]]*(((INDEX(Table4[Velocity (m/s)],MATCH(Table7[[#This Row],[Segment]],Table4[Segment],0)))^2)/2))</f>
        <v/>
      </c>
      <c r="AF650" s="82" t="str">
        <f>Table4[[#This Row],[Segment]]</f>
        <v/>
      </c>
      <c r="AG650" s="75"/>
      <c r="AH650" s="82" t="str">
        <f>IF(Table5[[#This Row],[Segment]]="","",AG650-Table4[[#This Row],[Total Pressure Drop (kPa)]])</f>
        <v/>
      </c>
    </row>
    <row r="651" spans="1:34" x14ac:dyDescent="0.25">
      <c r="A651" s="95" t="str">
        <f>IF('Set Up'!A648="","",'Set Up'!A648)</f>
        <v/>
      </c>
      <c r="B651" s="75" t="s">
        <v>81</v>
      </c>
      <c r="C651" s="85"/>
      <c r="D651" s="86" t="str">
        <f>IF(Table4[[#This Row],[Diameter (in)]]="","",(((CONVERT(Table4[[#This Row],[Diameter (in)]],"in","m"))/2)^2)*PI())</f>
        <v/>
      </c>
      <c r="E651" s="87" t="str">
        <f>IF(Table4[[#This Row],[Area (m2)]]="","",$D$4/Table4[[#This Row],[Area (m2)]])</f>
        <v/>
      </c>
      <c r="F651" s="85">
        <f t="shared" si="10"/>
        <v>4.6951999999999998</v>
      </c>
      <c r="G651" s="88" t="str">
        <f>IF(Table4[[#This Row],[Segment]]="","",(CONVERT(Table4[[#This Row],[Diameter (in)]],"in","m")*$B$4*Table4[[#This Row],[Velocity (m/s)]])/$C$4)</f>
        <v/>
      </c>
      <c r="H651" s="96" t="str">
        <f>IF(Table4[[#This Row],[Segment]]="","",IF(Table4[[#This Row],[Teynold''s Number]]&gt;4000,"TURBULENT","LAMINAR"))</f>
        <v/>
      </c>
      <c r="I651" s="86" t="str">
        <f>IF(Table4[[#This Row],[Segment]]="","",INDEX(Data!C648:C662,MATCH(Table4[Material],Data!B648:B662,0)))</f>
        <v/>
      </c>
      <c r="J651" s="89" t="str">
        <f>IF(Table4[[#This Row],[ε (m)]]="","",Table4[[#This Row],[ε (m)]]/(CONVERT(Table4[[#This Row],[Diameter (in)]],"in","m")))</f>
        <v/>
      </c>
      <c r="K651" s="96" t="str">
        <f>IF(Table4[[#This Row],[Regime]]="LAMINAR",16/Table4[[#This Row],[Teynold''s Number]],"-")</f>
        <v>-</v>
      </c>
      <c r="L651" s="86"/>
      <c r="M651" s="97" t="str">
        <f>IF(Table4[[#This Row],[Regime]]="TURBULENT",(((-4*LOG10(Table4[[#This Row],[ε/D]]/3.7+1.256/(Table4[[#This Row],[Teynold''s Number]]*SQRT(Table4[[#This Row],[f turbulent (guess)]]))))^-1)^2),"")</f>
        <v/>
      </c>
      <c r="N651" s="91" t="str">
        <f>IF(Table4[[#This Row],[f turbulent]]="","",Table4[[#This Row],[f turbulent (guess)]]-Table4[[#This Row],[f turbulent]])</f>
        <v/>
      </c>
      <c r="O651" s="87">
        <f>IF(Table4[[#This Row],[Segment]]="",0,IF(C652="",0,IF(C652&lt;=Table4[[#This Row],[Diameter (in)]],0,1-(D651/D652))))</f>
        <v>0</v>
      </c>
      <c r="P651" s="92" t="str">
        <f>IF(Table4[[#This Row],[Segment]]="","",IF(C651&gt;C652,"",IF(C652="",0.55,(0.55*(1-D652/D651)))))</f>
        <v/>
      </c>
      <c r="Q65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51" s="92" t="str">
        <f>IF(Table4[[#This Row],[Segment]]="","",IF(Table4[[#This Row],[Kexpansion]]="","0",((Table4[[#This Row],[Velocity (m/s)]]^2)/2)*Table4[[#This Row],[Kexpansion]]))</f>
        <v/>
      </c>
      <c r="S651" s="92" t="str">
        <f>IF(Table4[[#This Row],[Segment]]="","",IF(Table4[[#This Row],[Kcontraction]]="","0",((Table4[[#This Row],[Velocity (m/s)]]^2)/2)*Table4[[#This Row],[Kcontraction]]))</f>
        <v/>
      </c>
      <c r="T651" s="89" t="str">
        <f>IF(Table4[[#This Row],[Segment]]="","",SUMIF($Y$7:$Y$2000,Table4[[#This Row],[Segment]],$AD$7:$AD$2000))</f>
        <v/>
      </c>
      <c r="U651" s="95" t="str">
        <f>IF(Table4[[#This Row],[Segment]]="","",Table4[[#This Row],[Hfriction (J/kg)]]+Table4[[#This Row],[Hexpansions (J/kg)]]+Table4[[#This Row],[Hcontractions (J/kg)]]+Table4[[#This Row],[Hf (J/kg)]])</f>
        <v/>
      </c>
      <c r="V651" s="95" t="str">
        <f>IF(Table4[[#This Row],[Segment]]="","",Table4[[#This Row],[Total Friction Loss (J/kg)]]*Table3[Density (kg/m3)])</f>
        <v/>
      </c>
      <c r="W651" s="95" t="str">
        <f>IF(Table4[[#This Row],[Segment]]="","",Table4[[#This Row],[Total Pressure Drop (Pa)]]/1000)</f>
        <v/>
      </c>
      <c r="Y651" s="82" t="str">
        <f>IF('Set Up'!D874="","",'Set Up'!D874)</f>
        <v/>
      </c>
      <c r="Z651" s="82" t="str">
        <f>IF('Set Up'!E874="","",'Set Up'!E874)</f>
        <v/>
      </c>
      <c r="AA651" s="82" t="str">
        <f>IF('Set Up'!F874="","",'Set Up'!F874)</f>
        <v/>
      </c>
      <c r="AB651" s="82" t="str">
        <f>IF('Set Up'!G874="","",'Set Up'!G874)</f>
        <v/>
      </c>
      <c r="AC651" s="82" t="str">
        <f t="array" ref="AC651">IF(Y651="","",INDEX(Data!$G$4:$G$51,MATCH(Table7[[#This Row],[Fitting]]&amp;Table7[[#This Row],[Fitting Subtype]],Data!$E$4:$E$51&amp;Data!$F$4:$F$51,0)))</f>
        <v/>
      </c>
      <c r="AD651" s="89" t="str">
        <f>IF(Table7[[#This Row],[Segment]]="","",Table7[[#This Row],[Quantity]]*Table7[[#This Row],[Kf]]*(((INDEX(Table4[Velocity (m/s)],MATCH(Table7[[#This Row],[Segment]],Table4[Segment],0)))^2)/2))</f>
        <v/>
      </c>
      <c r="AF651" s="82" t="str">
        <f>Table4[[#This Row],[Segment]]</f>
        <v/>
      </c>
      <c r="AG651" s="75"/>
      <c r="AH651" s="82" t="str">
        <f>IF(Table5[[#This Row],[Segment]]="","",AG651-Table4[[#This Row],[Total Pressure Drop (kPa)]])</f>
        <v/>
      </c>
    </row>
    <row r="652" spans="1:34" x14ac:dyDescent="0.25">
      <c r="A652" s="95" t="str">
        <f>IF('Set Up'!A649="","",'Set Up'!A649)</f>
        <v/>
      </c>
      <c r="B652" s="75" t="s">
        <v>81</v>
      </c>
      <c r="C652" s="85"/>
      <c r="D652" s="86" t="str">
        <f>IF(Table4[[#This Row],[Diameter (in)]]="","",(((CONVERT(Table4[[#This Row],[Diameter (in)]],"in","m"))/2)^2)*PI())</f>
        <v/>
      </c>
      <c r="E652" s="87" t="str">
        <f>IF(Table4[[#This Row],[Area (m2)]]="","",$D$4/Table4[[#This Row],[Area (m2)]])</f>
        <v/>
      </c>
      <c r="F652" s="85">
        <f t="shared" si="10"/>
        <v>4.6951999999999998</v>
      </c>
      <c r="G652" s="88" t="str">
        <f>IF(Table4[[#This Row],[Segment]]="","",(CONVERT(Table4[[#This Row],[Diameter (in)]],"in","m")*$B$4*Table4[[#This Row],[Velocity (m/s)]])/$C$4)</f>
        <v/>
      </c>
      <c r="H652" s="96" t="str">
        <f>IF(Table4[[#This Row],[Segment]]="","",IF(Table4[[#This Row],[Teynold''s Number]]&gt;4000,"TURBULENT","LAMINAR"))</f>
        <v/>
      </c>
      <c r="I652" s="86" t="str">
        <f>IF(Table4[[#This Row],[Segment]]="","",INDEX(Data!C649:C663,MATCH(Table4[Material],Data!B649:B663,0)))</f>
        <v/>
      </c>
      <c r="J652" s="89" t="str">
        <f>IF(Table4[[#This Row],[ε (m)]]="","",Table4[[#This Row],[ε (m)]]/(CONVERT(Table4[[#This Row],[Diameter (in)]],"in","m")))</f>
        <v/>
      </c>
      <c r="K652" s="96" t="str">
        <f>IF(Table4[[#This Row],[Regime]]="LAMINAR",16/Table4[[#This Row],[Teynold''s Number]],"-")</f>
        <v>-</v>
      </c>
      <c r="L652" s="86"/>
      <c r="M652" s="97" t="str">
        <f>IF(Table4[[#This Row],[Regime]]="TURBULENT",(((-4*LOG10(Table4[[#This Row],[ε/D]]/3.7+1.256/(Table4[[#This Row],[Teynold''s Number]]*SQRT(Table4[[#This Row],[f turbulent (guess)]]))))^-1)^2),"")</f>
        <v/>
      </c>
      <c r="N652" s="91" t="str">
        <f>IF(Table4[[#This Row],[f turbulent]]="","",Table4[[#This Row],[f turbulent (guess)]]-Table4[[#This Row],[f turbulent]])</f>
        <v/>
      </c>
      <c r="O652" s="87">
        <f>IF(Table4[[#This Row],[Segment]]="",0,IF(C653="",0,IF(C653&lt;=Table4[[#This Row],[Diameter (in)]],0,1-(D652/D653))))</f>
        <v>0</v>
      </c>
      <c r="P652" s="92" t="str">
        <f>IF(Table4[[#This Row],[Segment]]="","",IF(C652&gt;C653,"",IF(C653="",0.55,(0.55*(1-D653/D652)))))</f>
        <v/>
      </c>
      <c r="Q65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52" s="92" t="str">
        <f>IF(Table4[[#This Row],[Segment]]="","",IF(Table4[[#This Row],[Kexpansion]]="","0",((Table4[[#This Row],[Velocity (m/s)]]^2)/2)*Table4[[#This Row],[Kexpansion]]))</f>
        <v/>
      </c>
      <c r="S652" s="92" t="str">
        <f>IF(Table4[[#This Row],[Segment]]="","",IF(Table4[[#This Row],[Kcontraction]]="","0",((Table4[[#This Row],[Velocity (m/s)]]^2)/2)*Table4[[#This Row],[Kcontraction]]))</f>
        <v/>
      </c>
      <c r="T652" s="89" t="str">
        <f>IF(Table4[[#This Row],[Segment]]="","",SUMIF($Y$7:$Y$2000,Table4[[#This Row],[Segment]],$AD$7:$AD$2000))</f>
        <v/>
      </c>
      <c r="U652" s="95" t="str">
        <f>IF(Table4[[#This Row],[Segment]]="","",Table4[[#This Row],[Hfriction (J/kg)]]+Table4[[#This Row],[Hexpansions (J/kg)]]+Table4[[#This Row],[Hcontractions (J/kg)]]+Table4[[#This Row],[Hf (J/kg)]])</f>
        <v/>
      </c>
      <c r="V652" s="95" t="str">
        <f>IF(Table4[[#This Row],[Segment]]="","",Table4[[#This Row],[Total Friction Loss (J/kg)]]*Table3[Density (kg/m3)])</f>
        <v/>
      </c>
      <c r="W652" s="95" t="str">
        <f>IF(Table4[[#This Row],[Segment]]="","",Table4[[#This Row],[Total Pressure Drop (Pa)]]/1000)</f>
        <v/>
      </c>
      <c r="Y652" s="82" t="str">
        <f>IF('Set Up'!D875="","",'Set Up'!D875)</f>
        <v/>
      </c>
      <c r="Z652" s="82" t="str">
        <f>IF('Set Up'!E875="","",'Set Up'!E875)</f>
        <v/>
      </c>
      <c r="AA652" s="82" t="str">
        <f>IF('Set Up'!F875="","",'Set Up'!F875)</f>
        <v/>
      </c>
      <c r="AB652" s="82" t="str">
        <f>IF('Set Up'!G875="","",'Set Up'!G875)</f>
        <v/>
      </c>
      <c r="AC652" s="82" t="str">
        <f t="array" ref="AC652">IF(Y652="","",INDEX(Data!$G$4:$G$51,MATCH(Table7[[#This Row],[Fitting]]&amp;Table7[[#This Row],[Fitting Subtype]],Data!$E$4:$E$51&amp;Data!$F$4:$F$51,0)))</f>
        <v/>
      </c>
      <c r="AD652" s="89" t="str">
        <f>IF(Table7[[#This Row],[Segment]]="","",Table7[[#This Row],[Quantity]]*Table7[[#This Row],[Kf]]*(((INDEX(Table4[Velocity (m/s)],MATCH(Table7[[#This Row],[Segment]],Table4[Segment],0)))^2)/2))</f>
        <v/>
      </c>
      <c r="AF652" s="82" t="str">
        <f>Table4[[#This Row],[Segment]]</f>
        <v/>
      </c>
      <c r="AG652" s="75"/>
      <c r="AH652" s="82" t="str">
        <f>IF(Table5[[#This Row],[Segment]]="","",AG652-Table4[[#This Row],[Total Pressure Drop (kPa)]])</f>
        <v/>
      </c>
    </row>
    <row r="653" spans="1:34" x14ac:dyDescent="0.25">
      <c r="A653" s="95" t="str">
        <f>IF('Set Up'!A650="","",'Set Up'!A650)</f>
        <v/>
      </c>
      <c r="B653" s="75" t="s">
        <v>81</v>
      </c>
      <c r="C653" s="85"/>
      <c r="D653" s="86" t="str">
        <f>IF(Table4[[#This Row],[Diameter (in)]]="","",(((CONVERT(Table4[[#This Row],[Diameter (in)]],"in","m"))/2)^2)*PI())</f>
        <v/>
      </c>
      <c r="E653" s="87" t="str">
        <f>IF(Table4[[#This Row],[Area (m2)]]="","",$D$4/Table4[[#This Row],[Area (m2)]])</f>
        <v/>
      </c>
      <c r="F653" s="85">
        <f t="shared" si="10"/>
        <v>4.6951999999999998</v>
      </c>
      <c r="G653" s="88" t="str">
        <f>IF(Table4[[#This Row],[Segment]]="","",(CONVERT(Table4[[#This Row],[Diameter (in)]],"in","m")*$B$4*Table4[[#This Row],[Velocity (m/s)]])/$C$4)</f>
        <v/>
      </c>
      <c r="H653" s="96" t="str">
        <f>IF(Table4[[#This Row],[Segment]]="","",IF(Table4[[#This Row],[Teynold''s Number]]&gt;4000,"TURBULENT","LAMINAR"))</f>
        <v/>
      </c>
      <c r="I653" s="86" t="str">
        <f>IF(Table4[[#This Row],[Segment]]="","",INDEX(Data!C650:C664,MATCH(Table4[Material],Data!B650:B664,0)))</f>
        <v/>
      </c>
      <c r="J653" s="89" t="str">
        <f>IF(Table4[[#This Row],[ε (m)]]="","",Table4[[#This Row],[ε (m)]]/(CONVERT(Table4[[#This Row],[Diameter (in)]],"in","m")))</f>
        <v/>
      </c>
      <c r="K653" s="96" t="str">
        <f>IF(Table4[[#This Row],[Regime]]="LAMINAR",16/Table4[[#This Row],[Teynold''s Number]],"-")</f>
        <v>-</v>
      </c>
      <c r="L653" s="86"/>
      <c r="M653" s="97" t="str">
        <f>IF(Table4[[#This Row],[Regime]]="TURBULENT",(((-4*LOG10(Table4[[#This Row],[ε/D]]/3.7+1.256/(Table4[[#This Row],[Teynold''s Number]]*SQRT(Table4[[#This Row],[f turbulent (guess)]]))))^-1)^2),"")</f>
        <v/>
      </c>
      <c r="N653" s="91" t="str">
        <f>IF(Table4[[#This Row],[f turbulent]]="","",Table4[[#This Row],[f turbulent (guess)]]-Table4[[#This Row],[f turbulent]])</f>
        <v/>
      </c>
      <c r="O653" s="87">
        <f>IF(Table4[[#This Row],[Segment]]="",0,IF(C654="",0,IF(C654&lt;=Table4[[#This Row],[Diameter (in)]],0,1-(D653/D654))))</f>
        <v>0</v>
      </c>
      <c r="P653" s="92" t="str">
        <f>IF(Table4[[#This Row],[Segment]]="","",IF(C653&gt;C654,"",IF(C654="",0.55,(0.55*(1-D654/D653)))))</f>
        <v/>
      </c>
      <c r="Q65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53" s="92" t="str">
        <f>IF(Table4[[#This Row],[Segment]]="","",IF(Table4[[#This Row],[Kexpansion]]="","0",((Table4[[#This Row],[Velocity (m/s)]]^2)/2)*Table4[[#This Row],[Kexpansion]]))</f>
        <v/>
      </c>
      <c r="S653" s="92" t="str">
        <f>IF(Table4[[#This Row],[Segment]]="","",IF(Table4[[#This Row],[Kcontraction]]="","0",((Table4[[#This Row],[Velocity (m/s)]]^2)/2)*Table4[[#This Row],[Kcontraction]]))</f>
        <v/>
      </c>
      <c r="T653" s="89" t="str">
        <f>IF(Table4[[#This Row],[Segment]]="","",SUMIF($Y$7:$Y$2000,Table4[[#This Row],[Segment]],$AD$7:$AD$2000))</f>
        <v/>
      </c>
      <c r="U653" s="95" t="str">
        <f>IF(Table4[[#This Row],[Segment]]="","",Table4[[#This Row],[Hfriction (J/kg)]]+Table4[[#This Row],[Hexpansions (J/kg)]]+Table4[[#This Row],[Hcontractions (J/kg)]]+Table4[[#This Row],[Hf (J/kg)]])</f>
        <v/>
      </c>
      <c r="V653" s="95" t="str">
        <f>IF(Table4[[#This Row],[Segment]]="","",Table4[[#This Row],[Total Friction Loss (J/kg)]]*Table3[Density (kg/m3)])</f>
        <v/>
      </c>
      <c r="W653" s="95" t="str">
        <f>IF(Table4[[#This Row],[Segment]]="","",Table4[[#This Row],[Total Pressure Drop (Pa)]]/1000)</f>
        <v/>
      </c>
      <c r="Y653" s="82" t="str">
        <f>IF('Set Up'!D876="","",'Set Up'!D876)</f>
        <v/>
      </c>
      <c r="Z653" s="82" t="str">
        <f>IF('Set Up'!E876="","",'Set Up'!E876)</f>
        <v/>
      </c>
      <c r="AA653" s="82" t="str">
        <f>IF('Set Up'!F876="","",'Set Up'!F876)</f>
        <v/>
      </c>
      <c r="AB653" s="82" t="str">
        <f>IF('Set Up'!G876="","",'Set Up'!G876)</f>
        <v/>
      </c>
      <c r="AC653" s="82" t="str">
        <f t="array" ref="AC653">IF(Y653="","",INDEX(Data!$G$4:$G$51,MATCH(Table7[[#This Row],[Fitting]]&amp;Table7[[#This Row],[Fitting Subtype]],Data!$E$4:$E$51&amp;Data!$F$4:$F$51,0)))</f>
        <v/>
      </c>
      <c r="AD653" s="89" t="str">
        <f>IF(Table7[[#This Row],[Segment]]="","",Table7[[#This Row],[Quantity]]*Table7[[#This Row],[Kf]]*(((INDEX(Table4[Velocity (m/s)],MATCH(Table7[[#This Row],[Segment]],Table4[Segment],0)))^2)/2))</f>
        <v/>
      </c>
      <c r="AF653" s="82" t="str">
        <f>Table4[[#This Row],[Segment]]</f>
        <v/>
      </c>
      <c r="AG653" s="75"/>
      <c r="AH653" s="82" t="str">
        <f>IF(Table5[[#This Row],[Segment]]="","",AG653-Table4[[#This Row],[Total Pressure Drop (kPa)]])</f>
        <v/>
      </c>
    </row>
    <row r="654" spans="1:34" x14ac:dyDescent="0.25">
      <c r="A654" s="95" t="str">
        <f>IF('Set Up'!A651="","",'Set Up'!A651)</f>
        <v/>
      </c>
      <c r="B654" s="75" t="s">
        <v>81</v>
      </c>
      <c r="C654" s="85"/>
      <c r="D654" s="86" t="str">
        <f>IF(Table4[[#This Row],[Diameter (in)]]="","",(((CONVERT(Table4[[#This Row],[Diameter (in)]],"in","m"))/2)^2)*PI())</f>
        <v/>
      </c>
      <c r="E654" s="87" t="str">
        <f>IF(Table4[[#This Row],[Area (m2)]]="","",$D$4/Table4[[#This Row],[Area (m2)]])</f>
        <v/>
      </c>
      <c r="F654" s="85">
        <f t="shared" si="10"/>
        <v>4.6951999999999998</v>
      </c>
      <c r="G654" s="88" t="str">
        <f>IF(Table4[[#This Row],[Segment]]="","",(CONVERT(Table4[[#This Row],[Diameter (in)]],"in","m")*$B$4*Table4[[#This Row],[Velocity (m/s)]])/$C$4)</f>
        <v/>
      </c>
      <c r="H654" s="96" t="str">
        <f>IF(Table4[[#This Row],[Segment]]="","",IF(Table4[[#This Row],[Teynold''s Number]]&gt;4000,"TURBULENT","LAMINAR"))</f>
        <v/>
      </c>
      <c r="I654" s="86" t="str">
        <f>IF(Table4[[#This Row],[Segment]]="","",INDEX(Data!C651:C665,MATCH(Table4[Material],Data!B651:B665,0)))</f>
        <v/>
      </c>
      <c r="J654" s="89" t="str">
        <f>IF(Table4[[#This Row],[ε (m)]]="","",Table4[[#This Row],[ε (m)]]/(CONVERT(Table4[[#This Row],[Diameter (in)]],"in","m")))</f>
        <v/>
      </c>
      <c r="K654" s="96" t="str">
        <f>IF(Table4[[#This Row],[Regime]]="LAMINAR",16/Table4[[#This Row],[Teynold''s Number]],"-")</f>
        <v>-</v>
      </c>
      <c r="L654" s="86"/>
      <c r="M654" s="97" t="str">
        <f>IF(Table4[[#This Row],[Regime]]="TURBULENT",(((-4*LOG10(Table4[[#This Row],[ε/D]]/3.7+1.256/(Table4[[#This Row],[Teynold''s Number]]*SQRT(Table4[[#This Row],[f turbulent (guess)]]))))^-1)^2),"")</f>
        <v/>
      </c>
      <c r="N654" s="91" t="str">
        <f>IF(Table4[[#This Row],[f turbulent]]="","",Table4[[#This Row],[f turbulent (guess)]]-Table4[[#This Row],[f turbulent]])</f>
        <v/>
      </c>
      <c r="O654" s="87">
        <f>IF(Table4[[#This Row],[Segment]]="",0,IF(C655="",0,IF(C655&lt;=Table4[[#This Row],[Diameter (in)]],0,1-(D654/D655))))</f>
        <v>0</v>
      </c>
      <c r="P654" s="92" t="str">
        <f>IF(Table4[[#This Row],[Segment]]="","",IF(C654&gt;C655,"",IF(C655="",0.55,(0.55*(1-D655/D654)))))</f>
        <v/>
      </c>
      <c r="Q65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54" s="92" t="str">
        <f>IF(Table4[[#This Row],[Segment]]="","",IF(Table4[[#This Row],[Kexpansion]]="","0",((Table4[[#This Row],[Velocity (m/s)]]^2)/2)*Table4[[#This Row],[Kexpansion]]))</f>
        <v/>
      </c>
      <c r="S654" s="92" t="str">
        <f>IF(Table4[[#This Row],[Segment]]="","",IF(Table4[[#This Row],[Kcontraction]]="","0",((Table4[[#This Row],[Velocity (m/s)]]^2)/2)*Table4[[#This Row],[Kcontraction]]))</f>
        <v/>
      </c>
      <c r="T654" s="89" t="str">
        <f>IF(Table4[[#This Row],[Segment]]="","",SUMIF($Y$7:$Y$2000,Table4[[#This Row],[Segment]],$AD$7:$AD$2000))</f>
        <v/>
      </c>
      <c r="U654" s="95" t="str">
        <f>IF(Table4[[#This Row],[Segment]]="","",Table4[[#This Row],[Hfriction (J/kg)]]+Table4[[#This Row],[Hexpansions (J/kg)]]+Table4[[#This Row],[Hcontractions (J/kg)]]+Table4[[#This Row],[Hf (J/kg)]])</f>
        <v/>
      </c>
      <c r="V654" s="95" t="str">
        <f>IF(Table4[[#This Row],[Segment]]="","",Table4[[#This Row],[Total Friction Loss (J/kg)]]*Table3[Density (kg/m3)])</f>
        <v/>
      </c>
      <c r="W654" s="95" t="str">
        <f>IF(Table4[[#This Row],[Segment]]="","",Table4[[#This Row],[Total Pressure Drop (Pa)]]/1000)</f>
        <v/>
      </c>
      <c r="Y654" s="82" t="str">
        <f>IF('Set Up'!D877="","",'Set Up'!D877)</f>
        <v/>
      </c>
      <c r="Z654" s="82" t="str">
        <f>IF('Set Up'!E877="","",'Set Up'!E877)</f>
        <v/>
      </c>
      <c r="AA654" s="82" t="str">
        <f>IF('Set Up'!F877="","",'Set Up'!F877)</f>
        <v/>
      </c>
      <c r="AB654" s="82" t="str">
        <f>IF('Set Up'!G877="","",'Set Up'!G877)</f>
        <v/>
      </c>
      <c r="AC654" s="82" t="str">
        <f t="array" ref="AC654">IF(Y654="","",INDEX(Data!$G$4:$G$51,MATCH(Table7[[#This Row],[Fitting]]&amp;Table7[[#This Row],[Fitting Subtype]],Data!$E$4:$E$51&amp;Data!$F$4:$F$51,0)))</f>
        <v/>
      </c>
      <c r="AD654" s="89" t="str">
        <f>IF(Table7[[#This Row],[Segment]]="","",Table7[[#This Row],[Quantity]]*Table7[[#This Row],[Kf]]*(((INDEX(Table4[Velocity (m/s)],MATCH(Table7[[#This Row],[Segment]],Table4[Segment],0)))^2)/2))</f>
        <v/>
      </c>
      <c r="AF654" s="82" t="str">
        <f>Table4[[#This Row],[Segment]]</f>
        <v/>
      </c>
      <c r="AG654" s="75"/>
      <c r="AH654" s="82" t="str">
        <f>IF(Table5[[#This Row],[Segment]]="","",AG654-Table4[[#This Row],[Total Pressure Drop (kPa)]])</f>
        <v/>
      </c>
    </row>
    <row r="655" spans="1:34" x14ac:dyDescent="0.25">
      <c r="A655" s="95" t="str">
        <f>IF('Set Up'!A652="","",'Set Up'!A652)</f>
        <v/>
      </c>
      <c r="B655" s="75" t="s">
        <v>81</v>
      </c>
      <c r="C655" s="85"/>
      <c r="D655" s="86" t="str">
        <f>IF(Table4[[#This Row],[Diameter (in)]]="","",(((CONVERT(Table4[[#This Row],[Diameter (in)]],"in","m"))/2)^2)*PI())</f>
        <v/>
      </c>
      <c r="E655" s="87" t="str">
        <f>IF(Table4[[#This Row],[Area (m2)]]="","",$D$4/Table4[[#This Row],[Area (m2)]])</f>
        <v/>
      </c>
      <c r="F655" s="85">
        <f t="shared" si="10"/>
        <v>4.6951999999999998</v>
      </c>
      <c r="G655" s="88" t="str">
        <f>IF(Table4[[#This Row],[Segment]]="","",(CONVERT(Table4[[#This Row],[Diameter (in)]],"in","m")*$B$4*Table4[[#This Row],[Velocity (m/s)]])/$C$4)</f>
        <v/>
      </c>
      <c r="H655" s="96" t="str">
        <f>IF(Table4[[#This Row],[Segment]]="","",IF(Table4[[#This Row],[Teynold''s Number]]&gt;4000,"TURBULENT","LAMINAR"))</f>
        <v/>
      </c>
      <c r="I655" s="86" t="str">
        <f>IF(Table4[[#This Row],[Segment]]="","",INDEX(Data!C652:C666,MATCH(Table4[Material],Data!B652:B666,0)))</f>
        <v/>
      </c>
      <c r="J655" s="89" t="str">
        <f>IF(Table4[[#This Row],[ε (m)]]="","",Table4[[#This Row],[ε (m)]]/(CONVERT(Table4[[#This Row],[Diameter (in)]],"in","m")))</f>
        <v/>
      </c>
      <c r="K655" s="96" t="str">
        <f>IF(Table4[[#This Row],[Regime]]="LAMINAR",16/Table4[[#This Row],[Teynold''s Number]],"-")</f>
        <v>-</v>
      </c>
      <c r="L655" s="86"/>
      <c r="M655" s="97" t="str">
        <f>IF(Table4[[#This Row],[Regime]]="TURBULENT",(((-4*LOG10(Table4[[#This Row],[ε/D]]/3.7+1.256/(Table4[[#This Row],[Teynold''s Number]]*SQRT(Table4[[#This Row],[f turbulent (guess)]]))))^-1)^2),"")</f>
        <v/>
      </c>
      <c r="N655" s="91" t="str">
        <f>IF(Table4[[#This Row],[f turbulent]]="","",Table4[[#This Row],[f turbulent (guess)]]-Table4[[#This Row],[f turbulent]])</f>
        <v/>
      </c>
      <c r="O655" s="87">
        <f>IF(Table4[[#This Row],[Segment]]="",0,IF(C656="",0,IF(C656&lt;=Table4[[#This Row],[Diameter (in)]],0,1-(D655/D656))))</f>
        <v>0</v>
      </c>
      <c r="P655" s="92" t="str">
        <f>IF(Table4[[#This Row],[Segment]]="","",IF(C655&gt;C656,"",IF(C656="",0.55,(0.55*(1-D656/D655)))))</f>
        <v/>
      </c>
      <c r="Q65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55" s="92" t="str">
        <f>IF(Table4[[#This Row],[Segment]]="","",IF(Table4[[#This Row],[Kexpansion]]="","0",((Table4[[#This Row],[Velocity (m/s)]]^2)/2)*Table4[[#This Row],[Kexpansion]]))</f>
        <v/>
      </c>
      <c r="S655" s="92" t="str">
        <f>IF(Table4[[#This Row],[Segment]]="","",IF(Table4[[#This Row],[Kcontraction]]="","0",((Table4[[#This Row],[Velocity (m/s)]]^2)/2)*Table4[[#This Row],[Kcontraction]]))</f>
        <v/>
      </c>
      <c r="T655" s="89" t="str">
        <f>IF(Table4[[#This Row],[Segment]]="","",SUMIF($Y$7:$Y$2000,Table4[[#This Row],[Segment]],$AD$7:$AD$2000))</f>
        <v/>
      </c>
      <c r="U655" s="95" t="str">
        <f>IF(Table4[[#This Row],[Segment]]="","",Table4[[#This Row],[Hfriction (J/kg)]]+Table4[[#This Row],[Hexpansions (J/kg)]]+Table4[[#This Row],[Hcontractions (J/kg)]]+Table4[[#This Row],[Hf (J/kg)]])</f>
        <v/>
      </c>
      <c r="V655" s="95" t="str">
        <f>IF(Table4[[#This Row],[Segment]]="","",Table4[[#This Row],[Total Friction Loss (J/kg)]]*Table3[Density (kg/m3)])</f>
        <v/>
      </c>
      <c r="W655" s="95" t="str">
        <f>IF(Table4[[#This Row],[Segment]]="","",Table4[[#This Row],[Total Pressure Drop (Pa)]]/1000)</f>
        <v/>
      </c>
      <c r="Y655" s="82" t="str">
        <f>IF('Set Up'!D878="","",'Set Up'!D878)</f>
        <v/>
      </c>
      <c r="Z655" s="82" t="str">
        <f>IF('Set Up'!E878="","",'Set Up'!E878)</f>
        <v/>
      </c>
      <c r="AA655" s="82" t="str">
        <f>IF('Set Up'!F878="","",'Set Up'!F878)</f>
        <v/>
      </c>
      <c r="AB655" s="82" t="str">
        <f>IF('Set Up'!G878="","",'Set Up'!G878)</f>
        <v/>
      </c>
      <c r="AC655" s="82" t="str">
        <f t="array" ref="AC655">IF(Y655="","",INDEX(Data!$G$4:$G$51,MATCH(Table7[[#This Row],[Fitting]]&amp;Table7[[#This Row],[Fitting Subtype]],Data!$E$4:$E$51&amp;Data!$F$4:$F$51,0)))</f>
        <v/>
      </c>
      <c r="AD655" s="89" t="str">
        <f>IF(Table7[[#This Row],[Segment]]="","",Table7[[#This Row],[Quantity]]*Table7[[#This Row],[Kf]]*(((INDEX(Table4[Velocity (m/s)],MATCH(Table7[[#This Row],[Segment]],Table4[Segment],0)))^2)/2))</f>
        <v/>
      </c>
      <c r="AF655" s="82" t="str">
        <f>Table4[[#This Row],[Segment]]</f>
        <v/>
      </c>
      <c r="AG655" s="75"/>
      <c r="AH655" s="82" t="str">
        <f>IF(Table5[[#This Row],[Segment]]="","",AG655-Table4[[#This Row],[Total Pressure Drop (kPa)]])</f>
        <v/>
      </c>
    </row>
    <row r="656" spans="1:34" x14ac:dyDescent="0.25">
      <c r="A656" s="95" t="str">
        <f>IF('Set Up'!A653="","",'Set Up'!A653)</f>
        <v/>
      </c>
      <c r="B656" s="75" t="s">
        <v>81</v>
      </c>
      <c r="C656" s="85"/>
      <c r="D656" s="86" t="str">
        <f>IF(Table4[[#This Row],[Diameter (in)]]="","",(((CONVERT(Table4[[#This Row],[Diameter (in)]],"in","m"))/2)^2)*PI())</f>
        <v/>
      </c>
      <c r="E656" s="87" t="str">
        <f>IF(Table4[[#This Row],[Area (m2)]]="","",$D$4/Table4[[#This Row],[Area (m2)]])</f>
        <v/>
      </c>
      <c r="F656" s="85">
        <f t="shared" si="10"/>
        <v>4.6951999999999998</v>
      </c>
      <c r="G656" s="88" t="str">
        <f>IF(Table4[[#This Row],[Segment]]="","",(CONVERT(Table4[[#This Row],[Diameter (in)]],"in","m")*$B$4*Table4[[#This Row],[Velocity (m/s)]])/$C$4)</f>
        <v/>
      </c>
      <c r="H656" s="96" t="str">
        <f>IF(Table4[[#This Row],[Segment]]="","",IF(Table4[[#This Row],[Teynold''s Number]]&gt;4000,"TURBULENT","LAMINAR"))</f>
        <v/>
      </c>
      <c r="I656" s="86" t="str">
        <f>IF(Table4[[#This Row],[Segment]]="","",INDEX(Data!C653:C667,MATCH(Table4[Material],Data!B653:B667,0)))</f>
        <v/>
      </c>
      <c r="J656" s="89" t="str">
        <f>IF(Table4[[#This Row],[ε (m)]]="","",Table4[[#This Row],[ε (m)]]/(CONVERT(Table4[[#This Row],[Diameter (in)]],"in","m")))</f>
        <v/>
      </c>
      <c r="K656" s="96" t="str">
        <f>IF(Table4[[#This Row],[Regime]]="LAMINAR",16/Table4[[#This Row],[Teynold''s Number]],"-")</f>
        <v>-</v>
      </c>
      <c r="L656" s="86"/>
      <c r="M656" s="97" t="str">
        <f>IF(Table4[[#This Row],[Regime]]="TURBULENT",(((-4*LOG10(Table4[[#This Row],[ε/D]]/3.7+1.256/(Table4[[#This Row],[Teynold''s Number]]*SQRT(Table4[[#This Row],[f turbulent (guess)]]))))^-1)^2),"")</f>
        <v/>
      </c>
      <c r="N656" s="91" t="str">
        <f>IF(Table4[[#This Row],[f turbulent]]="","",Table4[[#This Row],[f turbulent (guess)]]-Table4[[#This Row],[f turbulent]])</f>
        <v/>
      </c>
      <c r="O656" s="87">
        <f>IF(Table4[[#This Row],[Segment]]="",0,IF(C657="",0,IF(C657&lt;=Table4[[#This Row],[Diameter (in)]],0,1-(D656/D657))))</f>
        <v>0</v>
      </c>
      <c r="P656" s="92" t="str">
        <f>IF(Table4[[#This Row],[Segment]]="","",IF(C656&gt;C657,"",IF(C657="",0.55,(0.55*(1-D657/D656)))))</f>
        <v/>
      </c>
      <c r="Q65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56" s="92" t="str">
        <f>IF(Table4[[#This Row],[Segment]]="","",IF(Table4[[#This Row],[Kexpansion]]="","0",((Table4[[#This Row],[Velocity (m/s)]]^2)/2)*Table4[[#This Row],[Kexpansion]]))</f>
        <v/>
      </c>
      <c r="S656" s="92" t="str">
        <f>IF(Table4[[#This Row],[Segment]]="","",IF(Table4[[#This Row],[Kcontraction]]="","0",((Table4[[#This Row],[Velocity (m/s)]]^2)/2)*Table4[[#This Row],[Kcontraction]]))</f>
        <v/>
      </c>
      <c r="T656" s="89" t="str">
        <f>IF(Table4[[#This Row],[Segment]]="","",SUMIF($Y$7:$Y$2000,Table4[[#This Row],[Segment]],$AD$7:$AD$2000))</f>
        <v/>
      </c>
      <c r="U656" s="95" t="str">
        <f>IF(Table4[[#This Row],[Segment]]="","",Table4[[#This Row],[Hfriction (J/kg)]]+Table4[[#This Row],[Hexpansions (J/kg)]]+Table4[[#This Row],[Hcontractions (J/kg)]]+Table4[[#This Row],[Hf (J/kg)]])</f>
        <v/>
      </c>
      <c r="V656" s="95" t="str">
        <f>IF(Table4[[#This Row],[Segment]]="","",Table4[[#This Row],[Total Friction Loss (J/kg)]]*Table3[Density (kg/m3)])</f>
        <v/>
      </c>
      <c r="W656" s="95" t="str">
        <f>IF(Table4[[#This Row],[Segment]]="","",Table4[[#This Row],[Total Pressure Drop (Pa)]]/1000)</f>
        <v/>
      </c>
      <c r="Y656" s="82" t="str">
        <f>IF('Set Up'!D879="","",'Set Up'!D879)</f>
        <v/>
      </c>
      <c r="Z656" s="82" t="str">
        <f>IF('Set Up'!E879="","",'Set Up'!E879)</f>
        <v/>
      </c>
      <c r="AA656" s="82" t="str">
        <f>IF('Set Up'!F879="","",'Set Up'!F879)</f>
        <v/>
      </c>
      <c r="AB656" s="82" t="str">
        <f>IF('Set Up'!G879="","",'Set Up'!G879)</f>
        <v/>
      </c>
      <c r="AC656" s="82" t="str">
        <f t="array" ref="AC656">IF(Y656="","",INDEX(Data!$G$4:$G$51,MATCH(Table7[[#This Row],[Fitting]]&amp;Table7[[#This Row],[Fitting Subtype]],Data!$E$4:$E$51&amp;Data!$F$4:$F$51,0)))</f>
        <v/>
      </c>
      <c r="AD656" s="89" t="str">
        <f>IF(Table7[[#This Row],[Segment]]="","",Table7[[#This Row],[Quantity]]*Table7[[#This Row],[Kf]]*(((INDEX(Table4[Velocity (m/s)],MATCH(Table7[[#This Row],[Segment]],Table4[Segment],0)))^2)/2))</f>
        <v/>
      </c>
      <c r="AF656" s="82" t="str">
        <f>Table4[[#This Row],[Segment]]</f>
        <v/>
      </c>
      <c r="AG656" s="75"/>
      <c r="AH656" s="82" t="str">
        <f>IF(Table5[[#This Row],[Segment]]="","",AG656-Table4[[#This Row],[Total Pressure Drop (kPa)]])</f>
        <v/>
      </c>
    </row>
    <row r="657" spans="1:34" x14ac:dyDescent="0.25">
      <c r="A657" s="95" t="str">
        <f>IF('Set Up'!A654="","",'Set Up'!A654)</f>
        <v/>
      </c>
      <c r="B657" s="75" t="s">
        <v>81</v>
      </c>
      <c r="C657" s="85"/>
      <c r="D657" s="86" t="str">
        <f>IF(Table4[[#This Row],[Diameter (in)]]="","",(((CONVERT(Table4[[#This Row],[Diameter (in)]],"in","m"))/2)^2)*PI())</f>
        <v/>
      </c>
      <c r="E657" s="87" t="str">
        <f>IF(Table4[[#This Row],[Area (m2)]]="","",$D$4/Table4[[#This Row],[Area (m2)]])</f>
        <v/>
      </c>
      <c r="F657" s="85">
        <f t="shared" si="10"/>
        <v>4.6951999999999998</v>
      </c>
      <c r="G657" s="88" t="str">
        <f>IF(Table4[[#This Row],[Segment]]="","",(CONVERT(Table4[[#This Row],[Diameter (in)]],"in","m")*$B$4*Table4[[#This Row],[Velocity (m/s)]])/$C$4)</f>
        <v/>
      </c>
      <c r="H657" s="96" t="str">
        <f>IF(Table4[[#This Row],[Segment]]="","",IF(Table4[[#This Row],[Teynold''s Number]]&gt;4000,"TURBULENT","LAMINAR"))</f>
        <v/>
      </c>
      <c r="I657" s="86" t="str">
        <f>IF(Table4[[#This Row],[Segment]]="","",INDEX(Data!C654:C668,MATCH(Table4[Material],Data!B654:B668,0)))</f>
        <v/>
      </c>
      <c r="J657" s="89" t="str">
        <f>IF(Table4[[#This Row],[ε (m)]]="","",Table4[[#This Row],[ε (m)]]/(CONVERT(Table4[[#This Row],[Diameter (in)]],"in","m")))</f>
        <v/>
      </c>
      <c r="K657" s="96" t="str">
        <f>IF(Table4[[#This Row],[Regime]]="LAMINAR",16/Table4[[#This Row],[Teynold''s Number]],"-")</f>
        <v>-</v>
      </c>
      <c r="L657" s="86"/>
      <c r="M657" s="97" t="str">
        <f>IF(Table4[[#This Row],[Regime]]="TURBULENT",(((-4*LOG10(Table4[[#This Row],[ε/D]]/3.7+1.256/(Table4[[#This Row],[Teynold''s Number]]*SQRT(Table4[[#This Row],[f turbulent (guess)]]))))^-1)^2),"")</f>
        <v/>
      </c>
      <c r="N657" s="91" t="str">
        <f>IF(Table4[[#This Row],[f turbulent]]="","",Table4[[#This Row],[f turbulent (guess)]]-Table4[[#This Row],[f turbulent]])</f>
        <v/>
      </c>
      <c r="O657" s="87">
        <f>IF(Table4[[#This Row],[Segment]]="",0,IF(C658="",0,IF(C658&lt;=Table4[[#This Row],[Diameter (in)]],0,1-(D657/D658))))</f>
        <v>0</v>
      </c>
      <c r="P657" s="92" t="str">
        <f>IF(Table4[[#This Row],[Segment]]="","",IF(C657&gt;C658,"",IF(C658="",0.55,(0.55*(1-D658/D657)))))</f>
        <v/>
      </c>
      <c r="Q65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57" s="92" t="str">
        <f>IF(Table4[[#This Row],[Segment]]="","",IF(Table4[[#This Row],[Kexpansion]]="","0",((Table4[[#This Row],[Velocity (m/s)]]^2)/2)*Table4[[#This Row],[Kexpansion]]))</f>
        <v/>
      </c>
      <c r="S657" s="92" t="str">
        <f>IF(Table4[[#This Row],[Segment]]="","",IF(Table4[[#This Row],[Kcontraction]]="","0",((Table4[[#This Row],[Velocity (m/s)]]^2)/2)*Table4[[#This Row],[Kcontraction]]))</f>
        <v/>
      </c>
      <c r="T657" s="89" t="str">
        <f>IF(Table4[[#This Row],[Segment]]="","",SUMIF($Y$7:$Y$2000,Table4[[#This Row],[Segment]],$AD$7:$AD$2000))</f>
        <v/>
      </c>
      <c r="U657" s="95" t="str">
        <f>IF(Table4[[#This Row],[Segment]]="","",Table4[[#This Row],[Hfriction (J/kg)]]+Table4[[#This Row],[Hexpansions (J/kg)]]+Table4[[#This Row],[Hcontractions (J/kg)]]+Table4[[#This Row],[Hf (J/kg)]])</f>
        <v/>
      </c>
      <c r="V657" s="95" t="str">
        <f>IF(Table4[[#This Row],[Segment]]="","",Table4[[#This Row],[Total Friction Loss (J/kg)]]*Table3[Density (kg/m3)])</f>
        <v/>
      </c>
      <c r="W657" s="95" t="str">
        <f>IF(Table4[[#This Row],[Segment]]="","",Table4[[#This Row],[Total Pressure Drop (Pa)]]/1000)</f>
        <v/>
      </c>
      <c r="Y657" s="82" t="str">
        <f>IF('Set Up'!D880="","",'Set Up'!D880)</f>
        <v/>
      </c>
      <c r="Z657" s="82" t="str">
        <f>IF('Set Up'!E880="","",'Set Up'!E880)</f>
        <v/>
      </c>
      <c r="AA657" s="82" t="str">
        <f>IF('Set Up'!F880="","",'Set Up'!F880)</f>
        <v/>
      </c>
      <c r="AB657" s="82" t="str">
        <f>IF('Set Up'!G880="","",'Set Up'!G880)</f>
        <v/>
      </c>
      <c r="AC657" s="82" t="str">
        <f t="array" ref="AC657">IF(Y657="","",INDEX(Data!$G$4:$G$51,MATCH(Table7[[#This Row],[Fitting]]&amp;Table7[[#This Row],[Fitting Subtype]],Data!$E$4:$E$51&amp;Data!$F$4:$F$51,0)))</f>
        <v/>
      </c>
      <c r="AD657" s="89" t="str">
        <f>IF(Table7[[#This Row],[Segment]]="","",Table7[[#This Row],[Quantity]]*Table7[[#This Row],[Kf]]*(((INDEX(Table4[Velocity (m/s)],MATCH(Table7[[#This Row],[Segment]],Table4[Segment],0)))^2)/2))</f>
        <v/>
      </c>
      <c r="AF657" s="82" t="str">
        <f>Table4[[#This Row],[Segment]]</f>
        <v/>
      </c>
      <c r="AG657" s="75"/>
      <c r="AH657" s="82" t="str">
        <f>IF(Table5[[#This Row],[Segment]]="","",AG657-Table4[[#This Row],[Total Pressure Drop (kPa)]])</f>
        <v/>
      </c>
    </row>
    <row r="658" spans="1:34" x14ac:dyDescent="0.25">
      <c r="A658" s="95" t="str">
        <f>IF('Set Up'!A655="","",'Set Up'!A655)</f>
        <v/>
      </c>
      <c r="B658" s="75" t="s">
        <v>81</v>
      </c>
      <c r="C658" s="85"/>
      <c r="D658" s="86" t="str">
        <f>IF(Table4[[#This Row],[Diameter (in)]]="","",(((CONVERT(Table4[[#This Row],[Diameter (in)]],"in","m"))/2)^2)*PI())</f>
        <v/>
      </c>
      <c r="E658" s="87" t="str">
        <f>IF(Table4[[#This Row],[Area (m2)]]="","",$D$4/Table4[[#This Row],[Area (m2)]])</f>
        <v/>
      </c>
      <c r="F658" s="85">
        <f t="shared" si="10"/>
        <v>4.6951999999999998</v>
      </c>
      <c r="G658" s="88" t="str">
        <f>IF(Table4[[#This Row],[Segment]]="","",(CONVERT(Table4[[#This Row],[Diameter (in)]],"in","m")*$B$4*Table4[[#This Row],[Velocity (m/s)]])/$C$4)</f>
        <v/>
      </c>
      <c r="H658" s="96" t="str">
        <f>IF(Table4[[#This Row],[Segment]]="","",IF(Table4[[#This Row],[Teynold''s Number]]&gt;4000,"TURBULENT","LAMINAR"))</f>
        <v/>
      </c>
      <c r="I658" s="86" t="str">
        <f>IF(Table4[[#This Row],[Segment]]="","",INDEX(Data!C655:C669,MATCH(Table4[Material],Data!B655:B669,0)))</f>
        <v/>
      </c>
      <c r="J658" s="89" t="str">
        <f>IF(Table4[[#This Row],[ε (m)]]="","",Table4[[#This Row],[ε (m)]]/(CONVERT(Table4[[#This Row],[Diameter (in)]],"in","m")))</f>
        <v/>
      </c>
      <c r="K658" s="96" t="str">
        <f>IF(Table4[[#This Row],[Regime]]="LAMINAR",16/Table4[[#This Row],[Teynold''s Number]],"-")</f>
        <v>-</v>
      </c>
      <c r="L658" s="86"/>
      <c r="M658" s="97" t="str">
        <f>IF(Table4[[#This Row],[Regime]]="TURBULENT",(((-4*LOG10(Table4[[#This Row],[ε/D]]/3.7+1.256/(Table4[[#This Row],[Teynold''s Number]]*SQRT(Table4[[#This Row],[f turbulent (guess)]]))))^-1)^2),"")</f>
        <v/>
      </c>
      <c r="N658" s="91" t="str">
        <f>IF(Table4[[#This Row],[f turbulent]]="","",Table4[[#This Row],[f turbulent (guess)]]-Table4[[#This Row],[f turbulent]])</f>
        <v/>
      </c>
      <c r="O658" s="87">
        <f>IF(Table4[[#This Row],[Segment]]="",0,IF(C659="",0,IF(C659&lt;=Table4[[#This Row],[Diameter (in)]],0,1-(D658/D659))))</f>
        <v>0</v>
      </c>
      <c r="P658" s="92" t="str">
        <f>IF(Table4[[#This Row],[Segment]]="","",IF(C658&gt;C659,"",IF(C659="",0.55,(0.55*(1-D659/D658)))))</f>
        <v/>
      </c>
      <c r="Q65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58" s="92" t="str">
        <f>IF(Table4[[#This Row],[Segment]]="","",IF(Table4[[#This Row],[Kexpansion]]="","0",((Table4[[#This Row],[Velocity (m/s)]]^2)/2)*Table4[[#This Row],[Kexpansion]]))</f>
        <v/>
      </c>
      <c r="S658" s="92" t="str">
        <f>IF(Table4[[#This Row],[Segment]]="","",IF(Table4[[#This Row],[Kcontraction]]="","0",((Table4[[#This Row],[Velocity (m/s)]]^2)/2)*Table4[[#This Row],[Kcontraction]]))</f>
        <v/>
      </c>
      <c r="T658" s="89" t="str">
        <f>IF(Table4[[#This Row],[Segment]]="","",SUMIF($Y$7:$Y$2000,Table4[[#This Row],[Segment]],$AD$7:$AD$2000))</f>
        <v/>
      </c>
      <c r="U658" s="95" t="str">
        <f>IF(Table4[[#This Row],[Segment]]="","",Table4[[#This Row],[Hfriction (J/kg)]]+Table4[[#This Row],[Hexpansions (J/kg)]]+Table4[[#This Row],[Hcontractions (J/kg)]]+Table4[[#This Row],[Hf (J/kg)]])</f>
        <v/>
      </c>
      <c r="V658" s="95" t="str">
        <f>IF(Table4[[#This Row],[Segment]]="","",Table4[[#This Row],[Total Friction Loss (J/kg)]]*Table3[Density (kg/m3)])</f>
        <v/>
      </c>
      <c r="W658" s="95" t="str">
        <f>IF(Table4[[#This Row],[Segment]]="","",Table4[[#This Row],[Total Pressure Drop (Pa)]]/1000)</f>
        <v/>
      </c>
      <c r="Y658" s="82" t="str">
        <f>IF('Set Up'!D881="","",'Set Up'!D881)</f>
        <v/>
      </c>
      <c r="Z658" s="82" t="str">
        <f>IF('Set Up'!E881="","",'Set Up'!E881)</f>
        <v/>
      </c>
      <c r="AA658" s="82" t="str">
        <f>IF('Set Up'!F881="","",'Set Up'!F881)</f>
        <v/>
      </c>
      <c r="AB658" s="82" t="str">
        <f>IF('Set Up'!G881="","",'Set Up'!G881)</f>
        <v/>
      </c>
      <c r="AC658" s="82" t="str">
        <f t="array" ref="AC658">IF(Y658="","",INDEX(Data!$G$4:$G$51,MATCH(Table7[[#This Row],[Fitting]]&amp;Table7[[#This Row],[Fitting Subtype]],Data!$E$4:$E$51&amp;Data!$F$4:$F$51,0)))</f>
        <v/>
      </c>
      <c r="AD658" s="89" t="str">
        <f>IF(Table7[[#This Row],[Segment]]="","",Table7[[#This Row],[Quantity]]*Table7[[#This Row],[Kf]]*(((INDEX(Table4[Velocity (m/s)],MATCH(Table7[[#This Row],[Segment]],Table4[Segment],0)))^2)/2))</f>
        <v/>
      </c>
      <c r="AF658" s="82" t="str">
        <f>Table4[[#This Row],[Segment]]</f>
        <v/>
      </c>
      <c r="AG658" s="75"/>
      <c r="AH658" s="82" t="str">
        <f>IF(Table5[[#This Row],[Segment]]="","",AG658-Table4[[#This Row],[Total Pressure Drop (kPa)]])</f>
        <v/>
      </c>
    </row>
    <row r="659" spans="1:34" x14ac:dyDescent="0.25">
      <c r="A659" s="95" t="str">
        <f>IF('Set Up'!A656="","",'Set Up'!A656)</f>
        <v/>
      </c>
      <c r="B659" s="75" t="s">
        <v>81</v>
      </c>
      <c r="C659" s="85"/>
      <c r="D659" s="86" t="str">
        <f>IF(Table4[[#This Row],[Diameter (in)]]="","",(((CONVERT(Table4[[#This Row],[Diameter (in)]],"in","m"))/2)^2)*PI())</f>
        <v/>
      </c>
      <c r="E659" s="87" t="str">
        <f>IF(Table4[[#This Row],[Area (m2)]]="","",$D$4/Table4[[#This Row],[Area (m2)]])</f>
        <v/>
      </c>
      <c r="F659" s="85">
        <f t="shared" si="10"/>
        <v>4.6951999999999998</v>
      </c>
      <c r="G659" s="88" t="str">
        <f>IF(Table4[[#This Row],[Segment]]="","",(CONVERT(Table4[[#This Row],[Diameter (in)]],"in","m")*$B$4*Table4[[#This Row],[Velocity (m/s)]])/$C$4)</f>
        <v/>
      </c>
      <c r="H659" s="96" t="str">
        <f>IF(Table4[[#This Row],[Segment]]="","",IF(Table4[[#This Row],[Teynold''s Number]]&gt;4000,"TURBULENT","LAMINAR"))</f>
        <v/>
      </c>
      <c r="I659" s="86" t="str">
        <f>IF(Table4[[#This Row],[Segment]]="","",INDEX(Data!C656:C670,MATCH(Table4[Material],Data!B656:B670,0)))</f>
        <v/>
      </c>
      <c r="J659" s="89" t="str">
        <f>IF(Table4[[#This Row],[ε (m)]]="","",Table4[[#This Row],[ε (m)]]/(CONVERT(Table4[[#This Row],[Diameter (in)]],"in","m")))</f>
        <v/>
      </c>
      <c r="K659" s="96" t="str">
        <f>IF(Table4[[#This Row],[Regime]]="LAMINAR",16/Table4[[#This Row],[Teynold''s Number]],"-")</f>
        <v>-</v>
      </c>
      <c r="L659" s="86"/>
      <c r="M659" s="97" t="str">
        <f>IF(Table4[[#This Row],[Regime]]="TURBULENT",(((-4*LOG10(Table4[[#This Row],[ε/D]]/3.7+1.256/(Table4[[#This Row],[Teynold''s Number]]*SQRT(Table4[[#This Row],[f turbulent (guess)]]))))^-1)^2),"")</f>
        <v/>
      </c>
      <c r="N659" s="91" t="str">
        <f>IF(Table4[[#This Row],[f turbulent]]="","",Table4[[#This Row],[f turbulent (guess)]]-Table4[[#This Row],[f turbulent]])</f>
        <v/>
      </c>
      <c r="O659" s="87">
        <f>IF(Table4[[#This Row],[Segment]]="",0,IF(C660="",0,IF(C660&lt;=Table4[[#This Row],[Diameter (in)]],0,1-(D659/D660))))</f>
        <v>0</v>
      </c>
      <c r="P659" s="92" t="str">
        <f>IF(Table4[[#This Row],[Segment]]="","",IF(C659&gt;C660,"",IF(C660="",0.55,(0.55*(1-D660/D659)))))</f>
        <v/>
      </c>
      <c r="Q65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59" s="92" t="str">
        <f>IF(Table4[[#This Row],[Segment]]="","",IF(Table4[[#This Row],[Kexpansion]]="","0",((Table4[[#This Row],[Velocity (m/s)]]^2)/2)*Table4[[#This Row],[Kexpansion]]))</f>
        <v/>
      </c>
      <c r="S659" s="92" t="str">
        <f>IF(Table4[[#This Row],[Segment]]="","",IF(Table4[[#This Row],[Kcontraction]]="","0",((Table4[[#This Row],[Velocity (m/s)]]^2)/2)*Table4[[#This Row],[Kcontraction]]))</f>
        <v/>
      </c>
      <c r="T659" s="89" t="str">
        <f>IF(Table4[[#This Row],[Segment]]="","",SUMIF($Y$7:$Y$2000,Table4[[#This Row],[Segment]],$AD$7:$AD$2000))</f>
        <v/>
      </c>
      <c r="U659" s="95" t="str">
        <f>IF(Table4[[#This Row],[Segment]]="","",Table4[[#This Row],[Hfriction (J/kg)]]+Table4[[#This Row],[Hexpansions (J/kg)]]+Table4[[#This Row],[Hcontractions (J/kg)]]+Table4[[#This Row],[Hf (J/kg)]])</f>
        <v/>
      </c>
      <c r="V659" s="95" t="str">
        <f>IF(Table4[[#This Row],[Segment]]="","",Table4[[#This Row],[Total Friction Loss (J/kg)]]*Table3[Density (kg/m3)])</f>
        <v/>
      </c>
      <c r="W659" s="95" t="str">
        <f>IF(Table4[[#This Row],[Segment]]="","",Table4[[#This Row],[Total Pressure Drop (Pa)]]/1000)</f>
        <v/>
      </c>
      <c r="Y659" s="82" t="str">
        <f>IF('Set Up'!D882="","",'Set Up'!D882)</f>
        <v/>
      </c>
      <c r="Z659" s="82" t="str">
        <f>IF('Set Up'!E882="","",'Set Up'!E882)</f>
        <v/>
      </c>
      <c r="AA659" s="82" t="str">
        <f>IF('Set Up'!F882="","",'Set Up'!F882)</f>
        <v/>
      </c>
      <c r="AB659" s="82" t="str">
        <f>IF('Set Up'!G882="","",'Set Up'!G882)</f>
        <v/>
      </c>
      <c r="AC659" s="82" t="str">
        <f t="array" ref="AC659">IF(Y659="","",INDEX(Data!$G$4:$G$51,MATCH(Table7[[#This Row],[Fitting]]&amp;Table7[[#This Row],[Fitting Subtype]],Data!$E$4:$E$51&amp;Data!$F$4:$F$51,0)))</f>
        <v/>
      </c>
      <c r="AD659" s="89" t="str">
        <f>IF(Table7[[#This Row],[Segment]]="","",Table7[[#This Row],[Quantity]]*Table7[[#This Row],[Kf]]*(((INDEX(Table4[Velocity (m/s)],MATCH(Table7[[#This Row],[Segment]],Table4[Segment],0)))^2)/2))</f>
        <v/>
      </c>
      <c r="AF659" s="82" t="str">
        <f>Table4[[#This Row],[Segment]]</f>
        <v/>
      </c>
      <c r="AG659" s="75"/>
      <c r="AH659" s="82" t="str">
        <f>IF(Table5[[#This Row],[Segment]]="","",AG659-Table4[[#This Row],[Total Pressure Drop (kPa)]])</f>
        <v/>
      </c>
    </row>
    <row r="660" spans="1:34" x14ac:dyDescent="0.25">
      <c r="A660" s="95" t="str">
        <f>IF('Set Up'!A657="","",'Set Up'!A657)</f>
        <v/>
      </c>
      <c r="B660" s="75" t="s">
        <v>81</v>
      </c>
      <c r="C660" s="85"/>
      <c r="D660" s="86" t="str">
        <f>IF(Table4[[#This Row],[Diameter (in)]]="","",(((CONVERT(Table4[[#This Row],[Diameter (in)]],"in","m"))/2)^2)*PI())</f>
        <v/>
      </c>
      <c r="E660" s="87" t="str">
        <f>IF(Table4[[#This Row],[Area (m2)]]="","",$D$4/Table4[[#This Row],[Area (m2)]])</f>
        <v/>
      </c>
      <c r="F660" s="85">
        <f t="shared" si="10"/>
        <v>4.6951999999999998</v>
      </c>
      <c r="G660" s="88" t="str">
        <f>IF(Table4[[#This Row],[Segment]]="","",(CONVERT(Table4[[#This Row],[Diameter (in)]],"in","m")*$B$4*Table4[[#This Row],[Velocity (m/s)]])/$C$4)</f>
        <v/>
      </c>
      <c r="H660" s="96" t="str">
        <f>IF(Table4[[#This Row],[Segment]]="","",IF(Table4[[#This Row],[Teynold''s Number]]&gt;4000,"TURBULENT","LAMINAR"))</f>
        <v/>
      </c>
      <c r="I660" s="86" t="str">
        <f>IF(Table4[[#This Row],[Segment]]="","",INDEX(Data!C657:C671,MATCH(Table4[Material],Data!B657:B671,0)))</f>
        <v/>
      </c>
      <c r="J660" s="89" t="str">
        <f>IF(Table4[[#This Row],[ε (m)]]="","",Table4[[#This Row],[ε (m)]]/(CONVERT(Table4[[#This Row],[Diameter (in)]],"in","m")))</f>
        <v/>
      </c>
      <c r="K660" s="96" t="str">
        <f>IF(Table4[[#This Row],[Regime]]="LAMINAR",16/Table4[[#This Row],[Teynold''s Number]],"-")</f>
        <v>-</v>
      </c>
      <c r="L660" s="86"/>
      <c r="M660" s="97" t="str">
        <f>IF(Table4[[#This Row],[Regime]]="TURBULENT",(((-4*LOG10(Table4[[#This Row],[ε/D]]/3.7+1.256/(Table4[[#This Row],[Teynold''s Number]]*SQRT(Table4[[#This Row],[f turbulent (guess)]]))))^-1)^2),"")</f>
        <v/>
      </c>
      <c r="N660" s="91" t="str">
        <f>IF(Table4[[#This Row],[f turbulent]]="","",Table4[[#This Row],[f turbulent (guess)]]-Table4[[#This Row],[f turbulent]])</f>
        <v/>
      </c>
      <c r="O660" s="87">
        <f>IF(Table4[[#This Row],[Segment]]="",0,IF(C661="",0,IF(C661&lt;=Table4[[#This Row],[Diameter (in)]],0,1-(D660/D661))))</f>
        <v>0</v>
      </c>
      <c r="P660" s="92" t="str">
        <f>IF(Table4[[#This Row],[Segment]]="","",IF(C660&gt;C661,"",IF(C661="",0.55,(0.55*(1-D661/D660)))))</f>
        <v/>
      </c>
      <c r="Q66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60" s="92" t="str">
        <f>IF(Table4[[#This Row],[Segment]]="","",IF(Table4[[#This Row],[Kexpansion]]="","0",((Table4[[#This Row],[Velocity (m/s)]]^2)/2)*Table4[[#This Row],[Kexpansion]]))</f>
        <v/>
      </c>
      <c r="S660" s="92" t="str">
        <f>IF(Table4[[#This Row],[Segment]]="","",IF(Table4[[#This Row],[Kcontraction]]="","0",((Table4[[#This Row],[Velocity (m/s)]]^2)/2)*Table4[[#This Row],[Kcontraction]]))</f>
        <v/>
      </c>
      <c r="T660" s="89" t="str">
        <f>IF(Table4[[#This Row],[Segment]]="","",SUMIF($Y$7:$Y$2000,Table4[[#This Row],[Segment]],$AD$7:$AD$2000))</f>
        <v/>
      </c>
      <c r="U660" s="95" t="str">
        <f>IF(Table4[[#This Row],[Segment]]="","",Table4[[#This Row],[Hfriction (J/kg)]]+Table4[[#This Row],[Hexpansions (J/kg)]]+Table4[[#This Row],[Hcontractions (J/kg)]]+Table4[[#This Row],[Hf (J/kg)]])</f>
        <v/>
      </c>
      <c r="V660" s="95" t="str">
        <f>IF(Table4[[#This Row],[Segment]]="","",Table4[[#This Row],[Total Friction Loss (J/kg)]]*Table3[Density (kg/m3)])</f>
        <v/>
      </c>
      <c r="W660" s="95" t="str">
        <f>IF(Table4[[#This Row],[Segment]]="","",Table4[[#This Row],[Total Pressure Drop (Pa)]]/1000)</f>
        <v/>
      </c>
      <c r="Y660" s="82" t="str">
        <f>IF('Set Up'!D883="","",'Set Up'!D883)</f>
        <v/>
      </c>
      <c r="Z660" s="82" t="str">
        <f>IF('Set Up'!E883="","",'Set Up'!E883)</f>
        <v/>
      </c>
      <c r="AA660" s="82" t="str">
        <f>IF('Set Up'!F883="","",'Set Up'!F883)</f>
        <v/>
      </c>
      <c r="AB660" s="82" t="str">
        <f>IF('Set Up'!G883="","",'Set Up'!G883)</f>
        <v/>
      </c>
      <c r="AC660" s="82" t="str">
        <f t="array" ref="AC660">IF(Y660="","",INDEX(Data!$G$4:$G$51,MATCH(Table7[[#This Row],[Fitting]]&amp;Table7[[#This Row],[Fitting Subtype]],Data!$E$4:$E$51&amp;Data!$F$4:$F$51,0)))</f>
        <v/>
      </c>
      <c r="AD660" s="89" t="str">
        <f>IF(Table7[[#This Row],[Segment]]="","",Table7[[#This Row],[Quantity]]*Table7[[#This Row],[Kf]]*(((INDEX(Table4[Velocity (m/s)],MATCH(Table7[[#This Row],[Segment]],Table4[Segment],0)))^2)/2))</f>
        <v/>
      </c>
      <c r="AF660" s="82" t="str">
        <f>Table4[[#This Row],[Segment]]</f>
        <v/>
      </c>
      <c r="AG660" s="75"/>
      <c r="AH660" s="82" t="str">
        <f>IF(Table5[[#This Row],[Segment]]="","",AG660-Table4[[#This Row],[Total Pressure Drop (kPa)]])</f>
        <v/>
      </c>
    </row>
    <row r="661" spans="1:34" x14ac:dyDescent="0.25">
      <c r="A661" s="95" t="str">
        <f>IF('Set Up'!A658="","",'Set Up'!A658)</f>
        <v/>
      </c>
      <c r="B661" s="75" t="s">
        <v>81</v>
      </c>
      <c r="C661" s="85"/>
      <c r="D661" s="86" t="str">
        <f>IF(Table4[[#This Row],[Diameter (in)]]="","",(((CONVERT(Table4[[#This Row],[Diameter (in)]],"in","m"))/2)^2)*PI())</f>
        <v/>
      </c>
      <c r="E661" s="87" t="str">
        <f>IF(Table4[[#This Row],[Area (m2)]]="","",$D$4/Table4[[#This Row],[Area (m2)]])</f>
        <v/>
      </c>
      <c r="F661" s="85">
        <f t="shared" si="10"/>
        <v>4.6951999999999998</v>
      </c>
      <c r="G661" s="88" t="str">
        <f>IF(Table4[[#This Row],[Segment]]="","",(CONVERT(Table4[[#This Row],[Diameter (in)]],"in","m")*$B$4*Table4[[#This Row],[Velocity (m/s)]])/$C$4)</f>
        <v/>
      </c>
      <c r="H661" s="96" t="str">
        <f>IF(Table4[[#This Row],[Segment]]="","",IF(Table4[[#This Row],[Teynold''s Number]]&gt;4000,"TURBULENT","LAMINAR"))</f>
        <v/>
      </c>
      <c r="I661" s="86" t="str">
        <f>IF(Table4[[#This Row],[Segment]]="","",INDEX(Data!C658:C672,MATCH(Table4[Material],Data!B658:B672,0)))</f>
        <v/>
      </c>
      <c r="J661" s="89" t="str">
        <f>IF(Table4[[#This Row],[ε (m)]]="","",Table4[[#This Row],[ε (m)]]/(CONVERT(Table4[[#This Row],[Diameter (in)]],"in","m")))</f>
        <v/>
      </c>
      <c r="K661" s="96" t="str">
        <f>IF(Table4[[#This Row],[Regime]]="LAMINAR",16/Table4[[#This Row],[Teynold''s Number]],"-")</f>
        <v>-</v>
      </c>
      <c r="L661" s="86"/>
      <c r="M661" s="97" t="str">
        <f>IF(Table4[[#This Row],[Regime]]="TURBULENT",(((-4*LOG10(Table4[[#This Row],[ε/D]]/3.7+1.256/(Table4[[#This Row],[Teynold''s Number]]*SQRT(Table4[[#This Row],[f turbulent (guess)]]))))^-1)^2),"")</f>
        <v/>
      </c>
      <c r="N661" s="91" t="str">
        <f>IF(Table4[[#This Row],[f turbulent]]="","",Table4[[#This Row],[f turbulent (guess)]]-Table4[[#This Row],[f turbulent]])</f>
        <v/>
      </c>
      <c r="O661" s="87">
        <f>IF(Table4[[#This Row],[Segment]]="",0,IF(C662="",0,IF(C662&lt;=Table4[[#This Row],[Diameter (in)]],0,1-(D661/D662))))</f>
        <v>0</v>
      </c>
      <c r="P661" s="92" t="str">
        <f>IF(Table4[[#This Row],[Segment]]="","",IF(C661&gt;C662,"",IF(C662="",0.55,(0.55*(1-D662/D661)))))</f>
        <v/>
      </c>
      <c r="Q66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61" s="92" t="str">
        <f>IF(Table4[[#This Row],[Segment]]="","",IF(Table4[[#This Row],[Kexpansion]]="","0",((Table4[[#This Row],[Velocity (m/s)]]^2)/2)*Table4[[#This Row],[Kexpansion]]))</f>
        <v/>
      </c>
      <c r="S661" s="92" t="str">
        <f>IF(Table4[[#This Row],[Segment]]="","",IF(Table4[[#This Row],[Kcontraction]]="","0",((Table4[[#This Row],[Velocity (m/s)]]^2)/2)*Table4[[#This Row],[Kcontraction]]))</f>
        <v/>
      </c>
      <c r="T661" s="89" t="str">
        <f>IF(Table4[[#This Row],[Segment]]="","",SUMIF($Y$7:$Y$2000,Table4[[#This Row],[Segment]],$AD$7:$AD$2000))</f>
        <v/>
      </c>
      <c r="U661" s="95" t="str">
        <f>IF(Table4[[#This Row],[Segment]]="","",Table4[[#This Row],[Hfriction (J/kg)]]+Table4[[#This Row],[Hexpansions (J/kg)]]+Table4[[#This Row],[Hcontractions (J/kg)]]+Table4[[#This Row],[Hf (J/kg)]])</f>
        <v/>
      </c>
      <c r="V661" s="95" t="str">
        <f>IF(Table4[[#This Row],[Segment]]="","",Table4[[#This Row],[Total Friction Loss (J/kg)]]*Table3[Density (kg/m3)])</f>
        <v/>
      </c>
      <c r="W661" s="95" t="str">
        <f>IF(Table4[[#This Row],[Segment]]="","",Table4[[#This Row],[Total Pressure Drop (Pa)]]/1000)</f>
        <v/>
      </c>
      <c r="Y661" s="82" t="str">
        <f>IF('Set Up'!D884="","",'Set Up'!D884)</f>
        <v/>
      </c>
      <c r="Z661" s="82" t="str">
        <f>IF('Set Up'!E884="","",'Set Up'!E884)</f>
        <v/>
      </c>
      <c r="AA661" s="82" t="str">
        <f>IF('Set Up'!F884="","",'Set Up'!F884)</f>
        <v/>
      </c>
      <c r="AB661" s="82" t="str">
        <f>IF('Set Up'!G884="","",'Set Up'!G884)</f>
        <v/>
      </c>
      <c r="AC661" s="82" t="str">
        <f t="array" ref="AC661">IF(Y661="","",INDEX(Data!$G$4:$G$51,MATCH(Table7[[#This Row],[Fitting]]&amp;Table7[[#This Row],[Fitting Subtype]],Data!$E$4:$E$51&amp;Data!$F$4:$F$51,0)))</f>
        <v/>
      </c>
      <c r="AD661" s="89" t="str">
        <f>IF(Table7[[#This Row],[Segment]]="","",Table7[[#This Row],[Quantity]]*Table7[[#This Row],[Kf]]*(((INDEX(Table4[Velocity (m/s)],MATCH(Table7[[#This Row],[Segment]],Table4[Segment],0)))^2)/2))</f>
        <v/>
      </c>
      <c r="AF661" s="82" t="str">
        <f>Table4[[#This Row],[Segment]]</f>
        <v/>
      </c>
      <c r="AG661" s="75"/>
      <c r="AH661" s="82" t="str">
        <f>IF(Table5[[#This Row],[Segment]]="","",AG661-Table4[[#This Row],[Total Pressure Drop (kPa)]])</f>
        <v/>
      </c>
    </row>
    <row r="662" spans="1:34" x14ac:dyDescent="0.25">
      <c r="A662" s="95" t="str">
        <f>IF('Set Up'!A659="","",'Set Up'!A659)</f>
        <v/>
      </c>
      <c r="B662" s="75" t="s">
        <v>81</v>
      </c>
      <c r="C662" s="85"/>
      <c r="D662" s="86" t="str">
        <f>IF(Table4[[#This Row],[Diameter (in)]]="","",(((CONVERT(Table4[[#This Row],[Diameter (in)]],"in","m"))/2)^2)*PI())</f>
        <v/>
      </c>
      <c r="E662" s="87" t="str">
        <f>IF(Table4[[#This Row],[Area (m2)]]="","",$D$4/Table4[[#This Row],[Area (m2)]])</f>
        <v/>
      </c>
      <c r="F662" s="85">
        <f t="shared" si="10"/>
        <v>4.6951999999999998</v>
      </c>
      <c r="G662" s="88" t="str">
        <f>IF(Table4[[#This Row],[Segment]]="","",(CONVERT(Table4[[#This Row],[Diameter (in)]],"in","m")*$B$4*Table4[[#This Row],[Velocity (m/s)]])/$C$4)</f>
        <v/>
      </c>
      <c r="H662" s="96" t="str">
        <f>IF(Table4[[#This Row],[Segment]]="","",IF(Table4[[#This Row],[Teynold''s Number]]&gt;4000,"TURBULENT","LAMINAR"))</f>
        <v/>
      </c>
      <c r="I662" s="86" t="str">
        <f>IF(Table4[[#This Row],[Segment]]="","",INDEX(Data!C659:C673,MATCH(Table4[Material],Data!B659:B673,0)))</f>
        <v/>
      </c>
      <c r="J662" s="89" t="str">
        <f>IF(Table4[[#This Row],[ε (m)]]="","",Table4[[#This Row],[ε (m)]]/(CONVERT(Table4[[#This Row],[Diameter (in)]],"in","m")))</f>
        <v/>
      </c>
      <c r="K662" s="96" t="str">
        <f>IF(Table4[[#This Row],[Regime]]="LAMINAR",16/Table4[[#This Row],[Teynold''s Number]],"-")</f>
        <v>-</v>
      </c>
      <c r="L662" s="86"/>
      <c r="M662" s="97" t="str">
        <f>IF(Table4[[#This Row],[Regime]]="TURBULENT",(((-4*LOG10(Table4[[#This Row],[ε/D]]/3.7+1.256/(Table4[[#This Row],[Teynold''s Number]]*SQRT(Table4[[#This Row],[f turbulent (guess)]]))))^-1)^2),"")</f>
        <v/>
      </c>
      <c r="N662" s="91" t="str">
        <f>IF(Table4[[#This Row],[f turbulent]]="","",Table4[[#This Row],[f turbulent (guess)]]-Table4[[#This Row],[f turbulent]])</f>
        <v/>
      </c>
      <c r="O662" s="87">
        <f>IF(Table4[[#This Row],[Segment]]="",0,IF(C663="",0,IF(C663&lt;=Table4[[#This Row],[Diameter (in)]],0,1-(D662/D663))))</f>
        <v>0</v>
      </c>
      <c r="P662" s="92" t="str">
        <f>IF(Table4[[#This Row],[Segment]]="","",IF(C662&gt;C663,"",IF(C663="",0.55,(0.55*(1-D663/D662)))))</f>
        <v/>
      </c>
      <c r="Q66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62" s="92" t="str">
        <f>IF(Table4[[#This Row],[Segment]]="","",IF(Table4[[#This Row],[Kexpansion]]="","0",((Table4[[#This Row],[Velocity (m/s)]]^2)/2)*Table4[[#This Row],[Kexpansion]]))</f>
        <v/>
      </c>
      <c r="S662" s="92" t="str">
        <f>IF(Table4[[#This Row],[Segment]]="","",IF(Table4[[#This Row],[Kcontraction]]="","0",((Table4[[#This Row],[Velocity (m/s)]]^2)/2)*Table4[[#This Row],[Kcontraction]]))</f>
        <v/>
      </c>
      <c r="T662" s="89" t="str">
        <f>IF(Table4[[#This Row],[Segment]]="","",SUMIF($Y$7:$Y$2000,Table4[[#This Row],[Segment]],$AD$7:$AD$2000))</f>
        <v/>
      </c>
      <c r="U662" s="95" t="str">
        <f>IF(Table4[[#This Row],[Segment]]="","",Table4[[#This Row],[Hfriction (J/kg)]]+Table4[[#This Row],[Hexpansions (J/kg)]]+Table4[[#This Row],[Hcontractions (J/kg)]]+Table4[[#This Row],[Hf (J/kg)]])</f>
        <v/>
      </c>
      <c r="V662" s="95" t="str">
        <f>IF(Table4[[#This Row],[Segment]]="","",Table4[[#This Row],[Total Friction Loss (J/kg)]]*Table3[Density (kg/m3)])</f>
        <v/>
      </c>
      <c r="W662" s="95" t="str">
        <f>IF(Table4[[#This Row],[Segment]]="","",Table4[[#This Row],[Total Pressure Drop (Pa)]]/1000)</f>
        <v/>
      </c>
      <c r="Y662" s="82" t="str">
        <f>IF('Set Up'!D885="","",'Set Up'!D885)</f>
        <v/>
      </c>
      <c r="Z662" s="82" t="str">
        <f>IF('Set Up'!E885="","",'Set Up'!E885)</f>
        <v/>
      </c>
      <c r="AA662" s="82" t="str">
        <f>IF('Set Up'!F885="","",'Set Up'!F885)</f>
        <v/>
      </c>
      <c r="AB662" s="82" t="str">
        <f>IF('Set Up'!G885="","",'Set Up'!G885)</f>
        <v/>
      </c>
      <c r="AC662" s="82" t="str">
        <f t="array" ref="AC662">IF(Y662="","",INDEX(Data!$G$4:$G$51,MATCH(Table7[[#This Row],[Fitting]]&amp;Table7[[#This Row],[Fitting Subtype]],Data!$E$4:$E$51&amp;Data!$F$4:$F$51,0)))</f>
        <v/>
      </c>
      <c r="AD662" s="89" t="str">
        <f>IF(Table7[[#This Row],[Segment]]="","",Table7[[#This Row],[Quantity]]*Table7[[#This Row],[Kf]]*(((INDEX(Table4[Velocity (m/s)],MATCH(Table7[[#This Row],[Segment]],Table4[Segment],0)))^2)/2))</f>
        <v/>
      </c>
      <c r="AF662" s="82" t="str">
        <f>Table4[[#This Row],[Segment]]</f>
        <v/>
      </c>
      <c r="AG662" s="75"/>
      <c r="AH662" s="82" t="str">
        <f>IF(Table5[[#This Row],[Segment]]="","",AG662-Table4[[#This Row],[Total Pressure Drop (kPa)]])</f>
        <v/>
      </c>
    </row>
    <row r="663" spans="1:34" x14ac:dyDescent="0.25">
      <c r="A663" s="95" t="str">
        <f>IF('Set Up'!A660="","",'Set Up'!A660)</f>
        <v/>
      </c>
      <c r="B663" s="75" t="s">
        <v>81</v>
      </c>
      <c r="C663" s="85"/>
      <c r="D663" s="86" t="str">
        <f>IF(Table4[[#This Row],[Diameter (in)]]="","",(((CONVERT(Table4[[#This Row],[Diameter (in)]],"in","m"))/2)^2)*PI())</f>
        <v/>
      </c>
      <c r="E663" s="87" t="str">
        <f>IF(Table4[[#This Row],[Area (m2)]]="","",$D$4/Table4[[#This Row],[Area (m2)]])</f>
        <v/>
      </c>
      <c r="F663" s="85">
        <f t="shared" si="10"/>
        <v>4.6951999999999998</v>
      </c>
      <c r="G663" s="88" t="str">
        <f>IF(Table4[[#This Row],[Segment]]="","",(CONVERT(Table4[[#This Row],[Diameter (in)]],"in","m")*$B$4*Table4[[#This Row],[Velocity (m/s)]])/$C$4)</f>
        <v/>
      </c>
      <c r="H663" s="96" t="str">
        <f>IF(Table4[[#This Row],[Segment]]="","",IF(Table4[[#This Row],[Teynold''s Number]]&gt;4000,"TURBULENT","LAMINAR"))</f>
        <v/>
      </c>
      <c r="I663" s="86" t="str">
        <f>IF(Table4[[#This Row],[Segment]]="","",INDEX(Data!C660:C674,MATCH(Table4[Material],Data!B660:B674,0)))</f>
        <v/>
      </c>
      <c r="J663" s="89" t="str">
        <f>IF(Table4[[#This Row],[ε (m)]]="","",Table4[[#This Row],[ε (m)]]/(CONVERT(Table4[[#This Row],[Diameter (in)]],"in","m")))</f>
        <v/>
      </c>
      <c r="K663" s="96" t="str">
        <f>IF(Table4[[#This Row],[Regime]]="LAMINAR",16/Table4[[#This Row],[Teynold''s Number]],"-")</f>
        <v>-</v>
      </c>
      <c r="L663" s="86"/>
      <c r="M663" s="97" t="str">
        <f>IF(Table4[[#This Row],[Regime]]="TURBULENT",(((-4*LOG10(Table4[[#This Row],[ε/D]]/3.7+1.256/(Table4[[#This Row],[Teynold''s Number]]*SQRT(Table4[[#This Row],[f turbulent (guess)]]))))^-1)^2),"")</f>
        <v/>
      </c>
      <c r="N663" s="91" t="str">
        <f>IF(Table4[[#This Row],[f turbulent]]="","",Table4[[#This Row],[f turbulent (guess)]]-Table4[[#This Row],[f turbulent]])</f>
        <v/>
      </c>
      <c r="O663" s="87">
        <f>IF(Table4[[#This Row],[Segment]]="",0,IF(C664="",0,IF(C664&lt;=Table4[[#This Row],[Diameter (in)]],0,1-(D663/D664))))</f>
        <v>0</v>
      </c>
      <c r="P663" s="92" t="str">
        <f>IF(Table4[[#This Row],[Segment]]="","",IF(C663&gt;C664,"",IF(C664="",0.55,(0.55*(1-D664/D663)))))</f>
        <v/>
      </c>
      <c r="Q66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63" s="92" t="str">
        <f>IF(Table4[[#This Row],[Segment]]="","",IF(Table4[[#This Row],[Kexpansion]]="","0",((Table4[[#This Row],[Velocity (m/s)]]^2)/2)*Table4[[#This Row],[Kexpansion]]))</f>
        <v/>
      </c>
      <c r="S663" s="92" t="str">
        <f>IF(Table4[[#This Row],[Segment]]="","",IF(Table4[[#This Row],[Kcontraction]]="","0",((Table4[[#This Row],[Velocity (m/s)]]^2)/2)*Table4[[#This Row],[Kcontraction]]))</f>
        <v/>
      </c>
      <c r="T663" s="89" t="str">
        <f>IF(Table4[[#This Row],[Segment]]="","",SUMIF($Y$7:$Y$2000,Table4[[#This Row],[Segment]],$AD$7:$AD$2000))</f>
        <v/>
      </c>
      <c r="U663" s="95" t="str">
        <f>IF(Table4[[#This Row],[Segment]]="","",Table4[[#This Row],[Hfriction (J/kg)]]+Table4[[#This Row],[Hexpansions (J/kg)]]+Table4[[#This Row],[Hcontractions (J/kg)]]+Table4[[#This Row],[Hf (J/kg)]])</f>
        <v/>
      </c>
      <c r="V663" s="95" t="str">
        <f>IF(Table4[[#This Row],[Segment]]="","",Table4[[#This Row],[Total Friction Loss (J/kg)]]*Table3[Density (kg/m3)])</f>
        <v/>
      </c>
      <c r="W663" s="95" t="str">
        <f>IF(Table4[[#This Row],[Segment]]="","",Table4[[#This Row],[Total Pressure Drop (Pa)]]/1000)</f>
        <v/>
      </c>
      <c r="Y663" s="82" t="str">
        <f>IF('Set Up'!D886="","",'Set Up'!D886)</f>
        <v/>
      </c>
      <c r="Z663" s="82" t="str">
        <f>IF('Set Up'!E886="","",'Set Up'!E886)</f>
        <v/>
      </c>
      <c r="AA663" s="82" t="str">
        <f>IF('Set Up'!F886="","",'Set Up'!F886)</f>
        <v/>
      </c>
      <c r="AB663" s="82" t="str">
        <f>IF('Set Up'!G886="","",'Set Up'!G886)</f>
        <v/>
      </c>
      <c r="AC663" s="82" t="str">
        <f t="array" ref="AC663">IF(Y663="","",INDEX(Data!$G$4:$G$51,MATCH(Table7[[#This Row],[Fitting]]&amp;Table7[[#This Row],[Fitting Subtype]],Data!$E$4:$E$51&amp;Data!$F$4:$F$51,0)))</f>
        <v/>
      </c>
      <c r="AD663" s="89" t="str">
        <f>IF(Table7[[#This Row],[Segment]]="","",Table7[[#This Row],[Quantity]]*Table7[[#This Row],[Kf]]*(((INDEX(Table4[Velocity (m/s)],MATCH(Table7[[#This Row],[Segment]],Table4[Segment],0)))^2)/2))</f>
        <v/>
      </c>
      <c r="AF663" s="82" t="str">
        <f>Table4[[#This Row],[Segment]]</f>
        <v/>
      </c>
      <c r="AG663" s="75"/>
      <c r="AH663" s="82" t="str">
        <f>IF(Table5[[#This Row],[Segment]]="","",AG663-Table4[[#This Row],[Total Pressure Drop (kPa)]])</f>
        <v/>
      </c>
    </row>
    <row r="664" spans="1:34" x14ac:dyDescent="0.25">
      <c r="A664" s="95" t="str">
        <f>IF('Set Up'!A661="","",'Set Up'!A661)</f>
        <v/>
      </c>
      <c r="B664" s="75" t="s">
        <v>81</v>
      </c>
      <c r="C664" s="85"/>
      <c r="D664" s="86" t="str">
        <f>IF(Table4[[#This Row],[Diameter (in)]]="","",(((CONVERT(Table4[[#This Row],[Diameter (in)]],"in","m"))/2)^2)*PI())</f>
        <v/>
      </c>
      <c r="E664" s="87" t="str">
        <f>IF(Table4[[#This Row],[Area (m2)]]="","",$D$4/Table4[[#This Row],[Area (m2)]])</f>
        <v/>
      </c>
      <c r="F664" s="85">
        <f t="shared" si="10"/>
        <v>4.6951999999999998</v>
      </c>
      <c r="G664" s="88" t="str">
        <f>IF(Table4[[#This Row],[Segment]]="","",(CONVERT(Table4[[#This Row],[Diameter (in)]],"in","m")*$B$4*Table4[[#This Row],[Velocity (m/s)]])/$C$4)</f>
        <v/>
      </c>
      <c r="H664" s="96" t="str">
        <f>IF(Table4[[#This Row],[Segment]]="","",IF(Table4[[#This Row],[Teynold''s Number]]&gt;4000,"TURBULENT","LAMINAR"))</f>
        <v/>
      </c>
      <c r="I664" s="86" t="str">
        <f>IF(Table4[[#This Row],[Segment]]="","",INDEX(Data!C661:C675,MATCH(Table4[Material],Data!B661:B675,0)))</f>
        <v/>
      </c>
      <c r="J664" s="89" t="str">
        <f>IF(Table4[[#This Row],[ε (m)]]="","",Table4[[#This Row],[ε (m)]]/(CONVERT(Table4[[#This Row],[Diameter (in)]],"in","m")))</f>
        <v/>
      </c>
      <c r="K664" s="96" t="str">
        <f>IF(Table4[[#This Row],[Regime]]="LAMINAR",16/Table4[[#This Row],[Teynold''s Number]],"-")</f>
        <v>-</v>
      </c>
      <c r="L664" s="86"/>
      <c r="M664" s="97" t="str">
        <f>IF(Table4[[#This Row],[Regime]]="TURBULENT",(((-4*LOG10(Table4[[#This Row],[ε/D]]/3.7+1.256/(Table4[[#This Row],[Teynold''s Number]]*SQRT(Table4[[#This Row],[f turbulent (guess)]]))))^-1)^2),"")</f>
        <v/>
      </c>
      <c r="N664" s="91" t="str">
        <f>IF(Table4[[#This Row],[f turbulent]]="","",Table4[[#This Row],[f turbulent (guess)]]-Table4[[#This Row],[f turbulent]])</f>
        <v/>
      </c>
      <c r="O664" s="87">
        <f>IF(Table4[[#This Row],[Segment]]="",0,IF(C665="",0,IF(C665&lt;=Table4[[#This Row],[Diameter (in)]],0,1-(D664/D665))))</f>
        <v>0</v>
      </c>
      <c r="P664" s="92" t="str">
        <f>IF(Table4[[#This Row],[Segment]]="","",IF(C664&gt;C665,"",IF(C665="",0.55,(0.55*(1-D665/D664)))))</f>
        <v/>
      </c>
      <c r="Q66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64" s="92" t="str">
        <f>IF(Table4[[#This Row],[Segment]]="","",IF(Table4[[#This Row],[Kexpansion]]="","0",((Table4[[#This Row],[Velocity (m/s)]]^2)/2)*Table4[[#This Row],[Kexpansion]]))</f>
        <v/>
      </c>
      <c r="S664" s="92" t="str">
        <f>IF(Table4[[#This Row],[Segment]]="","",IF(Table4[[#This Row],[Kcontraction]]="","0",((Table4[[#This Row],[Velocity (m/s)]]^2)/2)*Table4[[#This Row],[Kcontraction]]))</f>
        <v/>
      </c>
      <c r="T664" s="89" t="str">
        <f>IF(Table4[[#This Row],[Segment]]="","",SUMIF($Y$7:$Y$2000,Table4[[#This Row],[Segment]],$AD$7:$AD$2000))</f>
        <v/>
      </c>
      <c r="U664" s="95" t="str">
        <f>IF(Table4[[#This Row],[Segment]]="","",Table4[[#This Row],[Hfriction (J/kg)]]+Table4[[#This Row],[Hexpansions (J/kg)]]+Table4[[#This Row],[Hcontractions (J/kg)]]+Table4[[#This Row],[Hf (J/kg)]])</f>
        <v/>
      </c>
      <c r="V664" s="95" t="str">
        <f>IF(Table4[[#This Row],[Segment]]="","",Table4[[#This Row],[Total Friction Loss (J/kg)]]*Table3[Density (kg/m3)])</f>
        <v/>
      </c>
      <c r="W664" s="95" t="str">
        <f>IF(Table4[[#This Row],[Segment]]="","",Table4[[#This Row],[Total Pressure Drop (Pa)]]/1000)</f>
        <v/>
      </c>
      <c r="Y664" s="82" t="str">
        <f>IF('Set Up'!D887="","",'Set Up'!D887)</f>
        <v/>
      </c>
      <c r="Z664" s="82" t="str">
        <f>IF('Set Up'!E887="","",'Set Up'!E887)</f>
        <v/>
      </c>
      <c r="AA664" s="82" t="str">
        <f>IF('Set Up'!F887="","",'Set Up'!F887)</f>
        <v/>
      </c>
      <c r="AB664" s="82" t="str">
        <f>IF('Set Up'!G887="","",'Set Up'!G887)</f>
        <v/>
      </c>
      <c r="AC664" s="82" t="str">
        <f t="array" ref="AC664">IF(Y664="","",INDEX(Data!$G$4:$G$51,MATCH(Table7[[#This Row],[Fitting]]&amp;Table7[[#This Row],[Fitting Subtype]],Data!$E$4:$E$51&amp;Data!$F$4:$F$51,0)))</f>
        <v/>
      </c>
      <c r="AD664" s="89" t="str">
        <f>IF(Table7[[#This Row],[Segment]]="","",Table7[[#This Row],[Quantity]]*Table7[[#This Row],[Kf]]*(((INDEX(Table4[Velocity (m/s)],MATCH(Table7[[#This Row],[Segment]],Table4[Segment],0)))^2)/2))</f>
        <v/>
      </c>
      <c r="AF664" s="82" t="str">
        <f>Table4[[#This Row],[Segment]]</f>
        <v/>
      </c>
      <c r="AG664" s="75"/>
      <c r="AH664" s="82" t="str">
        <f>IF(Table5[[#This Row],[Segment]]="","",AG664-Table4[[#This Row],[Total Pressure Drop (kPa)]])</f>
        <v/>
      </c>
    </row>
    <row r="665" spans="1:34" x14ac:dyDescent="0.25">
      <c r="A665" s="95" t="str">
        <f>IF('Set Up'!A662="","",'Set Up'!A662)</f>
        <v/>
      </c>
      <c r="B665" s="75" t="s">
        <v>81</v>
      </c>
      <c r="C665" s="85"/>
      <c r="D665" s="86" t="str">
        <f>IF(Table4[[#This Row],[Diameter (in)]]="","",(((CONVERT(Table4[[#This Row],[Diameter (in)]],"in","m"))/2)^2)*PI())</f>
        <v/>
      </c>
      <c r="E665" s="87" t="str">
        <f>IF(Table4[[#This Row],[Area (m2)]]="","",$D$4/Table4[[#This Row],[Area (m2)]])</f>
        <v/>
      </c>
      <c r="F665" s="85">
        <f t="shared" si="10"/>
        <v>4.6951999999999998</v>
      </c>
      <c r="G665" s="88" t="str">
        <f>IF(Table4[[#This Row],[Segment]]="","",(CONVERT(Table4[[#This Row],[Diameter (in)]],"in","m")*$B$4*Table4[[#This Row],[Velocity (m/s)]])/$C$4)</f>
        <v/>
      </c>
      <c r="H665" s="96" t="str">
        <f>IF(Table4[[#This Row],[Segment]]="","",IF(Table4[[#This Row],[Teynold''s Number]]&gt;4000,"TURBULENT","LAMINAR"))</f>
        <v/>
      </c>
      <c r="I665" s="86" t="str">
        <f>IF(Table4[[#This Row],[Segment]]="","",INDEX(Data!C662:C676,MATCH(Table4[Material],Data!B662:B676,0)))</f>
        <v/>
      </c>
      <c r="J665" s="89" t="str">
        <f>IF(Table4[[#This Row],[ε (m)]]="","",Table4[[#This Row],[ε (m)]]/(CONVERT(Table4[[#This Row],[Diameter (in)]],"in","m")))</f>
        <v/>
      </c>
      <c r="K665" s="96" t="str">
        <f>IF(Table4[[#This Row],[Regime]]="LAMINAR",16/Table4[[#This Row],[Teynold''s Number]],"-")</f>
        <v>-</v>
      </c>
      <c r="L665" s="86"/>
      <c r="M665" s="97" t="str">
        <f>IF(Table4[[#This Row],[Regime]]="TURBULENT",(((-4*LOG10(Table4[[#This Row],[ε/D]]/3.7+1.256/(Table4[[#This Row],[Teynold''s Number]]*SQRT(Table4[[#This Row],[f turbulent (guess)]]))))^-1)^2),"")</f>
        <v/>
      </c>
      <c r="N665" s="91" t="str">
        <f>IF(Table4[[#This Row],[f turbulent]]="","",Table4[[#This Row],[f turbulent (guess)]]-Table4[[#This Row],[f turbulent]])</f>
        <v/>
      </c>
      <c r="O665" s="87">
        <f>IF(Table4[[#This Row],[Segment]]="",0,IF(C666="",0,IF(C666&lt;=Table4[[#This Row],[Diameter (in)]],0,1-(D665/D666))))</f>
        <v>0</v>
      </c>
      <c r="P665" s="92" t="str">
        <f>IF(Table4[[#This Row],[Segment]]="","",IF(C665&gt;C666,"",IF(C666="",0.55,(0.55*(1-D666/D665)))))</f>
        <v/>
      </c>
      <c r="Q66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65" s="92" t="str">
        <f>IF(Table4[[#This Row],[Segment]]="","",IF(Table4[[#This Row],[Kexpansion]]="","0",((Table4[[#This Row],[Velocity (m/s)]]^2)/2)*Table4[[#This Row],[Kexpansion]]))</f>
        <v/>
      </c>
      <c r="S665" s="92" t="str">
        <f>IF(Table4[[#This Row],[Segment]]="","",IF(Table4[[#This Row],[Kcontraction]]="","0",((Table4[[#This Row],[Velocity (m/s)]]^2)/2)*Table4[[#This Row],[Kcontraction]]))</f>
        <v/>
      </c>
      <c r="T665" s="89" t="str">
        <f>IF(Table4[[#This Row],[Segment]]="","",SUMIF($Y$7:$Y$2000,Table4[[#This Row],[Segment]],$AD$7:$AD$2000))</f>
        <v/>
      </c>
      <c r="U665" s="95" t="str">
        <f>IF(Table4[[#This Row],[Segment]]="","",Table4[[#This Row],[Hfriction (J/kg)]]+Table4[[#This Row],[Hexpansions (J/kg)]]+Table4[[#This Row],[Hcontractions (J/kg)]]+Table4[[#This Row],[Hf (J/kg)]])</f>
        <v/>
      </c>
      <c r="V665" s="95" t="str">
        <f>IF(Table4[[#This Row],[Segment]]="","",Table4[[#This Row],[Total Friction Loss (J/kg)]]*Table3[Density (kg/m3)])</f>
        <v/>
      </c>
      <c r="W665" s="95" t="str">
        <f>IF(Table4[[#This Row],[Segment]]="","",Table4[[#This Row],[Total Pressure Drop (Pa)]]/1000)</f>
        <v/>
      </c>
      <c r="Y665" s="82" t="str">
        <f>IF('Set Up'!D888="","",'Set Up'!D888)</f>
        <v/>
      </c>
      <c r="Z665" s="82" t="str">
        <f>IF('Set Up'!E888="","",'Set Up'!E888)</f>
        <v/>
      </c>
      <c r="AA665" s="82" t="str">
        <f>IF('Set Up'!F888="","",'Set Up'!F888)</f>
        <v/>
      </c>
      <c r="AB665" s="82" t="str">
        <f>IF('Set Up'!G888="","",'Set Up'!G888)</f>
        <v/>
      </c>
      <c r="AC665" s="82" t="str">
        <f t="array" ref="AC665">IF(Y665="","",INDEX(Data!$G$4:$G$51,MATCH(Table7[[#This Row],[Fitting]]&amp;Table7[[#This Row],[Fitting Subtype]],Data!$E$4:$E$51&amp;Data!$F$4:$F$51,0)))</f>
        <v/>
      </c>
      <c r="AD665" s="89" t="str">
        <f>IF(Table7[[#This Row],[Segment]]="","",Table7[[#This Row],[Quantity]]*Table7[[#This Row],[Kf]]*(((INDEX(Table4[Velocity (m/s)],MATCH(Table7[[#This Row],[Segment]],Table4[Segment],0)))^2)/2))</f>
        <v/>
      </c>
      <c r="AF665" s="82" t="str">
        <f>Table4[[#This Row],[Segment]]</f>
        <v/>
      </c>
      <c r="AG665" s="75"/>
      <c r="AH665" s="82" t="str">
        <f>IF(Table5[[#This Row],[Segment]]="","",AG665-Table4[[#This Row],[Total Pressure Drop (kPa)]])</f>
        <v/>
      </c>
    </row>
    <row r="666" spans="1:34" x14ac:dyDescent="0.25">
      <c r="A666" s="95" t="str">
        <f>IF('Set Up'!A663="","",'Set Up'!A663)</f>
        <v/>
      </c>
      <c r="B666" s="75" t="s">
        <v>81</v>
      </c>
      <c r="C666" s="85"/>
      <c r="D666" s="86" t="str">
        <f>IF(Table4[[#This Row],[Diameter (in)]]="","",(((CONVERT(Table4[[#This Row],[Diameter (in)]],"in","m"))/2)^2)*PI())</f>
        <v/>
      </c>
      <c r="E666" s="87" t="str">
        <f>IF(Table4[[#This Row],[Area (m2)]]="","",$D$4/Table4[[#This Row],[Area (m2)]])</f>
        <v/>
      </c>
      <c r="F666" s="85">
        <f t="shared" si="10"/>
        <v>4.6951999999999998</v>
      </c>
      <c r="G666" s="88" t="str">
        <f>IF(Table4[[#This Row],[Segment]]="","",(CONVERT(Table4[[#This Row],[Diameter (in)]],"in","m")*$B$4*Table4[[#This Row],[Velocity (m/s)]])/$C$4)</f>
        <v/>
      </c>
      <c r="H666" s="96" t="str">
        <f>IF(Table4[[#This Row],[Segment]]="","",IF(Table4[[#This Row],[Teynold''s Number]]&gt;4000,"TURBULENT","LAMINAR"))</f>
        <v/>
      </c>
      <c r="I666" s="86" t="str">
        <f>IF(Table4[[#This Row],[Segment]]="","",INDEX(Data!C663:C677,MATCH(Table4[Material],Data!B663:B677,0)))</f>
        <v/>
      </c>
      <c r="J666" s="89" t="str">
        <f>IF(Table4[[#This Row],[ε (m)]]="","",Table4[[#This Row],[ε (m)]]/(CONVERT(Table4[[#This Row],[Diameter (in)]],"in","m")))</f>
        <v/>
      </c>
      <c r="K666" s="96" t="str">
        <f>IF(Table4[[#This Row],[Regime]]="LAMINAR",16/Table4[[#This Row],[Teynold''s Number]],"-")</f>
        <v>-</v>
      </c>
      <c r="L666" s="86"/>
      <c r="M666" s="97" t="str">
        <f>IF(Table4[[#This Row],[Regime]]="TURBULENT",(((-4*LOG10(Table4[[#This Row],[ε/D]]/3.7+1.256/(Table4[[#This Row],[Teynold''s Number]]*SQRT(Table4[[#This Row],[f turbulent (guess)]]))))^-1)^2),"")</f>
        <v/>
      </c>
      <c r="N666" s="91" t="str">
        <f>IF(Table4[[#This Row],[f turbulent]]="","",Table4[[#This Row],[f turbulent (guess)]]-Table4[[#This Row],[f turbulent]])</f>
        <v/>
      </c>
      <c r="O666" s="87">
        <f>IF(Table4[[#This Row],[Segment]]="",0,IF(C667="",0,IF(C667&lt;=Table4[[#This Row],[Diameter (in)]],0,1-(D666/D667))))</f>
        <v>0</v>
      </c>
      <c r="P666" s="92" t="str">
        <f>IF(Table4[[#This Row],[Segment]]="","",IF(C666&gt;C667,"",IF(C667="",0.55,(0.55*(1-D667/D666)))))</f>
        <v/>
      </c>
      <c r="Q66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66" s="92" t="str">
        <f>IF(Table4[[#This Row],[Segment]]="","",IF(Table4[[#This Row],[Kexpansion]]="","0",((Table4[[#This Row],[Velocity (m/s)]]^2)/2)*Table4[[#This Row],[Kexpansion]]))</f>
        <v/>
      </c>
      <c r="S666" s="92" t="str">
        <f>IF(Table4[[#This Row],[Segment]]="","",IF(Table4[[#This Row],[Kcontraction]]="","0",((Table4[[#This Row],[Velocity (m/s)]]^2)/2)*Table4[[#This Row],[Kcontraction]]))</f>
        <v/>
      </c>
      <c r="T666" s="89" t="str">
        <f>IF(Table4[[#This Row],[Segment]]="","",SUMIF($Y$7:$Y$2000,Table4[[#This Row],[Segment]],$AD$7:$AD$2000))</f>
        <v/>
      </c>
      <c r="U666" s="95" t="str">
        <f>IF(Table4[[#This Row],[Segment]]="","",Table4[[#This Row],[Hfriction (J/kg)]]+Table4[[#This Row],[Hexpansions (J/kg)]]+Table4[[#This Row],[Hcontractions (J/kg)]]+Table4[[#This Row],[Hf (J/kg)]])</f>
        <v/>
      </c>
      <c r="V666" s="95" t="str">
        <f>IF(Table4[[#This Row],[Segment]]="","",Table4[[#This Row],[Total Friction Loss (J/kg)]]*Table3[Density (kg/m3)])</f>
        <v/>
      </c>
      <c r="W666" s="95" t="str">
        <f>IF(Table4[[#This Row],[Segment]]="","",Table4[[#This Row],[Total Pressure Drop (Pa)]]/1000)</f>
        <v/>
      </c>
      <c r="Y666" s="82" t="str">
        <f>IF('Set Up'!D889="","",'Set Up'!D889)</f>
        <v/>
      </c>
      <c r="Z666" s="82" t="str">
        <f>IF('Set Up'!E889="","",'Set Up'!E889)</f>
        <v/>
      </c>
      <c r="AA666" s="82" t="str">
        <f>IF('Set Up'!F889="","",'Set Up'!F889)</f>
        <v/>
      </c>
      <c r="AB666" s="82" t="str">
        <f>IF('Set Up'!G889="","",'Set Up'!G889)</f>
        <v/>
      </c>
      <c r="AC666" s="82" t="str">
        <f t="array" ref="AC666">IF(Y666="","",INDEX(Data!$G$4:$G$51,MATCH(Table7[[#This Row],[Fitting]]&amp;Table7[[#This Row],[Fitting Subtype]],Data!$E$4:$E$51&amp;Data!$F$4:$F$51,0)))</f>
        <v/>
      </c>
      <c r="AD666" s="89" t="str">
        <f>IF(Table7[[#This Row],[Segment]]="","",Table7[[#This Row],[Quantity]]*Table7[[#This Row],[Kf]]*(((INDEX(Table4[Velocity (m/s)],MATCH(Table7[[#This Row],[Segment]],Table4[Segment],0)))^2)/2))</f>
        <v/>
      </c>
      <c r="AF666" s="82" t="str">
        <f>Table4[[#This Row],[Segment]]</f>
        <v/>
      </c>
      <c r="AG666" s="75"/>
      <c r="AH666" s="82" t="str">
        <f>IF(Table5[[#This Row],[Segment]]="","",AG666-Table4[[#This Row],[Total Pressure Drop (kPa)]])</f>
        <v/>
      </c>
    </row>
    <row r="667" spans="1:34" x14ac:dyDescent="0.25">
      <c r="A667" s="95" t="str">
        <f>IF('Set Up'!A664="","",'Set Up'!A664)</f>
        <v/>
      </c>
      <c r="B667" s="75" t="s">
        <v>81</v>
      </c>
      <c r="C667" s="85"/>
      <c r="D667" s="86" t="str">
        <f>IF(Table4[[#This Row],[Diameter (in)]]="","",(((CONVERT(Table4[[#This Row],[Diameter (in)]],"in","m"))/2)^2)*PI())</f>
        <v/>
      </c>
      <c r="E667" s="87" t="str">
        <f>IF(Table4[[#This Row],[Area (m2)]]="","",$D$4/Table4[[#This Row],[Area (m2)]])</f>
        <v/>
      </c>
      <c r="F667" s="85">
        <f t="shared" si="10"/>
        <v>4.6951999999999998</v>
      </c>
      <c r="G667" s="88" t="str">
        <f>IF(Table4[[#This Row],[Segment]]="","",(CONVERT(Table4[[#This Row],[Diameter (in)]],"in","m")*$B$4*Table4[[#This Row],[Velocity (m/s)]])/$C$4)</f>
        <v/>
      </c>
      <c r="H667" s="96" t="str">
        <f>IF(Table4[[#This Row],[Segment]]="","",IF(Table4[[#This Row],[Teynold''s Number]]&gt;4000,"TURBULENT","LAMINAR"))</f>
        <v/>
      </c>
      <c r="I667" s="86" t="str">
        <f>IF(Table4[[#This Row],[Segment]]="","",INDEX(Data!C664:C678,MATCH(Table4[Material],Data!B664:B678,0)))</f>
        <v/>
      </c>
      <c r="J667" s="89" t="str">
        <f>IF(Table4[[#This Row],[ε (m)]]="","",Table4[[#This Row],[ε (m)]]/(CONVERT(Table4[[#This Row],[Diameter (in)]],"in","m")))</f>
        <v/>
      </c>
      <c r="K667" s="96" t="str">
        <f>IF(Table4[[#This Row],[Regime]]="LAMINAR",16/Table4[[#This Row],[Teynold''s Number]],"-")</f>
        <v>-</v>
      </c>
      <c r="L667" s="86"/>
      <c r="M667" s="97" t="str">
        <f>IF(Table4[[#This Row],[Regime]]="TURBULENT",(((-4*LOG10(Table4[[#This Row],[ε/D]]/3.7+1.256/(Table4[[#This Row],[Teynold''s Number]]*SQRT(Table4[[#This Row],[f turbulent (guess)]]))))^-1)^2),"")</f>
        <v/>
      </c>
      <c r="N667" s="91" t="str">
        <f>IF(Table4[[#This Row],[f turbulent]]="","",Table4[[#This Row],[f turbulent (guess)]]-Table4[[#This Row],[f turbulent]])</f>
        <v/>
      </c>
      <c r="O667" s="87">
        <f>IF(Table4[[#This Row],[Segment]]="",0,IF(C668="",0,IF(C668&lt;=Table4[[#This Row],[Diameter (in)]],0,1-(D667/D668))))</f>
        <v>0</v>
      </c>
      <c r="P667" s="92" t="str">
        <f>IF(Table4[[#This Row],[Segment]]="","",IF(C667&gt;C668,"",IF(C668="",0.55,(0.55*(1-D668/D667)))))</f>
        <v/>
      </c>
      <c r="Q66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67" s="92" t="str">
        <f>IF(Table4[[#This Row],[Segment]]="","",IF(Table4[[#This Row],[Kexpansion]]="","0",((Table4[[#This Row],[Velocity (m/s)]]^2)/2)*Table4[[#This Row],[Kexpansion]]))</f>
        <v/>
      </c>
      <c r="S667" s="92" t="str">
        <f>IF(Table4[[#This Row],[Segment]]="","",IF(Table4[[#This Row],[Kcontraction]]="","0",((Table4[[#This Row],[Velocity (m/s)]]^2)/2)*Table4[[#This Row],[Kcontraction]]))</f>
        <v/>
      </c>
      <c r="T667" s="89" t="str">
        <f>IF(Table4[[#This Row],[Segment]]="","",SUMIF($Y$7:$Y$2000,Table4[[#This Row],[Segment]],$AD$7:$AD$2000))</f>
        <v/>
      </c>
      <c r="U667" s="95" t="str">
        <f>IF(Table4[[#This Row],[Segment]]="","",Table4[[#This Row],[Hfriction (J/kg)]]+Table4[[#This Row],[Hexpansions (J/kg)]]+Table4[[#This Row],[Hcontractions (J/kg)]]+Table4[[#This Row],[Hf (J/kg)]])</f>
        <v/>
      </c>
      <c r="V667" s="95" t="str">
        <f>IF(Table4[[#This Row],[Segment]]="","",Table4[[#This Row],[Total Friction Loss (J/kg)]]*Table3[Density (kg/m3)])</f>
        <v/>
      </c>
      <c r="W667" s="95" t="str">
        <f>IF(Table4[[#This Row],[Segment]]="","",Table4[[#This Row],[Total Pressure Drop (Pa)]]/1000)</f>
        <v/>
      </c>
      <c r="Y667" s="82" t="str">
        <f>IF('Set Up'!D890="","",'Set Up'!D890)</f>
        <v/>
      </c>
      <c r="Z667" s="82" t="str">
        <f>IF('Set Up'!E890="","",'Set Up'!E890)</f>
        <v/>
      </c>
      <c r="AA667" s="82" t="str">
        <f>IF('Set Up'!F890="","",'Set Up'!F890)</f>
        <v/>
      </c>
      <c r="AB667" s="82" t="str">
        <f>IF('Set Up'!G890="","",'Set Up'!G890)</f>
        <v/>
      </c>
      <c r="AC667" s="82" t="str">
        <f t="array" ref="AC667">IF(Y667="","",INDEX(Data!$G$4:$G$51,MATCH(Table7[[#This Row],[Fitting]]&amp;Table7[[#This Row],[Fitting Subtype]],Data!$E$4:$E$51&amp;Data!$F$4:$F$51,0)))</f>
        <v/>
      </c>
      <c r="AD667" s="89" t="str">
        <f>IF(Table7[[#This Row],[Segment]]="","",Table7[[#This Row],[Quantity]]*Table7[[#This Row],[Kf]]*(((INDEX(Table4[Velocity (m/s)],MATCH(Table7[[#This Row],[Segment]],Table4[Segment],0)))^2)/2))</f>
        <v/>
      </c>
      <c r="AF667" s="82" t="str">
        <f>Table4[[#This Row],[Segment]]</f>
        <v/>
      </c>
      <c r="AG667" s="75"/>
      <c r="AH667" s="82" t="str">
        <f>IF(Table5[[#This Row],[Segment]]="","",AG667-Table4[[#This Row],[Total Pressure Drop (kPa)]])</f>
        <v/>
      </c>
    </row>
    <row r="668" spans="1:34" x14ac:dyDescent="0.25">
      <c r="A668" s="95" t="str">
        <f>IF('Set Up'!A665="","",'Set Up'!A665)</f>
        <v/>
      </c>
      <c r="B668" s="75" t="s">
        <v>81</v>
      </c>
      <c r="C668" s="85"/>
      <c r="D668" s="86" t="str">
        <f>IF(Table4[[#This Row],[Diameter (in)]]="","",(((CONVERT(Table4[[#This Row],[Diameter (in)]],"in","m"))/2)^2)*PI())</f>
        <v/>
      </c>
      <c r="E668" s="87" t="str">
        <f>IF(Table4[[#This Row],[Area (m2)]]="","",$D$4/Table4[[#This Row],[Area (m2)]])</f>
        <v/>
      </c>
      <c r="F668" s="85">
        <f t="shared" si="10"/>
        <v>4.6951999999999998</v>
      </c>
      <c r="G668" s="88" t="str">
        <f>IF(Table4[[#This Row],[Segment]]="","",(CONVERT(Table4[[#This Row],[Diameter (in)]],"in","m")*$B$4*Table4[[#This Row],[Velocity (m/s)]])/$C$4)</f>
        <v/>
      </c>
      <c r="H668" s="96" t="str">
        <f>IF(Table4[[#This Row],[Segment]]="","",IF(Table4[[#This Row],[Teynold''s Number]]&gt;4000,"TURBULENT","LAMINAR"))</f>
        <v/>
      </c>
      <c r="I668" s="86" t="str">
        <f>IF(Table4[[#This Row],[Segment]]="","",INDEX(Data!C665:C679,MATCH(Table4[Material],Data!B665:B679,0)))</f>
        <v/>
      </c>
      <c r="J668" s="89" t="str">
        <f>IF(Table4[[#This Row],[ε (m)]]="","",Table4[[#This Row],[ε (m)]]/(CONVERT(Table4[[#This Row],[Diameter (in)]],"in","m")))</f>
        <v/>
      </c>
      <c r="K668" s="96" t="str">
        <f>IF(Table4[[#This Row],[Regime]]="LAMINAR",16/Table4[[#This Row],[Teynold''s Number]],"-")</f>
        <v>-</v>
      </c>
      <c r="L668" s="86"/>
      <c r="M668" s="97" t="str">
        <f>IF(Table4[[#This Row],[Regime]]="TURBULENT",(((-4*LOG10(Table4[[#This Row],[ε/D]]/3.7+1.256/(Table4[[#This Row],[Teynold''s Number]]*SQRT(Table4[[#This Row],[f turbulent (guess)]]))))^-1)^2),"")</f>
        <v/>
      </c>
      <c r="N668" s="91" t="str">
        <f>IF(Table4[[#This Row],[f turbulent]]="","",Table4[[#This Row],[f turbulent (guess)]]-Table4[[#This Row],[f turbulent]])</f>
        <v/>
      </c>
      <c r="O668" s="87">
        <f>IF(Table4[[#This Row],[Segment]]="",0,IF(C669="",0,IF(C669&lt;=Table4[[#This Row],[Diameter (in)]],0,1-(D668/D669))))</f>
        <v>0</v>
      </c>
      <c r="P668" s="92" t="str">
        <f>IF(Table4[[#This Row],[Segment]]="","",IF(C668&gt;C669,"",IF(C669="",0.55,(0.55*(1-D669/D668)))))</f>
        <v/>
      </c>
      <c r="Q66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68" s="92" t="str">
        <f>IF(Table4[[#This Row],[Segment]]="","",IF(Table4[[#This Row],[Kexpansion]]="","0",((Table4[[#This Row],[Velocity (m/s)]]^2)/2)*Table4[[#This Row],[Kexpansion]]))</f>
        <v/>
      </c>
      <c r="S668" s="92" t="str">
        <f>IF(Table4[[#This Row],[Segment]]="","",IF(Table4[[#This Row],[Kcontraction]]="","0",((Table4[[#This Row],[Velocity (m/s)]]^2)/2)*Table4[[#This Row],[Kcontraction]]))</f>
        <v/>
      </c>
      <c r="T668" s="89" t="str">
        <f>IF(Table4[[#This Row],[Segment]]="","",SUMIF($Y$7:$Y$2000,Table4[[#This Row],[Segment]],$AD$7:$AD$2000))</f>
        <v/>
      </c>
      <c r="U668" s="95" t="str">
        <f>IF(Table4[[#This Row],[Segment]]="","",Table4[[#This Row],[Hfriction (J/kg)]]+Table4[[#This Row],[Hexpansions (J/kg)]]+Table4[[#This Row],[Hcontractions (J/kg)]]+Table4[[#This Row],[Hf (J/kg)]])</f>
        <v/>
      </c>
      <c r="V668" s="95" t="str">
        <f>IF(Table4[[#This Row],[Segment]]="","",Table4[[#This Row],[Total Friction Loss (J/kg)]]*Table3[Density (kg/m3)])</f>
        <v/>
      </c>
      <c r="W668" s="95" t="str">
        <f>IF(Table4[[#This Row],[Segment]]="","",Table4[[#This Row],[Total Pressure Drop (Pa)]]/1000)</f>
        <v/>
      </c>
      <c r="Y668" s="82" t="str">
        <f>IF('Set Up'!D891="","",'Set Up'!D891)</f>
        <v/>
      </c>
      <c r="Z668" s="82" t="str">
        <f>IF('Set Up'!E891="","",'Set Up'!E891)</f>
        <v/>
      </c>
      <c r="AA668" s="82" t="str">
        <f>IF('Set Up'!F891="","",'Set Up'!F891)</f>
        <v/>
      </c>
      <c r="AB668" s="82" t="str">
        <f>IF('Set Up'!G891="","",'Set Up'!G891)</f>
        <v/>
      </c>
      <c r="AC668" s="82" t="str">
        <f t="array" ref="AC668">IF(Y668="","",INDEX(Data!$G$4:$G$51,MATCH(Table7[[#This Row],[Fitting]]&amp;Table7[[#This Row],[Fitting Subtype]],Data!$E$4:$E$51&amp;Data!$F$4:$F$51,0)))</f>
        <v/>
      </c>
      <c r="AD668" s="89" t="str">
        <f>IF(Table7[[#This Row],[Segment]]="","",Table7[[#This Row],[Quantity]]*Table7[[#This Row],[Kf]]*(((INDEX(Table4[Velocity (m/s)],MATCH(Table7[[#This Row],[Segment]],Table4[Segment],0)))^2)/2))</f>
        <v/>
      </c>
      <c r="AF668" s="82" t="str">
        <f>Table4[[#This Row],[Segment]]</f>
        <v/>
      </c>
      <c r="AG668" s="75"/>
      <c r="AH668" s="82" t="str">
        <f>IF(Table5[[#This Row],[Segment]]="","",AG668-Table4[[#This Row],[Total Pressure Drop (kPa)]])</f>
        <v/>
      </c>
    </row>
    <row r="669" spans="1:34" x14ac:dyDescent="0.25">
      <c r="A669" s="95" t="str">
        <f>IF('Set Up'!A666="","",'Set Up'!A666)</f>
        <v/>
      </c>
      <c r="B669" s="75" t="s">
        <v>81</v>
      </c>
      <c r="C669" s="85"/>
      <c r="D669" s="86" t="str">
        <f>IF(Table4[[#This Row],[Diameter (in)]]="","",(((CONVERT(Table4[[#This Row],[Diameter (in)]],"in","m"))/2)^2)*PI())</f>
        <v/>
      </c>
      <c r="E669" s="87" t="str">
        <f>IF(Table4[[#This Row],[Area (m2)]]="","",$D$4/Table4[[#This Row],[Area (m2)]])</f>
        <v/>
      </c>
      <c r="F669" s="85">
        <f t="shared" si="10"/>
        <v>4.6951999999999998</v>
      </c>
      <c r="G669" s="88" t="str">
        <f>IF(Table4[[#This Row],[Segment]]="","",(CONVERT(Table4[[#This Row],[Diameter (in)]],"in","m")*$B$4*Table4[[#This Row],[Velocity (m/s)]])/$C$4)</f>
        <v/>
      </c>
      <c r="H669" s="96" t="str">
        <f>IF(Table4[[#This Row],[Segment]]="","",IF(Table4[[#This Row],[Teynold''s Number]]&gt;4000,"TURBULENT","LAMINAR"))</f>
        <v/>
      </c>
      <c r="I669" s="86" t="str">
        <f>IF(Table4[[#This Row],[Segment]]="","",INDEX(Data!C666:C680,MATCH(Table4[Material],Data!B666:B680,0)))</f>
        <v/>
      </c>
      <c r="J669" s="89" t="str">
        <f>IF(Table4[[#This Row],[ε (m)]]="","",Table4[[#This Row],[ε (m)]]/(CONVERT(Table4[[#This Row],[Diameter (in)]],"in","m")))</f>
        <v/>
      </c>
      <c r="K669" s="96" t="str">
        <f>IF(Table4[[#This Row],[Regime]]="LAMINAR",16/Table4[[#This Row],[Teynold''s Number]],"-")</f>
        <v>-</v>
      </c>
      <c r="L669" s="86"/>
      <c r="M669" s="97" t="str">
        <f>IF(Table4[[#This Row],[Regime]]="TURBULENT",(((-4*LOG10(Table4[[#This Row],[ε/D]]/3.7+1.256/(Table4[[#This Row],[Teynold''s Number]]*SQRT(Table4[[#This Row],[f turbulent (guess)]]))))^-1)^2),"")</f>
        <v/>
      </c>
      <c r="N669" s="91" t="str">
        <f>IF(Table4[[#This Row],[f turbulent]]="","",Table4[[#This Row],[f turbulent (guess)]]-Table4[[#This Row],[f turbulent]])</f>
        <v/>
      </c>
      <c r="O669" s="87">
        <f>IF(Table4[[#This Row],[Segment]]="",0,IF(C670="",0,IF(C670&lt;=Table4[[#This Row],[Diameter (in)]],0,1-(D669/D670))))</f>
        <v>0</v>
      </c>
      <c r="P669" s="92" t="str">
        <f>IF(Table4[[#This Row],[Segment]]="","",IF(C669&gt;C670,"",IF(C670="",0.55,(0.55*(1-D670/D669)))))</f>
        <v/>
      </c>
      <c r="Q66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69" s="92" t="str">
        <f>IF(Table4[[#This Row],[Segment]]="","",IF(Table4[[#This Row],[Kexpansion]]="","0",((Table4[[#This Row],[Velocity (m/s)]]^2)/2)*Table4[[#This Row],[Kexpansion]]))</f>
        <v/>
      </c>
      <c r="S669" s="92" t="str">
        <f>IF(Table4[[#This Row],[Segment]]="","",IF(Table4[[#This Row],[Kcontraction]]="","0",((Table4[[#This Row],[Velocity (m/s)]]^2)/2)*Table4[[#This Row],[Kcontraction]]))</f>
        <v/>
      </c>
      <c r="T669" s="89" t="str">
        <f>IF(Table4[[#This Row],[Segment]]="","",SUMIF($Y$7:$Y$2000,Table4[[#This Row],[Segment]],$AD$7:$AD$2000))</f>
        <v/>
      </c>
      <c r="U669" s="95" t="str">
        <f>IF(Table4[[#This Row],[Segment]]="","",Table4[[#This Row],[Hfriction (J/kg)]]+Table4[[#This Row],[Hexpansions (J/kg)]]+Table4[[#This Row],[Hcontractions (J/kg)]]+Table4[[#This Row],[Hf (J/kg)]])</f>
        <v/>
      </c>
      <c r="V669" s="95" t="str">
        <f>IF(Table4[[#This Row],[Segment]]="","",Table4[[#This Row],[Total Friction Loss (J/kg)]]*Table3[Density (kg/m3)])</f>
        <v/>
      </c>
      <c r="W669" s="95" t="str">
        <f>IF(Table4[[#This Row],[Segment]]="","",Table4[[#This Row],[Total Pressure Drop (Pa)]]/1000)</f>
        <v/>
      </c>
      <c r="Y669" s="82" t="str">
        <f>IF('Set Up'!D892="","",'Set Up'!D892)</f>
        <v/>
      </c>
      <c r="Z669" s="82" t="str">
        <f>IF('Set Up'!E892="","",'Set Up'!E892)</f>
        <v/>
      </c>
      <c r="AA669" s="82" t="str">
        <f>IF('Set Up'!F892="","",'Set Up'!F892)</f>
        <v/>
      </c>
      <c r="AB669" s="82" t="str">
        <f>IF('Set Up'!G892="","",'Set Up'!G892)</f>
        <v/>
      </c>
      <c r="AC669" s="82" t="str">
        <f t="array" ref="AC669">IF(Y669="","",INDEX(Data!$G$4:$G$51,MATCH(Table7[[#This Row],[Fitting]]&amp;Table7[[#This Row],[Fitting Subtype]],Data!$E$4:$E$51&amp;Data!$F$4:$F$51,0)))</f>
        <v/>
      </c>
      <c r="AD669" s="89" t="str">
        <f>IF(Table7[[#This Row],[Segment]]="","",Table7[[#This Row],[Quantity]]*Table7[[#This Row],[Kf]]*(((INDEX(Table4[Velocity (m/s)],MATCH(Table7[[#This Row],[Segment]],Table4[Segment],0)))^2)/2))</f>
        <v/>
      </c>
      <c r="AF669" s="82" t="str">
        <f>Table4[[#This Row],[Segment]]</f>
        <v/>
      </c>
      <c r="AG669" s="75"/>
      <c r="AH669" s="82" t="str">
        <f>IF(Table5[[#This Row],[Segment]]="","",AG669-Table4[[#This Row],[Total Pressure Drop (kPa)]])</f>
        <v/>
      </c>
    </row>
    <row r="670" spans="1:34" x14ac:dyDescent="0.25">
      <c r="A670" s="95" t="str">
        <f>IF('Set Up'!A667="","",'Set Up'!A667)</f>
        <v/>
      </c>
      <c r="B670" s="75" t="s">
        <v>81</v>
      </c>
      <c r="C670" s="85"/>
      <c r="D670" s="86" t="str">
        <f>IF(Table4[[#This Row],[Diameter (in)]]="","",(((CONVERT(Table4[[#This Row],[Diameter (in)]],"in","m"))/2)^2)*PI())</f>
        <v/>
      </c>
      <c r="E670" s="87" t="str">
        <f>IF(Table4[[#This Row],[Area (m2)]]="","",$D$4/Table4[[#This Row],[Area (m2)]])</f>
        <v/>
      </c>
      <c r="F670" s="85">
        <f t="shared" si="10"/>
        <v>4.6951999999999998</v>
      </c>
      <c r="G670" s="88" t="str">
        <f>IF(Table4[[#This Row],[Segment]]="","",(CONVERT(Table4[[#This Row],[Diameter (in)]],"in","m")*$B$4*Table4[[#This Row],[Velocity (m/s)]])/$C$4)</f>
        <v/>
      </c>
      <c r="H670" s="96" t="str">
        <f>IF(Table4[[#This Row],[Segment]]="","",IF(Table4[[#This Row],[Teynold''s Number]]&gt;4000,"TURBULENT","LAMINAR"))</f>
        <v/>
      </c>
      <c r="I670" s="86" t="str">
        <f>IF(Table4[[#This Row],[Segment]]="","",INDEX(Data!C667:C681,MATCH(Table4[Material],Data!B667:B681,0)))</f>
        <v/>
      </c>
      <c r="J670" s="89" t="str">
        <f>IF(Table4[[#This Row],[ε (m)]]="","",Table4[[#This Row],[ε (m)]]/(CONVERT(Table4[[#This Row],[Diameter (in)]],"in","m")))</f>
        <v/>
      </c>
      <c r="K670" s="96" t="str">
        <f>IF(Table4[[#This Row],[Regime]]="LAMINAR",16/Table4[[#This Row],[Teynold''s Number]],"-")</f>
        <v>-</v>
      </c>
      <c r="L670" s="86"/>
      <c r="M670" s="97" t="str">
        <f>IF(Table4[[#This Row],[Regime]]="TURBULENT",(((-4*LOG10(Table4[[#This Row],[ε/D]]/3.7+1.256/(Table4[[#This Row],[Teynold''s Number]]*SQRT(Table4[[#This Row],[f turbulent (guess)]]))))^-1)^2),"")</f>
        <v/>
      </c>
      <c r="N670" s="91" t="str">
        <f>IF(Table4[[#This Row],[f turbulent]]="","",Table4[[#This Row],[f turbulent (guess)]]-Table4[[#This Row],[f turbulent]])</f>
        <v/>
      </c>
      <c r="O670" s="87">
        <f>IF(Table4[[#This Row],[Segment]]="",0,IF(C671="",0,IF(C671&lt;=Table4[[#This Row],[Diameter (in)]],0,1-(D670/D671))))</f>
        <v>0</v>
      </c>
      <c r="P670" s="92" t="str">
        <f>IF(Table4[[#This Row],[Segment]]="","",IF(C670&gt;C671,"",IF(C671="",0.55,(0.55*(1-D671/D670)))))</f>
        <v/>
      </c>
      <c r="Q67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70" s="92" t="str">
        <f>IF(Table4[[#This Row],[Segment]]="","",IF(Table4[[#This Row],[Kexpansion]]="","0",((Table4[[#This Row],[Velocity (m/s)]]^2)/2)*Table4[[#This Row],[Kexpansion]]))</f>
        <v/>
      </c>
      <c r="S670" s="92" t="str">
        <f>IF(Table4[[#This Row],[Segment]]="","",IF(Table4[[#This Row],[Kcontraction]]="","0",((Table4[[#This Row],[Velocity (m/s)]]^2)/2)*Table4[[#This Row],[Kcontraction]]))</f>
        <v/>
      </c>
      <c r="T670" s="89" t="str">
        <f>IF(Table4[[#This Row],[Segment]]="","",SUMIF($Y$7:$Y$2000,Table4[[#This Row],[Segment]],$AD$7:$AD$2000))</f>
        <v/>
      </c>
      <c r="U670" s="95" t="str">
        <f>IF(Table4[[#This Row],[Segment]]="","",Table4[[#This Row],[Hfriction (J/kg)]]+Table4[[#This Row],[Hexpansions (J/kg)]]+Table4[[#This Row],[Hcontractions (J/kg)]]+Table4[[#This Row],[Hf (J/kg)]])</f>
        <v/>
      </c>
      <c r="V670" s="95" t="str">
        <f>IF(Table4[[#This Row],[Segment]]="","",Table4[[#This Row],[Total Friction Loss (J/kg)]]*Table3[Density (kg/m3)])</f>
        <v/>
      </c>
      <c r="W670" s="95" t="str">
        <f>IF(Table4[[#This Row],[Segment]]="","",Table4[[#This Row],[Total Pressure Drop (Pa)]]/1000)</f>
        <v/>
      </c>
      <c r="Y670" s="82" t="str">
        <f>IF('Set Up'!D893="","",'Set Up'!D893)</f>
        <v/>
      </c>
      <c r="Z670" s="82" t="str">
        <f>IF('Set Up'!E893="","",'Set Up'!E893)</f>
        <v/>
      </c>
      <c r="AA670" s="82" t="str">
        <f>IF('Set Up'!F893="","",'Set Up'!F893)</f>
        <v/>
      </c>
      <c r="AB670" s="82" t="str">
        <f>IF('Set Up'!G893="","",'Set Up'!G893)</f>
        <v/>
      </c>
      <c r="AC670" s="82" t="str">
        <f t="array" ref="AC670">IF(Y670="","",INDEX(Data!$G$4:$G$51,MATCH(Table7[[#This Row],[Fitting]]&amp;Table7[[#This Row],[Fitting Subtype]],Data!$E$4:$E$51&amp;Data!$F$4:$F$51,0)))</f>
        <v/>
      </c>
      <c r="AD670" s="89" t="str">
        <f>IF(Table7[[#This Row],[Segment]]="","",Table7[[#This Row],[Quantity]]*Table7[[#This Row],[Kf]]*(((INDEX(Table4[Velocity (m/s)],MATCH(Table7[[#This Row],[Segment]],Table4[Segment],0)))^2)/2))</f>
        <v/>
      </c>
      <c r="AF670" s="82" t="str">
        <f>Table4[[#This Row],[Segment]]</f>
        <v/>
      </c>
      <c r="AG670" s="75"/>
      <c r="AH670" s="82" t="str">
        <f>IF(Table5[[#This Row],[Segment]]="","",AG670-Table4[[#This Row],[Total Pressure Drop (kPa)]])</f>
        <v/>
      </c>
    </row>
    <row r="671" spans="1:34" x14ac:dyDescent="0.25">
      <c r="A671" s="95" t="str">
        <f>IF('Set Up'!A668="","",'Set Up'!A668)</f>
        <v/>
      </c>
      <c r="B671" s="75" t="s">
        <v>81</v>
      </c>
      <c r="C671" s="85"/>
      <c r="D671" s="86" t="str">
        <f>IF(Table4[[#This Row],[Diameter (in)]]="","",(((CONVERT(Table4[[#This Row],[Diameter (in)]],"in","m"))/2)^2)*PI())</f>
        <v/>
      </c>
      <c r="E671" s="87" t="str">
        <f>IF(Table4[[#This Row],[Area (m2)]]="","",$D$4/Table4[[#This Row],[Area (m2)]])</f>
        <v/>
      </c>
      <c r="F671" s="85">
        <f t="shared" si="10"/>
        <v>4.6951999999999998</v>
      </c>
      <c r="G671" s="88" t="str">
        <f>IF(Table4[[#This Row],[Segment]]="","",(CONVERT(Table4[[#This Row],[Diameter (in)]],"in","m")*$B$4*Table4[[#This Row],[Velocity (m/s)]])/$C$4)</f>
        <v/>
      </c>
      <c r="H671" s="96" t="str">
        <f>IF(Table4[[#This Row],[Segment]]="","",IF(Table4[[#This Row],[Teynold''s Number]]&gt;4000,"TURBULENT","LAMINAR"))</f>
        <v/>
      </c>
      <c r="I671" s="86" t="str">
        <f>IF(Table4[[#This Row],[Segment]]="","",INDEX(Data!C668:C682,MATCH(Table4[Material],Data!B668:B682,0)))</f>
        <v/>
      </c>
      <c r="J671" s="89" t="str">
        <f>IF(Table4[[#This Row],[ε (m)]]="","",Table4[[#This Row],[ε (m)]]/(CONVERT(Table4[[#This Row],[Diameter (in)]],"in","m")))</f>
        <v/>
      </c>
      <c r="K671" s="96" t="str">
        <f>IF(Table4[[#This Row],[Regime]]="LAMINAR",16/Table4[[#This Row],[Teynold''s Number]],"-")</f>
        <v>-</v>
      </c>
      <c r="L671" s="86"/>
      <c r="M671" s="97" t="str">
        <f>IF(Table4[[#This Row],[Regime]]="TURBULENT",(((-4*LOG10(Table4[[#This Row],[ε/D]]/3.7+1.256/(Table4[[#This Row],[Teynold''s Number]]*SQRT(Table4[[#This Row],[f turbulent (guess)]]))))^-1)^2),"")</f>
        <v/>
      </c>
      <c r="N671" s="91" t="str">
        <f>IF(Table4[[#This Row],[f turbulent]]="","",Table4[[#This Row],[f turbulent (guess)]]-Table4[[#This Row],[f turbulent]])</f>
        <v/>
      </c>
      <c r="O671" s="87">
        <f>IF(Table4[[#This Row],[Segment]]="",0,IF(C672="",0,IF(C672&lt;=Table4[[#This Row],[Diameter (in)]],0,1-(D671/D672))))</f>
        <v>0</v>
      </c>
      <c r="P671" s="92" t="str">
        <f>IF(Table4[[#This Row],[Segment]]="","",IF(C671&gt;C672,"",IF(C672="",0.55,(0.55*(1-D672/D671)))))</f>
        <v/>
      </c>
      <c r="Q67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71" s="92" t="str">
        <f>IF(Table4[[#This Row],[Segment]]="","",IF(Table4[[#This Row],[Kexpansion]]="","0",((Table4[[#This Row],[Velocity (m/s)]]^2)/2)*Table4[[#This Row],[Kexpansion]]))</f>
        <v/>
      </c>
      <c r="S671" s="92" t="str">
        <f>IF(Table4[[#This Row],[Segment]]="","",IF(Table4[[#This Row],[Kcontraction]]="","0",((Table4[[#This Row],[Velocity (m/s)]]^2)/2)*Table4[[#This Row],[Kcontraction]]))</f>
        <v/>
      </c>
      <c r="T671" s="89" t="str">
        <f>IF(Table4[[#This Row],[Segment]]="","",SUMIF($Y$7:$Y$2000,Table4[[#This Row],[Segment]],$AD$7:$AD$2000))</f>
        <v/>
      </c>
      <c r="U671" s="95" t="str">
        <f>IF(Table4[[#This Row],[Segment]]="","",Table4[[#This Row],[Hfriction (J/kg)]]+Table4[[#This Row],[Hexpansions (J/kg)]]+Table4[[#This Row],[Hcontractions (J/kg)]]+Table4[[#This Row],[Hf (J/kg)]])</f>
        <v/>
      </c>
      <c r="V671" s="95" t="str">
        <f>IF(Table4[[#This Row],[Segment]]="","",Table4[[#This Row],[Total Friction Loss (J/kg)]]*Table3[Density (kg/m3)])</f>
        <v/>
      </c>
      <c r="W671" s="95" t="str">
        <f>IF(Table4[[#This Row],[Segment]]="","",Table4[[#This Row],[Total Pressure Drop (Pa)]]/1000)</f>
        <v/>
      </c>
      <c r="Y671" s="82" t="str">
        <f>IF('Set Up'!D894="","",'Set Up'!D894)</f>
        <v/>
      </c>
      <c r="Z671" s="82" t="str">
        <f>IF('Set Up'!E894="","",'Set Up'!E894)</f>
        <v/>
      </c>
      <c r="AA671" s="82" t="str">
        <f>IF('Set Up'!F894="","",'Set Up'!F894)</f>
        <v/>
      </c>
      <c r="AB671" s="82" t="str">
        <f>IF('Set Up'!G894="","",'Set Up'!G894)</f>
        <v/>
      </c>
      <c r="AC671" s="82" t="str">
        <f t="array" ref="AC671">IF(Y671="","",INDEX(Data!$G$4:$G$51,MATCH(Table7[[#This Row],[Fitting]]&amp;Table7[[#This Row],[Fitting Subtype]],Data!$E$4:$E$51&amp;Data!$F$4:$F$51,0)))</f>
        <v/>
      </c>
      <c r="AD671" s="89" t="str">
        <f>IF(Table7[[#This Row],[Segment]]="","",Table7[[#This Row],[Quantity]]*Table7[[#This Row],[Kf]]*(((INDEX(Table4[Velocity (m/s)],MATCH(Table7[[#This Row],[Segment]],Table4[Segment],0)))^2)/2))</f>
        <v/>
      </c>
      <c r="AF671" s="82" t="str">
        <f>Table4[[#This Row],[Segment]]</f>
        <v/>
      </c>
      <c r="AG671" s="75"/>
      <c r="AH671" s="82" t="str">
        <f>IF(Table5[[#This Row],[Segment]]="","",AG671-Table4[[#This Row],[Total Pressure Drop (kPa)]])</f>
        <v/>
      </c>
    </row>
    <row r="672" spans="1:34" x14ac:dyDescent="0.25">
      <c r="A672" s="95" t="str">
        <f>IF('Set Up'!A669="","",'Set Up'!A669)</f>
        <v/>
      </c>
      <c r="B672" s="75" t="s">
        <v>81</v>
      </c>
      <c r="C672" s="85"/>
      <c r="D672" s="86" t="str">
        <f>IF(Table4[[#This Row],[Diameter (in)]]="","",(((CONVERT(Table4[[#This Row],[Diameter (in)]],"in","m"))/2)^2)*PI())</f>
        <v/>
      </c>
      <c r="E672" s="87" t="str">
        <f>IF(Table4[[#This Row],[Area (m2)]]="","",$D$4/Table4[[#This Row],[Area (m2)]])</f>
        <v/>
      </c>
      <c r="F672" s="85">
        <f t="shared" si="10"/>
        <v>4.6951999999999998</v>
      </c>
      <c r="G672" s="88" t="str">
        <f>IF(Table4[[#This Row],[Segment]]="","",(CONVERT(Table4[[#This Row],[Diameter (in)]],"in","m")*$B$4*Table4[[#This Row],[Velocity (m/s)]])/$C$4)</f>
        <v/>
      </c>
      <c r="H672" s="96" t="str">
        <f>IF(Table4[[#This Row],[Segment]]="","",IF(Table4[[#This Row],[Teynold''s Number]]&gt;4000,"TURBULENT","LAMINAR"))</f>
        <v/>
      </c>
      <c r="I672" s="86" t="str">
        <f>IF(Table4[[#This Row],[Segment]]="","",INDEX(Data!C669:C683,MATCH(Table4[Material],Data!B669:B683,0)))</f>
        <v/>
      </c>
      <c r="J672" s="89" t="str">
        <f>IF(Table4[[#This Row],[ε (m)]]="","",Table4[[#This Row],[ε (m)]]/(CONVERT(Table4[[#This Row],[Diameter (in)]],"in","m")))</f>
        <v/>
      </c>
      <c r="K672" s="96" t="str">
        <f>IF(Table4[[#This Row],[Regime]]="LAMINAR",16/Table4[[#This Row],[Teynold''s Number]],"-")</f>
        <v>-</v>
      </c>
      <c r="L672" s="86"/>
      <c r="M672" s="97" t="str">
        <f>IF(Table4[[#This Row],[Regime]]="TURBULENT",(((-4*LOG10(Table4[[#This Row],[ε/D]]/3.7+1.256/(Table4[[#This Row],[Teynold''s Number]]*SQRT(Table4[[#This Row],[f turbulent (guess)]]))))^-1)^2),"")</f>
        <v/>
      </c>
      <c r="N672" s="91" t="str">
        <f>IF(Table4[[#This Row],[f turbulent]]="","",Table4[[#This Row],[f turbulent (guess)]]-Table4[[#This Row],[f turbulent]])</f>
        <v/>
      </c>
      <c r="O672" s="87">
        <f>IF(Table4[[#This Row],[Segment]]="",0,IF(C673="",0,IF(C673&lt;=Table4[[#This Row],[Diameter (in)]],0,1-(D672/D673))))</f>
        <v>0</v>
      </c>
      <c r="P672" s="92" t="str">
        <f>IF(Table4[[#This Row],[Segment]]="","",IF(C672&gt;C673,"",IF(C673="",0.55,(0.55*(1-D673/D672)))))</f>
        <v/>
      </c>
      <c r="Q67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72" s="92" t="str">
        <f>IF(Table4[[#This Row],[Segment]]="","",IF(Table4[[#This Row],[Kexpansion]]="","0",((Table4[[#This Row],[Velocity (m/s)]]^2)/2)*Table4[[#This Row],[Kexpansion]]))</f>
        <v/>
      </c>
      <c r="S672" s="92" t="str">
        <f>IF(Table4[[#This Row],[Segment]]="","",IF(Table4[[#This Row],[Kcontraction]]="","0",((Table4[[#This Row],[Velocity (m/s)]]^2)/2)*Table4[[#This Row],[Kcontraction]]))</f>
        <v/>
      </c>
      <c r="T672" s="89" t="str">
        <f>IF(Table4[[#This Row],[Segment]]="","",SUMIF($Y$7:$Y$2000,Table4[[#This Row],[Segment]],$AD$7:$AD$2000))</f>
        <v/>
      </c>
      <c r="U672" s="95" t="str">
        <f>IF(Table4[[#This Row],[Segment]]="","",Table4[[#This Row],[Hfriction (J/kg)]]+Table4[[#This Row],[Hexpansions (J/kg)]]+Table4[[#This Row],[Hcontractions (J/kg)]]+Table4[[#This Row],[Hf (J/kg)]])</f>
        <v/>
      </c>
      <c r="V672" s="95" t="str">
        <f>IF(Table4[[#This Row],[Segment]]="","",Table4[[#This Row],[Total Friction Loss (J/kg)]]*Table3[Density (kg/m3)])</f>
        <v/>
      </c>
      <c r="W672" s="95" t="str">
        <f>IF(Table4[[#This Row],[Segment]]="","",Table4[[#This Row],[Total Pressure Drop (Pa)]]/1000)</f>
        <v/>
      </c>
      <c r="Y672" s="82" t="str">
        <f>IF('Set Up'!D895="","",'Set Up'!D895)</f>
        <v/>
      </c>
      <c r="Z672" s="82" t="str">
        <f>IF('Set Up'!E895="","",'Set Up'!E895)</f>
        <v/>
      </c>
      <c r="AA672" s="82" t="str">
        <f>IF('Set Up'!F895="","",'Set Up'!F895)</f>
        <v/>
      </c>
      <c r="AB672" s="82" t="str">
        <f>IF('Set Up'!G895="","",'Set Up'!G895)</f>
        <v/>
      </c>
      <c r="AC672" s="82" t="str">
        <f t="array" ref="AC672">IF(Y672="","",INDEX(Data!$G$4:$G$51,MATCH(Table7[[#This Row],[Fitting]]&amp;Table7[[#This Row],[Fitting Subtype]],Data!$E$4:$E$51&amp;Data!$F$4:$F$51,0)))</f>
        <v/>
      </c>
      <c r="AD672" s="89" t="str">
        <f>IF(Table7[[#This Row],[Segment]]="","",Table7[[#This Row],[Quantity]]*Table7[[#This Row],[Kf]]*(((INDEX(Table4[Velocity (m/s)],MATCH(Table7[[#This Row],[Segment]],Table4[Segment],0)))^2)/2))</f>
        <v/>
      </c>
      <c r="AF672" s="82" t="str">
        <f>Table4[[#This Row],[Segment]]</f>
        <v/>
      </c>
      <c r="AG672" s="75"/>
      <c r="AH672" s="82" t="str">
        <f>IF(Table5[[#This Row],[Segment]]="","",AG672-Table4[[#This Row],[Total Pressure Drop (kPa)]])</f>
        <v/>
      </c>
    </row>
    <row r="673" spans="1:34" x14ac:dyDescent="0.25">
      <c r="A673" s="95" t="str">
        <f>IF('Set Up'!A670="","",'Set Up'!A670)</f>
        <v/>
      </c>
      <c r="B673" s="75" t="s">
        <v>81</v>
      </c>
      <c r="C673" s="85"/>
      <c r="D673" s="86" t="str">
        <f>IF(Table4[[#This Row],[Diameter (in)]]="","",(((CONVERT(Table4[[#This Row],[Diameter (in)]],"in","m"))/2)^2)*PI())</f>
        <v/>
      </c>
      <c r="E673" s="87" t="str">
        <f>IF(Table4[[#This Row],[Area (m2)]]="","",$D$4/Table4[[#This Row],[Area (m2)]])</f>
        <v/>
      </c>
      <c r="F673" s="85">
        <f t="shared" si="10"/>
        <v>4.6951999999999998</v>
      </c>
      <c r="G673" s="88" t="str">
        <f>IF(Table4[[#This Row],[Segment]]="","",(CONVERT(Table4[[#This Row],[Diameter (in)]],"in","m")*$B$4*Table4[[#This Row],[Velocity (m/s)]])/$C$4)</f>
        <v/>
      </c>
      <c r="H673" s="96" t="str">
        <f>IF(Table4[[#This Row],[Segment]]="","",IF(Table4[[#This Row],[Teynold''s Number]]&gt;4000,"TURBULENT","LAMINAR"))</f>
        <v/>
      </c>
      <c r="I673" s="86" t="str">
        <f>IF(Table4[[#This Row],[Segment]]="","",INDEX(Data!C670:C684,MATCH(Table4[Material],Data!B670:B684,0)))</f>
        <v/>
      </c>
      <c r="J673" s="89" t="str">
        <f>IF(Table4[[#This Row],[ε (m)]]="","",Table4[[#This Row],[ε (m)]]/(CONVERT(Table4[[#This Row],[Diameter (in)]],"in","m")))</f>
        <v/>
      </c>
      <c r="K673" s="96" t="str">
        <f>IF(Table4[[#This Row],[Regime]]="LAMINAR",16/Table4[[#This Row],[Teynold''s Number]],"-")</f>
        <v>-</v>
      </c>
      <c r="L673" s="86"/>
      <c r="M673" s="97" t="str">
        <f>IF(Table4[[#This Row],[Regime]]="TURBULENT",(((-4*LOG10(Table4[[#This Row],[ε/D]]/3.7+1.256/(Table4[[#This Row],[Teynold''s Number]]*SQRT(Table4[[#This Row],[f turbulent (guess)]]))))^-1)^2),"")</f>
        <v/>
      </c>
      <c r="N673" s="91" t="str">
        <f>IF(Table4[[#This Row],[f turbulent]]="","",Table4[[#This Row],[f turbulent (guess)]]-Table4[[#This Row],[f turbulent]])</f>
        <v/>
      </c>
      <c r="O673" s="87">
        <f>IF(Table4[[#This Row],[Segment]]="",0,IF(C674="",0,IF(C674&lt;=Table4[[#This Row],[Diameter (in)]],0,1-(D673/D674))))</f>
        <v>0</v>
      </c>
      <c r="P673" s="92" t="str">
        <f>IF(Table4[[#This Row],[Segment]]="","",IF(C673&gt;C674,"",IF(C674="",0.55,(0.55*(1-D674/D673)))))</f>
        <v/>
      </c>
      <c r="Q67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73" s="92" t="str">
        <f>IF(Table4[[#This Row],[Segment]]="","",IF(Table4[[#This Row],[Kexpansion]]="","0",((Table4[[#This Row],[Velocity (m/s)]]^2)/2)*Table4[[#This Row],[Kexpansion]]))</f>
        <v/>
      </c>
      <c r="S673" s="92" t="str">
        <f>IF(Table4[[#This Row],[Segment]]="","",IF(Table4[[#This Row],[Kcontraction]]="","0",((Table4[[#This Row],[Velocity (m/s)]]^2)/2)*Table4[[#This Row],[Kcontraction]]))</f>
        <v/>
      </c>
      <c r="T673" s="89" t="str">
        <f>IF(Table4[[#This Row],[Segment]]="","",SUMIF($Y$7:$Y$2000,Table4[[#This Row],[Segment]],$AD$7:$AD$2000))</f>
        <v/>
      </c>
      <c r="U673" s="95" t="str">
        <f>IF(Table4[[#This Row],[Segment]]="","",Table4[[#This Row],[Hfriction (J/kg)]]+Table4[[#This Row],[Hexpansions (J/kg)]]+Table4[[#This Row],[Hcontractions (J/kg)]]+Table4[[#This Row],[Hf (J/kg)]])</f>
        <v/>
      </c>
      <c r="V673" s="95" t="str">
        <f>IF(Table4[[#This Row],[Segment]]="","",Table4[[#This Row],[Total Friction Loss (J/kg)]]*Table3[Density (kg/m3)])</f>
        <v/>
      </c>
      <c r="W673" s="95" t="str">
        <f>IF(Table4[[#This Row],[Segment]]="","",Table4[[#This Row],[Total Pressure Drop (Pa)]]/1000)</f>
        <v/>
      </c>
      <c r="Y673" s="82" t="str">
        <f>IF('Set Up'!D896="","",'Set Up'!D896)</f>
        <v/>
      </c>
      <c r="Z673" s="82" t="str">
        <f>IF('Set Up'!E896="","",'Set Up'!E896)</f>
        <v/>
      </c>
      <c r="AA673" s="82" t="str">
        <f>IF('Set Up'!F896="","",'Set Up'!F896)</f>
        <v/>
      </c>
      <c r="AB673" s="82" t="str">
        <f>IF('Set Up'!G896="","",'Set Up'!G896)</f>
        <v/>
      </c>
      <c r="AC673" s="82" t="str">
        <f t="array" ref="AC673">IF(Y673="","",INDEX(Data!$G$4:$G$51,MATCH(Table7[[#This Row],[Fitting]]&amp;Table7[[#This Row],[Fitting Subtype]],Data!$E$4:$E$51&amp;Data!$F$4:$F$51,0)))</f>
        <v/>
      </c>
      <c r="AD673" s="89" t="str">
        <f>IF(Table7[[#This Row],[Segment]]="","",Table7[[#This Row],[Quantity]]*Table7[[#This Row],[Kf]]*(((INDEX(Table4[Velocity (m/s)],MATCH(Table7[[#This Row],[Segment]],Table4[Segment],0)))^2)/2))</f>
        <v/>
      </c>
      <c r="AF673" s="82" t="str">
        <f>Table4[[#This Row],[Segment]]</f>
        <v/>
      </c>
      <c r="AG673" s="75"/>
      <c r="AH673" s="82" t="str">
        <f>IF(Table5[[#This Row],[Segment]]="","",AG673-Table4[[#This Row],[Total Pressure Drop (kPa)]])</f>
        <v/>
      </c>
    </row>
    <row r="674" spans="1:34" x14ac:dyDescent="0.25">
      <c r="A674" s="95" t="str">
        <f>IF('Set Up'!A671="","",'Set Up'!A671)</f>
        <v/>
      </c>
      <c r="B674" s="75" t="s">
        <v>81</v>
      </c>
      <c r="C674" s="85"/>
      <c r="D674" s="86" t="str">
        <f>IF(Table4[[#This Row],[Diameter (in)]]="","",(((CONVERT(Table4[[#This Row],[Diameter (in)]],"in","m"))/2)^2)*PI())</f>
        <v/>
      </c>
      <c r="E674" s="87" t="str">
        <f>IF(Table4[[#This Row],[Area (m2)]]="","",$D$4/Table4[[#This Row],[Area (m2)]])</f>
        <v/>
      </c>
      <c r="F674" s="85">
        <f t="shared" si="10"/>
        <v>4.6951999999999998</v>
      </c>
      <c r="G674" s="88" t="str">
        <f>IF(Table4[[#This Row],[Segment]]="","",(CONVERT(Table4[[#This Row],[Diameter (in)]],"in","m")*$B$4*Table4[[#This Row],[Velocity (m/s)]])/$C$4)</f>
        <v/>
      </c>
      <c r="H674" s="96" t="str">
        <f>IF(Table4[[#This Row],[Segment]]="","",IF(Table4[[#This Row],[Teynold''s Number]]&gt;4000,"TURBULENT","LAMINAR"))</f>
        <v/>
      </c>
      <c r="I674" s="86" t="str">
        <f>IF(Table4[[#This Row],[Segment]]="","",INDEX(Data!C671:C685,MATCH(Table4[Material],Data!B671:B685,0)))</f>
        <v/>
      </c>
      <c r="J674" s="89" t="str">
        <f>IF(Table4[[#This Row],[ε (m)]]="","",Table4[[#This Row],[ε (m)]]/(CONVERT(Table4[[#This Row],[Diameter (in)]],"in","m")))</f>
        <v/>
      </c>
      <c r="K674" s="96" t="str">
        <f>IF(Table4[[#This Row],[Regime]]="LAMINAR",16/Table4[[#This Row],[Teynold''s Number]],"-")</f>
        <v>-</v>
      </c>
      <c r="L674" s="86"/>
      <c r="M674" s="97" t="str">
        <f>IF(Table4[[#This Row],[Regime]]="TURBULENT",(((-4*LOG10(Table4[[#This Row],[ε/D]]/3.7+1.256/(Table4[[#This Row],[Teynold''s Number]]*SQRT(Table4[[#This Row],[f turbulent (guess)]]))))^-1)^2),"")</f>
        <v/>
      </c>
      <c r="N674" s="91" t="str">
        <f>IF(Table4[[#This Row],[f turbulent]]="","",Table4[[#This Row],[f turbulent (guess)]]-Table4[[#This Row],[f turbulent]])</f>
        <v/>
      </c>
      <c r="O674" s="87">
        <f>IF(Table4[[#This Row],[Segment]]="",0,IF(C675="",0,IF(C675&lt;=Table4[[#This Row],[Diameter (in)]],0,1-(D674/D675))))</f>
        <v>0</v>
      </c>
      <c r="P674" s="92" t="str">
        <f>IF(Table4[[#This Row],[Segment]]="","",IF(C674&gt;C675,"",IF(C675="",0.55,(0.55*(1-D675/D674)))))</f>
        <v/>
      </c>
      <c r="Q67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74" s="92" t="str">
        <f>IF(Table4[[#This Row],[Segment]]="","",IF(Table4[[#This Row],[Kexpansion]]="","0",((Table4[[#This Row],[Velocity (m/s)]]^2)/2)*Table4[[#This Row],[Kexpansion]]))</f>
        <v/>
      </c>
      <c r="S674" s="92" t="str">
        <f>IF(Table4[[#This Row],[Segment]]="","",IF(Table4[[#This Row],[Kcontraction]]="","0",((Table4[[#This Row],[Velocity (m/s)]]^2)/2)*Table4[[#This Row],[Kcontraction]]))</f>
        <v/>
      </c>
      <c r="T674" s="89" t="str">
        <f>IF(Table4[[#This Row],[Segment]]="","",SUMIF($Y$7:$Y$2000,Table4[[#This Row],[Segment]],$AD$7:$AD$2000))</f>
        <v/>
      </c>
      <c r="U674" s="95" t="str">
        <f>IF(Table4[[#This Row],[Segment]]="","",Table4[[#This Row],[Hfriction (J/kg)]]+Table4[[#This Row],[Hexpansions (J/kg)]]+Table4[[#This Row],[Hcontractions (J/kg)]]+Table4[[#This Row],[Hf (J/kg)]])</f>
        <v/>
      </c>
      <c r="V674" s="95" t="str">
        <f>IF(Table4[[#This Row],[Segment]]="","",Table4[[#This Row],[Total Friction Loss (J/kg)]]*Table3[Density (kg/m3)])</f>
        <v/>
      </c>
      <c r="W674" s="95" t="str">
        <f>IF(Table4[[#This Row],[Segment]]="","",Table4[[#This Row],[Total Pressure Drop (Pa)]]/1000)</f>
        <v/>
      </c>
      <c r="Y674" s="82" t="str">
        <f>IF('Set Up'!D897="","",'Set Up'!D897)</f>
        <v/>
      </c>
      <c r="Z674" s="82" t="str">
        <f>IF('Set Up'!E897="","",'Set Up'!E897)</f>
        <v/>
      </c>
      <c r="AA674" s="82" t="str">
        <f>IF('Set Up'!F897="","",'Set Up'!F897)</f>
        <v/>
      </c>
      <c r="AB674" s="82" t="str">
        <f>IF('Set Up'!G897="","",'Set Up'!G897)</f>
        <v/>
      </c>
      <c r="AC674" s="82" t="str">
        <f t="array" ref="AC674">IF(Y674="","",INDEX(Data!$G$4:$G$51,MATCH(Table7[[#This Row],[Fitting]]&amp;Table7[[#This Row],[Fitting Subtype]],Data!$E$4:$E$51&amp;Data!$F$4:$F$51,0)))</f>
        <v/>
      </c>
      <c r="AD674" s="89" t="str">
        <f>IF(Table7[[#This Row],[Segment]]="","",Table7[[#This Row],[Quantity]]*Table7[[#This Row],[Kf]]*(((INDEX(Table4[Velocity (m/s)],MATCH(Table7[[#This Row],[Segment]],Table4[Segment],0)))^2)/2))</f>
        <v/>
      </c>
      <c r="AF674" s="82" t="str">
        <f>Table4[[#This Row],[Segment]]</f>
        <v/>
      </c>
      <c r="AG674" s="75"/>
      <c r="AH674" s="82" t="str">
        <f>IF(Table5[[#This Row],[Segment]]="","",AG674-Table4[[#This Row],[Total Pressure Drop (kPa)]])</f>
        <v/>
      </c>
    </row>
    <row r="675" spans="1:34" x14ac:dyDescent="0.25">
      <c r="A675" s="95" t="str">
        <f>IF('Set Up'!A672="","",'Set Up'!A672)</f>
        <v/>
      </c>
      <c r="B675" s="75" t="s">
        <v>81</v>
      </c>
      <c r="C675" s="85"/>
      <c r="D675" s="86" t="str">
        <f>IF(Table4[[#This Row],[Diameter (in)]]="","",(((CONVERT(Table4[[#This Row],[Diameter (in)]],"in","m"))/2)^2)*PI())</f>
        <v/>
      </c>
      <c r="E675" s="87" t="str">
        <f>IF(Table4[[#This Row],[Area (m2)]]="","",$D$4/Table4[[#This Row],[Area (m2)]])</f>
        <v/>
      </c>
      <c r="F675" s="85">
        <f t="shared" si="10"/>
        <v>4.6951999999999998</v>
      </c>
      <c r="G675" s="88" t="str">
        <f>IF(Table4[[#This Row],[Segment]]="","",(CONVERT(Table4[[#This Row],[Diameter (in)]],"in","m")*$B$4*Table4[[#This Row],[Velocity (m/s)]])/$C$4)</f>
        <v/>
      </c>
      <c r="H675" s="96" t="str">
        <f>IF(Table4[[#This Row],[Segment]]="","",IF(Table4[[#This Row],[Teynold''s Number]]&gt;4000,"TURBULENT","LAMINAR"))</f>
        <v/>
      </c>
      <c r="I675" s="86" t="str">
        <f>IF(Table4[[#This Row],[Segment]]="","",INDEX(Data!C672:C686,MATCH(Table4[Material],Data!B672:B686,0)))</f>
        <v/>
      </c>
      <c r="J675" s="89" t="str">
        <f>IF(Table4[[#This Row],[ε (m)]]="","",Table4[[#This Row],[ε (m)]]/(CONVERT(Table4[[#This Row],[Diameter (in)]],"in","m")))</f>
        <v/>
      </c>
      <c r="K675" s="96" t="str">
        <f>IF(Table4[[#This Row],[Regime]]="LAMINAR",16/Table4[[#This Row],[Teynold''s Number]],"-")</f>
        <v>-</v>
      </c>
      <c r="L675" s="86"/>
      <c r="M675" s="97" t="str">
        <f>IF(Table4[[#This Row],[Regime]]="TURBULENT",(((-4*LOG10(Table4[[#This Row],[ε/D]]/3.7+1.256/(Table4[[#This Row],[Teynold''s Number]]*SQRT(Table4[[#This Row],[f turbulent (guess)]]))))^-1)^2),"")</f>
        <v/>
      </c>
      <c r="N675" s="91" t="str">
        <f>IF(Table4[[#This Row],[f turbulent]]="","",Table4[[#This Row],[f turbulent (guess)]]-Table4[[#This Row],[f turbulent]])</f>
        <v/>
      </c>
      <c r="O675" s="87">
        <f>IF(Table4[[#This Row],[Segment]]="",0,IF(C676="",0,IF(C676&lt;=Table4[[#This Row],[Diameter (in)]],0,1-(D675/D676))))</f>
        <v>0</v>
      </c>
      <c r="P675" s="92" t="str">
        <f>IF(Table4[[#This Row],[Segment]]="","",IF(C675&gt;C676,"",IF(C676="",0.55,(0.55*(1-D676/D675)))))</f>
        <v/>
      </c>
      <c r="Q67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75" s="92" t="str">
        <f>IF(Table4[[#This Row],[Segment]]="","",IF(Table4[[#This Row],[Kexpansion]]="","0",((Table4[[#This Row],[Velocity (m/s)]]^2)/2)*Table4[[#This Row],[Kexpansion]]))</f>
        <v/>
      </c>
      <c r="S675" s="92" t="str">
        <f>IF(Table4[[#This Row],[Segment]]="","",IF(Table4[[#This Row],[Kcontraction]]="","0",((Table4[[#This Row],[Velocity (m/s)]]^2)/2)*Table4[[#This Row],[Kcontraction]]))</f>
        <v/>
      </c>
      <c r="T675" s="89" t="str">
        <f>IF(Table4[[#This Row],[Segment]]="","",SUMIF($Y$7:$Y$2000,Table4[[#This Row],[Segment]],$AD$7:$AD$2000))</f>
        <v/>
      </c>
      <c r="U675" s="95" t="str">
        <f>IF(Table4[[#This Row],[Segment]]="","",Table4[[#This Row],[Hfriction (J/kg)]]+Table4[[#This Row],[Hexpansions (J/kg)]]+Table4[[#This Row],[Hcontractions (J/kg)]]+Table4[[#This Row],[Hf (J/kg)]])</f>
        <v/>
      </c>
      <c r="V675" s="95" t="str">
        <f>IF(Table4[[#This Row],[Segment]]="","",Table4[[#This Row],[Total Friction Loss (J/kg)]]*Table3[Density (kg/m3)])</f>
        <v/>
      </c>
      <c r="W675" s="95" t="str">
        <f>IF(Table4[[#This Row],[Segment]]="","",Table4[[#This Row],[Total Pressure Drop (Pa)]]/1000)</f>
        <v/>
      </c>
      <c r="Y675" s="82" t="str">
        <f>IF('Set Up'!D898="","",'Set Up'!D898)</f>
        <v/>
      </c>
      <c r="Z675" s="82" t="str">
        <f>IF('Set Up'!E898="","",'Set Up'!E898)</f>
        <v/>
      </c>
      <c r="AA675" s="82" t="str">
        <f>IF('Set Up'!F898="","",'Set Up'!F898)</f>
        <v/>
      </c>
      <c r="AB675" s="82" t="str">
        <f>IF('Set Up'!G898="","",'Set Up'!G898)</f>
        <v/>
      </c>
      <c r="AC675" s="82" t="str">
        <f t="array" ref="AC675">IF(Y675="","",INDEX(Data!$G$4:$G$51,MATCH(Table7[[#This Row],[Fitting]]&amp;Table7[[#This Row],[Fitting Subtype]],Data!$E$4:$E$51&amp;Data!$F$4:$F$51,0)))</f>
        <v/>
      </c>
      <c r="AD675" s="89" t="str">
        <f>IF(Table7[[#This Row],[Segment]]="","",Table7[[#This Row],[Quantity]]*Table7[[#This Row],[Kf]]*(((INDEX(Table4[Velocity (m/s)],MATCH(Table7[[#This Row],[Segment]],Table4[Segment],0)))^2)/2))</f>
        <v/>
      </c>
      <c r="AF675" s="82" t="str">
        <f>Table4[[#This Row],[Segment]]</f>
        <v/>
      </c>
      <c r="AG675" s="75"/>
      <c r="AH675" s="82" t="str">
        <f>IF(Table5[[#This Row],[Segment]]="","",AG675-Table4[[#This Row],[Total Pressure Drop (kPa)]])</f>
        <v/>
      </c>
    </row>
    <row r="676" spans="1:34" x14ac:dyDescent="0.25">
      <c r="A676" s="95" t="str">
        <f>IF('Set Up'!A673="","",'Set Up'!A673)</f>
        <v/>
      </c>
      <c r="B676" s="75" t="s">
        <v>81</v>
      </c>
      <c r="C676" s="85"/>
      <c r="D676" s="86" t="str">
        <f>IF(Table4[[#This Row],[Diameter (in)]]="","",(((CONVERT(Table4[[#This Row],[Diameter (in)]],"in","m"))/2)^2)*PI())</f>
        <v/>
      </c>
      <c r="E676" s="87" t="str">
        <f>IF(Table4[[#This Row],[Area (m2)]]="","",$D$4/Table4[[#This Row],[Area (m2)]])</f>
        <v/>
      </c>
      <c r="F676" s="85">
        <f t="shared" si="10"/>
        <v>4.6951999999999998</v>
      </c>
      <c r="G676" s="88" t="str">
        <f>IF(Table4[[#This Row],[Segment]]="","",(CONVERT(Table4[[#This Row],[Diameter (in)]],"in","m")*$B$4*Table4[[#This Row],[Velocity (m/s)]])/$C$4)</f>
        <v/>
      </c>
      <c r="H676" s="96" t="str">
        <f>IF(Table4[[#This Row],[Segment]]="","",IF(Table4[[#This Row],[Teynold''s Number]]&gt;4000,"TURBULENT","LAMINAR"))</f>
        <v/>
      </c>
      <c r="I676" s="86" t="str">
        <f>IF(Table4[[#This Row],[Segment]]="","",INDEX(Data!C673:C687,MATCH(Table4[Material],Data!B673:B687,0)))</f>
        <v/>
      </c>
      <c r="J676" s="89" t="str">
        <f>IF(Table4[[#This Row],[ε (m)]]="","",Table4[[#This Row],[ε (m)]]/(CONVERT(Table4[[#This Row],[Diameter (in)]],"in","m")))</f>
        <v/>
      </c>
      <c r="K676" s="96" t="str">
        <f>IF(Table4[[#This Row],[Regime]]="LAMINAR",16/Table4[[#This Row],[Teynold''s Number]],"-")</f>
        <v>-</v>
      </c>
      <c r="L676" s="86"/>
      <c r="M676" s="97" t="str">
        <f>IF(Table4[[#This Row],[Regime]]="TURBULENT",(((-4*LOG10(Table4[[#This Row],[ε/D]]/3.7+1.256/(Table4[[#This Row],[Teynold''s Number]]*SQRT(Table4[[#This Row],[f turbulent (guess)]]))))^-1)^2),"")</f>
        <v/>
      </c>
      <c r="N676" s="91" t="str">
        <f>IF(Table4[[#This Row],[f turbulent]]="","",Table4[[#This Row],[f turbulent (guess)]]-Table4[[#This Row],[f turbulent]])</f>
        <v/>
      </c>
      <c r="O676" s="87">
        <f>IF(Table4[[#This Row],[Segment]]="",0,IF(C677="",0,IF(C677&lt;=Table4[[#This Row],[Diameter (in)]],0,1-(D676/D677))))</f>
        <v>0</v>
      </c>
      <c r="P676" s="92" t="str">
        <f>IF(Table4[[#This Row],[Segment]]="","",IF(C676&gt;C677,"",IF(C677="",0.55,(0.55*(1-D677/D676)))))</f>
        <v/>
      </c>
      <c r="Q67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76" s="92" t="str">
        <f>IF(Table4[[#This Row],[Segment]]="","",IF(Table4[[#This Row],[Kexpansion]]="","0",((Table4[[#This Row],[Velocity (m/s)]]^2)/2)*Table4[[#This Row],[Kexpansion]]))</f>
        <v/>
      </c>
      <c r="S676" s="92" t="str">
        <f>IF(Table4[[#This Row],[Segment]]="","",IF(Table4[[#This Row],[Kcontraction]]="","0",((Table4[[#This Row],[Velocity (m/s)]]^2)/2)*Table4[[#This Row],[Kcontraction]]))</f>
        <v/>
      </c>
      <c r="T676" s="89" t="str">
        <f>IF(Table4[[#This Row],[Segment]]="","",SUMIF($Y$7:$Y$2000,Table4[[#This Row],[Segment]],$AD$7:$AD$2000))</f>
        <v/>
      </c>
      <c r="U676" s="95" t="str">
        <f>IF(Table4[[#This Row],[Segment]]="","",Table4[[#This Row],[Hfriction (J/kg)]]+Table4[[#This Row],[Hexpansions (J/kg)]]+Table4[[#This Row],[Hcontractions (J/kg)]]+Table4[[#This Row],[Hf (J/kg)]])</f>
        <v/>
      </c>
      <c r="V676" s="95" t="str">
        <f>IF(Table4[[#This Row],[Segment]]="","",Table4[[#This Row],[Total Friction Loss (J/kg)]]*Table3[Density (kg/m3)])</f>
        <v/>
      </c>
      <c r="W676" s="95" t="str">
        <f>IF(Table4[[#This Row],[Segment]]="","",Table4[[#This Row],[Total Pressure Drop (Pa)]]/1000)</f>
        <v/>
      </c>
      <c r="Y676" s="82" t="str">
        <f>IF('Set Up'!D899="","",'Set Up'!D899)</f>
        <v/>
      </c>
      <c r="Z676" s="82" t="str">
        <f>IF('Set Up'!E899="","",'Set Up'!E899)</f>
        <v/>
      </c>
      <c r="AA676" s="82" t="str">
        <f>IF('Set Up'!F899="","",'Set Up'!F899)</f>
        <v/>
      </c>
      <c r="AB676" s="82" t="str">
        <f>IF('Set Up'!G899="","",'Set Up'!G899)</f>
        <v/>
      </c>
      <c r="AC676" s="82" t="str">
        <f t="array" ref="AC676">IF(Y676="","",INDEX(Data!$G$4:$G$51,MATCH(Table7[[#This Row],[Fitting]]&amp;Table7[[#This Row],[Fitting Subtype]],Data!$E$4:$E$51&amp;Data!$F$4:$F$51,0)))</f>
        <v/>
      </c>
      <c r="AD676" s="89" t="str">
        <f>IF(Table7[[#This Row],[Segment]]="","",Table7[[#This Row],[Quantity]]*Table7[[#This Row],[Kf]]*(((INDEX(Table4[Velocity (m/s)],MATCH(Table7[[#This Row],[Segment]],Table4[Segment],0)))^2)/2))</f>
        <v/>
      </c>
      <c r="AF676" s="82" t="str">
        <f>Table4[[#This Row],[Segment]]</f>
        <v/>
      </c>
      <c r="AG676" s="75"/>
      <c r="AH676" s="82" t="str">
        <f>IF(Table5[[#This Row],[Segment]]="","",AG676-Table4[[#This Row],[Total Pressure Drop (kPa)]])</f>
        <v/>
      </c>
    </row>
    <row r="677" spans="1:34" x14ac:dyDescent="0.25">
      <c r="A677" s="95" t="str">
        <f>IF('Set Up'!A674="","",'Set Up'!A674)</f>
        <v/>
      </c>
      <c r="B677" s="75" t="s">
        <v>81</v>
      </c>
      <c r="C677" s="85"/>
      <c r="D677" s="86" t="str">
        <f>IF(Table4[[#This Row],[Diameter (in)]]="","",(((CONVERT(Table4[[#This Row],[Diameter (in)]],"in","m"))/2)^2)*PI())</f>
        <v/>
      </c>
      <c r="E677" s="87" t="str">
        <f>IF(Table4[[#This Row],[Area (m2)]]="","",$D$4/Table4[[#This Row],[Area (m2)]])</f>
        <v/>
      </c>
      <c r="F677" s="85">
        <f t="shared" si="10"/>
        <v>4.6951999999999998</v>
      </c>
      <c r="G677" s="88" t="str">
        <f>IF(Table4[[#This Row],[Segment]]="","",(CONVERT(Table4[[#This Row],[Diameter (in)]],"in","m")*$B$4*Table4[[#This Row],[Velocity (m/s)]])/$C$4)</f>
        <v/>
      </c>
      <c r="H677" s="96" t="str">
        <f>IF(Table4[[#This Row],[Segment]]="","",IF(Table4[[#This Row],[Teynold''s Number]]&gt;4000,"TURBULENT","LAMINAR"))</f>
        <v/>
      </c>
      <c r="I677" s="86" t="str">
        <f>IF(Table4[[#This Row],[Segment]]="","",INDEX(Data!C674:C688,MATCH(Table4[Material],Data!B674:B688,0)))</f>
        <v/>
      </c>
      <c r="J677" s="89" t="str">
        <f>IF(Table4[[#This Row],[ε (m)]]="","",Table4[[#This Row],[ε (m)]]/(CONVERT(Table4[[#This Row],[Diameter (in)]],"in","m")))</f>
        <v/>
      </c>
      <c r="K677" s="96" t="str">
        <f>IF(Table4[[#This Row],[Regime]]="LAMINAR",16/Table4[[#This Row],[Teynold''s Number]],"-")</f>
        <v>-</v>
      </c>
      <c r="L677" s="86"/>
      <c r="M677" s="97" t="str">
        <f>IF(Table4[[#This Row],[Regime]]="TURBULENT",(((-4*LOG10(Table4[[#This Row],[ε/D]]/3.7+1.256/(Table4[[#This Row],[Teynold''s Number]]*SQRT(Table4[[#This Row],[f turbulent (guess)]]))))^-1)^2),"")</f>
        <v/>
      </c>
      <c r="N677" s="91" t="str">
        <f>IF(Table4[[#This Row],[f turbulent]]="","",Table4[[#This Row],[f turbulent (guess)]]-Table4[[#This Row],[f turbulent]])</f>
        <v/>
      </c>
      <c r="O677" s="87">
        <f>IF(Table4[[#This Row],[Segment]]="",0,IF(C678="",0,IF(C678&lt;=Table4[[#This Row],[Diameter (in)]],0,1-(D677/D678))))</f>
        <v>0</v>
      </c>
      <c r="P677" s="92" t="str">
        <f>IF(Table4[[#This Row],[Segment]]="","",IF(C677&gt;C678,"",IF(C678="",0.55,(0.55*(1-D678/D677)))))</f>
        <v/>
      </c>
      <c r="Q67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77" s="92" t="str">
        <f>IF(Table4[[#This Row],[Segment]]="","",IF(Table4[[#This Row],[Kexpansion]]="","0",((Table4[[#This Row],[Velocity (m/s)]]^2)/2)*Table4[[#This Row],[Kexpansion]]))</f>
        <v/>
      </c>
      <c r="S677" s="92" t="str">
        <f>IF(Table4[[#This Row],[Segment]]="","",IF(Table4[[#This Row],[Kcontraction]]="","0",((Table4[[#This Row],[Velocity (m/s)]]^2)/2)*Table4[[#This Row],[Kcontraction]]))</f>
        <v/>
      </c>
      <c r="T677" s="89" t="str">
        <f>IF(Table4[[#This Row],[Segment]]="","",SUMIF($Y$7:$Y$2000,Table4[[#This Row],[Segment]],$AD$7:$AD$2000))</f>
        <v/>
      </c>
      <c r="U677" s="95" t="str">
        <f>IF(Table4[[#This Row],[Segment]]="","",Table4[[#This Row],[Hfriction (J/kg)]]+Table4[[#This Row],[Hexpansions (J/kg)]]+Table4[[#This Row],[Hcontractions (J/kg)]]+Table4[[#This Row],[Hf (J/kg)]])</f>
        <v/>
      </c>
      <c r="V677" s="95" t="str">
        <f>IF(Table4[[#This Row],[Segment]]="","",Table4[[#This Row],[Total Friction Loss (J/kg)]]*Table3[Density (kg/m3)])</f>
        <v/>
      </c>
      <c r="W677" s="95" t="str">
        <f>IF(Table4[[#This Row],[Segment]]="","",Table4[[#This Row],[Total Pressure Drop (Pa)]]/1000)</f>
        <v/>
      </c>
      <c r="Y677" s="82" t="str">
        <f>IF('Set Up'!D900="","",'Set Up'!D900)</f>
        <v/>
      </c>
      <c r="Z677" s="82" t="str">
        <f>IF('Set Up'!E900="","",'Set Up'!E900)</f>
        <v/>
      </c>
      <c r="AA677" s="82" t="str">
        <f>IF('Set Up'!F900="","",'Set Up'!F900)</f>
        <v/>
      </c>
      <c r="AB677" s="82" t="str">
        <f>IF('Set Up'!G900="","",'Set Up'!G900)</f>
        <v/>
      </c>
      <c r="AC677" s="82" t="str">
        <f t="array" ref="AC677">IF(Y677="","",INDEX(Data!$G$4:$G$51,MATCH(Table7[[#This Row],[Fitting]]&amp;Table7[[#This Row],[Fitting Subtype]],Data!$E$4:$E$51&amp;Data!$F$4:$F$51,0)))</f>
        <v/>
      </c>
      <c r="AD677" s="89" t="str">
        <f>IF(Table7[[#This Row],[Segment]]="","",Table7[[#This Row],[Quantity]]*Table7[[#This Row],[Kf]]*(((INDEX(Table4[Velocity (m/s)],MATCH(Table7[[#This Row],[Segment]],Table4[Segment],0)))^2)/2))</f>
        <v/>
      </c>
      <c r="AF677" s="82" t="str">
        <f>Table4[[#This Row],[Segment]]</f>
        <v/>
      </c>
      <c r="AG677" s="75"/>
      <c r="AH677" s="82" t="str">
        <f>IF(Table5[[#This Row],[Segment]]="","",AG677-Table4[[#This Row],[Total Pressure Drop (kPa)]])</f>
        <v/>
      </c>
    </row>
    <row r="678" spans="1:34" x14ac:dyDescent="0.25">
      <c r="A678" s="95" t="str">
        <f>IF('Set Up'!A675="","",'Set Up'!A675)</f>
        <v/>
      </c>
      <c r="B678" s="75" t="s">
        <v>81</v>
      </c>
      <c r="C678" s="85"/>
      <c r="D678" s="86" t="str">
        <f>IF(Table4[[#This Row],[Diameter (in)]]="","",(((CONVERT(Table4[[#This Row],[Diameter (in)]],"in","m"))/2)^2)*PI())</f>
        <v/>
      </c>
      <c r="E678" s="87" t="str">
        <f>IF(Table4[[#This Row],[Area (m2)]]="","",$D$4/Table4[[#This Row],[Area (m2)]])</f>
        <v/>
      </c>
      <c r="F678" s="85">
        <f t="shared" si="10"/>
        <v>4.6951999999999998</v>
      </c>
      <c r="G678" s="88" t="str">
        <f>IF(Table4[[#This Row],[Segment]]="","",(CONVERT(Table4[[#This Row],[Diameter (in)]],"in","m")*$B$4*Table4[[#This Row],[Velocity (m/s)]])/$C$4)</f>
        <v/>
      </c>
      <c r="H678" s="96" t="str">
        <f>IF(Table4[[#This Row],[Segment]]="","",IF(Table4[[#This Row],[Teynold''s Number]]&gt;4000,"TURBULENT","LAMINAR"))</f>
        <v/>
      </c>
      <c r="I678" s="86" t="str">
        <f>IF(Table4[[#This Row],[Segment]]="","",INDEX(Data!C675:C689,MATCH(Table4[Material],Data!B675:B689,0)))</f>
        <v/>
      </c>
      <c r="J678" s="89" t="str">
        <f>IF(Table4[[#This Row],[ε (m)]]="","",Table4[[#This Row],[ε (m)]]/(CONVERT(Table4[[#This Row],[Diameter (in)]],"in","m")))</f>
        <v/>
      </c>
      <c r="K678" s="96" t="str">
        <f>IF(Table4[[#This Row],[Regime]]="LAMINAR",16/Table4[[#This Row],[Teynold''s Number]],"-")</f>
        <v>-</v>
      </c>
      <c r="L678" s="86"/>
      <c r="M678" s="97" t="str">
        <f>IF(Table4[[#This Row],[Regime]]="TURBULENT",(((-4*LOG10(Table4[[#This Row],[ε/D]]/3.7+1.256/(Table4[[#This Row],[Teynold''s Number]]*SQRT(Table4[[#This Row],[f turbulent (guess)]]))))^-1)^2),"")</f>
        <v/>
      </c>
      <c r="N678" s="91" t="str">
        <f>IF(Table4[[#This Row],[f turbulent]]="","",Table4[[#This Row],[f turbulent (guess)]]-Table4[[#This Row],[f turbulent]])</f>
        <v/>
      </c>
      <c r="O678" s="87">
        <f>IF(Table4[[#This Row],[Segment]]="",0,IF(C679="",0,IF(C679&lt;=Table4[[#This Row],[Diameter (in)]],0,1-(D678/D679))))</f>
        <v>0</v>
      </c>
      <c r="P678" s="92" t="str">
        <f>IF(Table4[[#This Row],[Segment]]="","",IF(C678&gt;C679,"",IF(C679="",0.55,(0.55*(1-D679/D678)))))</f>
        <v/>
      </c>
      <c r="Q67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78" s="92" t="str">
        <f>IF(Table4[[#This Row],[Segment]]="","",IF(Table4[[#This Row],[Kexpansion]]="","0",((Table4[[#This Row],[Velocity (m/s)]]^2)/2)*Table4[[#This Row],[Kexpansion]]))</f>
        <v/>
      </c>
      <c r="S678" s="92" t="str">
        <f>IF(Table4[[#This Row],[Segment]]="","",IF(Table4[[#This Row],[Kcontraction]]="","0",((Table4[[#This Row],[Velocity (m/s)]]^2)/2)*Table4[[#This Row],[Kcontraction]]))</f>
        <v/>
      </c>
      <c r="T678" s="89" t="str">
        <f>IF(Table4[[#This Row],[Segment]]="","",SUMIF($Y$7:$Y$2000,Table4[[#This Row],[Segment]],$AD$7:$AD$2000))</f>
        <v/>
      </c>
      <c r="U678" s="95" t="str">
        <f>IF(Table4[[#This Row],[Segment]]="","",Table4[[#This Row],[Hfriction (J/kg)]]+Table4[[#This Row],[Hexpansions (J/kg)]]+Table4[[#This Row],[Hcontractions (J/kg)]]+Table4[[#This Row],[Hf (J/kg)]])</f>
        <v/>
      </c>
      <c r="V678" s="95" t="str">
        <f>IF(Table4[[#This Row],[Segment]]="","",Table4[[#This Row],[Total Friction Loss (J/kg)]]*Table3[Density (kg/m3)])</f>
        <v/>
      </c>
      <c r="W678" s="95" t="str">
        <f>IF(Table4[[#This Row],[Segment]]="","",Table4[[#This Row],[Total Pressure Drop (Pa)]]/1000)</f>
        <v/>
      </c>
      <c r="Y678" s="82" t="str">
        <f>IF('Set Up'!D901="","",'Set Up'!D901)</f>
        <v/>
      </c>
      <c r="Z678" s="82" t="str">
        <f>IF('Set Up'!E901="","",'Set Up'!E901)</f>
        <v/>
      </c>
      <c r="AA678" s="82" t="str">
        <f>IF('Set Up'!F901="","",'Set Up'!F901)</f>
        <v/>
      </c>
      <c r="AB678" s="82" t="str">
        <f>IF('Set Up'!G901="","",'Set Up'!G901)</f>
        <v/>
      </c>
      <c r="AC678" s="82" t="str">
        <f t="array" ref="AC678">IF(Y678="","",INDEX(Data!$G$4:$G$51,MATCH(Table7[[#This Row],[Fitting]]&amp;Table7[[#This Row],[Fitting Subtype]],Data!$E$4:$E$51&amp;Data!$F$4:$F$51,0)))</f>
        <v/>
      </c>
      <c r="AD678" s="89" t="str">
        <f>IF(Table7[[#This Row],[Segment]]="","",Table7[[#This Row],[Quantity]]*Table7[[#This Row],[Kf]]*(((INDEX(Table4[Velocity (m/s)],MATCH(Table7[[#This Row],[Segment]],Table4[Segment],0)))^2)/2))</f>
        <v/>
      </c>
      <c r="AF678" s="82" t="str">
        <f>Table4[[#This Row],[Segment]]</f>
        <v/>
      </c>
      <c r="AG678" s="75"/>
      <c r="AH678" s="82" t="str">
        <f>IF(Table5[[#This Row],[Segment]]="","",AG678-Table4[[#This Row],[Total Pressure Drop (kPa)]])</f>
        <v/>
      </c>
    </row>
    <row r="679" spans="1:34" x14ac:dyDescent="0.25">
      <c r="A679" s="95" t="str">
        <f>IF('Set Up'!A676="","",'Set Up'!A676)</f>
        <v/>
      </c>
      <c r="B679" s="75" t="s">
        <v>81</v>
      </c>
      <c r="C679" s="85"/>
      <c r="D679" s="86" t="str">
        <f>IF(Table4[[#This Row],[Diameter (in)]]="","",(((CONVERT(Table4[[#This Row],[Diameter (in)]],"in","m"))/2)^2)*PI())</f>
        <v/>
      </c>
      <c r="E679" s="87" t="str">
        <f>IF(Table4[[#This Row],[Area (m2)]]="","",$D$4/Table4[[#This Row],[Area (m2)]])</f>
        <v/>
      </c>
      <c r="F679" s="85">
        <f t="shared" si="10"/>
        <v>4.6951999999999998</v>
      </c>
      <c r="G679" s="88" t="str">
        <f>IF(Table4[[#This Row],[Segment]]="","",(CONVERT(Table4[[#This Row],[Diameter (in)]],"in","m")*$B$4*Table4[[#This Row],[Velocity (m/s)]])/$C$4)</f>
        <v/>
      </c>
      <c r="H679" s="96" t="str">
        <f>IF(Table4[[#This Row],[Segment]]="","",IF(Table4[[#This Row],[Teynold''s Number]]&gt;4000,"TURBULENT","LAMINAR"))</f>
        <v/>
      </c>
      <c r="I679" s="86" t="str">
        <f>IF(Table4[[#This Row],[Segment]]="","",INDEX(Data!C676:C690,MATCH(Table4[Material],Data!B676:B690,0)))</f>
        <v/>
      </c>
      <c r="J679" s="89" t="str">
        <f>IF(Table4[[#This Row],[ε (m)]]="","",Table4[[#This Row],[ε (m)]]/(CONVERT(Table4[[#This Row],[Diameter (in)]],"in","m")))</f>
        <v/>
      </c>
      <c r="K679" s="96" t="str">
        <f>IF(Table4[[#This Row],[Regime]]="LAMINAR",16/Table4[[#This Row],[Teynold''s Number]],"-")</f>
        <v>-</v>
      </c>
      <c r="L679" s="86"/>
      <c r="M679" s="97" t="str">
        <f>IF(Table4[[#This Row],[Regime]]="TURBULENT",(((-4*LOG10(Table4[[#This Row],[ε/D]]/3.7+1.256/(Table4[[#This Row],[Teynold''s Number]]*SQRT(Table4[[#This Row],[f turbulent (guess)]]))))^-1)^2),"")</f>
        <v/>
      </c>
      <c r="N679" s="91" t="str">
        <f>IF(Table4[[#This Row],[f turbulent]]="","",Table4[[#This Row],[f turbulent (guess)]]-Table4[[#This Row],[f turbulent]])</f>
        <v/>
      </c>
      <c r="O679" s="87">
        <f>IF(Table4[[#This Row],[Segment]]="",0,IF(C680="",0,IF(C680&lt;=Table4[[#This Row],[Diameter (in)]],0,1-(D679/D680))))</f>
        <v>0</v>
      </c>
      <c r="P679" s="92" t="str">
        <f>IF(Table4[[#This Row],[Segment]]="","",IF(C679&gt;C680,"",IF(C680="",0.55,(0.55*(1-D680/D679)))))</f>
        <v/>
      </c>
      <c r="Q67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79" s="92" t="str">
        <f>IF(Table4[[#This Row],[Segment]]="","",IF(Table4[[#This Row],[Kexpansion]]="","0",((Table4[[#This Row],[Velocity (m/s)]]^2)/2)*Table4[[#This Row],[Kexpansion]]))</f>
        <v/>
      </c>
      <c r="S679" s="92" t="str">
        <f>IF(Table4[[#This Row],[Segment]]="","",IF(Table4[[#This Row],[Kcontraction]]="","0",((Table4[[#This Row],[Velocity (m/s)]]^2)/2)*Table4[[#This Row],[Kcontraction]]))</f>
        <v/>
      </c>
      <c r="T679" s="89" t="str">
        <f>IF(Table4[[#This Row],[Segment]]="","",SUMIF($Y$7:$Y$2000,Table4[[#This Row],[Segment]],$AD$7:$AD$2000))</f>
        <v/>
      </c>
      <c r="U679" s="95" t="str">
        <f>IF(Table4[[#This Row],[Segment]]="","",Table4[[#This Row],[Hfriction (J/kg)]]+Table4[[#This Row],[Hexpansions (J/kg)]]+Table4[[#This Row],[Hcontractions (J/kg)]]+Table4[[#This Row],[Hf (J/kg)]])</f>
        <v/>
      </c>
      <c r="V679" s="95" t="str">
        <f>IF(Table4[[#This Row],[Segment]]="","",Table4[[#This Row],[Total Friction Loss (J/kg)]]*Table3[Density (kg/m3)])</f>
        <v/>
      </c>
      <c r="W679" s="95" t="str">
        <f>IF(Table4[[#This Row],[Segment]]="","",Table4[[#This Row],[Total Pressure Drop (Pa)]]/1000)</f>
        <v/>
      </c>
      <c r="Y679" s="82" t="str">
        <f>IF('Set Up'!D902="","",'Set Up'!D902)</f>
        <v/>
      </c>
      <c r="Z679" s="82" t="str">
        <f>IF('Set Up'!E902="","",'Set Up'!E902)</f>
        <v/>
      </c>
      <c r="AA679" s="82" t="str">
        <f>IF('Set Up'!F902="","",'Set Up'!F902)</f>
        <v/>
      </c>
      <c r="AB679" s="82" t="str">
        <f>IF('Set Up'!G902="","",'Set Up'!G902)</f>
        <v/>
      </c>
      <c r="AC679" s="82" t="str">
        <f t="array" ref="AC679">IF(Y679="","",INDEX(Data!$G$4:$G$51,MATCH(Table7[[#This Row],[Fitting]]&amp;Table7[[#This Row],[Fitting Subtype]],Data!$E$4:$E$51&amp;Data!$F$4:$F$51,0)))</f>
        <v/>
      </c>
      <c r="AD679" s="89" t="str">
        <f>IF(Table7[[#This Row],[Segment]]="","",Table7[[#This Row],[Quantity]]*Table7[[#This Row],[Kf]]*(((INDEX(Table4[Velocity (m/s)],MATCH(Table7[[#This Row],[Segment]],Table4[Segment],0)))^2)/2))</f>
        <v/>
      </c>
      <c r="AF679" s="82" t="str">
        <f>Table4[[#This Row],[Segment]]</f>
        <v/>
      </c>
      <c r="AG679" s="75"/>
      <c r="AH679" s="82" t="str">
        <f>IF(Table5[[#This Row],[Segment]]="","",AG679-Table4[[#This Row],[Total Pressure Drop (kPa)]])</f>
        <v/>
      </c>
    </row>
    <row r="680" spans="1:34" x14ac:dyDescent="0.25">
      <c r="A680" s="95" t="str">
        <f>IF('Set Up'!A677="","",'Set Up'!A677)</f>
        <v/>
      </c>
      <c r="B680" s="75" t="s">
        <v>81</v>
      </c>
      <c r="C680" s="85"/>
      <c r="D680" s="86" t="str">
        <f>IF(Table4[[#This Row],[Diameter (in)]]="","",(((CONVERT(Table4[[#This Row],[Diameter (in)]],"in","m"))/2)^2)*PI())</f>
        <v/>
      </c>
      <c r="E680" s="87" t="str">
        <f>IF(Table4[[#This Row],[Area (m2)]]="","",$D$4/Table4[[#This Row],[Area (m2)]])</f>
        <v/>
      </c>
      <c r="F680" s="85">
        <f t="shared" si="10"/>
        <v>4.6951999999999998</v>
      </c>
      <c r="G680" s="88" t="str">
        <f>IF(Table4[[#This Row],[Segment]]="","",(CONVERT(Table4[[#This Row],[Diameter (in)]],"in","m")*$B$4*Table4[[#This Row],[Velocity (m/s)]])/$C$4)</f>
        <v/>
      </c>
      <c r="H680" s="96" t="str">
        <f>IF(Table4[[#This Row],[Segment]]="","",IF(Table4[[#This Row],[Teynold''s Number]]&gt;4000,"TURBULENT","LAMINAR"))</f>
        <v/>
      </c>
      <c r="I680" s="86" t="str">
        <f>IF(Table4[[#This Row],[Segment]]="","",INDEX(Data!C677:C691,MATCH(Table4[Material],Data!B677:B691,0)))</f>
        <v/>
      </c>
      <c r="J680" s="89" t="str">
        <f>IF(Table4[[#This Row],[ε (m)]]="","",Table4[[#This Row],[ε (m)]]/(CONVERT(Table4[[#This Row],[Diameter (in)]],"in","m")))</f>
        <v/>
      </c>
      <c r="K680" s="96" t="str">
        <f>IF(Table4[[#This Row],[Regime]]="LAMINAR",16/Table4[[#This Row],[Teynold''s Number]],"-")</f>
        <v>-</v>
      </c>
      <c r="L680" s="86"/>
      <c r="M680" s="97" t="str">
        <f>IF(Table4[[#This Row],[Regime]]="TURBULENT",(((-4*LOG10(Table4[[#This Row],[ε/D]]/3.7+1.256/(Table4[[#This Row],[Teynold''s Number]]*SQRT(Table4[[#This Row],[f turbulent (guess)]]))))^-1)^2),"")</f>
        <v/>
      </c>
      <c r="N680" s="91" t="str">
        <f>IF(Table4[[#This Row],[f turbulent]]="","",Table4[[#This Row],[f turbulent (guess)]]-Table4[[#This Row],[f turbulent]])</f>
        <v/>
      </c>
      <c r="O680" s="87">
        <f>IF(Table4[[#This Row],[Segment]]="",0,IF(C681="",0,IF(C681&lt;=Table4[[#This Row],[Diameter (in)]],0,1-(D680/D681))))</f>
        <v>0</v>
      </c>
      <c r="P680" s="92" t="str">
        <f>IF(Table4[[#This Row],[Segment]]="","",IF(C680&gt;C681,"",IF(C681="",0.55,(0.55*(1-D681/D680)))))</f>
        <v/>
      </c>
      <c r="Q68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80" s="92" t="str">
        <f>IF(Table4[[#This Row],[Segment]]="","",IF(Table4[[#This Row],[Kexpansion]]="","0",((Table4[[#This Row],[Velocity (m/s)]]^2)/2)*Table4[[#This Row],[Kexpansion]]))</f>
        <v/>
      </c>
      <c r="S680" s="92" t="str">
        <f>IF(Table4[[#This Row],[Segment]]="","",IF(Table4[[#This Row],[Kcontraction]]="","0",((Table4[[#This Row],[Velocity (m/s)]]^2)/2)*Table4[[#This Row],[Kcontraction]]))</f>
        <v/>
      </c>
      <c r="T680" s="89" t="str">
        <f>IF(Table4[[#This Row],[Segment]]="","",SUMIF($Y$7:$Y$2000,Table4[[#This Row],[Segment]],$AD$7:$AD$2000))</f>
        <v/>
      </c>
      <c r="U680" s="95" t="str">
        <f>IF(Table4[[#This Row],[Segment]]="","",Table4[[#This Row],[Hfriction (J/kg)]]+Table4[[#This Row],[Hexpansions (J/kg)]]+Table4[[#This Row],[Hcontractions (J/kg)]]+Table4[[#This Row],[Hf (J/kg)]])</f>
        <v/>
      </c>
      <c r="V680" s="95" t="str">
        <f>IF(Table4[[#This Row],[Segment]]="","",Table4[[#This Row],[Total Friction Loss (J/kg)]]*Table3[Density (kg/m3)])</f>
        <v/>
      </c>
      <c r="W680" s="95" t="str">
        <f>IF(Table4[[#This Row],[Segment]]="","",Table4[[#This Row],[Total Pressure Drop (Pa)]]/1000)</f>
        <v/>
      </c>
      <c r="Y680" s="82" t="str">
        <f>IF('Set Up'!D903="","",'Set Up'!D903)</f>
        <v/>
      </c>
      <c r="Z680" s="82" t="str">
        <f>IF('Set Up'!E903="","",'Set Up'!E903)</f>
        <v/>
      </c>
      <c r="AA680" s="82" t="str">
        <f>IF('Set Up'!F903="","",'Set Up'!F903)</f>
        <v/>
      </c>
      <c r="AB680" s="82" t="str">
        <f>IF('Set Up'!G903="","",'Set Up'!G903)</f>
        <v/>
      </c>
      <c r="AC680" s="82" t="str">
        <f t="array" ref="AC680">IF(Y680="","",INDEX(Data!$G$4:$G$51,MATCH(Table7[[#This Row],[Fitting]]&amp;Table7[[#This Row],[Fitting Subtype]],Data!$E$4:$E$51&amp;Data!$F$4:$F$51,0)))</f>
        <v/>
      </c>
      <c r="AD680" s="89" t="str">
        <f>IF(Table7[[#This Row],[Segment]]="","",Table7[[#This Row],[Quantity]]*Table7[[#This Row],[Kf]]*(((INDEX(Table4[Velocity (m/s)],MATCH(Table7[[#This Row],[Segment]],Table4[Segment],0)))^2)/2))</f>
        <v/>
      </c>
      <c r="AF680" s="82" t="str">
        <f>Table4[[#This Row],[Segment]]</f>
        <v/>
      </c>
      <c r="AG680" s="75"/>
      <c r="AH680" s="82" t="str">
        <f>IF(Table5[[#This Row],[Segment]]="","",AG680-Table4[[#This Row],[Total Pressure Drop (kPa)]])</f>
        <v/>
      </c>
    </row>
    <row r="681" spans="1:34" x14ac:dyDescent="0.25">
      <c r="A681" s="95" t="str">
        <f>IF('Set Up'!A678="","",'Set Up'!A678)</f>
        <v/>
      </c>
      <c r="B681" s="75" t="s">
        <v>81</v>
      </c>
      <c r="C681" s="85"/>
      <c r="D681" s="86" t="str">
        <f>IF(Table4[[#This Row],[Diameter (in)]]="","",(((CONVERT(Table4[[#This Row],[Diameter (in)]],"in","m"))/2)^2)*PI())</f>
        <v/>
      </c>
      <c r="E681" s="87" t="str">
        <f>IF(Table4[[#This Row],[Area (m2)]]="","",$D$4/Table4[[#This Row],[Area (m2)]])</f>
        <v/>
      </c>
      <c r="F681" s="85">
        <f t="shared" si="10"/>
        <v>4.6951999999999998</v>
      </c>
      <c r="G681" s="88" t="str">
        <f>IF(Table4[[#This Row],[Segment]]="","",(CONVERT(Table4[[#This Row],[Diameter (in)]],"in","m")*$B$4*Table4[[#This Row],[Velocity (m/s)]])/$C$4)</f>
        <v/>
      </c>
      <c r="H681" s="96" t="str">
        <f>IF(Table4[[#This Row],[Segment]]="","",IF(Table4[[#This Row],[Teynold''s Number]]&gt;4000,"TURBULENT","LAMINAR"))</f>
        <v/>
      </c>
      <c r="I681" s="86" t="str">
        <f>IF(Table4[[#This Row],[Segment]]="","",INDEX(Data!C678:C692,MATCH(Table4[Material],Data!B678:B692,0)))</f>
        <v/>
      </c>
      <c r="J681" s="89" t="str">
        <f>IF(Table4[[#This Row],[ε (m)]]="","",Table4[[#This Row],[ε (m)]]/(CONVERT(Table4[[#This Row],[Diameter (in)]],"in","m")))</f>
        <v/>
      </c>
      <c r="K681" s="96" t="str">
        <f>IF(Table4[[#This Row],[Regime]]="LAMINAR",16/Table4[[#This Row],[Teynold''s Number]],"-")</f>
        <v>-</v>
      </c>
      <c r="L681" s="86"/>
      <c r="M681" s="97" t="str">
        <f>IF(Table4[[#This Row],[Regime]]="TURBULENT",(((-4*LOG10(Table4[[#This Row],[ε/D]]/3.7+1.256/(Table4[[#This Row],[Teynold''s Number]]*SQRT(Table4[[#This Row],[f turbulent (guess)]]))))^-1)^2),"")</f>
        <v/>
      </c>
      <c r="N681" s="91" t="str">
        <f>IF(Table4[[#This Row],[f turbulent]]="","",Table4[[#This Row],[f turbulent (guess)]]-Table4[[#This Row],[f turbulent]])</f>
        <v/>
      </c>
      <c r="O681" s="87">
        <f>IF(Table4[[#This Row],[Segment]]="",0,IF(C682="",0,IF(C682&lt;=Table4[[#This Row],[Diameter (in)]],0,1-(D681/D682))))</f>
        <v>0</v>
      </c>
      <c r="P681" s="92" t="str">
        <f>IF(Table4[[#This Row],[Segment]]="","",IF(C681&gt;C682,"",IF(C682="",0.55,(0.55*(1-D682/D681)))))</f>
        <v/>
      </c>
      <c r="Q68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81" s="92" t="str">
        <f>IF(Table4[[#This Row],[Segment]]="","",IF(Table4[[#This Row],[Kexpansion]]="","0",((Table4[[#This Row],[Velocity (m/s)]]^2)/2)*Table4[[#This Row],[Kexpansion]]))</f>
        <v/>
      </c>
      <c r="S681" s="92" t="str">
        <f>IF(Table4[[#This Row],[Segment]]="","",IF(Table4[[#This Row],[Kcontraction]]="","0",((Table4[[#This Row],[Velocity (m/s)]]^2)/2)*Table4[[#This Row],[Kcontraction]]))</f>
        <v/>
      </c>
      <c r="T681" s="89" t="str">
        <f>IF(Table4[[#This Row],[Segment]]="","",SUMIF($Y$7:$Y$2000,Table4[[#This Row],[Segment]],$AD$7:$AD$2000))</f>
        <v/>
      </c>
      <c r="U681" s="95" t="str">
        <f>IF(Table4[[#This Row],[Segment]]="","",Table4[[#This Row],[Hfriction (J/kg)]]+Table4[[#This Row],[Hexpansions (J/kg)]]+Table4[[#This Row],[Hcontractions (J/kg)]]+Table4[[#This Row],[Hf (J/kg)]])</f>
        <v/>
      </c>
      <c r="V681" s="95" t="str">
        <f>IF(Table4[[#This Row],[Segment]]="","",Table4[[#This Row],[Total Friction Loss (J/kg)]]*Table3[Density (kg/m3)])</f>
        <v/>
      </c>
      <c r="W681" s="95" t="str">
        <f>IF(Table4[[#This Row],[Segment]]="","",Table4[[#This Row],[Total Pressure Drop (Pa)]]/1000)</f>
        <v/>
      </c>
      <c r="Y681" s="82" t="str">
        <f>IF('Set Up'!D904="","",'Set Up'!D904)</f>
        <v/>
      </c>
      <c r="Z681" s="82" t="str">
        <f>IF('Set Up'!E904="","",'Set Up'!E904)</f>
        <v/>
      </c>
      <c r="AA681" s="82" t="str">
        <f>IF('Set Up'!F904="","",'Set Up'!F904)</f>
        <v/>
      </c>
      <c r="AB681" s="82" t="str">
        <f>IF('Set Up'!G904="","",'Set Up'!G904)</f>
        <v/>
      </c>
      <c r="AC681" s="82" t="str">
        <f t="array" ref="AC681">IF(Y681="","",INDEX(Data!$G$4:$G$51,MATCH(Table7[[#This Row],[Fitting]]&amp;Table7[[#This Row],[Fitting Subtype]],Data!$E$4:$E$51&amp;Data!$F$4:$F$51,0)))</f>
        <v/>
      </c>
      <c r="AD681" s="89" t="str">
        <f>IF(Table7[[#This Row],[Segment]]="","",Table7[[#This Row],[Quantity]]*Table7[[#This Row],[Kf]]*(((INDEX(Table4[Velocity (m/s)],MATCH(Table7[[#This Row],[Segment]],Table4[Segment],0)))^2)/2))</f>
        <v/>
      </c>
      <c r="AF681" s="82" t="str">
        <f>Table4[[#This Row],[Segment]]</f>
        <v/>
      </c>
      <c r="AG681" s="75"/>
      <c r="AH681" s="82" t="str">
        <f>IF(Table5[[#This Row],[Segment]]="","",AG681-Table4[[#This Row],[Total Pressure Drop (kPa)]])</f>
        <v/>
      </c>
    </row>
    <row r="682" spans="1:34" x14ac:dyDescent="0.25">
      <c r="A682" s="95" t="str">
        <f>IF('Set Up'!A679="","",'Set Up'!A679)</f>
        <v/>
      </c>
      <c r="B682" s="75" t="s">
        <v>81</v>
      </c>
      <c r="C682" s="85"/>
      <c r="D682" s="86" t="str">
        <f>IF(Table4[[#This Row],[Diameter (in)]]="","",(((CONVERT(Table4[[#This Row],[Diameter (in)]],"in","m"))/2)^2)*PI())</f>
        <v/>
      </c>
      <c r="E682" s="87" t="str">
        <f>IF(Table4[[#This Row],[Area (m2)]]="","",$D$4/Table4[[#This Row],[Area (m2)]])</f>
        <v/>
      </c>
      <c r="F682" s="85">
        <f t="shared" si="10"/>
        <v>4.6951999999999998</v>
      </c>
      <c r="G682" s="88" t="str">
        <f>IF(Table4[[#This Row],[Segment]]="","",(CONVERT(Table4[[#This Row],[Diameter (in)]],"in","m")*$B$4*Table4[[#This Row],[Velocity (m/s)]])/$C$4)</f>
        <v/>
      </c>
      <c r="H682" s="96" t="str">
        <f>IF(Table4[[#This Row],[Segment]]="","",IF(Table4[[#This Row],[Teynold''s Number]]&gt;4000,"TURBULENT","LAMINAR"))</f>
        <v/>
      </c>
      <c r="I682" s="86" t="str">
        <f>IF(Table4[[#This Row],[Segment]]="","",INDEX(Data!C679:C693,MATCH(Table4[Material],Data!B679:B693,0)))</f>
        <v/>
      </c>
      <c r="J682" s="89" t="str">
        <f>IF(Table4[[#This Row],[ε (m)]]="","",Table4[[#This Row],[ε (m)]]/(CONVERT(Table4[[#This Row],[Diameter (in)]],"in","m")))</f>
        <v/>
      </c>
      <c r="K682" s="96" t="str">
        <f>IF(Table4[[#This Row],[Regime]]="LAMINAR",16/Table4[[#This Row],[Teynold''s Number]],"-")</f>
        <v>-</v>
      </c>
      <c r="L682" s="86"/>
      <c r="M682" s="97" t="str">
        <f>IF(Table4[[#This Row],[Regime]]="TURBULENT",(((-4*LOG10(Table4[[#This Row],[ε/D]]/3.7+1.256/(Table4[[#This Row],[Teynold''s Number]]*SQRT(Table4[[#This Row],[f turbulent (guess)]]))))^-1)^2),"")</f>
        <v/>
      </c>
      <c r="N682" s="91" t="str">
        <f>IF(Table4[[#This Row],[f turbulent]]="","",Table4[[#This Row],[f turbulent (guess)]]-Table4[[#This Row],[f turbulent]])</f>
        <v/>
      </c>
      <c r="O682" s="87">
        <f>IF(Table4[[#This Row],[Segment]]="",0,IF(C683="",0,IF(C683&lt;=Table4[[#This Row],[Diameter (in)]],0,1-(D682/D683))))</f>
        <v>0</v>
      </c>
      <c r="P682" s="92" t="str">
        <f>IF(Table4[[#This Row],[Segment]]="","",IF(C682&gt;C683,"",IF(C683="",0.55,(0.55*(1-D683/D682)))))</f>
        <v/>
      </c>
      <c r="Q68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82" s="92" t="str">
        <f>IF(Table4[[#This Row],[Segment]]="","",IF(Table4[[#This Row],[Kexpansion]]="","0",((Table4[[#This Row],[Velocity (m/s)]]^2)/2)*Table4[[#This Row],[Kexpansion]]))</f>
        <v/>
      </c>
      <c r="S682" s="92" t="str">
        <f>IF(Table4[[#This Row],[Segment]]="","",IF(Table4[[#This Row],[Kcontraction]]="","0",((Table4[[#This Row],[Velocity (m/s)]]^2)/2)*Table4[[#This Row],[Kcontraction]]))</f>
        <v/>
      </c>
      <c r="T682" s="89" t="str">
        <f>IF(Table4[[#This Row],[Segment]]="","",SUMIF($Y$7:$Y$2000,Table4[[#This Row],[Segment]],$AD$7:$AD$2000))</f>
        <v/>
      </c>
      <c r="U682" s="95" t="str">
        <f>IF(Table4[[#This Row],[Segment]]="","",Table4[[#This Row],[Hfriction (J/kg)]]+Table4[[#This Row],[Hexpansions (J/kg)]]+Table4[[#This Row],[Hcontractions (J/kg)]]+Table4[[#This Row],[Hf (J/kg)]])</f>
        <v/>
      </c>
      <c r="V682" s="95" t="str">
        <f>IF(Table4[[#This Row],[Segment]]="","",Table4[[#This Row],[Total Friction Loss (J/kg)]]*Table3[Density (kg/m3)])</f>
        <v/>
      </c>
      <c r="W682" s="95" t="str">
        <f>IF(Table4[[#This Row],[Segment]]="","",Table4[[#This Row],[Total Pressure Drop (Pa)]]/1000)</f>
        <v/>
      </c>
      <c r="Y682" s="82" t="str">
        <f>IF('Set Up'!D905="","",'Set Up'!D905)</f>
        <v/>
      </c>
      <c r="Z682" s="82" t="str">
        <f>IF('Set Up'!E905="","",'Set Up'!E905)</f>
        <v/>
      </c>
      <c r="AA682" s="82" t="str">
        <f>IF('Set Up'!F905="","",'Set Up'!F905)</f>
        <v/>
      </c>
      <c r="AB682" s="82" t="str">
        <f>IF('Set Up'!G905="","",'Set Up'!G905)</f>
        <v/>
      </c>
      <c r="AC682" s="82" t="str">
        <f t="array" ref="AC682">IF(Y682="","",INDEX(Data!$G$4:$G$51,MATCH(Table7[[#This Row],[Fitting]]&amp;Table7[[#This Row],[Fitting Subtype]],Data!$E$4:$E$51&amp;Data!$F$4:$F$51,0)))</f>
        <v/>
      </c>
      <c r="AD682" s="89" t="str">
        <f>IF(Table7[[#This Row],[Segment]]="","",Table7[[#This Row],[Quantity]]*Table7[[#This Row],[Kf]]*(((INDEX(Table4[Velocity (m/s)],MATCH(Table7[[#This Row],[Segment]],Table4[Segment],0)))^2)/2))</f>
        <v/>
      </c>
      <c r="AF682" s="82" t="str">
        <f>Table4[[#This Row],[Segment]]</f>
        <v/>
      </c>
      <c r="AG682" s="75"/>
      <c r="AH682" s="82" t="str">
        <f>IF(Table5[[#This Row],[Segment]]="","",AG682-Table4[[#This Row],[Total Pressure Drop (kPa)]])</f>
        <v/>
      </c>
    </row>
    <row r="683" spans="1:34" x14ac:dyDescent="0.25">
      <c r="A683" s="95" t="str">
        <f>IF('Set Up'!A680="","",'Set Up'!A680)</f>
        <v/>
      </c>
      <c r="B683" s="75" t="s">
        <v>81</v>
      </c>
      <c r="C683" s="85"/>
      <c r="D683" s="86" t="str">
        <f>IF(Table4[[#This Row],[Diameter (in)]]="","",(((CONVERT(Table4[[#This Row],[Diameter (in)]],"in","m"))/2)^2)*PI())</f>
        <v/>
      </c>
      <c r="E683" s="87" t="str">
        <f>IF(Table4[[#This Row],[Area (m2)]]="","",$D$4/Table4[[#This Row],[Area (m2)]])</f>
        <v/>
      </c>
      <c r="F683" s="85">
        <f t="shared" si="10"/>
        <v>4.6951999999999998</v>
      </c>
      <c r="G683" s="88" t="str">
        <f>IF(Table4[[#This Row],[Segment]]="","",(CONVERT(Table4[[#This Row],[Diameter (in)]],"in","m")*$B$4*Table4[[#This Row],[Velocity (m/s)]])/$C$4)</f>
        <v/>
      </c>
      <c r="H683" s="96" t="str">
        <f>IF(Table4[[#This Row],[Segment]]="","",IF(Table4[[#This Row],[Teynold''s Number]]&gt;4000,"TURBULENT","LAMINAR"))</f>
        <v/>
      </c>
      <c r="I683" s="86" t="str">
        <f>IF(Table4[[#This Row],[Segment]]="","",INDEX(Data!C680:C694,MATCH(Table4[Material],Data!B680:B694,0)))</f>
        <v/>
      </c>
      <c r="J683" s="89" t="str">
        <f>IF(Table4[[#This Row],[ε (m)]]="","",Table4[[#This Row],[ε (m)]]/(CONVERT(Table4[[#This Row],[Diameter (in)]],"in","m")))</f>
        <v/>
      </c>
      <c r="K683" s="96" t="str">
        <f>IF(Table4[[#This Row],[Regime]]="LAMINAR",16/Table4[[#This Row],[Teynold''s Number]],"-")</f>
        <v>-</v>
      </c>
      <c r="L683" s="86"/>
      <c r="M683" s="97" t="str">
        <f>IF(Table4[[#This Row],[Regime]]="TURBULENT",(((-4*LOG10(Table4[[#This Row],[ε/D]]/3.7+1.256/(Table4[[#This Row],[Teynold''s Number]]*SQRT(Table4[[#This Row],[f turbulent (guess)]]))))^-1)^2),"")</f>
        <v/>
      </c>
      <c r="N683" s="91" t="str">
        <f>IF(Table4[[#This Row],[f turbulent]]="","",Table4[[#This Row],[f turbulent (guess)]]-Table4[[#This Row],[f turbulent]])</f>
        <v/>
      </c>
      <c r="O683" s="87">
        <f>IF(Table4[[#This Row],[Segment]]="",0,IF(C684="",0,IF(C684&lt;=Table4[[#This Row],[Diameter (in)]],0,1-(D683/D684))))</f>
        <v>0</v>
      </c>
      <c r="P683" s="92" t="str">
        <f>IF(Table4[[#This Row],[Segment]]="","",IF(C683&gt;C684,"",IF(C684="",0.55,(0.55*(1-D684/D683)))))</f>
        <v/>
      </c>
      <c r="Q68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83" s="92" t="str">
        <f>IF(Table4[[#This Row],[Segment]]="","",IF(Table4[[#This Row],[Kexpansion]]="","0",((Table4[[#This Row],[Velocity (m/s)]]^2)/2)*Table4[[#This Row],[Kexpansion]]))</f>
        <v/>
      </c>
      <c r="S683" s="92" t="str">
        <f>IF(Table4[[#This Row],[Segment]]="","",IF(Table4[[#This Row],[Kcontraction]]="","0",((Table4[[#This Row],[Velocity (m/s)]]^2)/2)*Table4[[#This Row],[Kcontraction]]))</f>
        <v/>
      </c>
      <c r="T683" s="89" t="str">
        <f>IF(Table4[[#This Row],[Segment]]="","",SUMIF($Y$7:$Y$2000,Table4[[#This Row],[Segment]],$AD$7:$AD$2000))</f>
        <v/>
      </c>
      <c r="U683" s="95" t="str">
        <f>IF(Table4[[#This Row],[Segment]]="","",Table4[[#This Row],[Hfriction (J/kg)]]+Table4[[#This Row],[Hexpansions (J/kg)]]+Table4[[#This Row],[Hcontractions (J/kg)]]+Table4[[#This Row],[Hf (J/kg)]])</f>
        <v/>
      </c>
      <c r="V683" s="95" t="str">
        <f>IF(Table4[[#This Row],[Segment]]="","",Table4[[#This Row],[Total Friction Loss (J/kg)]]*Table3[Density (kg/m3)])</f>
        <v/>
      </c>
      <c r="W683" s="95" t="str">
        <f>IF(Table4[[#This Row],[Segment]]="","",Table4[[#This Row],[Total Pressure Drop (Pa)]]/1000)</f>
        <v/>
      </c>
      <c r="Y683" s="82" t="str">
        <f>IF('Set Up'!D906="","",'Set Up'!D906)</f>
        <v/>
      </c>
      <c r="Z683" s="82" t="str">
        <f>IF('Set Up'!E906="","",'Set Up'!E906)</f>
        <v/>
      </c>
      <c r="AA683" s="82" t="str">
        <f>IF('Set Up'!F906="","",'Set Up'!F906)</f>
        <v/>
      </c>
      <c r="AB683" s="82" t="str">
        <f>IF('Set Up'!G906="","",'Set Up'!G906)</f>
        <v/>
      </c>
      <c r="AC683" s="82" t="str">
        <f t="array" ref="AC683">IF(Y683="","",INDEX(Data!$G$4:$G$51,MATCH(Table7[[#This Row],[Fitting]]&amp;Table7[[#This Row],[Fitting Subtype]],Data!$E$4:$E$51&amp;Data!$F$4:$F$51,0)))</f>
        <v/>
      </c>
      <c r="AD683" s="89" t="str">
        <f>IF(Table7[[#This Row],[Segment]]="","",Table7[[#This Row],[Quantity]]*Table7[[#This Row],[Kf]]*(((INDEX(Table4[Velocity (m/s)],MATCH(Table7[[#This Row],[Segment]],Table4[Segment],0)))^2)/2))</f>
        <v/>
      </c>
      <c r="AF683" s="82" t="str">
        <f>Table4[[#This Row],[Segment]]</f>
        <v/>
      </c>
      <c r="AG683" s="75"/>
      <c r="AH683" s="82" t="str">
        <f>IF(Table5[[#This Row],[Segment]]="","",AG683-Table4[[#This Row],[Total Pressure Drop (kPa)]])</f>
        <v/>
      </c>
    </row>
    <row r="684" spans="1:34" x14ac:dyDescent="0.25">
      <c r="A684" s="95" t="str">
        <f>IF('Set Up'!A681="","",'Set Up'!A681)</f>
        <v/>
      </c>
      <c r="B684" s="75" t="s">
        <v>81</v>
      </c>
      <c r="C684" s="85"/>
      <c r="D684" s="86" t="str">
        <f>IF(Table4[[#This Row],[Diameter (in)]]="","",(((CONVERT(Table4[[#This Row],[Diameter (in)]],"in","m"))/2)^2)*PI())</f>
        <v/>
      </c>
      <c r="E684" s="87" t="str">
        <f>IF(Table4[[#This Row],[Area (m2)]]="","",$D$4/Table4[[#This Row],[Area (m2)]])</f>
        <v/>
      </c>
      <c r="F684" s="85">
        <f t="shared" si="10"/>
        <v>4.6951999999999998</v>
      </c>
      <c r="G684" s="88" t="str">
        <f>IF(Table4[[#This Row],[Segment]]="","",(CONVERT(Table4[[#This Row],[Diameter (in)]],"in","m")*$B$4*Table4[[#This Row],[Velocity (m/s)]])/$C$4)</f>
        <v/>
      </c>
      <c r="H684" s="96" t="str">
        <f>IF(Table4[[#This Row],[Segment]]="","",IF(Table4[[#This Row],[Teynold''s Number]]&gt;4000,"TURBULENT","LAMINAR"))</f>
        <v/>
      </c>
      <c r="I684" s="86" t="str">
        <f>IF(Table4[[#This Row],[Segment]]="","",INDEX(Data!C681:C695,MATCH(Table4[Material],Data!B681:B695,0)))</f>
        <v/>
      </c>
      <c r="J684" s="89" t="str">
        <f>IF(Table4[[#This Row],[ε (m)]]="","",Table4[[#This Row],[ε (m)]]/(CONVERT(Table4[[#This Row],[Diameter (in)]],"in","m")))</f>
        <v/>
      </c>
      <c r="K684" s="96" t="str">
        <f>IF(Table4[[#This Row],[Regime]]="LAMINAR",16/Table4[[#This Row],[Teynold''s Number]],"-")</f>
        <v>-</v>
      </c>
      <c r="L684" s="86"/>
      <c r="M684" s="97" t="str">
        <f>IF(Table4[[#This Row],[Regime]]="TURBULENT",(((-4*LOG10(Table4[[#This Row],[ε/D]]/3.7+1.256/(Table4[[#This Row],[Teynold''s Number]]*SQRT(Table4[[#This Row],[f turbulent (guess)]]))))^-1)^2),"")</f>
        <v/>
      </c>
      <c r="N684" s="91" t="str">
        <f>IF(Table4[[#This Row],[f turbulent]]="","",Table4[[#This Row],[f turbulent (guess)]]-Table4[[#This Row],[f turbulent]])</f>
        <v/>
      </c>
      <c r="O684" s="87">
        <f>IF(Table4[[#This Row],[Segment]]="",0,IF(C685="",0,IF(C685&lt;=Table4[[#This Row],[Diameter (in)]],0,1-(D684/D685))))</f>
        <v>0</v>
      </c>
      <c r="P684" s="92" t="str">
        <f>IF(Table4[[#This Row],[Segment]]="","",IF(C684&gt;C685,"",IF(C685="",0.55,(0.55*(1-D685/D684)))))</f>
        <v/>
      </c>
      <c r="Q68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84" s="92" t="str">
        <f>IF(Table4[[#This Row],[Segment]]="","",IF(Table4[[#This Row],[Kexpansion]]="","0",((Table4[[#This Row],[Velocity (m/s)]]^2)/2)*Table4[[#This Row],[Kexpansion]]))</f>
        <v/>
      </c>
      <c r="S684" s="92" t="str">
        <f>IF(Table4[[#This Row],[Segment]]="","",IF(Table4[[#This Row],[Kcontraction]]="","0",((Table4[[#This Row],[Velocity (m/s)]]^2)/2)*Table4[[#This Row],[Kcontraction]]))</f>
        <v/>
      </c>
      <c r="T684" s="89" t="str">
        <f>IF(Table4[[#This Row],[Segment]]="","",SUMIF($Y$7:$Y$2000,Table4[[#This Row],[Segment]],$AD$7:$AD$2000))</f>
        <v/>
      </c>
      <c r="U684" s="95" t="str">
        <f>IF(Table4[[#This Row],[Segment]]="","",Table4[[#This Row],[Hfriction (J/kg)]]+Table4[[#This Row],[Hexpansions (J/kg)]]+Table4[[#This Row],[Hcontractions (J/kg)]]+Table4[[#This Row],[Hf (J/kg)]])</f>
        <v/>
      </c>
      <c r="V684" s="95" t="str">
        <f>IF(Table4[[#This Row],[Segment]]="","",Table4[[#This Row],[Total Friction Loss (J/kg)]]*Table3[Density (kg/m3)])</f>
        <v/>
      </c>
      <c r="W684" s="95" t="str">
        <f>IF(Table4[[#This Row],[Segment]]="","",Table4[[#This Row],[Total Pressure Drop (Pa)]]/1000)</f>
        <v/>
      </c>
      <c r="Y684" s="82" t="str">
        <f>IF('Set Up'!D907="","",'Set Up'!D907)</f>
        <v/>
      </c>
      <c r="Z684" s="82" t="str">
        <f>IF('Set Up'!E907="","",'Set Up'!E907)</f>
        <v/>
      </c>
      <c r="AA684" s="82" t="str">
        <f>IF('Set Up'!F907="","",'Set Up'!F907)</f>
        <v/>
      </c>
      <c r="AB684" s="82" t="str">
        <f>IF('Set Up'!G907="","",'Set Up'!G907)</f>
        <v/>
      </c>
      <c r="AC684" s="82" t="str">
        <f t="array" ref="AC684">IF(Y684="","",INDEX(Data!$G$4:$G$51,MATCH(Table7[[#This Row],[Fitting]]&amp;Table7[[#This Row],[Fitting Subtype]],Data!$E$4:$E$51&amp;Data!$F$4:$F$51,0)))</f>
        <v/>
      </c>
      <c r="AD684" s="89" t="str">
        <f>IF(Table7[[#This Row],[Segment]]="","",Table7[[#This Row],[Quantity]]*Table7[[#This Row],[Kf]]*(((INDEX(Table4[Velocity (m/s)],MATCH(Table7[[#This Row],[Segment]],Table4[Segment],0)))^2)/2))</f>
        <v/>
      </c>
      <c r="AF684" s="82" t="str">
        <f>Table4[[#This Row],[Segment]]</f>
        <v/>
      </c>
      <c r="AG684" s="75"/>
      <c r="AH684" s="82" t="str">
        <f>IF(Table5[[#This Row],[Segment]]="","",AG684-Table4[[#This Row],[Total Pressure Drop (kPa)]])</f>
        <v/>
      </c>
    </row>
    <row r="685" spans="1:34" x14ac:dyDescent="0.25">
      <c r="A685" s="95" t="str">
        <f>IF('Set Up'!A682="","",'Set Up'!A682)</f>
        <v/>
      </c>
      <c r="B685" s="75" t="s">
        <v>81</v>
      </c>
      <c r="C685" s="85"/>
      <c r="D685" s="86" t="str">
        <f>IF(Table4[[#This Row],[Diameter (in)]]="","",(((CONVERT(Table4[[#This Row],[Diameter (in)]],"in","m"))/2)^2)*PI())</f>
        <v/>
      </c>
      <c r="E685" s="87" t="str">
        <f>IF(Table4[[#This Row],[Area (m2)]]="","",$D$4/Table4[[#This Row],[Area (m2)]])</f>
        <v/>
      </c>
      <c r="F685" s="85">
        <f t="shared" si="10"/>
        <v>4.6951999999999998</v>
      </c>
      <c r="G685" s="88" t="str">
        <f>IF(Table4[[#This Row],[Segment]]="","",(CONVERT(Table4[[#This Row],[Diameter (in)]],"in","m")*$B$4*Table4[[#This Row],[Velocity (m/s)]])/$C$4)</f>
        <v/>
      </c>
      <c r="H685" s="96" t="str">
        <f>IF(Table4[[#This Row],[Segment]]="","",IF(Table4[[#This Row],[Teynold''s Number]]&gt;4000,"TURBULENT","LAMINAR"))</f>
        <v/>
      </c>
      <c r="I685" s="86" t="str">
        <f>IF(Table4[[#This Row],[Segment]]="","",INDEX(Data!C682:C696,MATCH(Table4[Material],Data!B682:B696,0)))</f>
        <v/>
      </c>
      <c r="J685" s="89" t="str">
        <f>IF(Table4[[#This Row],[ε (m)]]="","",Table4[[#This Row],[ε (m)]]/(CONVERT(Table4[[#This Row],[Diameter (in)]],"in","m")))</f>
        <v/>
      </c>
      <c r="K685" s="96" t="str">
        <f>IF(Table4[[#This Row],[Regime]]="LAMINAR",16/Table4[[#This Row],[Teynold''s Number]],"-")</f>
        <v>-</v>
      </c>
      <c r="L685" s="86"/>
      <c r="M685" s="97" t="str">
        <f>IF(Table4[[#This Row],[Regime]]="TURBULENT",(((-4*LOG10(Table4[[#This Row],[ε/D]]/3.7+1.256/(Table4[[#This Row],[Teynold''s Number]]*SQRT(Table4[[#This Row],[f turbulent (guess)]]))))^-1)^2),"")</f>
        <v/>
      </c>
      <c r="N685" s="91" t="str">
        <f>IF(Table4[[#This Row],[f turbulent]]="","",Table4[[#This Row],[f turbulent (guess)]]-Table4[[#This Row],[f turbulent]])</f>
        <v/>
      </c>
      <c r="O685" s="87">
        <f>IF(Table4[[#This Row],[Segment]]="",0,IF(C686="",0,IF(C686&lt;=Table4[[#This Row],[Diameter (in)]],0,1-(D685/D686))))</f>
        <v>0</v>
      </c>
      <c r="P685" s="92" t="str">
        <f>IF(Table4[[#This Row],[Segment]]="","",IF(C685&gt;C686,"",IF(C686="",0.55,(0.55*(1-D686/D685)))))</f>
        <v/>
      </c>
      <c r="Q68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85" s="92" t="str">
        <f>IF(Table4[[#This Row],[Segment]]="","",IF(Table4[[#This Row],[Kexpansion]]="","0",((Table4[[#This Row],[Velocity (m/s)]]^2)/2)*Table4[[#This Row],[Kexpansion]]))</f>
        <v/>
      </c>
      <c r="S685" s="92" t="str">
        <f>IF(Table4[[#This Row],[Segment]]="","",IF(Table4[[#This Row],[Kcontraction]]="","0",((Table4[[#This Row],[Velocity (m/s)]]^2)/2)*Table4[[#This Row],[Kcontraction]]))</f>
        <v/>
      </c>
      <c r="T685" s="89" t="str">
        <f>IF(Table4[[#This Row],[Segment]]="","",SUMIF($Y$7:$Y$2000,Table4[[#This Row],[Segment]],$AD$7:$AD$2000))</f>
        <v/>
      </c>
      <c r="U685" s="95" t="str">
        <f>IF(Table4[[#This Row],[Segment]]="","",Table4[[#This Row],[Hfriction (J/kg)]]+Table4[[#This Row],[Hexpansions (J/kg)]]+Table4[[#This Row],[Hcontractions (J/kg)]]+Table4[[#This Row],[Hf (J/kg)]])</f>
        <v/>
      </c>
      <c r="V685" s="95" t="str">
        <f>IF(Table4[[#This Row],[Segment]]="","",Table4[[#This Row],[Total Friction Loss (J/kg)]]*Table3[Density (kg/m3)])</f>
        <v/>
      </c>
      <c r="W685" s="95" t="str">
        <f>IF(Table4[[#This Row],[Segment]]="","",Table4[[#This Row],[Total Pressure Drop (Pa)]]/1000)</f>
        <v/>
      </c>
      <c r="Y685" s="82" t="str">
        <f>IF('Set Up'!D908="","",'Set Up'!D908)</f>
        <v/>
      </c>
      <c r="Z685" s="82" t="str">
        <f>IF('Set Up'!E908="","",'Set Up'!E908)</f>
        <v/>
      </c>
      <c r="AA685" s="82" t="str">
        <f>IF('Set Up'!F908="","",'Set Up'!F908)</f>
        <v/>
      </c>
      <c r="AB685" s="82" t="str">
        <f>IF('Set Up'!G908="","",'Set Up'!G908)</f>
        <v/>
      </c>
      <c r="AC685" s="82" t="str">
        <f t="array" ref="AC685">IF(Y685="","",INDEX(Data!$G$4:$G$51,MATCH(Table7[[#This Row],[Fitting]]&amp;Table7[[#This Row],[Fitting Subtype]],Data!$E$4:$E$51&amp;Data!$F$4:$F$51,0)))</f>
        <v/>
      </c>
      <c r="AD685" s="89" t="str">
        <f>IF(Table7[[#This Row],[Segment]]="","",Table7[[#This Row],[Quantity]]*Table7[[#This Row],[Kf]]*(((INDEX(Table4[Velocity (m/s)],MATCH(Table7[[#This Row],[Segment]],Table4[Segment],0)))^2)/2))</f>
        <v/>
      </c>
      <c r="AF685" s="82" t="str">
        <f>Table4[[#This Row],[Segment]]</f>
        <v/>
      </c>
      <c r="AG685" s="75"/>
      <c r="AH685" s="82" t="str">
        <f>IF(Table5[[#This Row],[Segment]]="","",AG685-Table4[[#This Row],[Total Pressure Drop (kPa)]])</f>
        <v/>
      </c>
    </row>
    <row r="686" spans="1:34" x14ac:dyDescent="0.25">
      <c r="A686" s="95" t="str">
        <f>IF('Set Up'!A683="","",'Set Up'!A683)</f>
        <v/>
      </c>
      <c r="B686" s="75" t="s">
        <v>81</v>
      </c>
      <c r="C686" s="85"/>
      <c r="D686" s="86" t="str">
        <f>IF(Table4[[#This Row],[Diameter (in)]]="","",(((CONVERT(Table4[[#This Row],[Diameter (in)]],"in","m"))/2)^2)*PI())</f>
        <v/>
      </c>
      <c r="E686" s="87" t="str">
        <f>IF(Table4[[#This Row],[Area (m2)]]="","",$D$4/Table4[[#This Row],[Area (m2)]])</f>
        <v/>
      </c>
      <c r="F686" s="85">
        <f t="shared" si="10"/>
        <v>4.6951999999999998</v>
      </c>
      <c r="G686" s="88" t="str">
        <f>IF(Table4[[#This Row],[Segment]]="","",(CONVERT(Table4[[#This Row],[Diameter (in)]],"in","m")*$B$4*Table4[[#This Row],[Velocity (m/s)]])/$C$4)</f>
        <v/>
      </c>
      <c r="H686" s="96" t="str">
        <f>IF(Table4[[#This Row],[Segment]]="","",IF(Table4[[#This Row],[Teynold''s Number]]&gt;4000,"TURBULENT","LAMINAR"))</f>
        <v/>
      </c>
      <c r="I686" s="86" t="str">
        <f>IF(Table4[[#This Row],[Segment]]="","",INDEX(Data!C683:C697,MATCH(Table4[Material],Data!B683:B697,0)))</f>
        <v/>
      </c>
      <c r="J686" s="89" t="str">
        <f>IF(Table4[[#This Row],[ε (m)]]="","",Table4[[#This Row],[ε (m)]]/(CONVERT(Table4[[#This Row],[Diameter (in)]],"in","m")))</f>
        <v/>
      </c>
      <c r="K686" s="96" t="str">
        <f>IF(Table4[[#This Row],[Regime]]="LAMINAR",16/Table4[[#This Row],[Teynold''s Number]],"-")</f>
        <v>-</v>
      </c>
      <c r="L686" s="86"/>
      <c r="M686" s="97" t="str">
        <f>IF(Table4[[#This Row],[Regime]]="TURBULENT",(((-4*LOG10(Table4[[#This Row],[ε/D]]/3.7+1.256/(Table4[[#This Row],[Teynold''s Number]]*SQRT(Table4[[#This Row],[f turbulent (guess)]]))))^-1)^2),"")</f>
        <v/>
      </c>
      <c r="N686" s="91" t="str">
        <f>IF(Table4[[#This Row],[f turbulent]]="","",Table4[[#This Row],[f turbulent (guess)]]-Table4[[#This Row],[f turbulent]])</f>
        <v/>
      </c>
      <c r="O686" s="87">
        <f>IF(Table4[[#This Row],[Segment]]="",0,IF(C687="",0,IF(C687&lt;=Table4[[#This Row],[Diameter (in)]],0,1-(D686/D687))))</f>
        <v>0</v>
      </c>
      <c r="P686" s="92" t="str">
        <f>IF(Table4[[#This Row],[Segment]]="","",IF(C686&gt;C687,"",IF(C687="",0.55,(0.55*(1-D687/D686)))))</f>
        <v/>
      </c>
      <c r="Q68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86" s="92" t="str">
        <f>IF(Table4[[#This Row],[Segment]]="","",IF(Table4[[#This Row],[Kexpansion]]="","0",((Table4[[#This Row],[Velocity (m/s)]]^2)/2)*Table4[[#This Row],[Kexpansion]]))</f>
        <v/>
      </c>
      <c r="S686" s="92" t="str">
        <f>IF(Table4[[#This Row],[Segment]]="","",IF(Table4[[#This Row],[Kcontraction]]="","0",((Table4[[#This Row],[Velocity (m/s)]]^2)/2)*Table4[[#This Row],[Kcontraction]]))</f>
        <v/>
      </c>
      <c r="T686" s="89" t="str">
        <f>IF(Table4[[#This Row],[Segment]]="","",SUMIF($Y$7:$Y$2000,Table4[[#This Row],[Segment]],$AD$7:$AD$2000))</f>
        <v/>
      </c>
      <c r="U686" s="95" t="str">
        <f>IF(Table4[[#This Row],[Segment]]="","",Table4[[#This Row],[Hfriction (J/kg)]]+Table4[[#This Row],[Hexpansions (J/kg)]]+Table4[[#This Row],[Hcontractions (J/kg)]]+Table4[[#This Row],[Hf (J/kg)]])</f>
        <v/>
      </c>
      <c r="V686" s="95" t="str">
        <f>IF(Table4[[#This Row],[Segment]]="","",Table4[[#This Row],[Total Friction Loss (J/kg)]]*Table3[Density (kg/m3)])</f>
        <v/>
      </c>
      <c r="W686" s="95" t="str">
        <f>IF(Table4[[#This Row],[Segment]]="","",Table4[[#This Row],[Total Pressure Drop (Pa)]]/1000)</f>
        <v/>
      </c>
      <c r="Y686" s="82" t="str">
        <f>IF('Set Up'!D909="","",'Set Up'!D909)</f>
        <v/>
      </c>
      <c r="Z686" s="82" t="str">
        <f>IF('Set Up'!E909="","",'Set Up'!E909)</f>
        <v/>
      </c>
      <c r="AA686" s="82" t="str">
        <f>IF('Set Up'!F909="","",'Set Up'!F909)</f>
        <v/>
      </c>
      <c r="AB686" s="82" t="str">
        <f>IF('Set Up'!G909="","",'Set Up'!G909)</f>
        <v/>
      </c>
      <c r="AC686" s="82" t="str">
        <f t="array" ref="AC686">IF(Y686="","",INDEX(Data!$G$4:$G$51,MATCH(Table7[[#This Row],[Fitting]]&amp;Table7[[#This Row],[Fitting Subtype]],Data!$E$4:$E$51&amp;Data!$F$4:$F$51,0)))</f>
        <v/>
      </c>
      <c r="AD686" s="89" t="str">
        <f>IF(Table7[[#This Row],[Segment]]="","",Table7[[#This Row],[Quantity]]*Table7[[#This Row],[Kf]]*(((INDEX(Table4[Velocity (m/s)],MATCH(Table7[[#This Row],[Segment]],Table4[Segment],0)))^2)/2))</f>
        <v/>
      </c>
      <c r="AF686" s="82" t="str">
        <f>Table4[[#This Row],[Segment]]</f>
        <v/>
      </c>
      <c r="AG686" s="75"/>
      <c r="AH686" s="82" t="str">
        <f>IF(Table5[[#This Row],[Segment]]="","",AG686-Table4[[#This Row],[Total Pressure Drop (kPa)]])</f>
        <v/>
      </c>
    </row>
    <row r="687" spans="1:34" x14ac:dyDescent="0.25">
      <c r="A687" s="95" t="str">
        <f>IF('Set Up'!A684="","",'Set Up'!A684)</f>
        <v/>
      </c>
      <c r="B687" s="75" t="s">
        <v>81</v>
      </c>
      <c r="C687" s="85"/>
      <c r="D687" s="86" t="str">
        <f>IF(Table4[[#This Row],[Diameter (in)]]="","",(((CONVERT(Table4[[#This Row],[Diameter (in)]],"in","m"))/2)^2)*PI())</f>
        <v/>
      </c>
      <c r="E687" s="87" t="str">
        <f>IF(Table4[[#This Row],[Area (m2)]]="","",$D$4/Table4[[#This Row],[Area (m2)]])</f>
        <v/>
      </c>
      <c r="F687" s="85">
        <f t="shared" si="10"/>
        <v>4.6951999999999998</v>
      </c>
      <c r="G687" s="88" t="str">
        <f>IF(Table4[[#This Row],[Segment]]="","",(CONVERT(Table4[[#This Row],[Diameter (in)]],"in","m")*$B$4*Table4[[#This Row],[Velocity (m/s)]])/$C$4)</f>
        <v/>
      </c>
      <c r="H687" s="96" t="str">
        <f>IF(Table4[[#This Row],[Segment]]="","",IF(Table4[[#This Row],[Teynold''s Number]]&gt;4000,"TURBULENT","LAMINAR"))</f>
        <v/>
      </c>
      <c r="I687" s="86" t="str">
        <f>IF(Table4[[#This Row],[Segment]]="","",INDEX(Data!C684:C698,MATCH(Table4[Material],Data!B684:B698,0)))</f>
        <v/>
      </c>
      <c r="J687" s="89" t="str">
        <f>IF(Table4[[#This Row],[ε (m)]]="","",Table4[[#This Row],[ε (m)]]/(CONVERT(Table4[[#This Row],[Diameter (in)]],"in","m")))</f>
        <v/>
      </c>
      <c r="K687" s="96" t="str">
        <f>IF(Table4[[#This Row],[Regime]]="LAMINAR",16/Table4[[#This Row],[Teynold''s Number]],"-")</f>
        <v>-</v>
      </c>
      <c r="L687" s="86"/>
      <c r="M687" s="97" t="str">
        <f>IF(Table4[[#This Row],[Regime]]="TURBULENT",(((-4*LOG10(Table4[[#This Row],[ε/D]]/3.7+1.256/(Table4[[#This Row],[Teynold''s Number]]*SQRT(Table4[[#This Row],[f turbulent (guess)]]))))^-1)^2),"")</f>
        <v/>
      </c>
      <c r="N687" s="91" t="str">
        <f>IF(Table4[[#This Row],[f turbulent]]="","",Table4[[#This Row],[f turbulent (guess)]]-Table4[[#This Row],[f turbulent]])</f>
        <v/>
      </c>
      <c r="O687" s="87">
        <f>IF(Table4[[#This Row],[Segment]]="",0,IF(C688="",0,IF(C688&lt;=Table4[[#This Row],[Diameter (in)]],0,1-(D687/D688))))</f>
        <v>0</v>
      </c>
      <c r="P687" s="92" t="str">
        <f>IF(Table4[[#This Row],[Segment]]="","",IF(C687&gt;C688,"",IF(C688="",0.55,(0.55*(1-D688/D687)))))</f>
        <v/>
      </c>
      <c r="Q68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87" s="92" t="str">
        <f>IF(Table4[[#This Row],[Segment]]="","",IF(Table4[[#This Row],[Kexpansion]]="","0",((Table4[[#This Row],[Velocity (m/s)]]^2)/2)*Table4[[#This Row],[Kexpansion]]))</f>
        <v/>
      </c>
      <c r="S687" s="92" t="str">
        <f>IF(Table4[[#This Row],[Segment]]="","",IF(Table4[[#This Row],[Kcontraction]]="","0",((Table4[[#This Row],[Velocity (m/s)]]^2)/2)*Table4[[#This Row],[Kcontraction]]))</f>
        <v/>
      </c>
      <c r="T687" s="89" t="str">
        <f>IF(Table4[[#This Row],[Segment]]="","",SUMIF($Y$7:$Y$2000,Table4[[#This Row],[Segment]],$AD$7:$AD$2000))</f>
        <v/>
      </c>
      <c r="U687" s="95" t="str">
        <f>IF(Table4[[#This Row],[Segment]]="","",Table4[[#This Row],[Hfriction (J/kg)]]+Table4[[#This Row],[Hexpansions (J/kg)]]+Table4[[#This Row],[Hcontractions (J/kg)]]+Table4[[#This Row],[Hf (J/kg)]])</f>
        <v/>
      </c>
      <c r="V687" s="95" t="str">
        <f>IF(Table4[[#This Row],[Segment]]="","",Table4[[#This Row],[Total Friction Loss (J/kg)]]*Table3[Density (kg/m3)])</f>
        <v/>
      </c>
      <c r="W687" s="95" t="str">
        <f>IF(Table4[[#This Row],[Segment]]="","",Table4[[#This Row],[Total Pressure Drop (Pa)]]/1000)</f>
        <v/>
      </c>
      <c r="Y687" s="82" t="str">
        <f>IF('Set Up'!D910="","",'Set Up'!D910)</f>
        <v/>
      </c>
      <c r="Z687" s="82" t="str">
        <f>IF('Set Up'!E910="","",'Set Up'!E910)</f>
        <v/>
      </c>
      <c r="AA687" s="82" t="str">
        <f>IF('Set Up'!F910="","",'Set Up'!F910)</f>
        <v/>
      </c>
      <c r="AB687" s="82" t="str">
        <f>IF('Set Up'!G910="","",'Set Up'!G910)</f>
        <v/>
      </c>
      <c r="AC687" s="82" t="str">
        <f t="array" ref="AC687">IF(Y687="","",INDEX(Data!$G$4:$G$51,MATCH(Table7[[#This Row],[Fitting]]&amp;Table7[[#This Row],[Fitting Subtype]],Data!$E$4:$E$51&amp;Data!$F$4:$F$51,0)))</f>
        <v/>
      </c>
      <c r="AD687" s="89" t="str">
        <f>IF(Table7[[#This Row],[Segment]]="","",Table7[[#This Row],[Quantity]]*Table7[[#This Row],[Kf]]*(((INDEX(Table4[Velocity (m/s)],MATCH(Table7[[#This Row],[Segment]],Table4[Segment],0)))^2)/2))</f>
        <v/>
      </c>
      <c r="AF687" s="82" t="str">
        <f>Table4[[#This Row],[Segment]]</f>
        <v/>
      </c>
      <c r="AG687" s="75"/>
      <c r="AH687" s="82" t="str">
        <f>IF(Table5[[#This Row],[Segment]]="","",AG687-Table4[[#This Row],[Total Pressure Drop (kPa)]])</f>
        <v/>
      </c>
    </row>
    <row r="688" spans="1:34" x14ac:dyDescent="0.25">
      <c r="A688" s="95" t="str">
        <f>IF('Set Up'!A685="","",'Set Up'!A685)</f>
        <v/>
      </c>
      <c r="B688" s="75" t="s">
        <v>81</v>
      </c>
      <c r="C688" s="85"/>
      <c r="D688" s="86" t="str">
        <f>IF(Table4[[#This Row],[Diameter (in)]]="","",(((CONVERT(Table4[[#This Row],[Diameter (in)]],"in","m"))/2)^2)*PI())</f>
        <v/>
      </c>
      <c r="E688" s="87" t="str">
        <f>IF(Table4[[#This Row],[Area (m2)]]="","",$D$4/Table4[[#This Row],[Area (m2)]])</f>
        <v/>
      </c>
      <c r="F688" s="85">
        <f t="shared" si="10"/>
        <v>4.6951999999999998</v>
      </c>
      <c r="G688" s="88" t="str">
        <f>IF(Table4[[#This Row],[Segment]]="","",(CONVERT(Table4[[#This Row],[Diameter (in)]],"in","m")*$B$4*Table4[[#This Row],[Velocity (m/s)]])/$C$4)</f>
        <v/>
      </c>
      <c r="H688" s="96" t="str">
        <f>IF(Table4[[#This Row],[Segment]]="","",IF(Table4[[#This Row],[Teynold''s Number]]&gt;4000,"TURBULENT","LAMINAR"))</f>
        <v/>
      </c>
      <c r="I688" s="86" t="str">
        <f>IF(Table4[[#This Row],[Segment]]="","",INDEX(Data!C685:C699,MATCH(Table4[Material],Data!B685:B699,0)))</f>
        <v/>
      </c>
      <c r="J688" s="89" t="str">
        <f>IF(Table4[[#This Row],[ε (m)]]="","",Table4[[#This Row],[ε (m)]]/(CONVERT(Table4[[#This Row],[Diameter (in)]],"in","m")))</f>
        <v/>
      </c>
      <c r="K688" s="96" t="str">
        <f>IF(Table4[[#This Row],[Regime]]="LAMINAR",16/Table4[[#This Row],[Teynold''s Number]],"-")</f>
        <v>-</v>
      </c>
      <c r="L688" s="86"/>
      <c r="M688" s="97" t="str">
        <f>IF(Table4[[#This Row],[Regime]]="TURBULENT",(((-4*LOG10(Table4[[#This Row],[ε/D]]/3.7+1.256/(Table4[[#This Row],[Teynold''s Number]]*SQRT(Table4[[#This Row],[f turbulent (guess)]]))))^-1)^2),"")</f>
        <v/>
      </c>
      <c r="N688" s="91" t="str">
        <f>IF(Table4[[#This Row],[f turbulent]]="","",Table4[[#This Row],[f turbulent (guess)]]-Table4[[#This Row],[f turbulent]])</f>
        <v/>
      </c>
      <c r="O688" s="87">
        <f>IF(Table4[[#This Row],[Segment]]="",0,IF(C689="",0,IF(C689&lt;=Table4[[#This Row],[Diameter (in)]],0,1-(D688/D689))))</f>
        <v>0</v>
      </c>
      <c r="P688" s="92" t="str">
        <f>IF(Table4[[#This Row],[Segment]]="","",IF(C688&gt;C689,"",IF(C689="",0.55,(0.55*(1-D689/D688)))))</f>
        <v/>
      </c>
      <c r="Q68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88" s="92" t="str">
        <f>IF(Table4[[#This Row],[Segment]]="","",IF(Table4[[#This Row],[Kexpansion]]="","0",((Table4[[#This Row],[Velocity (m/s)]]^2)/2)*Table4[[#This Row],[Kexpansion]]))</f>
        <v/>
      </c>
      <c r="S688" s="92" t="str">
        <f>IF(Table4[[#This Row],[Segment]]="","",IF(Table4[[#This Row],[Kcontraction]]="","0",((Table4[[#This Row],[Velocity (m/s)]]^2)/2)*Table4[[#This Row],[Kcontraction]]))</f>
        <v/>
      </c>
      <c r="T688" s="89" t="str">
        <f>IF(Table4[[#This Row],[Segment]]="","",SUMIF($Y$7:$Y$2000,Table4[[#This Row],[Segment]],$AD$7:$AD$2000))</f>
        <v/>
      </c>
      <c r="U688" s="95" t="str">
        <f>IF(Table4[[#This Row],[Segment]]="","",Table4[[#This Row],[Hfriction (J/kg)]]+Table4[[#This Row],[Hexpansions (J/kg)]]+Table4[[#This Row],[Hcontractions (J/kg)]]+Table4[[#This Row],[Hf (J/kg)]])</f>
        <v/>
      </c>
      <c r="V688" s="95" t="str">
        <f>IF(Table4[[#This Row],[Segment]]="","",Table4[[#This Row],[Total Friction Loss (J/kg)]]*Table3[Density (kg/m3)])</f>
        <v/>
      </c>
      <c r="W688" s="95" t="str">
        <f>IF(Table4[[#This Row],[Segment]]="","",Table4[[#This Row],[Total Pressure Drop (Pa)]]/1000)</f>
        <v/>
      </c>
      <c r="Y688" s="82" t="str">
        <f>IF('Set Up'!D911="","",'Set Up'!D911)</f>
        <v/>
      </c>
      <c r="Z688" s="82" t="str">
        <f>IF('Set Up'!E911="","",'Set Up'!E911)</f>
        <v/>
      </c>
      <c r="AA688" s="82" t="str">
        <f>IF('Set Up'!F911="","",'Set Up'!F911)</f>
        <v/>
      </c>
      <c r="AB688" s="82" t="str">
        <f>IF('Set Up'!G911="","",'Set Up'!G911)</f>
        <v/>
      </c>
      <c r="AC688" s="82" t="str">
        <f t="array" ref="AC688">IF(Y688="","",INDEX(Data!$G$4:$G$51,MATCH(Table7[[#This Row],[Fitting]]&amp;Table7[[#This Row],[Fitting Subtype]],Data!$E$4:$E$51&amp;Data!$F$4:$F$51,0)))</f>
        <v/>
      </c>
      <c r="AD688" s="89" t="str">
        <f>IF(Table7[[#This Row],[Segment]]="","",Table7[[#This Row],[Quantity]]*Table7[[#This Row],[Kf]]*(((INDEX(Table4[Velocity (m/s)],MATCH(Table7[[#This Row],[Segment]],Table4[Segment],0)))^2)/2))</f>
        <v/>
      </c>
      <c r="AF688" s="82" t="str">
        <f>Table4[[#This Row],[Segment]]</f>
        <v/>
      </c>
      <c r="AG688" s="75"/>
      <c r="AH688" s="82" t="str">
        <f>IF(Table5[[#This Row],[Segment]]="","",AG688-Table4[[#This Row],[Total Pressure Drop (kPa)]])</f>
        <v/>
      </c>
    </row>
    <row r="689" spans="1:34" x14ac:dyDescent="0.25">
      <c r="A689" s="95" t="str">
        <f>IF('Set Up'!A686="","",'Set Up'!A686)</f>
        <v/>
      </c>
      <c r="B689" s="75" t="s">
        <v>81</v>
      </c>
      <c r="C689" s="85"/>
      <c r="D689" s="86" t="str">
        <f>IF(Table4[[#This Row],[Diameter (in)]]="","",(((CONVERT(Table4[[#This Row],[Diameter (in)]],"in","m"))/2)^2)*PI())</f>
        <v/>
      </c>
      <c r="E689" s="87" t="str">
        <f>IF(Table4[[#This Row],[Area (m2)]]="","",$D$4/Table4[[#This Row],[Area (m2)]])</f>
        <v/>
      </c>
      <c r="F689" s="85">
        <f t="shared" si="10"/>
        <v>4.6951999999999998</v>
      </c>
      <c r="G689" s="88" t="str">
        <f>IF(Table4[[#This Row],[Segment]]="","",(CONVERT(Table4[[#This Row],[Diameter (in)]],"in","m")*$B$4*Table4[[#This Row],[Velocity (m/s)]])/$C$4)</f>
        <v/>
      </c>
      <c r="H689" s="96" t="str">
        <f>IF(Table4[[#This Row],[Segment]]="","",IF(Table4[[#This Row],[Teynold''s Number]]&gt;4000,"TURBULENT","LAMINAR"))</f>
        <v/>
      </c>
      <c r="I689" s="86" t="str">
        <f>IF(Table4[[#This Row],[Segment]]="","",INDEX(Data!C686:C700,MATCH(Table4[Material],Data!B686:B700,0)))</f>
        <v/>
      </c>
      <c r="J689" s="89" t="str">
        <f>IF(Table4[[#This Row],[ε (m)]]="","",Table4[[#This Row],[ε (m)]]/(CONVERT(Table4[[#This Row],[Diameter (in)]],"in","m")))</f>
        <v/>
      </c>
      <c r="K689" s="96" t="str">
        <f>IF(Table4[[#This Row],[Regime]]="LAMINAR",16/Table4[[#This Row],[Teynold''s Number]],"-")</f>
        <v>-</v>
      </c>
      <c r="L689" s="86"/>
      <c r="M689" s="97" t="str">
        <f>IF(Table4[[#This Row],[Regime]]="TURBULENT",(((-4*LOG10(Table4[[#This Row],[ε/D]]/3.7+1.256/(Table4[[#This Row],[Teynold''s Number]]*SQRT(Table4[[#This Row],[f turbulent (guess)]]))))^-1)^2),"")</f>
        <v/>
      </c>
      <c r="N689" s="91" t="str">
        <f>IF(Table4[[#This Row],[f turbulent]]="","",Table4[[#This Row],[f turbulent (guess)]]-Table4[[#This Row],[f turbulent]])</f>
        <v/>
      </c>
      <c r="O689" s="87">
        <f>IF(Table4[[#This Row],[Segment]]="",0,IF(C690="",0,IF(C690&lt;=Table4[[#This Row],[Diameter (in)]],0,1-(D689/D690))))</f>
        <v>0</v>
      </c>
      <c r="P689" s="92" t="str">
        <f>IF(Table4[[#This Row],[Segment]]="","",IF(C689&gt;C690,"",IF(C690="",0.55,(0.55*(1-D690/D689)))))</f>
        <v/>
      </c>
      <c r="Q68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89" s="92" t="str">
        <f>IF(Table4[[#This Row],[Segment]]="","",IF(Table4[[#This Row],[Kexpansion]]="","0",((Table4[[#This Row],[Velocity (m/s)]]^2)/2)*Table4[[#This Row],[Kexpansion]]))</f>
        <v/>
      </c>
      <c r="S689" s="92" t="str">
        <f>IF(Table4[[#This Row],[Segment]]="","",IF(Table4[[#This Row],[Kcontraction]]="","0",((Table4[[#This Row],[Velocity (m/s)]]^2)/2)*Table4[[#This Row],[Kcontraction]]))</f>
        <v/>
      </c>
      <c r="T689" s="89" t="str">
        <f>IF(Table4[[#This Row],[Segment]]="","",SUMIF($Y$7:$Y$2000,Table4[[#This Row],[Segment]],$AD$7:$AD$2000))</f>
        <v/>
      </c>
      <c r="U689" s="95" t="str">
        <f>IF(Table4[[#This Row],[Segment]]="","",Table4[[#This Row],[Hfriction (J/kg)]]+Table4[[#This Row],[Hexpansions (J/kg)]]+Table4[[#This Row],[Hcontractions (J/kg)]]+Table4[[#This Row],[Hf (J/kg)]])</f>
        <v/>
      </c>
      <c r="V689" s="95" t="str">
        <f>IF(Table4[[#This Row],[Segment]]="","",Table4[[#This Row],[Total Friction Loss (J/kg)]]*Table3[Density (kg/m3)])</f>
        <v/>
      </c>
      <c r="W689" s="95" t="str">
        <f>IF(Table4[[#This Row],[Segment]]="","",Table4[[#This Row],[Total Pressure Drop (Pa)]]/1000)</f>
        <v/>
      </c>
      <c r="Y689" s="82" t="str">
        <f>IF('Set Up'!D912="","",'Set Up'!D912)</f>
        <v/>
      </c>
      <c r="Z689" s="82" t="str">
        <f>IF('Set Up'!E912="","",'Set Up'!E912)</f>
        <v/>
      </c>
      <c r="AA689" s="82" t="str">
        <f>IF('Set Up'!F912="","",'Set Up'!F912)</f>
        <v/>
      </c>
      <c r="AB689" s="82" t="str">
        <f>IF('Set Up'!G912="","",'Set Up'!G912)</f>
        <v/>
      </c>
      <c r="AC689" s="82" t="str">
        <f t="array" ref="AC689">IF(Y689="","",INDEX(Data!$G$4:$G$51,MATCH(Table7[[#This Row],[Fitting]]&amp;Table7[[#This Row],[Fitting Subtype]],Data!$E$4:$E$51&amp;Data!$F$4:$F$51,0)))</f>
        <v/>
      </c>
      <c r="AD689" s="89" t="str">
        <f>IF(Table7[[#This Row],[Segment]]="","",Table7[[#This Row],[Quantity]]*Table7[[#This Row],[Kf]]*(((INDEX(Table4[Velocity (m/s)],MATCH(Table7[[#This Row],[Segment]],Table4[Segment],0)))^2)/2))</f>
        <v/>
      </c>
      <c r="AF689" s="82" t="str">
        <f>Table4[[#This Row],[Segment]]</f>
        <v/>
      </c>
      <c r="AG689" s="75"/>
      <c r="AH689" s="82" t="str">
        <f>IF(Table5[[#This Row],[Segment]]="","",AG689-Table4[[#This Row],[Total Pressure Drop (kPa)]])</f>
        <v/>
      </c>
    </row>
    <row r="690" spans="1:34" x14ac:dyDescent="0.25">
      <c r="A690" s="95" t="str">
        <f>IF('Set Up'!A687="","",'Set Up'!A687)</f>
        <v/>
      </c>
      <c r="B690" s="75" t="s">
        <v>81</v>
      </c>
      <c r="C690" s="85"/>
      <c r="D690" s="86" t="str">
        <f>IF(Table4[[#This Row],[Diameter (in)]]="","",(((CONVERT(Table4[[#This Row],[Diameter (in)]],"in","m"))/2)^2)*PI())</f>
        <v/>
      </c>
      <c r="E690" s="87" t="str">
        <f>IF(Table4[[#This Row],[Area (m2)]]="","",$D$4/Table4[[#This Row],[Area (m2)]])</f>
        <v/>
      </c>
      <c r="F690" s="85">
        <f t="shared" si="10"/>
        <v>4.6951999999999998</v>
      </c>
      <c r="G690" s="88" t="str">
        <f>IF(Table4[[#This Row],[Segment]]="","",(CONVERT(Table4[[#This Row],[Diameter (in)]],"in","m")*$B$4*Table4[[#This Row],[Velocity (m/s)]])/$C$4)</f>
        <v/>
      </c>
      <c r="H690" s="96" t="str">
        <f>IF(Table4[[#This Row],[Segment]]="","",IF(Table4[[#This Row],[Teynold''s Number]]&gt;4000,"TURBULENT","LAMINAR"))</f>
        <v/>
      </c>
      <c r="I690" s="86" t="str">
        <f>IF(Table4[[#This Row],[Segment]]="","",INDEX(Data!C687:C701,MATCH(Table4[Material],Data!B687:B701,0)))</f>
        <v/>
      </c>
      <c r="J690" s="89" t="str">
        <f>IF(Table4[[#This Row],[ε (m)]]="","",Table4[[#This Row],[ε (m)]]/(CONVERT(Table4[[#This Row],[Diameter (in)]],"in","m")))</f>
        <v/>
      </c>
      <c r="K690" s="96" t="str">
        <f>IF(Table4[[#This Row],[Regime]]="LAMINAR",16/Table4[[#This Row],[Teynold''s Number]],"-")</f>
        <v>-</v>
      </c>
      <c r="L690" s="86"/>
      <c r="M690" s="97" t="str">
        <f>IF(Table4[[#This Row],[Regime]]="TURBULENT",(((-4*LOG10(Table4[[#This Row],[ε/D]]/3.7+1.256/(Table4[[#This Row],[Teynold''s Number]]*SQRT(Table4[[#This Row],[f turbulent (guess)]]))))^-1)^2),"")</f>
        <v/>
      </c>
      <c r="N690" s="91" t="str">
        <f>IF(Table4[[#This Row],[f turbulent]]="","",Table4[[#This Row],[f turbulent (guess)]]-Table4[[#This Row],[f turbulent]])</f>
        <v/>
      </c>
      <c r="O690" s="87">
        <f>IF(Table4[[#This Row],[Segment]]="",0,IF(C691="",0,IF(C691&lt;=Table4[[#This Row],[Diameter (in)]],0,1-(D690/D691))))</f>
        <v>0</v>
      </c>
      <c r="P690" s="92" t="str">
        <f>IF(Table4[[#This Row],[Segment]]="","",IF(C690&gt;C691,"",IF(C691="",0.55,(0.55*(1-D691/D690)))))</f>
        <v/>
      </c>
      <c r="Q69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90" s="92" t="str">
        <f>IF(Table4[[#This Row],[Segment]]="","",IF(Table4[[#This Row],[Kexpansion]]="","0",((Table4[[#This Row],[Velocity (m/s)]]^2)/2)*Table4[[#This Row],[Kexpansion]]))</f>
        <v/>
      </c>
      <c r="S690" s="92" t="str">
        <f>IF(Table4[[#This Row],[Segment]]="","",IF(Table4[[#This Row],[Kcontraction]]="","0",((Table4[[#This Row],[Velocity (m/s)]]^2)/2)*Table4[[#This Row],[Kcontraction]]))</f>
        <v/>
      </c>
      <c r="T690" s="89" t="str">
        <f>IF(Table4[[#This Row],[Segment]]="","",SUMIF($Y$7:$Y$2000,Table4[[#This Row],[Segment]],$AD$7:$AD$2000))</f>
        <v/>
      </c>
      <c r="U690" s="95" t="str">
        <f>IF(Table4[[#This Row],[Segment]]="","",Table4[[#This Row],[Hfriction (J/kg)]]+Table4[[#This Row],[Hexpansions (J/kg)]]+Table4[[#This Row],[Hcontractions (J/kg)]]+Table4[[#This Row],[Hf (J/kg)]])</f>
        <v/>
      </c>
      <c r="V690" s="95" t="str">
        <f>IF(Table4[[#This Row],[Segment]]="","",Table4[[#This Row],[Total Friction Loss (J/kg)]]*Table3[Density (kg/m3)])</f>
        <v/>
      </c>
      <c r="W690" s="95" t="str">
        <f>IF(Table4[[#This Row],[Segment]]="","",Table4[[#This Row],[Total Pressure Drop (Pa)]]/1000)</f>
        <v/>
      </c>
      <c r="Y690" s="82" t="str">
        <f>IF('Set Up'!D913="","",'Set Up'!D913)</f>
        <v/>
      </c>
      <c r="Z690" s="82" t="str">
        <f>IF('Set Up'!E913="","",'Set Up'!E913)</f>
        <v/>
      </c>
      <c r="AA690" s="82" t="str">
        <f>IF('Set Up'!F913="","",'Set Up'!F913)</f>
        <v/>
      </c>
      <c r="AB690" s="82" t="str">
        <f>IF('Set Up'!G913="","",'Set Up'!G913)</f>
        <v/>
      </c>
      <c r="AC690" s="82" t="str">
        <f t="array" ref="AC690">IF(Y690="","",INDEX(Data!$G$4:$G$51,MATCH(Table7[[#This Row],[Fitting]]&amp;Table7[[#This Row],[Fitting Subtype]],Data!$E$4:$E$51&amp;Data!$F$4:$F$51,0)))</f>
        <v/>
      </c>
      <c r="AD690" s="89" t="str">
        <f>IF(Table7[[#This Row],[Segment]]="","",Table7[[#This Row],[Quantity]]*Table7[[#This Row],[Kf]]*(((INDEX(Table4[Velocity (m/s)],MATCH(Table7[[#This Row],[Segment]],Table4[Segment],0)))^2)/2))</f>
        <v/>
      </c>
      <c r="AF690" s="82" t="str">
        <f>Table4[[#This Row],[Segment]]</f>
        <v/>
      </c>
      <c r="AG690" s="75"/>
      <c r="AH690" s="82" t="str">
        <f>IF(Table5[[#This Row],[Segment]]="","",AG690-Table4[[#This Row],[Total Pressure Drop (kPa)]])</f>
        <v/>
      </c>
    </row>
    <row r="691" spans="1:34" x14ac:dyDescent="0.25">
      <c r="A691" s="95" t="str">
        <f>IF('Set Up'!A688="","",'Set Up'!A688)</f>
        <v/>
      </c>
      <c r="B691" s="75" t="s">
        <v>81</v>
      </c>
      <c r="C691" s="85"/>
      <c r="D691" s="86" t="str">
        <f>IF(Table4[[#This Row],[Diameter (in)]]="","",(((CONVERT(Table4[[#This Row],[Diameter (in)]],"in","m"))/2)^2)*PI())</f>
        <v/>
      </c>
      <c r="E691" s="87" t="str">
        <f>IF(Table4[[#This Row],[Area (m2)]]="","",$D$4/Table4[[#This Row],[Area (m2)]])</f>
        <v/>
      </c>
      <c r="F691" s="85">
        <f t="shared" si="10"/>
        <v>4.6951999999999998</v>
      </c>
      <c r="G691" s="88" t="str">
        <f>IF(Table4[[#This Row],[Segment]]="","",(CONVERT(Table4[[#This Row],[Diameter (in)]],"in","m")*$B$4*Table4[[#This Row],[Velocity (m/s)]])/$C$4)</f>
        <v/>
      </c>
      <c r="H691" s="96" t="str">
        <f>IF(Table4[[#This Row],[Segment]]="","",IF(Table4[[#This Row],[Teynold''s Number]]&gt;4000,"TURBULENT","LAMINAR"))</f>
        <v/>
      </c>
      <c r="I691" s="86" t="str">
        <f>IF(Table4[[#This Row],[Segment]]="","",INDEX(Data!C688:C702,MATCH(Table4[Material],Data!B688:B702,0)))</f>
        <v/>
      </c>
      <c r="J691" s="89" t="str">
        <f>IF(Table4[[#This Row],[ε (m)]]="","",Table4[[#This Row],[ε (m)]]/(CONVERT(Table4[[#This Row],[Diameter (in)]],"in","m")))</f>
        <v/>
      </c>
      <c r="K691" s="96" t="str">
        <f>IF(Table4[[#This Row],[Regime]]="LAMINAR",16/Table4[[#This Row],[Teynold''s Number]],"-")</f>
        <v>-</v>
      </c>
      <c r="L691" s="86"/>
      <c r="M691" s="97" t="str">
        <f>IF(Table4[[#This Row],[Regime]]="TURBULENT",(((-4*LOG10(Table4[[#This Row],[ε/D]]/3.7+1.256/(Table4[[#This Row],[Teynold''s Number]]*SQRT(Table4[[#This Row],[f turbulent (guess)]]))))^-1)^2),"")</f>
        <v/>
      </c>
      <c r="N691" s="91" t="str">
        <f>IF(Table4[[#This Row],[f turbulent]]="","",Table4[[#This Row],[f turbulent (guess)]]-Table4[[#This Row],[f turbulent]])</f>
        <v/>
      </c>
      <c r="O691" s="87">
        <f>IF(Table4[[#This Row],[Segment]]="",0,IF(C692="",0,IF(C692&lt;=Table4[[#This Row],[Diameter (in)]],0,1-(D691/D692))))</f>
        <v>0</v>
      </c>
      <c r="P691" s="92" t="str">
        <f>IF(Table4[[#This Row],[Segment]]="","",IF(C691&gt;C692,"",IF(C692="",0.55,(0.55*(1-D692/D691)))))</f>
        <v/>
      </c>
      <c r="Q69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91" s="92" t="str">
        <f>IF(Table4[[#This Row],[Segment]]="","",IF(Table4[[#This Row],[Kexpansion]]="","0",((Table4[[#This Row],[Velocity (m/s)]]^2)/2)*Table4[[#This Row],[Kexpansion]]))</f>
        <v/>
      </c>
      <c r="S691" s="92" t="str">
        <f>IF(Table4[[#This Row],[Segment]]="","",IF(Table4[[#This Row],[Kcontraction]]="","0",((Table4[[#This Row],[Velocity (m/s)]]^2)/2)*Table4[[#This Row],[Kcontraction]]))</f>
        <v/>
      </c>
      <c r="T691" s="89" t="str">
        <f>IF(Table4[[#This Row],[Segment]]="","",SUMIF($Y$7:$Y$2000,Table4[[#This Row],[Segment]],$AD$7:$AD$2000))</f>
        <v/>
      </c>
      <c r="U691" s="95" t="str">
        <f>IF(Table4[[#This Row],[Segment]]="","",Table4[[#This Row],[Hfriction (J/kg)]]+Table4[[#This Row],[Hexpansions (J/kg)]]+Table4[[#This Row],[Hcontractions (J/kg)]]+Table4[[#This Row],[Hf (J/kg)]])</f>
        <v/>
      </c>
      <c r="V691" s="95" t="str">
        <f>IF(Table4[[#This Row],[Segment]]="","",Table4[[#This Row],[Total Friction Loss (J/kg)]]*Table3[Density (kg/m3)])</f>
        <v/>
      </c>
      <c r="W691" s="95" t="str">
        <f>IF(Table4[[#This Row],[Segment]]="","",Table4[[#This Row],[Total Pressure Drop (Pa)]]/1000)</f>
        <v/>
      </c>
      <c r="Y691" s="82" t="str">
        <f>IF('Set Up'!D914="","",'Set Up'!D914)</f>
        <v/>
      </c>
      <c r="Z691" s="82" t="str">
        <f>IF('Set Up'!E914="","",'Set Up'!E914)</f>
        <v/>
      </c>
      <c r="AA691" s="82" t="str">
        <f>IF('Set Up'!F914="","",'Set Up'!F914)</f>
        <v/>
      </c>
      <c r="AB691" s="82" t="str">
        <f>IF('Set Up'!G914="","",'Set Up'!G914)</f>
        <v/>
      </c>
      <c r="AC691" s="82" t="str">
        <f t="array" ref="AC691">IF(Y691="","",INDEX(Data!$G$4:$G$51,MATCH(Table7[[#This Row],[Fitting]]&amp;Table7[[#This Row],[Fitting Subtype]],Data!$E$4:$E$51&amp;Data!$F$4:$F$51,0)))</f>
        <v/>
      </c>
      <c r="AD691" s="89" t="str">
        <f>IF(Table7[[#This Row],[Segment]]="","",Table7[[#This Row],[Quantity]]*Table7[[#This Row],[Kf]]*(((INDEX(Table4[Velocity (m/s)],MATCH(Table7[[#This Row],[Segment]],Table4[Segment],0)))^2)/2))</f>
        <v/>
      </c>
      <c r="AF691" s="82" t="str">
        <f>Table4[[#This Row],[Segment]]</f>
        <v/>
      </c>
      <c r="AG691" s="75"/>
      <c r="AH691" s="82" t="str">
        <f>IF(Table5[[#This Row],[Segment]]="","",AG691-Table4[[#This Row],[Total Pressure Drop (kPa)]])</f>
        <v/>
      </c>
    </row>
    <row r="692" spans="1:34" x14ac:dyDescent="0.25">
      <c r="A692" s="95" t="str">
        <f>IF('Set Up'!A689="","",'Set Up'!A689)</f>
        <v/>
      </c>
      <c r="B692" s="75" t="s">
        <v>81</v>
      </c>
      <c r="C692" s="85"/>
      <c r="D692" s="86" t="str">
        <f>IF(Table4[[#This Row],[Diameter (in)]]="","",(((CONVERT(Table4[[#This Row],[Diameter (in)]],"in","m"))/2)^2)*PI())</f>
        <v/>
      </c>
      <c r="E692" s="87" t="str">
        <f>IF(Table4[[#This Row],[Area (m2)]]="","",$D$4/Table4[[#This Row],[Area (m2)]])</f>
        <v/>
      </c>
      <c r="F692" s="85">
        <f t="shared" si="10"/>
        <v>4.6951999999999998</v>
      </c>
      <c r="G692" s="88" t="str">
        <f>IF(Table4[[#This Row],[Segment]]="","",(CONVERT(Table4[[#This Row],[Diameter (in)]],"in","m")*$B$4*Table4[[#This Row],[Velocity (m/s)]])/$C$4)</f>
        <v/>
      </c>
      <c r="H692" s="96" t="str">
        <f>IF(Table4[[#This Row],[Segment]]="","",IF(Table4[[#This Row],[Teynold''s Number]]&gt;4000,"TURBULENT","LAMINAR"))</f>
        <v/>
      </c>
      <c r="I692" s="86" t="str">
        <f>IF(Table4[[#This Row],[Segment]]="","",INDEX(Data!C689:C703,MATCH(Table4[Material],Data!B689:B703,0)))</f>
        <v/>
      </c>
      <c r="J692" s="89" t="str">
        <f>IF(Table4[[#This Row],[ε (m)]]="","",Table4[[#This Row],[ε (m)]]/(CONVERT(Table4[[#This Row],[Diameter (in)]],"in","m")))</f>
        <v/>
      </c>
      <c r="K692" s="96" t="str">
        <f>IF(Table4[[#This Row],[Regime]]="LAMINAR",16/Table4[[#This Row],[Teynold''s Number]],"-")</f>
        <v>-</v>
      </c>
      <c r="L692" s="86"/>
      <c r="M692" s="97" t="str">
        <f>IF(Table4[[#This Row],[Regime]]="TURBULENT",(((-4*LOG10(Table4[[#This Row],[ε/D]]/3.7+1.256/(Table4[[#This Row],[Teynold''s Number]]*SQRT(Table4[[#This Row],[f turbulent (guess)]]))))^-1)^2),"")</f>
        <v/>
      </c>
      <c r="N692" s="91" t="str">
        <f>IF(Table4[[#This Row],[f turbulent]]="","",Table4[[#This Row],[f turbulent (guess)]]-Table4[[#This Row],[f turbulent]])</f>
        <v/>
      </c>
      <c r="O692" s="87">
        <f>IF(Table4[[#This Row],[Segment]]="",0,IF(C693="",0,IF(C693&lt;=Table4[[#This Row],[Diameter (in)]],0,1-(D692/D693))))</f>
        <v>0</v>
      </c>
      <c r="P692" s="92" t="str">
        <f>IF(Table4[[#This Row],[Segment]]="","",IF(C692&gt;C693,"",IF(C693="",0.55,(0.55*(1-D693/D692)))))</f>
        <v/>
      </c>
      <c r="Q69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92" s="92" t="str">
        <f>IF(Table4[[#This Row],[Segment]]="","",IF(Table4[[#This Row],[Kexpansion]]="","0",((Table4[[#This Row],[Velocity (m/s)]]^2)/2)*Table4[[#This Row],[Kexpansion]]))</f>
        <v/>
      </c>
      <c r="S692" s="92" t="str">
        <f>IF(Table4[[#This Row],[Segment]]="","",IF(Table4[[#This Row],[Kcontraction]]="","0",((Table4[[#This Row],[Velocity (m/s)]]^2)/2)*Table4[[#This Row],[Kcontraction]]))</f>
        <v/>
      </c>
      <c r="T692" s="89" t="str">
        <f>IF(Table4[[#This Row],[Segment]]="","",SUMIF($Y$7:$Y$2000,Table4[[#This Row],[Segment]],$AD$7:$AD$2000))</f>
        <v/>
      </c>
      <c r="U692" s="95" t="str">
        <f>IF(Table4[[#This Row],[Segment]]="","",Table4[[#This Row],[Hfriction (J/kg)]]+Table4[[#This Row],[Hexpansions (J/kg)]]+Table4[[#This Row],[Hcontractions (J/kg)]]+Table4[[#This Row],[Hf (J/kg)]])</f>
        <v/>
      </c>
      <c r="V692" s="95" t="str">
        <f>IF(Table4[[#This Row],[Segment]]="","",Table4[[#This Row],[Total Friction Loss (J/kg)]]*Table3[Density (kg/m3)])</f>
        <v/>
      </c>
      <c r="W692" s="95" t="str">
        <f>IF(Table4[[#This Row],[Segment]]="","",Table4[[#This Row],[Total Pressure Drop (Pa)]]/1000)</f>
        <v/>
      </c>
      <c r="Y692" s="82" t="str">
        <f>IF('Set Up'!D915="","",'Set Up'!D915)</f>
        <v/>
      </c>
      <c r="Z692" s="82" t="str">
        <f>IF('Set Up'!E915="","",'Set Up'!E915)</f>
        <v/>
      </c>
      <c r="AA692" s="82" t="str">
        <f>IF('Set Up'!F915="","",'Set Up'!F915)</f>
        <v/>
      </c>
      <c r="AB692" s="82" t="str">
        <f>IF('Set Up'!G915="","",'Set Up'!G915)</f>
        <v/>
      </c>
      <c r="AC692" s="82" t="str">
        <f t="array" ref="AC692">IF(Y692="","",INDEX(Data!$G$4:$G$51,MATCH(Table7[[#This Row],[Fitting]]&amp;Table7[[#This Row],[Fitting Subtype]],Data!$E$4:$E$51&amp;Data!$F$4:$F$51,0)))</f>
        <v/>
      </c>
      <c r="AD692" s="89" t="str">
        <f>IF(Table7[[#This Row],[Segment]]="","",Table7[[#This Row],[Quantity]]*Table7[[#This Row],[Kf]]*(((INDEX(Table4[Velocity (m/s)],MATCH(Table7[[#This Row],[Segment]],Table4[Segment],0)))^2)/2))</f>
        <v/>
      </c>
      <c r="AF692" s="82" t="str">
        <f>Table4[[#This Row],[Segment]]</f>
        <v/>
      </c>
      <c r="AG692" s="75"/>
      <c r="AH692" s="82" t="str">
        <f>IF(Table5[[#This Row],[Segment]]="","",AG692-Table4[[#This Row],[Total Pressure Drop (kPa)]])</f>
        <v/>
      </c>
    </row>
    <row r="693" spans="1:34" x14ac:dyDescent="0.25">
      <c r="A693" s="95" t="str">
        <f>IF('Set Up'!A690="","",'Set Up'!A690)</f>
        <v/>
      </c>
      <c r="B693" s="75" t="s">
        <v>81</v>
      </c>
      <c r="C693" s="85"/>
      <c r="D693" s="86" t="str">
        <f>IF(Table4[[#This Row],[Diameter (in)]]="","",(((CONVERT(Table4[[#This Row],[Diameter (in)]],"in","m"))/2)^2)*PI())</f>
        <v/>
      </c>
      <c r="E693" s="87" t="str">
        <f>IF(Table4[[#This Row],[Area (m2)]]="","",$D$4/Table4[[#This Row],[Area (m2)]])</f>
        <v/>
      </c>
      <c r="F693" s="85">
        <f t="shared" si="10"/>
        <v>4.6951999999999998</v>
      </c>
      <c r="G693" s="88" t="str">
        <f>IF(Table4[[#This Row],[Segment]]="","",(CONVERT(Table4[[#This Row],[Diameter (in)]],"in","m")*$B$4*Table4[[#This Row],[Velocity (m/s)]])/$C$4)</f>
        <v/>
      </c>
      <c r="H693" s="96" t="str">
        <f>IF(Table4[[#This Row],[Segment]]="","",IF(Table4[[#This Row],[Teynold''s Number]]&gt;4000,"TURBULENT","LAMINAR"))</f>
        <v/>
      </c>
      <c r="I693" s="86" t="str">
        <f>IF(Table4[[#This Row],[Segment]]="","",INDEX(Data!C690:C704,MATCH(Table4[Material],Data!B690:B704,0)))</f>
        <v/>
      </c>
      <c r="J693" s="89" t="str">
        <f>IF(Table4[[#This Row],[ε (m)]]="","",Table4[[#This Row],[ε (m)]]/(CONVERT(Table4[[#This Row],[Diameter (in)]],"in","m")))</f>
        <v/>
      </c>
      <c r="K693" s="96" t="str">
        <f>IF(Table4[[#This Row],[Regime]]="LAMINAR",16/Table4[[#This Row],[Teynold''s Number]],"-")</f>
        <v>-</v>
      </c>
      <c r="L693" s="86"/>
      <c r="M693" s="97" t="str">
        <f>IF(Table4[[#This Row],[Regime]]="TURBULENT",(((-4*LOG10(Table4[[#This Row],[ε/D]]/3.7+1.256/(Table4[[#This Row],[Teynold''s Number]]*SQRT(Table4[[#This Row],[f turbulent (guess)]]))))^-1)^2),"")</f>
        <v/>
      </c>
      <c r="N693" s="91" t="str">
        <f>IF(Table4[[#This Row],[f turbulent]]="","",Table4[[#This Row],[f turbulent (guess)]]-Table4[[#This Row],[f turbulent]])</f>
        <v/>
      </c>
      <c r="O693" s="87">
        <f>IF(Table4[[#This Row],[Segment]]="",0,IF(C694="",0,IF(C694&lt;=Table4[[#This Row],[Diameter (in)]],0,1-(D693/D694))))</f>
        <v>0</v>
      </c>
      <c r="P693" s="92" t="str">
        <f>IF(Table4[[#This Row],[Segment]]="","",IF(C693&gt;C694,"",IF(C694="",0.55,(0.55*(1-D694/D693)))))</f>
        <v/>
      </c>
      <c r="Q69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93" s="92" t="str">
        <f>IF(Table4[[#This Row],[Segment]]="","",IF(Table4[[#This Row],[Kexpansion]]="","0",((Table4[[#This Row],[Velocity (m/s)]]^2)/2)*Table4[[#This Row],[Kexpansion]]))</f>
        <v/>
      </c>
      <c r="S693" s="92" t="str">
        <f>IF(Table4[[#This Row],[Segment]]="","",IF(Table4[[#This Row],[Kcontraction]]="","0",((Table4[[#This Row],[Velocity (m/s)]]^2)/2)*Table4[[#This Row],[Kcontraction]]))</f>
        <v/>
      </c>
      <c r="T693" s="89" t="str">
        <f>IF(Table4[[#This Row],[Segment]]="","",SUMIF($Y$7:$Y$2000,Table4[[#This Row],[Segment]],$AD$7:$AD$2000))</f>
        <v/>
      </c>
      <c r="U693" s="95" t="str">
        <f>IF(Table4[[#This Row],[Segment]]="","",Table4[[#This Row],[Hfriction (J/kg)]]+Table4[[#This Row],[Hexpansions (J/kg)]]+Table4[[#This Row],[Hcontractions (J/kg)]]+Table4[[#This Row],[Hf (J/kg)]])</f>
        <v/>
      </c>
      <c r="V693" s="95" t="str">
        <f>IF(Table4[[#This Row],[Segment]]="","",Table4[[#This Row],[Total Friction Loss (J/kg)]]*Table3[Density (kg/m3)])</f>
        <v/>
      </c>
      <c r="W693" s="95" t="str">
        <f>IF(Table4[[#This Row],[Segment]]="","",Table4[[#This Row],[Total Pressure Drop (Pa)]]/1000)</f>
        <v/>
      </c>
      <c r="Y693" s="82" t="str">
        <f>IF('Set Up'!D916="","",'Set Up'!D916)</f>
        <v/>
      </c>
      <c r="Z693" s="82" t="str">
        <f>IF('Set Up'!E916="","",'Set Up'!E916)</f>
        <v/>
      </c>
      <c r="AA693" s="82" t="str">
        <f>IF('Set Up'!F916="","",'Set Up'!F916)</f>
        <v/>
      </c>
      <c r="AB693" s="82" t="str">
        <f>IF('Set Up'!G916="","",'Set Up'!G916)</f>
        <v/>
      </c>
      <c r="AC693" s="82" t="str">
        <f t="array" ref="AC693">IF(Y693="","",INDEX(Data!$G$4:$G$51,MATCH(Table7[[#This Row],[Fitting]]&amp;Table7[[#This Row],[Fitting Subtype]],Data!$E$4:$E$51&amp;Data!$F$4:$F$51,0)))</f>
        <v/>
      </c>
      <c r="AD693" s="89" t="str">
        <f>IF(Table7[[#This Row],[Segment]]="","",Table7[[#This Row],[Quantity]]*Table7[[#This Row],[Kf]]*(((INDEX(Table4[Velocity (m/s)],MATCH(Table7[[#This Row],[Segment]],Table4[Segment],0)))^2)/2))</f>
        <v/>
      </c>
      <c r="AF693" s="82" t="str">
        <f>Table4[[#This Row],[Segment]]</f>
        <v/>
      </c>
      <c r="AG693" s="75"/>
      <c r="AH693" s="82" t="str">
        <f>IF(Table5[[#This Row],[Segment]]="","",AG693-Table4[[#This Row],[Total Pressure Drop (kPa)]])</f>
        <v/>
      </c>
    </row>
    <row r="694" spans="1:34" x14ac:dyDescent="0.25">
      <c r="A694" s="95" t="str">
        <f>IF('Set Up'!A691="","",'Set Up'!A691)</f>
        <v/>
      </c>
      <c r="B694" s="75" t="s">
        <v>81</v>
      </c>
      <c r="C694" s="85"/>
      <c r="D694" s="86" t="str">
        <f>IF(Table4[[#This Row],[Diameter (in)]]="","",(((CONVERT(Table4[[#This Row],[Diameter (in)]],"in","m"))/2)^2)*PI())</f>
        <v/>
      </c>
      <c r="E694" s="87" t="str">
        <f>IF(Table4[[#This Row],[Area (m2)]]="","",$D$4/Table4[[#This Row],[Area (m2)]])</f>
        <v/>
      </c>
      <c r="F694" s="85">
        <f t="shared" si="10"/>
        <v>4.6951999999999998</v>
      </c>
      <c r="G694" s="88" t="str">
        <f>IF(Table4[[#This Row],[Segment]]="","",(CONVERT(Table4[[#This Row],[Diameter (in)]],"in","m")*$B$4*Table4[[#This Row],[Velocity (m/s)]])/$C$4)</f>
        <v/>
      </c>
      <c r="H694" s="96" t="str">
        <f>IF(Table4[[#This Row],[Segment]]="","",IF(Table4[[#This Row],[Teynold''s Number]]&gt;4000,"TURBULENT","LAMINAR"))</f>
        <v/>
      </c>
      <c r="I694" s="86" t="str">
        <f>IF(Table4[[#This Row],[Segment]]="","",INDEX(Data!C691:C705,MATCH(Table4[Material],Data!B691:B705,0)))</f>
        <v/>
      </c>
      <c r="J694" s="89" t="str">
        <f>IF(Table4[[#This Row],[ε (m)]]="","",Table4[[#This Row],[ε (m)]]/(CONVERT(Table4[[#This Row],[Diameter (in)]],"in","m")))</f>
        <v/>
      </c>
      <c r="K694" s="96" t="str">
        <f>IF(Table4[[#This Row],[Regime]]="LAMINAR",16/Table4[[#This Row],[Teynold''s Number]],"-")</f>
        <v>-</v>
      </c>
      <c r="L694" s="86"/>
      <c r="M694" s="97" t="str">
        <f>IF(Table4[[#This Row],[Regime]]="TURBULENT",(((-4*LOG10(Table4[[#This Row],[ε/D]]/3.7+1.256/(Table4[[#This Row],[Teynold''s Number]]*SQRT(Table4[[#This Row],[f turbulent (guess)]]))))^-1)^2),"")</f>
        <v/>
      </c>
      <c r="N694" s="91" t="str">
        <f>IF(Table4[[#This Row],[f turbulent]]="","",Table4[[#This Row],[f turbulent (guess)]]-Table4[[#This Row],[f turbulent]])</f>
        <v/>
      </c>
      <c r="O694" s="87">
        <f>IF(Table4[[#This Row],[Segment]]="",0,IF(C695="",0,IF(C695&lt;=Table4[[#This Row],[Diameter (in)]],0,1-(D694/D695))))</f>
        <v>0</v>
      </c>
      <c r="P694" s="92" t="str">
        <f>IF(Table4[[#This Row],[Segment]]="","",IF(C694&gt;C695,"",IF(C695="",0.55,(0.55*(1-D695/D694)))))</f>
        <v/>
      </c>
      <c r="Q69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94" s="92" t="str">
        <f>IF(Table4[[#This Row],[Segment]]="","",IF(Table4[[#This Row],[Kexpansion]]="","0",((Table4[[#This Row],[Velocity (m/s)]]^2)/2)*Table4[[#This Row],[Kexpansion]]))</f>
        <v/>
      </c>
      <c r="S694" s="92" t="str">
        <f>IF(Table4[[#This Row],[Segment]]="","",IF(Table4[[#This Row],[Kcontraction]]="","0",((Table4[[#This Row],[Velocity (m/s)]]^2)/2)*Table4[[#This Row],[Kcontraction]]))</f>
        <v/>
      </c>
      <c r="T694" s="89" t="str">
        <f>IF(Table4[[#This Row],[Segment]]="","",SUMIF($Y$7:$Y$2000,Table4[[#This Row],[Segment]],$AD$7:$AD$2000))</f>
        <v/>
      </c>
      <c r="U694" s="95" t="str">
        <f>IF(Table4[[#This Row],[Segment]]="","",Table4[[#This Row],[Hfriction (J/kg)]]+Table4[[#This Row],[Hexpansions (J/kg)]]+Table4[[#This Row],[Hcontractions (J/kg)]]+Table4[[#This Row],[Hf (J/kg)]])</f>
        <v/>
      </c>
      <c r="V694" s="95" t="str">
        <f>IF(Table4[[#This Row],[Segment]]="","",Table4[[#This Row],[Total Friction Loss (J/kg)]]*Table3[Density (kg/m3)])</f>
        <v/>
      </c>
      <c r="W694" s="95" t="str">
        <f>IF(Table4[[#This Row],[Segment]]="","",Table4[[#This Row],[Total Pressure Drop (Pa)]]/1000)</f>
        <v/>
      </c>
      <c r="Y694" s="82" t="str">
        <f>IF('Set Up'!D917="","",'Set Up'!D917)</f>
        <v/>
      </c>
      <c r="Z694" s="82" t="str">
        <f>IF('Set Up'!E917="","",'Set Up'!E917)</f>
        <v/>
      </c>
      <c r="AA694" s="82" t="str">
        <f>IF('Set Up'!F917="","",'Set Up'!F917)</f>
        <v/>
      </c>
      <c r="AB694" s="82" t="str">
        <f>IF('Set Up'!G917="","",'Set Up'!G917)</f>
        <v/>
      </c>
      <c r="AC694" s="82" t="str">
        <f t="array" ref="AC694">IF(Y694="","",INDEX(Data!$G$4:$G$51,MATCH(Table7[[#This Row],[Fitting]]&amp;Table7[[#This Row],[Fitting Subtype]],Data!$E$4:$E$51&amp;Data!$F$4:$F$51,0)))</f>
        <v/>
      </c>
      <c r="AD694" s="89" t="str">
        <f>IF(Table7[[#This Row],[Segment]]="","",Table7[[#This Row],[Quantity]]*Table7[[#This Row],[Kf]]*(((INDEX(Table4[Velocity (m/s)],MATCH(Table7[[#This Row],[Segment]],Table4[Segment],0)))^2)/2))</f>
        <v/>
      </c>
      <c r="AF694" s="82" t="str">
        <f>Table4[[#This Row],[Segment]]</f>
        <v/>
      </c>
      <c r="AG694" s="75"/>
      <c r="AH694" s="82" t="str">
        <f>IF(Table5[[#This Row],[Segment]]="","",AG694-Table4[[#This Row],[Total Pressure Drop (kPa)]])</f>
        <v/>
      </c>
    </row>
    <row r="695" spans="1:34" x14ac:dyDescent="0.25">
      <c r="A695" s="95" t="str">
        <f>IF('Set Up'!A692="","",'Set Up'!A692)</f>
        <v/>
      </c>
      <c r="B695" s="75" t="s">
        <v>81</v>
      </c>
      <c r="C695" s="85"/>
      <c r="D695" s="86" t="str">
        <f>IF(Table4[[#This Row],[Diameter (in)]]="","",(((CONVERT(Table4[[#This Row],[Diameter (in)]],"in","m"))/2)^2)*PI())</f>
        <v/>
      </c>
      <c r="E695" s="87" t="str">
        <f>IF(Table4[[#This Row],[Area (m2)]]="","",$D$4/Table4[[#This Row],[Area (m2)]])</f>
        <v/>
      </c>
      <c r="F695" s="85">
        <f t="shared" si="10"/>
        <v>4.6951999999999998</v>
      </c>
      <c r="G695" s="88" t="str">
        <f>IF(Table4[[#This Row],[Segment]]="","",(CONVERT(Table4[[#This Row],[Diameter (in)]],"in","m")*$B$4*Table4[[#This Row],[Velocity (m/s)]])/$C$4)</f>
        <v/>
      </c>
      <c r="H695" s="96" t="str">
        <f>IF(Table4[[#This Row],[Segment]]="","",IF(Table4[[#This Row],[Teynold''s Number]]&gt;4000,"TURBULENT","LAMINAR"))</f>
        <v/>
      </c>
      <c r="I695" s="86" t="str">
        <f>IF(Table4[[#This Row],[Segment]]="","",INDEX(Data!C692:C706,MATCH(Table4[Material],Data!B692:B706,0)))</f>
        <v/>
      </c>
      <c r="J695" s="89" t="str">
        <f>IF(Table4[[#This Row],[ε (m)]]="","",Table4[[#This Row],[ε (m)]]/(CONVERT(Table4[[#This Row],[Diameter (in)]],"in","m")))</f>
        <v/>
      </c>
      <c r="K695" s="96" t="str">
        <f>IF(Table4[[#This Row],[Regime]]="LAMINAR",16/Table4[[#This Row],[Teynold''s Number]],"-")</f>
        <v>-</v>
      </c>
      <c r="L695" s="86"/>
      <c r="M695" s="97" t="str">
        <f>IF(Table4[[#This Row],[Regime]]="TURBULENT",(((-4*LOG10(Table4[[#This Row],[ε/D]]/3.7+1.256/(Table4[[#This Row],[Teynold''s Number]]*SQRT(Table4[[#This Row],[f turbulent (guess)]]))))^-1)^2),"")</f>
        <v/>
      </c>
      <c r="N695" s="91" t="str">
        <f>IF(Table4[[#This Row],[f turbulent]]="","",Table4[[#This Row],[f turbulent (guess)]]-Table4[[#This Row],[f turbulent]])</f>
        <v/>
      </c>
      <c r="O695" s="87">
        <f>IF(Table4[[#This Row],[Segment]]="",0,IF(C696="",0,IF(C696&lt;=Table4[[#This Row],[Diameter (in)]],0,1-(D695/D696))))</f>
        <v>0</v>
      </c>
      <c r="P695" s="92" t="str">
        <f>IF(Table4[[#This Row],[Segment]]="","",IF(C695&gt;C696,"",IF(C696="",0.55,(0.55*(1-D696/D695)))))</f>
        <v/>
      </c>
      <c r="Q69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95" s="92" t="str">
        <f>IF(Table4[[#This Row],[Segment]]="","",IF(Table4[[#This Row],[Kexpansion]]="","0",((Table4[[#This Row],[Velocity (m/s)]]^2)/2)*Table4[[#This Row],[Kexpansion]]))</f>
        <v/>
      </c>
      <c r="S695" s="92" t="str">
        <f>IF(Table4[[#This Row],[Segment]]="","",IF(Table4[[#This Row],[Kcontraction]]="","0",((Table4[[#This Row],[Velocity (m/s)]]^2)/2)*Table4[[#This Row],[Kcontraction]]))</f>
        <v/>
      </c>
      <c r="T695" s="89" t="str">
        <f>IF(Table4[[#This Row],[Segment]]="","",SUMIF($Y$7:$Y$2000,Table4[[#This Row],[Segment]],$AD$7:$AD$2000))</f>
        <v/>
      </c>
      <c r="U695" s="95" t="str">
        <f>IF(Table4[[#This Row],[Segment]]="","",Table4[[#This Row],[Hfriction (J/kg)]]+Table4[[#This Row],[Hexpansions (J/kg)]]+Table4[[#This Row],[Hcontractions (J/kg)]]+Table4[[#This Row],[Hf (J/kg)]])</f>
        <v/>
      </c>
      <c r="V695" s="95" t="str">
        <f>IF(Table4[[#This Row],[Segment]]="","",Table4[[#This Row],[Total Friction Loss (J/kg)]]*Table3[Density (kg/m3)])</f>
        <v/>
      </c>
      <c r="W695" s="95" t="str">
        <f>IF(Table4[[#This Row],[Segment]]="","",Table4[[#This Row],[Total Pressure Drop (Pa)]]/1000)</f>
        <v/>
      </c>
      <c r="Y695" s="82" t="str">
        <f>IF('Set Up'!D918="","",'Set Up'!D918)</f>
        <v/>
      </c>
      <c r="Z695" s="82" t="str">
        <f>IF('Set Up'!E918="","",'Set Up'!E918)</f>
        <v/>
      </c>
      <c r="AA695" s="82" t="str">
        <f>IF('Set Up'!F918="","",'Set Up'!F918)</f>
        <v/>
      </c>
      <c r="AB695" s="82" t="str">
        <f>IF('Set Up'!G918="","",'Set Up'!G918)</f>
        <v/>
      </c>
      <c r="AC695" s="82" t="str">
        <f t="array" ref="AC695">IF(Y695="","",INDEX(Data!$G$4:$G$51,MATCH(Table7[[#This Row],[Fitting]]&amp;Table7[[#This Row],[Fitting Subtype]],Data!$E$4:$E$51&amp;Data!$F$4:$F$51,0)))</f>
        <v/>
      </c>
      <c r="AD695" s="89" t="str">
        <f>IF(Table7[[#This Row],[Segment]]="","",Table7[[#This Row],[Quantity]]*Table7[[#This Row],[Kf]]*(((INDEX(Table4[Velocity (m/s)],MATCH(Table7[[#This Row],[Segment]],Table4[Segment],0)))^2)/2))</f>
        <v/>
      </c>
      <c r="AF695" s="82" t="str">
        <f>Table4[[#This Row],[Segment]]</f>
        <v/>
      </c>
      <c r="AG695" s="75"/>
      <c r="AH695" s="82" t="str">
        <f>IF(Table5[[#This Row],[Segment]]="","",AG695-Table4[[#This Row],[Total Pressure Drop (kPa)]])</f>
        <v/>
      </c>
    </row>
    <row r="696" spans="1:34" x14ac:dyDescent="0.25">
      <c r="A696" s="95" t="str">
        <f>IF('Set Up'!A693="","",'Set Up'!A693)</f>
        <v/>
      </c>
      <c r="B696" s="75" t="s">
        <v>81</v>
      </c>
      <c r="C696" s="85"/>
      <c r="D696" s="86" t="str">
        <f>IF(Table4[[#This Row],[Diameter (in)]]="","",(((CONVERT(Table4[[#This Row],[Diameter (in)]],"in","m"))/2)^2)*PI())</f>
        <v/>
      </c>
      <c r="E696" s="87" t="str">
        <f>IF(Table4[[#This Row],[Area (m2)]]="","",$D$4/Table4[[#This Row],[Area (m2)]])</f>
        <v/>
      </c>
      <c r="F696" s="85">
        <f t="shared" si="10"/>
        <v>4.6951999999999998</v>
      </c>
      <c r="G696" s="88" t="str">
        <f>IF(Table4[[#This Row],[Segment]]="","",(CONVERT(Table4[[#This Row],[Diameter (in)]],"in","m")*$B$4*Table4[[#This Row],[Velocity (m/s)]])/$C$4)</f>
        <v/>
      </c>
      <c r="H696" s="96" t="str">
        <f>IF(Table4[[#This Row],[Segment]]="","",IF(Table4[[#This Row],[Teynold''s Number]]&gt;4000,"TURBULENT","LAMINAR"))</f>
        <v/>
      </c>
      <c r="I696" s="86" t="str">
        <f>IF(Table4[[#This Row],[Segment]]="","",INDEX(Data!C693:C707,MATCH(Table4[Material],Data!B693:B707,0)))</f>
        <v/>
      </c>
      <c r="J696" s="89" t="str">
        <f>IF(Table4[[#This Row],[ε (m)]]="","",Table4[[#This Row],[ε (m)]]/(CONVERT(Table4[[#This Row],[Diameter (in)]],"in","m")))</f>
        <v/>
      </c>
      <c r="K696" s="96" t="str">
        <f>IF(Table4[[#This Row],[Regime]]="LAMINAR",16/Table4[[#This Row],[Teynold''s Number]],"-")</f>
        <v>-</v>
      </c>
      <c r="L696" s="86"/>
      <c r="M696" s="97" t="str">
        <f>IF(Table4[[#This Row],[Regime]]="TURBULENT",(((-4*LOG10(Table4[[#This Row],[ε/D]]/3.7+1.256/(Table4[[#This Row],[Teynold''s Number]]*SQRT(Table4[[#This Row],[f turbulent (guess)]]))))^-1)^2),"")</f>
        <v/>
      </c>
      <c r="N696" s="91" t="str">
        <f>IF(Table4[[#This Row],[f turbulent]]="","",Table4[[#This Row],[f turbulent (guess)]]-Table4[[#This Row],[f turbulent]])</f>
        <v/>
      </c>
      <c r="O696" s="87">
        <f>IF(Table4[[#This Row],[Segment]]="",0,IF(C697="",0,IF(C697&lt;=Table4[[#This Row],[Diameter (in)]],0,1-(D696/D697))))</f>
        <v>0</v>
      </c>
      <c r="P696" s="92" t="str">
        <f>IF(Table4[[#This Row],[Segment]]="","",IF(C696&gt;C697,"",IF(C697="",0.55,(0.55*(1-D697/D696)))))</f>
        <v/>
      </c>
      <c r="Q69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96" s="92" t="str">
        <f>IF(Table4[[#This Row],[Segment]]="","",IF(Table4[[#This Row],[Kexpansion]]="","0",((Table4[[#This Row],[Velocity (m/s)]]^2)/2)*Table4[[#This Row],[Kexpansion]]))</f>
        <v/>
      </c>
      <c r="S696" s="92" t="str">
        <f>IF(Table4[[#This Row],[Segment]]="","",IF(Table4[[#This Row],[Kcontraction]]="","0",((Table4[[#This Row],[Velocity (m/s)]]^2)/2)*Table4[[#This Row],[Kcontraction]]))</f>
        <v/>
      </c>
      <c r="T696" s="89" t="str">
        <f>IF(Table4[[#This Row],[Segment]]="","",SUMIF($Y$7:$Y$2000,Table4[[#This Row],[Segment]],$AD$7:$AD$2000))</f>
        <v/>
      </c>
      <c r="U696" s="95" t="str">
        <f>IF(Table4[[#This Row],[Segment]]="","",Table4[[#This Row],[Hfriction (J/kg)]]+Table4[[#This Row],[Hexpansions (J/kg)]]+Table4[[#This Row],[Hcontractions (J/kg)]]+Table4[[#This Row],[Hf (J/kg)]])</f>
        <v/>
      </c>
      <c r="V696" s="95" t="str">
        <f>IF(Table4[[#This Row],[Segment]]="","",Table4[[#This Row],[Total Friction Loss (J/kg)]]*Table3[Density (kg/m3)])</f>
        <v/>
      </c>
      <c r="W696" s="95" t="str">
        <f>IF(Table4[[#This Row],[Segment]]="","",Table4[[#This Row],[Total Pressure Drop (Pa)]]/1000)</f>
        <v/>
      </c>
      <c r="Y696" s="82" t="str">
        <f>IF('Set Up'!D919="","",'Set Up'!D919)</f>
        <v/>
      </c>
      <c r="Z696" s="82" t="str">
        <f>IF('Set Up'!E919="","",'Set Up'!E919)</f>
        <v/>
      </c>
      <c r="AA696" s="82" t="str">
        <f>IF('Set Up'!F919="","",'Set Up'!F919)</f>
        <v/>
      </c>
      <c r="AB696" s="82" t="str">
        <f>IF('Set Up'!G919="","",'Set Up'!G919)</f>
        <v/>
      </c>
      <c r="AC696" s="82" t="str">
        <f t="array" ref="AC696">IF(Y696="","",INDEX(Data!$G$4:$G$51,MATCH(Table7[[#This Row],[Fitting]]&amp;Table7[[#This Row],[Fitting Subtype]],Data!$E$4:$E$51&amp;Data!$F$4:$F$51,0)))</f>
        <v/>
      </c>
      <c r="AD696" s="89" t="str">
        <f>IF(Table7[[#This Row],[Segment]]="","",Table7[[#This Row],[Quantity]]*Table7[[#This Row],[Kf]]*(((INDEX(Table4[Velocity (m/s)],MATCH(Table7[[#This Row],[Segment]],Table4[Segment],0)))^2)/2))</f>
        <v/>
      </c>
      <c r="AF696" s="82" t="str">
        <f>Table4[[#This Row],[Segment]]</f>
        <v/>
      </c>
      <c r="AG696" s="75"/>
      <c r="AH696" s="82" t="str">
        <f>IF(Table5[[#This Row],[Segment]]="","",AG696-Table4[[#This Row],[Total Pressure Drop (kPa)]])</f>
        <v/>
      </c>
    </row>
    <row r="697" spans="1:34" x14ac:dyDescent="0.25">
      <c r="A697" s="95" t="str">
        <f>IF('Set Up'!A694="","",'Set Up'!A694)</f>
        <v/>
      </c>
      <c r="B697" s="75" t="s">
        <v>81</v>
      </c>
      <c r="C697" s="85"/>
      <c r="D697" s="86" t="str">
        <f>IF(Table4[[#This Row],[Diameter (in)]]="","",(((CONVERT(Table4[[#This Row],[Diameter (in)]],"in","m"))/2)^2)*PI())</f>
        <v/>
      </c>
      <c r="E697" s="87" t="str">
        <f>IF(Table4[[#This Row],[Area (m2)]]="","",$D$4/Table4[[#This Row],[Area (m2)]])</f>
        <v/>
      </c>
      <c r="F697" s="85">
        <f t="shared" si="10"/>
        <v>4.6951999999999998</v>
      </c>
      <c r="G697" s="88" t="str">
        <f>IF(Table4[[#This Row],[Segment]]="","",(CONVERT(Table4[[#This Row],[Diameter (in)]],"in","m")*$B$4*Table4[[#This Row],[Velocity (m/s)]])/$C$4)</f>
        <v/>
      </c>
      <c r="H697" s="96" t="str">
        <f>IF(Table4[[#This Row],[Segment]]="","",IF(Table4[[#This Row],[Teynold''s Number]]&gt;4000,"TURBULENT","LAMINAR"))</f>
        <v/>
      </c>
      <c r="I697" s="86" t="str">
        <f>IF(Table4[[#This Row],[Segment]]="","",INDEX(Data!C694:C708,MATCH(Table4[Material],Data!B694:B708,0)))</f>
        <v/>
      </c>
      <c r="J697" s="89" t="str">
        <f>IF(Table4[[#This Row],[ε (m)]]="","",Table4[[#This Row],[ε (m)]]/(CONVERT(Table4[[#This Row],[Diameter (in)]],"in","m")))</f>
        <v/>
      </c>
      <c r="K697" s="96" t="str">
        <f>IF(Table4[[#This Row],[Regime]]="LAMINAR",16/Table4[[#This Row],[Teynold''s Number]],"-")</f>
        <v>-</v>
      </c>
      <c r="L697" s="86"/>
      <c r="M697" s="97" t="str">
        <f>IF(Table4[[#This Row],[Regime]]="TURBULENT",(((-4*LOG10(Table4[[#This Row],[ε/D]]/3.7+1.256/(Table4[[#This Row],[Teynold''s Number]]*SQRT(Table4[[#This Row],[f turbulent (guess)]]))))^-1)^2),"")</f>
        <v/>
      </c>
      <c r="N697" s="91" t="str">
        <f>IF(Table4[[#This Row],[f turbulent]]="","",Table4[[#This Row],[f turbulent (guess)]]-Table4[[#This Row],[f turbulent]])</f>
        <v/>
      </c>
      <c r="O697" s="87">
        <f>IF(Table4[[#This Row],[Segment]]="",0,IF(C698="",0,IF(C698&lt;=Table4[[#This Row],[Diameter (in)]],0,1-(D697/D698))))</f>
        <v>0</v>
      </c>
      <c r="P697" s="92" t="str">
        <f>IF(Table4[[#This Row],[Segment]]="","",IF(C697&gt;C698,"",IF(C698="",0.55,(0.55*(1-D698/D697)))))</f>
        <v/>
      </c>
      <c r="Q69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97" s="92" t="str">
        <f>IF(Table4[[#This Row],[Segment]]="","",IF(Table4[[#This Row],[Kexpansion]]="","0",((Table4[[#This Row],[Velocity (m/s)]]^2)/2)*Table4[[#This Row],[Kexpansion]]))</f>
        <v/>
      </c>
      <c r="S697" s="92" t="str">
        <f>IF(Table4[[#This Row],[Segment]]="","",IF(Table4[[#This Row],[Kcontraction]]="","0",((Table4[[#This Row],[Velocity (m/s)]]^2)/2)*Table4[[#This Row],[Kcontraction]]))</f>
        <v/>
      </c>
      <c r="T697" s="89" t="str">
        <f>IF(Table4[[#This Row],[Segment]]="","",SUMIF($Y$7:$Y$2000,Table4[[#This Row],[Segment]],$AD$7:$AD$2000))</f>
        <v/>
      </c>
      <c r="U697" s="95" t="str">
        <f>IF(Table4[[#This Row],[Segment]]="","",Table4[[#This Row],[Hfriction (J/kg)]]+Table4[[#This Row],[Hexpansions (J/kg)]]+Table4[[#This Row],[Hcontractions (J/kg)]]+Table4[[#This Row],[Hf (J/kg)]])</f>
        <v/>
      </c>
      <c r="V697" s="95" t="str">
        <f>IF(Table4[[#This Row],[Segment]]="","",Table4[[#This Row],[Total Friction Loss (J/kg)]]*Table3[Density (kg/m3)])</f>
        <v/>
      </c>
      <c r="W697" s="95" t="str">
        <f>IF(Table4[[#This Row],[Segment]]="","",Table4[[#This Row],[Total Pressure Drop (Pa)]]/1000)</f>
        <v/>
      </c>
      <c r="Y697" s="82" t="str">
        <f>IF('Set Up'!D920="","",'Set Up'!D920)</f>
        <v/>
      </c>
      <c r="Z697" s="82" t="str">
        <f>IF('Set Up'!E920="","",'Set Up'!E920)</f>
        <v/>
      </c>
      <c r="AA697" s="82" t="str">
        <f>IF('Set Up'!F920="","",'Set Up'!F920)</f>
        <v/>
      </c>
      <c r="AB697" s="82" t="str">
        <f>IF('Set Up'!G920="","",'Set Up'!G920)</f>
        <v/>
      </c>
      <c r="AC697" s="82" t="str">
        <f t="array" ref="AC697">IF(Y697="","",INDEX(Data!$G$4:$G$51,MATCH(Table7[[#This Row],[Fitting]]&amp;Table7[[#This Row],[Fitting Subtype]],Data!$E$4:$E$51&amp;Data!$F$4:$F$51,0)))</f>
        <v/>
      </c>
      <c r="AD697" s="89" t="str">
        <f>IF(Table7[[#This Row],[Segment]]="","",Table7[[#This Row],[Quantity]]*Table7[[#This Row],[Kf]]*(((INDEX(Table4[Velocity (m/s)],MATCH(Table7[[#This Row],[Segment]],Table4[Segment],0)))^2)/2))</f>
        <v/>
      </c>
      <c r="AF697" s="82" t="str">
        <f>Table4[[#This Row],[Segment]]</f>
        <v/>
      </c>
      <c r="AG697" s="75"/>
      <c r="AH697" s="82" t="str">
        <f>IF(Table5[[#This Row],[Segment]]="","",AG697-Table4[[#This Row],[Total Pressure Drop (kPa)]])</f>
        <v/>
      </c>
    </row>
    <row r="698" spans="1:34" x14ac:dyDescent="0.25">
      <c r="A698" s="95" t="str">
        <f>IF('Set Up'!A695="","",'Set Up'!A695)</f>
        <v/>
      </c>
      <c r="B698" s="75" t="s">
        <v>81</v>
      </c>
      <c r="C698" s="85"/>
      <c r="D698" s="86" t="str">
        <f>IF(Table4[[#This Row],[Diameter (in)]]="","",(((CONVERT(Table4[[#This Row],[Diameter (in)]],"in","m"))/2)^2)*PI())</f>
        <v/>
      </c>
      <c r="E698" s="87" t="str">
        <f>IF(Table4[[#This Row],[Area (m2)]]="","",$D$4/Table4[[#This Row],[Area (m2)]])</f>
        <v/>
      </c>
      <c r="F698" s="85">
        <f t="shared" si="10"/>
        <v>4.6951999999999998</v>
      </c>
      <c r="G698" s="88" t="str">
        <f>IF(Table4[[#This Row],[Segment]]="","",(CONVERT(Table4[[#This Row],[Diameter (in)]],"in","m")*$B$4*Table4[[#This Row],[Velocity (m/s)]])/$C$4)</f>
        <v/>
      </c>
      <c r="H698" s="96" t="str">
        <f>IF(Table4[[#This Row],[Segment]]="","",IF(Table4[[#This Row],[Teynold''s Number]]&gt;4000,"TURBULENT","LAMINAR"))</f>
        <v/>
      </c>
      <c r="I698" s="86" t="str">
        <f>IF(Table4[[#This Row],[Segment]]="","",INDEX(Data!C695:C709,MATCH(Table4[Material],Data!B695:B709,0)))</f>
        <v/>
      </c>
      <c r="J698" s="89" t="str">
        <f>IF(Table4[[#This Row],[ε (m)]]="","",Table4[[#This Row],[ε (m)]]/(CONVERT(Table4[[#This Row],[Diameter (in)]],"in","m")))</f>
        <v/>
      </c>
      <c r="K698" s="96" t="str">
        <f>IF(Table4[[#This Row],[Regime]]="LAMINAR",16/Table4[[#This Row],[Teynold''s Number]],"-")</f>
        <v>-</v>
      </c>
      <c r="L698" s="86"/>
      <c r="M698" s="97" t="str">
        <f>IF(Table4[[#This Row],[Regime]]="TURBULENT",(((-4*LOG10(Table4[[#This Row],[ε/D]]/3.7+1.256/(Table4[[#This Row],[Teynold''s Number]]*SQRT(Table4[[#This Row],[f turbulent (guess)]]))))^-1)^2),"")</f>
        <v/>
      </c>
      <c r="N698" s="91" t="str">
        <f>IF(Table4[[#This Row],[f turbulent]]="","",Table4[[#This Row],[f turbulent (guess)]]-Table4[[#This Row],[f turbulent]])</f>
        <v/>
      </c>
      <c r="O698" s="87">
        <f>IF(Table4[[#This Row],[Segment]]="",0,IF(C699="",0,IF(C699&lt;=Table4[[#This Row],[Diameter (in)]],0,1-(D698/D699))))</f>
        <v>0</v>
      </c>
      <c r="P698" s="92" t="str">
        <f>IF(Table4[[#This Row],[Segment]]="","",IF(C698&gt;C699,"",IF(C699="",0.55,(0.55*(1-D699/D698)))))</f>
        <v/>
      </c>
      <c r="Q69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98" s="92" t="str">
        <f>IF(Table4[[#This Row],[Segment]]="","",IF(Table4[[#This Row],[Kexpansion]]="","0",((Table4[[#This Row],[Velocity (m/s)]]^2)/2)*Table4[[#This Row],[Kexpansion]]))</f>
        <v/>
      </c>
      <c r="S698" s="92" t="str">
        <f>IF(Table4[[#This Row],[Segment]]="","",IF(Table4[[#This Row],[Kcontraction]]="","0",((Table4[[#This Row],[Velocity (m/s)]]^2)/2)*Table4[[#This Row],[Kcontraction]]))</f>
        <v/>
      </c>
      <c r="T698" s="89" t="str">
        <f>IF(Table4[[#This Row],[Segment]]="","",SUMIF($Y$7:$Y$2000,Table4[[#This Row],[Segment]],$AD$7:$AD$2000))</f>
        <v/>
      </c>
      <c r="U698" s="95" t="str">
        <f>IF(Table4[[#This Row],[Segment]]="","",Table4[[#This Row],[Hfriction (J/kg)]]+Table4[[#This Row],[Hexpansions (J/kg)]]+Table4[[#This Row],[Hcontractions (J/kg)]]+Table4[[#This Row],[Hf (J/kg)]])</f>
        <v/>
      </c>
      <c r="V698" s="95" t="str">
        <f>IF(Table4[[#This Row],[Segment]]="","",Table4[[#This Row],[Total Friction Loss (J/kg)]]*Table3[Density (kg/m3)])</f>
        <v/>
      </c>
      <c r="W698" s="95" t="str">
        <f>IF(Table4[[#This Row],[Segment]]="","",Table4[[#This Row],[Total Pressure Drop (Pa)]]/1000)</f>
        <v/>
      </c>
      <c r="Y698" s="82" t="str">
        <f>IF('Set Up'!D921="","",'Set Up'!D921)</f>
        <v/>
      </c>
      <c r="Z698" s="82" t="str">
        <f>IF('Set Up'!E921="","",'Set Up'!E921)</f>
        <v/>
      </c>
      <c r="AA698" s="82" t="str">
        <f>IF('Set Up'!F921="","",'Set Up'!F921)</f>
        <v/>
      </c>
      <c r="AB698" s="82" t="str">
        <f>IF('Set Up'!G921="","",'Set Up'!G921)</f>
        <v/>
      </c>
      <c r="AC698" s="82" t="str">
        <f t="array" ref="AC698">IF(Y698="","",INDEX(Data!$G$4:$G$51,MATCH(Table7[[#This Row],[Fitting]]&amp;Table7[[#This Row],[Fitting Subtype]],Data!$E$4:$E$51&amp;Data!$F$4:$F$51,0)))</f>
        <v/>
      </c>
      <c r="AD698" s="89" t="str">
        <f>IF(Table7[[#This Row],[Segment]]="","",Table7[[#This Row],[Quantity]]*Table7[[#This Row],[Kf]]*(((INDEX(Table4[Velocity (m/s)],MATCH(Table7[[#This Row],[Segment]],Table4[Segment],0)))^2)/2))</f>
        <v/>
      </c>
      <c r="AF698" s="82" t="str">
        <f>Table4[[#This Row],[Segment]]</f>
        <v/>
      </c>
      <c r="AG698" s="75"/>
      <c r="AH698" s="82" t="str">
        <f>IF(Table5[[#This Row],[Segment]]="","",AG698-Table4[[#This Row],[Total Pressure Drop (kPa)]])</f>
        <v/>
      </c>
    </row>
    <row r="699" spans="1:34" x14ac:dyDescent="0.25">
      <c r="A699" s="95" t="str">
        <f>IF('Set Up'!A696="","",'Set Up'!A696)</f>
        <v/>
      </c>
      <c r="B699" s="75" t="s">
        <v>81</v>
      </c>
      <c r="C699" s="85"/>
      <c r="D699" s="86" t="str">
        <f>IF(Table4[[#This Row],[Diameter (in)]]="","",(((CONVERT(Table4[[#This Row],[Diameter (in)]],"in","m"))/2)^2)*PI())</f>
        <v/>
      </c>
      <c r="E699" s="87" t="str">
        <f>IF(Table4[[#This Row],[Area (m2)]]="","",$D$4/Table4[[#This Row],[Area (m2)]])</f>
        <v/>
      </c>
      <c r="F699" s="85">
        <f t="shared" si="10"/>
        <v>4.6951999999999998</v>
      </c>
      <c r="G699" s="88" t="str">
        <f>IF(Table4[[#This Row],[Segment]]="","",(CONVERT(Table4[[#This Row],[Diameter (in)]],"in","m")*$B$4*Table4[[#This Row],[Velocity (m/s)]])/$C$4)</f>
        <v/>
      </c>
      <c r="H699" s="96" t="str">
        <f>IF(Table4[[#This Row],[Segment]]="","",IF(Table4[[#This Row],[Teynold''s Number]]&gt;4000,"TURBULENT","LAMINAR"))</f>
        <v/>
      </c>
      <c r="I699" s="86" t="str">
        <f>IF(Table4[[#This Row],[Segment]]="","",INDEX(Data!C696:C710,MATCH(Table4[Material],Data!B696:B710,0)))</f>
        <v/>
      </c>
      <c r="J699" s="89" t="str">
        <f>IF(Table4[[#This Row],[ε (m)]]="","",Table4[[#This Row],[ε (m)]]/(CONVERT(Table4[[#This Row],[Diameter (in)]],"in","m")))</f>
        <v/>
      </c>
      <c r="K699" s="96" t="str">
        <f>IF(Table4[[#This Row],[Regime]]="LAMINAR",16/Table4[[#This Row],[Teynold''s Number]],"-")</f>
        <v>-</v>
      </c>
      <c r="L699" s="86"/>
      <c r="M699" s="97" t="str">
        <f>IF(Table4[[#This Row],[Regime]]="TURBULENT",(((-4*LOG10(Table4[[#This Row],[ε/D]]/3.7+1.256/(Table4[[#This Row],[Teynold''s Number]]*SQRT(Table4[[#This Row],[f turbulent (guess)]]))))^-1)^2),"")</f>
        <v/>
      </c>
      <c r="N699" s="91" t="str">
        <f>IF(Table4[[#This Row],[f turbulent]]="","",Table4[[#This Row],[f turbulent (guess)]]-Table4[[#This Row],[f turbulent]])</f>
        <v/>
      </c>
      <c r="O699" s="87">
        <f>IF(Table4[[#This Row],[Segment]]="",0,IF(C700="",0,IF(C700&lt;=Table4[[#This Row],[Diameter (in)]],0,1-(D699/D700))))</f>
        <v>0</v>
      </c>
      <c r="P699" s="92" t="str">
        <f>IF(Table4[[#This Row],[Segment]]="","",IF(C699&gt;C700,"",IF(C700="",0.55,(0.55*(1-D700/D699)))))</f>
        <v/>
      </c>
      <c r="Q69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699" s="92" t="str">
        <f>IF(Table4[[#This Row],[Segment]]="","",IF(Table4[[#This Row],[Kexpansion]]="","0",((Table4[[#This Row],[Velocity (m/s)]]^2)/2)*Table4[[#This Row],[Kexpansion]]))</f>
        <v/>
      </c>
      <c r="S699" s="92" t="str">
        <f>IF(Table4[[#This Row],[Segment]]="","",IF(Table4[[#This Row],[Kcontraction]]="","0",((Table4[[#This Row],[Velocity (m/s)]]^2)/2)*Table4[[#This Row],[Kcontraction]]))</f>
        <v/>
      </c>
      <c r="T699" s="89" t="str">
        <f>IF(Table4[[#This Row],[Segment]]="","",SUMIF($Y$7:$Y$2000,Table4[[#This Row],[Segment]],$AD$7:$AD$2000))</f>
        <v/>
      </c>
      <c r="U699" s="95" t="str">
        <f>IF(Table4[[#This Row],[Segment]]="","",Table4[[#This Row],[Hfriction (J/kg)]]+Table4[[#This Row],[Hexpansions (J/kg)]]+Table4[[#This Row],[Hcontractions (J/kg)]]+Table4[[#This Row],[Hf (J/kg)]])</f>
        <v/>
      </c>
      <c r="V699" s="95" t="str">
        <f>IF(Table4[[#This Row],[Segment]]="","",Table4[[#This Row],[Total Friction Loss (J/kg)]]*Table3[Density (kg/m3)])</f>
        <v/>
      </c>
      <c r="W699" s="95" t="str">
        <f>IF(Table4[[#This Row],[Segment]]="","",Table4[[#This Row],[Total Pressure Drop (Pa)]]/1000)</f>
        <v/>
      </c>
      <c r="Y699" s="82" t="str">
        <f>IF('Set Up'!D922="","",'Set Up'!D922)</f>
        <v/>
      </c>
      <c r="Z699" s="82" t="str">
        <f>IF('Set Up'!E922="","",'Set Up'!E922)</f>
        <v/>
      </c>
      <c r="AA699" s="82" t="str">
        <f>IF('Set Up'!F922="","",'Set Up'!F922)</f>
        <v/>
      </c>
      <c r="AB699" s="82" t="str">
        <f>IF('Set Up'!G922="","",'Set Up'!G922)</f>
        <v/>
      </c>
      <c r="AC699" s="82" t="str">
        <f t="array" ref="AC699">IF(Y699="","",INDEX(Data!$G$4:$G$51,MATCH(Table7[[#This Row],[Fitting]]&amp;Table7[[#This Row],[Fitting Subtype]],Data!$E$4:$E$51&amp;Data!$F$4:$F$51,0)))</f>
        <v/>
      </c>
      <c r="AD699" s="89" t="str">
        <f>IF(Table7[[#This Row],[Segment]]="","",Table7[[#This Row],[Quantity]]*Table7[[#This Row],[Kf]]*(((INDEX(Table4[Velocity (m/s)],MATCH(Table7[[#This Row],[Segment]],Table4[Segment],0)))^2)/2))</f>
        <v/>
      </c>
      <c r="AF699" s="82" t="str">
        <f>Table4[[#This Row],[Segment]]</f>
        <v/>
      </c>
      <c r="AG699" s="75"/>
      <c r="AH699" s="82" t="str">
        <f>IF(Table5[[#This Row],[Segment]]="","",AG699-Table4[[#This Row],[Total Pressure Drop (kPa)]])</f>
        <v/>
      </c>
    </row>
    <row r="700" spans="1:34" x14ac:dyDescent="0.25">
      <c r="A700" s="95" t="str">
        <f>IF('Set Up'!A697="","",'Set Up'!A697)</f>
        <v/>
      </c>
      <c r="B700" s="75" t="s">
        <v>81</v>
      </c>
      <c r="C700" s="85"/>
      <c r="D700" s="86" t="str">
        <f>IF(Table4[[#This Row],[Diameter (in)]]="","",(((CONVERT(Table4[[#This Row],[Diameter (in)]],"in","m"))/2)^2)*PI())</f>
        <v/>
      </c>
      <c r="E700" s="87" t="str">
        <f>IF(Table4[[#This Row],[Area (m2)]]="","",$D$4/Table4[[#This Row],[Area (m2)]])</f>
        <v/>
      </c>
      <c r="F700" s="85">
        <f t="shared" si="10"/>
        <v>4.6951999999999998</v>
      </c>
      <c r="G700" s="88" t="str">
        <f>IF(Table4[[#This Row],[Segment]]="","",(CONVERT(Table4[[#This Row],[Diameter (in)]],"in","m")*$B$4*Table4[[#This Row],[Velocity (m/s)]])/$C$4)</f>
        <v/>
      </c>
      <c r="H700" s="96" t="str">
        <f>IF(Table4[[#This Row],[Segment]]="","",IF(Table4[[#This Row],[Teynold''s Number]]&gt;4000,"TURBULENT","LAMINAR"))</f>
        <v/>
      </c>
      <c r="I700" s="86" t="str">
        <f>IF(Table4[[#This Row],[Segment]]="","",INDEX(Data!C697:C711,MATCH(Table4[Material],Data!B697:B711,0)))</f>
        <v/>
      </c>
      <c r="J700" s="89" t="str">
        <f>IF(Table4[[#This Row],[ε (m)]]="","",Table4[[#This Row],[ε (m)]]/(CONVERT(Table4[[#This Row],[Diameter (in)]],"in","m")))</f>
        <v/>
      </c>
      <c r="K700" s="96" t="str">
        <f>IF(Table4[[#This Row],[Regime]]="LAMINAR",16/Table4[[#This Row],[Teynold''s Number]],"-")</f>
        <v>-</v>
      </c>
      <c r="L700" s="86"/>
      <c r="M700" s="97" t="str">
        <f>IF(Table4[[#This Row],[Regime]]="TURBULENT",(((-4*LOG10(Table4[[#This Row],[ε/D]]/3.7+1.256/(Table4[[#This Row],[Teynold''s Number]]*SQRT(Table4[[#This Row],[f turbulent (guess)]]))))^-1)^2),"")</f>
        <v/>
      </c>
      <c r="N700" s="91" t="str">
        <f>IF(Table4[[#This Row],[f turbulent]]="","",Table4[[#This Row],[f turbulent (guess)]]-Table4[[#This Row],[f turbulent]])</f>
        <v/>
      </c>
      <c r="O700" s="87">
        <f>IF(Table4[[#This Row],[Segment]]="",0,IF(C701="",0,IF(C701&lt;=Table4[[#This Row],[Diameter (in)]],0,1-(D700/D701))))</f>
        <v>0</v>
      </c>
      <c r="P700" s="92" t="str">
        <f>IF(Table4[[#This Row],[Segment]]="","",IF(C700&gt;C701,"",IF(C701="",0.55,(0.55*(1-D701/D700)))))</f>
        <v/>
      </c>
      <c r="Q70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00" s="92" t="str">
        <f>IF(Table4[[#This Row],[Segment]]="","",IF(Table4[[#This Row],[Kexpansion]]="","0",((Table4[[#This Row],[Velocity (m/s)]]^2)/2)*Table4[[#This Row],[Kexpansion]]))</f>
        <v/>
      </c>
      <c r="S700" s="92" t="str">
        <f>IF(Table4[[#This Row],[Segment]]="","",IF(Table4[[#This Row],[Kcontraction]]="","0",((Table4[[#This Row],[Velocity (m/s)]]^2)/2)*Table4[[#This Row],[Kcontraction]]))</f>
        <v/>
      </c>
      <c r="T700" s="89" t="str">
        <f>IF(Table4[[#This Row],[Segment]]="","",SUMIF($Y$7:$Y$2000,Table4[[#This Row],[Segment]],$AD$7:$AD$2000))</f>
        <v/>
      </c>
      <c r="U700" s="95" t="str">
        <f>IF(Table4[[#This Row],[Segment]]="","",Table4[[#This Row],[Hfriction (J/kg)]]+Table4[[#This Row],[Hexpansions (J/kg)]]+Table4[[#This Row],[Hcontractions (J/kg)]]+Table4[[#This Row],[Hf (J/kg)]])</f>
        <v/>
      </c>
      <c r="V700" s="95" t="str">
        <f>IF(Table4[[#This Row],[Segment]]="","",Table4[[#This Row],[Total Friction Loss (J/kg)]]*Table3[Density (kg/m3)])</f>
        <v/>
      </c>
      <c r="W700" s="95" t="str">
        <f>IF(Table4[[#This Row],[Segment]]="","",Table4[[#This Row],[Total Pressure Drop (Pa)]]/1000)</f>
        <v/>
      </c>
      <c r="Y700" s="82" t="str">
        <f>IF('Set Up'!D923="","",'Set Up'!D923)</f>
        <v/>
      </c>
      <c r="Z700" s="82" t="str">
        <f>IF('Set Up'!E923="","",'Set Up'!E923)</f>
        <v/>
      </c>
      <c r="AA700" s="82" t="str">
        <f>IF('Set Up'!F923="","",'Set Up'!F923)</f>
        <v/>
      </c>
      <c r="AB700" s="82" t="str">
        <f>IF('Set Up'!G923="","",'Set Up'!G923)</f>
        <v/>
      </c>
      <c r="AC700" s="82" t="str">
        <f t="array" ref="AC700">IF(Y700="","",INDEX(Data!$G$4:$G$51,MATCH(Table7[[#This Row],[Fitting]]&amp;Table7[[#This Row],[Fitting Subtype]],Data!$E$4:$E$51&amp;Data!$F$4:$F$51,0)))</f>
        <v/>
      </c>
      <c r="AD700" s="89" t="str">
        <f>IF(Table7[[#This Row],[Segment]]="","",Table7[[#This Row],[Quantity]]*Table7[[#This Row],[Kf]]*(((INDEX(Table4[Velocity (m/s)],MATCH(Table7[[#This Row],[Segment]],Table4[Segment],0)))^2)/2))</f>
        <v/>
      </c>
      <c r="AF700" s="82" t="str">
        <f>Table4[[#This Row],[Segment]]</f>
        <v/>
      </c>
      <c r="AG700" s="75"/>
      <c r="AH700" s="82" t="str">
        <f>IF(Table5[[#This Row],[Segment]]="","",AG700-Table4[[#This Row],[Total Pressure Drop (kPa)]])</f>
        <v/>
      </c>
    </row>
    <row r="701" spans="1:34" x14ac:dyDescent="0.25">
      <c r="A701" s="95" t="str">
        <f>IF('Set Up'!A698="","",'Set Up'!A698)</f>
        <v/>
      </c>
      <c r="B701" s="75" t="s">
        <v>81</v>
      </c>
      <c r="C701" s="85"/>
      <c r="D701" s="86" t="str">
        <f>IF(Table4[[#This Row],[Diameter (in)]]="","",(((CONVERT(Table4[[#This Row],[Diameter (in)]],"in","m"))/2)^2)*PI())</f>
        <v/>
      </c>
      <c r="E701" s="87" t="str">
        <f>IF(Table4[[#This Row],[Area (m2)]]="","",$D$4/Table4[[#This Row],[Area (m2)]])</f>
        <v/>
      </c>
      <c r="F701" s="85">
        <f t="shared" si="10"/>
        <v>4.6951999999999998</v>
      </c>
      <c r="G701" s="88" t="str">
        <f>IF(Table4[[#This Row],[Segment]]="","",(CONVERT(Table4[[#This Row],[Diameter (in)]],"in","m")*$B$4*Table4[[#This Row],[Velocity (m/s)]])/$C$4)</f>
        <v/>
      </c>
      <c r="H701" s="96" t="str">
        <f>IF(Table4[[#This Row],[Segment]]="","",IF(Table4[[#This Row],[Teynold''s Number]]&gt;4000,"TURBULENT","LAMINAR"))</f>
        <v/>
      </c>
      <c r="I701" s="86" t="str">
        <f>IF(Table4[[#This Row],[Segment]]="","",INDEX(Data!C698:C712,MATCH(Table4[Material],Data!B698:B712,0)))</f>
        <v/>
      </c>
      <c r="J701" s="89" t="str">
        <f>IF(Table4[[#This Row],[ε (m)]]="","",Table4[[#This Row],[ε (m)]]/(CONVERT(Table4[[#This Row],[Diameter (in)]],"in","m")))</f>
        <v/>
      </c>
      <c r="K701" s="96" t="str">
        <f>IF(Table4[[#This Row],[Regime]]="LAMINAR",16/Table4[[#This Row],[Teynold''s Number]],"-")</f>
        <v>-</v>
      </c>
      <c r="L701" s="86"/>
      <c r="M701" s="97" t="str">
        <f>IF(Table4[[#This Row],[Regime]]="TURBULENT",(((-4*LOG10(Table4[[#This Row],[ε/D]]/3.7+1.256/(Table4[[#This Row],[Teynold''s Number]]*SQRT(Table4[[#This Row],[f turbulent (guess)]]))))^-1)^2),"")</f>
        <v/>
      </c>
      <c r="N701" s="91" t="str">
        <f>IF(Table4[[#This Row],[f turbulent]]="","",Table4[[#This Row],[f turbulent (guess)]]-Table4[[#This Row],[f turbulent]])</f>
        <v/>
      </c>
      <c r="O701" s="87">
        <f>IF(Table4[[#This Row],[Segment]]="",0,IF(C702="",0,IF(C702&lt;=Table4[[#This Row],[Diameter (in)]],0,1-(D701/D702))))</f>
        <v>0</v>
      </c>
      <c r="P701" s="92" t="str">
        <f>IF(Table4[[#This Row],[Segment]]="","",IF(C701&gt;C702,"",IF(C702="",0.55,(0.55*(1-D702/D701)))))</f>
        <v/>
      </c>
      <c r="Q70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01" s="92" t="str">
        <f>IF(Table4[[#This Row],[Segment]]="","",IF(Table4[[#This Row],[Kexpansion]]="","0",((Table4[[#This Row],[Velocity (m/s)]]^2)/2)*Table4[[#This Row],[Kexpansion]]))</f>
        <v/>
      </c>
      <c r="S701" s="92" t="str">
        <f>IF(Table4[[#This Row],[Segment]]="","",IF(Table4[[#This Row],[Kcontraction]]="","0",((Table4[[#This Row],[Velocity (m/s)]]^2)/2)*Table4[[#This Row],[Kcontraction]]))</f>
        <v/>
      </c>
      <c r="T701" s="89" t="str">
        <f>IF(Table4[[#This Row],[Segment]]="","",SUMIF($Y$7:$Y$2000,Table4[[#This Row],[Segment]],$AD$7:$AD$2000))</f>
        <v/>
      </c>
      <c r="U701" s="95" t="str">
        <f>IF(Table4[[#This Row],[Segment]]="","",Table4[[#This Row],[Hfriction (J/kg)]]+Table4[[#This Row],[Hexpansions (J/kg)]]+Table4[[#This Row],[Hcontractions (J/kg)]]+Table4[[#This Row],[Hf (J/kg)]])</f>
        <v/>
      </c>
      <c r="V701" s="95" t="str">
        <f>IF(Table4[[#This Row],[Segment]]="","",Table4[[#This Row],[Total Friction Loss (J/kg)]]*Table3[Density (kg/m3)])</f>
        <v/>
      </c>
      <c r="W701" s="95" t="str">
        <f>IF(Table4[[#This Row],[Segment]]="","",Table4[[#This Row],[Total Pressure Drop (Pa)]]/1000)</f>
        <v/>
      </c>
      <c r="Y701" s="82" t="str">
        <f>IF('Set Up'!D924="","",'Set Up'!D924)</f>
        <v/>
      </c>
      <c r="Z701" s="82" t="str">
        <f>IF('Set Up'!E924="","",'Set Up'!E924)</f>
        <v/>
      </c>
      <c r="AA701" s="82" t="str">
        <f>IF('Set Up'!F924="","",'Set Up'!F924)</f>
        <v/>
      </c>
      <c r="AB701" s="82" t="str">
        <f>IF('Set Up'!G924="","",'Set Up'!G924)</f>
        <v/>
      </c>
      <c r="AC701" s="82" t="str">
        <f t="array" ref="AC701">IF(Y701="","",INDEX(Data!$G$4:$G$51,MATCH(Table7[[#This Row],[Fitting]]&amp;Table7[[#This Row],[Fitting Subtype]],Data!$E$4:$E$51&amp;Data!$F$4:$F$51,0)))</f>
        <v/>
      </c>
      <c r="AD701" s="89" t="str">
        <f>IF(Table7[[#This Row],[Segment]]="","",Table7[[#This Row],[Quantity]]*Table7[[#This Row],[Kf]]*(((INDEX(Table4[Velocity (m/s)],MATCH(Table7[[#This Row],[Segment]],Table4[Segment],0)))^2)/2))</f>
        <v/>
      </c>
      <c r="AF701" s="82" t="str">
        <f>Table4[[#This Row],[Segment]]</f>
        <v/>
      </c>
      <c r="AG701" s="75"/>
      <c r="AH701" s="82" t="str">
        <f>IF(Table5[[#This Row],[Segment]]="","",AG701-Table4[[#This Row],[Total Pressure Drop (kPa)]])</f>
        <v/>
      </c>
    </row>
    <row r="702" spans="1:34" x14ac:dyDescent="0.25">
      <c r="A702" s="95" t="str">
        <f>IF('Set Up'!A699="","",'Set Up'!A699)</f>
        <v/>
      </c>
      <c r="B702" s="75" t="s">
        <v>81</v>
      </c>
      <c r="C702" s="85"/>
      <c r="D702" s="86" t="str">
        <f>IF(Table4[[#This Row],[Diameter (in)]]="","",(((CONVERT(Table4[[#This Row],[Diameter (in)]],"in","m"))/2)^2)*PI())</f>
        <v/>
      </c>
      <c r="E702" s="87" t="str">
        <f>IF(Table4[[#This Row],[Area (m2)]]="","",$D$4/Table4[[#This Row],[Area (m2)]])</f>
        <v/>
      </c>
      <c r="F702" s="85">
        <f t="shared" si="10"/>
        <v>4.6951999999999998</v>
      </c>
      <c r="G702" s="88" t="str">
        <f>IF(Table4[[#This Row],[Segment]]="","",(CONVERT(Table4[[#This Row],[Diameter (in)]],"in","m")*$B$4*Table4[[#This Row],[Velocity (m/s)]])/$C$4)</f>
        <v/>
      </c>
      <c r="H702" s="96" t="str">
        <f>IF(Table4[[#This Row],[Segment]]="","",IF(Table4[[#This Row],[Teynold''s Number]]&gt;4000,"TURBULENT","LAMINAR"))</f>
        <v/>
      </c>
      <c r="I702" s="86" t="str">
        <f>IF(Table4[[#This Row],[Segment]]="","",INDEX(Data!C699:C713,MATCH(Table4[Material],Data!B699:B713,0)))</f>
        <v/>
      </c>
      <c r="J702" s="89" t="str">
        <f>IF(Table4[[#This Row],[ε (m)]]="","",Table4[[#This Row],[ε (m)]]/(CONVERT(Table4[[#This Row],[Diameter (in)]],"in","m")))</f>
        <v/>
      </c>
      <c r="K702" s="96" t="str">
        <f>IF(Table4[[#This Row],[Regime]]="LAMINAR",16/Table4[[#This Row],[Teynold''s Number]],"-")</f>
        <v>-</v>
      </c>
      <c r="L702" s="86"/>
      <c r="M702" s="97" t="str">
        <f>IF(Table4[[#This Row],[Regime]]="TURBULENT",(((-4*LOG10(Table4[[#This Row],[ε/D]]/3.7+1.256/(Table4[[#This Row],[Teynold''s Number]]*SQRT(Table4[[#This Row],[f turbulent (guess)]]))))^-1)^2),"")</f>
        <v/>
      </c>
      <c r="N702" s="91" t="str">
        <f>IF(Table4[[#This Row],[f turbulent]]="","",Table4[[#This Row],[f turbulent (guess)]]-Table4[[#This Row],[f turbulent]])</f>
        <v/>
      </c>
      <c r="O702" s="87">
        <f>IF(Table4[[#This Row],[Segment]]="",0,IF(C703="",0,IF(C703&lt;=Table4[[#This Row],[Diameter (in)]],0,1-(D702/D703))))</f>
        <v>0</v>
      </c>
      <c r="P702" s="92" t="str">
        <f>IF(Table4[[#This Row],[Segment]]="","",IF(C702&gt;C703,"",IF(C703="",0.55,(0.55*(1-D703/D702)))))</f>
        <v/>
      </c>
      <c r="Q70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02" s="92" t="str">
        <f>IF(Table4[[#This Row],[Segment]]="","",IF(Table4[[#This Row],[Kexpansion]]="","0",((Table4[[#This Row],[Velocity (m/s)]]^2)/2)*Table4[[#This Row],[Kexpansion]]))</f>
        <v/>
      </c>
      <c r="S702" s="92" t="str">
        <f>IF(Table4[[#This Row],[Segment]]="","",IF(Table4[[#This Row],[Kcontraction]]="","0",((Table4[[#This Row],[Velocity (m/s)]]^2)/2)*Table4[[#This Row],[Kcontraction]]))</f>
        <v/>
      </c>
      <c r="T702" s="89" t="str">
        <f>IF(Table4[[#This Row],[Segment]]="","",SUMIF($Y$7:$Y$2000,Table4[[#This Row],[Segment]],$AD$7:$AD$2000))</f>
        <v/>
      </c>
      <c r="U702" s="95" t="str">
        <f>IF(Table4[[#This Row],[Segment]]="","",Table4[[#This Row],[Hfriction (J/kg)]]+Table4[[#This Row],[Hexpansions (J/kg)]]+Table4[[#This Row],[Hcontractions (J/kg)]]+Table4[[#This Row],[Hf (J/kg)]])</f>
        <v/>
      </c>
      <c r="V702" s="95" t="str">
        <f>IF(Table4[[#This Row],[Segment]]="","",Table4[[#This Row],[Total Friction Loss (J/kg)]]*Table3[Density (kg/m3)])</f>
        <v/>
      </c>
      <c r="W702" s="95" t="str">
        <f>IF(Table4[[#This Row],[Segment]]="","",Table4[[#This Row],[Total Pressure Drop (Pa)]]/1000)</f>
        <v/>
      </c>
      <c r="Y702" s="82" t="str">
        <f>IF('Set Up'!D925="","",'Set Up'!D925)</f>
        <v/>
      </c>
      <c r="Z702" s="82" t="str">
        <f>IF('Set Up'!E925="","",'Set Up'!E925)</f>
        <v/>
      </c>
      <c r="AA702" s="82" t="str">
        <f>IF('Set Up'!F925="","",'Set Up'!F925)</f>
        <v/>
      </c>
      <c r="AB702" s="82" t="str">
        <f>IF('Set Up'!G925="","",'Set Up'!G925)</f>
        <v/>
      </c>
      <c r="AC702" s="82" t="str">
        <f t="array" ref="AC702">IF(Y702="","",INDEX(Data!$G$4:$G$51,MATCH(Table7[[#This Row],[Fitting]]&amp;Table7[[#This Row],[Fitting Subtype]],Data!$E$4:$E$51&amp;Data!$F$4:$F$51,0)))</f>
        <v/>
      </c>
      <c r="AD702" s="89" t="str">
        <f>IF(Table7[[#This Row],[Segment]]="","",Table7[[#This Row],[Quantity]]*Table7[[#This Row],[Kf]]*(((INDEX(Table4[Velocity (m/s)],MATCH(Table7[[#This Row],[Segment]],Table4[Segment],0)))^2)/2))</f>
        <v/>
      </c>
      <c r="AF702" s="82" t="str">
        <f>Table4[[#This Row],[Segment]]</f>
        <v/>
      </c>
      <c r="AG702" s="75"/>
      <c r="AH702" s="82" t="str">
        <f>IF(Table5[[#This Row],[Segment]]="","",AG702-Table4[[#This Row],[Total Pressure Drop (kPa)]])</f>
        <v/>
      </c>
    </row>
    <row r="703" spans="1:34" x14ac:dyDescent="0.25">
      <c r="A703" s="95" t="str">
        <f>IF('Set Up'!A700="","",'Set Up'!A700)</f>
        <v/>
      </c>
      <c r="B703" s="75" t="s">
        <v>81</v>
      </c>
      <c r="C703" s="85"/>
      <c r="D703" s="86" t="str">
        <f>IF(Table4[[#This Row],[Diameter (in)]]="","",(((CONVERT(Table4[[#This Row],[Diameter (in)]],"in","m"))/2)^2)*PI())</f>
        <v/>
      </c>
      <c r="E703" s="87" t="str">
        <f>IF(Table4[[#This Row],[Area (m2)]]="","",$D$4/Table4[[#This Row],[Area (m2)]])</f>
        <v/>
      </c>
      <c r="F703" s="85">
        <f t="shared" si="10"/>
        <v>4.6951999999999998</v>
      </c>
      <c r="G703" s="88" t="str">
        <f>IF(Table4[[#This Row],[Segment]]="","",(CONVERT(Table4[[#This Row],[Diameter (in)]],"in","m")*$B$4*Table4[[#This Row],[Velocity (m/s)]])/$C$4)</f>
        <v/>
      </c>
      <c r="H703" s="96" t="str">
        <f>IF(Table4[[#This Row],[Segment]]="","",IF(Table4[[#This Row],[Teynold''s Number]]&gt;4000,"TURBULENT","LAMINAR"))</f>
        <v/>
      </c>
      <c r="I703" s="86" t="str">
        <f>IF(Table4[[#This Row],[Segment]]="","",INDEX(Data!C700:C714,MATCH(Table4[Material],Data!B700:B714,0)))</f>
        <v/>
      </c>
      <c r="J703" s="89" t="str">
        <f>IF(Table4[[#This Row],[ε (m)]]="","",Table4[[#This Row],[ε (m)]]/(CONVERT(Table4[[#This Row],[Diameter (in)]],"in","m")))</f>
        <v/>
      </c>
      <c r="K703" s="96" t="str">
        <f>IF(Table4[[#This Row],[Regime]]="LAMINAR",16/Table4[[#This Row],[Teynold''s Number]],"-")</f>
        <v>-</v>
      </c>
      <c r="L703" s="86"/>
      <c r="M703" s="97" t="str">
        <f>IF(Table4[[#This Row],[Regime]]="TURBULENT",(((-4*LOG10(Table4[[#This Row],[ε/D]]/3.7+1.256/(Table4[[#This Row],[Teynold''s Number]]*SQRT(Table4[[#This Row],[f turbulent (guess)]]))))^-1)^2),"")</f>
        <v/>
      </c>
      <c r="N703" s="91" t="str">
        <f>IF(Table4[[#This Row],[f turbulent]]="","",Table4[[#This Row],[f turbulent (guess)]]-Table4[[#This Row],[f turbulent]])</f>
        <v/>
      </c>
      <c r="O703" s="87">
        <f>IF(Table4[[#This Row],[Segment]]="",0,IF(C704="",0,IF(C704&lt;=Table4[[#This Row],[Diameter (in)]],0,1-(D703/D704))))</f>
        <v>0</v>
      </c>
      <c r="P703" s="92" t="str">
        <f>IF(Table4[[#This Row],[Segment]]="","",IF(C703&gt;C704,"",IF(C704="",0.55,(0.55*(1-D704/D703)))))</f>
        <v/>
      </c>
      <c r="Q70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03" s="92" t="str">
        <f>IF(Table4[[#This Row],[Segment]]="","",IF(Table4[[#This Row],[Kexpansion]]="","0",((Table4[[#This Row],[Velocity (m/s)]]^2)/2)*Table4[[#This Row],[Kexpansion]]))</f>
        <v/>
      </c>
      <c r="S703" s="92" t="str">
        <f>IF(Table4[[#This Row],[Segment]]="","",IF(Table4[[#This Row],[Kcontraction]]="","0",((Table4[[#This Row],[Velocity (m/s)]]^2)/2)*Table4[[#This Row],[Kcontraction]]))</f>
        <v/>
      </c>
      <c r="T703" s="89" t="str">
        <f>IF(Table4[[#This Row],[Segment]]="","",SUMIF($Y$7:$Y$2000,Table4[[#This Row],[Segment]],$AD$7:$AD$2000))</f>
        <v/>
      </c>
      <c r="U703" s="95" t="str">
        <f>IF(Table4[[#This Row],[Segment]]="","",Table4[[#This Row],[Hfriction (J/kg)]]+Table4[[#This Row],[Hexpansions (J/kg)]]+Table4[[#This Row],[Hcontractions (J/kg)]]+Table4[[#This Row],[Hf (J/kg)]])</f>
        <v/>
      </c>
      <c r="V703" s="95" t="str">
        <f>IF(Table4[[#This Row],[Segment]]="","",Table4[[#This Row],[Total Friction Loss (J/kg)]]*Table3[Density (kg/m3)])</f>
        <v/>
      </c>
      <c r="W703" s="95" t="str">
        <f>IF(Table4[[#This Row],[Segment]]="","",Table4[[#This Row],[Total Pressure Drop (Pa)]]/1000)</f>
        <v/>
      </c>
      <c r="Y703" s="82" t="str">
        <f>IF('Set Up'!D926="","",'Set Up'!D926)</f>
        <v/>
      </c>
      <c r="Z703" s="82" t="str">
        <f>IF('Set Up'!E926="","",'Set Up'!E926)</f>
        <v/>
      </c>
      <c r="AA703" s="82" t="str">
        <f>IF('Set Up'!F926="","",'Set Up'!F926)</f>
        <v/>
      </c>
      <c r="AB703" s="82" t="str">
        <f>IF('Set Up'!G926="","",'Set Up'!G926)</f>
        <v/>
      </c>
      <c r="AC703" s="82" t="str">
        <f t="array" ref="AC703">IF(Y703="","",INDEX(Data!$G$4:$G$51,MATCH(Table7[[#This Row],[Fitting]]&amp;Table7[[#This Row],[Fitting Subtype]],Data!$E$4:$E$51&amp;Data!$F$4:$F$51,0)))</f>
        <v/>
      </c>
      <c r="AD703" s="89" t="str">
        <f>IF(Table7[[#This Row],[Segment]]="","",Table7[[#This Row],[Quantity]]*Table7[[#This Row],[Kf]]*(((INDEX(Table4[Velocity (m/s)],MATCH(Table7[[#This Row],[Segment]],Table4[Segment],0)))^2)/2))</f>
        <v/>
      </c>
      <c r="AF703" s="82" t="str">
        <f>Table4[[#This Row],[Segment]]</f>
        <v/>
      </c>
      <c r="AG703" s="75"/>
      <c r="AH703" s="82" t="str">
        <f>IF(Table5[[#This Row],[Segment]]="","",AG703-Table4[[#This Row],[Total Pressure Drop (kPa)]])</f>
        <v/>
      </c>
    </row>
    <row r="704" spans="1:34" x14ac:dyDescent="0.25">
      <c r="A704" s="95" t="str">
        <f>IF('Set Up'!A701="","",'Set Up'!A701)</f>
        <v/>
      </c>
      <c r="B704" s="75" t="s">
        <v>81</v>
      </c>
      <c r="C704" s="85"/>
      <c r="D704" s="86" t="str">
        <f>IF(Table4[[#This Row],[Diameter (in)]]="","",(((CONVERT(Table4[[#This Row],[Diameter (in)]],"in","m"))/2)^2)*PI())</f>
        <v/>
      </c>
      <c r="E704" s="87" t="str">
        <f>IF(Table4[[#This Row],[Area (m2)]]="","",$D$4/Table4[[#This Row],[Area (m2)]])</f>
        <v/>
      </c>
      <c r="F704" s="85">
        <f t="shared" si="10"/>
        <v>4.6951999999999998</v>
      </c>
      <c r="G704" s="88" t="str">
        <f>IF(Table4[[#This Row],[Segment]]="","",(CONVERT(Table4[[#This Row],[Diameter (in)]],"in","m")*$B$4*Table4[[#This Row],[Velocity (m/s)]])/$C$4)</f>
        <v/>
      </c>
      <c r="H704" s="96" t="str">
        <f>IF(Table4[[#This Row],[Segment]]="","",IF(Table4[[#This Row],[Teynold''s Number]]&gt;4000,"TURBULENT","LAMINAR"))</f>
        <v/>
      </c>
      <c r="I704" s="86" t="str">
        <f>IF(Table4[[#This Row],[Segment]]="","",INDEX(Data!C701:C715,MATCH(Table4[Material],Data!B701:B715,0)))</f>
        <v/>
      </c>
      <c r="J704" s="89" t="str">
        <f>IF(Table4[[#This Row],[ε (m)]]="","",Table4[[#This Row],[ε (m)]]/(CONVERT(Table4[[#This Row],[Diameter (in)]],"in","m")))</f>
        <v/>
      </c>
      <c r="K704" s="96" t="str">
        <f>IF(Table4[[#This Row],[Regime]]="LAMINAR",16/Table4[[#This Row],[Teynold''s Number]],"-")</f>
        <v>-</v>
      </c>
      <c r="L704" s="86"/>
      <c r="M704" s="97" t="str">
        <f>IF(Table4[[#This Row],[Regime]]="TURBULENT",(((-4*LOG10(Table4[[#This Row],[ε/D]]/3.7+1.256/(Table4[[#This Row],[Teynold''s Number]]*SQRT(Table4[[#This Row],[f turbulent (guess)]]))))^-1)^2),"")</f>
        <v/>
      </c>
      <c r="N704" s="91" t="str">
        <f>IF(Table4[[#This Row],[f turbulent]]="","",Table4[[#This Row],[f turbulent (guess)]]-Table4[[#This Row],[f turbulent]])</f>
        <v/>
      </c>
      <c r="O704" s="87">
        <f>IF(Table4[[#This Row],[Segment]]="",0,IF(C705="",0,IF(C705&lt;=Table4[[#This Row],[Diameter (in)]],0,1-(D704/D705))))</f>
        <v>0</v>
      </c>
      <c r="P704" s="92" t="str">
        <f>IF(Table4[[#This Row],[Segment]]="","",IF(C704&gt;C705,"",IF(C705="",0.55,(0.55*(1-D705/D704)))))</f>
        <v/>
      </c>
      <c r="Q70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04" s="92" t="str">
        <f>IF(Table4[[#This Row],[Segment]]="","",IF(Table4[[#This Row],[Kexpansion]]="","0",((Table4[[#This Row],[Velocity (m/s)]]^2)/2)*Table4[[#This Row],[Kexpansion]]))</f>
        <v/>
      </c>
      <c r="S704" s="92" t="str">
        <f>IF(Table4[[#This Row],[Segment]]="","",IF(Table4[[#This Row],[Kcontraction]]="","0",((Table4[[#This Row],[Velocity (m/s)]]^2)/2)*Table4[[#This Row],[Kcontraction]]))</f>
        <v/>
      </c>
      <c r="T704" s="89" t="str">
        <f>IF(Table4[[#This Row],[Segment]]="","",SUMIF($Y$7:$Y$2000,Table4[[#This Row],[Segment]],$AD$7:$AD$2000))</f>
        <v/>
      </c>
      <c r="U704" s="95" t="str">
        <f>IF(Table4[[#This Row],[Segment]]="","",Table4[[#This Row],[Hfriction (J/kg)]]+Table4[[#This Row],[Hexpansions (J/kg)]]+Table4[[#This Row],[Hcontractions (J/kg)]]+Table4[[#This Row],[Hf (J/kg)]])</f>
        <v/>
      </c>
      <c r="V704" s="95" t="str">
        <f>IF(Table4[[#This Row],[Segment]]="","",Table4[[#This Row],[Total Friction Loss (J/kg)]]*Table3[Density (kg/m3)])</f>
        <v/>
      </c>
      <c r="W704" s="95" t="str">
        <f>IF(Table4[[#This Row],[Segment]]="","",Table4[[#This Row],[Total Pressure Drop (Pa)]]/1000)</f>
        <v/>
      </c>
      <c r="Y704" s="82" t="str">
        <f>IF('Set Up'!D927="","",'Set Up'!D927)</f>
        <v/>
      </c>
      <c r="Z704" s="82" t="str">
        <f>IF('Set Up'!E927="","",'Set Up'!E927)</f>
        <v/>
      </c>
      <c r="AA704" s="82" t="str">
        <f>IF('Set Up'!F927="","",'Set Up'!F927)</f>
        <v/>
      </c>
      <c r="AB704" s="82" t="str">
        <f>IF('Set Up'!G927="","",'Set Up'!G927)</f>
        <v/>
      </c>
      <c r="AC704" s="82" t="str">
        <f t="array" ref="AC704">IF(Y704="","",INDEX(Data!$G$4:$G$51,MATCH(Table7[[#This Row],[Fitting]]&amp;Table7[[#This Row],[Fitting Subtype]],Data!$E$4:$E$51&amp;Data!$F$4:$F$51,0)))</f>
        <v/>
      </c>
      <c r="AD704" s="89" t="str">
        <f>IF(Table7[[#This Row],[Segment]]="","",Table7[[#This Row],[Quantity]]*Table7[[#This Row],[Kf]]*(((INDEX(Table4[Velocity (m/s)],MATCH(Table7[[#This Row],[Segment]],Table4[Segment],0)))^2)/2))</f>
        <v/>
      </c>
      <c r="AF704" s="82" t="str">
        <f>Table4[[#This Row],[Segment]]</f>
        <v/>
      </c>
      <c r="AG704" s="75"/>
      <c r="AH704" s="82" t="str">
        <f>IF(Table5[[#This Row],[Segment]]="","",AG704-Table4[[#This Row],[Total Pressure Drop (kPa)]])</f>
        <v/>
      </c>
    </row>
    <row r="705" spans="1:34" x14ac:dyDescent="0.25">
      <c r="A705" s="95" t="str">
        <f>IF('Set Up'!A702="","",'Set Up'!A702)</f>
        <v/>
      </c>
      <c r="B705" s="75" t="s">
        <v>81</v>
      </c>
      <c r="C705" s="85"/>
      <c r="D705" s="86" t="str">
        <f>IF(Table4[[#This Row],[Diameter (in)]]="","",(((CONVERT(Table4[[#This Row],[Diameter (in)]],"in","m"))/2)^2)*PI())</f>
        <v/>
      </c>
      <c r="E705" s="87" t="str">
        <f>IF(Table4[[#This Row],[Area (m2)]]="","",$D$4/Table4[[#This Row],[Area (m2)]])</f>
        <v/>
      </c>
      <c r="F705" s="85">
        <f t="shared" si="10"/>
        <v>4.6951999999999998</v>
      </c>
      <c r="G705" s="88" t="str">
        <f>IF(Table4[[#This Row],[Segment]]="","",(CONVERT(Table4[[#This Row],[Diameter (in)]],"in","m")*$B$4*Table4[[#This Row],[Velocity (m/s)]])/$C$4)</f>
        <v/>
      </c>
      <c r="H705" s="96" t="str">
        <f>IF(Table4[[#This Row],[Segment]]="","",IF(Table4[[#This Row],[Teynold''s Number]]&gt;4000,"TURBULENT","LAMINAR"))</f>
        <v/>
      </c>
      <c r="I705" s="86" t="str">
        <f>IF(Table4[[#This Row],[Segment]]="","",INDEX(Data!C702:C716,MATCH(Table4[Material],Data!B702:B716,0)))</f>
        <v/>
      </c>
      <c r="J705" s="89" t="str">
        <f>IF(Table4[[#This Row],[ε (m)]]="","",Table4[[#This Row],[ε (m)]]/(CONVERT(Table4[[#This Row],[Diameter (in)]],"in","m")))</f>
        <v/>
      </c>
      <c r="K705" s="96" t="str">
        <f>IF(Table4[[#This Row],[Regime]]="LAMINAR",16/Table4[[#This Row],[Teynold''s Number]],"-")</f>
        <v>-</v>
      </c>
      <c r="L705" s="86"/>
      <c r="M705" s="97" t="str">
        <f>IF(Table4[[#This Row],[Regime]]="TURBULENT",(((-4*LOG10(Table4[[#This Row],[ε/D]]/3.7+1.256/(Table4[[#This Row],[Teynold''s Number]]*SQRT(Table4[[#This Row],[f turbulent (guess)]]))))^-1)^2),"")</f>
        <v/>
      </c>
      <c r="N705" s="91" t="str">
        <f>IF(Table4[[#This Row],[f turbulent]]="","",Table4[[#This Row],[f turbulent (guess)]]-Table4[[#This Row],[f turbulent]])</f>
        <v/>
      </c>
      <c r="O705" s="87">
        <f>IF(Table4[[#This Row],[Segment]]="",0,IF(C706="",0,IF(C706&lt;=Table4[[#This Row],[Diameter (in)]],0,1-(D705/D706))))</f>
        <v>0</v>
      </c>
      <c r="P705" s="92" t="str">
        <f>IF(Table4[[#This Row],[Segment]]="","",IF(C705&gt;C706,"",IF(C706="",0.55,(0.55*(1-D706/D705)))))</f>
        <v/>
      </c>
      <c r="Q70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05" s="92" t="str">
        <f>IF(Table4[[#This Row],[Segment]]="","",IF(Table4[[#This Row],[Kexpansion]]="","0",((Table4[[#This Row],[Velocity (m/s)]]^2)/2)*Table4[[#This Row],[Kexpansion]]))</f>
        <v/>
      </c>
      <c r="S705" s="92" t="str">
        <f>IF(Table4[[#This Row],[Segment]]="","",IF(Table4[[#This Row],[Kcontraction]]="","0",((Table4[[#This Row],[Velocity (m/s)]]^2)/2)*Table4[[#This Row],[Kcontraction]]))</f>
        <v/>
      </c>
      <c r="T705" s="89" t="str">
        <f>IF(Table4[[#This Row],[Segment]]="","",SUMIF($Y$7:$Y$2000,Table4[[#This Row],[Segment]],$AD$7:$AD$2000))</f>
        <v/>
      </c>
      <c r="U705" s="95" t="str">
        <f>IF(Table4[[#This Row],[Segment]]="","",Table4[[#This Row],[Hfriction (J/kg)]]+Table4[[#This Row],[Hexpansions (J/kg)]]+Table4[[#This Row],[Hcontractions (J/kg)]]+Table4[[#This Row],[Hf (J/kg)]])</f>
        <v/>
      </c>
      <c r="V705" s="95" t="str">
        <f>IF(Table4[[#This Row],[Segment]]="","",Table4[[#This Row],[Total Friction Loss (J/kg)]]*Table3[Density (kg/m3)])</f>
        <v/>
      </c>
      <c r="W705" s="95" t="str">
        <f>IF(Table4[[#This Row],[Segment]]="","",Table4[[#This Row],[Total Pressure Drop (Pa)]]/1000)</f>
        <v/>
      </c>
      <c r="Y705" s="82" t="str">
        <f>IF('Set Up'!D928="","",'Set Up'!D928)</f>
        <v/>
      </c>
      <c r="Z705" s="82" t="str">
        <f>IF('Set Up'!E928="","",'Set Up'!E928)</f>
        <v/>
      </c>
      <c r="AA705" s="82" t="str">
        <f>IF('Set Up'!F928="","",'Set Up'!F928)</f>
        <v/>
      </c>
      <c r="AB705" s="82" t="str">
        <f>IF('Set Up'!G928="","",'Set Up'!G928)</f>
        <v/>
      </c>
      <c r="AC705" s="82" t="str">
        <f t="array" ref="AC705">IF(Y705="","",INDEX(Data!$G$4:$G$51,MATCH(Table7[[#This Row],[Fitting]]&amp;Table7[[#This Row],[Fitting Subtype]],Data!$E$4:$E$51&amp;Data!$F$4:$F$51,0)))</f>
        <v/>
      </c>
      <c r="AD705" s="89" t="str">
        <f>IF(Table7[[#This Row],[Segment]]="","",Table7[[#This Row],[Quantity]]*Table7[[#This Row],[Kf]]*(((INDEX(Table4[Velocity (m/s)],MATCH(Table7[[#This Row],[Segment]],Table4[Segment],0)))^2)/2))</f>
        <v/>
      </c>
      <c r="AF705" s="82" t="str">
        <f>Table4[[#This Row],[Segment]]</f>
        <v/>
      </c>
      <c r="AG705" s="75"/>
      <c r="AH705" s="82" t="str">
        <f>IF(Table5[[#This Row],[Segment]]="","",AG705-Table4[[#This Row],[Total Pressure Drop (kPa)]])</f>
        <v/>
      </c>
    </row>
    <row r="706" spans="1:34" x14ac:dyDescent="0.25">
      <c r="A706" s="95" t="str">
        <f>IF('Set Up'!A703="","",'Set Up'!A703)</f>
        <v/>
      </c>
      <c r="B706" s="75" t="s">
        <v>81</v>
      </c>
      <c r="C706" s="85"/>
      <c r="D706" s="86" t="str">
        <f>IF(Table4[[#This Row],[Diameter (in)]]="","",(((CONVERT(Table4[[#This Row],[Diameter (in)]],"in","m"))/2)^2)*PI())</f>
        <v/>
      </c>
      <c r="E706" s="87" t="str">
        <f>IF(Table4[[#This Row],[Area (m2)]]="","",$D$4/Table4[[#This Row],[Area (m2)]])</f>
        <v/>
      </c>
      <c r="F706" s="85">
        <f t="shared" si="10"/>
        <v>4.6951999999999998</v>
      </c>
      <c r="G706" s="88" t="str">
        <f>IF(Table4[[#This Row],[Segment]]="","",(CONVERT(Table4[[#This Row],[Diameter (in)]],"in","m")*$B$4*Table4[[#This Row],[Velocity (m/s)]])/$C$4)</f>
        <v/>
      </c>
      <c r="H706" s="96" t="str">
        <f>IF(Table4[[#This Row],[Segment]]="","",IF(Table4[[#This Row],[Teynold''s Number]]&gt;4000,"TURBULENT","LAMINAR"))</f>
        <v/>
      </c>
      <c r="I706" s="86" t="str">
        <f>IF(Table4[[#This Row],[Segment]]="","",INDEX(Data!C703:C717,MATCH(Table4[Material],Data!B703:B717,0)))</f>
        <v/>
      </c>
      <c r="J706" s="89" t="str">
        <f>IF(Table4[[#This Row],[ε (m)]]="","",Table4[[#This Row],[ε (m)]]/(CONVERT(Table4[[#This Row],[Diameter (in)]],"in","m")))</f>
        <v/>
      </c>
      <c r="K706" s="96" t="str">
        <f>IF(Table4[[#This Row],[Regime]]="LAMINAR",16/Table4[[#This Row],[Teynold''s Number]],"-")</f>
        <v>-</v>
      </c>
      <c r="L706" s="86"/>
      <c r="M706" s="97" t="str">
        <f>IF(Table4[[#This Row],[Regime]]="TURBULENT",(((-4*LOG10(Table4[[#This Row],[ε/D]]/3.7+1.256/(Table4[[#This Row],[Teynold''s Number]]*SQRT(Table4[[#This Row],[f turbulent (guess)]]))))^-1)^2),"")</f>
        <v/>
      </c>
      <c r="N706" s="91" t="str">
        <f>IF(Table4[[#This Row],[f turbulent]]="","",Table4[[#This Row],[f turbulent (guess)]]-Table4[[#This Row],[f turbulent]])</f>
        <v/>
      </c>
      <c r="O706" s="87">
        <f>IF(Table4[[#This Row],[Segment]]="",0,IF(C707="",0,IF(C707&lt;=Table4[[#This Row],[Diameter (in)]],0,1-(D706/D707))))</f>
        <v>0</v>
      </c>
      <c r="P706" s="92" t="str">
        <f>IF(Table4[[#This Row],[Segment]]="","",IF(C706&gt;C707,"",IF(C707="",0.55,(0.55*(1-D707/D706)))))</f>
        <v/>
      </c>
      <c r="Q70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06" s="92" t="str">
        <f>IF(Table4[[#This Row],[Segment]]="","",IF(Table4[[#This Row],[Kexpansion]]="","0",((Table4[[#This Row],[Velocity (m/s)]]^2)/2)*Table4[[#This Row],[Kexpansion]]))</f>
        <v/>
      </c>
      <c r="S706" s="92" t="str">
        <f>IF(Table4[[#This Row],[Segment]]="","",IF(Table4[[#This Row],[Kcontraction]]="","0",((Table4[[#This Row],[Velocity (m/s)]]^2)/2)*Table4[[#This Row],[Kcontraction]]))</f>
        <v/>
      </c>
      <c r="T706" s="89" t="str">
        <f>IF(Table4[[#This Row],[Segment]]="","",SUMIF($Y$7:$Y$2000,Table4[[#This Row],[Segment]],$AD$7:$AD$2000))</f>
        <v/>
      </c>
      <c r="U706" s="95" t="str">
        <f>IF(Table4[[#This Row],[Segment]]="","",Table4[[#This Row],[Hfriction (J/kg)]]+Table4[[#This Row],[Hexpansions (J/kg)]]+Table4[[#This Row],[Hcontractions (J/kg)]]+Table4[[#This Row],[Hf (J/kg)]])</f>
        <v/>
      </c>
      <c r="V706" s="95" t="str">
        <f>IF(Table4[[#This Row],[Segment]]="","",Table4[[#This Row],[Total Friction Loss (J/kg)]]*Table3[Density (kg/m3)])</f>
        <v/>
      </c>
      <c r="W706" s="95" t="str">
        <f>IF(Table4[[#This Row],[Segment]]="","",Table4[[#This Row],[Total Pressure Drop (Pa)]]/1000)</f>
        <v/>
      </c>
      <c r="Y706" s="82" t="str">
        <f>IF('Set Up'!D929="","",'Set Up'!D929)</f>
        <v/>
      </c>
      <c r="Z706" s="82" t="str">
        <f>IF('Set Up'!E929="","",'Set Up'!E929)</f>
        <v/>
      </c>
      <c r="AA706" s="82" t="str">
        <f>IF('Set Up'!F929="","",'Set Up'!F929)</f>
        <v/>
      </c>
      <c r="AB706" s="82" t="str">
        <f>IF('Set Up'!G929="","",'Set Up'!G929)</f>
        <v/>
      </c>
      <c r="AC706" s="82" t="str">
        <f t="array" ref="AC706">IF(Y706="","",INDEX(Data!$G$4:$G$51,MATCH(Table7[[#This Row],[Fitting]]&amp;Table7[[#This Row],[Fitting Subtype]],Data!$E$4:$E$51&amp;Data!$F$4:$F$51,0)))</f>
        <v/>
      </c>
      <c r="AD706" s="89" t="str">
        <f>IF(Table7[[#This Row],[Segment]]="","",Table7[[#This Row],[Quantity]]*Table7[[#This Row],[Kf]]*(((INDEX(Table4[Velocity (m/s)],MATCH(Table7[[#This Row],[Segment]],Table4[Segment],0)))^2)/2))</f>
        <v/>
      </c>
      <c r="AF706" s="82" t="str">
        <f>Table4[[#This Row],[Segment]]</f>
        <v/>
      </c>
      <c r="AG706" s="75"/>
      <c r="AH706" s="82" t="str">
        <f>IF(Table5[[#This Row],[Segment]]="","",AG706-Table4[[#This Row],[Total Pressure Drop (kPa)]])</f>
        <v/>
      </c>
    </row>
    <row r="707" spans="1:34" x14ac:dyDescent="0.25">
      <c r="A707" s="95" t="str">
        <f>IF('Set Up'!A704="","",'Set Up'!A704)</f>
        <v/>
      </c>
      <c r="B707" s="75" t="s">
        <v>81</v>
      </c>
      <c r="C707" s="85"/>
      <c r="D707" s="86" t="str">
        <f>IF(Table4[[#This Row],[Diameter (in)]]="","",(((CONVERT(Table4[[#This Row],[Diameter (in)]],"in","m"))/2)^2)*PI())</f>
        <v/>
      </c>
      <c r="E707" s="87" t="str">
        <f>IF(Table4[[#This Row],[Area (m2)]]="","",$D$4/Table4[[#This Row],[Area (m2)]])</f>
        <v/>
      </c>
      <c r="F707" s="85">
        <f t="shared" si="10"/>
        <v>4.6951999999999998</v>
      </c>
      <c r="G707" s="88" t="str">
        <f>IF(Table4[[#This Row],[Segment]]="","",(CONVERT(Table4[[#This Row],[Diameter (in)]],"in","m")*$B$4*Table4[[#This Row],[Velocity (m/s)]])/$C$4)</f>
        <v/>
      </c>
      <c r="H707" s="96" t="str">
        <f>IF(Table4[[#This Row],[Segment]]="","",IF(Table4[[#This Row],[Teynold''s Number]]&gt;4000,"TURBULENT","LAMINAR"))</f>
        <v/>
      </c>
      <c r="I707" s="86" t="str">
        <f>IF(Table4[[#This Row],[Segment]]="","",INDEX(Data!C704:C718,MATCH(Table4[Material],Data!B704:B718,0)))</f>
        <v/>
      </c>
      <c r="J707" s="89" t="str">
        <f>IF(Table4[[#This Row],[ε (m)]]="","",Table4[[#This Row],[ε (m)]]/(CONVERT(Table4[[#This Row],[Diameter (in)]],"in","m")))</f>
        <v/>
      </c>
      <c r="K707" s="96" t="str">
        <f>IF(Table4[[#This Row],[Regime]]="LAMINAR",16/Table4[[#This Row],[Teynold''s Number]],"-")</f>
        <v>-</v>
      </c>
      <c r="L707" s="86"/>
      <c r="M707" s="97" t="str">
        <f>IF(Table4[[#This Row],[Regime]]="TURBULENT",(((-4*LOG10(Table4[[#This Row],[ε/D]]/3.7+1.256/(Table4[[#This Row],[Teynold''s Number]]*SQRT(Table4[[#This Row],[f turbulent (guess)]]))))^-1)^2),"")</f>
        <v/>
      </c>
      <c r="N707" s="91" t="str">
        <f>IF(Table4[[#This Row],[f turbulent]]="","",Table4[[#This Row],[f turbulent (guess)]]-Table4[[#This Row],[f turbulent]])</f>
        <v/>
      </c>
      <c r="O707" s="87">
        <f>IF(Table4[[#This Row],[Segment]]="",0,IF(C708="",0,IF(C708&lt;=Table4[[#This Row],[Diameter (in)]],0,1-(D707/D708))))</f>
        <v>0</v>
      </c>
      <c r="P707" s="92" t="str">
        <f>IF(Table4[[#This Row],[Segment]]="","",IF(C707&gt;C708,"",IF(C708="",0.55,(0.55*(1-D708/D707)))))</f>
        <v/>
      </c>
      <c r="Q70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07" s="92" t="str">
        <f>IF(Table4[[#This Row],[Segment]]="","",IF(Table4[[#This Row],[Kexpansion]]="","0",((Table4[[#This Row],[Velocity (m/s)]]^2)/2)*Table4[[#This Row],[Kexpansion]]))</f>
        <v/>
      </c>
      <c r="S707" s="92" t="str">
        <f>IF(Table4[[#This Row],[Segment]]="","",IF(Table4[[#This Row],[Kcontraction]]="","0",((Table4[[#This Row],[Velocity (m/s)]]^2)/2)*Table4[[#This Row],[Kcontraction]]))</f>
        <v/>
      </c>
      <c r="T707" s="89" t="str">
        <f>IF(Table4[[#This Row],[Segment]]="","",SUMIF($Y$7:$Y$2000,Table4[[#This Row],[Segment]],$AD$7:$AD$2000))</f>
        <v/>
      </c>
      <c r="U707" s="95" t="str">
        <f>IF(Table4[[#This Row],[Segment]]="","",Table4[[#This Row],[Hfriction (J/kg)]]+Table4[[#This Row],[Hexpansions (J/kg)]]+Table4[[#This Row],[Hcontractions (J/kg)]]+Table4[[#This Row],[Hf (J/kg)]])</f>
        <v/>
      </c>
      <c r="V707" s="95" t="str">
        <f>IF(Table4[[#This Row],[Segment]]="","",Table4[[#This Row],[Total Friction Loss (J/kg)]]*Table3[Density (kg/m3)])</f>
        <v/>
      </c>
      <c r="W707" s="95" t="str">
        <f>IF(Table4[[#This Row],[Segment]]="","",Table4[[#This Row],[Total Pressure Drop (Pa)]]/1000)</f>
        <v/>
      </c>
      <c r="Y707" s="82" t="str">
        <f>IF('Set Up'!D930="","",'Set Up'!D930)</f>
        <v/>
      </c>
      <c r="Z707" s="82" t="str">
        <f>IF('Set Up'!E930="","",'Set Up'!E930)</f>
        <v/>
      </c>
      <c r="AA707" s="82" t="str">
        <f>IF('Set Up'!F930="","",'Set Up'!F930)</f>
        <v/>
      </c>
      <c r="AB707" s="82" t="str">
        <f>IF('Set Up'!G930="","",'Set Up'!G930)</f>
        <v/>
      </c>
      <c r="AC707" s="82" t="str">
        <f t="array" ref="AC707">IF(Y707="","",INDEX(Data!$G$4:$G$51,MATCH(Table7[[#This Row],[Fitting]]&amp;Table7[[#This Row],[Fitting Subtype]],Data!$E$4:$E$51&amp;Data!$F$4:$F$51,0)))</f>
        <v/>
      </c>
      <c r="AD707" s="89" t="str">
        <f>IF(Table7[[#This Row],[Segment]]="","",Table7[[#This Row],[Quantity]]*Table7[[#This Row],[Kf]]*(((INDEX(Table4[Velocity (m/s)],MATCH(Table7[[#This Row],[Segment]],Table4[Segment],0)))^2)/2))</f>
        <v/>
      </c>
      <c r="AF707" s="82" t="str">
        <f>Table4[[#This Row],[Segment]]</f>
        <v/>
      </c>
      <c r="AG707" s="75"/>
      <c r="AH707" s="82" t="str">
        <f>IF(Table5[[#This Row],[Segment]]="","",AG707-Table4[[#This Row],[Total Pressure Drop (kPa)]])</f>
        <v/>
      </c>
    </row>
    <row r="708" spans="1:34" x14ac:dyDescent="0.25">
      <c r="A708" s="95" t="str">
        <f>IF('Set Up'!A705="","",'Set Up'!A705)</f>
        <v/>
      </c>
      <c r="B708" s="75" t="s">
        <v>81</v>
      </c>
      <c r="C708" s="85"/>
      <c r="D708" s="86" t="str">
        <f>IF(Table4[[#This Row],[Diameter (in)]]="","",(((CONVERT(Table4[[#This Row],[Diameter (in)]],"in","m"))/2)^2)*PI())</f>
        <v/>
      </c>
      <c r="E708" s="87" t="str">
        <f>IF(Table4[[#This Row],[Area (m2)]]="","",$D$4/Table4[[#This Row],[Area (m2)]])</f>
        <v/>
      </c>
      <c r="F708" s="85">
        <f t="shared" si="10"/>
        <v>4.6951999999999998</v>
      </c>
      <c r="G708" s="88" t="str">
        <f>IF(Table4[[#This Row],[Segment]]="","",(CONVERT(Table4[[#This Row],[Diameter (in)]],"in","m")*$B$4*Table4[[#This Row],[Velocity (m/s)]])/$C$4)</f>
        <v/>
      </c>
      <c r="H708" s="96" t="str">
        <f>IF(Table4[[#This Row],[Segment]]="","",IF(Table4[[#This Row],[Teynold''s Number]]&gt;4000,"TURBULENT","LAMINAR"))</f>
        <v/>
      </c>
      <c r="I708" s="86" t="str">
        <f>IF(Table4[[#This Row],[Segment]]="","",INDEX(Data!C705:C719,MATCH(Table4[Material],Data!B705:B719,0)))</f>
        <v/>
      </c>
      <c r="J708" s="89" t="str">
        <f>IF(Table4[[#This Row],[ε (m)]]="","",Table4[[#This Row],[ε (m)]]/(CONVERT(Table4[[#This Row],[Diameter (in)]],"in","m")))</f>
        <v/>
      </c>
      <c r="K708" s="96" t="str">
        <f>IF(Table4[[#This Row],[Regime]]="LAMINAR",16/Table4[[#This Row],[Teynold''s Number]],"-")</f>
        <v>-</v>
      </c>
      <c r="L708" s="86"/>
      <c r="M708" s="97" t="str">
        <f>IF(Table4[[#This Row],[Regime]]="TURBULENT",(((-4*LOG10(Table4[[#This Row],[ε/D]]/3.7+1.256/(Table4[[#This Row],[Teynold''s Number]]*SQRT(Table4[[#This Row],[f turbulent (guess)]]))))^-1)^2),"")</f>
        <v/>
      </c>
      <c r="N708" s="91" t="str">
        <f>IF(Table4[[#This Row],[f turbulent]]="","",Table4[[#This Row],[f turbulent (guess)]]-Table4[[#This Row],[f turbulent]])</f>
        <v/>
      </c>
      <c r="O708" s="87">
        <f>IF(Table4[[#This Row],[Segment]]="",0,IF(C709="",0,IF(C709&lt;=Table4[[#This Row],[Diameter (in)]],0,1-(D708/D709))))</f>
        <v>0</v>
      </c>
      <c r="P708" s="92" t="str">
        <f>IF(Table4[[#This Row],[Segment]]="","",IF(C708&gt;C709,"",IF(C709="",0.55,(0.55*(1-D709/D708)))))</f>
        <v/>
      </c>
      <c r="Q70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08" s="92" t="str">
        <f>IF(Table4[[#This Row],[Segment]]="","",IF(Table4[[#This Row],[Kexpansion]]="","0",((Table4[[#This Row],[Velocity (m/s)]]^2)/2)*Table4[[#This Row],[Kexpansion]]))</f>
        <v/>
      </c>
      <c r="S708" s="92" t="str">
        <f>IF(Table4[[#This Row],[Segment]]="","",IF(Table4[[#This Row],[Kcontraction]]="","0",((Table4[[#This Row],[Velocity (m/s)]]^2)/2)*Table4[[#This Row],[Kcontraction]]))</f>
        <v/>
      </c>
      <c r="T708" s="89" t="str">
        <f>IF(Table4[[#This Row],[Segment]]="","",SUMIF($Y$7:$Y$2000,Table4[[#This Row],[Segment]],$AD$7:$AD$2000))</f>
        <v/>
      </c>
      <c r="U708" s="95" t="str">
        <f>IF(Table4[[#This Row],[Segment]]="","",Table4[[#This Row],[Hfriction (J/kg)]]+Table4[[#This Row],[Hexpansions (J/kg)]]+Table4[[#This Row],[Hcontractions (J/kg)]]+Table4[[#This Row],[Hf (J/kg)]])</f>
        <v/>
      </c>
      <c r="V708" s="95" t="str">
        <f>IF(Table4[[#This Row],[Segment]]="","",Table4[[#This Row],[Total Friction Loss (J/kg)]]*Table3[Density (kg/m3)])</f>
        <v/>
      </c>
      <c r="W708" s="95" t="str">
        <f>IF(Table4[[#This Row],[Segment]]="","",Table4[[#This Row],[Total Pressure Drop (Pa)]]/1000)</f>
        <v/>
      </c>
      <c r="Y708" s="82" t="str">
        <f>IF('Set Up'!D931="","",'Set Up'!D931)</f>
        <v/>
      </c>
      <c r="Z708" s="82" t="str">
        <f>IF('Set Up'!E931="","",'Set Up'!E931)</f>
        <v/>
      </c>
      <c r="AA708" s="82" t="str">
        <f>IF('Set Up'!F931="","",'Set Up'!F931)</f>
        <v/>
      </c>
      <c r="AB708" s="82" t="str">
        <f>IF('Set Up'!G931="","",'Set Up'!G931)</f>
        <v/>
      </c>
      <c r="AC708" s="82" t="str">
        <f t="array" ref="AC708">IF(Y708="","",INDEX(Data!$G$4:$G$51,MATCH(Table7[[#This Row],[Fitting]]&amp;Table7[[#This Row],[Fitting Subtype]],Data!$E$4:$E$51&amp;Data!$F$4:$F$51,0)))</f>
        <v/>
      </c>
      <c r="AD708" s="89" t="str">
        <f>IF(Table7[[#This Row],[Segment]]="","",Table7[[#This Row],[Quantity]]*Table7[[#This Row],[Kf]]*(((INDEX(Table4[Velocity (m/s)],MATCH(Table7[[#This Row],[Segment]],Table4[Segment],0)))^2)/2))</f>
        <v/>
      </c>
      <c r="AF708" s="82" t="str">
        <f>Table4[[#This Row],[Segment]]</f>
        <v/>
      </c>
      <c r="AG708" s="75"/>
      <c r="AH708" s="82" t="str">
        <f>IF(Table5[[#This Row],[Segment]]="","",AG708-Table4[[#This Row],[Total Pressure Drop (kPa)]])</f>
        <v/>
      </c>
    </row>
    <row r="709" spans="1:34" x14ac:dyDescent="0.25">
      <c r="A709" s="95" t="str">
        <f>IF('Set Up'!A706="","",'Set Up'!A706)</f>
        <v/>
      </c>
      <c r="B709" s="75" t="s">
        <v>81</v>
      </c>
      <c r="C709" s="85"/>
      <c r="D709" s="86" t="str">
        <f>IF(Table4[[#This Row],[Diameter (in)]]="","",(((CONVERT(Table4[[#This Row],[Diameter (in)]],"in","m"))/2)^2)*PI())</f>
        <v/>
      </c>
      <c r="E709" s="87" t="str">
        <f>IF(Table4[[#This Row],[Area (m2)]]="","",$D$4/Table4[[#This Row],[Area (m2)]])</f>
        <v/>
      </c>
      <c r="F709" s="85">
        <f t="shared" si="10"/>
        <v>4.6951999999999998</v>
      </c>
      <c r="G709" s="88" t="str">
        <f>IF(Table4[[#This Row],[Segment]]="","",(CONVERT(Table4[[#This Row],[Diameter (in)]],"in","m")*$B$4*Table4[[#This Row],[Velocity (m/s)]])/$C$4)</f>
        <v/>
      </c>
      <c r="H709" s="96" t="str">
        <f>IF(Table4[[#This Row],[Segment]]="","",IF(Table4[[#This Row],[Teynold''s Number]]&gt;4000,"TURBULENT","LAMINAR"))</f>
        <v/>
      </c>
      <c r="I709" s="86" t="str">
        <f>IF(Table4[[#This Row],[Segment]]="","",INDEX(Data!C706:C720,MATCH(Table4[Material],Data!B706:B720,0)))</f>
        <v/>
      </c>
      <c r="J709" s="89" t="str">
        <f>IF(Table4[[#This Row],[ε (m)]]="","",Table4[[#This Row],[ε (m)]]/(CONVERT(Table4[[#This Row],[Diameter (in)]],"in","m")))</f>
        <v/>
      </c>
      <c r="K709" s="96" t="str">
        <f>IF(Table4[[#This Row],[Regime]]="LAMINAR",16/Table4[[#This Row],[Teynold''s Number]],"-")</f>
        <v>-</v>
      </c>
      <c r="L709" s="86"/>
      <c r="M709" s="97" t="str">
        <f>IF(Table4[[#This Row],[Regime]]="TURBULENT",(((-4*LOG10(Table4[[#This Row],[ε/D]]/3.7+1.256/(Table4[[#This Row],[Teynold''s Number]]*SQRT(Table4[[#This Row],[f turbulent (guess)]]))))^-1)^2),"")</f>
        <v/>
      </c>
      <c r="N709" s="91" t="str">
        <f>IF(Table4[[#This Row],[f turbulent]]="","",Table4[[#This Row],[f turbulent (guess)]]-Table4[[#This Row],[f turbulent]])</f>
        <v/>
      </c>
      <c r="O709" s="87">
        <f>IF(Table4[[#This Row],[Segment]]="",0,IF(C710="",0,IF(C710&lt;=Table4[[#This Row],[Diameter (in)]],0,1-(D709/D710))))</f>
        <v>0</v>
      </c>
      <c r="P709" s="92" t="str">
        <f>IF(Table4[[#This Row],[Segment]]="","",IF(C709&gt;C710,"",IF(C710="",0.55,(0.55*(1-D710/D709)))))</f>
        <v/>
      </c>
      <c r="Q70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09" s="92" t="str">
        <f>IF(Table4[[#This Row],[Segment]]="","",IF(Table4[[#This Row],[Kexpansion]]="","0",((Table4[[#This Row],[Velocity (m/s)]]^2)/2)*Table4[[#This Row],[Kexpansion]]))</f>
        <v/>
      </c>
      <c r="S709" s="92" t="str">
        <f>IF(Table4[[#This Row],[Segment]]="","",IF(Table4[[#This Row],[Kcontraction]]="","0",((Table4[[#This Row],[Velocity (m/s)]]^2)/2)*Table4[[#This Row],[Kcontraction]]))</f>
        <v/>
      </c>
      <c r="T709" s="89" t="str">
        <f>IF(Table4[[#This Row],[Segment]]="","",SUMIF($Y$7:$Y$2000,Table4[[#This Row],[Segment]],$AD$7:$AD$2000))</f>
        <v/>
      </c>
      <c r="U709" s="95" t="str">
        <f>IF(Table4[[#This Row],[Segment]]="","",Table4[[#This Row],[Hfriction (J/kg)]]+Table4[[#This Row],[Hexpansions (J/kg)]]+Table4[[#This Row],[Hcontractions (J/kg)]]+Table4[[#This Row],[Hf (J/kg)]])</f>
        <v/>
      </c>
      <c r="V709" s="95" t="str">
        <f>IF(Table4[[#This Row],[Segment]]="","",Table4[[#This Row],[Total Friction Loss (J/kg)]]*Table3[Density (kg/m3)])</f>
        <v/>
      </c>
      <c r="W709" s="95" t="str">
        <f>IF(Table4[[#This Row],[Segment]]="","",Table4[[#This Row],[Total Pressure Drop (Pa)]]/1000)</f>
        <v/>
      </c>
      <c r="Y709" s="82" t="str">
        <f>IF('Set Up'!D932="","",'Set Up'!D932)</f>
        <v/>
      </c>
      <c r="Z709" s="82" t="str">
        <f>IF('Set Up'!E932="","",'Set Up'!E932)</f>
        <v/>
      </c>
      <c r="AA709" s="82" t="str">
        <f>IF('Set Up'!F932="","",'Set Up'!F932)</f>
        <v/>
      </c>
      <c r="AB709" s="82" t="str">
        <f>IF('Set Up'!G932="","",'Set Up'!G932)</f>
        <v/>
      </c>
      <c r="AC709" s="82" t="str">
        <f t="array" ref="AC709">IF(Y709="","",INDEX(Data!$G$4:$G$51,MATCH(Table7[[#This Row],[Fitting]]&amp;Table7[[#This Row],[Fitting Subtype]],Data!$E$4:$E$51&amp;Data!$F$4:$F$51,0)))</f>
        <v/>
      </c>
      <c r="AD709" s="89" t="str">
        <f>IF(Table7[[#This Row],[Segment]]="","",Table7[[#This Row],[Quantity]]*Table7[[#This Row],[Kf]]*(((INDEX(Table4[Velocity (m/s)],MATCH(Table7[[#This Row],[Segment]],Table4[Segment],0)))^2)/2))</f>
        <v/>
      </c>
      <c r="AF709" s="82" t="str">
        <f>Table4[[#This Row],[Segment]]</f>
        <v/>
      </c>
      <c r="AG709" s="75"/>
      <c r="AH709" s="82" t="str">
        <f>IF(Table5[[#This Row],[Segment]]="","",AG709-Table4[[#This Row],[Total Pressure Drop (kPa)]])</f>
        <v/>
      </c>
    </row>
    <row r="710" spans="1:34" x14ac:dyDescent="0.25">
      <c r="A710" s="95" t="str">
        <f>IF('Set Up'!A707="","",'Set Up'!A707)</f>
        <v/>
      </c>
      <c r="B710" s="75" t="s">
        <v>81</v>
      </c>
      <c r="C710" s="85"/>
      <c r="D710" s="86" t="str">
        <f>IF(Table4[[#This Row],[Diameter (in)]]="","",(((CONVERT(Table4[[#This Row],[Diameter (in)]],"in","m"))/2)^2)*PI())</f>
        <v/>
      </c>
      <c r="E710" s="87" t="str">
        <f>IF(Table4[[#This Row],[Area (m2)]]="","",$D$4/Table4[[#This Row],[Area (m2)]])</f>
        <v/>
      </c>
      <c r="F710" s="85">
        <f t="shared" si="10"/>
        <v>4.6951999999999998</v>
      </c>
      <c r="G710" s="88" t="str">
        <f>IF(Table4[[#This Row],[Segment]]="","",(CONVERT(Table4[[#This Row],[Diameter (in)]],"in","m")*$B$4*Table4[[#This Row],[Velocity (m/s)]])/$C$4)</f>
        <v/>
      </c>
      <c r="H710" s="96" t="str">
        <f>IF(Table4[[#This Row],[Segment]]="","",IF(Table4[[#This Row],[Teynold''s Number]]&gt;4000,"TURBULENT","LAMINAR"))</f>
        <v/>
      </c>
      <c r="I710" s="86" t="str">
        <f>IF(Table4[[#This Row],[Segment]]="","",INDEX(Data!C707:C721,MATCH(Table4[Material],Data!B707:B721,0)))</f>
        <v/>
      </c>
      <c r="J710" s="89" t="str">
        <f>IF(Table4[[#This Row],[ε (m)]]="","",Table4[[#This Row],[ε (m)]]/(CONVERT(Table4[[#This Row],[Diameter (in)]],"in","m")))</f>
        <v/>
      </c>
      <c r="K710" s="96" t="str">
        <f>IF(Table4[[#This Row],[Regime]]="LAMINAR",16/Table4[[#This Row],[Teynold''s Number]],"-")</f>
        <v>-</v>
      </c>
      <c r="L710" s="86"/>
      <c r="M710" s="97" t="str">
        <f>IF(Table4[[#This Row],[Regime]]="TURBULENT",(((-4*LOG10(Table4[[#This Row],[ε/D]]/3.7+1.256/(Table4[[#This Row],[Teynold''s Number]]*SQRT(Table4[[#This Row],[f turbulent (guess)]]))))^-1)^2),"")</f>
        <v/>
      </c>
      <c r="N710" s="91" t="str">
        <f>IF(Table4[[#This Row],[f turbulent]]="","",Table4[[#This Row],[f turbulent (guess)]]-Table4[[#This Row],[f turbulent]])</f>
        <v/>
      </c>
      <c r="O710" s="87">
        <f>IF(Table4[[#This Row],[Segment]]="",0,IF(C711="",0,IF(C711&lt;=Table4[[#This Row],[Diameter (in)]],0,1-(D710/D711))))</f>
        <v>0</v>
      </c>
      <c r="P710" s="92" t="str">
        <f>IF(Table4[[#This Row],[Segment]]="","",IF(C710&gt;C711,"",IF(C711="",0.55,(0.55*(1-D711/D710)))))</f>
        <v/>
      </c>
      <c r="Q71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10" s="92" t="str">
        <f>IF(Table4[[#This Row],[Segment]]="","",IF(Table4[[#This Row],[Kexpansion]]="","0",((Table4[[#This Row],[Velocity (m/s)]]^2)/2)*Table4[[#This Row],[Kexpansion]]))</f>
        <v/>
      </c>
      <c r="S710" s="92" t="str">
        <f>IF(Table4[[#This Row],[Segment]]="","",IF(Table4[[#This Row],[Kcontraction]]="","0",((Table4[[#This Row],[Velocity (m/s)]]^2)/2)*Table4[[#This Row],[Kcontraction]]))</f>
        <v/>
      </c>
      <c r="T710" s="89" t="str">
        <f>IF(Table4[[#This Row],[Segment]]="","",SUMIF($Y$7:$Y$2000,Table4[[#This Row],[Segment]],$AD$7:$AD$2000))</f>
        <v/>
      </c>
      <c r="U710" s="95" t="str">
        <f>IF(Table4[[#This Row],[Segment]]="","",Table4[[#This Row],[Hfriction (J/kg)]]+Table4[[#This Row],[Hexpansions (J/kg)]]+Table4[[#This Row],[Hcontractions (J/kg)]]+Table4[[#This Row],[Hf (J/kg)]])</f>
        <v/>
      </c>
      <c r="V710" s="95" t="str">
        <f>IF(Table4[[#This Row],[Segment]]="","",Table4[[#This Row],[Total Friction Loss (J/kg)]]*Table3[Density (kg/m3)])</f>
        <v/>
      </c>
      <c r="W710" s="95" t="str">
        <f>IF(Table4[[#This Row],[Segment]]="","",Table4[[#This Row],[Total Pressure Drop (Pa)]]/1000)</f>
        <v/>
      </c>
      <c r="Y710" s="82" t="str">
        <f>IF('Set Up'!D933="","",'Set Up'!D933)</f>
        <v/>
      </c>
      <c r="Z710" s="82" t="str">
        <f>IF('Set Up'!E933="","",'Set Up'!E933)</f>
        <v/>
      </c>
      <c r="AA710" s="82" t="str">
        <f>IF('Set Up'!F933="","",'Set Up'!F933)</f>
        <v/>
      </c>
      <c r="AB710" s="82" t="str">
        <f>IF('Set Up'!G933="","",'Set Up'!G933)</f>
        <v/>
      </c>
      <c r="AC710" s="82" t="str">
        <f t="array" ref="AC710">IF(Y710="","",INDEX(Data!$G$4:$G$51,MATCH(Table7[[#This Row],[Fitting]]&amp;Table7[[#This Row],[Fitting Subtype]],Data!$E$4:$E$51&amp;Data!$F$4:$F$51,0)))</f>
        <v/>
      </c>
      <c r="AD710" s="89" t="str">
        <f>IF(Table7[[#This Row],[Segment]]="","",Table7[[#This Row],[Quantity]]*Table7[[#This Row],[Kf]]*(((INDEX(Table4[Velocity (m/s)],MATCH(Table7[[#This Row],[Segment]],Table4[Segment],0)))^2)/2))</f>
        <v/>
      </c>
      <c r="AF710" s="82" t="str">
        <f>Table4[[#This Row],[Segment]]</f>
        <v/>
      </c>
      <c r="AG710" s="75"/>
      <c r="AH710" s="82" t="str">
        <f>IF(Table5[[#This Row],[Segment]]="","",AG710-Table4[[#This Row],[Total Pressure Drop (kPa)]])</f>
        <v/>
      </c>
    </row>
    <row r="711" spans="1:34" x14ac:dyDescent="0.25">
      <c r="A711" s="95" t="str">
        <f>IF('Set Up'!A708="","",'Set Up'!A708)</f>
        <v/>
      </c>
      <c r="B711" s="75" t="s">
        <v>81</v>
      </c>
      <c r="C711" s="85"/>
      <c r="D711" s="86" t="str">
        <f>IF(Table4[[#This Row],[Diameter (in)]]="","",(((CONVERT(Table4[[#This Row],[Diameter (in)]],"in","m"))/2)^2)*PI())</f>
        <v/>
      </c>
      <c r="E711" s="87" t="str">
        <f>IF(Table4[[#This Row],[Area (m2)]]="","",$D$4/Table4[[#This Row],[Area (m2)]])</f>
        <v/>
      </c>
      <c r="F711" s="85">
        <f t="shared" ref="F711:F774" si="11">5 - CONVERT(1,"ft","m")</f>
        <v>4.6951999999999998</v>
      </c>
      <c r="G711" s="88" t="str">
        <f>IF(Table4[[#This Row],[Segment]]="","",(CONVERT(Table4[[#This Row],[Diameter (in)]],"in","m")*$B$4*Table4[[#This Row],[Velocity (m/s)]])/$C$4)</f>
        <v/>
      </c>
      <c r="H711" s="96" t="str">
        <f>IF(Table4[[#This Row],[Segment]]="","",IF(Table4[[#This Row],[Teynold''s Number]]&gt;4000,"TURBULENT","LAMINAR"))</f>
        <v/>
      </c>
      <c r="I711" s="86" t="str">
        <f>IF(Table4[[#This Row],[Segment]]="","",INDEX(Data!C708:C722,MATCH(Table4[Material],Data!B708:B722,0)))</f>
        <v/>
      </c>
      <c r="J711" s="89" t="str">
        <f>IF(Table4[[#This Row],[ε (m)]]="","",Table4[[#This Row],[ε (m)]]/(CONVERT(Table4[[#This Row],[Diameter (in)]],"in","m")))</f>
        <v/>
      </c>
      <c r="K711" s="96" t="str">
        <f>IF(Table4[[#This Row],[Regime]]="LAMINAR",16/Table4[[#This Row],[Teynold''s Number]],"-")</f>
        <v>-</v>
      </c>
      <c r="L711" s="86"/>
      <c r="M711" s="97" t="str">
        <f>IF(Table4[[#This Row],[Regime]]="TURBULENT",(((-4*LOG10(Table4[[#This Row],[ε/D]]/3.7+1.256/(Table4[[#This Row],[Teynold''s Number]]*SQRT(Table4[[#This Row],[f turbulent (guess)]]))))^-1)^2),"")</f>
        <v/>
      </c>
      <c r="N711" s="91" t="str">
        <f>IF(Table4[[#This Row],[f turbulent]]="","",Table4[[#This Row],[f turbulent (guess)]]-Table4[[#This Row],[f turbulent]])</f>
        <v/>
      </c>
      <c r="O711" s="87">
        <f>IF(Table4[[#This Row],[Segment]]="",0,IF(C712="",0,IF(C712&lt;=Table4[[#This Row],[Diameter (in)]],0,1-(D711/D712))))</f>
        <v>0</v>
      </c>
      <c r="P711" s="92" t="str">
        <f>IF(Table4[[#This Row],[Segment]]="","",IF(C711&gt;C712,"",IF(C712="",0.55,(0.55*(1-D712/D711)))))</f>
        <v/>
      </c>
      <c r="Q71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11" s="92" t="str">
        <f>IF(Table4[[#This Row],[Segment]]="","",IF(Table4[[#This Row],[Kexpansion]]="","0",((Table4[[#This Row],[Velocity (m/s)]]^2)/2)*Table4[[#This Row],[Kexpansion]]))</f>
        <v/>
      </c>
      <c r="S711" s="92" t="str">
        <f>IF(Table4[[#This Row],[Segment]]="","",IF(Table4[[#This Row],[Kcontraction]]="","0",((Table4[[#This Row],[Velocity (m/s)]]^2)/2)*Table4[[#This Row],[Kcontraction]]))</f>
        <v/>
      </c>
      <c r="T711" s="89" t="str">
        <f>IF(Table4[[#This Row],[Segment]]="","",SUMIF($Y$7:$Y$2000,Table4[[#This Row],[Segment]],$AD$7:$AD$2000))</f>
        <v/>
      </c>
      <c r="U711" s="95" t="str">
        <f>IF(Table4[[#This Row],[Segment]]="","",Table4[[#This Row],[Hfriction (J/kg)]]+Table4[[#This Row],[Hexpansions (J/kg)]]+Table4[[#This Row],[Hcontractions (J/kg)]]+Table4[[#This Row],[Hf (J/kg)]])</f>
        <v/>
      </c>
      <c r="V711" s="95" t="str">
        <f>IF(Table4[[#This Row],[Segment]]="","",Table4[[#This Row],[Total Friction Loss (J/kg)]]*Table3[Density (kg/m3)])</f>
        <v/>
      </c>
      <c r="W711" s="95" t="str">
        <f>IF(Table4[[#This Row],[Segment]]="","",Table4[[#This Row],[Total Pressure Drop (Pa)]]/1000)</f>
        <v/>
      </c>
      <c r="Y711" s="82" t="str">
        <f>IF('Set Up'!D934="","",'Set Up'!D934)</f>
        <v/>
      </c>
      <c r="Z711" s="82" t="str">
        <f>IF('Set Up'!E934="","",'Set Up'!E934)</f>
        <v/>
      </c>
      <c r="AA711" s="82" t="str">
        <f>IF('Set Up'!F934="","",'Set Up'!F934)</f>
        <v/>
      </c>
      <c r="AB711" s="82" t="str">
        <f>IF('Set Up'!G934="","",'Set Up'!G934)</f>
        <v/>
      </c>
      <c r="AC711" s="82" t="str">
        <f t="array" ref="AC711">IF(Y711="","",INDEX(Data!$G$4:$G$51,MATCH(Table7[[#This Row],[Fitting]]&amp;Table7[[#This Row],[Fitting Subtype]],Data!$E$4:$E$51&amp;Data!$F$4:$F$51,0)))</f>
        <v/>
      </c>
      <c r="AD711" s="89" t="str">
        <f>IF(Table7[[#This Row],[Segment]]="","",Table7[[#This Row],[Quantity]]*Table7[[#This Row],[Kf]]*(((INDEX(Table4[Velocity (m/s)],MATCH(Table7[[#This Row],[Segment]],Table4[Segment],0)))^2)/2))</f>
        <v/>
      </c>
      <c r="AF711" s="82" t="str">
        <f>Table4[[#This Row],[Segment]]</f>
        <v/>
      </c>
      <c r="AG711" s="75"/>
      <c r="AH711" s="82" t="str">
        <f>IF(Table5[[#This Row],[Segment]]="","",AG711-Table4[[#This Row],[Total Pressure Drop (kPa)]])</f>
        <v/>
      </c>
    </row>
    <row r="712" spans="1:34" x14ac:dyDescent="0.25">
      <c r="A712" s="95" t="str">
        <f>IF('Set Up'!A709="","",'Set Up'!A709)</f>
        <v/>
      </c>
      <c r="B712" s="75" t="s">
        <v>81</v>
      </c>
      <c r="C712" s="85"/>
      <c r="D712" s="86" t="str">
        <f>IF(Table4[[#This Row],[Diameter (in)]]="","",(((CONVERT(Table4[[#This Row],[Diameter (in)]],"in","m"))/2)^2)*PI())</f>
        <v/>
      </c>
      <c r="E712" s="87" t="str">
        <f>IF(Table4[[#This Row],[Area (m2)]]="","",$D$4/Table4[[#This Row],[Area (m2)]])</f>
        <v/>
      </c>
      <c r="F712" s="85">
        <f t="shared" si="11"/>
        <v>4.6951999999999998</v>
      </c>
      <c r="G712" s="88" t="str">
        <f>IF(Table4[[#This Row],[Segment]]="","",(CONVERT(Table4[[#This Row],[Diameter (in)]],"in","m")*$B$4*Table4[[#This Row],[Velocity (m/s)]])/$C$4)</f>
        <v/>
      </c>
      <c r="H712" s="96" t="str">
        <f>IF(Table4[[#This Row],[Segment]]="","",IF(Table4[[#This Row],[Teynold''s Number]]&gt;4000,"TURBULENT","LAMINAR"))</f>
        <v/>
      </c>
      <c r="I712" s="86" t="str">
        <f>IF(Table4[[#This Row],[Segment]]="","",INDEX(Data!C709:C723,MATCH(Table4[Material],Data!B709:B723,0)))</f>
        <v/>
      </c>
      <c r="J712" s="89" t="str">
        <f>IF(Table4[[#This Row],[ε (m)]]="","",Table4[[#This Row],[ε (m)]]/(CONVERT(Table4[[#This Row],[Diameter (in)]],"in","m")))</f>
        <v/>
      </c>
      <c r="K712" s="96" t="str">
        <f>IF(Table4[[#This Row],[Regime]]="LAMINAR",16/Table4[[#This Row],[Teynold''s Number]],"-")</f>
        <v>-</v>
      </c>
      <c r="L712" s="86"/>
      <c r="M712" s="97" t="str">
        <f>IF(Table4[[#This Row],[Regime]]="TURBULENT",(((-4*LOG10(Table4[[#This Row],[ε/D]]/3.7+1.256/(Table4[[#This Row],[Teynold''s Number]]*SQRT(Table4[[#This Row],[f turbulent (guess)]]))))^-1)^2),"")</f>
        <v/>
      </c>
      <c r="N712" s="91" t="str">
        <f>IF(Table4[[#This Row],[f turbulent]]="","",Table4[[#This Row],[f turbulent (guess)]]-Table4[[#This Row],[f turbulent]])</f>
        <v/>
      </c>
      <c r="O712" s="87">
        <f>IF(Table4[[#This Row],[Segment]]="",0,IF(C713="",0,IF(C713&lt;=Table4[[#This Row],[Diameter (in)]],0,1-(D712/D713))))</f>
        <v>0</v>
      </c>
      <c r="P712" s="92" t="str">
        <f>IF(Table4[[#This Row],[Segment]]="","",IF(C712&gt;C713,"",IF(C713="",0.55,(0.55*(1-D713/D712)))))</f>
        <v/>
      </c>
      <c r="Q71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12" s="92" t="str">
        <f>IF(Table4[[#This Row],[Segment]]="","",IF(Table4[[#This Row],[Kexpansion]]="","0",((Table4[[#This Row],[Velocity (m/s)]]^2)/2)*Table4[[#This Row],[Kexpansion]]))</f>
        <v/>
      </c>
      <c r="S712" s="92" t="str">
        <f>IF(Table4[[#This Row],[Segment]]="","",IF(Table4[[#This Row],[Kcontraction]]="","0",((Table4[[#This Row],[Velocity (m/s)]]^2)/2)*Table4[[#This Row],[Kcontraction]]))</f>
        <v/>
      </c>
      <c r="T712" s="89" t="str">
        <f>IF(Table4[[#This Row],[Segment]]="","",SUMIF($Y$7:$Y$2000,Table4[[#This Row],[Segment]],$AD$7:$AD$2000))</f>
        <v/>
      </c>
      <c r="U712" s="95" t="str">
        <f>IF(Table4[[#This Row],[Segment]]="","",Table4[[#This Row],[Hfriction (J/kg)]]+Table4[[#This Row],[Hexpansions (J/kg)]]+Table4[[#This Row],[Hcontractions (J/kg)]]+Table4[[#This Row],[Hf (J/kg)]])</f>
        <v/>
      </c>
      <c r="V712" s="95" t="str">
        <f>IF(Table4[[#This Row],[Segment]]="","",Table4[[#This Row],[Total Friction Loss (J/kg)]]*Table3[Density (kg/m3)])</f>
        <v/>
      </c>
      <c r="W712" s="95" t="str">
        <f>IF(Table4[[#This Row],[Segment]]="","",Table4[[#This Row],[Total Pressure Drop (Pa)]]/1000)</f>
        <v/>
      </c>
      <c r="Y712" s="82" t="str">
        <f>IF('Set Up'!D935="","",'Set Up'!D935)</f>
        <v/>
      </c>
      <c r="Z712" s="82" t="str">
        <f>IF('Set Up'!E935="","",'Set Up'!E935)</f>
        <v/>
      </c>
      <c r="AA712" s="82" t="str">
        <f>IF('Set Up'!F935="","",'Set Up'!F935)</f>
        <v/>
      </c>
      <c r="AB712" s="82" t="str">
        <f>IF('Set Up'!G935="","",'Set Up'!G935)</f>
        <v/>
      </c>
      <c r="AC712" s="82" t="str">
        <f t="array" ref="AC712">IF(Y712="","",INDEX(Data!$G$4:$G$51,MATCH(Table7[[#This Row],[Fitting]]&amp;Table7[[#This Row],[Fitting Subtype]],Data!$E$4:$E$51&amp;Data!$F$4:$F$51,0)))</f>
        <v/>
      </c>
      <c r="AD712" s="89" t="str">
        <f>IF(Table7[[#This Row],[Segment]]="","",Table7[[#This Row],[Quantity]]*Table7[[#This Row],[Kf]]*(((INDEX(Table4[Velocity (m/s)],MATCH(Table7[[#This Row],[Segment]],Table4[Segment],0)))^2)/2))</f>
        <v/>
      </c>
      <c r="AF712" s="82" t="str">
        <f>Table4[[#This Row],[Segment]]</f>
        <v/>
      </c>
      <c r="AG712" s="75"/>
      <c r="AH712" s="82" t="str">
        <f>IF(Table5[[#This Row],[Segment]]="","",AG712-Table4[[#This Row],[Total Pressure Drop (kPa)]])</f>
        <v/>
      </c>
    </row>
    <row r="713" spans="1:34" x14ac:dyDescent="0.25">
      <c r="A713" s="95" t="str">
        <f>IF('Set Up'!A710="","",'Set Up'!A710)</f>
        <v/>
      </c>
      <c r="B713" s="75" t="s">
        <v>81</v>
      </c>
      <c r="C713" s="85"/>
      <c r="D713" s="86" t="str">
        <f>IF(Table4[[#This Row],[Diameter (in)]]="","",(((CONVERT(Table4[[#This Row],[Diameter (in)]],"in","m"))/2)^2)*PI())</f>
        <v/>
      </c>
      <c r="E713" s="87" t="str">
        <f>IF(Table4[[#This Row],[Area (m2)]]="","",$D$4/Table4[[#This Row],[Area (m2)]])</f>
        <v/>
      </c>
      <c r="F713" s="85">
        <f t="shared" si="11"/>
        <v>4.6951999999999998</v>
      </c>
      <c r="G713" s="88" t="str">
        <f>IF(Table4[[#This Row],[Segment]]="","",(CONVERT(Table4[[#This Row],[Diameter (in)]],"in","m")*$B$4*Table4[[#This Row],[Velocity (m/s)]])/$C$4)</f>
        <v/>
      </c>
      <c r="H713" s="96" t="str">
        <f>IF(Table4[[#This Row],[Segment]]="","",IF(Table4[[#This Row],[Teynold''s Number]]&gt;4000,"TURBULENT","LAMINAR"))</f>
        <v/>
      </c>
      <c r="I713" s="86" t="str">
        <f>IF(Table4[[#This Row],[Segment]]="","",INDEX(Data!C710:C724,MATCH(Table4[Material],Data!B710:B724,0)))</f>
        <v/>
      </c>
      <c r="J713" s="89" t="str">
        <f>IF(Table4[[#This Row],[ε (m)]]="","",Table4[[#This Row],[ε (m)]]/(CONVERT(Table4[[#This Row],[Diameter (in)]],"in","m")))</f>
        <v/>
      </c>
      <c r="K713" s="96" t="str">
        <f>IF(Table4[[#This Row],[Regime]]="LAMINAR",16/Table4[[#This Row],[Teynold''s Number]],"-")</f>
        <v>-</v>
      </c>
      <c r="L713" s="86"/>
      <c r="M713" s="97" t="str">
        <f>IF(Table4[[#This Row],[Regime]]="TURBULENT",(((-4*LOG10(Table4[[#This Row],[ε/D]]/3.7+1.256/(Table4[[#This Row],[Teynold''s Number]]*SQRT(Table4[[#This Row],[f turbulent (guess)]]))))^-1)^2),"")</f>
        <v/>
      </c>
      <c r="N713" s="91" t="str">
        <f>IF(Table4[[#This Row],[f turbulent]]="","",Table4[[#This Row],[f turbulent (guess)]]-Table4[[#This Row],[f turbulent]])</f>
        <v/>
      </c>
      <c r="O713" s="87">
        <f>IF(Table4[[#This Row],[Segment]]="",0,IF(C714="",0,IF(C714&lt;=Table4[[#This Row],[Diameter (in)]],0,1-(D713/D714))))</f>
        <v>0</v>
      </c>
      <c r="P713" s="92" t="str">
        <f>IF(Table4[[#This Row],[Segment]]="","",IF(C713&gt;C714,"",IF(C714="",0.55,(0.55*(1-D714/D713)))))</f>
        <v/>
      </c>
      <c r="Q71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13" s="92" t="str">
        <f>IF(Table4[[#This Row],[Segment]]="","",IF(Table4[[#This Row],[Kexpansion]]="","0",((Table4[[#This Row],[Velocity (m/s)]]^2)/2)*Table4[[#This Row],[Kexpansion]]))</f>
        <v/>
      </c>
      <c r="S713" s="92" t="str">
        <f>IF(Table4[[#This Row],[Segment]]="","",IF(Table4[[#This Row],[Kcontraction]]="","0",((Table4[[#This Row],[Velocity (m/s)]]^2)/2)*Table4[[#This Row],[Kcontraction]]))</f>
        <v/>
      </c>
      <c r="T713" s="89" t="str">
        <f>IF(Table4[[#This Row],[Segment]]="","",SUMIF($Y$7:$Y$2000,Table4[[#This Row],[Segment]],$AD$7:$AD$2000))</f>
        <v/>
      </c>
      <c r="U713" s="95" t="str">
        <f>IF(Table4[[#This Row],[Segment]]="","",Table4[[#This Row],[Hfriction (J/kg)]]+Table4[[#This Row],[Hexpansions (J/kg)]]+Table4[[#This Row],[Hcontractions (J/kg)]]+Table4[[#This Row],[Hf (J/kg)]])</f>
        <v/>
      </c>
      <c r="V713" s="95" t="str">
        <f>IF(Table4[[#This Row],[Segment]]="","",Table4[[#This Row],[Total Friction Loss (J/kg)]]*Table3[Density (kg/m3)])</f>
        <v/>
      </c>
      <c r="W713" s="95" t="str">
        <f>IF(Table4[[#This Row],[Segment]]="","",Table4[[#This Row],[Total Pressure Drop (Pa)]]/1000)</f>
        <v/>
      </c>
      <c r="Y713" s="82" t="str">
        <f>IF('Set Up'!D936="","",'Set Up'!D936)</f>
        <v/>
      </c>
      <c r="Z713" s="82" t="str">
        <f>IF('Set Up'!E936="","",'Set Up'!E936)</f>
        <v/>
      </c>
      <c r="AA713" s="82" t="str">
        <f>IF('Set Up'!F936="","",'Set Up'!F936)</f>
        <v/>
      </c>
      <c r="AB713" s="82" t="str">
        <f>IF('Set Up'!G936="","",'Set Up'!G936)</f>
        <v/>
      </c>
      <c r="AC713" s="82" t="str">
        <f t="array" ref="AC713">IF(Y713="","",INDEX(Data!$G$4:$G$51,MATCH(Table7[[#This Row],[Fitting]]&amp;Table7[[#This Row],[Fitting Subtype]],Data!$E$4:$E$51&amp;Data!$F$4:$F$51,0)))</f>
        <v/>
      </c>
      <c r="AD713" s="89" t="str">
        <f>IF(Table7[[#This Row],[Segment]]="","",Table7[[#This Row],[Quantity]]*Table7[[#This Row],[Kf]]*(((INDEX(Table4[Velocity (m/s)],MATCH(Table7[[#This Row],[Segment]],Table4[Segment],0)))^2)/2))</f>
        <v/>
      </c>
      <c r="AF713" s="82" t="str">
        <f>Table4[[#This Row],[Segment]]</f>
        <v/>
      </c>
      <c r="AG713" s="75"/>
      <c r="AH713" s="82" t="str">
        <f>IF(Table5[[#This Row],[Segment]]="","",AG713-Table4[[#This Row],[Total Pressure Drop (kPa)]])</f>
        <v/>
      </c>
    </row>
    <row r="714" spans="1:34" x14ac:dyDescent="0.25">
      <c r="A714" s="95" t="str">
        <f>IF('Set Up'!A711="","",'Set Up'!A711)</f>
        <v/>
      </c>
      <c r="B714" s="75" t="s">
        <v>81</v>
      </c>
      <c r="C714" s="85"/>
      <c r="D714" s="86" t="str">
        <f>IF(Table4[[#This Row],[Diameter (in)]]="","",(((CONVERT(Table4[[#This Row],[Diameter (in)]],"in","m"))/2)^2)*PI())</f>
        <v/>
      </c>
      <c r="E714" s="87" t="str">
        <f>IF(Table4[[#This Row],[Area (m2)]]="","",$D$4/Table4[[#This Row],[Area (m2)]])</f>
        <v/>
      </c>
      <c r="F714" s="85">
        <f t="shared" si="11"/>
        <v>4.6951999999999998</v>
      </c>
      <c r="G714" s="88" t="str">
        <f>IF(Table4[[#This Row],[Segment]]="","",(CONVERT(Table4[[#This Row],[Diameter (in)]],"in","m")*$B$4*Table4[[#This Row],[Velocity (m/s)]])/$C$4)</f>
        <v/>
      </c>
      <c r="H714" s="96" t="str">
        <f>IF(Table4[[#This Row],[Segment]]="","",IF(Table4[[#This Row],[Teynold''s Number]]&gt;4000,"TURBULENT","LAMINAR"))</f>
        <v/>
      </c>
      <c r="I714" s="86" t="str">
        <f>IF(Table4[[#This Row],[Segment]]="","",INDEX(Data!C711:C725,MATCH(Table4[Material],Data!B711:B725,0)))</f>
        <v/>
      </c>
      <c r="J714" s="89" t="str">
        <f>IF(Table4[[#This Row],[ε (m)]]="","",Table4[[#This Row],[ε (m)]]/(CONVERT(Table4[[#This Row],[Diameter (in)]],"in","m")))</f>
        <v/>
      </c>
      <c r="K714" s="96" t="str">
        <f>IF(Table4[[#This Row],[Regime]]="LAMINAR",16/Table4[[#This Row],[Teynold''s Number]],"-")</f>
        <v>-</v>
      </c>
      <c r="L714" s="86"/>
      <c r="M714" s="97" t="str">
        <f>IF(Table4[[#This Row],[Regime]]="TURBULENT",(((-4*LOG10(Table4[[#This Row],[ε/D]]/3.7+1.256/(Table4[[#This Row],[Teynold''s Number]]*SQRT(Table4[[#This Row],[f turbulent (guess)]]))))^-1)^2),"")</f>
        <v/>
      </c>
      <c r="N714" s="91" t="str">
        <f>IF(Table4[[#This Row],[f turbulent]]="","",Table4[[#This Row],[f turbulent (guess)]]-Table4[[#This Row],[f turbulent]])</f>
        <v/>
      </c>
      <c r="O714" s="87">
        <f>IF(Table4[[#This Row],[Segment]]="",0,IF(C715="",0,IF(C715&lt;=Table4[[#This Row],[Diameter (in)]],0,1-(D714/D715))))</f>
        <v>0</v>
      </c>
      <c r="P714" s="92" t="str">
        <f>IF(Table4[[#This Row],[Segment]]="","",IF(C714&gt;C715,"",IF(C715="",0.55,(0.55*(1-D715/D714)))))</f>
        <v/>
      </c>
      <c r="Q71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14" s="92" t="str">
        <f>IF(Table4[[#This Row],[Segment]]="","",IF(Table4[[#This Row],[Kexpansion]]="","0",((Table4[[#This Row],[Velocity (m/s)]]^2)/2)*Table4[[#This Row],[Kexpansion]]))</f>
        <v/>
      </c>
      <c r="S714" s="92" t="str">
        <f>IF(Table4[[#This Row],[Segment]]="","",IF(Table4[[#This Row],[Kcontraction]]="","0",((Table4[[#This Row],[Velocity (m/s)]]^2)/2)*Table4[[#This Row],[Kcontraction]]))</f>
        <v/>
      </c>
      <c r="T714" s="89" t="str">
        <f>IF(Table4[[#This Row],[Segment]]="","",SUMIF($Y$7:$Y$2000,Table4[[#This Row],[Segment]],$AD$7:$AD$2000))</f>
        <v/>
      </c>
      <c r="U714" s="95" t="str">
        <f>IF(Table4[[#This Row],[Segment]]="","",Table4[[#This Row],[Hfriction (J/kg)]]+Table4[[#This Row],[Hexpansions (J/kg)]]+Table4[[#This Row],[Hcontractions (J/kg)]]+Table4[[#This Row],[Hf (J/kg)]])</f>
        <v/>
      </c>
      <c r="V714" s="95" t="str">
        <f>IF(Table4[[#This Row],[Segment]]="","",Table4[[#This Row],[Total Friction Loss (J/kg)]]*Table3[Density (kg/m3)])</f>
        <v/>
      </c>
      <c r="W714" s="95" t="str">
        <f>IF(Table4[[#This Row],[Segment]]="","",Table4[[#This Row],[Total Pressure Drop (Pa)]]/1000)</f>
        <v/>
      </c>
      <c r="Y714" s="82" t="str">
        <f>IF('Set Up'!D937="","",'Set Up'!D937)</f>
        <v/>
      </c>
      <c r="Z714" s="82" t="str">
        <f>IF('Set Up'!E937="","",'Set Up'!E937)</f>
        <v/>
      </c>
      <c r="AA714" s="82" t="str">
        <f>IF('Set Up'!F937="","",'Set Up'!F937)</f>
        <v/>
      </c>
      <c r="AB714" s="82" t="str">
        <f>IF('Set Up'!G937="","",'Set Up'!G937)</f>
        <v/>
      </c>
      <c r="AC714" s="82" t="str">
        <f t="array" ref="AC714">IF(Y714="","",INDEX(Data!$G$4:$G$51,MATCH(Table7[[#This Row],[Fitting]]&amp;Table7[[#This Row],[Fitting Subtype]],Data!$E$4:$E$51&amp;Data!$F$4:$F$51,0)))</f>
        <v/>
      </c>
      <c r="AD714" s="89" t="str">
        <f>IF(Table7[[#This Row],[Segment]]="","",Table7[[#This Row],[Quantity]]*Table7[[#This Row],[Kf]]*(((INDEX(Table4[Velocity (m/s)],MATCH(Table7[[#This Row],[Segment]],Table4[Segment],0)))^2)/2))</f>
        <v/>
      </c>
      <c r="AF714" s="82" t="str">
        <f>Table4[[#This Row],[Segment]]</f>
        <v/>
      </c>
      <c r="AG714" s="75"/>
      <c r="AH714" s="82" t="str">
        <f>IF(Table5[[#This Row],[Segment]]="","",AG714-Table4[[#This Row],[Total Pressure Drop (kPa)]])</f>
        <v/>
      </c>
    </row>
    <row r="715" spans="1:34" x14ac:dyDescent="0.25">
      <c r="A715" s="95" t="str">
        <f>IF('Set Up'!A712="","",'Set Up'!A712)</f>
        <v/>
      </c>
      <c r="B715" s="75" t="s">
        <v>81</v>
      </c>
      <c r="C715" s="85"/>
      <c r="D715" s="86" t="str">
        <f>IF(Table4[[#This Row],[Diameter (in)]]="","",(((CONVERT(Table4[[#This Row],[Diameter (in)]],"in","m"))/2)^2)*PI())</f>
        <v/>
      </c>
      <c r="E715" s="87" t="str">
        <f>IF(Table4[[#This Row],[Area (m2)]]="","",$D$4/Table4[[#This Row],[Area (m2)]])</f>
        <v/>
      </c>
      <c r="F715" s="85">
        <f t="shared" si="11"/>
        <v>4.6951999999999998</v>
      </c>
      <c r="G715" s="88" t="str">
        <f>IF(Table4[[#This Row],[Segment]]="","",(CONVERT(Table4[[#This Row],[Diameter (in)]],"in","m")*$B$4*Table4[[#This Row],[Velocity (m/s)]])/$C$4)</f>
        <v/>
      </c>
      <c r="H715" s="96" t="str">
        <f>IF(Table4[[#This Row],[Segment]]="","",IF(Table4[[#This Row],[Teynold''s Number]]&gt;4000,"TURBULENT","LAMINAR"))</f>
        <v/>
      </c>
      <c r="I715" s="86" t="str">
        <f>IF(Table4[[#This Row],[Segment]]="","",INDEX(Data!C712:C726,MATCH(Table4[Material],Data!B712:B726,0)))</f>
        <v/>
      </c>
      <c r="J715" s="89" t="str">
        <f>IF(Table4[[#This Row],[ε (m)]]="","",Table4[[#This Row],[ε (m)]]/(CONVERT(Table4[[#This Row],[Diameter (in)]],"in","m")))</f>
        <v/>
      </c>
      <c r="K715" s="96" t="str">
        <f>IF(Table4[[#This Row],[Regime]]="LAMINAR",16/Table4[[#This Row],[Teynold''s Number]],"-")</f>
        <v>-</v>
      </c>
      <c r="L715" s="86"/>
      <c r="M715" s="97" t="str">
        <f>IF(Table4[[#This Row],[Regime]]="TURBULENT",(((-4*LOG10(Table4[[#This Row],[ε/D]]/3.7+1.256/(Table4[[#This Row],[Teynold''s Number]]*SQRT(Table4[[#This Row],[f turbulent (guess)]]))))^-1)^2),"")</f>
        <v/>
      </c>
      <c r="N715" s="91" t="str">
        <f>IF(Table4[[#This Row],[f turbulent]]="","",Table4[[#This Row],[f turbulent (guess)]]-Table4[[#This Row],[f turbulent]])</f>
        <v/>
      </c>
      <c r="O715" s="87">
        <f>IF(Table4[[#This Row],[Segment]]="",0,IF(C716="",0,IF(C716&lt;=Table4[[#This Row],[Diameter (in)]],0,1-(D715/D716))))</f>
        <v>0</v>
      </c>
      <c r="P715" s="92" t="str">
        <f>IF(Table4[[#This Row],[Segment]]="","",IF(C715&gt;C716,"",IF(C716="",0.55,(0.55*(1-D716/D715)))))</f>
        <v/>
      </c>
      <c r="Q71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15" s="92" t="str">
        <f>IF(Table4[[#This Row],[Segment]]="","",IF(Table4[[#This Row],[Kexpansion]]="","0",((Table4[[#This Row],[Velocity (m/s)]]^2)/2)*Table4[[#This Row],[Kexpansion]]))</f>
        <v/>
      </c>
      <c r="S715" s="92" t="str">
        <f>IF(Table4[[#This Row],[Segment]]="","",IF(Table4[[#This Row],[Kcontraction]]="","0",((Table4[[#This Row],[Velocity (m/s)]]^2)/2)*Table4[[#This Row],[Kcontraction]]))</f>
        <v/>
      </c>
      <c r="T715" s="89" t="str">
        <f>IF(Table4[[#This Row],[Segment]]="","",SUMIF($Y$7:$Y$2000,Table4[[#This Row],[Segment]],$AD$7:$AD$2000))</f>
        <v/>
      </c>
      <c r="U715" s="95" t="str">
        <f>IF(Table4[[#This Row],[Segment]]="","",Table4[[#This Row],[Hfriction (J/kg)]]+Table4[[#This Row],[Hexpansions (J/kg)]]+Table4[[#This Row],[Hcontractions (J/kg)]]+Table4[[#This Row],[Hf (J/kg)]])</f>
        <v/>
      </c>
      <c r="V715" s="95" t="str">
        <f>IF(Table4[[#This Row],[Segment]]="","",Table4[[#This Row],[Total Friction Loss (J/kg)]]*Table3[Density (kg/m3)])</f>
        <v/>
      </c>
      <c r="W715" s="95" t="str">
        <f>IF(Table4[[#This Row],[Segment]]="","",Table4[[#This Row],[Total Pressure Drop (Pa)]]/1000)</f>
        <v/>
      </c>
      <c r="Y715" s="82" t="str">
        <f>IF('Set Up'!D938="","",'Set Up'!D938)</f>
        <v/>
      </c>
      <c r="Z715" s="82" t="str">
        <f>IF('Set Up'!E938="","",'Set Up'!E938)</f>
        <v/>
      </c>
      <c r="AA715" s="82" t="str">
        <f>IF('Set Up'!F938="","",'Set Up'!F938)</f>
        <v/>
      </c>
      <c r="AB715" s="82" t="str">
        <f>IF('Set Up'!G938="","",'Set Up'!G938)</f>
        <v/>
      </c>
      <c r="AC715" s="82" t="str">
        <f t="array" ref="AC715">IF(Y715="","",INDEX(Data!$G$4:$G$51,MATCH(Table7[[#This Row],[Fitting]]&amp;Table7[[#This Row],[Fitting Subtype]],Data!$E$4:$E$51&amp;Data!$F$4:$F$51,0)))</f>
        <v/>
      </c>
      <c r="AD715" s="89" t="str">
        <f>IF(Table7[[#This Row],[Segment]]="","",Table7[[#This Row],[Quantity]]*Table7[[#This Row],[Kf]]*(((INDEX(Table4[Velocity (m/s)],MATCH(Table7[[#This Row],[Segment]],Table4[Segment],0)))^2)/2))</f>
        <v/>
      </c>
      <c r="AF715" s="82" t="str">
        <f>Table4[[#This Row],[Segment]]</f>
        <v/>
      </c>
      <c r="AG715" s="75"/>
      <c r="AH715" s="82" t="str">
        <f>IF(Table5[[#This Row],[Segment]]="","",AG715-Table4[[#This Row],[Total Pressure Drop (kPa)]])</f>
        <v/>
      </c>
    </row>
    <row r="716" spans="1:34" x14ac:dyDescent="0.25">
      <c r="A716" s="95" t="str">
        <f>IF('Set Up'!A713="","",'Set Up'!A713)</f>
        <v/>
      </c>
      <c r="B716" s="75" t="s">
        <v>81</v>
      </c>
      <c r="C716" s="85"/>
      <c r="D716" s="86" t="str">
        <f>IF(Table4[[#This Row],[Diameter (in)]]="","",(((CONVERT(Table4[[#This Row],[Diameter (in)]],"in","m"))/2)^2)*PI())</f>
        <v/>
      </c>
      <c r="E716" s="87" t="str">
        <f>IF(Table4[[#This Row],[Area (m2)]]="","",$D$4/Table4[[#This Row],[Area (m2)]])</f>
        <v/>
      </c>
      <c r="F716" s="85">
        <f t="shared" si="11"/>
        <v>4.6951999999999998</v>
      </c>
      <c r="G716" s="88" t="str">
        <f>IF(Table4[[#This Row],[Segment]]="","",(CONVERT(Table4[[#This Row],[Diameter (in)]],"in","m")*$B$4*Table4[[#This Row],[Velocity (m/s)]])/$C$4)</f>
        <v/>
      </c>
      <c r="H716" s="96" t="str">
        <f>IF(Table4[[#This Row],[Segment]]="","",IF(Table4[[#This Row],[Teynold''s Number]]&gt;4000,"TURBULENT","LAMINAR"))</f>
        <v/>
      </c>
      <c r="I716" s="86" t="str">
        <f>IF(Table4[[#This Row],[Segment]]="","",INDEX(Data!C713:C727,MATCH(Table4[Material],Data!B713:B727,0)))</f>
        <v/>
      </c>
      <c r="J716" s="89" t="str">
        <f>IF(Table4[[#This Row],[ε (m)]]="","",Table4[[#This Row],[ε (m)]]/(CONVERT(Table4[[#This Row],[Diameter (in)]],"in","m")))</f>
        <v/>
      </c>
      <c r="K716" s="96" t="str">
        <f>IF(Table4[[#This Row],[Regime]]="LAMINAR",16/Table4[[#This Row],[Teynold''s Number]],"-")</f>
        <v>-</v>
      </c>
      <c r="L716" s="86"/>
      <c r="M716" s="97" t="str">
        <f>IF(Table4[[#This Row],[Regime]]="TURBULENT",(((-4*LOG10(Table4[[#This Row],[ε/D]]/3.7+1.256/(Table4[[#This Row],[Teynold''s Number]]*SQRT(Table4[[#This Row],[f turbulent (guess)]]))))^-1)^2),"")</f>
        <v/>
      </c>
      <c r="N716" s="91" t="str">
        <f>IF(Table4[[#This Row],[f turbulent]]="","",Table4[[#This Row],[f turbulent (guess)]]-Table4[[#This Row],[f turbulent]])</f>
        <v/>
      </c>
      <c r="O716" s="87">
        <f>IF(Table4[[#This Row],[Segment]]="",0,IF(C717="",0,IF(C717&lt;=Table4[[#This Row],[Diameter (in)]],0,1-(D716/D717))))</f>
        <v>0</v>
      </c>
      <c r="P716" s="92" t="str">
        <f>IF(Table4[[#This Row],[Segment]]="","",IF(C716&gt;C717,"",IF(C717="",0.55,(0.55*(1-D717/D716)))))</f>
        <v/>
      </c>
      <c r="Q71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16" s="92" t="str">
        <f>IF(Table4[[#This Row],[Segment]]="","",IF(Table4[[#This Row],[Kexpansion]]="","0",((Table4[[#This Row],[Velocity (m/s)]]^2)/2)*Table4[[#This Row],[Kexpansion]]))</f>
        <v/>
      </c>
      <c r="S716" s="92" t="str">
        <f>IF(Table4[[#This Row],[Segment]]="","",IF(Table4[[#This Row],[Kcontraction]]="","0",((Table4[[#This Row],[Velocity (m/s)]]^2)/2)*Table4[[#This Row],[Kcontraction]]))</f>
        <v/>
      </c>
      <c r="T716" s="89" t="str">
        <f>IF(Table4[[#This Row],[Segment]]="","",SUMIF($Y$7:$Y$2000,Table4[[#This Row],[Segment]],$AD$7:$AD$2000))</f>
        <v/>
      </c>
      <c r="U716" s="95" t="str">
        <f>IF(Table4[[#This Row],[Segment]]="","",Table4[[#This Row],[Hfriction (J/kg)]]+Table4[[#This Row],[Hexpansions (J/kg)]]+Table4[[#This Row],[Hcontractions (J/kg)]]+Table4[[#This Row],[Hf (J/kg)]])</f>
        <v/>
      </c>
      <c r="V716" s="95" t="str">
        <f>IF(Table4[[#This Row],[Segment]]="","",Table4[[#This Row],[Total Friction Loss (J/kg)]]*Table3[Density (kg/m3)])</f>
        <v/>
      </c>
      <c r="W716" s="95" t="str">
        <f>IF(Table4[[#This Row],[Segment]]="","",Table4[[#This Row],[Total Pressure Drop (Pa)]]/1000)</f>
        <v/>
      </c>
      <c r="Y716" s="82" t="str">
        <f>IF('Set Up'!D939="","",'Set Up'!D939)</f>
        <v/>
      </c>
      <c r="Z716" s="82" t="str">
        <f>IF('Set Up'!E939="","",'Set Up'!E939)</f>
        <v/>
      </c>
      <c r="AA716" s="82" t="str">
        <f>IF('Set Up'!F939="","",'Set Up'!F939)</f>
        <v/>
      </c>
      <c r="AB716" s="82" t="str">
        <f>IF('Set Up'!G939="","",'Set Up'!G939)</f>
        <v/>
      </c>
      <c r="AC716" s="82" t="str">
        <f t="array" ref="AC716">IF(Y716="","",INDEX(Data!$G$4:$G$51,MATCH(Table7[[#This Row],[Fitting]]&amp;Table7[[#This Row],[Fitting Subtype]],Data!$E$4:$E$51&amp;Data!$F$4:$F$51,0)))</f>
        <v/>
      </c>
      <c r="AD716" s="89" t="str">
        <f>IF(Table7[[#This Row],[Segment]]="","",Table7[[#This Row],[Quantity]]*Table7[[#This Row],[Kf]]*(((INDEX(Table4[Velocity (m/s)],MATCH(Table7[[#This Row],[Segment]],Table4[Segment],0)))^2)/2))</f>
        <v/>
      </c>
      <c r="AF716" s="82" t="str">
        <f>Table4[[#This Row],[Segment]]</f>
        <v/>
      </c>
      <c r="AG716" s="75"/>
      <c r="AH716" s="82" t="str">
        <f>IF(Table5[[#This Row],[Segment]]="","",AG716-Table4[[#This Row],[Total Pressure Drop (kPa)]])</f>
        <v/>
      </c>
    </row>
    <row r="717" spans="1:34" x14ac:dyDescent="0.25">
      <c r="A717" s="95" t="str">
        <f>IF('Set Up'!A714="","",'Set Up'!A714)</f>
        <v/>
      </c>
      <c r="B717" s="75" t="s">
        <v>81</v>
      </c>
      <c r="C717" s="85"/>
      <c r="D717" s="86" t="str">
        <f>IF(Table4[[#This Row],[Diameter (in)]]="","",(((CONVERT(Table4[[#This Row],[Diameter (in)]],"in","m"))/2)^2)*PI())</f>
        <v/>
      </c>
      <c r="E717" s="87" t="str">
        <f>IF(Table4[[#This Row],[Area (m2)]]="","",$D$4/Table4[[#This Row],[Area (m2)]])</f>
        <v/>
      </c>
      <c r="F717" s="85">
        <f t="shared" si="11"/>
        <v>4.6951999999999998</v>
      </c>
      <c r="G717" s="88" t="str">
        <f>IF(Table4[[#This Row],[Segment]]="","",(CONVERT(Table4[[#This Row],[Diameter (in)]],"in","m")*$B$4*Table4[[#This Row],[Velocity (m/s)]])/$C$4)</f>
        <v/>
      </c>
      <c r="H717" s="96" t="str">
        <f>IF(Table4[[#This Row],[Segment]]="","",IF(Table4[[#This Row],[Teynold''s Number]]&gt;4000,"TURBULENT","LAMINAR"))</f>
        <v/>
      </c>
      <c r="I717" s="86" t="str">
        <f>IF(Table4[[#This Row],[Segment]]="","",INDEX(Data!C714:C728,MATCH(Table4[Material],Data!B714:B728,0)))</f>
        <v/>
      </c>
      <c r="J717" s="89" t="str">
        <f>IF(Table4[[#This Row],[ε (m)]]="","",Table4[[#This Row],[ε (m)]]/(CONVERT(Table4[[#This Row],[Diameter (in)]],"in","m")))</f>
        <v/>
      </c>
      <c r="K717" s="96" t="str">
        <f>IF(Table4[[#This Row],[Regime]]="LAMINAR",16/Table4[[#This Row],[Teynold''s Number]],"-")</f>
        <v>-</v>
      </c>
      <c r="L717" s="86"/>
      <c r="M717" s="97" t="str">
        <f>IF(Table4[[#This Row],[Regime]]="TURBULENT",(((-4*LOG10(Table4[[#This Row],[ε/D]]/3.7+1.256/(Table4[[#This Row],[Teynold''s Number]]*SQRT(Table4[[#This Row],[f turbulent (guess)]]))))^-1)^2),"")</f>
        <v/>
      </c>
      <c r="N717" s="91" t="str">
        <f>IF(Table4[[#This Row],[f turbulent]]="","",Table4[[#This Row],[f turbulent (guess)]]-Table4[[#This Row],[f turbulent]])</f>
        <v/>
      </c>
      <c r="O717" s="87">
        <f>IF(Table4[[#This Row],[Segment]]="",0,IF(C718="",0,IF(C718&lt;=Table4[[#This Row],[Diameter (in)]],0,1-(D717/D718))))</f>
        <v>0</v>
      </c>
      <c r="P717" s="92" t="str">
        <f>IF(Table4[[#This Row],[Segment]]="","",IF(C717&gt;C718,"",IF(C718="",0.55,(0.55*(1-D718/D717)))))</f>
        <v/>
      </c>
      <c r="Q71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17" s="92" t="str">
        <f>IF(Table4[[#This Row],[Segment]]="","",IF(Table4[[#This Row],[Kexpansion]]="","0",((Table4[[#This Row],[Velocity (m/s)]]^2)/2)*Table4[[#This Row],[Kexpansion]]))</f>
        <v/>
      </c>
      <c r="S717" s="92" t="str">
        <f>IF(Table4[[#This Row],[Segment]]="","",IF(Table4[[#This Row],[Kcontraction]]="","0",((Table4[[#This Row],[Velocity (m/s)]]^2)/2)*Table4[[#This Row],[Kcontraction]]))</f>
        <v/>
      </c>
      <c r="T717" s="89" t="str">
        <f>IF(Table4[[#This Row],[Segment]]="","",SUMIF($Y$7:$Y$2000,Table4[[#This Row],[Segment]],$AD$7:$AD$2000))</f>
        <v/>
      </c>
      <c r="U717" s="95" t="str">
        <f>IF(Table4[[#This Row],[Segment]]="","",Table4[[#This Row],[Hfriction (J/kg)]]+Table4[[#This Row],[Hexpansions (J/kg)]]+Table4[[#This Row],[Hcontractions (J/kg)]]+Table4[[#This Row],[Hf (J/kg)]])</f>
        <v/>
      </c>
      <c r="V717" s="95" t="str">
        <f>IF(Table4[[#This Row],[Segment]]="","",Table4[[#This Row],[Total Friction Loss (J/kg)]]*Table3[Density (kg/m3)])</f>
        <v/>
      </c>
      <c r="W717" s="95" t="str">
        <f>IF(Table4[[#This Row],[Segment]]="","",Table4[[#This Row],[Total Pressure Drop (Pa)]]/1000)</f>
        <v/>
      </c>
      <c r="Y717" s="82" t="str">
        <f>IF('Set Up'!D940="","",'Set Up'!D940)</f>
        <v/>
      </c>
      <c r="Z717" s="82" t="str">
        <f>IF('Set Up'!E940="","",'Set Up'!E940)</f>
        <v/>
      </c>
      <c r="AA717" s="82" t="str">
        <f>IF('Set Up'!F940="","",'Set Up'!F940)</f>
        <v/>
      </c>
      <c r="AB717" s="82" t="str">
        <f>IF('Set Up'!G940="","",'Set Up'!G940)</f>
        <v/>
      </c>
      <c r="AC717" s="82" t="str">
        <f t="array" ref="AC717">IF(Y717="","",INDEX(Data!$G$4:$G$51,MATCH(Table7[[#This Row],[Fitting]]&amp;Table7[[#This Row],[Fitting Subtype]],Data!$E$4:$E$51&amp;Data!$F$4:$F$51,0)))</f>
        <v/>
      </c>
      <c r="AD717" s="89" t="str">
        <f>IF(Table7[[#This Row],[Segment]]="","",Table7[[#This Row],[Quantity]]*Table7[[#This Row],[Kf]]*(((INDEX(Table4[Velocity (m/s)],MATCH(Table7[[#This Row],[Segment]],Table4[Segment],0)))^2)/2))</f>
        <v/>
      </c>
      <c r="AF717" s="82" t="str">
        <f>Table4[[#This Row],[Segment]]</f>
        <v/>
      </c>
      <c r="AG717" s="75"/>
      <c r="AH717" s="82" t="str">
        <f>IF(Table5[[#This Row],[Segment]]="","",AG717-Table4[[#This Row],[Total Pressure Drop (kPa)]])</f>
        <v/>
      </c>
    </row>
    <row r="718" spans="1:34" x14ac:dyDescent="0.25">
      <c r="A718" s="95" t="str">
        <f>IF('Set Up'!A715="","",'Set Up'!A715)</f>
        <v/>
      </c>
      <c r="B718" s="75" t="s">
        <v>81</v>
      </c>
      <c r="C718" s="85"/>
      <c r="D718" s="86" t="str">
        <f>IF(Table4[[#This Row],[Diameter (in)]]="","",(((CONVERT(Table4[[#This Row],[Diameter (in)]],"in","m"))/2)^2)*PI())</f>
        <v/>
      </c>
      <c r="E718" s="87" t="str">
        <f>IF(Table4[[#This Row],[Area (m2)]]="","",$D$4/Table4[[#This Row],[Area (m2)]])</f>
        <v/>
      </c>
      <c r="F718" s="85">
        <f t="shared" si="11"/>
        <v>4.6951999999999998</v>
      </c>
      <c r="G718" s="88" t="str">
        <f>IF(Table4[[#This Row],[Segment]]="","",(CONVERT(Table4[[#This Row],[Diameter (in)]],"in","m")*$B$4*Table4[[#This Row],[Velocity (m/s)]])/$C$4)</f>
        <v/>
      </c>
      <c r="H718" s="96" t="str">
        <f>IF(Table4[[#This Row],[Segment]]="","",IF(Table4[[#This Row],[Teynold''s Number]]&gt;4000,"TURBULENT","LAMINAR"))</f>
        <v/>
      </c>
      <c r="I718" s="86" t="str">
        <f>IF(Table4[[#This Row],[Segment]]="","",INDEX(Data!C715:C729,MATCH(Table4[Material],Data!B715:B729,0)))</f>
        <v/>
      </c>
      <c r="J718" s="89" t="str">
        <f>IF(Table4[[#This Row],[ε (m)]]="","",Table4[[#This Row],[ε (m)]]/(CONVERT(Table4[[#This Row],[Diameter (in)]],"in","m")))</f>
        <v/>
      </c>
      <c r="K718" s="96" t="str">
        <f>IF(Table4[[#This Row],[Regime]]="LAMINAR",16/Table4[[#This Row],[Teynold''s Number]],"-")</f>
        <v>-</v>
      </c>
      <c r="L718" s="86"/>
      <c r="M718" s="97" t="str">
        <f>IF(Table4[[#This Row],[Regime]]="TURBULENT",(((-4*LOG10(Table4[[#This Row],[ε/D]]/3.7+1.256/(Table4[[#This Row],[Teynold''s Number]]*SQRT(Table4[[#This Row],[f turbulent (guess)]]))))^-1)^2),"")</f>
        <v/>
      </c>
      <c r="N718" s="91" t="str">
        <f>IF(Table4[[#This Row],[f turbulent]]="","",Table4[[#This Row],[f turbulent (guess)]]-Table4[[#This Row],[f turbulent]])</f>
        <v/>
      </c>
      <c r="O718" s="87">
        <f>IF(Table4[[#This Row],[Segment]]="",0,IF(C719="",0,IF(C719&lt;=Table4[[#This Row],[Diameter (in)]],0,1-(D718/D719))))</f>
        <v>0</v>
      </c>
      <c r="P718" s="92" t="str">
        <f>IF(Table4[[#This Row],[Segment]]="","",IF(C718&gt;C719,"",IF(C719="",0.55,(0.55*(1-D719/D718)))))</f>
        <v/>
      </c>
      <c r="Q71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18" s="92" t="str">
        <f>IF(Table4[[#This Row],[Segment]]="","",IF(Table4[[#This Row],[Kexpansion]]="","0",((Table4[[#This Row],[Velocity (m/s)]]^2)/2)*Table4[[#This Row],[Kexpansion]]))</f>
        <v/>
      </c>
      <c r="S718" s="92" t="str">
        <f>IF(Table4[[#This Row],[Segment]]="","",IF(Table4[[#This Row],[Kcontraction]]="","0",((Table4[[#This Row],[Velocity (m/s)]]^2)/2)*Table4[[#This Row],[Kcontraction]]))</f>
        <v/>
      </c>
      <c r="T718" s="89" t="str">
        <f>IF(Table4[[#This Row],[Segment]]="","",SUMIF($Y$7:$Y$2000,Table4[[#This Row],[Segment]],$AD$7:$AD$2000))</f>
        <v/>
      </c>
      <c r="U718" s="95" t="str">
        <f>IF(Table4[[#This Row],[Segment]]="","",Table4[[#This Row],[Hfriction (J/kg)]]+Table4[[#This Row],[Hexpansions (J/kg)]]+Table4[[#This Row],[Hcontractions (J/kg)]]+Table4[[#This Row],[Hf (J/kg)]])</f>
        <v/>
      </c>
      <c r="V718" s="95" t="str">
        <f>IF(Table4[[#This Row],[Segment]]="","",Table4[[#This Row],[Total Friction Loss (J/kg)]]*Table3[Density (kg/m3)])</f>
        <v/>
      </c>
      <c r="W718" s="95" t="str">
        <f>IF(Table4[[#This Row],[Segment]]="","",Table4[[#This Row],[Total Pressure Drop (Pa)]]/1000)</f>
        <v/>
      </c>
      <c r="Y718" s="82" t="str">
        <f>IF('Set Up'!D941="","",'Set Up'!D941)</f>
        <v/>
      </c>
      <c r="Z718" s="82" t="str">
        <f>IF('Set Up'!E941="","",'Set Up'!E941)</f>
        <v/>
      </c>
      <c r="AA718" s="82" t="str">
        <f>IF('Set Up'!F941="","",'Set Up'!F941)</f>
        <v/>
      </c>
      <c r="AB718" s="82" t="str">
        <f>IF('Set Up'!G941="","",'Set Up'!G941)</f>
        <v/>
      </c>
      <c r="AC718" s="82" t="str">
        <f t="array" ref="AC718">IF(Y718="","",INDEX(Data!$G$4:$G$51,MATCH(Table7[[#This Row],[Fitting]]&amp;Table7[[#This Row],[Fitting Subtype]],Data!$E$4:$E$51&amp;Data!$F$4:$F$51,0)))</f>
        <v/>
      </c>
      <c r="AD718" s="89" t="str">
        <f>IF(Table7[[#This Row],[Segment]]="","",Table7[[#This Row],[Quantity]]*Table7[[#This Row],[Kf]]*(((INDEX(Table4[Velocity (m/s)],MATCH(Table7[[#This Row],[Segment]],Table4[Segment],0)))^2)/2))</f>
        <v/>
      </c>
      <c r="AF718" s="82" t="str">
        <f>Table4[[#This Row],[Segment]]</f>
        <v/>
      </c>
      <c r="AG718" s="75"/>
      <c r="AH718" s="82" t="str">
        <f>IF(Table5[[#This Row],[Segment]]="","",AG718-Table4[[#This Row],[Total Pressure Drop (kPa)]])</f>
        <v/>
      </c>
    </row>
    <row r="719" spans="1:34" x14ac:dyDescent="0.25">
      <c r="A719" s="95" t="str">
        <f>IF('Set Up'!A716="","",'Set Up'!A716)</f>
        <v/>
      </c>
      <c r="B719" s="75" t="s">
        <v>81</v>
      </c>
      <c r="C719" s="85"/>
      <c r="D719" s="86" t="str">
        <f>IF(Table4[[#This Row],[Diameter (in)]]="","",(((CONVERT(Table4[[#This Row],[Diameter (in)]],"in","m"))/2)^2)*PI())</f>
        <v/>
      </c>
      <c r="E719" s="87" t="str">
        <f>IF(Table4[[#This Row],[Area (m2)]]="","",$D$4/Table4[[#This Row],[Area (m2)]])</f>
        <v/>
      </c>
      <c r="F719" s="85">
        <f t="shared" si="11"/>
        <v>4.6951999999999998</v>
      </c>
      <c r="G719" s="88" t="str">
        <f>IF(Table4[[#This Row],[Segment]]="","",(CONVERT(Table4[[#This Row],[Diameter (in)]],"in","m")*$B$4*Table4[[#This Row],[Velocity (m/s)]])/$C$4)</f>
        <v/>
      </c>
      <c r="H719" s="96" t="str">
        <f>IF(Table4[[#This Row],[Segment]]="","",IF(Table4[[#This Row],[Teynold''s Number]]&gt;4000,"TURBULENT","LAMINAR"))</f>
        <v/>
      </c>
      <c r="I719" s="86" t="str">
        <f>IF(Table4[[#This Row],[Segment]]="","",INDEX(Data!C716:C730,MATCH(Table4[Material],Data!B716:B730,0)))</f>
        <v/>
      </c>
      <c r="J719" s="89" t="str">
        <f>IF(Table4[[#This Row],[ε (m)]]="","",Table4[[#This Row],[ε (m)]]/(CONVERT(Table4[[#This Row],[Diameter (in)]],"in","m")))</f>
        <v/>
      </c>
      <c r="K719" s="96" t="str">
        <f>IF(Table4[[#This Row],[Regime]]="LAMINAR",16/Table4[[#This Row],[Teynold''s Number]],"-")</f>
        <v>-</v>
      </c>
      <c r="L719" s="86"/>
      <c r="M719" s="97" t="str">
        <f>IF(Table4[[#This Row],[Regime]]="TURBULENT",(((-4*LOG10(Table4[[#This Row],[ε/D]]/3.7+1.256/(Table4[[#This Row],[Teynold''s Number]]*SQRT(Table4[[#This Row],[f turbulent (guess)]]))))^-1)^2),"")</f>
        <v/>
      </c>
      <c r="N719" s="91" t="str">
        <f>IF(Table4[[#This Row],[f turbulent]]="","",Table4[[#This Row],[f turbulent (guess)]]-Table4[[#This Row],[f turbulent]])</f>
        <v/>
      </c>
      <c r="O719" s="87">
        <f>IF(Table4[[#This Row],[Segment]]="",0,IF(C720="",0,IF(C720&lt;=Table4[[#This Row],[Diameter (in)]],0,1-(D719/D720))))</f>
        <v>0</v>
      </c>
      <c r="P719" s="92" t="str">
        <f>IF(Table4[[#This Row],[Segment]]="","",IF(C719&gt;C720,"",IF(C720="",0.55,(0.55*(1-D720/D719)))))</f>
        <v/>
      </c>
      <c r="Q71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19" s="92" t="str">
        <f>IF(Table4[[#This Row],[Segment]]="","",IF(Table4[[#This Row],[Kexpansion]]="","0",((Table4[[#This Row],[Velocity (m/s)]]^2)/2)*Table4[[#This Row],[Kexpansion]]))</f>
        <v/>
      </c>
      <c r="S719" s="92" t="str">
        <f>IF(Table4[[#This Row],[Segment]]="","",IF(Table4[[#This Row],[Kcontraction]]="","0",((Table4[[#This Row],[Velocity (m/s)]]^2)/2)*Table4[[#This Row],[Kcontraction]]))</f>
        <v/>
      </c>
      <c r="T719" s="89" t="str">
        <f>IF(Table4[[#This Row],[Segment]]="","",SUMIF($Y$7:$Y$2000,Table4[[#This Row],[Segment]],$AD$7:$AD$2000))</f>
        <v/>
      </c>
      <c r="U719" s="95" t="str">
        <f>IF(Table4[[#This Row],[Segment]]="","",Table4[[#This Row],[Hfriction (J/kg)]]+Table4[[#This Row],[Hexpansions (J/kg)]]+Table4[[#This Row],[Hcontractions (J/kg)]]+Table4[[#This Row],[Hf (J/kg)]])</f>
        <v/>
      </c>
      <c r="V719" s="95" t="str">
        <f>IF(Table4[[#This Row],[Segment]]="","",Table4[[#This Row],[Total Friction Loss (J/kg)]]*Table3[Density (kg/m3)])</f>
        <v/>
      </c>
      <c r="W719" s="95" t="str">
        <f>IF(Table4[[#This Row],[Segment]]="","",Table4[[#This Row],[Total Pressure Drop (Pa)]]/1000)</f>
        <v/>
      </c>
      <c r="Y719" s="82" t="str">
        <f>IF('Set Up'!D942="","",'Set Up'!D942)</f>
        <v/>
      </c>
      <c r="Z719" s="82" t="str">
        <f>IF('Set Up'!E942="","",'Set Up'!E942)</f>
        <v/>
      </c>
      <c r="AA719" s="82" t="str">
        <f>IF('Set Up'!F942="","",'Set Up'!F942)</f>
        <v/>
      </c>
      <c r="AB719" s="82" t="str">
        <f>IF('Set Up'!G942="","",'Set Up'!G942)</f>
        <v/>
      </c>
      <c r="AC719" s="82" t="str">
        <f t="array" ref="AC719">IF(Y719="","",INDEX(Data!$G$4:$G$51,MATCH(Table7[[#This Row],[Fitting]]&amp;Table7[[#This Row],[Fitting Subtype]],Data!$E$4:$E$51&amp;Data!$F$4:$F$51,0)))</f>
        <v/>
      </c>
      <c r="AD719" s="89" t="str">
        <f>IF(Table7[[#This Row],[Segment]]="","",Table7[[#This Row],[Quantity]]*Table7[[#This Row],[Kf]]*(((INDEX(Table4[Velocity (m/s)],MATCH(Table7[[#This Row],[Segment]],Table4[Segment],0)))^2)/2))</f>
        <v/>
      </c>
      <c r="AF719" s="82" t="str">
        <f>Table4[[#This Row],[Segment]]</f>
        <v/>
      </c>
      <c r="AG719" s="75"/>
      <c r="AH719" s="82" t="str">
        <f>IF(Table5[[#This Row],[Segment]]="","",AG719-Table4[[#This Row],[Total Pressure Drop (kPa)]])</f>
        <v/>
      </c>
    </row>
    <row r="720" spans="1:34" x14ac:dyDescent="0.25">
      <c r="A720" s="95" t="str">
        <f>IF('Set Up'!A717="","",'Set Up'!A717)</f>
        <v/>
      </c>
      <c r="B720" s="75" t="s">
        <v>81</v>
      </c>
      <c r="C720" s="85"/>
      <c r="D720" s="86" t="str">
        <f>IF(Table4[[#This Row],[Diameter (in)]]="","",(((CONVERT(Table4[[#This Row],[Diameter (in)]],"in","m"))/2)^2)*PI())</f>
        <v/>
      </c>
      <c r="E720" s="87" t="str">
        <f>IF(Table4[[#This Row],[Area (m2)]]="","",$D$4/Table4[[#This Row],[Area (m2)]])</f>
        <v/>
      </c>
      <c r="F720" s="85">
        <f t="shared" si="11"/>
        <v>4.6951999999999998</v>
      </c>
      <c r="G720" s="88" t="str">
        <f>IF(Table4[[#This Row],[Segment]]="","",(CONVERT(Table4[[#This Row],[Diameter (in)]],"in","m")*$B$4*Table4[[#This Row],[Velocity (m/s)]])/$C$4)</f>
        <v/>
      </c>
      <c r="H720" s="96" t="str">
        <f>IF(Table4[[#This Row],[Segment]]="","",IF(Table4[[#This Row],[Teynold''s Number]]&gt;4000,"TURBULENT","LAMINAR"))</f>
        <v/>
      </c>
      <c r="I720" s="86" t="str">
        <f>IF(Table4[[#This Row],[Segment]]="","",INDEX(Data!C717:C731,MATCH(Table4[Material],Data!B717:B731,0)))</f>
        <v/>
      </c>
      <c r="J720" s="89" t="str">
        <f>IF(Table4[[#This Row],[ε (m)]]="","",Table4[[#This Row],[ε (m)]]/(CONVERT(Table4[[#This Row],[Diameter (in)]],"in","m")))</f>
        <v/>
      </c>
      <c r="K720" s="96" t="str">
        <f>IF(Table4[[#This Row],[Regime]]="LAMINAR",16/Table4[[#This Row],[Teynold''s Number]],"-")</f>
        <v>-</v>
      </c>
      <c r="L720" s="86"/>
      <c r="M720" s="97" t="str">
        <f>IF(Table4[[#This Row],[Regime]]="TURBULENT",(((-4*LOG10(Table4[[#This Row],[ε/D]]/3.7+1.256/(Table4[[#This Row],[Teynold''s Number]]*SQRT(Table4[[#This Row],[f turbulent (guess)]]))))^-1)^2),"")</f>
        <v/>
      </c>
      <c r="N720" s="91" t="str">
        <f>IF(Table4[[#This Row],[f turbulent]]="","",Table4[[#This Row],[f turbulent (guess)]]-Table4[[#This Row],[f turbulent]])</f>
        <v/>
      </c>
      <c r="O720" s="87">
        <f>IF(Table4[[#This Row],[Segment]]="",0,IF(C721="",0,IF(C721&lt;=Table4[[#This Row],[Diameter (in)]],0,1-(D720/D721))))</f>
        <v>0</v>
      </c>
      <c r="P720" s="92" t="str">
        <f>IF(Table4[[#This Row],[Segment]]="","",IF(C720&gt;C721,"",IF(C721="",0.55,(0.55*(1-D721/D720)))))</f>
        <v/>
      </c>
      <c r="Q72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20" s="92" t="str">
        <f>IF(Table4[[#This Row],[Segment]]="","",IF(Table4[[#This Row],[Kexpansion]]="","0",((Table4[[#This Row],[Velocity (m/s)]]^2)/2)*Table4[[#This Row],[Kexpansion]]))</f>
        <v/>
      </c>
      <c r="S720" s="92" t="str">
        <f>IF(Table4[[#This Row],[Segment]]="","",IF(Table4[[#This Row],[Kcontraction]]="","0",((Table4[[#This Row],[Velocity (m/s)]]^2)/2)*Table4[[#This Row],[Kcontraction]]))</f>
        <v/>
      </c>
      <c r="T720" s="89" t="str">
        <f>IF(Table4[[#This Row],[Segment]]="","",SUMIF($Y$7:$Y$2000,Table4[[#This Row],[Segment]],$AD$7:$AD$2000))</f>
        <v/>
      </c>
      <c r="U720" s="95" t="str">
        <f>IF(Table4[[#This Row],[Segment]]="","",Table4[[#This Row],[Hfriction (J/kg)]]+Table4[[#This Row],[Hexpansions (J/kg)]]+Table4[[#This Row],[Hcontractions (J/kg)]]+Table4[[#This Row],[Hf (J/kg)]])</f>
        <v/>
      </c>
      <c r="V720" s="95" t="str">
        <f>IF(Table4[[#This Row],[Segment]]="","",Table4[[#This Row],[Total Friction Loss (J/kg)]]*Table3[Density (kg/m3)])</f>
        <v/>
      </c>
      <c r="W720" s="95" t="str">
        <f>IF(Table4[[#This Row],[Segment]]="","",Table4[[#This Row],[Total Pressure Drop (Pa)]]/1000)</f>
        <v/>
      </c>
      <c r="Y720" s="82" t="str">
        <f>IF('Set Up'!D943="","",'Set Up'!D943)</f>
        <v/>
      </c>
      <c r="Z720" s="82" t="str">
        <f>IF('Set Up'!E943="","",'Set Up'!E943)</f>
        <v/>
      </c>
      <c r="AA720" s="82" t="str">
        <f>IF('Set Up'!F943="","",'Set Up'!F943)</f>
        <v/>
      </c>
      <c r="AB720" s="82" t="str">
        <f>IF('Set Up'!G943="","",'Set Up'!G943)</f>
        <v/>
      </c>
      <c r="AC720" s="82" t="str">
        <f t="array" ref="AC720">IF(Y720="","",INDEX(Data!$G$4:$G$51,MATCH(Table7[[#This Row],[Fitting]]&amp;Table7[[#This Row],[Fitting Subtype]],Data!$E$4:$E$51&amp;Data!$F$4:$F$51,0)))</f>
        <v/>
      </c>
      <c r="AD720" s="89" t="str">
        <f>IF(Table7[[#This Row],[Segment]]="","",Table7[[#This Row],[Quantity]]*Table7[[#This Row],[Kf]]*(((INDEX(Table4[Velocity (m/s)],MATCH(Table7[[#This Row],[Segment]],Table4[Segment],0)))^2)/2))</f>
        <v/>
      </c>
      <c r="AF720" s="82" t="str">
        <f>Table4[[#This Row],[Segment]]</f>
        <v/>
      </c>
      <c r="AG720" s="75"/>
      <c r="AH720" s="82" t="str">
        <f>IF(Table5[[#This Row],[Segment]]="","",AG720-Table4[[#This Row],[Total Pressure Drop (kPa)]])</f>
        <v/>
      </c>
    </row>
    <row r="721" spans="1:34" x14ac:dyDescent="0.25">
      <c r="A721" s="95" t="str">
        <f>IF('Set Up'!A718="","",'Set Up'!A718)</f>
        <v/>
      </c>
      <c r="B721" s="75" t="s">
        <v>81</v>
      </c>
      <c r="C721" s="85"/>
      <c r="D721" s="86" t="str">
        <f>IF(Table4[[#This Row],[Diameter (in)]]="","",(((CONVERT(Table4[[#This Row],[Diameter (in)]],"in","m"))/2)^2)*PI())</f>
        <v/>
      </c>
      <c r="E721" s="87" t="str">
        <f>IF(Table4[[#This Row],[Area (m2)]]="","",$D$4/Table4[[#This Row],[Area (m2)]])</f>
        <v/>
      </c>
      <c r="F721" s="85">
        <f t="shared" si="11"/>
        <v>4.6951999999999998</v>
      </c>
      <c r="G721" s="88" t="str">
        <f>IF(Table4[[#This Row],[Segment]]="","",(CONVERT(Table4[[#This Row],[Diameter (in)]],"in","m")*$B$4*Table4[[#This Row],[Velocity (m/s)]])/$C$4)</f>
        <v/>
      </c>
      <c r="H721" s="96" t="str">
        <f>IF(Table4[[#This Row],[Segment]]="","",IF(Table4[[#This Row],[Teynold''s Number]]&gt;4000,"TURBULENT","LAMINAR"))</f>
        <v/>
      </c>
      <c r="I721" s="86" t="str">
        <f>IF(Table4[[#This Row],[Segment]]="","",INDEX(Data!C718:C732,MATCH(Table4[Material],Data!B718:B732,0)))</f>
        <v/>
      </c>
      <c r="J721" s="89" t="str">
        <f>IF(Table4[[#This Row],[ε (m)]]="","",Table4[[#This Row],[ε (m)]]/(CONVERT(Table4[[#This Row],[Diameter (in)]],"in","m")))</f>
        <v/>
      </c>
      <c r="K721" s="96" t="str">
        <f>IF(Table4[[#This Row],[Regime]]="LAMINAR",16/Table4[[#This Row],[Teynold''s Number]],"-")</f>
        <v>-</v>
      </c>
      <c r="L721" s="86"/>
      <c r="M721" s="97" t="str">
        <f>IF(Table4[[#This Row],[Regime]]="TURBULENT",(((-4*LOG10(Table4[[#This Row],[ε/D]]/3.7+1.256/(Table4[[#This Row],[Teynold''s Number]]*SQRT(Table4[[#This Row],[f turbulent (guess)]]))))^-1)^2),"")</f>
        <v/>
      </c>
      <c r="N721" s="91" t="str">
        <f>IF(Table4[[#This Row],[f turbulent]]="","",Table4[[#This Row],[f turbulent (guess)]]-Table4[[#This Row],[f turbulent]])</f>
        <v/>
      </c>
      <c r="O721" s="87">
        <f>IF(Table4[[#This Row],[Segment]]="",0,IF(C722="",0,IF(C722&lt;=Table4[[#This Row],[Diameter (in)]],0,1-(D721/D722))))</f>
        <v>0</v>
      </c>
      <c r="P721" s="92" t="str">
        <f>IF(Table4[[#This Row],[Segment]]="","",IF(C721&gt;C722,"",IF(C722="",0.55,(0.55*(1-D722/D721)))))</f>
        <v/>
      </c>
      <c r="Q72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21" s="92" t="str">
        <f>IF(Table4[[#This Row],[Segment]]="","",IF(Table4[[#This Row],[Kexpansion]]="","0",((Table4[[#This Row],[Velocity (m/s)]]^2)/2)*Table4[[#This Row],[Kexpansion]]))</f>
        <v/>
      </c>
      <c r="S721" s="92" t="str">
        <f>IF(Table4[[#This Row],[Segment]]="","",IF(Table4[[#This Row],[Kcontraction]]="","0",((Table4[[#This Row],[Velocity (m/s)]]^2)/2)*Table4[[#This Row],[Kcontraction]]))</f>
        <v/>
      </c>
      <c r="T721" s="89" t="str">
        <f>IF(Table4[[#This Row],[Segment]]="","",SUMIF($Y$7:$Y$2000,Table4[[#This Row],[Segment]],$AD$7:$AD$2000))</f>
        <v/>
      </c>
      <c r="U721" s="95" t="str">
        <f>IF(Table4[[#This Row],[Segment]]="","",Table4[[#This Row],[Hfriction (J/kg)]]+Table4[[#This Row],[Hexpansions (J/kg)]]+Table4[[#This Row],[Hcontractions (J/kg)]]+Table4[[#This Row],[Hf (J/kg)]])</f>
        <v/>
      </c>
      <c r="V721" s="95" t="str">
        <f>IF(Table4[[#This Row],[Segment]]="","",Table4[[#This Row],[Total Friction Loss (J/kg)]]*Table3[Density (kg/m3)])</f>
        <v/>
      </c>
      <c r="W721" s="95" t="str">
        <f>IF(Table4[[#This Row],[Segment]]="","",Table4[[#This Row],[Total Pressure Drop (Pa)]]/1000)</f>
        <v/>
      </c>
      <c r="Y721" s="82" t="str">
        <f>IF('Set Up'!D944="","",'Set Up'!D944)</f>
        <v/>
      </c>
      <c r="Z721" s="82" t="str">
        <f>IF('Set Up'!E944="","",'Set Up'!E944)</f>
        <v/>
      </c>
      <c r="AA721" s="82" t="str">
        <f>IF('Set Up'!F944="","",'Set Up'!F944)</f>
        <v/>
      </c>
      <c r="AB721" s="82" t="str">
        <f>IF('Set Up'!G944="","",'Set Up'!G944)</f>
        <v/>
      </c>
      <c r="AC721" s="82" t="str">
        <f t="array" ref="AC721">IF(Y721="","",INDEX(Data!$G$4:$G$51,MATCH(Table7[[#This Row],[Fitting]]&amp;Table7[[#This Row],[Fitting Subtype]],Data!$E$4:$E$51&amp;Data!$F$4:$F$51,0)))</f>
        <v/>
      </c>
      <c r="AD721" s="89" t="str">
        <f>IF(Table7[[#This Row],[Segment]]="","",Table7[[#This Row],[Quantity]]*Table7[[#This Row],[Kf]]*(((INDEX(Table4[Velocity (m/s)],MATCH(Table7[[#This Row],[Segment]],Table4[Segment],0)))^2)/2))</f>
        <v/>
      </c>
      <c r="AF721" s="82" t="str">
        <f>Table4[[#This Row],[Segment]]</f>
        <v/>
      </c>
      <c r="AG721" s="75"/>
      <c r="AH721" s="82" t="str">
        <f>IF(Table5[[#This Row],[Segment]]="","",AG721-Table4[[#This Row],[Total Pressure Drop (kPa)]])</f>
        <v/>
      </c>
    </row>
    <row r="722" spans="1:34" x14ac:dyDescent="0.25">
      <c r="A722" s="95" t="str">
        <f>IF('Set Up'!A719="","",'Set Up'!A719)</f>
        <v/>
      </c>
      <c r="B722" s="75" t="s">
        <v>81</v>
      </c>
      <c r="C722" s="85"/>
      <c r="D722" s="86" t="str">
        <f>IF(Table4[[#This Row],[Diameter (in)]]="","",(((CONVERT(Table4[[#This Row],[Diameter (in)]],"in","m"))/2)^2)*PI())</f>
        <v/>
      </c>
      <c r="E722" s="87" t="str">
        <f>IF(Table4[[#This Row],[Area (m2)]]="","",$D$4/Table4[[#This Row],[Area (m2)]])</f>
        <v/>
      </c>
      <c r="F722" s="85">
        <f t="shared" si="11"/>
        <v>4.6951999999999998</v>
      </c>
      <c r="G722" s="88" t="str">
        <f>IF(Table4[[#This Row],[Segment]]="","",(CONVERT(Table4[[#This Row],[Diameter (in)]],"in","m")*$B$4*Table4[[#This Row],[Velocity (m/s)]])/$C$4)</f>
        <v/>
      </c>
      <c r="H722" s="96" t="str">
        <f>IF(Table4[[#This Row],[Segment]]="","",IF(Table4[[#This Row],[Teynold''s Number]]&gt;4000,"TURBULENT","LAMINAR"))</f>
        <v/>
      </c>
      <c r="I722" s="86" t="str">
        <f>IF(Table4[[#This Row],[Segment]]="","",INDEX(Data!C719:C733,MATCH(Table4[Material],Data!B719:B733,0)))</f>
        <v/>
      </c>
      <c r="J722" s="89" t="str">
        <f>IF(Table4[[#This Row],[ε (m)]]="","",Table4[[#This Row],[ε (m)]]/(CONVERT(Table4[[#This Row],[Diameter (in)]],"in","m")))</f>
        <v/>
      </c>
      <c r="K722" s="96" t="str">
        <f>IF(Table4[[#This Row],[Regime]]="LAMINAR",16/Table4[[#This Row],[Teynold''s Number]],"-")</f>
        <v>-</v>
      </c>
      <c r="L722" s="86"/>
      <c r="M722" s="97" t="str">
        <f>IF(Table4[[#This Row],[Regime]]="TURBULENT",(((-4*LOG10(Table4[[#This Row],[ε/D]]/3.7+1.256/(Table4[[#This Row],[Teynold''s Number]]*SQRT(Table4[[#This Row],[f turbulent (guess)]]))))^-1)^2),"")</f>
        <v/>
      </c>
      <c r="N722" s="91" t="str">
        <f>IF(Table4[[#This Row],[f turbulent]]="","",Table4[[#This Row],[f turbulent (guess)]]-Table4[[#This Row],[f turbulent]])</f>
        <v/>
      </c>
      <c r="O722" s="87">
        <f>IF(Table4[[#This Row],[Segment]]="",0,IF(C723="",0,IF(C723&lt;=Table4[[#This Row],[Diameter (in)]],0,1-(D722/D723))))</f>
        <v>0</v>
      </c>
      <c r="P722" s="92" t="str">
        <f>IF(Table4[[#This Row],[Segment]]="","",IF(C722&gt;C723,"",IF(C723="",0.55,(0.55*(1-D723/D722)))))</f>
        <v/>
      </c>
      <c r="Q72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22" s="92" t="str">
        <f>IF(Table4[[#This Row],[Segment]]="","",IF(Table4[[#This Row],[Kexpansion]]="","0",((Table4[[#This Row],[Velocity (m/s)]]^2)/2)*Table4[[#This Row],[Kexpansion]]))</f>
        <v/>
      </c>
      <c r="S722" s="92" t="str">
        <f>IF(Table4[[#This Row],[Segment]]="","",IF(Table4[[#This Row],[Kcontraction]]="","0",((Table4[[#This Row],[Velocity (m/s)]]^2)/2)*Table4[[#This Row],[Kcontraction]]))</f>
        <v/>
      </c>
      <c r="T722" s="89" t="str">
        <f>IF(Table4[[#This Row],[Segment]]="","",SUMIF($Y$7:$Y$2000,Table4[[#This Row],[Segment]],$AD$7:$AD$2000))</f>
        <v/>
      </c>
      <c r="U722" s="95" t="str">
        <f>IF(Table4[[#This Row],[Segment]]="","",Table4[[#This Row],[Hfriction (J/kg)]]+Table4[[#This Row],[Hexpansions (J/kg)]]+Table4[[#This Row],[Hcontractions (J/kg)]]+Table4[[#This Row],[Hf (J/kg)]])</f>
        <v/>
      </c>
      <c r="V722" s="95" t="str">
        <f>IF(Table4[[#This Row],[Segment]]="","",Table4[[#This Row],[Total Friction Loss (J/kg)]]*Table3[Density (kg/m3)])</f>
        <v/>
      </c>
      <c r="W722" s="95" t="str">
        <f>IF(Table4[[#This Row],[Segment]]="","",Table4[[#This Row],[Total Pressure Drop (Pa)]]/1000)</f>
        <v/>
      </c>
      <c r="Y722" s="82" t="str">
        <f>IF('Set Up'!D945="","",'Set Up'!D945)</f>
        <v/>
      </c>
      <c r="Z722" s="82" t="str">
        <f>IF('Set Up'!E945="","",'Set Up'!E945)</f>
        <v/>
      </c>
      <c r="AA722" s="82" t="str">
        <f>IF('Set Up'!F945="","",'Set Up'!F945)</f>
        <v/>
      </c>
      <c r="AB722" s="82" t="str">
        <f>IF('Set Up'!G945="","",'Set Up'!G945)</f>
        <v/>
      </c>
      <c r="AC722" s="82" t="str">
        <f t="array" ref="AC722">IF(Y722="","",INDEX(Data!$G$4:$G$51,MATCH(Table7[[#This Row],[Fitting]]&amp;Table7[[#This Row],[Fitting Subtype]],Data!$E$4:$E$51&amp;Data!$F$4:$F$51,0)))</f>
        <v/>
      </c>
      <c r="AD722" s="89" t="str">
        <f>IF(Table7[[#This Row],[Segment]]="","",Table7[[#This Row],[Quantity]]*Table7[[#This Row],[Kf]]*(((INDEX(Table4[Velocity (m/s)],MATCH(Table7[[#This Row],[Segment]],Table4[Segment],0)))^2)/2))</f>
        <v/>
      </c>
      <c r="AF722" s="82" t="str">
        <f>Table4[[#This Row],[Segment]]</f>
        <v/>
      </c>
      <c r="AG722" s="75"/>
      <c r="AH722" s="82" t="str">
        <f>IF(Table5[[#This Row],[Segment]]="","",AG722-Table4[[#This Row],[Total Pressure Drop (kPa)]])</f>
        <v/>
      </c>
    </row>
    <row r="723" spans="1:34" x14ac:dyDescent="0.25">
      <c r="A723" s="95" t="str">
        <f>IF('Set Up'!A720="","",'Set Up'!A720)</f>
        <v/>
      </c>
      <c r="B723" s="75" t="s">
        <v>81</v>
      </c>
      <c r="C723" s="85"/>
      <c r="D723" s="86" t="str">
        <f>IF(Table4[[#This Row],[Diameter (in)]]="","",(((CONVERT(Table4[[#This Row],[Diameter (in)]],"in","m"))/2)^2)*PI())</f>
        <v/>
      </c>
      <c r="E723" s="87" t="str">
        <f>IF(Table4[[#This Row],[Area (m2)]]="","",$D$4/Table4[[#This Row],[Area (m2)]])</f>
        <v/>
      </c>
      <c r="F723" s="85">
        <f t="shared" si="11"/>
        <v>4.6951999999999998</v>
      </c>
      <c r="G723" s="88" t="str">
        <f>IF(Table4[[#This Row],[Segment]]="","",(CONVERT(Table4[[#This Row],[Diameter (in)]],"in","m")*$B$4*Table4[[#This Row],[Velocity (m/s)]])/$C$4)</f>
        <v/>
      </c>
      <c r="H723" s="96" t="str">
        <f>IF(Table4[[#This Row],[Segment]]="","",IF(Table4[[#This Row],[Teynold''s Number]]&gt;4000,"TURBULENT","LAMINAR"))</f>
        <v/>
      </c>
      <c r="I723" s="86" t="str">
        <f>IF(Table4[[#This Row],[Segment]]="","",INDEX(Data!C720:C734,MATCH(Table4[Material],Data!B720:B734,0)))</f>
        <v/>
      </c>
      <c r="J723" s="89" t="str">
        <f>IF(Table4[[#This Row],[ε (m)]]="","",Table4[[#This Row],[ε (m)]]/(CONVERT(Table4[[#This Row],[Diameter (in)]],"in","m")))</f>
        <v/>
      </c>
      <c r="K723" s="96" t="str">
        <f>IF(Table4[[#This Row],[Regime]]="LAMINAR",16/Table4[[#This Row],[Teynold''s Number]],"-")</f>
        <v>-</v>
      </c>
      <c r="L723" s="86"/>
      <c r="M723" s="97" t="str">
        <f>IF(Table4[[#This Row],[Regime]]="TURBULENT",(((-4*LOG10(Table4[[#This Row],[ε/D]]/3.7+1.256/(Table4[[#This Row],[Teynold''s Number]]*SQRT(Table4[[#This Row],[f turbulent (guess)]]))))^-1)^2),"")</f>
        <v/>
      </c>
      <c r="N723" s="91" t="str">
        <f>IF(Table4[[#This Row],[f turbulent]]="","",Table4[[#This Row],[f turbulent (guess)]]-Table4[[#This Row],[f turbulent]])</f>
        <v/>
      </c>
      <c r="O723" s="87">
        <f>IF(Table4[[#This Row],[Segment]]="",0,IF(C724="",0,IF(C724&lt;=Table4[[#This Row],[Diameter (in)]],0,1-(D723/D724))))</f>
        <v>0</v>
      </c>
      <c r="P723" s="92" t="str">
        <f>IF(Table4[[#This Row],[Segment]]="","",IF(C723&gt;C724,"",IF(C724="",0.55,(0.55*(1-D724/D723)))))</f>
        <v/>
      </c>
      <c r="Q72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23" s="92" t="str">
        <f>IF(Table4[[#This Row],[Segment]]="","",IF(Table4[[#This Row],[Kexpansion]]="","0",((Table4[[#This Row],[Velocity (m/s)]]^2)/2)*Table4[[#This Row],[Kexpansion]]))</f>
        <v/>
      </c>
      <c r="S723" s="92" t="str">
        <f>IF(Table4[[#This Row],[Segment]]="","",IF(Table4[[#This Row],[Kcontraction]]="","0",((Table4[[#This Row],[Velocity (m/s)]]^2)/2)*Table4[[#This Row],[Kcontraction]]))</f>
        <v/>
      </c>
      <c r="T723" s="89" t="str">
        <f>IF(Table4[[#This Row],[Segment]]="","",SUMIF($Y$7:$Y$2000,Table4[[#This Row],[Segment]],$AD$7:$AD$2000))</f>
        <v/>
      </c>
      <c r="U723" s="95" t="str">
        <f>IF(Table4[[#This Row],[Segment]]="","",Table4[[#This Row],[Hfriction (J/kg)]]+Table4[[#This Row],[Hexpansions (J/kg)]]+Table4[[#This Row],[Hcontractions (J/kg)]]+Table4[[#This Row],[Hf (J/kg)]])</f>
        <v/>
      </c>
      <c r="V723" s="95" t="str">
        <f>IF(Table4[[#This Row],[Segment]]="","",Table4[[#This Row],[Total Friction Loss (J/kg)]]*Table3[Density (kg/m3)])</f>
        <v/>
      </c>
      <c r="W723" s="95" t="str">
        <f>IF(Table4[[#This Row],[Segment]]="","",Table4[[#This Row],[Total Pressure Drop (Pa)]]/1000)</f>
        <v/>
      </c>
      <c r="Y723" s="82" t="str">
        <f>IF('Set Up'!D946="","",'Set Up'!D946)</f>
        <v/>
      </c>
      <c r="Z723" s="82" t="str">
        <f>IF('Set Up'!E946="","",'Set Up'!E946)</f>
        <v/>
      </c>
      <c r="AA723" s="82" t="str">
        <f>IF('Set Up'!F946="","",'Set Up'!F946)</f>
        <v/>
      </c>
      <c r="AB723" s="82" t="str">
        <f>IF('Set Up'!G946="","",'Set Up'!G946)</f>
        <v/>
      </c>
      <c r="AC723" s="82" t="str">
        <f t="array" ref="AC723">IF(Y723="","",INDEX(Data!$G$4:$G$51,MATCH(Table7[[#This Row],[Fitting]]&amp;Table7[[#This Row],[Fitting Subtype]],Data!$E$4:$E$51&amp;Data!$F$4:$F$51,0)))</f>
        <v/>
      </c>
      <c r="AD723" s="89" t="str">
        <f>IF(Table7[[#This Row],[Segment]]="","",Table7[[#This Row],[Quantity]]*Table7[[#This Row],[Kf]]*(((INDEX(Table4[Velocity (m/s)],MATCH(Table7[[#This Row],[Segment]],Table4[Segment],0)))^2)/2))</f>
        <v/>
      </c>
      <c r="AF723" s="82" t="str">
        <f>Table4[[#This Row],[Segment]]</f>
        <v/>
      </c>
      <c r="AG723" s="75"/>
      <c r="AH723" s="82" t="str">
        <f>IF(Table5[[#This Row],[Segment]]="","",AG723-Table4[[#This Row],[Total Pressure Drop (kPa)]])</f>
        <v/>
      </c>
    </row>
    <row r="724" spans="1:34" x14ac:dyDescent="0.25">
      <c r="A724" s="95" t="str">
        <f>IF('Set Up'!A721="","",'Set Up'!A721)</f>
        <v/>
      </c>
      <c r="B724" s="75" t="s">
        <v>81</v>
      </c>
      <c r="C724" s="85"/>
      <c r="D724" s="86" t="str">
        <f>IF(Table4[[#This Row],[Diameter (in)]]="","",(((CONVERT(Table4[[#This Row],[Diameter (in)]],"in","m"))/2)^2)*PI())</f>
        <v/>
      </c>
      <c r="E724" s="87" t="str">
        <f>IF(Table4[[#This Row],[Area (m2)]]="","",$D$4/Table4[[#This Row],[Area (m2)]])</f>
        <v/>
      </c>
      <c r="F724" s="85">
        <f t="shared" si="11"/>
        <v>4.6951999999999998</v>
      </c>
      <c r="G724" s="88" t="str">
        <f>IF(Table4[[#This Row],[Segment]]="","",(CONVERT(Table4[[#This Row],[Diameter (in)]],"in","m")*$B$4*Table4[[#This Row],[Velocity (m/s)]])/$C$4)</f>
        <v/>
      </c>
      <c r="H724" s="96" t="str">
        <f>IF(Table4[[#This Row],[Segment]]="","",IF(Table4[[#This Row],[Teynold''s Number]]&gt;4000,"TURBULENT","LAMINAR"))</f>
        <v/>
      </c>
      <c r="I724" s="86" t="str">
        <f>IF(Table4[[#This Row],[Segment]]="","",INDEX(Data!C721:C735,MATCH(Table4[Material],Data!B721:B735,0)))</f>
        <v/>
      </c>
      <c r="J724" s="89" t="str">
        <f>IF(Table4[[#This Row],[ε (m)]]="","",Table4[[#This Row],[ε (m)]]/(CONVERT(Table4[[#This Row],[Diameter (in)]],"in","m")))</f>
        <v/>
      </c>
      <c r="K724" s="96" t="str">
        <f>IF(Table4[[#This Row],[Regime]]="LAMINAR",16/Table4[[#This Row],[Teynold''s Number]],"-")</f>
        <v>-</v>
      </c>
      <c r="L724" s="86"/>
      <c r="M724" s="97" t="str">
        <f>IF(Table4[[#This Row],[Regime]]="TURBULENT",(((-4*LOG10(Table4[[#This Row],[ε/D]]/3.7+1.256/(Table4[[#This Row],[Teynold''s Number]]*SQRT(Table4[[#This Row],[f turbulent (guess)]]))))^-1)^2),"")</f>
        <v/>
      </c>
      <c r="N724" s="91" t="str">
        <f>IF(Table4[[#This Row],[f turbulent]]="","",Table4[[#This Row],[f turbulent (guess)]]-Table4[[#This Row],[f turbulent]])</f>
        <v/>
      </c>
      <c r="O724" s="87">
        <f>IF(Table4[[#This Row],[Segment]]="",0,IF(C725="",0,IF(C725&lt;=Table4[[#This Row],[Diameter (in)]],0,1-(D724/D725))))</f>
        <v>0</v>
      </c>
      <c r="P724" s="92" t="str">
        <f>IF(Table4[[#This Row],[Segment]]="","",IF(C724&gt;C725,"",IF(C725="",0.55,(0.55*(1-D725/D724)))))</f>
        <v/>
      </c>
      <c r="Q72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24" s="92" t="str">
        <f>IF(Table4[[#This Row],[Segment]]="","",IF(Table4[[#This Row],[Kexpansion]]="","0",((Table4[[#This Row],[Velocity (m/s)]]^2)/2)*Table4[[#This Row],[Kexpansion]]))</f>
        <v/>
      </c>
      <c r="S724" s="92" t="str">
        <f>IF(Table4[[#This Row],[Segment]]="","",IF(Table4[[#This Row],[Kcontraction]]="","0",((Table4[[#This Row],[Velocity (m/s)]]^2)/2)*Table4[[#This Row],[Kcontraction]]))</f>
        <v/>
      </c>
      <c r="T724" s="89" t="str">
        <f>IF(Table4[[#This Row],[Segment]]="","",SUMIF($Y$7:$Y$2000,Table4[[#This Row],[Segment]],$AD$7:$AD$2000))</f>
        <v/>
      </c>
      <c r="U724" s="95" t="str">
        <f>IF(Table4[[#This Row],[Segment]]="","",Table4[[#This Row],[Hfriction (J/kg)]]+Table4[[#This Row],[Hexpansions (J/kg)]]+Table4[[#This Row],[Hcontractions (J/kg)]]+Table4[[#This Row],[Hf (J/kg)]])</f>
        <v/>
      </c>
      <c r="V724" s="95" t="str">
        <f>IF(Table4[[#This Row],[Segment]]="","",Table4[[#This Row],[Total Friction Loss (J/kg)]]*Table3[Density (kg/m3)])</f>
        <v/>
      </c>
      <c r="W724" s="95" t="str">
        <f>IF(Table4[[#This Row],[Segment]]="","",Table4[[#This Row],[Total Pressure Drop (Pa)]]/1000)</f>
        <v/>
      </c>
      <c r="Y724" s="82" t="str">
        <f>IF('Set Up'!D947="","",'Set Up'!D947)</f>
        <v/>
      </c>
      <c r="Z724" s="82" t="str">
        <f>IF('Set Up'!E947="","",'Set Up'!E947)</f>
        <v/>
      </c>
      <c r="AA724" s="82" t="str">
        <f>IF('Set Up'!F947="","",'Set Up'!F947)</f>
        <v/>
      </c>
      <c r="AB724" s="82" t="str">
        <f>IF('Set Up'!G947="","",'Set Up'!G947)</f>
        <v/>
      </c>
      <c r="AC724" s="82" t="str">
        <f t="array" ref="AC724">IF(Y724="","",INDEX(Data!$G$4:$G$51,MATCH(Table7[[#This Row],[Fitting]]&amp;Table7[[#This Row],[Fitting Subtype]],Data!$E$4:$E$51&amp;Data!$F$4:$F$51,0)))</f>
        <v/>
      </c>
      <c r="AD724" s="89" t="str">
        <f>IF(Table7[[#This Row],[Segment]]="","",Table7[[#This Row],[Quantity]]*Table7[[#This Row],[Kf]]*(((INDEX(Table4[Velocity (m/s)],MATCH(Table7[[#This Row],[Segment]],Table4[Segment],0)))^2)/2))</f>
        <v/>
      </c>
      <c r="AF724" s="82" t="str">
        <f>Table4[[#This Row],[Segment]]</f>
        <v/>
      </c>
      <c r="AG724" s="75"/>
      <c r="AH724" s="82" t="str">
        <f>IF(Table5[[#This Row],[Segment]]="","",AG724-Table4[[#This Row],[Total Pressure Drop (kPa)]])</f>
        <v/>
      </c>
    </row>
    <row r="725" spans="1:34" x14ac:dyDescent="0.25">
      <c r="A725" s="95" t="str">
        <f>IF('Set Up'!A722="","",'Set Up'!A722)</f>
        <v/>
      </c>
      <c r="B725" s="75" t="s">
        <v>81</v>
      </c>
      <c r="C725" s="85"/>
      <c r="D725" s="86" t="str">
        <f>IF(Table4[[#This Row],[Diameter (in)]]="","",(((CONVERT(Table4[[#This Row],[Diameter (in)]],"in","m"))/2)^2)*PI())</f>
        <v/>
      </c>
      <c r="E725" s="87" t="str">
        <f>IF(Table4[[#This Row],[Area (m2)]]="","",$D$4/Table4[[#This Row],[Area (m2)]])</f>
        <v/>
      </c>
      <c r="F725" s="85">
        <f t="shared" si="11"/>
        <v>4.6951999999999998</v>
      </c>
      <c r="G725" s="88" t="str">
        <f>IF(Table4[[#This Row],[Segment]]="","",(CONVERT(Table4[[#This Row],[Diameter (in)]],"in","m")*$B$4*Table4[[#This Row],[Velocity (m/s)]])/$C$4)</f>
        <v/>
      </c>
      <c r="H725" s="96" t="str">
        <f>IF(Table4[[#This Row],[Segment]]="","",IF(Table4[[#This Row],[Teynold''s Number]]&gt;4000,"TURBULENT","LAMINAR"))</f>
        <v/>
      </c>
      <c r="I725" s="86" t="str">
        <f>IF(Table4[[#This Row],[Segment]]="","",INDEX(Data!C722:C736,MATCH(Table4[Material],Data!B722:B736,0)))</f>
        <v/>
      </c>
      <c r="J725" s="89" t="str">
        <f>IF(Table4[[#This Row],[ε (m)]]="","",Table4[[#This Row],[ε (m)]]/(CONVERT(Table4[[#This Row],[Diameter (in)]],"in","m")))</f>
        <v/>
      </c>
      <c r="K725" s="96" t="str">
        <f>IF(Table4[[#This Row],[Regime]]="LAMINAR",16/Table4[[#This Row],[Teynold''s Number]],"-")</f>
        <v>-</v>
      </c>
      <c r="L725" s="86"/>
      <c r="M725" s="97" t="str">
        <f>IF(Table4[[#This Row],[Regime]]="TURBULENT",(((-4*LOG10(Table4[[#This Row],[ε/D]]/3.7+1.256/(Table4[[#This Row],[Teynold''s Number]]*SQRT(Table4[[#This Row],[f turbulent (guess)]]))))^-1)^2),"")</f>
        <v/>
      </c>
      <c r="N725" s="91" t="str">
        <f>IF(Table4[[#This Row],[f turbulent]]="","",Table4[[#This Row],[f turbulent (guess)]]-Table4[[#This Row],[f turbulent]])</f>
        <v/>
      </c>
      <c r="O725" s="87">
        <f>IF(Table4[[#This Row],[Segment]]="",0,IF(C726="",0,IF(C726&lt;=Table4[[#This Row],[Diameter (in)]],0,1-(D725/D726))))</f>
        <v>0</v>
      </c>
      <c r="P725" s="92" t="str">
        <f>IF(Table4[[#This Row],[Segment]]="","",IF(C725&gt;C726,"",IF(C726="",0.55,(0.55*(1-D726/D725)))))</f>
        <v/>
      </c>
      <c r="Q72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25" s="92" t="str">
        <f>IF(Table4[[#This Row],[Segment]]="","",IF(Table4[[#This Row],[Kexpansion]]="","0",((Table4[[#This Row],[Velocity (m/s)]]^2)/2)*Table4[[#This Row],[Kexpansion]]))</f>
        <v/>
      </c>
      <c r="S725" s="92" t="str">
        <f>IF(Table4[[#This Row],[Segment]]="","",IF(Table4[[#This Row],[Kcontraction]]="","0",((Table4[[#This Row],[Velocity (m/s)]]^2)/2)*Table4[[#This Row],[Kcontraction]]))</f>
        <v/>
      </c>
      <c r="T725" s="89" t="str">
        <f>IF(Table4[[#This Row],[Segment]]="","",SUMIF($Y$7:$Y$2000,Table4[[#This Row],[Segment]],$AD$7:$AD$2000))</f>
        <v/>
      </c>
      <c r="U725" s="95" t="str">
        <f>IF(Table4[[#This Row],[Segment]]="","",Table4[[#This Row],[Hfriction (J/kg)]]+Table4[[#This Row],[Hexpansions (J/kg)]]+Table4[[#This Row],[Hcontractions (J/kg)]]+Table4[[#This Row],[Hf (J/kg)]])</f>
        <v/>
      </c>
      <c r="V725" s="95" t="str">
        <f>IF(Table4[[#This Row],[Segment]]="","",Table4[[#This Row],[Total Friction Loss (J/kg)]]*Table3[Density (kg/m3)])</f>
        <v/>
      </c>
      <c r="W725" s="95" t="str">
        <f>IF(Table4[[#This Row],[Segment]]="","",Table4[[#This Row],[Total Pressure Drop (Pa)]]/1000)</f>
        <v/>
      </c>
      <c r="Y725" s="82" t="str">
        <f>IF('Set Up'!D948="","",'Set Up'!D948)</f>
        <v/>
      </c>
      <c r="Z725" s="82" t="str">
        <f>IF('Set Up'!E948="","",'Set Up'!E948)</f>
        <v/>
      </c>
      <c r="AA725" s="82" t="str">
        <f>IF('Set Up'!F948="","",'Set Up'!F948)</f>
        <v/>
      </c>
      <c r="AB725" s="82" t="str">
        <f>IF('Set Up'!G948="","",'Set Up'!G948)</f>
        <v/>
      </c>
      <c r="AC725" s="82" t="str">
        <f t="array" ref="AC725">IF(Y725="","",INDEX(Data!$G$4:$G$51,MATCH(Table7[[#This Row],[Fitting]]&amp;Table7[[#This Row],[Fitting Subtype]],Data!$E$4:$E$51&amp;Data!$F$4:$F$51,0)))</f>
        <v/>
      </c>
      <c r="AD725" s="89" t="str">
        <f>IF(Table7[[#This Row],[Segment]]="","",Table7[[#This Row],[Quantity]]*Table7[[#This Row],[Kf]]*(((INDEX(Table4[Velocity (m/s)],MATCH(Table7[[#This Row],[Segment]],Table4[Segment],0)))^2)/2))</f>
        <v/>
      </c>
      <c r="AF725" s="82" t="str">
        <f>Table4[[#This Row],[Segment]]</f>
        <v/>
      </c>
      <c r="AG725" s="75"/>
      <c r="AH725" s="82" t="str">
        <f>IF(Table5[[#This Row],[Segment]]="","",AG725-Table4[[#This Row],[Total Pressure Drop (kPa)]])</f>
        <v/>
      </c>
    </row>
    <row r="726" spans="1:34" x14ac:dyDescent="0.25">
      <c r="A726" s="95" t="str">
        <f>IF('Set Up'!A723="","",'Set Up'!A723)</f>
        <v/>
      </c>
      <c r="B726" s="75" t="s">
        <v>81</v>
      </c>
      <c r="C726" s="85"/>
      <c r="D726" s="86" t="str">
        <f>IF(Table4[[#This Row],[Diameter (in)]]="","",(((CONVERT(Table4[[#This Row],[Diameter (in)]],"in","m"))/2)^2)*PI())</f>
        <v/>
      </c>
      <c r="E726" s="87" t="str">
        <f>IF(Table4[[#This Row],[Area (m2)]]="","",$D$4/Table4[[#This Row],[Area (m2)]])</f>
        <v/>
      </c>
      <c r="F726" s="85">
        <f t="shared" si="11"/>
        <v>4.6951999999999998</v>
      </c>
      <c r="G726" s="88" t="str">
        <f>IF(Table4[[#This Row],[Segment]]="","",(CONVERT(Table4[[#This Row],[Diameter (in)]],"in","m")*$B$4*Table4[[#This Row],[Velocity (m/s)]])/$C$4)</f>
        <v/>
      </c>
      <c r="H726" s="96" t="str">
        <f>IF(Table4[[#This Row],[Segment]]="","",IF(Table4[[#This Row],[Teynold''s Number]]&gt;4000,"TURBULENT","LAMINAR"))</f>
        <v/>
      </c>
      <c r="I726" s="86" t="str">
        <f>IF(Table4[[#This Row],[Segment]]="","",INDEX(Data!C723:C737,MATCH(Table4[Material],Data!B723:B737,0)))</f>
        <v/>
      </c>
      <c r="J726" s="89" t="str">
        <f>IF(Table4[[#This Row],[ε (m)]]="","",Table4[[#This Row],[ε (m)]]/(CONVERT(Table4[[#This Row],[Diameter (in)]],"in","m")))</f>
        <v/>
      </c>
      <c r="K726" s="96" t="str">
        <f>IF(Table4[[#This Row],[Regime]]="LAMINAR",16/Table4[[#This Row],[Teynold''s Number]],"-")</f>
        <v>-</v>
      </c>
      <c r="L726" s="86"/>
      <c r="M726" s="97" t="str">
        <f>IF(Table4[[#This Row],[Regime]]="TURBULENT",(((-4*LOG10(Table4[[#This Row],[ε/D]]/3.7+1.256/(Table4[[#This Row],[Teynold''s Number]]*SQRT(Table4[[#This Row],[f turbulent (guess)]]))))^-1)^2),"")</f>
        <v/>
      </c>
      <c r="N726" s="91" t="str">
        <f>IF(Table4[[#This Row],[f turbulent]]="","",Table4[[#This Row],[f turbulent (guess)]]-Table4[[#This Row],[f turbulent]])</f>
        <v/>
      </c>
      <c r="O726" s="87">
        <f>IF(Table4[[#This Row],[Segment]]="",0,IF(C727="",0,IF(C727&lt;=Table4[[#This Row],[Diameter (in)]],0,1-(D726/D727))))</f>
        <v>0</v>
      </c>
      <c r="P726" s="92" t="str">
        <f>IF(Table4[[#This Row],[Segment]]="","",IF(C726&gt;C727,"",IF(C727="",0.55,(0.55*(1-D727/D726)))))</f>
        <v/>
      </c>
      <c r="Q72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26" s="92" t="str">
        <f>IF(Table4[[#This Row],[Segment]]="","",IF(Table4[[#This Row],[Kexpansion]]="","0",((Table4[[#This Row],[Velocity (m/s)]]^2)/2)*Table4[[#This Row],[Kexpansion]]))</f>
        <v/>
      </c>
      <c r="S726" s="92" t="str">
        <f>IF(Table4[[#This Row],[Segment]]="","",IF(Table4[[#This Row],[Kcontraction]]="","0",((Table4[[#This Row],[Velocity (m/s)]]^2)/2)*Table4[[#This Row],[Kcontraction]]))</f>
        <v/>
      </c>
      <c r="T726" s="89" t="str">
        <f>IF(Table4[[#This Row],[Segment]]="","",SUMIF($Y$7:$Y$2000,Table4[[#This Row],[Segment]],$AD$7:$AD$2000))</f>
        <v/>
      </c>
      <c r="U726" s="95" t="str">
        <f>IF(Table4[[#This Row],[Segment]]="","",Table4[[#This Row],[Hfriction (J/kg)]]+Table4[[#This Row],[Hexpansions (J/kg)]]+Table4[[#This Row],[Hcontractions (J/kg)]]+Table4[[#This Row],[Hf (J/kg)]])</f>
        <v/>
      </c>
      <c r="V726" s="95" t="str">
        <f>IF(Table4[[#This Row],[Segment]]="","",Table4[[#This Row],[Total Friction Loss (J/kg)]]*Table3[Density (kg/m3)])</f>
        <v/>
      </c>
      <c r="W726" s="95" t="str">
        <f>IF(Table4[[#This Row],[Segment]]="","",Table4[[#This Row],[Total Pressure Drop (Pa)]]/1000)</f>
        <v/>
      </c>
      <c r="Y726" s="82" t="str">
        <f>IF('Set Up'!D949="","",'Set Up'!D949)</f>
        <v/>
      </c>
      <c r="Z726" s="82" t="str">
        <f>IF('Set Up'!E949="","",'Set Up'!E949)</f>
        <v/>
      </c>
      <c r="AA726" s="82" t="str">
        <f>IF('Set Up'!F949="","",'Set Up'!F949)</f>
        <v/>
      </c>
      <c r="AB726" s="82" t="str">
        <f>IF('Set Up'!G949="","",'Set Up'!G949)</f>
        <v/>
      </c>
      <c r="AC726" s="82" t="str">
        <f t="array" ref="AC726">IF(Y726="","",INDEX(Data!$G$4:$G$51,MATCH(Table7[[#This Row],[Fitting]]&amp;Table7[[#This Row],[Fitting Subtype]],Data!$E$4:$E$51&amp;Data!$F$4:$F$51,0)))</f>
        <v/>
      </c>
      <c r="AD726" s="89" t="str">
        <f>IF(Table7[[#This Row],[Segment]]="","",Table7[[#This Row],[Quantity]]*Table7[[#This Row],[Kf]]*(((INDEX(Table4[Velocity (m/s)],MATCH(Table7[[#This Row],[Segment]],Table4[Segment],0)))^2)/2))</f>
        <v/>
      </c>
      <c r="AF726" s="82" t="str">
        <f>Table4[[#This Row],[Segment]]</f>
        <v/>
      </c>
      <c r="AG726" s="75"/>
      <c r="AH726" s="82" t="str">
        <f>IF(Table5[[#This Row],[Segment]]="","",AG726-Table4[[#This Row],[Total Pressure Drop (kPa)]])</f>
        <v/>
      </c>
    </row>
    <row r="727" spans="1:34" x14ac:dyDescent="0.25">
      <c r="A727" s="95" t="str">
        <f>IF('Set Up'!A724="","",'Set Up'!A724)</f>
        <v/>
      </c>
      <c r="B727" s="75" t="s">
        <v>81</v>
      </c>
      <c r="C727" s="85"/>
      <c r="D727" s="86" t="str">
        <f>IF(Table4[[#This Row],[Diameter (in)]]="","",(((CONVERT(Table4[[#This Row],[Diameter (in)]],"in","m"))/2)^2)*PI())</f>
        <v/>
      </c>
      <c r="E727" s="87" t="str">
        <f>IF(Table4[[#This Row],[Area (m2)]]="","",$D$4/Table4[[#This Row],[Area (m2)]])</f>
        <v/>
      </c>
      <c r="F727" s="85">
        <f t="shared" si="11"/>
        <v>4.6951999999999998</v>
      </c>
      <c r="G727" s="88" t="str">
        <f>IF(Table4[[#This Row],[Segment]]="","",(CONVERT(Table4[[#This Row],[Diameter (in)]],"in","m")*$B$4*Table4[[#This Row],[Velocity (m/s)]])/$C$4)</f>
        <v/>
      </c>
      <c r="H727" s="96" t="str">
        <f>IF(Table4[[#This Row],[Segment]]="","",IF(Table4[[#This Row],[Teynold''s Number]]&gt;4000,"TURBULENT","LAMINAR"))</f>
        <v/>
      </c>
      <c r="I727" s="86" t="str">
        <f>IF(Table4[[#This Row],[Segment]]="","",INDEX(Data!C724:C738,MATCH(Table4[Material],Data!B724:B738,0)))</f>
        <v/>
      </c>
      <c r="J727" s="89" t="str">
        <f>IF(Table4[[#This Row],[ε (m)]]="","",Table4[[#This Row],[ε (m)]]/(CONVERT(Table4[[#This Row],[Diameter (in)]],"in","m")))</f>
        <v/>
      </c>
      <c r="K727" s="96" t="str">
        <f>IF(Table4[[#This Row],[Regime]]="LAMINAR",16/Table4[[#This Row],[Teynold''s Number]],"-")</f>
        <v>-</v>
      </c>
      <c r="L727" s="86"/>
      <c r="M727" s="97" t="str">
        <f>IF(Table4[[#This Row],[Regime]]="TURBULENT",(((-4*LOG10(Table4[[#This Row],[ε/D]]/3.7+1.256/(Table4[[#This Row],[Teynold''s Number]]*SQRT(Table4[[#This Row],[f turbulent (guess)]]))))^-1)^2),"")</f>
        <v/>
      </c>
      <c r="N727" s="91" t="str">
        <f>IF(Table4[[#This Row],[f turbulent]]="","",Table4[[#This Row],[f turbulent (guess)]]-Table4[[#This Row],[f turbulent]])</f>
        <v/>
      </c>
      <c r="O727" s="87">
        <f>IF(Table4[[#This Row],[Segment]]="",0,IF(C728="",0,IF(C728&lt;=Table4[[#This Row],[Diameter (in)]],0,1-(D727/D728))))</f>
        <v>0</v>
      </c>
      <c r="P727" s="92" t="str">
        <f>IF(Table4[[#This Row],[Segment]]="","",IF(C727&gt;C728,"",IF(C728="",0.55,(0.55*(1-D728/D727)))))</f>
        <v/>
      </c>
      <c r="Q72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27" s="92" t="str">
        <f>IF(Table4[[#This Row],[Segment]]="","",IF(Table4[[#This Row],[Kexpansion]]="","0",((Table4[[#This Row],[Velocity (m/s)]]^2)/2)*Table4[[#This Row],[Kexpansion]]))</f>
        <v/>
      </c>
      <c r="S727" s="92" t="str">
        <f>IF(Table4[[#This Row],[Segment]]="","",IF(Table4[[#This Row],[Kcontraction]]="","0",((Table4[[#This Row],[Velocity (m/s)]]^2)/2)*Table4[[#This Row],[Kcontraction]]))</f>
        <v/>
      </c>
      <c r="T727" s="89" t="str">
        <f>IF(Table4[[#This Row],[Segment]]="","",SUMIF($Y$7:$Y$2000,Table4[[#This Row],[Segment]],$AD$7:$AD$2000))</f>
        <v/>
      </c>
      <c r="U727" s="95" t="str">
        <f>IF(Table4[[#This Row],[Segment]]="","",Table4[[#This Row],[Hfriction (J/kg)]]+Table4[[#This Row],[Hexpansions (J/kg)]]+Table4[[#This Row],[Hcontractions (J/kg)]]+Table4[[#This Row],[Hf (J/kg)]])</f>
        <v/>
      </c>
      <c r="V727" s="95" t="str">
        <f>IF(Table4[[#This Row],[Segment]]="","",Table4[[#This Row],[Total Friction Loss (J/kg)]]*Table3[Density (kg/m3)])</f>
        <v/>
      </c>
      <c r="W727" s="95" t="str">
        <f>IF(Table4[[#This Row],[Segment]]="","",Table4[[#This Row],[Total Pressure Drop (Pa)]]/1000)</f>
        <v/>
      </c>
      <c r="Y727" s="82" t="str">
        <f>IF('Set Up'!D950="","",'Set Up'!D950)</f>
        <v/>
      </c>
      <c r="Z727" s="82" t="str">
        <f>IF('Set Up'!E950="","",'Set Up'!E950)</f>
        <v/>
      </c>
      <c r="AA727" s="82" t="str">
        <f>IF('Set Up'!F950="","",'Set Up'!F950)</f>
        <v/>
      </c>
      <c r="AB727" s="82" t="str">
        <f>IF('Set Up'!G950="","",'Set Up'!G950)</f>
        <v/>
      </c>
      <c r="AC727" s="82" t="str">
        <f t="array" ref="AC727">IF(Y727="","",INDEX(Data!$G$4:$G$51,MATCH(Table7[[#This Row],[Fitting]]&amp;Table7[[#This Row],[Fitting Subtype]],Data!$E$4:$E$51&amp;Data!$F$4:$F$51,0)))</f>
        <v/>
      </c>
      <c r="AD727" s="89" t="str">
        <f>IF(Table7[[#This Row],[Segment]]="","",Table7[[#This Row],[Quantity]]*Table7[[#This Row],[Kf]]*(((INDEX(Table4[Velocity (m/s)],MATCH(Table7[[#This Row],[Segment]],Table4[Segment],0)))^2)/2))</f>
        <v/>
      </c>
      <c r="AF727" s="82" t="str">
        <f>Table4[[#This Row],[Segment]]</f>
        <v/>
      </c>
      <c r="AG727" s="75"/>
      <c r="AH727" s="82" t="str">
        <f>IF(Table5[[#This Row],[Segment]]="","",AG727-Table4[[#This Row],[Total Pressure Drop (kPa)]])</f>
        <v/>
      </c>
    </row>
    <row r="728" spans="1:34" x14ac:dyDescent="0.25">
      <c r="A728" s="95" t="str">
        <f>IF('Set Up'!A725="","",'Set Up'!A725)</f>
        <v/>
      </c>
      <c r="B728" s="75" t="s">
        <v>81</v>
      </c>
      <c r="C728" s="85"/>
      <c r="D728" s="86" t="str">
        <f>IF(Table4[[#This Row],[Diameter (in)]]="","",(((CONVERT(Table4[[#This Row],[Diameter (in)]],"in","m"))/2)^2)*PI())</f>
        <v/>
      </c>
      <c r="E728" s="87" t="str">
        <f>IF(Table4[[#This Row],[Area (m2)]]="","",$D$4/Table4[[#This Row],[Area (m2)]])</f>
        <v/>
      </c>
      <c r="F728" s="85">
        <f t="shared" si="11"/>
        <v>4.6951999999999998</v>
      </c>
      <c r="G728" s="88" t="str">
        <f>IF(Table4[[#This Row],[Segment]]="","",(CONVERT(Table4[[#This Row],[Diameter (in)]],"in","m")*$B$4*Table4[[#This Row],[Velocity (m/s)]])/$C$4)</f>
        <v/>
      </c>
      <c r="H728" s="96" t="str">
        <f>IF(Table4[[#This Row],[Segment]]="","",IF(Table4[[#This Row],[Teynold''s Number]]&gt;4000,"TURBULENT","LAMINAR"))</f>
        <v/>
      </c>
      <c r="I728" s="86" t="str">
        <f>IF(Table4[[#This Row],[Segment]]="","",INDEX(Data!C725:C739,MATCH(Table4[Material],Data!B725:B739,0)))</f>
        <v/>
      </c>
      <c r="J728" s="89" t="str">
        <f>IF(Table4[[#This Row],[ε (m)]]="","",Table4[[#This Row],[ε (m)]]/(CONVERT(Table4[[#This Row],[Diameter (in)]],"in","m")))</f>
        <v/>
      </c>
      <c r="K728" s="96" t="str">
        <f>IF(Table4[[#This Row],[Regime]]="LAMINAR",16/Table4[[#This Row],[Teynold''s Number]],"-")</f>
        <v>-</v>
      </c>
      <c r="L728" s="86"/>
      <c r="M728" s="97" t="str">
        <f>IF(Table4[[#This Row],[Regime]]="TURBULENT",(((-4*LOG10(Table4[[#This Row],[ε/D]]/3.7+1.256/(Table4[[#This Row],[Teynold''s Number]]*SQRT(Table4[[#This Row],[f turbulent (guess)]]))))^-1)^2),"")</f>
        <v/>
      </c>
      <c r="N728" s="91" t="str">
        <f>IF(Table4[[#This Row],[f turbulent]]="","",Table4[[#This Row],[f turbulent (guess)]]-Table4[[#This Row],[f turbulent]])</f>
        <v/>
      </c>
      <c r="O728" s="87">
        <f>IF(Table4[[#This Row],[Segment]]="",0,IF(C729="",0,IF(C729&lt;=Table4[[#This Row],[Diameter (in)]],0,1-(D728/D729))))</f>
        <v>0</v>
      </c>
      <c r="P728" s="92" t="str">
        <f>IF(Table4[[#This Row],[Segment]]="","",IF(C728&gt;C729,"",IF(C729="",0.55,(0.55*(1-D729/D728)))))</f>
        <v/>
      </c>
      <c r="Q72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28" s="92" t="str">
        <f>IF(Table4[[#This Row],[Segment]]="","",IF(Table4[[#This Row],[Kexpansion]]="","0",((Table4[[#This Row],[Velocity (m/s)]]^2)/2)*Table4[[#This Row],[Kexpansion]]))</f>
        <v/>
      </c>
      <c r="S728" s="92" t="str">
        <f>IF(Table4[[#This Row],[Segment]]="","",IF(Table4[[#This Row],[Kcontraction]]="","0",((Table4[[#This Row],[Velocity (m/s)]]^2)/2)*Table4[[#This Row],[Kcontraction]]))</f>
        <v/>
      </c>
      <c r="T728" s="89" t="str">
        <f>IF(Table4[[#This Row],[Segment]]="","",SUMIF($Y$7:$Y$2000,Table4[[#This Row],[Segment]],$AD$7:$AD$2000))</f>
        <v/>
      </c>
      <c r="U728" s="95" t="str">
        <f>IF(Table4[[#This Row],[Segment]]="","",Table4[[#This Row],[Hfriction (J/kg)]]+Table4[[#This Row],[Hexpansions (J/kg)]]+Table4[[#This Row],[Hcontractions (J/kg)]]+Table4[[#This Row],[Hf (J/kg)]])</f>
        <v/>
      </c>
      <c r="V728" s="95" t="str">
        <f>IF(Table4[[#This Row],[Segment]]="","",Table4[[#This Row],[Total Friction Loss (J/kg)]]*Table3[Density (kg/m3)])</f>
        <v/>
      </c>
      <c r="W728" s="95" t="str">
        <f>IF(Table4[[#This Row],[Segment]]="","",Table4[[#This Row],[Total Pressure Drop (Pa)]]/1000)</f>
        <v/>
      </c>
      <c r="Y728" s="82" t="str">
        <f>IF('Set Up'!D951="","",'Set Up'!D951)</f>
        <v/>
      </c>
      <c r="Z728" s="82" t="str">
        <f>IF('Set Up'!E951="","",'Set Up'!E951)</f>
        <v/>
      </c>
      <c r="AA728" s="82" t="str">
        <f>IF('Set Up'!F951="","",'Set Up'!F951)</f>
        <v/>
      </c>
      <c r="AB728" s="82" t="str">
        <f>IF('Set Up'!G951="","",'Set Up'!G951)</f>
        <v/>
      </c>
      <c r="AC728" s="82" t="str">
        <f t="array" ref="AC728">IF(Y728="","",INDEX(Data!$G$4:$G$51,MATCH(Table7[[#This Row],[Fitting]]&amp;Table7[[#This Row],[Fitting Subtype]],Data!$E$4:$E$51&amp;Data!$F$4:$F$51,0)))</f>
        <v/>
      </c>
      <c r="AD728" s="89" t="str">
        <f>IF(Table7[[#This Row],[Segment]]="","",Table7[[#This Row],[Quantity]]*Table7[[#This Row],[Kf]]*(((INDEX(Table4[Velocity (m/s)],MATCH(Table7[[#This Row],[Segment]],Table4[Segment],0)))^2)/2))</f>
        <v/>
      </c>
      <c r="AF728" s="82" t="str">
        <f>Table4[[#This Row],[Segment]]</f>
        <v/>
      </c>
      <c r="AG728" s="75"/>
      <c r="AH728" s="82" t="str">
        <f>IF(Table5[[#This Row],[Segment]]="","",AG728-Table4[[#This Row],[Total Pressure Drop (kPa)]])</f>
        <v/>
      </c>
    </row>
    <row r="729" spans="1:34" x14ac:dyDescent="0.25">
      <c r="A729" s="95" t="str">
        <f>IF('Set Up'!A726="","",'Set Up'!A726)</f>
        <v/>
      </c>
      <c r="B729" s="75" t="s">
        <v>81</v>
      </c>
      <c r="C729" s="85"/>
      <c r="D729" s="86" t="str">
        <f>IF(Table4[[#This Row],[Diameter (in)]]="","",(((CONVERT(Table4[[#This Row],[Diameter (in)]],"in","m"))/2)^2)*PI())</f>
        <v/>
      </c>
      <c r="E729" s="87" t="str">
        <f>IF(Table4[[#This Row],[Area (m2)]]="","",$D$4/Table4[[#This Row],[Area (m2)]])</f>
        <v/>
      </c>
      <c r="F729" s="85">
        <f t="shared" si="11"/>
        <v>4.6951999999999998</v>
      </c>
      <c r="G729" s="88" t="str">
        <f>IF(Table4[[#This Row],[Segment]]="","",(CONVERT(Table4[[#This Row],[Diameter (in)]],"in","m")*$B$4*Table4[[#This Row],[Velocity (m/s)]])/$C$4)</f>
        <v/>
      </c>
      <c r="H729" s="96" t="str">
        <f>IF(Table4[[#This Row],[Segment]]="","",IF(Table4[[#This Row],[Teynold''s Number]]&gt;4000,"TURBULENT","LAMINAR"))</f>
        <v/>
      </c>
      <c r="I729" s="86" t="str">
        <f>IF(Table4[[#This Row],[Segment]]="","",INDEX(Data!C726:C740,MATCH(Table4[Material],Data!B726:B740,0)))</f>
        <v/>
      </c>
      <c r="J729" s="89" t="str">
        <f>IF(Table4[[#This Row],[ε (m)]]="","",Table4[[#This Row],[ε (m)]]/(CONVERT(Table4[[#This Row],[Diameter (in)]],"in","m")))</f>
        <v/>
      </c>
      <c r="K729" s="96" t="str">
        <f>IF(Table4[[#This Row],[Regime]]="LAMINAR",16/Table4[[#This Row],[Teynold''s Number]],"-")</f>
        <v>-</v>
      </c>
      <c r="L729" s="86"/>
      <c r="M729" s="97" t="str">
        <f>IF(Table4[[#This Row],[Regime]]="TURBULENT",(((-4*LOG10(Table4[[#This Row],[ε/D]]/3.7+1.256/(Table4[[#This Row],[Teynold''s Number]]*SQRT(Table4[[#This Row],[f turbulent (guess)]]))))^-1)^2),"")</f>
        <v/>
      </c>
      <c r="N729" s="91" t="str">
        <f>IF(Table4[[#This Row],[f turbulent]]="","",Table4[[#This Row],[f turbulent (guess)]]-Table4[[#This Row],[f turbulent]])</f>
        <v/>
      </c>
      <c r="O729" s="87">
        <f>IF(Table4[[#This Row],[Segment]]="",0,IF(C730="",0,IF(C730&lt;=Table4[[#This Row],[Diameter (in)]],0,1-(D729/D730))))</f>
        <v>0</v>
      </c>
      <c r="P729" s="92" t="str">
        <f>IF(Table4[[#This Row],[Segment]]="","",IF(C729&gt;C730,"",IF(C730="",0.55,(0.55*(1-D730/D729)))))</f>
        <v/>
      </c>
      <c r="Q72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29" s="92" t="str">
        <f>IF(Table4[[#This Row],[Segment]]="","",IF(Table4[[#This Row],[Kexpansion]]="","0",((Table4[[#This Row],[Velocity (m/s)]]^2)/2)*Table4[[#This Row],[Kexpansion]]))</f>
        <v/>
      </c>
      <c r="S729" s="92" t="str">
        <f>IF(Table4[[#This Row],[Segment]]="","",IF(Table4[[#This Row],[Kcontraction]]="","0",((Table4[[#This Row],[Velocity (m/s)]]^2)/2)*Table4[[#This Row],[Kcontraction]]))</f>
        <v/>
      </c>
      <c r="T729" s="89" t="str">
        <f>IF(Table4[[#This Row],[Segment]]="","",SUMIF($Y$7:$Y$2000,Table4[[#This Row],[Segment]],$AD$7:$AD$2000))</f>
        <v/>
      </c>
      <c r="U729" s="95" t="str">
        <f>IF(Table4[[#This Row],[Segment]]="","",Table4[[#This Row],[Hfriction (J/kg)]]+Table4[[#This Row],[Hexpansions (J/kg)]]+Table4[[#This Row],[Hcontractions (J/kg)]]+Table4[[#This Row],[Hf (J/kg)]])</f>
        <v/>
      </c>
      <c r="V729" s="95" t="str">
        <f>IF(Table4[[#This Row],[Segment]]="","",Table4[[#This Row],[Total Friction Loss (J/kg)]]*Table3[Density (kg/m3)])</f>
        <v/>
      </c>
      <c r="W729" s="95" t="str">
        <f>IF(Table4[[#This Row],[Segment]]="","",Table4[[#This Row],[Total Pressure Drop (Pa)]]/1000)</f>
        <v/>
      </c>
      <c r="Y729" s="82" t="str">
        <f>IF('Set Up'!D952="","",'Set Up'!D952)</f>
        <v/>
      </c>
      <c r="Z729" s="82" t="str">
        <f>IF('Set Up'!E952="","",'Set Up'!E952)</f>
        <v/>
      </c>
      <c r="AA729" s="82" t="str">
        <f>IF('Set Up'!F952="","",'Set Up'!F952)</f>
        <v/>
      </c>
      <c r="AB729" s="82" t="str">
        <f>IF('Set Up'!G952="","",'Set Up'!G952)</f>
        <v/>
      </c>
      <c r="AC729" s="82" t="str">
        <f t="array" ref="AC729">IF(Y729="","",INDEX(Data!$G$4:$G$51,MATCH(Table7[[#This Row],[Fitting]]&amp;Table7[[#This Row],[Fitting Subtype]],Data!$E$4:$E$51&amp;Data!$F$4:$F$51,0)))</f>
        <v/>
      </c>
      <c r="AD729" s="89" t="str">
        <f>IF(Table7[[#This Row],[Segment]]="","",Table7[[#This Row],[Quantity]]*Table7[[#This Row],[Kf]]*(((INDEX(Table4[Velocity (m/s)],MATCH(Table7[[#This Row],[Segment]],Table4[Segment],0)))^2)/2))</f>
        <v/>
      </c>
      <c r="AF729" s="82" t="str">
        <f>Table4[[#This Row],[Segment]]</f>
        <v/>
      </c>
      <c r="AG729" s="75"/>
      <c r="AH729" s="82" t="str">
        <f>IF(Table5[[#This Row],[Segment]]="","",AG729-Table4[[#This Row],[Total Pressure Drop (kPa)]])</f>
        <v/>
      </c>
    </row>
    <row r="730" spans="1:34" x14ac:dyDescent="0.25">
      <c r="A730" s="95" t="str">
        <f>IF('Set Up'!A727="","",'Set Up'!A727)</f>
        <v/>
      </c>
      <c r="B730" s="75" t="s">
        <v>81</v>
      </c>
      <c r="C730" s="85"/>
      <c r="D730" s="86" t="str">
        <f>IF(Table4[[#This Row],[Diameter (in)]]="","",(((CONVERT(Table4[[#This Row],[Diameter (in)]],"in","m"))/2)^2)*PI())</f>
        <v/>
      </c>
      <c r="E730" s="87" t="str">
        <f>IF(Table4[[#This Row],[Area (m2)]]="","",$D$4/Table4[[#This Row],[Area (m2)]])</f>
        <v/>
      </c>
      <c r="F730" s="85">
        <f t="shared" si="11"/>
        <v>4.6951999999999998</v>
      </c>
      <c r="G730" s="88" t="str">
        <f>IF(Table4[[#This Row],[Segment]]="","",(CONVERT(Table4[[#This Row],[Diameter (in)]],"in","m")*$B$4*Table4[[#This Row],[Velocity (m/s)]])/$C$4)</f>
        <v/>
      </c>
      <c r="H730" s="96" t="str">
        <f>IF(Table4[[#This Row],[Segment]]="","",IF(Table4[[#This Row],[Teynold''s Number]]&gt;4000,"TURBULENT","LAMINAR"))</f>
        <v/>
      </c>
      <c r="I730" s="86" t="str">
        <f>IF(Table4[[#This Row],[Segment]]="","",INDEX(Data!C727:C741,MATCH(Table4[Material],Data!B727:B741,0)))</f>
        <v/>
      </c>
      <c r="J730" s="89" t="str">
        <f>IF(Table4[[#This Row],[ε (m)]]="","",Table4[[#This Row],[ε (m)]]/(CONVERT(Table4[[#This Row],[Diameter (in)]],"in","m")))</f>
        <v/>
      </c>
      <c r="K730" s="96" t="str">
        <f>IF(Table4[[#This Row],[Regime]]="LAMINAR",16/Table4[[#This Row],[Teynold''s Number]],"-")</f>
        <v>-</v>
      </c>
      <c r="L730" s="86"/>
      <c r="M730" s="97" t="str">
        <f>IF(Table4[[#This Row],[Regime]]="TURBULENT",(((-4*LOG10(Table4[[#This Row],[ε/D]]/3.7+1.256/(Table4[[#This Row],[Teynold''s Number]]*SQRT(Table4[[#This Row],[f turbulent (guess)]]))))^-1)^2),"")</f>
        <v/>
      </c>
      <c r="N730" s="91" t="str">
        <f>IF(Table4[[#This Row],[f turbulent]]="","",Table4[[#This Row],[f turbulent (guess)]]-Table4[[#This Row],[f turbulent]])</f>
        <v/>
      </c>
      <c r="O730" s="87">
        <f>IF(Table4[[#This Row],[Segment]]="",0,IF(C731="",0,IF(C731&lt;=Table4[[#This Row],[Diameter (in)]],0,1-(D730/D731))))</f>
        <v>0</v>
      </c>
      <c r="P730" s="92" t="str">
        <f>IF(Table4[[#This Row],[Segment]]="","",IF(C730&gt;C731,"",IF(C731="",0.55,(0.55*(1-D731/D730)))))</f>
        <v/>
      </c>
      <c r="Q73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30" s="92" t="str">
        <f>IF(Table4[[#This Row],[Segment]]="","",IF(Table4[[#This Row],[Kexpansion]]="","0",((Table4[[#This Row],[Velocity (m/s)]]^2)/2)*Table4[[#This Row],[Kexpansion]]))</f>
        <v/>
      </c>
      <c r="S730" s="92" t="str">
        <f>IF(Table4[[#This Row],[Segment]]="","",IF(Table4[[#This Row],[Kcontraction]]="","0",((Table4[[#This Row],[Velocity (m/s)]]^2)/2)*Table4[[#This Row],[Kcontraction]]))</f>
        <v/>
      </c>
      <c r="T730" s="89" t="str">
        <f>IF(Table4[[#This Row],[Segment]]="","",SUMIF($Y$7:$Y$2000,Table4[[#This Row],[Segment]],$AD$7:$AD$2000))</f>
        <v/>
      </c>
      <c r="U730" s="95" t="str">
        <f>IF(Table4[[#This Row],[Segment]]="","",Table4[[#This Row],[Hfriction (J/kg)]]+Table4[[#This Row],[Hexpansions (J/kg)]]+Table4[[#This Row],[Hcontractions (J/kg)]]+Table4[[#This Row],[Hf (J/kg)]])</f>
        <v/>
      </c>
      <c r="V730" s="95" t="str">
        <f>IF(Table4[[#This Row],[Segment]]="","",Table4[[#This Row],[Total Friction Loss (J/kg)]]*Table3[Density (kg/m3)])</f>
        <v/>
      </c>
      <c r="W730" s="95" t="str">
        <f>IF(Table4[[#This Row],[Segment]]="","",Table4[[#This Row],[Total Pressure Drop (Pa)]]/1000)</f>
        <v/>
      </c>
      <c r="Y730" s="82" t="str">
        <f>IF('Set Up'!D953="","",'Set Up'!D953)</f>
        <v/>
      </c>
      <c r="Z730" s="82" t="str">
        <f>IF('Set Up'!E953="","",'Set Up'!E953)</f>
        <v/>
      </c>
      <c r="AA730" s="82" t="str">
        <f>IF('Set Up'!F953="","",'Set Up'!F953)</f>
        <v/>
      </c>
      <c r="AB730" s="82" t="str">
        <f>IF('Set Up'!G953="","",'Set Up'!G953)</f>
        <v/>
      </c>
      <c r="AC730" s="82" t="str">
        <f t="array" ref="AC730">IF(Y730="","",INDEX(Data!$G$4:$G$51,MATCH(Table7[[#This Row],[Fitting]]&amp;Table7[[#This Row],[Fitting Subtype]],Data!$E$4:$E$51&amp;Data!$F$4:$F$51,0)))</f>
        <v/>
      </c>
      <c r="AD730" s="89" t="str">
        <f>IF(Table7[[#This Row],[Segment]]="","",Table7[[#This Row],[Quantity]]*Table7[[#This Row],[Kf]]*(((INDEX(Table4[Velocity (m/s)],MATCH(Table7[[#This Row],[Segment]],Table4[Segment],0)))^2)/2))</f>
        <v/>
      </c>
      <c r="AF730" s="82" t="str">
        <f>Table4[[#This Row],[Segment]]</f>
        <v/>
      </c>
      <c r="AG730" s="75"/>
      <c r="AH730" s="82" t="str">
        <f>IF(Table5[[#This Row],[Segment]]="","",AG730-Table4[[#This Row],[Total Pressure Drop (kPa)]])</f>
        <v/>
      </c>
    </row>
    <row r="731" spans="1:34" x14ac:dyDescent="0.25">
      <c r="A731" s="95" t="str">
        <f>IF('Set Up'!A728="","",'Set Up'!A728)</f>
        <v/>
      </c>
      <c r="B731" s="75" t="s">
        <v>81</v>
      </c>
      <c r="C731" s="85"/>
      <c r="D731" s="86" t="str">
        <f>IF(Table4[[#This Row],[Diameter (in)]]="","",(((CONVERT(Table4[[#This Row],[Diameter (in)]],"in","m"))/2)^2)*PI())</f>
        <v/>
      </c>
      <c r="E731" s="87" t="str">
        <f>IF(Table4[[#This Row],[Area (m2)]]="","",$D$4/Table4[[#This Row],[Area (m2)]])</f>
        <v/>
      </c>
      <c r="F731" s="85">
        <f t="shared" si="11"/>
        <v>4.6951999999999998</v>
      </c>
      <c r="G731" s="88" t="str">
        <f>IF(Table4[[#This Row],[Segment]]="","",(CONVERT(Table4[[#This Row],[Diameter (in)]],"in","m")*$B$4*Table4[[#This Row],[Velocity (m/s)]])/$C$4)</f>
        <v/>
      </c>
      <c r="H731" s="96" t="str">
        <f>IF(Table4[[#This Row],[Segment]]="","",IF(Table4[[#This Row],[Teynold''s Number]]&gt;4000,"TURBULENT","LAMINAR"))</f>
        <v/>
      </c>
      <c r="I731" s="86" t="str">
        <f>IF(Table4[[#This Row],[Segment]]="","",INDEX(Data!C728:C742,MATCH(Table4[Material],Data!B728:B742,0)))</f>
        <v/>
      </c>
      <c r="J731" s="89" t="str">
        <f>IF(Table4[[#This Row],[ε (m)]]="","",Table4[[#This Row],[ε (m)]]/(CONVERT(Table4[[#This Row],[Diameter (in)]],"in","m")))</f>
        <v/>
      </c>
      <c r="K731" s="96" t="str">
        <f>IF(Table4[[#This Row],[Regime]]="LAMINAR",16/Table4[[#This Row],[Teynold''s Number]],"-")</f>
        <v>-</v>
      </c>
      <c r="L731" s="86"/>
      <c r="M731" s="97" t="str">
        <f>IF(Table4[[#This Row],[Regime]]="TURBULENT",(((-4*LOG10(Table4[[#This Row],[ε/D]]/3.7+1.256/(Table4[[#This Row],[Teynold''s Number]]*SQRT(Table4[[#This Row],[f turbulent (guess)]]))))^-1)^2),"")</f>
        <v/>
      </c>
      <c r="N731" s="91" t="str">
        <f>IF(Table4[[#This Row],[f turbulent]]="","",Table4[[#This Row],[f turbulent (guess)]]-Table4[[#This Row],[f turbulent]])</f>
        <v/>
      </c>
      <c r="O731" s="87">
        <f>IF(Table4[[#This Row],[Segment]]="",0,IF(C732="",0,IF(C732&lt;=Table4[[#This Row],[Diameter (in)]],0,1-(D731/D732))))</f>
        <v>0</v>
      </c>
      <c r="P731" s="92" t="str">
        <f>IF(Table4[[#This Row],[Segment]]="","",IF(C731&gt;C732,"",IF(C732="",0.55,(0.55*(1-D732/D731)))))</f>
        <v/>
      </c>
      <c r="Q73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31" s="92" t="str">
        <f>IF(Table4[[#This Row],[Segment]]="","",IF(Table4[[#This Row],[Kexpansion]]="","0",((Table4[[#This Row],[Velocity (m/s)]]^2)/2)*Table4[[#This Row],[Kexpansion]]))</f>
        <v/>
      </c>
      <c r="S731" s="92" t="str">
        <f>IF(Table4[[#This Row],[Segment]]="","",IF(Table4[[#This Row],[Kcontraction]]="","0",((Table4[[#This Row],[Velocity (m/s)]]^2)/2)*Table4[[#This Row],[Kcontraction]]))</f>
        <v/>
      </c>
      <c r="T731" s="89" t="str">
        <f>IF(Table4[[#This Row],[Segment]]="","",SUMIF($Y$7:$Y$2000,Table4[[#This Row],[Segment]],$AD$7:$AD$2000))</f>
        <v/>
      </c>
      <c r="U731" s="95" t="str">
        <f>IF(Table4[[#This Row],[Segment]]="","",Table4[[#This Row],[Hfriction (J/kg)]]+Table4[[#This Row],[Hexpansions (J/kg)]]+Table4[[#This Row],[Hcontractions (J/kg)]]+Table4[[#This Row],[Hf (J/kg)]])</f>
        <v/>
      </c>
      <c r="V731" s="95" t="str">
        <f>IF(Table4[[#This Row],[Segment]]="","",Table4[[#This Row],[Total Friction Loss (J/kg)]]*Table3[Density (kg/m3)])</f>
        <v/>
      </c>
      <c r="W731" s="95" t="str">
        <f>IF(Table4[[#This Row],[Segment]]="","",Table4[[#This Row],[Total Pressure Drop (Pa)]]/1000)</f>
        <v/>
      </c>
      <c r="Y731" s="82" t="str">
        <f>IF('Set Up'!D954="","",'Set Up'!D954)</f>
        <v/>
      </c>
      <c r="Z731" s="82" t="str">
        <f>IF('Set Up'!E954="","",'Set Up'!E954)</f>
        <v/>
      </c>
      <c r="AA731" s="82" t="str">
        <f>IF('Set Up'!F954="","",'Set Up'!F954)</f>
        <v/>
      </c>
      <c r="AB731" s="82" t="str">
        <f>IF('Set Up'!G954="","",'Set Up'!G954)</f>
        <v/>
      </c>
      <c r="AC731" s="82" t="str">
        <f t="array" ref="AC731">IF(Y731="","",INDEX(Data!$G$4:$G$51,MATCH(Table7[[#This Row],[Fitting]]&amp;Table7[[#This Row],[Fitting Subtype]],Data!$E$4:$E$51&amp;Data!$F$4:$F$51,0)))</f>
        <v/>
      </c>
      <c r="AD731" s="89" t="str">
        <f>IF(Table7[[#This Row],[Segment]]="","",Table7[[#This Row],[Quantity]]*Table7[[#This Row],[Kf]]*(((INDEX(Table4[Velocity (m/s)],MATCH(Table7[[#This Row],[Segment]],Table4[Segment],0)))^2)/2))</f>
        <v/>
      </c>
      <c r="AF731" s="82" t="str">
        <f>Table4[[#This Row],[Segment]]</f>
        <v/>
      </c>
      <c r="AG731" s="75"/>
      <c r="AH731" s="82" t="str">
        <f>IF(Table5[[#This Row],[Segment]]="","",AG731-Table4[[#This Row],[Total Pressure Drop (kPa)]])</f>
        <v/>
      </c>
    </row>
    <row r="732" spans="1:34" x14ac:dyDescent="0.25">
      <c r="A732" s="95" t="str">
        <f>IF('Set Up'!A729="","",'Set Up'!A729)</f>
        <v/>
      </c>
      <c r="B732" s="75" t="s">
        <v>81</v>
      </c>
      <c r="C732" s="85"/>
      <c r="D732" s="86" t="str">
        <f>IF(Table4[[#This Row],[Diameter (in)]]="","",(((CONVERT(Table4[[#This Row],[Diameter (in)]],"in","m"))/2)^2)*PI())</f>
        <v/>
      </c>
      <c r="E732" s="87" t="str">
        <f>IF(Table4[[#This Row],[Area (m2)]]="","",$D$4/Table4[[#This Row],[Area (m2)]])</f>
        <v/>
      </c>
      <c r="F732" s="85">
        <f t="shared" si="11"/>
        <v>4.6951999999999998</v>
      </c>
      <c r="G732" s="88" t="str">
        <f>IF(Table4[[#This Row],[Segment]]="","",(CONVERT(Table4[[#This Row],[Diameter (in)]],"in","m")*$B$4*Table4[[#This Row],[Velocity (m/s)]])/$C$4)</f>
        <v/>
      </c>
      <c r="H732" s="96" t="str">
        <f>IF(Table4[[#This Row],[Segment]]="","",IF(Table4[[#This Row],[Teynold''s Number]]&gt;4000,"TURBULENT","LAMINAR"))</f>
        <v/>
      </c>
      <c r="I732" s="86" t="str">
        <f>IF(Table4[[#This Row],[Segment]]="","",INDEX(Data!C729:C743,MATCH(Table4[Material],Data!B729:B743,0)))</f>
        <v/>
      </c>
      <c r="J732" s="89" t="str">
        <f>IF(Table4[[#This Row],[ε (m)]]="","",Table4[[#This Row],[ε (m)]]/(CONVERT(Table4[[#This Row],[Diameter (in)]],"in","m")))</f>
        <v/>
      </c>
      <c r="K732" s="96" t="str">
        <f>IF(Table4[[#This Row],[Regime]]="LAMINAR",16/Table4[[#This Row],[Teynold''s Number]],"-")</f>
        <v>-</v>
      </c>
      <c r="L732" s="86"/>
      <c r="M732" s="97" t="str">
        <f>IF(Table4[[#This Row],[Regime]]="TURBULENT",(((-4*LOG10(Table4[[#This Row],[ε/D]]/3.7+1.256/(Table4[[#This Row],[Teynold''s Number]]*SQRT(Table4[[#This Row],[f turbulent (guess)]]))))^-1)^2),"")</f>
        <v/>
      </c>
      <c r="N732" s="91" t="str">
        <f>IF(Table4[[#This Row],[f turbulent]]="","",Table4[[#This Row],[f turbulent (guess)]]-Table4[[#This Row],[f turbulent]])</f>
        <v/>
      </c>
      <c r="O732" s="87">
        <f>IF(Table4[[#This Row],[Segment]]="",0,IF(C733="",0,IF(C733&lt;=Table4[[#This Row],[Diameter (in)]],0,1-(D732/D733))))</f>
        <v>0</v>
      </c>
      <c r="P732" s="92" t="str">
        <f>IF(Table4[[#This Row],[Segment]]="","",IF(C732&gt;C733,"",IF(C733="",0.55,(0.55*(1-D733/D732)))))</f>
        <v/>
      </c>
      <c r="Q73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32" s="92" t="str">
        <f>IF(Table4[[#This Row],[Segment]]="","",IF(Table4[[#This Row],[Kexpansion]]="","0",((Table4[[#This Row],[Velocity (m/s)]]^2)/2)*Table4[[#This Row],[Kexpansion]]))</f>
        <v/>
      </c>
      <c r="S732" s="92" t="str">
        <f>IF(Table4[[#This Row],[Segment]]="","",IF(Table4[[#This Row],[Kcontraction]]="","0",((Table4[[#This Row],[Velocity (m/s)]]^2)/2)*Table4[[#This Row],[Kcontraction]]))</f>
        <v/>
      </c>
      <c r="T732" s="89" t="str">
        <f>IF(Table4[[#This Row],[Segment]]="","",SUMIF($Y$7:$Y$2000,Table4[[#This Row],[Segment]],$AD$7:$AD$2000))</f>
        <v/>
      </c>
      <c r="U732" s="95" t="str">
        <f>IF(Table4[[#This Row],[Segment]]="","",Table4[[#This Row],[Hfriction (J/kg)]]+Table4[[#This Row],[Hexpansions (J/kg)]]+Table4[[#This Row],[Hcontractions (J/kg)]]+Table4[[#This Row],[Hf (J/kg)]])</f>
        <v/>
      </c>
      <c r="V732" s="95" t="str">
        <f>IF(Table4[[#This Row],[Segment]]="","",Table4[[#This Row],[Total Friction Loss (J/kg)]]*Table3[Density (kg/m3)])</f>
        <v/>
      </c>
      <c r="W732" s="95" t="str">
        <f>IF(Table4[[#This Row],[Segment]]="","",Table4[[#This Row],[Total Pressure Drop (Pa)]]/1000)</f>
        <v/>
      </c>
      <c r="Y732" s="82" t="str">
        <f>IF('Set Up'!D955="","",'Set Up'!D955)</f>
        <v/>
      </c>
      <c r="Z732" s="82" t="str">
        <f>IF('Set Up'!E955="","",'Set Up'!E955)</f>
        <v/>
      </c>
      <c r="AA732" s="82" t="str">
        <f>IF('Set Up'!F955="","",'Set Up'!F955)</f>
        <v/>
      </c>
      <c r="AB732" s="82" t="str">
        <f>IF('Set Up'!G955="","",'Set Up'!G955)</f>
        <v/>
      </c>
      <c r="AC732" s="82" t="str">
        <f t="array" ref="AC732">IF(Y732="","",INDEX(Data!$G$4:$G$51,MATCH(Table7[[#This Row],[Fitting]]&amp;Table7[[#This Row],[Fitting Subtype]],Data!$E$4:$E$51&amp;Data!$F$4:$F$51,0)))</f>
        <v/>
      </c>
      <c r="AD732" s="89" t="str">
        <f>IF(Table7[[#This Row],[Segment]]="","",Table7[[#This Row],[Quantity]]*Table7[[#This Row],[Kf]]*(((INDEX(Table4[Velocity (m/s)],MATCH(Table7[[#This Row],[Segment]],Table4[Segment],0)))^2)/2))</f>
        <v/>
      </c>
      <c r="AF732" s="82" t="str">
        <f>Table4[[#This Row],[Segment]]</f>
        <v/>
      </c>
      <c r="AG732" s="75"/>
      <c r="AH732" s="82" t="str">
        <f>IF(Table5[[#This Row],[Segment]]="","",AG732-Table4[[#This Row],[Total Pressure Drop (kPa)]])</f>
        <v/>
      </c>
    </row>
    <row r="733" spans="1:34" x14ac:dyDescent="0.25">
      <c r="A733" s="95" t="str">
        <f>IF('Set Up'!A730="","",'Set Up'!A730)</f>
        <v/>
      </c>
      <c r="B733" s="75" t="s">
        <v>81</v>
      </c>
      <c r="C733" s="85"/>
      <c r="D733" s="86" t="str">
        <f>IF(Table4[[#This Row],[Diameter (in)]]="","",(((CONVERT(Table4[[#This Row],[Diameter (in)]],"in","m"))/2)^2)*PI())</f>
        <v/>
      </c>
      <c r="E733" s="87" t="str">
        <f>IF(Table4[[#This Row],[Area (m2)]]="","",$D$4/Table4[[#This Row],[Area (m2)]])</f>
        <v/>
      </c>
      <c r="F733" s="85">
        <f t="shared" si="11"/>
        <v>4.6951999999999998</v>
      </c>
      <c r="G733" s="88" t="str">
        <f>IF(Table4[[#This Row],[Segment]]="","",(CONVERT(Table4[[#This Row],[Diameter (in)]],"in","m")*$B$4*Table4[[#This Row],[Velocity (m/s)]])/$C$4)</f>
        <v/>
      </c>
      <c r="H733" s="96" t="str">
        <f>IF(Table4[[#This Row],[Segment]]="","",IF(Table4[[#This Row],[Teynold''s Number]]&gt;4000,"TURBULENT","LAMINAR"))</f>
        <v/>
      </c>
      <c r="I733" s="86" t="str">
        <f>IF(Table4[[#This Row],[Segment]]="","",INDEX(Data!C730:C744,MATCH(Table4[Material],Data!B730:B744,0)))</f>
        <v/>
      </c>
      <c r="J733" s="89" t="str">
        <f>IF(Table4[[#This Row],[ε (m)]]="","",Table4[[#This Row],[ε (m)]]/(CONVERT(Table4[[#This Row],[Diameter (in)]],"in","m")))</f>
        <v/>
      </c>
      <c r="K733" s="96" t="str">
        <f>IF(Table4[[#This Row],[Regime]]="LAMINAR",16/Table4[[#This Row],[Teynold''s Number]],"-")</f>
        <v>-</v>
      </c>
      <c r="L733" s="86"/>
      <c r="M733" s="97" t="str">
        <f>IF(Table4[[#This Row],[Regime]]="TURBULENT",(((-4*LOG10(Table4[[#This Row],[ε/D]]/3.7+1.256/(Table4[[#This Row],[Teynold''s Number]]*SQRT(Table4[[#This Row],[f turbulent (guess)]]))))^-1)^2),"")</f>
        <v/>
      </c>
      <c r="N733" s="91" t="str">
        <f>IF(Table4[[#This Row],[f turbulent]]="","",Table4[[#This Row],[f turbulent (guess)]]-Table4[[#This Row],[f turbulent]])</f>
        <v/>
      </c>
      <c r="O733" s="87">
        <f>IF(Table4[[#This Row],[Segment]]="",0,IF(C734="",0,IF(C734&lt;=Table4[[#This Row],[Diameter (in)]],0,1-(D733/D734))))</f>
        <v>0</v>
      </c>
      <c r="P733" s="92" t="str">
        <f>IF(Table4[[#This Row],[Segment]]="","",IF(C733&gt;C734,"",IF(C734="",0.55,(0.55*(1-D734/D733)))))</f>
        <v/>
      </c>
      <c r="Q73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33" s="92" t="str">
        <f>IF(Table4[[#This Row],[Segment]]="","",IF(Table4[[#This Row],[Kexpansion]]="","0",((Table4[[#This Row],[Velocity (m/s)]]^2)/2)*Table4[[#This Row],[Kexpansion]]))</f>
        <v/>
      </c>
      <c r="S733" s="92" t="str">
        <f>IF(Table4[[#This Row],[Segment]]="","",IF(Table4[[#This Row],[Kcontraction]]="","0",((Table4[[#This Row],[Velocity (m/s)]]^2)/2)*Table4[[#This Row],[Kcontraction]]))</f>
        <v/>
      </c>
      <c r="T733" s="89" t="str">
        <f>IF(Table4[[#This Row],[Segment]]="","",SUMIF($Y$7:$Y$2000,Table4[[#This Row],[Segment]],$AD$7:$AD$2000))</f>
        <v/>
      </c>
      <c r="U733" s="95" t="str">
        <f>IF(Table4[[#This Row],[Segment]]="","",Table4[[#This Row],[Hfriction (J/kg)]]+Table4[[#This Row],[Hexpansions (J/kg)]]+Table4[[#This Row],[Hcontractions (J/kg)]]+Table4[[#This Row],[Hf (J/kg)]])</f>
        <v/>
      </c>
      <c r="V733" s="95" t="str">
        <f>IF(Table4[[#This Row],[Segment]]="","",Table4[[#This Row],[Total Friction Loss (J/kg)]]*Table3[Density (kg/m3)])</f>
        <v/>
      </c>
      <c r="W733" s="95" t="str">
        <f>IF(Table4[[#This Row],[Segment]]="","",Table4[[#This Row],[Total Pressure Drop (Pa)]]/1000)</f>
        <v/>
      </c>
      <c r="Y733" s="82" t="str">
        <f>IF('Set Up'!D956="","",'Set Up'!D956)</f>
        <v/>
      </c>
      <c r="Z733" s="82" t="str">
        <f>IF('Set Up'!E956="","",'Set Up'!E956)</f>
        <v/>
      </c>
      <c r="AA733" s="82" t="str">
        <f>IF('Set Up'!F956="","",'Set Up'!F956)</f>
        <v/>
      </c>
      <c r="AB733" s="82" t="str">
        <f>IF('Set Up'!G956="","",'Set Up'!G956)</f>
        <v/>
      </c>
      <c r="AC733" s="82" t="str">
        <f t="array" ref="AC733">IF(Y733="","",INDEX(Data!$G$4:$G$51,MATCH(Table7[[#This Row],[Fitting]]&amp;Table7[[#This Row],[Fitting Subtype]],Data!$E$4:$E$51&amp;Data!$F$4:$F$51,0)))</f>
        <v/>
      </c>
      <c r="AD733" s="89" t="str">
        <f>IF(Table7[[#This Row],[Segment]]="","",Table7[[#This Row],[Quantity]]*Table7[[#This Row],[Kf]]*(((INDEX(Table4[Velocity (m/s)],MATCH(Table7[[#This Row],[Segment]],Table4[Segment],0)))^2)/2))</f>
        <v/>
      </c>
      <c r="AF733" s="82" t="str">
        <f>Table4[[#This Row],[Segment]]</f>
        <v/>
      </c>
      <c r="AG733" s="75"/>
      <c r="AH733" s="82" t="str">
        <f>IF(Table5[[#This Row],[Segment]]="","",AG733-Table4[[#This Row],[Total Pressure Drop (kPa)]])</f>
        <v/>
      </c>
    </row>
    <row r="734" spans="1:34" x14ac:dyDescent="0.25">
      <c r="A734" s="95" t="str">
        <f>IF('Set Up'!A731="","",'Set Up'!A731)</f>
        <v/>
      </c>
      <c r="B734" s="75" t="s">
        <v>81</v>
      </c>
      <c r="C734" s="85"/>
      <c r="D734" s="86" t="str">
        <f>IF(Table4[[#This Row],[Diameter (in)]]="","",(((CONVERT(Table4[[#This Row],[Diameter (in)]],"in","m"))/2)^2)*PI())</f>
        <v/>
      </c>
      <c r="E734" s="87" t="str">
        <f>IF(Table4[[#This Row],[Area (m2)]]="","",$D$4/Table4[[#This Row],[Area (m2)]])</f>
        <v/>
      </c>
      <c r="F734" s="85">
        <f t="shared" si="11"/>
        <v>4.6951999999999998</v>
      </c>
      <c r="G734" s="88" t="str">
        <f>IF(Table4[[#This Row],[Segment]]="","",(CONVERT(Table4[[#This Row],[Diameter (in)]],"in","m")*$B$4*Table4[[#This Row],[Velocity (m/s)]])/$C$4)</f>
        <v/>
      </c>
      <c r="H734" s="96" t="str">
        <f>IF(Table4[[#This Row],[Segment]]="","",IF(Table4[[#This Row],[Teynold''s Number]]&gt;4000,"TURBULENT","LAMINAR"))</f>
        <v/>
      </c>
      <c r="I734" s="86" t="str">
        <f>IF(Table4[[#This Row],[Segment]]="","",INDEX(Data!C731:C745,MATCH(Table4[Material],Data!B731:B745,0)))</f>
        <v/>
      </c>
      <c r="J734" s="89" t="str">
        <f>IF(Table4[[#This Row],[ε (m)]]="","",Table4[[#This Row],[ε (m)]]/(CONVERT(Table4[[#This Row],[Diameter (in)]],"in","m")))</f>
        <v/>
      </c>
      <c r="K734" s="96" t="str">
        <f>IF(Table4[[#This Row],[Regime]]="LAMINAR",16/Table4[[#This Row],[Teynold''s Number]],"-")</f>
        <v>-</v>
      </c>
      <c r="L734" s="86"/>
      <c r="M734" s="97" t="str">
        <f>IF(Table4[[#This Row],[Regime]]="TURBULENT",(((-4*LOG10(Table4[[#This Row],[ε/D]]/3.7+1.256/(Table4[[#This Row],[Teynold''s Number]]*SQRT(Table4[[#This Row],[f turbulent (guess)]]))))^-1)^2),"")</f>
        <v/>
      </c>
      <c r="N734" s="91" t="str">
        <f>IF(Table4[[#This Row],[f turbulent]]="","",Table4[[#This Row],[f turbulent (guess)]]-Table4[[#This Row],[f turbulent]])</f>
        <v/>
      </c>
      <c r="O734" s="87">
        <f>IF(Table4[[#This Row],[Segment]]="",0,IF(C735="",0,IF(C735&lt;=Table4[[#This Row],[Diameter (in)]],0,1-(D734/D735))))</f>
        <v>0</v>
      </c>
      <c r="P734" s="92" t="str">
        <f>IF(Table4[[#This Row],[Segment]]="","",IF(C734&gt;C735,"",IF(C735="",0.55,(0.55*(1-D735/D734)))))</f>
        <v/>
      </c>
      <c r="Q73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34" s="92" t="str">
        <f>IF(Table4[[#This Row],[Segment]]="","",IF(Table4[[#This Row],[Kexpansion]]="","0",((Table4[[#This Row],[Velocity (m/s)]]^2)/2)*Table4[[#This Row],[Kexpansion]]))</f>
        <v/>
      </c>
      <c r="S734" s="92" t="str">
        <f>IF(Table4[[#This Row],[Segment]]="","",IF(Table4[[#This Row],[Kcontraction]]="","0",((Table4[[#This Row],[Velocity (m/s)]]^2)/2)*Table4[[#This Row],[Kcontraction]]))</f>
        <v/>
      </c>
      <c r="T734" s="89" t="str">
        <f>IF(Table4[[#This Row],[Segment]]="","",SUMIF($Y$7:$Y$2000,Table4[[#This Row],[Segment]],$AD$7:$AD$2000))</f>
        <v/>
      </c>
      <c r="U734" s="95" t="str">
        <f>IF(Table4[[#This Row],[Segment]]="","",Table4[[#This Row],[Hfriction (J/kg)]]+Table4[[#This Row],[Hexpansions (J/kg)]]+Table4[[#This Row],[Hcontractions (J/kg)]]+Table4[[#This Row],[Hf (J/kg)]])</f>
        <v/>
      </c>
      <c r="V734" s="95" t="str">
        <f>IF(Table4[[#This Row],[Segment]]="","",Table4[[#This Row],[Total Friction Loss (J/kg)]]*Table3[Density (kg/m3)])</f>
        <v/>
      </c>
      <c r="W734" s="95" t="str">
        <f>IF(Table4[[#This Row],[Segment]]="","",Table4[[#This Row],[Total Pressure Drop (Pa)]]/1000)</f>
        <v/>
      </c>
      <c r="Y734" s="82" t="str">
        <f>IF('Set Up'!D957="","",'Set Up'!D957)</f>
        <v/>
      </c>
      <c r="Z734" s="82" t="str">
        <f>IF('Set Up'!E957="","",'Set Up'!E957)</f>
        <v/>
      </c>
      <c r="AA734" s="82" t="str">
        <f>IF('Set Up'!F957="","",'Set Up'!F957)</f>
        <v/>
      </c>
      <c r="AB734" s="82" t="str">
        <f>IF('Set Up'!G957="","",'Set Up'!G957)</f>
        <v/>
      </c>
      <c r="AC734" s="82" t="str">
        <f t="array" ref="AC734">IF(Y734="","",INDEX(Data!$G$4:$G$51,MATCH(Table7[[#This Row],[Fitting]]&amp;Table7[[#This Row],[Fitting Subtype]],Data!$E$4:$E$51&amp;Data!$F$4:$F$51,0)))</f>
        <v/>
      </c>
      <c r="AD734" s="89" t="str">
        <f>IF(Table7[[#This Row],[Segment]]="","",Table7[[#This Row],[Quantity]]*Table7[[#This Row],[Kf]]*(((INDEX(Table4[Velocity (m/s)],MATCH(Table7[[#This Row],[Segment]],Table4[Segment],0)))^2)/2))</f>
        <v/>
      </c>
      <c r="AF734" s="82" t="str">
        <f>Table4[[#This Row],[Segment]]</f>
        <v/>
      </c>
      <c r="AG734" s="75"/>
      <c r="AH734" s="82" t="str">
        <f>IF(Table5[[#This Row],[Segment]]="","",AG734-Table4[[#This Row],[Total Pressure Drop (kPa)]])</f>
        <v/>
      </c>
    </row>
    <row r="735" spans="1:34" x14ac:dyDescent="0.25">
      <c r="A735" s="95" t="str">
        <f>IF('Set Up'!A732="","",'Set Up'!A732)</f>
        <v/>
      </c>
      <c r="B735" s="75" t="s">
        <v>81</v>
      </c>
      <c r="C735" s="85"/>
      <c r="D735" s="86" t="str">
        <f>IF(Table4[[#This Row],[Diameter (in)]]="","",(((CONVERT(Table4[[#This Row],[Diameter (in)]],"in","m"))/2)^2)*PI())</f>
        <v/>
      </c>
      <c r="E735" s="87" t="str">
        <f>IF(Table4[[#This Row],[Area (m2)]]="","",$D$4/Table4[[#This Row],[Area (m2)]])</f>
        <v/>
      </c>
      <c r="F735" s="85">
        <f t="shared" si="11"/>
        <v>4.6951999999999998</v>
      </c>
      <c r="G735" s="88" t="str">
        <f>IF(Table4[[#This Row],[Segment]]="","",(CONVERT(Table4[[#This Row],[Diameter (in)]],"in","m")*$B$4*Table4[[#This Row],[Velocity (m/s)]])/$C$4)</f>
        <v/>
      </c>
      <c r="H735" s="96" t="str">
        <f>IF(Table4[[#This Row],[Segment]]="","",IF(Table4[[#This Row],[Teynold''s Number]]&gt;4000,"TURBULENT","LAMINAR"))</f>
        <v/>
      </c>
      <c r="I735" s="86" t="str">
        <f>IF(Table4[[#This Row],[Segment]]="","",INDEX(Data!C732:C746,MATCH(Table4[Material],Data!B732:B746,0)))</f>
        <v/>
      </c>
      <c r="J735" s="89" t="str">
        <f>IF(Table4[[#This Row],[ε (m)]]="","",Table4[[#This Row],[ε (m)]]/(CONVERT(Table4[[#This Row],[Diameter (in)]],"in","m")))</f>
        <v/>
      </c>
      <c r="K735" s="96" t="str">
        <f>IF(Table4[[#This Row],[Regime]]="LAMINAR",16/Table4[[#This Row],[Teynold''s Number]],"-")</f>
        <v>-</v>
      </c>
      <c r="L735" s="86"/>
      <c r="M735" s="97" t="str">
        <f>IF(Table4[[#This Row],[Regime]]="TURBULENT",(((-4*LOG10(Table4[[#This Row],[ε/D]]/3.7+1.256/(Table4[[#This Row],[Teynold''s Number]]*SQRT(Table4[[#This Row],[f turbulent (guess)]]))))^-1)^2),"")</f>
        <v/>
      </c>
      <c r="N735" s="91" t="str">
        <f>IF(Table4[[#This Row],[f turbulent]]="","",Table4[[#This Row],[f turbulent (guess)]]-Table4[[#This Row],[f turbulent]])</f>
        <v/>
      </c>
      <c r="O735" s="87">
        <f>IF(Table4[[#This Row],[Segment]]="",0,IF(C736="",0,IF(C736&lt;=Table4[[#This Row],[Diameter (in)]],0,1-(D735/D736))))</f>
        <v>0</v>
      </c>
      <c r="P735" s="92" t="str">
        <f>IF(Table4[[#This Row],[Segment]]="","",IF(C735&gt;C736,"",IF(C736="",0.55,(0.55*(1-D736/D735)))))</f>
        <v/>
      </c>
      <c r="Q73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35" s="92" t="str">
        <f>IF(Table4[[#This Row],[Segment]]="","",IF(Table4[[#This Row],[Kexpansion]]="","0",((Table4[[#This Row],[Velocity (m/s)]]^2)/2)*Table4[[#This Row],[Kexpansion]]))</f>
        <v/>
      </c>
      <c r="S735" s="92" t="str">
        <f>IF(Table4[[#This Row],[Segment]]="","",IF(Table4[[#This Row],[Kcontraction]]="","0",((Table4[[#This Row],[Velocity (m/s)]]^2)/2)*Table4[[#This Row],[Kcontraction]]))</f>
        <v/>
      </c>
      <c r="T735" s="89" t="str">
        <f>IF(Table4[[#This Row],[Segment]]="","",SUMIF($Y$7:$Y$2000,Table4[[#This Row],[Segment]],$AD$7:$AD$2000))</f>
        <v/>
      </c>
      <c r="U735" s="95" t="str">
        <f>IF(Table4[[#This Row],[Segment]]="","",Table4[[#This Row],[Hfriction (J/kg)]]+Table4[[#This Row],[Hexpansions (J/kg)]]+Table4[[#This Row],[Hcontractions (J/kg)]]+Table4[[#This Row],[Hf (J/kg)]])</f>
        <v/>
      </c>
      <c r="V735" s="95" t="str">
        <f>IF(Table4[[#This Row],[Segment]]="","",Table4[[#This Row],[Total Friction Loss (J/kg)]]*Table3[Density (kg/m3)])</f>
        <v/>
      </c>
      <c r="W735" s="95" t="str">
        <f>IF(Table4[[#This Row],[Segment]]="","",Table4[[#This Row],[Total Pressure Drop (Pa)]]/1000)</f>
        <v/>
      </c>
      <c r="Y735" s="82" t="str">
        <f>IF('Set Up'!D958="","",'Set Up'!D958)</f>
        <v/>
      </c>
      <c r="Z735" s="82" t="str">
        <f>IF('Set Up'!E958="","",'Set Up'!E958)</f>
        <v/>
      </c>
      <c r="AA735" s="82" t="str">
        <f>IF('Set Up'!F958="","",'Set Up'!F958)</f>
        <v/>
      </c>
      <c r="AB735" s="82" t="str">
        <f>IF('Set Up'!G958="","",'Set Up'!G958)</f>
        <v/>
      </c>
      <c r="AC735" s="82" t="str">
        <f t="array" ref="AC735">IF(Y735="","",INDEX(Data!$G$4:$G$51,MATCH(Table7[[#This Row],[Fitting]]&amp;Table7[[#This Row],[Fitting Subtype]],Data!$E$4:$E$51&amp;Data!$F$4:$F$51,0)))</f>
        <v/>
      </c>
      <c r="AD735" s="89" t="str">
        <f>IF(Table7[[#This Row],[Segment]]="","",Table7[[#This Row],[Quantity]]*Table7[[#This Row],[Kf]]*(((INDEX(Table4[Velocity (m/s)],MATCH(Table7[[#This Row],[Segment]],Table4[Segment],0)))^2)/2))</f>
        <v/>
      </c>
      <c r="AF735" s="82" t="str">
        <f>Table4[[#This Row],[Segment]]</f>
        <v/>
      </c>
      <c r="AG735" s="75"/>
      <c r="AH735" s="82" t="str">
        <f>IF(Table5[[#This Row],[Segment]]="","",AG735-Table4[[#This Row],[Total Pressure Drop (kPa)]])</f>
        <v/>
      </c>
    </row>
    <row r="736" spans="1:34" x14ac:dyDescent="0.25">
      <c r="A736" s="95" t="str">
        <f>IF('Set Up'!A733="","",'Set Up'!A733)</f>
        <v/>
      </c>
      <c r="B736" s="75" t="s">
        <v>81</v>
      </c>
      <c r="C736" s="85"/>
      <c r="D736" s="86" t="str">
        <f>IF(Table4[[#This Row],[Diameter (in)]]="","",(((CONVERT(Table4[[#This Row],[Diameter (in)]],"in","m"))/2)^2)*PI())</f>
        <v/>
      </c>
      <c r="E736" s="87" t="str">
        <f>IF(Table4[[#This Row],[Area (m2)]]="","",$D$4/Table4[[#This Row],[Area (m2)]])</f>
        <v/>
      </c>
      <c r="F736" s="85">
        <f t="shared" si="11"/>
        <v>4.6951999999999998</v>
      </c>
      <c r="G736" s="88" t="str">
        <f>IF(Table4[[#This Row],[Segment]]="","",(CONVERT(Table4[[#This Row],[Diameter (in)]],"in","m")*$B$4*Table4[[#This Row],[Velocity (m/s)]])/$C$4)</f>
        <v/>
      </c>
      <c r="H736" s="96" t="str">
        <f>IF(Table4[[#This Row],[Segment]]="","",IF(Table4[[#This Row],[Teynold''s Number]]&gt;4000,"TURBULENT","LAMINAR"))</f>
        <v/>
      </c>
      <c r="I736" s="86" t="str">
        <f>IF(Table4[[#This Row],[Segment]]="","",INDEX(Data!C733:C747,MATCH(Table4[Material],Data!B733:B747,0)))</f>
        <v/>
      </c>
      <c r="J736" s="89" t="str">
        <f>IF(Table4[[#This Row],[ε (m)]]="","",Table4[[#This Row],[ε (m)]]/(CONVERT(Table4[[#This Row],[Diameter (in)]],"in","m")))</f>
        <v/>
      </c>
      <c r="K736" s="96" t="str">
        <f>IF(Table4[[#This Row],[Regime]]="LAMINAR",16/Table4[[#This Row],[Teynold''s Number]],"-")</f>
        <v>-</v>
      </c>
      <c r="L736" s="86"/>
      <c r="M736" s="97" t="str">
        <f>IF(Table4[[#This Row],[Regime]]="TURBULENT",(((-4*LOG10(Table4[[#This Row],[ε/D]]/3.7+1.256/(Table4[[#This Row],[Teynold''s Number]]*SQRT(Table4[[#This Row],[f turbulent (guess)]]))))^-1)^2),"")</f>
        <v/>
      </c>
      <c r="N736" s="91" t="str">
        <f>IF(Table4[[#This Row],[f turbulent]]="","",Table4[[#This Row],[f turbulent (guess)]]-Table4[[#This Row],[f turbulent]])</f>
        <v/>
      </c>
      <c r="O736" s="87">
        <f>IF(Table4[[#This Row],[Segment]]="",0,IF(C737="",0,IF(C737&lt;=Table4[[#This Row],[Diameter (in)]],0,1-(D736/D737))))</f>
        <v>0</v>
      </c>
      <c r="P736" s="92" t="str">
        <f>IF(Table4[[#This Row],[Segment]]="","",IF(C736&gt;C737,"",IF(C737="",0.55,(0.55*(1-D737/D736)))))</f>
        <v/>
      </c>
      <c r="Q73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36" s="92" t="str">
        <f>IF(Table4[[#This Row],[Segment]]="","",IF(Table4[[#This Row],[Kexpansion]]="","0",((Table4[[#This Row],[Velocity (m/s)]]^2)/2)*Table4[[#This Row],[Kexpansion]]))</f>
        <v/>
      </c>
      <c r="S736" s="92" t="str">
        <f>IF(Table4[[#This Row],[Segment]]="","",IF(Table4[[#This Row],[Kcontraction]]="","0",((Table4[[#This Row],[Velocity (m/s)]]^2)/2)*Table4[[#This Row],[Kcontraction]]))</f>
        <v/>
      </c>
      <c r="T736" s="89" t="str">
        <f>IF(Table4[[#This Row],[Segment]]="","",SUMIF($Y$7:$Y$2000,Table4[[#This Row],[Segment]],$AD$7:$AD$2000))</f>
        <v/>
      </c>
      <c r="U736" s="95" t="str">
        <f>IF(Table4[[#This Row],[Segment]]="","",Table4[[#This Row],[Hfriction (J/kg)]]+Table4[[#This Row],[Hexpansions (J/kg)]]+Table4[[#This Row],[Hcontractions (J/kg)]]+Table4[[#This Row],[Hf (J/kg)]])</f>
        <v/>
      </c>
      <c r="V736" s="95" t="str">
        <f>IF(Table4[[#This Row],[Segment]]="","",Table4[[#This Row],[Total Friction Loss (J/kg)]]*Table3[Density (kg/m3)])</f>
        <v/>
      </c>
      <c r="W736" s="95" t="str">
        <f>IF(Table4[[#This Row],[Segment]]="","",Table4[[#This Row],[Total Pressure Drop (Pa)]]/1000)</f>
        <v/>
      </c>
      <c r="Y736" s="82" t="str">
        <f>IF('Set Up'!D959="","",'Set Up'!D959)</f>
        <v/>
      </c>
      <c r="Z736" s="82" t="str">
        <f>IF('Set Up'!E959="","",'Set Up'!E959)</f>
        <v/>
      </c>
      <c r="AA736" s="82" t="str">
        <f>IF('Set Up'!F959="","",'Set Up'!F959)</f>
        <v/>
      </c>
      <c r="AB736" s="82" t="str">
        <f>IF('Set Up'!G959="","",'Set Up'!G959)</f>
        <v/>
      </c>
      <c r="AC736" s="82" t="str">
        <f t="array" ref="AC736">IF(Y736="","",INDEX(Data!$G$4:$G$51,MATCH(Table7[[#This Row],[Fitting]]&amp;Table7[[#This Row],[Fitting Subtype]],Data!$E$4:$E$51&amp;Data!$F$4:$F$51,0)))</f>
        <v/>
      </c>
      <c r="AD736" s="89" t="str">
        <f>IF(Table7[[#This Row],[Segment]]="","",Table7[[#This Row],[Quantity]]*Table7[[#This Row],[Kf]]*(((INDEX(Table4[Velocity (m/s)],MATCH(Table7[[#This Row],[Segment]],Table4[Segment],0)))^2)/2))</f>
        <v/>
      </c>
      <c r="AF736" s="82" t="str">
        <f>Table4[[#This Row],[Segment]]</f>
        <v/>
      </c>
      <c r="AG736" s="75"/>
      <c r="AH736" s="82" t="str">
        <f>IF(Table5[[#This Row],[Segment]]="","",AG736-Table4[[#This Row],[Total Pressure Drop (kPa)]])</f>
        <v/>
      </c>
    </row>
    <row r="737" spans="1:34" x14ac:dyDescent="0.25">
      <c r="A737" s="95" t="str">
        <f>IF('Set Up'!A734="","",'Set Up'!A734)</f>
        <v/>
      </c>
      <c r="B737" s="75" t="s">
        <v>81</v>
      </c>
      <c r="C737" s="85"/>
      <c r="D737" s="86" t="str">
        <f>IF(Table4[[#This Row],[Diameter (in)]]="","",(((CONVERT(Table4[[#This Row],[Diameter (in)]],"in","m"))/2)^2)*PI())</f>
        <v/>
      </c>
      <c r="E737" s="87" t="str">
        <f>IF(Table4[[#This Row],[Area (m2)]]="","",$D$4/Table4[[#This Row],[Area (m2)]])</f>
        <v/>
      </c>
      <c r="F737" s="85">
        <f t="shared" si="11"/>
        <v>4.6951999999999998</v>
      </c>
      <c r="G737" s="88" t="str">
        <f>IF(Table4[[#This Row],[Segment]]="","",(CONVERT(Table4[[#This Row],[Diameter (in)]],"in","m")*$B$4*Table4[[#This Row],[Velocity (m/s)]])/$C$4)</f>
        <v/>
      </c>
      <c r="H737" s="96" t="str">
        <f>IF(Table4[[#This Row],[Segment]]="","",IF(Table4[[#This Row],[Teynold''s Number]]&gt;4000,"TURBULENT","LAMINAR"))</f>
        <v/>
      </c>
      <c r="I737" s="86" t="str">
        <f>IF(Table4[[#This Row],[Segment]]="","",INDEX(Data!C734:C748,MATCH(Table4[Material],Data!B734:B748,0)))</f>
        <v/>
      </c>
      <c r="J737" s="89" t="str">
        <f>IF(Table4[[#This Row],[ε (m)]]="","",Table4[[#This Row],[ε (m)]]/(CONVERT(Table4[[#This Row],[Diameter (in)]],"in","m")))</f>
        <v/>
      </c>
      <c r="K737" s="96" t="str">
        <f>IF(Table4[[#This Row],[Regime]]="LAMINAR",16/Table4[[#This Row],[Teynold''s Number]],"-")</f>
        <v>-</v>
      </c>
      <c r="L737" s="86"/>
      <c r="M737" s="97" t="str">
        <f>IF(Table4[[#This Row],[Regime]]="TURBULENT",(((-4*LOG10(Table4[[#This Row],[ε/D]]/3.7+1.256/(Table4[[#This Row],[Teynold''s Number]]*SQRT(Table4[[#This Row],[f turbulent (guess)]]))))^-1)^2),"")</f>
        <v/>
      </c>
      <c r="N737" s="91" t="str">
        <f>IF(Table4[[#This Row],[f turbulent]]="","",Table4[[#This Row],[f turbulent (guess)]]-Table4[[#This Row],[f turbulent]])</f>
        <v/>
      </c>
      <c r="O737" s="87">
        <f>IF(Table4[[#This Row],[Segment]]="",0,IF(C738="",0,IF(C738&lt;=Table4[[#This Row],[Diameter (in)]],0,1-(D737/D738))))</f>
        <v>0</v>
      </c>
      <c r="P737" s="92" t="str">
        <f>IF(Table4[[#This Row],[Segment]]="","",IF(C737&gt;C738,"",IF(C738="",0.55,(0.55*(1-D738/D737)))))</f>
        <v/>
      </c>
      <c r="Q73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37" s="92" t="str">
        <f>IF(Table4[[#This Row],[Segment]]="","",IF(Table4[[#This Row],[Kexpansion]]="","0",((Table4[[#This Row],[Velocity (m/s)]]^2)/2)*Table4[[#This Row],[Kexpansion]]))</f>
        <v/>
      </c>
      <c r="S737" s="92" t="str">
        <f>IF(Table4[[#This Row],[Segment]]="","",IF(Table4[[#This Row],[Kcontraction]]="","0",((Table4[[#This Row],[Velocity (m/s)]]^2)/2)*Table4[[#This Row],[Kcontraction]]))</f>
        <v/>
      </c>
      <c r="T737" s="89" t="str">
        <f>IF(Table4[[#This Row],[Segment]]="","",SUMIF($Y$7:$Y$2000,Table4[[#This Row],[Segment]],$AD$7:$AD$2000))</f>
        <v/>
      </c>
      <c r="U737" s="95" t="str">
        <f>IF(Table4[[#This Row],[Segment]]="","",Table4[[#This Row],[Hfriction (J/kg)]]+Table4[[#This Row],[Hexpansions (J/kg)]]+Table4[[#This Row],[Hcontractions (J/kg)]]+Table4[[#This Row],[Hf (J/kg)]])</f>
        <v/>
      </c>
      <c r="V737" s="95" t="str">
        <f>IF(Table4[[#This Row],[Segment]]="","",Table4[[#This Row],[Total Friction Loss (J/kg)]]*Table3[Density (kg/m3)])</f>
        <v/>
      </c>
      <c r="W737" s="95" t="str">
        <f>IF(Table4[[#This Row],[Segment]]="","",Table4[[#This Row],[Total Pressure Drop (Pa)]]/1000)</f>
        <v/>
      </c>
      <c r="Y737" s="82" t="str">
        <f>IF('Set Up'!D960="","",'Set Up'!D960)</f>
        <v/>
      </c>
      <c r="Z737" s="82" t="str">
        <f>IF('Set Up'!E960="","",'Set Up'!E960)</f>
        <v/>
      </c>
      <c r="AA737" s="82" t="str">
        <f>IF('Set Up'!F960="","",'Set Up'!F960)</f>
        <v/>
      </c>
      <c r="AB737" s="82" t="str">
        <f>IF('Set Up'!G960="","",'Set Up'!G960)</f>
        <v/>
      </c>
      <c r="AC737" s="82" t="str">
        <f t="array" ref="AC737">IF(Y737="","",INDEX(Data!$G$4:$G$51,MATCH(Table7[[#This Row],[Fitting]]&amp;Table7[[#This Row],[Fitting Subtype]],Data!$E$4:$E$51&amp;Data!$F$4:$F$51,0)))</f>
        <v/>
      </c>
      <c r="AD737" s="89" t="str">
        <f>IF(Table7[[#This Row],[Segment]]="","",Table7[[#This Row],[Quantity]]*Table7[[#This Row],[Kf]]*(((INDEX(Table4[Velocity (m/s)],MATCH(Table7[[#This Row],[Segment]],Table4[Segment],0)))^2)/2))</f>
        <v/>
      </c>
      <c r="AF737" s="82" t="str">
        <f>Table4[[#This Row],[Segment]]</f>
        <v/>
      </c>
      <c r="AG737" s="75"/>
      <c r="AH737" s="82" t="str">
        <f>IF(Table5[[#This Row],[Segment]]="","",AG737-Table4[[#This Row],[Total Pressure Drop (kPa)]])</f>
        <v/>
      </c>
    </row>
    <row r="738" spans="1:34" x14ac:dyDescent="0.25">
      <c r="A738" s="95" t="str">
        <f>IF('Set Up'!A735="","",'Set Up'!A735)</f>
        <v/>
      </c>
      <c r="B738" s="75" t="s">
        <v>81</v>
      </c>
      <c r="C738" s="85"/>
      <c r="D738" s="86" t="str">
        <f>IF(Table4[[#This Row],[Diameter (in)]]="","",(((CONVERT(Table4[[#This Row],[Diameter (in)]],"in","m"))/2)^2)*PI())</f>
        <v/>
      </c>
      <c r="E738" s="87" t="str">
        <f>IF(Table4[[#This Row],[Area (m2)]]="","",$D$4/Table4[[#This Row],[Area (m2)]])</f>
        <v/>
      </c>
      <c r="F738" s="85">
        <f t="shared" si="11"/>
        <v>4.6951999999999998</v>
      </c>
      <c r="G738" s="88" t="str">
        <f>IF(Table4[[#This Row],[Segment]]="","",(CONVERT(Table4[[#This Row],[Diameter (in)]],"in","m")*$B$4*Table4[[#This Row],[Velocity (m/s)]])/$C$4)</f>
        <v/>
      </c>
      <c r="H738" s="96" t="str">
        <f>IF(Table4[[#This Row],[Segment]]="","",IF(Table4[[#This Row],[Teynold''s Number]]&gt;4000,"TURBULENT","LAMINAR"))</f>
        <v/>
      </c>
      <c r="I738" s="86" t="str">
        <f>IF(Table4[[#This Row],[Segment]]="","",INDEX(Data!C735:C749,MATCH(Table4[Material],Data!B735:B749,0)))</f>
        <v/>
      </c>
      <c r="J738" s="89" t="str">
        <f>IF(Table4[[#This Row],[ε (m)]]="","",Table4[[#This Row],[ε (m)]]/(CONVERT(Table4[[#This Row],[Diameter (in)]],"in","m")))</f>
        <v/>
      </c>
      <c r="K738" s="96" t="str">
        <f>IF(Table4[[#This Row],[Regime]]="LAMINAR",16/Table4[[#This Row],[Teynold''s Number]],"-")</f>
        <v>-</v>
      </c>
      <c r="L738" s="86"/>
      <c r="M738" s="97" t="str">
        <f>IF(Table4[[#This Row],[Regime]]="TURBULENT",(((-4*LOG10(Table4[[#This Row],[ε/D]]/3.7+1.256/(Table4[[#This Row],[Teynold''s Number]]*SQRT(Table4[[#This Row],[f turbulent (guess)]]))))^-1)^2),"")</f>
        <v/>
      </c>
      <c r="N738" s="91" t="str">
        <f>IF(Table4[[#This Row],[f turbulent]]="","",Table4[[#This Row],[f turbulent (guess)]]-Table4[[#This Row],[f turbulent]])</f>
        <v/>
      </c>
      <c r="O738" s="87">
        <f>IF(Table4[[#This Row],[Segment]]="",0,IF(C739="",0,IF(C739&lt;=Table4[[#This Row],[Diameter (in)]],0,1-(D738/D739))))</f>
        <v>0</v>
      </c>
      <c r="P738" s="92" t="str">
        <f>IF(Table4[[#This Row],[Segment]]="","",IF(C738&gt;C739,"",IF(C739="",0.55,(0.55*(1-D739/D738)))))</f>
        <v/>
      </c>
      <c r="Q73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38" s="92" t="str">
        <f>IF(Table4[[#This Row],[Segment]]="","",IF(Table4[[#This Row],[Kexpansion]]="","0",((Table4[[#This Row],[Velocity (m/s)]]^2)/2)*Table4[[#This Row],[Kexpansion]]))</f>
        <v/>
      </c>
      <c r="S738" s="92" t="str">
        <f>IF(Table4[[#This Row],[Segment]]="","",IF(Table4[[#This Row],[Kcontraction]]="","0",((Table4[[#This Row],[Velocity (m/s)]]^2)/2)*Table4[[#This Row],[Kcontraction]]))</f>
        <v/>
      </c>
      <c r="T738" s="89" t="str">
        <f>IF(Table4[[#This Row],[Segment]]="","",SUMIF($Y$7:$Y$2000,Table4[[#This Row],[Segment]],$AD$7:$AD$2000))</f>
        <v/>
      </c>
      <c r="U738" s="95" t="str">
        <f>IF(Table4[[#This Row],[Segment]]="","",Table4[[#This Row],[Hfriction (J/kg)]]+Table4[[#This Row],[Hexpansions (J/kg)]]+Table4[[#This Row],[Hcontractions (J/kg)]]+Table4[[#This Row],[Hf (J/kg)]])</f>
        <v/>
      </c>
      <c r="V738" s="95" t="str">
        <f>IF(Table4[[#This Row],[Segment]]="","",Table4[[#This Row],[Total Friction Loss (J/kg)]]*Table3[Density (kg/m3)])</f>
        <v/>
      </c>
      <c r="W738" s="95" t="str">
        <f>IF(Table4[[#This Row],[Segment]]="","",Table4[[#This Row],[Total Pressure Drop (Pa)]]/1000)</f>
        <v/>
      </c>
      <c r="Y738" s="82" t="str">
        <f>IF('Set Up'!D961="","",'Set Up'!D961)</f>
        <v/>
      </c>
      <c r="Z738" s="82" t="str">
        <f>IF('Set Up'!E961="","",'Set Up'!E961)</f>
        <v/>
      </c>
      <c r="AA738" s="82" t="str">
        <f>IF('Set Up'!F961="","",'Set Up'!F961)</f>
        <v/>
      </c>
      <c r="AB738" s="82" t="str">
        <f>IF('Set Up'!G961="","",'Set Up'!G961)</f>
        <v/>
      </c>
      <c r="AC738" s="82" t="str">
        <f t="array" ref="AC738">IF(Y738="","",INDEX(Data!$G$4:$G$51,MATCH(Table7[[#This Row],[Fitting]]&amp;Table7[[#This Row],[Fitting Subtype]],Data!$E$4:$E$51&amp;Data!$F$4:$F$51,0)))</f>
        <v/>
      </c>
      <c r="AD738" s="89" t="str">
        <f>IF(Table7[[#This Row],[Segment]]="","",Table7[[#This Row],[Quantity]]*Table7[[#This Row],[Kf]]*(((INDEX(Table4[Velocity (m/s)],MATCH(Table7[[#This Row],[Segment]],Table4[Segment],0)))^2)/2))</f>
        <v/>
      </c>
      <c r="AF738" s="82" t="str">
        <f>Table4[[#This Row],[Segment]]</f>
        <v/>
      </c>
      <c r="AG738" s="75"/>
      <c r="AH738" s="82" t="str">
        <f>IF(Table5[[#This Row],[Segment]]="","",AG738-Table4[[#This Row],[Total Pressure Drop (kPa)]])</f>
        <v/>
      </c>
    </row>
    <row r="739" spans="1:34" x14ac:dyDescent="0.25">
      <c r="A739" s="95" t="str">
        <f>IF('Set Up'!A736="","",'Set Up'!A736)</f>
        <v/>
      </c>
      <c r="B739" s="75" t="s">
        <v>81</v>
      </c>
      <c r="C739" s="85"/>
      <c r="D739" s="86" t="str">
        <f>IF(Table4[[#This Row],[Diameter (in)]]="","",(((CONVERT(Table4[[#This Row],[Diameter (in)]],"in","m"))/2)^2)*PI())</f>
        <v/>
      </c>
      <c r="E739" s="87" t="str">
        <f>IF(Table4[[#This Row],[Area (m2)]]="","",$D$4/Table4[[#This Row],[Area (m2)]])</f>
        <v/>
      </c>
      <c r="F739" s="85">
        <f t="shared" si="11"/>
        <v>4.6951999999999998</v>
      </c>
      <c r="G739" s="88" t="str">
        <f>IF(Table4[[#This Row],[Segment]]="","",(CONVERT(Table4[[#This Row],[Diameter (in)]],"in","m")*$B$4*Table4[[#This Row],[Velocity (m/s)]])/$C$4)</f>
        <v/>
      </c>
      <c r="H739" s="96" t="str">
        <f>IF(Table4[[#This Row],[Segment]]="","",IF(Table4[[#This Row],[Teynold''s Number]]&gt;4000,"TURBULENT","LAMINAR"))</f>
        <v/>
      </c>
      <c r="I739" s="86" t="str">
        <f>IF(Table4[[#This Row],[Segment]]="","",INDEX(Data!C736:C750,MATCH(Table4[Material],Data!B736:B750,0)))</f>
        <v/>
      </c>
      <c r="J739" s="89" t="str">
        <f>IF(Table4[[#This Row],[ε (m)]]="","",Table4[[#This Row],[ε (m)]]/(CONVERT(Table4[[#This Row],[Diameter (in)]],"in","m")))</f>
        <v/>
      </c>
      <c r="K739" s="96" t="str">
        <f>IF(Table4[[#This Row],[Regime]]="LAMINAR",16/Table4[[#This Row],[Teynold''s Number]],"-")</f>
        <v>-</v>
      </c>
      <c r="L739" s="86"/>
      <c r="M739" s="97" t="str">
        <f>IF(Table4[[#This Row],[Regime]]="TURBULENT",(((-4*LOG10(Table4[[#This Row],[ε/D]]/3.7+1.256/(Table4[[#This Row],[Teynold''s Number]]*SQRT(Table4[[#This Row],[f turbulent (guess)]]))))^-1)^2),"")</f>
        <v/>
      </c>
      <c r="N739" s="91" t="str">
        <f>IF(Table4[[#This Row],[f turbulent]]="","",Table4[[#This Row],[f turbulent (guess)]]-Table4[[#This Row],[f turbulent]])</f>
        <v/>
      </c>
      <c r="O739" s="87">
        <f>IF(Table4[[#This Row],[Segment]]="",0,IF(C740="",0,IF(C740&lt;=Table4[[#This Row],[Diameter (in)]],0,1-(D739/D740))))</f>
        <v>0</v>
      </c>
      <c r="P739" s="92" t="str">
        <f>IF(Table4[[#This Row],[Segment]]="","",IF(C739&gt;C740,"",IF(C740="",0.55,(0.55*(1-D740/D739)))))</f>
        <v/>
      </c>
      <c r="Q73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39" s="92" t="str">
        <f>IF(Table4[[#This Row],[Segment]]="","",IF(Table4[[#This Row],[Kexpansion]]="","0",((Table4[[#This Row],[Velocity (m/s)]]^2)/2)*Table4[[#This Row],[Kexpansion]]))</f>
        <v/>
      </c>
      <c r="S739" s="92" t="str">
        <f>IF(Table4[[#This Row],[Segment]]="","",IF(Table4[[#This Row],[Kcontraction]]="","0",((Table4[[#This Row],[Velocity (m/s)]]^2)/2)*Table4[[#This Row],[Kcontraction]]))</f>
        <v/>
      </c>
      <c r="T739" s="89" t="str">
        <f>IF(Table4[[#This Row],[Segment]]="","",SUMIF($Y$7:$Y$2000,Table4[[#This Row],[Segment]],$AD$7:$AD$2000))</f>
        <v/>
      </c>
      <c r="U739" s="95" t="str">
        <f>IF(Table4[[#This Row],[Segment]]="","",Table4[[#This Row],[Hfriction (J/kg)]]+Table4[[#This Row],[Hexpansions (J/kg)]]+Table4[[#This Row],[Hcontractions (J/kg)]]+Table4[[#This Row],[Hf (J/kg)]])</f>
        <v/>
      </c>
      <c r="V739" s="95" t="str">
        <f>IF(Table4[[#This Row],[Segment]]="","",Table4[[#This Row],[Total Friction Loss (J/kg)]]*Table3[Density (kg/m3)])</f>
        <v/>
      </c>
      <c r="W739" s="95" t="str">
        <f>IF(Table4[[#This Row],[Segment]]="","",Table4[[#This Row],[Total Pressure Drop (Pa)]]/1000)</f>
        <v/>
      </c>
      <c r="Y739" s="82" t="str">
        <f>IF('Set Up'!D962="","",'Set Up'!D962)</f>
        <v/>
      </c>
      <c r="Z739" s="82" t="str">
        <f>IF('Set Up'!E962="","",'Set Up'!E962)</f>
        <v/>
      </c>
      <c r="AA739" s="82" t="str">
        <f>IF('Set Up'!F962="","",'Set Up'!F962)</f>
        <v/>
      </c>
      <c r="AB739" s="82" t="str">
        <f>IF('Set Up'!G962="","",'Set Up'!G962)</f>
        <v/>
      </c>
      <c r="AC739" s="82" t="str">
        <f t="array" ref="AC739">IF(Y739="","",INDEX(Data!$G$4:$G$51,MATCH(Table7[[#This Row],[Fitting]]&amp;Table7[[#This Row],[Fitting Subtype]],Data!$E$4:$E$51&amp;Data!$F$4:$F$51,0)))</f>
        <v/>
      </c>
      <c r="AD739" s="89" t="str">
        <f>IF(Table7[[#This Row],[Segment]]="","",Table7[[#This Row],[Quantity]]*Table7[[#This Row],[Kf]]*(((INDEX(Table4[Velocity (m/s)],MATCH(Table7[[#This Row],[Segment]],Table4[Segment],0)))^2)/2))</f>
        <v/>
      </c>
      <c r="AF739" s="82" t="str">
        <f>Table4[[#This Row],[Segment]]</f>
        <v/>
      </c>
      <c r="AG739" s="75"/>
      <c r="AH739" s="82" t="str">
        <f>IF(Table5[[#This Row],[Segment]]="","",AG739-Table4[[#This Row],[Total Pressure Drop (kPa)]])</f>
        <v/>
      </c>
    </row>
    <row r="740" spans="1:34" x14ac:dyDescent="0.25">
      <c r="A740" s="95" t="str">
        <f>IF('Set Up'!A737="","",'Set Up'!A737)</f>
        <v/>
      </c>
      <c r="B740" s="75" t="s">
        <v>81</v>
      </c>
      <c r="C740" s="85"/>
      <c r="D740" s="86" t="str">
        <f>IF(Table4[[#This Row],[Diameter (in)]]="","",(((CONVERT(Table4[[#This Row],[Diameter (in)]],"in","m"))/2)^2)*PI())</f>
        <v/>
      </c>
      <c r="E740" s="87" t="str">
        <f>IF(Table4[[#This Row],[Area (m2)]]="","",$D$4/Table4[[#This Row],[Area (m2)]])</f>
        <v/>
      </c>
      <c r="F740" s="85">
        <f t="shared" si="11"/>
        <v>4.6951999999999998</v>
      </c>
      <c r="G740" s="88" t="str">
        <f>IF(Table4[[#This Row],[Segment]]="","",(CONVERT(Table4[[#This Row],[Diameter (in)]],"in","m")*$B$4*Table4[[#This Row],[Velocity (m/s)]])/$C$4)</f>
        <v/>
      </c>
      <c r="H740" s="96" t="str">
        <f>IF(Table4[[#This Row],[Segment]]="","",IF(Table4[[#This Row],[Teynold''s Number]]&gt;4000,"TURBULENT","LAMINAR"))</f>
        <v/>
      </c>
      <c r="I740" s="86" t="str">
        <f>IF(Table4[[#This Row],[Segment]]="","",INDEX(Data!C737:C751,MATCH(Table4[Material],Data!B737:B751,0)))</f>
        <v/>
      </c>
      <c r="J740" s="89" t="str">
        <f>IF(Table4[[#This Row],[ε (m)]]="","",Table4[[#This Row],[ε (m)]]/(CONVERT(Table4[[#This Row],[Diameter (in)]],"in","m")))</f>
        <v/>
      </c>
      <c r="K740" s="96" t="str">
        <f>IF(Table4[[#This Row],[Regime]]="LAMINAR",16/Table4[[#This Row],[Teynold''s Number]],"-")</f>
        <v>-</v>
      </c>
      <c r="L740" s="86"/>
      <c r="M740" s="97" t="str">
        <f>IF(Table4[[#This Row],[Regime]]="TURBULENT",(((-4*LOG10(Table4[[#This Row],[ε/D]]/3.7+1.256/(Table4[[#This Row],[Teynold''s Number]]*SQRT(Table4[[#This Row],[f turbulent (guess)]]))))^-1)^2),"")</f>
        <v/>
      </c>
      <c r="N740" s="91" t="str">
        <f>IF(Table4[[#This Row],[f turbulent]]="","",Table4[[#This Row],[f turbulent (guess)]]-Table4[[#This Row],[f turbulent]])</f>
        <v/>
      </c>
      <c r="O740" s="87">
        <f>IF(Table4[[#This Row],[Segment]]="",0,IF(C741="",0,IF(C741&lt;=Table4[[#This Row],[Diameter (in)]],0,1-(D740/D741))))</f>
        <v>0</v>
      </c>
      <c r="P740" s="92" t="str">
        <f>IF(Table4[[#This Row],[Segment]]="","",IF(C740&gt;C741,"",IF(C741="",0.55,(0.55*(1-D741/D740)))))</f>
        <v/>
      </c>
      <c r="Q74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40" s="92" t="str">
        <f>IF(Table4[[#This Row],[Segment]]="","",IF(Table4[[#This Row],[Kexpansion]]="","0",((Table4[[#This Row],[Velocity (m/s)]]^2)/2)*Table4[[#This Row],[Kexpansion]]))</f>
        <v/>
      </c>
      <c r="S740" s="92" t="str">
        <f>IF(Table4[[#This Row],[Segment]]="","",IF(Table4[[#This Row],[Kcontraction]]="","0",((Table4[[#This Row],[Velocity (m/s)]]^2)/2)*Table4[[#This Row],[Kcontraction]]))</f>
        <v/>
      </c>
      <c r="T740" s="89" t="str">
        <f>IF(Table4[[#This Row],[Segment]]="","",SUMIF($Y$7:$Y$2000,Table4[[#This Row],[Segment]],$AD$7:$AD$2000))</f>
        <v/>
      </c>
      <c r="U740" s="95" t="str">
        <f>IF(Table4[[#This Row],[Segment]]="","",Table4[[#This Row],[Hfriction (J/kg)]]+Table4[[#This Row],[Hexpansions (J/kg)]]+Table4[[#This Row],[Hcontractions (J/kg)]]+Table4[[#This Row],[Hf (J/kg)]])</f>
        <v/>
      </c>
      <c r="V740" s="95" t="str">
        <f>IF(Table4[[#This Row],[Segment]]="","",Table4[[#This Row],[Total Friction Loss (J/kg)]]*Table3[Density (kg/m3)])</f>
        <v/>
      </c>
      <c r="W740" s="95" t="str">
        <f>IF(Table4[[#This Row],[Segment]]="","",Table4[[#This Row],[Total Pressure Drop (Pa)]]/1000)</f>
        <v/>
      </c>
      <c r="Y740" s="82" t="str">
        <f>IF('Set Up'!D963="","",'Set Up'!D963)</f>
        <v/>
      </c>
      <c r="Z740" s="82" t="str">
        <f>IF('Set Up'!E963="","",'Set Up'!E963)</f>
        <v/>
      </c>
      <c r="AA740" s="82" t="str">
        <f>IF('Set Up'!F963="","",'Set Up'!F963)</f>
        <v/>
      </c>
      <c r="AB740" s="82" t="str">
        <f>IF('Set Up'!G963="","",'Set Up'!G963)</f>
        <v/>
      </c>
      <c r="AC740" s="82" t="str">
        <f t="array" ref="AC740">IF(Y740="","",INDEX(Data!$G$4:$G$51,MATCH(Table7[[#This Row],[Fitting]]&amp;Table7[[#This Row],[Fitting Subtype]],Data!$E$4:$E$51&amp;Data!$F$4:$F$51,0)))</f>
        <v/>
      </c>
      <c r="AD740" s="89" t="str">
        <f>IF(Table7[[#This Row],[Segment]]="","",Table7[[#This Row],[Quantity]]*Table7[[#This Row],[Kf]]*(((INDEX(Table4[Velocity (m/s)],MATCH(Table7[[#This Row],[Segment]],Table4[Segment],0)))^2)/2))</f>
        <v/>
      </c>
      <c r="AF740" s="82" t="str">
        <f>Table4[[#This Row],[Segment]]</f>
        <v/>
      </c>
      <c r="AG740" s="75"/>
      <c r="AH740" s="82" t="str">
        <f>IF(Table5[[#This Row],[Segment]]="","",AG740-Table4[[#This Row],[Total Pressure Drop (kPa)]])</f>
        <v/>
      </c>
    </row>
    <row r="741" spans="1:34" x14ac:dyDescent="0.25">
      <c r="A741" s="95" t="str">
        <f>IF('Set Up'!A738="","",'Set Up'!A738)</f>
        <v/>
      </c>
      <c r="B741" s="75" t="s">
        <v>81</v>
      </c>
      <c r="C741" s="85"/>
      <c r="D741" s="86" t="str">
        <f>IF(Table4[[#This Row],[Diameter (in)]]="","",(((CONVERT(Table4[[#This Row],[Diameter (in)]],"in","m"))/2)^2)*PI())</f>
        <v/>
      </c>
      <c r="E741" s="87" t="str">
        <f>IF(Table4[[#This Row],[Area (m2)]]="","",$D$4/Table4[[#This Row],[Area (m2)]])</f>
        <v/>
      </c>
      <c r="F741" s="85">
        <f t="shared" si="11"/>
        <v>4.6951999999999998</v>
      </c>
      <c r="G741" s="88" t="str">
        <f>IF(Table4[[#This Row],[Segment]]="","",(CONVERT(Table4[[#This Row],[Diameter (in)]],"in","m")*$B$4*Table4[[#This Row],[Velocity (m/s)]])/$C$4)</f>
        <v/>
      </c>
      <c r="H741" s="96" t="str">
        <f>IF(Table4[[#This Row],[Segment]]="","",IF(Table4[[#This Row],[Teynold''s Number]]&gt;4000,"TURBULENT","LAMINAR"))</f>
        <v/>
      </c>
      <c r="I741" s="86" t="str">
        <f>IF(Table4[[#This Row],[Segment]]="","",INDEX(Data!C738:C752,MATCH(Table4[Material],Data!B738:B752,0)))</f>
        <v/>
      </c>
      <c r="J741" s="89" t="str">
        <f>IF(Table4[[#This Row],[ε (m)]]="","",Table4[[#This Row],[ε (m)]]/(CONVERT(Table4[[#This Row],[Diameter (in)]],"in","m")))</f>
        <v/>
      </c>
      <c r="K741" s="96" t="str">
        <f>IF(Table4[[#This Row],[Regime]]="LAMINAR",16/Table4[[#This Row],[Teynold''s Number]],"-")</f>
        <v>-</v>
      </c>
      <c r="L741" s="86"/>
      <c r="M741" s="97" t="str">
        <f>IF(Table4[[#This Row],[Regime]]="TURBULENT",(((-4*LOG10(Table4[[#This Row],[ε/D]]/3.7+1.256/(Table4[[#This Row],[Teynold''s Number]]*SQRT(Table4[[#This Row],[f turbulent (guess)]]))))^-1)^2),"")</f>
        <v/>
      </c>
      <c r="N741" s="91" t="str">
        <f>IF(Table4[[#This Row],[f turbulent]]="","",Table4[[#This Row],[f turbulent (guess)]]-Table4[[#This Row],[f turbulent]])</f>
        <v/>
      </c>
      <c r="O741" s="87">
        <f>IF(Table4[[#This Row],[Segment]]="",0,IF(C742="",0,IF(C742&lt;=Table4[[#This Row],[Diameter (in)]],0,1-(D741/D742))))</f>
        <v>0</v>
      </c>
      <c r="P741" s="92" t="str">
        <f>IF(Table4[[#This Row],[Segment]]="","",IF(C741&gt;C742,"",IF(C742="",0.55,(0.55*(1-D742/D741)))))</f>
        <v/>
      </c>
      <c r="Q74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41" s="92" t="str">
        <f>IF(Table4[[#This Row],[Segment]]="","",IF(Table4[[#This Row],[Kexpansion]]="","0",((Table4[[#This Row],[Velocity (m/s)]]^2)/2)*Table4[[#This Row],[Kexpansion]]))</f>
        <v/>
      </c>
      <c r="S741" s="92" t="str">
        <f>IF(Table4[[#This Row],[Segment]]="","",IF(Table4[[#This Row],[Kcontraction]]="","0",((Table4[[#This Row],[Velocity (m/s)]]^2)/2)*Table4[[#This Row],[Kcontraction]]))</f>
        <v/>
      </c>
      <c r="T741" s="89" t="str">
        <f>IF(Table4[[#This Row],[Segment]]="","",SUMIF($Y$7:$Y$2000,Table4[[#This Row],[Segment]],$AD$7:$AD$2000))</f>
        <v/>
      </c>
      <c r="U741" s="95" t="str">
        <f>IF(Table4[[#This Row],[Segment]]="","",Table4[[#This Row],[Hfriction (J/kg)]]+Table4[[#This Row],[Hexpansions (J/kg)]]+Table4[[#This Row],[Hcontractions (J/kg)]]+Table4[[#This Row],[Hf (J/kg)]])</f>
        <v/>
      </c>
      <c r="V741" s="95" t="str">
        <f>IF(Table4[[#This Row],[Segment]]="","",Table4[[#This Row],[Total Friction Loss (J/kg)]]*Table3[Density (kg/m3)])</f>
        <v/>
      </c>
      <c r="W741" s="95" t="str">
        <f>IF(Table4[[#This Row],[Segment]]="","",Table4[[#This Row],[Total Pressure Drop (Pa)]]/1000)</f>
        <v/>
      </c>
      <c r="Y741" s="82" t="str">
        <f>IF('Set Up'!D964="","",'Set Up'!D964)</f>
        <v/>
      </c>
      <c r="Z741" s="82" t="str">
        <f>IF('Set Up'!E964="","",'Set Up'!E964)</f>
        <v/>
      </c>
      <c r="AA741" s="82" t="str">
        <f>IF('Set Up'!F964="","",'Set Up'!F964)</f>
        <v/>
      </c>
      <c r="AB741" s="82" t="str">
        <f>IF('Set Up'!G964="","",'Set Up'!G964)</f>
        <v/>
      </c>
      <c r="AC741" s="82" t="str">
        <f t="array" ref="AC741">IF(Y741="","",INDEX(Data!$G$4:$G$51,MATCH(Table7[[#This Row],[Fitting]]&amp;Table7[[#This Row],[Fitting Subtype]],Data!$E$4:$E$51&amp;Data!$F$4:$F$51,0)))</f>
        <v/>
      </c>
      <c r="AD741" s="89" t="str">
        <f>IF(Table7[[#This Row],[Segment]]="","",Table7[[#This Row],[Quantity]]*Table7[[#This Row],[Kf]]*(((INDEX(Table4[Velocity (m/s)],MATCH(Table7[[#This Row],[Segment]],Table4[Segment],0)))^2)/2))</f>
        <v/>
      </c>
      <c r="AF741" s="82" t="str">
        <f>Table4[[#This Row],[Segment]]</f>
        <v/>
      </c>
      <c r="AG741" s="75"/>
      <c r="AH741" s="82" t="str">
        <f>IF(Table5[[#This Row],[Segment]]="","",AG741-Table4[[#This Row],[Total Pressure Drop (kPa)]])</f>
        <v/>
      </c>
    </row>
    <row r="742" spans="1:34" x14ac:dyDescent="0.25">
      <c r="A742" s="95" t="str">
        <f>IF('Set Up'!A739="","",'Set Up'!A739)</f>
        <v/>
      </c>
      <c r="B742" s="75" t="s">
        <v>81</v>
      </c>
      <c r="C742" s="85"/>
      <c r="D742" s="86" t="str">
        <f>IF(Table4[[#This Row],[Diameter (in)]]="","",(((CONVERT(Table4[[#This Row],[Diameter (in)]],"in","m"))/2)^2)*PI())</f>
        <v/>
      </c>
      <c r="E742" s="87" t="str">
        <f>IF(Table4[[#This Row],[Area (m2)]]="","",$D$4/Table4[[#This Row],[Area (m2)]])</f>
        <v/>
      </c>
      <c r="F742" s="85">
        <f t="shared" si="11"/>
        <v>4.6951999999999998</v>
      </c>
      <c r="G742" s="88" t="str">
        <f>IF(Table4[[#This Row],[Segment]]="","",(CONVERT(Table4[[#This Row],[Diameter (in)]],"in","m")*$B$4*Table4[[#This Row],[Velocity (m/s)]])/$C$4)</f>
        <v/>
      </c>
      <c r="H742" s="96" t="str">
        <f>IF(Table4[[#This Row],[Segment]]="","",IF(Table4[[#This Row],[Teynold''s Number]]&gt;4000,"TURBULENT","LAMINAR"))</f>
        <v/>
      </c>
      <c r="I742" s="86" t="str">
        <f>IF(Table4[[#This Row],[Segment]]="","",INDEX(Data!C739:C753,MATCH(Table4[Material],Data!B739:B753,0)))</f>
        <v/>
      </c>
      <c r="J742" s="89" t="str">
        <f>IF(Table4[[#This Row],[ε (m)]]="","",Table4[[#This Row],[ε (m)]]/(CONVERT(Table4[[#This Row],[Diameter (in)]],"in","m")))</f>
        <v/>
      </c>
      <c r="K742" s="96" t="str">
        <f>IF(Table4[[#This Row],[Regime]]="LAMINAR",16/Table4[[#This Row],[Teynold''s Number]],"-")</f>
        <v>-</v>
      </c>
      <c r="L742" s="86"/>
      <c r="M742" s="97" t="str">
        <f>IF(Table4[[#This Row],[Regime]]="TURBULENT",(((-4*LOG10(Table4[[#This Row],[ε/D]]/3.7+1.256/(Table4[[#This Row],[Teynold''s Number]]*SQRT(Table4[[#This Row],[f turbulent (guess)]]))))^-1)^2),"")</f>
        <v/>
      </c>
      <c r="N742" s="91" t="str">
        <f>IF(Table4[[#This Row],[f turbulent]]="","",Table4[[#This Row],[f turbulent (guess)]]-Table4[[#This Row],[f turbulent]])</f>
        <v/>
      </c>
      <c r="O742" s="87">
        <f>IF(Table4[[#This Row],[Segment]]="",0,IF(C743="",0,IF(C743&lt;=Table4[[#This Row],[Diameter (in)]],0,1-(D742/D743))))</f>
        <v>0</v>
      </c>
      <c r="P742" s="92" t="str">
        <f>IF(Table4[[#This Row],[Segment]]="","",IF(C742&gt;C743,"",IF(C743="",0.55,(0.55*(1-D743/D742)))))</f>
        <v/>
      </c>
      <c r="Q74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42" s="92" t="str">
        <f>IF(Table4[[#This Row],[Segment]]="","",IF(Table4[[#This Row],[Kexpansion]]="","0",((Table4[[#This Row],[Velocity (m/s)]]^2)/2)*Table4[[#This Row],[Kexpansion]]))</f>
        <v/>
      </c>
      <c r="S742" s="92" t="str">
        <f>IF(Table4[[#This Row],[Segment]]="","",IF(Table4[[#This Row],[Kcontraction]]="","0",((Table4[[#This Row],[Velocity (m/s)]]^2)/2)*Table4[[#This Row],[Kcontraction]]))</f>
        <v/>
      </c>
      <c r="T742" s="89" t="str">
        <f>IF(Table4[[#This Row],[Segment]]="","",SUMIF($Y$7:$Y$2000,Table4[[#This Row],[Segment]],$AD$7:$AD$2000))</f>
        <v/>
      </c>
      <c r="U742" s="95" t="str">
        <f>IF(Table4[[#This Row],[Segment]]="","",Table4[[#This Row],[Hfriction (J/kg)]]+Table4[[#This Row],[Hexpansions (J/kg)]]+Table4[[#This Row],[Hcontractions (J/kg)]]+Table4[[#This Row],[Hf (J/kg)]])</f>
        <v/>
      </c>
      <c r="V742" s="95" t="str">
        <f>IF(Table4[[#This Row],[Segment]]="","",Table4[[#This Row],[Total Friction Loss (J/kg)]]*Table3[Density (kg/m3)])</f>
        <v/>
      </c>
      <c r="W742" s="95" t="str">
        <f>IF(Table4[[#This Row],[Segment]]="","",Table4[[#This Row],[Total Pressure Drop (Pa)]]/1000)</f>
        <v/>
      </c>
      <c r="Y742" s="82" t="str">
        <f>IF('Set Up'!D965="","",'Set Up'!D965)</f>
        <v/>
      </c>
      <c r="Z742" s="82" t="str">
        <f>IF('Set Up'!E965="","",'Set Up'!E965)</f>
        <v/>
      </c>
      <c r="AA742" s="82" t="str">
        <f>IF('Set Up'!F965="","",'Set Up'!F965)</f>
        <v/>
      </c>
      <c r="AB742" s="82" t="str">
        <f>IF('Set Up'!G965="","",'Set Up'!G965)</f>
        <v/>
      </c>
      <c r="AC742" s="82" t="str">
        <f t="array" ref="AC742">IF(Y742="","",INDEX(Data!$G$4:$G$51,MATCH(Table7[[#This Row],[Fitting]]&amp;Table7[[#This Row],[Fitting Subtype]],Data!$E$4:$E$51&amp;Data!$F$4:$F$51,0)))</f>
        <v/>
      </c>
      <c r="AD742" s="89" t="str">
        <f>IF(Table7[[#This Row],[Segment]]="","",Table7[[#This Row],[Quantity]]*Table7[[#This Row],[Kf]]*(((INDEX(Table4[Velocity (m/s)],MATCH(Table7[[#This Row],[Segment]],Table4[Segment],0)))^2)/2))</f>
        <v/>
      </c>
      <c r="AF742" s="82" t="str">
        <f>Table4[[#This Row],[Segment]]</f>
        <v/>
      </c>
      <c r="AG742" s="75"/>
      <c r="AH742" s="82" t="str">
        <f>IF(Table5[[#This Row],[Segment]]="","",AG742-Table4[[#This Row],[Total Pressure Drop (kPa)]])</f>
        <v/>
      </c>
    </row>
    <row r="743" spans="1:34" x14ac:dyDescent="0.25">
      <c r="A743" s="95" t="str">
        <f>IF('Set Up'!A740="","",'Set Up'!A740)</f>
        <v/>
      </c>
      <c r="B743" s="75" t="s">
        <v>81</v>
      </c>
      <c r="C743" s="85"/>
      <c r="D743" s="86" t="str">
        <f>IF(Table4[[#This Row],[Diameter (in)]]="","",(((CONVERT(Table4[[#This Row],[Diameter (in)]],"in","m"))/2)^2)*PI())</f>
        <v/>
      </c>
      <c r="E743" s="87" t="str">
        <f>IF(Table4[[#This Row],[Area (m2)]]="","",$D$4/Table4[[#This Row],[Area (m2)]])</f>
        <v/>
      </c>
      <c r="F743" s="85">
        <f t="shared" si="11"/>
        <v>4.6951999999999998</v>
      </c>
      <c r="G743" s="88" t="str">
        <f>IF(Table4[[#This Row],[Segment]]="","",(CONVERT(Table4[[#This Row],[Diameter (in)]],"in","m")*$B$4*Table4[[#This Row],[Velocity (m/s)]])/$C$4)</f>
        <v/>
      </c>
      <c r="H743" s="96" t="str">
        <f>IF(Table4[[#This Row],[Segment]]="","",IF(Table4[[#This Row],[Teynold''s Number]]&gt;4000,"TURBULENT","LAMINAR"))</f>
        <v/>
      </c>
      <c r="I743" s="86" t="str">
        <f>IF(Table4[[#This Row],[Segment]]="","",INDEX(Data!C740:C754,MATCH(Table4[Material],Data!B740:B754,0)))</f>
        <v/>
      </c>
      <c r="J743" s="89" t="str">
        <f>IF(Table4[[#This Row],[ε (m)]]="","",Table4[[#This Row],[ε (m)]]/(CONVERT(Table4[[#This Row],[Diameter (in)]],"in","m")))</f>
        <v/>
      </c>
      <c r="K743" s="96" t="str">
        <f>IF(Table4[[#This Row],[Regime]]="LAMINAR",16/Table4[[#This Row],[Teynold''s Number]],"-")</f>
        <v>-</v>
      </c>
      <c r="L743" s="86"/>
      <c r="M743" s="97" t="str">
        <f>IF(Table4[[#This Row],[Regime]]="TURBULENT",(((-4*LOG10(Table4[[#This Row],[ε/D]]/3.7+1.256/(Table4[[#This Row],[Teynold''s Number]]*SQRT(Table4[[#This Row],[f turbulent (guess)]]))))^-1)^2),"")</f>
        <v/>
      </c>
      <c r="N743" s="91" t="str">
        <f>IF(Table4[[#This Row],[f turbulent]]="","",Table4[[#This Row],[f turbulent (guess)]]-Table4[[#This Row],[f turbulent]])</f>
        <v/>
      </c>
      <c r="O743" s="87">
        <f>IF(Table4[[#This Row],[Segment]]="",0,IF(C744="",0,IF(C744&lt;=Table4[[#This Row],[Diameter (in)]],0,1-(D743/D744))))</f>
        <v>0</v>
      </c>
      <c r="P743" s="92" t="str">
        <f>IF(Table4[[#This Row],[Segment]]="","",IF(C743&gt;C744,"",IF(C744="",0.55,(0.55*(1-D744/D743)))))</f>
        <v/>
      </c>
      <c r="Q74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43" s="92" t="str">
        <f>IF(Table4[[#This Row],[Segment]]="","",IF(Table4[[#This Row],[Kexpansion]]="","0",((Table4[[#This Row],[Velocity (m/s)]]^2)/2)*Table4[[#This Row],[Kexpansion]]))</f>
        <v/>
      </c>
      <c r="S743" s="92" t="str">
        <f>IF(Table4[[#This Row],[Segment]]="","",IF(Table4[[#This Row],[Kcontraction]]="","0",((Table4[[#This Row],[Velocity (m/s)]]^2)/2)*Table4[[#This Row],[Kcontraction]]))</f>
        <v/>
      </c>
      <c r="T743" s="89" t="str">
        <f>IF(Table4[[#This Row],[Segment]]="","",SUMIF($Y$7:$Y$2000,Table4[[#This Row],[Segment]],$AD$7:$AD$2000))</f>
        <v/>
      </c>
      <c r="U743" s="95" t="str">
        <f>IF(Table4[[#This Row],[Segment]]="","",Table4[[#This Row],[Hfriction (J/kg)]]+Table4[[#This Row],[Hexpansions (J/kg)]]+Table4[[#This Row],[Hcontractions (J/kg)]]+Table4[[#This Row],[Hf (J/kg)]])</f>
        <v/>
      </c>
      <c r="V743" s="95" t="str">
        <f>IF(Table4[[#This Row],[Segment]]="","",Table4[[#This Row],[Total Friction Loss (J/kg)]]*Table3[Density (kg/m3)])</f>
        <v/>
      </c>
      <c r="W743" s="95" t="str">
        <f>IF(Table4[[#This Row],[Segment]]="","",Table4[[#This Row],[Total Pressure Drop (Pa)]]/1000)</f>
        <v/>
      </c>
      <c r="Y743" s="82" t="str">
        <f>IF('Set Up'!D966="","",'Set Up'!D966)</f>
        <v/>
      </c>
      <c r="Z743" s="82" t="str">
        <f>IF('Set Up'!E966="","",'Set Up'!E966)</f>
        <v/>
      </c>
      <c r="AA743" s="82" t="str">
        <f>IF('Set Up'!F966="","",'Set Up'!F966)</f>
        <v/>
      </c>
      <c r="AB743" s="82" t="str">
        <f>IF('Set Up'!G966="","",'Set Up'!G966)</f>
        <v/>
      </c>
      <c r="AC743" s="82" t="str">
        <f t="array" ref="AC743">IF(Y743="","",INDEX(Data!$G$4:$G$51,MATCH(Table7[[#This Row],[Fitting]]&amp;Table7[[#This Row],[Fitting Subtype]],Data!$E$4:$E$51&amp;Data!$F$4:$F$51,0)))</f>
        <v/>
      </c>
      <c r="AD743" s="89" t="str">
        <f>IF(Table7[[#This Row],[Segment]]="","",Table7[[#This Row],[Quantity]]*Table7[[#This Row],[Kf]]*(((INDEX(Table4[Velocity (m/s)],MATCH(Table7[[#This Row],[Segment]],Table4[Segment],0)))^2)/2))</f>
        <v/>
      </c>
      <c r="AF743" s="82" t="str">
        <f>Table4[[#This Row],[Segment]]</f>
        <v/>
      </c>
      <c r="AG743" s="75"/>
      <c r="AH743" s="82" t="str">
        <f>IF(Table5[[#This Row],[Segment]]="","",AG743-Table4[[#This Row],[Total Pressure Drop (kPa)]])</f>
        <v/>
      </c>
    </row>
    <row r="744" spans="1:34" x14ac:dyDescent="0.25">
      <c r="A744" s="95" t="str">
        <f>IF('Set Up'!A741="","",'Set Up'!A741)</f>
        <v/>
      </c>
      <c r="B744" s="75" t="s">
        <v>81</v>
      </c>
      <c r="C744" s="85"/>
      <c r="D744" s="86" t="str">
        <f>IF(Table4[[#This Row],[Diameter (in)]]="","",(((CONVERT(Table4[[#This Row],[Diameter (in)]],"in","m"))/2)^2)*PI())</f>
        <v/>
      </c>
      <c r="E744" s="87" t="str">
        <f>IF(Table4[[#This Row],[Area (m2)]]="","",$D$4/Table4[[#This Row],[Area (m2)]])</f>
        <v/>
      </c>
      <c r="F744" s="85">
        <f t="shared" si="11"/>
        <v>4.6951999999999998</v>
      </c>
      <c r="G744" s="88" t="str">
        <f>IF(Table4[[#This Row],[Segment]]="","",(CONVERT(Table4[[#This Row],[Diameter (in)]],"in","m")*$B$4*Table4[[#This Row],[Velocity (m/s)]])/$C$4)</f>
        <v/>
      </c>
      <c r="H744" s="96" t="str">
        <f>IF(Table4[[#This Row],[Segment]]="","",IF(Table4[[#This Row],[Teynold''s Number]]&gt;4000,"TURBULENT","LAMINAR"))</f>
        <v/>
      </c>
      <c r="I744" s="86" t="str">
        <f>IF(Table4[[#This Row],[Segment]]="","",INDEX(Data!C741:C755,MATCH(Table4[Material],Data!B741:B755,0)))</f>
        <v/>
      </c>
      <c r="J744" s="89" t="str">
        <f>IF(Table4[[#This Row],[ε (m)]]="","",Table4[[#This Row],[ε (m)]]/(CONVERT(Table4[[#This Row],[Diameter (in)]],"in","m")))</f>
        <v/>
      </c>
      <c r="K744" s="96" t="str">
        <f>IF(Table4[[#This Row],[Regime]]="LAMINAR",16/Table4[[#This Row],[Teynold''s Number]],"-")</f>
        <v>-</v>
      </c>
      <c r="L744" s="86"/>
      <c r="M744" s="97" t="str">
        <f>IF(Table4[[#This Row],[Regime]]="TURBULENT",(((-4*LOG10(Table4[[#This Row],[ε/D]]/3.7+1.256/(Table4[[#This Row],[Teynold''s Number]]*SQRT(Table4[[#This Row],[f turbulent (guess)]]))))^-1)^2),"")</f>
        <v/>
      </c>
      <c r="N744" s="91" t="str">
        <f>IF(Table4[[#This Row],[f turbulent]]="","",Table4[[#This Row],[f turbulent (guess)]]-Table4[[#This Row],[f turbulent]])</f>
        <v/>
      </c>
      <c r="O744" s="87">
        <f>IF(Table4[[#This Row],[Segment]]="",0,IF(C745="",0,IF(C745&lt;=Table4[[#This Row],[Diameter (in)]],0,1-(D744/D745))))</f>
        <v>0</v>
      </c>
      <c r="P744" s="92" t="str">
        <f>IF(Table4[[#This Row],[Segment]]="","",IF(C744&gt;C745,"",IF(C745="",0.55,(0.55*(1-D745/D744)))))</f>
        <v/>
      </c>
      <c r="Q74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44" s="92" t="str">
        <f>IF(Table4[[#This Row],[Segment]]="","",IF(Table4[[#This Row],[Kexpansion]]="","0",((Table4[[#This Row],[Velocity (m/s)]]^2)/2)*Table4[[#This Row],[Kexpansion]]))</f>
        <v/>
      </c>
      <c r="S744" s="92" t="str">
        <f>IF(Table4[[#This Row],[Segment]]="","",IF(Table4[[#This Row],[Kcontraction]]="","0",((Table4[[#This Row],[Velocity (m/s)]]^2)/2)*Table4[[#This Row],[Kcontraction]]))</f>
        <v/>
      </c>
      <c r="T744" s="89" t="str">
        <f>IF(Table4[[#This Row],[Segment]]="","",SUMIF($Y$7:$Y$2000,Table4[[#This Row],[Segment]],$AD$7:$AD$2000))</f>
        <v/>
      </c>
      <c r="U744" s="95" t="str">
        <f>IF(Table4[[#This Row],[Segment]]="","",Table4[[#This Row],[Hfriction (J/kg)]]+Table4[[#This Row],[Hexpansions (J/kg)]]+Table4[[#This Row],[Hcontractions (J/kg)]]+Table4[[#This Row],[Hf (J/kg)]])</f>
        <v/>
      </c>
      <c r="V744" s="95" t="str">
        <f>IF(Table4[[#This Row],[Segment]]="","",Table4[[#This Row],[Total Friction Loss (J/kg)]]*Table3[Density (kg/m3)])</f>
        <v/>
      </c>
      <c r="W744" s="95" t="str">
        <f>IF(Table4[[#This Row],[Segment]]="","",Table4[[#This Row],[Total Pressure Drop (Pa)]]/1000)</f>
        <v/>
      </c>
      <c r="Y744" s="82" t="str">
        <f>IF('Set Up'!D967="","",'Set Up'!D967)</f>
        <v/>
      </c>
      <c r="Z744" s="82" t="str">
        <f>IF('Set Up'!E967="","",'Set Up'!E967)</f>
        <v/>
      </c>
      <c r="AA744" s="82" t="str">
        <f>IF('Set Up'!F967="","",'Set Up'!F967)</f>
        <v/>
      </c>
      <c r="AB744" s="82" t="str">
        <f>IF('Set Up'!G967="","",'Set Up'!G967)</f>
        <v/>
      </c>
      <c r="AC744" s="82" t="str">
        <f t="array" ref="AC744">IF(Y744="","",INDEX(Data!$G$4:$G$51,MATCH(Table7[[#This Row],[Fitting]]&amp;Table7[[#This Row],[Fitting Subtype]],Data!$E$4:$E$51&amp;Data!$F$4:$F$51,0)))</f>
        <v/>
      </c>
      <c r="AD744" s="89" t="str">
        <f>IF(Table7[[#This Row],[Segment]]="","",Table7[[#This Row],[Quantity]]*Table7[[#This Row],[Kf]]*(((INDEX(Table4[Velocity (m/s)],MATCH(Table7[[#This Row],[Segment]],Table4[Segment],0)))^2)/2))</f>
        <v/>
      </c>
      <c r="AF744" s="82" t="str">
        <f>Table4[[#This Row],[Segment]]</f>
        <v/>
      </c>
      <c r="AG744" s="75"/>
      <c r="AH744" s="82" t="str">
        <f>IF(Table5[[#This Row],[Segment]]="","",AG744-Table4[[#This Row],[Total Pressure Drop (kPa)]])</f>
        <v/>
      </c>
    </row>
    <row r="745" spans="1:34" x14ac:dyDescent="0.25">
      <c r="A745" s="95" t="str">
        <f>IF('Set Up'!A742="","",'Set Up'!A742)</f>
        <v/>
      </c>
      <c r="B745" s="75" t="s">
        <v>81</v>
      </c>
      <c r="C745" s="85"/>
      <c r="D745" s="86" t="str">
        <f>IF(Table4[[#This Row],[Diameter (in)]]="","",(((CONVERT(Table4[[#This Row],[Diameter (in)]],"in","m"))/2)^2)*PI())</f>
        <v/>
      </c>
      <c r="E745" s="87" t="str">
        <f>IF(Table4[[#This Row],[Area (m2)]]="","",$D$4/Table4[[#This Row],[Area (m2)]])</f>
        <v/>
      </c>
      <c r="F745" s="85">
        <f t="shared" si="11"/>
        <v>4.6951999999999998</v>
      </c>
      <c r="G745" s="88" t="str">
        <f>IF(Table4[[#This Row],[Segment]]="","",(CONVERT(Table4[[#This Row],[Diameter (in)]],"in","m")*$B$4*Table4[[#This Row],[Velocity (m/s)]])/$C$4)</f>
        <v/>
      </c>
      <c r="H745" s="96" t="str">
        <f>IF(Table4[[#This Row],[Segment]]="","",IF(Table4[[#This Row],[Teynold''s Number]]&gt;4000,"TURBULENT","LAMINAR"))</f>
        <v/>
      </c>
      <c r="I745" s="86" t="str">
        <f>IF(Table4[[#This Row],[Segment]]="","",INDEX(Data!C742:C756,MATCH(Table4[Material],Data!B742:B756,0)))</f>
        <v/>
      </c>
      <c r="J745" s="89" t="str">
        <f>IF(Table4[[#This Row],[ε (m)]]="","",Table4[[#This Row],[ε (m)]]/(CONVERT(Table4[[#This Row],[Diameter (in)]],"in","m")))</f>
        <v/>
      </c>
      <c r="K745" s="96" t="str">
        <f>IF(Table4[[#This Row],[Regime]]="LAMINAR",16/Table4[[#This Row],[Teynold''s Number]],"-")</f>
        <v>-</v>
      </c>
      <c r="L745" s="86"/>
      <c r="M745" s="97" t="str">
        <f>IF(Table4[[#This Row],[Regime]]="TURBULENT",(((-4*LOG10(Table4[[#This Row],[ε/D]]/3.7+1.256/(Table4[[#This Row],[Teynold''s Number]]*SQRT(Table4[[#This Row],[f turbulent (guess)]]))))^-1)^2),"")</f>
        <v/>
      </c>
      <c r="N745" s="91" t="str">
        <f>IF(Table4[[#This Row],[f turbulent]]="","",Table4[[#This Row],[f turbulent (guess)]]-Table4[[#This Row],[f turbulent]])</f>
        <v/>
      </c>
      <c r="O745" s="87">
        <f>IF(Table4[[#This Row],[Segment]]="",0,IF(C746="",0,IF(C746&lt;=Table4[[#This Row],[Diameter (in)]],0,1-(D745/D746))))</f>
        <v>0</v>
      </c>
      <c r="P745" s="92" t="str">
        <f>IF(Table4[[#This Row],[Segment]]="","",IF(C745&gt;C746,"",IF(C746="",0.55,(0.55*(1-D746/D745)))))</f>
        <v/>
      </c>
      <c r="Q74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45" s="92" t="str">
        <f>IF(Table4[[#This Row],[Segment]]="","",IF(Table4[[#This Row],[Kexpansion]]="","0",((Table4[[#This Row],[Velocity (m/s)]]^2)/2)*Table4[[#This Row],[Kexpansion]]))</f>
        <v/>
      </c>
      <c r="S745" s="92" t="str">
        <f>IF(Table4[[#This Row],[Segment]]="","",IF(Table4[[#This Row],[Kcontraction]]="","0",((Table4[[#This Row],[Velocity (m/s)]]^2)/2)*Table4[[#This Row],[Kcontraction]]))</f>
        <v/>
      </c>
      <c r="T745" s="89" t="str">
        <f>IF(Table4[[#This Row],[Segment]]="","",SUMIF($Y$7:$Y$2000,Table4[[#This Row],[Segment]],$AD$7:$AD$2000))</f>
        <v/>
      </c>
      <c r="U745" s="95" t="str">
        <f>IF(Table4[[#This Row],[Segment]]="","",Table4[[#This Row],[Hfriction (J/kg)]]+Table4[[#This Row],[Hexpansions (J/kg)]]+Table4[[#This Row],[Hcontractions (J/kg)]]+Table4[[#This Row],[Hf (J/kg)]])</f>
        <v/>
      </c>
      <c r="V745" s="95" t="str">
        <f>IF(Table4[[#This Row],[Segment]]="","",Table4[[#This Row],[Total Friction Loss (J/kg)]]*Table3[Density (kg/m3)])</f>
        <v/>
      </c>
      <c r="W745" s="95" t="str">
        <f>IF(Table4[[#This Row],[Segment]]="","",Table4[[#This Row],[Total Pressure Drop (Pa)]]/1000)</f>
        <v/>
      </c>
      <c r="Y745" s="82" t="str">
        <f>IF('Set Up'!D968="","",'Set Up'!D968)</f>
        <v/>
      </c>
      <c r="Z745" s="82" t="str">
        <f>IF('Set Up'!E968="","",'Set Up'!E968)</f>
        <v/>
      </c>
      <c r="AA745" s="82" t="str">
        <f>IF('Set Up'!F968="","",'Set Up'!F968)</f>
        <v/>
      </c>
      <c r="AB745" s="82" t="str">
        <f>IF('Set Up'!G968="","",'Set Up'!G968)</f>
        <v/>
      </c>
      <c r="AC745" s="82" t="str">
        <f t="array" ref="AC745">IF(Y745="","",INDEX(Data!$G$4:$G$51,MATCH(Table7[[#This Row],[Fitting]]&amp;Table7[[#This Row],[Fitting Subtype]],Data!$E$4:$E$51&amp;Data!$F$4:$F$51,0)))</f>
        <v/>
      </c>
      <c r="AD745" s="89" t="str">
        <f>IF(Table7[[#This Row],[Segment]]="","",Table7[[#This Row],[Quantity]]*Table7[[#This Row],[Kf]]*(((INDEX(Table4[Velocity (m/s)],MATCH(Table7[[#This Row],[Segment]],Table4[Segment],0)))^2)/2))</f>
        <v/>
      </c>
      <c r="AF745" s="82" t="str">
        <f>Table4[[#This Row],[Segment]]</f>
        <v/>
      </c>
      <c r="AG745" s="75"/>
      <c r="AH745" s="82" t="str">
        <f>IF(Table5[[#This Row],[Segment]]="","",AG745-Table4[[#This Row],[Total Pressure Drop (kPa)]])</f>
        <v/>
      </c>
    </row>
    <row r="746" spans="1:34" x14ac:dyDescent="0.25">
      <c r="A746" s="95" t="str">
        <f>IF('Set Up'!A743="","",'Set Up'!A743)</f>
        <v/>
      </c>
      <c r="B746" s="75" t="s">
        <v>81</v>
      </c>
      <c r="C746" s="85"/>
      <c r="D746" s="86" t="str">
        <f>IF(Table4[[#This Row],[Diameter (in)]]="","",(((CONVERT(Table4[[#This Row],[Diameter (in)]],"in","m"))/2)^2)*PI())</f>
        <v/>
      </c>
      <c r="E746" s="87" t="str">
        <f>IF(Table4[[#This Row],[Area (m2)]]="","",$D$4/Table4[[#This Row],[Area (m2)]])</f>
        <v/>
      </c>
      <c r="F746" s="85">
        <f t="shared" si="11"/>
        <v>4.6951999999999998</v>
      </c>
      <c r="G746" s="88" t="str">
        <f>IF(Table4[[#This Row],[Segment]]="","",(CONVERT(Table4[[#This Row],[Diameter (in)]],"in","m")*$B$4*Table4[[#This Row],[Velocity (m/s)]])/$C$4)</f>
        <v/>
      </c>
      <c r="H746" s="96" t="str">
        <f>IF(Table4[[#This Row],[Segment]]="","",IF(Table4[[#This Row],[Teynold''s Number]]&gt;4000,"TURBULENT","LAMINAR"))</f>
        <v/>
      </c>
      <c r="I746" s="86" t="str">
        <f>IF(Table4[[#This Row],[Segment]]="","",INDEX(Data!C743:C757,MATCH(Table4[Material],Data!B743:B757,0)))</f>
        <v/>
      </c>
      <c r="J746" s="89" t="str">
        <f>IF(Table4[[#This Row],[ε (m)]]="","",Table4[[#This Row],[ε (m)]]/(CONVERT(Table4[[#This Row],[Diameter (in)]],"in","m")))</f>
        <v/>
      </c>
      <c r="K746" s="96" t="str">
        <f>IF(Table4[[#This Row],[Regime]]="LAMINAR",16/Table4[[#This Row],[Teynold''s Number]],"-")</f>
        <v>-</v>
      </c>
      <c r="L746" s="86"/>
      <c r="M746" s="97" t="str">
        <f>IF(Table4[[#This Row],[Regime]]="TURBULENT",(((-4*LOG10(Table4[[#This Row],[ε/D]]/3.7+1.256/(Table4[[#This Row],[Teynold''s Number]]*SQRT(Table4[[#This Row],[f turbulent (guess)]]))))^-1)^2),"")</f>
        <v/>
      </c>
      <c r="N746" s="91" t="str">
        <f>IF(Table4[[#This Row],[f turbulent]]="","",Table4[[#This Row],[f turbulent (guess)]]-Table4[[#This Row],[f turbulent]])</f>
        <v/>
      </c>
      <c r="O746" s="87">
        <f>IF(Table4[[#This Row],[Segment]]="",0,IF(C747="",0,IF(C747&lt;=Table4[[#This Row],[Diameter (in)]],0,1-(D746/D747))))</f>
        <v>0</v>
      </c>
      <c r="P746" s="92" t="str">
        <f>IF(Table4[[#This Row],[Segment]]="","",IF(C746&gt;C747,"",IF(C747="",0.55,(0.55*(1-D747/D746)))))</f>
        <v/>
      </c>
      <c r="Q74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46" s="92" t="str">
        <f>IF(Table4[[#This Row],[Segment]]="","",IF(Table4[[#This Row],[Kexpansion]]="","0",((Table4[[#This Row],[Velocity (m/s)]]^2)/2)*Table4[[#This Row],[Kexpansion]]))</f>
        <v/>
      </c>
      <c r="S746" s="92" t="str">
        <f>IF(Table4[[#This Row],[Segment]]="","",IF(Table4[[#This Row],[Kcontraction]]="","0",((Table4[[#This Row],[Velocity (m/s)]]^2)/2)*Table4[[#This Row],[Kcontraction]]))</f>
        <v/>
      </c>
      <c r="T746" s="89" t="str">
        <f>IF(Table4[[#This Row],[Segment]]="","",SUMIF($Y$7:$Y$2000,Table4[[#This Row],[Segment]],$AD$7:$AD$2000))</f>
        <v/>
      </c>
      <c r="U746" s="95" t="str">
        <f>IF(Table4[[#This Row],[Segment]]="","",Table4[[#This Row],[Hfriction (J/kg)]]+Table4[[#This Row],[Hexpansions (J/kg)]]+Table4[[#This Row],[Hcontractions (J/kg)]]+Table4[[#This Row],[Hf (J/kg)]])</f>
        <v/>
      </c>
      <c r="V746" s="95" t="str">
        <f>IF(Table4[[#This Row],[Segment]]="","",Table4[[#This Row],[Total Friction Loss (J/kg)]]*Table3[Density (kg/m3)])</f>
        <v/>
      </c>
      <c r="W746" s="95" t="str">
        <f>IF(Table4[[#This Row],[Segment]]="","",Table4[[#This Row],[Total Pressure Drop (Pa)]]/1000)</f>
        <v/>
      </c>
      <c r="Y746" s="82" t="str">
        <f>IF('Set Up'!D969="","",'Set Up'!D969)</f>
        <v/>
      </c>
      <c r="Z746" s="82" t="str">
        <f>IF('Set Up'!E969="","",'Set Up'!E969)</f>
        <v/>
      </c>
      <c r="AA746" s="82" t="str">
        <f>IF('Set Up'!F969="","",'Set Up'!F969)</f>
        <v/>
      </c>
      <c r="AB746" s="82" t="str">
        <f>IF('Set Up'!G969="","",'Set Up'!G969)</f>
        <v/>
      </c>
      <c r="AC746" s="82" t="str">
        <f t="array" ref="AC746">IF(Y746="","",INDEX(Data!$G$4:$G$51,MATCH(Table7[[#This Row],[Fitting]]&amp;Table7[[#This Row],[Fitting Subtype]],Data!$E$4:$E$51&amp;Data!$F$4:$F$51,0)))</f>
        <v/>
      </c>
      <c r="AD746" s="89" t="str">
        <f>IF(Table7[[#This Row],[Segment]]="","",Table7[[#This Row],[Quantity]]*Table7[[#This Row],[Kf]]*(((INDEX(Table4[Velocity (m/s)],MATCH(Table7[[#This Row],[Segment]],Table4[Segment],0)))^2)/2))</f>
        <v/>
      </c>
      <c r="AF746" s="82" t="str">
        <f>Table4[[#This Row],[Segment]]</f>
        <v/>
      </c>
      <c r="AG746" s="75"/>
      <c r="AH746" s="82" t="str">
        <f>IF(Table5[[#This Row],[Segment]]="","",AG746-Table4[[#This Row],[Total Pressure Drop (kPa)]])</f>
        <v/>
      </c>
    </row>
    <row r="747" spans="1:34" x14ac:dyDescent="0.25">
      <c r="A747" s="95" t="str">
        <f>IF('Set Up'!A744="","",'Set Up'!A744)</f>
        <v/>
      </c>
      <c r="B747" s="75" t="s">
        <v>81</v>
      </c>
      <c r="C747" s="85"/>
      <c r="D747" s="86" t="str">
        <f>IF(Table4[[#This Row],[Diameter (in)]]="","",(((CONVERT(Table4[[#This Row],[Diameter (in)]],"in","m"))/2)^2)*PI())</f>
        <v/>
      </c>
      <c r="E747" s="87" t="str">
        <f>IF(Table4[[#This Row],[Area (m2)]]="","",$D$4/Table4[[#This Row],[Area (m2)]])</f>
        <v/>
      </c>
      <c r="F747" s="85">
        <f t="shared" si="11"/>
        <v>4.6951999999999998</v>
      </c>
      <c r="G747" s="88" t="str">
        <f>IF(Table4[[#This Row],[Segment]]="","",(CONVERT(Table4[[#This Row],[Diameter (in)]],"in","m")*$B$4*Table4[[#This Row],[Velocity (m/s)]])/$C$4)</f>
        <v/>
      </c>
      <c r="H747" s="96" t="str">
        <f>IF(Table4[[#This Row],[Segment]]="","",IF(Table4[[#This Row],[Teynold''s Number]]&gt;4000,"TURBULENT","LAMINAR"))</f>
        <v/>
      </c>
      <c r="I747" s="86" t="str">
        <f>IF(Table4[[#This Row],[Segment]]="","",INDEX(Data!C744:C758,MATCH(Table4[Material],Data!B744:B758,0)))</f>
        <v/>
      </c>
      <c r="J747" s="89" t="str">
        <f>IF(Table4[[#This Row],[ε (m)]]="","",Table4[[#This Row],[ε (m)]]/(CONVERT(Table4[[#This Row],[Diameter (in)]],"in","m")))</f>
        <v/>
      </c>
      <c r="K747" s="96" t="str">
        <f>IF(Table4[[#This Row],[Regime]]="LAMINAR",16/Table4[[#This Row],[Teynold''s Number]],"-")</f>
        <v>-</v>
      </c>
      <c r="L747" s="86"/>
      <c r="M747" s="97" t="str">
        <f>IF(Table4[[#This Row],[Regime]]="TURBULENT",(((-4*LOG10(Table4[[#This Row],[ε/D]]/3.7+1.256/(Table4[[#This Row],[Teynold''s Number]]*SQRT(Table4[[#This Row],[f turbulent (guess)]]))))^-1)^2),"")</f>
        <v/>
      </c>
      <c r="N747" s="91" t="str">
        <f>IF(Table4[[#This Row],[f turbulent]]="","",Table4[[#This Row],[f turbulent (guess)]]-Table4[[#This Row],[f turbulent]])</f>
        <v/>
      </c>
      <c r="O747" s="87">
        <f>IF(Table4[[#This Row],[Segment]]="",0,IF(C748="",0,IF(C748&lt;=Table4[[#This Row],[Diameter (in)]],0,1-(D747/D748))))</f>
        <v>0</v>
      </c>
      <c r="P747" s="92" t="str">
        <f>IF(Table4[[#This Row],[Segment]]="","",IF(C747&gt;C748,"",IF(C748="",0.55,(0.55*(1-D748/D747)))))</f>
        <v/>
      </c>
      <c r="Q74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47" s="92" t="str">
        <f>IF(Table4[[#This Row],[Segment]]="","",IF(Table4[[#This Row],[Kexpansion]]="","0",((Table4[[#This Row],[Velocity (m/s)]]^2)/2)*Table4[[#This Row],[Kexpansion]]))</f>
        <v/>
      </c>
      <c r="S747" s="92" t="str">
        <f>IF(Table4[[#This Row],[Segment]]="","",IF(Table4[[#This Row],[Kcontraction]]="","0",((Table4[[#This Row],[Velocity (m/s)]]^2)/2)*Table4[[#This Row],[Kcontraction]]))</f>
        <v/>
      </c>
      <c r="T747" s="89" t="str">
        <f>IF(Table4[[#This Row],[Segment]]="","",SUMIF($Y$7:$Y$2000,Table4[[#This Row],[Segment]],$AD$7:$AD$2000))</f>
        <v/>
      </c>
      <c r="U747" s="95" t="str">
        <f>IF(Table4[[#This Row],[Segment]]="","",Table4[[#This Row],[Hfriction (J/kg)]]+Table4[[#This Row],[Hexpansions (J/kg)]]+Table4[[#This Row],[Hcontractions (J/kg)]]+Table4[[#This Row],[Hf (J/kg)]])</f>
        <v/>
      </c>
      <c r="V747" s="95" t="str">
        <f>IF(Table4[[#This Row],[Segment]]="","",Table4[[#This Row],[Total Friction Loss (J/kg)]]*Table3[Density (kg/m3)])</f>
        <v/>
      </c>
      <c r="W747" s="95" t="str">
        <f>IF(Table4[[#This Row],[Segment]]="","",Table4[[#This Row],[Total Pressure Drop (Pa)]]/1000)</f>
        <v/>
      </c>
      <c r="Y747" s="82" t="str">
        <f>IF('Set Up'!D970="","",'Set Up'!D970)</f>
        <v/>
      </c>
      <c r="Z747" s="82" t="str">
        <f>IF('Set Up'!E970="","",'Set Up'!E970)</f>
        <v/>
      </c>
      <c r="AA747" s="82" t="str">
        <f>IF('Set Up'!F970="","",'Set Up'!F970)</f>
        <v/>
      </c>
      <c r="AB747" s="82" t="str">
        <f>IF('Set Up'!G970="","",'Set Up'!G970)</f>
        <v/>
      </c>
      <c r="AC747" s="82" t="str">
        <f t="array" ref="AC747">IF(Y747="","",INDEX(Data!$G$4:$G$51,MATCH(Table7[[#This Row],[Fitting]]&amp;Table7[[#This Row],[Fitting Subtype]],Data!$E$4:$E$51&amp;Data!$F$4:$F$51,0)))</f>
        <v/>
      </c>
      <c r="AD747" s="89" t="str">
        <f>IF(Table7[[#This Row],[Segment]]="","",Table7[[#This Row],[Quantity]]*Table7[[#This Row],[Kf]]*(((INDEX(Table4[Velocity (m/s)],MATCH(Table7[[#This Row],[Segment]],Table4[Segment],0)))^2)/2))</f>
        <v/>
      </c>
      <c r="AF747" s="82" t="str">
        <f>Table4[[#This Row],[Segment]]</f>
        <v/>
      </c>
      <c r="AG747" s="75"/>
      <c r="AH747" s="82" t="str">
        <f>IF(Table5[[#This Row],[Segment]]="","",AG747-Table4[[#This Row],[Total Pressure Drop (kPa)]])</f>
        <v/>
      </c>
    </row>
    <row r="748" spans="1:34" x14ac:dyDescent="0.25">
      <c r="A748" s="95" t="str">
        <f>IF('Set Up'!A745="","",'Set Up'!A745)</f>
        <v/>
      </c>
      <c r="B748" s="75" t="s">
        <v>81</v>
      </c>
      <c r="C748" s="85"/>
      <c r="D748" s="86" t="str">
        <f>IF(Table4[[#This Row],[Diameter (in)]]="","",(((CONVERT(Table4[[#This Row],[Diameter (in)]],"in","m"))/2)^2)*PI())</f>
        <v/>
      </c>
      <c r="E748" s="87" t="str">
        <f>IF(Table4[[#This Row],[Area (m2)]]="","",$D$4/Table4[[#This Row],[Area (m2)]])</f>
        <v/>
      </c>
      <c r="F748" s="85">
        <f t="shared" si="11"/>
        <v>4.6951999999999998</v>
      </c>
      <c r="G748" s="88" t="str">
        <f>IF(Table4[[#This Row],[Segment]]="","",(CONVERT(Table4[[#This Row],[Diameter (in)]],"in","m")*$B$4*Table4[[#This Row],[Velocity (m/s)]])/$C$4)</f>
        <v/>
      </c>
      <c r="H748" s="96" t="str">
        <f>IF(Table4[[#This Row],[Segment]]="","",IF(Table4[[#This Row],[Teynold''s Number]]&gt;4000,"TURBULENT","LAMINAR"))</f>
        <v/>
      </c>
      <c r="I748" s="86" t="str">
        <f>IF(Table4[[#This Row],[Segment]]="","",INDEX(Data!C745:C759,MATCH(Table4[Material],Data!B745:B759,0)))</f>
        <v/>
      </c>
      <c r="J748" s="89" t="str">
        <f>IF(Table4[[#This Row],[ε (m)]]="","",Table4[[#This Row],[ε (m)]]/(CONVERT(Table4[[#This Row],[Diameter (in)]],"in","m")))</f>
        <v/>
      </c>
      <c r="K748" s="96" t="str">
        <f>IF(Table4[[#This Row],[Regime]]="LAMINAR",16/Table4[[#This Row],[Teynold''s Number]],"-")</f>
        <v>-</v>
      </c>
      <c r="L748" s="86"/>
      <c r="M748" s="97" t="str">
        <f>IF(Table4[[#This Row],[Regime]]="TURBULENT",(((-4*LOG10(Table4[[#This Row],[ε/D]]/3.7+1.256/(Table4[[#This Row],[Teynold''s Number]]*SQRT(Table4[[#This Row],[f turbulent (guess)]]))))^-1)^2),"")</f>
        <v/>
      </c>
      <c r="N748" s="91" t="str">
        <f>IF(Table4[[#This Row],[f turbulent]]="","",Table4[[#This Row],[f turbulent (guess)]]-Table4[[#This Row],[f turbulent]])</f>
        <v/>
      </c>
      <c r="O748" s="87">
        <f>IF(Table4[[#This Row],[Segment]]="",0,IF(C749="",0,IF(C749&lt;=Table4[[#This Row],[Diameter (in)]],0,1-(D748/D749))))</f>
        <v>0</v>
      </c>
      <c r="P748" s="92" t="str">
        <f>IF(Table4[[#This Row],[Segment]]="","",IF(C748&gt;C749,"",IF(C749="",0.55,(0.55*(1-D749/D748)))))</f>
        <v/>
      </c>
      <c r="Q74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48" s="92" t="str">
        <f>IF(Table4[[#This Row],[Segment]]="","",IF(Table4[[#This Row],[Kexpansion]]="","0",((Table4[[#This Row],[Velocity (m/s)]]^2)/2)*Table4[[#This Row],[Kexpansion]]))</f>
        <v/>
      </c>
      <c r="S748" s="92" t="str">
        <f>IF(Table4[[#This Row],[Segment]]="","",IF(Table4[[#This Row],[Kcontraction]]="","0",((Table4[[#This Row],[Velocity (m/s)]]^2)/2)*Table4[[#This Row],[Kcontraction]]))</f>
        <v/>
      </c>
      <c r="T748" s="89" t="str">
        <f>IF(Table4[[#This Row],[Segment]]="","",SUMIF($Y$7:$Y$2000,Table4[[#This Row],[Segment]],$AD$7:$AD$2000))</f>
        <v/>
      </c>
      <c r="U748" s="95" t="str">
        <f>IF(Table4[[#This Row],[Segment]]="","",Table4[[#This Row],[Hfriction (J/kg)]]+Table4[[#This Row],[Hexpansions (J/kg)]]+Table4[[#This Row],[Hcontractions (J/kg)]]+Table4[[#This Row],[Hf (J/kg)]])</f>
        <v/>
      </c>
      <c r="V748" s="95" t="str">
        <f>IF(Table4[[#This Row],[Segment]]="","",Table4[[#This Row],[Total Friction Loss (J/kg)]]*Table3[Density (kg/m3)])</f>
        <v/>
      </c>
      <c r="W748" s="95" t="str">
        <f>IF(Table4[[#This Row],[Segment]]="","",Table4[[#This Row],[Total Pressure Drop (Pa)]]/1000)</f>
        <v/>
      </c>
      <c r="Y748" s="82" t="str">
        <f>IF('Set Up'!D971="","",'Set Up'!D971)</f>
        <v/>
      </c>
      <c r="Z748" s="82" t="str">
        <f>IF('Set Up'!E971="","",'Set Up'!E971)</f>
        <v/>
      </c>
      <c r="AA748" s="82" t="str">
        <f>IF('Set Up'!F971="","",'Set Up'!F971)</f>
        <v/>
      </c>
      <c r="AB748" s="82" t="str">
        <f>IF('Set Up'!G971="","",'Set Up'!G971)</f>
        <v/>
      </c>
      <c r="AC748" s="82" t="str">
        <f t="array" ref="AC748">IF(Y748="","",INDEX(Data!$G$4:$G$51,MATCH(Table7[[#This Row],[Fitting]]&amp;Table7[[#This Row],[Fitting Subtype]],Data!$E$4:$E$51&amp;Data!$F$4:$F$51,0)))</f>
        <v/>
      </c>
      <c r="AD748" s="89" t="str">
        <f>IF(Table7[[#This Row],[Segment]]="","",Table7[[#This Row],[Quantity]]*Table7[[#This Row],[Kf]]*(((INDEX(Table4[Velocity (m/s)],MATCH(Table7[[#This Row],[Segment]],Table4[Segment],0)))^2)/2))</f>
        <v/>
      </c>
      <c r="AF748" s="82" t="str">
        <f>Table4[[#This Row],[Segment]]</f>
        <v/>
      </c>
      <c r="AG748" s="75"/>
      <c r="AH748" s="82" t="str">
        <f>IF(Table5[[#This Row],[Segment]]="","",AG748-Table4[[#This Row],[Total Pressure Drop (kPa)]])</f>
        <v/>
      </c>
    </row>
    <row r="749" spans="1:34" x14ac:dyDescent="0.25">
      <c r="A749" s="95" t="str">
        <f>IF('Set Up'!A746="","",'Set Up'!A746)</f>
        <v/>
      </c>
      <c r="B749" s="75" t="s">
        <v>81</v>
      </c>
      <c r="C749" s="85"/>
      <c r="D749" s="86" t="str">
        <f>IF(Table4[[#This Row],[Diameter (in)]]="","",(((CONVERT(Table4[[#This Row],[Diameter (in)]],"in","m"))/2)^2)*PI())</f>
        <v/>
      </c>
      <c r="E749" s="87" t="str">
        <f>IF(Table4[[#This Row],[Area (m2)]]="","",$D$4/Table4[[#This Row],[Area (m2)]])</f>
        <v/>
      </c>
      <c r="F749" s="85">
        <f t="shared" si="11"/>
        <v>4.6951999999999998</v>
      </c>
      <c r="G749" s="88" t="str">
        <f>IF(Table4[[#This Row],[Segment]]="","",(CONVERT(Table4[[#This Row],[Diameter (in)]],"in","m")*$B$4*Table4[[#This Row],[Velocity (m/s)]])/$C$4)</f>
        <v/>
      </c>
      <c r="H749" s="96" t="str">
        <f>IF(Table4[[#This Row],[Segment]]="","",IF(Table4[[#This Row],[Teynold''s Number]]&gt;4000,"TURBULENT","LAMINAR"))</f>
        <v/>
      </c>
      <c r="I749" s="86" t="str">
        <f>IF(Table4[[#This Row],[Segment]]="","",INDEX(Data!C746:C760,MATCH(Table4[Material],Data!B746:B760,0)))</f>
        <v/>
      </c>
      <c r="J749" s="89" t="str">
        <f>IF(Table4[[#This Row],[ε (m)]]="","",Table4[[#This Row],[ε (m)]]/(CONVERT(Table4[[#This Row],[Diameter (in)]],"in","m")))</f>
        <v/>
      </c>
      <c r="K749" s="96" t="str">
        <f>IF(Table4[[#This Row],[Regime]]="LAMINAR",16/Table4[[#This Row],[Teynold''s Number]],"-")</f>
        <v>-</v>
      </c>
      <c r="L749" s="86"/>
      <c r="M749" s="97" t="str">
        <f>IF(Table4[[#This Row],[Regime]]="TURBULENT",(((-4*LOG10(Table4[[#This Row],[ε/D]]/3.7+1.256/(Table4[[#This Row],[Teynold''s Number]]*SQRT(Table4[[#This Row],[f turbulent (guess)]]))))^-1)^2),"")</f>
        <v/>
      </c>
      <c r="N749" s="91" t="str">
        <f>IF(Table4[[#This Row],[f turbulent]]="","",Table4[[#This Row],[f turbulent (guess)]]-Table4[[#This Row],[f turbulent]])</f>
        <v/>
      </c>
      <c r="O749" s="87">
        <f>IF(Table4[[#This Row],[Segment]]="",0,IF(C750="",0,IF(C750&lt;=Table4[[#This Row],[Diameter (in)]],0,1-(D749/D750))))</f>
        <v>0</v>
      </c>
      <c r="P749" s="92" t="str">
        <f>IF(Table4[[#This Row],[Segment]]="","",IF(C749&gt;C750,"",IF(C750="",0.55,(0.55*(1-D750/D749)))))</f>
        <v/>
      </c>
      <c r="Q74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49" s="92" t="str">
        <f>IF(Table4[[#This Row],[Segment]]="","",IF(Table4[[#This Row],[Kexpansion]]="","0",((Table4[[#This Row],[Velocity (m/s)]]^2)/2)*Table4[[#This Row],[Kexpansion]]))</f>
        <v/>
      </c>
      <c r="S749" s="92" t="str">
        <f>IF(Table4[[#This Row],[Segment]]="","",IF(Table4[[#This Row],[Kcontraction]]="","0",((Table4[[#This Row],[Velocity (m/s)]]^2)/2)*Table4[[#This Row],[Kcontraction]]))</f>
        <v/>
      </c>
      <c r="T749" s="89" t="str">
        <f>IF(Table4[[#This Row],[Segment]]="","",SUMIF($Y$7:$Y$2000,Table4[[#This Row],[Segment]],$AD$7:$AD$2000))</f>
        <v/>
      </c>
      <c r="U749" s="95" t="str">
        <f>IF(Table4[[#This Row],[Segment]]="","",Table4[[#This Row],[Hfriction (J/kg)]]+Table4[[#This Row],[Hexpansions (J/kg)]]+Table4[[#This Row],[Hcontractions (J/kg)]]+Table4[[#This Row],[Hf (J/kg)]])</f>
        <v/>
      </c>
      <c r="V749" s="95" t="str">
        <f>IF(Table4[[#This Row],[Segment]]="","",Table4[[#This Row],[Total Friction Loss (J/kg)]]*Table3[Density (kg/m3)])</f>
        <v/>
      </c>
      <c r="W749" s="95" t="str">
        <f>IF(Table4[[#This Row],[Segment]]="","",Table4[[#This Row],[Total Pressure Drop (Pa)]]/1000)</f>
        <v/>
      </c>
      <c r="Y749" s="82" t="str">
        <f>IF('Set Up'!D972="","",'Set Up'!D972)</f>
        <v/>
      </c>
      <c r="Z749" s="82" t="str">
        <f>IF('Set Up'!E972="","",'Set Up'!E972)</f>
        <v/>
      </c>
      <c r="AA749" s="82" t="str">
        <f>IF('Set Up'!F972="","",'Set Up'!F972)</f>
        <v/>
      </c>
      <c r="AB749" s="82" t="str">
        <f>IF('Set Up'!G972="","",'Set Up'!G972)</f>
        <v/>
      </c>
      <c r="AC749" s="82" t="str">
        <f t="array" ref="AC749">IF(Y749="","",INDEX(Data!$G$4:$G$51,MATCH(Table7[[#This Row],[Fitting]]&amp;Table7[[#This Row],[Fitting Subtype]],Data!$E$4:$E$51&amp;Data!$F$4:$F$51,0)))</f>
        <v/>
      </c>
      <c r="AD749" s="89" t="str">
        <f>IF(Table7[[#This Row],[Segment]]="","",Table7[[#This Row],[Quantity]]*Table7[[#This Row],[Kf]]*(((INDEX(Table4[Velocity (m/s)],MATCH(Table7[[#This Row],[Segment]],Table4[Segment],0)))^2)/2))</f>
        <v/>
      </c>
      <c r="AF749" s="82" t="str">
        <f>Table4[[#This Row],[Segment]]</f>
        <v/>
      </c>
      <c r="AG749" s="75"/>
      <c r="AH749" s="82" t="str">
        <f>IF(Table5[[#This Row],[Segment]]="","",AG749-Table4[[#This Row],[Total Pressure Drop (kPa)]])</f>
        <v/>
      </c>
    </row>
    <row r="750" spans="1:34" x14ac:dyDescent="0.25">
      <c r="A750" s="95" t="str">
        <f>IF('Set Up'!A747="","",'Set Up'!A747)</f>
        <v/>
      </c>
      <c r="B750" s="75" t="s">
        <v>81</v>
      </c>
      <c r="C750" s="85"/>
      <c r="D750" s="86" t="str">
        <f>IF(Table4[[#This Row],[Diameter (in)]]="","",(((CONVERT(Table4[[#This Row],[Diameter (in)]],"in","m"))/2)^2)*PI())</f>
        <v/>
      </c>
      <c r="E750" s="87" t="str">
        <f>IF(Table4[[#This Row],[Area (m2)]]="","",$D$4/Table4[[#This Row],[Area (m2)]])</f>
        <v/>
      </c>
      <c r="F750" s="85">
        <f t="shared" si="11"/>
        <v>4.6951999999999998</v>
      </c>
      <c r="G750" s="88" t="str">
        <f>IF(Table4[[#This Row],[Segment]]="","",(CONVERT(Table4[[#This Row],[Diameter (in)]],"in","m")*$B$4*Table4[[#This Row],[Velocity (m/s)]])/$C$4)</f>
        <v/>
      </c>
      <c r="H750" s="96" t="str">
        <f>IF(Table4[[#This Row],[Segment]]="","",IF(Table4[[#This Row],[Teynold''s Number]]&gt;4000,"TURBULENT","LAMINAR"))</f>
        <v/>
      </c>
      <c r="I750" s="86" t="str">
        <f>IF(Table4[[#This Row],[Segment]]="","",INDEX(Data!C747:C761,MATCH(Table4[Material],Data!B747:B761,0)))</f>
        <v/>
      </c>
      <c r="J750" s="89" t="str">
        <f>IF(Table4[[#This Row],[ε (m)]]="","",Table4[[#This Row],[ε (m)]]/(CONVERT(Table4[[#This Row],[Diameter (in)]],"in","m")))</f>
        <v/>
      </c>
      <c r="K750" s="96" t="str">
        <f>IF(Table4[[#This Row],[Regime]]="LAMINAR",16/Table4[[#This Row],[Teynold''s Number]],"-")</f>
        <v>-</v>
      </c>
      <c r="L750" s="86"/>
      <c r="M750" s="97" t="str">
        <f>IF(Table4[[#This Row],[Regime]]="TURBULENT",(((-4*LOG10(Table4[[#This Row],[ε/D]]/3.7+1.256/(Table4[[#This Row],[Teynold''s Number]]*SQRT(Table4[[#This Row],[f turbulent (guess)]]))))^-1)^2),"")</f>
        <v/>
      </c>
      <c r="N750" s="91" t="str">
        <f>IF(Table4[[#This Row],[f turbulent]]="","",Table4[[#This Row],[f turbulent (guess)]]-Table4[[#This Row],[f turbulent]])</f>
        <v/>
      </c>
      <c r="O750" s="87">
        <f>IF(Table4[[#This Row],[Segment]]="",0,IF(C751="",0,IF(C751&lt;=Table4[[#This Row],[Diameter (in)]],0,1-(D750/D751))))</f>
        <v>0</v>
      </c>
      <c r="P750" s="92" t="str">
        <f>IF(Table4[[#This Row],[Segment]]="","",IF(C750&gt;C751,"",IF(C751="",0.55,(0.55*(1-D751/D750)))))</f>
        <v/>
      </c>
      <c r="Q75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50" s="92" t="str">
        <f>IF(Table4[[#This Row],[Segment]]="","",IF(Table4[[#This Row],[Kexpansion]]="","0",((Table4[[#This Row],[Velocity (m/s)]]^2)/2)*Table4[[#This Row],[Kexpansion]]))</f>
        <v/>
      </c>
      <c r="S750" s="92" t="str">
        <f>IF(Table4[[#This Row],[Segment]]="","",IF(Table4[[#This Row],[Kcontraction]]="","0",((Table4[[#This Row],[Velocity (m/s)]]^2)/2)*Table4[[#This Row],[Kcontraction]]))</f>
        <v/>
      </c>
      <c r="T750" s="89" t="str">
        <f>IF(Table4[[#This Row],[Segment]]="","",SUMIF($Y$7:$Y$2000,Table4[[#This Row],[Segment]],$AD$7:$AD$2000))</f>
        <v/>
      </c>
      <c r="U750" s="95" t="str">
        <f>IF(Table4[[#This Row],[Segment]]="","",Table4[[#This Row],[Hfriction (J/kg)]]+Table4[[#This Row],[Hexpansions (J/kg)]]+Table4[[#This Row],[Hcontractions (J/kg)]]+Table4[[#This Row],[Hf (J/kg)]])</f>
        <v/>
      </c>
      <c r="V750" s="95" t="str">
        <f>IF(Table4[[#This Row],[Segment]]="","",Table4[[#This Row],[Total Friction Loss (J/kg)]]*Table3[Density (kg/m3)])</f>
        <v/>
      </c>
      <c r="W750" s="95" t="str">
        <f>IF(Table4[[#This Row],[Segment]]="","",Table4[[#This Row],[Total Pressure Drop (Pa)]]/1000)</f>
        <v/>
      </c>
      <c r="Y750" s="82" t="str">
        <f>IF('Set Up'!D973="","",'Set Up'!D973)</f>
        <v/>
      </c>
      <c r="Z750" s="82" t="str">
        <f>IF('Set Up'!E973="","",'Set Up'!E973)</f>
        <v/>
      </c>
      <c r="AA750" s="82" t="str">
        <f>IF('Set Up'!F973="","",'Set Up'!F973)</f>
        <v/>
      </c>
      <c r="AB750" s="82" t="str">
        <f>IF('Set Up'!G973="","",'Set Up'!G973)</f>
        <v/>
      </c>
      <c r="AC750" s="82" t="str">
        <f t="array" ref="AC750">IF(Y750="","",INDEX(Data!$G$4:$G$51,MATCH(Table7[[#This Row],[Fitting]]&amp;Table7[[#This Row],[Fitting Subtype]],Data!$E$4:$E$51&amp;Data!$F$4:$F$51,0)))</f>
        <v/>
      </c>
      <c r="AD750" s="89" t="str">
        <f>IF(Table7[[#This Row],[Segment]]="","",Table7[[#This Row],[Quantity]]*Table7[[#This Row],[Kf]]*(((INDEX(Table4[Velocity (m/s)],MATCH(Table7[[#This Row],[Segment]],Table4[Segment],0)))^2)/2))</f>
        <v/>
      </c>
      <c r="AF750" s="82" t="str">
        <f>Table4[[#This Row],[Segment]]</f>
        <v/>
      </c>
      <c r="AG750" s="75"/>
      <c r="AH750" s="82" t="str">
        <f>IF(Table5[[#This Row],[Segment]]="","",AG750-Table4[[#This Row],[Total Pressure Drop (kPa)]])</f>
        <v/>
      </c>
    </row>
    <row r="751" spans="1:34" x14ac:dyDescent="0.25">
      <c r="A751" s="95" t="str">
        <f>IF('Set Up'!A748="","",'Set Up'!A748)</f>
        <v/>
      </c>
      <c r="B751" s="75" t="s">
        <v>81</v>
      </c>
      <c r="C751" s="85"/>
      <c r="D751" s="86" t="str">
        <f>IF(Table4[[#This Row],[Diameter (in)]]="","",(((CONVERT(Table4[[#This Row],[Diameter (in)]],"in","m"))/2)^2)*PI())</f>
        <v/>
      </c>
      <c r="E751" s="87" t="str">
        <f>IF(Table4[[#This Row],[Area (m2)]]="","",$D$4/Table4[[#This Row],[Area (m2)]])</f>
        <v/>
      </c>
      <c r="F751" s="85">
        <f t="shared" si="11"/>
        <v>4.6951999999999998</v>
      </c>
      <c r="G751" s="88" t="str">
        <f>IF(Table4[[#This Row],[Segment]]="","",(CONVERT(Table4[[#This Row],[Diameter (in)]],"in","m")*$B$4*Table4[[#This Row],[Velocity (m/s)]])/$C$4)</f>
        <v/>
      </c>
      <c r="H751" s="96" t="str">
        <f>IF(Table4[[#This Row],[Segment]]="","",IF(Table4[[#This Row],[Teynold''s Number]]&gt;4000,"TURBULENT","LAMINAR"))</f>
        <v/>
      </c>
      <c r="I751" s="86" t="str">
        <f>IF(Table4[[#This Row],[Segment]]="","",INDEX(Data!C748:C762,MATCH(Table4[Material],Data!B748:B762,0)))</f>
        <v/>
      </c>
      <c r="J751" s="89" t="str">
        <f>IF(Table4[[#This Row],[ε (m)]]="","",Table4[[#This Row],[ε (m)]]/(CONVERT(Table4[[#This Row],[Diameter (in)]],"in","m")))</f>
        <v/>
      </c>
      <c r="K751" s="96" t="str">
        <f>IF(Table4[[#This Row],[Regime]]="LAMINAR",16/Table4[[#This Row],[Teynold''s Number]],"-")</f>
        <v>-</v>
      </c>
      <c r="L751" s="86"/>
      <c r="M751" s="97" t="str">
        <f>IF(Table4[[#This Row],[Regime]]="TURBULENT",(((-4*LOG10(Table4[[#This Row],[ε/D]]/3.7+1.256/(Table4[[#This Row],[Teynold''s Number]]*SQRT(Table4[[#This Row],[f turbulent (guess)]]))))^-1)^2),"")</f>
        <v/>
      </c>
      <c r="N751" s="91" t="str">
        <f>IF(Table4[[#This Row],[f turbulent]]="","",Table4[[#This Row],[f turbulent (guess)]]-Table4[[#This Row],[f turbulent]])</f>
        <v/>
      </c>
      <c r="O751" s="87">
        <f>IF(Table4[[#This Row],[Segment]]="",0,IF(C752="",0,IF(C752&lt;=Table4[[#This Row],[Diameter (in)]],0,1-(D751/D752))))</f>
        <v>0</v>
      </c>
      <c r="P751" s="92" t="str">
        <f>IF(Table4[[#This Row],[Segment]]="","",IF(C751&gt;C752,"",IF(C752="",0.55,(0.55*(1-D752/D751)))))</f>
        <v/>
      </c>
      <c r="Q75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51" s="92" t="str">
        <f>IF(Table4[[#This Row],[Segment]]="","",IF(Table4[[#This Row],[Kexpansion]]="","0",((Table4[[#This Row],[Velocity (m/s)]]^2)/2)*Table4[[#This Row],[Kexpansion]]))</f>
        <v/>
      </c>
      <c r="S751" s="92" t="str">
        <f>IF(Table4[[#This Row],[Segment]]="","",IF(Table4[[#This Row],[Kcontraction]]="","0",((Table4[[#This Row],[Velocity (m/s)]]^2)/2)*Table4[[#This Row],[Kcontraction]]))</f>
        <v/>
      </c>
      <c r="T751" s="89" t="str">
        <f>IF(Table4[[#This Row],[Segment]]="","",SUMIF($Y$7:$Y$2000,Table4[[#This Row],[Segment]],$AD$7:$AD$2000))</f>
        <v/>
      </c>
      <c r="U751" s="95" t="str">
        <f>IF(Table4[[#This Row],[Segment]]="","",Table4[[#This Row],[Hfriction (J/kg)]]+Table4[[#This Row],[Hexpansions (J/kg)]]+Table4[[#This Row],[Hcontractions (J/kg)]]+Table4[[#This Row],[Hf (J/kg)]])</f>
        <v/>
      </c>
      <c r="V751" s="95" t="str">
        <f>IF(Table4[[#This Row],[Segment]]="","",Table4[[#This Row],[Total Friction Loss (J/kg)]]*Table3[Density (kg/m3)])</f>
        <v/>
      </c>
      <c r="W751" s="95" t="str">
        <f>IF(Table4[[#This Row],[Segment]]="","",Table4[[#This Row],[Total Pressure Drop (Pa)]]/1000)</f>
        <v/>
      </c>
      <c r="Y751" s="82" t="str">
        <f>IF('Set Up'!D974="","",'Set Up'!D974)</f>
        <v/>
      </c>
      <c r="Z751" s="82" t="str">
        <f>IF('Set Up'!E974="","",'Set Up'!E974)</f>
        <v/>
      </c>
      <c r="AA751" s="82" t="str">
        <f>IF('Set Up'!F974="","",'Set Up'!F974)</f>
        <v/>
      </c>
      <c r="AB751" s="82" t="str">
        <f>IF('Set Up'!G974="","",'Set Up'!G974)</f>
        <v/>
      </c>
      <c r="AC751" s="82" t="str">
        <f t="array" ref="AC751">IF(Y751="","",INDEX(Data!$G$4:$G$51,MATCH(Table7[[#This Row],[Fitting]]&amp;Table7[[#This Row],[Fitting Subtype]],Data!$E$4:$E$51&amp;Data!$F$4:$F$51,0)))</f>
        <v/>
      </c>
      <c r="AD751" s="89" t="str">
        <f>IF(Table7[[#This Row],[Segment]]="","",Table7[[#This Row],[Quantity]]*Table7[[#This Row],[Kf]]*(((INDEX(Table4[Velocity (m/s)],MATCH(Table7[[#This Row],[Segment]],Table4[Segment],0)))^2)/2))</f>
        <v/>
      </c>
      <c r="AF751" s="82" t="str">
        <f>Table4[[#This Row],[Segment]]</f>
        <v/>
      </c>
      <c r="AG751" s="75"/>
      <c r="AH751" s="82" t="str">
        <f>IF(Table5[[#This Row],[Segment]]="","",AG751-Table4[[#This Row],[Total Pressure Drop (kPa)]])</f>
        <v/>
      </c>
    </row>
    <row r="752" spans="1:34" x14ac:dyDescent="0.25">
      <c r="A752" s="95" t="str">
        <f>IF('Set Up'!A749="","",'Set Up'!A749)</f>
        <v/>
      </c>
      <c r="B752" s="75" t="s">
        <v>81</v>
      </c>
      <c r="C752" s="85"/>
      <c r="D752" s="86" t="str">
        <f>IF(Table4[[#This Row],[Diameter (in)]]="","",(((CONVERT(Table4[[#This Row],[Diameter (in)]],"in","m"))/2)^2)*PI())</f>
        <v/>
      </c>
      <c r="E752" s="87" t="str">
        <f>IF(Table4[[#This Row],[Area (m2)]]="","",$D$4/Table4[[#This Row],[Area (m2)]])</f>
        <v/>
      </c>
      <c r="F752" s="85">
        <f t="shared" si="11"/>
        <v>4.6951999999999998</v>
      </c>
      <c r="G752" s="88" t="str">
        <f>IF(Table4[[#This Row],[Segment]]="","",(CONVERT(Table4[[#This Row],[Diameter (in)]],"in","m")*$B$4*Table4[[#This Row],[Velocity (m/s)]])/$C$4)</f>
        <v/>
      </c>
      <c r="H752" s="96" t="str">
        <f>IF(Table4[[#This Row],[Segment]]="","",IF(Table4[[#This Row],[Teynold''s Number]]&gt;4000,"TURBULENT","LAMINAR"))</f>
        <v/>
      </c>
      <c r="I752" s="86" t="str">
        <f>IF(Table4[[#This Row],[Segment]]="","",INDEX(Data!C749:C763,MATCH(Table4[Material],Data!B749:B763,0)))</f>
        <v/>
      </c>
      <c r="J752" s="89" t="str">
        <f>IF(Table4[[#This Row],[ε (m)]]="","",Table4[[#This Row],[ε (m)]]/(CONVERT(Table4[[#This Row],[Diameter (in)]],"in","m")))</f>
        <v/>
      </c>
      <c r="K752" s="96" t="str">
        <f>IF(Table4[[#This Row],[Regime]]="LAMINAR",16/Table4[[#This Row],[Teynold''s Number]],"-")</f>
        <v>-</v>
      </c>
      <c r="L752" s="86"/>
      <c r="M752" s="97" t="str">
        <f>IF(Table4[[#This Row],[Regime]]="TURBULENT",(((-4*LOG10(Table4[[#This Row],[ε/D]]/3.7+1.256/(Table4[[#This Row],[Teynold''s Number]]*SQRT(Table4[[#This Row],[f turbulent (guess)]]))))^-1)^2),"")</f>
        <v/>
      </c>
      <c r="N752" s="91" t="str">
        <f>IF(Table4[[#This Row],[f turbulent]]="","",Table4[[#This Row],[f turbulent (guess)]]-Table4[[#This Row],[f turbulent]])</f>
        <v/>
      </c>
      <c r="O752" s="87">
        <f>IF(Table4[[#This Row],[Segment]]="",0,IF(C753="",0,IF(C753&lt;=Table4[[#This Row],[Diameter (in)]],0,1-(D752/D753))))</f>
        <v>0</v>
      </c>
      <c r="P752" s="92" t="str">
        <f>IF(Table4[[#This Row],[Segment]]="","",IF(C752&gt;C753,"",IF(C753="",0.55,(0.55*(1-D753/D752)))))</f>
        <v/>
      </c>
      <c r="Q75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52" s="92" t="str">
        <f>IF(Table4[[#This Row],[Segment]]="","",IF(Table4[[#This Row],[Kexpansion]]="","0",((Table4[[#This Row],[Velocity (m/s)]]^2)/2)*Table4[[#This Row],[Kexpansion]]))</f>
        <v/>
      </c>
      <c r="S752" s="92" t="str">
        <f>IF(Table4[[#This Row],[Segment]]="","",IF(Table4[[#This Row],[Kcontraction]]="","0",((Table4[[#This Row],[Velocity (m/s)]]^2)/2)*Table4[[#This Row],[Kcontraction]]))</f>
        <v/>
      </c>
      <c r="T752" s="89" t="str">
        <f>IF(Table4[[#This Row],[Segment]]="","",SUMIF($Y$7:$Y$2000,Table4[[#This Row],[Segment]],$AD$7:$AD$2000))</f>
        <v/>
      </c>
      <c r="U752" s="95" t="str">
        <f>IF(Table4[[#This Row],[Segment]]="","",Table4[[#This Row],[Hfriction (J/kg)]]+Table4[[#This Row],[Hexpansions (J/kg)]]+Table4[[#This Row],[Hcontractions (J/kg)]]+Table4[[#This Row],[Hf (J/kg)]])</f>
        <v/>
      </c>
      <c r="V752" s="95" t="str">
        <f>IF(Table4[[#This Row],[Segment]]="","",Table4[[#This Row],[Total Friction Loss (J/kg)]]*Table3[Density (kg/m3)])</f>
        <v/>
      </c>
      <c r="W752" s="95" t="str">
        <f>IF(Table4[[#This Row],[Segment]]="","",Table4[[#This Row],[Total Pressure Drop (Pa)]]/1000)</f>
        <v/>
      </c>
      <c r="Y752" s="82" t="str">
        <f>IF('Set Up'!D975="","",'Set Up'!D975)</f>
        <v/>
      </c>
      <c r="Z752" s="82" t="str">
        <f>IF('Set Up'!E975="","",'Set Up'!E975)</f>
        <v/>
      </c>
      <c r="AA752" s="82" t="str">
        <f>IF('Set Up'!F975="","",'Set Up'!F975)</f>
        <v/>
      </c>
      <c r="AB752" s="82" t="str">
        <f>IF('Set Up'!G975="","",'Set Up'!G975)</f>
        <v/>
      </c>
      <c r="AC752" s="82" t="str">
        <f t="array" ref="AC752">IF(Y752="","",INDEX(Data!$G$4:$G$51,MATCH(Table7[[#This Row],[Fitting]]&amp;Table7[[#This Row],[Fitting Subtype]],Data!$E$4:$E$51&amp;Data!$F$4:$F$51,0)))</f>
        <v/>
      </c>
      <c r="AD752" s="89" t="str">
        <f>IF(Table7[[#This Row],[Segment]]="","",Table7[[#This Row],[Quantity]]*Table7[[#This Row],[Kf]]*(((INDEX(Table4[Velocity (m/s)],MATCH(Table7[[#This Row],[Segment]],Table4[Segment],0)))^2)/2))</f>
        <v/>
      </c>
      <c r="AF752" s="82" t="str">
        <f>Table4[[#This Row],[Segment]]</f>
        <v/>
      </c>
      <c r="AG752" s="75"/>
      <c r="AH752" s="82" t="str">
        <f>IF(Table5[[#This Row],[Segment]]="","",AG752-Table4[[#This Row],[Total Pressure Drop (kPa)]])</f>
        <v/>
      </c>
    </row>
    <row r="753" spans="1:34" x14ac:dyDescent="0.25">
      <c r="A753" s="95" t="str">
        <f>IF('Set Up'!A750="","",'Set Up'!A750)</f>
        <v/>
      </c>
      <c r="B753" s="75" t="s">
        <v>81</v>
      </c>
      <c r="C753" s="85"/>
      <c r="D753" s="86" t="str">
        <f>IF(Table4[[#This Row],[Diameter (in)]]="","",(((CONVERT(Table4[[#This Row],[Diameter (in)]],"in","m"))/2)^2)*PI())</f>
        <v/>
      </c>
      <c r="E753" s="87" t="str">
        <f>IF(Table4[[#This Row],[Area (m2)]]="","",$D$4/Table4[[#This Row],[Area (m2)]])</f>
        <v/>
      </c>
      <c r="F753" s="85">
        <f t="shared" si="11"/>
        <v>4.6951999999999998</v>
      </c>
      <c r="G753" s="88" t="str">
        <f>IF(Table4[[#This Row],[Segment]]="","",(CONVERT(Table4[[#This Row],[Diameter (in)]],"in","m")*$B$4*Table4[[#This Row],[Velocity (m/s)]])/$C$4)</f>
        <v/>
      </c>
      <c r="H753" s="96" t="str">
        <f>IF(Table4[[#This Row],[Segment]]="","",IF(Table4[[#This Row],[Teynold''s Number]]&gt;4000,"TURBULENT","LAMINAR"))</f>
        <v/>
      </c>
      <c r="I753" s="86" t="str">
        <f>IF(Table4[[#This Row],[Segment]]="","",INDEX(Data!C750:C764,MATCH(Table4[Material],Data!B750:B764,0)))</f>
        <v/>
      </c>
      <c r="J753" s="89" t="str">
        <f>IF(Table4[[#This Row],[ε (m)]]="","",Table4[[#This Row],[ε (m)]]/(CONVERT(Table4[[#This Row],[Diameter (in)]],"in","m")))</f>
        <v/>
      </c>
      <c r="K753" s="96" t="str">
        <f>IF(Table4[[#This Row],[Regime]]="LAMINAR",16/Table4[[#This Row],[Teynold''s Number]],"-")</f>
        <v>-</v>
      </c>
      <c r="L753" s="86"/>
      <c r="M753" s="97" t="str">
        <f>IF(Table4[[#This Row],[Regime]]="TURBULENT",(((-4*LOG10(Table4[[#This Row],[ε/D]]/3.7+1.256/(Table4[[#This Row],[Teynold''s Number]]*SQRT(Table4[[#This Row],[f turbulent (guess)]]))))^-1)^2),"")</f>
        <v/>
      </c>
      <c r="N753" s="91" t="str">
        <f>IF(Table4[[#This Row],[f turbulent]]="","",Table4[[#This Row],[f turbulent (guess)]]-Table4[[#This Row],[f turbulent]])</f>
        <v/>
      </c>
      <c r="O753" s="87">
        <f>IF(Table4[[#This Row],[Segment]]="",0,IF(C754="",0,IF(C754&lt;=Table4[[#This Row],[Diameter (in)]],0,1-(D753/D754))))</f>
        <v>0</v>
      </c>
      <c r="P753" s="92" t="str">
        <f>IF(Table4[[#This Row],[Segment]]="","",IF(C753&gt;C754,"",IF(C754="",0.55,(0.55*(1-D754/D753)))))</f>
        <v/>
      </c>
      <c r="Q75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53" s="92" t="str">
        <f>IF(Table4[[#This Row],[Segment]]="","",IF(Table4[[#This Row],[Kexpansion]]="","0",((Table4[[#This Row],[Velocity (m/s)]]^2)/2)*Table4[[#This Row],[Kexpansion]]))</f>
        <v/>
      </c>
      <c r="S753" s="92" t="str">
        <f>IF(Table4[[#This Row],[Segment]]="","",IF(Table4[[#This Row],[Kcontraction]]="","0",((Table4[[#This Row],[Velocity (m/s)]]^2)/2)*Table4[[#This Row],[Kcontraction]]))</f>
        <v/>
      </c>
      <c r="T753" s="89" t="str">
        <f>IF(Table4[[#This Row],[Segment]]="","",SUMIF($Y$7:$Y$2000,Table4[[#This Row],[Segment]],$AD$7:$AD$2000))</f>
        <v/>
      </c>
      <c r="U753" s="95" t="str">
        <f>IF(Table4[[#This Row],[Segment]]="","",Table4[[#This Row],[Hfriction (J/kg)]]+Table4[[#This Row],[Hexpansions (J/kg)]]+Table4[[#This Row],[Hcontractions (J/kg)]]+Table4[[#This Row],[Hf (J/kg)]])</f>
        <v/>
      </c>
      <c r="V753" s="95" t="str">
        <f>IF(Table4[[#This Row],[Segment]]="","",Table4[[#This Row],[Total Friction Loss (J/kg)]]*Table3[Density (kg/m3)])</f>
        <v/>
      </c>
      <c r="W753" s="95" t="str">
        <f>IF(Table4[[#This Row],[Segment]]="","",Table4[[#This Row],[Total Pressure Drop (Pa)]]/1000)</f>
        <v/>
      </c>
      <c r="Y753" s="82" t="str">
        <f>IF('Set Up'!D976="","",'Set Up'!D976)</f>
        <v/>
      </c>
      <c r="Z753" s="82" t="str">
        <f>IF('Set Up'!E976="","",'Set Up'!E976)</f>
        <v/>
      </c>
      <c r="AA753" s="82" t="str">
        <f>IF('Set Up'!F976="","",'Set Up'!F976)</f>
        <v/>
      </c>
      <c r="AB753" s="82" t="str">
        <f>IF('Set Up'!G976="","",'Set Up'!G976)</f>
        <v/>
      </c>
      <c r="AC753" s="82" t="str">
        <f t="array" ref="AC753">IF(Y753="","",INDEX(Data!$G$4:$G$51,MATCH(Table7[[#This Row],[Fitting]]&amp;Table7[[#This Row],[Fitting Subtype]],Data!$E$4:$E$51&amp;Data!$F$4:$F$51,0)))</f>
        <v/>
      </c>
      <c r="AD753" s="89" t="str">
        <f>IF(Table7[[#This Row],[Segment]]="","",Table7[[#This Row],[Quantity]]*Table7[[#This Row],[Kf]]*(((INDEX(Table4[Velocity (m/s)],MATCH(Table7[[#This Row],[Segment]],Table4[Segment],0)))^2)/2))</f>
        <v/>
      </c>
      <c r="AF753" s="82" t="str">
        <f>Table4[[#This Row],[Segment]]</f>
        <v/>
      </c>
      <c r="AG753" s="75"/>
      <c r="AH753" s="82" t="str">
        <f>IF(Table5[[#This Row],[Segment]]="","",AG753-Table4[[#This Row],[Total Pressure Drop (kPa)]])</f>
        <v/>
      </c>
    </row>
    <row r="754" spans="1:34" x14ac:dyDescent="0.25">
      <c r="A754" s="95" t="str">
        <f>IF('Set Up'!A751="","",'Set Up'!A751)</f>
        <v/>
      </c>
      <c r="B754" s="75" t="s">
        <v>81</v>
      </c>
      <c r="C754" s="85"/>
      <c r="D754" s="86" t="str">
        <f>IF(Table4[[#This Row],[Diameter (in)]]="","",(((CONVERT(Table4[[#This Row],[Diameter (in)]],"in","m"))/2)^2)*PI())</f>
        <v/>
      </c>
      <c r="E754" s="87" t="str">
        <f>IF(Table4[[#This Row],[Area (m2)]]="","",$D$4/Table4[[#This Row],[Area (m2)]])</f>
        <v/>
      </c>
      <c r="F754" s="85">
        <f t="shared" si="11"/>
        <v>4.6951999999999998</v>
      </c>
      <c r="G754" s="88" t="str">
        <f>IF(Table4[[#This Row],[Segment]]="","",(CONVERT(Table4[[#This Row],[Diameter (in)]],"in","m")*$B$4*Table4[[#This Row],[Velocity (m/s)]])/$C$4)</f>
        <v/>
      </c>
      <c r="H754" s="96" t="str">
        <f>IF(Table4[[#This Row],[Segment]]="","",IF(Table4[[#This Row],[Teynold''s Number]]&gt;4000,"TURBULENT","LAMINAR"))</f>
        <v/>
      </c>
      <c r="I754" s="86" t="str">
        <f>IF(Table4[[#This Row],[Segment]]="","",INDEX(Data!C751:C765,MATCH(Table4[Material],Data!B751:B765,0)))</f>
        <v/>
      </c>
      <c r="J754" s="89" t="str">
        <f>IF(Table4[[#This Row],[ε (m)]]="","",Table4[[#This Row],[ε (m)]]/(CONVERT(Table4[[#This Row],[Diameter (in)]],"in","m")))</f>
        <v/>
      </c>
      <c r="K754" s="96" t="str">
        <f>IF(Table4[[#This Row],[Regime]]="LAMINAR",16/Table4[[#This Row],[Teynold''s Number]],"-")</f>
        <v>-</v>
      </c>
      <c r="L754" s="86"/>
      <c r="M754" s="97" t="str">
        <f>IF(Table4[[#This Row],[Regime]]="TURBULENT",(((-4*LOG10(Table4[[#This Row],[ε/D]]/3.7+1.256/(Table4[[#This Row],[Teynold''s Number]]*SQRT(Table4[[#This Row],[f turbulent (guess)]]))))^-1)^2),"")</f>
        <v/>
      </c>
      <c r="N754" s="91" t="str">
        <f>IF(Table4[[#This Row],[f turbulent]]="","",Table4[[#This Row],[f turbulent (guess)]]-Table4[[#This Row],[f turbulent]])</f>
        <v/>
      </c>
      <c r="O754" s="87">
        <f>IF(Table4[[#This Row],[Segment]]="",0,IF(C755="",0,IF(C755&lt;=Table4[[#This Row],[Diameter (in)]],0,1-(D754/D755))))</f>
        <v>0</v>
      </c>
      <c r="P754" s="92" t="str">
        <f>IF(Table4[[#This Row],[Segment]]="","",IF(C754&gt;C755,"",IF(C755="",0.55,(0.55*(1-D755/D754)))))</f>
        <v/>
      </c>
      <c r="Q75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54" s="92" t="str">
        <f>IF(Table4[[#This Row],[Segment]]="","",IF(Table4[[#This Row],[Kexpansion]]="","0",((Table4[[#This Row],[Velocity (m/s)]]^2)/2)*Table4[[#This Row],[Kexpansion]]))</f>
        <v/>
      </c>
      <c r="S754" s="92" t="str">
        <f>IF(Table4[[#This Row],[Segment]]="","",IF(Table4[[#This Row],[Kcontraction]]="","0",((Table4[[#This Row],[Velocity (m/s)]]^2)/2)*Table4[[#This Row],[Kcontraction]]))</f>
        <v/>
      </c>
      <c r="T754" s="89" t="str">
        <f>IF(Table4[[#This Row],[Segment]]="","",SUMIF($Y$7:$Y$2000,Table4[[#This Row],[Segment]],$AD$7:$AD$2000))</f>
        <v/>
      </c>
      <c r="U754" s="95" t="str">
        <f>IF(Table4[[#This Row],[Segment]]="","",Table4[[#This Row],[Hfriction (J/kg)]]+Table4[[#This Row],[Hexpansions (J/kg)]]+Table4[[#This Row],[Hcontractions (J/kg)]]+Table4[[#This Row],[Hf (J/kg)]])</f>
        <v/>
      </c>
      <c r="V754" s="95" t="str">
        <f>IF(Table4[[#This Row],[Segment]]="","",Table4[[#This Row],[Total Friction Loss (J/kg)]]*Table3[Density (kg/m3)])</f>
        <v/>
      </c>
      <c r="W754" s="95" t="str">
        <f>IF(Table4[[#This Row],[Segment]]="","",Table4[[#This Row],[Total Pressure Drop (Pa)]]/1000)</f>
        <v/>
      </c>
      <c r="Y754" s="82" t="str">
        <f>IF('Set Up'!D977="","",'Set Up'!D977)</f>
        <v/>
      </c>
      <c r="Z754" s="82" t="str">
        <f>IF('Set Up'!E977="","",'Set Up'!E977)</f>
        <v/>
      </c>
      <c r="AA754" s="82" t="str">
        <f>IF('Set Up'!F977="","",'Set Up'!F977)</f>
        <v/>
      </c>
      <c r="AB754" s="82" t="str">
        <f>IF('Set Up'!G977="","",'Set Up'!G977)</f>
        <v/>
      </c>
      <c r="AC754" s="82" t="str">
        <f t="array" ref="AC754">IF(Y754="","",INDEX(Data!$G$4:$G$51,MATCH(Table7[[#This Row],[Fitting]]&amp;Table7[[#This Row],[Fitting Subtype]],Data!$E$4:$E$51&amp;Data!$F$4:$F$51,0)))</f>
        <v/>
      </c>
      <c r="AD754" s="89" t="str">
        <f>IF(Table7[[#This Row],[Segment]]="","",Table7[[#This Row],[Quantity]]*Table7[[#This Row],[Kf]]*(((INDEX(Table4[Velocity (m/s)],MATCH(Table7[[#This Row],[Segment]],Table4[Segment],0)))^2)/2))</f>
        <v/>
      </c>
      <c r="AF754" s="82" t="str">
        <f>Table4[[#This Row],[Segment]]</f>
        <v/>
      </c>
      <c r="AG754" s="75"/>
      <c r="AH754" s="82" t="str">
        <f>IF(Table5[[#This Row],[Segment]]="","",AG754-Table4[[#This Row],[Total Pressure Drop (kPa)]])</f>
        <v/>
      </c>
    </row>
    <row r="755" spans="1:34" x14ac:dyDescent="0.25">
      <c r="A755" s="95" t="str">
        <f>IF('Set Up'!A752="","",'Set Up'!A752)</f>
        <v/>
      </c>
      <c r="B755" s="75" t="s">
        <v>81</v>
      </c>
      <c r="C755" s="85"/>
      <c r="D755" s="86" t="str">
        <f>IF(Table4[[#This Row],[Diameter (in)]]="","",(((CONVERT(Table4[[#This Row],[Diameter (in)]],"in","m"))/2)^2)*PI())</f>
        <v/>
      </c>
      <c r="E755" s="87" t="str">
        <f>IF(Table4[[#This Row],[Area (m2)]]="","",$D$4/Table4[[#This Row],[Area (m2)]])</f>
        <v/>
      </c>
      <c r="F755" s="85">
        <f t="shared" si="11"/>
        <v>4.6951999999999998</v>
      </c>
      <c r="G755" s="88" t="str">
        <f>IF(Table4[[#This Row],[Segment]]="","",(CONVERT(Table4[[#This Row],[Diameter (in)]],"in","m")*$B$4*Table4[[#This Row],[Velocity (m/s)]])/$C$4)</f>
        <v/>
      </c>
      <c r="H755" s="96" t="str">
        <f>IF(Table4[[#This Row],[Segment]]="","",IF(Table4[[#This Row],[Teynold''s Number]]&gt;4000,"TURBULENT","LAMINAR"))</f>
        <v/>
      </c>
      <c r="I755" s="86" t="str">
        <f>IF(Table4[[#This Row],[Segment]]="","",INDEX(Data!C752:C766,MATCH(Table4[Material],Data!B752:B766,0)))</f>
        <v/>
      </c>
      <c r="J755" s="89" t="str">
        <f>IF(Table4[[#This Row],[ε (m)]]="","",Table4[[#This Row],[ε (m)]]/(CONVERT(Table4[[#This Row],[Diameter (in)]],"in","m")))</f>
        <v/>
      </c>
      <c r="K755" s="96" t="str">
        <f>IF(Table4[[#This Row],[Regime]]="LAMINAR",16/Table4[[#This Row],[Teynold''s Number]],"-")</f>
        <v>-</v>
      </c>
      <c r="L755" s="86"/>
      <c r="M755" s="97" t="str">
        <f>IF(Table4[[#This Row],[Regime]]="TURBULENT",(((-4*LOG10(Table4[[#This Row],[ε/D]]/3.7+1.256/(Table4[[#This Row],[Teynold''s Number]]*SQRT(Table4[[#This Row],[f turbulent (guess)]]))))^-1)^2),"")</f>
        <v/>
      </c>
      <c r="N755" s="91" t="str">
        <f>IF(Table4[[#This Row],[f turbulent]]="","",Table4[[#This Row],[f turbulent (guess)]]-Table4[[#This Row],[f turbulent]])</f>
        <v/>
      </c>
      <c r="O755" s="87">
        <f>IF(Table4[[#This Row],[Segment]]="",0,IF(C756="",0,IF(C756&lt;=Table4[[#This Row],[Diameter (in)]],0,1-(D755/D756))))</f>
        <v>0</v>
      </c>
      <c r="P755" s="92" t="str">
        <f>IF(Table4[[#This Row],[Segment]]="","",IF(C755&gt;C756,"",IF(C756="",0.55,(0.55*(1-D756/D755)))))</f>
        <v/>
      </c>
      <c r="Q75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55" s="92" t="str">
        <f>IF(Table4[[#This Row],[Segment]]="","",IF(Table4[[#This Row],[Kexpansion]]="","0",((Table4[[#This Row],[Velocity (m/s)]]^2)/2)*Table4[[#This Row],[Kexpansion]]))</f>
        <v/>
      </c>
      <c r="S755" s="92" t="str">
        <f>IF(Table4[[#This Row],[Segment]]="","",IF(Table4[[#This Row],[Kcontraction]]="","0",((Table4[[#This Row],[Velocity (m/s)]]^2)/2)*Table4[[#This Row],[Kcontraction]]))</f>
        <v/>
      </c>
      <c r="T755" s="89" t="str">
        <f>IF(Table4[[#This Row],[Segment]]="","",SUMIF($Y$7:$Y$2000,Table4[[#This Row],[Segment]],$AD$7:$AD$2000))</f>
        <v/>
      </c>
      <c r="U755" s="95" t="str">
        <f>IF(Table4[[#This Row],[Segment]]="","",Table4[[#This Row],[Hfriction (J/kg)]]+Table4[[#This Row],[Hexpansions (J/kg)]]+Table4[[#This Row],[Hcontractions (J/kg)]]+Table4[[#This Row],[Hf (J/kg)]])</f>
        <v/>
      </c>
      <c r="V755" s="95" t="str">
        <f>IF(Table4[[#This Row],[Segment]]="","",Table4[[#This Row],[Total Friction Loss (J/kg)]]*Table3[Density (kg/m3)])</f>
        <v/>
      </c>
      <c r="W755" s="95" t="str">
        <f>IF(Table4[[#This Row],[Segment]]="","",Table4[[#This Row],[Total Pressure Drop (Pa)]]/1000)</f>
        <v/>
      </c>
      <c r="Y755" s="82" t="str">
        <f>IF('Set Up'!D978="","",'Set Up'!D978)</f>
        <v/>
      </c>
      <c r="Z755" s="82" t="str">
        <f>IF('Set Up'!E978="","",'Set Up'!E978)</f>
        <v/>
      </c>
      <c r="AA755" s="82" t="str">
        <f>IF('Set Up'!F978="","",'Set Up'!F978)</f>
        <v/>
      </c>
      <c r="AB755" s="82" t="str">
        <f>IF('Set Up'!G978="","",'Set Up'!G978)</f>
        <v/>
      </c>
      <c r="AC755" s="82" t="str">
        <f t="array" ref="AC755">IF(Y755="","",INDEX(Data!$G$4:$G$51,MATCH(Table7[[#This Row],[Fitting]]&amp;Table7[[#This Row],[Fitting Subtype]],Data!$E$4:$E$51&amp;Data!$F$4:$F$51,0)))</f>
        <v/>
      </c>
      <c r="AD755" s="89" t="str">
        <f>IF(Table7[[#This Row],[Segment]]="","",Table7[[#This Row],[Quantity]]*Table7[[#This Row],[Kf]]*(((INDEX(Table4[Velocity (m/s)],MATCH(Table7[[#This Row],[Segment]],Table4[Segment],0)))^2)/2))</f>
        <v/>
      </c>
      <c r="AF755" s="82" t="str">
        <f>Table4[[#This Row],[Segment]]</f>
        <v/>
      </c>
      <c r="AG755" s="75"/>
      <c r="AH755" s="82" t="str">
        <f>IF(Table5[[#This Row],[Segment]]="","",AG755-Table4[[#This Row],[Total Pressure Drop (kPa)]])</f>
        <v/>
      </c>
    </row>
    <row r="756" spans="1:34" x14ac:dyDescent="0.25">
      <c r="A756" s="95" t="str">
        <f>IF('Set Up'!A753="","",'Set Up'!A753)</f>
        <v/>
      </c>
      <c r="B756" s="75" t="s">
        <v>81</v>
      </c>
      <c r="C756" s="85"/>
      <c r="D756" s="86" t="str">
        <f>IF(Table4[[#This Row],[Diameter (in)]]="","",(((CONVERT(Table4[[#This Row],[Diameter (in)]],"in","m"))/2)^2)*PI())</f>
        <v/>
      </c>
      <c r="E756" s="87" t="str">
        <f>IF(Table4[[#This Row],[Area (m2)]]="","",$D$4/Table4[[#This Row],[Area (m2)]])</f>
        <v/>
      </c>
      <c r="F756" s="85">
        <f t="shared" si="11"/>
        <v>4.6951999999999998</v>
      </c>
      <c r="G756" s="88" t="str">
        <f>IF(Table4[[#This Row],[Segment]]="","",(CONVERT(Table4[[#This Row],[Diameter (in)]],"in","m")*$B$4*Table4[[#This Row],[Velocity (m/s)]])/$C$4)</f>
        <v/>
      </c>
      <c r="H756" s="96" t="str">
        <f>IF(Table4[[#This Row],[Segment]]="","",IF(Table4[[#This Row],[Teynold''s Number]]&gt;4000,"TURBULENT","LAMINAR"))</f>
        <v/>
      </c>
      <c r="I756" s="86" t="str">
        <f>IF(Table4[[#This Row],[Segment]]="","",INDEX(Data!C753:C767,MATCH(Table4[Material],Data!B753:B767,0)))</f>
        <v/>
      </c>
      <c r="J756" s="89" t="str">
        <f>IF(Table4[[#This Row],[ε (m)]]="","",Table4[[#This Row],[ε (m)]]/(CONVERT(Table4[[#This Row],[Diameter (in)]],"in","m")))</f>
        <v/>
      </c>
      <c r="K756" s="96" t="str">
        <f>IF(Table4[[#This Row],[Regime]]="LAMINAR",16/Table4[[#This Row],[Teynold''s Number]],"-")</f>
        <v>-</v>
      </c>
      <c r="L756" s="86"/>
      <c r="M756" s="97" t="str">
        <f>IF(Table4[[#This Row],[Regime]]="TURBULENT",(((-4*LOG10(Table4[[#This Row],[ε/D]]/3.7+1.256/(Table4[[#This Row],[Teynold''s Number]]*SQRT(Table4[[#This Row],[f turbulent (guess)]]))))^-1)^2),"")</f>
        <v/>
      </c>
      <c r="N756" s="91" t="str">
        <f>IF(Table4[[#This Row],[f turbulent]]="","",Table4[[#This Row],[f turbulent (guess)]]-Table4[[#This Row],[f turbulent]])</f>
        <v/>
      </c>
      <c r="O756" s="87">
        <f>IF(Table4[[#This Row],[Segment]]="",0,IF(C757="",0,IF(C757&lt;=Table4[[#This Row],[Diameter (in)]],0,1-(D756/D757))))</f>
        <v>0</v>
      </c>
      <c r="P756" s="92" t="str">
        <f>IF(Table4[[#This Row],[Segment]]="","",IF(C756&gt;C757,"",IF(C757="",0.55,(0.55*(1-D757/D756)))))</f>
        <v/>
      </c>
      <c r="Q75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56" s="92" t="str">
        <f>IF(Table4[[#This Row],[Segment]]="","",IF(Table4[[#This Row],[Kexpansion]]="","0",((Table4[[#This Row],[Velocity (m/s)]]^2)/2)*Table4[[#This Row],[Kexpansion]]))</f>
        <v/>
      </c>
      <c r="S756" s="92" t="str">
        <f>IF(Table4[[#This Row],[Segment]]="","",IF(Table4[[#This Row],[Kcontraction]]="","0",((Table4[[#This Row],[Velocity (m/s)]]^2)/2)*Table4[[#This Row],[Kcontraction]]))</f>
        <v/>
      </c>
      <c r="T756" s="89" t="str">
        <f>IF(Table4[[#This Row],[Segment]]="","",SUMIF($Y$7:$Y$2000,Table4[[#This Row],[Segment]],$AD$7:$AD$2000))</f>
        <v/>
      </c>
      <c r="U756" s="95" t="str">
        <f>IF(Table4[[#This Row],[Segment]]="","",Table4[[#This Row],[Hfriction (J/kg)]]+Table4[[#This Row],[Hexpansions (J/kg)]]+Table4[[#This Row],[Hcontractions (J/kg)]]+Table4[[#This Row],[Hf (J/kg)]])</f>
        <v/>
      </c>
      <c r="V756" s="95" t="str">
        <f>IF(Table4[[#This Row],[Segment]]="","",Table4[[#This Row],[Total Friction Loss (J/kg)]]*Table3[Density (kg/m3)])</f>
        <v/>
      </c>
      <c r="W756" s="95" t="str">
        <f>IF(Table4[[#This Row],[Segment]]="","",Table4[[#This Row],[Total Pressure Drop (Pa)]]/1000)</f>
        <v/>
      </c>
      <c r="Y756" s="82" t="str">
        <f>IF('Set Up'!D979="","",'Set Up'!D979)</f>
        <v/>
      </c>
      <c r="Z756" s="82" t="str">
        <f>IF('Set Up'!E979="","",'Set Up'!E979)</f>
        <v/>
      </c>
      <c r="AA756" s="82" t="str">
        <f>IF('Set Up'!F979="","",'Set Up'!F979)</f>
        <v/>
      </c>
      <c r="AB756" s="82" t="str">
        <f>IF('Set Up'!G979="","",'Set Up'!G979)</f>
        <v/>
      </c>
      <c r="AC756" s="82" t="str">
        <f t="array" ref="AC756">IF(Y756="","",INDEX(Data!$G$4:$G$51,MATCH(Table7[[#This Row],[Fitting]]&amp;Table7[[#This Row],[Fitting Subtype]],Data!$E$4:$E$51&amp;Data!$F$4:$F$51,0)))</f>
        <v/>
      </c>
      <c r="AD756" s="89" t="str">
        <f>IF(Table7[[#This Row],[Segment]]="","",Table7[[#This Row],[Quantity]]*Table7[[#This Row],[Kf]]*(((INDEX(Table4[Velocity (m/s)],MATCH(Table7[[#This Row],[Segment]],Table4[Segment],0)))^2)/2))</f>
        <v/>
      </c>
      <c r="AF756" s="82" t="str">
        <f>Table4[[#This Row],[Segment]]</f>
        <v/>
      </c>
      <c r="AG756" s="75"/>
      <c r="AH756" s="82" t="str">
        <f>IF(Table5[[#This Row],[Segment]]="","",AG756-Table4[[#This Row],[Total Pressure Drop (kPa)]])</f>
        <v/>
      </c>
    </row>
    <row r="757" spans="1:34" x14ac:dyDescent="0.25">
      <c r="A757" s="95" t="str">
        <f>IF('Set Up'!A754="","",'Set Up'!A754)</f>
        <v/>
      </c>
      <c r="B757" s="75" t="s">
        <v>81</v>
      </c>
      <c r="C757" s="85"/>
      <c r="D757" s="86" t="str">
        <f>IF(Table4[[#This Row],[Diameter (in)]]="","",(((CONVERT(Table4[[#This Row],[Diameter (in)]],"in","m"))/2)^2)*PI())</f>
        <v/>
      </c>
      <c r="E757" s="87" t="str">
        <f>IF(Table4[[#This Row],[Area (m2)]]="","",$D$4/Table4[[#This Row],[Area (m2)]])</f>
        <v/>
      </c>
      <c r="F757" s="85">
        <f t="shared" si="11"/>
        <v>4.6951999999999998</v>
      </c>
      <c r="G757" s="88" t="str">
        <f>IF(Table4[[#This Row],[Segment]]="","",(CONVERT(Table4[[#This Row],[Diameter (in)]],"in","m")*$B$4*Table4[[#This Row],[Velocity (m/s)]])/$C$4)</f>
        <v/>
      </c>
      <c r="H757" s="96" t="str">
        <f>IF(Table4[[#This Row],[Segment]]="","",IF(Table4[[#This Row],[Teynold''s Number]]&gt;4000,"TURBULENT","LAMINAR"))</f>
        <v/>
      </c>
      <c r="I757" s="86" t="str">
        <f>IF(Table4[[#This Row],[Segment]]="","",INDEX(Data!C754:C768,MATCH(Table4[Material],Data!B754:B768,0)))</f>
        <v/>
      </c>
      <c r="J757" s="89" t="str">
        <f>IF(Table4[[#This Row],[ε (m)]]="","",Table4[[#This Row],[ε (m)]]/(CONVERT(Table4[[#This Row],[Diameter (in)]],"in","m")))</f>
        <v/>
      </c>
      <c r="K757" s="96" t="str">
        <f>IF(Table4[[#This Row],[Regime]]="LAMINAR",16/Table4[[#This Row],[Teynold''s Number]],"-")</f>
        <v>-</v>
      </c>
      <c r="L757" s="86"/>
      <c r="M757" s="97" t="str">
        <f>IF(Table4[[#This Row],[Regime]]="TURBULENT",(((-4*LOG10(Table4[[#This Row],[ε/D]]/3.7+1.256/(Table4[[#This Row],[Teynold''s Number]]*SQRT(Table4[[#This Row],[f turbulent (guess)]]))))^-1)^2),"")</f>
        <v/>
      </c>
      <c r="N757" s="91" t="str">
        <f>IF(Table4[[#This Row],[f turbulent]]="","",Table4[[#This Row],[f turbulent (guess)]]-Table4[[#This Row],[f turbulent]])</f>
        <v/>
      </c>
      <c r="O757" s="87">
        <f>IF(Table4[[#This Row],[Segment]]="",0,IF(C758="",0,IF(C758&lt;=Table4[[#This Row],[Diameter (in)]],0,1-(D757/D758))))</f>
        <v>0</v>
      </c>
      <c r="P757" s="92" t="str">
        <f>IF(Table4[[#This Row],[Segment]]="","",IF(C757&gt;C758,"",IF(C758="",0.55,(0.55*(1-D758/D757)))))</f>
        <v/>
      </c>
      <c r="Q75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57" s="92" t="str">
        <f>IF(Table4[[#This Row],[Segment]]="","",IF(Table4[[#This Row],[Kexpansion]]="","0",((Table4[[#This Row],[Velocity (m/s)]]^2)/2)*Table4[[#This Row],[Kexpansion]]))</f>
        <v/>
      </c>
      <c r="S757" s="92" t="str">
        <f>IF(Table4[[#This Row],[Segment]]="","",IF(Table4[[#This Row],[Kcontraction]]="","0",((Table4[[#This Row],[Velocity (m/s)]]^2)/2)*Table4[[#This Row],[Kcontraction]]))</f>
        <v/>
      </c>
      <c r="T757" s="89" t="str">
        <f>IF(Table4[[#This Row],[Segment]]="","",SUMIF($Y$7:$Y$2000,Table4[[#This Row],[Segment]],$AD$7:$AD$2000))</f>
        <v/>
      </c>
      <c r="U757" s="95" t="str">
        <f>IF(Table4[[#This Row],[Segment]]="","",Table4[[#This Row],[Hfriction (J/kg)]]+Table4[[#This Row],[Hexpansions (J/kg)]]+Table4[[#This Row],[Hcontractions (J/kg)]]+Table4[[#This Row],[Hf (J/kg)]])</f>
        <v/>
      </c>
      <c r="V757" s="95" t="str">
        <f>IF(Table4[[#This Row],[Segment]]="","",Table4[[#This Row],[Total Friction Loss (J/kg)]]*Table3[Density (kg/m3)])</f>
        <v/>
      </c>
      <c r="W757" s="95" t="str">
        <f>IF(Table4[[#This Row],[Segment]]="","",Table4[[#This Row],[Total Pressure Drop (Pa)]]/1000)</f>
        <v/>
      </c>
      <c r="Y757" s="82" t="str">
        <f>IF('Set Up'!D980="","",'Set Up'!D980)</f>
        <v/>
      </c>
      <c r="Z757" s="82" t="str">
        <f>IF('Set Up'!E980="","",'Set Up'!E980)</f>
        <v/>
      </c>
      <c r="AA757" s="82" t="str">
        <f>IF('Set Up'!F980="","",'Set Up'!F980)</f>
        <v/>
      </c>
      <c r="AB757" s="82" t="str">
        <f>IF('Set Up'!G980="","",'Set Up'!G980)</f>
        <v/>
      </c>
      <c r="AC757" s="82" t="str">
        <f t="array" ref="AC757">IF(Y757="","",INDEX(Data!$G$4:$G$51,MATCH(Table7[[#This Row],[Fitting]]&amp;Table7[[#This Row],[Fitting Subtype]],Data!$E$4:$E$51&amp;Data!$F$4:$F$51,0)))</f>
        <v/>
      </c>
      <c r="AD757" s="89" t="str">
        <f>IF(Table7[[#This Row],[Segment]]="","",Table7[[#This Row],[Quantity]]*Table7[[#This Row],[Kf]]*(((INDEX(Table4[Velocity (m/s)],MATCH(Table7[[#This Row],[Segment]],Table4[Segment],0)))^2)/2))</f>
        <v/>
      </c>
      <c r="AF757" s="82" t="str">
        <f>Table4[[#This Row],[Segment]]</f>
        <v/>
      </c>
      <c r="AG757" s="75"/>
      <c r="AH757" s="82" t="str">
        <f>IF(Table5[[#This Row],[Segment]]="","",AG757-Table4[[#This Row],[Total Pressure Drop (kPa)]])</f>
        <v/>
      </c>
    </row>
    <row r="758" spans="1:34" x14ac:dyDescent="0.25">
      <c r="A758" s="95" t="str">
        <f>IF('Set Up'!A755="","",'Set Up'!A755)</f>
        <v/>
      </c>
      <c r="B758" s="75" t="s">
        <v>81</v>
      </c>
      <c r="C758" s="85"/>
      <c r="D758" s="86" t="str">
        <f>IF(Table4[[#This Row],[Diameter (in)]]="","",(((CONVERT(Table4[[#This Row],[Diameter (in)]],"in","m"))/2)^2)*PI())</f>
        <v/>
      </c>
      <c r="E758" s="87" t="str">
        <f>IF(Table4[[#This Row],[Area (m2)]]="","",$D$4/Table4[[#This Row],[Area (m2)]])</f>
        <v/>
      </c>
      <c r="F758" s="85">
        <f t="shared" si="11"/>
        <v>4.6951999999999998</v>
      </c>
      <c r="G758" s="88" t="str">
        <f>IF(Table4[[#This Row],[Segment]]="","",(CONVERT(Table4[[#This Row],[Diameter (in)]],"in","m")*$B$4*Table4[[#This Row],[Velocity (m/s)]])/$C$4)</f>
        <v/>
      </c>
      <c r="H758" s="96" t="str">
        <f>IF(Table4[[#This Row],[Segment]]="","",IF(Table4[[#This Row],[Teynold''s Number]]&gt;4000,"TURBULENT","LAMINAR"))</f>
        <v/>
      </c>
      <c r="I758" s="86" t="str">
        <f>IF(Table4[[#This Row],[Segment]]="","",INDEX(Data!C755:C769,MATCH(Table4[Material],Data!B755:B769,0)))</f>
        <v/>
      </c>
      <c r="J758" s="89" t="str">
        <f>IF(Table4[[#This Row],[ε (m)]]="","",Table4[[#This Row],[ε (m)]]/(CONVERT(Table4[[#This Row],[Diameter (in)]],"in","m")))</f>
        <v/>
      </c>
      <c r="K758" s="96" t="str">
        <f>IF(Table4[[#This Row],[Regime]]="LAMINAR",16/Table4[[#This Row],[Teynold''s Number]],"-")</f>
        <v>-</v>
      </c>
      <c r="L758" s="86"/>
      <c r="M758" s="97" t="str">
        <f>IF(Table4[[#This Row],[Regime]]="TURBULENT",(((-4*LOG10(Table4[[#This Row],[ε/D]]/3.7+1.256/(Table4[[#This Row],[Teynold''s Number]]*SQRT(Table4[[#This Row],[f turbulent (guess)]]))))^-1)^2),"")</f>
        <v/>
      </c>
      <c r="N758" s="91" t="str">
        <f>IF(Table4[[#This Row],[f turbulent]]="","",Table4[[#This Row],[f turbulent (guess)]]-Table4[[#This Row],[f turbulent]])</f>
        <v/>
      </c>
      <c r="O758" s="87">
        <f>IF(Table4[[#This Row],[Segment]]="",0,IF(C759="",0,IF(C759&lt;=Table4[[#This Row],[Diameter (in)]],0,1-(D758/D759))))</f>
        <v>0</v>
      </c>
      <c r="P758" s="92" t="str">
        <f>IF(Table4[[#This Row],[Segment]]="","",IF(C758&gt;C759,"",IF(C759="",0.55,(0.55*(1-D759/D758)))))</f>
        <v/>
      </c>
      <c r="Q75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58" s="92" t="str">
        <f>IF(Table4[[#This Row],[Segment]]="","",IF(Table4[[#This Row],[Kexpansion]]="","0",((Table4[[#This Row],[Velocity (m/s)]]^2)/2)*Table4[[#This Row],[Kexpansion]]))</f>
        <v/>
      </c>
      <c r="S758" s="92" t="str">
        <f>IF(Table4[[#This Row],[Segment]]="","",IF(Table4[[#This Row],[Kcontraction]]="","0",((Table4[[#This Row],[Velocity (m/s)]]^2)/2)*Table4[[#This Row],[Kcontraction]]))</f>
        <v/>
      </c>
      <c r="T758" s="89" t="str">
        <f>IF(Table4[[#This Row],[Segment]]="","",SUMIF($Y$7:$Y$2000,Table4[[#This Row],[Segment]],$AD$7:$AD$2000))</f>
        <v/>
      </c>
      <c r="U758" s="95" t="str">
        <f>IF(Table4[[#This Row],[Segment]]="","",Table4[[#This Row],[Hfriction (J/kg)]]+Table4[[#This Row],[Hexpansions (J/kg)]]+Table4[[#This Row],[Hcontractions (J/kg)]]+Table4[[#This Row],[Hf (J/kg)]])</f>
        <v/>
      </c>
      <c r="V758" s="95" t="str">
        <f>IF(Table4[[#This Row],[Segment]]="","",Table4[[#This Row],[Total Friction Loss (J/kg)]]*Table3[Density (kg/m3)])</f>
        <v/>
      </c>
      <c r="W758" s="95" t="str">
        <f>IF(Table4[[#This Row],[Segment]]="","",Table4[[#This Row],[Total Pressure Drop (Pa)]]/1000)</f>
        <v/>
      </c>
      <c r="Y758" s="82" t="str">
        <f>IF('Set Up'!D981="","",'Set Up'!D981)</f>
        <v/>
      </c>
      <c r="Z758" s="82" t="str">
        <f>IF('Set Up'!E981="","",'Set Up'!E981)</f>
        <v/>
      </c>
      <c r="AA758" s="82" t="str">
        <f>IF('Set Up'!F981="","",'Set Up'!F981)</f>
        <v/>
      </c>
      <c r="AB758" s="82" t="str">
        <f>IF('Set Up'!G981="","",'Set Up'!G981)</f>
        <v/>
      </c>
      <c r="AC758" s="82" t="str">
        <f t="array" ref="AC758">IF(Y758="","",INDEX(Data!$G$4:$G$51,MATCH(Table7[[#This Row],[Fitting]]&amp;Table7[[#This Row],[Fitting Subtype]],Data!$E$4:$E$51&amp;Data!$F$4:$F$51,0)))</f>
        <v/>
      </c>
      <c r="AD758" s="89" t="str">
        <f>IF(Table7[[#This Row],[Segment]]="","",Table7[[#This Row],[Quantity]]*Table7[[#This Row],[Kf]]*(((INDEX(Table4[Velocity (m/s)],MATCH(Table7[[#This Row],[Segment]],Table4[Segment],0)))^2)/2))</f>
        <v/>
      </c>
      <c r="AF758" s="82" t="str">
        <f>Table4[[#This Row],[Segment]]</f>
        <v/>
      </c>
      <c r="AG758" s="75"/>
      <c r="AH758" s="82" t="str">
        <f>IF(Table5[[#This Row],[Segment]]="","",AG758-Table4[[#This Row],[Total Pressure Drop (kPa)]])</f>
        <v/>
      </c>
    </row>
    <row r="759" spans="1:34" x14ac:dyDescent="0.25">
      <c r="A759" s="95" t="str">
        <f>IF('Set Up'!A756="","",'Set Up'!A756)</f>
        <v/>
      </c>
      <c r="B759" s="75" t="s">
        <v>81</v>
      </c>
      <c r="C759" s="85"/>
      <c r="D759" s="86" t="str">
        <f>IF(Table4[[#This Row],[Diameter (in)]]="","",(((CONVERT(Table4[[#This Row],[Diameter (in)]],"in","m"))/2)^2)*PI())</f>
        <v/>
      </c>
      <c r="E759" s="87" t="str">
        <f>IF(Table4[[#This Row],[Area (m2)]]="","",$D$4/Table4[[#This Row],[Area (m2)]])</f>
        <v/>
      </c>
      <c r="F759" s="85">
        <f t="shared" si="11"/>
        <v>4.6951999999999998</v>
      </c>
      <c r="G759" s="88" t="str">
        <f>IF(Table4[[#This Row],[Segment]]="","",(CONVERT(Table4[[#This Row],[Diameter (in)]],"in","m")*$B$4*Table4[[#This Row],[Velocity (m/s)]])/$C$4)</f>
        <v/>
      </c>
      <c r="H759" s="96" t="str">
        <f>IF(Table4[[#This Row],[Segment]]="","",IF(Table4[[#This Row],[Teynold''s Number]]&gt;4000,"TURBULENT","LAMINAR"))</f>
        <v/>
      </c>
      <c r="I759" s="86" t="str">
        <f>IF(Table4[[#This Row],[Segment]]="","",INDEX(Data!C756:C770,MATCH(Table4[Material],Data!B756:B770,0)))</f>
        <v/>
      </c>
      <c r="J759" s="89" t="str">
        <f>IF(Table4[[#This Row],[ε (m)]]="","",Table4[[#This Row],[ε (m)]]/(CONVERT(Table4[[#This Row],[Diameter (in)]],"in","m")))</f>
        <v/>
      </c>
      <c r="K759" s="96" t="str">
        <f>IF(Table4[[#This Row],[Regime]]="LAMINAR",16/Table4[[#This Row],[Teynold''s Number]],"-")</f>
        <v>-</v>
      </c>
      <c r="L759" s="86"/>
      <c r="M759" s="97" t="str">
        <f>IF(Table4[[#This Row],[Regime]]="TURBULENT",(((-4*LOG10(Table4[[#This Row],[ε/D]]/3.7+1.256/(Table4[[#This Row],[Teynold''s Number]]*SQRT(Table4[[#This Row],[f turbulent (guess)]]))))^-1)^2),"")</f>
        <v/>
      </c>
      <c r="N759" s="91" t="str">
        <f>IF(Table4[[#This Row],[f turbulent]]="","",Table4[[#This Row],[f turbulent (guess)]]-Table4[[#This Row],[f turbulent]])</f>
        <v/>
      </c>
      <c r="O759" s="87">
        <f>IF(Table4[[#This Row],[Segment]]="",0,IF(C760="",0,IF(C760&lt;=Table4[[#This Row],[Diameter (in)]],0,1-(D759/D760))))</f>
        <v>0</v>
      </c>
      <c r="P759" s="92" t="str">
        <f>IF(Table4[[#This Row],[Segment]]="","",IF(C759&gt;C760,"",IF(C760="",0.55,(0.55*(1-D760/D759)))))</f>
        <v/>
      </c>
      <c r="Q75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59" s="92" t="str">
        <f>IF(Table4[[#This Row],[Segment]]="","",IF(Table4[[#This Row],[Kexpansion]]="","0",((Table4[[#This Row],[Velocity (m/s)]]^2)/2)*Table4[[#This Row],[Kexpansion]]))</f>
        <v/>
      </c>
      <c r="S759" s="92" t="str">
        <f>IF(Table4[[#This Row],[Segment]]="","",IF(Table4[[#This Row],[Kcontraction]]="","0",((Table4[[#This Row],[Velocity (m/s)]]^2)/2)*Table4[[#This Row],[Kcontraction]]))</f>
        <v/>
      </c>
      <c r="T759" s="89" t="str">
        <f>IF(Table4[[#This Row],[Segment]]="","",SUMIF($Y$7:$Y$2000,Table4[[#This Row],[Segment]],$AD$7:$AD$2000))</f>
        <v/>
      </c>
      <c r="U759" s="95" t="str">
        <f>IF(Table4[[#This Row],[Segment]]="","",Table4[[#This Row],[Hfriction (J/kg)]]+Table4[[#This Row],[Hexpansions (J/kg)]]+Table4[[#This Row],[Hcontractions (J/kg)]]+Table4[[#This Row],[Hf (J/kg)]])</f>
        <v/>
      </c>
      <c r="V759" s="95" t="str">
        <f>IF(Table4[[#This Row],[Segment]]="","",Table4[[#This Row],[Total Friction Loss (J/kg)]]*Table3[Density (kg/m3)])</f>
        <v/>
      </c>
      <c r="W759" s="95" t="str">
        <f>IF(Table4[[#This Row],[Segment]]="","",Table4[[#This Row],[Total Pressure Drop (Pa)]]/1000)</f>
        <v/>
      </c>
      <c r="Y759" s="82" t="str">
        <f>IF('Set Up'!D982="","",'Set Up'!D982)</f>
        <v/>
      </c>
      <c r="Z759" s="82" t="str">
        <f>IF('Set Up'!E982="","",'Set Up'!E982)</f>
        <v/>
      </c>
      <c r="AA759" s="82" t="str">
        <f>IF('Set Up'!F982="","",'Set Up'!F982)</f>
        <v/>
      </c>
      <c r="AB759" s="82" t="str">
        <f>IF('Set Up'!G982="","",'Set Up'!G982)</f>
        <v/>
      </c>
      <c r="AC759" s="82" t="str">
        <f t="array" ref="AC759">IF(Y759="","",INDEX(Data!$G$4:$G$51,MATCH(Table7[[#This Row],[Fitting]]&amp;Table7[[#This Row],[Fitting Subtype]],Data!$E$4:$E$51&amp;Data!$F$4:$F$51,0)))</f>
        <v/>
      </c>
      <c r="AD759" s="89" t="str">
        <f>IF(Table7[[#This Row],[Segment]]="","",Table7[[#This Row],[Quantity]]*Table7[[#This Row],[Kf]]*(((INDEX(Table4[Velocity (m/s)],MATCH(Table7[[#This Row],[Segment]],Table4[Segment],0)))^2)/2))</f>
        <v/>
      </c>
      <c r="AF759" s="82" t="str">
        <f>Table4[[#This Row],[Segment]]</f>
        <v/>
      </c>
      <c r="AG759" s="75"/>
      <c r="AH759" s="82" t="str">
        <f>IF(Table5[[#This Row],[Segment]]="","",AG759-Table4[[#This Row],[Total Pressure Drop (kPa)]])</f>
        <v/>
      </c>
    </row>
    <row r="760" spans="1:34" x14ac:dyDescent="0.25">
      <c r="A760" s="95" t="str">
        <f>IF('Set Up'!A757="","",'Set Up'!A757)</f>
        <v/>
      </c>
      <c r="B760" s="75" t="s">
        <v>81</v>
      </c>
      <c r="C760" s="85"/>
      <c r="D760" s="86" t="str">
        <f>IF(Table4[[#This Row],[Diameter (in)]]="","",(((CONVERT(Table4[[#This Row],[Diameter (in)]],"in","m"))/2)^2)*PI())</f>
        <v/>
      </c>
      <c r="E760" s="87" t="str">
        <f>IF(Table4[[#This Row],[Area (m2)]]="","",$D$4/Table4[[#This Row],[Area (m2)]])</f>
        <v/>
      </c>
      <c r="F760" s="85">
        <f t="shared" si="11"/>
        <v>4.6951999999999998</v>
      </c>
      <c r="G760" s="88" t="str">
        <f>IF(Table4[[#This Row],[Segment]]="","",(CONVERT(Table4[[#This Row],[Diameter (in)]],"in","m")*$B$4*Table4[[#This Row],[Velocity (m/s)]])/$C$4)</f>
        <v/>
      </c>
      <c r="H760" s="96" t="str">
        <f>IF(Table4[[#This Row],[Segment]]="","",IF(Table4[[#This Row],[Teynold''s Number]]&gt;4000,"TURBULENT","LAMINAR"))</f>
        <v/>
      </c>
      <c r="I760" s="86" t="str">
        <f>IF(Table4[[#This Row],[Segment]]="","",INDEX(Data!C757:C771,MATCH(Table4[Material],Data!B757:B771,0)))</f>
        <v/>
      </c>
      <c r="J760" s="89" t="str">
        <f>IF(Table4[[#This Row],[ε (m)]]="","",Table4[[#This Row],[ε (m)]]/(CONVERT(Table4[[#This Row],[Diameter (in)]],"in","m")))</f>
        <v/>
      </c>
      <c r="K760" s="96" t="str">
        <f>IF(Table4[[#This Row],[Regime]]="LAMINAR",16/Table4[[#This Row],[Teynold''s Number]],"-")</f>
        <v>-</v>
      </c>
      <c r="L760" s="86"/>
      <c r="M760" s="97" t="str">
        <f>IF(Table4[[#This Row],[Regime]]="TURBULENT",(((-4*LOG10(Table4[[#This Row],[ε/D]]/3.7+1.256/(Table4[[#This Row],[Teynold''s Number]]*SQRT(Table4[[#This Row],[f turbulent (guess)]]))))^-1)^2),"")</f>
        <v/>
      </c>
      <c r="N760" s="91" t="str">
        <f>IF(Table4[[#This Row],[f turbulent]]="","",Table4[[#This Row],[f turbulent (guess)]]-Table4[[#This Row],[f turbulent]])</f>
        <v/>
      </c>
      <c r="O760" s="87">
        <f>IF(Table4[[#This Row],[Segment]]="",0,IF(C761="",0,IF(C761&lt;=Table4[[#This Row],[Diameter (in)]],0,1-(D760/D761))))</f>
        <v>0</v>
      </c>
      <c r="P760" s="92" t="str">
        <f>IF(Table4[[#This Row],[Segment]]="","",IF(C760&gt;C761,"",IF(C761="",0.55,(0.55*(1-D761/D760)))))</f>
        <v/>
      </c>
      <c r="Q76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60" s="92" t="str">
        <f>IF(Table4[[#This Row],[Segment]]="","",IF(Table4[[#This Row],[Kexpansion]]="","0",((Table4[[#This Row],[Velocity (m/s)]]^2)/2)*Table4[[#This Row],[Kexpansion]]))</f>
        <v/>
      </c>
      <c r="S760" s="92" t="str">
        <f>IF(Table4[[#This Row],[Segment]]="","",IF(Table4[[#This Row],[Kcontraction]]="","0",((Table4[[#This Row],[Velocity (m/s)]]^2)/2)*Table4[[#This Row],[Kcontraction]]))</f>
        <v/>
      </c>
      <c r="T760" s="89" t="str">
        <f>IF(Table4[[#This Row],[Segment]]="","",SUMIF($Y$7:$Y$2000,Table4[[#This Row],[Segment]],$AD$7:$AD$2000))</f>
        <v/>
      </c>
      <c r="U760" s="95" t="str">
        <f>IF(Table4[[#This Row],[Segment]]="","",Table4[[#This Row],[Hfriction (J/kg)]]+Table4[[#This Row],[Hexpansions (J/kg)]]+Table4[[#This Row],[Hcontractions (J/kg)]]+Table4[[#This Row],[Hf (J/kg)]])</f>
        <v/>
      </c>
      <c r="V760" s="95" t="str">
        <f>IF(Table4[[#This Row],[Segment]]="","",Table4[[#This Row],[Total Friction Loss (J/kg)]]*Table3[Density (kg/m3)])</f>
        <v/>
      </c>
      <c r="W760" s="95" t="str">
        <f>IF(Table4[[#This Row],[Segment]]="","",Table4[[#This Row],[Total Pressure Drop (Pa)]]/1000)</f>
        <v/>
      </c>
      <c r="Y760" s="82" t="str">
        <f>IF('Set Up'!D983="","",'Set Up'!D983)</f>
        <v/>
      </c>
      <c r="Z760" s="82" t="str">
        <f>IF('Set Up'!E983="","",'Set Up'!E983)</f>
        <v/>
      </c>
      <c r="AA760" s="82" t="str">
        <f>IF('Set Up'!F983="","",'Set Up'!F983)</f>
        <v/>
      </c>
      <c r="AB760" s="82" t="str">
        <f>IF('Set Up'!G983="","",'Set Up'!G983)</f>
        <v/>
      </c>
      <c r="AC760" s="82" t="str">
        <f t="array" ref="AC760">IF(Y760="","",INDEX(Data!$G$4:$G$51,MATCH(Table7[[#This Row],[Fitting]]&amp;Table7[[#This Row],[Fitting Subtype]],Data!$E$4:$E$51&amp;Data!$F$4:$F$51,0)))</f>
        <v/>
      </c>
      <c r="AD760" s="89" t="str">
        <f>IF(Table7[[#This Row],[Segment]]="","",Table7[[#This Row],[Quantity]]*Table7[[#This Row],[Kf]]*(((INDEX(Table4[Velocity (m/s)],MATCH(Table7[[#This Row],[Segment]],Table4[Segment],0)))^2)/2))</f>
        <v/>
      </c>
      <c r="AF760" s="82" t="str">
        <f>Table4[[#This Row],[Segment]]</f>
        <v/>
      </c>
      <c r="AG760" s="75"/>
      <c r="AH760" s="82" t="str">
        <f>IF(Table5[[#This Row],[Segment]]="","",AG760-Table4[[#This Row],[Total Pressure Drop (kPa)]])</f>
        <v/>
      </c>
    </row>
    <row r="761" spans="1:34" x14ac:dyDescent="0.25">
      <c r="A761" s="95" t="str">
        <f>IF('Set Up'!A758="","",'Set Up'!A758)</f>
        <v/>
      </c>
      <c r="B761" s="75" t="s">
        <v>81</v>
      </c>
      <c r="C761" s="85"/>
      <c r="D761" s="86" t="str">
        <f>IF(Table4[[#This Row],[Diameter (in)]]="","",(((CONVERT(Table4[[#This Row],[Diameter (in)]],"in","m"))/2)^2)*PI())</f>
        <v/>
      </c>
      <c r="E761" s="87" t="str">
        <f>IF(Table4[[#This Row],[Area (m2)]]="","",$D$4/Table4[[#This Row],[Area (m2)]])</f>
        <v/>
      </c>
      <c r="F761" s="85">
        <f t="shared" si="11"/>
        <v>4.6951999999999998</v>
      </c>
      <c r="G761" s="88" t="str">
        <f>IF(Table4[[#This Row],[Segment]]="","",(CONVERT(Table4[[#This Row],[Diameter (in)]],"in","m")*$B$4*Table4[[#This Row],[Velocity (m/s)]])/$C$4)</f>
        <v/>
      </c>
      <c r="H761" s="96" t="str">
        <f>IF(Table4[[#This Row],[Segment]]="","",IF(Table4[[#This Row],[Teynold''s Number]]&gt;4000,"TURBULENT","LAMINAR"))</f>
        <v/>
      </c>
      <c r="I761" s="86" t="str">
        <f>IF(Table4[[#This Row],[Segment]]="","",INDEX(Data!C758:C772,MATCH(Table4[Material],Data!B758:B772,0)))</f>
        <v/>
      </c>
      <c r="J761" s="89" t="str">
        <f>IF(Table4[[#This Row],[ε (m)]]="","",Table4[[#This Row],[ε (m)]]/(CONVERT(Table4[[#This Row],[Diameter (in)]],"in","m")))</f>
        <v/>
      </c>
      <c r="K761" s="96" t="str">
        <f>IF(Table4[[#This Row],[Regime]]="LAMINAR",16/Table4[[#This Row],[Teynold''s Number]],"-")</f>
        <v>-</v>
      </c>
      <c r="L761" s="86"/>
      <c r="M761" s="97" t="str">
        <f>IF(Table4[[#This Row],[Regime]]="TURBULENT",(((-4*LOG10(Table4[[#This Row],[ε/D]]/3.7+1.256/(Table4[[#This Row],[Teynold''s Number]]*SQRT(Table4[[#This Row],[f turbulent (guess)]]))))^-1)^2),"")</f>
        <v/>
      </c>
      <c r="N761" s="91" t="str">
        <f>IF(Table4[[#This Row],[f turbulent]]="","",Table4[[#This Row],[f turbulent (guess)]]-Table4[[#This Row],[f turbulent]])</f>
        <v/>
      </c>
      <c r="O761" s="87">
        <f>IF(Table4[[#This Row],[Segment]]="",0,IF(C762="",0,IF(C762&lt;=Table4[[#This Row],[Diameter (in)]],0,1-(D761/D762))))</f>
        <v>0</v>
      </c>
      <c r="P761" s="92" t="str">
        <f>IF(Table4[[#This Row],[Segment]]="","",IF(C761&gt;C762,"",IF(C762="",0.55,(0.55*(1-D762/D761)))))</f>
        <v/>
      </c>
      <c r="Q76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61" s="92" t="str">
        <f>IF(Table4[[#This Row],[Segment]]="","",IF(Table4[[#This Row],[Kexpansion]]="","0",((Table4[[#This Row],[Velocity (m/s)]]^2)/2)*Table4[[#This Row],[Kexpansion]]))</f>
        <v/>
      </c>
      <c r="S761" s="92" t="str">
        <f>IF(Table4[[#This Row],[Segment]]="","",IF(Table4[[#This Row],[Kcontraction]]="","0",((Table4[[#This Row],[Velocity (m/s)]]^2)/2)*Table4[[#This Row],[Kcontraction]]))</f>
        <v/>
      </c>
      <c r="T761" s="89" t="str">
        <f>IF(Table4[[#This Row],[Segment]]="","",SUMIF($Y$7:$Y$2000,Table4[[#This Row],[Segment]],$AD$7:$AD$2000))</f>
        <v/>
      </c>
      <c r="U761" s="95" t="str">
        <f>IF(Table4[[#This Row],[Segment]]="","",Table4[[#This Row],[Hfriction (J/kg)]]+Table4[[#This Row],[Hexpansions (J/kg)]]+Table4[[#This Row],[Hcontractions (J/kg)]]+Table4[[#This Row],[Hf (J/kg)]])</f>
        <v/>
      </c>
      <c r="V761" s="95" t="str">
        <f>IF(Table4[[#This Row],[Segment]]="","",Table4[[#This Row],[Total Friction Loss (J/kg)]]*Table3[Density (kg/m3)])</f>
        <v/>
      </c>
      <c r="W761" s="95" t="str">
        <f>IF(Table4[[#This Row],[Segment]]="","",Table4[[#This Row],[Total Pressure Drop (Pa)]]/1000)</f>
        <v/>
      </c>
      <c r="Y761" s="82" t="str">
        <f>IF('Set Up'!D984="","",'Set Up'!D984)</f>
        <v/>
      </c>
      <c r="Z761" s="82" t="str">
        <f>IF('Set Up'!E984="","",'Set Up'!E984)</f>
        <v/>
      </c>
      <c r="AA761" s="82" t="str">
        <f>IF('Set Up'!F984="","",'Set Up'!F984)</f>
        <v/>
      </c>
      <c r="AB761" s="82" t="str">
        <f>IF('Set Up'!G984="","",'Set Up'!G984)</f>
        <v/>
      </c>
      <c r="AC761" s="82" t="str">
        <f t="array" ref="AC761">IF(Y761="","",INDEX(Data!$G$4:$G$51,MATCH(Table7[[#This Row],[Fitting]]&amp;Table7[[#This Row],[Fitting Subtype]],Data!$E$4:$E$51&amp;Data!$F$4:$F$51,0)))</f>
        <v/>
      </c>
      <c r="AD761" s="89" t="str">
        <f>IF(Table7[[#This Row],[Segment]]="","",Table7[[#This Row],[Quantity]]*Table7[[#This Row],[Kf]]*(((INDEX(Table4[Velocity (m/s)],MATCH(Table7[[#This Row],[Segment]],Table4[Segment],0)))^2)/2))</f>
        <v/>
      </c>
      <c r="AF761" s="82" t="str">
        <f>Table4[[#This Row],[Segment]]</f>
        <v/>
      </c>
      <c r="AG761" s="75"/>
      <c r="AH761" s="82" t="str">
        <f>IF(Table5[[#This Row],[Segment]]="","",AG761-Table4[[#This Row],[Total Pressure Drop (kPa)]])</f>
        <v/>
      </c>
    </row>
    <row r="762" spans="1:34" x14ac:dyDescent="0.25">
      <c r="A762" s="95" t="str">
        <f>IF('Set Up'!A759="","",'Set Up'!A759)</f>
        <v/>
      </c>
      <c r="B762" s="75" t="s">
        <v>81</v>
      </c>
      <c r="C762" s="85"/>
      <c r="D762" s="86" t="str">
        <f>IF(Table4[[#This Row],[Diameter (in)]]="","",(((CONVERT(Table4[[#This Row],[Diameter (in)]],"in","m"))/2)^2)*PI())</f>
        <v/>
      </c>
      <c r="E762" s="87" t="str">
        <f>IF(Table4[[#This Row],[Area (m2)]]="","",$D$4/Table4[[#This Row],[Area (m2)]])</f>
        <v/>
      </c>
      <c r="F762" s="85">
        <f t="shared" si="11"/>
        <v>4.6951999999999998</v>
      </c>
      <c r="G762" s="88" t="str">
        <f>IF(Table4[[#This Row],[Segment]]="","",(CONVERT(Table4[[#This Row],[Diameter (in)]],"in","m")*$B$4*Table4[[#This Row],[Velocity (m/s)]])/$C$4)</f>
        <v/>
      </c>
      <c r="H762" s="96" t="str">
        <f>IF(Table4[[#This Row],[Segment]]="","",IF(Table4[[#This Row],[Teynold''s Number]]&gt;4000,"TURBULENT","LAMINAR"))</f>
        <v/>
      </c>
      <c r="I762" s="86" t="str">
        <f>IF(Table4[[#This Row],[Segment]]="","",INDEX(Data!C759:C773,MATCH(Table4[Material],Data!B759:B773,0)))</f>
        <v/>
      </c>
      <c r="J762" s="89" t="str">
        <f>IF(Table4[[#This Row],[ε (m)]]="","",Table4[[#This Row],[ε (m)]]/(CONVERT(Table4[[#This Row],[Diameter (in)]],"in","m")))</f>
        <v/>
      </c>
      <c r="K762" s="96" t="str">
        <f>IF(Table4[[#This Row],[Regime]]="LAMINAR",16/Table4[[#This Row],[Teynold''s Number]],"-")</f>
        <v>-</v>
      </c>
      <c r="L762" s="86"/>
      <c r="M762" s="97" t="str">
        <f>IF(Table4[[#This Row],[Regime]]="TURBULENT",(((-4*LOG10(Table4[[#This Row],[ε/D]]/3.7+1.256/(Table4[[#This Row],[Teynold''s Number]]*SQRT(Table4[[#This Row],[f turbulent (guess)]]))))^-1)^2),"")</f>
        <v/>
      </c>
      <c r="N762" s="91" t="str">
        <f>IF(Table4[[#This Row],[f turbulent]]="","",Table4[[#This Row],[f turbulent (guess)]]-Table4[[#This Row],[f turbulent]])</f>
        <v/>
      </c>
      <c r="O762" s="87">
        <f>IF(Table4[[#This Row],[Segment]]="",0,IF(C763="",0,IF(C763&lt;=Table4[[#This Row],[Diameter (in)]],0,1-(D762/D763))))</f>
        <v>0</v>
      </c>
      <c r="P762" s="92" t="str">
        <f>IF(Table4[[#This Row],[Segment]]="","",IF(C762&gt;C763,"",IF(C763="",0.55,(0.55*(1-D763/D762)))))</f>
        <v/>
      </c>
      <c r="Q76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62" s="92" t="str">
        <f>IF(Table4[[#This Row],[Segment]]="","",IF(Table4[[#This Row],[Kexpansion]]="","0",((Table4[[#This Row],[Velocity (m/s)]]^2)/2)*Table4[[#This Row],[Kexpansion]]))</f>
        <v/>
      </c>
      <c r="S762" s="92" t="str">
        <f>IF(Table4[[#This Row],[Segment]]="","",IF(Table4[[#This Row],[Kcontraction]]="","0",((Table4[[#This Row],[Velocity (m/s)]]^2)/2)*Table4[[#This Row],[Kcontraction]]))</f>
        <v/>
      </c>
      <c r="T762" s="89" t="str">
        <f>IF(Table4[[#This Row],[Segment]]="","",SUMIF($Y$7:$Y$2000,Table4[[#This Row],[Segment]],$AD$7:$AD$2000))</f>
        <v/>
      </c>
      <c r="U762" s="95" t="str">
        <f>IF(Table4[[#This Row],[Segment]]="","",Table4[[#This Row],[Hfriction (J/kg)]]+Table4[[#This Row],[Hexpansions (J/kg)]]+Table4[[#This Row],[Hcontractions (J/kg)]]+Table4[[#This Row],[Hf (J/kg)]])</f>
        <v/>
      </c>
      <c r="V762" s="95" t="str">
        <f>IF(Table4[[#This Row],[Segment]]="","",Table4[[#This Row],[Total Friction Loss (J/kg)]]*Table3[Density (kg/m3)])</f>
        <v/>
      </c>
      <c r="W762" s="95" t="str">
        <f>IF(Table4[[#This Row],[Segment]]="","",Table4[[#This Row],[Total Pressure Drop (Pa)]]/1000)</f>
        <v/>
      </c>
      <c r="Y762" s="82" t="str">
        <f>IF('Set Up'!D985="","",'Set Up'!D985)</f>
        <v/>
      </c>
      <c r="Z762" s="82" t="str">
        <f>IF('Set Up'!E985="","",'Set Up'!E985)</f>
        <v/>
      </c>
      <c r="AA762" s="82" t="str">
        <f>IF('Set Up'!F985="","",'Set Up'!F985)</f>
        <v/>
      </c>
      <c r="AB762" s="82" t="str">
        <f>IF('Set Up'!G985="","",'Set Up'!G985)</f>
        <v/>
      </c>
      <c r="AC762" s="82" t="str">
        <f t="array" ref="AC762">IF(Y762="","",INDEX(Data!$G$4:$G$51,MATCH(Table7[[#This Row],[Fitting]]&amp;Table7[[#This Row],[Fitting Subtype]],Data!$E$4:$E$51&amp;Data!$F$4:$F$51,0)))</f>
        <v/>
      </c>
      <c r="AD762" s="89" t="str">
        <f>IF(Table7[[#This Row],[Segment]]="","",Table7[[#This Row],[Quantity]]*Table7[[#This Row],[Kf]]*(((INDEX(Table4[Velocity (m/s)],MATCH(Table7[[#This Row],[Segment]],Table4[Segment],0)))^2)/2))</f>
        <v/>
      </c>
      <c r="AF762" s="82" t="str">
        <f>Table4[[#This Row],[Segment]]</f>
        <v/>
      </c>
      <c r="AG762" s="75"/>
      <c r="AH762" s="82" t="str">
        <f>IF(Table5[[#This Row],[Segment]]="","",AG762-Table4[[#This Row],[Total Pressure Drop (kPa)]])</f>
        <v/>
      </c>
    </row>
    <row r="763" spans="1:34" x14ac:dyDescent="0.25">
      <c r="A763" s="95" t="str">
        <f>IF('Set Up'!A760="","",'Set Up'!A760)</f>
        <v/>
      </c>
      <c r="B763" s="75" t="s">
        <v>81</v>
      </c>
      <c r="C763" s="85"/>
      <c r="D763" s="86" t="str">
        <f>IF(Table4[[#This Row],[Diameter (in)]]="","",(((CONVERT(Table4[[#This Row],[Diameter (in)]],"in","m"))/2)^2)*PI())</f>
        <v/>
      </c>
      <c r="E763" s="87" t="str">
        <f>IF(Table4[[#This Row],[Area (m2)]]="","",$D$4/Table4[[#This Row],[Area (m2)]])</f>
        <v/>
      </c>
      <c r="F763" s="85">
        <f t="shared" si="11"/>
        <v>4.6951999999999998</v>
      </c>
      <c r="G763" s="88" t="str">
        <f>IF(Table4[[#This Row],[Segment]]="","",(CONVERT(Table4[[#This Row],[Diameter (in)]],"in","m")*$B$4*Table4[[#This Row],[Velocity (m/s)]])/$C$4)</f>
        <v/>
      </c>
      <c r="H763" s="96" t="str">
        <f>IF(Table4[[#This Row],[Segment]]="","",IF(Table4[[#This Row],[Teynold''s Number]]&gt;4000,"TURBULENT","LAMINAR"))</f>
        <v/>
      </c>
      <c r="I763" s="86" t="str">
        <f>IF(Table4[[#This Row],[Segment]]="","",INDEX(Data!C760:C774,MATCH(Table4[Material],Data!B760:B774,0)))</f>
        <v/>
      </c>
      <c r="J763" s="89" t="str">
        <f>IF(Table4[[#This Row],[ε (m)]]="","",Table4[[#This Row],[ε (m)]]/(CONVERT(Table4[[#This Row],[Diameter (in)]],"in","m")))</f>
        <v/>
      </c>
      <c r="K763" s="96" t="str">
        <f>IF(Table4[[#This Row],[Regime]]="LAMINAR",16/Table4[[#This Row],[Teynold''s Number]],"-")</f>
        <v>-</v>
      </c>
      <c r="L763" s="86"/>
      <c r="M763" s="97" t="str">
        <f>IF(Table4[[#This Row],[Regime]]="TURBULENT",(((-4*LOG10(Table4[[#This Row],[ε/D]]/3.7+1.256/(Table4[[#This Row],[Teynold''s Number]]*SQRT(Table4[[#This Row],[f turbulent (guess)]]))))^-1)^2),"")</f>
        <v/>
      </c>
      <c r="N763" s="91" t="str">
        <f>IF(Table4[[#This Row],[f turbulent]]="","",Table4[[#This Row],[f turbulent (guess)]]-Table4[[#This Row],[f turbulent]])</f>
        <v/>
      </c>
      <c r="O763" s="87">
        <f>IF(Table4[[#This Row],[Segment]]="",0,IF(C764="",0,IF(C764&lt;=Table4[[#This Row],[Diameter (in)]],0,1-(D763/D764))))</f>
        <v>0</v>
      </c>
      <c r="P763" s="92" t="str">
        <f>IF(Table4[[#This Row],[Segment]]="","",IF(C763&gt;C764,"",IF(C764="",0.55,(0.55*(1-D764/D763)))))</f>
        <v/>
      </c>
      <c r="Q76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63" s="92" t="str">
        <f>IF(Table4[[#This Row],[Segment]]="","",IF(Table4[[#This Row],[Kexpansion]]="","0",((Table4[[#This Row],[Velocity (m/s)]]^2)/2)*Table4[[#This Row],[Kexpansion]]))</f>
        <v/>
      </c>
      <c r="S763" s="92" t="str">
        <f>IF(Table4[[#This Row],[Segment]]="","",IF(Table4[[#This Row],[Kcontraction]]="","0",((Table4[[#This Row],[Velocity (m/s)]]^2)/2)*Table4[[#This Row],[Kcontraction]]))</f>
        <v/>
      </c>
      <c r="T763" s="89" t="str">
        <f>IF(Table4[[#This Row],[Segment]]="","",SUMIF($Y$7:$Y$2000,Table4[[#This Row],[Segment]],$AD$7:$AD$2000))</f>
        <v/>
      </c>
      <c r="U763" s="95" t="str">
        <f>IF(Table4[[#This Row],[Segment]]="","",Table4[[#This Row],[Hfriction (J/kg)]]+Table4[[#This Row],[Hexpansions (J/kg)]]+Table4[[#This Row],[Hcontractions (J/kg)]]+Table4[[#This Row],[Hf (J/kg)]])</f>
        <v/>
      </c>
      <c r="V763" s="95" t="str">
        <f>IF(Table4[[#This Row],[Segment]]="","",Table4[[#This Row],[Total Friction Loss (J/kg)]]*Table3[Density (kg/m3)])</f>
        <v/>
      </c>
      <c r="W763" s="95" t="str">
        <f>IF(Table4[[#This Row],[Segment]]="","",Table4[[#This Row],[Total Pressure Drop (Pa)]]/1000)</f>
        <v/>
      </c>
      <c r="Y763" s="82" t="str">
        <f>IF('Set Up'!D986="","",'Set Up'!D986)</f>
        <v/>
      </c>
      <c r="Z763" s="82" t="str">
        <f>IF('Set Up'!E986="","",'Set Up'!E986)</f>
        <v/>
      </c>
      <c r="AA763" s="82" t="str">
        <f>IF('Set Up'!F986="","",'Set Up'!F986)</f>
        <v/>
      </c>
      <c r="AB763" s="82" t="str">
        <f>IF('Set Up'!G986="","",'Set Up'!G986)</f>
        <v/>
      </c>
      <c r="AC763" s="82" t="str">
        <f t="array" ref="AC763">IF(Y763="","",INDEX(Data!$G$4:$G$51,MATCH(Table7[[#This Row],[Fitting]]&amp;Table7[[#This Row],[Fitting Subtype]],Data!$E$4:$E$51&amp;Data!$F$4:$F$51,0)))</f>
        <v/>
      </c>
      <c r="AD763" s="89" t="str">
        <f>IF(Table7[[#This Row],[Segment]]="","",Table7[[#This Row],[Quantity]]*Table7[[#This Row],[Kf]]*(((INDEX(Table4[Velocity (m/s)],MATCH(Table7[[#This Row],[Segment]],Table4[Segment],0)))^2)/2))</f>
        <v/>
      </c>
      <c r="AF763" s="82" t="str">
        <f>Table4[[#This Row],[Segment]]</f>
        <v/>
      </c>
      <c r="AG763" s="75"/>
      <c r="AH763" s="82" t="str">
        <f>IF(Table5[[#This Row],[Segment]]="","",AG763-Table4[[#This Row],[Total Pressure Drop (kPa)]])</f>
        <v/>
      </c>
    </row>
    <row r="764" spans="1:34" x14ac:dyDescent="0.25">
      <c r="A764" s="95" t="str">
        <f>IF('Set Up'!A761="","",'Set Up'!A761)</f>
        <v/>
      </c>
      <c r="B764" s="75" t="s">
        <v>81</v>
      </c>
      <c r="C764" s="85"/>
      <c r="D764" s="86" t="str">
        <f>IF(Table4[[#This Row],[Diameter (in)]]="","",(((CONVERT(Table4[[#This Row],[Diameter (in)]],"in","m"))/2)^2)*PI())</f>
        <v/>
      </c>
      <c r="E764" s="87" t="str">
        <f>IF(Table4[[#This Row],[Area (m2)]]="","",$D$4/Table4[[#This Row],[Area (m2)]])</f>
        <v/>
      </c>
      <c r="F764" s="85">
        <f t="shared" si="11"/>
        <v>4.6951999999999998</v>
      </c>
      <c r="G764" s="88" t="str">
        <f>IF(Table4[[#This Row],[Segment]]="","",(CONVERT(Table4[[#This Row],[Diameter (in)]],"in","m")*$B$4*Table4[[#This Row],[Velocity (m/s)]])/$C$4)</f>
        <v/>
      </c>
      <c r="H764" s="96" t="str">
        <f>IF(Table4[[#This Row],[Segment]]="","",IF(Table4[[#This Row],[Teynold''s Number]]&gt;4000,"TURBULENT","LAMINAR"))</f>
        <v/>
      </c>
      <c r="I764" s="86" t="str">
        <f>IF(Table4[[#This Row],[Segment]]="","",INDEX(Data!C761:C775,MATCH(Table4[Material],Data!B761:B775,0)))</f>
        <v/>
      </c>
      <c r="J764" s="89" t="str">
        <f>IF(Table4[[#This Row],[ε (m)]]="","",Table4[[#This Row],[ε (m)]]/(CONVERT(Table4[[#This Row],[Diameter (in)]],"in","m")))</f>
        <v/>
      </c>
      <c r="K764" s="96" t="str">
        <f>IF(Table4[[#This Row],[Regime]]="LAMINAR",16/Table4[[#This Row],[Teynold''s Number]],"-")</f>
        <v>-</v>
      </c>
      <c r="L764" s="86"/>
      <c r="M764" s="97" t="str">
        <f>IF(Table4[[#This Row],[Regime]]="TURBULENT",(((-4*LOG10(Table4[[#This Row],[ε/D]]/3.7+1.256/(Table4[[#This Row],[Teynold''s Number]]*SQRT(Table4[[#This Row],[f turbulent (guess)]]))))^-1)^2),"")</f>
        <v/>
      </c>
      <c r="N764" s="91" t="str">
        <f>IF(Table4[[#This Row],[f turbulent]]="","",Table4[[#This Row],[f turbulent (guess)]]-Table4[[#This Row],[f turbulent]])</f>
        <v/>
      </c>
      <c r="O764" s="87">
        <f>IF(Table4[[#This Row],[Segment]]="",0,IF(C765="",0,IF(C765&lt;=Table4[[#This Row],[Diameter (in)]],0,1-(D764/D765))))</f>
        <v>0</v>
      </c>
      <c r="P764" s="92" t="str">
        <f>IF(Table4[[#This Row],[Segment]]="","",IF(C764&gt;C765,"",IF(C765="",0.55,(0.55*(1-D765/D764)))))</f>
        <v/>
      </c>
      <c r="Q76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64" s="92" t="str">
        <f>IF(Table4[[#This Row],[Segment]]="","",IF(Table4[[#This Row],[Kexpansion]]="","0",((Table4[[#This Row],[Velocity (m/s)]]^2)/2)*Table4[[#This Row],[Kexpansion]]))</f>
        <v/>
      </c>
      <c r="S764" s="92" t="str">
        <f>IF(Table4[[#This Row],[Segment]]="","",IF(Table4[[#This Row],[Kcontraction]]="","0",((Table4[[#This Row],[Velocity (m/s)]]^2)/2)*Table4[[#This Row],[Kcontraction]]))</f>
        <v/>
      </c>
      <c r="T764" s="89" t="str">
        <f>IF(Table4[[#This Row],[Segment]]="","",SUMIF($Y$7:$Y$2000,Table4[[#This Row],[Segment]],$AD$7:$AD$2000))</f>
        <v/>
      </c>
      <c r="U764" s="95" t="str">
        <f>IF(Table4[[#This Row],[Segment]]="","",Table4[[#This Row],[Hfriction (J/kg)]]+Table4[[#This Row],[Hexpansions (J/kg)]]+Table4[[#This Row],[Hcontractions (J/kg)]]+Table4[[#This Row],[Hf (J/kg)]])</f>
        <v/>
      </c>
      <c r="V764" s="95" t="str">
        <f>IF(Table4[[#This Row],[Segment]]="","",Table4[[#This Row],[Total Friction Loss (J/kg)]]*Table3[Density (kg/m3)])</f>
        <v/>
      </c>
      <c r="W764" s="95" t="str">
        <f>IF(Table4[[#This Row],[Segment]]="","",Table4[[#This Row],[Total Pressure Drop (Pa)]]/1000)</f>
        <v/>
      </c>
      <c r="Y764" s="82" t="str">
        <f>IF('Set Up'!D987="","",'Set Up'!D987)</f>
        <v/>
      </c>
      <c r="Z764" s="82" t="str">
        <f>IF('Set Up'!E987="","",'Set Up'!E987)</f>
        <v/>
      </c>
      <c r="AA764" s="82" t="str">
        <f>IF('Set Up'!F987="","",'Set Up'!F987)</f>
        <v/>
      </c>
      <c r="AB764" s="82" t="str">
        <f>IF('Set Up'!G987="","",'Set Up'!G987)</f>
        <v/>
      </c>
      <c r="AC764" s="82" t="str">
        <f t="array" ref="AC764">IF(Y764="","",INDEX(Data!$G$4:$G$51,MATCH(Table7[[#This Row],[Fitting]]&amp;Table7[[#This Row],[Fitting Subtype]],Data!$E$4:$E$51&amp;Data!$F$4:$F$51,0)))</f>
        <v/>
      </c>
      <c r="AD764" s="89" t="str">
        <f>IF(Table7[[#This Row],[Segment]]="","",Table7[[#This Row],[Quantity]]*Table7[[#This Row],[Kf]]*(((INDEX(Table4[Velocity (m/s)],MATCH(Table7[[#This Row],[Segment]],Table4[Segment],0)))^2)/2))</f>
        <v/>
      </c>
      <c r="AF764" s="82" t="str">
        <f>Table4[[#This Row],[Segment]]</f>
        <v/>
      </c>
      <c r="AG764" s="75"/>
      <c r="AH764" s="82" t="str">
        <f>IF(Table5[[#This Row],[Segment]]="","",AG764-Table4[[#This Row],[Total Pressure Drop (kPa)]])</f>
        <v/>
      </c>
    </row>
    <row r="765" spans="1:34" x14ac:dyDescent="0.25">
      <c r="A765" s="95" t="str">
        <f>IF('Set Up'!A762="","",'Set Up'!A762)</f>
        <v/>
      </c>
      <c r="B765" s="75" t="s">
        <v>81</v>
      </c>
      <c r="C765" s="85"/>
      <c r="D765" s="86" t="str">
        <f>IF(Table4[[#This Row],[Diameter (in)]]="","",(((CONVERT(Table4[[#This Row],[Diameter (in)]],"in","m"))/2)^2)*PI())</f>
        <v/>
      </c>
      <c r="E765" s="87" t="str">
        <f>IF(Table4[[#This Row],[Area (m2)]]="","",$D$4/Table4[[#This Row],[Area (m2)]])</f>
        <v/>
      </c>
      <c r="F765" s="85">
        <f t="shared" si="11"/>
        <v>4.6951999999999998</v>
      </c>
      <c r="G765" s="88" t="str">
        <f>IF(Table4[[#This Row],[Segment]]="","",(CONVERT(Table4[[#This Row],[Diameter (in)]],"in","m")*$B$4*Table4[[#This Row],[Velocity (m/s)]])/$C$4)</f>
        <v/>
      </c>
      <c r="H765" s="96" t="str">
        <f>IF(Table4[[#This Row],[Segment]]="","",IF(Table4[[#This Row],[Teynold''s Number]]&gt;4000,"TURBULENT","LAMINAR"))</f>
        <v/>
      </c>
      <c r="I765" s="86" t="str">
        <f>IF(Table4[[#This Row],[Segment]]="","",INDEX(Data!C762:C776,MATCH(Table4[Material],Data!B762:B776,0)))</f>
        <v/>
      </c>
      <c r="J765" s="89" t="str">
        <f>IF(Table4[[#This Row],[ε (m)]]="","",Table4[[#This Row],[ε (m)]]/(CONVERT(Table4[[#This Row],[Diameter (in)]],"in","m")))</f>
        <v/>
      </c>
      <c r="K765" s="96" t="str">
        <f>IF(Table4[[#This Row],[Regime]]="LAMINAR",16/Table4[[#This Row],[Teynold''s Number]],"-")</f>
        <v>-</v>
      </c>
      <c r="L765" s="86"/>
      <c r="M765" s="97" t="str">
        <f>IF(Table4[[#This Row],[Regime]]="TURBULENT",(((-4*LOG10(Table4[[#This Row],[ε/D]]/3.7+1.256/(Table4[[#This Row],[Teynold''s Number]]*SQRT(Table4[[#This Row],[f turbulent (guess)]]))))^-1)^2),"")</f>
        <v/>
      </c>
      <c r="N765" s="91" t="str">
        <f>IF(Table4[[#This Row],[f turbulent]]="","",Table4[[#This Row],[f turbulent (guess)]]-Table4[[#This Row],[f turbulent]])</f>
        <v/>
      </c>
      <c r="O765" s="87">
        <f>IF(Table4[[#This Row],[Segment]]="",0,IF(C766="",0,IF(C766&lt;=Table4[[#This Row],[Diameter (in)]],0,1-(D765/D766))))</f>
        <v>0</v>
      </c>
      <c r="P765" s="92" t="str">
        <f>IF(Table4[[#This Row],[Segment]]="","",IF(C765&gt;C766,"",IF(C766="",0.55,(0.55*(1-D766/D765)))))</f>
        <v/>
      </c>
      <c r="Q76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65" s="92" t="str">
        <f>IF(Table4[[#This Row],[Segment]]="","",IF(Table4[[#This Row],[Kexpansion]]="","0",((Table4[[#This Row],[Velocity (m/s)]]^2)/2)*Table4[[#This Row],[Kexpansion]]))</f>
        <v/>
      </c>
      <c r="S765" s="92" t="str">
        <f>IF(Table4[[#This Row],[Segment]]="","",IF(Table4[[#This Row],[Kcontraction]]="","0",((Table4[[#This Row],[Velocity (m/s)]]^2)/2)*Table4[[#This Row],[Kcontraction]]))</f>
        <v/>
      </c>
      <c r="T765" s="89" t="str">
        <f>IF(Table4[[#This Row],[Segment]]="","",SUMIF($Y$7:$Y$2000,Table4[[#This Row],[Segment]],$AD$7:$AD$2000))</f>
        <v/>
      </c>
      <c r="U765" s="95" t="str">
        <f>IF(Table4[[#This Row],[Segment]]="","",Table4[[#This Row],[Hfriction (J/kg)]]+Table4[[#This Row],[Hexpansions (J/kg)]]+Table4[[#This Row],[Hcontractions (J/kg)]]+Table4[[#This Row],[Hf (J/kg)]])</f>
        <v/>
      </c>
      <c r="V765" s="95" t="str">
        <f>IF(Table4[[#This Row],[Segment]]="","",Table4[[#This Row],[Total Friction Loss (J/kg)]]*Table3[Density (kg/m3)])</f>
        <v/>
      </c>
      <c r="W765" s="95" t="str">
        <f>IF(Table4[[#This Row],[Segment]]="","",Table4[[#This Row],[Total Pressure Drop (Pa)]]/1000)</f>
        <v/>
      </c>
      <c r="Y765" s="82" t="str">
        <f>IF('Set Up'!D988="","",'Set Up'!D988)</f>
        <v/>
      </c>
      <c r="Z765" s="82" t="str">
        <f>IF('Set Up'!E988="","",'Set Up'!E988)</f>
        <v/>
      </c>
      <c r="AA765" s="82" t="str">
        <f>IF('Set Up'!F988="","",'Set Up'!F988)</f>
        <v/>
      </c>
      <c r="AB765" s="82" t="str">
        <f>IF('Set Up'!G988="","",'Set Up'!G988)</f>
        <v/>
      </c>
      <c r="AC765" s="82" t="str">
        <f t="array" ref="AC765">IF(Y765="","",INDEX(Data!$G$4:$G$51,MATCH(Table7[[#This Row],[Fitting]]&amp;Table7[[#This Row],[Fitting Subtype]],Data!$E$4:$E$51&amp;Data!$F$4:$F$51,0)))</f>
        <v/>
      </c>
      <c r="AD765" s="89" t="str">
        <f>IF(Table7[[#This Row],[Segment]]="","",Table7[[#This Row],[Quantity]]*Table7[[#This Row],[Kf]]*(((INDEX(Table4[Velocity (m/s)],MATCH(Table7[[#This Row],[Segment]],Table4[Segment],0)))^2)/2))</f>
        <v/>
      </c>
      <c r="AF765" s="82" t="str">
        <f>Table4[[#This Row],[Segment]]</f>
        <v/>
      </c>
      <c r="AG765" s="75"/>
      <c r="AH765" s="82" t="str">
        <f>IF(Table5[[#This Row],[Segment]]="","",AG765-Table4[[#This Row],[Total Pressure Drop (kPa)]])</f>
        <v/>
      </c>
    </row>
    <row r="766" spans="1:34" x14ac:dyDescent="0.25">
      <c r="A766" s="95" t="str">
        <f>IF('Set Up'!A763="","",'Set Up'!A763)</f>
        <v/>
      </c>
      <c r="B766" s="75" t="s">
        <v>81</v>
      </c>
      <c r="C766" s="85"/>
      <c r="D766" s="86" t="str">
        <f>IF(Table4[[#This Row],[Diameter (in)]]="","",(((CONVERT(Table4[[#This Row],[Diameter (in)]],"in","m"))/2)^2)*PI())</f>
        <v/>
      </c>
      <c r="E766" s="87" t="str">
        <f>IF(Table4[[#This Row],[Area (m2)]]="","",$D$4/Table4[[#This Row],[Area (m2)]])</f>
        <v/>
      </c>
      <c r="F766" s="85">
        <f t="shared" si="11"/>
        <v>4.6951999999999998</v>
      </c>
      <c r="G766" s="88" t="str">
        <f>IF(Table4[[#This Row],[Segment]]="","",(CONVERT(Table4[[#This Row],[Diameter (in)]],"in","m")*$B$4*Table4[[#This Row],[Velocity (m/s)]])/$C$4)</f>
        <v/>
      </c>
      <c r="H766" s="96" t="str">
        <f>IF(Table4[[#This Row],[Segment]]="","",IF(Table4[[#This Row],[Teynold''s Number]]&gt;4000,"TURBULENT","LAMINAR"))</f>
        <v/>
      </c>
      <c r="I766" s="86" t="str">
        <f>IF(Table4[[#This Row],[Segment]]="","",INDEX(Data!C763:C777,MATCH(Table4[Material],Data!B763:B777,0)))</f>
        <v/>
      </c>
      <c r="J766" s="89" t="str">
        <f>IF(Table4[[#This Row],[ε (m)]]="","",Table4[[#This Row],[ε (m)]]/(CONVERT(Table4[[#This Row],[Diameter (in)]],"in","m")))</f>
        <v/>
      </c>
      <c r="K766" s="96" t="str">
        <f>IF(Table4[[#This Row],[Regime]]="LAMINAR",16/Table4[[#This Row],[Teynold''s Number]],"-")</f>
        <v>-</v>
      </c>
      <c r="L766" s="86"/>
      <c r="M766" s="97" t="str">
        <f>IF(Table4[[#This Row],[Regime]]="TURBULENT",(((-4*LOG10(Table4[[#This Row],[ε/D]]/3.7+1.256/(Table4[[#This Row],[Teynold''s Number]]*SQRT(Table4[[#This Row],[f turbulent (guess)]]))))^-1)^2),"")</f>
        <v/>
      </c>
      <c r="N766" s="91" t="str">
        <f>IF(Table4[[#This Row],[f turbulent]]="","",Table4[[#This Row],[f turbulent (guess)]]-Table4[[#This Row],[f turbulent]])</f>
        <v/>
      </c>
      <c r="O766" s="87">
        <f>IF(Table4[[#This Row],[Segment]]="",0,IF(C767="",0,IF(C767&lt;=Table4[[#This Row],[Diameter (in)]],0,1-(D766/D767))))</f>
        <v>0</v>
      </c>
      <c r="P766" s="92" t="str">
        <f>IF(Table4[[#This Row],[Segment]]="","",IF(C766&gt;C767,"",IF(C767="",0.55,(0.55*(1-D767/D766)))))</f>
        <v/>
      </c>
      <c r="Q76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66" s="92" t="str">
        <f>IF(Table4[[#This Row],[Segment]]="","",IF(Table4[[#This Row],[Kexpansion]]="","0",((Table4[[#This Row],[Velocity (m/s)]]^2)/2)*Table4[[#This Row],[Kexpansion]]))</f>
        <v/>
      </c>
      <c r="S766" s="92" t="str">
        <f>IF(Table4[[#This Row],[Segment]]="","",IF(Table4[[#This Row],[Kcontraction]]="","0",((Table4[[#This Row],[Velocity (m/s)]]^2)/2)*Table4[[#This Row],[Kcontraction]]))</f>
        <v/>
      </c>
      <c r="T766" s="89" t="str">
        <f>IF(Table4[[#This Row],[Segment]]="","",SUMIF($Y$7:$Y$2000,Table4[[#This Row],[Segment]],$AD$7:$AD$2000))</f>
        <v/>
      </c>
      <c r="U766" s="95" t="str">
        <f>IF(Table4[[#This Row],[Segment]]="","",Table4[[#This Row],[Hfriction (J/kg)]]+Table4[[#This Row],[Hexpansions (J/kg)]]+Table4[[#This Row],[Hcontractions (J/kg)]]+Table4[[#This Row],[Hf (J/kg)]])</f>
        <v/>
      </c>
      <c r="V766" s="95" t="str">
        <f>IF(Table4[[#This Row],[Segment]]="","",Table4[[#This Row],[Total Friction Loss (J/kg)]]*Table3[Density (kg/m3)])</f>
        <v/>
      </c>
      <c r="W766" s="95" t="str">
        <f>IF(Table4[[#This Row],[Segment]]="","",Table4[[#This Row],[Total Pressure Drop (Pa)]]/1000)</f>
        <v/>
      </c>
      <c r="Y766" s="82" t="str">
        <f>IF('Set Up'!D989="","",'Set Up'!D989)</f>
        <v/>
      </c>
      <c r="Z766" s="82" t="str">
        <f>IF('Set Up'!E989="","",'Set Up'!E989)</f>
        <v/>
      </c>
      <c r="AA766" s="82" t="str">
        <f>IF('Set Up'!F989="","",'Set Up'!F989)</f>
        <v/>
      </c>
      <c r="AB766" s="82" t="str">
        <f>IF('Set Up'!G989="","",'Set Up'!G989)</f>
        <v/>
      </c>
      <c r="AC766" s="82" t="str">
        <f t="array" ref="AC766">IF(Y766="","",INDEX(Data!$G$4:$G$51,MATCH(Table7[[#This Row],[Fitting]]&amp;Table7[[#This Row],[Fitting Subtype]],Data!$E$4:$E$51&amp;Data!$F$4:$F$51,0)))</f>
        <v/>
      </c>
      <c r="AD766" s="89" t="str">
        <f>IF(Table7[[#This Row],[Segment]]="","",Table7[[#This Row],[Quantity]]*Table7[[#This Row],[Kf]]*(((INDEX(Table4[Velocity (m/s)],MATCH(Table7[[#This Row],[Segment]],Table4[Segment],0)))^2)/2))</f>
        <v/>
      </c>
      <c r="AF766" s="82" t="str">
        <f>Table4[[#This Row],[Segment]]</f>
        <v/>
      </c>
      <c r="AG766" s="75"/>
      <c r="AH766" s="82" t="str">
        <f>IF(Table5[[#This Row],[Segment]]="","",AG766-Table4[[#This Row],[Total Pressure Drop (kPa)]])</f>
        <v/>
      </c>
    </row>
    <row r="767" spans="1:34" x14ac:dyDescent="0.25">
      <c r="A767" s="95" t="str">
        <f>IF('Set Up'!A764="","",'Set Up'!A764)</f>
        <v/>
      </c>
      <c r="B767" s="75" t="s">
        <v>81</v>
      </c>
      <c r="C767" s="85"/>
      <c r="D767" s="86" t="str">
        <f>IF(Table4[[#This Row],[Diameter (in)]]="","",(((CONVERT(Table4[[#This Row],[Diameter (in)]],"in","m"))/2)^2)*PI())</f>
        <v/>
      </c>
      <c r="E767" s="87" t="str">
        <f>IF(Table4[[#This Row],[Area (m2)]]="","",$D$4/Table4[[#This Row],[Area (m2)]])</f>
        <v/>
      </c>
      <c r="F767" s="85">
        <f t="shared" si="11"/>
        <v>4.6951999999999998</v>
      </c>
      <c r="G767" s="88" t="str">
        <f>IF(Table4[[#This Row],[Segment]]="","",(CONVERT(Table4[[#This Row],[Diameter (in)]],"in","m")*$B$4*Table4[[#This Row],[Velocity (m/s)]])/$C$4)</f>
        <v/>
      </c>
      <c r="H767" s="96" t="str">
        <f>IF(Table4[[#This Row],[Segment]]="","",IF(Table4[[#This Row],[Teynold''s Number]]&gt;4000,"TURBULENT","LAMINAR"))</f>
        <v/>
      </c>
      <c r="I767" s="86" t="str">
        <f>IF(Table4[[#This Row],[Segment]]="","",INDEX(Data!C764:C778,MATCH(Table4[Material],Data!B764:B778,0)))</f>
        <v/>
      </c>
      <c r="J767" s="89" t="str">
        <f>IF(Table4[[#This Row],[ε (m)]]="","",Table4[[#This Row],[ε (m)]]/(CONVERT(Table4[[#This Row],[Diameter (in)]],"in","m")))</f>
        <v/>
      </c>
      <c r="K767" s="96" t="str">
        <f>IF(Table4[[#This Row],[Regime]]="LAMINAR",16/Table4[[#This Row],[Teynold''s Number]],"-")</f>
        <v>-</v>
      </c>
      <c r="L767" s="86"/>
      <c r="M767" s="97" t="str">
        <f>IF(Table4[[#This Row],[Regime]]="TURBULENT",(((-4*LOG10(Table4[[#This Row],[ε/D]]/3.7+1.256/(Table4[[#This Row],[Teynold''s Number]]*SQRT(Table4[[#This Row],[f turbulent (guess)]]))))^-1)^2),"")</f>
        <v/>
      </c>
      <c r="N767" s="91" t="str">
        <f>IF(Table4[[#This Row],[f turbulent]]="","",Table4[[#This Row],[f turbulent (guess)]]-Table4[[#This Row],[f turbulent]])</f>
        <v/>
      </c>
      <c r="O767" s="87">
        <f>IF(Table4[[#This Row],[Segment]]="",0,IF(C768="",0,IF(C768&lt;=Table4[[#This Row],[Diameter (in)]],0,1-(D767/D768))))</f>
        <v>0</v>
      </c>
      <c r="P767" s="92" t="str">
        <f>IF(Table4[[#This Row],[Segment]]="","",IF(C767&gt;C768,"",IF(C768="",0.55,(0.55*(1-D768/D767)))))</f>
        <v/>
      </c>
      <c r="Q76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67" s="92" t="str">
        <f>IF(Table4[[#This Row],[Segment]]="","",IF(Table4[[#This Row],[Kexpansion]]="","0",((Table4[[#This Row],[Velocity (m/s)]]^2)/2)*Table4[[#This Row],[Kexpansion]]))</f>
        <v/>
      </c>
      <c r="S767" s="92" t="str">
        <f>IF(Table4[[#This Row],[Segment]]="","",IF(Table4[[#This Row],[Kcontraction]]="","0",((Table4[[#This Row],[Velocity (m/s)]]^2)/2)*Table4[[#This Row],[Kcontraction]]))</f>
        <v/>
      </c>
      <c r="T767" s="89" t="str">
        <f>IF(Table4[[#This Row],[Segment]]="","",SUMIF($Y$7:$Y$2000,Table4[[#This Row],[Segment]],$AD$7:$AD$2000))</f>
        <v/>
      </c>
      <c r="U767" s="95" t="str">
        <f>IF(Table4[[#This Row],[Segment]]="","",Table4[[#This Row],[Hfriction (J/kg)]]+Table4[[#This Row],[Hexpansions (J/kg)]]+Table4[[#This Row],[Hcontractions (J/kg)]]+Table4[[#This Row],[Hf (J/kg)]])</f>
        <v/>
      </c>
      <c r="V767" s="95" t="str">
        <f>IF(Table4[[#This Row],[Segment]]="","",Table4[[#This Row],[Total Friction Loss (J/kg)]]*Table3[Density (kg/m3)])</f>
        <v/>
      </c>
      <c r="W767" s="95" t="str">
        <f>IF(Table4[[#This Row],[Segment]]="","",Table4[[#This Row],[Total Pressure Drop (Pa)]]/1000)</f>
        <v/>
      </c>
      <c r="Y767" s="82" t="str">
        <f>IF('Set Up'!D990="","",'Set Up'!D990)</f>
        <v/>
      </c>
      <c r="Z767" s="82" t="str">
        <f>IF('Set Up'!E990="","",'Set Up'!E990)</f>
        <v/>
      </c>
      <c r="AA767" s="82" t="str">
        <f>IF('Set Up'!F990="","",'Set Up'!F990)</f>
        <v/>
      </c>
      <c r="AB767" s="82" t="str">
        <f>IF('Set Up'!G990="","",'Set Up'!G990)</f>
        <v/>
      </c>
      <c r="AC767" s="82" t="str">
        <f t="array" ref="AC767">IF(Y767="","",INDEX(Data!$G$4:$G$51,MATCH(Table7[[#This Row],[Fitting]]&amp;Table7[[#This Row],[Fitting Subtype]],Data!$E$4:$E$51&amp;Data!$F$4:$F$51,0)))</f>
        <v/>
      </c>
      <c r="AD767" s="89" t="str">
        <f>IF(Table7[[#This Row],[Segment]]="","",Table7[[#This Row],[Quantity]]*Table7[[#This Row],[Kf]]*(((INDEX(Table4[Velocity (m/s)],MATCH(Table7[[#This Row],[Segment]],Table4[Segment],0)))^2)/2))</f>
        <v/>
      </c>
      <c r="AF767" s="82" t="str">
        <f>Table4[[#This Row],[Segment]]</f>
        <v/>
      </c>
      <c r="AG767" s="75"/>
      <c r="AH767" s="82" t="str">
        <f>IF(Table5[[#This Row],[Segment]]="","",AG767-Table4[[#This Row],[Total Pressure Drop (kPa)]])</f>
        <v/>
      </c>
    </row>
    <row r="768" spans="1:34" x14ac:dyDescent="0.25">
      <c r="A768" s="95" t="str">
        <f>IF('Set Up'!A765="","",'Set Up'!A765)</f>
        <v/>
      </c>
      <c r="B768" s="75" t="s">
        <v>81</v>
      </c>
      <c r="C768" s="85"/>
      <c r="D768" s="86" t="str">
        <f>IF(Table4[[#This Row],[Diameter (in)]]="","",(((CONVERT(Table4[[#This Row],[Diameter (in)]],"in","m"))/2)^2)*PI())</f>
        <v/>
      </c>
      <c r="E768" s="87" t="str">
        <f>IF(Table4[[#This Row],[Area (m2)]]="","",$D$4/Table4[[#This Row],[Area (m2)]])</f>
        <v/>
      </c>
      <c r="F768" s="85">
        <f t="shared" si="11"/>
        <v>4.6951999999999998</v>
      </c>
      <c r="G768" s="88" t="str">
        <f>IF(Table4[[#This Row],[Segment]]="","",(CONVERT(Table4[[#This Row],[Diameter (in)]],"in","m")*$B$4*Table4[[#This Row],[Velocity (m/s)]])/$C$4)</f>
        <v/>
      </c>
      <c r="H768" s="96" t="str">
        <f>IF(Table4[[#This Row],[Segment]]="","",IF(Table4[[#This Row],[Teynold''s Number]]&gt;4000,"TURBULENT","LAMINAR"))</f>
        <v/>
      </c>
      <c r="I768" s="86" t="str">
        <f>IF(Table4[[#This Row],[Segment]]="","",INDEX(Data!C765:C779,MATCH(Table4[Material],Data!B765:B779,0)))</f>
        <v/>
      </c>
      <c r="J768" s="89" t="str">
        <f>IF(Table4[[#This Row],[ε (m)]]="","",Table4[[#This Row],[ε (m)]]/(CONVERT(Table4[[#This Row],[Diameter (in)]],"in","m")))</f>
        <v/>
      </c>
      <c r="K768" s="96" t="str">
        <f>IF(Table4[[#This Row],[Regime]]="LAMINAR",16/Table4[[#This Row],[Teynold''s Number]],"-")</f>
        <v>-</v>
      </c>
      <c r="L768" s="86"/>
      <c r="M768" s="97" t="str">
        <f>IF(Table4[[#This Row],[Regime]]="TURBULENT",(((-4*LOG10(Table4[[#This Row],[ε/D]]/3.7+1.256/(Table4[[#This Row],[Teynold''s Number]]*SQRT(Table4[[#This Row],[f turbulent (guess)]]))))^-1)^2),"")</f>
        <v/>
      </c>
      <c r="N768" s="91" t="str">
        <f>IF(Table4[[#This Row],[f turbulent]]="","",Table4[[#This Row],[f turbulent (guess)]]-Table4[[#This Row],[f turbulent]])</f>
        <v/>
      </c>
      <c r="O768" s="87">
        <f>IF(Table4[[#This Row],[Segment]]="",0,IF(C769="",0,IF(C769&lt;=Table4[[#This Row],[Diameter (in)]],0,1-(D768/D769))))</f>
        <v>0</v>
      </c>
      <c r="P768" s="92" t="str">
        <f>IF(Table4[[#This Row],[Segment]]="","",IF(C768&gt;C769,"",IF(C769="",0.55,(0.55*(1-D769/D768)))))</f>
        <v/>
      </c>
      <c r="Q76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68" s="92" t="str">
        <f>IF(Table4[[#This Row],[Segment]]="","",IF(Table4[[#This Row],[Kexpansion]]="","0",((Table4[[#This Row],[Velocity (m/s)]]^2)/2)*Table4[[#This Row],[Kexpansion]]))</f>
        <v/>
      </c>
      <c r="S768" s="92" t="str">
        <f>IF(Table4[[#This Row],[Segment]]="","",IF(Table4[[#This Row],[Kcontraction]]="","0",((Table4[[#This Row],[Velocity (m/s)]]^2)/2)*Table4[[#This Row],[Kcontraction]]))</f>
        <v/>
      </c>
      <c r="T768" s="89" t="str">
        <f>IF(Table4[[#This Row],[Segment]]="","",SUMIF($Y$7:$Y$2000,Table4[[#This Row],[Segment]],$AD$7:$AD$2000))</f>
        <v/>
      </c>
      <c r="U768" s="95" t="str">
        <f>IF(Table4[[#This Row],[Segment]]="","",Table4[[#This Row],[Hfriction (J/kg)]]+Table4[[#This Row],[Hexpansions (J/kg)]]+Table4[[#This Row],[Hcontractions (J/kg)]]+Table4[[#This Row],[Hf (J/kg)]])</f>
        <v/>
      </c>
      <c r="V768" s="95" t="str">
        <f>IF(Table4[[#This Row],[Segment]]="","",Table4[[#This Row],[Total Friction Loss (J/kg)]]*Table3[Density (kg/m3)])</f>
        <v/>
      </c>
      <c r="W768" s="95" t="str">
        <f>IF(Table4[[#This Row],[Segment]]="","",Table4[[#This Row],[Total Pressure Drop (Pa)]]/1000)</f>
        <v/>
      </c>
      <c r="Y768" s="82" t="str">
        <f>IF('Set Up'!D991="","",'Set Up'!D991)</f>
        <v/>
      </c>
      <c r="Z768" s="82" t="str">
        <f>IF('Set Up'!E991="","",'Set Up'!E991)</f>
        <v/>
      </c>
      <c r="AA768" s="82" t="str">
        <f>IF('Set Up'!F991="","",'Set Up'!F991)</f>
        <v/>
      </c>
      <c r="AB768" s="82" t="str">
        <f>IF('Set Up'!G991="","",'Set Up'!G991)</f>
        <v/>
      </c>
      <c r="AC768" s="82" t="str">
        <f t="array" ref="AC768">IF(Y768="","",INDEX(Data!$G$4:$G$51,MATCH(Table7[[#This Row],[Fitting]]&amp;Table7[[#This Row],[Fitting Subtype]],Data!$E$4:$E$51&amp;Data!$F$4:$F$51,0)))</f>
        <v/>
      </c>
      <c r="AD768" s="89" t="str">
        <f>IF(Table7[[#This Row],[Segment]]="","",Table7[[#This Row],[Quantity]]*Table7[[#This Row],[Kf]]*(((INDEX(Table4[Velocity (m/s)],MATCH(Table7[[#This Row],[Segment]],Table4[Segment],0)))^2)/2))</f>
        <v/>
      </c>
      <c r="AF768" s="82" t="str">
        <f>Table4[[#This Row],[Segment]]</f>
        <v/>
      </c>
      <c r="AG768" s="75"/>
      <c r="AH768" s="82" t="str">
        <f>IF(Table5[[#This Row],[Segment]]="","",AG768-Table4[[#This Row],[Total Pressure Drop (kPa)]])</f>
        <v/>
      </c>
    </row>
    <row r="769" spans="1:34" x14ac:dyDescent="0.25">
      <c r="A769" s="95" t="str">
        <f>IF('Set Up'!A766="","",'Set Up'!A766)</f>
        <v/>
      </c>
      <c r="B769" s="75" t="s">
        <v>81</v>
      </c>
      <c r="C769" s="85"/>
      <c r="D769" s="86" t="str">
        <f>IF(Table4[[#This Row],[Diameter (in)]]="","",(((CONVERT(Table4[[#This Row],[Diameter (in)]],"in","m"))/2)^2)*PI())</f>
        <v/>
      </c>
      <c r="E769" s="87" t="str">
        <f>IF(Table4[[#This Row],[Area (m2)]]="","",$D$4/Table4[[#This Row],[Area (m2)]])</f>
        <v/>
      </c>
      <c r="F769" s="85">
        <f t="shared" si="11"/>
        <v>4.6951999999999998</v>
      </c>
      <c r="G769" s="88" t="str">
        <f>IF(Table4[[#This Row],[Segment]]="","",(CONVERT(Table4[[#This Row],[Diameter (in)]],"in","m")*$B$4*Table4[[#This Row],[Velocity (m/s)]])/$C$4)</f>
        <v/>
      </c>
      <c r="H769" s="96" t="str">
        <f>IF(Table4[[#This Row],[Segment]]="","",IF(Table4[[#This Row],[Teynold''s Number]]&gt;4000,"TURBULENT","LAMINAR"))</f>
        <v/>
      </c>
      <c r="I769" s="86" t="str">
        <f>IF(Table4[[#This Row],[Segment]]="","",INDEX(Data!C766:C780,MATCH(Table4[Material],Data!B766:B780,0)))</f>
        <v/>
      </c>
      <c r="J769" s="89" t="str">
        <f>IF(Table4[[#This Row],[ε (m)]]="","",Table4[[#This Row],[ε (m)]]/(CONVERT(Table4[[#This Row],[Diameter (in)]],"in","m")))</f>
        <v/>
      </c>
      <c r="K769" s="96" t="str">
        <f>IF(Table4[[#This Row],[Regime]]="LAMINAR",16/Table4[[#This Row],[Teynold''s Number]],"-")</f>
        <v>-</v>
      </c>
      <c r="L769" s="86"/>
      <c r="M769" s="97" t="str">
        <f>IF(Table4[[#This Row],[Regime]]="TURBULENT",(((-4*LOG10(Table4[[#This Row],[ε/D]]/3.7+1.256/(Table4[[#This Row],[Teynold''s Number]]*SQRT(Table4[[#This Row],[f turbulent (guess)]]))))^-1)^2),"")</f>
        <v/>
      </c>
      <c r="N769" s="91" t="str">
        <f>IF(Table4[[#This Row],[f turbulent]]="","",Table4[[#This Row],[f turbulent (guess)]]-Table4[[#This Row],[f turbulent]])</f>
        <v/>
      </c>
      <c r="O769" s="87">
        <f>IF(Table4[[#This Row],[Segment]]="",0,IF(C770="",0,IF(C770&lt;=Table4[[#This Row],[Diameter (in)]],0,1-(D769/D770))))</f>
        <v>0</v>
      </c>
      <c r="P769" s="92" t="str">
        <f>IF(Table4[[#This Row],[Segment]]="","",IF(C769&gt;C770,"",IF(C770="",0.55,(0.55*(1-D770/D769)))))</f>
        <v/>
      </c>
      <c r="Q76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69" s="92" t="str">
        <f>IF(Table4[[#This Row],[Segment]]="","",IF(Table4[[#This Row],[Kexpansion]]="","0",((Table4[[#This Row],[Velocity (m/s)]]^2)/2)*Table4[[#This Row],[Kexpansion]]))</f>
        <v/>
      </c>
      <c r="S769" s="92" t="str">
        <f>IF(Table4[[#This Row],[Segment]]="","",IF(Table4[[#This Row],[Kcontraction]]="","0",((Table4[[#This Row],[Velocity (m/s)]]^2)/2)*Table4[[#This Row],[Kcontraction]]))</f>
        <v/>
      </c>
      <c r="T769" s="89" t="str">
        <f>IF(Table4[[#This Row],[Segment]]="","",SUMIF($Y$7:$Y$2000,Table4[[#This Row],[Segment]],$AD$7:$AD$2000))</f>
        <v/>
      </c>
      <c r="U769" s="95" t="str">
        <f>IF(Table4[[#This Row],[Segment]]="","",Table4[[#This Row],[Hfriction (J/kg)]]+Table4[[#This Row],[Hexpansions (J/kg)]]+Table4[[#This Row],[Hcontractions (J/kg)]]+Table4[[#This Row],[Hf (J/kg)]])</f>
        <v/>
      </c>
      <c r="V769" s="95" t="str">
        <f>IF(Table4[[#This Row],[Segment]]="","",Table4[[#This Row],[Total Friction Loss (J/kg)]]*Table3[Density (kg/m3)])</f>
        <v/>
      </c>
      <c r="W769" s="95" t="str">
        <f>IF(Table4[[#This Row],[Segment]]="","",Table4[[#This Row],[Total Pressure Drop (Pa)]]/1000)</f>
        <v/>
      </c>
      <c r="Y769" s="82" t="str">
        <f>IF('Set Up'!D992="","",'Set Up'!D992)</f>
        <v/>
      </c>
      <c r="Z769" s="82" t="str">
        <f>IF('Set Up'!E992="","",'Set Up'!E992)</f>
        <v/>
      </c>
      <c r="AA769" s="82" t="str">
        <f>IF('Set Up'!F992="","",'Set Up'!F992)</f>
        <v/>
      </c>
      <c r="AB769" s="82" t="str">
        <f>IF('Set Up'!G992="","",'Set Up'!G992)</f>
        <v/>
      </c>
      <c r="AC769" s="82" t="str">
        <f t="array" ref="AC769">IF(Y769="","",INDEX(Data!$G$4:$G$51,MATCH(Table7[[#This Row],[Fitting]]&amp;Table7[[#This Row],[Fitting Subtype]],Data!$E$4:$E$51&amp;Data!$F$4:$F$51,0)))</f>
        <v/>
      </c>
      <c r="AD769" s="89" t="str">
        <f>IF(Table7[[#This Row],[Segment]]="","",Table7[[#This Row],[Quantity]]*Table7[[#This Row],[Kf]]*(((INDEX(Table4[Velocity (m/s)],MATCH(Table7[[#This Row],[Segment]],Table4[Segment],0)))^2)/2))</f>
        <v/>
      </c>
      <c r="AF769" s="82" t="str">
        <f>Table4[[#This Row],[Segment]]</f>
        <v/>
      </c>
      <c r="AG769" s="75"/>
      <c r="AH769" s="82" t="str">
        <f>IF(Table5[[#This Row],[Segment]]="","",AG769-Table4[[#This Row],[Total Pressure Drop (kPa)]])</f>
        <v/>
      </c>
    </row>
    <row r="770" spans="1:34" x14ac:dyDescent="0.25">
      <c r="A770" s="95" t="str">
        <f>IF('Set Up'!A767="","",'Set Up'!A767)</f>
        <v/>
      </c>
      <c r="B770" s="75" t="s">
        <v>81</v>
      </c>
      <c r="C770" s="85"/>
      <c r="D770" s="86" t="str">
        <f>IF(Table4[[#This Row],[Diameter (in)]]="","",(((CONVERT(Table4[[#This Row],[Diameter (in)]],"in","m"))/2)^2)*PI())</f>
        <v/>
      </c>
      <c r="E770" s="87" t="str">
        <f>IF(Table4[[#This Row],[Area (m2)]]="","",$D$4/Table4[[#This Row],[Area (m2)]])</f>
        <v/>
      </c>
      <c r="F770" s="85">
        <f t="shared" si="11"/>
        <v>4.6951999999999998</v>
      </c>
      <c r="G770" s="88" t="str">
        <f>IF(Table4[[#This Row],[Segment]]="","",(CONVERT(Table4[[#This Row],[Diameter (in)]],"in","m")*$B$4*Table4[[#This Row],[Velocity (m/s)]])/$C$4)</f>
        <v/>
      </c>
      <c r="H770" s="96" t="str">
        <f>IF(Table4[[#This Row],[Segment]]="","",IF(Table4[[#This Row],[Teynold''s Number]]&gt;4000,"TURBULENT","LAMINAR"))</f>
        <v/>
      </c>
      <c r="I770" s="86" t="str">
        <f>IF(Table4[[#This Row],[Segment]]="","",INDEX(Data!C767:C781,MATCH(Table4[Material],Data!B767:B781,0)))</f>
        <v/>
      </c>
      <c r="J770" s="89" t="str">
        <f>IF(Table4[[#This Row],[ε (m)]]="","",Table4[[#This Row],[ε (m)]]/(CONVERT(Table4[[#This Row],[Diameter (in)]],"in","m")))</f>
        <v/>
      </c>
      <c r="K770" s="96" t="str">
        <f>IF(Table4[[#This Row],[Regime]]="LAMINAR",16/Table4[[#This Row],[Teynold''s Number]],"-")</f>
        <v>-</v>
      </c>
      <c r="L770" s="86"/>
      <c r="M770" s="97" t="str">
        <f>IF(Table4[[#This Row],[Regime]]="TURBULENT",(((-4*LOG10(Table4[[#This Row],[ε/D]]/3.7+1.256/(Table4[[#This Row],[Teynold''s Number]]*SQRT(Table4[[#This Row],[f turbulent (guess)]]))))^-1)^2),"")</f>
        <v/>
      </c>
      <c r="N770" s="91" t="str">
        <f>IF(Table4[[#This Row],[f turbulent]]="","",Table4[[#This Row],[f turbulent (guess)]]-Table4[[#This Row],[f turbulent]])</f>
        <v/>
      </c>
      <c r="O770" s="87">
        <f>IF(Table4[[#This Row],[Segment]]="",0,IF(C771="",0,IF(C771&lt;=Table4[[#This Row],[Diameter (in)]],0,1-(D770/D771))))</f>
        <v>0</v>
      </c>
      <c r="P770" s="92" t="str">
        <f>IF(Table4[[#This Row],[Segment]]="","",IF(C770&gt;C771,"",IF(C771="",0.55,(0.55*(1-D771/D770)))))</f>
        <v/>
      </c>
      <c r="Q77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70" s="92" t="str">
        <f>IF(Table4[[#This Row],[Segment]]="","",IF(Table4[[#This Row],[Kexpansion]]="","0",((Table4[[#This Row],[Velocity (m/s)]]^2)/2)*Table4[[#This Row],[Kexpansion]]))</f>
        <v/>
      </c>
      <c r="S770" s="92" t="str">
        <f>IF(Table4[[#This Row],[Segment]]="","",IF(Table4[[#This Row],[Kcontraction]]="","0",((Table4[[#This Row],[Velocity (m/s)]]^2)/2)*Table4[[#This Row],[Kcontraction]]))</f>
        <v/>
      </c>
      <c r="T770" s="89" t="str">
        <f>IF(Table4[[#This Row],[Segment]]="","",SUMIF($Y$7:$Y$2000,Table4[[#This Row],[Segment]],$AD$7:$AD$2000))</f>
        <v/>
      </c>
      <c r="U770" s="95" t="str">
        <f>IF(Table4[[#This Row],[Segment]]="","",Table4[[#This Row],[Hfriction (J/kg)]]+Table4[[#This Row],[Hexpansions (J/kg)]]+Table4[[#This Row],[Hcontractions (J/kg)]]+Table4[[#This Row],[Hf (J/kg)]])</f>
        <v/>
      </c>
      <c r="V770" s="95" t="str">
        <f>IF(Table4[[#This Row],[Segment]]="","",Table4[[#This Row],[Total Friction Loss (J/kg)]]*Table3[Density (kg/m3)])</f>
        <v/>
      </c>
      <c r="W770" s="95" t="str">
        <f>IF(Table4[[#This Row],[Segment]]="","",Table4[[#This Row],[Total Pressure Drop (Pa)]]/1000)</f>
        <v/>
      </c>
      <c r="Y770" s="82" t="str">
        <f>IF('Set Up'!D993="","",'Set Up'!D993)</f>
        <v/>
      </c>
      <c r="Z770" s="82" t="str">
        <f>IF('Set Up'!E993="","",'Set Up'!E993)</f>
        <v/>
      </c>
      <c r="AA770" s="82" t="str">
        <f>IF('Set Up'!F993="","",'Set Up'!F993)</f>
        <v/>
      </c>
      <c r="AB770" s="82" t="str">
        <f>IF('Set Up'!G993="","",'Set Up'!G993)</f>
        <v/>
      </c>
      <c r="AC770" s="82" t="str">
        <f t="array" ref="AC770">IF(Y770="","",INDEX(Data!$G$4:$G$51,MATCH(Table7[[#This Row],[Fitting]]&amp;Table7[[#This Row],[Fitting Subtype]],Data!$E$4:$E$51&amp;Data!$F$4:$F$51,0)))</f>
        <v/>
      </c>
      <c r="AD770" s="89" t="str">
        <f>IF(Table7[[#This Row],[Segment]]="","",Table7[[#This Row],[Quantity]]*Table7[[#This Row],[Kf]]*(((INDEX(Table4[Velocity (m/s)],MATCH(Table7[[#This Row],[Segment]],Table4[Segment],0)))^2)/2))</f>
        <v/>
      </c>
      <c r="AF770" s="82" t="str">
        <f>Table4[[#This Row],[Segment]]</f>
        <v/>
      </c>
      <c r="AG770" s="75"/>
      <c r="AH770" s="82" t="str">
        <f>IF(Table5[[#This Row],[Segment]]="","",AG770-Table4[[#This Row],[Total Pressure Drop (kPa)]])</f>
        <v/>
      </c>
    </row>
    <row r="771" spans="1:34" x14ac:dyDescent="0.25">
      <c r="A771" s="95" t="str">
        <f>IF('Set Up'!A768="","",'Set Up'!A768)</f>
        <v/>
      </c>
      <c r="B771" s="75" t="s">
        <v>81</v>
      </c>
      <c r="C771" s="85"/>
      <c r="D771" s="86" t="str">
        <f>IF(Table4[[#This Row],[Diameter (in)]]="","",(((CONVERT(Table4[[#This Row],[Diameter (in)]],"in","m"))/2)^2)*PI())</f>
        <v/>
      </c>
      <c r="E771" s="87" t="str">
        <f>IF(Table4[[#This Row],[Area (m2)]]="","",$D$4/Table4[[#This Row],[Area (m2)]])</f>
        <v/>
      </c>
      <c r="F771" s="85">
        <f t="shared" si="11"/>
        <v>4.6951999999999998</v>
      </c>
      <c r="G771" s="88" t="str">
        <f>IF(Table4[[#This Row],[Segment]]="","",(CONVERT(Table4[[#This Row],[Diameter (in)]],"in","m")*$B$4*Table4[[#This Row],[Velocity (m/s)]])/$C$4)</f>
        <v/>
      </c>
      <c r="H771" s="96" t="str">
        <f>IF(Table4[[#This Row],[Segment]]="","",IF(Table4[[#This Row],[Teynold''s Number]]&gt;4000,"TURBULENT","LAMINAR"))</f>
        <v/>
      </c>
      <c r="I771" s="86" t="str">
        <f>IF(Table4[[#This Row],[Segment]]="","",INDEX(Data!C768:C782,MATCH(Table4[Material],Data!B768:B782,0)))</f>
        <v/>
      </c>
      <c r="J771" s="89" t="str">
        <f>IF(Table4[[#This Row],[ε (m)]]="","",Table4[[#This Row],[ε (m)]]/(CONVERT(Table4[[#This Row],[Diameter (in)]],"in","m")))</f>
        <v/>
      </c>
      <c r="K771" s="96" t="str">
        <f>IF(Table4[[#This Row],[Regime]]="LAMINAR",16/Table4[[#This Row],[Teynold''s Number]],"-")</f>
        <v>-</v>
      </c>
      <c r="L771" s="86"/>
      <c r="M771" s="97" t="str">
        <f>IF(Table4[[#This Row],[Regime]]="TURBULENT",(((-4*LOG10(Table4[[#This Row],[ε/D]]/3.7+1.256/(Table4[[#This Row],[Teynold''s Number]]*SQRT(Table4[[#This Row],[f turbulent (guess)]]))))^-1)^2),"")</f>
        <v/>
      </c>
      <c r="N771" s="91" t="str">
        <f>IF(Table4[[#This Row],[f turbulent]]="","",Table4[[#This Row],[f turbulent (guess)]]-Table4[[#This Row],[f turbulent]])</f>
        <v/>
      </c>
      <c r="O771" s="87">
        <f>IF(Table4[[#This Row],[Segment]]="",0,IF(C772="",0,IF(C772&lt;=Table4[[#This Row],[Diameter (in)]],0,1-(D771/D772))))</f>
        <v>0</v>
      </c>
      <c r="P771" s="92" t="str">
        <f>IF(Table4[[#This Row],[Segment]]="","",IF(C771&gt;C772,"",IF(C772="",0.55,(0.55*(1-D772/D771)))))</f>
        <v/>
      </c>
      <c r="Q77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71" s="92" t="str">
        <f>IF(Table4[[#This Row],[Segment]]="","",IF(Table4[[#This Row],[Kexpansion]]="","0",((Table4[[#This Row],[Velocity (m/s)]]^2)/2)*Table4[[#This Row],[Kexpansion]]))</f>
        <v/>
      </c>
      <c r="S771" s="92" t="str">
        <f>IF(Table4[[#This Row],[Segment]]="","",IF(Table4[[#This Row],[Kcontraction]]="","0",((Table4[[#This Row],[Velocity (m/s)]]^2)/2)*Table4[[#This Row],[Kcontraction]]))</f>
        <v/>
      </c>
      <c r="T771" s="89" t="str">
        <f>IF(Table4[[#This Row],[Segment]]="","",SUMIF($Y$7:$Y$2000,Table4[[#This Row],[Segment]],$AD$7:$AD$2000))</f>
        <v/>
      </c>
      <c r="U771" s="95" t="str">
        <f>IF(Table4[[#This Row],[Segment]]="","",Table4[[#This Row],[Hfriction (J/kg)]]+Table4[[#This Row],[Hexpansions (J/kg)]]+Table4[[#This Row],[Hcontractions (J/kg)]]+Table4[[#This Row],[Hf (J/kg)]])</f>
        <v/>
      </c>
      <c r="V771" s="95" t="str">
        <f>IF(Table4[[#This Row],[Segment]]="","",Table4[[#This Row],[Total Friction Loss (J/kg)]]*Table3[Density (kg/m3)])</f>
        <v/>
      </c>
      <c r="W771" s="95" t="str">
        <f>IF(Table4[[#This Row],[Segment]]="","",Table4[[#This Row],[Total Pressure Drop (Pa)]]/1000)</f>
        <v/>
      </c>
      <c r="Y771" s="82" t="str">
        <f>IF('Set Up'!D994="","",'Set Up'!D994)</f>
        <v/>
      </c>
      <c r="Z771" s="82" t="str">
        <f>IF('Set Up'!E994="","",'Set Up'!E994)</f>
        <v/>
      </c>
      <c r="AA771" s="82" t="str">
        <f>IF('Set Up'!F994="","",'Set Up'!F994)</f>
        <v/>
      </c>
      <c r="AB771" s="82" t="str">
        <f>IF('Set Up'!G994="","",'Set Up'!G994)</f>
        <v/>
      </c>
      <c r="AC771" s="82" t="str">
        <f t="array" ref="AC771">IF(Y771="","",INDEX(Data!$G$4:$G$51,MATCH(Table7[[#This Row],[Fitting]]&amp;Table7[[#This Row],[Fitting Subtype]],Data!$E$4:$E$51&amp;Data!$F$4:$F$51,0)))</f>
        <v/>
      </c>
      <c r="AD771" s="89" t="str">
        <f>IF(Table7[[#This Row],[Segment]]="","",Table7[[#This Row],[Quantity]]*Table7[[#This Row],[Kf]]*(((INDEX(Table4[Velocity (m/s)],MATCH(Table7[[#This Row],[Segment]],Table4[Segment],0)))^2)/2))</f>
        <v/>
      </c>
      <c r="AF771" s="82" t="str">
        <f>Table4[[#This Row],[Segment]]</f>
        <v/>
      </c>
      <c r="AG771" s="75"/>
      <c r="AH771" s="82" t="str">
        <f>IF(Table5[[#This Row],[Segment]]="","",AG771-Table4[[#This Row],[Total Pressure Drop (kPa)]])</f>
        <v/>
      </c>
    </row>
    <row r="772" spans="1:34" x14ac:dyDescent="0.25">
      <c r="A772" s="95" t="str">
        <f>IF('Set Up'!A769="","",'Set Up'!A769)</f>
        <v/>
      </c>
      <c r="B772" s="75" t="s">
        <v>81</v>
      </c>
      <c r="C772" s="85"/>
      <c r="D772" s="86" t="str">
        <f>IF(Table4[[#This Row],[Diameter (in)]]="","",(((CONVERT(Table4[[#This Row],[Diameter (in)]],"in","m"))/2)^2)*PI())</f>
        <v/>
      </c>
      <c r="E772" s="87" t="str">
        <f>IF(Table4[[#This Row],[Area (m2)]]="","",$D$4/Table4[[#This Row],[Area (m2)]])</f>
        <v/>
      </c>
      <c r="F772" s="85">
        <f t="shared" si="11"/>
        <v>4.6951999999999998</v>
      </c>
      <c r="G772" s="88" t="str">
        <f>IF(Table4[[#This Row],[Segment]]="","",(CONVERT(Table4[[#This Row],[Diameter (in)]],"in","m")*$B$4*Table4[[#This Row],[Velocity (m/s)]])/$C$4)</f>
        <v/>
      </c>
      <c r="H772" s="96" t="str">
        <f>IF(Table4[[#This Row],[Segment]]="","",IF(Table4[[#This Row],[Teynold''s Number]]&gt;4000,"TURBULENT","LAMINAR"))</f>
        <v/>
      </c>
      <c r="I772" s="86" t="str">
        <f>IF(Table4[[#This Row],[Segment]]="","",INDEX(Data!C769:C783,MATCH(Table4[Material],Data!B769:B783,0)))</f>
        <v/>
      </c>
      <c r="J772" s="89" t="str">
        <f>IF(Table4[[#This Row],[ε (m)]]="","",Table4[[#This Row],[ε (m)]]/(CONVERT(Table4[[#This Row],[Diameter (in)]],"in","m")))</f>
        <v/>
      </c>
      <c r="K772" s="96" t="str">
        <f>IF(Table4[[#This Row],[Regime]]="LAMINAR",16/Table4[[#This Row],[Teynold''s Number]],"-")</f>
        <v>-</v>
      </c>
      <c r="L772" s="86"/>
      <c r="M772" s="97" t="str">
        <f>IF(Table4[[#This Row],[Regime]]="TURBULENT",(((-4*LOG10(Table4[[#This Row],[ε/D]]/3.7+1.256/(Table4[[#This Row],[Teynold''s Number]]*SQRT(Table4[[#This Row],[f turbulent (guess)]]))))^-1)^2),"")</f>
        <v/>
      </c>
      <c r="N772" s="91" t="str">
        <f>IF(Table4[[#This Row],[f turbulent]]="","",Table4[[#This Row],[f turbulent (guess)]]-Table4[[#This Row],[f turbulent]])</f>
        <v/>
      </c>
      <c r="O772" s="87">
        <f>IF(Table4[[#This Row],[Segment]]="",0,IF(C773="",0,IF(C773&lt;=Table4[[#This Row],[Diameter (in)]],0,1-(D772/D773))))</f>
        <v>0</v>
      </c>
      <c r="P772" s="92" t="str">
        <f>IF(Table4[[#This Row],[Segment]]="","",IF(C772&gt;C773,"",IF(C773="",0.55,(0.55*(1-D773/D772)))))</f>
        <v/>
      </c>
      <c r="Q77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72" s="92" t="str">
        <f>IF(Table4[[#This Row],[Segment]]="","",IF(Table4[[#This Row],[Kexpansion]]="","0",((Table4[[#This Row],[Velocity (m/s)]]^2)/2)*Table4[[#This Row],[Kexpansion]]))</f>
        <v/>
      </c>
      <c r="S772" s="92" t="str">
        <f>IF(Table4[[#This Row],[Segment]]="","",IF(Table4[[#This Row],[Kcontraction]]="","0",((Table4[[#This Row],[Velocity (m/s)]]^2)/2)*Table4[[#This Row],[Kcontraction]]))</f>
        <v/>
      </c>
      <c r="T772" s="89" t="str">
        <f>IF(Table4[[#This Row],[Segment]]="","",SUMIF($Y$7:$Y$2000,Table4[[#This Row],[Segment]],$AD$7:$AD$2000))</f>
        <v/>
      </c>
      <c r="U772" s="95" t="str">
        <f>IF(Table4[[#This Row],[Segment]]="","",Table4[[#This Row],[Hfriction (J/kg)]]+Table4[[#This Row],[Hexpansions (J/kg)]]+Table4[[#This Row],[Hcontractions (J/kg)]]+Table4[[#This Row],[Hf (J/kg)]])</f>
        <v/>
      </c>
      <c r="V772" s="95" t="str">
        <f>IF(Table4[[#This Row],[Segment]]="","",Table4[[#This Row],[Total Friction Loss (J/kg)]]*Table3[Density (kg/m3)])</f>
        <v/>
      </c>
      <c r="W772" s="95" t="str">
        <f>IF(Table4[[#This Row],[Segment]]="","",Table4[[#This Row],[Total Pressure Drop (Pa)]]/1000)</f>
        <v/>
      </c>
      <c r="Y772" s="82" t="str">
        <f>IF('Set Up'!D995="","",'Set Up'!D995)</f>
        <v/>
      </c>
      <c r="Z772" s="82" t="str">
        <f>IF('Set Up'!E995="","",'Set Up'!E995)</f>
        <v/>
      </c>
      <c r="AA772" s="82" t="str">
        <f>IF('Set Up'!F995="","",'Set Up'!F995)</f>
        <v/>
      </c>
      <c r="AB772" s="82" t="str">
        <f>IF('Set Up'!G995="","",'Set Up'!G995)</f>
        <v/>
      </c>
      <c r="AC772" s="82" t="str">
        <f t="array" ref="AC772">IF(Y772="","",INDEX(Data!$G$4:$G$51,MATCH(Table7[[#This Row],[Fitting]]&amp;Table7[[#This Row],[Fitting Subtype]],Data!$E$4:$E$51&amp;Data!$F$4:$F$51,0)))</f>
        <v/>
      </c>
      <c r="AD772" s="89" t="str">
        <f>IF(Table7[[#This Row],[Segment]]="","",Table7[[#This Row],[Quantity]]*Table7[[#This Row],[Kf]]*(((INDEX(Table4[Velocity (m/s)],MATCH(Table7[[#This Row],[Segment]],Table4[Segment],0)))^2)/2))</f>
        <v/>
      </c>
      <c r="AF772" s="82" t="str">
        <f>Table4[[#This Row],[Segment]]</f>
        <v/>
      </c>
      <c r="AG772" s="75"/>
      <c r="AH772" s="82" t="str">
        <f>IF(Table5[[#This Row],[Segment]]="","",AG772-Table4[[#This Row],[Total Pressure Drop (kPa)]])</f>
        <v/>
      </c>
    </row>
    <row r="773" spans="1:34" x14ac:dyDescent="0.25">
      <c r="A773" s="95" t="str">
        <f>IF('Set Up'!A770="","",'Set Up'!A770)</f>
        <v/>
      </c>
      <c r="B773" s="75" t="s">
        <v>81</v>
      </c>
      <c r="C773" s="85"/>
      <c r="D773" s="86" t="str">
        <f>IF(Table4[[#This Row],[Diameter (in)]]="","",(((CONVERT(Table4[[#This Row],[Diameter (in)]],"in","m"))/2)^2)*PI())</f>
        <v/>
      </c>
      <c r="E773" s="87" t="str">
        <f>IF(Table4[[#This Row],[Area (m2)]]="","",$D$4/Table4[[#This Row],[Area (m2)]])</f>
        <v/>
      </c>
      <c r="F773" s="85">
        <f t="shared" si="11"/>
        <v>4.6951999999999998</v>
      </c>
      <c r="G773" s="88" t="str">
        <f>IF(Table4[[#This Row],[Segment]]="","",(CONVERT(Table4[[#This Row],[Diameter (in)]],"in","m")*$B$4*Table4[[#This Row],[Velocity (m/s)]])/$C$4)</f>
        <v/>
      </c>
      <c r="H773" s="96" t="str">
        <f>IF(Table4[[#This Row],[Segment]]="","",IF(Table4[[#This Row],[Teynold''s Number]]&gt;4000,"TURBULENT","LAMINAR"))</f>
        <v/>
      </c>
      <c r="I773" s="86" t="str">
        <f>IF(Table4[[#This Row],[Segment]]="","",INDEX(Data!C770:C784,MATCH(Table4[Material],Data!B770:B784,0)))</f>
        <v/>
      </c>
      <c r="J773" s="89" t="str">
        <f>IF(Table4[[#This Row],[ε (m)]]="","",Table4[[#This Row],[ε (m)]]/(CONVERT(Table4[[#This Row],[Diameter (in)]],"in","m")))</f>
        <v/>
      </c>
      <c r="K773" s="96" t="str">
        <f>IF(Table4[[#This Row],[Regime]]="LAMINAR",16/Table4[[#This Row],[Teynold''s Number]],"-")</f>
        <v>-</v>
      </c>
      <c r="L773" s="86"/>
      <c r="M773" s="97" t="str">
        <f>IF(Table4[[#This Row],[Regime]]="TURBULENT",(((-4*LOG10(Table4[[#This Row],[ε/D]]/3.7+1.256/(Table4[[#This Row],[Teynold''s Number]]*SQRT(Table4[[#This Row],[f turbulent (guess)]]))))^-1)^2),"")</f>
        <v/>
      </c>
      <c r="N773" s="91" t="str">
        <f>IF(Table4[[#This Row],[f turbulent]]="","",Table4[[#This Row],[f turbulent (guess)]]-Table4[[#This Row],[f turbulent]])</f>
        <v/>
      </c>
      <c r="O773" s="87">
        <f>IF(Table4[[#This Row],[Segment]]="",0,IF(C774="",0,IF(C774&lt;=Table4[[#This Row],[Diameter (in)]],0,1-(D773/D774))))</f>
        <v>0</v>
      </c>
      <c r="P773" s="92" t="str">
        <f>IF(Table4[[#This Row],[Segment]]="","",IF(C773&gt;C774,"",IF(C774="",0.55,(0.55*(1-D774/D773)))))</f>
        <v/>
      </c>
      <c r="Q77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73" s="92" t="str">
        <f>IF(Table4[[#This Row],[Segment]]="","",IF(Table4[[#This Row],[Kexpansion]]="","0",((Table4[[#This Row],[Velocity (m/s)]]^2)/2)*Table4[[#This Row],[Kexpansion]]))</f>
        <v/>
      </c>
      <c r="S773" s="92" t="str">
        <f>IF(Table4[[#This Row],[Segment]]="","",IF(Table4[[#This Row],[Kcontraction]]="","0",((Table4[[#This Row],[Velocity (m/s)]]^2)/2)*Table4[[#This Row],[Kcontraction]]))</f>
        <v/>
      </c>
      <c r="T773" s="89" t="str">
        <f>IF(Table4[[#This Row],[Segment]]="","",SUMIF($Y$7:$Y$2000,Table4[[#This Row],[Segment]],$AD$7:$AD$2000))</f>
        <v/>
      </c>
      <c r="U773" s="95" t="str">
        <f>IF(Table4[[#This Row],[Segment]]="","",Table4[[#This Row],[Hfriction (J/kg)]]+Table4[[#This Row],[Hexpansions (J/kg)]]+Table4[[#This Row],[Hcontractions (J/kg)]]+Table4[[#This Row],[Hf (J/kg)]])</f>
        <v/>
      </c>
      <c r="V773" s="95" t="str">
        <f>IF(Table4[[#This Row],[Segment]]="","",Table4[[#This Row],[Total Friction Loss (J/kg)]]*Table3[Density (kg/m3)])</f>
        <v/>
      </c>
      <c r="W773" s="95" t="str">
        <f>IF(Table4[[#This Row],[Segment]]="","",Table4[[#This Row],[Total Pressure Drop (Pa)]]/1000)</f>
        <v/>
      </c>
      <c r="Y773" s="82" t="str">
        <f>IF('Set Up'!D996="","",'Set Up'!D996)</f>
        <v/>
      </c>
      <c r="Z773" s="82" t="str">
        <f>IF('Set Up'!E996="","",'Set Up'!E996)</f>
        <v/>
      </c>
      <c r="AA773" s="82" t="str">
        <f>IF('Set Up'!F996="","",'Set Up'!F996)</f>
        <v/>
      </c>
      <c r="AB773" s="82" t="str">
        <f>IF('Set Up'!G996="","",'Set Up'!G996)</f>
        <v/>
      </c>
      <c r="AC773" s="82" t="str">
        <f t="array" ref="AC773">IF(Y773="","",INDEX(Data!$G$4:$G$51,MATCH(Table7[[#This Row],[Fitting]]&amp;Table7[[#This Row],[Fitting Subtype]],Data!$E$4:$E$51&amp;Data!$F$4:$F$51,0)))</f>
        <v/>
      </c>
      <c r="AD773" s="89" t="str">
        <f>IF(Table7[[#This Row],[Segment]]="","",Table7[[#This Row],[Quantity]]*Table7[[#This Row],[Kf]]*(((INDEX(Table4[Velocity (m/s)],MATCH(Table7[[#This Row],[Segment]],Table4[Segment],0)))^2)/2))</f>
        <v/>
      </c>
      <c r="AF773" s="82" t="str">
        <f>Table4[[#This Row],[Segment]]</f>
        <v/>
      </c>
      <c r="AG773" s="75"/>
      <c r="AH773" s="82" t="str">
        <f>IF(Table5[[#This Row],[Segment]]="","",AG773-Table4[[#This Row],[Total Pressure Drop (kPa)]])</f>
        <v/>
      </c>
    </row>
    <row r="774" spans="1:34" x14ac:dyDescent="0.25">
      <c r="A774" s="95" t="str">
        <f>IF('Set Up'!A771="","",'Set Up'!A771)</f>
        <v/>
      </c>
      <c r="B774" s="75" t="s">
        <v>81</v>
      </c>
      <c r="C774" s="85"/>
      <c r="D774" s="86" t="str">
        <f>IF(Table4[[#This Row],[Diameter (in)]]="","",(((CONVERT(Table4[[#This Row],[Diameter (in)]],"in","m"))/2)^2)*PI())</f>
        <v/>
      </c>
      <c r="E774" s="87" t="str">
        <f>IF(Table4[[#This Row],[Area (m2)]]="","",$D$4/Table4[[#This Row],[Area (m2)]])</f>
        <v/>
      </c>
      <c r="F774" s="85">
        <f t="shared" si="11"/>
        <v>4.6951999999999998</v>
      </c>
      <c r="G774" s="88" t="str">
        <f>IF(Table4[[#This Row],[Segment]]="","",(CONVERT(Table4[[#This Row],[Diameter (in)]],"in","m")*$B$4*Table4[[#This Row],[Velocity (m/s)]])/$C$4)</f>
        <v/>
      </c>
      <c r="H774" s="96" t="str">
        <f>IF(Table4[[#This Row],[Segment]]="","",IF(Table4[[#This Row],[Teynold''s Number]]&gt;4000,"TURBULENT","LAMINAR"))</f>
        <v/>
      </c>
      <c r="I774" s="86" t="str">
        <f>IF(Table4[[#This Row],[Segment]]="","",INDEX(Data!C771:C785,MATCH(Table4[Material],Data!B771:B785,0)))</f>
        <v/>
      </c>
      <c r="J774" s="89" t="str">
        <f>IF(Table4[[#This Row],[ε (m)]]="","",Table4[[#This Row],[ε (m)]]/(CONVERT(Table4[[#This Row],[Diameter (in)]],"in","m")))</f>
        <v/>
      </c>
      <c r="K774" s="96" t="str">
        <f>IF(Table4[[#This Row],[Regime]]="LAMINAR",16/Table4[[#This Row],[Teynold''s Number]],"-")</f>
        <v>-</v>
      </c>
      <c r="L774" s="86"/>
      <c r="M774" s="97" t="str">
        <f>IF(Table4[[#This Row],[Regime]]="TURBULENT",(((-4*LOG10(Table4[[#This Row],[ε/D]]/3.7+1.256/(Table4[[#This Row],[Teynold''s Number]]*SQRT(Table4[[#This Row],[f turbulent (guess)]]))))^-1)^2),"")</f>
        <v/>
      </c>
      <c r="N774" s="91" t="str">
        <f>IF(Table4[[#This Row],[f turbulent]]="","",Table4[[#This Row],[f turbulent (guess)]]-Table4[[#This Row],[f turbulent]])</f>
        <v/>
      </c>
      <c r="O774" s="87">
        <f>IF(Table4[[#This Row],[Segment]]="",0,IF(C775="",0,IF(C775&lt;=Table4[[#This Row],[Diameter (in)]],0,1-(D774/D775))))</f>
        <v>0</v>
      </c>
      <c r="P774" s="92" t="str">
        <f>IF(Table4[[#This Row],[Segment]]="","",IF(C774&gt;C775,"",IF(C775="",0.55,(0.55*(1-D775/D774)))))</f>
        <v/>
      </c>
      <c r="Q77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74" s="92" t="str">
        <f>IF(Table4[[#This Row],[Segment]]="","",IF(Table4[[#This Row],[Kexpansion]]="","0",((Table4[[#This Row],[Velocity (m/s)]]^2)/2)*Table4[[#This Row],[Kexpansion]]))</f>
        <v/>
      </c>
      <c r="S774" s="92" t="str">
        <f>IF(Table4[[#This Row],[Segment]]="","",IF(Table4[[#This Row],[Kcontraction]]="","0",((Table4[[#This Row],[Velocity (m/s)]]^2)/2)*Table4[[#This Row],[Kcontraction]]))</f>
        <v/>
      </c>
      <c r="T774" s="89" t="str">
        <f>IF(Table4[[#This Row],[Segment]]="","",SUMIF($Y$7:$Y$2000,Table4[[#This Row],[Segment]],$AD$7:$AD$2000))</f>
        <v/>
      </c>
      <c r="U774" s="95" t="str">
        <f>IF(Table4[[#This Row],[Segment]]="","",Table4[[#This Row],[Hfriction (J/kg)]]+Table4[[#This Row],[Hexpansions (J/kg)]]+Table4[[#This Row],[Hcontractions (J/kg)]]+Table4[[#This Row],[Hf (J/kg)]])</f>
        <v/>
      </c>
      <c r="V774" s="95" t="str">
        <f>IF(Table4[[#This Row],[Segment]]="","",Table4[[#This Row],[Total Friction Loss (J/kg)]]*Table3[Density (kg/m3)])</f>
        <v/>
      </c>
      <c r="W774" s="95" t="str">
        <f>IF(Table4[[#This Row],[Segment]]="","",Table4[[#This Row],[Total Pressure Drop (Pa)]]/1000)</f>
        <v/>
      </c>
      <c r="Y774" s="82" t="str">
        <f>IF('Set Up'!D997="","",'Set Up'!D997)</f>
        <v/>
      </c>
      <c r="Z774" s="82" t="str">
        <f>IF('Set Up'!E997="","",'Set Up'!E997)</f>
        <v/>
      </c>
      <c r="AA774" s="82" t="str">
        <f>IF('Set Up'!F997="","",'Set Up'!F997)</f>
        <v/>
      </c>
      <c r="AB774" s="82" t="str">
        <f>IF('Set Up'!G997="","",'Set Up'!G997)</f>
        <v/>
      </c>
      <c r="AC774" s="82" t="str">
        <f t="array" ref="AC774">IF(Y774="","",INDEX(Data!$G$4:$G$51,MATCH(Table7[[#This Row],[Fitting]]&amp;Table7[[#This Row],[Fitting Subtype]],Data!$E$4:$E$51&amp;Data!$F$4:$F$51,0)))</f>
        <v/>
      </c>
      <c r="AD774" s="89" t="str">
        <f>IF(Table7[[#This Row],[Segment]]="","",Table7[[#This Row],[Quantity]]*Table7[[#This Row],[Kf]]*(((INDEX(Table4[Velocity (m/s)],MATCH(Table7[[#This Row],[Segment]],Table4[Segment],0)))^2)/2))</f>
        <v/>
      </c>
      <c r="AF774" s="82" t="str">
        <f>Table4[[#This Row],[Segment]]</f>
        <v/>
      </c>
      <c r="AG774" s="75"/>
      <c r="AH774" s="82" t="str">
        <f>IF(Table5[[#This Row],[Segment]]="","",AG774-Table4[[#This Row],[Total Pressure Drop (kPa)]])</f>
        <v/>
      </c>
    </row>
    <row r="775" spans="1:34" x14ac:dyDescent="0.25">
      <c r="A775" s="95" t="str">
        <f>IF('Set Up'!A772="","",'Set Up'!A772)</f>
        <v/>
      </c>
      <c r="B775" s="75" t="s">
        <v>81</v>
      </c>
      <c r="C775" s="85"/>
      <c r="D775" s="86" t="str">
        <f>IF(Table4[[#This Row],[Diameter (in)]]="","",(((CONVERT(Table4[[#This Row],[Diameter (in)]],"in","m"))/2)^2)*PI())</f>
        <v/>
      </c>
      <c r="E775" s="87" t="str">
        <f>IF(Table4[[#This Row],[Area (m2)]]="","",$D$4/Table4[[#This Row],[Area (m2)]])</f>
        <v/>
      </c>
      <c r="F775" s="85">
        <f t="shared" ref="F775:F838" si="12">5 - CONVERT(1,"ft","m")</f>
        <v>4.6951999999999998</v>
      </c>
      <c r="G775" s="88" t="str">
        <f>IF(Table4[[#This Row],[Segment]]="","",(CONVERT(Table4[[#This Row],[Diameter (in)]],"in","m")*$B$4*Table4[[#This Row],[Velocity (m/s)]])/$C$4)</f>
        <v/>
      </c>
      <c r="H775" s="96" t="str">
        <f>IF(Table4[[#This Row],[Segment]]="","",IF(Table4[[#This Row],[Teynold''s Number]]&gt;4000,"TURBULENT","LAMINAR"))</f>
        <v/>
      </c>
      <c r="I775" s="86" t="str">
        <f>IF(Table4[[#This Row],[Segment]]="","",INDEX(Data!C772:C786,MATCH(Table4[Material],Data!B772:B786,0)))</f>
        <v/>
      </c>
      <c r="J775" s="89" t="str">
        <f>IF(Table4[[#This Row],[ε (m)]]="","",Table4[[#This Row],[ε (m)]]/(CONVERT(Table4[[#This Row],[Diameter (in)]],"in","m")))</f>
        <v/>
      </c>
      <c r="K775" s="96" t="str">
        <f>IF(Table4[[#This Row],[Regime]]="LAMINAR",16/Table4[[#This Row],[Teynold''s Number]],"-")</f>
        <v>-</v>
      </c>
      <c r="L775" s="86"/>
      <c r="M775" s="97" t="str">
        <f>IF(Table4[[#This Row],[Regime]]="TURBULENT",(((-4*LOG10(Table4[[#This Row],[ε/D]]/3.7+1.256/(Table4[[#This Row],[Teynold''s Number]]*SQRT(Table4[[#This Row],[f turbulent (guess)]]))))^-1)^2),"")</f>
        <v/>
      </c>
      <c r="N775" s="91" t="str">
        <f>IF(Table4[[#This Row],[f turbulent]]="","",Table4[[#This Row],[f turbulent (guess)]]-Table4[[#This Row],[f turbulent]])</f>
        <v/>
      </c>
      <c r="O775" s="87">
        <f>IF(Table4[[#This Row],[Segment]]="",0,IF(C776="",0,IF(C776&lt;=Table4[[#This Row],[Diameter (in)]],0,1-(D775/D776))))</f>
        <v>0</v>
      </c>
      <c r="P775" s="92" t="str">
        <f>IF(Table4[[#This Row],[Segment]]="","",IF(C775&gt;C776,"",IF(C776="",0.55,(0.55*(1-D776/D775)))))</f>
        <v/>
      </c>
      <c r="Q77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75" s="92" t="str">
        <f>IF(Table4[[#This Row],[Segment]]="","",IF(Table4[[#This Row],[Kexpansion]]="","0",((Table4[[#This Row],[Velocity (m/s)]]^2)/2)*Table4[[#This Row],[Kexpansion]]))</f>
        <v/>
      </c>
      <c r="S775" s="92" t="str">
        <f>IF(Table4[[#This Row],[Segment]]="","",IF(Table4[[#This Row],[Kcontraction]]="","0",((Table4[[#This Row],[Velocity (m/s)]]^2)/2)*Table4[[#This Row],[Kcontraction]]))</f>
        <v/>
      </c>
      <c r="T775" s="89" t="str">
        <f>IF(Table4[[#This Row],[Segment]]="","",SUMIF($Y$7:$Y$2000,Table4[[#This Row],[Segment]],$AD$7:$AD$2000))</f>
        <v/>
      </c>
      <c r="U775" s="95" t="str">
        <f>IF(Table4[[#This Row],[Segment]]="","",Table4[[#This Row],[Hfriction (J/kg)]]+Table4[[#This Row],[Hexpansions (J/kg)]]+Table4[[#This Row],[Hcontractions (J/kg)]]+Table4[[#This Row],[Hf (J/kg)]])</f>
        <v/>
      </c>
      <c r="V775" s="95" t="str">
        <f>IF(Table4[[#This Row],[Segment]]="","",Table4[[#This Row],[Total Friction Loss (J/kg)]]*Table3[Density (kg/m3)])</f>
        <v/>
      </c>
      <c r="W775" s="95" t="str">
        <f>IF(Table4[[#This Row],[Segment]]="","",Table4[[#This Row],[Total Pressure Drop (Pa)]]/1000)</f>
        <v/>
      </c>
      <c r="Y775" s="82" t="str">
        <f>IF('Set Up'!D998="","",'Set Up'!D998)</f>
        <v/>
      </c>
      <c r="Z775" s="82" t="str">
        <f>IF('Set Up'!E998="","",'Set Up'!E998)</f>
        <v/>
      </c>
      <c r="AA775" s="82" t="str">
        <f>IF('Set Up'!F998="","",'Set Up'!F998)</f>
        <v/>
      </c>
      <c r="AB775" s="82" t="str">
        <f>IF('Set Up'!G998="","",'Set Up'!G998)</f>
        <v/>
      </c>
      <c r="AC775" s="82" t="str">
        <f t="array" ref="AC775">IF(Y775="","",INDEX(Data!$G$4:$G$51,MATCH(Table7[[#This Row],[Fitting]]&amp;Table7[[#This Row],[Fitting Subtype]],Data!$E$4:$E$51&amp;Data!$F$4:$F$51,0)))</f>
        <v/>
      </c>
      <c r="AD775" s="89" t="str">
        <f>IF(Table7[[#This Row],[Segment]]="","",Table7[[#This Row],[Quantity]]*Table7[[#This Row],[Kf]]*(((INDEX(Table4[Velocity (m/s)],MATCH(Table7[[#This Row],[Segment]],Table4[Segment],0)))^2)/2))</f>
        <v/>
      </c>
      <c r="AF775" s="82" t="str">
        <f>Table4[[#This Row],[Segment]]</f>
        <v/>
      </c>
      <c r="AG775" s="75"/>
      <c r="AH775" s="82" t="str">
        <f>IF(Table5[[#This Row],[Segment]]="","",AG775-Table4[[#This Row],[Total Pressure Drop (kPa)]])</f>
        <v/>
      </c>
    </row>
    <row r="776" spans="1:34" x14ac:dyDescent="0.25">
      <c r="A776" s="95" t="str">
        <f>IF('Set Up'!A773="","",'Set Up'!A773)</f>
        <v/>
      </c>
      <c r="B776" s="75" t="s">
        <v>81</v>
      </c>
      <c r="C776" s="85"/>
      <c r="D776" s="86" t="str">
        <f>IF(Table4[[#This Row],[Diameter (in)]]="","",(((CONVERT(Table4[[#This Row],[Diameter (in)]],"in","m"))/2)^2)*PI())</f>
        <v/>
      </c>
      <c r="E776" s="87" t="str">
        <f>IF(Table4[[#This Row],[Area (m2)]]="","",$D$4/Table4[[#This Row],[Area (m2)]])</f>
        <v/>
      </c>
      <c r="F776" s="85">
        <f t="shared" si="12"/>
        <v>4.6951999999999998</v>
      </c>
      <c r="G776" s="88" t="str">
        <f>IF(Table4[[#This Row],[Segment]]="","",(CONVERT(Table4[[#This Row],[Diameter (in)]],"in","m")*$B$4*Table4[[#This Row],[Velocity (m/s)]])/$C$4)</f>
        <v/>
      </c>
      <c r="H776" s="96" t="str">
        <f>IF(Table4[[#This Row],[Segment]]="","",IF(Table4[[#This Row],[Teynold''s Number]]&gt;4000,"TURBULENT","LAMINAR"))</f>
        <v/>
      </c>
      <c r="I776" s="86" t="str">
        <f>IF(Table4[[#This Row],[Segment]]="","",INDEX(Data!C773:C787,MATCH(Table4[Material],Data!B773:B787,0)))</f>
        <v/>
      </c>
      <c r="J776" s="89" t="str">
        <f>IF(Table4[[#This Row],[ε (m)]]="","",Table4[[#This Row],[ε (m)]]/(CONVERT(Table4[[#This Row],[Diameter (in)]],"in","m")))</f>
        <v/>
      </c>
      <c r="K776" s="96" t="str">
        <f>IF(Table4[[#This Row],[Regime]]="LAMINAR",16/Table4[[#This Row],[Teynold''s Number]],"-")</f>
        <v>-</v>
      </c>
      <c r="L776" s="86"/>
      <c r="M776" s="97" t="str">
        <f>IF(Table4[[#This Row],[Regime]]="TURBULENT",(((-4*LOG10(Table4[[#This Row],[ε/D]]/3.7+1.256/(Table4[[#This Row],[Teynold''s Number]]*SQRT(Table4[[#This Row],[f turbulent (guess)]]))))^-1)^2),"")</f>
        <v/>
      </c>
      <c r="N776" s="91" t="str">
        <f>IF(Table4[[#This Row],[f turbulent]]="","",Table4[[#This Row],[f turbulent (guess)]]-Table4[[#This Row],[f turbulent]])</f>
        <v/>
      </c>
      <c r="O776" s="87">
        <f>IF(Table4[[#This Row],[Segment]]="",0,IF(C777="",0,IF(C777&lt;=Table4[[#This Row],[Diameter (in)]],0,1-(D776/D777))))</f>
        <v>0</v>
      </c>
      <c r="P776" s="92" t="str">
        <f>IF(Table4[[#This Row],[Segment]]="","",IF(C776&gt;C777,"",IF(C777="",0.55,(0.55*(1-D777/D776)))))</f>
        <v/>
      </c>
      <c r="Q77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76" s="92" t="str">
        <f>IF(Table4[[#This Row],[Segment]]="","",IF(Table4[[#This Row],[Kexpansion]]="","0",((Table4[[#This Row],[Velocity (m/s)]]^2)/2)*Table4[[#This Row],[Kexpansion]]))</f>
        <v/>
      </c>
      <c r="S776" s="92" t="str">
        <f>IF(Table4[[#This Row],[Segment]]="","",IF(Table4[[#This Row],[Kcontraction]]="","0",((Table4[[#This Row],[Velocity (m/s)]]^2)/2)*Table4[[#This Row],[Kcontraction]]))</f>
        <v/>
      </c>
      <c r="T776" s="89" t="str">
        <f>IF(Table4[[#This Row],[Segment]]="","",SUMIF($Y$7:$Y$2000,Table4[[#This Row],[Segment]],$AD$7:$AD$2000))</f>
        <v/>
      </c>
      <c r="U776" s="95" t="str">
        <f>IF(Table4[[#This Row],[Segment]]="","",Table4[[#This Row],[Hfriction (J/kg)]]+Table4[[#This Row],[Hexpansions (J/kg)]]+Table4[[#This Row],[Hcontractions (J/kg)]]+Table4[[#This Row],[Hf (J/kg)]])</f>
        <v/>
      </c>
      <c r="V776" s="95" t="str">
        <f>IF(Table4[[#This Row],[Segment]]="","",Table4[[#This Row],[Total Friction Loss (J/kg)]]*Table3[Density (kg/m3)])</f>
        <v/>
      </c>
      <c r="W776" s="95" t="str">
        <f>IF(Table4[[#This Row],[Segment]]="","",Table4[[#This Row],[Total Pressure Drop (Pa)]]/1000)</f>
        <v/>
      </c>
      <c r="Y776" s="82" t="str">
        <f>IF('Set Up'!D999="","",'Set Up'!D999)</f>
        <v/>
      </c>
      <c r="Z776" s="82" t="str">
        <f>IF('Set Up'!E999="","",'Set Up'!E999)</f>
        <v/>
      </c>
      <c r="AA776" s="82" t="str">
        <f>IF('Set Up'!F999="","",'Set Up'!F999)</f>
        <v/>
      </c>
      <c r="AB776" s="82" t="str">
        <f>IF('Set Up'!G999="","",'Set Up'!G999)</f>
        <v/>
      </c>
      <c r="AC776" s="82" t="str">
        <f t="array" ref="AC776">IF(Y776="","",INDEX(Data!$G$4:$G$51,MATCH(Table7[[#This Row],[Fitting]]&amp;Table7[[#This Row],[Fitting Subtype]],Data!$E$4:$E$51&amp;Data!$F$4:$F$51,0)))</f>
        <v/>
      </c>
      <c r="AD776" s="89" t="str">
        <f>IF(Table7[[#This Row],[Segment]]="","",Table7[[#This Row],[Quantity]]*Table7[[#This Row],[Kf]]*(((INDEX(Table4[Velocity (m/s)],MATCH(Table7[[#This Row],[Segment]],Table4[Segment],0)))^2)/2))</f>
        <v/>
      </c>
      <c r="AF776" s="82" t="str">
        <f>Table4[[#This Row],[Segment]]</f>
        <v/>
      </c>
      <c r="AG776" s="75"/>
      <c r="AH776" s="82" t="str">
        <f>IF(Table5[[#This Row],[Segment]]="","",AG776-Table4[[#This Row],[Total Pressure Drop (kPa)]])</f>
        <v/>
      </c>
    </row>
    <row r="777" spans="1:34" x14ac:dyDescent="0.25">
      <c r="A777" s="95" t="str">
        <f>IF('Set Up'!A774="","",'Set Up'!A774)</f>
        <v/>
      </c>
      <c r="B777" s="75" t="s">
        <v>81</v>
      </c>
      <c r="C777" s="85"/>
      <c r="D777" s="86" t="str">
        <f>IF(Table4[[#This Row],[Diameter (in)]]="","",(((CONVERT(Table4[[#This Row],[Diameter (in)]],"in","m"))/2)^2)*PI())</f>
        <v/>
      </c>
      <c r="E777" s="87" t="str">
        <f>IF(Table4[[#This Row],[Area (m2)]]="","",$D$4/Table4[[#This Row],[Area (m2)]])</f>
        <v/>
      </c>
      <c r="F777" s="85">
        <f t="shared" si="12"/>
        <v>4.6951999999999998</v>
      </c>
      <c r="G777" s="88" t="str">
        <f>IF(Table4[[#This Row],[Segment]]="","",(CONVERT(Table4[[#This Row],[Diameter (in)]],"in","m")*$B$4*Table4[[#This Row],[Velocity (m/s)]])/$C$4)</f>
        <v/>
      </c>
      <c r="H777" s="96" t="str">
        <f>IF(Table4[[#This Row],[Segment]]="","",IF(Table4[[#This Row],[Teynold''s Number]]&gt;4000,"TURBULENT","LAMINAR"))</f>
        <v/>
      </c>
      <c r="I777" s="86" t="str">
        <f>IF(Table4[[#This Row],[Segment]]="","",INDEX(Data!C774:C788,MATCH(Table4[Material],Data!B774:B788,0)))</f>
        <v/>
      </c>
      <c r="J777" s="89" t="str">
        <f>IF(Table4[[#This Row],[ε (m)]]="","",Table4[[#This Row],[ε (m)]]/(CONVERT(Table4[[#This Row],[Diameter (in)]],"in","m")))</f>
        <v/>
      </c>
      <c r="K777" s="96" t="str">
        <f>IF(Table4[[#This Row],[Regime]]="LAMINAR",16/Table4[[#This Row],[Teynold''s Number]],"-")</f>
        <v>-</v>
      </c>
      <c r="L777" s="86"/>
      <c r="M777" s="97" t="str">
        <f>IF(Table4[[#This Row],[Regime]]="TURBULENT",(((-4*LOG10(Table4[[#This Row],[ε/D]]/3.7+1.256/(Table4[[#This Row],[Teynold''s Number]]*SQRT(Table4[[#This Row],[f turbulent (guess)]]))))^-1)^2),"")</f>
        <v/>
      </c>
      <c r="N777" s="91" t="str">
        <f>IF(Table4[[#This Row],[f turbulent]]="","",Table4[[#This Row],[f turbulent (guess)]]-Table4[[#This Row],[f turbulent]])</f>
        <v/>
      </c>
      <c r="O777" s="87">
        <f>IF(Table4[[#This Row],[Segment]]="",0,IF(C778="",0,IF(C778&lt;=Table4[[#This Row],[Diameter (in)]],0,1-(D777/D778))))</f>
        <v>0</v>
      </c>
      <c r="P777" s="92" t="str">
        <f>IF(Table4[[#This Row],[Segment]]="","",IF(C777&gt;C778,"",IF(C778="",0.55,(0.55*(1-D778/D777)))))</f>
        <v/>
      </c>
      <c r="Q77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77" s="92" t="str">
        <f>IF(Table4[[#This Row],[Segment]]="","",IF(Table4[[#This Row],[Kexpansion]]="","0",((Table4[[#This Row],[Velocity (m/s)]]^2)/2)*Table4[[#This Row],[Kexpansion]]))</f>
        <v/>
      </c>
      <c r="S777" s="92" t="str">
        <f>IF(Table4[[#This Row],[Segment]]="","",IF(Table4[[#This Row],[Kcontraction]]="","0",((Table4[[#This Row],[Velocity (m/s)]]^2)/2)*Table4[[#This Row],[Kcontraction]]))</f>
        <v/>
      </c>
      <c r="T777" s="89" t="str">
        <f>IF(Table4[[#This Row],[Segment]]="","",SUMIF($Y$7:$Y$2000,Table4[[#This Row],[Segment]],$AD$7:$AD$2000))</f>
        <v/>
      </c>
      <c r="U777" s="95" t="str">
        <f>IF(Table4[[#This Row],[Segment]]="","",Table4[[#This Row],[Hfriction (J/kg)]]+Table4[[#This Row],[Hexpansions (J/kg)]]+Table4[[#This Row],[Hcontractions (J/kg)]]+Table4[[#This Row],[Hf (J/kg)]])</f>
        <v/>
      </c>
      <c r="V777" s="95" t="str">
        <f>IF(Table4[[#This Row],[Segment]]="","",Table4[[#This Row],[Total Friction Loss (J/kg)]]*Table3[Density (kg/m3)])</f>
        <v/>
      </c>
      <c r="W777" s="95" t="str">
        <f>IF(Table4[[#This Row],[Segment]]="","",Table4[[#This Row],[Total Pressure Drop (Pa)]]/1000)</f>
        <v/>
      </c>
      <c r="Y777" s="82" t="str">
        <f>IF('Set Up'!D1000="","",'Set Up'!D1000)</f>
        <v/>
      </c>
      <c r="Z777" s="82" t="str">
        <f>IF('Set Up'!E1000="","",'Set Up'!E1000)</f>
        <v/>
      </c>
      <c r="AA777" s="82" t="str">
        <f>IF('Set Up'!F1000="","",'Set Up'!F1000)</f>
        <v/>
      </c>
      <c r="AB777" s="82" t="str">
        <f>IF('Set Up'!G1000="","",'Set Up'!G1000)</f>
        <v/>
      </c>
      <c r="AC777" s="82" t="str">
        <f t="array" ref="AC777">IF(Y777="","",INDEX(Data!$G$4:$G$51,MATCH(Table7[[#This Row],[Fitting]]&amp;Table7[[#This Row],[Fitting Subtype]],Data!$E$4:$E$51&amp;Data!$F$4:$F$51,0)))</f>
        <v/>
      </c>
      <c r="AD777" s="89" t="str">
        <f>IF(Table7[[#This Row],[Segment]]="","",Table7[[#This Row],[Quantity]]*Table7[[#This Row],[Kf]]*(((INDEX(Table4[Velocity (m/s)],MATCH(Table7[[#This Row],[Segment]],Table4[Segment],0)))^2)/2))</f>
        <v/>
      </c>
      <c r="AF777" s="82" t="str">
        <f>Table4[[#This Row],[Segment]]</f>
        <v/>
      </c>
      <c r="AG777" s="75"/>
      <c r="AH777" s="82" t="str">
        <f>IF(Table5[[#This Row],[Segment]]="","",AG777-Table4[[#This Row],[Total Pressure Drop (kPa)]])</f>
        <v/>
      </c>
    </row>
    <row r="778" spans="1:34" x14ac:dyDescent="0.25">
      <c r="A778" s="95" t="str">
        <f>IF('Set Up'!A775="","",'Set Up'!A775)</f>
        <v/>
      </c>
      <c r="B778" s="75" t="s">
        <v>81</v>
      </c>
      <c r="C778" s="85"/>
      <c r="D778" s="86" t="str">
        <f>IF(Table4[[#This Row],[Diameter (in)]]="","",(((CONVERT(Table4[[#This Row],[Diameter (in)]],"in","m"))/2)^2)*PI())</f>
        <v/>
      </c>
      <c r="E778" s="87" t="str">
        <f>IF(Table4[[#This Row],[Area (m2)]]="","",$D$4/Table4[[#This Row],[Area (m2)]])</f>
        <v/>
      </c>
      <c r="F778" s="85">
        <f t="shared" si="12"/>
        <v>4.6951999999999998</v>
      </c>
      <c r="G778" s="88" t="str">
        <f>IF(Table4[[#This Row],[Segment]]="","",(CONVERT(Table4[[#This Row],[Diameter (in)]],"in","m")*$B$4*Table4[[#This Row],[Velocity (m/s)]])/$C$4)</f>
        <v/>
      </c>
      <c r="H778" s="96" t="str">
        <f>IF(Table4[[#This Row],[Segment]]="","",IF(Table4[[#This Row],[Teynold''s Number]]&gt;4000,"TURBULENT","LAMINAR"))</f>
        <v/>
      </c>
      <c r="I778" s="86" t="str">
        <f>IF(Table4[[#This Row],[Segment]]="","",INDEX(Data!C775:C789,MATCH(Table4[Material],Data!B775:B789,0)))</f>
        <v/>
      </c>
      <c r="J778" s="89" t="str">
        <f>IF(Table4[[#This Row],[ε (m)]]="","",Table4[[#This Row],[ε (m)]]/(CONVERT(Table4[[#This Row],[Diameter (in)]],"in","m")))</f>
        <v/>
      </c>
      <c r="K778" s="96" t="str">
        <f>IF(Table4[[#This Row],[Regime]]="LAMINAR",16/Table4[[#This Row],[Teynold''s Number]],"-")</f>
        <v>-</v>
      </c>
      <c r="L778" s="86"/>
      <c r="M778" s="97" t="str">
        <f>IF(Table4[[#This Row],[Regime]]="TURBULENT",(((-4*LOG10(Table4[[#This Row],[ε/D]]/3.7+1.256/(Table4[[#This Row],[Teynold''s Number]]*SQRT(Table4[[#This Row],[f turbulent (guess)]]))))^-1)^2),"")</f>
        <v/>
      </c>
      <c r="N778" s="91" t="str">
        <f>IF(Table4[[#This Row],[f turbulent]]="","",Table4[[#This Row],[f turbulent (guess)]]-Table4[[#This Row],[f turbulent]])</f>
        <v/>
      </c>
      <c r="O778" s="87">
        <f>IF(Table4[[#This Row],[Segment]]="",0,IF(C779="",0,IF(C779&lt;=Table4[[#This Row],[Diameter (in)]],0,1-(D778/D779))))</f>
        <v>0</v>
      </c>
      <c r="P778" s="92" t="str">
        <f>IF(Table4[[#This Row],[Segment]]="","",IF(C778&gt;C779,"",IF(C779="",0.55,(0.55*(1-D779/D778)))))</f>
        <v/>
      </c>
      <c r="Q77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78" s="92" t="str">
        <f>IF(Table4[[#This Row],[Segment]]="","",IF(Table4[[#This Row],[Kexpansion]]="","0",((Table4[[#This Row],[Velocity (m/s)]]^2)/2)*Table4[[#This Row],[Kexpansion]]))</f>
        <v/>
      </c>
      <c r="S778" s="92" t="str">
        <f>IF(Table4[[#This Row],[Segment]]="","",IF(Table4[[#This Row],[Kcontraction]]="","0",((Table4[[#This Row],[Velocity (m/s)]]^2)/2)*Table4[[#This Row],[Kcontraction]]))</f>
        <v/>
      </c>
      <c r="T778" s="89" t="str">
        <f>IF(Table4[[#This Row],[Segment]]="","",SUMIF($Y$7:$Y$2000,Table4[[#This Row],[Segment]],$AD$7:$AD$2000))</f>
        <v/>
      </c>
      <c r="U778" s="95" t="str">
        <f>IF(Table4[[#This Row],[Segment]]="","",Table4[[#This Row],[Hfriction (J/kg)]]+Table4[[#This Row],[Hexpansions (J/kg)]]+Table4[[#This Row],[Hcontractions (J/kg)]]+Table4[[#This Row],[Hf (J/kg)]])</f>
        <v/>
      </c>
      <c r="V778" s="95" t="str">
        <f>IF(Table4[[#This Row],[Segment]]="","",Table4[[#This Row],[Total Friction Loss (J/kg)]]*Table3[Density (kg/m3)])</f>
        <v/>
      </c>
      <c r="W778" s="95" t="str">
        <f>IF(Table4[[#This Row],[Segment]]="","",Table4[[#This Row],[Total Pressure Drop (Pa)]]/1000)</f>
        <v/>
      </c>
      <c r="Y778" s="82" t="str">
        <f>IF('Set Up'!D1001="","",'Set Up'!D1001)</f>
        <v/>
      </c>
      <c r="Z778" s="82" t="str">
        <f>IF('Set Up'!E1001="","",'Set Up'!E1001)</f>
        <v/>
      </c>
      <c r="AA778" s="82" t="str">
        <f>IF('Set Up'!F1001="","",'Set Up'!F1001)</f>
        <v/>
      </c>
      <c r="AB778" s="82" t="str">
        <f>IF('Set Up'!G1001="","",'Set Up'!G1001)</f>
        <v/>
      </c>
      <c r="AC778" s="82" t="str">
        <f t="array" ref="AC778">IF(Y778="","",INDEX(Data!$G$4:$G$51,MATCH(Table7[[#This Row],[Fitting]]&amp;Table7[[#This Row],[Fitting Subtype]],Data!$E$4:$E$51&amp;Data!$F$4:$F$51,0)))</f>
        <v/>
      </c>
      <c r="AD778" s="89" t="str">
        <f>IF(Table7[[#This Row],[Segment]]="","",Table7[[#This Row],[Quantity]]*Table7[[#This Row],[Kf]]*(((INDEX(Table4[Velocity (m/s)],MATCH(Table7[[#This Row],[Segment]],Table4[Segment],0)))^2)/2))</f>
        <v/>
      </c>
      <c r="AF778" s="82" t="str">
        <f>Table4[[#This Row],[Segment]]</f>
        <v/>
      </c>
      <c r="AG778" s="75"/>
      <c r="AH778" s="82" t="str">
        <f>IF(Table5[[#This Row],[Segment]]="","",AG778-Table4[[#This Row],[Total Pressure Drop (kPa)]])</f>
        <v/>
      </c>
    </row>
    <row r="779" spans="1:34" x14ac:dyDescent="0.25">
      <c r="A779" s="95" t="str">
        <f>IF('Set Up'!A776="","",'Set Up'!A776)</f>
        <v/>
      </c>
      <c r="B779" s="75" t="s">
        <v>81</v>
      </c>
      <c r="C779" s="85"/>
      <c r="D779" s="86" t="str">
        <f>IF(Table4[[#This Row],[Diameter (in)]]="","",(((CONVERT(Table4[[#This Row],[Diameter (in)]],"in","m"))/2)^2)*PI())</f>
        <v/>
      </c>
      <c r="E779" s="87" t="str">
        <f>IF(Table4[[#This Row],[Area (m2)]]="","",$D$4/Table4[[#This Row],[Area (m2)]])</f>
        <v/>
      </c>
      <c r="F779" s="85">
        <f t="shared" si="12"/>
        <v>4.6951999999999998</v>
      </c>
      <c r="G779" s="88" t="str">
        <f>IF(Table4[[#This Row],[Segment]]="","",(CONVERT(Table4[[#This Row],[Diameter (in)]],"in","m")*$B$4*Table4[[#This Row],[Velocity (m/s)]])/$C$4)</f>
        <v/>
      </c>
      <c r="H779" s="96" t="str">
        <f>IF(Table4[[#This Row],[Segment]]="","",IF(Table4[[#This Row],[Teynold''s Number]]&gt;4000,"TURBULENT","LAMINAR"))</f>
        <v/>
      </c>
      <c r="I779" s="86" t="str">
        <f>IF(Table4[[#This Row],[Segment]]="","",INDEX(Data!C776:C790,MATCH(Table4[Material],Data!B776:B790,0)))</f>
        <v/>
      </c>
      <c r="J779" s="89" t="str">
        <f>IF(Table4[[#This Row],[ε (m)]]="","",Table4[[#This Row],[ε (m)]]/(CONVERT(Table4[[#This Row],[Diameter (in)]],"in","m")))</f>
        <v/>
      </c>
      <c r="K779" s="96" t="str">
        <f>IF(Table4[[#This Row],[Regime]]="LAMINAR",16/Table4[[#This Row],[Teynold''s Number]],"-")</f>
        <v>-</v>
      </c>
      <c r="L779" s="86"/>
      <c r="M779" s="97" t="str">
        <f>IF(Table4[[#This Row],[Regime]]="TURBULENT",(((-4*LOG10(Table4[[#This Row],[ε/D]]/3.7+1.256/(Table4[[#This Row],[Teynold''s Number]]*SQRT(Table4[[#This Row],[f turbulent (guess)]]))))^-1)^2),"")</f>
        <v/>
      </c>
      <c r="N779" s="91" t="str">
        <f>IF(Table4[[#This Row],[f turbulent]]="","",Table4[[#This Row],[f turbulent (guess)]]-Table4[[#This Row],[f turbulent]])</f>
        <v/>
      </c>
      <c r="O779" s="87">
        <f>IF(Table4[[#This Row],[Segment]]="",0,IF(C780="",0,IF(C780&lt;=Table4[[#This Row],[Diameter (in)]],0,1-(D779/D780))))</f>
        <v>0</v>
      </c>
      <c r="P779" s="92" t="str">
        <f>IF(Table4[[#This Row],[Segment]]="","",IF(C779&gt;C780,"",IF(C780="",0.55,(0.55*(1-D780/D779)))))</f>
        <v/>
      </c>
      <c r="Q77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79" s="92" t="str">
        <f>IF(Table4[[#This Row],[Segment]]="","",IF(Table4[[#This Row],[Kexpansion]]="","0",((Table4[[#This Row],[Velocity (m/s)]]^2)/2)*Table4[[#This Row],[Kexpansion]]))</f>
        <v/>
      </c>
      <c r="S779" s="92" t="str">
        <f>IF(Table4[[#This Row],[Segment]]="","",IF(Table4[[#This Row],[Kcontraction]]="","0",((Table4[[#This Row],[Velocity (m/s)]]^2)/2)*Table4[[#This Row],[Kcontraction]]))</f>
        <v/>
      </c>
      <c r="T779" s="89" t="str">
        <f>IF(Table4[[#This Row],[Segment]]="","",SUMIF($Y$7:$Y$2000,Table4[[#This Row],[Segment]],$AD$7:$AD$2000))</f>
        <v/>
      </c>
      <c r="U779" s="95" t="str">
        <f>IF(Table4[[#This Row],[Segment]]="","",Table4[[#This Row],[Hfriction (J/kg)]]+Table4[[#This Row],[Hexpansions (J/kg)]]+Table4[[#This Row],[Hcontractions (J/kg)]]+Table4[[#This Row],[Hf (J/kg)]])</f>
        <v/>
      </c>
      <c r="V779" s="95" t="str">
        <f>IF(Table4[[#This Row],[Segment]]="","",Table4[[#This Row],[Total Friction Loss (J/kg)]]*Table3[Density (kg/m3)])</f>
        <v/>
      </c>
      <c r="W779" s="95" t="str">
        <f>IF(Table4[[#This Row],[Segment]]="","",Table4[[#This Row],[Total Pressure Drop (Pa)]]/1000)</f>
        <v/>
      </c>
      <c r="Y779" s="82" t="str">
        <f>IF('Set Up'!D1002="","",'Set Up'!D1002)</f>
        <v/>
      </c>
      <c r="Z779" s="82" t="str">
        <f>IF('Set Up'!E1002="","",'Set Up'!E1002)</f>
        <v/>
      </c>
      <c r="AA779" s="82" t="str">
        <f>IF('Set Up'!F1002="","",'Set Up'!F1002)</f>
        <v/>
      </c>
      <c r="AB779" s="82" t="str">
        <f>IF('Set Up'!G1002="","",'Set Up'!G1002)</f>
        <v/>
      </c>
      <c r="AC779" s="82" t="str">
        <f t="array" ref="AC779">IF(Y779="","",INDEX(Data!$G$4:$G$51,MATCH(Table7[[#This Row],[Fitting]]&amp;Table7[[#This Row],[Fitting Subtype]],Data!$E$4:$E$51&amp;Data!$F$4:$F$51,0)))</f>
        <v/>
      </c>
      <c r="AD779" s="89" t="str">
        <f>IF(Table7[[#This Row],[Segment]]="","",Table7[[#This Row],[Quantity]]*Table7[[#This Row],[Kf]]*(((INDEX(Table4[Velocity (m/s)],MATCH(Table7[[#This Row],[Segment]],Table4[Segment],0)))^2)/2))</f>
        <v/>
      </c>
      <c r="AF779" s="82" t="str">
        <f>Table4[[#This Row],[Segment]]</f>
        <v/>
      </c>
      <c r="AG779" s="75"/>
      <c r="AH779" s="82" t="str">
        <f>IF(Table5[[#This Row],[Segment]]="","",AG779-Table4[[#This Row],[Total Pressure Drop (kPa)]])</f>
        <v/>
      </c>
    </row>
    <row r="780" spans="1:34" x14ac:dyDescent="0.25">
      <c r="A780" s="95" t="str">
        <f>IF('Set Up'!A777="","",'Set Up'!A777)</f>
        <v/>
      </c>
      <c r="B780" s="75" t="s">
        <v>81</v>
      </c>
      <c r="C780" s="85"/>
      <c r="D780" s="86" t="str">
        <f>IF(Table4[[#This Row],[Diameter (in)]]="","",(((CONVERT(Table4[[#This Row],[Diameter (in)]],"in","m"))/2)^2)*PI())</f>
        <v/>
      </c>
      <c r="E780" s="87" t="str">
        <f>IF(Table4[[#This Row],[Area (m2)]]="","",$D$4/Table4[[#This Row],[Area (m2)]])</f>
        <v/>
      </c>
      <c r="F780" s="85">
        <f t="shared" si="12"/>
        <v>4.6951999999999998</v>
      </c>
      <c r="G780" s="88" t="str">
        <f>IF(Table4[[#This Row],[Segment]]="","",(CONVERT(Table4[[#This Row],[Diameter (in)]],"in","m")*$B$4*Table4[[#This Row],[Velocity (m/s)]])/$C$4)</f>
        <v/>
      </c>
      <c r="H780" s="96" t="str">
        <f>IF(Table4[[#This Row],[Segment]]="","",IF(Table4[[#This Row],[Teynold''s Number]]&gt;4000,"TURBULENT","LAMINAR"))</f>
        <v/>
      </c>
      <c r="I780" s="86" t="str">
        <f>IF(Table4[[#This Row],[Segment]]="","",INDEX(Data!C777:C791,MATCH(Table4[Material],Data!B777:B791,0)))</f>
        <v/>
      </c>
      <c r="J780" s="89" t="str">
        <f>IF(Table4[[#This Row],[ε (m)]]="","",Table4[[#This Row],[ε (m)]]/(CONVERT(Table4[[#This Row],[Diameter (in)]],"in","m")))</f>
        <v/>
      </c>
      <c r="K780" s="96" t="str">
        <f>IF(Table4[[#This Row],[Regime]]="LAMINAR",16/Table4[[#This Row],[Teynold''s Number]],"-")</f>
        <v>-</v>
      </c>
      <c r="L780" s="86"/>
      <c r="M780" s="97" t="str">
        <f>IF(Table4[[#This Row],[Regime]]="TURBULENT",(((-4*LOG10(Table4[[#This Row],[ε/D]]/3.7+1.256/(Table4[[#This Row],[Teynold''s Number]]*SQRT(Table4[[#This Row],[f turbulent (guess)]]))))^-1)^2),"")</f>
        <v/>
      </c>
      <c r="N780" s="91" t="str">
        <f>IF(Table4[[#This Row],[f turbulent]]="","",Table4[[#This Row],[f turbulent (guess)]]-Table4[[#This Row],[f turbulent]])</f>
        <v/>
      </c>
      <c r="O780" s="87">
        <f>IF(Table4[[#This Row],[Segment]]="",0,IF(C781="",0,IF(C781&lt;=Table4[[#This Row],[Diameter (in)]],0,1-(D780/D781))))</f>
        <v>0</v>
      </c>
      <c r="P780" s="92" t="str">
        <f>IF(Table4[[#This Row],[Segment]]="","",IF(C780&gt;C781,"",IF(C781="",0.55,(0.55*(1-D781/D780)))))</f>
        <v/>
      </c>
      <c r="Q78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80" s="92" t="str">
        <f>IF(Table4[[#This Row],[Segment]]="","",IF(Table4[[#This Row],[Kexpansion]]="","0",((Table4[[#This Row],[Velocity (m/s)]]^2)/2)*Table4[[#This Row],[Kexpansion]]))</f>
        <v/>
      </c>
      <c r="S780" s="92" t="str">
        <f>IF(Table4[[#This Row],[Segment]]="","",IF(Table4[[#This Row],[Kcontraction]]="","0",((Table4[[#This Row],[Velocity (m/s)]]^2)/2)*Table4[[#This Row],[Kcontraction]]))</f>
        <v/>
      </c>
      <c r="T780" s="89" t="str">
        <f>IF(Table4[[#This Row],[Segment]]="","",SUMIF($Y$7:$Y$2000,Table4[[#This Row],[Segment]],$AD$7:$AD$2000))</f>
        <v/>
      </c>
      <c r="U780" s="95" t="str">
        <f>IF(Table4[[#This Row],[Segment]]="","",Table4[[#This Row],[Hfriction (J/kg)]]+Table4[[#This Row],[Hexpansions (J/kg)]]+Table4[[#This Row],[Hcontractions (J/kg)]]+Table4[[#This Row],[Hf (J/kg)]])</f>
        <v/>
      </c>
      <c r="V780" s="95" t="str">
        <f>IF(Table4[[#This Row],[Segment]]="","",Table4[[#This Row],[Total Friction Loss (J/kg)]]*Table3[Density (kg/m3)])</f>
        <v/>
      </c>
      <c r="W780" s="95" t="str">
        <f>IF(Table4[[#This Row],[Segment]]="","",Table4[[#This Row],[Total Pressure Drop (Pa)]]/1000)</f>
        <v/>
      </c>
      <c r="Y780" s="82" t="str">
        <f>IF('Set Up'!D1003="","",'Set Up'!D1003)</f>
        <v/>
      </c>
      <c r="Z780" s="82" t="str">
        <f>IF('Set Up'!E1003="","",'Set Up'!E1003)</f>
        <v/>
      </c>
      <c r="AA780" s="82" t="str">
        <f>IF('Set Up'!F1003="","",'Set Up'!F1003)</f>
        <v/>
      </c>
      <c r="AB780" s="82" t="str">
        <f>IF('Set Up'!G1003="","",'Set Up'!G1003)</f>
        <v/>
      </c>
      <c r="AC780" s="82" t="str">
        <f t="array" ref="AC780">IF(Y780="","",INDEX(Data!$G$4:$G$51,MATCH(Table7[[#This Row],[Fitting]]&amp;Table7[[#This Row],[Fitting Subtype]],Data!$E$4:$E$51&amp;Data!$F$4:$F$51,0)))</f>
        <v/>
      </c>
      <c r="AD780" s="89" t="str">
        <f>IF(Table7[[#This Row],[Segment]]="","",Table7[[#This Row],[Quantity]]*Table7[[#This Row],[Kf]]*(((INDEX(Table4[Velocity (m/s)],MATCH(Table7[[#This Row],[Segment]],Table4[Segment],0)))^2)/2))</f>
        <v/>
      </c>
      <c r="AF780" s="82" t="str">
        <f>Table4[[#This Row],[Segment]]</f>
        <v/>
      </c>
      <c r="AG780" s="75"/>
      <c r="AH780" s="82" t="str">
        <f>IF(Table5[[#This Row],[Segment]]="","",AG780-Table4[[#This Row],[Total Pressure Drop (kPa)]])</f>
        <v/>
      </c>
    </row>
    <row r="781" spans="1:34" x14ac:dyDescent="0.25">
      <c r="A781" s="95" t="str">
        <f>IF('Set Up'!A778="","",'Set Up'!A778)</f>
        <v/>
      </c>
      <c r="B781" s="75" t="s">
        <v>81</v>
      </c>
      <c r="C781" s="85"/>
      <c r="D781" s="86" t="str">
        <f>IF(Table4[[#This Row],[Diameter (in)]]="","",(((CONVERT(Table4[[#This Row],[Diameter (in)]],"in","m"))/2)^2)*PI())</f>
        <v/>
      </c>
      <c r="E781" s="87" t="str">
        <f>IF(Table4[[#This Row],[Area (m2)]]="","",$D$4/Table4[[#This Row],[Area (m2)]])</f>
        <v/>
      </c>
      <c r="F781" s="85">
        <f t="shared" si="12"/>
        <v>4.6951999999999998</v>
      </c>
      <c r="G781" s="88" t="str">
        <f>IF(Table4[[#This Row],[Segment]]="","",(CONVERT(Table4[[#This Row],[Diameter (in)]],"in","m")*$B$4*Table4[[#This Row],[Velocity (m/s)]])/$C$4)</f>
        <v/>
      </c>
      <c r="H781" s="96" t="str">
        <f>IF(Table4[[#This Row],[Segment]]="","",IF(Table4[[#This Row],[Teynold''s Number]]&gt;4000,"TURBULENT","LAMINAR"))</f>
        <v/>
      </c>
      <c r="I781" s="86" t="str">
        <f>IF(Table4[[#This Row],[Segment]]="","",INDEX(Data!C778:C792,MATCH(Table4[Material],Data!B778:B792,0)))</f>
        <v/>
      </c>
      <c r="J781" s="89" t="str">
        <f>IF(Table4[[#This Row],[ε (m)]]="","",Table4[[#This Row],[ε (m)]]/(CONVERT(Table4[[#This Row],[Diameter (in)]],"in","m")))</f>
        <v/>
      </c>
      <c r="K781" s="96" t="str">
        <f>IF(Table4[[#This Row],[Regime]]="LAMINAR",16/Table4[[#This Row],[Teynold''s Number]],"-")</f>
        <v>-</v>
      </c>
      <c r="L781" s="86"/>
      <c r="M781" s="97" t="str">
        <f>IF(Table4[[#This Row],[Regime]]="TURBULENT",(((-4*LOG10(Table4[[#This Row],[ε/D]]/3.7+1.256/(Table4[[#This Row],[Teynold''s Number]]*SQRT(Table4[[#This Row],[f turbulent (guess)]]))))^-1)^2),"")</f>
        <v/>
      </c>
      <c r="N781" s="91" t="str">
        <f>IF(Table4[[#This Row],[f turbulent]]="","",Table4[[#This Row],[f turbulent (guess)]]-Table4[[#This Row],[f turbulent]])</f>
        <v/>
      </c>
      <c r="O781" s="87">
        <f>IF(Table4[[#This Row],[Segment]]="",0,IF(C782="",0,IF(C782&lt;=Table4[[#This Row],[Diameter (in)]],0,1-(D781/D782))))</f>
        <v>0</v>
      </c>
      <c r="P781" s="92" t="str">
        <f>IF(Table4[[#This Row],[Segment]]="","",IF(C781&gt;C782,"",IF(C782="",0.55,(0.55*(1-D782/D781)))))</f>
        <v/>
      </c>
      <c r="Q78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81" s="92" t="str">
        <f>IF(Table4[[#This Row],[Segment]]="","",IF(Table4[[#This Row],[Kexpansion]]="","0",((Table4[[#This Row],[Velocity (m/s)]]^2)/2)*Table4[[#This Row],[Kexpansion]]))</f>
        <v/>
      </c>
      <c r="S781" s="92" t="str">
        <f>IF(Table4[[#This Row],[Segment]]="","",IF(Table4[[#This Row],[Kcontraction]]="","0",((Table4[[#This Row],[Velocity (m/s)]]^2)/2)*Table4[[#This Row],[Kcontraction]]))</f>
        <v/>
      </c>
      <c r="T781" s="89" t="str">
        <f>IF(Table4[[#This Row],[Segment]]="","",SUMIF($Y$7:$Y$2000,Table4[[#This Row],[Segment]],$AD$7:$AD$2000))</f>
        <v/>
      </c>
      <c r="U781" s="95" t="str">
        <f>IF(Table4[[#This Row],[Segment]]="","",Table4[[#This Row],[Hfriction (J/kg)]]+Table4[[#This Row],[Hexpansions (J/kg)]]+Table4[[#This Row],[Hcontractions (J/kg)]]+Table4[[#This Row],[Hf (J/kg)]])</f>
        <v/>
      </c>
      <c r="V781" s="95" t="str">
        <f>IF(Table4[[#This Row],[Segment]]="","",Table4[[#This Row],[Total Friction Loss (J/kg)]]*Table3[Density (kg/m3)])</f>
        <v/>
      </c>
      <c r="W781" s="95" t="str">
        <f>IF(Table4[[#This Row],[Segment]]="","",Table4[[#This Row],[Total Pressure Drop (Pa)]]/1000)</f>
        <v/>
      </c>
      <c r="Y781" s="82" t="str">
        <f>IF('Set Up'!D1004="","",'Set Up'!D1004)</f>
        <v/>
      </c>
      <c r="Z781" s="82" t="str">
        <f>IF('Set Up'!E1004="","",'Set Up'!E1004)</f>
        <v/>
      </c>
      <c r="AA781" s="82" t="str">
        <f>IF('Set Up'!F1004="","",'Set Up'!F1004)</f>
        <v/>
      </c>
      <c r="AB781" s="82" t="str">
        <f>IF('Set Up'!G1004="","",'Set Up'!G1004)</f>
        <v/>
      </c>
      <c r="AC781" s="82" t="str">
        <f t="array" ref="AC781">IF(Y781="","",INDEX(Data!$G$4:$G$51,MATCH(Table7[[#This Row],[Fitting]]&amp;Table7[[#This Row],[Fitting Subtype]],Data!$E$4:$E$51&amp;Data!$F$4:$F$51,0)))</f>
        <v/>
      </c>
      <c r="AD781" s="89" t="str">
        <f>IF(Table7[[#This Row],[Segment]]="","",Table7[[#This Row],[Quantity]]*Table7[[#This Row],[Kf]]*(((INDEX(Table4[Velocity (m/s)],MATCH(Table7[[#This Row],[Segment]],Table4[Segment],0)))^2)/2))</f>
        <v/>
      </c>
      <c r="AF781" s="82" t="str">
        <f>Table4[[#This Row],[Segment]]</f>
        <v/>
      </c>
      <c r="AG781" s="75"/>
      <c r="AH781" s="82" t="str">
        <f>IF(Table5[[#This Row],[Segment]]="","",AG781-Table4[[#This Row],[Total Pressure Drop (kPa)]])</f>
        <v/>
      </c>
    </row>
    <row r="782" spans="1:34" x14ac:dyDescent="0.25">
      <c r="A782" s="95" t="str">
        <f>IF('Set Up'!A779="","",'Set Up'!A779)</f>
        <v/>
      </c>
      <c r="B782" s="75" t="s">
        <v>81</v>
      </c>
      <c r="C782" s="85"/>
      <c r="D782" s="86" t="str">
        <f>IF(Table4[[#This Row],[Diameter (in)]]="","",(((CONVERT(Table4[[#This Row],[Diameter (in)]],"in","m"))/2)^2)*PI())</f>
        <v/>
      </c>
      <c r="E782" s="87" t="str">
        <f>IF(Table4[[#This Row],[Area (m2)]]="","",$D$4/Table4[[#This Row],[Area (m2)]])</f>
        <v/>
      </c>
      <c r="F782" s="85">
        <f t="shared" si="12"/>
        <v>4.6951999999999998</v>
      </c>
      <c r="G782" s="88" t="str">
        <f>IF(Table4[[#This Row],[Segment]]="","",(CONVERT(Table4[[#This Row],[Diameter (in)]],"in","m")*$B$4*Table4[[#This Row],[Velocity (m/s)]])/$C$4)</f>
        <v/>
      </c>
      <c r="H782" s="96" t="str">
        <f>IF(Table4[[#This Row],[Segment]]="","",IF(Table4[[#This Row],[Teynold''s Number]]&gt;4000,"TURBULENT","LAMINAR"))</f>
        <v/>
      </c>
      <c r="I782" s="86" t="str">
        <f>IF(Table4[[#This Row],[Segment]]="","",INDEX(Data!C779:C793,MATCH(Table4[Material],Data!B779:B793,0)))</f>
        <v/>
      </c>
      <c r="J782" s="89" t="str">
        <f>IF(Table4[[#This Row],[ε (m)]]="","",Table4[[#This Row],[ε (m)]]/(CONVERT(Table4[[#This Row],[Diameter (in)]],"in","m")))</f>
        <v/>
      </c>
      <c r="K782" s="96" t="str">
        <f>IF(Table4[[#This Row],[Regime]]="LAMINAR",16/Table4[[#This Row],[Teynold''s Number]],"-")</f>
        <v>-</v>
      </c>
      <c r="L782" s="86"/>
      <c r="M782" s="97" t="str">
        <f>IF(Table4[[#This Row],[Regime]]="TURBULENT",(((-4*LOG10(Table4[[#This Row],[ε/D]]/3.7+1.256/(Table4[[#This Row],[Teynold''s Number]]*SQRT(Table4[[#This Row],[f turbulent (guess)]]))))^-1)^2),"")</f>
        <v/>
      </c>
      <c r="N782" s="91" t="str">
        <f>IF(Table4[[#This Row],[f turbulent]]="","",Table4[[#This Row],[f turbulent (guess)]]-Table4[[#This Row],[f turbulent]])</f>
        <v/>
      </c>
      <c r="O782" s="87">
        <f>IF(Table4[[#This Row],[Segment]]="",0,IF(C783="",0,IF(C783&lt;=Table4[[#This Row],[Diameter (in)]],0,1-(D782/D783))))</f>
        <v>0</v>
      </c>
      <c r="P782" s="92" t="str">
        <f>IF(Table4[[#This Row],[Segment]]="","",IF(C782&gt;C783,"",IF(C783="",0.55,(0.55*(1-D783/D782)))))</f>
        <v/>
      </c>
      <c r="Q78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82" s="92" t="str">
        <f>IF(Table4[[#This Row],[Segment]]="","",IF(Table4[[#This Row],[Kexpansion]]="","0",((Table4[[#This Row],[Velocity (m/s)]]^2)/2)*Table4[[#This Row],[Kexpansion]]))</f>
        <v/>
      </c>
      <c r="S782" s="92" t="str">
        <f>IF(Table4[[#This Row],[Segment]]="","",IF(Table4[[#This Row],[Kcontraction]]="","0",((Table4[[#This Row],[Velocity (m/s)]]^2)/2)*Table4[[#This Row],[Kcontraction]]))</f>
        <v/>
      </c>
      <c r="T782" s="89" t="str">
        <f>IF(Table4[[#This Row],[Segment]]="","",SUMIF($Y$7:$Y$2000,Table4[[#This Row],[Segment]],$AD$7:$AD$2000))</f>
        <v/>
      </c>
      <c r="U782" s="95" t="str">
        <f>IF(Table4[[#This Row],[Segment]]="","",Table4[[#This Row],[Hfriction (J/kg)]]+Table4[[#This Row],[Hexpansions (J/kg)]]+Table4[[#This Row],[Hcontractions (J/kg)]]+Table4[[#This Row],[Hf (J/kg)]])</f>
        <v/>
      </c>
      <c r="V782" s="95" t="str">
        <f>IF(Table4[[#This Row],[Segment]]="","",Table4[[#This Row],[Total Friction Loss (J/kg)]]*Table3[Density (kg/m3)])</f>
        <v/>
      </c>
      <c r="W782" s="95" t="str">
        <f>IF(Table4[[#This Row],[Segment]]="","",Table4[[#This Row],[Total Pressure Drop (Pa)]]/1000)</f>
        <v/>
      </c>
      <c r="Y782" s="82" t="str">
        <f>IF('Set Up'!D1005="","",'Set Up'!D1005)</f>
        <v/>
      </c>
      <c r="Z782" s="82" t="str">
        <f>IF('Set Up'!E1005="","",'Set Up'!E1005)</f>
        <v/>
      </c>
      <c r="AA782" s="82" t="str">
        <f>IF('Set Up'!F1005="","",'Set Up'!F1005)</f>
        <v/>
      </c>
      <c r="AB782" s="82" t="str">
        <f>IF('Set Up'!G1005="","",'Set Up'!G1005)</f>
        <v/>
      </c>
      <c r="AC782" s="82" t="str">
        <f t="array" ref="AC782">IF(Y782="","",INDEX(Data!$G$4:$G$51,MATCH(Table7[[#This Row],[Fitting]]&amp;Table7[[#This Row],[Fitting Subtype]],Data!$E$4:$E$51&amp;Data!$F$4:$F$51,0)))</f>
        <v/>
      </c>
      <c r="AD782" s="89" t="str">
        <f>IF(Table7[[#This Row],[Segment]]="","",Table7[[#This Row],[Quantity]]*Table7[[#This Row],[Kf]]*(((INDEX(Table4[Velocity (m/s)],MATCH(Table7[[#This Row],[Segment]],Table4[Segment],0)))^2)/2))</f>
        <v/>
      </c>
      <c r="AF782" s="82" t="str">
        <f>Table4[[#This Row],[Segment]]</f>
        <v/>
      </c>
      <c r="AG782" s="75"/>
      <c r="AH782" s="82" t="str">
        <f>IF(Table5[[#This Row],[Segment]]="","",AG782-Table4[[#This Row],[Total Pressure Drop (kPa)]])</f>
        <v/>
      </c>
    </row>
    <row r="783" spans="1:34" x14ac:dyDescent="0.25">
      <c r="A783" s="95" t="str">
        <f>IF('Set Up'!A780="","",'Set Up'!A780)</f>
        <v/>
      </c>
      <c r="B783" s="75" t="s">
        <v>81</v>
      </c>
      <c r="C783" s="85"/>
      <c r="D783" s="86" t="str">
        <f>IF(Table4[[#This Row],[Diameter (in)]]="","",(((CONVERT(Table4[[#This Row],[Diameter (in)]],"in","m"))/2)^2)*PI())</f>
        <v/>
      </c>
      <c r="E783" s="87" t="str">
        <f>IF(Table4[[#This Row],[Area (m2)]]="","",$D$4/Table4[[#This Row],[Area (m2)]])</f>
        <v/>
      </c>
      <c r="F783" s="85">
        <f t="shared" si="12"/>
        <v>4.6951999999999998</v>
      </c>
      <c r="G783" s="88" t="str">
        <f>IF(Table4[[#This Row],[Segment]]="","",(CONVERT(Table4[[#This Row],[Diameter (in)]],"in","m")*$B$4*Table4[[#This Row],[Velocity (m/s)]])/$C$4)</f>
        <v/>
      </c>
      <c r="H783" s="96" t="str">
        <f>IF(Table4[[#This Row],[Segment]]="","",IF(Table4[[#This Row],[Teynold''s Number]]&gt;4000,"TURBULENT","LAMINAR"))</f>
        <v/>
      </c>
      <c r="I783" s="86" t="str">
        <f>IF(Table4[[#This Row],[Segment]]="","",INDEX(Data!C780:C794,MATCH(Table4[Material],Data!B780:B794,0)))</f>
        <v/>
      </c>
      <c r="J783" s="89" t="str">
        <f>IF(Table4[[#This Row],[ε (m)]]="","",Table4[[#This Row],[ε (m)]]/(CONVERT(Table4[[#This Row],[Diameter (in)]],"in","m")))</f>
        <v/>
      </c>
      <c r="K783" s="96" t="str">
        <f>IF(Table4[[#This Row],[Regime]]="LAMINAR",16/Table4[[#This Row],[Teynold''s Number]],"-")</f>
        <v>-</v>
      </c>
      <c r="L783" s="86"/>
      <c r="M783" s="97" t="str">
        <f>IF(Table4[[#This Row],[Regime]]="TURBULENT",(((-4*LOG10(Table4[[#This Row],[ε/D]]/3.7+1.256/(Table4[[#This Row],[Teynold''s Number]]*SQRT(Table4[[#This Row],[f turbulent (guess)]]))))^-1)^2),"")</f>
        <v/>
      </c>
      <c r="N783" s="91" t="str">
        <f>IF(Table4[[#This Row],[f turbulent]]="","",Table4[[#This Row],[f turbulent (guess)]]-Table4[[#This Row],[f turbulent]])</f>
        <v/>
      </c>
      <c r="O783" s="87">
        <f>IF(Table4[[#This Row],[Segment]]="",0,IF(C784="",0,IF(C784&lt;=Table4[[#This Row],[Diameter (in)]],0,1-(D783/D784))))</f>
        <v>0</v>
      </c>
      <c r="P783" s="92" t="str">
        <f>IF(Table4[[#This Row],[Segment]]="","",IF(C783&gt;C784,"",IF(C784="",0.55,(0.55*(1-D784/D783)))))</f>
        <v/>
      </c>
      <c r="Q78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83" s="92" t="str">
        <f>IF(Table4[[#This Row],[Segment]]="","",IF(Table4[[#This Row],[Kexpansion]]="","0",((Table4[[#This Row],[Velocity (m/s)]]^2)/2)*Table4[[#This Row],[Kexpansion]]))</f>
        <v/>
      </c>
      <c r="S783" s="92" t="str">
        <f>IF(Table4[[#This Row],[Segment]]="","",IF(Table4[[#This Row],[Kcontraction]]="","0",((Table4[[#This Row],[Velocity (m/s)]]^2)/2)*Table4[[#This Row],[Kcontraction]]))</f>
        <v/>
      </c>
      <c r="T783" s="89" t="str">
        <f>IF(Table4[[#This Row],[Segment]]="","",SUMIF($Y$7:$Y$2000,Table4[[#This Row],[Segment]],$AD$7:$AD$2000))</f>
        <v/>
      </c>
      <c r="U783" s="95" t="str">
        <f>IF(Table4[[#This Row],[Segment]]="","",Table4[[#This Row],[Hfriction (J/kg)]]+Table4[[#This Row],[Hexpansions (J/kg)]]+Table4[[#This Row],[Hcontractions (J/kg)]]+Table4[[#This Row],[Hf (J/kg)]])</f>
        <v/>
      </c>
      <c r="V783" s="95" t="str">
        <f>IF(Table4[[#This Row],[Segment]]="","",Table4[[#This Row],[Total Friction Loss (J/kg)]]*Table3[Density (kg/m3)])</f>
        <v/>
      </c>
      <c r="W783" s="95" t="str">
        <f>IF(Table4[[#This Row],[Segment]]="","",Table4[[#This Row],[Total Pressure Drop (Pa)]]/1000)</f>
        <v/>
      </c>
      <c r="Y783" s="82" t="str">
        <f>IF('Set Up'!D1006="","",'Set Up'!D1006)</f>
        <v/>
      </c>
      <c r="Z783" s="82" t="str">
        <f>IF('Set Up'!E1006="","",'Set Up'!E1006)</f>
        <v/>
      </c>
      <c r="AA783" s="82" t="str">
        <f>IF('Set Up'!F1006="","",'Set Up'!F1006)</f>
        <v/>
      </c>
      <c r="AB783" s="82" t="str">
        <f>IF('Set Up'!G1006="","",'Set Up'!G1006)</f>
        <v/>
      </c>
      <c r="AC783" s="82" t="str">
        <f t="array" ref="AC783">IF(Y783="","",INDEX(Data!$G$4:$G$51,MATCH(Table7[[#This Row],[Fitting]]&amp;Table7[[#This Row],[Fitting Subtype]],Data!$E$4:$E$51&amp;Data!$F$4:$F$51,0)))</f>
        <v/>
      </c>
      <c r="AD783" s="89" t="str">
        <f>IF(Table7[[#This Row],[Segment]]="","",Table7[[#This Row],[Quantity]]*Table7[[#This Row],[Kf]]*(((INDEX(Table4[Velocity (m/s)],MATCH(Table7[[#This Row],[Segment]],Table4[Segment],0)))^2)/2))</f>
        <v/>
      </c>
      <c r="AF783" s="82" t="str">
        <f>Table4[[#This Row],[Segment]]</f>
        <v/>
      </c>
      <c r="AG783" s="75"/>
      <c r="AH783" s="82" t="str">
        <f>IF(Table5[[#This Row],[Segment]]="","",AG783-Table4[[#This Row],[Total Pressure Drop (kPa)]])</f>
        <v/>
      </c>
    </row>
    <row r="784" spans="1:34" x14ac:dyDescent="0.25">
      <c r="A784" s="95" t="str">
        <f>IF('Set Up'!A781="","",'Set Up'!A781)</f>
        <v/>
      </c>
      <c r="B784" s="75" t="s">
        <v>81</v>
      </c>
      <c r="C784" s="85"/>
      <c r="D784" s="86" t="str">
        <f>IF(Table4[[#This Row],[Diameter (in)]]="","",(((CONVERT(Table4[[#This Row],[Diameter (in)]],"in","m"))/2)^2)*PI())</f>
        <v/>
      </c>
      <c r="E784" s="87" t="str">
        <f>IF(Table4[[#This Row],[Area (m2)]]="","",$D$4/Table4[[#This Row],[Area (m2)]])</f>
        <v/>
      </c>
      <c r="F784" s="85">
        <f t="shared" si="12"/>
        <v>4.6951999999999998</v>
      </c>
      <c r="G784" s="88" t="str">
        <f>IF(Table4[[#This Row],[Segment]]="","",(CONVERT(Table4[[#This Row],[Diameter (in)]],"in","m")*$B$4*Table4[[#This Row],[Velocity (m/s)]])/$C$4)</f>
        <v/>
      </c>
      <c r="H784" s="96" t="str">
        <f>IF(Table4[[#This Row],[Segment]]="","",IF(Table4[[#This Row],[Teynold''s Number]]&gt;4000,"TURBULENT","LAMINAR"))</f>
        <v/>
      </c>
      <c r="I784" s="86" t="str">
        <f>IF(Table4[[#This Row],[Segment]]="","",INDEX(Data!C781:C795,MATCH(Table4[Material],Data!B781:B795,0)))</f>
        <v/>
      </c>
      <c r="J784" s="89" t="str">
        <f>IF(Table4[[#This Row],[ε (m)]]="","",Table4[[#This Row],[ε (m)]]/(CONVERT(Table4[[#This Row],[Diameter (in)]],"in","m")))</f>
        <v/>
      </c>
      <c r="K784" s="96" t="str">
        <f>IF(Table4[[#This Row],[Regime]]="LAMINAR",16/Table4[[#This Row],[Teynold''s Number]],"-")</f>
        <v>-</v>
      </c>
      <c r="L784" s="86"/>
      <c r="M784" s="97" t="str">
        <f>IF(Table4[[#This Row],[Regime]]="TURBULENT",(((-4*LOG10(Table4[[#This Row],[ε/D]]/3.7+1.256/(Table4[[#This Row],[Teynold''s Number]]*SQRT(Table4[[#This Row],[f turbulent (guess)]]))))^-1)^2),"")</f>
        <v/>
      </c>
      <c r="N784" s="91" t="str">
        <f>IF(Table4[[#This Row],[f turbulent]]="","",Table4[[#This Row],[f turbulent (guess)]]-Table4[[#This Row],[f turbulent]])</f>
        <v/>
      </c>
      <c r="O784" s="87">
        <f>IF(Table4[[#This Row],[Segment]]="",0,IF(C785="",0,IF(C785&lt;=Table4[[#This Row],[Diameter (in)]],0,1-(D784/D785))))</f>
        <v>0</v>
      </c>
      <c r="P784" s="92" t="str">
        <f>IF(Table4[[#This Row],[Segment]]="","",IF(C784&gt;C785,"",IF(C785="",0.55,(0.55*(1-D785/D784)))))</f>
        <v/>
      </c>
      <c r="Q78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84" s="92" t="str">
        <f>IF(Table4[[#This Row],[Segment]]="","",IF(Table4[[#This Row],[Kexpansion]]="","0",((Table4[[#This Row],[Velocity (m/s)]]^2)/2)*Table4[[#This Row],[Kexpansion]]))</f>
        <v/>
      </c>
      <c r="S784" s="92" t="str">
        <f>IF(Table4[[#This Row],[Segment]]="","",IF(Table4[[#This Row],[Kcontraction]]="","0",((Table4[[#This Row],[Velocity (m/s)]]^2)/2)*Table4[[#This Row],[Kcontraction]]))</f>
        <v/>
      </c>
      <c r="T784" s="89" t="str">
        <f>IF(Table4[[#This Row],[Segment]]="","",SUMIF($Y$7:$Y$2000,Table4[[#This Row],[Segment]],$AD$7:$AD$2000))</f>
        <v/>
      </c>
      <c r="U784" s="95" t="str">
        <f>IF(Table4[[#This Row],[Segment]]="","",Table4[[#This Row],[Hfriction (J/kg)]]+Table4[[#This Row],[Hexpansions (J/kg)]]+Table4[[#This Row],[Hcontractions (J/kg)]]+Table4[[#This Row],[Hf (J/kg)]])</f>
        <v/>
      </c>
      <c r="V784" s="95" t="str">
        <f>IF(Table4[[#This Row],[Segment]]="","",Table4[[#This Row],[Total Friction Loss (J/kg)]]*Table3[Density (kg/m3)])</f>
        <v/>
      </c>
      <c r="W784" s="95" t="str">
        <f>IF(Table4[[#This Row],[Segment]]="","",Table4[[#This Row],[Total Pressure Drop (Pa)]]/1000)</f>
        <v/>
      </c>
      <c r="Y784" s="82" t="str">
        <f>IF('Set Up'!D1007="","",'Set Up'!D1007)</f>
        <v/>
      </c>
      <c r="Z784" s="82" t="str">
        <f>IF('Set Up'!E1007="","",'Set Up'!E1007)</f>
        <v/>
      </c>
      <c r="AA784" s="82" t="str">
        <f>IF('Set Up'!F1007="","",'Set Up'!F1007)</f>
        <v/>
      </c>
      <c r="AB784" s="82" t="str">
        <f>IF('Set Up'!G1007="","",'Set Up'!G1007)</f>
        <v/>
      </c>
      <c r="AC784" s="82" t="str">
        <f t="array" ref="AC784">IF(Y784="","",INDEX(Data!$G$4:$G$51,MATCH(Table7[[#This Row],[Fitting]]&amp;Table7[[#This Row],[Fitting Subtype]],Data!$E$4:$E$51&amp;Data!$F$4:$F$51,0)))</f>
        <v/>
      </c>
      <c r="AD784" s="89" t="str">
        <f>IF(Table7[[#This Row],[Segment]]="","",Table7[[#This Row],[Quantity]]*Table7[[#This Row],[Kf]]*(((INDEX(Table4[Velocity (m/s)],MATCH(Table7[[#This Row],[Segment]],Table4[Segment],0)))^2)/2))</f>
        <v/>
      </c>
      <c r="AF784" s="82" t="str">
        <f>Table4[[#This Row],[Segment]]</f>
        <v/>
      </c>
      <c r="AG784" s="75"/>
      <c r="AH784" s="82" t="str">
        <f>IF(Table5[[#This Row],[Segment]]="","",AG784-Table4[[#This Row],[Total Pressure Drop (kPa)]])</f>
        <v/>
      </c>
    </row>
    <row r="785" spans="1:34" x14ac:dyDescent="0.25">
      <c r="A785" s="95" t="str">
        <f>IF('Set Up'!A782="","",'Set Up'!A782)</f>
        <v/>
      </c>
      <c r="B785" s="75" t="s">
        <v>81</v>
      </c>
      <c r="C785" s="85"/>
      <c r="D785" s="86" t="str">
        <f>IF(Table4[[#This Row],[Diameter (in)]]="","",(((CONVERT(Table4[[#This Row],[Diameter (in)]],"in","m"))/2)^2)*PI())</f>
        <v/>
      </c>
      <c r="E785" s="87" t="str">
        <f>IF(Table4[[#This Row],[Area (m2)]]="","",$D$4/Table4[[#This Row],[Area (m2)]])</f>
        <v/>
      </c>
      <c r="F785" s="85">
        <f t="shared" si="12"/>
        <v>4.6951999999999998</v>
      </c>
      <c r="G785" s="88" t="str">
        <f>IF(Table4[[#This Row],[Segment]]="","",(CONVERT(Table4[[#This Row],[Diameter (in)]],"in","m")*$B$4*Table4[[#This Row],[Velocity (m/s)]])/$C$4)</f>
        <v/>
      </c>
      <c r="H785" s="96" t="str">
        <f>IF(Table4[[#This Row],[Segment]]="","",IF(Table4[[#This Row],[Teynold''s Number]]&gt;4000,"TURBULENT","LAMINAR"))</f>
        <v/>
      </c>
      <c r="I785" s="86" t="str">
        <f>IF(Table4[[#This Row],[Segment]]="","",INDEX(Data!C782:C796,MATCH(Table4[Material],Data!B782:B796,0)))</f>
        <v/>
      </c>
      <c r="J785" s="89" t="str">
        <f>IF(Table4[[#This Row],[ε (m)]]="","",Table4[[#This Row],[ε (m)]]/(CONVERT(Table4[[#This Row],[Diameter (in)]],"in","m")))</f>
        <v/>
      </c>
      <c r="K785" s="96" t="str">
        <f>IF(Table4[[#This Row],[Regime]]="LAMINAR",16/Table4[[#This Row],[Teynold''s Number]],"-")</f>
        <v>-</v>
      </c>
      <c r="L785" s="86"/>
      <c r="M785" s="97" t="str">
        <f>IF(Table4[[#This Row],[Regime]]="TURBULENT",(((-4*LOG10(Table4[[#This Row],[ε/D]]/3.7+1.256/(Table4[[#This Row],[Teynold''s Number]]*SQRT(Table4[[#This Row],[f turbulent (guess)]]))))^-1)^2),"")</f>
        <v/>
      </c>
      <c r="N785" s="91" t="str">
        <f>IF(Table4[[#This Row],[f turbulent]]="","",Table4[[#This Row],[f turbulent (guess)]]-Table4[[#This Row],[f turbulent]])</f>
        <v/>
      </c>
      <c r="O785" s="87">
        <f>IF(Table4[[#This Row],[Segment]]="",0,IF(C786="",0,IF(C786&lt;=Table4[[#This Row],[Diameter (in)]],0,1-(D785/D786))))</f>
        <v>0</v>
      </c>
      <c r="P785" s="92" t="str">
        <f>IF(Table4[[#This Row],[Segment]]="","",IF(C785&gt;C786,"",IF(C786="",0.55,(0.55*(1-D786/D785)))))</f>
        <v/>
      </c>
      <c r="Q78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85" s="92" t="str">
        <f>IF(Table4[[#This Row],[Segment]]="","",IF(Table4[[#This Row],[Kexpansion]]="","0",((Table4[[#This Row],[Velocity (m/s)]]^2)/2)*Table4[[#This Row],[Kexpansion]]))</f>
        <v/>
      </c>
      <c r="S785" s="92" t="str">
        <f>IF(Table4[[#This Row],[Segment]]="","",IF(Table4[[#This Row],[Kcontraction]]="","0",((Table4[[#This Row],[Velocity (m/s)]]^2)/2)*Table4[[#This Row],[Kcontraction]]))</f>
        <v/>
      </c>
      <c r="T785" s="89" t="str">
        <f>IF(Table4[[#This Row],[Segment]]="","",SUMIF($Y$7:$Y$2000,Table4[[#This Row],[Segment]],$AD$7:$AD$2000))</f>
        <v/>
      </c>
      <c r="U785" s="95" t="str">
        <f>IF(Table4[[#This Row],[Segment]]="","",Table4[[#This Row],[Hfriction (J/kg)]]+Table4[[#This Row],[Hexpansions (J/kg)]]+Table4[[#This Row],[Hcontractions (J/kg)]]+Table4[[#This Row],[Hf (J/kg)]])</f>
        <v/>
      </c>
      <c r="V785" s="95" t="str">
        <f>IF(Table4[[#This Row],[Segment]]="","",Table4[[#This Row],[Total Friction Loss (J/kg)]]*Table3[Density (kg/m3)])</f>
        <v/>
      </c>
      <c r="W785" s="95" t="str">
        <f>IF(Table4[[#This Row],[Segment]]="","",Table4[[#This Row],[Total Pressure Drop (Pa)]]/1000)</f>
        <v/>
      </c>
      <c r="Y785" s="82" t="str">
        <f>IF('Set Up'!D1008="","",'Set Up'!D1008)</f>
        <v/>
      </c>
      <c r="Z785" s="82" t="str">
        <f>IF('Set Up'!E1008="","",'Set Up'!E1008)</f>
        <v/>
      </c>
      <c r="AA785" s="82" t="str">
        <f>IF('Set Up'!F1008="","",'Set Up'!F1008)</f>
        <v/>
      </c>
      <c r="AB785" s="82" t="str">
        <f>IF('Set Up'!G1008="","",'Set Up'!G1008)</f>
        <v/>
      </c>
      <c r="AC785" s="82" t="str">
        <f t="array" ref="AC785">IF(Y785="","",INDEX(Data!$G$4:$G$51,MATCH(Table7[[#This Row],[Fitting]]&amp;Table7[[#This Row],[Fitting Subtype]],Data!$E$4:$E$51&amp;Data!$F$4:$F$51,0)))</f>
        <v/>
      </c>
      <c r="AD785" s="89" t="str">
        <f>IF(Table7[[#This Row],[Segment]]="","",Table7[[#This Row],[Quantity]]*Table7[[#This Row],[Kf]]*(((INDEX(Table4[Velocity (m/s)],MATCH(Table7[[#This Row],[Segment]],Table4[Segment],0)))^2)/2))</f>
        <v/>
      </c>
      <c r="AF785" s="82" t="str">
        <f>Table4[[#This Row],[Segment]]</f>
        <v/>
      </c>
      <c r="AG785" s="75"/>
      <c r="AH785" s="82" t="str">
        <f>IF(Table5[[#This Row],[Segment]]="","",AG785-Table4[[#This Row],[Total Pressure Drop (kPa)]])</f>
        <v/>
      </c>
    </row>
    <row r="786" spans="1:34" x14ac:dyDescent="0.25">
      <c r="A786" s="95" t="str">
        <f>IF('Set Up'!A783="","",'Set Up'!A783)</f>
        <v/>
      </c>
      <c r="B786" s="75" t="s">
        <v>81</v>
      </c>
      <c r="C786" s="85"/>
      <c r="D786" s="86" t="str">
        <f>IF(Table4[[#This Row],[Diameter (in)]]="","",(((CONVERT(Table4[[#This Row],[Diameter (in)]],"in","m"))/2)^2)*PI())</f>
        <v/>
      </c>
      <c r="E786" s="87" t="str">
        <f>IF(Table4[[#This Row],[Area (m2)]]="","",$D$4/Table4[[#This Row],[Area (m2)]])</f>
        <v/>
      </c>
      <c r="F786" s="85">
        <f t="shared" si="12"/>
        <v>4.6951999999999998</v>
      </c>
      <c r="G786" s="88" t="str">
        <f>IF(Table4[[#This Row],[Segment]]="","",(CONVERT(Table4[[#This Row],[Diameter (in)]],"in","m")*$B$4*Table4[[#This Row],[Velocity (m/s)]])/$C$4)</f>
        <v/>
      </c>
      <c r="H786" s="96" t="str">
        <f>IF(Table4[[#This Row],[Segment]]="","",IF(Table4[[#This Row],[Teynold''s Number]]&gt;4000,"TURBULENT","LAMINAR"))</f>
        <v/>
      </c>
      <c r="I786" s="86" t="str">
        <f>IF(Table4[[#This Row],[Segment]]="","",INDEX(Data!C783:C797,MATCH(Table4[Material],Data!B783:B797,0)))</f>
        <v/>
      </c>
      <c r="J786" s="89" t="str">
        <f>IF(Table4[[#This Row],[ε (m)]]="","",Table4[[#This Row],[ε (m)]]/(CONVERT(Table4[[#This Row],[Diameter (in)]],"in","m")))</f>
        <v/>
      </c>
      <c r="K786" s="96" t="str">
        <f>IF(Table4[[#This Row],[Regime]]="LAMINAR",16/Table4[[#This Row],[Teynold''s Number]],"-")</f>
        <v>-</v>
      </c>
      <c r="L786" s="86"/>
      <c r="M786" s="97" t="str">
        <f>IF(Table4[[#This Row],[Regime]]="TURBULENT",(((-4*LOG10(Table4[[#This Row],[ε/D]]/3.7+1.256/(Table4[[#This Row],[Teynold''s Number]]*SQRT(Table4[[#This Row],[f turbulent (guess)]]))))^-1)^2),"")</f>
        <v/>
      </c>
      <c r="N786" s="91" t="str">
        <f>IF(Table4[[#This Row],[f turbulent]]="","",Table4[[#This Row],[f turbulent (guess)]]-Table4[[#This Row],[f turbulent]])</f>
        <v/>
      </c>
      <c r="O786" s="87">
        <f>IF(Table4[[#This Row],[Segment]]="",0,IF(C787="",0,IF(C787&lt;=Table4[[#This Row],[Diameter (in)]],0,1-(D786/D787))))</f>
        <v>0</v>
      </c>
      <c r="P786" s="92" t="str">
        <f>IF(Table4[[#This Row],[Segment]]="","",IF(C786&gt;C787,"",IF(C787="",0.55,(0.55*(1-D787/D786)))))</f>
        <v/>
      </c>
      <c r="Q78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86" s="92" t="str">
        <f>IF(Table4[[#This Row],[Segment]]="","",IF(Table4[[#This Row],[Kexpansion]]="","0",((Table4[[#This Row],[Velocity (m/s)]]^2)/2)*Table4[[#This Row],[Kexpansion]]))</f>
        <v/>
      </c>
      <c r="S786" s="92" t="str">
        <f>IF(Table4[[#This Row],[Segment]]="","",IF(Table4[[#This Row],[Kcontraction]]="","0",((Table4[[#This Row],[Velocity (m/s)]]^2)/2)*Table4[[#This Row],[Kcontraction]]))</f>
        <v/>
      </c>
      <c r="T786" s="89" t="str">
        <f>IF(Table4[[#This Row],[Segment]]="","",SUMIF($Y$7:$Y$2000,Table4[[#This Row],[Segment]],$AD$7:$AD$2000))</f>
        <v/>
      </c>
      <c r="U786" s="95" t="str">
        <f>IF(Table4[[#This Row],[Segment]]="","",Table4[[#This Row],[Hfriction (J/kg)]]+Table4[[#This Row],[Hexpansions (J/kg)]]+Table4[[#This Row],[Hcontractions (J/kg)]]+Table4[[#This Row],[Hf (J/kg)]])</f>
        <v/>
      </c>
      <c r="V786" s="95" t="str">
        <f>IF(Table4[[#This Row],[Segment]]="","",Table4[[#This Row],[Total Friction Loss (J/kg)]]*Table3[Density (kg/m3)])</f>
        <v/>
      </c>
      <c r="W786" s="95" t="str">
        <f>IF(Table4[[#This Row],[Segment]]="","",Table4[[#This Row],[Total Pressure Drop (Pa)]]/1000)</f>
        <v/>
      </c>
      <c r="Y786" s="82" t="str">
        <f>IF('Set Up'!D1009="","",'Set Up'!D1009)</f>
        <v/>
      </c>
      <c r="Z786" s="82" t="str">
        <f>IF('Set Up'!E1009="","",'Set Up'!E1009)</f>
        <v/>
      </c>
      <c r="AA786" s="82" t="str">
        <f>IF('Set Up'!F1009="","",'Set Up'!F1009)</f>
        <v/>
      </c>
      <c r="AB786" s="82" t="str">
        <f>IF('Set Up'!G1009="","",'Set Up'!G1009)</f>
        <v/>
      </c>
      <c r="AC786" s="82" t="str">
        <f t="array" ref="AC786">IF(Y786="","",INDEX(Data!$G$4:$G$51,MATCH(Table7[[#This Row],[Fitting]]&amp;Table7[[#This Row],[Fitting Subtype]],Data!$E$4:$E$51&amp;Data!$F$4:$F$51,0)))</f>
        <v/>
      </c>
      <c r="AD786" s="89" t="str">
        <f>IF(Table7[[#This Row],[Segment]]="","",Table7[[#This Row],[Quantity]]*Table7[[#This Row],[Kf]]*(((INDEX(Table4[Velocity (m/s)],MATCH(Table7[[#This Row],[Segment]],Table4[Segment],0)))^2)/2))</f>
        <v/>
      </c>
      <c r="AF786" s="82" t="str">
        <f>Table4[[#This Row],[Segment]]</f>
        <v/>
      </c>
      <c r="AG786" s="75"/>
      <c r="AH786" s="82" t="str">
        <f>IF(Table5[[#This Row],[Segment]]="","",AG786-Table4[[#This Row],[Total Pressure Drop (kPa)]])</f>
        <v/>
      </c>
    </row>
    <row r="787" spans="1:34" x14ac:dyDescent="0.25">
      <c r="A787" s="95" t="str">
        <f>IF('Set Up'!A784="","",'Set Up'!A784)</f>
        <v/>
      </c>
      <c r="B787" s="75" t="s">
        <v>81</v>
      </c>
      <c r="C787" s="85"/>
      <c r="D787" s="86" t="str">
        <f>IF(Table4[[#This Row],[Diameter (in)]]="","",(((CONVERT(Table4[[#This Row],[Diameter (in)]],"in","m"))/2)^2)*PI())</f>
        <v/>
      </c>
      <c r="E787" s="87" t="str">
        <f>IF(Table4[[#This Row],[Area (m2)]]="","",$D$4/Table4[[#This Row],[Area (m2)]])</f>
        <v/>
      </c>
      <c r="F787" s="85">
        <f t="shared" si="12"/>
        <v>4.6951999999999998</v>
      </c>
      <c r="G787" s="88" t="str">
        <f>IF(Table4[[#This Row],[Segment]]="","",(CONVERT(Table4[[#This Row],[Diameter (in)]],"in","m")*$B$4*Table4[[#This Row],[Velocity (m/s)]])/$C$4)</f>
        <v/>
      </c>
      <c r="H787" s="96" t="str">
        <f>IF(Table4[[#This Row],[Segment]]="","",IF(Table4[[#This Row],[Teynold''s Number]]&gt;4000,"TURBULENT","LAMINAR"))</f>
        <v/>
      </c>
      <c r="I787" s="86" t="str">
        <f>IF(Table4[[#This Row],[Segment]]="","",INDEX(Data!C784:C798,MATCH(Table4[Material],Data!B784:B798,0)))</f>
        <v/>
      </c>
      <c r="J787" s="89" t="str">
        <f>IF(Table4[[#This Row],[ε (m)]]="","",Table4[[#This Row],[ε (m)]]/(CONVERT(Table4[[#This Row],[Diameter (in)]],"in","m")))</f>
        <v/>
      </c>
      <c r="K787" s="96" t="str">
        <f>IF(Table4[[#This Row],[Regime]]="LAMINAR",16/Table4[[#This Row],[Teynold''s Number]],"-")</f>
        <v>-</v>
      </c>
      <c r="L787" s="86"/>
      <c r="M787" s="97" t="str">
        <f>IF(Table4[[#This Row],[Regime]]="TURBULENT",(((-4*LOG10(Table4[[#This Row],[ε/D]]/3.7+1.256/(Table4[[#This Row],[Teynold''s Number]]*SQRT(Table4[[#This Row],[f turbulent (guess)]]))))^-1)^2),"")</f>
        <v/>
      </c>
      <c r="N787" s="91" t="str">
        <f>IF(Table4[[#This Row],[f turbulent]]="","",Table4[[#This Row],[f turbulent (guess)]]-Table4[[#This Row],[f turbulent]])</f>
        <v/>
      </c>
      <c r="O787" s="87">
        <f>IF(Table4[[#This Row],[Segment]]="",0,IF(C788="",0,IF(C788&lt;=Table4[[#This Row],[Diameter (in)]],0,1-(D787/D788))))</f>
        <v>0</v>
      </c>
      <c r="P787" s="92" t="str">
        <f>IF(Table4[[#This Row],[Segment]]="","",IF(C787&gt;C788,"",IF(C788="",0.55,(0.55*(1-D788/D787)))))</f>
        <v/>
      </c>
      <c r="Q78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87" s="92" t="str">
        <f>IF(Table4[[#This Row],[Segment]]="","",IF(Table4[[#This Row],[Kexpansion]]="","0",((Table4[[#This Row],[Velocity (m/s)]]^2)/2)*Table4[[#This Row],[Kexpansion]]))</f>
        <v/>
      </c>
      <c r="S787" s="92" t="str">
        <f>IF(Table4[[#This Row],[Segment]]="","",IF(Table4[[#This Row],[Kcontraction]]="","0",((Table4[[#This Row],[Velocity (m/s)]]^2)/2)*Table4[[#This Row],[Kcontraction]]))</f>
        <v/>
      </c>
      <c r="T787" s="89" t="str">
        <f>IF(Table4[[#This Row],[Segment]]="","",SUMIF($Y$7:$Y$2000,Table4[[#This Row],[Segment]],$AD$7:$AD$2000))</f>
        <v/>
      </c>
      <c r="U787" s="95" t="str">
        <f>IF(Table4[[#This Row],[Segment]]="","",Table4[[#This Row],[Hfriction (J/kg)]]+Table4[[#This Row],[Hexpansions (J/kg)]]+Table4[[#This Row],[Hcontractions (J/kg)]]+Table4[[#This Row],[Hf (J/kg)]])</f>
        <v/>
      </c>
      <c r="V787" s="95" t="str">
        <f>IF(Table4[[#This Row],[Segment]]="","",Table4[[#This Row],[Total Friction Loss (J/kg)]]*Table3[Density (kg/m3)])</f>
        <v/>
      </c>
      <c r="W787" s="95" t="str">
        <f>IF(Table4[[#This Row],[Segment]]="","",Table4[[#This Row],[Total Pressure Drop (Pa)]]/1000)</f>
        <v/>
      </c>
      <c r="Y787" s="82" t="str">
        <f>IF('Set Up'!D1010="","",'Set Up'!D1010)</f>
        <v/>
      </c>
      <c r="Z787" s="82" t="str">
        <f>IF('Set Up'!E1010="","",'Set Up'!E1010)</f>
        <v/>
      </c>
      <c r="AA787" s="82" t="str">
        <f>IF('Set Up'!F1010="","",'Set Up'!F1010)</f>
        <v/>
      </c>
      <c r="AB787" s="82" t="str">
        <f>IF('Set Up'!G1010="","",'Set Up'!G1010)</f>
        <v/>
      </c>
      <c r="AC787" s="82" t="str">
        <f t="array" ref="AC787">IF(Y787="","",INDEX(Data!$G$4:$G$51,MATCH(Table7[[#This Row],[Fitting]]&amp;Table7[[#This Row],[Fitting Subtype]],Data!$E$4:$E$51&amp;Data!$F$4:$F$51,0)))</f>
        <v/>
      </c>
      <c r="AD787" s="89" t="str">
        <f>IF(Table7[[#This Row],[Segment]]="","",Table7[[#This Row],[Quantity]]*Table7[[#This Row],[Kf]]*(((INDEX(Table4[Velocity (m/s)],MATCH(Table7[[#This Row],[Segment]],Table4[Segment],0)))^2)/2))</f>
        <v/>
      </c>
      <c r="AF787" s="82" t="str">
        <f>Table4[[#This Row],[Segment]]</f>
        <v/>
      </c>
      <c r="AG787" s="75"/>
      <c r="AH787" s="82" t="str">
        <f>IF(Table5[[#This Row],[Segment]]="","",AG787-Table4[[#This Row],[Total Pressure Drop (kPa)]])</f>
        <v/>
      </c>
    </row>
    <row r="788" spans="1:34" x14ac:dyDescent="0.25">
      <c r="A788" s="95" t="str">
        <f>IF('Set Up'!A785="","",'Set Up'!A785)</f>
        <v/>
      </c>
      <c r="B788" s="75" t="s">
        <v>81</v>
      </c>
      <c r="C788" s="85"/>
      <c r="D788" s="86" t="str">
        <f>IF(Table4[[#This Row],[Diameter (in)]]="","",(((CONVERT(Table4[[#This Row],[Diameter (in)]],"in","m"))/2)^2)*PI())</f>
        <v/>
      </c>
      <c r="E788" s="87" t="str">
        <f>IF(Table4[[#This Row],[Area (m2)]]="","",$D$4/Table4[[#This Row],[Area (m2)]])</f>
        <v/>
      </c>
      <c r="F788" s="85">
        <f t="shared" si="12"/>
        <v>4.6951999999999998</v>
      </c>
      <c r="G788" s="88" t="str">
        <f>IF(Table4[[#This Row],[Segment]]="","",(CONVERT(Table4[[#This Row],[Diameter (in)]],"in","m")*$B$4*Table4[[#This Row],[Velocity (m/s)]])/$C$4)</f>
        <v/>
      </c>
      <c r="H788" s="96" t="str">
        <f>IF(Table4[[#This Row],[Segment]]="","",IF(Table4[[#This Row],[Teynold''s Number]]&gt;4000,"TURBULENT","LAMINAR"))</f>
        <v/>
      </c>
      <c r="I788" s="86" t="str">
        <f>IF(Table4[[#This Row],[Segment]]="","",INDEX(Data!C785:C799,MATCH(Table4[Material],Data!B785:B799,0)))</f>
        <v/>
      </c>
      <c r="J788" s="89" t="str">
        <f>IF(Table4[[#This Row],[ε (m)]]="","",Table4[[#This Row],[ε (m)]]/(CONVERT(Table4[[#This Row],[Diameter (in)]],"in","m")))</f>
        <v/>
      </c>
      <c r="K788" s="96" t="str">
        <f>IF(Table4[[#This Row],[Regime]]="LAMINAR",16/Table4[[#This Row],[Teynold''s Number]],"-")</f>
        <v>-</v>
      </c>
      <c r="L788" s="86"/>
      <c r="M788" s="97" t="str">
        <f>IF(Table4[[#This Row],[Regime]]="TURBULENT",(((-4*LOG10(Table4[[#This Row],[ε/D]]/3.7+1.256/(Table4[[#This Row],[Teynold''s Number]]*SQRT(Table4[[#This Row],[f turbulent (guess)]]))))^-1)^2),"")</f>
        <v/>
      </c>
      <c r="N788" s="91" t="str">
        <f>IF(Table4[[#This Row],[f turbulent]]="","",Table4[[#This Row],[f turbulent (guess)]]-Table4[[#This Row],[f turbulent]])</f>
        <v/>
      </c>
      <c r="O788" s="87">
        <f>IF(Table4[[#This Row],[Segment]]="",0,IF(C789="",0,IF(C789&lt;=Table4[[#This Row],[Diameter (in)]],0,1-(D788/D789))))</f>
        <v>0</v>
      </c>
      <c r="P788" s="92" t="str">
        <f>IF(Table4[[#This Row],[Segment]]="","",IF(C788&gt;C789,"",IF(C789="",0.55,(0.55*(1-D789/D788)))))</f>
        <v/>
      </c>
      <c r="Q78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88" s="92" t="str">
        <f>IF(Table4[[#This Row],[Segment]]="","",IF(Table4[[#This Row],[Kexpansion]]="","0",((Table4[[#This Row],[Velocity (m/s)]]^2)/2)*Table4[[#This Row],[Kexpansion]]))</f>
        <v/>
      </c>
      <c r="S788" s="92" t="str">
        <f>IF(Table4[[#This Row],[Segment]]="","",IF(Table4[[#This Row],[Kcontraction]]="","0",((Table4[[#This Row],[Velocity (m/s)]]^2)/2)*Table4[[#This Row],[Kcontraction]]))</f>
        <v/>
      </c>
      <c r="T788" s="89" t="str">
        <f>IF(Table4[[#This Row],[Segment]]="","",SUMIF($Y$7:$Y$2000,Table4[[#This Row],[Segment]],$AD$7:$AD$2000))</f>
        <v/>
      </c>
      <c r="U788" s="95" t="str">
        <f>IF(Table4[[#This Row],[Segment]]="","",Table4[[#This Row],[Hfriction (J/kg)]]+Table4[[#This Row],[Hexpansions (J/kg)]]+Table4[[#This Row],[Hcontractions (J/kg)]]+Table4[[#This Row],[Hf (J/kg)]])</f>
        <v/>
      </c>
      <c r="V788" s="95" t="str">
        <f>IF(Table4[[#This Row],[Segment]]="","",Table4[[#This Row],[Total Friction Loss (J/kg)]]*Table3[Density (kg/m3)])</f>
        <v/>
      </c>
      <c r="W788" s="95" t="str">
        <f>IF(Table4[[#This Row],[Segment]]="","",Table4[[#This Row],[Total Pressure Drop (Pa)]]/1000)</f>
        <v/>
      </c>
      <c r="Y788" s="82" t="str">
        <f>IF('Set Up'!D1011="","",'Set Up'!D1011)</f>
        <v/>
      </c>
      <c r="Z788" s="82" t="str">
        <f>IF('Set Up'!E1011="","",'Set Up'!E1011)</f>
        <v/>
      </c>
      <c r="AA788" s="82" t="str">
        <f>IF('Set Up'!F1011="","",'Set Up'!F1011)</f>
        <v/>
      </c>
      <c r="AB788" s="82" t="str">
        <f>IF('Set Up'!G1011="","",'Set Up'!G1011)</f>
        <v/>
      </c>
      <c r="AC788" s="82" t="str">
        <f t="array" ref="AC788">IF(Y788="","",INDEX(Data!$G$4:$G$51,MATCH(Table7[[#This Row],[Fitting]]&amp;Table7[[#This Row],[Fitting Subtype]],Data!$E$4:$E$51&amp;Data!$F$4:$F$51,0)))</f>
        <v/>
      </c>
      <c r="AD788" s="89" t="str">
        <f>IF(Table7[[#This Row],[Segment]]="","",Table7[[#This Row],[Quantity]]*Table7[[#This Row],[Kf]]*(((INDEX(Table4[Velocity (m/s)],MATCH(Table7[[#This Row],[Segment]],Table4[Segment],0)))^2)/2))</f>
        <v/>
      </c>
      <c r="AF788" s="82" t="str">
        <f>Table4[[#This Row],[Segment]]</f>
        <v/>
      </c>
      <c r="AG788" s="75"/>
      <c r="AH788" s="82" t="str">
        <f>IF(Table5[[#This Row],[Segment]]="","",AG788-Table4[[#This Row],[Total Pressure Drop (kPa)]])</f>
        <v/>
      </c>
    </row>
    <row r="789" spans="1:34" x14ac:dyDescent="0.25">
      <c r="A789" s="95" t="str">
        <f>IF('Set Up'!A786="","",'Set Up'!A786)</f>
        <v/>
      </c>
      <c r="B789" s="75" t="s">
        <v>81</v>
      </c>
      <c r="C789" s="85"/>
      <c r="D789" s="86" t="str">
        <f>IF(Table4[[#This Row],[Diameter (in)]]="","",(((CONVERT(Table4[[#This Row],[Diameter (in)]],"in","m"))/2)^2)*PI())</f>
        <v/>
      </c>
      <c r="E789" s="87" t="str">
        <f>IF(Table4[[#This Row],[Area (m2)]]="","",$D$4/Table4[[#This Row],[Area (m2)]])</f>
        <v/>
      </c>
      <c r="F789" s="85">
        <f t="shared" si="12"/>
        <v>4.6951999999999998</v>
      </c>
      <c r="G789" s="88" t="str">
        <f>IF(Table4[[#This Row],[Segment]]="","",(CONVERT(Table4[[#This Row],[Diameter (in)]],"in","m")*$B$4*Table4[[#This Row],[Velocity (m/s)]])/$C$4)</f>
        <v/>
      </c>
      <c r="H789" s="96" t="str">
        <f>IF(Table4[[#This Row],[Segment]]="","",IF(Table4[[#This Row],[Teynold''s Number]]&gt;4000,"TURBULENT","LAMINAR"))</f>
        <v/>
      </c>
      <c r="I789" s="86" t="str">
        <f>IF(Table4[[#This Row],[Segment]]="","",INDEX(Data!C786:C800,MATCH(Table4[Material],Data!B786:B800,0)))</f>
        <v/>
      </c>
      <c r="J789" s="89" t="str">
        <f>IF(Table4[[#This Row],[ε (m)]]="","",Table4[[#This Row],[ε (m)]]/(CONVERT(Table4[[#This Row],[Diameter (in)]],"in","m")))</f>
        <v/>
      </c>
      <c r="K789" s="96" t="str">
        <f>IF(Table4[[#This Row],[Regime]]="LAMINAR",16/Table4[[#This Row],[Teynold''s Number]],"-")</f>
        <v>-</v>
      </c>
      <c r="L789" s="86"/>
      <c r="M789" s="97" t="str">
        <f>IF(Table4[[#This Row],[Regime]]="TURBULENT",(((-4*LOG10(Table4[[#This Row],[ε/D]]/3.7+1.256/(Table4[[#This Row],[Teynold''s Number]]*SQRT(Table4[[#This Row],[f turbulent (guess)]]))))^-1)^2),"")</f>
        <v/>
      </c>
      <c r="N789" s="91" t="str">
        <f>IF(Table4[[#This Row],[f turbulent]]="","",Table4[[#This Row],[f turbulent (guess)]]-Table4[[#This Row],[f turbulent]])</f>
        <v/>
      </c>
      <c r="O789" s="87">
        <f>IF(Table4[[#This Row],[Segment]]="",0,IF(C790="",0,IF(C790&lt;=Table4[[#This Row],[Diameter (in)]],0,1-(D789/D790))))</f>
        <v>0</v>
      </c>
      <c r="P789" s="92" t="str">
        <f>IF(Table4[[#This Row],[Segment]]="","",IF(C789&gt;C790,"",IF(C790="",0.55,(0.55*(1-D790/D789)))))</f>
        <v/>
      </c>
      <c r="Q78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89" s="92" t="str">
        <f>IF(Table4[[#This Row],[Segment]]="","",IF(Table4[[#This Row],[Kexpansion]]="","0",((Table4[[#This Row],[Velocity (m/s)]]^2)/2)*Table4[[#This Row],[Kexpansion]]))</f>
        <v/>
      </c>
      <c r="S789" s="92" t="str">
        <f>IF(Table4[[#This Row],[Segment]]="","",IF(Table4[[#This Row],[Kcontraction]]="","0",((Table4[[#This Row],[Velocity (m/s)]]^2)/2)*Table4[[#This Row],[Kcontraction]]))</f>
        <v/>
      </c>
      <c r="T789" s="89" t="str">
        <f>IF(Table4[[#This Row],[Segment]]="","",SUMIF($Y$7:$Y$2000,Table4[[#This Row],[Segment]],$AD$7:$AD$2000))</f>
        <v/>
      </c>
      <c r="U789" s="95" t="str">
        <f>IF(Table4[[#This Row],[Segment]]="","",Table4[[#This Row],[Hfriction (J/kg)]]+Table4[[#This Row],[Hexpansions (J/kg)]]+Table4[[#This Row],[Hcontractions (J/kg)]]+Table4[[#This Row],[Hf (J/kg)]])</f>
        <v/>
      </c>
      <c r="V789" s="95" t="str">
        <f>IF(Table4[[#This Row],[Segment]]="","",Table4[[#This Row],[Total Friction Loss (J/kg)]]*Table3[Density (kg/m3)])</f>
        <v/>
      </c>
      <c r="W789" s="95" t="str">
        <f>IF(Table4[[#This Row],[Segment]]="","",Table4[[#This Row],[Total Pressure Drop (Pa)]]/1000)</f>
        <v/>
      </c>
      <c r="Y789" s="82" t="str">
        <f>IF('Set Up'!D1012="","",'Set Up'!D1012)</f>
        <v/>
      </c>
      <c r="Z789" s="82" t="str">
        <f>IF('Set Up'!E1012="","",'Set Up'!E1012)</f>
        <v/>
      </c>
      <c r="AA789" s="82" t="str">
        <f>IF('Set Up'!F1012="","",'Set Up'!F1012)</f>
        <v/>
      </c>
      <c r="AB789" s="82" t="str">
        <f>IF('Set Up'!G1012="","",'Set Up'!G1012)</f>
        <v/>
      </c>
      <c r="AC789" s="82" t="str">
        <f t="array" ref="AC789">IF(Y789="","",INDEX(Data!$G$4:$G$51,MATCH(Table7[[#This Row],[Fitting]]&amp;Table7[[#This Row],[Fitting Subtype]],Data!$E$4:$E$51&amp;Data!$F$4:$F$51,0)))</f>
        <v/>
      </c>
      <c r="AD789" s="89" t="str">
        <f>IF(Table7[[#This Row],[Segment]]="","",Table7[[#This Row],[Quantity]]*Table7[[#This Row],[Kf]]*(((INDEX(Table4[Velocity (m/s)],MATCH(Table7[[#This Row],[Segment]],Table4[Segment],0)))^2)/2))</f>
        <v/>
      </c>
      <c r="AF789" s="82" t="str">
        <f>Table4[[#This Row],[Segment]]</f>
        <v/>
      </c>
      <c r="AG789" s="75"/>
      <c r="AH789" s="82" t="str">
        <f>IF(Table5[[#This Row],[Segment]]="","",AG789-Table4[[#This Row],[Total Pressure Drop (kPa)]])</f>
        <v/>
      </c>
    </row>
    <row r="790" spans="1:34" x14ac:dyDescent="0.25">
      <c r="A790" s="95" t="str">
        <f>IF('Set Up'!A787="","",'Set Up'!A787)</f>
        <v/>
      </c>
      <c r="B790" s="75" t="s">
        <v>81</v>
      </c>
      <c r="C790" s="85"/>
      <c r="D790" s="86" t="str">
        <f>IF(Table4[[#This Row],[Diameter (in)]]="","",(((CONVERT(Table4[[#This Row],[Diameter (in)]],"in","m"))/2)^2)*PI())</f>
        <v/>
      </c>
      <c r="E790" s="87" t="str">
        <f>IF(Table4[[#This Row],[Area (m2)]]="","",$D$4/Table4[[#This Row],[Area (m2)]])</f>
        <v/>
      </c>
      <c r="F790" s="85">
        <f t="shared" si="12"/>
        <v>4.6951999999999998</v>
      </c>
      <c r="G790" s="88" t="str">
        <f>IF(Table4[[#This Row],[Segment]]="","",(CONVERT(Table4[[#This Row],[Diameter (in)]],"in","m")*$B$4*Table4[[#This Row],[Velocity (m/s)]])/$C$4)</f>
        <v/>
      </c>
      <c r="H790" s="96" t="str">
        <f>IF(Table4[[#This Row],[Segment]]="","",IF(Table4[[#This Row],[Teynold''s Number]]&gt;4000,"TURBULENT","LAMINAR"))</f>
        <v/>
      </c>
      <c r="I790" s="86" t="str">
        <f>IF(Table4[[#This Row],[Segment]]="","",INDEX(Data!C787:C801,MATCH(Table4[Material],Data!B787:B801,0)))</f>
        <v/>
      </c>
      <c r="J790" s="89" t="str">
        <f>IF(Table4[[#This Row],[ε (m)]]="","",Table4[[#This Row],[ε (m)]]/(CONVERT(Table4[[#This Row],[Diameter (in)]],"in","m")))</f>
        <v/>
      </c>
      <c r="K790" s="96" t="str">
        <f>IF(Table4[[#This Row],[Regime]]="LAMINAR",16/Table4[[#This Row],[Teynold''s Number]],"-")</f>
        <v>-</v>
      </c>
      <c r="L790" s="86"/>
      <c r="M790" s="97" t="str">
        <f>IF(Table4[[#This Row],[Regime]]="TURBULENT",(((-4*LOG10(Table4[[#This Row],[ε/D]]/3.7+1.256/(Table4[[#This Row],[Teynold''s Number]]*SQRT(Table4[[#This Row],[f turbulent (guess)]]))))^-1)^2),"")</f>
        <v/>
      </c>
      <c r="N790" s="91" t="str">
        <f>IF(Table4[[#This Row],[f turbulent]]="","",Table4[[#This Row],[f turbulent (guess)]]-Table4[[#This Row],[f turbulent]])</f>
        <v/>
      </c>
      <c r="O790" s="87">
        <f>IF(Table4[[#This Row],[Segment]]="",0,IF(C791="",0,IF(C791&lt;=Table4[[#This Row],[Diameter (in)]],0,1-(D790/D791))))</f>
        <v>0</v>
      </c>
      <c r="P790" s="92" t="str">
        <f>IF(Table4[[#This Row],[Segment]]="","",IF(C790&gt;C791,"",IF(C791="",0.55,(0.55*(1-D791/D790)))))</f>
        <v/>
      </c>
      <c r="Q79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90" s="92" t="str">
        <f>IF(Table4[[#This Row],[Segment]]="","",IF(Table4[[#This Row],[Kexpansion]]="","0",((Table4[[#This Row],[Velocity (m/s)]]^2)/2)*Table4[[#This Row],[Kexpansion]]))</f>
        <v/>
      </c>
      <c r="S790" s="92" t="str">
        <f>IF(Table4[[#This Row],[Segment]]="","",IF(Table4[[#This Row],[Kcontraction]]="","0",((Table4[[#This Row],[Velocity (m/s)]]^2)/2)*Table4[[#This Row],[Kcontraction]]))</f>
        <v/>
      </c>
      <c r="T790" s="89" t="str">
        <f>IF(Table4[[#This Row],[Segment]]="","",SUMIF($Y$7:$Y$2000,Table4[[#This Row],[Segment]],$AD$7:$AD$2000))</f>
        <v/>
      </c>
      <c r="U790" s="95" t="str">
        <f>IF(Table4[[#This Row],[Segment]]="","",Table4[[#This Row],[Hfriction (J/kg)]]+Table4[[#This Row],[Hexpansions (J/kg)]]+Table4[[#This Row],[Hcontractions (J/kg)]]+Table4[[#This Row],[Hf (J/kg)]])</f>
        <v/>
      </c>
      <c r="V790" s="95" t="str">
        <f>IF(Table4[[#This Row],[Segment]]="","",Table4[[#This Row],[Total Friction Loss (J/kg)]]*Table3[Density (kg/m3)])</f>
        <v/>
      </c>
      <c r="W790" s="95" t="str">
        <f>IF(Table4[[#This Row],[Segment]]="","",Table4[[#This Row],[Total Pressure Drop (Pa)]]/1000)</f>
        <v/>
      </c>
      <c r="Y790" s="82" t="str">
        <f>IF('Set Up'!D1013="","",'Set Up'!D1013)</f>
        <v/>
      </c>
      <c r="Z790" s="82" t="str">
        <f>IF('Set Up'!E1013="","",'Set Up'!E1013)</f>
        <v/>
      </c>
      <c r="AA790" s="82" t="str">
        <f>IF('Set Up'!F1013="","",'Set Up'!F1013)</f>
        <v/>
      </c>
      <c r="AB790" s="82" t="str">
        <f>IF('Set Up'!G1013="","",'Set Up'!G1013)</f>
        <v/>
      </c>
      <c r="AC790" s="82" t="str">
        <f t="array" ref="AC790">IF(Y790="","",INDEX(Data!$G$4:$G$51,MATCH(Table7[[#This Row],[Fitting]]&amp;Table7[[#This Row],[Fitting Subtype]],Data!$E$4:$E$51&amp;Data!$F$4:$F$51,0)))</f>
        <v/>
      </c>
      <c r="AD790" s="89" t="str">
        <f>IF(Table7[[#This Row],[Segment]]="","",Table7[[#This Row],[Quantity]]*Table7[[#This Row],[Kf]]*(((INDEX(Table4[Velocity (m/s)],MATCH(Table7[[#This Row],[Segment]],Table4[Segment],0)))^2)/2))</f>
        <v/>
      </c>
      <c r="AF790" s="82" t="str">
        <f>Table4[[#This Row],[Segment]]</f>
        <v/>
      </c>
      <c r="AG790" s="75"/>
      <c r="AH790" s="82" t="str">
        <f>IF(Table5[[#This Row],[Segment]]="","",AG790-Table4[[#This Row],[Total Pressure Drop (kPa)]])</f>
        <v/>
      </c>
    </row>
    <row r="791" spans="1:34" x14ac:dyDescent="0.25">
      <c r="A791" s="95" t="str">
        <f>IF('Set Up'!A788="","",'Set Up'!A788)</f>
        <v/>
      </c>
      <c r="B791" s="75" t="s">
        <v>81</v>
      </c>
      <c r="C791" s="85"/>
      <c r="D791" s="86" t="str">
        <f>IF(Table4[[#This Row],[Diameter (in)]]="","",(((CONVERT(Table4[[#This Row],[Diameter (in)]],"in","m"))/2)^2)*PI())</f>
        <v/>
      </c>
      <c r="E791" s="87" t="str">
        <f>IF(Table4[[#This Row],[Area (m2)]]="","",$D$4/Table4[[#This Row],[Area (m2)]])</f>
        <v/>
      </c>
      <c r="F791" s="85">
        <f t="shared" si="12"/>
        <v>4.6951999999999998</v>
      </c>
      <c r="G791" s="88" t="str">
        <f>IF(Table4[[#This Row],[Segment]]="","",(CONVERT(Table4[[#This Row],[Diameter (in)]],"in","m")*$B$4*Table4[[#This Row],[Velocity (m/s)]])/$C$4)</f>
        <v/>
      </c>
      <c r="H791" s="96" t="str">
        <f>IF(Table4[[#This Row],[Segment]]="","",IF(Table4[[#This Row],[Teynold''s Number]]&gt;4000,"TURBULENT","LAMINAR"))</f>
        <v/>
      </c>
      <c r="I791" s="86" t="str">
        <f>IF(Table4[[#This Row],[Segment]]="","",INDEX(Data!C788:C802,MATCH(Table4[Material],Data!B788:B802,0)))</f>
        <v/>
      </c>
      <c r="J791" s="89" t="str">
        <f>IF(Table4[[#This Row],[ε (m)]]="","",Table4[[#This Row],[ε (m)]]/(CONVERT(Table4[[#This Row],[Diameter (in)]],"in","m")))</f>
        <v/>
      </c>
      <c r="K791" s="96" t="str">
        <f>IF(Table4[[#This Row],[Regime]]="LAMINAR",16/Table4[[#This Row],[Teynold''s Number]],"-")</f>
        <v>-</v>
      </c>
      <c r="L791" s="86"/>
      <c r="M791" s="97" t="str">
        <f>IF(Table4[[#This Row],[Regime]]="TURBULENT",(((-4*LOG10(Table4[[#This Row],[ε/D]]/3.7+1.256/(Table4[[#This Row],[Teynold''s Number]]*SQRT(Table4[[#This Row],[f turbulent (guess)]]))))^-1)^2),"")</f>
        <v/>
      </c>
      <c r="N791" s="91" t="str">
        <f>IF(Table4[[#This Row],[f turbulent]]="","",Table4[[#This Row],[f turbulent (guess)]]-Table4[[#This Row],[f turbulent]])</f>
        <v/>
      </c>
      <c r="O791" s="87">
        <f>IF(Table4[[#This Row],[Segment]]="",0,IF(C792="",0,IF(C792&lt;=Table4[[#This Row],[Diameter (in)]],0,1-(D791/D792))))</f>
        <v>0</v>
      </c>
      <c r="P791" s="92" t="str">
        <f>IF(Table4[[#This Row],[Segment]]="","",IF(C791&gt;C792,"",IF(C792="",0.55,(0.55*(1-D792/D791)))))</f>
        <v/>
      </c>
      <c r="Q79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91" s="92" t="str">
        <f>IF(Table4[[#This Row],[Segment]]="","",IF(Table4[[#This Row],[Kexpansion]]="","0",((Table4[[#This Row],[Velocity (m/s)]]^2)/2)*Table4[[#This Row],[Kexpansion]]))</f>
        <v/>
      </c>
      <c r="S791" s="92" t="str">
        <f>IF(Table4[[#This Row],[Segment]]="","",IF(Table4[[#This Row],[Kcontraction]]="","0",((Table4[[#This Row],[Velocity (m/s)]]^2)/2)*Table4[[#This Row],[Kcontraction]]))</f>
        <v/>
      </c>
      <c r="T791" s="89" t="str">
        <f>IF(Table4[[#This Row],[Segment]]="","",SUMIF($Y$7:$Y$2000,Table4[[#This Row],[Segment]],$AD$7:$AD$2000))</f>
        <v/>
      </c>
      <c r="U791" s="95" t="str">
        <f>IF(Table4[[#This Row],[Segment]]="","",Table4[[#This Row],[Hfriction (J/kg)]]+Table4[[#This Row],[Hexpansions (J/kg)]]+Table4[[#This Row],[Hcontractions (J/kg)]]+Table4[[#This Row],[Hf (J/kg)]])</f>
        <v/>
      </c>
      <c r="V791" s="95" t="str">
        <f>IF(Table4[[#This Row],[Segment]]="","",Table4[[#This Row],[Total Friction Loss (J/kg)]]*Table3[Density (kg/m3)])</f>
        <v/>
      </c>
      <c r="W791" s="95" t="str">
        <f>IF(Table4[[#This Row],[Segment]]="","",Table4[[#This Row],[Total Pressure Drop (Pa)]]/1000)</f>
        <v/>
      </c>
      <c r="Y791" s="82" t="str">
        <f>IF('Set Up'!D1014="","",'Set Up'!D1014)</f>
        <v/>
      </c>
      <c r="Z791" s="82" t="str">
        <f>IF('Set Up'!E1014="","",'Set Up'!E1014)</f>
        <v/>
      </c>
      <c r="AA791" s="82" t="str">
        <f>IF('Set Up'!F1014="","",'Set Up'!F1014)</f>
        <v/>
      </c>
      <c r="AB791" s="82" t="str">
        <f>IF('Set Up'!G1014="","",'Set Up'!G1014)</f>
        <v/>
      </c>
      <c r="AC791" s="82" t="str">
        <f t="array" ref="AC791">IF(Y791="","",INDEX(Data!$G$4:$G$51,MATCH(Table7[[#This Row],[Fitting]]&amp;Table7[[#This Row],[Fitting Subtype]],Data!$E$4:$E$51&amp;Data!$F$4:$F$51,0)))</f>
        <v/>
      </c>
      <c r="AD791" s="89" t="str">
        <f>IF(Table7[[#This Row],[Segment]]="","",Table7[[#This Row],[Quantity]]*Table7[[#This Row],[Kf]]*(((INDEX(Table4[Velocity (m/s)],MATCH(Table7[[#This Row],[Segment]],Table4[Segment],0)))^2)/2))</f>
        <v/>
      </c>
      <c r="AF791" s="82" t="str">
        <f>Table4[[#This Row],[Segment]]</f>
        <v/>
      </c>
      <c r="AG791" s="75"/>
      <c r="AH791" s="82" t="str">
        <f>IF(Table5[[#This Row],[Segment]]="","",AG791-Table4[[#This Row],[Total Pressure Drop (kPa)]])</f>
        <v/>
      </c>
    </row>
    <row r="792" spans="1:34" x14ac:dyDescent="0.25">
      <c r="A792" s="95" t="str">
        <f>IF('Set Up'!A789="","",'Set Up'!A789)</f>
        <v/>
      </c>
      <c r="B792" s="75" t="s">
        <v>81</v>
      </c>
      <c r="C792" s="85"/>
      <c r="D792" s="86" t="str">
        <f>IF(Table4[[#This Row],[Diameter (in)]]="","",(((CONVERT(Table4[[#This Row],[Diameter (in)]],"in","m"))/2)^2)*PI())</f>
        <v/>
      </c>
      <c r="E792" s="87" t="str">
        <f>IF(Table4[[#This Row],[Area (m2)]]="","",$D$4/Table4[[#This Row],[Area (m2)]])</f>
        <v/>
      </c>
      <c r="F792" s="85">
        <f t="shared" si="12"/>
        <v>4.6951999999999998</v>
      </c>
      <c r="G792" s="88" t="str">
        <f>IF(Table4[[#This Row],[Segment]]="","",(CONVERT(Table4[[#This Row],[Diameter (in)]],"in","m")*$B$4*Table4[[#This Row],[Velocity (m/s)]])/$C$4)</f>
        <v/>
      </c>
      <c r="H792" s="96" t="str">
        <f>IF(Table4[[#This Row],[Segment]]="","",IF(Table4[[#This Row],[Teynold''s Number]]&gt;4000,"TURBULENT","LAMINAR"))</f>
        <v/>
      </c>
      <c r="I792" s="86" t="str">
        <f>IF(Table4[[#This Row],[Segment]]="","",INDEX(Data!C789:C803,MATCH(Table4[Material],Data!B789:B803,0)))</f>
        <v/>
      </c>
      <c r="J792" s="89" t="str">
        <f>IF(Table4[[#This Row],[ε (m)]]="","",Table4[[#This Row],[ε (m)]]/(CONVERT(Table4[[#This Row],[Diameter (in)]],"in","m")))</f>
        <v/>
      </c>
      <c r="K792" s="96" t="str">
        <f>IF(Table4[[#This Row],[Regime]]="LAMINAR",16/Table4[[#This Row],[Teynold''s Number]],"-")</f>
        <v>-</v>
      </c>
      <c r="L792" s="86"/>
      <c r="M792" s="97" t="str">
        <f>IF(Table4[[#This Row],[Regime]]="TURBULENT",(((-4*LOG10(Table4[[#This Row],[ε/D]]/3.7+1.256/(Table4[[#This Row],[Teynold''s Number]]*SQRT(Table4[[#This Row],[f turbulent (guess)]]))))^-1)^2),"")</f>
        <v/>
      </c>
      <c r="N792" s="91" t="str">
        <f>IF(Table4[[#This Row],[f turbulent]]="","",Table4[[#This Row],[f turbulent (guess)]]-Table4[[#This Row],[f turbulent]])</f>
        <v/>
      </c>
      <c r="O792" s="87">
        <f>IF(Table4[[#This Row],[Segment]]="",0,IF(C793="",0,IF(C793&lt;=Table4[[#This Row],[Diameter (in)]],0,1-(D792/D793))))</f>
        <v>0</v>
      </c>
      <c r="P792" s="92" t="str">
        <f>IF(Table4[[#This Row],[Segment]]="","",IF(C792&gt;C793,"",IF(C793="",0.55,(0.55*(1-D793/D792)))))</f>
        <v/>
      </c>
      <c r="Q79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92" s="92" t="str">
        <f>IF(Table4[[#This Row],[Segment]]="","",IF(Table4[[#This Row],[Kexpansion]]="","0",((Table4[[#This Row],[Velocity (m/s)]]^2)/2)*Table4[[#This Row],[Kexpansion]]))</f>
        <v/>
      </c>
      <c r="S792" s="92" t="str">
        <f>IF(Table4[[#This Row],[Segment]]="","",IF(Table4[[#This Row],[Kcontraction]]="","0",((Table4[[#This Row],[Velocity (m/s)]]^2)/2)*Table4[[#This Row],[Kcontraction]]))</f>
        <v/>
      </c>
      <c r="T792" s="89" t="str">
        <f>IF(Table4[[#This Row],[Segment]]="","",SUMIF($Y$7:$Y$2000,Table4[[#This Row],[Segment]],$AD$7:$AD$2000))</f>
        <v/>
      </c>
      <c r="U792" s="95" t="str">
        <f>IF(Table4[[#This Row],[Segment]]="","",Table4[[#This Row],[Hfriction (J/kg)]]+Table4[[#This Row],[Hexpansions (J/kg)]]+Table4[[#This Row],[Hcontractions (J/kg)]]+Table4[[#This Row],[Hf (J/kg)]])</f>
        <v/>
      </c>
      <c r="V792" s="95" t="str">
        <f>IF(Table4[[#This Row],[Segment]]="","",Table4[[#This Row],[Total Friction Loss (J/kg)]]*Table3[Density (kg/m3)])</f>
        <v/>
      </c>
      <c r="W792" s="95" t="str">
        <f>IF(Table4[[#This Row],[Segment]]="","",Table4[[#This Row],[Total Pressure Drop (Pa)]]/1000)</f>
        <v/>
      </c>
      <c r="Y792" s="82" t="str">
        <f>IF('Set Up'!D1015="","",'Set Up'!D1015)</f>
        <v/>
      </c>
      <c r="Z792" s="82" t="str">
        <f>IF('Set Up'!E1015="","",'Set Up'!E1015)</f>
        <v/>
      </c>
      <c r="AA792" s="82" t="str">
        <f>IF('Set Up'!F1015="","",'Set Up'!F1015)</f>
        <v/>
      </c>
      <c r="AB792" s="82" t="str">
        <f>IF('Set Up'!G1015="","",'Set Up'!G1015)</f>
        <v/>
      </c>
      <c r="AC792" s="82" t="str">
        <f t="array" ref="AC792">IF(Y792="","",INDEX(Data!$G$4:$G$51,MATCH(Table7[[#This Row],[Fitting]]&amp;Table7[[#This Row],[Fitting Subtype]],Data!$E$4:$E$51&amp;Data!$F$4:$F$51,0)))</f>
        <v/>
      </c>
      <c r="AD792" s="89" t="str">
        <f>IF(Table7[[#This Row],[Segment]]="","",Table7[[#This Row],[Quantity]]*Table7[[#This Row],[Kf]]*(((INDEX(Table4[Velocity (m/s)],MATCH(Table7[[#This Row],[Segment]],Table4[Segment],0)))^2)/2))</f>
        <v/>
      </c>
      <c r="AF792" s="82" t="str">
        <f>Table4[[#This Row],[Segment]]</f>
        <v/>
      </c>
      <c r="AG792" s="75"/>
      <c r="AH792" s="82" t="str">
        <f>IF(Table5[[#This Row],[Segment]]="","",AG792-Table4[[#This Row],[Total Pressure Drop (kPa)]])</f>
        <v/>
      </c>
    </row>
    <row r="793" spans="1:34" x14ac:dyDescent="0.25">
      <c r="A793" s="95" t="str">
        <f>IF('Set Up'!A790="","",'Set Up'!A790)</f>
        <v/>
      </c>
      <c r="B793" s="75" t="s">
        <v>81</v>
      </c>
      <c r="C793" s="85"/>
      <c r="D793" s="86" t="str">
        <f>IF(Table4[[#This Row],[Diameter (in)]]="","",(((CONVERT(Table4[[#This Row],[Diameter (in)]],"in","m"))/2)^2)*PI())</f>
        <v/>
      </c>
      <c r="E793" s="87" t="str">
        <f>IF(Table4[[#This Row],[Area (m2)]]="","",$D$4/Table4[[#This Row],[Area (m2)]])</f>
        <v/>
      </c>
      <c r="F793" s="85">
        <f t="shared" si="12"/>
        <v>4.6951999999999998</v>
      </c>
      <c r="G793" s="88" t="str">
        <f>IF(Table4[[#This Row],[Segment]]="","",(CONVERT(Table4[[#This Row],[Diameter (in)]],"in","m")*$B$4*Table4[[#This Row],[Velocity (m/s)]])/$C$4)</f>
        <v/>
      </c>
      <c r="H793" s="96" t="str">
        <f>IF(Table4[[#This Row],[Segment]]="","",IF(Table4[[#This Row],[Teynold''s Number]]&gt;4000,"TURBULENT","LAMINAR"))</f>
        <v/>
      </c>
      <c r="I793" s="86" t="str">
        <f>IF(Table4[[#This Row],[Segment]]="","",INDEX(Data!C790:C804,MATCH(Table4[Material],Data!B790:B804,0)))</f>
        <v/>
      </c>
      <c r="J793" s="89" t="str">
        <f>IF(Table4[[#This Row],[ε (m)]]="","",Table4[[#This Row],[ε (m)]]/(CONVERT(Table4[[#This Row],[Diameter (in)]],"in","m")))</f>
        <v/>
      </c>
      <c r="K793" s="96" t="str">
        <f>IF(Table4[[#This Row],[Regime]]="LAMINAR",16/Table4[[#This Row],[Teynold''s Number]],"-")</f>
        <v>-</v>
      </c>
      <c r="L793" s="86"/>
      <c r="M793" s="97" t="str">
        <f>IF(Table4[[#This Row],[Regime]]="TURBULENT",(((-4*LOG10(Table4[[#This Row],[ε/D]]/3.7+1.256/(Table4[[#This Row],[Teynold''s Number]]*SQRT(Table4[[#This Row],[f turbulent (guess)]]))))^-1)^2),"")</f>
        <v/>
      </c>
      <c r="N793" s="91" t="str">
        <f>IF(Table4[[#This Row],[f turbulent]]="","",Table4[[#This Row],[f turbulent (guess)]]-Table4[[#This Row],[f turbulent]])</f>
        <v/>
      </c>
      <c r="O793" s="87">
        <f>IF(Table4[[#This Row],[Segment]]="",0,IF(C794="",0,IF(C794&lt;=Table4[[#This Row],[Diameter (in)]],0,1-(D793/D794))))</f>
        <v>0</v>
      </c>
      <c r="P793" s="92" t="str">
        <f>IF(Table4[[#This Row],[Segment]]="","",IF(C793&gt;C794,"",IF(C794="",0.55,(0.55*(1-D794/D793)))))</f>
        <v/>
      </c>
      <c r="Q79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93" s="92" t="str">
        <f>IF(Table4[[#This Row],[Segment]]="","",IF(Table4[[#This Row],[Kexpansion]]="","0",((Table4[[#This Row],[Velocity (m/s)]]^2)/2)*Table4[[#This Row],[Kexpansion]]))</f>
        <v/>
      </c>
      <c r="S793" s="92" t="str">
        <f>IF(Table4[[#This Row],[Segment]]="","",IF(Table4[[#This Row],[Kcontraction]]="","0",((Table4[[#This Row],[Velocity (m/s)]]^2)/2)*Table4[[#This Row],[Kcontraction]]))</f>
        <v/>
      </c>
      <c r="T793" s="89" t="str">
        <f>IF(Table4[[#This Row],[Segment]]="","",SUMIF($Y$7:$Y$2000,Table4[[#This Row],[Segment]],$AD$7:$AD$2000))</f>
        <v/>
      </c>
      <c r="U793" s="95" t="str">
        <f>IF(Table4[[#This Row],[Segment]]="","",Table4[[#This Row],[Hfriction (J/kg)]]+Table4[[#This Row],[Hexpansions (J/kg)]]+Table4[[#This Row],[Hcontractions (J/kg)]]+Table4[[#This Row],[Hf (J/kg)]])</f>
        <v/>
      </c>
      <c r="V793" s="95" t="str">
        <f>IF(Table4[[#This Row],[Segment]]="","",Table4[[#This Row],[Total Friction Loss (J/kg)]]*Table3[Density (kg/m3)])</f>
        <v/>
      </c>
      <c r="W793" s="95" t="str">
        <f>IF(Table4[[#This Row],[Segment]]="","",Table4[[#This Row],[Total Pressure Drop (Pa)]]/1000)</f>
        <v/>
      </c>
      <c r="Y793" s="82" t="str">
        <f>IF('Set Up'!D1016="","",'Set Up'!D1016)</f>
        <v/>
      </c>
      <c r="Z793" s="82" t="str">
        <f>IF('Set Up'!E1016="","",'Set Up'!E1016)</f>
        <v/>
      </c>
      <c r="AA793" s="82" t="str">
        <f>IF('Set Up'!F1016="","",'Set Up'!F1016)</f>
        <v/>
      </c>
      <c r="AB793" s="82" t="str">
        <f>IF('Set Up'!G1016="","",'Set Up'!G1016)</f>
        <v/>
      </c>
      <c r="AC793" s="82" t="str">
        <f t="array" ref="AC793">IF(Y793="","",INDEX(Data!$G$4:$G$51,MATCH(Table7[[#This Row],[Fitting]]&amp;Table7[[#This Row],[Fitting Subtype]],Data!$E$4:$E$51&amp;Data!$F$4:$F$51,0)))</f>
        <v/>
      </c>
      <c r="AD793" s="89" t="str">
        <f>IF(Table7[[#This Row],[Segment]]="","",Table7[[#This Row],[Quantity]]*Table7[[#This Row],[Kf]]*(((INDEX(Table4[Velocity (m/s)],MATCH(Table7[[#This Row],[Segment]],Table4[Segment],0)))^2)/2))</f>
        <v/>
      </c>
      <c r="AF793" s="82" t="str">
        <f>Table4[[#This Row],[Segment]]</f>
        <v/>
      </c>
      <c r="AG793" s="75"/>
      <c r="AH793" s="82" t="str">
        <f>IF(Table5[[#This Row],[Segment]]="","",AG793-Table4[[#This Row],[Total Pressure Drop (kPa)]])</f>
        <v/>
      </c>
    </row>
    <row r="794" spans="1:34" x14ac:dyDescent="0.25">
      <c r="A794" s="95" t="str">
        <f>IF('Set Up'!A791="","",'Set Up'!A791)</f>
        <v/>
      </c>
      <c r="B794" s="75" t="s">
        <v>81</v>
      </c>
      <c r="C794" s="85"/>
      <c r="D794" s="86" t="str">
        <f>IF(Table4[[#This Row],[Diameter (in)]]="","",(((CONVERT(Table4[[#This Row],[Diameter (in)]],"in","m"))/2)^2)*PI())</f>
        <v/>
      </c>
      <c r="E794" s="87" t="str">
        <f>IF(Table4[[#This Row],[Area (m2)]]="","",$D$4/Table4[[#This Row],[Area (m2)]])</f>
        <v/>
      </c>
      <c r="F794" s="85">
        <f t="shared" si="12"/>
        <v>4.6951999999999998</v>
      </c>
      <c r="G794" s="88" t="str">
        <f>IF(Table4[[#This Row],[Segment]]="","",(CONVERT(Table4[[#This Row],[Diameter (in)]],"in","m")*$B$4*Table4[[#This Row],[Velocity (m/s)]])/$C$4)</f>
        <v/>
      </c>
      <c r="H794" s="96" t="str">
        <f>IF(Table4[[#This Row],[Segment]]="","",IF(Table4[[#This Row],[Teynold''s Number]]&gt;4000,"TURBULENT","LAMINAR"))</f>
        <v/>
      </c>
      <c r="I794" s="86" t="str">
        <f>IF(Table4[[#This Row],[Segment]]="","",INDEX(Data!C791:C805,MATCH(Table4[Material],Data!B791:B805,0)))</f>
        <v/>
      </c>
      <c r="J794" s="89" t="str">
        <f>IF(Table4[[#This Row],[ε (m)]]="","",Table4[[#This Row],[ε (m)]]/(CONVERT(Table4[[#This Row],[Diameter (in)]],"in","m")))</f>
        <v/>
      </c>
      <c r="K794" s="96" t="str">
        <f>IF(Table4[[#This Row],[Regime]]="LAMINAR",16/Table4[[#This Row],[Teynold''s Number]],"-")</f>
        <v>-</v>
      </c>
      <c r="L794" s="86"/>
      <c r="M794" s="97" t="str">
        <f>IF(Table4[[#This Row],[Regime]]="TURBULENT",(((-4*LOG10(Table4[[#This Row],[ε/D]]/3.7+1.256/(Table4[[#This Row],[Teynold''s Number]]*SQRT(Table4[[#This Row],[f turbulent (guess)]]))))^-1)^2),"")</f>
        <v/>
      </c>
      <c r="N794" s="91" t="str">
        <f>IF(Table4[[#This Row],[f turbulent]]="","",Table4[[#This Row],[f turbulent (guess)]]-Table4[[#This Row],[f turbulent]])</f>
        <v/>
      </c>
      <c r="O794" s="87">
        <f>IF(Table4[[#This Row],[Segment]]="",0,IF(C795="",0,IF(C795&lt;=Table4[[#This Row],[Diameter (in)]],0,1-(D794/D795))))</f>
        <v>0</v>
      </c>
      <c r="P794" s="92" t="str">
        <f>IF(Table4[[#This Row],[Segment]]="","",IF(C794&gt;C795,"",IF(C795="",0.55,(0.55*(1-D795/D794)))))</f>
        <v/>
      </c>
      <c r="Q79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94" s="92" t="str">
        <f>IF(Table4[[#This Row],[Segment]]="","",IF(Table4[[#This Row],[Kexpansion]]="","0",((Table4[[#This Row],[Velocity (m/s)]]^2)/2)*Table4[[#This Row],[Kexpansion]]))</f>
        <v/>
      </c>
      <c r="S794" s="92" t="str">
        <f>IF(Table4[[#This Row],[Segment]]="","",IF(Table4[[#This Row],[Kcontraction]]="","0",((Table4[[#This Row],[Velocity (m/s)]]^2)/2)*Table4[[#This Row],[Kcontraction]]))</f>
        <v/>
      </c>
      <c r="T794" s="89" t="str">
        <f>IF(Table4[[#This Row],[Segment]]="","",SUMIF($Y$7:$Y$2000,Table4[[#This Row],[Segment]],$AD$7:$AD$2000))</f>
        <v/>
      </c>
      <c r="U794" s="95" t="str">
        <f>IF(Table4[[#This Row],[Segment]]="","",Table4[[#This Row],[Hfriction (J/kg)]]+Table4[[#This Row],[Hexpansions (J/kg)]]+Table4[[#This Row],[Hcontractions (J/kg)]]+Table4[[#This Row],[Hf (J/kg)]])</f>
        <v/>
      </c>
      <c r="V794" s="95" t="str">
        <f>IF(Table4[[#This Row],[Segment]]="","",Table4[[#This Row],[Total Friction Loss (J/kg)]]*Table3[Density (kg/m3)])</f>
        <v/>
      </c>
      <c r="W794" s="95" t="str">
        <f>IF(Table4[[#This Row],[Segment]]="","",Table4[[#This Row],[Total Pressure Drop (Pa)]]/1000)</f>
        <v/>
      </c>
      <c r="Y794" s="82" t="str">
        <f>IF('Set Up'!D1017="","",'Set Up'!D1017)</f>
        <v/>
      </c>
      <c r="Z794" s="82" t="str">
        <f>IF('Set Up'!E1017="","",'Set Up'!E1017)</f>
        <v/>
      </c>
      <c r="AA794" s="82" t="str">
        <f>IF('Set Up'!F1017="","",'Set Up'!F1017)</f>
        <v/>
      </c>
      <c r="AB794" s="82" t="str">
        <f>IF('Set Up'!G1017="","",'Set Up'!G1017)</f>
        <v/>
      </c>
      <c r="AC794" s="82" t="str">
        <f t="array" ref="AC794">IF(Y794="","",INDEX(Data!$G$4:$G$51,MATCH(Table7[[#This Row],[Fitting]]&amp;Table7[[#This Row],[Fitting Subtype]],Data!$E$4:$E$51&amp;Data!$F$4:$F$51,0)))</f>
        <v/>
      </c>
      <c r="AD794" s="89" t="str">
        <f>IF(Table7[[#This Row],[Segment]]="","",Table7[[#This Row],[Quantity]]*Table7[[#This Row],[Kf]]*(((INDEX(Table4[Velocity (m/s)],MATCH(Table7[[#This Row],[Segment]],Table4[Segment],0)))^2)/2))</f>
        <v/>
      </c>
      <c r="AF794" s="82" t="str">
        <f>Table4[[#This Row],[Segment]]</f>
        <v/>
      </c>
      <c r="AG794" s="75"/>
      <c r="AH794" s="82" t="str">
        <f>IF(Table5[[#This Row],[Segment]]="","",AG794-Table4[[#This Row],[Total Pressure Drop (kPa)]])</f>
        <v/>
      </c>
    </row>
    <row r="795" spans="1:34" x14ac:dyDescent="0.25">
      <c r="A795" s="95" t="str">
        <f>IF('Set Up'!A792="","",'Set Up'!A792)</f>
        <v/>
      </c>
      <c r="B795" s="75" t="s">
        <v>81</v>
      </c>
      <c r="C795" s="85"/>
      <c r="D795" s="86" t="str">
        <f>IF(Table4[[#This Row],[Diameter (in)]]="","",(((CONVERT(Table4[[#This Row],[Diameter (in)]],"in","m"))/2)^2)*PI())</f>
        <v/>
      </c>
      <c r="E795" s="87" t="str">
        <f>IF(Table4[[#This Row],[Area (m2)]]="","",$D$4/Table4[[#This Row],[Area (m2)]])</f>
        <v/>
      </c>
      <c r="F795" s="85">
        <f t="shared" si="12"/>
        <v>4.6951999999999998</v>
      </c>
      <c r="G795" s="88" t="str">
        <f>IF(Table4[[#This Row],[Segment]]="","",(CONVERT(Table4[[#This Row],[Diameter (in)]],"in","m")*$B$4*Table4[[#This Row],[Velocity (m/s)]])/$C$4)</f>
        <v/>
      </c>
      <c r="H795" s="96" t="str">
        <f>IF(Table4[[#This Row],[Segment]]="","",IF(Table4[[#This Row],[Teynold''s Number]]&gt;4000,"TURBULENT","LAMINAR"))</f>
        <v/>
      </c>
      <c r="I795" s="86" t="str">
        <f>IF(Table4[[#This Row],[Segment]]="","",INDEX(Data!C792:C806,MATCH(Table4[Material],Data!B792:B806,0)))</f>
        <v/>
      </c>
      <c r="J795" s="89" t="str">
        <f>IF(Table4[[#This Row],[ε (m)]]="","",Table4[[#This Row],[ε (m)]]/(CONVERT(Table4[[#This Row],[Diameter (in)]],"in","m")))</f>
        <v/>
      </c>
      <c r="K795" s="96" t="str">
        <f>IF(Table4[[#This Row],[Regime]]="LAMINAR",16/Table4[[#This Row],[Teynold''s Number]],"-")</f>
        <v>-</v>
      </c>
      <c r="L795" s="86"/>
      <c r="M795" s="97" t="str">
        <f>IF(Table4[[#This Row],[Regime]]="TURBULENT",(((-4*LOG10(Table4[[#This Row],[ε/D]]/3.7+1.256/(Table4[[#This Row],[Teynold''s Number]]*SQRT(Table4[[#This Row],[f turbulent (guess)]]))))^-1)^2),"")</f>
        <v/>
      </c>
      <c r="N795" s="91" t="str">
        <f>IF(Table4[[#This Row],[f turbulent]]="","",Table4[[#This Row],[f turbulent (guess)]]-Table4[[#This Row],[f turbulent]])</f>
        <v/>
      </c>
      <c r="O795" s="87">
        <f>IF(Table4[[#This Row],[Segment]]="",0,IF(C796="",0,IF(C796&lt;=Table4[[#This Row],[Diameter (in)]],0,1-(D795/D796))))</f>
        <v>0</v>
      </c>
      <c r="P795" s="92" t="str">
        <f>IF(Table4[[#This Row],[Segment]]="","",IF(C795&gt;C796,"",IF(C796="",0.55,(0.55*(1-D796/D795)))))</f>
        <v/>
      </c>
      <c r="Q79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95" s="92" t="str">
        <f>IF(Table4[[#This Row],[Segment]]="","",IF(Table4[[#This Row],[Kexpansion]]="","0",((Table4[[#This Row],[Velocity (m/s)]]^2)/2)*Table4[[#This Row],[Kexpansion]]))</f>
        <v/>
      </c>
      <c r="S795" s="92" t="str">
        <f>IF(Table4[[#This Row],[Segment]]="","",IF(Table4[[#This Row],[Kcontraction]]="","0",((Table4[[#This Row],[Velocity (m/s)]]^2)/2)*Table4[[#This Row],[Kcontraction]]))</f>
        <v/>
      </c>
      <c r="T795" s="89" t="str">
        <f>IF(Table4[[#This Row],[Segment]]="","",SUMIF($Y$7:$Y$2000,Table4[[#This Row],[Segment]],$AD$7:$AD$2000))</f>
        <v/>
      </c>
      <c r="U795" s="95" t="str">
        <f>IF(Table4[[#This Row],[Segment]]="","",Table4[[#This Row],[Hfriction (J/kg)]]+Table4[[#This Row],[Hexpansions (J/kg)]]+Table4[[#This Row],[Hcontractions (J/kg)]]+Table4[[#This Row],[Hf (J/kg)]])</f>
        <v/>
      </c>
      <c r="V795" s="95" t="str">
        <f>IF(Table4[[#This Row],[Segment]]="","",Table4[[#This Row],[Total Friction Loss (J/kg)]]*Table3[Density (kg/m3)])</f>
        <v/>
      </c>
      <c r="W795" s="95" t="str">
        <f>IF(Table4[[#This Row],[Segment]]="","",Table4[[#This Row],[Total Pressure Drop (Pa)]]/1000)</f>
        <v/>
      </c>
      <c r="Y795" s="82" t="str">
        <f>IF('Set Up'!D1018="","",'Set Up'!D1018)</f>
        <v/>
      </c>
      <c r="Z795" s="82" t="str">
        <f>IF('Set Up'!E1018="","",'Set Up'!E1018)</f>
        <v/>
      </c>
      <c r="AA795" s="82" t="str">
        <f>IF('Set Up'!F1018="","",'Set Up'!F1018)</f>
        <v/>
      </c>
      <c r="AB795" s="82" t="str">
        <f>IF('Set Up'!G1018="","",'Set Up'!G1018)</f>
        <v/>
      </c>
      <c r="AC795" s="82" t="str">
        <f t="array" ref="AC795">IF(Y795="","",INDEX(Data!$G$4:$G$51,MATCH(Table7[[#This Row],[Fitting]]&amp;Table7[[#This Row],[Fitting Subtype]],Data!$E$4:$E$51&amp;Data!$F$4:$F$51,0)))</f>
        <v/>
      </c>
      <c r="AD795" s="89" t="str">
        <f>IF(Table7[[#This Row],[Segment]]="","",Table7[[#This Row],[Quantity]]*Table7[[#This Row],[Kf]]*(((INDEX(Table4[Velocity (m/s)],MATCH(Table7[[#This Row],[Segment]],Table4[Segment],0)))^2)/2))</f>
        <v/>
      </c>
      <c r="AF795" s="82" t="str">
        <f>Table4[[#This Row],[Segment]]</f>
        <v/>
      </c>
      <c r="AG795" s="75"/>
      <c r="AH795" s="82" t="str">
        <f>IF(Table5[[#This Row],[Segment]]="","",AG795-Table4[[#This Row],[Total Pressure Drop (kPa)]])</f>
        <v/>
      </c>
    </row>
    <row r="796" spans="1:34" x14ac:dyDescent="0.25">
      <c r="A796" s="95" t="str">
        <f>IF('Set Up'!A793="","",'Set Up'!A793)</f>
        <v/>
      </c>
      <c r="B796" s="75" t="s">
        <v>81</v>
      </c>
      <c r="C796" s="85"/>
      <c r="D796" s="86" t="str">
        <f>IF(Table4[[#This Row],[Diameter (in)]]="","",(((CONVERT(Table4[[#This Row],[Diameter (in)]],"in","m"))/2)^2)*PI())</f>
        <v/>
      </c>
      <c r="E796" s="87" t="str">
        <f>IF(Table4[[#This Row],[Area (m2)]]="","",$D$4/Table4[[#This Row],[Area (m2)]])</f>
        <v/>
      </c>
      <c r="F796" s="85">
        <f t="shared" si="12"/>
        <v>4.6951999999999998</v>
      </c>
      <c r="G796" s="88" t="str">
        <f>IF(Table4[[#This Row],[Segment]]="","",(CONVERT(Table4[[#This Row],[Diameter (in)]],"in","m")*$B$4*Table4[[#This Row],[Velocity (m/s)]])/$C$4)</f>
        <v/>
      </c>
      <c r="H796" s="96" t="str">
        <f>IF(Table4[[#This Row],[Segment]]="","",IF(Table4[[#This Row],[Teynold''s Number]]&gt;4000,"TURBULENT","LAMINAR"))</f>
        <v/>
      </c>
      <c r="I796" s="86" t="str">
        <f>IF(Table4[[#This Row],[Segment]]="","",INDEX(Data!C793:C807,MATCH(Table4[Material],Data!B793:B807,0)))</f>
        <v/>
      </c>
      <c r="J796" s="89" t="str">
        <f>IF(Table4[[#This Row],[ε (m)]]="","",Table4[[#This Row],[ε (m)]]/(CONVERT(Table4[[#This Row],[Diameter (in)]],"in","m")))</f>
        <v/>
      </c>
      <c r="K796" s="96" t="str">
        <f>IF(Table4[[#This Row],[Regime]]="LAMINAR",16/Table4[[#This Row],[Teynold''s Number]],"-")</f>
        <v>-</v>
      </c>
      <c r="L796" s="86"/>
      <c r="M796" s="97" t="str">
        <f>IF(Table4[[#This Row],[Regime]]="TURBULENT",(((-4*LOG10(Table4[[#This Row],[ε/D]]/3.7+1.256/(Table4[[#This Row],[Teynold''s Number]]*SQRT(Table4[[#This Row],[f turbulent (guess)]]))))^-1)^2),"")</f>
        <v/>
      </c>
      <c r="N796" s="91" t="str">
        <f>IF(Table4[[#This Row],[f turbulent]]="","",Table4[[#This Row],[f turbulent (guess)]]-Table4[[#This Row],[f turbulent]])</f>
        <v/>
      </c>
      <c r="O796" s="87">
        <f>IF(Table4[[#This Row],[Segment]]="",0,IF(C797="",0,IF(C797&lt;=Table4[[#This Row],[Diameter (in)]],0,1-(D796/D797))))</f>
        <v>0</v>
      </c>
      <c r="P796" s="92" t="str">
        <f>IF(Table4[[#This Row],[Segment]]="","",IF(C796&gt;C797,"",IF(C797="",0.55,(0.55*(1-D797/D796)))))</f>
        <v/>
      </c>
      <c r="Q79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96" s="92" t="str">
        <f>IF(Table4[[#This Row],[Segment]]="","",IF(Table4[[#This Row],[Kexpansion]]="","0",((Table4[[#This Row],[Velocity (m/s)]]^2)/2)*Table4[[#This Row],[Kexpansion]]))</f>
        <v/>
      </c>
      <c r="S796" s="92" t="str">
        <f>IF(Table4[[#This Row],[Segment]]="","",IF(Table4[[#This Row],[Kcontraction]]="","0",((Table4[[#This Row],[Velocity (m/s)]]^2)/2)*Table4[[#This Row],[Kcontraction]]))</f>
        <v/>
      </c>
      <c r="T796" s="89" t="str">
        <f>IF(Table4[[#This Row],[Segment]]="","",SUMIF($Y$7:$Y$2000,Table4[[#This Row],[Segment]],$AD$7:$AD$2000))</f>
        <v/>
      </c>
      <c r="U796" s="95" t="str">
        <f>IF(Table4[[#This Row],[Segment]]="","",Table4[[#This Row],[Hfriction (J/kg)]]+Table4[[#This Row],[Hexpansions (J/kg)]]+Table4[[#This Row],[Hcontractions (J/kg)]]+Table4[[#This Row],[Hf (J/kg)]])</f>
        <v/>
      </c>
      <c r="V796" s="95" t="str">
        <f>IF(Table4[[#This Row],[Segment]]="","",Table4[[#This Row],[Total Friction Loss (J/kg)]]*Table3[Density (kg/m3)])</f>
        <v/>
      </c>
      <c r="W796" s="95" t="str">
        <f>IF(Table4[[#This Row],[Segment]]="","",Table4[[#This Row],[Total Pressure Drop (Pa)]]/1000)</f>
        <v/>
      </c>
      <c r="Y796" s="82" t="str">
        <f>IF('Set Up'!D1019="","",'Set Up'!D1019)</f>
        <v/>
      </c>
      <c r="Z796" s="82" t="str">
        <f>IF('Set Up'!E1019="","",'Set Up'!E1019)</f>
        <v/>
      </c>
      <c r="AA796" s="82" t="str">
        <f>IF('Set Up'!F1019="","",'Set Up'!F1019)</f>
        <v/>
      </c>
      <c r="AB796" s="82" t="str">
        <f>IF('Set Up'!G1019="","",'Set Up'!G1019)</f>
        <v/>
      </c>
      <c r="AC796" s="82" t="str">
        <f t="array" ref="AC796">IF(Y796="","",INDEX(Data!$G$4:$G$51,MATCH(Table7[[#This Row],[Fitting]]&amp;Table7[[#This Row],[Fitting Subtype]],Data!$E$4:$E$51&amp;Data!$F$4:$F$51,0)))</f>
        <v/>
      </c>
      <c r="AD796" s="89" t="str">
        <f>IF(Table7[[#This Row],[Segment]]="","",Table7[[#This Row],[Quantity]]*Table7[[#This Row],[Kf]]*(((INDEX(Table4[Velocity (m/s)],MATCH(Table7[[#This Row],[Segment]],Table4[Segment],0)))^2)/2))</f>
        <v/>
      </c>
      <c r="AF796" s="82" t="str">
        <f>Table4[[#This Row],[Segment]]</f>
        <v/>
      </c>
      <c r="AG796" s="75"/>
      <c r="AH796" s="82" t="str">
        <f>IF(Table5[[#This Row],[Segment]]="","",AG796-Table4[[#This Row],[Total Pressure Drop (kPa)]])</f>
        <v/>
      </c>
    </row>
    <row r="797" spans="1:34" x14ac:dyDescent="0.25">
      <c r="A797" s="95" t="str">
        <f>IF('Set Up'!A794="","",'Set Up'!A794)</f>
        <v/>
      </c>
      <c r="B797" s="75" t="s">
        <v>81</v>
      </c>
      <c r="C797" s="85"/>
      <c r="D797" s="86" t="str">
        <f>IF(Table4[[#This Row],[Diameter (in)]]="","",(((CONVERT(Table4[[#This Row],[Diameter (in)]],"in","m"))/2)^2)*PI())</f>
        <v/>
      </c>
      <c r="E797" s="87" t="str">
        <f>IF(Table4[[#This Row],[Area (m2)]]="","",$D$4/Table4[[#This Row],[Area (m2)]])</f>
        <v/>
      </c>
      <c r="F797" s="85">
        <f t="shared" si="12"/>
        <v>4.6951999999999998</v>
      </c>
      <c r="G797" s="88" t="str">
        <f>IF(Table4[[#This Row],[Segment]]="","",(CONVERT(Table4[[#This Row],[Diameter (in)]],"in","m")*$B$4*Table4[[#This Row],[Velocity (m/s)]])/$C$4)</f>
        <v/>
      </c>
      <c r="H797" s="96" t="str">
        <f>IF(Table4[[#This Row],[Segment]]="","",IF(Table4[[#This Row],[Teynold''s Number]]&gt;4000,"TURBULENT","LAMINAR"))</f>
        <v/>
      </c>
      <c r="I797" s="86" t="str">
        <f>IF(Table4[[#This Row],[Segment]]="","",INDEX(Data!C794:C808,MATCH(Table4[Material],Data!B794:B808,0)))</f>
        <v/>
      </c>
      <c r="J797" s="89" t="str">
        <f>IF(Table4[[#This Row],[ε (m)]]="","",Table4[[#This Row],[ε (m)]]/(CONVERT(Table4[[#This Row],[Diameter (in)]],"in","m")))</f>
        <v/>
      </c>
      <c r="K797" s="96" t="str">
        <f>IF(Table4[[#This Row],[Regime]]="LAMINAR",16/Table4[[#This Row],[Teynold''s Number]],"-")</f>
        <v>-</v>
      </c>
      <c r="L797" s="86"/>
      <c r="M797" s="97" t="str">
        <f>IF(Table4[[#This Row],[Regime]]="TURBULENT",(((-4*LOG10(Table4[[#This Row],[ε/D]]/3.7+1.256/(Table4[[#This Row],[Teynold''s Number]]*SQRT(Table4[[#This Row],[f turbulent (guess)]]))))^-1)^2),"")</f>
        <v/>
      </c>
      <c r="N797" s="91" t="str">
        <f>IF(Table4[[#This Row],[f turbulent]]="","",Table4[[#This Row],[f turbulent (guess)]]-Table4[[#This Row],[f turbulent]])</f>
        <v/>
      </c>
      <c r="O797" s="87">
        <f>IF(Table4[[#This Row],[Segment]]="",0,IF(C798="",0,IF(C798&lt;=Table4[[#This Row],[Diameter (in)]],0,1-(D797/D798))))</f>
        <v>0</v>
      </c>
      <c r="P797" s="92" t="str">
        <f>IF(Table4[[#This Row],[Segment]]="","",IF(C797&gt;C798,"",IF(C798="",0.55,(0.55*(1-D798/D797)))))</f>
        <v/>
      </c>
      <c r="Q79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97" s="92" t="str">
        <f>IF(Table4[[#This Row],[Segment]]="","",IF(Table4[[#This Row],[Kexpansion]]="","0",((Table4[[#This Row],[Velocity (m/s)]]^2)/2)*Table4[[#This Row],[Kexpansion]]))</f>
        <v/>
      </c>
      <c r="S797" s="92" t="str">
        <f>IF(Table4[[#This Row],[Segment]]="","",IF(Table4[[#This Row],[Kcontraction]]="","0",((Table4[[#This Row],[Velocity (m/s)]]^2)/2)*Table4[[#This Row],[Kcontraction]]))</f>
        <v/>
      </c>
      <c r="T797" s="89" t="str">
        <f>IF(Table4[[#This Row],[Segment]]="","",SUMIF($Y$7:$Y$2000,Table4[[#This Row],[Segment]],$AD$7:$AD$2000))</f>
        <v/>
      </c>
      <c r="U797" s="95" t="str">
        <f>IF(Table4[[#This Row],[Segment]]="","",Table4[[#This Row],[Hfriction (J/kg)]]+Table4[[#This Row],[Hexpansions (J/kg)]]+Table4[[#This Row],[Hcontractions (J/kg)]]+Table4[[#This Row],[Hf (J/kg)]])</f>
        <v/>
      </c>
      <c r="V797" s="95" t="str">
        <f>IF(Table4[[#This Row],[Segment]]="","",Table4[[#This Row],[Total Friction Loss (J/kg)]]*Table3[Density (kg/m3)])</f>
        <v/>
      </c>
      <c r="W797" s="95" t="str">
        <f>IF(Table4[[#This Row],[Segment]]="","",Table4[[#This Row],[Total Pressure Drop (Pa)]]/1000)</f>
        <v/>
      </c>
      <c r="Y797" s="82" t="str">
        <f>IF('Set Up'!D1020="","",'Set Up'!D1020)</f>
        <v/>
      </c>
      <c r="Z797" s="82" t="str">
        <f>IF('Set Up'!E1020="","",'Set Up'!E1020)</f>
        <v/>
      </c>
      <c r="AA797" s="82" t="str">
        <f>IF('Set Up'!F1020="","",'Set Up'!F1020)</f>
        <v/>
      </c>
      <c r="AB797" s="82" t="str">
        <f>IF('Set Up'!G1020="","",'Set Up'!G1020)</f>
        <v/>
      </c>
      <c r="AC797" s="82" t="str">
        <f t="array" ref="AC797">IF(Y797="","",INDEX(Data!$G$4:$G$51,MATCH(Table7[[#This Row],[Fitting]]&amp;Table7[[#This Row],[Fitting Subtype]],Data!$E$4:$E$51&amp;Data!$F$4:$F$51,0)))</f>
        <v/>
      </c>
      <c r="AD797" s="89" t="str">
        <f>IF(Table7[[#This Row],[Segment]]="","",Table7[[#This Row],[Quantity]]*Table7[[#This Row],[Kf]]*(((INDEX(Table4[Velocity (m/s)],MATCH(Table7[[#This Row],[Segment]],Table4[Segment],0)))^2)/2))</f>
        <v/>
      </c>
      <c r="AF797" s="82" t="str">
        <f>Table4[[#This Row],[Segment]]</f>
        <v/>
      </c>
      <c r="AG797" s="75"/>
      <c r="AH797" s="82" t="str">
        <f>IF(Table5[[#This Row],[Segment]]="","",AG797-Table4[[#This Row],[Total Pressure Drop (kPa)]])</f>
        <v/>
      </c>
    </row>
    <row r="798" spans="1:34" x14ac:dyDescent="0.25">
      <c r="A798" s="95" t="str">
        <f>IF('Set Up'!A795="","",'Set Up'!A795)</f>
        <v/>
      </c>
      <c r="B798" s="75" t="s">
        <v>81</v>
      </c>
      <c r="C798" s="85"/>
      <c r="D798" s="86" t="str">
        <f>IF(Table4[[#This Row],[Diameter (in)]]="","",(((CONVERT(Table4[[#This Row],[Diameter (in)]],"in","m"))/2)^2)*PI())</f>
        <v/>
      </c>
      <c r="E798" s="87" t="str">
        <f>IF(Table4[[#This Row],[Area (m2)]]="","",$D$4/Table4[[#This Row],[Area (m2)]])</f>
        <v/>
      </c>
      <c r="F798" s="85">
        <f t="shared" si="12"/>
        <v>4.6951999999999998</v>
      </c>
      <c r="G798" s="88" t="str">
        <f>IF(Table4[[#This Row],[Segment]]="","",(CONVERT(Table4[[#This Row],[Diameter (in)]],"in","m")*$B$4*Table4[[#This Row],[Velocity (m/s)]])/$C$4)</f>
        <v/>
      </c>
      <c r="H798" s="96" t="str">
        <f>IF(Table4[[#This Row],[Segment]]="","",IF(Table4[[#This Row],[Teynold''s Number]]&gt;4000,"TURBULENT","LAMINAR"))</f>
        <v/>
      </c>
      <c r="I798" s="86" t="str">
        <f>IF(Table4[[#This Row],[Segment]]="","",INDEX(Data!C795:C809,MATCH(Table4[Material],Data!B795:B809,0)))</f>
        <v/>
      </c>
      <c r="J798" s="89" t="str">
        <f>IF(Table4[[#This Row],[ε (m)]]="","",Table4[[#This Row],[ε (m)]]/(CONVERT(Table4[[#This Row],[Diameter (in)]],"in","m")))</f>
        <v/>
      </c>
      <c r="K798" s="96" t="str">
        <f>IF(Table4[[#This Row],[Regime]]="LAMINAR",16/Table4[[#This Row],[Teynold''s Number]],"-")</f>
        <v>-</v>
      </c>
      <c r="L798" s="86"/>
      <c r="M798" s="97" t="str">
        <f>IF(Table4[[#This Row],[Regime]]="TURBULENT",(((-4*LOG10(Table4[[#This Row],[ε/D]]/3.7+1.256/(Table4[[#This Row],[Teynold''s Number]]*SQRT(Table4[[#This Row],[f turbulent (guess)]]))))^-1)^2),"")</f>
        <v/>
      </c>
      <c r="N798" s="91" t="str">
        <f>IF(Table4[[#This Row],[f turbulent]]="","",Table4[[#This Row],[f turbulent (guess)]]-Table4[[#This Row],[f turbulent]])</f>
        <v/>
      </c>
      <c r="O798" s="87">
        <f>IF(Table4[[#This Row],[Segment]]="",0,IF(C799="",0,IF(C799&lt;=Table4[[#This Row],[Diameter (in)]],0,1-(D798/D799))))</f>
        <v>0</v>
      </c>
      <c r="P798" s="92" t="str">
        <f>IF(Table4[[#This Row],[Segment]]="","",IF(C798&gt;C799,"",IF(C799="",0.55,(0.55*(1-D799/D798)))))</f>
        <v/>
      </c>
      <c r="Q79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98" s="92" t="str">
        <f>IF(Table4[[#This Row],[Segment]]="","",IF(Table4[[#This Row],[Kexpansion]]="","0",((Table4[[#This Row],[Velocity (m/s)]]^2)/2)*Table4[[#This Row],[Kexpansion]]))</f>
        <v/>
      </c>
      <c r="S798" s="92" t="str">
        <f>IF(Table4[[#This Row],[Segment]]="","",IF(Table4[[#This Row],[Kcontraction]]="","0",((Table4[[#This Row],[Velocity (m/s)]]^2)/2)*Table4[[#This Row],[Kcontraction]]))</f>
        <v/>
      </c>
      <c r="T798" s="89" t="str">
        <f>IF(Table4[[#This Row],[Segment]]="","",SUMIF($Y$7:$Y$2000,Table4[[#This Row],[Segment]],$AD$7:$AD$2000))</f>
        <v/>
      </c>
      <c r="U798" s="95" t="str">
        <f>IF(Table4[[#This Row],[Segment]]="","",Table4[[#This Row],[Hfriction (J/kg)]]+Table4[[#This Row],[Hexpansions (J/kg)]]+Table4[[#This Row],[Hcontractions (J/kg)]]+Table4[[#This Row],[Hf (J/kg)]])</f>
        <v/>
      </c>
      <c r="V798" s="95" t="str">
        <f>IF(Table4[[#This Row],[Segment]]="","",Table4[[#This Row],[Total Friction Loss (J/kg)]]*Table3[Density (kg/m3)])</f>
        <v/>
      </c>
      <c r="W798" s="95" t="str">
        <f>IF(Table4[[#This Row],[Segment]]="","",Table4[[#This Row],[Total Pressure Drop (Pa)]]/1000)</f>
        <v/>
      </c>
      <c r="Y798" s="82" t="str">
        <f>IF('Set Up'!D1021="","",'Set Up'!D1021)</f>
        <v/>
      </c>
      <c r="Z798" s="82" t="str">
        <f>IF('Set Up'!E1021="","",'Set Up'!E1021)</f>
        <v/>
      </c>
      <c r="AA798" s="82" t="str">
        <f>IF('Set Up'!F1021="","",'Set Up'!F1021)</f>
        <v/>
      </c>
      <c r="AB798" s="82" t="str">
        <f>IF('Set Up'!G1021="","",'Set Up'!G1021)</f>
        <v/>
      </c>
      <c r="AC798" s="82" t="str">
        <f t="array" ref="AC798">IF(Y798="","",INDEX(Data!$G$4:$G$51,MATCH(Table7[[#This Row],[Fitting]]&amp;Table7[[#This Row],[Fitting Subtype]],Data!$E$4:$E$51&amp;Data!$F$4:$F$51,0)))</f>
        <v/>
      </c>
      <c r="AD798" s="89" t="str">
        <f>IF(Table7[[#This Row],[Segment]]="","",Table7[[#This Row],[Quantity]]*Table7[[#This Row],[Kf]]*(((INDEX(Table4[Velocity (m/s)],MATCH(Table7[[#This Row],[Segment]],Table4[Segment],0)))^2)/2))</f>
        <v/>
      </c>
      <c r="AF798" s="82" t="str">
        <f>Table4[[#This Row],[Segment]]</f>
        <v/>
      </c>
      <c r="AG798" s="75"/>
      <c r="AH798" s="82" t="str">
        <f>IF(Table5[[#This Row],[Segment]]="","",AG798-Table4[[#This Row],[Total Pressure Drop (kPa)]])</f>
        <v/>
      </c>
    </row>
    <row r="799" spans="1:34" x14ac:dyDescent="0.25">
      <c r="A799" s="95" t="str">
        <f>IF('Set Up'!A796="","",'Set Up'!A796)</f>
        <v/>
      </c>
      <c r="B799" s="75" t="s">
        <v>81</v>
      </c>
      <c r="C799" s="85"/>
      <c r="D799" s="86" t="str">
        <f>IF(Table4[[#This Row],[Diameter (in)]]="","",(((CONVERT(Table4[[#This Row],[Diameter (in)]],"in","m"))/2)^2)*PI())</f>
        <v/>
      </c>
      <c r="E799" s="87" t="str">
        <f>IF(Table4[[#This Row],[Area (m2)]]="","",$D$4/Table4[[#This Row],[Area (m2)]])</f>
        <v/>
      </c>
      <c r="F799" s="85">
        <f t="shared" si="12"/>
        <v>4.6951999999999998</v>
      </c>
      <c r="G799" s="88" t="str">
        <f>IF(Table4[[#This Row],[Segment]]="","",(CONVERT(Table4[[#This Row],[Diameter (in)]],"in","m")*$B$4*Table4[[#This Row],[Velocity (m/s)]])/$C$4)</f>
        <v/>
      </c>
      <c r="H799" s="96" t="str">
        <f>IF(Table4[[#This Row],[Segment]]="","",IF(Table4[[#This Row],[Teynold''s Number]]&gt;4000,"TURBULENT","LAMINAR"))</f>
        <v/>
      </c>
      <c r="I799" s="86" t="str">
        <f>IF(Table4[[#This Row],[Segment]]="","",INDEX(Data!C796:C810,MATCH(Table4[Material],Data!B796:B810,0)))</f>
        <v/>
      </c>
      <c r="J799" s="89" t="str">
        <f>IF(Table4[[#This Row],[ε (m)]]="","",Table4[[#This Row],[ε (m)]]/(CONVERT(Table4[[#This Row],[Diameter (in)]],"in","m")))</f>
        <v/>
      </c>
      <c r="K799" s="96" t="str">
        <f>IF(Table4[[#This Row],[Regime]]="LAMINAR",16/Table4[[#This Row],[Teynold''s Number]],"-")</f>
        <v>-</v>
      </c>
      <c r="L799" s="86"/>
      <c r="M799" s="97" t="str">
        <f>IF(Table4[[#This Row],[Regime]]="TURBULENT",(((-4*LOG10(Table4[[#This Row],[ε/D]]/3.7+1.256/(Table4[[#This Row],[Teynold''s Number]]*SQRT(Table4[[#This Row],[f turbulent (guess)]]))))^-1)^2),"")</f>
        <v/>
      </c>
      <c r="N799" s="91" t="str">
        <f>IF(Table4[[#This Row],[f turbulent]]="","",Table4[[#This Row],[f turbulent (guess)]]-Table4[[#This Row],[f turbulent]])</f>
        <v/>
      </c>
      <c r="O799" s="87">
        <f>IF(Table4[[#This Row],[Segment]]="",0,IF(C800="",0,IF(C800&lt;=Table4[[#This Row],[Diameter (in)]],0,1-(D799/D800))))</f>
        <v>0</v>
      </c>
      <c r="P799" s="92" t="str">
        <f>IF(Table4[[#This Row],[Segment]]="","",IF(C799&gt;C800,"",IF(C800="",0.55,(0.55*(1-D800/D799)))))</f>
        <v/>
      </c>
      <c r="Q79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799" s="92" t="str">
        <f>IF(Table4[[#This Row],[Segment]]="","",IF(Table4[[#This Row],[Kexpansion]]="","0",((Table4[[#This Row],[Velocity (m/s)]]^2)/2)*Table4[[#This Row],[Kexpansion]]))</f>
        <v/>
      </c>
      <c r="S799" s="92" t="str">
        <f>IF(Table4[[#This Row],[Segment]]="","",IF(Table4[[#This Row],[Kcontraction]]="","0",((Table4[[#This Row],[Velocity (m/s)]]^2)/2)*Table4[[#This Row],[Kcontraction]]))</f>
        <v/>
      </c>
      <c r="T799" s="89" t="str">
        <f>IF(Table4[[#This Row],[Segment]]="","",SUMIF($Y$7:$Y$2000,Table4[[#This Row],[Segment]],$AD$7:$AD$2000))</f>
        <v/>
      </c>
      <c r="U799" s="95" t="str">
        <f>IF(Table4[[#This Row],[Segment]]="","",Table4[[#This Row],[Hfriction (J/kg)]]+Table4[[#This Row],[Hexpansions (J/kg)]]+Table4[[#This Row],[Hcontractions (J/kg)]]+Table4[[#This Row],[Hf (J/kg)]])</f>
        <v/>
      </c>
      <c r="V799" s="95" t="str">
        <f>IF(Table4[[#This Row],[Segment]]="","",Table4[[#This Row],[Total Friction Loss (J/kg)]]*Table3[Density (kg/m3)])</f>
        <v/>
      </c>
      <c r="W799" s="95" t="str">
        <f>IF(Table4[[#This Row],[Segment]]="","",Table4[[#This Row],[Total Pressure Drop (Pa)]]/1000)</f>
        <v/>
      </c>
      <c r="Y799" s="82" t="str">
        <f>IF('Set Up'!D1022="","",'Set Up'!D1022)</f>
        <v/>
      </c>
      <c r="Z799" s="82" t="str">
        <f>IF('Set Up'!E1022="","",'Set Up'!E1022)</f>
        <v/>
      </c>
      <c r="AA799" s="82" t="str">
        <f>IF('Set Up'!F1022="","",'Set Up'!F1022)</f>
        <v/>
      </c>
      <c r="AB799" s="82" t="str">
        <f>IF('Set Up'!G1022="","",'Set Up'!G1022)</f>
        <v/>
      </c>
      <c r="AC799" s="82" t="str">
        <f t="array" ref="AC799">IF(Y799="","",INDEX(Data!$G$4:$G$51,MATCH(Table7[[#This Row],[Fitting]]&amp;Table7[[#This Row],[Fitting Subtype]],Data!$E$4:$E$51&amp;Data!$F$4:$F$51,0)))</f>
        <v/>
      </c>
      <c r="AD799" s="89" t="str">
        <f>IF(Table7[[#This Row],[Segment]]="","",Table7[[#This Row],[Quantity]]*Table7[[#This Row],[Kf]]*(((INDEX(Table4[Velocity (m/s)],MATCH(Table7[[#This Row],[Segment]],Table4[Segment],0)))^2)/2))</f>
        <v/>
      </c>
      <c r="AF799" s="82" t="str">
        <f>Table4[[#This Row],[Segment]]</f>
        <v/>
      </c>
      <c r="AG799" s="75"/>
      <c r="AH799" s="82" t="str">
        <f>IF(Table5[[#This Row],[Segment]]="","",AG799-Table4[[#This Row],[Total Pressure Drop (kPa)]])</f>
        <v/>
      </c>
    </row>
    <row r="800" spans="1:34" x14ac:dyDescent="0.25">
      <c r="A800" s="95" t="str">
        <f>IF('Set Up'!A797="","",'Set Up'!A797)</f>
        <v/>
      </c>
      <c r="B800" s="75" t="s">
        <v>81</v>
      </c>
      <c r="C800" s="85"/>
      <c r="D800" s="86" t="str">
        <f>IF(Table4[[#This Row],[Diameter (in)]]="","",(((CONVERT(Table4[[#This Row],[Diameter (in)]],"in","m"))/2)^2)*PI())</f>
        <v/>
      </c>
      <c r="E800" s="87" t="str">
        <f>IF(Table4[[#This Row],[Area (m2)]]="","",$D$4/Table4[[#This Row],[Area (m2)]])</f>
        <v/>
      </c>
      <c r="F800" s="85">
        <f t="shared" si="12"/>
        <v>4.6951999999999998</v>
      </c>
      <c r="G800" s="88" t="str">
        <f>IF(Table4[[#This Row],[Segment]]="","",(CONVERT(Table4[[#This Row],[Diameter (in)]],"in","m")*$B$4*Table4[[#This Row],[Velocity (m/s)]])/$C$4)</f>
        <v/>
      </c>
      <c r="H800" s="96" t="str">
        <f>IF(Table4[[#This Row],[Segment]]="","",IF(Table4[[#This Row],[Teynold''s Number]]&gt;4000,"TURBULENT","LAMINAR"))</f>
        <v/>
      </c>
      <c r="I800" s="86" t="str">
        <f>IF(Table4[[#This Row],[Segment]]="","",INDEX(Data!C797:C811,MATCH(Table4[Material],Data!B797:B811,0)))</f>
        <v/>
      </c>
      <c r="J800" s="89" t="str">
        <f>IF(Table4[[#This Row],[ε (m)]]="","",Table4[[#This Row],[ε (m)]]/(CONVERT(Table4[[#This Row],[Diameter (in)]],"in","m")))</f>
        <v/>
      </c>
      <c r="K800" s="96" t="str">
        <f>IF(Table4[[#This Row],[Regime]]="LAMINAR",16/Table4[[#This Row],[Teynold''s Number]],"-")</f>
        <v>-</v>
      </c>
      <c r="L800" s="86"/>
      <c r="M800" s="97" t="str">
        <f>IF(Table4[[#This Row],[Regime]]="TURBULENT",(((-4*LOG10(Table4[[#This Row],[ε/D]]/3.7+1.256/(Table4[[#This Row],[Teynold''s Number]]*SQRT(Table4[[#This Row],[f turbulent (guess)]]))))^-1)^2),"")</f>
        <v/>
      </c>
      <c r="N800" s="91" t="str">
        <f>IF(Table4[[#This Row],[f turbulent]]="","",Table4[[#This Row],[f turbulent (guess)]]-Table4[[#This Row],[f turbulent]])</f>
        <v/>
      </c>
      <c r="O800" s="87">
        <f>IF(Table4[[#This Row],[Segment]]="",0,IF(C801="",0,IF(C801&lt;=Table4[[#This Row],[Diameter (in)]],0,1-(D800/D801))))</f>
        <v>0</v>
      </c>
      <c r="P800" s="92" t="str">
        <f>IF(Table4[[#This Row],[Segment]]="","",IF(C800&gt;C801,"",IF(C801="",0.55,(0.55*(1-D801/D800)))))</f>
        <v/>
      </c>
      <c r="Q80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00" s="92" t="str">
        <f>IF(Table4[[#This Row],[Segment]]="","",IF(Table4[[#This Row],[Kexpansion]]="","0",((Table4[[#This Row],[Velocity (m/s)]]^2)/2)*Table4[[#This Row],[Kexpansion]]))</f>
        <v/>
      </c>
      <c r="S800" s="92" t="str">
        <f>IF(Table4[[#This Row],[Segment]]="","",IF(Table4[[#This Row],[Kcontraction]]="","0",((Table4[[#This Row],[Velocity (m/s)]]^2)/2)*Table4[[#This Row],[Kcontraction]]))</f>
        <v/>
      </c>
      <c r="T800" s="89" t="str">
        <f>IF(Table4[[#This Row],[Segment]]="","",SUMIF($Y$7:$Y$2000,Table4[[#This Row],[Segment]],$AD$7:$AD$2000))</f>
        <v/>
      </c>
      <c r="U800" s="95" t="str">
        <f>IF(Table4[[#This Row],[Segment]]="","",Table4[[#This Row],[Hfriction (J/kg)]]+Table4[[#This Row],[Hexpansions (J/kg)]]+Table4[[#This Row],[Hcontractions (J/kg)]]+Table4[[#This Row],[Hf (J/kg)]])</f>
        <v/>
      </c>
      <c r="V800" s="95" t="str">
        <f>IF(Table4[[#This Row],[Segment]]="","",Table4[[#This Row],[Total Friction Loss (J/kg)]]*Table3[Density (kg/m3)])</f>
        <v/>
      </c>
      <c r="W800" s="95" t="str">
        <f>IF(Table4[[#This Row],[Segment]]="","",Table4[[#This Row],[Total Pressure Drop (Pa)]]/1000)</f>
        <v/>
      </c>
      <c r="Y800" s="82" t="str">
        <f>IF('Set Up'!D1023="","",'Set Up'!D1023)</f>
        <v/>
      </c>
      <c r="Z800" s="82" t="str">
        <f>IF('Set Up'!E1023="","",'Set Up'!E1023)</f>
        <v/>
      </c>
      <c r="AA800" s="82" t="str">
        <f>IF('Set Up'!F1023="","",'Set Up'!F1023)</f>
        <v/>
      </c>
      <c r="AB800" s="82" t="str">
        <f>IF('Set Up'!G1023="","",'Set Up'!G1023)</f>
        <v/>
      </c>
      <c r="AC800" s="82" t="str">
        <f t="array" ref="AC800">IF(Y800="","",INDEX(Data!$G$4:$G$51,MATCH(Table7[[#This Row],[Fitting]]&amp;Table7[[#This Row],[Fitting Subtype]],Data!$E$4:$E$51&amp;Data!$F$4:$F$51,0)))</f>
        <v/>
      </c>
      <c r="AD800" s="89" t="str">
        <f>IF(Table7[[#This Row],[Segment]]="","",Table7[[#This Row],[Quantity]]*Table7[[#This Row],[Kf]]*(((INDEX(Table4[Velocity (m/s)],MATCH(Table7[[#This Row],[Segment]],Table4[Segment],0)))^2)/2))</f>
        <v/>
      </c>
      <c r="AF800" s="82" t="str">
        <f>Table4[[#This Row],[Segment]]</f>
        <v/>
      </c>
      <c r="AG800" s="75"/>
      <c r="AH800" s="82" t="str">
        <f>IF(Table5[[#This Row],[Segment]]="","",AG800-Table4[[#This Row],[Total Pressure Drop (kPa)]])</f>
        <v/>
      </c>
    </row>
    <row r="801" spans="1:34" x14ac:dyDescent="0.25">
      <c r="A801" s="95" t="str">
        <f>IF('Set Up'!A798="","",'Set Up'!A798)</f>
        <v/>
      </c>
      <c r="B801" s="75" t="s">
        <v>81</v>
      </c>
      <c r="C801" s="85"/>
      <c r="D801" s="86" t="str">
        <f>IF(Table4[[#This Row],[Diameter (in)]]="","",(((CONVERT(Table4[[#This Row],[Diameter (in)]],"in","m"))/2)^2)*PI())</f>
        <v/>
      </c>
      <c r="E801" s="87" t="str">
        <f>IF(Table4[[#This Row],[Area (m2)]]="","",$D$4/Table4[[#This Row],[Area (m2)]])</f>
        <v/>
      </c>
      <c r="F801" s="85">
        <f t="shared" si="12"/>
        <v>4.6951999999999998</v>
      </c>
      <c r="G801" s="88" t="str">
        <f>IF(Table4[[#This Row],[Segment]]="","",(CONVERT(Table4[[#This Row],[Diameter (in)]],"in","m")*$B$4*Table4[[#This Row],[Velocity (m/s)]])/$C$4)</f>
        <v/>
      </c>
      <c r="H801" s="96" t="str">
        <f>IF(Table4[[#This Row],[Segment]]="","",IF(Table4[[#This Row],[Teynold''s Number]]&gt;4000,"TURBULENT","LAMINAR"))</f>
        <v/>
      </c>
      <c r="I801" s="86" t="str">
        <f>IF(Table4[[#This Row],[Segment]]="","",INDEX(Data!C798:C812,MATCH(Table4[Material],Data!B798:B812,0)))</f>
        <v/>
      </c>
      <c r="J801" s="89" t="str">
        <f>IF(Table4[[#This Row],[ε (m)]]="","",Table4[[#This Row],[ε (m)]]/(CONVERT(Table4[[#This Row],[Diameter (in)]],"in","m")))</f>
        <v/>
      </c>
      <c r="K801" s="96" t="str">
        <f>IF(Table4[[#This Row],[Regime]]="LAMINAR",16/Table4[[#This Row],[Teynold''s Number]],"-")</f>
        <v>-</v>
      </c>
      <c r="L801" s="86"/>
      <c r="M801" s="97" t="str">
        <f>IF(Table4[[#This Row],[Regime]]="TURBULENT",(((-4*LOG10(Table4[[#This Row],[ε/D]]/3.7+1.256/(Table4[[#This Row],[Teynold''s Number]]*SQRT(Table4[[#This Row],[f turbulent (guess)]]))))^-1)^2),"")</f>
        <v/>
      </c>
      <c r="N801" s="91" t="str">
        <f>IF(Table4[[#This Row],[f turbulent]]="","",Table4[[#This Row],[f turbulent (guess)]]-Table4[[#This Row],[f turbulent]])</f>
        <v/>
      </c>
      <c r="O801" s="87">
        <f>IF(Table4[[#This Row],[Segment]]="",0,IF(C802="",0,IF(C802&lt;=Table4[[#This Row],[Diameter (in)]],0,1-(D801/D802))))</f>
        <v>0</v>
      </c>
      <c r="P801" s="92" t="str">
        <f>IF(Table4[[#This Row],[Segment]]="","",IF(C801&gt;C802,"",IF(C802="",0.55,(0.55*(1-D802/D801)))))</f>
        <v/>
      </c>
      <c r="Q80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01" s="92" t="str">
        <f>IF(Table4[[#This Row],[Segment]]="","",IF(Table4[[#This Row],[Kexpansion]]="","0",((Table4[[#This Row],[Velocity (m/s)]]^2)/2)*Table4[[#This Row],[Kexpansion]]))</f>
        <v/>
      </c>
      <c r="S801" s="92" t="str">
        <f>IF(Table4[[#This Row],[Segment]]="","",IF(Table4[[#This Row],[Kcontraction]]="","0",((Table4[[#This Row],[Velocity (m/s)]]^2)/2)*Table4[[#This Row],[Kcontraction]]))</f>
        <v/>
      </c>
      <c r="T801" s="89" t="str">
        <f>IF(Table4[[#This Row],[Segment]]="","",SUMIF($Y$7:$Y$2000,Table4[[#This Row],[Segment]],$AD$7:$AD$2000))</f>
        <v/>
      </c>
      <c r="U801" s="95" t="str">
        <f>IF(Table4[[#This Row],[Segment]]="","",Table4[[#This Row],[Hfriction (J/kg)]]+Table4[[#This Row],[Hexpansions (J/kg)]]+Table4[[#This Row],[Hcontractions (J/kg)]]+Table4[[#This Row],[Hf (J/kg)]])</f>
        <v/>
      </c>
      <c r="V801" s="95" t="str">
        <f>IF(Table4[[#This Row],[Segment]]="","",Table4[[#This Row],[Total Friction Loss (J/kg)]]*Table3[Density (kg/m3)])</f>
        <v/>
      </c>
      <c r="W801" s="95" t="str">
        <f>IF(Table4[[#This Row],[Segment]]="","",Table4[[#This Row],[Total Pressure Drop (Pa)]]/1000)</f>
        <v/>
      </c>
      <c r="Y801" s="82" t="str">
        <f>IF('Set Up'!D1024="","",'Set Up'!D1024)</f>
        <v/>
      </c>
      <c r="Z801" s="82" t="str">
        <f>IF('Set Up'!E1024="","",'Set Up'!E1024)</f>
        <v/>
      </c>
      <c r="AA801" s="82" t="str">
        <f>IF('Set Up'!F1024="","",'Set Up'!F1024)</f>
        <v/>
      </c>
      <c r="AB801" s="82" t="str">
        <f>IF('Set Up'!G1024="","",'Set Up'!G1024)</f>
        <v/>
      </c>
      <c r="AC801" s="82" t="str">
        <f t="array" ref="AC801">IF(Y801="","",INDEX(Data!$G$4:$G$51,MATCH(Table7[[#This Row],[Fitting]]&amp;Table7[[#This Row],[Fitting Subtype]],Data!$E$4:$E$51&amp;Data!$F$4:$F$51,0)))</f>
        <v/>
      </c>
      <c r="AD801" s="89" t="str">
        <f>IF(Table7[[#This Row],[Segment]]="","",Table7[[#This Row],[Quantity]]*Table7[[#This Row],[Kf]]*(((INDEX(Table4[Velocity (m/s)],MATCH(Table7[[#This Row],[Segment]],Table4[Segment],0)))^2)/2))</f>
        <v/>
      </c>
      <c r="AF801" s="82" t="str">
        <f>Table4[[#This Row],[Segment]]</f>
        <v/>
      </c>
      <c r="AG801" s="75"/>
      <c r="AH801" s="82" t="str">
        <f>IF(Table5[[#This Row],[Segment]]="","",AG801-Table4[[#This Row],[Total Pressure Drop (kPa)]])</f>
        <v/>
      </c>
    </row>
    <row r="802" spans="1:34" x14ac:dyDescent="0.25">
      <c r="A802" s="95" t="str">
        <f>IF('Set Up'!A799="","",'Set Up'!A799)</f>
        <v/>
      </c>
      <c r="B802" s="75" t="s">
        <v>81</v>
      </c>
      <c r="C802" s="85"/>
      <c r="D802" s="86" t="str">
        <f>IF(Table4[[#This Row],[Diameter (in)]]="","",(((CONVERT(Table4[[#This Row],[Diameter (in)]],"in","m"))/2)^2)*PI())</f>
        <v/>
      </c>
      <c r="E802" s="87" t="str">
        <f>IF(Table4[[#This Row],[Area (m2)]]="","",$D$4/Table4[[#This Row],[Area (m2)]])</f>
        <v/>
      </c>
      <c r="F802" s="85">
        <f t="shared" si="12"/>
        <v>4.6951999999999998</v>
      </c>
      <c r="G802" s="88" t="str">
        <f>IF(Table4[[#This Row],[Segment]]="","",(CONVERT(Table4[[#This Row],[Diameter (in)]],"in","m")*$B$4*Table4[[#This Row],[Velocity (m/s)]])/$C$4)</f>
        <v/>
      </c>
      <c r="H802" s="96" t="str">
        <f>IF(Table4[[#This Row],[Segment]]="","",IF(Table4[[#This Row],[Teynold''s Number]]&gt;4000,"TURBULENT","LAMINAR"))</f>
        <v/>
      </c>
      <c r="I802" s="86" t="str">
        <f>IF(Table4[[#This Row],[Segment]]="","",INDEX(Data!C799:C813,MATCH(Table4[Material],Data!B799:B813,0)))</f>
        <v/>
      </c>
      <c r="J802" s="89" t="str">
        <f>IF(Table4[[#This Row],[ε (m)]]="","",Table4[[#This Row],[ε (m)]]/(CONVERT(Table4[[#This Row],[Diameter (in)]],"in","m")))</f>
        <v/>
      </c>
      <c r="K802" s="96" t="str">
        <f>IF(Table4[[#This Row],[Regime]]="LAMINAR",16/Table4[[#This Row],[Teynold''s Number]],"-")</f>
        <v>-</v>
      </c>
      <c r="L802" s="86"/>
      <c r="M802" s="97" t="str">
        <f>IF(Table4[[#This Row],[Regime]]="TURBULENT",(((-4*LOG10(Table4[[#This Row],[ε/D]]/3.7+1.256/(Table4[[#This Row],[Teynold''s Number]]*SQRT(Table4[[#This Row],[f turbulent (guess)]]))))^-1)^2),"")</f>
        <v/>
      </c>
      <c r="N802" s="91" t="str">
        <f>IF(Table4[[#This Row],[f turbulent]]="","",Table4[[#This Row],[f turbulent (guess)]]-Table4[[#This Row],[f turbulent]])</f>
        <v/>
      </c>
      <c r="O802" s="87">
        <f>IF(Table4[[#This Row],[Segment]]="",0,IF(C803="",0,IF(C803&lt;=Table4[[#This Row],[Diameter (in)]],0,1-(D802/D803))))</f>
        <v>0</v>
      </c>
      <c r="P802" s="92" t="str">
        <f>IF(Table4[[#This Row],[Segment]]="","",IF(C802&gt;C803,"",IF(C803="",0.55,(0.55*(1-D803/D802)))))</f>
        <v/>
      </c>
      <c r="Q80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02" s="92" t="str">
        <f>IF(Table4[[#This Row],[Segment]]="","",IF(Table4[[#This Row],[Kexpansion]]="","0",((Table4[[#This Row],[Velocity (m/s)]]^2)/2)*Table4[[#This Row],[Kexpansion]]))</f>
        <v/>
      </c>
      <c r="S802" s="92" t="str">
        <f>IF(Table4[[#This Row],[Segment]]="","",IF(Table4[[#This Row],[Kcontraction]]="","0",((Table4[[#This Row],[Velocity (m/s)]]^2)/2)*Table4[[#This Row],[Kcontraction]]))</f>
        <v/>
      </c>
      <c r="T802" s="89" t="str">
        <f>IF(Table4[[#This Row],[Segment]]="","",SUMIF($Y$7:$Y$2000,Table4[[#This Row],[Segment]],$AD$7:$AD$2000))</f>
        <v/>
      </c>
      <c r="U802" s="95" t="str">
        <f>IF(Table4[[#This Row],[Segment]]="","",Table4[[#This Row],[Hfriction (J/kg)]]+Table4[[#This Row],[Hexpansions (J/kg)]]+Table4[[#This Row],[Hcontractions (J/kg)]]+Table4[[#This Row],[Hf (J/kg)]])</f>
        <v/>
      </c>
      <c r="V802" s="95" t="str">
        <f>IF(Table4[[#This Row],[Segment]]="","",Table4[[#This Row],[Total Friction Loss (J/kg)]]*Table3[Density (kg/m3)])</f>
        <v/>
      </c>
      <c r="W802" s="95" t="str">
        <f>IF(Table4[[#This Row],[Segment]]="","",Table4[[#This Row],[Total Pressure Drop (Pa)]]/1000)</f>
        <v/>
      </c>
      <c r="Y802" s="82" t="str">
        <f>IF('Set Up'!D1025="","",'Set Up'!D1025)</f>
        <v/>
      </c>
      <c r="Z802" s="82" t="str">
        <f>IF('Set Up'!E1025="","",'Set Up'!E1025)</f>
        <v/>
      </c>
      <c r="AA802" s="82" t="str">
        <f>IF('Set Up'!F1025="","",'Set Up'!F1025)</f>
        <v/>
      </c>
      <c r="AB802" s="82" t="str">
        <f>IF('Set Up'!G1025="","",'Set Up'!G1025)</f>
        <v/>
      </c>
      <c r="AC802" s="82" t="str">
        <f t="array" ref="AC802">IF(Y802="","",INDEX(Data!$G$4:$G$51,MATCH(Table7[[#This Row],[Fitting]]&amp;Table7[[#This Row],[Fitting Subtype]],Data!$E$4:$E$51&amp;Data!$F$4:$F$51,0)))</f>
        <v/>
      </c>
      <c r="AD802" s="89" t="str">
        <f>IF(Table7[[#This Row],[Segment]]="","",Table7[[#This Row],[Quantity]]*Table7[[#This Row],[Kf]]*(((INDEX(Table4[Velocity (m/s)],MATCH(Table7[[#This Row],[Segment]],Table4[Segment],0)))^2)/2))</f>
        <v/>
      </c>
      <c r="AF802" s="82" t="str">
        <f>Table4[[#This Row],[Segment]]</f>
        <v/>
      </c>
      <c r="AG802" s="75"/>
      <c r="AH802" s="82" t="str">
        <f>IF(Table5[[#This Row],[Segment]]="","",AG802-Table4[[#This Row],[Total Pressure Drop (kPa)]])</f>
        <v/>
      </c>
    </row>
    <row r="803" spans="1:34" x14ac:dyDescent="0.25">
      <c r="A803" s="95" t="str">
        <f>IF('Set Up'!A800="","",'Set Up'!A800)</f>
        <v/>
      </c>
      <c r="B803" s="75" t="s">
        <v>81</v>
      </c>
      <c r="C803" s="85"/>
      <c r="D803" s="86" t="str">
        <f>IF(Table4[[#This Row],[Diameter (in)]]="","",(((CONVERT(Table4[[#This Row],[Diameter (in)]],"in","m"))/2)^2)*PI())</f>
        <v/>
      </c>
      <c r="E803" s="87" t="str">
        <f>IF(Table4[[#This Row],[Area (m2)]]="","",$D$4/Table4[[#This Row],[Area (m2)]])</f>
        <v/>
      </c>
      <c r="F803" s="85">
        <f t="shared" si="12"/>
        <v>4.6951999999999998</v>
      </c>
      <c r="G803" s="88" t="str">
        <f>IF(Table4[[#This Row],[Segment]]="","",(CONVERT(Table4[[#This Row],[Diameter (in)]],"in","m")*$B$4*Table4[[#This Row],[Velocity (m/s)]])/$C$4)</f>
        <v/>
      </c>
      <c r="H803" s="96" t="str">
        <f>IF(Table4[[#This Row],[Segment]]="","",IF(Table4[[#This Row],[Teynold''s Number]]&gt;4000,"TURBULENT","LAMINAR"))</f>
        <v/>
      </c>
      <c r="I803" s="86" t="str">
        <f>IF(Table4[[#This Row],[Segment]]="","",INDEX(Data!C800:C814,MATCH(Table4[Material],Data!B800:B814,0)))</f>
        <v/>
      </c>
      <c r="J803" s="89" t="str">
        <f>IF(Table4[[#This Row],[ε (m)]]="","",Table4[[#This Row],[ε (m)]]/(CONVERT(Table4[[#This Row],[Diameter (in)]],"in","m")))</f>
        <v/>
      </c>
      <c r="K803" s="96" t="str">
        <f>IF(Table4[[#This Row],[Regime]]="LAMINAR",16/Table4[[#This Row],[Teynold''s Number]],"-")</f>
        <v>-</v>
      </c>
      <c r="L803" s="86"/>
      <c r="M803" s="97" t="str">
        <f>IF(Table4[[#This Row],[Regime]]="TURBULENT",(((-4*LOG10(Table4[[#This Row],[ε/D]]/3.7+1.256/(Table4[[#This Row],[Teynold''s Number]]*SQRT(Table4[[#This Row],[f turbulent (guess)]]))))^-1)^2),"")</f>
        <v/>
      </c>
      <c r="N803" s="91" t="str">
        <f>IF(Table4[[#This Row],[f turbulent]]="","",Table4[[#This Row],[f turbulent (guess)]]-Table4[[#This Row],[f turbulent]])</f>
        <v/>
      </c>
      <c r="O803" s="87">
        <f>IF(Table4[[#This Row],[Segment]]="",0,IF(C804="",0,IF(C804&lt;=Table4[[#This Row],[Diameter (in)]],0,1-(D803/D804))))</f>
        <v>0</v>
      </c>
      <c r="P803" s="92" t="str">
        <f>IF(Table4[[#This Row],[Segment]]="","",IF(C803&gt;C804,"",IF(C804="",0.55,(0.55*(1-D804/D803)))))</f>
        <v/>
      </c>
      <c r="Q80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03" s="92" t="str">
        <f>IF(Table4[[#This Row],[Segment]]="","",IF(Table4[[#This Row],[Kexpansion]]="","0",((Table4[[#This Row],[Velocity (m/s)]]^2)/2)*Table4[[#This Row],[Kexpansion]]))</f>
        <v/>
      </c>
      <c r="S803" s="92" t="str">
        <f>IF(Table4[[#This Row],[Segment]]="","",IF(Table4[[#This Row],[Kcontraction]]="","0",((Table4[[#This Row],[Velocity (m/s)]]^2)/2)*Table4[[#This Row],[Kcontraction]]))</f>
        <v/>
      </c>
      <c r="T803" s="89" t="str">
        <f>IF(Table4[[#This Row],[Segment]]="","",SUMIF($Y$7:$Y$2000,Table4[[#This Row],[Segment]],$AD$7:$AD$2000))</f>
        <v/>
      </c>
      <c r="U803" s="95" t="str">
        <f>IF(Table4[[#This Row],[Segment]]="","",Table4[[#This Row],[Hfriction (J/kg)]]+Table4[[#This Row],[Hexpansions (J/kg)]]+Table4[[#This Row],[Hcontractions (J/kg)]]+Table4[[#This Row],[Hf (J/kg)]])</f>
        <v/>
      </c>
      <c r="V803" s="95" t="str">
        <f>IF(Table4[[#This Row],[Segment]]="","",Table4[[#This Row],[Total Friction Loss (J/kg)]]*Table3[Density (kg/m3)])</f>
        <v/>
      </c>
      <c r="W803" s="95" t="str">
        <f>IF(Table4[[#This Row],[Segment]]="","",Table4[[#This Row],[Total Pressure Drop (Pa)]]/1000)</f>
        <v/>
      </c>
      <c r="Y803" s="82" t="str">
        <f>IF('Set Up'!D1026="","",'Set Up'!D1026)</f>
        <v/>
      </c>
      <c r="Z803" s="82" t="str">
        <f>IF('Set Up'!E1026="","",'Set Up'!E1026)</f>
        <v/>
      </c>
      <c r="AA803" s="82" t="str">
        <f>IF('Set Up'!F1026="","",'Set Up'!F1026)</f>
        <v/>
      </c>
      <c r="AB803" s="82" t="str">
        <f>IF('Set Up'!G1026="","",'Set Up'!G1026)</f>
        <v/>
      </c>
      <c r="AC803" s="82" t="str">
        <f t="array" ref="AC803">IF(Y803="","",INDEX(Data!$G$4:$G$51,MATCH(Table7[[#This Row],[Fitting]]&amp;Table7[[#This Row],[Fitting Subtype]],Data!$E$4:$E$51&amp;Data!$F$4:$F$51,0)))</f>
        <v/>
      </c>
      <c r="AD803" s="89" t="str">
        <f>IF(Table7[[#This Row],[Segment]]="","",Table7[[#This Row],[Quantity]]*Table7[[#This Row],[Kf]]*(((INDEX(Table4[Velocity (m/s)],MATCH(Table7[[#This Row],[Segment]],Table4[Segment],0)))^2)/2))</f>
        <v/>
      </c>
      <c r="AF803" s="82" t="str">
        <f>Table4[[#This Row],[Segment]]</f>
        <v/>
      </c>
      <c r="AG803" s="75"/>
      <c r="AH803" s="82" t="str">
        <f>IF(Table5[[#This Row],[Segment]]="","",AG803-Table4[[#This Row],[Total Pressure Drop (kPa)]])</f>
        <v/>
      </c>
    </row>
    <row r="804" spans="1:34" x14ac:dyDescent="0.25">
      <c r="A804" s="95" t="str">
        <f>IF('Set Up'!A801="","",'Set Up'!A801)</f>
        <v/>
      </c>
      <c r="B804" s="75" t="s">
        <v>81</v>
      </c>
      <c r="C804" s="85"/>
      <c r="D804" s="86" t="str">
        <f>IF(Table4[[#This Row],[Diameter (in)]]="","",(((CONVERT(Table4[[#This Row],[Diameter (in)]],"in","m"))/2)^2)*PI())</f>
        <v/>
      </c>
      <c r="E804" s="87" t="str">
        <f>IF(Table4[[#This Row],[Area (m2)]]="","",$D$4/Table4[[#This Row],[Area (m2)]])</f>
        <v/>
      </c>
      <c r="F804" s="85">
        <f t="shared" si="12"/>
        <v>4.6951999999999998</v>
      </c>
      <c r="G804" s="88" t="str">
        <f>IF(Table4[[#This Row],[Segment]]="","",(CONVERT(Table4[[#This Row],[Diameter (in)]],"in","m")*$B$4*Table4[[#This Row],[Velocity (m/s)]])/$C$4)</f>
        <v/>
      </c>
      <c r="H804" s="96" t="str">
        <f>IF(Table4[[#This Row],[Segment]]="","",IF(Table4[[#This Row],[Teynold''s Number]]&gt;4000,"TURBULENT","LAMINAR"))</f>
        <v/>
      </c>
      <c r="I804" s="86" t="str">
        <f>IF(Table4[[#This Row],[Segment]]="","",INDEX(Data!C801:C815,MATCH(Table4[Material],Data!B801:B815,0)))</f>
        <v/>
      </c>
      <c r="J804" s="89" t="str">
        <f>IF(Table4[[#This Row],[ε (m)]]="","",Table4[[#This Row],[ε (m)]]/(CONVERT(Table4[[#This Row],[Diameter (in)]],"in","m")))</f>
        <v/>
      </c>
      <c r="K804" s="96" t="str">
        <f>IF(Table4[[#This Row],[Regime]]="LAMINAR",16/Table4[[#This Row],[Teynold''s Number]],"-")</f>
        <v>-</v>
      </c>
      <c r="L804" s="86"/>
      <c r="M804" s="97" t="str">
        <f>IF(Table4[[#This Row],[Regime]]="TURBULENT",(((-4*LOG10(Table4[[#This Row],[ε/D]]/3.7+1.256/(Table4[[#This Row],[Teynold''s Number]]*SQRT(Table4[[#This Row],[f turbulent (guess)]]))))^-1)^2),"")</f>
        <v/>
      </c>
      <c r="N804" s="91" t="str">
        <f>IF(Table4[[#This Row],[f turbulent]]="","",Table4[[#This Row],[f turbulent (guess)]]-Table4[[#This Row],[f turbulent]])</f>
        <v/>
      </c>
      <c r="O804" s="87">
        <f>IF(Table4[[#This Row],[Segment]]="",0,IF(C805="",0,IF(C805&lt;=Table4[[#This Row],[Diameter (in)]],0,1-(D804/D805))))</f>
        <v>0</v>
      </c>
      <c r="P804" s="92" t="str">
        <f>IF(Table4[[#This Row],[Segment]]="","",IF(C804&gt;C805,"",IF(C805="",0.55,(0.55*(1-D805/D804)))))</f>
        <v/>
      </c>
      <c r="Q80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04" s="92" t="str">
        <f>IF(Table4[[#This Row],[Segment]]="","",IF(Table4[[#This Row],[Kexpansion]]="","0",((Table4[[#This Row],[Velocity (m/s)]]^2)/2)*Table4[[#This Row],[Kexpansion]]))</f>
        <v/>
      </c>
      <c r="S804" s="92" t="str">
        <f>IF(Table4[[#This Row],[Segment]]="","",IF(Table4[[#This Row],[Kcontraction]]="","0",((Table4[[#This Row],[Velocity (m/s)]]^2)/2)*Table4[[#This Row],[Kcontraction]]))</f>
        <v/>
      </c>
      <c r="T804" s="89" t="str">
        <f>IF(Table4[[#This Row],[Segment]]="","",SUMIF($Y$7:$Y$2000,Table4[[#This Row],[Segment]],$AD$7:$AD$2000))</f>
        <v/>
      </c>
      <c r="U804" s="95" t="str">
        <f>IF(Table4[[#This Row],[Segment]]="","",Table4[[#This Row],[Hfriction (J/kg)]]+Table4[[#This Row],[Hexpansions (J/kg)]]+Table4[[#This Row],[Hcontractions (J/kg)]]+Table4[[#This Row],[Hf (J/kg)]])</f>
        <v/>
      </c>
      <c r="V804" s="95" t="str">
        <f>IF(Table4[[#This Row],[Segment]]="","",Table4[[#This Row],[Total Friction Loss (J/kg)]]*Table3[Density (kg/m3)])</f>
        <v/>
      </c>
      <c r="W804" s="95" t="str">
        <f>IF(Table4[[#This Row],[Segment]]="","",Table4[[#This Row],[Total Pressure Drop (Pa)]]/1000)</f>
        <v/>
      </c>
      <c r="Y804" s="82" t="str">
        <f>IF('Set Up'!D1027="","",'Set Up'!D1027)</f>
        <v/>
      </c>
      <c r="Z804" s="82" t="str">
        <f>IF('Set Up'!E1027="","",'Set Up'!E1027)</f>
        <v/>
      </c>
      <c r="AA804" s="82" t="str">
        <f>IF('Set Up'!F1027="","",'Set Up'!F1027)</f>
        <v/>
      </c>
      <c r="AB804" s="82" t="str">
        <f>IF('Set Up'!G1027="","",'Set Up'!G1027)</f>
        <v/>
      </c>
      <c r="AC804" s="82" t="str">
        <f t="array" ref="AC804">IF(Y804="","",INDEX(Data!$G$4:$G$51,MATCH(Table7[[#This Row],[Fitting]]&amp;Table7[[#This Row],[Fitting Subtype]],Data!$E$4:$E$51&amp;Data!$F$4:$F$51,0)))</f>
        <v/>
      </c>
      <c r="AD804" s="89" t="str">
        <f>IF(Table7[[#This Row],[Segment]]="","",Table7[[#This Row],[Quantity]]*Table7[[#This Row],[Kf]]*(((INDEX(Table4[Velocity (m/s)],MATCH(Table7[[#This Row],[Segment]],Table4[Segment],0)))^2)/2))</f>
        <v/>
      </c>
      <c r="AF804" s="82" t="str">
        <f>Table4[[#This Row],[Segment]]</f>
        <v/>
      </c>
      <c r="AG804" s="75"/>
      <c r="AH804" s="82" t="str">
        <f>IF(Table5[[#This Row],[Segment]]="","",AG804-Table4[[#This Row],[Total Pressure Drop (kPa)]])</f>
        <v/>
      </c>
    </row>
    <row r="805" spans="1:34" x14ac:dyDescent="0.25">
      <c r="A805" s="95" t="str">
        <f>IF('Set Up'!A802="","",'Set Up'!A802)</f>
        <v/>
      </c>
      <c r="B805" s="75" t="s">
        <v>81</v>
      </c>
      <c r="C805" s="85"/>
      <c r="D805" s="86" t="str">
        <f>IF(Table4[[#This Row],[Diameter (in)]]="","",(((CONVERT(Table4[[#This Row],[Diameter (in)]],"in","m"))/2)^2)*PI())</f>
        <v/>
      </c>
      <c r="E805" s="87" t="str">
        <f>IF(Table4[[#This Row],[Area (m2)]]="","",$D$4/Table4[[#This Row],[Area (m2)]])</f>
        <v/>
      </c>
      <c r="F805" s="85">
        <f t="shared" si="12"/>
        <v>4.6951999999999998</v>
      </c>
      <c r="G805" s="88" t="str">
        <f>IF(Table4[[#This Row],[Segment]]="","",(CONVERT(Table4[[#This Row],[Diameter (in)]],"in","m")*$B$4*Table4[[#This Row],[Velocity (m/s)]])/$C$4)</f>
        <v/>
      </c>
      <c r="H805" s="96" t="str">
        <f>IF(Table4[[#This Row],[Segment]]="","",IF(Table4[[#This Row],[Teynold''s Number]]&gt;4000,"TURBULENT","LAMINAR"))</f>
        <v/>
      </c>
      <c r="I805" s="86" t="str">
        <f>IF(Table4[[#This Row],[Segment]]="","",INDEX(Data!C802:C816,MATCH(Table4[Material],Data!B802:B816,0)))</f>
        <v/>
      </c>
      <c r="J805" s="89" t="str">
        <f>IF(Table4[[#This Row],[ε (m)]]="","",Table4[[#This Row],[ε (m)]]/(CONVERT(Table4[[#This Row],[Diameter (in)]],"in","m")))</f>
        <v/>
      </c>
      <c r="K805" s="96" t="str">
        <f>IF(Table4[[#This Row],[Regime]]="LAMINAR",16/Table4[[#This Row],[Teynold''s Number]],"-")</f>
        <v>-</v>
      </c>
      <c r="L805" s="86"/>
      <c r="M805" s="97" t="str">
        <f>IF(Table4[[#This Row],[Regime]]="TURBULENT",(((-4*LOG10(Table4[[#This Row],[ε/D]]/3.7+1.256/(Table4[[#This Row],[Teynold''s Number]]*SQRT(Table4[[#This Row],[f turbulent (guess)]]))))^-1)^2),"")</f>
        <v/>
      </c>
      <c r="N805" s="91" t="str">
        <f>IF(Table4[[#This Row],[f turbulent]]="","",Table4[[#This Row],[f turbulent (guess)]]-Table4[[#This Row],[f turbulent]])</f>
        <v/>
      </c>
      <c r="O805" s="87">
        <f>IF(Table4[[#This Row],[Segment]]="",0,IF(C806="",0,IF(C806&lt;=Table4[[#This Row],[Diameter (in)]],0,1-(D805/D806))))</f>
        <v>0</v>
      </c>
      <c r="P805" s="92" t="str">
        <f>IF(Table4[[#This Row],[Segment]]="","",IF(C805&gt;C806,"",IF(C806="",0.55,(0.55*(1-D806/D805)))))</f>
        <v/>
      </c>
      <c r="Q80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05" s="92" t="str">
        <f>IF(Table4[[#This Row],[Segment]]="","",IF(Table4[[#This Row],[Kexpansion]]="","0",((Table4[[#This Row],[Velocity (m/s)]]^2)/2)*Table4[[#This Row],[Kexpansion]]))</f>
        <v/>
      </c>
      <c r="S805" s="92" t="str">
        <f>IF(Table4[[#This Row],[Segment]]="","",IF(Table4[[#This Row],[Kcontraction]]="","0",((Table4[[#This Row],[Velocity (m/s)]]^2)/2)*Table4[[#This Row],[Kcontraction]]))</f>
        <v/>
      </c>
      <c r="T805" s="89" t="str">
        <f>IF(Table4[[#This Row],[Segment]]="","",SUMIF($Y$7:$Y$2000,Table4[[#This Row],[Segment]],$AD$7:$AD$2000))</f>
        <v/>
      </c>
      <c r="U805" s="95" t="str">
        <f>IF(Table4[[#This Row],[Segment]]="","",Table4[[#This Row],[Hfriction (J/kg)]]+Table4[[#This Row],[Hexpansions (J/kg)]]+Table4[[#This Row],[Hcontractions (J/kg)]]+Table4[[#This Row],[Hf (J/kg)]])</f>
        <v/>
      </c>
      <c r="V805" s="95" t="str">
        <f>IF(Table4[[#This Row],[Segment]]="","",Table4[[#This Row],[Total Friction Loss (J/kg)]]*Table3[Density (kg/m3)])</f>
        <v/>
      </c>
      <c r="W805" s="95" t="str">
        <f>IF(Table4[[#This Row],[Segment]]="","",Table4[[#This Row],[Total Pressure Drop (Pa)]]/1000)</f>
        <v/>
      </c>
      <c r="Y805" s="82" t="str">
        <f>IF('Set Up'!D1028="","",'Set Up'!D1028)</f>
        <v/>
      </c>
      <c r="Z805" s="82" t="str">
        <f>IF('Set Up'!E1028="","",'Set Up'!E1028)</f>
        <v/>
      </c>
      <c r="AA805" s="82" t="str">
        <f>IF('Set Up'!F1028="","",'Set Up'!F1028)</f>
        <v/>
      </c>
      <c r="AB805" s="82" t="str">
        <f>IF('Set Up'!G1028="","",'Set Up'!G1028)</f>
        <v/>
      </c>
      <c r="AC805" s="82" t="str">
        <f t="array" ref="AC805">IF(Y805="","",INDEX(Data!$G$4:$G$51,MATCH(Table7[[#This Row],[Fitting]]&amp;Table7[[#This Row],[Fitting Subtype]],Data!$E$4:$E$51&amp;Data!$F$4:$F$51,0)))</f>
        <v/>
      </c>
      <c r="AD805" s="89" t="str">
        <f>IF(Table7[[#This Row],[Segment]]="","",Table7[[#This Row],[Quantity]]*Table7[[#This Row],[Kf]]*(((INDEX(Table4[Velocity (m/s)],MATCH(Table7[[#This Row],[Segment]],Table4[Segment],0)))^2)/2))</f>
        <v/>
      </c>
      <c r="AF805" s="82" t="str">
        <f>Table4[[#This Row],[Segment]]</f>
        <v/>
      </c>
      <c r="AG805" s="75"/>
      <c r="AH805" s="82" t="str">
        <f>IF(Table5[[#This Row],[Segment]]="","",AG805-Table4[[#This Row],[Total Pressure Drop (kPa)]])</f>
        <v/>
      </c>
    </row>
    <row r="806" spans="1:34" x14ac:dyDescent="0.25">
      <c r="A806" s="95" t="str">
        <f>IF('Set Up'!A803="","",'Set Up'!A803)</f>
        <v/>
      </c>
      <c r="B806" s="75" t="s">
        <v>81</v>
      </c>
      <c r="C806" s="85"/>
      <c r="D806" s="86" t="str">
        <f>IF(Table4[[#This Row],[Diameter (in)]]="","",(((CONVERT(Table4[[#This Row],[Diameter (in)]],"in","m"))/2)^2)*PI())</f>
        <v/>
      </c>
      <c r="E806" s="87" t="str">
        <f>IF(Table4[[#This Row],[Area (m2)]]="","",$D$4/Table4[[#This Row],[Area (m2)]])</f>
        <v/>
      </c>
      <c r="F806" s="85">
        <f t="shared" si="12"/>
        <v>4.6951999999999998</v>
      </c>
      <c r="G806" s="88" t="str">
        <f>IF(Table4[[#This Row],[Segment]]="","",(CONVERT(Table4[[#This Row],[Diameter (in)]],"in","m")*$B$4*Table4[[#This Row],[Velocity (m/s)]])/$C$4)</f>
        <v/>
      </c>
      <c r="H806" s="96" t="str">
        <f>IF(Table4[[#This Row],[Segment]]="","",IF(Table4[[#This Row],[Teynold''s Number]]&gt;4000,"TURBULENT","LAMINAR"))</f>
        <v/>
      </c>
      <c r="I806" s="86" t="str">
        <f>IF(Table4[[#This Row],[Segment]]="","",INDEX(Data!C803:C817,MATCH(Table4[Material],Data!B803:B817,0)))</f>
        <v/>
      </c>
      <c r="J806" s="89" t="str">
        <f>IF(Table4[[#This Row],[ε (m)]]="","",Table4[[#This Row],[ε (m)]]/(CONVERT(Table4[[#This Row],[Diameter (in)]],"in","m")))</f>
        <v/>
      </c>
      <c r="K806" s="96" t="str">
        <f>IF(Table4[[#This Row],[Regime]]="LAMINAR",16/Table4[[#This Row],[Teynold''s Number]],"-")</f>
        <v>-</v>
      </c>
      <c r="L806" s="86"/>
      <c r="M806" s="97" t="str">
        <f>IF(Table4[[#This Row],[Regime]]="TURBULENT",(((-4*LOG10(Table4[[#This Row],[ε/D]]/3.7+1.256/(Table4[[#This Row],[Teynold''s Number]]*SQRT(Table4[[#This Row],[f turbulent (guess)]]))))^-1)^2),"")</f>
        <v/>
      </c>
      <c r="N806" s="91" t="str">
        <f>IF(Table4[[#This Row],[f turbulent]]="","",Table4[[#This Row],[f turbulent (guess)]]-Table4[[#This Row],[f turbulent]])</f>
        <v/>
      </c>
      <c r="O806" s="87">
        <f>IF(Table4[[#This Row],[Segment]]="",0,IF(C807="",0,IF(C807&lt;=Table4[[#This Row],[Diameter (in)]],0,1-(D806/D807))))</f>
        <v>0</v>
      </c>
      <c r="P806" s="92" t="str">
        <f>IF(Table4[[#This Row],[Segment]]="","",IF(C806&gt;C807,"",IF(C807="",0.55,(0.55*(1-D807/D806)))))</f>
        <v/>
      </c>
      <c r="Q80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06" s="92" t="str">
        <f>IF(Table4[[#This Row],[Segment]]="","",IF(Table4[[#This Row],[Kexpansion]]="","0",((Table4[[#This Row],[Velocity (m/s)]]^2)/2)*Table4[[#This Row],[Kexpansion]]))</f>
        <v/>
      </c>
      <c r="S806" s="92" t="str">
        <f>IF(Table4[[#This Row],[Segment]]="","",IF(Table4[[#This Row],[Kcontraction]]="","0",((Table4[[#This Row],[Velocity (m/s)]]^2)/2)*Table4[[#This Row],[Kcontraction]]))</f>
        <v/>
      </c>
      <c r="T806" s="89" t="str">
        <f>IF(Table4[[#This Row],[Segment]]="","",SUMIF($Y$7:$Y$2000,Table4[[#This Row],[Segment]],$AD$7:$AD$2000))</f>
        <v/>
      </c>
      <c r="U806" s="95" t="str">
        <f>IF(Table4[[#This Row],[Segment]]="","",Table4[[#This Row],[Hfriction (J/kg)]]+Table4[[#This Row],[Hexpansions (J/kg)]]+Table4[[#This Row],[Hcontractions (J/kg)]]+Table4[[#This Row],[Hf (J/kg)]])</f>
        <v/>
      </c>
      <c r="V806" s="95" t="str">
        <f>IF(Table4[[#This Row],[Segment]]="","",Table4[[#This Row],[Total Friction Loss (J/kg)]]*Table3[Density (kg/m3)])</f>
        <v/>
      </c>
      <c r="W806" s="95" t="str">
        <f>IF(Table4[[#This Row],[Segment]]="","",Table4[[#This Row],[Total Pressure Drop (Pa)]]/1000)</f>
        <v/>
      </c>
      <c r="Y806" s="82" t="str">
        <f>IF('Set Up'!D1029="","",'Set Up'!D1029)</f>
        <v/>
      </c>
      <c r="Z806" s="82" t="str">
        <f>IF('Set Up'!E1029="","",'Set Up'!E1029)</f>
        <v/>
      </c>
      <c r="AA806" s="82" t="str">
        <f>IF('Set Up'!F1029="","",'Set Up'!F1029)</f>
        <v/>
      </c>
      <c r="AB806" s="82" t="str">
        <f>IF('Set Up'!G1029="","",'Set Up'!G1029)</f>
        <v/>
      </c>
      <c r="AC806" s="82" t="str">
        <f t="array" ref="AC806">IF(Y806="","",INDEX(Data!$G$4:$G$51,MATCH(Table7[[#This Row],[Fitting]]&amp;Table7[[#This Row],[Fitting Subtype]],Data!$E$4:$E$51&amp;Data!$F$4:$F$51,0)))</f>
        <v/>
      </c>
      <c r="AD806" s="89" t="str">
        <f>IF(Table7[[#This Row],[Segment]]="","",Table7[[#This Row],[Quantity]]*Table7[[#This Row],[Kf]]*(((INDEX(Table4[Velocity (m/s)],MATCH(Table7[[#This Row],[Segment]],Table4[Segment],0)))^2)/2))</f>
        <v/>
      </c>
      <c r="AF806" s="82" t="str">
        <f>Table4[[#This Row],[Segment]]</f>
        <v/>
      </c>
      <c r="AG806" s="75"/>
      <c r="AH806" s="82" t="str">
        <f>IF(Table5[[#This Row],[Segment]]="","",AG806-Table4[[#This Row],[Total Pressure Drop (kPa)]])</f>
        <v/>
      </c>
    </row>
    <row r="807" spans="1:34" x14ac:dyDescent="0.25">
      <c r="A807" s="95" t="str">
        <f>IF('Set Up'!A804="","",'Set Up'!A804)</f>
        <v/>
      </c>
      <c r="B807" s="75" t="s">
        <v>81</v>
      </c>
      <c r="C807" s="85"/>
      <c r="D807" s="86" t="str">
        <f>IF(Table4[[#This Row],[Diameter (in)]]="","",(((CONVERT(Table4[[#This Row],[Diameter (in)]],"in","m"))/2)^2)*PI())</f>
        <v/>
      </c>
      <c r="E807" s="87" t="str">
        <f>IF(Table4[[#This Row],[Area (m2)]]="","",$D$4/Table4[[#This Row],[Area (m2)]])</f>
        <v/>
      </c>
      <c r="F807" s="85">
        <f t="shared" si="12"/>
        <v>4.6951999999999998</v>
      </c>
      <c r="G807" s="88" t="str">
        <f>IF(Table4[[#This Row],[Segment]]="","",(CONVERT(Table4[[#This Row],[Diameter (in)]],"in","m")*$B$4*Table4[[#This Row],[Velocity (m/s)]])/$C$4)</f>
        <v/>
      </c>
      <c r="H807" s="96" t="str">
        <f>IF(Table4[[#This Row],[Segment]]="","",IF(Table4[[#This Row],[Teynold''s Number]]&gt;4000,"TURBULENT","LAMINAR"))</f>
        <v/>
      </c>
      <c r="I807" s="86" t="str">
        <f>IF(Table4[[#This Row],[Segment]]="","",INDEX(Data!C804:C818,MATCH(Table4[Material],Data!B804:B818,0)))</f>
        <v/>
      </c>
      <c r="J807" s="89" t="str">
        <f>IF(Table4[[#This Row],[ε (m)]]="","",Table4[[#This Row],[ε (m)]]/(CONVERT(Table4[[#This Row],[Diameter (in)]],"in","m")))</f>
        <v/>
      </c>
      <c r="K807" s="96" t="str">
        <f>IF(Table4[[#This Row],[Regime]]="LAMINAR",16/Table4[[#This Row],[Teynold''s Number]],"-")</f>
        <v>-</v>
      </c>
      <c r="L807" s="86"/>
      <c r="M807" s="97" t="str">
        <f>IF(Table4[[#This Row],[Regime]]="TURBULENT",(((-4*LOG10(Table4[[#This Row],[ε/D]]/3.7+1.256/(Table4[[#This Row],[Teynold''s Number]]*SQRT(Table4[[#This Row],[f turbulent (guess)]]))))^-1)^2),"")</f>
        <v/>
      </c>
      <c r="N807" s="91" t="str">
        <f>IF(Table4[[#This Row],[f turbulent]]="","",Table4[[#This Row],[f turbulent (guess)]]-Table4[[#This Row],[f turbulent]])</f>
        <v/>
      </c>
      <c r="O807" s="87">
        <f>IF(Table4[[#This Row],[Segment]]="",0,IF(C808="",0,IF(C808&lt;=Table4[[#This Row],[Diameter (in)]],0,1-(D807/D808))))</f>
        <v>0</v>
      </c>
      <c r="P807" s="92" t="str">
        <f>IF(Table4[[#This Row],[Segment]]="","",IF(C807&gt;C808,"",IF(C808="",0.55,(0.55*(1-D808/D807)))))</f>
        <v/>
      </c>
      <c r="Q80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07" s="92" t="str">
        <f>IF(Table4[[#This Row],[Segment]]="","",IF(Table4[[#This Row],[Kexpansion]]="","0",((Table4[[#This Row],[Velocity (m/s)]]^2)/2)*Table4[[#This Row],[Kexpansion]]))</f>
        <v/>
      </c>
      <c r="S807" s="92" t="str">
        <f>IF(Table4[[#This Row],[Segment]]="","",IF(Table4[[#This Row],[Kcontraction]]="","0",((Table4[[#This Row],[Velocity (m/s)]]^2)/2)*Table4[[#This Row],[Kcontraction]]))</f>
        <v/>
      </c>
      <c r="T807" s="89" t="str">
        <f>IF(Table4[[#This Row],[Segment]]="","",SUMIF($Y$7:$Y$2000,Table4[[#This Row],[Segment]],$AD$7:$AD$2000))</f>
        <v/>
      </c>
      <c r="U807" s="95" t="str">
        <f>IF(Table4[[#This Row],[Segment]]="","",Table4[[#This Row],[Hfriction (J/kg)]]+Table4[[#This Row],[Hexpansions (J/kg)]]+Table4[[#This Row],[Hcontractions (J/kg)]]+Table4[[#This Row],[Hf (J/kg)]])</f>
        <v/>
      </c>
      <c r="V807" s="95" t="str">
        <f>IF(Table4[[#This Row],[Segment]]="","",Table4[[#This Row],[Total Friction Loss (J/kg)]]*Table3[Density (kg/m3)])</f>
        <v/>
      </c>
      <c r="W807" s="95" t="str">
        <f>IF(Table4[[#This Row],[Segment]]="","",Table4[[#This Row],[Total Pressure Drop (Pa)]]/1000)</f>
        <v/>
      </c>
      <c r="Y807" s="82" t="str">
        <f>IF('Set Up'!D1030="","",'Set Up'!D1030)</f>
        <v/>
      </c>
      <c r="Z807" s="82" t="str">
        <f>IF('Set Up'!E1030="","",'Set Up'!E1030)</f>
        <v/>
      </c>
      <c r="AA807" s="82" t="str">
        <f>IF('Set Up'!F1030="","",'Set Up'!F1030)</f>
        <v/>
      </c>
      <c r="AB807" s="82" t="str">
        <f>IF('Set Up'!G1030="","",'Set Up'!G1030)</f>
        <v/>
      </c>
      <c r="AC807" s="82" t="str">
        <f t="array" ref="AC807">IF(Y807="","",INDEX(Data!$G$4:$G$51,MATCH(Table7[[#This Row],[Fitting]]&amp;Table7[[#This Row],[Fitting Subtype]],Data!$E$4:$E$51&amp;Data!$F$4:$F$51,0)))</f>
        <v/>
      </c>
      <c r="AD807" s="89" t="str">
        <f>IF(Table7[[#This Row],[Segment]]="","",Table7[[#This Row],[Quantity]]*Table7[[#This Row],[Kf]]*(((INDEX(Table4[Velocity (m/s)],MATCH(Table7[[#This Row],[Segment]],Table4[Segment],0)))^2)/2))</f>
        <v/>
      </c>
      <c r="AF807" s="82" t="str">
        <f>Table4[[#This Row],[Segment]]</f>
        <v/>
      </c>
      <c r="AG807" s="75"/>
      <c r="AH807" s="82" t="str">
        <f>IF(Table5[[#This Row],[Segment]]="","",AG807-Table4[[#This Row],[Total Pressure Drop (kPa)]])</f>
        <v/>
      </c>
    </row>
    <row r="808" spans="1:34" x14ac:dyDescent="0.25">
      <c r="A808" s="95" t="str">
        <f>IF('Set Up'!A805="","",'Set Up'!A805)</f>
        <v/>
      </c>
      <c r="B808" s="75" t="s">
        <v>81</v>
      </c>
      <c r="C808" s="85"/>
      <c r="D808" s="86" t="str">
        <f>IF(Table4[[#This Row],[Diameter (in)]]="","",(((CONVERT(Table4[[#This Row],[Diameter (in)]],"in","m"))/2)^2)*PI())</f>
        <v/>
      </c>
      <c r="E808" s="87" t="str">
        <f>IF(Table4[[#This Row],[Area (m2)]]="","",$D$4/Table4[[#This Row],[Area (m2)]])</f>
        <v/>
      </c>
      <c r="F808" s="85">
        <f t="shared" si="12"/>
        <v>4.6951999999999998</v>
      </c>
      <c r="G808" s="88" t="str">
        <f>IF(Table4[[#This Row],[Segment]]="","",(CONVERT(Table4[[#This Row],[Diameter (in)]],"in","m")*$B$4*Table4[[#This Row],[Velocity (m/s)]])/$C$4)</f>
        <v/>
      </c>
      <c r="H808" s="96" t="str">
        <f>IF(Table4[[#This Row],[Segment]]="","",IF(Table4[[#This Row],[Teynold''s Number]]&gt;4000,"TURBULENT","LAMINAR"))</f>
        <v/>
      </c>
      <c r="I808" s="86" t="str">
        <f>IF(Table4[[#This Row],[Segment]]="","",INDEX(Data!C805:C819,MATCH(Table4[Material],Data!B805:B819,0)))</f>
        <v/>
      </c>
      <c r="J808" s="89" t="str">
        <f>IF(Table4[[#This Row],[ε (m)]]="","",Table4[[#This Row],[ε (m)]]/(CONVERT(Table4[[#This Row],[Diameter (in)]],"in","m")))</f>
        <v/>
      </c>
      <c r="K808" s="96" t="str">
        <f>IF(Table4[[#This Row],[Regime]]="LAMINAR",16/Table4[[#This Row],[Teynold''s Number]],"-")</f>
        <v>-</v>
      </c>
      <c r="L808" s="86"/>
      <c r="M808" s="97" t="str">
        <f>IF(Table4[[#This Row],[Regime]]="TURBULENT",(((-4*LOG10(Table4[[#This Row],[ε/D]]/3.7+1.256/(Table4[[#This Row],[Teynold''s Number]]*SQRT(Table4[[#This Row],[f turbulent (guess)]]))))^-1)^2),"")</f>
        <v/>
      </c>
      <c r="N808" s="91" t="str">
        <f>IF(Table4[[#This Row],[f turbulent]]="","",Table4[[#This Row],[f turbulent (guess)]]-Table4[[#This Row],[f turbulent]])</f>
        <v/>
      </c>
      <c r="O808" s="87">
        <f>IF(Table4[[#This Row],[Segment]]="",0,IF(C809="",0,IF(C809&lt;=Table4[[#This Row],[Diameter (in)]],0,1-(D808/D809))))</f>
        <v>0</v>
      </c>
      <c r="P808" s="92" t="str">
        <f>IF(Table4[[#This Row],[Segment]]="","",IF(C808&gt;C809,"",IF(C809="",0.55,(0.55*(1-D809/D808)))))</f>
        <v/>
      </c>
      <c r="Q80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08" s="92" t="str">
        <f>IF(Table4[[#This Row],[Segment]]="","",IF(Table4[[#This Row],[Kexpansion]]="","0",((Table4[[#This Row],[Velocity (m/s)]]^2)/2)*Table4[[#This Row],[Kexpansion]]))</f>
        <v/>
      </c>
      <c r="S808" s="92" t="str">
        <f>IF(Table4[[#This Row],[Segment]]="","",IF(Table4[[#This Row],[Kcontraction]]="","0",((Table4[[#This Row],[Velocity (m/s)]]^2)/2)*Table4[[#This Row],[Kcontraction]]))</f>
        <v/>
      </c>
      <c r="T808" s="89" t="str">
        <f>IF(Table4[[#This Row],[Segment]]="","",SUMIF($Y$7:$Y$2000,Table4[[#This Row],[Segment]],$AD$7:$AD$2000))</f>
        <v/>
      </c>
      <c r="U808" s="95" t="str">
        <f>IF(Table4[[#This Row],[Segment]]="","",Table4[[#This Row],[Hfriction (J/kg)]]+Table4[[#This Row],[Hexpansions (J/kg)]]+Table4[[#This Row],[Hcontractions (J/kg)]]+Table4[[#This Row],[Hf (J/kg)]])</f>
        <v/>
      </c>
      <c r="V808" s="95" t="str">
        <f>IF(Table4[[#This Row],[Segment]]="","",Table4[[#This Row],[Total Friction Loss (J/kg)]]*Table3[Density (kg/m3)])</f>
        <v/>
      </c>
      <c r="W808" s="95" t="str">
        <f>IF(Table4[[#This Row],[Segment]]="","",Table4[[#This Row],[Total Pressure Drop (Pa)]]/1000)</f>
        <v/>
      </c>
      <c r="Y808" s="82" t="str">
        <f>IF('Set Up'!D1031="","",'Set Up'!D1031)</f>
        <v/>
      </c>
      <c r="Z808" s="82" t="str">
        <f>IF('Set Up'!E1031="","",'Set Up'!E1031)</f>
        <v/>
      </c>
      <c r="AA808" s="82" t="str">
        <f>IF('Set Up'!F1031="","",'Set Up'!F1031)</f>
        <v/>
      </c>
      <c r="AB808" s="82" t="str">
        <f>IF('Set Up'!G1031="","",'Set Up'!G1031)</f>
        <v/>
      </c>
      <c r="AC808" s="82" t="str">
        <f t="array" ref="AC808">IF(Y808="","",INDEX(Data!$G$4:$G$51,MATCH(Table7[[#This Row],[Fitting]]&amp;Table7[[#This Row],[Fitting Subtype]],Data!$E$4:$E$51&amp;Data!$F$4:$F$51,0)))</f>
        <v/>
      </c>
      <c r="AD808" s="89" t="str">
        <f>IF(Table7[[#This Row],[Segment]]="","",Table7[[#This Row],[Quantity]]*Table7[[#This Row],[Kf]]*(((INDEX(Table4[Velocity (m/s)],MATCH(Table7[[#This Row],[Segment]],Table4[Segment],0)))^2)/2))</f>
        <v/>
      </c>
      <c r="AF808" s="82" t="str">
        <f>Table4[[#This Row],[Segment]]</f>
        <v/>
      </c>
      <c r="AG808" s="75"/>
      <c r="AH808" s="82" t="str">
        <f>IF(Table5[[#This Row],[Segment]]="","",AG808-Table4[[#This Row],[Total Pressure Drop (kPa)]])</f>
        <v/>
      </c>
    </row>
    <row r="809" spans="1:34" x14ac:dyDescent="0.25">
      <c r="A809" s="95" t="str">
        <f>IF('Set Up'!A806="","",'Set Up'!A806)</f>
        <v/>
      </c>
      <c r="B809" s="75" t="s">
        <v>81</v>
      </c>
      <c r="C809" s="85"/>
      <c r="D809" s="86" t="str">
        <f>IF(Table4[[#This Row],[Diameter (in)]]="","",(((CONVERT(Table4[[#This Row],[Diameter (in)]],"in","m"))/2)^2)*PI())</f>
        <v/>
      </c>
      <c r="E809" s="87" t="str">
        <f>IF(Table4[[#This Row],[Area (m2)]]="","",$D$4/Table4[[#This Row],[Area (m2)]])</f>
        <v/>
      </c>
      <c r="F809" s="85">
        <f t="shared" si="12"/>
        <v>4.6951999999999998</v>
      </c>
      <c r="G809" s="88" t="str">
        <f>IF(Table4[[#This Row],[Segment]]="","",(CONVERT(Table4[[#This Row],[Diameter (in)]],"in","m")*$B$4*Table4[[#This Row],[Velocity (m/s)]])/$C$4)</f>
        <v/>
      </c>
      <c r="H809" s="96" t="str">
        <f>IF(Table4[[#This Row],[Segment]]="","",IF(Table4[[#This Row],[Teynold''s Number]]&gt;4000,"TURBULENT","LAMINAR"))</f>
        <v/>
      </c>
      <c r="I809" s="86" t="str">
        <f>IF(Table4[[#This Row],[Segment]]="","",INDEX(Data!C806:C820,MATCH(Table4[Material],Data!B806:B820,0)))</f>
        <v/>
      </c>
      <c r="J809" s="89" t="str">
        <f>IF(Table4[[#This Row],[ε (m)]]="","",Table4[[#This Row],[ε (m)]]/(CONVERT(Table4[[#This Row],[Diameter (in)]],"in","m")))</f>
        <v/>
      </c>
      <c r="K809" s="96" t="str">
        <f>IF(Table4[[#This Row],[Regime]]="LAMINAR",16/Table4[[#This Row],[Teynold''s Number]],"-")</f>
        <v>-</v>
      </c>
      <c r="L809" s="86"/>
      <c r="M809" s="97" t="str">
        <f>IF(Table4[[#This Row],[Regime]]="TURBULENT",(((-4*LOG10(Table4[[#This Row],[ε/D]]/3.7+1.256/(Table4[[#This Row],[Teynold''s Number]]*SQRT(Table4[[#This Row],[f turbulent (guess)]]))))^-1)^2),"")</f>
        <v/>
      </c>
      <c r="N809" s="91" t="str">
        <f>IF(Table4[[#This Row],[f turbulent]]="","",Table4[[#This Row],[f turbulent (guess)]]-Table4[[#This Row],[f turbulent]])</f>
        <v/>
      </c>
      <c r="O809" s="87">
        <f>IF(Table4[[#This Row],[Segment]]="",0,IF(C810="",0,IF(C810&lt;=Table4[[#This Row],[Diameter (in)]],0,1-(D809/D810))))</f>
        <v>0</v>
      </c>
      <c r="P809" s="92" t="str">
        <f>IF(Table4[[#This Row],[Segment]]="","",IF(C809&gt;C810,"",IF(C810="",0.55,(0.55*(1-D810/D809)))))</f>
        <v/>
      </c>
      <c r="Q80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09" s="92" t="str">
        <f>IF(Table4[[#This Row],[Segment]]="","",IF(Table4[[#This Row],[Kexpansion]]="","0",((Table4[[#This Row],[Velocity (m/s)]]^2)/2)*Table4[[#This Row],[Kexpansion]]))</f>
        <v/>
      </c>
      <c r="S809" s="92" t="str">
        <f>IF(Table4[[#This Row],[Segment]]="","",IF(Table4[[#This Row],[Kcontraction]]="","0",((Table4[[#This Row],[Velocity (m/s)]]^2)/2)*Table4[[#This Row],[Kcontraction]]))</f>
        <v/>
      </c>
      <c r="T809" s="89" t="str">
        <f>IF(Table4[[#This Row],[Segment]]="","",SUMIF($Y$7:$Y$2000,Table4[[#This Row],[Segment]],$AD$7:$AD$2000))</f>
        <v/>
      </c>
      <c r="U809" s="95" t="str">
        <f>IF(Table4[[#This Row],[Segment]]="","",Table4[[#This Row],[Hfriction (J/kg)]]+Table4[[#This Row],[Hexpansions (J/kg)]]+Table4[[#This Row],[Hcontractions (J/kg)]]+Table4[[#This Row],[Hf (J/kg)]])</f>
        <v/>
      </c>
      <c r="V809" s="95" t="str">
        <f>IF(Table4[[#This Row],[Segment]]="","",Table4[[#This Row],[Total Friction Loss (J/kg)]]*Table3[Density (kg/m3)])</f>
        <v/>
      </c>
      <c r="W809" s="95" t="str">
        <f>IF(Table4[[#This Row],[Segment]]="","",Table4[[#This Row],[Total Pressure Drop (Pa)]]/1000)</f>
        <v/>
      </c>
      <c r="Y809" s="82" t="str">
        <f>IF('Set Up'!D1032="","",'Set Up'!D1032)</f>
        <v/>
      </c>
      <c r="Z809" s="82" t="str">
        <f>IF('Set Up'!E1032="","",'Set Up'!E1032)</f>
        <v/>
      </c>
      <c r="AA809" s="82" t="str">
        <f>IF('Set Up'!F1032="","",'Set Up'!F1032)</f>
        <v/>
      </c>
      <c r="AB809" s="82" t="str">
        <f>IF('Set Up'!G1032="","",'Set Up'!G1032)</f>
        <v/>
      </c>
      <c r="AC809" s="82" t="str">
        <f t="array" ref="AC809">IF(Y809="","",INDEX(Data!$G$4:$G$51,MATCH(Table7[[#This Row],[Fitting]]&amp;Table7[[#This Row],[Fitting Subtype]],Data!$E$4:$E$51&amp;Data!$F$4:$F$51,0)))</f>
        <v/>
      </c>
      <c r="AD809" s="89" t="str">
        <f>IF(Table7[[#This Row],[Segment]]="","",Table7[[#This Row],[Quantity]]*Table7[[#This Row],[Kf]]*(((INDEX(Table4[Velocity (m/s)],MATCH(Table7[[#This Row],[Segment]],Table4[Segment],0)))^2)/2))</f>
        <v/>
      </c>
      <c r="AF809" s="82" t="str">
        <f>Table4[[#This Row],[Segment]]</f>
        <v/>
      </c>
      <c r="AG809" s="75"/>
      <c r="AH809" s="82" t="str">
        <f>IF(Table5[[#This Row],[Segment]]="","",AG809-Table4[[#This Row],[Total Pressure Drop (kPa)]])</f>
        <v/>
      </c>
    </row>
    <row r="810" spans="1:34" x14ac:dyDescent="0.25">
      <c r="A810" s="95" t="str">
        <f>IF('Set Up'!A807="","",'Set Up'!A807)</f>
        <v/>
      </c>
      <c r="B810" s="75" t="s">
        <v>81</v>
      </c>
      <c r="C810" s="85"/>
      <c r="D810" s="86" t="str">
        <f>IF(Table4[[#This Row],[Diameter (in)]]="","",(((CONVERT(Table4[[#This Row],[Diameter (in)]],"in","m"))/2)^2)*PI())</f>
        <v/>
      </c>
      <c r="E810" s="87" t="str">
        <f>IF(Table4[[#This Row],[Area (m2)]]="","",$D$4/Table4[[#This Row],[Area (m2)]])</f>
        <v/>
      </c>
      <c r="F810" s="85">
        <f t="shared" si="12"/>
        <v>4.6951999999999998</v>
      </c>
      <c r="G810" s="88" t="str">
        <f>IF(Table4[[#This Row],[Segment]]="","",(CONVERT(Table4[[#This Row],[Diameter (in)]],"in","m")*$B$4*Table4[[#This Row],[Velocity (m/s)]])/$C$4)</f>
        <v/>
      </c>
      <c r="H810" s="96" t="str">
        <f>IF(Table4[[#This Row],[Segment]]="","",IF(Table4[[#This Row],[Teynold''s Number]]&gt;4000,"TURBULENT","LAMINAR"))</f>
        <v/>
      </c>
      <c r="I810" s="86" t="str">
        <f>IF(Table4[[#This Row],[Segment]]="","",INDEX(Data!C807:C821,MATCH(Table4[Material],Data!B807:B821,0)))</f>
        <v/>
      </c>
      <c r="J810" s="89" t="str">
        <f>IF(Table4[[#This Row],[ε (m)]]="","",Table4[[#This Row],[ε (m)]]/(CONVERT(Table4[[#This Row],[Diameter (in)]],"in","m")))</f>
        <v/>
      </c>
      <c r="K810" s="96" t="str">
        <f>IF(Table4[[#This Row],[Regime]]="LAMINAR",16/Table4[[#This Row],[Teynold''s Number]],"-")</f>
        <v>-</v>
      </c>
      <c r="L810" s="86"/>
      <c r="M810" s="97" t="str">
        <f>IF(Table4[[#This Row],[Regime]]="TURBULENT",(((-4*LOG10(Table4[[#This Row],[ε/D]]/3.7+1.256/(Table4[[#This Row],[Teynold''s Number]]*SQRT(Table4[[#This Row],[f turbulent (guess)]]))))^-1)^2),"")</f>
        <v/>
      </c>
      <c r="N810" s="91" t="str">
        <f>IF(Table4[[#This Row],[f turbulent]]="","",Table4[[#This Row],[f turbulent (guess)]]-Table4[[#This Row],[f turbulent]])</f>
        <v/>
      </c>
      <c r="O810" s="87">
        <f>IF(Table4[[#This Row],[Segment]]="",0,IF(C811="",0,IF(C811&lt;=Table4[[#This Row],[Diameter (in)]],0,1-(D810/D811))))</f>
        <v>0</v>
      </c>
      <c r="P810" s="92" t="str">
        <f>IF(Table4[[#This Row],[Segment]]="","",IF(C810&gt;C811,"",IF(C811="",0.55,(0.55*(1-D811/D810)))))</f>
        <v/>
      </c>
      <c r="Q81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10" s="92" t="str">
        <f>IF(Table4[[#This Row],[Segment]]="","",IF(Table4[[#This Row],[Kexpansion]]="","0",((Table4[[#This Row],[Velocity (m/s)]]^2)/2)*Table4[[#This Row],[Kexpansion]]))</f>
        <v/>
      </c>
      <c r="S810" s="92" t="str">
        <f>IF(Table4[[#This Row],[Segment]]="","",IF(Table4[[#This Row],[Kcontraction]]="","0",((Table4[[#This Row],[Velocity (m/s)]]^2)/2)*Table4[[#This Row],[Kcontraction]]))</f>
        <v/>
      </c>
      <c r="T810" s="89" t="str">
        <f>IF(Table4[[#This Row],[Segment]]="","",SUMIF($Y$7:$Y$2000,Table4[[#This Row],[Segment]],$AD$7:$AD$2000))</f>
        <v/>
      </c>
      <c r="U810" s="95" t="str">
        <f>IF(Table4[[#This Row],[Segment]]="","",Table4[[#This Row],[Hfriction (J/kg)]]+Table4[[#This Row],[Hexpansions (J/kg)]]+Table4[[#This Row],[Hcontractions (J/kg)]]+Table4[[#This Row],[Hf (J/kg)]])</f>
        <v/>
      </c>
      <c r="V810" s="95" t="str">
        <f>IF(Table4[[#This Row],[Segment]]="","",Table4[[#This Row],[Total Friction Loss (J/kg)]]*Table3[Density (kg/m3)])</f>
        <v/>
      </c>
      <c r="W810" s="95" t="str">
        <f>IF(Table4[[#This Row],[Segment]]="","",Table4[[#This Row],[Total Pressure Drop (Pa)]]/1000)</f>
        <v/>
      </c>
      <c r="Y810" s="82" t="str">
        <f>IF('Set Up'!D1033="","",'Set Up'!D1033)</f>
        <v/>
      </c>
      <c r="Z810" s="82" t="str">
        <f>IF('Set Up'!E1033="","",'Set Up'!E1033)</f>
        <v/>
      </c>
      <c r="AA810" s="82" t="str">
        <f>IF('Set Up'!F1033="","",'Set Up'!F1033)</f>
        <v/>
      </c>
      <c r="AB810" s="82" t="str">
        <f>IF('Set Up'!G1033="","",'Set Up'!G1033)</f>
        <v/>
      </c>
      <c r="AC810" s="82" t="str">
        <f t="array" ref="AC810">IF(Y810="","",INDEX(Data!$G$4:$G$51,MATCH(Table7[[#This Row],[Fitting]]&amp;Table7[[#This Row],[Fitting Subtype]],Data!$E$4:$E$51&amp;Data!$F$4:$F$51,0)))</f>
        <v/>
      </c>
      <c r="AD810" s="89" t="str">
        <f>IF(Table7[[#This Row],[Segment]]="","",Table7[[#This Row],[Quantity]]*Table7[[#This Row],[Kf]]*(((INDEX(Table4[Velocity (m/s)],MATCH(Table7[[#This Row],[Segment]],Table4[Segment],0)))^2)/2))</f>
        <v/>
      </c>
      <c r="AF810" s="82" t="str">
        <f>Table4[[#This Row],[Segment]]</f>
        <v/>
      </c>
      <c r="AG810" s="75"/>
      <c r="AH810" s="82" t="str">
        <f>IF(Table5[[#This Row],[Segment]]="","",AG810-Table4[[#This Row],[Total Pressure Drop (kPa)]])</f>
        <v/>
      </c>
    </row>
    <row r="811" spans="1:34" x14ac:dyDescent="0.25">
      <c r="A811" s="95" t="str">
        <f>IF('Set Up'!A808="","",'Set Up'!A808)</f>
        <v/>
      </c>
      <c r="B811" s="75" t="s">
        <v>81</v>
      </c>
      <c r="C811" s="85"/>
      <c r="D811" s="86" t="str">
        <f>IF(Table4[[#This Row],[Diameter (in)]]="","",(((CONVERT(Table4[[#This Row],[Diameter (in)]],"in","m"))/2)^2)*PI())</f>
        <v/>
      </c>
      <c r="E811" s="87" t="str">
        <f>IF(Table4[[#This Row],[Area (m2)]]="","",$D$4/Table4[[#This Row],[Area (m2)]])</f>
        <v/>
      </c>
      <c r="F811" s="85">
        <f t="shared" si="12"/>
        <v>4.6951999999999998</v>
      </c>
      <c r="G811" s="88" t="str">
        <f>IF(Table4[[#This Row],[Segment]]="","",(CONVERT(Table4[[#This Row],[Diameter (in)]],"in","m")*$B$4*Table4[[#This Row],[Velocity (m/s)]])/$C$4)</f>
        <v/>
      </c>
      <c r="H811" s="96" t="str">
        <f>IF(Table4[[#This Row],[Segment]]="","",IF(Table4[[#This Row],[Teynold''s Number]]&gt;4000,"TURBULENT","LAMINAR"))</f>
        <v/>
      </c>
      <c r="I811" s="86" t="str">
        <f>IF(Table4[[#This Row],[Segment]]="","",INDEX(Data!C808:C822,MATCH(Table4[Material],Data!B808:B822,0)))</f>
        <v/>
      </c>
      <c r="J811" s="89" t="str">
        <f>IF(Table4[[#This Row],[ε (m)]]="","",Table4[[#This Row],[ε (m)]]/(CONVERT(Table4[[#This Row],[Diameter (in)]],"in","m")))</f>
        <v/>
      </c>
      <c r="K811" s="96" t="str">
        <f>IF(Table4[[#This Row],[Regime]]="LAMINAR",16/Table4[[#This Row],[Teynold''s Number]],"-")</f>
        <v>-</v>
      </c>
      <c r="L811" s="86"/>
      <c r="M811" s="97" t="str">
        <f>IF(Table4[[#This Row],[Regime]]="TURBULENT",(((-4*LOG10(Table4[[#This Row],[ε/D]]/3.7+1.256/(Table4[[#This Row],[Teynold''s Number]]*SQRT(Table4[[#This Row],[f turbulent (guess)]]))))^-1)^2),"")</f>
        <v/>
      </c>
      <c r="N811" s="91" t="str">
        <f>IF(Table4[[#This Row],[f turbulent]]="","",Table4[[#This Row],[f turbulent (guess)]]-Table4[[#This Row],[f turbulent]])</f>
        <v/>
      </c>
      <c r="O811" s="87">
        <f>IF(Table4[[#This Row],[Segment]]="",0,IF(C812="",0,IF(C812&lt;=Table4[[#This Row],[Diameter (in)]],0,1-(D811/D812))))</f>
        <v>0</v>
      </c>
      <c r="P811" s="92" t="str">
        <f>IF(Table4[[#This Row],[Segment]]="","",IF(C811&gt;C812,"",IF(C812="",0.55,(0.55*(1-D812/D811)))))</f>
        <v/>
      </c>
      <c r="Q81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11" s="92" t="str">
        <f>IF(Table4[[#This Row],[Segment]]="","",IF(Table4[[#This Row],[Kexpansion]]="","0",((Table4[[#This Row],[Velocity (m/s)]]^2)/2)*Table4[[#This Row],[Kexpansion]]))</f>
        <v/>
      </c>
      <c r="S811" s="92" t="str">
        <f>IF(Table4[[#This Row],[Segment]]="","",IF(Table4[[#This Row],[Kcontraction]]="","0",((Table4[[#This Row],[Velocity (m/s)]]^2)/2)*Table4[[#This Row],[Kcontraction]]))</f>
        <v/>
      </c>
      <c r="T811" s="89" t="str">
        <f>IF(Table4[[#This Row],[Segment]]="","",SUMIF($Y$7:$Y$2000,Table4[[#This Row],[Segment]],$AD$7:$AD$2000))</f>
        <v/>
      </c>
      <c r="U811" s="95" t="str">
        <f>IF(Table4[[#This Row],[Segment]]="","",Table4[[#This Row],[Hfriction (J/kg)]]+Table4[[#This Row],[Hexpansions (J/kg)]]+Table4[[#This Row],[Hcontractions (J/kg)]]+Table4[[#This Row],[Hf (J/kg)]])</f>
        <v/>
      </c>
      <c r="V811" s="95" t="str">
        <f>IF(Table4[[#This Row],[Segment]]="","",Table4[[#This Row],[Total Friction Loss (J/kg)]]*Table3[Density (kg/m3)])</f>
        <v/>
      </c>
      <c r="W811" s="95" t="str">
        <f>IF(Table4[[#This Row],[Segment]]="","",Table4[[#This Row],[Total Pressure Drop (Pa)]]/1000)</f>
        <v/>
      </c>
      <c r="Y811" s="82" t="str">
        <f>IF('Set Up'!D1034="","",'Set Up'!D1034)</f>
        <v/>
      </c>
      <c r="Z811" s="82" t="str">
        <f>IF('Set Up'!E1034="","",'Set Up'!E1034)</f>
        <v/>
      </c>
      <c r="AA811" s="82" t="str">
        <f>IF('Set Up'!F1034="","",'Set Up'!F1034)</f>
        <v/>
      </c>
      <c r="AB811" s="82" t="str">
        <f>IF('Set Up'!G1034="","",'Set Up'!G1034)</f>
        <v/>
      </c>
      <c r="AC811" s="82" t="str">
        <f t="array" ref="AC811">IF(Y811="","",INDEX(Data!$G$4:$G$51,MATCH(Table7[[#This Row],[Fitting]]&amp;Table7[[#This Row],[Fitting Subtype]],Data!$E$4:$E$51&amp;Data!$F$4:$F$51,0)))</f>
        <v/>
      </c>
      <c r="AD811" s="89" t="str">
        <f>IF(Table7[[#This Row],[Segment]]="","",Table7[[#This Row],[Quantity]]*Table7[[#This Row],[Kf]]*(((INDEX(Table4[Velocity (m/s)],MATCH(Table7[[#This Row],[Segment]],Table4[Segment],0)))^2)/2))</f>
        <v/>
      </c>
      <c r="AF811" s="82" t="str">
        <f>Table4[[#This Row],[Segment]]</f>
        <v/>
      </c>
      <c r="AG811" s="75"/>
      <c r="AH811" s="82" t="str">
        <f>IF(Table5[[#This Row],[Segment]]="","",AG811-Table4[[#This Row],[Total Pressure Drop (kPa)]])</f>
        <v/>
      </c>
    </row>
    <row r="812" spans="1:34" x14ac:dyDescent="0.25">
      <c r="A812" s="95" t="str">
        <f>IF('Set Up'!A809="","",'Set Up'!A809)</f>
        <v/>
      </c>
      <c r="B812" s="75" t="s">
        <v>81</v>
      </c>
      <c r="C812" s="85"/>
      <c r="D812" s="86" t="str">
        <f>IF(Table4[[#This Row],[Diameter (in)]]="","",(((CONVERT(Table4[[#This Row],[Diameter (in)]],"in","m"))/2)^2)*PI())</f>
        <v/>
      </c>
      <c r="E812" s="87" t="str">
        <f>IF(Table4[[#This Row],[Area (m2)]]="","",$D$4/Table4[[#This Row],[Area (m2)]])</f>
        <v/>
      </c>
      <c r="F812" s="85">
        <f t="shared" si="12"/>
        <v>4.6951999999999998</v>
      </c>
      <c r="G812" s="88" t="str">
        <f>IF(Table4[[#This Row],[Segment]]="","",(CONVERT(Table4[[#This Row],[Diameter (in)]],"in","m")*$B$4*Table4[[#This Row],[Velocity (m/s)]])/$C$4)</f>
        <v/>
      </c>
      <c r="H812" s="96" t="str">
        <f>IF(Table4[[#This Row],[Segment]]="","",IF(Table4[[#This Row],[Teynold''s Number]]&gt;4000,"TURBULENT","LAMINAR"))</f>
        <v/>
      </c>
      <c r="I812" s="86" t="str">
        <f>IF(Table4[[#This Row],[Segment]]="","",INDEX(Data!C809:C823,MATCH(Table4[Material],Data!B809:B823,0)))</f>
        <v/>
      </c>
      <c r="J812" s="89" t="str">
        <f>IF(Table4[[#This Row],[ε (m)]]="","",Table4[[#This Row],[ε (m)]]/(CONVERT(Table4[[#This Row],[Diameter (in)]],"in","m")))</f>
        <v/>
      </c>
      <c r="K812" s="96" t="str">
        <f>IF(Table4[[#This Row],[Regime]]="LAMINAR",16/Table4[[#This Row],[Teynold''s Number]],"-")</f>
        <v>-</v>
      </c>
      <c r="L812" s="86"/>
      <c r="M812" s="97" t="str">
        <f>IF(Table4[[#This Row],[Regime]]="TURBULENT",(((-4*LOG10(Table4[[#This Row],[ε/D]]/3.7+1.256/(Table4[[#This Row],[Teynold''s Number]]*SQRT(Table4[[#This Row],[f turbulent (guess)]]))))^-1)^2),"")</f>
        <v/>
      </c>
      <c r="N812" s="91" t="str">
        <f>IF(Table4[[#This Row],[f turbulent]]="","",Table4[[#This Row],[f turbulent (guess)]]-Table4[[#This Row],[f turbulent]])</f>
        <v/>
      </c>
      <c r="O812" s="87">
        <f>IF(Table4[[#This Row],[Segment]]="",0,IF(C813="",0,IF(C813&lt;=Table4[[#This Row],[Diameter (in)]],0,1-(D812/D813))))</f>
        <v>0</v>
      </c>
      <c r="P812" s="92" t="str">
        <f>IF(Table4[[#This Row],[Segment]]="","",IF(C812&gt;C813,"",IF(C813="",0.55,(0.55*(1-D813/D812)))))</f>
        <v/>
      </c>
      <c r="Q81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12" s="92" t="str">
        <f>IF(Table4[[#This Row],[Segment]]="","",IF(Table4[[#This Row],[Kexpansion]]="","0",((Table4[[#This Row],[Velocity (m/s)]]^2)/2)*Table4[[#This Row],[Kexpansion]]))</f>
        <v/>
      </c>
      <c r="S812" s="92" t="str">
        <f>IF(Table4[[#This Row],[Segment]]="","",IF(Table4[[#This Row],[Kcontraction]]="","0",((Table4[[#This Row],[Velocity (m/s)]]^2)/2)*Table4[[#This Row],[Kcontraction]]))</f>
        <v/>
      </c>
      <c r="T812" s="89" t="str">
        <f>IF(Table4[[#This Row],[Segment]]="","",SUMIF($Y$7:$Y$2000,Table4[[#This Row],[Segment]],$AD$7:$AD$2000))</f>
        <v/>
      </c>
      <c r="U812" s="95" t="str">
        <f>IF(Table4[[#This Row],[Segment]]="","",Table4[[#This Row],[Hfriction (J/kg)]]+Table4[[#This Row],[Hexpansions (J/kg)]]+Table4[[#This Row],[Hcontractions (J/kg)]]+Table4[[#This Row],[Hf (J/kg)]])</f>
        <v/>
      </c>
      <c r="V812" s="95" t="str">
        <f>IF(Table4[[#This Row],[Segment]]="","",Table4[[#This Row],[Total Friction Loss (J/kg)]]*Table3[Density (kg/m3)])</f>
        <v/>
      </c>
      <c r="W812" s="95" t="str">
        <f>IF(Table4[[#This Row],[Segment]]="","",Table4[[#This Row],[Total Pressure Drop (Pa)]]/1000)</f>
        <v/>
      </c>
      <c r="Y812" s="82" t="str">
        <f>IF('Set Up'!D1035="","",'Set Up'!D1035)</f>
        <v/>
      </c>
      <c r="Z812" s="82" t="str">
        <f>IF('Set Up'!E1035="","",'Set Up'!E1035)</f>
        <v/>
      </c>
      <c r="AA812" s="82" t="str">
        <f>IF('Set Up'!F1035="","",'Set Up'!F1035)</f>
        <v/>
      </c>
      <c r="AB812" s="82" t="str">
        <f>IF('Set Up'!G1035="","",'Set Up'!G1035)</f>
        <v/>
      </c>
      <c r="AC812" s="82" t="str">
        <f t="array" ref="AC812">IF(Y812="","",INDEX(Data!$G$4:$G$51,MATCH(Table7[[#This Row],[Fitting]]&amp;Table7[[#This Row],[Fitting Subtype]],Data!$E$4:$E$51&amp;Data!$F$4:$F$51,0)))</f>
        <v/>
      </c>
      <c r="AD812" s="89" t="str">
        <f>IF(Table7[[#This Row],[Segment]]="","",Table7[[#This Row],[Quantity]]*Table7[[#This Row],[Kf]]*(((INDEX(Table4[Velocity (m/s)],MATCH(Table7[[#This Row],[Segment]],Table4[Segment],0)))^2)/2))</f>
        <v/>
      </c>
      <c r="AF812" s="82" t="str">
        <f>Table4[[#This Row],[Segment]]</f>
        <v/>
      </c>
      <c r="AG812" s="75"/>
      <c r="AH812" s="82" t="str">
        <f>IF(Table5[[#This Row],[Segment]]="","",AG812-Table4[[#This Row],[Total Pressure Drop (kPa)]])</f>
        <v/>
      </c>
    </row>
    <row r="813" spans="1:34" x14ac:dyDescent="0.25">
      <c r="A813" s="95" t="str">
        <f>IF('Set Up'!A810="","",'Set Up'!A810)</f>
        <v/>
      </c>
      <c r="B813" s="75" t="s">
        <v>81</v>
      </c>
      <c r="C813" s="85"/>
      <c r="D813" s="86" t="str">
        <f>IF(Table4[[#This Row],[Diameter (in)]]="","",(((CONVERT(Table4[[#This Row],[Diameter (in)]],"in","m"))/2)^2)*PI())</f>
        <v/>
      </c>
      <c r="E813" s="87" t="str">
        <f>IF(Table4[[#This Row],[Area (m2)]]="","",$D$4/Table4[[#This Row],[Area (m2)]])</f>
        <v/>
      </c>
      <c r="F813" s="85">
        <f t="shared" si="12"/>
        <v>4.6951999999999998</v>
      </c>
      <c r="G813" s="88" t="str">
        <f>IF(Table4[[#This Row],[Segment]]="","",(CONVERT(Table4[[#This Row],[Diameter (in)]],"in","m")*$B$4*Table4[[#This Row],[Velocity (m/s)]])/$C$4)</f>
        <v/>
      </c>
      <c r="H813" s="96" t="str">
        <f>IF(Table4[[#This Row],[Segment]]="","",IF(Table4[[#This Row],[Teynold''s Number]]&gt;4000,"TURBULENT","LAMINAR"))</f>
        <v/>
      </c>
      <c r="I813" s="86" t="str">
        <f>IF(Table4[[#This Row],[Segment]]="","",INDEX(Data!C810:C824,MATCH(Table4[Material],Data!B810:B824,0)))</f>
        <v/>
      </c>
      <c r="J813" s="89" t="str">
        <f>IF(Table4[[#This Row],[ε (m)]]="","",Table4[[#This Row],[ε (m)]]/(CONVERT(Table4[[#This Row],[Diameter (in)]],"in","m")))</f>
        <v/>
      </c>
      <c r="K813" s="96" t="str">
        <f>IF(Table4[[#This Row],[Regime]]="LAMINAR",16/Table4[[#This Row],[Teynold''s Number]],"-")</f>
        <v>-</v>
      </c>
      <c r="L813" s="86"/>
      <c r="M813" s="97" t="str">
        <f>IF(Table4[[#This Row],[Regime]]="TURBULENT",(((-4*LOG10(Table4[[#This Row],[ε/D]]/3.7+1.256/(Table4[[#This Row],[Teynold''s Number]]*SQRT(Table4[[#This Row],[f turbulent (guess)]]))))^-1)^2),"")</f>
        <v/>
      </c>
      <c r="N813" s="91" t="str">
        <f>IF(Table4[[#This Row],[f turbulent]]="","",Table4[[#This Row],[f turbulent (guess)]]-Table4[[#This Row],[f turbulent]])</f>
        <v/>
      </c>
      <c r="O813" s="87">
        <f>IF(Table4[[#This Row],[Segment]]="",0,IF(C814="",0,IF(C814&lt;=Table4[[#This Row],[Diameter (in)]],0,1-(D813/D814))))</f>
        <v>0</v>
      </c>
      <c r="P813" s="92" t="str">
        <f>IF(Table4[[#This Row],[Segment]]="","",IF(C813&gt;C814,"",IF(C814="",0.55,(0.55*(1-D814/D813)))))</f>
        <v/>
      </c>
      <c r="Q81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13" s="92" t="str">
        <f>IF(Table4[[#This Row],[Segment]]="","",IF(Table4[[#This Row],[Kexpansion]]="","0",((Table4[[#This Row],[Velocity (m/s)]]^2)/2)*Table4[[#This Row],[Kexpansion]]))</f>
        <v/>
      </c>
      <c r="S813" s="92" t="str">
        <f>IF(Table4[[#This Row],[Segment]]="","",IF(Table4[[#This Row],[Kcontraction]]="","0",((Table4[[#This Row],[Velocity (m/s)]]^2)/2)*Table4[[#This Row],[Kcontraction]]))</f>
        <v/>
      </c>
      <c r="T813" s="89" t="str">
        <f>IF(Table4[[#This Row],[Segment]]="","",SUMIF($Y$7:$Y$2000,Table4[[#This Row],[Segment]],$AD$7:$AD$2000))</f>
        <v/>
      </c>
      <c r="U813" s="95" t="str">
        <f>IF(Table4[[#This Row],[Segment]]="","",Table4[[#This Row],[Hfriction (J/kg)]]+Table4[[#This Row],[Hexpansions (J/kg)]]+Table4[[#This Row],[Hcontractions (J/kg)]]+Table4[[#This Row],[Hf (J/kg)]])</f>
        <v/>
      </c>
      <c r="V813" s="95" t="str">
        <f>IF(Table4[[#This Row],[Segment]]="","",Table4[[#This Row],[Total Friction Loss (J/kg)]]*Table3[Density (kg/m3)])</f>
        <v/>
      </c>
      <c r="W813" s="95" t="str">
        <f>IF(Table4[[#This Row],[Segment]]="","",Table4[[#This Row],[Total Pressure Drop (Pa)]]/1000)</f>
        <v/>
      </c>
      <c r="Y813" s="82" t="str">
        <f>IF('Set Up'!D1036="","",'Set Up'!D1036)</f>
        <v/>
      </c>
      <c r="Z813" s="82" t="str">
        <f>IF('Set Up'!E1036="","",'Set Up'!E1036)</f>
        <v/>
      </c>
      <c r="AA813" s="82" t="str">
        <f>IF('Set Up'!F1036="","",'Set Up'!F1036)</f>
        <v/>
      </c>
      <c r="AB813" s="82" t="str">
        <f>IF('Set Up'!G1036="","",'Set Up'!G1036)</f>
        <v/>
      </c>
      <c r="AC813" s="82" t="str">
        <f t="array" ref="AC813">IF(Y813="","",INDEX(Data!$G$4:$G$51,MATCH(Table7[[#This Row],[Fitting]]&amp;Table7[[#This Row],[Fitting Subtype]],Data!$E$4:$E$51&amp;Data!$F$4:$F$51,0)))</f>
        <v/>
      </c>
      <c r="AD813" s="89" t="str">
        <f>IF(Table7[[#This Row],[Segment]]="","",Table7[[#This Row],[Quantity]]*Table7[[#This Row],[Kf]]*(((INDEX(Table4[Velocity (m/s)],MATCH(Table7[[#This Row],[Segment]],Table4[Segment],0)))^2)/2))</f>
        <v/>
      </c>
      <c r="AF813" s="82" t="str">
        <f>Table4[[#This Row],[Segment]]</f>
        <v/>
      </c>
      <c r="AG813" s="75"/>
      <c r="AH813" s="82" t="str">
        <f>IF(Table5[[#This Row],[Segment]]="","",AG813-Table4[[#This Row],[Total Pressure Drop (kPa)]])</f>
        <v/>
      </c>
    </row>
    <row r="814" spans="1:34" x14ac:dyDescent="0.25">
      <c r="A814" s="95" t="str">
        <f>IF('Set Up'!A811="","",'Set Up'!A811)</f>
        <v/>
      </c>
      <c r="B814" s="75" t="s">
        <v>81</v>
      </c>
      <c r="C814" s="85"/>
      <c r="D814" s="86" t="str">
        <f>IF(Table4[[#This Row],[Diameter (in)]]="","",(((CONVERT(Table4[[#This Row],[Diameter (in)]],"in","m"))/2)^2)*PI())</f>
        <v/>
      </c>
      <c r="E814" s="87" t="str">
        <f>IF(Table4[[#This Row],[Area (m2)]]="","",$D$4/Table4[[#This Row],[Area (m2)]])</f>
        <v/>
      </c>
      <c r="F814" s="85">
        <f t="shared" si="12"/>
        <v>4.6951999999999998</v>
      </c>
      <c r="G814" s="88" t="str">
        <f>IF(Table4[[#This Row],[Segment]]="","",(CONVERT(Table4[[#This Row],[Diameter (in)]],"in","m")*$B$4*Table4[[#This Row],[Velocity (m/s)]])/$C$4)</f>
        <v/>
      </c>
      <c r="H814" s="96" t="str">
        <f>IF(Table4[[#This Row],[Segment]]="","",IF(Table4[[#This Row],[Teynold''s Number]]&gt;4000,"TURBULENT","LAMINAR"))</f>
        <v/>
      </c>
      <c r="I814" s="86" t="str">
        <f>IF(Table4[[#This Row],[Segment]]="","",INDEX(Data!C811:C825,MATCH(Table4[Material],Data!B811:B825,0)))</f>
        <v/>
      </c>
      <c r="J814" s="89" t="str">
        <f>IF(Table4[[#This Row],[ε (m)]]="","",Table4[[#This Row],[ε (m)]]/(CONVERT(Table4[[#This Row],[Diameter (in)]],"in","m")))</f>
        <v/>
      </c>
      <c r="K814" s="96" t="str">
        <f>IF(Table4[[#This Row],[Regime]]="LAMINAR",16/Table4[[#This Row],[Teynold''s Number]],"-")</f>
        <v>-</v>
      </c>
      <c r="L814" s="86"/>
      <c r="M814" s="97" t="str">
        <f>IF(Table4[[#This Row],[Regime]]="TURBULENT",(((-4*LOG10(Table4[[#This Row],[ε/D]]/3.7+1.256/(Table4[[#This Row],[Teynold''s Number]]*SQRT(Table4[[#This Row],[f turbulent (guess)]]))))^-1)^2),"")</f>
        <v/>
      </c>
      <c r="N814" s="91" t="str">
        <f>IF(Table4[[#This Row],[f turbulent]]="","",Table4[[#This Row],[f turbulent (guess)]]-Table4[[#This Row],[f turbulent]])</f>
        <v/>
      </c>
      <c r="O814" s="87">
        <f>IF(Table4[[#This Row],[Segment]]="",0,IF(C815="",0,IF(C815&lt;=Table4[[#This Row],[Diameter (in)]],0,1-(D814/D815))))</f>
        <v>0</v>
      </c>
      <c r="P814" s="92" t="str">
        <f>IF(Table4[[#This Row],[Segment]]="","",IF(C814&gt;C815,"",IF(C815="",0.55,(0.55*(1-D815/D814)))))</f>
        <v/>
      </c>
      <c r="Q81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14" s="92" t="str">
        <f>IF(Table4[[#This Row],[Segment]]="","",IF(Table4[[#This Row],[Kexpansion]]="","0",((Table4[[#This Row],[Velocity (m/s)]]^2)/2)*Table4[[#This Row],[Kexpansion]]))</f>
        <v/>
      </c>
      <c r="S814" s="92" t="str">
        <f>IF(Table4[[#This Row],[Segment]]="","",IF(Table4[[#This Row],[Kcontraction]]="","0",((Table4[[#This Row],[Velocity (m/s)]]^2)/2)*Table4[[#This Row],[Kcontraction]]))</f>
        <v/>
      </c>
      <c r="T814" s="89" t="str">
        <f>IF(Table4[[#This Row],[Segment]]="","",SUMIF($Y$7:$Y$2000,Table4[[#This Row],[Segment]],$AD$7:$AD$2000))</f>
        <v/>
      </c>
      <c r="U814" s="95" t="str">
        <f>IF(Table4[[#This Row],[Segment]]="","",Table4[[#This Row],[Hfriction (J/kg)]]+Table4[[#This Row],[Hexpansions (J/kg)]]+Table4[[#This Row],[Hcontractions (J/kg)]]+Table4[[#This Row],[Hf (J/kg)]])</f>
        <v/>
      </c>
      <c r="V814" s="95" t="str">
        <f>IF(Table4[[#This Row],[Segment]]="","",Table4[[#This Row],[Total Friction Loss (J/kg)]]*Table3[Density (kg/m3)])</f>
        <v/>
      </c>
      <c r="W814" s="95" t="str">
        <f>IF(Table4[[#This Row],[Segment]]="","",Table4[[#This Row],[Total Pressure Drop (Pa)]]/1000)</f>
        <v/>
      </c>
      <c r="Y814" s="82" t="str">
        <f>IF('Set Up'!D1037="","",'Set Up'!D1037)</f>
        <v/>
      </c>
      <c r="Z814" s="82" t="str">
        <f>IF('Set Up'!E1037="","",'Set Up'!E1037)</f>
        <v/>
      </c>
      <c r="AA814" s="82" t="str">
        <f>IF('Set Up'!F1037="","",'Set Up'!F1037)</f>
        <v/>
      </c>
      <c r="AB814" s="82" t="str">
        <f>IF('Set Up'!G1037="","",'Set Up'!G1037)</f>
        <v/>
      </c>
      <c r="AC814" s="82" t="str">
        <f t="array" ref="AC814">IF(Y814="","",INDEX(Data!$G$4:$G$51,MATCH(Table7[[#This Row],[Fitting]]&amp;Table7[[#This Row],[Fitting Subtype]],Data!$E$4:$E$51&amp;Data!$F$4:$F$51,0)))</f>
        <v/>
      </c>
      <c r="AD814" s="89" t="str">
        <f>IF(Table7[[#This Row],[Segment]]="","",Table7[[#This Row],[Quantity]]*Table7[[#This Row],[Kf]]*(((INDEX(Table4[Velocity (m/s)],MATCH(Table7[[#This Row],[Segment]],Table4[Segment],0)))^2)/2))</f>
        <v/>
      </c>
      <c r="AF814" s="82" t="str">
        <f>Table4[[#This Row],[Segment]]</f>
        <v/>
      </c>
      <c r="AG814" s="75"/>
      <c r="AH814" s="82" t="str">
        <f>IF(Table5[[#This Row],[Segment]]="","",AG814-Table4[[#This Row],[Total Pressure Drop (kPa)]])</f>
        <v/>
      </c>
    </row>
    <row r="815" spans="1:34" x14ac:dyDescent="0.25">
      <c r="A815" s="95" t="str">
        <f>IF('Set Up'!A812="","",'Set Up'!A812)</f>
        <v/>
      </c>
      <c r="B815" s="75" t="s">
        <v>81</v>
      </c>
      <c r="C815" s="85"/>
      <c r="D815" s="86" t="str">
        <f>IF(Table4[[#This Row],[Diameter (in)]]="","",(((CONVERT(Table4[[#This Row],[Diameter (in)]],"in","m"))/2)^2)*PI())</f>
        <v/>
      </c>
      <c r="E815" s="87" t="str">
        <f>IF(Table4[[#This Row],[Area (m2)]]="","",$D$4/Table4[[#This Row],[Area (m2)]])</f>
        <v/>
      </c>
      <c r="F815" s="85">
        <f t="shared" si="12"/>
        <v>4.6951999999999998</v>
      </c>
      <c r="G815" s="88" t="str">
        <f>IF(Table4[[#This Row],[Segment]]="","",(CONVERT(Table4[[#This Row],[Diameter (in)]],"in","m")*$B$4*Table4[[#This Row],[Velocity (m/s)]])/$C$4)</f>
        <v/>
      </c>
      <c r="H815" s="96" t="str">
        <f>IF(Table4[[#This Row],[Segment]]="","",IF(Table4[[#This Row],[Teynold''s Number]]&gt;4000,"TURBULENT","LAMINAR"))</f>
        <v/>
      </c>
      <c r="I815" s="86" t="str">
        <f>IF(Table4[[#This Row],[Segment]]="","",INDEX(Data!C812:C826,MATCH(Table4[Material],Data!B812:B826,0)))</f>
        <v/>
      </c>
      <c r="J815" s="89" t="str">
        <f>IF(Table4[[#This Row],[ε (m)]]="","",Table4[[#This Row],[ε (m)]]/(CONVERT(Table4[[#This Row],[Diameter (in)]],"in","m")))</f>
        <v/>
      </c>
      <c r="K815" s="96" t="str">
        <f>IF(Table4[[#This Row],[Regime]]="LAMINAR",16/Table4[[#This Row],[Teynold''s Number]],"-")</f>
        <v>-</v>
      </c>
      <c r="L815" s="86"/>
      <c r="M815" s="97" t="str">
        <f>IF(Table4[[#This Row],[Regime]]="TURBULENT",(((-4*LOG10(Table4[[#This Row],[ε/D]]/3.7+1.256/(Table4[[#This Row],[Teynold''s Number]]*SQRT(Table4[[#This Row],[f turbulent (guess)]]))))^-1)^2),"")</f>
        <v/>
      </c>
      <c r="N815" s="91" t="str">
        <f>IF(Table4[[#This Row],[f turbulent]]="","",Table4[[#This Row],[f turbulent (guess)]]-Table4[[#This Row],[f turbulent]])</f>
        <v/>
      </c>
      <c r="O815" s="87">
        <f>IF(Table4[[#This Row],[Segment]]="",0,IF(C816="",0,IF(C816&lt;=Table4[[#This Row],[Diameter (in)]],0,1-(D815/D816))))</f>
        <v>0</v>
      </c>
      <c r="P815" s="92" t="str">
        <f>IF(Table4[[#This Row],[Segment]]="","",IF(C815&gt;C816,"",IF(C816="",0.55,(0.55*(1-D816/D815)))))</f>
        <v/>
      </c>
      <c r="Q81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15" s="92" t="str">
        <f>IF(Table4[[#This Row],[Segment]]="","",IF(Table4[[#This Row],[Kexpansion]]="","0",((Table4[[#This Row],[Velocity (m/s)]]^2)/2)*Table4[[#This Row],[Kexpansion]]))</f>
        <v/>
      </c>
      <c r="S815" s="92" t="str">
        <f>IF(Table4[[#This Row],[Segment]]="","",IF(Table4[[#This Row],[Kcontraction]]="","0",((Table4[[#This Row],[Velocity (m/s)]]^2)/2)*Table4[[#This Row],[Kcontraction]]))</f>
        <v/>
      </c>
      <c r="T815" s="89" t="str">
        <f>IF(Table4[[#This Row],[Segment]]="","",SUMIF($Y$7:$Y$2000,Table4[[#This Row],[Segment]],$AD$7:$AD$2000))</f>
        <v/>
      </c>
      <c r="U815" s="95" t="str">
        <f>IF(Table4[[#This Row],[Segment]]="","",Table4[[#This Row],[Hfriction (J/kg)]]+Table4[[#This Row],[Hexpansions (J/kg)]]+Table4[[#This Row],[Hcontractions (J/kg)]]+Table4[[#This Row],[Hf (J/kg)]])</f>
        <v/>
      </c>
      <c r="V815" s="95" t="str">
        <f>IF(Table4[[#This Row],[Segment]]="","",Table4[[#This Row],[Total Friction Loss (J/kg)]]*Table3[Density (kg/m3)])</f>
        <v/>
      </c>
      <c r="W815" s="95" t="str">
        <f>IF(Table4[[#This Row],[Segment]]="","",Table4[[#This Row],[Total Pressure Drop (Pa)]]/1000)</f>
        <v/>
      </c>
      <c r="Y815" s="82" t="str">
        <f>IF('Set Up'!D1038="","",'Set Up'!D1038)</f>
        <v/>
      </c>
      <c r="Z815" s="82" t="str">
        <f>IF('Set Up'!E1038="","",'Set Up'!E1038)</f>
        <v/>
      </c>
      <c r="AA815" s="82" t="str">
        <f>IF('Set Up'!F1038="","",'Set Up'!F1038)</f>
        <v/>
      </c>
      <c r="AB815" s="82" t="str">
        <f>IF('Set Up'!G1038="","",'Set Up'!G1038)</f>
        <v/>
      </c>
      <c r="AC815" s="82" t="str">
        <f t="array" ref="AC815">IF(Y815="","",INDEX(Data!$G$4:$G$51,MATCH(Table7[[#This Row],[Fitting]]&amp;Table7[[#This Row],[Fitting Subtype]],Data!$E$4:$E$51&amp;Data!$F$4:$F$51,0)))</f>
        <v/>
      </c>
      <c r="AD815" s="89" t="str">
        <f>IF(Table7[[#This Row],[Segment]]="","",Table7[[#This Row],[Quantity]]*Table7[[#This Row],[Kf]]*(((INDEX(Table4[Velocity (m/s)],MATCH(Table7[[#This Row],[Segment]],Table4[Segment],0)))^2)/2))</f>
        <v/>
      </c>
      <c r="AF815" s="82" t="str">
        <f>Table4[[#This Row],[Segment]]</f>
        <v/>
      </c>
      <c r="AG815" s="75"/>
      <c r="AH815" s="82" t="str">
        <f>IF(Table5[[#This Row],[Segment]]="","",AG815-Table4[[#This Row],[Total Pressure Drop (kPa)]])</f>
        <v/>
      </c>
    </row>
    <row r="816" spans="1:34" x14ac:dyDescent="0.25">
      <c r="A816" s="95" t="str">
        <f>IF('Set Up'!A813="","",'Set Up'!A813)</f>
        <v/>
      </c>
      <c r="B816" s="75" t="s">
        <v>81</v>
      </c>
      <c r="C816" s="85"/>
      <c r="D816" s="86" t="str">
        <f>IF(Table4[[#This Row],[Diameter (in)]]="","",(((CONVERT(Table4[[#This Row],[Diameter (in)]],"in","m"))/2)^2)*PI())</f>
        <v/>
      </c>
      <c r="E816" s="87" t="str">
        <f>IF(Table4[[#This Row],[Area (m2)]]="","",$D$4/Table4[[#This Row],[Area (m2)]])</f>
        <v/>
      </c>
      <c r="F816" s="85">
        <f t="shared" si="12"/>
        <v>4.6951999999999998</v>
      </c>
      <c r="G816" s="88" t="str">
        <f>IF(Table4[[#This Row],[Segment]]="","",(CONVERT(Table4[[#This Row],[Diameter (in)]],"in","m")*$B$4*Table4[[#This Row],[Velocity (m/s)]])/$C$4)</f>
        <v/>
      </c>
      <c r="H816" s="96" t="str">
        <f>IF(Table4[[#This Row],[Segment]]="","",IF(Table4[[#This Row],[Teynold''s Number]]&gt;4000,"TURBULENT","LAMINAR"))</f>
        <v/>
      </c>
      <c r="I816" s="86" t="str">
        <f>IF(Table4[[#This Row],[Segment]]="","",INDEX(Data!C813:C827,MATCH(Table4[Material],Data!B813:B827,0)))</f>
        <v/>
      </c>
      <c r="J816" s="89" t="str">
        <f>IF(Table4[[#This Row],[ε (m)]]="","",Table4[[#This Row],[ε (m)]]/(CONVERT(Table4[[#This Row],[Diameter (in)]],"in","m")))</f>
        <v/>
      </c>
      <c r="K816" s="96" t="str">
        <f>IF(Table4[[#This Row],[Regime]]="LAMINAR",16/Table4[[#This Row],[Teynold''s Number]],"-")</f>
        <v>-</v>
      </c>
      <c r="L816" s="86"/>
      <c r="M816" s="97" t="str">
        <f>IF(Table4[[#This Row],[Regime]]="TURBULENT",(((-4*LOG10(Table4[[#This Row],[ε/D]]/3.7+1.256/(Table4[[#This Row],[Teynold''s Number]]*SQRT(Table4[[#This Row],[f turbulent (guess)]]))))^-1)^2),"")</f>
        <v/>
      </c>
      <c r="N816" s="91" t="str">
        <f>IF(Table4[[#This Row],[f turbulent]]="","",Table4[[#This Row],[f turbulent (guess)]]-Table4[[#This Row],[f turbulent]])</f>
        <v/>
      </c>
      <c r="O816" s="87">
        <f>IF(Table4[[#This Row],[Segment]]="",0,IF(C817="",0,IF(C817&lt;=Table4[[#This Row],[Diameter (in)]],0,1-(D816/D817))))</f>
        <v>0</v>
      </c>
      <c r="P816" s="92" t="str">
        <f>IF(Table4[[#This Row],[Segment]]="","",IF(C816&gt;C817,"",IF(C817="",0.55,(0.55*(1-D817/D816)))))</f>
        <v/>
      </c>
      <c r="Q81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16" s="92" t="str">
        <f>IF(Table4[[#This Row],[Segment]]="","",IF(Table4[[#This Row],[Kexpansion]]="","0",((Table4[[#This Row],[Velocity (m/s)]]^2)/2)*Table4[[#This Row],[Kexpansion]]))</f>
        <v/>
      </c>
      <c r="S816" s="92" t="str">
        <f>IF(Table4[[#This Row],[Segment]]="","",IF(Table4[[#This Row],[Kcontraction]]="","0",((Table4[[#This Row],[Velocity (m/s)]]^2)/2)*Table4[[#This Row],[Kcontraction]]))</f>
        <v/>
      </c>
      <c r="T816" s="89" t="str">
        <f>IF(Table4[[#This Row],[Segment]]="","",SUMIF($Y$7:$Y$2000,Table4[[#This Row],[Segment]],$AD$7:$AD$2000))</f>
        <v/>
      </c>
      <c r="U816" s="95" t="str">
        <f>IF(Table4[[#This Row],[Segment]]="","",Table4[[#This Row],[Hfriction (J/kg)]]+Table4[[#This Row],[Hexpansions (J/kg)]]+Table4[[#This Row],[Hcontractions (J/kg)]]+Table4[[#This Row],[Hf (J/kg)]])</f>
        <v/>
      </c>
      <c r="V816" s="95" t="str">
        <f>IF(Table4[[#This Row],[Segment]]="","",Table4[[#This Row],[Total Friction Loss (J/kg)]]*Table3[Density (kg/m3)])</f>
        <v/>
      </c>
      <c r="W816" s="95" t="str">
        <f>IF(Table4[[#This Row],[Segment]]="","",Table4[[#This Row],[Total Pressure Drop (Pa)]]/1000)</f>
        <v/>
      </c>
      <c r="Y816" s="82" t="str">
        <f>IF('Set Up'!D1039="","",'Set Up'!D1039)</f>
        <v/>
      </c>
      <c r="Z816" s="82" t="str">
        <f>IF('Set Up'!E1039="","",'Set Up'!E1039)</f>
        <v/>
      </c>
      <c r="AA816" s="82" t="str">
        <f>IF('Set Up'!F1039="","",'Set Up'!F1039)</f>
        <v/>
      </c>
      <c r="AB816" s="82" t="str">
        <f>IF('Set Up'!G1039="","",'Set Up'!G1039)</f>
        <v/>
      </c>
      <c r="AC816" s="82" t="str">
        <f t="array" ref="AC816">IF(Y816="","",INDEX(Data!$G$4:$G$51,MATCH(Table7[[#This Row],[Fitting]]&amp;Table7[[#This Row],[Fitting Subtype]],Data!$E$4:$E$51&amp;Data!$F$4:$F$51,0)))</f>
        <v/>
      </c>
      <c r="AD816" s="89" t="str">
        <f>IF(Table7[[#This Row],[Segment]]="","",Table7[[#This Row],[Quantity]]*Table7[[#This Row],[Kf]]*(((INDEX(Table4[Velocity (m/s)],MATCH(Table7[[#This Row],[Segment]],Table4[Segment],0)))^2)/2))</f>
        <v/>
      </c>
      <c r="AF816" s="82" t="str">
        <f>Table4[[#This Row],[Segment]]</f>
        <v/>
      </c>
      <c r="AG816" s="75"/>
      <c r="AH816" s="82" t="str">
        <f>IF(Table5[[#This Row],[Segment]]="","",AG816-Table4[[#This Row],[Total Pressure Drop (kPa)]])</f>
        <v/>
      </c>
    </row>
    <row r="817" spans="1:34" x14ac:dyDescent="0.25">
      <c r="A817" s="95" t="str">
        <f>IF('Set Up'!A814="","",'Set Up'!A814)</f>
        <v/>
      </c>
      <c r="B817" s="75" t="s">
        <v>81</v>
      </c>
      <c r="C817" s="85"/>
      <c r="D817" s="86" t="str">
        <f>IF(Table4[[#This Row],[Diameter (in)]]="","",(((CONVERT(Table4[[#This Row],[Diameter (in)]],"in","m"))/2)^2)*PI())</f>
        <v/>
      </c>
      <c r="E817" s="87" t="str">
        <f>IF(Table4[[#This Row],[Area (m2)]]="","",$D$4/Table4[[#This Row],[Area (m2)]])</f>
        <v/>
      </c>
      <c r="F817" s="85">
        <f t="shared" si="12"/>
        <v>4.6951999999999998</v>
      </c>
      <c r="G817" s="88" t="str">
        <f>IF(Table4[[#This Row],[Segment]]="","",(CONVERT(Table4[[#This Row],[Diameter (in)]],"in","m")*$B$4*Table4[[#This Row],[Velocity (m/s)]])/$C$4)</f>
        <v/>
      </c>
      <c r="H817" s="96" t="str">
        <f>IF(Table4[[#This Row],[Segment]]="","",IF(Table4[[#This Row],[Teynold''s Number]]&gt;4000,"TURBULENT","LAMINAR"))</f>
        <v/>
      </c>
      <c r="I817" s="86" t="str">
        <f>IF(Table4[[#This Row],[Segment]]="","",INDEX(Data!C814:C828,MATCH(Table4[Material],Data!B814:B828,0)))</f>
        <v/>
      </c>
      <c r="J817" s="89" t="str">
        <f>IF(Table4[[#This Row],[ε (m)]]="","",Table4[[#This Row],[ε (m)]]/(CONVERT(Table4[[#This Row],[Diameter (in)]],"in","m")))</f>
        <v/>
      </c>
      <c r="K817" s="96" t="str">
        <f>IF(Table4[[#This Row],[Regime]]="LAMINAR",16/Table4[[#This Row],[Teynold''s Number]],"-")</f>
        <v>-</v>
      </c>
      <c r="L817" s="86"/>
      <c r="M817" s="97" t="str">
        <f>IF(Table4[[#This Row],[Regime]]="TURBULENT",(((-4*LOG10(Table4[[#This Row],[ε/D]]/3.7+1.256/(Table4[[#This Row],[Teynold''s Number]]*SQRT(Table4[[#This Row],[f turbulent (guess)]]))))^-1)^2),"")</f>
        <v/>
      </c>
      <c r="N817" s="91" t="str">
        <f>IF(Table4[[#This Row],[f turbulent]]="","",Table4[[#This Row],[f turbulent (guess)]]-Table4[[#This Row],[f turbulent]])</f>
        <v/>
      </c>
      <c r="O817" s="87">
        <f>IF(Table4[[#This Row],[Segment]]="",0,IF(C818="",0,IF(C818&lt;=Table4[[#This Row],[Diameter (in)]],0,1-(D817/D818))))</f>
        <v>0</v>
      </c>
      <c r="P817" s="92" t="str">
        <f>IF(Table4[[#This Row],[Segment]]="","",IF(C817&gt;C818,"",IF(C818="",0.55,(0.55*(1-D818/D817)))))</f>
        <v/>
      </c>
      <c r="Q81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17" s="92" t="str">
        <f>IF(Table4[[#This Row],[Segment]]="","",IF(Table4[[#This Row],[Kexpansion]]="","0",((Table4[[#This Row],[Velocity (m/s)]]^2)/2)*Table4[[#This Row],[Kexpansion]]))</f>
        <v/>
      </c>
      <c r="S817" s="92" t="str">
        <f>IF(Table4[[#This Row],[Segment]]="","",IF(Table4[[#This Row],[Kcontraction]]="","0",((Table4[[#This Row],[Velocity (m/s)]]^2)/2)*Table4[[#This Row],[Kcontraction]]))</f>
        <v/>
      </c>
      <c r="T817" s="89" t="str">
        <f>IF(Table4[[#This Row],[Segment]]="","",SUMIF($Y$7:$Y$2000,Table4[[#This Row],[Segment]],$AD$7:$AD$2000))</f>
        <v/>
      </c>
      <c r="U817" s="95" t="str">
        <f>IF(Table4[[#This Row],[Segment]]="","",Table4[[#This Row],[Hfriction (J/kg)]]+Table4[[#This Row],[Hexpansions (J/kg)]]+Table4[[#This Row],[Hcontractions (J/kg)]]+Table4[[#This Row],[Hf (J/kg)]])</f>
        <v/>
      </c>
      <c r="V817" s="95" t="str">
        <f>IF(Table4[[#This Row],[Segment]]="","",Table4[[#This Row],[Total Friction Loss (J/kg)]]*Table3[Density (kg/m3)])</f>
        <v/>
      </c>
      <c r="W817" s="95" t="str">
        <f>IF(Table4[[#This Row],[Segment]]="","",Table4[[#This Row],[Total Pressure Drop (Pa)]]/1000)</f>
        <v/>
      </c>
      <c r="Y817" s="82" t="str">
        <f>IF('Set Up'!D1040="","",'Set Up'!D1040)</f>
        <v/>
      </c>
      <c r="Z817" s="82" t="str">
        <f>IF('Set Up'!E1040="","",'Set Up'!E1040)</f>
        <v/>
      </c>
      <c r="AA817" s="82" t="str">
        <f>IF('Set Up'!F1040="","",'Set Up'!F1040)</f>
        <v/>
      </c>
      <c r="AB817" s="82" t="str">
        <f>IF('Set Up'!G1040="","",'Set Up'!G1040)</f>
        <v/>
      </c>
      <c r="AC817" s="82" t="str">
        <f t="array" ref="AC817">IF(Y817="","",INDEX(Data!$G$4:$G$51,MATCH(Table7[[#This Row],[Fitting]]&amp;Table7[[#This Row],[Fitting Subtype]],Data!$E$4:$E$51&amp;Data!$F$4:$F$51,0)))</f>
        <v/>
      </c>
      <c r="AD817" s="89" t="str">
        <f>IF(Table7[[#This Row],[Segment]]="","",Table7[[#This Row],[Quantity]]*Table7[[#This Row],[Kf]]*(((INDEX(Table4[Velocity (m/s)],MATCH(Table7[[#This Row],[Segment]],Table4[Segment],0)))^2)/2))</f>
        <v/>
      </c>
      <c r="AF817" s="82" t="str">
        <f>Table4[[#This Row],[Segment]]</f>
        <v/>
      </c>
      <c r="AG817" s="75"/>
      <c r="AH817" s="82" t="str">
        <f>IF(Table5[[#This Row],[Segment]]="","",AG817-Table4[[#This Row],[Total Pressure Drop (kPa)]])</f>
        <v/>
      </c>
    </row>
    <row r="818" spans="1:34" x14ac:dyDescent="0.25">
      <c r="A818" s="95" t="str">
        <f>IF('Set Up'!A815="","",'Set Up'!A815)</f>
        <v/>
      </c>
      <c r="B818" s="75" t="s">
        <v>81</v>
      </c>
      <c r="C818" s="85"/>
      <c r="D818" s="86" t="str">
        <f>IF(Table4[[#This Row],[Diameter (in)]]="","",(((CONVERT(Table4[[#This Row],[Diameter (in)]],"in","m"))/2)^2)*PI())</f>
        <v/>
      </c>
      <c r="E818" s="87" t="str">
        <f>IF(Table4[[#This Row],[Area (m2)]]="","",$D$4/Table4[[#This Row],[Area (m2)]])</f>
        <v/>
      </c>
      <c r="F818" s="85">
        <f t="shared" si="12"/>
        <v>4.6951999999999998</v>
      </c>
      <c r="G818" s="88" t="str">
        <f>IF(Table4[[#This Row],[Segment]]="","",(CONVERT(Table4[[#This Row],[Diameter (in)]],"in","m")*$B$4*Table4[[#This Row],[Velocity (m/s)]])/$C$4)</f>
        <v/>
      </c>
      <c r="H818" s="96" t="str">
        <f>IF(Table4[[#This Row],[Segment]]="","",IF(Table4[[#This Row],[Teynold''s Number]]&gt;4000,"TURBULENT","LAMINAR"))</f>
        <v/>
      </c>
      <c r="I818" s="86" t="str">
        <f>IF(Table4[[#This Row],[Segment]]="","",INDEX(Data!C815:C829,MATCH(Table4[Material],Data!B815:B829,0)))</f>
        <v/>
      </c>
      <c r="J818" s="89" t="str">
        <f>IF(Table4[[#This Row],[ε (m)]]="","",Table4[[#This Row],[ε (m)]]/(CONVERT(Table4[[#This Row],[Diameter (in)]],"in","m")))</f>
        <v/>
      </c>
      <c r="K818" s="96" t="str">
        <f>IF(Table4[[#This Row],[Regime]]="LAMINAR",16/Table4[[#This Row],[Teynold''s Number]],"-")</f>
        <v>-</v>
      </c>
      <c r="L818" s="86"/>
      <c r="M818" s="97" t="str">
        <f>IF(Table4[[#This Row],[Regime]]="TURBULENT",(((-4*LOG10(Table4[[#This Row],[ε/D]]/3.7+1.256/(Table4[[#This Row],[Teynold''s Number]]*SQRT(Table4[[#This Row],[f turbulent (guess)]]))))^-1)^2),"")</f>
        <v/>
      </c>
      <c r="N818" s="91" t="str">
        <f>IF(Table4[[#This Row],[f turbulent]]="","",Table4[[#This Row],[f turbulent (guess)]]-Table4[[#This Row],[f turbulent]])</f>
        <v/>
      </c>
      <c r="O818" s="87">
        <f>IF(Table4[[#This Row],[Segment]]="",0,IF(C819="",0,IF(C819&lt;=Table4[[#This Row],[Diameter (in)]],0,1-(D818/D819))))</f>
        <v>0</v>
      </c>
      <c r="P818" s="92" t="str">
        <f>IF(Table4[[#This Row],[Segment]]="","",IF(C818&gt;C819,"",IF(C819="",0.55,(0.55*(1-D819/D818)))))</f>
        <v/>
      </c>
      <c r="Q81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18" s="92" t="str">
        <f>IF(Table4[[#This Row],[Segment]]="","",IF(Table4[[#This Row],[Kexpansion]]="","0",((Table4[[#This Row],[Velocity (m/s)]]^2)/2)*Table4[[#This Row],[Kexpansion]]))</f>
        <v/>
      </c>
      <c r="S818" s="92" t="str">
        <f>IF(Table4[[#This Row],[Segment]]="","",IF(Table4[[#This Row],[Kcontraction]]="","0",((Table4[[#This Row],[Velocity (m/s)]]^2)/2)*Table4[[#This Row],[Kcontraction]]))</f>
        <v/>
      </c>
      <c r="T818" s="89" t="str">
        <f>IF(Table4[[#This Row],[Segment]]="","",SUMIF($Y$7:$Y$2000,Table4[[#This Row],[Segment]],$AD$7:$AD$2000))</f>
        <v/>
      </c>
      <c r="U818" s="95" t="str">
        <f>IF(Table4[[#This Row],[Segment]]="","",Table4[[#This Row],[Hfriction (J/kg)]]+Table4[[#This Row],[Hexpansions (J/kg)]]+Table4[[#This Row],[Hcontractions (J/kg)]]+Table4[[#This Row],[Hf (J/kg)]])</f>
        <v/>
      </c>
      <c r="V818" s="95" t="str">
        <f>IF(Table4[[#This Row],[Segment]]="","",Table4[[#This Row],[Total Friction Loss (J/kg)]]*Table3[Density (kg/m3)])</f>
        <v/>
      </c>
      <c r="W818" s="95" t="str">
        <f>IF(Table4[[#This Row],[Segment]]="","",Table4[[#This Row],[Total Pressure Drop (Pa)]]/1000)</f>
        <v/>
      </c>
      <c r="Y818" s="82" t="str">
        <f>IF('Set Up'!D1041="","",'Set Up'!D1041)</f>
        <v/>
      </c>
      <c r="Z818" s="82" t="str">
        <f>IF('Set Up'!E1041="","",'Set Up'!E1041)</f>
        <v/>
      </c>
      <c r="AA818" s="82" t="str">
        <f>IF('Set Up'!F1041="","",'Set Up'!F1041)</f>
        <v/>
      </c>
      <c r="AB818" s="82" t="str">
        <f>IF('Set Up'!G1041="","",'Set Up'!G1041)</f>
        <v/>
      </c>
      <c r="AC818" s="82" t="str">
        <f t="array" ref="AC818">IF(Y818="","",INDEX(Data!$G$4:$G$51,MATCH(Table7[[#This Row],[Fitting]]&amp;Table7[[#This Row],[Fitting Subtype]],Data!$E$4:$E$51&amp;Data!$F$4:$F$51,0)))</f>
        <v/>
      </c>
      <c r="AD818" s="89" t="str">
        <f>IF(Table7[[#This Row],[Segment]]="","",Table7[[#This Row],[Quantity]]*Table7[[#This Row],[Kf]]*(((INDEX(Table4[Velocity (m/s)],MATCH(Table7[[#This Row],[Segment]],Table4[Segment],0)))^2)/2))</f>
        <v/>
      </c>
      <c r="AF818" s="82" t="str">
        <f>Table4[[#This Row],[Segment]]</f>
        <v/>
      </c>
      <c r="AG818" s="75"/>
      <c r="AH818" s="82" t="str">
        <f>IF(Table5[[#This Row],[Segment]]="","",AG818-Table4[[#This Row],[Total Pressure Drop (kPa)]])</f>
        <v/>
      </c>
    </row>
    <row r="819" spans="1:34" x14ac:dyDescent="0.25">
      <c r="A819" s="95" t="str">
        <f>IF('Set Up'!A816="","",'Set Up'!A816)</f>
        <v/>
      </c>
      <c r="B819" s="75" t="s">
        <v>81</v>
      </c>
      <c r="C819" s="85"/>
      <c r="D819" s="86" t="str">
        <f>IF(Table4[[#This Row],[Diameter (in)]]="","",(((CONVERT(Table4[[#This Row],[Diameter (in)]],"in","m"))/2)^2)*PI())</f>
        <v/>
      </c>
      <c r="E819" s="87" t="str">
        <f>IF(Table4[[#This Row],[Area (m2)]]="","",$D$4/Table4[[#This Row],[Area (m2)]])</f>
        <v/>
      </c>
      <c r="F819" s="85">
        <f t="shared" si="12"/>
        <v>4.6951999999999998</v>
      </c>
      <c r="G819" s="88" t="str">
        <f>IF(Table4[[#This Row],[Segment]]="","",(CONVERT(Table4[[#This Row],[Diameter (in)]],"in","m")*$B$4*Table4[[#This Row],[Velocity (m/s)]])/$C$4)</f>
        <v/>
      </c>
      <c r="H819" s="96" t="str">
        <f>IF(Table4[[#This Row],[Segment]]="","",IF(Table4[[#This Row],[Teynold''s Number]]&gt;4000,"TURBULENT","LAMINAR"))</f>
        <v/>
      </c>
      <c r="I819" s="86" t="str">
        <f>IF(Table4[[#This Row],[Segment]]="","",INDEX(Data!C816:C830,MATCH(Table4[Material],Data!B816:B830,0)))</f>
        <v/>
      </c>
      <c r="J819" s="89" t="str">
        <f>IF(Table4[[#This Row],[ε (m)]]="","",Table4[[#This Row],[ε (m)]]/(CONVERT(Table4[[#This Row],[Diameter (in)]],"in","m")))</f>
        <v/>
      </c>
      <c r="K819" s="96" t="str">
        <f>IF(Table4[[#This Row],[Regime]]="LAMINAR",16/Table4[[#This Row],[Teynold''s Number]],"-")</f>
        <v>-</v>
      </c>
      <c r="L819" s="86"/>
      <c r="M819" s="97" t="str">
        <f>IF(Table4[[#This Row],[Regime]]="TURBULENT",(((-4*LOG10(Table4[[#This Row],[ε/D]]/3.7+1.256/(Table4[[#This Row],[Teynold''s Number]]*SQRT(Table4[[#This Row],[f turbulent (guess)]]))))^-1)^2),"")</f>
        <v/>
      </c>
      <c r="N819" s="91" t="str">
        <f>IF(Table4[[#This Row],[f turbulent]]="","",Table4[[#This Row],[f turbulent (guess)]]-Table4[[#This Row],[f turbulent]])</f>
        <v/>
      </c>
      <c r="O819" s="87">
        <f>IF(Table4[[#This Row],[Segment]]="",0,IF(C820="",0,IF(C820&lt;=Table4[[#This Row],[Diameter (in)]],0,1-(D819/D820))))</f>
        <v>0</v>
      </c>
      <c r="P819" s="92" t="str">
        <f>IF(Table4[[#This Row],[Segment]]="","",IF(C819&gt;C820,"",IF(C820="",0.55,(0.55*(1-D820/D819)))))</f>
        <v/>
      </c>
      <c r="Q81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19" s="92" t="str">
        <f>IF(Table4[[#This Row],[Segment]]="","",IF(Table4[[#This Row],[Kexpansion]]="","0",((Table4[[#This Row],[Velocity (m/s)]]^2)/2)*Table4[[#This Row],[Kexpansion]]))</f>
        <v/>
      </c>
      <c r="S819" s="92" t="str">
        <f>IF(Table4[[#This Row],[Segment]]="","",IF(Table4[[#This Row],[Kcontraction]]="","0",((Table4[[#This Row],[Velocity (m/s)]]^2)/2)*Table4[[#This Row],[Kcontraction]]))</f>
        <v/>
      </c>
      <c r="T819" s="89" t="str">
        <f>IF(Table4[[#This Row],[Segment]]="","",SUMIF($Y$7:$Y$2000,Table4[[#This Row],[Segment]],$AD$7:$AD$2000))</f>
        <v/>
      </c>
      <c r="U819" s="95" t="str">
        <f>IF(Table4[[#This Row],[Segment]]="","",Table4[[#This Row],[Hfriction (J/kg)]]+Table4[[#This Row],[Hexpansions (J/kg)]]+Table4[[#This Row],[Hcontractions (J/kg)]]+Table4[[#This Row],[Hf (J/kg)]])</f>
        <v/>
      </c>
      <c r="V819" s="95" t="str">
        <f>IF(Table4[[#This Row],[Segment]]="","",Table4[[#This Row],[Total Friction Loss (J/kg)]]*Table3[Density (kg/m3)])</f>
        <v/>
      </c>
      <c r="W819" s="95" t="str">
        <f>IF(Table4[[#This Row],[Segment]]="","",Table4[[#This Row],[Total Pressure Drop (Pa)]]/1000)</f>
        <v/>
      </c>
      <c r="Y819" s="82" t="str">
        <f>IF('Set Up'!D1042="","",'Set Up'!D1042)</f>
        <v/>
      </c>
      <c r="Z819" s="82" t="str">
        <f>IF('Set Up'!E1042="","",'Set Up'!E1042)</f>
        <v/>
      </c>
      <c r="AA819" s="82" t="str">
        <f>IF('Set Up'!F1042="","",'Set Up'!F1042)</f>
        <v/>
      </c>
      <c r="AB819" s="82" t="str">
        <f>IF('Set Up'!G1042="","",'Set Up'!G1042)</f>
        <v/>
      </c>
      <c r="AC819" s="82" t="str">
        <f t="array" ref="AC819">IF(Y819="","",INDEX(Data!$G$4:$G$51,MATCH(Table7[[#This Row],[Fitting]]&amp;Table7[[#This Row],[Fitting Subtype]],Data!$E$4:$E$51&amp;Data!$F$4:$F$51,0)))</f>
        <v/>
      </c>
      <c r="AD819" s="89" t="str">
        <f>IF(Table7[[#This Row],[Segment]]="","",Table7[[#This Row],[Quantity]]*Table7[[#This Row],[Kf]]*(((INDEX(Table4[Velocity (m/s)],MATCH(Table7[[#This Row],[Segment]],Table4[Segment],0)))^2)/2))</f>
        <v/>
      </c>
      <c r="AF819" s="82" t="str">
        <f>Table4[[#This Row],[Segment]]</f>
        <v/>
      </c>
      <c r="AG819" s="75"/>
      <c r="AH819" s="82" t="str">
        <f>IF(Table5[[#This Row],[Segment]]="","",AG819-Table4[[#This Row],[Total Pressure Drop (kPa)]])</f>
        <v/>
      </c>
    </row>
    <row r="820" spans="1:34" x14ac:dyDescent="0.25">
      <c r="A820" s="95" t="str">
        <f>IF('Set Up'!A817="","",'Set Up'!A817)</f>
        <v/>
      </c>
      <c r="B820" s="75" t="s">
        <v>81</v>
      </c>
      <c r="C820" s="85"/>
      <c r="D820" s="86" t="str">
        <f>IF(Table4[[#This Row],[Diameter (in)]]="","",(((CONVERT(Table4[[#This Row],[Diameter (in)]],"in","m"))/2)^2)*PI())</f>
        <v/>
      </c>
      <c r="E820" s="87" t="str">
        <f>IF(Table4[[#This Row],[Area (m2)]]="","",$D$4/Table4[[#This Row],[Area (m2)]])</f>
        <v/>
      </c>
      <c r="F820" s="85">
        <f t="shared" si="12"/>
        <v>4.6951999999999998</v>
      </c>
      <c r="G820" s="88" t="str">
        <f>IF(Table4[[#This Row],[Segment]]="","",(CONVERT(Table4[[#This Row],[Diameter (in)]],"in","m")*$B$4*Table4[[#This Row],[Velocity (m/s)]])/$C$4)</f>
        <v/>
      </c>
      <c r="H820" s="96" t="str">
        <f>IF(Table4[[#This Row],[Segment]]="","",IF(Table4[[#This Row],[Teynold''s Number]]&gt;4000,"TURBULENT","LAMINAR"))</f>
        <v/>
      </c>
      <c r="I820" s="86" t="str">
        <f>IF(Table4[[#This Row],[Segment]]="","",INDEX(Data!C817:C831,MATCH(Table4[Material],Data!B817:B831,0)))</f>
        <v/>
      </c>
      <c r="J820" s="89" t="str">
        <f>IF(Table4[[#This Row],[ε (m)]]="","",Table4[[#This Row],[ε (m)]]/(CONVERT(Table4[[#This Row],[Diameter (in)]],"in","m")))</f>
        <v/>
      </c>
      <c r="K820" s="96" t="str">
        <f>IF(Table4[[#This Row],[Regime]]="LAMINAR",16/Table4[[#This Row],[Teynold''s Number]],"-")</f>
        <v>-</v>
      </c>
      <c r="L820" s="86"/>
      <c r="M820" s="97" t="str">
        <f>IF(Table4[[#This Row],[Regime]]="TURBULENT",(((-4*LOG10(Table4[[#This Row],[ε/D]]/3.7+1.256/(Table4[[#This Row],[Teynold''s Number]]*SQRT(Table4[[#This Row],[f turbulent (guess)]]))))^-1)^2),"")</f>
        <v/>
      </c>
      <c r="N820" s="91" t="str">
        <f>IF(Table4[[#This Row],[f turbulent]]="","",Table4[[#This Row],[f turbulent (guess)]]-Table4[[#This Row],[f turbulent]])</f>
        <v/>
      </c>
      <c r="O820" s="87">
        <f>IF(Table4[[#This Row],[Segment]]="",0,IF(C821="",0,IF(C821&lt;=Table4[[#This Row],[Diameter (in)]],0,1-(D820/D821))))</f>
        <v>0</v>
      </c>
      <c r="P820" s="92" t="str">
        <f>IF(Table4[[#This Row],[Segment]]="","",IF(C820&gt;C821,"",IF(C821="",0.55,(0.55*(1-D821/D820)))))</f>
        <v/>
      </c>
      <c r="Q82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20" s="92" t="str">
        <f>IF(Table4[[#This Row],[Segment]]="","",IF(Table4[[#This Row],[Kexpansion]]="","0",((Table4[[#This Row],[Velocity (m/s)]]^2)/2)*Table4[[#This Row],[Kexpansion]]))</f>
        <v/>
      </c>
      <c r="S820" s="92" t="str">
        <f>IF(Table4[[#This Row],[Segment]]="","",IF(Table4[[#This Row],[Kcontraction]]="","0",((Table4[[#This Row],[Velocity (m/s)]]^2)/2)*Table4[[#This Row],[Kcontraction]]))</f>
        <v/>
      </c>
      <c r="T820" s="89" t="str">
        <f>IF(Table4[[#This Row],[Segment]]="","",SUMIF($Y$7:$Y$2000,Table4[[#This Row],[Segment]],$AD$7:$AD$2000))</f>
        <v/>
      </c>
      <c r="U820" s="95" t="str">
        <f>IF(Table4[[#This Row],[Segment]]="","",Table4[[#This Row],[Hfriction (J/kg)]]+Table4[[#This Row],[Hexpansions (J/kg)]]+Table4[[#This Row],[Hcontractions (J/kg)]]+Table4[[#This Row],[Hf (J/kg)]])</f>
        <v/>
      </c>
      <c r="V820" s="95" t="str">
        <f>IF(Table4[[#This Row],[Segment]]="","",Table4[[#This Row],[Total Friction Loss (J/kg)]]*Table3[Density (kg/m3)])</f>
        <v/>
      </c>
      <c r="W820" s="95" t="str">
        <f>IF(Table4[[#This Row],[Segment]]="","",Table4[[#This Row],[Total Pressure Drop (Pa)]]/1000)</f>
        <v/>
      </c>
      <c r="Y820" s="82" t="str">
        <f>IF('Set Up'!D1043="","",'Set Up'!D1043)</f>
        <v/>
      </c>
      <c r="Z820" s="82" t="str">
        <f>IF('Set Up'!E1043="","",'Set Up'!E1043)</f>
        <v/>
      </c>
      <c r="AA820" s="82" t="str">
        <f>IF('Set Up'!F1043="","",'Set Up'!F1043)</f>
        <v/>
      </c>
      <c r="AB820" s="82" t="str">
        <f>IF('Set Up'!G1043="","",'Set Up'!G1043)</f>
        <v/>
      </c>
      <c r="AC820" s="82" t="str">
        <f t="array" ref="AC820">IF(Y820="","",INDEX(Data!$G$4:$G$51,MATCH(Table7[[#This Row],[Fitting]]&amp;Table7[[#This Row],[Fitting Subtype]],Data!$E$4:$E$51&amp;Data!$F$4:$F$51,0)))</f>
        <v/>
      </c>
      <c r="AD820" s="89" t="str">
        <f>IF(Table7[[#This Row],[Segment]]="","",Table7[[#This Row],[Quantity]]*Table7[[#This Row],[Kf]]*(((INDEX(Table4[Velocity (m/s)],MATCH(Table7[[#This Row],[Segment]],Table4[Segment],0)))^2)/2))</f>
        <v/>
      </c>
      <c r="AF820" s="82" t="str">
        <f>Table4[[#This Row],[Segment]]</f>
        <v/>
      </c>
      <c r="AG820" s="75"/>
      <c r="AH820" s="82" t="str">
        <f>IF(Table5[[#This Row],[Segment]]="","",AG820-Table4[[#This Row],[Total Pressure Drop (kPa)]])</f>
        <v/>
      </c>
    </row>
    <row r="821" spans="1:34" x14ac:dyDescent="0.25">
      <c r="A821" s="95" t="str">
        <f>IF('Set Up'!A818="","",'Set Up'!A818)</f>
        <v/>
      </c>
      <c r="B821" s="75" t="s">
        <v>81</v>
      </c>
      <c r="C821" s="85"/>
      <c r="D821" s="86" t="str">
        <f>IF(Table4[[#This Row],[Diameter (in)]]="","",(((CONVERT(Table4[[#This Row],[Diameter (in)]],"in","m"))/2)^2)*PI())</f>
        <v/>
      </c>
      <c r="E821" s="87" t="str">
        <f>IF(Table4[[#This Row],[Area (m2)]]="","",$D$4/Table4[[#This Row],[Area (m2)]])</f>
        <v/>
      </c>
      <c r="F821" s="85">
        <f t="shared" si="12"/>
        <v>4.6951999999999998</v>
      </c>
      <c r="G821" s="88" t="str">
        <f>IF(Table4[[#This Row],[Segment]]="","",(CONVERT(Table4[[#This Row],[Diameter (in)]],"in","m")*$B$4*Table4[[#This Row],[Velocity (m/s)]])/$C$4)</f>
        <v/>
      </c>
      <c r="H821" s="96" t="str">
        <f>IF(Table4[[#This Row],[Segment]]="","",IF(Table4[[#This Row],[Teynold''s Number]]&gt;4000,"TURBULENT","LAMINAR"))</f>
        <v/>
      </c>
      <c r="I821" s="86" t="str">
        <f>IF(Table4[[#This Row],[Segment]]="","",INDEX(Data!C818:C832,MATCH(Table4[Material],Data!B818:B832,0)))</f>
        <v/>
      </c>
      <c r="J821" s="89" t="str">
        <f>IF(Table4[[#This Row],[ε (m)]]="","",Table4[[#This Row],[ε (m)]]/(CONVERT(Table4[[#This Row],[Diameter (in)]],"in","m")))</f>
        <v/>
      </c>
      <c r="K821" s="96" t="str">
        <f>IF(Table4[[#This Row],[Regime]]="LAMINAR",16/Table4[[#This Row],[Teynold''s Number]],"-")</f>
        <v>-</v>
      </c>
      <c r="L821" s="86"/>
      <c r="M821" s="97" t="str">
        <f>IF(Table4[[#This Row],[Regime]]="TURBULENT",(((-4*LOG10(Table4[[#This Row],[ε/D]]/3.7+1.256/(Table4[[#This Row],[Teynold''s Number]]*SQRT(Table4[[#This Row],[f turbulent (guess)]]))))^-1)^2),"")</f>
        <v/>
      </c>
      <c r="N821" s="91" t="str">
        <f>IF(Table4[[#This Row],[f turbulent]]="","",Table4[[#This Row],[f turbulent (guess)]]-Table4[[#This Row],[f turbulent]])</f>
        <v/>
      </c>
      <c r="O821" s="87">
        <f>IF(Table4[[#This Row],[Segment]]="",0,IF(C822="",0,IF(C822&lt;=Table4[[#This Row],[Diameter (in)]],0,1-(D821/D822))))</f>
        <v>0</v>
      </c>
      <c r="P821" s="92" t="str">
        <f>IF(Table4[[#This Row],[Segment]]="","",IF(C821&gt;C822,"",IF(C822="",0.55,(0.55*(1-D822/D821)))))</f>
        <v/>
      </c>
      <c r="Q82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21" s="92" t="str">
        <f>IF(Table4[[#This Row],[Segment]]="","",IF(Table4[[#This Row],[Kexpansion]]="","0",((Table4[[#This Row],[Velocity (m/s)]]^2)/2)*Table4[[#This Row],[Kexpansion]]))</f>
        <v/>
      </c>
      <c r="S821" s="92" t="str">
        <f>IF(Table4[[#This Row],[Segment]]="","",IF(Table4[[#This Row],[Kcontraction]]="","0",((Table4[[#This Row],[Velocity (m/s)]]^2)/2)*Table4[[#This Row],[Kcontraction]]))</f>
        <v/>
      </c>
      <c r="T821" s="89" t="str">
        <f>IF(Table4[[#This Row],[Segment]]="","",SUMIF($Y$7:$Y$2000,Table4[[#This Row],[Segment]],$AD$7:$AD$2000))</f>
        <v/>
      </c>
      <c r="U821" s="95" t="str">
        <f>IF(Table4[[#This Row],[Segment]]="","",Table4[[#This Row],[Hfriction (J/kg)]]+Table4[[#This Row],[Hexpansions (J/kg)]]+Table4[[#This Row],[Hcontractions (J/kg)]]+Table4[[#This Row],[Hf (J/kg)]])</f>
        <v/>
      </c>
      <c r="V821" s="95" t="str">
        <f>IF(Table4[[#This Row],[Segment]]="","",Table4[[#This Row],[Total Friction Loss (J/kg)]]*Table3[Density (kg/m3)])</f>
        <v/>
      </c>
      <c r="W821" s="95" t="str">
        <f>IF(Table4[[#This Row],[Segment]]="","",Table4[[#This Row],[Total Pressure Drop (Pa)]]/1000)</f>
        <v/>
      </c>
      <c r="Y821" s="82" t="str">
        <f>IF('Set Up'!D1044="","",'Set Up'!D1044)</f>
        <v/>
      </c>
      <c r="Z821" s="82" t="str">
        <f>IF('Set Up'!E1044="","",'Set Up'!E1044)</f>
        <v/>
      </c>
      <c r="AA821" s="82" t="str">
        <f>IF('Set Up'!F1044="","",'Set Up'!F1044)</f>
        <v/>
      </c>
      <c r="AB821" s="82" t="str">
        <f>IF('Set Up'!G1044="","",'Set Up'!G1044)</f>
        <v/>
      </c>
      <c r="AC821" s="82" t="str">
        <f t="array" ref="AC821">IF(Y821="","",INDEX(Data!$G$4:$G$51,MATCH(Table7[[#This Row],[Fitting]]&amp;Table7[[#This Row],[Fitting Subtype]],Data!$E$4:$E$51&amp;Data!$F$4:$F$51,0)))</f>
        <v/>
      </c>
      <c r="AD821" s="89" t="str">
        <f>IF(Table7[[#This Row],[Segment]]="","",Table7[[#This Row],[Quantity]]*Table7[[#This Row],[Kf]]*(((INDEX(Table4[Velocity (m/s)],MATCH(Table7[[#This Row],[Segment]],Table4[Segment],0)))^2)/2))</f>
        <v/>
      </c>
      <c r="AF821" s="82" t="str">
        <f>Table4[[#This Row],[Segment]]</f>
        <v/>
      </c>
      <c r="AG821" s="75"/>
      <c r="AH821" s="82" t="str">
        <f>IF(Table5[[#This Row],[Segment]]="","",AG821-Table4[[#This Row],[Total Pressure Drop (kPa)]])</f>
        <v/>
      </c>
    </row>
    <row r="822" spans="1:34" x14ac:dyDescent="0.25">
      <c r="A822" s="95" t="str">
        <f>IF('Set Up'!A819="","",'Set Up'!A819)</f>
        <v/>
      </c>
      <c r="B822" s="75" t="s">
        <v>81</v>
      </c>
      <c r="C822" s="85"/>
      <c r="D822" s="86" t="str">
        <f>IF(Table4[[#This Row],[Diameter (in)]]="","",(((CONVERT(Table4[[#This Row],[Diameter (in)]],"in","m"))/2)^2)*PI())</f>
        <v/>
      </c>
      <c r="E822" s="87" t="str">
        <f>IF(Table4[[#This Row],[Area (m2)]]="","",$D$4/Table4[[#This Row],[Area (m2)]])</f>
        <v/>
      </c>
      <c r="F822" s="85">
        <f t="shared" si="12"/>
        <v>4.6951999999999998</v>
      </c>
      <c r="G822" s="88" t="str">
        <f>IF(Table4[[#This Row],[Segment]]="","",(CONVERT(Table4[[#This Row],[Diameter (in)]],"in","m")*$B$4*Table4[[#This Row],[Velocity (m/s)]])/$C$4)</f>
        <v/>
      </c>
      <c r="H822" s="96" t="str">
        <f>IF(Table4[[#This Row],[Segment]]="","",IF(Table4[[#This Row],[Teynold''s Number]]&gt;4000,"TURBULENT","LAMINAR"))</f>
        <v/>
      </c>
      <c r="I822" s="86" t="str">
        <f>IF(Table4[[#This Row],[Segment]]="","",INDEX(Data!C819:C833,MATCH(Table4[Material],Data!B819:B833,0)))</f>
        <v/>
      </c>
      <c r="J822" s="89" t="str">
        <f>IF(Table4[[#This Row],[ε (m)]]="","",Table4[[#This Row],[ε (m)]]/(CONVERT(Table4[[#This Row],[Diameter (in)]],"in","m")))</f>
        <v/>
      </c>
      <c r="K822" s="96" t="str">
        <f>IF(Table4[[#This Row],[Regime]]="LAMINAR",16/Table4[[#This Row],[Teynold''s Number]],"-")</f>
        <v>-</v>
      </c>
      <c r="L822" s="86"/>
      <c r="M822" s="97" t="str">
        <f>IF(Table4[[#This Row],[Regime]]="TURBULENT",(((-4*LOG10(Table4[[#This Row],[ε/D]]/3.7+1.256/(Table4[[#This Row],[Teynold''s Number]]*SQRT(Table4[[#This Row],[f turbulent (guess)]]))))^-1)^2),"")</f>
        <v/>
      </c>
      <c r="N822" s="91" t="str">
        <f>IF(Table4[[#This Row],[f turbulent]]="","",Table4[[#This Row],[f turbulent (guess)]]-Table4[[#This Row],[f turbulent]])</f>
        <v/>
      </c>
      <c r="O822" s="87">
        <f>IF(Table4[[#This Row],[Segment]]="",0,IF(C823="",0,IF(C823&lt;=Table4[[#This Row],[Diameter (in)]],0,1-(D822/D823))))</f>
        <v>0</v>
      </c>
      <c r="P822" s="92" t="str">
        <f>IF(Table4[[#This Row],[Segment]]="","",IF(C822&gt;C823,"",IF(C823="",0.55,(0.55*(1-D823/D822)))))</f>
        <v/>
      </c>
      <c r="Q82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22" s="92" t="str">
        <f>IF(Table4[[#This Row],[Segment]]="","",IF(Table4[[#This Row],[Kexpansion]]="","0",((Table4[[#This Row],[Velocity (m/s)]]^2)/2)*Table4[[#This Row],[Kexpansion]]))</f>
        <v/>
      </c>
      <c r="S822" s="92" t="str">
        <f>IF(Table4[[#This Row],[Segment]]="","",IF(Table4[[#This Row],[Kcontraction]]="","0",((Table4[[#This Row],[Velocity (m/s)]]^2)/2)*Table4[[#This Row],[Kcontraction]]))</f>
        <v/>
      </c>
      <c r="T822" s="89" t="str">
        <f>IF(Table4[[#This Row],[Segment]]="","",SUMIF($Y$7:$Y$2000,Table4[[#This Row],[Segment]],$AD$7:$AD$2000))</f>
        <v/>
      </c>
      <c r="U822" s="95" t="str">
        <f>IF(Table4[[#This Row],[Segment]]="","",Table4[[#This Row],[Hfriction (J/kg)]]+Table4[[#This Row],[Hexpansions (J/kg)]]+Table4[[#This Row],[Hcontractions (J/kg)]]+Table4[[#This Row],[Hf (J/kg)]])</f>
        <v/>
      </c>
      <c r="V822" s="95" t="str">
        <f>IF(Table4[[#This Row],[Segment]]="","",Table4[[#This Row],[Total Friction Loss (J/kg)]]*Table3[Density (kg/m3)])</f>
        <v/>
      </c>
      <c r="W822" s="95" t="str">
        <f>IF(Table4[[#This Row],[Segment]]="","",Table4[[#This Row],[Total Pressure Drop (Pa)]]/1000)</f>
        <v/>
      </c>
      <c r="Y822" s="82" t="str">
        <f>IF('Set Up'!D1045="","",'Set Up'!D1045)</f>
        <v/>
      </c>
      <c r="Z822" s="82" t="str">
        <f>IF('Set Up'!E1045="","",'Set Up'!E1045)</f>
        <v/>
      </c>
      <c r="AA822" s="82" t="str">
        <f>IF('Set Up'!F1045="","",'Set Up'!F1045)</f>
        <v/>
      </c>
      <c r="AB822" s="82" t="str">
        <f>IF('Set Up'!G1045="","",'Set Up'!G1045)</f>
        <v/>
      </c>
      <c r="AC822" s="82" t="str">
        <f t="array" ref="AC822">IF(Y822="","",INDEX(Data!$G$4:$G$51,MATCH(Table7[[#This Row],[Fitting]]&amp;Table7[[#This Row],[Fitting Subtype]],Data!$E$4:$E$51&amp;Data!$F$4:$F$51,0)))</f>
        <v/>
      </c>
      <c r="AD822" s="89" t="str">
        <f>IF(Table7[[#This Row],[Segment]]="","",Table7[[#This Row],[Quantity]]*Table7[[#This Row],[Kf]]*(((INDEX(Table4[Velocity (m/s)],MATCH(Table7[[#This Row],[Segment]],Table4[Segment],0)))^2)/2))</f>
        <v/>
      </c>
      <c r="AF822" s="82" t="str">
        <f>Table4[[#This Row],[Segment]]</f>
        <v/>
      </c>
      <c r="AG822" s="75"/>
      <c r="AH822" s="82" t="str">
        <f>IF(Table5[[#This Row],[Segment]]="","",AG822-Table4[[#This Row],[Total Pressure Drop (kPa)]])</f>
        <v/>
      </c>
    </row>
    <row r="823" spans="1:34" x14ac:dyDescent="0.25">
      <c r="A823" s="95" t="str">
        <f>IF('Set Up'!A820="","",'Set Up'!A820)</f>
        <v/>
      </c>
      <c r="B823" s="75" t="s">
        <v>81</v>
      </c>
      <c r="C823" s="85"/>
      <c r="D823" s="86" t="str">
        <f>IF(Table4[[#This Row],[Diameter (in)]]="","",(((CONVERT(Table4[[#This Row],[Diameter (in)]],"in","m"))/2)^2)*PI())</f>
        <v/>
      </c>
      <c r="E823" s="87" t="str">
        <f>IF(Table4[[#This Row],[Area (m2)]]="","",$D$4/Table4[[#This Row],[Area (m2)]])</f>
        <v/>
      </c>
      <c r="F823" s="85">
        <f t="shared" si="12"/>
        <v>4.6951999999999998</v>
      </c>
      <c r="G823" s="88" t="str">
        <f>IF(Table4[[#This Row],[Segment]]="","",(CONVERT(Table4[[#This Row],[Diameter (in)]],"in","m")*$B$4*Table4[[#This Row],[Velocity (m/s)]])/$C$4)</f>
        <v/>
      </c>
      <c r="H823" s="96" t="str">
        <f>IF(Table4[[#This Row],[Segment]]="","",IF(Table4[[#This Row],[Teynold''s Number]]&gt;4000,"TURBULENT","LAMINAR"))</f>
        <v/>
      </c>
      <c r="I823" s="86" t="str">
        <f>IF(Table4[[#This Row],[Segment]]="","",INDEX(Data!C820:C834,MATCH(Table4[Material],Data!B820:B834,0)))</f>
        <v/>
      </c>
      <c r="J823" s="89" t="str">
        <f>IF(Table4[[#This Row],[ε (m)]]="","",Table4[[#This Row],[ε (m)]]/(CONVERT(Table4[[#This Row],[Diameter (in)]],"in","m")))</f>
        <v/>
      </c>
      <c r="K823" s="96" t="str">
        <f>IF(Table4[[#This Row],[Regime]]="LAMINAR",16/Table4[[#This Row],[Teynold''s Number]],"-")</f>
        <v>-</v>
      </c>
      <c r="L823" s="86"/>
      <c r="M823" s="97" t="str">
        <f>IF(Table4[[#This Row],[Regime]]="TURBULENT",(((-4*LOG10(Table4[[#This Row],[ε/D]]/3.7+1.256/(Table4[[#This Row],[Teynold''s Number]]*SQRT(Table4[[#This Row],[f turbulent (guess)]]))))^-1)^2),"")</f>
        <v/>
      </c>
      <c r="N823" s="91" t="str">
        <f>IF(Table4[[#This Row],[f turbulent]]="","",Table4[[#This Row],[f turbulent (guess)]]-Table4[[#This Row],[f turbulent]])</f>
        <v/>
      </c>
      <c r="O823" s="87">
        <f>IF(Table4[[#This Row],[Segment]]="",0,IF(C824="",0,IF(C824&lt;=Table4[[#This Row],[Diameter (in)]],0,1-(D823/D824))))</f>
        <v>0</v>
      </c>
      <c r="P823" s="92" t="str">
        <f>IF(Table4[[#This Row],[Segment]]="","",IF(C823&gt;C824,"",IF(C824="",0.55,(0.55*(1-D824/D823)))))</f>
        <v/>
      </c>
      <c r="Q82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23" s="92" t="str">
        <f>IF(Table4[[#This Row],[Segment]]="","",IF(Table4[[#This Row],[Kexpansion]]="","0",((Table4[[#This Row],[Velocity (m/s)]]^2)/2)*Table4[[#This Row],[Kexpansion]]))</f>
        <v/>
      </c>
      <c r="S823" s="92" t="str">
        <f>IF(Table4[[#This Row],[Segment]]="","",IF(Table4[[#This Row],[Kcontraction]]="","0",((Table4[[#This Row],[Velocity (m/s)]]^2)/2)*Table4[[#This Row],[Kcontraction]]))</f>
        <v/>
      </c>
      <c r="T823" s="89" t="str">
        <f>IF(Table4[[#This Row],[Segment]]="","",SUMIF($Y$7:$Y$2000,Table4[[#This Row],[Segment]],$AD$7:$AD$2000))</f>
        <v/>
      </c>
      <c r="U823" s="95" t="str">
        <f>IF(Table4[[#This Row],[Segment]]="","",Table4[[#This Row],[Hfriction (J/kg)]]+Table4[[#This Row],[Hexpansions (J/kg)]]+Table4[[#This Row],[Hcontractions (J/kg)]]+Table4[[#This Row],[Hf (J/kg)]])</f>
        <v/>
      </c>
      <c r="V823" s="95" t="str">
        <f>IF(Table4[[#This Row],[Segment]]="","",Table4[[#This Row],[Total Friction Loss (J/kg)]]*Table3[Density (kg/m3)])</f>
        <v/>
      </c>
      <c r="W823" s="95" t="str">
        <f>IF(Table4[[#This Row],[Segment]]="","",Table4[[#This Row],[Total Pressure Drop (Pa)]]/1000)</f>
        <v/>
      </c>
      <c r="Y823" s="82" t="str">
        <f>IF('Set Up'!D1046="","",'Set Up'!D1046)</f>
        <v/>
      </c>
      <c r="Z823" s="82" t="str">
        <f>IF('Set Up'!E1046="","",'Set Up'!E1046)</f>
        <v/>
      </c>
      <c r="AA823" s="82" t="str">
        <f>IF('Set Up'!F1046="","",'Set Up'!F1046)</f>
        <v/>
      </c>
      <c r="AB823" s="82" t="str">
        <f>IF('Set Up'!G1046="","",'Set Up'!G1046)</f>
        <v/>
      </c>
      <c r="AC823" s="82" t="str">
        <f t="array" ref="AC823">IF(Y823="","",INDEX(Data!$G$4:$G$51,MATCH(Table7[[#This Row],[Fitting]]&amp;Table7[[#This Row],[Fitting Subtype]],Data!$E$4:$E$51&amp;Data!$F$4:$F$51,0)))</f>
        <v/>
      </c>
      <c r="AD823" s="89" t="str">
        <f>IF(Table7[[#This Row],[Segment]]="","",Table7[[#This Row],[Quantity]]*Table7[[#This Row],[Kf]]*(((INDEX(Table4[Velocity (m/s)],MATCH(Table7[[#This Row],[Segment]],Table4[Segment],0)))^2)/2))</f>
        <v/>
      </c>
      <c r="AF823" s="82" t="str">
        <f>Table4[[#This Row],[Segment]]</f>
        <v/>
      </c>
      <c r="AG823" s="75"/>
      <c r="AH823" s="82" t="str">
        <f>IF(Table5[[#This Row],[Segment]]="","",AG823-Table4[[#This Row],[Total Pressure Drop (kPa)]])</f>
        <v/>
      </c>
    </row>
    <row r="824" spans="1:34" x14ac:dyDescent="0.25">
      <c r="A824" s="95" t="str">
        <f>IF('Set Up'!A821="","",'Set Up'!A821)</f>
        <v/>
      </c>
      <c r="B824" s="75" t="s">
        <v>81</v>
      </c>
      <c r="C824" s="85"/>
      <c r="D824" s="86" t="str">
        <f>IF(Table4[[#This Row],[Diameter (in)]]="","",(((CONVERT(Table4[[#This Row],[Diameter (in)]],"in","m"))/2)^2)*PI())</f>
        <v/>
      </c>
      <c r="E824" s="87" t="str">
        <f>IF(Table4[[#This Row],[Area (m2)]]="","",$D$4/Table4[[#This Row],[Area (m2)]])</f>
        <v/>
      </c>
      <c r="F824" s="85">
        <f t="shared" si="12"/>
        <v>4.6951999999999998</v>
      </c>
      <c r="G824" s="88" t="str">
        <f>IF(Table4[[#This Row],[Segment]]="","",(CONVERT(Table4[[#This Row],[Diameter (in)]],"in","m")*$B$4*Table4[[#This Row],[Velocity (m/s)]])/$C$4)</f>
        <v/>
      </c>
      <c r="H824" s="96" t="str">
        <f>IF(Table4[[#This Row],[Segment]]="","",IF(Table4[[#This Row],[Teynold''s Number]]&gt;4000,"TURBULENT","LAMINAR"))</f>
        <v/>
      </c>
      <c r="I824" s="86" t="str">
        <f>IF(Table4[[#This Row],[Segment]]="","",INDEX(Data!C821:C835,MATCH(Table4[Material],Data!B821:B835,0)))</f>
        <v/>
      </c>
      <c r="J824" s="89" t="str">
        <f>IF(Table4[[#This Row],[ε (m)]]="","",Table4[[#This Row],[ε (m)]]/(CONVERT(Table4[[#This Row],[Diameter (in)]],"in","m")))</f>
        <v/>
      </c>
      <c r="K824" s="96" t="str">
        <f>IF(Table4[[#This Row],[Regime]]="LAMINAR",16/Table4[[#This Row],[Teynold''s Number]],"-")</f>
        <v>-</v>
      </c>
      <c r="L824" s="86"/>
      <c r="M824" s="97" t="str">
        <f>IF(Table4[[#This Row],[Regime]]="TURBULENT",(((-4*LOG10(Table4[[#This Row],[ε/D]]/3.7+1.256/(Table4[[#This Row],[Teynold''s Number]]*SQRT(Table4[[#This Row],[f turbulent (guess)]]))))^-1)^2),"")</f>
        <v/>
      </c>
      <c r="N824" s="91" t="str">
        <f>IF(Table4[[#This Row],[f turbulent]]="","",Table4[[#This Row],[f turbulent (guess)]]-Table4[[#This Row],[f turbulent]])</f>
        <v/>
      </c>
      <c r="O824" s="87">
        <f>IF(Table4[[#This Row],[Segment]]="",0,IF(C825="",0,IF(C825&lt;=Table4[[#This Row],[Diameter (in)]],0,1-(D824/D825))))</f>
        <v>0</v>
      </c>
      <c r="P824" s="92" t="str">
        <f>IF(Table4[[#This Row],[Segment]]="","",IF(C824&gt;C825,"",IF(C825="",0.55,(0.55*(1-D825/D824)))))</f>
        <v/>
      </c>
      <c r="Q82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24" s="92" t="str">
        <f>IF(Table4[[#This Row],[Segment]]="","",IF(Table4[[#This Row],[Kexpansion]]="","0",((Table4[[#This Row],[Velocity (m/s)]]^2)/2)*Table4[[#This Row],[Kexpansion]]))</f>
        <v/>
      </c>
      <c r="S824" s="92" t="str">
        <f>IF(Table4[[#This Row],[Segment]]="","",IF(Table4[[#This Row],[Kcontraction]]="","0",((Table4[[#This Row],[Velocity (m/s)]]^2)/2)*Table4[[#This Row],[Kcontraction]]))</f>
        <v/>
      </c>
      <c r="T824" s="89" t="str">
        <f>IF(Table4[[#This Row],[Segment]]="","",SUMIF($Y$7:$Y$2000,Table4[[#This Row],[Segment]],$AD$7:$AD$2000))</f>
        <v/>
      </c>
      <c r="U824" s="95" t="str">
        <f>IF(Table4[[#This Row],[Segment]]="","",Table4[[#This Row],[Hfriction (J/kg)]]+Table4[[#This Row],[Hexpansions (J/kg)]]+Table4[[#This Row],[Hcontractions (J/kg)]]+Table4[[#This Row],[Hf (J/kg)]])</f>
        <v/>
      </c>
      <c r="V824" s="95" t="str">
        <f>IF(Table4[[#This Row],[Segment]]="","",Table4[[#This Row],[Total Friction Loss (J/kg)]]*Table3[Density (kg/m3)])</f>
        <v/>
      </c>
      <c r="W824" s="95" t="str">
        <f>IF(Table4[[#This Row],[Segment]]="","",Table4[[#This Row],[Total Pressure Drop (Pa)]]/1000)</f>
        <v/>
      </c>
      <c r="Y824" s="82" t="str">
        <f>IF('Set Up'!D1047="","",'Set Up'!D1047)</f>
        <v/>
      </c>
      <c r="Z824" s="82" t="str">
        <f>IF('Set Up'!E1047="","",'Set Up'!E1047)</f>
        <v/>
      </c>
      <c r="AA824" s="82" t="str">
        <f>IF('Set Up'!F1047="","",'Set Up'!F1047)</f>
        <v/>
      </c>
      <c r="AB824" s="82" t="str">
        <f>IF('Set Up'!G1047="","",'Set Up'!G1047)</f>
        <v/>
      </c>
      <c r="AC824" s="82" t="str">
        <f t="array" ref="AC824">IF(Y824="","",INDEX(Data!$G$4:$G$51,MATCH(Table7[[#This Row],[Fitting]]&amp;Table7[[#This Row],[Fitting Subtype]],Data!$E$4:$E$51&amp;Data!$F$4:$F$51,0)))</f>
        <v/>
      </c>
      <c r="AD824" s="89" t="str">
        <f>IF(Table7[[#This Row],[Segment]]="","",Table7[[#This Row],[Quantity]]*Table7[[#This Row],[Kf]]*(((INDEX(Table4[Velocity (m/s)],MATCH(Table7[[#This Row],[Segment]],Table4[Segment],0)))^2)/2))</f>
        <v/>
      </c>
      <c r="AF824" s="82" t="str">
        <f>Table4[[#This Row],[Segment]]</f>
        <v/>
      </c>
      <c r="AG824" s="75"/>
      <c r="AH824" s="82" t="str">
        <f>IF(Table5[[#This Row],[Segment]]="","",AG824-Table4[[#This Row],[Total Pressure Drop (kPa)]])</f>
        <v/>
      </c>
    </row>
    <row r="825" spans="1:34" x14ac:dyDescent="0.25">
      <c r="A825" s="95" t="str">
        <f>IF('Set Up'!A822="","",'Set Up'!A822)</f>
        <v/>
      </c>
      <c r="B825" s="75" t="s">
        <v>81</v>
      </c>
      <c r="C825" s="85"/>
      <c r="D825" s="86" t="str">
        <f>IF(Table4[[#This Row],[Diameter (in)]]="","",(((CONVERT(Table4[[#This Row],[Diameter (in)]],"in","m"))/2)^2)*PI())</f>
        <v/>
      </c>
      <c r="E825" s="87" t="str">
        <f>IF(Table4[[#This Row],[Area (m2)]]="","",$D$4/Table4[[#This Row],[Area (m2)]])</f>
        <v/>
      </c>
      <c r="F825" s="85">
        <f t="shared" si="12"/>
        <v>4.6951999999999998</v>
      </c>
      <c r="G825" s="88" t="str">
        <f>IF(Table4[[#This Row],[Segment]]="","",(CONVERT(Table4[[#This Row],[Diameter (in)]],"in","m")*$B$4*Table4[[#This Row],[Velocity (m/s)]])/$C$4)</f>
        <v/>
      </c>
      <c r="H825" s="96" t="str">
        <f>IF(Table4[[#This Row],[Segment]]="","",IF(Table4[[#This Row],[Teynold''s Number]]&gt;4000,"TURBULENT","LAMINAR"))</f>
        <v/>
      </c>
      <c r="I825" s="86" t="str">
        <f>IF(Table4[[#This Row],[Segment]]="","",INDEX(Data!C822:C836,MATCH(Table4[Material],Data!B822:B836,0)))</f>
        <v/>
      </c>
      <c r="J825" s="89" t="str">
        <f>IF(Table4[[#This Row],[ε (m)]]="","",Table4[[#This Row],[ε (m)]]/(CONVERT(Table4[[#This Row],[Diameter (in)]],"in","m")))</f>
        <v/>
      </c>
      <c r="K825" s="96" t="str">
        <f>IF(Table4[[#This Row],[Regime]]="LAMINAR",16/Table4[[#This Row],[Teynold''s Number]],"-")</f>
        <v>-</v>
      </c>
      <c r="L825" s="86"/>
      <c r="M825" s="97" t="str">
        <f>IF(Table4[[#This Row],[Regime]]="TURBULENT",(((-4*LOG10(Table4[[#This Row],[ε/D]]/3.7+1.256/(Table4[[#This Row],[Teynold''s Number]]*SQRT(Table4[[#This Row],[f turbulent (guess)]]))))^-1)^2),"")</f>
        <v/>
      </c>
      <c r="N825" s="91" t="str">
        <f>IF(Table4[[#This Row],[f turbulent]]="","",Table4[[#This Row],[f turbulent (guess)]]-Table4[[#This Row],[f turbulent]])</f>
        <v/>
      </c>
      <c r="O825" s="87">
        <f>IF(Table4[[#This Row],[Segment]]="",0,IF(C826="",0,IF(C826&lt;=Table4[[#This Row],[Diameter (in)]],0,1-(D825/D826))))</f>
        <v>0</v>
      </c>
      <c r="P825" s="92" t="str">
        <f>IF(Table4[[#This Row],[Segment]]="","",IF(C825&gt;C826,"",IF(C826="",0.55,(0.55*(1-D826/D825)))))</f>
        <v/>
      </c>
      <c r="Q82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25" s="92" t="str">
        <f>IF(Table4[[#This Row],[Segment]]="","",IF(Table4[[#This Row],[Kexpansion]]="","0",((Table4[[#This Row],[Velocity (m/s)]]^2)/2)*Table4[[#This Row],[Kexpansion]]))</f>
        <v/>
      </c>
      <c r="S825" s="92" t="str">
        <f>IF(Table4[[#This Row],[Segment]]="","",IF(Table4[[#This Row],[Kcontraction]]="","0",((Table4[[#This Row],[Velocity (m/s)]]^2)/2)*Table4[[#This Row],[Kcontraction]]))</f>
        <v/>
      </c>
      <c r="T825" s="89" t="str">
        <f>IF(Table4[[#This Row],[Segment]]="","",SUMIF($Y$7:$Y$2000,Table4[[#This Row],[Segment]],$AD$7:$AD$2000))</f>
        <v/>
      </c>
      <c r="U825" s="95" t="str">
        <f>IF(Table4[[#This Row],[Segment]]="","",Table4[[#This Row],[Hfriction (J/kg)]]+Table4[[#This Row],[Hexpansions (J/kg)]]+Table4[[#This Row],[Hcontractions (J/kg)]]+Table4[[#This Row],[Hf (J/kg)]])</f>
        <v/>
      </c>
      <c r="V825" s="95" t="str">
        <f>IF(Table4[[#This Row],[Segment]]="","",Table4[[#This Row],[Total Friction Loss (J/kg)]]*Table3[Density (kg/m3)])</f>
        <v/>
      </c>
      <c r="W825" s="95" t="str">
        <f>IF(Table4[[#This Row],[Segment]]="","",Table4[[#This Row],[Total Pressure Drop (Pa)]]/1000)</f>
        <v/>
      </c>
      <c r="Y825" s="82" t="str">
        <f>IF('Set Up'!D1048="","",'Set Up'!D1048)</f>
        <v/>
      </c>
      <c r="Z825" s="82" t="str">
        <f>IF('Set Up'!E1048="","",'Set Up'!E1048)</f>
        <v/>
      </c>
      <c r="AA825" s="82" t="str">
        <f>IF('Set Up'!F1048="","",'Set Up'!F1048)</f>
        <v/>
      </c>
      <c r="AB825" s="82" t="str">
        <f>IF('Set Up'!G1048="","",'Set Up'!G1048)</f>
        <v/>
      </c>
      <c r="AC825" s="82" t="str">
        <f t="array" ref="AC825">IF(Y825="","",INDEX(Data!$G$4:$G$51,MATCH(Table7[[#This Row],[Fitting]]&amp;Table7[[#This Row],[Fitting Subtype]],Data!$E$4:$E$51&amp;Data!$F$4:$F$51,0)))</f>
        <v/>
      </c>
      <c r="AD825" s="89" t="str">
        <f>IF(Table7[[#This Row],[Segment]]="","",Table7[[#This Row],[Quantity]]*Table7[[#This Row],[Kf]]*(((INDEX(Table4[Velocity (m/s)],MATCH(Table7[[#This Row],[Segment]],Table4[Segment],0)))^2)/2))</f>
        <v/>
      </c>
      <c r="AF825" s="82" t="str">
        <f>Table4[[#This Row],[Segment]]</f>
        <v/>
      </c>
      <c r="AG825" s="75"/>
      <c r="AH825" s="82" t="str">
        <f>IF(Table5[[#This Row],[Segment]]="","",AG825-Table4[[#This Row],[Total Pressure Drop (kPa)]])</f>
        <v/>
      </c>
    </row>
    <row r="826" spans="1:34" x14ac:dyDescent="0.25">
      <c r="A826" s="95" t="str">
        <f>IF('Set Up'!A823="","",'Set Up'!A823)</f>
        <v/>
      </c>
      <c r="B826" s="75" t="s">
        <v>81</v>
      </c>
      <c r="C826" s="85"/>
      <c r="D826" s="86" t="str">
        <f>IF(Table4[[#This Row],[Diameter (in)]]="","",(((CONVERT(Table4[[#This Row],[Diameter (in)]],"in","m"))/2)^2)*PI())</f>
        <v/>
      </c>
      <c r="E826" s="87" t="str">
        <f>IF(Table4[[#This Row],[Area (m2)]]="","",$D$4/Table4[[#This Row],[Area (m2)]])</f>
        <v/>
      </c>
      <c r="F826" s="85">
        <f t="shared" si="12"/>
        <v>4.6951999999999998</v>
      </c>
      <c r="G826" s="88" t="str">
        <f>IF(Table4[[#This Row],[Segment]]="","",(CONVERT(Table4[[#This Row],[Diameter (in)]],"in","m")*$B$4*Table4[[#This Row],[Velocity (m/s)]])/$C$4)</f>
        <v/>
      </c>
      <c r="H826" s="96" t="str">
        <f>IF(Table4[[#This Row],[Segment]]="","",IF(Table4[[#This Row],[Teynold''s Number]]&gt;4000,"TURBULENT","LAMINAR"))</f>
        <v/>
      </c>
      <c r="I826" s="86" t="str">
        <f>IF(Table4[[#This Row],[Segment]]="","",INDEX(Data!C823:C837,MATCH(Table4[Material],Data!B823:B837,0)))</f>
        <v/>
      </c>
      <c r="J826" s="89" t="str">
        <f>IF(Table4[[#This Row],[ε (m)]]="","",Table4[[#This Row],[ε (m)]]/(CONVERT(Table4[[#This Row],[Diameter (in)]],"in","m")))</f>
        <v/>
      </c>
      <c r="K826" s="96" t="str">
        <f>IF(Table4[[#This Row],[Regime]]="LAMINAR",16/Table4[[#This Row],[Teynold''s Number]],"-")</f>
        <v>-</v>
      </c>
      <c r="L826" s="86"/>
      <c r="M826" s="97" t="str">
        <f>IF(Table4[[#This Row],[Regime]]="TURBULENT",(((-4*LOG10(Table4[[#This Row],[ε/D]]/3.7+1.256/(Table4[[#This Row],[Teynold''s Number]]*SQRT(Table4[[#This Row],[f turbulent (guess)]]))))^-1)^2),"")</f>
        <v/>
      </c>
      <c r="N826" s="91" t="str">
        <f>IF(Table4[[#This Row],[f turbulent]]="","",Table4[[#This Row],[f turbulent (guess)]]-Table4[[#This Row],[f turbulent]])</f>
        <v/>
      </c>
      <c r="O826" s="87">
        <f>IF(Table4[[#This Row],[Segment]]="",0,IF(C827="",0,IF(C827&lt;=Table4[[#This Row],[Diameter (in)]],0,1-(D826/D827))))</f>
        <v>0</v>
      </c>
      <c r="P826" s="92" t="str">
        <f>IF(Table4[[#This Row],[Segment]]="","",IF(C826&gt;C827,"",IF(C827="",0.55,(0.55*(1-D827/D826)))))</f>
        <v/>
      </c>
      <c r="Q82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26" s="92" t="str">
        <f>IF(Table4[[#This Row],[Segment]]="","",IF(Table4[[#This Row],[Kexpansion]]="","0",((Table4[[#This Row],[Velocity (m/s)]]^2)/2)*Table4[[#This Row],[Kexpansion]]))</f>
        <v/>
      </c>
      <c r="S826" s="92" t="str">
        <f>IF(Table4[[#This Row],[Segment]]="","",IF(Table4[[#This Row],[Kcontraction]]="","0",((Table4[[#This Row],[Velocity (m/s)]]^2)/2)*Table4[[#This Row],[Kcontraction]]))</f>
        <v/>
      </c>
      <c r="T826" s="89" t="str">
        <f>IF(Table4[[#This Row],[Segment]]="","",SUMIF($Y$7:$Y$2000,Table4[[#This Row],[Segment]],$AD$7:$AD$2000))</f>
        <v/>
      </c>
      <c r="U826" s="95" t="str">
        <f>IF(Table4[[#This Row],[Segment]]="","",Table4[[#This Row],[Hfriction (J/kg)]]+Table4[[#This Row],[Hexpansions (J/kg)]]+Table4[[#This Row],[Hcontractions (J/kg)]]+Table4[[#This Row],[Hf (J/kg)]])</f>
        <v/>
      </c>
      <c r="V826" s="95" t="str">
        <f>IF(Table4[[#This Row],[Segment]]="","",Table4[[#This Row],[Total Friction Loss (J/kg)]]*Table3[Density (kg/m3)])</f>
        <v/>
      </c>
      <c r="W826" s="95" t="str">
        <f>IF(Table4[[#This Row],[Segment]]="","",Table4[[#This Row],[Total Pressure Drop (Pa)]]/1000)</f>
        <v/>
      </c>
      <c r="Y826" s="82" t="str">
        <f>IF('Set Up'!D1049="","",'Set Up'!D1049)</f>
        <v/>
      </c>
      <c r="Z826" s="82" t="str">
        <f>IF('Set Up'!E1049="","",'Set Up'!E1049)</f>
        <v/>
      </c>
      <c r="AA826" s="82" t="str">
        <f>IF('Set Up'!F1049="","",'Set Up'!F1049)</f>
        <v/>
      </c>
      <c r="AB826" s="82" t="str">
        <f>IF('Set Up'!G1049="","",'Set Up'!G1049)</f>
        <v/>
      </c>
      <c r="AC826" s="82" t="str">
        <f t="array" ref="AC826">IF(Y826="","",INDEX(Data!$G$4:$G$51,MATCH(Table7[[#This Row],[Fitting]]&amp;Table7[[#This Row],[Fitting Subtype]],Data!$E$4:$E$51&amp;Data!$F$4:$F$51,0)))</f>
        <v/>
      </c>
      <c r="AD826" s="89" t="str">
        <f>IF(Table7[[#This Row],[Segment]]="","",Table7[[#This Row],[Quantity]]*Table7[[#This Row],[Kf]]*(((INDEX(Table4[Velocity (m/s)],MATCH(Table7[[#This Row],[Segment]],Table4[Segment],0)))^2)/2))</f>
        <v/>
      </c>
      <c r="AF826" s="82" t="str">
        <f>Table4[[#This Row],[Segment]]</f>
        <v/>
      </c>
      <c r="AG826" s="75"/>
      <c r="AH826" s="82" t="str">
        <f>IF(Table5[[#This Row],[Segment]]="","",AG826-Table4[[#This Row],[Total Pressure Drop (kPa)]])</f>
        <v/>
      </c>
    </row>
    <row r="827" spans="1:34" x14ac:dyDescent="0.25">
      <c r="A827" s="95" t="str">
        <f>IF('Set Up'!A824="","",'Set Up'!A824)</f>
        <v/>
      </c>
      <c r="B827" s="75" t="s">
        <v>81</v>
      </c>
      <c r="C827" s="85"/>
      <c r="D827" s="86" t="str">
        <f>IF(Table4[[#This Row],[Diameter (in)]]="","",(((CONVERT(Table4[[#This Row],[Diameter (in)]],"in","m"))/2)^2)*PI())</f>
        <v/>
      </c>
      <c r="E827" s="87" t="str">
        <f>IF(Table4[[#This Row],[Area (m2)]]="","",$D$4/Table4[[#This Row],[Area (m2)]])</f>
        <v/>
      </c>
      <c r="F827" s="85">
        <f t="shared" si="12"/>
        <v>4.6951999999999998</v>
      </c>
      <c r="G827" s="88" t="str">
        <f>IF(Table4[[#This Row],[Segment]]="","",(CONVERT(Table4[[#This Row],[Diameter (in)]],"in","m")*$B$4*Table4[[#This Row],[Velocity (m/s)]])/$C$4)</f>
        <v/>
      </c>
      <c r="H827" s="96" t="str">
        <f>IF(Table4[[#This Row],[Segment]]="","",IF(Table4[[#This Row],[Teynold''s Number]]&gt;4000,"TURBULENT","LAMINAR"))</f>
        <v/>
      </c>
      <c r="I827" s="86" t="str">
        <f>IF(Table4[[#This Row],[Segment]]="","",INDEX(Data!C824:C838,MATCH(Table4[Material],Data!B824:B838,0)))</f>
        <v/>
      </c>
      <c r="J827" s="89" t="str">
        <f>IF(Table4[[#This Row],[ε (m)]]="","",Table4[[#This Row],[ε (m)]]/(CONVERT(Table4[[#This Row],[Diameter (in)]],"in","m")))</f>
        <v/>
      </c>
      <c r="K827" s="96" t="str">
        <f>IF(Table4[[#This Row],[Regime]]="LAMINAR",16/Table4[[#This Row],[Teynold''s Number]],"-")</f>
        <v>-</v>
      </c>
      <c r="L827" s="86"/>
      <c r="M827" s="97" t="str">
        <f>IF(Table4[[#This Row],[Regime]]="TURBULENT",(((-4*LOG10(Table4[[#This Row],[ε/D]]/3.7+1.256/(Table4[[#This Row],[Teynold''s Number]]*SQRT(Table4[[#This Row],[f turbulent (guess)]]))))^-1)^2),"")</f>
        <v/>
      </c>
      <c r="N827" s="91" t="str">
        <f>IF(Table4[[#This Row],[f turbulent]]="","",Table4[[#This Row],[f turbulent (guess)]]-Table4[[#This Row],[f turbulent]])</f>
        <v/>
      </c>
      <c r="O827" s="87">
        <f>IF(Table4[[#This Row],[Segment]]="",0,IF(C828="",0,IF(C828&lt;=Table4[[#This Row],[Diameter (in)]],0,1-(D827/D828))))</f>
        <v>0</v>
      </c>
      <c r="P827" s="92" t="str">
        <f>IF(Table4[[#This Row],[Segment]]="","",IF(C827&gt;C828,"",IF(C828="",0.55,(0.55*(1-D828/D827)))))</f>
        <v/>
      </c>
      <c r="Q82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27" s="92" t="str">
        <f>IF(Table4[[#This Row],[Segment]]="","",IF(Table4[[#This Row],[Kexpansion]]="","0",((Table4[[#This Row],[Velocity (m/s)]]^2)/2)*Table4[[#This Row],[Kexpansion]]))</f>
        <v/>
      </c>
      <c r="S827" s="92" t="str">
        <f>IF(Table4[[#This Row],[Segment]]="","",IF(Table4[[#This Row],[Kcontraction]]="","0",((Table4[[#This Row],[Velocity (m/s)]]^2)/2)*Table4[[#This Row],[Kcontraction]]))</f>
        <v/>
      </c>
      <c r="T827" s="89" t="str">
        <f>IF(Table4[[#This Row],[Segment]]="","",SUMIF($Y$7:$Y$2000,Table4[[#This Row],[Segment]],$AD$7:$AD$2000))</f>
        <v/>
      </c>
      <c r="U827" s="95" t="str">
        <f>IF(Table4[[#This Row],[Segment]]="","",Table4[[#This Row],[Hfriction (J/kg)]]+Table4[[#This Row],[Hexpansions (J/kg)]]+Table4[[#This Row],[Hcontractions (J/kg)]]+Table4[[#This Row],[Hf (J/kg)]])</f>
        <v/>
      </c>
      <c r="V827" s="95" t="str">
        <f>IF(Table4[[#This Row],[Segment]]="","",Table4[[#This Row],[Total Friction Loss (J/kg)]]*Table3[Density (kg/m3)])</f>
        <v/>
      </c>
      <c r="W827" s="95" t="str">
        <f>IF(Table4[[#This Row],[Segment]]="","",Table4[[#This Row],[Total Pressure Drop (Pa)]]/1000)</f>
        <v/>
      </c>
      <c r="Y827" s="82" t="str">
        <f>IF('Set Up'!D1050="","",'Set Up'!D1050)</f>
        <v/>
      </c>
      <c r="Z827" s="82" t="str">
        <f>IF('Set Up'!E1050="","",'Set Up'!E1050)</f>
        <v/>
      </c>
      <c r="AA827" s="82" t="str">
        <f>IF('Set Up'!F1050="","",'Set Up'!F1050)</f>
        <v/>
      </c>
      <c r="AB827" s="82" t="str">
        <f>IF('Set Up'!G1050="","",'Set Up'!G1050)</f>
        <v/>
      </c>
      <c r="AC827" s="82" t="str">
        <f t="array" ref="AC827">IF(Y827="","",INDEX(Data!$G$4:$G$51,MATCH(Table7[[#This Row],[Fitting]]&amp;Table7[[#This Row],[Fitting Subtype]],Data!$E$4:$E$51&amp;Data!$F$4:$F$51,0)))</f>
        <v/>
      </c>
      <c r="AD827" s="89" t="str">
        <f>IF(Table7[[#This Row],[Segment]]="","",Table7[[#This Row],[Quantity]]*Table7[[#This Row],[Kf]]*(((INDEX(Table4[Velocity (m/s)],MATCH(Table7[[#This Row],[Segment]],Table4[Segment],0)))^2)/2))</f>
        <v/>
      </c>
      <c r="AF827" s="82" t="str">
        <f>Table4[[#This Row],[Segment]]</f>
        <v/>
      </c>
      <c r="AG827" s="75"/>
      <c r="AH827" s="82" t="str">
        <f>IF(Table5[[#This Row],[Segment]]="","",AG827-Table4[[#This Row],[Total Pressure Drop (kPa)]])</f>
        <v/>
      </c>
    </row>
    <row r="828" spans="1:34" x14ac:dyDescent="0.25">
      <c r="A828" s="95" t="str">
        <f>IF('Set Up'!A825="","",'Set Up'!A825)</f>
        <v/>
      </c>
      <c r="B828" s="75" t="s">
        <v>81</v>
      </c>
      <c r="C828" s="85"/>
      <c r="D828" s="86" t="str">
        <f>IF(Table4[[#This Row],[Diameter (in)]]="","",(((CONVERT(Table4[[#This Row],[Diameter (in)]],"in","m"))/2)^2)*PI())</f>
        <v/>
      </c>
      <c r="E828" s="87" t="str">
        <f>IF(Table4[[#This Row],[Area (m2)]]="","",$D$4/Table4[[#This Row],[Area (m2)]])</f>
        <v/>
      </c>
      <c r="F828" s="85">
        <f t="shared" si="12"/>
        <v>4.6951999999999998</v>
      </c>
      <c r="G828" s="88" t="str">
        <f>IF(Table4[[#This Row],[Segment]]="","",(CONVERT(Table4[[#This Row],[Diameter (in)]],"in","m")*$B$4*Table4[[#This Row],[Velocity (m/s)]])/$C$4)</f>
        <v/>
      </c>
      <c r="H828" s="96" t="str">
        <f>IF(Table4[[#This Row],[Segment]]="","",IF(Table4[[#This Row],[Teynold''s Number]]&gt;4000,"TURBULENT","LAMINAR"))</f>
        <v/>
      </c>
      <c r="I828" s="86" t="str">
        <f>IF(Table4[[#This Row],[Segment]]="","",INDEX(Data!C825:C839,MATCH(Table4[Material],Data!B825:B839,0)))</f>
        <v/>
      </c>
      <c r="J828" s="89" t="str">
        <f>IF(Table4[[#This Row],[ε (m)]]="","",Table4[[#This Row],[ε (m)]]/(CONVERT(Table4[[#This Row],[Diameter (in)]],"in","m")))</f>
        <v/>
      </c>
      <c r="K828" s="96" t="str">
        <f>IF(Table4[[#This Row],[Regime]]="LAMINAR",16/Table4[[#This Row],[Teynold''s Number]],"-")</f>
        <v>-</v>
      </c>
      <c r="L828" s="86"/>
      <c r="M828" s="97" t="str">
        <f>IF(Table4[[#This Row],[Regime]]="TURBULENT",(((-4*LOG10(Table4[[#This Row],[ε/D]]/3.7+1.256/(Table4[[#This Row],[Teynold''s Number]]*SQRT(Table4[[#This Row],[f turbulent (guess)]]))))^-1)^2),"")</f>
        <v/>
      </c>
      <c r="N828" s="91" t="str">
        <f>IF(Table4[[#This Row],[f turbulent]]="","",Table4[[#This Row],[f turbulent (guess)]]-Table4[[#This Row],[f turbulent]])</f>
        <v/>
      </c>
      <c r="O828" s="87">
        <f>IF(Table4[[#This Row],[Segment]]="",0,IF(C829="",0,IF(C829&lt;=Table4[[#This Row],[Diameter (in)]],0,1-(D828/D829))))</f>
        <v>0</v>
      </c>
      <c r="P828" s="92" t="str">
        <f>IF(Table4[[#This Row],[Segment]]="","",IF(C828&gt;C829,"",IF(C829="",0.55,(0.55*(1-D829/D828)))))</f>
        <v/>
      </c>
      <c r="Q82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28" s="92" t="str">
        <f>IF(Table4[[#This Row],[Segment]]="","",IF(Table4[[#This Row],[Kexpansion]]="","0",((Table4[[#This Row],[Velocity (m/s)]]^2)/2)*Table4[[#This Row],[Kexpansion]]))</f>
        <v/>
      </c>
      <c r="S828" s="92" t="str">
        <f>IF(Table4[[#This Row],[Segment]]="","",IF(Table4[[#This Row],[Kcontraction]]="","0",((Table4[[#This Row],[Velocity (m/s)]]^2)/2)*Table4[[#This Row],[Kcontraction]]))</f>
        <v/>
      </c>
      <c r="T828" s="89" t="str">
        <f>IF(Table4[[#This Row],[Segment]]="","",SUMIF($Y$7:$Y$2000,Table4[[#This Row],[Segment]],$AD$7:$AD$2000))</f>
        <v/>
      </c>
      <c r="U828" s="95" t="str">
        <f>IF(Table4[[#This Row],[Segment]]="","",Table4[[#This Row],[Hfriction (J/kg)]]+Table4[[#This Row],[Hexpansions (J/kg)]]+Table4[[#This Row],[Hcontractions (J/kg)]]+Table4[[#This Row],[Hf (J/kg)]])</f>
        <v/>
      </c>
      <c r="V828" s="95" t="str">
        <f>IF(Table4[[#This Row],[Segment]]="","",Table4[[#This Row],[Total Friction Loss (J/kg)]]*Table3[Density (kg/m3)])</f>
        <v/>
      </c>
      <c r="W828" s="95" t="str">
        <f>IF(Table4[[#This Row],[Segment]]="","",Table4[[#This Row],[Total Pressure Drop (Pa)]]/1000)</f>
        <v/>
      </c>
      <c r="Y828" s="82" t="str">
        <f>IF('Set Up'!D1051="","",'Set Up'!D1051)</f>
        <v/>
      </c>
      <c r="Z828" s="82" t="str">
        <f>IF('Set Up'!E1051="","",'Set Up'!E1051)</f>
        <v/>
      </c>
      <c r="AA828" s="82" t="str">
        <f>IF('Set Up'!F1051="","",'Set Up'!F1051)</f>
        <v/>
      </c>
      <c r="AB828" s="82" t="str">
        <f>IF('Set Up'!G1051="","",'Set Up'!G1051)</f>
        <v/>
      </c>
      <c r="AC828" s="82" t="str">
        <f t="array" ref="AC828">IF(Y828="","",INDEX(Data!$G$4:$G$51,MATCH(Table7[[#This Row],[Fitting]]&amp;Table7[[#This Row],[Fitting Subtype]],Data!$E$4:$E$51&amp;Data!$F$4:$F$51,0)))</f>
        <v/>
      </c>
      <c r="AD828" s="89" t="str">
        <f>IF(Table7[[#This Row],[Segment]]="","",Table7[[#This Row],[Quantity]]*Table7[[#This Row],[Kf]]*(((INDEX(Table4[Velocity (m/s)],MATCH(Table7[[#This Row],[Segment]],Table4[Segment],0)))^2)/2))</f>
        <v/>
      </c>
      <c r="AF828" s="82" t="str">
        <f>Table4[[#This Row],[Segment]]</f>
        <v/>
      </c>
      <c r="AG828" s="75"/>
      <c r="AH828" s="82" t="str">
        <f>IF(Table5[[#This Row],[Segment]]="","",AG828-Table4[[#This Row],[Total Pressure Drop (kPa)]])</f>
        <v/>
      </c>
    </row>
    <row r="829" spans="1:34" x14ac:dyDescent="0.25">
      <c r="A829" s="95" t="str">
        <f>IF('Set Up'!A826="","",'Set Up'!A826)</f>
        <v/>
      </c>
      <c r="B829" s="75" t="s">
        <v>81</v>
      </c>
      <c r="C829" s="85"/>
      <c r="D829" s="86" t="str">
        <f>IF(Table4[[#This Row],[Diameter (in)]]="","",(((CONVERT(Table4[[#This Row],[Diameter (in)]],"in","m"))/2)^2)*PI())</f>
        <v/>
      </c>
      <c r="E829" s="87" t="str">
        <f>IF(Table4[[#This Row],[Area (m2)]]="","",$D$4/Table4[[#This Row],[Area (m2)]])</f>
        <v/>
      </c>
      <c r="F829" s="85">
        <f t="shared" si="12"/>
        <v>4.6951999999999998</v>
      </c>
      <c r="G829" s="88" t="str">
        <f>IF(Table4[[#This Row],[Segment]]="","",(CONVERT(Table4[[#This Row],[Diameter (in)]],"in","m")*$B$4*Table4[[#This Row],[Velocity (m/s)]])/$C$4)</f>
        <v/>
      </c>
      <c r="H829" s="96" t="str">
        <f>IF(Table4[[#This Row],[Segment]]="","",IF(Table4[[#This Row],[Teynold''s Number]]&gt;4000,"TURBULENT","LAMINAR"))</f>
        <v/>
      </c>
      <c r="I829" s="86" t="str">
        <f>IF(Table4[[#This Row],[Segment]]="","",INDEX(Data!C826:C840,MATCH(Table4[Material],Data!B826:B840,0)))</f>
        <v/>
      </c>
      <c r="J829" s="89" t="str">
        <f>IF(Table4[[#This Row],[ε (m)]]="","",Table4[[#This Row],[ε (m)]]/(CONVERT(Table4[[#This Row],[Diameter (in)]],"in","m")))</f>
        <v/>
      </c>
      <c r="K829" s="96" t="str">
        <f>IF(Table4[[#This Row],[Regime]]="LAMINAR",16/Table4[[#This Row],[Teynold''s Number]],"-")</f>
        <v>-</v>
      </c>
      <c r="L829" s="86"/>
      <c r="M829" s="97" t="str">
        <f>IF(Table4[[#This Row],[Regime]]="TURBULENT",(((-4*LOG10(Table4[[#This Row],[ε/D]]/3.7+1.256/(Table4[[#This Row],[Teynold''s Number]]*SQRT(Table4[[#This Row],[f turbulent (guess)]]))))^-1)^2),"")</f>
        <v/>
      </c>
      <c r="N829" s="91" t="str">
        <f>IF(Table4[[#This Row],[f turbulent]]="","",Table4[[#This Row],[f turbulent (guess)]]-Table4[[#This Row],[f turbulent]])</f>
        <v/>
      </c>
      <c r="O829" s="87">
        <f>IF(Table4[[#This Row],[Segment]]="",0,IF(C830="",0,IF(C830&lt;=Table4[[#This Row],[Diameter (in)]],0,1-(D829/D830))))</f>
        <v>0</v>
      </c>
      <c r="P829" s="92" t="str">
        <f>IF(Table4[[#This Row],[Segment]]="","",IF(C829&gt;C830,"",IF(C830="",0.55,(0.55*(1-D830/D829)))))</f>
        <v/>
      </c>
      <c r="Q82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29" s="92" t="str">
        <f>IF(Table4[[#This Row],[Segment]]="","",IF(Table4[[#This Row],[Kexpansion]]="","0",((Table4[[#This Row],[Velocity (m/s)]]^2)/2)*Table4[[#This Row],[Kexpansion]]))</f>
        <v/>
      </c>
      <c r="S829" s="92" t="str">
        <f>IF(Table4[[#This Row],[Segment]]="","",IF(Table4[[#This Row],[Kcontraction]]="","0",((Table4[[#This Row],[Velocity (m/s)]]^2)/2)*Table4[[#This Row],[Kcontraction]]))</f>
        <v/>
      </c>
      <c r="T829" s="89" t="str">
        <f>IF(Table4[[#This Row],[Segment]]="","",SUMIF($Y$7:$Y$2000,Table4[[#This Row],[Segment]],$AD$7:$AD$2000))</f>
        <v/>
      </c>
      <c r="U829" s="95" t="str">
        <f>IF(Table4[[#This Row],[Segment]]="","",Table4[[#This Row],[Hfriction (J/kg)]]+Table4[[#This Row],[Hexpansions (J/kg)]]+Table4[[#This Row],[Hcontractions (J/kg)]]+Table4[[#This Row],[Hf (J/kg)]])</f>
        <v/>
      </c>
      <c r="V829" s="95" t="str">
        <f>IF(Table4[[#This Row],[Segment]]="","",Table4[[#This Row],[Total Friction Loss (J/kg)]]*Table3[Density (kg/m3)])</f>
        <v/>
      </c>
      <c r="W829" s="95" t="str">
        <f>IF(Table4[[#This Row],[Segment]]="","",Table4[[#This Row],[Total Pressure Drop (Pa)]]/1000)</f>
        <v/>
      </c>
      <c r="Y829" s="82" t="str">
        <f>IF('Set Up'!D1052="","",'Set Up'!D1052)</f>
        <v/>
      </c>
      <c r="Z829" s="82" t="str">
        <f>IF('Set Up'!E1052="","",'Set Up'!E1052)</f>
        <v/>
      </c>
      <c r="AA829" s="82" t="str">
        <f>IF('Set Up'!F1052="","",'Set Up'!F1052)</f>
        <v/>
      </c>
      <c r="AB829" s="82" t="str">
        <f>IF('Set Up'!G1052="","",'Set Up'!G1052)</f>
        <v/>
      </c>
      <c r="AC829" s="82" t="str">
        <f t="array" ref="AC829">IF(Y829="","",INDEX(Data!$G$4:$G$51,MATCH(Table7[[#This Row],[Fitting]]&amp;Table7[[#This Row],[Fitting Subtype]],Data!$E$4:$E$51&amp;Data!$F$4:$F$51,0)))</f>
        <v/>
      </c>
      <c r="AD829" s="89" t="str">
        <f>IF(Table7[[#This Row],[Segment]]="","",Table7[[#This Row],[Quantity]]*Table7[[#This Row],[Kf]]*(((INDEX(Table4[Velocity (m/s)],MATCH(Table7[[#This Row],[Segment]],Table4[Segment],0)))^2)/2))</f>
        <v/>
      </c>
      <c r="AF829" s="82" t="str">
        <f>Table4[[#This Row],[Segment]]</f>
        <v/>
      </c>
      <c r="AG829" s="75"/>
      <c r="AH829" s="82" t="str">
        <f>IF(Table5[[#This Row],[Segment]]="","",AG829-Table4[[#This Row],[Total Pressure Drop (kPa)]])</f>
        <v/>
      </c>
    </row>
    <row r="830" spans="1:34" x14ac:dyDescent="0.25">
      <c r="A830" s="95" t="str">
        <f>IF('Set Up'!A827="","",'Set Up'!A827)</f>
        <v/>
      </c>
      <c r="B830" s="75" t="s">
        <v>81</v>
      </c>
      <c r="C830" s="85"/>
      <c r="D830" s="86" t="str">
        <f>IF(Table4[[#This Row],[Diameter (in)]]="","",(((CONVERT(Table4[[#This Row],[Diameter (in)]],"in","m"))/2)^2)*PI())</f>
        <v/>
      </c>
      <c r="E830" s="87" t="str">
        <f>IF(Table4[[#This Row],[Area (m2)]]="","",$D$4/Table4[[#This Row],[Area (m2)]])</f>
        <v/>
      </c>
      <c r="F830" s="85">
        <f t="shared" si="12"/>
        <v>4.6951999999999998</v>
      </c>
      <c r="G830" s="88" t="str">
        <f>IF(Table4[[#This Row],[Segment]]="","",(CONVERT(Table4[[#This Row],[Diameter (in)]],"in","m")*$B$4*Table4[[#This Row],[Velocity (m/s)]])/$C$4)</f>
        <v/>
      </c>
      <c r="H830" s="96" t="str">
        <f>IF(Table4[[#This Row],[Segment]]="","",IF(Table4[[#This Row],[Teynold''s Number]]&gt;4000,"TURBULENT","LAMINAR"))</f>
        <v/>
      </c>
      <c r="I830" s="86" t="str">
        <f>IF(Table4[[#This Row],[Segment]]="","",INDEX(Data!C827:C841,MATCH(Table4[Material],Data!B827:B841,0)))</f>
        <v/>
      </c>
      <c r="J830" s="89" t="str">
        <f>IF(Table4[[#This Row],[ε (m)]]="","",Table4[[#This Row],[ε (m)]]/(CONVERT(Table4[[#This Row],[Diameter (in)]],"in","m")))</f>
        <v/>
      </c>
      <c r="K830" s="96" t="str">
        <f>IF(Table4[[#This Row],[Regime]]="LAMINAR",16/Table4[[#This Row],[Teynold''s Number]],"-")</f>
        <v>-</v>
      </c>
      <c r="L830" s="86"/>
      <c r="M830" s="97" t="str">
        <f>IF(Table4[[#This Row],[Regime]]="TURBULENT",(((-4*LOG10(Table4[[#This Row],[ε/D]]/3.7+1.256/(Table4[[#This Row],[Teynold''s Number]]*SQRT(Table4[[#This Row],[f turbulent (guess)]]))))^-1)^2),"")</f>
        <v/>
      </c>
      <c r="N830" s="91" t="str">
        <f>IF(Table4[[#This Row],[f turbulent]]="","",Table4[[#This Row],[f turbulent (guess)]]-Table4[[#This Row],[f turbulent]])</f>
        <v/>
      </c>
      <c r="O830" s="87">
        <f>IF(Table4[[#This Row],[Segment]]="",0,IF(C831="",0,IF(C831&lt;=Table4[[#This Row],[Diameter (in)]],0,1-(D830/D831))))</f>
        <v>0</v>
      </c>
      <c r="P830" s="92" t="str">
        <f>IF(Table4[[#This Row],[Segment]]="","",IF(C830&gt;C831,"",IF(C831="",0.55,(0.55*(1-D831/D830)))))</f>
        <v/>
      </c>
      <c r="Q83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30" s="92" t="str">
        <f>IF(Table4[[#This Row],[Segment]]="","",IF(Table4[[#This Row],[Kexpansion]]="","0",((Table4[[#This Row],[Velocity (m/s)]]^2)/2)*Table4[[#This Row],[Kexpansion]]))</f>
        <v/>
      </c>
      <c r="S830" s="92" t="str">
        <f>IF(Table4[[#This Row],[Segment]]="","",IF(Table4[[#This Row],[Kcontraction]]="","0",((Table4[[#This Row],[Velocity (m/s)]]^2)/2)*Table4[[#This Row],[Kcontraction]]))</f>
        <v/>
      </c>
      <c r="T830" s="89" t="str">
        <f>IF(Table4[[#This Row],[Segment]]="","",SUMIF($Y$7:$Y$2000,Table4[[#This Row],[Segment]],$AD$7:$AD$2000))</f>
        <v/>
      </c>
      <c r="U830" s="95" t="str">
        <f>IF(Table4[[#This Row],[Segment]]="","",Table4[[#This Row],[Hfriction (J/kg)]]+Table4[[#This Row],[Hexpansions (J/kg)]]+Table4[[#This Row],[Hcontractions (J/kg)]]+Table4[[#This Row],[Hf (J/kg)]])</f>
        <v/>
      </c>
      <c r="V830" s="95" t="str">
        <f>IF(Table4[[#This Row],[Segment]]="","",Table4[[#This Row],[Total Friction Loss (J/kg)]]*Table3[Density (kg/m3)])</f>
        <v/>
      </c>
      <c r="W830" s="95" t="str">
        <f>IF(Table4[[#This Row],[Segment]]="","",Table4[[#This Row],[Total Pressure Drop (Pa)]]/1000)</f>
        <v/>
      </c>
      <c r="Y830" s="82" t="str">
        <f>IF('Set Up'!D1053="","",'Set Up'!D1053)</f>
        <v/>
      </c>
      <c r="Z830" s="82" t="str">
        <f>IF('Set Up'!E1053="","",'Set Up'!E1053)</f>
        <v/>
      </c>
      <c r="AA830" s="82" t="str">
        <f>IF('Set Up'!F1053="","",'Set Up'!F1053)</f>
        <v/>
      </c>
      <c r="AB830" s="82" t="str">
        <f>IF('Set Up'!G1053="","",'Set Up'!G1053)</f>
        <v/>
      </c>
      <c r="AC830" s="82" t="str">
        <f t="array" ref="AC830">IF(Y830="","",INDEX(Data!$G$4:$G$51,MATCH(Table7[[#This Row],[Fitting]]&amp;Table7[[#This Row],[Fitting Subtype]],Data!$E$4:$E$51&amp;Data!$F$4:$F$51,0)))</f>
        <v/>
      </c>
      <c r="AD830" s="89" t="str">
        <f>IF(Table7[[#This Row],[Segment]]="","",Table7[[#This Row],[Quantity]]*Table7[[#This Row],[Kf]]*(((INDEX(Table4[Velocity (m/s)],MATCH(Table7[[#This Row],[Segment]],Table4[Segment],0)))^2)/2))</f>
        <v/>
      </c>
      <c r="AF830" s="82" t="str">
        <f>Table4[[#This Row],[Segment]]</f>
        <v/>
      </c>
      <c r="AG830" s="75"/>
      <c r="AH830" s="82" t="str">
        <f>IF(Table5[[#This Row],[Segment]]="","",AG830-Table4[[#This Row],[Total Pressure Drop (kPa)]])</f>
        <v/>
      </c>
    </row>
    <row r="831" spans="1:34" x14ac:dyDescent="0.25">
      <c r="A831" s="95" t="str">
        <f>IF('Set Up'!A828="","",'Set Up'!A828)</f>
        <v/>
      </c>
      <c r="B831" s="75" t="s">
        <v>81</v>
      </c>
      <c r="C831" s="85"/>
      <c r="D831" s="86" t="str">
        <f>IF(Table4[[#This Row],[Diameter (in)]]="","",(((CONVERT(Table4[[#This Row],[Diameter (in)]],"in","m"))/2)^2)*PI())</f>
        <v/>
      </c>
      <c r="E831" s="87" t="str">
        <f>IF(Table4[[#This Row],[Area (m2)]]="","",$D$4/Table4[[#This Row],[Area (m2)]])</f>
        <v/>
      </c>
      <c r="F831" s="85">
        <f t="shared" si="12"/>
        <v>4.6951999999999998</v>
      </c>
      <c r="G831" s="88" t="str">
        <f>IF(Table4[[#This Row],[Segment]]="","",(CONVERT(Table4[[#This Row],[Diameter (in)]],"in","m")*$B$4*Table4[[#This Row],[Velocity (m/s)]])/$C$4)</f>
        <v/>
      </c>
      <c r="H831" s="96" t="str">
        <f>IF(Table4[[#This Row],[Segment]]="","",IF(Table4[[#This Row],[Teynold''s Number]]&gt;4000,"TURBULENT","LAMINAR"))</f>
        <v/>
      </c>
      <c r="I831" s="86" t="str">
        <f>IF(Table4[[#This Row],[Segment]]="","",INDEX(Data!C828:C842,MATCH(Table4[Material],Data!B828:B842,0)))</f>
        <v/>
      </c>
      <c r="J831" s="89" t="str">
        <f>IF(Table4[[#This Row],[ε (m)]]="","",Table4[[#This Row],[ε (m)]]/(CONVERT(Table4[[#This Row],[Diameter (in)]],"in","m")))</f>
        <v/>
      </c>
      <c r="K831" s="96" t="str">
        <f>IF(Table4[[#This Row],[Regime]]="LAMINAR",16/Table4[[#This Row],[Teynold''s Number]],"-")</f>
        <v>-</v>
      </c>
      <c r="L831" s="86"/>
      <c r="M831" s="97" t="str">
        <f>IF(Table4[[#This Row],[Regime]]="TURBULENT",(((-4*LOG10(Table4[[#This Row],[ε/D]]/3.7+1.256/(Table4[[#This Row],[Teynold''s Number]]*SQRT(Table4[[#This Row],[f turbulent (guess)]]))))^-1)^2),"")</f>
        <v/>
      </c>
      <c r="N831" s="91" t="str">
        <f>IF(Table4[[#This Row],[f turbulent]]="","",Table4[[#This Row],[f turbulent (guess)]]-Table4[[#This Row],[f turbulent]])</f>
        <v/>
      </c>
      <c r="O831" s="87">
        <f>IF(Table4[[#This Row],[Segment]]="",0,IF(C832="",0,IF(C832&lt;=Table4[[#This Row],[Diameter (in)]],0,1-(D831/D832))))</f>
        <v>0</v>
      </c>
      <c r="P831" s="92" t="str">
        <f>IF(Table4[[#This Row],[Segment]]="","",IF(C831&gt;C832,"",IF(C832="",0.55,(0.55*(1-D832/D831)))))</f>
        <v/>
      </c>
      <c r="Q83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31" s="92" t="str">
        <f>IF(Table4[[#This Row],[Segment]]="","",IF(Table4[[#This Row],[Kexpansion]]="","0",((Table4[[#This Row],[Velocity (m/s)]]^2)/2)*Table4[[#This Row],[Kexpansion]]))</f>
        <v/>
      </c>
      <c r="S831" s="92" t="str">
        <f>IF(Table4[[#This Row],[Segment]]="","",IF(Table4[[#This Row],[Kcontraction]]="","0",((Table4[[#This Row],[Velocity (m/s)]]^2)/2)*Table4[[#This Row],[Kcontraction]]))</f>
        <v/>
      </c>
      <c r="T831" s="89" t="str">
        <f>IF(Table4[[#This Row],[Segment]]="","",SUMIF($Y$7:$Y$2000,Table4[[#This Row],[Segment]],$AD$7:$AD$2000))</f>
        <v/>
      </c>
      <c r="U831" s="95" t="str">
        <f>IF(Table4[[#This Row],[Segment]]="","",Table4[[#This Row],[Hfriction (J/kg)]]+Table4[[#This Row],[Hexpansions (J/kg)]]+Table4[[#This Row],[Hcontractions (J/kg)]]+Table4[[#This Row],[Hf (J/kg)]])</f>
        <v/>
      </c>
      <c r="V831" s="95" t="str">
        <f>IF(Table4[[#This Row],[Segment]]="","",Table4[[#This Row],[Total Friction Loss (J/kg)]]*Table3[Density (kg/m3)])</f>
        <v/>
      </c>
      <c r="W831" s="95" t="str">
        <f>IF(Table4[[#This Row],[Segment]]="","",Table4[[#This Row],[Total Pressure Drop (Pa)]]/1000)</f>
        <v/>
      </c>
      <c r="Y831" s="82" t="str">
        <f>IF('Set Up'!D1054="","",'Set Up'!D1054)</f>
        <v/>
      </c>
      <c r="Z831" s="82" t="str">
        <f>IF('Set Up'!E1054="","",'Set Up'!E1054)</f>
        <v/>
      </c>
      <c r="AA831" s="82" t="str">
        <f>IF('Set Up'!F1054="","",'Set Up'!F1054)</f>
        <v/>
      </c>
      <c r="AB831" s="82" t="str">
        <f>IF('Set Up'!G1054="","",'Set Up'!G1054)</f>
        <v/>
      </c>
      <c r="AC831" s="82" t="str">
        <f t="array" ref="AC831">IF(Y831="","",INDEX(Data!$G$4:$G$51,MATCH(Table7[[#This Row],[Fitting]]&amp;Table7[[#This Row],[Fitting Subtype]],Data!$E$4:$E$51&amp;Data!$F$4:$F$51,0)))</f>
        <v/>
      </c>
      <c r="AD831" s="89" t="str">
        <f>IF(Table7[[#This Row],[Segment]]="","",Table7[[#This Row],[Quantity]]*Table7[[#This Row],[Kf]]*(((INDEX(Table4[Velocity (m/s)],MATCH(Table7[[#This Row],[Segment]],Table4[Segment],0)))^2)/2))</f>
        <v/>
      </c>
      <c r="AF831" s="82" t="str">
        <f>Table4[[#This Row],[Segment]]</f>
        <v/>
      </c>
      <c r="AG831" s="75"/>
      <c r="AH831" s="82" t="str">
        <f>IF(Table5[[#This Row],[Segment]]="","",AG831-Table4[[#This Row],[Total Pressure Drop (kPa)]])</f>
        <v/>
      </c>
    </row>
    <row r="832" spans="1:34" x14ac:dyDescent="0.25">
      <c r="A832" s="95" t="str">
        <f>IF('Set Up'!A829="","",'Set Up'!A829)</f>
        <v/>
      </c>
      <c r="B832" s="75" t="s">
        <v>81</v>
      </c>
      <c r="C832" s="85"/>
      <c r="D832" s="86" t="str">
        <f>IF(Table4[[#This Row],[Diameter (in)]]="","",(((CONVERT(Table4[[#This Row],[Diameter (in)]],"in","m"))/2)^2)*PI())</f>
        <v/>
      </c>
      <c r="E832" s="87" t="str">
        <f>IF(Table4[[#This Row],[Area (m2)]]="","",$D$4/Table4[[#This Row],[Area (m2)]])</f>
        <v/>
      </c>
      <c r="F832" s="85">
        <f t="shared" si="12"/>
        <v>4.6951999999999998</v>
      </c>
      <c r="G832" s="88" t="str">
        <f>IF(Table4[[#This Row],[Segment]]="","",(CONVERT(Table4[[#This Row],[Diameter (in)]],"in","m")*$B$4*Table4[[#This Row],[Velocity (m/s)]])/$C$4)</f>
        <v/>
      </c>
      <c r="H832" s="96" t="str">
        <f>IF(Table4[[#This Row],[Segment]]="","",IF(Table4[[#This Row],[Teynold''s Number]]&gt;4000,"TURBULENT","LAMINAR"))</f>
        <v/>
      </c>
      <c r="I832" s="86" t="str">
        <f>IF(Table4[[#This Row],[Segment]]="","",INDEX(Data!C829:C843,MATCH(Table4[Material],Data!B829:B843,0)))</f>
        <v/>
      </c>
      <c r="J832" s="89" t="str">
        <f>IF(Table4[[#This Row],[ε (m)]]="","",Table4[[#This Row],[ε (m)]]/(CONVERT(Table4[[#This Row],[Diameter (in)]],"in","m")))</f>
        <v/>
      </c>
      <c r="K832" s="96" t="str">
        <f>IF(Table4[[#This Row],[Regime]]="LAMINAR",16/Table4[[#This Row],[Teynold''s Number]],"-")</f>
        <v>-</v>
      </c>
      <c r="L832" s="86"/>
      <c r="M832" s="97" t="str">
        <f>IF(Table4[[#This Row],[Regime]]="TURBULENT",(((-4*LOG10(Table4[[#This Row],[ε/D]]/3.7+1.256/(Table4[[#This Row],[Teynold''s Number]]*SQRT(Table4[[#This Row],[f turbulent (guess)]]))))^-1)^2),"")</f>
        <v/>
      </c>
      <c r="N832" s="91" t="str">
        <f>IF(Table4[[#This Row],[f turbulent]]="","",Table4[[#This Row],[f turbulent (guess)]]-Table4[[#This Row],[f turbulent]])</f>
        <v/>
      </c>
      <c r="O832" s="87">
        <f>IF(Table4[[#This Row],[Segment]]="",0,IF(C833="",0,IF(C833&lt;=Table4[[#This Row],[Diameter (in)]],0,1-(D832/D833))))</f>
        <v>0</v>
      </c>
      <c r="P832" s="92" t="str">
        <f>IF(Table4[[#This Row],[Segment]]="","",IF(C832&gt;C833,"",IF(C833="",0.55,(0.55*(1-D833/D832)))))</f>
        <v/>
      </c>
      <c r="Q83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32" s="92" t="str">
        <f>IF(Table4[[#This Row],[Segment]]="","",IF(Table4[[#This Row],[Kexpansion]]="","0",((Table4[[#This Row],[Velocity (m/s)]]^2)/2)*Table4[[#This Row],[Kexpansion]]))</f>
        <v/>
      </c>
      <c r="S832" s="92" t="str">
        <f>IF(Table4[[#This Row],[Segment]]="","",IF(Table4[[#This Row],[Kcontraction]]="","0",((Table4[[#This Row],[Velocity (m/s)]]^2)/2)*Table4[[#This Row],[Kcontraction]]))</f>
        <v/>
      </c>
      <c r="T832" s="89" t="str">
        <f>IF(Table4[[#This Row],[Segment]]="","",SUMIF($Y$7:$Y$2000,Table4[[#This Row],[Segment]],$AD$7:$AD$2000))</f>
        <v/>
      </c>
      <c r="U832" s="95" t="str">
        <f>IF(Table4[[#This Row],[Segment]]="","",Table4[[#This Row],[Hfriction (J/kg)]]+Table4[[#This Row],[Hexpansions (J/kg)]]+Table4[[#This Row],[Hcontractions (J/kg)]]+Table4[[#This Row],[Hf (J/kg)]])</f>
        <v/>
      </c>
      <c r="V832" s="95" t="str">
        <f>IF(Table4[[#This Row],[Segment]]="","",Table4[[#This Row],[Total Friction Loss (J/kg)]]*Table3[Density (kg/m3)])</f>
        <v/>
      </c>
      <c r="W832" s="95" t="str">
        <f>IF(Table4[[#This Row],[Segment]]="","",Table4[[#This Row],[Total Pressure Drop (Pa)]]/1000)</f>
        <v/>
      </c>
      <c r="Y832" s="82" t="str">
        <f>IF('Set Up'!D1055="","",'Set Up'!D1055)</f>
        <v/>
      </c>
      <c r="Z832" s="82" t="str">
        <f>IF('Set Up'!E1055="","",'Set Up'!E1055)</f>
        <v/>
      </c>
      <c r="AA832" s="82" t="str">
        <f>IF('Set Up'!F1055="","",'Set Up'!F1055)</f>
        <v/>
      </c>
      <c r="AB832" s="82" t="str">
        <f>IF('Set Up'!G1055="","",'Set Up'!G1055)</f>
        <v/>
      </c>
      <c r="AC832" s="82" t="str">
        <f t="array" ref="AC832">IF(Y832="","",INDEX(Data!$G$4:$G$51,MATCH(Table7[[#This Row],[Fitting]]&amp;Table7[[#This Row],[Fitting Subtype]],Data!$E$4:$E$51&amp;Data!$F$4:$F$51,0)))</f>
        <v/>
      </c>
      <c r="AD832" s="89" t="str">
        <f>IF(Table7[[#This Row],[Segment]]="","",Table7[[#This Row],[Quantity]]*Table7[[#This Row],[Kf]]*(((INDEX(Table4[Velocity (m/s)],MATCH(Table7[[#This Row],[Segment]],Table4[Segment],0)))^2)/2))</f>
        <v/>
      </c>
      <c r="AF832" s="82" t="str">
        <f>Table4[[#This Row],[Segment]]</f>
        <v/>
      </c>
      <c r="AG832" s="75"/>
      <c r="AH832" s="82" t="str">
        <f>IF(Table5[[#This Row],[Segment]]="","",AG832-Table4[[#This Row],[Total Pressure Drop (kPa)]])</f>
        <v/>
      </c>
    </row>
    <row r="833" spans="1:34" x14ac:dyDescent="0.25">
      <c r="A833" s="95" t="str">
        <f>IF('Set Up'!A830="","",'Set Up'!A830)</f>
        <v/>
      </c>
      <c r="B833" s="75" t="s">
        <v>81</v>
      </c>
      <c r="C833" s="85"/>
      <c r="D833" s="86" t="str">
        <f>IF(Table4[[#This Row],[Diameter (in)]]="","",(((CONVERT(Table4[[#This Row],[Diameter (in)]],"in","m"))/2)^2)*PI())</f>
        <v/>
      </c>
      <c r="E833" s="87" t="str">
        <f>IF(Table4[[#This Row],[Area (m2)]]="","",$D$4/Table4[[#This Row],[Area (m2)]])</f>
        <v/>
      </c>
      <c r="F833" s="85">
        <f t="shared" si="12"/>
        <v>4.6951999999999998</v>
      </c>
      <c r="G833" s="88" t="str">
        <f>IF(Table4[[#This Row],[Segment]]="","",(CONVERT(Table4[[#This Row],[Diameter (in)]],"in","m")*$B$4*Table4[[#This Row],[Velocity (m/s)]])/$C$4)</f>
        <v/>
      </c>
      <c r="H833" s="96" t="str">
        <f>IF(Table4[[#This Row],[Segment]]="","",IF(Table4[[#This Row],[Teynold''s Number]]&gt;4000,"TURBULENT","LAMINAR"))</f>
        <v/>
      </c>
      <c r="I833" s="86" t="str">
        <f>IF(Table4[[#This Row],[Segment]]="","",INDEX(Data!C830:C844,MATCH(Table4[Material],Data!B830:B844,0)))</f>
        <v/>
      </c>
      <c r="J833" s="89" t="str">
        <f>IF(Table4[[#This Row],[ε (m)]]="","",Table4[[#This Row],[ε (m)]]/(CONVERT(Table4[[#This Row],[Diameter (in)]],"in","m")))</f>
        <v/>
      </c>
      <c r="K833" s="96" t="str">
        <f>IF(Table4[[#This Row],[Regime]]="LAMINAR",16/Table4[[#This Row],[Teynold''s Number]],"-")</f>
        <v>-</v>
      </c>
      <c r="L833" s="86"/>
      <c r="M833" s="97" t="str">
        <f>IF(Table4[[#This Row],[Regime]]="TURBULENT",(((-4*LOG10(Table4[[#This Row],[ε/D]]/3.7+1.256/(Table4[[#This Row],[Teynold''s Number]]*SQRT(Table4[[#This Row],[f turbulent (guess)]]))))^-1)^2),"")</f>
        <v/>
      </c>
      <c r="N833" s="91" t="str">
        <f>IF(Table4[[#This Row],[f turbulent]]="","",Table4[[#This Row],[f turbulent (guess)]]-Table4[[#This Row],[f turbulent]])</f>
        <v/>
      </c>
      <c r="O833" s="87">
        <f>IF(Table4[[#This Row],[Segment]]="",0,IF(C834="",0,IF(C834&lt;=Table4[[#This Row],[Diameter (in)]],0,1-(D833/D834))))</f>
        <v>0</v>
      </c>
      <c r="P833" s="92" t="str">
        <f>IF(Table4[[#This Row],[Segment]]="","",IF(C833&gt;C834,"",IF(C834="",0.55,(0.55*(1-D834/D833)))))</f>
        <v/>
      </c>
      <c r="Q83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33" s="92" t="str">
        <f>IF(Table4[[#This Row],[Segment]]="","",IF(Table4[[#This Row],[Kexpansion]]="","0",((Table4[[#This Row],[Velocity (m/s)]]^2)/2)*Table4[[#This Row],[Kexpansion]]))</f>
        <v/>
      </c>
      <c r="S833" s="92" t="str">
        <f>IF(Table4[[#This Row],[Segment]]="","",IF(Table4[[#This Row],[Kcontraction]]="","0",((Table4[[#This Row],[Velocity (m/s)]]^2)/2)*Table4[[#This Row],[Kcontraction]]))</f>
        <v/>
      </c>
      <c r="T833" s="89" t="str">
        <f>IF(Table4[[#This Row],[Segment]]="","",SUMIF($Y$7:$Y$2000,Table4[[#This Row],[Segment]],$AD$7:$AD$2000))</f>
        <v/>
      </c>
      <c r="U833" s="95" t="str">
        <f>IF(Table4[[#This Row],[Segment]]="","",Table4[[#This Row],[Hfriction (J/kg)]]+Table4[[#This Row],[Hexpansions (J/kg)]]+Table4[[#This Row],[Hcontractions (J/kg)]]+Table4[[#This Row],[Hf (J/kg)]])</f>
        <v/>
      </c>
      <c r="V833" s="95" t="str">
        <f>IF(Table4[[#This Row],[Segment]]="","",Table4[[#This Row],[Total Friction Loss (J/kg)]]*Table3[Density (kg/m3)])</f>
        <v/>
      </c>
      <c r="W833" s="95" t="str">
        <f>IF(Table4[[#This Row],[Segment]]="","",Table4[[#This Row],[Total Pressure Drop (Pa)]]/1000)</f>
        <v/>
      </c>
      <c r="Y833" s="82" t="str">
        <f>IF('Set Up'!D1056="","",'Set Up'!D1056)</f>
        <v/>
      </c>
      <c r="Z833" s="82" t="str">
        <f>IF('Set Up'!E1056="","",'Set Up'!E1056)</f>
        <v/>
      </c>
      <c r="AA833" s="82" t="str">
        <f>IF('Set Up'!F1056="","",'Set Up'!F1056)</f>
        <v/>
      </c>
      <c r="AB833" s="82" t="str">
        <f>IF('Set Up'!G1056="","",'Set Up'!G1056)</f>
        <v/>
      </c>
      <c r="AC833" s="82" t="str">
        <f t="array" ref="AC833">IF(Y833="","",INDEX(Data!$G$4:$G$51,MATCH(Table7[[#This Row],[Fitting]]&amp;Table7[[#This Row],[Fitting Subtype]],Data!$E$4:$E$51&amp;Data!$F$4:$F$51,0)))</f>
        <v/>
      </c>
      <c r="AD833" s="89" t="str">
        <f>IF(Table7[[#This Row],[Segment]]="","",Table7[[#This Row],[Quantity]]*Table7[[#This Row],[Kf]]*(((INDEX(Table4[Velocity (m/s)],MATCH(Table7[[#This Row],[Segment]],Table4[Segment],0)))^2)/2))</f>
        <v/>
      </c>
      <c r="AF833" s="82" t="str">
        <f>Table4[[#This Row],[Segment]]</f>
        <v/>
      </c>
      <c r="AG833" s="75"/>
      <c r="AH833" s="82" t="str">
        <f>IF(Table5[[#This Row],[Segment]]="","",AG833-Table4[[#This Row],[Total Pressure Drop (kPa)]])</f>
        <v/>
      </c>
    </row>
    <row r="834" spans="1:34" x14ac:dyDescent="0.25">
      <c r="A834" s="95" t="str">
        <f>IF('Set Up'!A831="","",'Set Up'!A831)</f>
        <v/>
      </c>
      <c r="B834" s="75" t="s">
        <v>81</v>
      </c>
      <c r="C834" s="85"/>
      <c r="D834" s="86" t="str">
        <f>IF(Table4[[#This Row],[Diameter (in)]]="","",(((CONVERT(Table4[[#This Row],[Diameter (in)]],"in","m"))/2)^2)*PI())</f>
        <v/>
      </c>
      <c r="E834" s="87" t="str">
        <f>IF(Table4[[#This Row],[Area (m2)]]="","",$D$4/Table4[[#This Row],[Area (m2)]])</f>
        <v/>
      </c>
      <c r="F834" s="85">
        <f t="shared" si="12"/>
        <v>4.6951999999999998</v>
      </c>
      <c r="G834" s="88" t="str">
        <f>IF(Table4[[#This Row],[Segment]]="","",(CONVERT(Table4[[#This Row],[Diameter (in)]],"in","m")*$B$4*Table4[[#This Row],[Velocity (m/s)]])/$C$4)</f>
        <v/>
      </c>
      <c r="H834" s="96" t="str">
        <f>IF(Table4[[#This Row],[Segment]]="","",IF(Table4[[#This Row],[Teynold''s Number]]&gt;4000,"TURBULENT","LAMINAR"))</f>
        <v/>
      </c>
      <c r="I834" s="86" t="str">
        <f>IF(Table4[[#This Row],[Segment]]="","",INDEX(Data!C831:C845,MATCH(Table4[Material],Data!B831:B845,0)))</f>
        <v/>
      </c>
      <c r="J834" s="89" t="str">
        <f>IF(Table4[[#This Row],[ε (m)]]="","",Table4[[#This Row],[ε (m)]]/(CONVERT(Table4[[#This Row],[Diameter (in)]],"in","m")))</f>
        <v/>
      </c>
      <c r="K834" s="96" t="str">
        <f>IF(Table4[[#This Row],[Regime]]="LAMINAR",16/Table4[[#This Row],[Teynold''s Number]],"-")</f>
        <v>-</v>
      </c>
      <c r="L834" s="86"/>
      <c r="M834" s="97" t="str">
        <f>IF(Table4[[#This Row],[Regime]]="TURBULENT",(((-4*LOG10(Table4[[#This Row],[ε/D]]/3.7+1.256/(Table4[[#This Row],[Teynold''s Number]]*SQRT(Table4[[#This Row],[f turbulent (guess)]]))))^-1)^2),"")</f>
        <v/>
      </c>
      <c r="N834" s="91" t="str">
        <f>IF(Table4[[#This Row],[f turbulent]]="","",Table4[[#This Row],[f turbulent (guess)]]-Table4[[#This Row],[f turbulent]])</f>
        <v/>
      </c>
      <c r="O834" s="87">
        <f>IF(Table4[[#This Row],[Segment]]="",0,IF(C835="",0,IF(C835&lt;=Table4[[#This Row],[Diameter (in)]],0,1-(D834/D835))))</f>
        <v>0</v>
      </c>
      <c r="P834" s="92" t="str">
        <f>IF(Table4[[#This Row],[Segment]]="","",IF(C834&gt;C835,"",IF(C835="",0.55,(0.55*(1-D835/D834)))))</f>
        <v/>
      </c>
      <c r="Q83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34" s="92" t="str">
        <f>IF(Table4[[#This Row],[Segment]]="","",IF(Table4[[#This Row],[Kexpansion]]="","0",((Table4[[#This Row],[Velocity (m/s)]]^2)/2)*Table4[[#This Row],[Kexpansion]]))</f>
        <v/>
      </c>
      <c r="S834" s="92" t="str">
        <f>IF(Table4[[#This Row],[Segment]]="","",IF(Table4[[#This Row],[Kcontraction]]="","0",((Table4[[#This Row],[Velocity (m/s)]]^2)/2)*Table4[[#This Row],[Kcontraction]]))</f>
        <v/>
      </c>
      <c r="T834" s="89" t="str">
        <f>IF(Table4[[#This Row],[Segment]]="","",SUMIF($Y$7:$Y$2000,Table4[[#This Row],[Segment]],$AD$7:$AD$2000))</f>
        <v/>
      </c>
      <c r="U834" s="95" t="str">
        <f>IF(Table4[[#This Row],[Segment]]="","",Table4[[#This Row],[Hfriction (J/kg)]]+Table4[[#This Row],[Hexpansions (J/kg)]]+Table4[[#This Row],[Hcontractions (J/kg)]]+Table4[[#This Row],[Hf (J/kg)]])</f>
        <v/>
      </c>
      <c r="V834" s="95" t="str">
        <f>IF(Table4[[#This Row],[Segment]]="","",Table4[[#This Row],[Total Friction Loss (J/kg)]]*Table3[Density (kg/m3)])</f>
        <v/>
      </c>
      <c r="W834" s="95" t="str">
        <f>IF(Table4[[#This Row],[Segment]]="","",Table4[[#This Row],[Total Pressure Drop (Pa)]]/1000)</f>
        <v/>
      </c>
      <c r="Y834" s="82" t="str">
        <f>IF('Set Up'!D1057="","",'Set Up'!D1057)</f>
        <v/>
      </c>
      <c r="Z834" s="82" t="str">
        <f>IF('Set Up'!E1057="","",'Set Up'!E1057)</f>
        <v/>
      </c>
      <c r="AA834" s="82" t="str">
        <f>IF('Set Up'!F1057="","",'Set Up'!F1057)</f>
        <v/>
      </c>
      <c r="AB834" s="82" t="str">
        <f>IF('Set Up'!G1057="","",'Set Up'!G1057)</f>
        <v/>
      </c>
      <c r="AC834" s="82" t="str">
        <f t="array" ref="AC834">IF(Y834="","",INDEX(Data!$G$4:$G$51,MATCH(Table7[[#This Row],[Fitting]]&amp;Table7[[#This Row],[Fitting Subtype]],Data!$E$4:$E$51&amp;Data!$F$4:$F$51,0)))</f>
        <v/>
      </c>
      <c r="AD834" s="89" t="str">
        <f>IF(Table7[[#This Row],[Segment]]="","",Table7[[#This Row],[Quantity]]*Table7[[#This Row],[Kf]]*(((INDEX(Table4[Velocity (m/s)],MATCH(Table7[[#This Row],[Segment]],Table4[Segment],0)))^2)/2))</f>
        <v/>
      </c>
      <c r="AF834" s="82" t="str">
        <f>Table4[[#This Row],[Segment]]</f>
        <v/>
      </c>
      <c r="AG834" s="75"/>
      <c r="AH834" s="82" t="str">
        <f>IF(Table5[[#This Row],[Segment]]="","",AG834-Table4[[#This Row],[Total Pressure Drop (kPa)]])</f>
        <v/>
      </c>
    </row>
    <row r="835" spans="1:34" x14ac:dyDescent="0.25">
      <c r="A835" s="95" t="str">
        <f>IF('Set Up'!A832="","",'Set Up'!A832)</f>
        <v/>
      </c>
      <c r="B835" s="75" t="s">
        <v>81</v>
      </c>
      <c r="C835" s="85"/>
      <c r="D835" s="86" t="str">
        <f>IF(Table4[[#This Row],[Diameter (in)]]="","",(((CONVERT(Table4[[#This Row],[Diameter (in)]],"in","m"))/2)^2)*PI())</f>
        <v/>
      </c>
      <c r="E835" s="87" t="str">
        <f>IF(Table4[[#This Row],[Area (m2)]]="","",$D$4/Table4[[#This Row],[Area (m2)]])</f>
        <v/>
      </c>
      <c r="F835" s="85">
        <f t="shared" si="12"/>
        <v>4.6951999999999998</v>
      </c>
      <c r="G835" s="88" t="str">
        <f>IF(Table4[[#This Row],[Segment]]="","",(CONVERT(Table4[[#This Row],[Diameter (in)]],"in","m")*$B$4*Table4[[#This Row],[Velocity (m/s)]])/$C$4)</f>
        <v/>
      </c>
      <c r="H835" s="96" t="str">
        <f>IF(Table4[[#This Row],[Segment]]="","",IF(Table4[[#This Row],[Teynold''s Number]]&gt;4000,"TURBULENT","LAMINAR"))</f>
        <v/>
      </c>
      <c r="I835" s="86" t="str">
        <f>IF(Table4[[#This Row],[Segment]]="","",INDEX(Data!C832:C846,MATCH(Table4[Material],Data!B832:B846,0)))</f>
        <v/>
      </c>
      <c r="J835" s="89" t="str">
        <f>IF(Table4[[#This Row],[ε (m)]]="","",Table4[[#This Row],[ε (m)]]/(CONVERT(Table4[[#This Row],[Diameter (in)]],"in","m")))</f>
        <v/>
      </c>
      <c r="K835" s="96" t="str">
        <f>IF(Table4[[#This Row],[Regime]]="LAMINAR",16/Table4[[#This Row],[Teynold''s Number]],"-")</f>
        <v>-</v>
      </c>
      <c r="L835" s="86"/>
      <c r="M835" s="97" t="str">
        <f>IF(Table4[[#This Row],[Regime]]="TURBULENT",(((-4*LOG10(Table4[[#This Row],[ε/D]]/3.7+1.256/(Table4[[#This Row],[Teynold''s Number]]*SQRT(Table4[[#This Row],[f turbulent (guess)]]))))^-1)^2),"")</f>
        <v/>
      </c>
      <c r="N835" s="91" t="str">
        <f>IF(Table4[[#This Row],[f turbulent]]="","",Table4[[#This Row],[f turbulent (guess)]]-Table4[[#This Row],[f turbulent]])</f>
        <v/>
      </c>
      <c r="O835" s="87">
        <f>IF(Table4[[#This Row],[Segment]]="",0,IF(C836="",0,IF(C836&lt;=Table4[[#This Row],[Diameter (in)]],0,1-(D835/D836))))</f>
        <v>0</v>
      </c>
      <c r="P835" s="92" t="str">
        <f>IF(Table4[[#This Row],[Segment]]="","",IF(C835&gt;C836,"",IF(C836="",0.55,(0.55*(1-D836/D835)))))</f>
        <v/>
      </c>
      <c r="Q83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35" s="92" t="str">
        <f>IF(Table4[[#This Row],[Segment]]="","",IF(Table4[[#This Row],[Kexpansion]]="","0",((Table4[[#This Row],[Velocity (m/s)]]^2)/2)*Table4[[#This Row],[Kexpansion]]))</f>
        <v/>
      </c>
      <c r="S835" s="92" t="str">
        <f>IF(Table4[[#This Row],[Segment]]="","",IF(Table4[[#This Row],[Kcontraction]]="","0",((Table4[[#This Row],[Velocity (m/s)]]^2)/2)*Table4[[#This Row],[Kcontraction]]))</f>
        <v/>
      </c>
      <c r="T835" s="89" t="str">
        <f>IF(Table4[[#This Row],[Segment]]="","",SUMIF($Y$7:$Y$2000,Table4[[#This Row],[Segment]],$AD$7:$AD$2000))</f>
        <v/>
      </c>
      <c r="U835" s="95" t="str">
        <f>IF(Table4[[#This Row],[Segment]]="","",Table4[[#This Row],[Hfriction (J/kg)]]+Table4[[#This Row],[Hexpansions (J/kg)]]+Table4[[#This Row],[Hcontractions (J/kg)]]+Table4[[#This Row],[Hf (J/kg)]])</f>
        <v/>
      </c>
      <c r="V835" s="95" t="str">
        <f>IF(Table4[[#This Row],[Segment]]="","",Table4[[#This Row],[Total Friction Loss (J/kg)]]*Table3[Density (kg/m3)])</f>
        <v/>
      </c>
      <c r="W835" s="95" t="str">
        <f>IF(Table4[[#This Row],[Segment]]="","",Table4[[#This Row],[Total Pressure Drop (Pa)]]/1000)</f>
        <v/>
      </c>
      <c r="Y835" s="82" t="str">
        <f>IF('Set Up'!D1058="","",'Set Up'!D1058)</f>
        <v/>
      </c>
      <c r="Z835" s="82" t="str">
        <f>IF('Set Up'!E1058="","",'Set Up'!E1058)</f>
        <v/>
      </c>
      <c r="AA835" s="82" t="str">
        <f>IF('Set Up'!F1058="","",'Set Up'!F1058)</f>
        <v/>
      </c>
      <c r="AB835" s="82" t="str">
        <f>IF('Set Up'!G1058="","",'Set Up'!G1058)</f>
        <v/>
      </c>
      <c r="AC835" s="82" t="str">
        <f t="array" ref="AC835">IF(Y835="","",INDEX(Data!$G$4:$G$51,MATCH(Table7[[#This Row],[Fitting]]&amp;Table7[[#This Row],[Fitting Subtype]],Data!$E$4:$E$51&amp;Data!$F$4:$F$51,0)))</f>
        <v/>
      </c>
      <c r="AD835" s="89" t="str">
        <f>IF(Table7[[#This Row],[Segment]]="","",Table7[[#This Row],[Quantity]]*Table7[[#This Row],[Kf]]*(((INDEX(Table4[Velocity (m/s)],MATCH(Table7[[#This Row],[Segment]],Table4[Segment],0)))^2)/2))</f>
        <v/>
      </c>
      <c r="AF835" s="82" t="str">
        <f>Table4[[#This Row],[Segment]]</f>
        <v/>
      </c>
      <c r="AG835" s="75"/>
      <c r="AH835" s="82" t="str">
        <f>IF(Table5[[#This Row],[Segment]]="","",AG835-Table4[[#This Row],[Total Pressure Drop (kPa)]])</f>
        <v/>
      </c>
    </row>
    <row r="836" spans="1:34" x14ac:dyDescent="0.25">
      <c r="A836" s="95" t="str">
        <f>IF('Set Up'!A833="","",'Set Up'!A833)</f>
        <v/>
      </c>
      <c r="B836" s="75" t="s">
        <v>81</v>
      </c>
      <c r="C836" s="85"/>
      <c r="D836" s="86" t="str">
        <f>IF(Table4[[#This Row],[Diameter (in)]]="","",(((CONVERT(Table4[[#This Row],[Diameter (in)]],"in","m"))/2)^2)*PI())</f>
        <v/>
      </c>
      <c r="E836" s="87" t="str">
        <f>IF(Table4[[#This Row],[Area (m2)]]="","",$D$4/Table4[[#This Row],[Area (m2)]])</f>
        <v/>
      </c>
      <c r="F836" s="85">
        <f t="shared" si="12"/>
        <v>4.6951999999999998</v>
      </c>
      <c r="G836" s="88" t="str">
        <f>IF(Table4[[#This Row],[Segment]]="","",(CONVERT(Table4[[#This Row],[Diameter (in)]],"in","m")*$B$4*Table4[[#This Row],[Velocity (m/s)]])/$C$4)</f>
        <v/>
      </c>
      <c r="H836" s="96" t="str">
        <f>IF(Table4[[#This Row],[Segment]]="","",IF(Table4[[#This Row],[Teynold''s Number]]&gt;4000,"TURBULENT","LAMINAR"))</f>
        <v/>
      </c>
      <c r="I836" s="86" t="str">
        <f>IF(Table4[[#This Row],[Segment]]="","",INDEX(Data!C833:C847,MATCH(Table4[Material],Data!B833:B847,0)))</f>
        <v/>
      </c>
      <c r="J836" s="89" t="str">
        <f>IF(Table4[[#This Row],[ε (m)]]="","",Table4[[#This Row],[ε (m)]]/(CONVERT(Table4[[#This Row],[Diameter (in)]],"in","m")))</f>
        <v/>
      </c>
      <c r="K836" s="96" t="str">
        <f>IF(Table4[[#This Row],[Regime]]="LAMINAR",16/Table4[[#This Row],[Teynold''s Number]],"-")</f>
        <v>-</v>
      </c>
      <c r="L836" s="86"/>
      <c r="M836" s="97" t="str">
        <f>IF(Table4[[#This Row],[Regime]]="TURBULENT",(((-4*LOG10(Table4[[#This Row],[ε/D]]/3.7+1.256/(Table4[[#This Row],[Teynold''s Number]]*SQRT(Table4[[#This Row],[f turbulent (guess)]]))))^-1)^2),"")</f>
        <v/>
      </c>
      <c r="N836" s="91" t="str">
        <f>IF(Table4[[#This Row],[f turbulent]]="","",Table4[[#This Row],[f turbulent (guess)]]-Table4[[#This Row],[f turbulent]])</f>
        <v/>
      </c>
      <c r="O836" s="87">
        <f>IF(Table4[[#This Row],[Segment]]="",0,IF(C837="",0,IF(C837&lt;=Table4[[#This Row],[Diameter (in)]],0,1-(D836/D837))))</f>
        <v>0</v>
      </c>
      <c r="P836" s="92" t="str">
        <f>IF(Table4[[#This Row],[Segment]]="","",IF(C836&gt;C837,"",IF(C837="",0.55,(0.55*(1-D837/D836)))))</f>
        <v/>
      </c>
      <c r="Q83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36" s="92" t="str">
        <f>IF(Table4[[#This Row],[Segment]]="","",IF(Table4[[#This Row],[Kexpansion]]="","0",((Table4[[#This Row],[Velocity (m/s)]]^2)/2)*Table4[[#This Row],[Kexpansion]]))</f>
        <v/>
      </c>
      <c r="S836" s="92" t="str">
        <f>IF(Table4[[#This Row],[Segment]]="","",IF(Table4[[#This Row],[Kcontraction]]="","0",((Table4[[#This Row],[Velocity (m/s)]]^2)/2)*Table4[[#This Row],[Kcontraction]]))</f>
        <v/>
      </c>
      <c r="T836" s="89" t="str">
        <f>IF(Table4[[#This Row],[Segment]]="","",SUMIF($Y$7:$Y$2000,Table4[[#This Row],[Segment]],$AD$7:$AD$2000))</f>
        <v/>
      </c>
      <c r="U836" s="95" t="str">
        <f>IF(Table4[[#This Row],[Segment]]="","",Table4[[#This Row],[Hfriction (J/kg)]]+Table4[[#This Row],[Hexpansions (J/kg)]]+Table4[[#This Row],[Hcontractions (J/kg)]]+Table4[[#This Row],[Hf (J/kg)]])</f>
        <v/>
      </c>
      <c r="V836" s="95" t="str">
        <f>IF(Table4[[#This Row],[Segment]]="","",Table4[[#This Row],[Total Friction Loss (J/kg)]]*Table3[Density (kg/m3)])</f>
        <v/>
      </c>
      <c r="W836" s="95" t="str">
        <f>IF(Table4[[#This Row],[Segment]]="","",Table4[[#This Row],[Total Pressure Drop (Pa)]]/1000)</f>
        <v/>
      </c>
      <c r="Y836" s="82" t="str">
        <f>IF('Set Up'!D1059="","",'Set Up'!D1059)</f>
        <v/>
      </c>
      <c r="Z836" s="82" t="str">
        <f>IF('Set Up'!E1059="","",'Set Up'!E1059)</f>
        <v/>
      </c>
      <c r="AA836" s="82" t="str">
        <f>IF('Set Up'!F1059="","",'Set Up'!F1059)</f>
        <v/>
      </c>
      <c r="AB836" s="82" t="str">
        <f>IF('Set Up'!G1059="","",'Set Up'!G1059)</f>
        <v/>
      </c>
      <c r="AC836" s="82" t="str">
        <f t="array" ref="AC836">IF(Y836="","",INDEX(Data!$G$4:$G$51,MATCH(Table7[[#This Row],[Fitting]]&amp;Table7[[#This Row],[Fitting Subtype]],Data!$E$4:$E$51&amp;Data!$F$4:$F$51,0)))</f>
        <v/>
      </c>
      <c r="AD836" s="89" t="str">
        <f>IF(Table7[[#This Row],[Segment]]="","",Table7[[#This Row],[Quantity]]*Table7[[#This Row],[Kf]]*(((INDEX(Table4[Velocity (m/s)],MATCH(Table7[[#This Row],[Segment]],Table4[Segment],0)))^2)/2))</f>
        <v/>
      </c>
      <c r="AF836" s="82" t="str">
        <f>Table4[[#This Row],[Segment]]</f>
        <v/>
      </c>
      <c r="AG836" s="75"/>
      <c r="AH836" s="82" t="str">
        <f>IF(Table5[[#This Row],[Segment]]="","",AG836-Table4[[#This Row],[Total Pressure Drop (kPa)]])</f>
        <v/>
      </c>
    </row>
    <row r="837" spans="1:34" x14ac:dyDescent="0.25">
      <c r="A837" s="95" t="str">
        <f>IF('Set Up'!A834="","",'Set Up'!A834)</f>
        <v/>
      </c>
      <c r="B837" s="75" t="s">
        <v>81</v>
      </c>
      <c r="C837" s="85"/>
      <c r="D837" s="86" t="str">
        <f>IF(Table4[[#This Row],[Diameter (in)]]="","",(((CONVERT(Table4[[#This Row],[Diameter (in)]],"in","m"))/2)^2)*PI())</f>
        <v/>
      </c>
      <c r="E837" s="87" t="str">
        <f>IF(Table4[[#This Row],[Area (m2)]]="","",$D$4/Table4[[#This Row],[Area (m2)]])</f>
        <v/>
      </c>
      <c r="F837" s="85">
        <f t="shared" si="12"/>
        <v>4.6951999999999998</v>
      </c>
      <c r="G837" s="88" t="str">
        <f>IF(Table4[[#This Row],[Segment]]="","",(CONVERT(Table4[[#This Row],[Diameter (in)]],"in","m")*$B$4*Table4[[#This Row],[Velocity (m/s)]])/$C$4)</f>
        <v/>
      </c>
      <c r="H837" s="96" t="str">
        <f>IF(Table4[[#This Row],[Segment]]="","",IF(Table4[[#This Row],[Teynold''s Number]]&gt;4000,"TURBULENT","LAMINAR"))</f>
        <v/>
      </c>
      <c r="I837" s="86" t="str">
        <f>IF(Table4[[#This Row],[Segment]]="","",INDEX(Data!C834:C848,MATCH(Table4[Material],Data!B834:B848,0)))</f>
        <v/>
      </c>
      <c r="J837" s="89" t="str">
        <f>IF(Table4[[#This Row],[ε (m)]]="","",Table4[[#This Row],[ε (m)]]/(CONVERT(Table4[[#This Row],[Diameter (in)]],"in","m")))</f>
        <v/>
      </c>
      <c r="K837" s="96" t="str">
        <f>IF(Table4[[#This Row],[Regime]]="LAMINAR",16/Table4[[#This Row],[Teynold''s Number]],"-")</f>
        <v>-</v>
      </c>
      <c r="L837" s="86"/>
      <c r="M837" s="97" t="str">
        <f>IF(Table4[[#This Row],[Regime]]="TURBULENT",(((-4*LOG10(Table4[[#This Row],[ε/D]]/3.7+1.256/(Table4[[#This Row],[Teynold''s Number]]*SQRT(Table4[[#This Row],[f turbulent (guess)]]))))^-1)^2),"")</f>
        <v/>
      </c>
      <c r="N837" s="91" t="str">
        <f>IF(Table4[[#This Row],[f turbulent]]="","",Table4[[#This Row],[f turbulent (guess)]]-Table4[[#This Row],[f turbulent]])</f>
        <v/>
      </c>
      <c r="O837" s="87">
        <f>IF(Table4[[#This Row],[Segment]]="",0,IF(C838="",0,IF(C838&lt;=Table4[[#This Row],[Diameter (in)]],0,1-(D837/D838))))</f>
        <v>0</v>
      </c>
      <c r="P837" s="92" t="str">
        <f>IF(Table4[[#This Row],[Segment]]="","",IF(C837&gt;C838,"",IF(C838="",0.55,(0.55*(1-D838/D837)))))</f>
        <v/>
      </c>
      <c r="Q83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37" s="92" t="str">
        <f>IF(Table4[[#This Row],[Segment]]="","",IF(Table4[[#This Row],[Kexpansion]]="","0",((Table4[[#This Row],[Velocity (m/s)]]^2)/2)*Table4[[#This Row],[Kexpansion]]))</f>
        <v/>
      </c>
      <c r="S837" s="92" t="str">
        <f>IF(Table4[[#This Row],[Segment]]="","",IF(Table4[[#This Row],[Kcontraction]]="","0",((Table4[[#This Row],[Velocity (m/s)]]^2)/2)*Table4[[#This Row],[Kcontraction]]))</f>
        <v/>
      </c>
      <c r="T837" s="89" t="str">
        <f>IF(Table4[[#This Row],[Segment]]="","",SUMIF($Y$7:$Y$2000,Table4[[#This Row],[Segment]],$AD$7:$AD$2000))</f>
        <v/>
      </c>
      <c r="U837" s="95" t="str">
        <f>IF(Table4[[#This Row],[Segment]]="","",Table4[[#This Row],[Hfriction (J/kg)]]+Table4[[#This Row],[Hexpansions (J/kg)]]+Table4[[#This Row],[Hcontractions (J/kg)]]+Table4[[#This Row],[Hf (J/kg)]])</f>
        <v/>
      </c>
      <c r="V837" s="95" t="str">
        <f>IF(Table4[[#This Row],[Segment]]="","",Table4[[#This Row],[Total Friction Loss (J/kg)]]*Table3[Density (kg/m3)])</f>
        <v/>
      </c>
      <c r="W837" s="95" t="str">
        <f>IF(Table4[[#This Row],[Segment]]="","",Table4[[#This Row],[Total Pressure Drop (Pa)]]/1000)</f>
        <v/>
      </c>
      <c r="Y837" s="82" t="str">
        <f>IF('Set Up'!D1060="","",'Set Up'!D1060)</f>
        <v/>
      </c>
      <c r="Z837" s="82" t="str">
        <f>IF('Set Up'!E1060="","",'Set Up'!E1060)</f>
        <v/>
      </c>
      <c r="AA837" s="82" t="str">
        <f>IF('Set Up'!F1060="","",'Set Up'!F1060)</f>
        <v/>
      </c>
      <c r="AB837" s="82" t="str">
        <f>IF('Set Up'!G1060="","",'Set Up'!G1060)</f>
        <v/>
      </c>
      <c r="AC837" s="82" t="str">
        <f t="array" ref="AC837">IF(Y837="","",INDEX(Data!$G$4:$G$51,MATCH(Table7[[#This Row],[Fitting]]&amp;Table7[[#This Row],[Fitting Subtype]],Data!$E$4:$E$51&amp;Data!$F$4:$F$51,0)))</f>
        <v/>
      </c>
      <c r="AD837" s="89" t="str">
        <f>IF(Table7[[#This Row],[Segment]]="","",Table7[[#This Row],[Quantity]]*Table7[[#This Row],[Kf]]*(((INDEX(Table4[Velocity (m/s)],MATCH(Table7[[#This Row],[Segment]],Table4[Segment],0)))^2)/2))</f>
        <v/>
      </c>
      <c r="AF837" s="82" t="str">
        <f>Table4[[#This Row],[Segment]]</f>
        <v/>
      </c>
      <c r="AG837" s="75"/>
      <c r="AH837" s="82" t="str">
        <f>IF(Table5[[#This Row],[Segment]]="","",AG837-Table4[[#This Row],[Total Pressure Drop (kPa)]])</f>
        <v/>
      </c>
    </row>
    <row r="838" spans="1:34" x14ac:dyDescent="0.25">
      <c r="A838" s="95" t="str">
        <f>IF('Set Up'!A835="","",'Set Up'!A835)</f>
        <v/>
      </c>
      <c r="B838" s="75" t="s">
        <v>81</v>
      </c>
      <c r="C838" s="85"/>
      <c r="D838" s="86" t="str">
        <f>IF(Table4[[#This Row],[Diameter (in)]]="","",(((CONVERT(Table4[[#This Row],[Diameter (in)]],"in","m"))/2)^2)*PI())</f>
        <v/>
      </c>
      <c r="E838" s="87" t="str">
        <f>IF(Table4[[#This Row],[Area (m2)]]="","",$D$4/Table4[[#This Row],[Area (m2)]])</f>
        <v/>
      </c>
      <c r="F838" s="85">
        <f t="shared" si="12"/>
        <v>4.6951999999999998</v>
      </c>
      <c r="G838" s="88" t="str">
        <f>IF(Table4[[#This Row],[Segment]]="","",(CONVERT(Table4[[#This Row],[Diameter (in)]],"in","m")*$B$4*Table4[[#This Row],[Velocity (m/s)]])/$C$4)</f>
        <v/>
      </c>
      <c r="H838" s="96" t="str">
        <f>IF(Table4[[#This Row],[Segment]]="","",IF(Table4[[#This Row],[Teynold''s Number]]&gt;4000,"TURBULENT","LAMINAR"))</f>
        <v/>
      </c>
      <c r="I838" s="86" t="str">
        <f>IF(Table4[[#This Row],[Segment]]="","",INDEX(Data!C835:C849,MATCH(Table4[Material],Data!B835:B849,0)))</f>
        <v/>
      </c>
      <c r="J838" s="89" t="str">
        <f>IF(Table4[[#This Row],[ε (m)]]="","",Table4[[#This Row],[ε (m)]]/(CONVERT(Table4[[#This Row],[Diameter (in)]],"in","m")))</f>
        <v/>
      </c>
      <c r="K838" s="96" t="str">
        <f>IF(Table4[[#This Row],[Regime]]="LAMINAR",16/Table4[[#This Row],[Teynold''s Number]],"-")</f>
        <v>-</v>
      </c>
      <c r="L838" s="86"/>
      <c r="M838" s="97" t="str">
        <f>IF(Table4[[#This Row],[Regime]]="TURBULENT",(((-4*LOG10(Table4[[#This Row],[ε/D]]/3.7+1.256/(Table4[[#This Row],[Teynold''s Number]]*SQRT(Table4[[#This Row],[f turbulent (guess)]]))))^-1)^2),"")</f>
        <v/>
      </c>
      <c r="N838" s="91" t="str">
        <f>IF(Table4[[#This Row],[f turbulent]]="","",Table4[[#This Row],[f turbulent (guess)]]-Table4[[#This Row],[f turbulent]])</f>
        <v/>
      </c>
      <c r="O838" s="87">
        <f>IF(Table4[[#This Row],[Segment]]="",0,IF(C839="",0,IF(C839&lt;=Table4[[#This Row],[Diameter (in)]],0,1-(D838/D839))))</f>
        <v>0</v>
      </c>
      <c r="P838" s="92" t="str">
        <f>IF(Table4[[#This Row],[Segment]]="","",IF(C838&gt;C839,"",IF(C839="",0.55,(0.55*(1-D839/D838)))))</f>
        <v/>
      </c>
      <c r="Q83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38" s="92" t="str">
        <f>IF(Table4[[#This Row],[Segment]]="","",IF(Table4[[#This Row],[Kexpansion]]="","0",((Table4[[#This Row],[Velocity (m/s)]]^2)/2)*Table4[[#This Row],[Kexpansion]]))</f>
        <v/>
      </c>
      <c r="S838" s="92" t="str">
        <f>IF(Table4[[#This Row],[Segment]]="","",IF(Table4[[#This Row],[Kcontraction]]="","0",((Table4[[#This Row],[Velocity (m/s)]]^2)/2)*Table4[[#This Row],[Kcontraction]]))</f>
        <v/>
      </c>
      <c r="T838" s="89" t="str">
        <f>IF(Table4[[#This Row],[Segment]]="","",SUMIF($Y$7:$Y$2000,Table4[[#This Row],[Segment]],$AD$7:$AD$2000))</f>
        <v/>
      </c>
      <c r="U838" s="95" t="str">
        <f>IF(Table4[[#This Row],[Segment]]="","",Table4[[#This Row],[Hfriction (J/kg)]]+Table4[[#This Row],[Hexpansions (J/kg)]]+Table4[[#This Row],[Hcontractions (J/kg)]]+Table4[[#This Row],[Hf (J/kg)]])</f>
        <v/>
      </c>
      <c r="V838" s="95" t="str">
        <f>IF(Table4[[#This Row],[Segment]]="","",Table4[[#This Row],[Total Friction Loss (J/kg)]]*Table3[Density (kg/m3)])</f>
        <v/>
      </c>
      <c r="W838" s="95" t="str">
        <f>IF(Table4[[#This Row],[Segment]]="","",Table4[[#This Row],[Total Pressure Drop (Pa)]]/1000)</f>
        <v/>
      </c>
      <c r="Y838" s="82" t="str">
        <f>IF('Set Up'!D1061="","",'Set Up'!D1061)</f>
        <v/>
      </c>
      <c r="Z838" s="82" t="str">
        <f>IF('Set Up'!E1061="","",'Set Up'!E1061)</f>
        <v/>
      </c>
      <c r="AA838" s="82" t="str">
        <f>IF('Set Up'!F1061="","",'Set Up'!F1061)</f>
        <v/>
      </c>
      <c r="AB838" s="82" t="str">
        <f>IF('Set Up'!G1061="","",'Set Up'!G1061)</f>
        <v/>
      </c>
      <c r="AC838" s="82" t="str">
        <f t="array" ref="AC838">IF(Y838="","",INDEX(Data!$G$4:$G$51,MATCH(Table7[[#This Row],[Fitting]]&amp;Table7[[#This Row],[Fitting Subtype]],Data!$E$4:$E$51&amp;Data!$F$4:$F$51,0)))</f>
        <v/>
      </c>
      <c r="AD838" s="89" t="str">
        <f>IF(Table7[[#This Row],[Segment]]="","",Table7[[#This Row],[Quantity]]*Table7[[#This Row],[Kf]]*(((INDEX(Table4[Velocity (m/s)],MATCH(Table7[[#This Row],[Segment]],Table4[Segment],0)))^2)/2))</f>
        <v/>
      </c>
      <c r="AF838" s="82" t="str">
        <f>Table4[[#This Row],[Segment]]</f>
        <v/>
      </c>
      <c r="AG838" s="75"/>
      <c r="AH838" s="82" t="str">
        <f>IF(Table5[[#This Row],[Segment]]="","",AG838-Table4[[#This Row],[Total Pressure Drop (kPa)]])</f>
        <v/>
      </c>
    </row>
    <row r="839" spans="1:34" x14ac:dyDescent="0.25">
      <c r="A839" s="95" t="str">
        <f>IF('Set Up'!A836="","",'Set Up'!A836)</f>
        <v/>
      </c>
      <c r="B839" s="75" t="s">
        <v>81</v>
      </c>
      <c r="C839" s="85"/>
      <c r="D839" s="86" t="str">
        <f>IF(Table4[[#This Row],[Diameter (in)]]="","",(((CONVERT(Table4[[#This Row],[Diameter (in)]],"in","m"))/2)^2)*PI())</f>
        <v/>
      </c>
      <c r="E839" s="87" t="str">
        <f>IF(Table4[[#This Row],[Area (m2)]]="","",$D$4/Table4[[#This Row],[Area (m2)]])</f>
        <v/>
      </c>
      <c r="F839" s="85">
        <f t="shared" ref="F839:F902" si="13">5 - CONVERT(1,"ft","m")</f>
        <v>4.6951999999999998</v>
      </c>
      <c r="G839" s="88" t="str">
        <f>IF(Table4[[#This Row],[Segment]]="","",(CONVERT(Table4[[#This Row],[Diameter (in)]],"in","m")*$B$4*Table4[[#This Row],[Velocity (m/s)]])/$C$4)</f>
        <v/>
      </c>
      <c r="H839" s="96" t="str">
        <f>IF(Table4[[#This Row],[Segment]]="","",IF(Table4[[#This Row],[Teynold''s Number]]&gt;4000,"TURBULENT","LAMINAR"))</f>
        <v/>
      </c>
      <c r="I839" s="86" t="str">
        <f>IF(Table4[[#This Row],[Segment]]="","",INDEX(Data!C836:C850,MATCH(Table4[Material],Data!B836:B850,0)))</f>
        <v/>
      </c>
      <c r="J839" s="89" t="str">
        <f>IF(Table4[[#This Row],[ε (m)]]="","",Table4[[#This Row],[ε (m)]]/(CONVERT(Table4[[#This Row],[Diameter (in)]],"in","m")))</f>
        <v/>
      </c>
      <c r="K839" s="96" t="str">
        <f>IF(Table4[[#This Row],[Regime]]="LAMINAR",16/Table4[[#This Row],[Teynold''s Number]],"-")</f>
        <v>-</v>
      </c>
      <c r="L839" s="86"/>
      <c r="M839" s="97" t="str">
        <f>IF(Table4[[#This Row],[Regime]]="TURBULENT",(((-4*LOG10(Table4[[#This Row],[ε/D]]/3.7+1.256/(Table4[[#This Row],[Teynold''s Number]]*SQRT(Table4[[#This Row],[f turbulent (guess)]]))))^-1)^2),"")</f>
        <v/>
      </c>
      <c r="N839" s="91" t="str">
        <f>IF(Table4[[#This Row],[f turbulent]]="","",Table4[[#This Row],[f turbulent (guess)]]-Table4[[#This Row],[f turbulent]])</f>
        <v/>
      </c>
      <c r="O839" s="87">
        <f>IF(Table4[[#This Row],[Segment]]="",0,IF(C840="",0,IF(C840&lt;=Table4[[#This Row],[Diameter (in)]],0,1-(D839/D840))))</f>
        <v>0</v>
      </c>
      <c r="P839" s="92" t="str">
        <f>IF(Table4[[#This Row],[Segment]]="","",IF(C839&gt;C840,"",IF(C840="",0.55,(0.55*(1-D840/D839)))))</f>
        <v/>
      </c>
      <c r="Q83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39" s="92" t="str">
        <f>IF(Table4[[#This Row],[Segment]]="","",IF(Table4[[#This Row],[Kexpansion]]="","0",((Table4[[#This Row],[Velocity (m/s)]]^2)/2)*Table4[[#This Row],[Kexpansion]]))</f>
        <v/>
      </c>
      <c r="S839" s="92" t="str">
        <f>IF(Table4[[#This Row],[Segment]]="","",IF(Table4[[#This Row],[Kcontraction]]="","0",((Table4[[#This Row],[Velocity (m/s)]]^2)/2)*Table4[[#This Row],[Kcontraction]]))</f>
        <v/>
      </c>
      <c r="T839" s="89" t="str">
        <f>IF(Table4[[#This Row],[Segment]]="","",SUMIF($Y$7:$Y$2000,Table4[[#This Row],[Segment]],$AD$7:$AD$2000))</f>
        <v/>
      </c>
      <c r="U839" s="95" t="str">
        <f>IF(Table4[[#This Row],[Segment]]="","",Table4[[#This Row],[Hfriction (J/kg)]]+Table4[[#This Row],[Hexpansions (J/kg)]]+Table4[[#This Row],[Hcontractions (J/kg)]]+Table4[[#This Row],[Hf (J/kg)]])</f>
        <v/>
      </c>
      <c r="V839" s="95" t="str">
        <f>IF(Table4[[#This Row],[Segment]]="","",Table4[[#This Row],[Total Friction Loss (J/kg)]]*Table3[Density (kg/m3)])</f>
        <v/>
      </c>
      <c r="W839" s="95" t="str">
        <f>IF(Table4[[#This Row],[Segment]]="","",Table4[[#This Row],[Total Pressure Drop (Pa)]]/1000)</f>
        <v/>
      </c>
      <c r="Y839" s="82" t="str">
        <f>IF('Set Up'!D1062="","",'Set Up'!D1062)</f>
        <v/>
      </c>
      <c r="Z839" s="82" t="str">
        <f>IF('Set Up'!E1062="","",'Set Up'!E1062)</f>
        <v/>
      </c>
      <c r="AA839" s="82" t="str">
        <f>IF('Set Up'!F1062="","",'Set Up'!F1062)</f>
        <v/>
      </c>
      <c r="AB839" s="82" t="str">
        <f>IF('Set Up'!G1062="","",'Set Up'!G1062)</f>
        <v/>
      </c>
      <c r="AC839" s="82" t="str">
        <f t="array" ref="AC839">IF(Y839="","",INDEX(Data!$G$4:$G$51,MATCH(Table7[[#This Row],[Fitting]]&amp;Table7[[#This Row],[Fitting Subtype]],Data!$E$4:$E$51&amp;Data!$F$4:$F$51,0)))</f>
        <v/>
      </c>
      <c r="AD839" s="89" t="str">
        <f>IF(Table7[[#This Row],[Segment]]="","",Table7[[#This Row],[Quantity]]*Table7[[#This Row],[Kf]]*(((INDEX(Table4[Velocity (m/s)],MATCH(Table7[[#This Row],[Segment]],Table4[Segment],0)))^2)/2))</f>
        <v/>
      </c>
      <c r="AF839" s="82" t="str">
        <f>Table4[[#This Row],[Segment]]</f>
        <v/>
      </c>
      <c r="AG839" s="75"/>
      <c r="AH839" s="82" t="str">
        <f>IF(Table5[[#This Row],[Segment]]="","",AG839-Table4[[#This Row],[Total Pressure Drop (kPa)]])</f>
        <v/>
      </c>
    </row>
    <row r="840" spans="1:34" x14ac:dyDescent="0.25">
      <c r="A840" s="95" t="str">
        <f>IF('Set Up'!A837="","",'Set Up'!A837)</f>
        <v/>
      </c>
      <c r="B840" s="75" t="s">
        <v>81</v>
      </c>
      <c r="C840" s="85"/>
      <c r="D840" s="86" t="str">
        <f>IF(Table4[[#This Row],[Diameter (in)]]="","",(((CONVERT(Table4[[#This Row],[Diameter (in)]],"in","m"))/2)^2)*PI())</f>
        <v/>
      </c>
      <c r="E840" s="87" t="str">
        <f>IF(Table4[[#This Row],[Area (m2)]]="","",$D$4/Table4[[#This Row],[Area (m2)]])</f>
        <v/>
      </c>
      <c r="F840" s="85">
        <f t="shared" si="13"/>
        <v>4.6951999999999998</v>
      </c>
      <c r="G840" s="88" t="str">
        <f>IF(Table4[[#This Row],[Segment]]="","",(CONVERT(Table4[[#This Row],[Diameter (in)]],"in","m")*$B$4*Table4[[#This Row],[Velocity (m/s)]])/$C$4)</f>
        <v/>
      </c>
      <c r="H840" s="96" t="str">
        <f>IF(Table4[[#This Row],[Segment]]="","",IF(Table4[[#This Row],[Teynold''s Number]]&gt;4000,"TURBULENT","LAMINAR"))</f>
        <v/>
      </c>
      <c r="I840" s="86" t="str">
        <f>IF(Table4[[#This Row],[Segment]]="","",INDEX(Data!C837:C851,MATCH(Table4[Material],Data!B837:B851,0)))</f>
        <v/>
      </c>
      <c r="J840" s="89" t="str">
        <f>IF(Table4[[#This Row],[ε (m)]]="","",Table4[[#This Row],[ε (m)]]/(CONVERT(Table4[[#This Row],[Diameter (in)]],"in","m")))</f>
        <v/>
      </c>
      <c r="K840" s="96" t="str">
        <f>IF(Table4[[#This Row],[Regime]]="LAMINAR",16/Table4[[#This Row],[Teynold''s Number]],"-")</f>
        <v>-</v>
      </c>
      <c r="L840" s="86"/>
      <c r="M840" s="97" t="str">
        <f>IF(Table4[[#This Row],[Regime]]="TURBULENT",(((-4*LOG10(Table4[[#This Row],[ε/D]]/3.7+1.256/(Table4[[#This Row],[Teynold''s Number]]*SQRT(Table4[[#This Row],[f turbulent (guess)]]))))^-1)^2),"")</f>
        <v/>
      </c>
      <c r="N840" s="91" t="str">
        <f>IF(Table4[[#This Row],[f turbulent]]="","",Table4[[#This Row],[f turbulent (guess)]]-Table4[[#This Row],[f turbulent]])</f>
        <v/>
      </c>
      <c r="O840" s="87">
        <f>IF(Table4[[#This Row],[Segment]]="",0,IF(C841="",0,IF(C841&lt;=Table4[[#This Row],[Diameter (in)]],0,1-(D840/D841))))</f>
        <v>0</v>
      </c>
      <c r="P840" s="92" t="str">
        <f>IF(Table4[[#This Row],[Segment]]="","",IF(C840&gt;C841,"",IF(C841="",0.55,(0.55*(1-D841/D840)))))</f>
        <v/>
      </c>
      <c r="Q84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40" s="92" t="str">
        <f>IF(Table4[[#This Row],[Segment]]="","",IF(Table4[[#This Row],[Kexpansion]]="","0",((Table4[[#This Row],[Velocity (m/s)]]^2)/2)*Table4[[#This Row],[Kexpansion]]))</f>
        <v/>
      </c>
      <c r="S840" s="92" t="str">
        <f>IF(Table4[[#This Row],[Segment]]="","",IF(Table4[[#This Row],[Kcontraction]]="","0",((Table4[[#This Row],[Velocity (m/s)]]^2)/2)*Table4[[#This Row],[Kcontraction]]))</f>
        <v/>
      </c>
      <c r="T840" s="89" t="str">
        <f>IF(Table4[[#This Row],[Segment]]="","",SUMIF($Y$7:$Y$2000,Table4[[#This Row],[Segment]],$AD$7:$AD$2000))</f>
        <v/>
      </c>
      <c r="U840" s="95" t="str">
        <f>IF(Table4[[#This Row],[Segment]]="","",Table4[[#This Row],[Hfriction (J/kg)]]+Table4[[#This Row],[Hexpansions (J/kg)]]+Table4[[#This Row],[Hcontractions (J/kg)]]+Table4[[#This Row],[Hf (J/kg)]])</f>
        <v/>
      </c>
      <c r="V840" s="95" t="str">
        <f>IF(Table4[[#This Row],[Segment]]="","",Table4[[#This Row],[Total Friction Loss (J/kg)]]*Table3[Density (kg/m3)])</f>
        <v/>
      </c>
      <c r="W840" s="95" t="str">
        <f>IF(Table4[[#This Row],[Segment]]="","",Table4[[#This Row],[Total Pressure Drop (Pa)]]/1000)</f>
        <v/>
      </c>
      <c r="Y840" s="82" t="str">
        <f>IF('Set Up'!D1063="","",'Set Up'!D1063)</f>
        <v/>
      </c>
      <c r="Z840" s="82" t="str">
        <f>IF('Set Up'!E1063="","",'Set Up'!E1063)</f>
        <v/>
      </c>
      <c r="AA840" s="82" t="str">
        <f>IF('Set Up'!F1063="","",'Set Up'!F1063)</f>
        <v/>
      </c>
      <c r="AB840" s="82" t="str">
        <f>IF('Set Up'!G1063="","",'Set Up'!G1063)</f>
        <v/>
      </c>
      <c r="AC840" s="82" t="str">
        <f t="array" ref="AC840">IF(Y840="","",INDEX(Data!$G$4:$G$51,MATCH(Table7[[#This Row],[Fitting]]&amp;Table7[[#This Row],[Fitting Subtype]],Data!$E$4:$E$51&amp;Data!$F$4:$F$51,0)))</f>
        <v/>
      </c>
      <c r="AD840" s="89" t="str">
        <f>IF(Table7[[#This Row],[Segment]]="","",Table7[[#This Row],[Quantity]]*Table7[[#This Row],[Kf]]*(((INDEX(Table4[Velocity (m/s)],MATCH(Table7[[#This Row],[Segment]],Table4[Segment],0)))^2)/2))</f>
        <v/>
      </c>
      <c r="AF840" s="82" t="str">
        <f>Table4[[#This Row],[Segment]]</f>
        <v/>
      </c>
      <c r="AG840" s="75"/>
      <c r="AH840" s="82" t="str">
        <f>IF(Table5[[#This Row],[Segment]]="","",AG840-Table4[[#This Row],[Total Pressure Drop (kPa)]])</f>
        <v/>
      </c>
    </row>
    <row r="841" spans="1:34" x14ac:dyDescent="0.25">
      <c r="A841" s="95" t="str">
        <f>IF('Set Up'!A838="","",'Set Up'!A838)</f>
        <v/>
      </c>
      <c r="B841" s="75" t="s">
        <v>81</v>
      </c>
      <c r="C841" s="85"/>
      <c r="D841" s="86" t="str">
        <f>IF(Table4[[#This Row],[Diameter (in)]]="","",(((CONVERT(Table4[[#This Row],[Diameter (in)]],"in","m"))/2)^2)*PI())</f>
        <v/>
      </c>
      <c r="E841" s="87" t="str">
        <f>IF(Table4[[#This Row],[Area (m2)]]="","",$D$4/Table4[[#This Row],[Area (m2)]])</f>
        <v/>
      </c>
      <c r="F841" s="85">
        <f t="shared" si="13"/>
        <v>4.6951999999999998</v>
      </c>
      <c r="G841" s="88" t="str">
        <f>IF(Table4[[#This Row],[Segment]]="","",(CONVERT(Table4[[#This Row],[Diameter (in)]],"in","m")*$B$4*Table4[[#This Row],[Velocity (m/s)]])/$C$4)</f>
        <v/>
      </c>
      <c r="H841" s="96" t="str">
        <f>IF(Table4[[#This Row],[Segment]]="","",IF(Table4[[#This Row],[Teynold''s Number]]&gt;4000,"TURBULENT","LAMINAR"))</f>
        <v/>
      </c>
      <c r="I841" s="86" t="str">
        <f>IF(Table4[[#This Row],[Segment]]="","",INDEX(Data!C838:C852,MATCH(Table4[Material],Data!B838:B852,0)))</f>
        <v/>
      </c>
      <c r="J841" s="89" t="str">
        <f>IF(Table4[[#This Row],[ε (m)]]="","",Table4[[#This Row],[ε (m)]]/(CONVERT(Table4[[#This Row],[Diameter (in)]],"in","m")))</f>
        <v/>
      </c>
      <c r="K841" s="96" t="str">
        <f>IF(Table4[[#This Row],[Regime]]="LAMINAR",16/Table4[[#This Row],[Teynold''s Number]],"-")</f>
        <v>-</v>
      </c>
      <c r="L841" s="86"/>
      <c r="M841" s="97" t="str">
        <f>IF(Table4[[#This Row],[Regime]]="TURBULENT",(((-4*LOG10(Table4[[#This Row],[ε/D]]/3.7+1.256/(Table4[[#This Row],[Teynold''s Number]]*SQRT(Table4[[#This Row],[f turbulent (guess)]]))))^-1)^2),"")</f>
        <v/>
      </c>
      <c r="N841" s="91" t="str">
        <f>IF(Table4[[#This Row],[f turbulent]]="","",Table4[[#This Row],[f turbulent (guess)]]-Table4[[#This Row],[f turbulent]])</f>
        <v/>
      </c>
      <c r="O841" s="87">
        <f>IF(Table4[[#This Row],[Segment]]="",0,IF(C842="",0,IF(C842&lt;=Table4[[#This Row],[Diameter (in)]],0,1-(D841/D842))))</f>
        <v>0</v>
      </c>
      <c r="P841" s="92" t="str">
        <f>IF(Table4[[#This Row],[Segment]]="","",IF(C841&gt;C842,"",IF(C842="",0.55,(0.55*(1-D842/D841)))))</f>
        <v/>
      </c>
      <c r="Q84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41" s="92" t="str">
        <f>IF(Table4[[#This Row],[Segment]]="","",IF(Table4[[#This Row],[Kexpansion]]="","0",((Table4[[#This Row],[Velocity (m/s)]]^2)/2)*Table4[[#This Row],[Kexpansion]]))</f>
        <v/>
      </c>
      <c r="S841" s="92" t="str">
        <f>IF(Table4[[#This Row],[Segment]]="","",IF(Table4[[#This Row],[Kcontraction]]="","0",((Table4[[#This Row],[Velocity (m/s)]]^2)/2)*Table4[[#This Row],[Kcontraction]]))</f>
        <v/>
      </c>
      <c r="T841" s="89" t="str">
        <f>IF(Table4[[#This Row],[Segment]]="","",SUMIF($Y$7:$Y$2000,Table4[[#This Row],[Segment]],$AD$7:$AD$2000))</f>
        <v/>
      </c>
      <c r="U841" s="95" t="str">
        <f>IF(Table4[[#This Row],[Segment]]="","",Table4[[#This Row],[Hfriction (J/kg)]]+Table4[[#This Row],[Hexpansions (J/kg)]]+Table4[[#This Row],[Hcontractions (J/kg)]]+Table4[[#This Row],[Hf (J/kg)]])</f>
        <v/>
      </c>
      <c r="V841" s="95" t="str">
        <f>IF(Table4[[#This Row],[Segment]]="","",Table4[[#This Row],[Total Friction Loss (J/kg)]]*Table3[Density (kg/m3)])</f>
        <v/>
      </c>
      <c r="W841" s="95" t="str">
        <f>IF(Table4[[#This Row],[Segment]]="","",Table4[[#This Row],[Total Pressure Drop (Pa)]]/1000)</f>
        <v/>
      </c>
      <c r="Y841" s="82" t="str">
        <f>IF('Set Up'!D1064="","",'Set Up'!D1064)</f>
        <v/>
      </c>
      <c r="Z841" s="82" t="str">
        <f>IF('Set Up'!E1064="","",'Set Up'!E1064)</f>
        <v/>
      </c>
      <c r="AA841" s="82" t="str">
        <f>IF('Set Up'!F1064="","",'Set Up'!F1064)</f>
        <v/>
      </c>
      <c r="AB841" s="82" t="str">
        <f>IF('Set Up'!G1064="","",'Set Up'!G1064)</f>
        <v/>
      </c>
      <c r="AC841" s="82" t="str">
        <f t="array" ref="AC841">IF(Y841="","",INDEX(Data!$G$4:$G$51,MATCH(Table7[[#This Row],[Fitting]]&amp;Table7[[#This Row],[Fitting Subtype]],Data!$E$4:$E$51&amp;Data!$F$4:$F$51,0)))</f>
        <v/>
      </c>
      <c r="AD841" s="89" t="str">
        <f>IF(Table7[[#This Row],[Segment]]="","",Table7[[#This Row],[Quantity]]*Table7[[#This Row],[Kf]]*(((INDEX(Table4[Velocity (m/s)],MATCH(Table7[[#This Row],[Segment]],Table4[Segment],0)))^2)/2))</f>
        <v/>
      </c>
      <c r="AF841" s="82" t="str">
        <f>Table4[[#This Row],[Segment]]</f>
        <v/>
      </c>
      <c r="AG841" s="75"/>
      <c r="AH841" s="82" t="str">
        <f>IF(Table5[[#This Row],[Segment]]="","",AG841-Table4[[#This Row],[Total Pressure Drop (kPa)]])</f>
        <v/>
      </c>
    </row>
    <row r="842" spans="1:34" x14ac:dyDescent="0.25">
      <c r="A842" s="95" t="str">
        <f>IF('Set Up'!A839="","",'Set Up'!A839)</f>
        <v/>
      </c>
      <c r="B842" s="75" t="s">
        <v>81</v>
      </c>
      <c r="C842" s="85"/>
      <c r="D842" s="86" t="str">
        <f>IF(Table4[[#This Row],[Diameter (in)]]="","",(((CONVERT(Table4[[#This Row],[Diameter (in)]],"in","m"))/2)^2)*PI())</f>
        <v/>
      </c>
      <c r="E842" s="87" t="str">
        <f>IF(Table4[[#This Row],[Area (m2)]]="","",$D$4/Table4[[#This Row],[Area (m2)]])</f>
        <v/>
      </c>
      <c r="F842" s="85">
        <f t="shared" si="13"/>
        <v>4.6951999999999998</v>
      </c>
      <c r="G842" s="88" t="str">
        <f>IF(Table4[[#This Row],[Segment]]="","",(CONVERT(Table4[[#This Row],[Diameter (in)]],"in","m")*$B$4*Table4[[#This Row],[Velocity (m/s)]])/$C$4)</f>
        <v/>
      </c>
      <c r="H842" s="96" t="str">
        <f>IF(Table4[[#This Row],[Segment]]="","",IF(Table4[[#This Row],[Teynold''s Number]]&gt;4000,"TURBULENT","LAMINAR"))</f>
        <v/>
      </c>
      <c r="I842" s="86" t="str">
        <f>IF(Table4[[#This Row],[Segment]]="","",INDEX(Data!C839:C853,MATCH(Table4[Material],Data!B839:B853,0)))</f>
        <v/>
      </c>
      <c r="J842" s="89" t="str">
        <f>IF(Table4[[#This Row],[ε (m)]]="","",Table4[[#This Row],[ε (m)]]/(CONVERT(Table4[[#This Row],[Diameter (in)]],"in","m")))</f>
        <v/>
      </c>
      <c r="K842" s="96" t="str">
        <f>IF(Table4[[#This Row],[Regime]]="LAMINAR",16/Table4[[#This Row],[Teynold''s Number]],"-")</f>
        <v>-</v>
      </c>
      <c r="L842" s="86"/>
      <c r="M842" s="97" t="str">
        <f>IF(Table4[[#This Row],[Regime]]="TURBULENT",(((-4*LOG10(Table4[[#This Row],[ε/D]]/3.7+1.256/(Table4[[#This Row],[Teynold''s Number]]*SQRT(Table4[[#This Row],[f turbulent (guess)]]))))^-1)^2),"")</f>
        <v/>
      </c>
      <c r="N842" s="91" t="str">
        <f>IF(Table4[[#This Row],[f turbulent]]="","",Table4[[#This Row],[f turbulent (guess)]]-Table4[[#This Row],[f turbulent]])</f>
        <v/>
      </c>
      <c r="O842" s="87">
        <f>IF(Table4[[#This Row],[Segment]]="",0,IF(C843="",0,IF(C843&lt;=Table4[[#This Row],[Diameter (in)]],0,1-(D842/D843))))</f>
        <v>0</v>
      </c>
      <c r="P842" s="92" t="str">
        <f>IF(Table4[[#This Row],[Segment]]="","",IF(C842&gt;C843,"",IF(C843="",0.55,(0.55*(1-D843/D842)))))</f>
        <v/>
      </c>
      <c r="Q84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42" s="92" t="str">
        <f>IF(Table4[[#This Row],[Segment]]="","",IF(Table4[[#This Row],[Kexpansion]]="","0",((Table4[[#This Row],[Velocity (m/s)]]^2)/2)*Table4[[#This Row],[Kexpansion]]))</f>
        <v/>
      </c>
      <c r="S842" s="92" t="str">
        <f>IF(Table4[[#This Row],[Segment]]="","",IF(Table4[[#This Row],[Kcontraction]]="","0",((Table4[[#This Row],[Velocity (m/s)]]^2)/2)*Table4[[#This Row],[Kcontraction]]))</f>
        <v/>
      </c>
      <c r="T842" s="89" t="str">
        <f>IF(Table4[[#This Row],[Segment]]="","",SUMIF($Y$7:$Y$2000,Table4[[#This Row],[Segment]],$AD$7:$AD$2000))</f>
        <v/>
      </c>
      <c r="U842" s="95" t="str">
        <f>IF(Table4[[#This Row],[Segment]]="","",Table4[[#This Row],[Hfriction (J/kg)]]+Table4[[#This Row],[Hexpansions (J/kg)]]+Table4[[#This Row],[Hcontractions (J/kg)]]+Table4[[#This Row],[Hf (J/kg)]])</f>
        <v/>
      </c>
      <c r="V842" s="95" t="str">
        <f>IF(Table4[[#This Row],[Segment]]="","",Table4[[#This Row],[Total Friction Loss (J/kg)]]*Table3[Density (kg/m3)])</f>
        <v/>
      </c>
      <c r="W842" s="95" t="str">
        <f>IF(Table4[[#This Row],[Segment]]="","",Table4[[#This Row],[Total Pressure Drop (Pa)]]/1000)</f>
        <v/>
      </c>
      <c r="Y842" s="82" t="str">
        <f>IF('Set Up'!D1065="","",'Set Up'!D1065)</f>
        <v/>
      </c>
      <c r="Z842" s="82" t="str">
        <f>IF('Set Up'!E1065="","",'Set Up'!E1065)</f>
        <v/>
      </c>
      <c r="AA842" s="82" t="str">
        <f>IF('Set Up'!F1065="","",'Set Up'!F1065)</f>
        <v/>
      </c>
      <c r="AB842" s="82" t="str">
        <f>IF('Set Up'!G1065="","",'Set Up'!G1065)</f>
        <v/>
      </c>
      <c r="AC842" s="82" t="str">
        <f t="array" ref="AC842">IF(Y842="","",INDEX(Data!$G$4:$G$51,MATCH(Table7[[#This Row],[Fitting]]&amp;Table7[[#This Row],[Fitting Subtype]],Data!$E$4:$E$51&amp;Data!$F$4:$F$51,0)))</f>
        <v/>
      </c>
      <c r="AD842" s="89" t="str">
        <f>IF(Table7[[#This Row],[Segment]]="","",Table7[[#This Row],[Quantity]]*Table7[[#This Row],[Kf]]*(((INDEX(Table4[Velocity (m/s)],MATCH(Table7[[#This Row],[Segment]],Table4[Segment],0)))^2)/2))</f>
        <v/>
      </c>
      <c r="AF842" s="82" t="str">
        <f>Table4[[#This Row],[Segment]]</f>
        <v/>
      </c>
      <c r="AG842" s="75"/>
      <c r="AH842" s="82" t="str">
        <f>IF(Table5[[#This Row],[Segment]]="","",AG842-Table4[[#This Row],[Total Pressure Drop (kPa)]])</f>
        <v/>
      </c>
    </row>
    <row r="843" spans="1:34" x14ac:dyDescent="0.25">
      <c r="A843" s="95" t="str">
        <f>IF('Set Up'!A840="","",'Set Up'!A840)</f>
        <v/>
      </c>
      <c r="B843" s="75" t="s">
        <v>81</v>
      </c>
      <c r="C843" s="85"/>
      <c r="D843" s="86" t="str">
        <f>IF(Table4[[#This Row],[Diameter (in)]]="","",(((CONVERT(Table4[[#This Row],[Diameter (in)]],"in","m"))/2)^2)*PI())</f>
        <v/>
      </c>
      <c r="E843" s="87" t="str">
        <f>IF(Table4[[#This Row],[Area (m2)]]="","",$D$4/Table4[[#This Row],[Area (m2)]])</f>
        <v/>
      </c>
      <c r="F843" s="85">
        <f t="shared" si="13"/>
        <v>4.6951999999999998</v>
      </c>
      <c r="G843" s="88" t="str">
        <f>IF(Table4[[#This Row],[Segment]]="","",(CONVERT(Table4[[#This Row],[Diameter (in)]],"in","m")*$B$4*Table4[[#This Row],[Velocity (m/s)]])/$C$4)</f>
        <v/>
      </c>
      <c r="H843" s="96" t="str">
        <f>IF(Table4[[#This Row],[Segment]]="","",IF(Table4[[#This Row],[Teynold''s Number]]&gt;4000,"TURBULENT","LAMINAR"))</f>
        <v/>
      </c>
      <c r="I843" s="86" t="str">
        <f>IF(Table4[[#This Row],[Segment]]="","",INDEX(Data!C840:C854,MATCH(Table4[Material],Data!B840:B854,0)))</f>
        <v/>
      </c>
      <c r="J843" s="89" t="str">
        <f>IF(Table4[[#This Row],[ε (m)]]="","",Table4[[#This Row],[ε (m)]]/(CONVERT(Table4[[#This Row],[Diameter (in)]],"in","m")))</f>
        <v/>
      </c>
      <c r="K843" s="96" t="str">
        <f>IF(Table4[[#This Row],[Regime]]="LAMINAR",16/Table4[[#This Row],[Teynold''s Number]],"-")</f>
        <v>-</v>
      </c>
      <c r="L843" s="86"/>
      <c r="M843" s="97" t="str">
        <f>IF(Table4[[#This Row],[Regime]]="TURBULENT",(((-4*LOG10(Table4[[#This Row],[ε/D]]/3.7+1.256/(Table4[[#This Row],[Teynold''s Number]]*SQRT(Table4[[#This Row],[f turbulent (guess)]]))))^-1)^2),"")</f>
        <v/>
      </c>
      <c r="N843" s="91" t="str">
        <f>IF(Table4[[#This Row],[f turbulent]]="","",Table4[[#This Row],[f turbulent (guess)]]-Table4[[#This Row],[f turbulent]])</f>
        <v/>
      </c>
      <c r="O843" s="87">
        <f>IF(Table4[[#This Row],[Segment]]="",0,IF(C844="",0,IF(C844&lt;=Table4[[#This Row],[Diameter (in)]],0,1-(D843/D844))))</f>
        <v>0</v>
      </c>
      <c r="P843" s="92" t="str">
        <f>IF(Table4[[#This Row],[Segment]]="","",IF(C843&gt;C844,"",IF(C844="",0.55,(0.55*(1-D844/D843)))))</f>
        <v/>
      </c>
      <c r="Q84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43" s="92" t="str">
        <f>IF(Table4[[#This Row],[Segment]]="","",IF(Table4[[#This Row],[Kexpansion]]="","0",((Table4[[#This Row],[Velocity (m/s)]]^2)/2)*Table4[[#This Row],[Kexpansion]]))</f>
        <v/>
      </c>
      <c r="S843" s="92" t="str">
        <f>IF(Table4[[#This Row],[Segment]]="","",IF(Table4[[#This Row],[Kcontraction]]="","0",((Table4[[#This Row],[Velocity (m/s)]]^2)/2)*Table4[[#This Row],[Kcontraction]]))</f>
        <v/>
      </c>
      <c r="T843" s="89" t="str">
        <f>IF(Table4[[#This Row],[Segment]]="","",SUMIF($Y$7:$Y$2000,Table4[[#This Row],[Segment]],$AD$7:$AD$2000))</f>
        <v/>
      </c>
      <c r="U843" s="95" t="str">
        <f>IF(Table4[[#This Row],[Segment]]="","",Table4[[#This Row],[Hfriction (J/kg)]]+Table4[[#This Row],[Hexpansions (J/kg)]]+Table4[[#This Row],[Hcontractions (J/kg)]]+Table4[[#This Row],[Hf (J/kg)]])</f>
        <v/>
      </c>
      <c r="V843" s="95" t="str">
        <f>IF(Table4[[#This Row],[Segment]]="","",Table4[[#This Row],[Total Friction Loss (J/kg)]]*Table3[Density (kg/m3)])</f>
        <v/>
      </c>
      <c r="W843" s="95" t="str">
        <f>IF(Table4[[#This Row],[Segment]]="","",Table4[[#This Row],[Total Pressure Drop (Pa)]]/1000)</f>
        <v/>
      </c>
      <c r="Y843" s="82" t="str">
        <f>IF('Set Up'!D1066="","",'Set Up'!D1066)</f>
        <v/>
      </c>
      <c r="Z843" s="82" t="str">
        <f>IF('Set Up'!E1066="","",'Set Up'!E1066)</f>
        <v/>
      </c>
      <c r="AA843" s="82" t="str">
        <f>IF('Set Up'!F1066="","",'Set Up'!F1066)</f>
        <v/>
      </c>
      <c r="AB843" s="82" t="str">
        <f>IF('Set Up'!G1066="","",'Set Up'!G1066)</f>
        <v/>
      </c>
      <c r="AC843" s="82" t="str">
        <f t="array" ref="AC843">IF(Y843="","",INDEX(Data!$G$4:$G$51,MATCH(Table7[[#This Row],[Fitting]]&amp;Table7[[#This Row],[Fitting Subtype]],Data!$E$4:$E$51&amp;Data!$F$4:$F$51,0)))</f>
        <v/>
      </c>
      <c r="AD843" s="89" t="str">
        <f>IF(Table7[[#This Row],[Segment]]="","",Table7[[#This Row],[Quantity]]*Table7[[#This Row],[Kf]]*(((INDEX(Table4[Velocity (m/s)],MATCH(Table7[[#This Row],[Segment]],Table4[Segment],0)))^2)/2))</f>
        <v/>
      </c>
      <c r="AF843" s="82" t="str">
        <f>Table4[[#This Row],[Segment]]</f>
        <v/>
      </c>
      <c r="AG843" s="75"/>
      <c r="AH843" s="82" t="str">
        <f>IF(Table5[[#This Row],[Segment]]="","",AG843-Table4[[#This Row],[Total Pressure Drop (kPa)]])</f>
        <v/>
      </c>
    </row>
    <row r="844" spans="1:34" x14ac:dyDescent="0.25">
      <c r="A844" s="95" t="str">
        <f>IF('Set Up'!A841="","",'Set Up'!A841)</f>
        <v/>
      </c>
      <c r="B844" s="75" t="s">
        <v>81</v>
      </c>
      <c r="C844" s="85"/>
      <c r="D844" s="86" t="str">
        <f>IF(Table4[[#This Row],[Diameter (in)]]="","",(((CONVERT(Table4[[#This Row],[Diameter (in)]],"in","m"))/2)^2)*PI())</f>
        <v/>
      </c>
      <c r="E844" s="87" t="str">
        <f>IF(Table4[[#This Row],[Area (m2)]]="","",$D$4/Table4[[#This Row],[Area (m2)]])</f>
        <v/>
      </c>
      <c r="F844" s="85">
        <f t="shared" si="13"/>
        <v>4.6951999999999998</v>
      </c>
      <c r="G844" s="88" t="str">
        <f>IF(Table4[[#This Row],[Segment]]="","",(CONVERT(Table4[[#This Row],[Diameter (in)]],"in","m")*$B$4*Table4[[#This Row],[Velocity (m/s)]])/$C$4)</f>
        <v/>
      </c>
      <c r="H844" s="96" t="str">
        <f>IF(Table4[[#This Row],[Segment]]="","",IF(Table4[[#This Row],[Teynold''s Number]]&gt;4000,"TURBULENT","LAMINAR"))</f>
        <v/>
      </c>
      <c r="I844" s="86" t="str">
        <f>IF(Table4[[#This Row],[Segment]]="","",INDEX(Data!C841:C855,MATCH(Table4[Material],Data!B841:B855,0)))</f>
        <v/>
      </c>
      <c r="J844" s="89" t="str">
        <f>IF(Table4[[#This Row],[ε (m)]]="","",Table4[[#This Row],[ε (m)]]/(CONVERT(Table4[[#This Row],[Diameter (in)]],"in","m")))</f>
        <v/>
      </c>
      <c r="K844" s="96" t="str">
        <f>IF(Table4[[#This Row],[Regime]]="LAMINAR",16/Table4[[#This Row],[Teynold''s Number]],"-")</f>
        <v>-</v>
      </c>
      <c r="L844" s="86"/>
      <c r="M844" s="97" t="str">
        <f>IF(Table4[[#This Row],[Regime]]="TURBULENT",(((-4*LOG10(Table4[[#This Row],[ε/D]]/3.7+1.256/(Table4[[#This Row],[Teynold''s Number]]*SQRT(Table4[[#This Row],[f turbulent (guess)]]))))^-1)^2),"")</f>
        <v/>
      </c>
      <c r="N844" s="91" t="str">
        <f>IF(Table4[[#This Row],[f turbulent]]="","",Table4[[#This Row],[f turbulent (guess)]]-Table4[[#This Row],[f turbulent]])</f>
        <v/>
      </c>
      <c r="O844" s="87">
        <f>IF(Table4[[#This Row],[Segment]]="",0,IF(C845="",0,IF(C845&lt;=Table4[[#This Row],[Diameter (in)]],0,1-(D844/D845))))</f>
        <v>0</v>
      </c>
      <c r="P844" s="92" t="str">
        <f>IF(Table4[[#This Row],[Segment]]="","",IF(C844&gt;C845,"",IF(C845="",0.55,(0.55*(1-D845/D844)))))</f>
        <v/>
      </c>
      <c r="Q84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44" s="92" t="str">
        <f>IF(Table4[[#This Row],[Segment]]="","",IF(Table4[[#This Row],[Kexpansion]]="","0",((Table4[[#This Row],[Velocity (m/s)]]^2)/2)*Table4[[#This Row],[Kexpansion]]))</f>
        <v/>
      </c>
      <c r="S844" s="92" t="str">
        <f>IF(Table4[[#This Row],[Segment]]="","",IF(Table4[[#This Row],[Kcontraction]]="","0",((Table4[[#This Row],[Velocity (m/s)]]^2)/2)*Table4[[#This Row],[Kcontraction]]))</f>
        <v/>
      </c>
      <c r="T844" s="89" t="str">
        <f>IF(Table4[[#This Row],[Segment]]="","",SUMIF($Y$7:$Y$2000,Table4[[#This Row],[Segment]],$AD$7:$AD$2000))</f>
        <v/>
      </c>
      <c r="U844" s="95" t="str">
        <f>IF(Table4[[#This Row],[Segment]]="","",Table4[[#This Row],[Hfriction (J/kg)]]+Table4[[#This Row],[Hexpansions (J/kg)]]+Table4[[#This Row],[Hcontractions (J/kg)]]+Table4[[#This Row],[Hf (J/kg)]])</f>
        <v/>
      </c>
      <c r="V844" s="95" t="str">
        <f>IF(Table4[[#This Row],[Segment]]="","",Table4[[#This Row],[Total Friction Loss (J/kg)]]*Table3[Density (kg/m3)])</f>
        <v/>
      </c>
      <c r="W844" s="95" t="str">
        <f>IF(Table4[[#This Row],[Segment]]="","",Table4[[#This Row],[Total Pressure Drop (Pa)]]/1000)</f>
        <v/>
      </c>
      <c r="Y844" s="82" t="str">
        <f>IF('Set Up'!D1067="","",'Set Up'!D1067)</f>
        <v/>
      </c>
      <c r="Z844" s="82" t="str">
        <f>IF('Set Up'!E1067="","",'Set Up'!E1067)</f>
        <v/>
      </c>
      <c r="AA844" s="82" t="str">
        <f>IF('Set Up'!F1067="","",'Set Up'!F1067)</f>
        <v/>
      </c>
      <c r="AB844" s="82" t="str">
        <f>IF('Set Up'!G1067="","",'Set Up'!G1067)</f>
        <v/>
      </c>
      <c r="AC844" s="82" t="str">
        <f t="array" ref="AC844">IF(Y844="","",INDEX(Data!$G$4:$G$51,MATCH(Table7[[#This Row],[Fitting]]&amp;Table7[[#This Row],[Fitting Subtype]],Data!$E$4:$E$51&amp;Data!$F$4:$F$51,0)))</f>
        <v/>
      </c>
      <c r="AD844" s="89" t="str">
        <f>IF(Table7[[#This Row],[Segment]]="","",Table7[[#This Row],[Quantity]]*Table7[[#This Row],[Kf]]*(((INDEX(Table4[Velocity (m/s)],MATCH(Table7[[#This Row],[Segment]],Table4[Segment],0)))^2)/2))</f>
        <v/>
      </c>
      <c r="AF844" s="82" t="str">
        <f>Table4[[#This Row],[Segment]]</f>
        <v/>
      </c>
      <c r="AG844" s="75"/>
      <c r="AH844" s="82" t="str">
        <f>IF(Table5[[#This Row],[Segment]]="","",AG844-Table4[[#This Row],[Total Pressure Drop (kPa)]])</f>
        <v/>
      </c>
    </row>
    <row r="845" spans="1:34" x14ac:dyDescent="0.25">
      <c r="A845" s="95" t="str">
        <f>IF('Set Up'!A842="","",'Set Up'!A842)</f>
        <v/>
      </c>
      <c r="B845" s="75" t="s">
        <v>81</v>
      </c>
      <c r="C845" s="85"/>
      <c r="D845" s="86" t="str">
        <f>IF(Table4[[#This Row],[Diameter (in)]]="","",(((CONVERT(Table4[[#This Row],[Diameter (in)]],"in","m"))/2)^2)*PI())</f>
        <v/>
      </c>
      <c r="E845" s="87" t="str">
        <f>IF(Table4[[#This Row],[Area (m2)]]="","",$D$4/Table4[[#This Row],[Area (m2)]])</f>
        <v/>
      </c>
      <c r="F845" s="85">
        <f t="shared" si="13"/>
        <v>4.6951999999999998</v>
      </c>
      <c r="G845" s="88" t="str">
        <f>IF(Table4[[#This Row],[Segment]]="","",(CONVERT(Table4[[#This Row],[Diameter (in)]],"in","m")*$B$4*Table4[[#This Row],[Velocity (m/s)]])/$C$4)</f>
        <v/>
      </c>
      <c r="H845" s="96" t="str">
        <f>IF(Table4[[#This Row],[Segment]]="","",IF(Table4[[#This Row],[Teynold''s Number]]&gt;4000,"TURBULENT","LAMINAR"))</f>
        <v/>
      </c>
      <c r="I845" s="86" t="str">
        <f>IF(Table4[[#This Row],[Segment]]="","",INDEX(Data!C842:C856,MATCH(Table4[Material],Data!B842:B856,0)))</f>
        <v/>
      </c>
      <c r="J845" s="89" t="str">
        <f>IF(Table4[[#This Row],[ε (m)]]="","",Table4[[#This Row],[ε (m)]]/(CONVERT(Table4[[#This Row],[Diameter (in)]],"in","m")))</f>
        <v/>
      </c>
      <c r="K845" s="96" t="str">
        <f>IF(Table4[[#This Row],[Regime]]="LAMINAR",16/Table4[[#This Row],[Teynold''s Number]],"-")</f>
        <v>-</v>
      </c>
      <c r="L845" s="86"/>
      <c r="M845" s="97" t="str">
        <f>IF(Table4[[#This Row],[Regime]]="TURBULENT",(((-4*LOG10(Table4[[#This Row],[ε/D]]/3.7+1.256/(Table4[[#This Row],[Teynold''s Number]]*SQRT(Table4[[#This Row],[f turbulent (guess)]]))))^-1)^2),"")</f>
        <v/>
      </c>
      <c r="N845" s="91" t="str">
        <f>IF(Table4[[#This Row],[f turbulent]]="","",Table4[[#This Row],[f turbulent (guess)]]-Table4[[#This Row],[f turbulent]])</f>
        <v/>
      </c>
      <c r="O845" s="87">
        <f>IF(Table4[[#This Row],[Segment]]="",0,IF(C846="",0,IF(C846&lt;=Table4[[#This Row],[Diameter (in)]],0,1-(D845/D846))))</f>
        <v>0</v>
      </c>
      <c r="P845" s="92" t="str">
        <f>IF(Table4[[#This Row],[Segment]]="","",IF(C845&gt;C846,"",IF(C846="",0.55,(0.55*(1-D846/D845)))))</f>
        <v/>
      </c>
      <c r="Q84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45" s="92" t="str">
        <f>IF(Table4[[#This Row],[Segment]]="","",IF(Table4[[#This Row],[Kexpansion]]="","0",((Table4[[#This Row],[Velocity (m/s)]]^2)/2)*Table4[[#This Row],[Kexpansion]]))</f>
        <v/>
      </c>
      <c r="S845" s="92" t="str">
        <f>IF(Table4[[#This Row],[Segment]]="","",IF(Table4[[#This Row],[Kcontraction]]="","0",((Table4[[#This Row],[Velocity (m/s)]]^2)/2)*Table4[[#This Row],[Kcontraction]]))</f>
        <v/>
      </c>
      <c r="T845" s="89" t="str">
        <f>IF(Table4[[#This Row],[Segment]]="","",SUMIF($Y$7:$Y$2000,Table4[[#This Row],[Segment]],$AD$7:$AD$2000))</f>
        <v/>
      </c>
      <c r="U845" s="95" t="str">
        <f>IF(Table4[[#This Row],[Segment]]="","",Table4[[#This Row],[Hfriction (J/kg)]]+Table4[[#This Row],[Hexpansions (J/kg)]]+Table4[[#This Row],[Hcontractions (J/kg)]]+Table4[[#This Row],[Hf (J/kg)]])</f>
        <v/>
      </c>
      <c r="V845" s="95" t="str">
        <f>IF(Table4[[#This Row],[Segment]]="","",Table4[[#This Row],[Total Friction Loss (J/kg)]]*Table3[Density (kg/m3)])</f>
        <v/>
      </c>
      <c r="W845" s="95" t="str">
        <f>IF(Table4[[#This Row],[Segment]]="","",Table4[[#This Row],[Total Pressure Drop (Pa)]]/1000)</f>
        <v/>
      </c>
      <c r="Y845" s="82" t="str">
        <f>IF('Set Up'!D1068="","",'Set Up'!D1068)</f>
        <v/>
      </c>
      <c r="Z845" s="82" t="str">
        <f>IF('Set Up'!E1068="","",'Set Up'!E1068)</f>
        <v/>
      </c>
      <c r="AA845" s="82" t="str">
        <f>IF('Set Up'!F1068="","",'Set Up'!F1068)</f>
        <v/>
      </c>
      <c r="AB845" s="82" t="str">
        <f>IF('Set Up'!G1068="","",'Set Up'!G1068)</f>
        <v/>
      </c>
      <c r="AC845" s="82" t="str">
        <f t="array" ref="AC845">IF(Y845="","",INDEX(Data!$G$4:$G$51,MATCH(Table7[[#This Row],[Fitting]]&amp;Table7[[#This Row],[Fitting Subtype]],Data!$E$4:$E$51&amp;Data!$F$4:$F$51,0)))</f>
        <v/>
      </c>
      <c r="AD845" s="89" t="str">
        <f>IF(Table7[[#This Row],[Segment]]="","",Table7[[#This Row],[Quantity]]*Table7[[#This Row],[Kf]]*(((INDEX(Table4[Velocity (m/s)],MATCH(Table7[[#This Row],[Segment]],Table4[Segment],0)))^2)/2))</f>
        <v/>
      </c>
      <c r="AF845" s="82" t="str">
        <f>Table4[[#This Row],[Segment]]</f>
        <v/>
      </c>
      <c r="AG845" s="75"/>
      <c r="AH845" s="82" t="str">
        <f>IF(Table5[[#This Row],[Segment]]="","",AG845-Table4[[#This Row],[Total Pressure Drop (kPa)]])</f>
        <v/>
      </c>
    </row>
    <row r="846" spans="1:34" x14ac:dyDescent="0.25">
      <c r="A846" s="95" t="str">
        <f>IF('Set Up'!A843="","",'Set Up'!A843)</f>
        <v/>
      </c>
      <c r="B846" s="75" t="s">
        <v>81</v>
      </c>
      <c r="C846" s="85"/>
      <c r="D846" s="86" t="str">
        <f>IF(Table4[[#This Row],[Diameter (in)]]="","",(((CONVERT(Table4[[#This Row],[Diameter (in)]],"in","m"))/2)^2)*PI())</f>
        <v/>
      </c>
      <c r="E846" s="87" t="str">
        <f>IF(Table4[[#This Row],[Area (m2)]]="","",$D$4/Table4[[#This Row],[Area (m2)]])</f>
        <v/>
      </c>
      <c r="F846" s="85">
        <f t="shared" si="13"/>
        <v>4.6951999999999998</v>
      </c>
      <c r="G846" s="88" t="str">
        <f>IF(Table4[[#This Row],[Segment]]="","",(CONVERT(Table4[[#This Row],[Diameter (in)]],"in","m")*$B$4*Table4[[#This Row],[Velocity (m/s)]])/$C$4)</f>
        <v/>
      </c>
      <c r="H846" s="96" t="str">
        <f>IF(Table4[[#This Row],[Segment]]="","",IF(Table4[[#This Row],[Teynold''s Number]]&gt;4000,"TURBULENT","LAMINAR"))</f>
        <v/>
      </c>
      <c r="I846" s="86" t="str">
        <f>IF(Table4[[#This Row],[Segment]]="","",INDEX(Data!C843:C857,MATCH(Table4[Material],Data!B843:B857,0)))</f>
        <v/>
      </c>
      <c r="J846" s="89" t="str">
        <f>IF(Table4[[#This Row],[ε (m)]]="","",Table4[[#This Row],[ε (m)]]/(CONVERT(Table4[[#This Row],[Diameter (in)]],"in","m")))</f>
        <v/>
      </c>
      <c r="K846" s="96" t="str">
        <f>IF(Table4[[#This Row],[Regime]]="LAMINAR",16/Table4[[#This Row],[Teynold''s Number]],"-")</f>
        <v>-</v>
      </c>
      <c r="L846" s="86"/>
      <c r="M846" s="97" t="str">
        <f>IF(Table4[[#This Row],[Regime]]="TURBULENT",(((-4*LOG10(Table4[[#This Row],[ε/D]]/3.7+1.256/(Table4[[#This Row],[Teynold''s Number]]*SQRT(Table4[[#This Row],[f turbulent (guess)]]))))^-1)^2),"")</f>
        <v/>
      </c>
      <c r="N846" s="91" t="str">
        <f>IF(Table4[[#This Row],[f turbulent]]="","",Table4[[#This Row],[f turbulent (guess)]]-Table4[[#This Row],[f turbulent]])</f>
        <v/>
      </c>
      <c r="O846" s="87">
        <f>IF(Table4[[#This Row],[Segment]]="",0,IF(C847="",0,IF(C847&lt;=Table4[[#This Row],[Diameter (in)]],0,1-(D846/D847))))</f>
        <v>0</v>
      </c>
      <c r="P846" s="92" t="str">
        <f>IF(Table4[[#This Row],[Segment]]="","",IF(C846&gt;C847,"",IF(C847="",0.55,(0.55*(1-D847/D846)))))</f>
        <v/>
      </c>
      <c r="Q84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46" s="92" t="str">
        <f>IF(Table4[[#This Row],[Segment]]="","",IF(Table4[[#This Row],[Kexpansion]]="","0",((Table4[[#This Row],[Velocity (m/s)]]^2)/2)*Table4[[#This Row],[Kexpansion]]))</f>
        <v/>
      </c>
      <c r="S846" s="92" t="str">
        <f>IF(Table4[[#This Row],[Segment]]="","",IF(Table4[[#This Row],[Kcontraction]]="","0",((Table4[[#This Row],[Velocity (m/s)]]^2)/2)*Table4[[#This Row],[Kcontraction]]))</f>
        <v/>
      </c>
      <c r="T846" s="89" t="str">
        <f>IF(Table4[[#This Row],[Segment]]="","",SUMIF($Y$7:$Y$2000,Table4[[#This Row],[Segment]],$AD$7:$AD$2000))</f>
        <v/>
      </c>
      <c r="U846" s="95" t="str">
        <f>IF(Table4[[#This Row],[Segment]]="","",Table4[[#This Row],[Hfriction (J/kg)]]+Table4[[#This Row],[Hexpansions (J/kg)]]+Table4[[#This Row],[Hcontractions (J/kg)]]+Table4[[#This Row],[Hf (J/kg)]])</f>
        <v/>
      </c>
      <c r="V846" s="95" t="str">
        <f>IF(Table4[[#This Row],[Segment]]="","",Table4[[#This Row],[Total Friction Loss (J/kg)]]*Table3[Density (kg/m3)])</f>
        <v/>
      </c>
      <c r="W846" s="95" t="str">
        <f>IF(Table4[[#This Row],[Segment]]="","",Table4[[#This Row],[Total Pressure Drop (Pa)]]/1000)</f>
        <v/>
      </c>
      <c r="Y846" s="82" t="str">
        <f>IF('Set Up'!D1069="","",'Set Up'!D1069)</f>
        <v/>
      </c>
      <c r="Z846" s="82" t="str">
        <f>IF('Set Up'!E1069="","",'Set Up'!E1069)</f>
        <v/>
      </c>
      <c r="AA846" s="82" t="str">
        <f>IF('Set Up'!F1069="","",'Set Up'!F1069)</f>
        <v/>
      </c>
      <c r="AB846" s="82" t="str">
        <f>IF('Set Up'!G1069="","",'Set Up'!G1069)</f>
        <v/>
      </c>
      <c r="AC846" s="82" t="str">
        <f t="array" ref="AC846">IF(Y846="","",INDEX(Data!$G$4:$G$51,MATCH(Table7[[#This Row],[Fitting]]&amp;Table7[[#This Row],[Fitting Subtype]],Data!$E$4:$E$51&amp;Data!$F$4:$F$51,0)))</f>
        <v/>
      </c>
      <c r="AD846" s="89" t="str">
        <f>IF(Table7[[#This Row],[Segment]]="","",Table7[[#This Row],[Quantity]]*Table7[[#This Row],[Kf]]*(((INDEX(Table4[Velocity (m/s)],MATCH(Table7[[#This Row],[Segment]],Table4[Segment],0)))^2)/2))</f>
        <v/>
      </c>
      <c r="AF846" s="82" t="str">
        <f>Table4[[#This Row],[Segment]]</f>
        <v/>
      </c>
      <c r="AG846" s="75"/>
      <c r="AH846" s="82" t="str">
        <f>IF(Table5[[#This Row],[Segment]]="","",AG846-Table4[[#This Row],[Total Pressure Drop (kPa)]])</f>
        <v/>
      </c>
    </row>
    <row r="847" spans="1:34" x14ac:dyDescent="0.25">
      <c r="A847" s="95" t="str">
        <f>IF('Set Up'!A844="","",'Set Up'!A844)</f>
        <v/>
      </c>
      <c r="B847" s="75" t="s">
        <v>81</v>
      </c>
      <c r="C847" s="85"/>
      <c r="D847" s="86" t="str">
        <f>IF(Table4[[#This Row],[Diameter (in)]]="","",(((CONVERT(Table4[[#This Row],[Diameter (in)]],"in","m"))/2)^2)*PI())</f>
        <v/>
      </c>
      <c r="E847" s="87" t="str">
        <f>IF(Table4[[#This Row],[Area (m2)]]="","",$D$4/Table4[[#This Row],[Area (m2)]])</f>
        <v/>
      </c>
      <c r="F847" s="85">
        <f t="shared" si="13"/>
        <v>4.6951999999999998</v>
      </c>
      <c r="G847" s="88" t="str">
        <f>IF(Table4[[#This Row],[Segment]]="","",(CONVERT(Table4[[#This Row],[Diameter (in)]],"in","m")*$B$4*Table4[[#This Row],[Velocity (m/s)]])/$C$4)</f>
        <v/>
      </c>
      <c r="H847" s="96" t="str">
        <f>IF(Table4[[#This Row],[Segment]]="","",IF(Table4[[#This Row],[Teynold''s Number]]&gt;4000,"TURBULENT","LAMINAR"))</f>
        <v/>
      </c>
      <c r="I847" s="86" t="str">
        <f>IF(Table4[[#This Row],[Segment]]="","",INDEX(Data!C844:C858,MATCH(Table4[Material],Data!B844:B858,0)))</f>
        <v/>
      </c>
      <c r="J847" s="89" t="str">
        <f>IF(Table4[[#This Row],[ε (m)]]="","",Table4[[#This Row],[ε (m)]]/(CONVERT(Table4[[#This Row],[Diameter (in)]],"in","m")))</f>
        <v/>
      </c>
      <c r="K847" s="96" t="str">
        <f>IF(Table4[[#This Row],[Regime]]="LAMINAR",16/Table4[[#This Row],[Teynold''s Number]],"-")</f>
        <v>-</v>
      </c>
      <c r="L847" s="86"/>
      <c r="M847" s="97" t="str">
        <f>IF(Table4[[#This Row],[Regime]]="TURBULENT",(((-4*LOG10(Table4[[#This Row],[ε/D]]/3.7+1.256/(Table4[[#This Row],[Teynold''s Number]]*SQRT(Table4[[#This Row],[f turbulent (guess)]]))))^-1)^2),"")</f>
        <v/>
      </c>
      <c r="N847" s="91" t="str">
        <f>IF(Table4[[#This Row],[f turbulent]]="","",Table4[[#This Row],[f turbulent (guess)]]-Table4[[#This Row],[f turbulent]])</f>
        <v/>
      </c>
      <c r="O847" s="87">
        <f>IF(Table4[[#This Row],[Segment]]="",0,IF(C848="",0,IF(C848&lt;=Table4[[#This Row],[Diameter (in)]],0,1-(D847/D848))))</f>
        <v>0</v>
      </c>
      <c r="P847" s="92" t="str">
        <f>IF(Table4[[#This Row],[Segment]]="","",IF(C847&gt;C848,"",IF(C848="",0.55,(0.55*(1-D848/D847)))))</f>
        <v/>
      </c>
      <c r="Q84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47" s="92" t="str">
        <f>IF(Table4[[#This Row],[Segment]]="","",IF(Table4[[#This Row],[Kexpansion]]="","0",((Table4[[#This Row],[Velocity (m/s)]]^2)/2)*Table4[[#This Row],[Kexpansion]]))</f>
        <v/>
      </c>
      <c r="S847" s="92" t="str">
        <f>IF(Table4[[#This Row],[Segment]]="","",IF(Table4[[#This Row],[Kcontraction]]="","0",((Table4[[#This Row],[Velocity (m/s)]]^2)/2)*Table4[[#This Row],[Kcontraction]]))</f>
        <v/>
      </c>
      <c r="T847" s="89" t="str">
        <f>IF(Table4[[#This Row],[Segment]]="","",SUMIF($Y$7:$Y$2000,Table4[[#This Row],[Segment]],$AD$7:$AD$2000))</f>
        <v/>
      </c>
      <c r="U847" s="95" t="str">
        <f>IF(Table4[[#This Row],[Segment]]="","",Table4[[#This Row],[Hfriction (J/kg)]]+Table4[[#This Row],[Hexpansions (J/kg)]]+Table4[[#This Row],[Hcontractions (J/kg)]]+Table4[[#This Row],[Hf (J/kg)]])</f>
        <v/>
      </c>
      <c r="V847" s="95" t="str">
        <f>IF(Table4[[#This Row],[Segment]]="","",Table4[[#This Row],[Total Friction Loss (J/kg)]]*Table3[Density (kg/m3)])</f>
        <v/>
      </c>
      <c r="W847" s="95" t="str">
        <f>IF(Table4[[#This Row],[Segment]]="","",Table4[[#This Row],[Total Pressure Drop (Pa)]]/1000)</f>
        <v/>
      </c>
      <c r="Y847" s="82" t="str">
        <f>IF('Set Up'!D1070="","",'Set Up'!D1070)</f>
        <v/>
      </c>
      <c r="Z847" s="82" t="str">
        <f>IF('Set Up'!E1070="","",'Set Up'!E1070)</f>
        <v/>
      </c>
      <c r="AA847" s="82" t="str">
        <f>IF('Set Up'!F1070="","",'Set Up'!F1070)</f>
        <v/>
      </c>
      <c r="AB847" s="82" t="str">
        <f>IF('Set Up'!G1070="","",'Set Up'!G1070)</f>
        <v/>
      </c>
      <c r="AC847" s="82" t="str">
        <f t="array" ref="AC847">IF(Y847="","",INDEX(Data!$G$4:$G$51,MATCH(Table7[[#This Row],[Fitting]]&amp;Table7[[#This Row],[Fitting Subtype]],Data!$E$4:$E$51&amp;Data!$F$4:$F$51,0)))</f>
        <v/>
      </c>
      <c r="AD847" s="89" t="str">
        <f>IF(Table7[[#This Row],[Segment]]="","",Table7[[#This Row],[Quantity]]*Table7[[#This Row],[Kf]]*(((INDEX(Table4[Velocity (m/s)],MATCH(Table7[[#This Row],[Segment]],Table4[Segment],0)))^2)/2))</f>
        <v/>
      </c>
      <c r="AF847" s="82" t="str">
        <f>Table4[[#This Row],[Segment]]</f>
        <v/>
      </c>
      <c r="AG847" s="75"/>
      <c r="AH847" s="82" t="str">
        <f>IF(Table5[[#This Row],[Segment]]="","",AG847-Table4[[#This Row],[Total Pressure Drop (kPa)]])</f>
        <v/>
      </c>
    </row>
    <row r="848" spans="1:34" x14ac:dyDescent="0.25">
      <c r="A848" s="95" t="str">
        <f>IF('Set Up'!A845="","",'Set Up'!A845)</f>
        <v/>
      </c>
      <c r="B848" s="75" t="s">
        <v>81</v>
      </c>
      <c r="C848" s="85"/>
      <c r="D848" s="86" t="str">
        <f>IF(Table4[[#This Row],[Diameter (in)]]="","",(((CONVERT(Table4[[#This Row],[Diameter (in)]],"in","m"))/2)^2)*PI())</f>
        <v/>
      </c>
      <c r="E848" s="87" t="str">
        <f>IF(Table4[[#This Row],[Area (m2)]]="","",$D$4/Table4[[#This Row],[Area (m2)]])</f>
        <v/>
      </c>
      <c r="F848" s="85">
        <f t="shared" si="13"/>
        <v>4.6951999999999998</v>
      </c>
      <c r="G848" s="88" t="str">
        <f>IF(Table4[[#This Row],[Segment]]="","",(CONVERT(Table4[[#This Row],[Diameter (in)]],"in","m")*$B$4*Table4[[#This Row],[Velocity (m/s)]])/$C$4)</f>
        <v/>
      </c>
      <c r="H848" s="96" t="str">
        <f>IF(Table4[[#This Row],[Segment]]="","",IF(Table4[[#This Row],[Teynold''s Number]]&gt;4000,"TURBULENT","LAMINAR"))</f>
        <v/>
      </c>
      <c r="I848" s="86" t="str">
        <f>IF(Table4[[#This Row],[Segment]]="","",INDEX(Data!C845:C859,MATCH(Table4[Material],Data!B845:B859,0)))</f>
        <v/>
      </c>
      <c r="J848" s="89" t="str">
        <f>IF(Table4[[#This Row],[ε (m)]]="","",Table4[[#This Row],[ε (m)]]/(CONVERT(Table4[[#This Row],[Diameter (in)]],"in","m")))</f>
        <v/>
      </c>
      <c r="K848" s="96" t="str">
        <f>IF(Table4[[#This Row],[Regime]]="LAMINAR",16/Table4[[#This Row],[Teynold''s Number]],"-")</f>
        <v>-</v>
      </c>
      <c r="L848" s="86"/>
      <c r="M848" s="97" t="str">
        <f>IF(Table4[[#This Row],[Regime]]="TURBULENT",(((-4*LOG10(Table4[[#This Row],[ε/D]]/3.7+1.256/(Table4[[#This Row],[Teynold''s Number]]*SQRT(Table4[[#This Row],[f turbulent (guess)]]))))^-1)^2),"")</f>
        <v/>
      </c>
      <c r="N848" s="91" t="str">
        <f>IF(Table4[[#This Row],[f turbulent]]="","",Table4[[#This Row],[f turbulent (guess)]]-Table4[[#This Row],[f turbulent]])</f>
        <v/>
      </c>
      <c r="O848" s="87">
        <f>IF(Table4[[#This Row],[Segment]]="",0,IF(C849="",0,IF(C849&lt;=Table4[[#This Row],[Diameter (in)]],0,1-(D848/D849))))</f>
        <v>0</v>
      </c>
      <c r="P848" s="92" t="str">
        <f>IF(Table4[[#This Row],[Segment]]="","",IF(C848&gt;C849,"",IF(C849="",0.55,(0.55*(1-D849/D848)))))</f>
        <v/>
      </c>
      <c r="Q84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48" s="92" t="str">
        <f>IF(Table4[[#This Row],[Segment]]="","",IF(Table4[[#This Row],[Kexpansion]]="","0",((Table4[[#This Row],[Velocity (m/s)]]^2)/2)*Table4[[#This Row],[Kexpansion]]))</f>
        <v/>
      </c>
      <c r="S848" s="92" t="str">
        <f>IF(Table4[[#This Row],[Segment]]="","",IF(Table4[[#This Row],[Kcontraction]]="","0",((Table4[[#This Row],[Velocity (m/s)]]^2)/2)*Table4[[#This Row],[Kcontraction]]))</f>
        <v/>
      </c>
      <c r="T848" s="89" t="str">
        <f>IF(Table4[[#This Row],[Segment]]="","",SUMIF($Y$7:$Y$2000,Table4[[#This Row],[Segment]],$AD$7:$AD$2000))</f>
        <v/>
      </c>
      <c r="U848" s="95" t="str">
        <f>IF(Table4[[#This Row],[Segment]]="","",Table4[[#This Row],[Hfriction (J/kg)]]+Table4[[#This Row],[Hexpansions (J/kg)]]+Table4[[#This Row],[Hcontractions (J/kg)]]+Table4[[#This Row],[Hf (J/kg)]])</f>
        <v/>
      </c>
      <c r="V848" s="95" t="str">
        <f>IF(Table4[[#This Row],[Segment]]="","",Table4[[#This Row],[Total Friction Loss (J/kg)]]*Table3[Density (kg/m3)])</f>
        <v/>
      </c>
      <c r="W848" s="95" t="str">
        <f>IF(Table4[[#This Row],[Segment]]="","",Table4[[#This Row],[Total Pressure Drop (Pa)]]/1000)</f>
        <v/>
      </c>
      <c r="Y848" s="82" t="str">
        <f>IF('Set Up'!D1071="","",'Set Up'!D1071)</f>
        <v/>
      </c>
      <c r="Z848" s="82" t="str">
        <f>IF('Set Up'!E1071="","",'Set Up'!E1071)</f>
        <v/>
      </c>
      <c r="AA848" s="82" t="str">
        <f>IF('Set Up'!F1071="","",'Set Up'!F1071)</f>
        <v/>
      </c>
      <c r="AB848" s="82" t="str">
        <f>IF('Set Up'!G1071="","",'Set Up'!G1071)</f>
        <v/>
      </c>
      <c r="AC848" s="82" t="str">
        <f t="array" ref="AC848">IF(Y848="","",INDEX(Data!$G$4:$G$51,MATCH(Table7[[#This Row],[Fitting]]&amp;Table7[[#This Row],[Fitting Subtype]],Data!$E$4:$E$51&amp;Data!$F$4:$F$51,0)))</f>
        <v/>
      </c>
      <c r="AD848" s="89" t="str">
        <f>IF(Table7[[#This Row],[Segment]]="","",Table7[[#This Row],[Quantity]]*Table7[[#This Row],[Kf]]*(((INDEX(Table4[Velocity (m/s)],MATCH(Table7[[#This Row],[Segment]],Table4[Segment],0)))^2)/2))</f>
        <v/>
      </c>
      <c r="AF848" s="82" t="str">
        <f>Table4[[#This Row],[Segment]]</f>
        <v/>
      </c>
      <c r="AG848" s="75"/>
      <c r="AH848" s="82" t="str">
        <f>IF(Table5[[#This Row],[Segment]]="","",AG848-Table4[[#This Row],[Total Pressure Drop (kPa)]])</f>
        <v/>
      </c>
    </row>
    <row r="849" spans="1:34" x14ac:dyDescent="0.25">
      <c r="A849" s="95" t="str">
        <f>IF('Set Up'!A846="","",'Set Up'!A846)</f>
        <v/>
      </c>
      <c r="B849" s="75" t="s">
        <v>81</v>
      </c>
      <c r="C849" s="85"/>
      <c r="D849" s="86" t="str">
        <f>IF(Table4[[#This Row],[Diameter (in)]]="","",(((CONVERT(Table4[[#This Row],[Diameter (in)]],"in","m"))/2)^2)*PI())</f>
        <v/>
      </c>
      <c r="E849" s="87" t="str">
        <f>IF(Table4[[#This Row],[Area (m2)]]="","",$D$4/Table4[[#This Row],[Area (m2)]])</f>
        <v/>
      </c>
      <c r="F849" s="85">
        <f t="shared" si="13"/>
        <v>4.6951999999999998</v>
      </c>
      <c r="G849" s="88" t="str">
        <f>IF(Table4[[#This Row],[Segment]]="","",(CONVERT(Table4[[#This Row],[Diameter (in)]],"in","m")*$B$4*Table4[[#This Row],[Velocity (m/s)]])/$C$4)</f>
        <v/>
      </c>
      <c r="H849" s="96" t="str">
        <f>IF(Table4[[#This Row],[Segment]]="","",IF(Table4[[#This Row],[Teynold''s Number]]&gt;4000,"TURBULENT","LAMINAR"))</f>
        <v/>
      </c>
      <c r="I849" s="86" t="str">
        <f>IF(Table4[[#This Row],[Segment]]="","",INDEX(Data!C846:C860,MATCH(Table4[Material],Data!B846:B860,0)))</f>
        <v/>
      </c>
      <c r="J849" s="89" t="str">
        <f>IF(Table4[[#This Row],[ε (m)]]="","",Table4[[#This Row],[ε (m)]]/(CONVERT(Table4[[#This Row],[Diameter (in)]],"in","m")))</f>
        <v/>
      </c>
      <c r="K849" s="96" t="str">
        <f>IF(Table4[[#This Row],[Regime]]="LAMINAR",16/Table4[[#This Row],[Teynold''s Number]],"-")</f>
        <v>-</v>
      </c>
      <c r="L849" s="86"/>
      <c r="M849" s="97" t="str">
        <f>IF(Table4[[#This Row],[Regime]]="TURBULENT",(((-4*LOG10(Table4[[#This Row],[ε/D]]/3.7+1.256/(Table4[[#This Row],[Teynold''s Number]]*SQRT(Table4[[#This Row],[f turbulent (guess)]]))))^-1)^2),"")</f>
        <v/>
      </c>
      <c r="N849" s="91" t="str">
        <f>IF(Table4[[#This Row],[f turbulent]]="","",Table4[[#This Row],[f turbulent (guess)]]-Table4[[#This Row],[f turbulent]])</f>
        <v/>
      </c>
      <c r="O849" s="87">
        <f>IF(Table4[[#This Row],[Segment]]="",0,IF(C850="",0,IF(C850&lt;=Table4[[#This Row],[Diameter (in)]],0,1-(D849/D850))))</f>
        <v>0</v>
      </c>
      <c r="P849" s="92" t="str">
        <f>IF(Table4[[#This Row],[Segment]]="","",IF(C849&gt;C850,"",IF(C850="",0.55,(0.55*(1-D850/D849)))))</f>
        <v/>
      </c>
      <c r="Q84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49" s="92" t="str">
        <f>IF(Table4[[#This Row],[Segment]]="","",IF(Table4[[#This Row],[Kexpansion]]="","0",((Table4[[#This Row],[Velocity (m/s)]]^2)/2)*Table4[[#This Row],[Kexpansion]]))</f>
        <v/>
      </c>
      <c r="S849" s="92" t="str">
        <f>IF(Table4[[#This Row],[Segment]]="","",IF(Table4[[#This Row],[Kcontraction]]="","0",((Table4[[#This Row],[Velocity (m/s)]]^2)/2)*Table4[[#This Row],[Kcontraction]]))</f>
        <v/>
      </c>
      <c r="T849" s="89" t="str">
        <f>IF(Table4[[#This Row],[Segment]]="","",SUMIF($Y$7:$Y$2000,Table4[[#This Row],[Segment]],$AD$7:$AD$2000))</f>
        <v/>
      </c>
      <c r="U849" s="95" t="str">
        <f>IF(Table4[[#This Row],[Segment]]="","",Table4[[#This Row],[Hfriction (J/kg)]]+Table4[[#This Row],[Hexpansions (J/kg)]]+Table4[[#This Row],[Hcontractions (J/kg)]]+Table4[[#This Row],[Hf (J/kg)]])</f>
        <v/>
      </c>
      <c r="V849" s="95" t="str">
        <f>IF(Table4[[#This Row],[Segment]]="","",Table4[[#This Row],[Total Friction Loss (J/kg)]]*Table3[Density (kg/m3)])</f>
        <v/>
      </c>
      <c r="W849" s="95" t="str">
        <f>IF(Table4[[#This Row],[Segment]]="","",Table4[[#This Row],[Total Pressure Drop (Pa)]]/1000)</f>
        <v/>
      </c>
      <c r="Y849" s="82" t="str">
        <f>IF('Set Up'!D1072="","",'Set Up'!D1072)</f>
        <v/>
      </c>
      <c r="Z849" s="82" t="str">
        <f>IF('Set Up'!E1072="","",'Set Up'!E1072)</f>
        <v/>
      </c>
      <c r="AA849" s="82" t="str">
        <f>IF('Set Up'!F1072="","",'Set Up'!F1072)</f>
        <v/>
      </c>
      <c r="AB849" s="82" t="str">
        <f>IF('Set Up'!G1072="","",'Set Up'!G1072)</f>
        <v/>
      </c>
      <c r="AC849" s="82" t="str">
        <f t="array" ref="AC849">IF(Y849="","",INDEX(Data!$G$4:$G$51,MATCH(Table7[[#This Row],[Fitting]]&amp;Table7[[#This Row],[Fitting Subtype]],Data!$E$4:$E$51&amp;Data!$F$4:$F$51,0)))</f>
        <v/>
      </c>
      <c r="AD849" s="89" t="str">
        <f>IF(Table7[[#This Row],[Segment]]="","",Table7[[#This Row],[Quantity]]*Table7[[#This Row],[Kf]]*(((INDEX(Table4[Velocity (m/s)],MATCH(Table7[[#This Row],[Segment]],Table4[Segment],0)))^2)/2))</f>
        <v/>
      </c>
      <c r="AF849" s="82" t="str">
        <f>Table4[[#This Row],[Segment]]</f>
        <v/>
      </c>
      <c r="AG849" s="75"/>
      <c r="AH849" s="82" t="str">
        <f>IF(Table5[[#This Row],[Segment]]="","",AG849-Table4[[#This Row],[Total Pressure Drop (kPa)]])</f>
        <v/>
      </c>
    </row>
    <row r="850" spans="1:34" x14ac:dyDescent="0.25">
      <c r="A850" s="95" t="str">
        <f>IF('Set Up'!A847="","",'Set Up'!A847)</f>
        <v/>
      </c>
      <c r="B850" s="75" t="s">
        <v>81</v>
      </c>
      <c r="C850" s="85"/>
      <c r="D850" s="86" t="str">
        <f>IF(Table4[[#This Row],[Diameter (in)]]="","",(((CONVERT(Table4[[#This Row],[Diameter (in)]],"in","m"))/2)^2)*PI())</f>
        <v/>
      </c>
      <c r="E850" s="87" t="str">
        <f>IF(Table4[[#This Row],[Area (m2)]]="","",$D$4/Table4[[#This Row],[Area (m2)]])</f>
        <v/>
      </c>
      <c r="F850" s="85">
        <f t="shared" si="13"/>
        <v>4.6951999999999998</v>
      </c>
      <c r="G850" s="88" t="str">
        <f>IF(Table4[[#This Row],[Segment]]="","",(CONVERT(Table4[[#This Row],[Diameter (in)]],"in","m")*$B$4*Table4[[#This Row],[Velocity (m/s)]])/$C$4)</f>
        <v/>
      </c>
      <c r="H850" s="96" t="str">
        <f>IF(Table4[[#This Row],[Segment]]="","",IF(Table4[[#This Row],[Teynold''s Number]]&gt;4000,"TURBULENT","LAMINAR"))</f>
        <v/>
      </c>
      <c r="I850" s="86" t="str">
        <f>IF(Table4[[#This Row],[Segment]]="","",INDEX(Data!C847:C861,MATCH(Table4[Material],Data!B847:B861,0)))</f>
        <v/>
      </c>
      <c r="J850" s="89" t="str">
        <f>IF(Table4[[#This Row],[ε (m)]]="","",Table4[[#This Row],[ε (m)]]/(CONVERT(Table4[[#This Row],[Diameter (in)]],"in","m")))</f>
        <v/>
      </c>
      <c r="K850" s="96" t="str">
        <f>IF(Table4[[#This Row],[Regime]]="LAMINAR",16/Table4[[#This Row],[Teynold''s Number]],"-")</f>
        <v>-</v>
      </c>
      <c r="L850" s="86"/>
      <c r="M850" s="97" t="str">
        <f>IF(Table4[[#This Row],[Regime]]="TURBULENT",(((-4*LOG10(Table4[[#This Row],[ε/D]]/3.7+1.256/(Table4[[#This Row],[Teynold''s Number]]*SQRT(Table4[[#This Row],[f turbulent (guess)]]))))^-1)^2),"")</f>
        <v/>
      </c>
      <c r="N850" s="91" t="str">
        <f>IF(Table4[[#This Row],[f turbulent]]="","",Table4[[#This Row],[f turbulent (guess)]]-Table4[[#This Row],[f turbulent]])</f>
        <v/>
      </c>
      <c r="O850" s="87">
        <f>IF(Table4[[#This Row],[Segment]]="",0,IF(C851="",0,IF(C851&lt;=Table4[[#This Row],[Diameter (in)]],0,1-(D850/D851))))</f>
        <v>0</v>
      </c>
      <c r="P850" s="92" t="str">
        <f>IF(Table4[[#This Row],[Segment]]="","",IF(C850&gt;C851,"",IF(C851="",0.55,(0.55*(1-D851/D850)))))</f>
        <v/>
      </c>
      <c r="Q85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50" s="92" t="str">
        <f>IF(Table4[[#This Row],[Segment]]="","",IF(Table4[[#This Row],[Kexpansion]]="","0",((Table4[[#This Row],[Velocity (m/s)]]^2)/2)*Table4[[#This Row],[Kexpansion]]))</f>
        <v/>
      </c>
      <c r="S850" s="92" t="str">
        <f>IF(Table4[[#This Row],[Segment]]="","",IF(Table4[[#This Row],[Kcontraction]]="","0",((Table4[[#This Row],[Velocity (m/s)]]^2)/2)*Table4[[#This Row],[Kcontraction]]))</f>
        <v/>
      </c>
      <c r="T850" s="89" t="str">
        <f>IF(Table4[[#This Row],[Segment]]="","",SUMIF($Y$7:$Y$2000,Table4[[#This Row],[Segment]],$AD$7:$AD$2000))</f>
        <v/>
      </c>
      <c r="U850" s="95" t="str">
        <f>IF(Table4[[#This Row],[Segment]]="","",Table4[[#This Row],[Hfriction (J/kg)]]+Table4[[#This Row],[Hexpansions (J/kg)]]+Table4[[#This Row],[Hcontractions (J/kg)]]+Table4[[#This Row],[Hf (J/kg)]])</f>
        <v/>
      </c>
      <c r="V850" s="95" t="str">
        <f>IF(Table4[[#This Row],[Segment]]="","",Table4[[#This Row],[Total Friction Loss (J/kg)]]*Table3[Density (kg/m3)])</f>
        <v/>
      </c>
      <c r="W850" s="95" t="str">
        <f>IF(Table4[[#This Row],[Segment]]="","",Table4[[#This Row],[Total Pressure Drop (Pa)]]/1000)</f>
        <v/>
      </c>
      <c r="Y850" s="82" t="str">
        <f>IF('Set Up'!D1073="","",'Set Up'!D1073)</f>
        <v/>
      </c>
      <c r="Z850" s="82" t="str">
        <f>IF('Set Up'!E1073="","",'Set Up'!E1073)</f>
        <v/>
      </c>
      <c r="AA850" s="82" t="str">
        <f>IF('Set Up'!F1073="","",'Set Up'!F1073)</f>
        <v/>
      </c>
      <c r="AB850" s="82" t="str">
        <f>IF('Set Up'!G1073="","",'Set Up'!G1073)</f>
        <v/>
      </c>
      <c r="AC850" s="82" t="str">
        <f t="array" ref="AC850">IF(Y850="","",INDEX(Data!$G$4:$G$51,MATCH(Table7[[#This Row],[Fitting]]&amp;Table7[[#This Row],[Fitting Subtype]],Data!$E$4:$E$51&amp;Data!$F$4:$F$51,0)))</f>
        <v/>
      </c>
      <c r="AD850" s="89" t="str">
        <f>IF(Table7[[#This Row],[Segment]]="","",Table7[[#This Row],[Quantity]]*Table7[[#This Row],[Kf]]*(((INDEX(Table4[Velocity (m/s)],MATCH(Table7[[#This Row],[Segment]],Table4[Segment],0)))^2)/2))</f>
        <v/>
      </c>
      <c r="AF850" s="82" t="str">
        <f>Table4[[#This Row],[Segment]]</f>
        <v/>
      </c>
      <c r="AG850" s="75"/>
      <c r="AH850" s="82" t="str">
        <f>IF(Table5[[#This Row],[Segment]]="","",AG850-Table4[[#This Row],[Total Pressure Drop (kPa)]])</f>
        <v/>
      </c>
    </row>
    <row r="851" spans="1:34" x14ac:dyDescent="0.25">
      <c r="A851" s="95" t="str">
        <f>IF('Set Up'!A848="","",'Set Up'!A848)</f>
        <v/>
      </c>
      <c r="B851" s="75" t="s">
        <v>81</v>
      </c>
      <c r="C851" s="85"/>
      <c r="D851" s="86" t="str">
        <f>IF(Table4[[#This Row],[Diameter (in)]]="","",(((CONVERT(Table4[[#This Row],[Diameter (in)]],"in","m"))/2)^2)*PI())</f>
        <v/>
      </c>
      <c r="E851" s="87" t="str">
        <f>IF(Table4[[#This Row],[Area (m2)]]="","",$D$4/Table4[[#This Row],[Area (m2)]])</f>
        <v/>
      </c>
      <c r="F851" s="85">
        <f t="shared" si="13"/>
        <v>4.6951999999999998</v>
      </c>
      <c r="G851" s="88" t="str">
        <f>IF(Table4[[#This Row],[Segment]]="","",(CONVERT(Table4[[#This Row],[Diameter (in)]],"in","m")*$B$4*Table4[[#This Row],[Velocity (m/s)]])/$C$4)</f>
        <v/>
      </c>
      <c r="H851" s="96" t="str">
        <f>IF(Table4[[#This Row],[Segment]]="","",IF(Table4[[#This Row],[Teynold''s Number]]&gt;4000,"TURBULENT","LAMINAR"))</f>
        <v/>
      </c>
      <c r="I851" s="86" t="str">
        <f>IF(Table4[[#This Row],[Segment]]="","",INDEX(Data!C848:C862,MATCH(Table4[Material],Data!B848:B862,0)))</f>
        <v/>
      </c>
      <c r="J851" s="89" t="str">
        <f>IF(Table4[[#This Row],[ε (m)]]="","",Table4[[#This Row],[ε (m)]]/(CONVERT(Table4[[#This Row],[Diameter (in)]],"in","m")))</f>
        <v/>
      </c>
      <c r="K851" s="96" t="str">
        <f>IF(Table4[[#This Row],[Regime]]="LAMINAR",16/Table4[[#This Row],[Teynold''s Number]],"-")</f>
        <v>-</v>
      </c>
      <c r="L851" s="86"/>
      <c r="M851" s="97" t="str">
        <f>IF(Table4[[#This Row],[Regime]]="TURBULENT",(((-4*LOG10(Table4[[#This Row],[ε/D]]/3.7+1.256/(Table4[[#This Row],[Teynold''s Number]]*SQRT(Table4[[#This Row],[f turbulent (guess)]]))))^-1)^2),"")</f>
        <v/>
      </c>
      <c r="N851" s="91" t="str">
        <f>IF(Table4[[#This Row],[f turbulent]]="","",Table4[[#This Row],[f turbulent (guess)]]-Table4[[#This Row],[f turbulent]])</f>
        <v/>
      </c>
      <c r="O851" s="87">
        <f>IF(Table4[[#This Row],[Segment]]="",0,IF(C852="",0,IF(C852&lt;=Table4[[#This Row],[Diameter (in)]],0,1-(D851/D852))))</f>
        <v>0</v>
      </c>
      <c r="P851" s="92" t="str">
        <f>IF(Table4[[#This Row],[Segment]]="","",IF(C851&gt;C852,"",IF(C852="",0.55,(0.55*(1-D852/D851)))))</f>
        <v/>
      </c>
      <c r="Q85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51" s="92" t="str">
        <f>IF(Table4[[#This Row],[Segment]]="","",IF(Table4[[#This Row],[Kexpansion]]="","0",((Table4[[#This Row],[Velocity (m/s)]]^2)/2)*Table4[[#This Row],[Kexpansion]]))</f>
        <v/>
      </c>
      <c r="S851" s="92" t="str">
        <f>IF(Table4[[#This Row],[Segment]]="","",IF(Table4[[#This Row],[Kcontraction]]="","0",((Table4[[#This Row],[Velocity (m/s)]]^2)/2)*Table4[[#This Row],[Kcontraction]]))</f>
        <v/>
      </c>
      <c r="T851" s="89" t="str">
        <f>IF(Table4[[#This Row],[Segment]]="","",SUMIF($Y$7:$Y$2000,Table4[[#This Row],[Segment]],$AD$7:$AD$2000))</f>
        <v/>
      </c>
      <c r="U851" s="95" t="str">
        <f>IF(Table4[[#This Row],[Segment]]="","",Table4[[#This Row],[Hfriction (J/kg)]]+Table4[[#This Row],[Hexpansions (J/kg)]]+Table4[[#This Row],[Hcontractions (J/kg)]]+Table4[[#This Row],[Hf (J/kg)]])</f>
        <v/>
      </c>
      <c r="V851" s="95" t="str">
        <f>IF(Table4[[#This Row],[Segment]]="","",Table4[[#This Row],[Total Friction Loss (J/kg)]]*Table3[Density (kg/m3)])</f>
        <v/>
      </c>
      <c r="W851" s="95" t="str">
        <f>IF(Table4[[#This Row],[Segment]]="","",Table4[[#This Row],[Total Pressure Drop (Pa)]]/1000)</f>
        <v/>
      </c>
      <c r="Y851" s="82" t="str">
        <f>IF('Set Up'!D1074="","",'Set Up'!D1074)</f>
        <v/>
      </c>
      <c r="Z851" s="82" t="str">
        <f>IF('Set Up'!E1074="","",'Set Up'!E1074)</f>
        <v/>
      </c>
      <c r="AA851" s="82" t="str">
        <f>IF('Set Up'!F1074="","",'Set Up'!F1074)</f>
        <v/>
      </c>
      <c r="AB851" s="82" t="str">
        <f>IF('Set Up'!G1074="","",'Set Up'!G1074)</f>
        <v/>
      </c>
      <c r="AC851" s="82" t="str">
        <f t="array" ref="AC851">IF(Y851="","",INDEX(Data!$G$4:$G$51,MATCH(Table7[[#This Row],[Fitting]]&amp;Table7[[#This Row],[Fitting Subtype]],Data!$E$4:$E$51&amp;Data!$F$4:$F$51,0)))</f>
        <v/>
      </c>
      <c r="AD851" s="89" t="str">
        <f>IF(Table7[[#This Row],[Segment]]="","",Table7[[#This Row],[Quantity]]*Table7[[#This Row],[Kf]]*(((INDEX(Table4[Velocity (m/s)],MATCH(Table7[[#This Row],[Segment]],Table4[Segment],0)))^2)/2))</f>
        <v/>
      </c>
      <c r="AF851" s="82" t="str">
        <f>Table4[[#This Row],[Segment]]</f>
        <v/>
      </c>
      <c r="AG851" s="75"/>
      <c r="AH851" s="82" t="str">
        <f>IF(Table5[[#This Row],[Segment]]="","",AG851-Table4[[#This Row],[Total Pressure Drop (kPa)]])</f>
        <v/>
      </c>
    </row>
    <row r="852" spans="1:34" x14ac:dyDescent="0.25">
      <c r="A852" s="95" t="str">
        <f>IF('Set Up'!A849="","",'Set Up'!A849)</f>
        <v/>
      </c>
      <c r="B852" s="75" t="s">
        <v>81</v>
      </c>
      <c r="C852" s="85"/>
      <c r="D852" s="86" t="str">
        <f>IF(Table4[[#This Row],[Diameter (in)]]="","",(((CONVERT(Table4[[#This Row],[Diameter (in)]],"in","m"))/2)^2)*PI())</f>
        <v/>
      </c>
      <c r="E852" s="87" t="str">
        <f>IF(Table4[[#This Row],[Area (m2)]]="","",$D$4/Table4[[#This Row],[Area (m2)]])</f>
        <v/>
      </c>
      <c r="F852" s="85">
        <f t="shared" si="13"/>
        <v>4.6951999999999998</v>
      </c>
      <c r="G852" s="88" t="str">
        <f>IF(Table4[[#This Row],[Segment]]="","",(CONVERT(Table4[[#This Row],[Diameter (in)]],"in","m")*$B$4*Table4[[#This Row],[Velocity (m/s)]])/$C$4)</f>
        <v/>
      </c>
      <c r="H852" s="96" t="str">
        <f>IF(Table4[[#This Row],[Segment]]="","",IF(Table4[[#This Row],[Teynold''s Number]]&gt;4000,"TURBULENT","LAMINAR"))</f>
        <v/>
      </c>
      <c r="I852" s="86" t="str">
        <f>IF(Table4[[#This Row],[Segment]]="","",INDEX(Data!C849:C863,MATCH(Table4[Material],Data!B849:B863,0)))</f>
        <v/>
      </c>
      <c r="J852" s="89" t="str">
        <f>IF(Table4[[#This Row],[ε (m)]]="","",Table4[[#This Row],[ε (m)]]/(CONVERT(Table4[[#This Row],[Diameter (in)]],"in","m")))</f>
        <v/>
      </c>
      <c r="K852" s="96" t="str">
        <f>IF(Table4[[#This Row],[Regime]]="LAMINAR",16/Table4[[#This Row],[Teynold''s Number]],"-")</f>
        <v>-</v>
      </c>
      <c r="L852" s="86"/>
      <c r="M852" s="97" t="str">
        <f>IF(Table4[[#This Row],[Regime]]="TURBULENT",(((-4*LOG10(Table4[[#This Row],[ε/D]]/3.7+1.256/(Table4[[#This Row],[Teynold''s Number]]*SQRT(Table4[[#This Row],[f turbulent (guess)]]))))^-1)^2),"")</f>
        <v/>
      </c>
      <c r="N852" s="91" t="str">
        <f>IF(Table4[[#This Row],[f turbulent]]="","",Table4[[#This Row],[f turbulent (guess)]]-Table4[[#This Row],[f turbulent]])</f>
        <v/>
      </c>
      <c r="O852" s="87">
        <f>IF(Table4[[#This Row],[Segment]]="",0,IF(C853="",0,IF(C853&lt;=Table4[[#This Row],[Diameter (in)]],0,1-(D852/D853))))</f>
        <v>0</v>
      </c>
      <c r="P852" s="92" t="str">
        <f>IF(Table4[[#This Row],[Segment]]="","",IF(C852&gt;C853,"",IF(C853="",0.55,(0.55*(1-D853/D852)))))</f>
        <v/>
      </c>
      <c r="Q85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52" s="92" t="str">
        <f>IF(Table4[[#This Row],[Segment]]="","",IF(Table4[[#This Row],[Kexpansion]]="","0",((Table4[[#This Row],[Velocity (m/s)]]^2)/2)*Table4[[#This Row],[Kexpansion]]))</f>
        <v/>
      </c>
      <c r="S852" s="92" t="str">
        <f>IF(Table4[[#This Row],[Segment]]="","",IF(Table4[[#This Row],[Kcontraction]]="","0",((Table4[[#This Row],[Velocity (m/s)]]^2)/2)*Table4[[#This Row],[Kcontraction]]))</f>
        <v/>
      </c>
      <c r="T852" s="89" t="str">
        <f>IF(Table4[[#This Row],[Segment]]="","",SUMIF($Y$7:$Y$2000,Table4[[#This Row],[Segment]],$AD$7:$AD$2000))</f>
        <v/>
      </c>
      <c r="U852" s="95" t="str">
        <f>IF(Table4[[#This Row],[Segment]]="","",Table4[[#This Row],[Hfriction (J/kg)]]+Table4[[#This Row],[Hexpansions (J/kg)]]+Table4[[#This Row],[Hcontractions (J/kg)]]+Table4[[#This Row],[Hf (J/kg)]])</f>
        <v/>
      </c>
      <c r="V852" s="95" t="str">
        <f>IF(Table4[[#This Row],[Segment]]="","",Table4[[#This Row],[Total Friction Loss (J/kg)]]*Table3[Density (kg/m3)])</f>
        <v/>
      </c>
      <c r="W852" s="95" t="str">
        <f>IF(Table4[[#This Row],[Segment]]="","",Table4[[#This Row],[Total Pressure Drop (Pa)]]/1000)</f>
        <v/>
      </c>
      <c r="Y852" s="82" t="str">
        <f>IF('Set Up'!D1075="","",'Set Up'!D1075)</f>
        <v/>
      </c>
      <c r="Z852" s="82" t="str">
        <f>IF('Set Up'!E1075="","",'Set Up'!E1075)</f>
        <v/>
      </c>
      <c r="AA852" s="82" t="str">
        <f>IF('Set Up'!F1075="","",'Set Up'!F1075)</f>
        <v/>
      </c>
      <c r="AB852" s="82" t="str">
        <f>IF('Set Up'!G1075="","",'Set Up'!G1075)</f>
        <v/>
      </c>
      <c r="AC852" s="82" t="str">
        <f t="array" ref="AC852">IF(Y852="","",INDEX(Data!$G$4:$G$51,MATCH(Table7[[#This Row],[Fitting]]&amp;Table7[[#This Row],[Fitting Subtype]],Data!$E$4:$E$51&amp;Data!$F$4:$F$51,0)))</f>
        <v/>
      </c>
      <c r="AD852" s="89" t="str">
        <f>IF(Table7[[#This Row],[Segment]]="","",Table7[[#This Row],[Quantity]]*Table7[[#This Row],[Kf]]*(((INDEX(Table4[Velocity (m/s)],MATCH(Table7[[#This Row],[Segment]],Table4[Segment],0)))^2)/2))</f>
        <v/>
      </c>
      <c r="AF852" s="82" t="str">
        <f>Table4[[#This Row],[Segment]]</f>
        <v/>
      </c>
      <c r="AG852" s="75"/>
      <c r="AH852" s="82" t="str">
        <f>IF(Table5[[#This Row],[Segment]]="","",AG852-Table4[[#This Row],[Total Pressure Drop (kPa)]])</f>
        <v/>
      </c>
    </row>
    <row r="853" spans="1:34" x14ac:dyDescent="0.25">
      <c r="A853" s="95" t="str">
        <f>IF('Set Up'!A850="","",'Set Up'!A850)</f>
        <v/>
      </c>
      <c r="B853" s="75" t="s">
        <v>81</v>
      </c>
      <c r="C853" s="85"/>
      <c r="D853" s="86" t="str">
        <f>IF(Table4[[#This Row],[Diameter (in)]]="","",(((CONVERT(Table4[[#This Row],[Diameter (in)]],"in","m"))/2)^2)*PI())</f>
        <v/>
      </c>
      <c r="E853" s="87" t="str">
        <f>IF(Table4[[#This Row],[Area (m2)]]="","",$D$4/Table4[[#This Row],[Area (m2)]])</f>
        <v/>
      </c>
      <c r="F853" s="85">
        <f t="shared" si="13"/>
        <v>4.6951999999999998</v>
      </c>
      <c r="G853" s="88" t="str">
        <f>IF(Table4[[#This Row],[Segment]]="","",(CONVERT(Table4[[#This Row],[Diameter (in)]],"in","m")*$B$4*Table4[[#This Row],[Velocity (m/s)]])/$C$4)</f>
        <v/>
      </c>
      <c r="H853" s="96" t="str">
        <f>IF(Table4[[#This Row],[Segment]]="","",IF(Table4[[#This Row],[Teynold''s Number]]&gt;4000,"TURBULENT","LAMINAR"))</f>
        <v/>
      </c>
      <c r="I853" s="86" t="str">
        <f>IF(Table4[[#This Row],[Segment]]="","",INDEX(Data!C850:C864,MATCH(Table4[Material],Data!B850:B864,0)))</f>
        <v/>
      </c>
      <c r="J853" s="89" t="str">
        <f>IF(Table4[[#This Row],[ε (m)]]="","",Table4[[#This Row],[ε (m)]]/(CONVERT(Table4[[#This Row],[Diameter (in)]],"in","m")))</f>
        <v/>
      </c>
      <c r="K853" s="96" t="str">
        <f>IF(Table4[[#This Row],[Regime]]="LAMINAR",16/Table4[[#This Row],[Teynold''s Number]],"-")</f>
        <v>-</v>
      </c>
      <c r="L853" s="86"/>
      <c r="M853" s="97" t="str">
        <f>IF(Table4[[#This Row],[Regime]]="TURBULENT",(((-4*LOG10(Table4[[#This Row],[ε/D]]/3.7+1.256/(Table4[[#This Row],[Teynold''s Number]]*SQRT(Table4[[#This Row],[f turbulent (guess)]]))))^-1)^2),"")</f>
        <v/>
      </c>
      <c r="N853" s="91" t="str">
        <f>IF(Table4[[#This Row],[f turbulent]]="","",Table4[[#This Row],[f turbulent (guess)]]-Table4[[#This Row],[f turbulent]])</f>
        <v/>
      </c>
      <c r="O853" s="87">
        <f>IF(Table4[[#This Row],[Segment]]="",0,IF(C854="",0,IF(C854&lt;=Table4[[#This Row],[Diameter (in)]],0,1-(D853/D854))))</f>
        <v>0</v>
      </c>
      <c r="P853" s="92" t="str">
        <f>IF(Table4[[#This Row],[Segment]]="","",IF(C853&gt;C854,"",IF(C854="",0.55,(0.55*(1-D854/D853)))))</f>
        <v/>
      </c>
      <c r="Q85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53" s="92" t="str">
        <f>IF(Table4[[#This Row],[Segment]]="","",IF(Table4[[#This Row],[Kexpansion]]="","0",((Table4[[#This Row],[Velocity (m/s)]]^2)/2)*Table4[[#This Row],[Kexpansion]]))</f>
        <v/>
      </c>
      <c r="S853" s="92" t="str">
        <f>IF(Table4[[#This Row],[Segment]]="","",IF(Table4[[#This Row],[Kcontraction]]="","0",((Table4[[#This Row],[Velocity (m/s)]]^2)/2)*Table4[[#This Row],[Kcontraction]]))</f>
        <v/>
      </c>
      <c r="T853" s="89" t="str">
        <f>IF(Table4[[#This Row],[Segment]]="","",SUMIF($Y$7:$Y$2000,Table4[[#This Row],[Segment]],$AD$7:$AD$2000))</f>
        <v/>
      </c>
      <c r="U853" s="95" t="str">
        <f>IF(Table4[[#This Row],[Segment]]="","",Table4[[#This Row],[Hfriction (J/kg)]]+Table4[[#This Row],[Hexpansions (J/kg)]]+Table4[[#This Row],[Hcontractions (J/kg)]]+Table4[[#This Row],[Hf (J/kg)]])</f>
        <v/>
      </c>
      <c r="V853" s="95" t="str">
        <f>IF(Table4[[#This Row],[Segment]]="","",Table4[[#This Row],[Total Friction Loss (J/kg)]]*Table3[Density (kg/m3)])</f>
        <v/>
      </c>
      <c r="W853" s="95" t="str">
        <f>IF(Table4[[#This Row],[Segment]]="","",Table4[[#This Row],[Total Pressure Drop (Pa)]]/1000)</f>
        <v/>
      </c>
      <c r="Y853" s="82" t="str">
        <f>IF('Set Up'!D1076="","",'Set Up'!D1076)</f>
        <v/>
      </c>
      <c r="Z853" s="82" t="str">
        <f>IF('Set Up'!E1076="","",'Set Up'!E1076)</f>
        <v/>
      </c>
      <c r="AA853" s="82" t="str">
        <f>IF('Set Up'!F1076="","",'Set Up'!F1076)</f>
        <v/>
      </c>
      <c r="AB853" s="82" t="str">
        <f>IF('Set Up'!G1076="","",'Set Up'!G1076)</f>
        <v/>
      </c>
      <c r="AC853" s="82" t="str">
        <f t="array" ref="AC853">IF(Y853="","",INDEX(Data!$G$4:$G$51,MATCH(Table7[[#This Row],[Fitting]]&amp;Table7[[#This Row],[Fitting Subtype]],Data!$E$4:$E$51&amp;Data!$F$4:$F$51,0)))</f>
        <v/>
      </c>
      <c r="AD853" s="89" t="str">
        <f>IF(Table7[[#This Row],[Segment]]="","",Table7[[#This Row],[Quantity]]*Table7[[#This Row],[Kf]]*(((INDEX(Table4[Velocity (m/s)],MATCH(Table7[[#This Row],[Segment]],Table4[Segment],0)))^2)/2))</f>
        <v/>
      </c>
      <c r="AF853" s="82" t="str">
        <f>Table4[[#This Row],[Segment]]</f>
        <v/>
      </c>
      <c r="AG853" s="75"/>
      <c r="AH853" s="82" t="str">
        <f>IF(Table5[[#This Row],[Segment]]="","",AG853-Table4[[#This Row],[Total Pressure Drop (kPa)]])</f>
        <v/>
      </c>
    </row>
    <row r="854" spans="1:34" x14ac:dyDescent="0.25">
      <c r="A854" s="95" t="str">
        <f>IF('Set Up'!A851="","",'Set Up'!A851)</f>
        <v/>
      </c>
      <c r="B854" s="75" t="s">
        <v>81</v>
      </c>
      <c r="C854" s="85"/>
      <c r="D854" s="86" t="str">
        <f>IF(Table4[[#This Row],[Diameter (in)]]="","",(((CONVERT(Table4[[#This Row],[Diameter (in)]],"in","m"))/2)^2)*PI())</f>
        <v/>
      </c>
      <c r="E854" s="87" t="str">
        <f>IF(Table4[[#This Row],[Area (m2)]]="","",$D$4/Table4[[#This Row],[Area (m2)]])</f>
        <v/>
      </c>
      <c r="F854" s="85">
        <f t="shared" si="13"/>
        <v>4.6951999999999998</v>
      </c>
      <c r="G854" s="88" t="str">
        <f>IF(Table4[[#This Row],[Segment]]="","",(CONVERT(Table4[[#This Row],[Diameter (in)]],"in","m")*$B$4*Table4[[#This Row],[Velocity (m/s)]])/$C$4)</f>
        <v/>
      </c>
      <c r="H854" s="96" t="str">
        <f>IF(Table4[[#This Row],[Segment]]="","",IF(Table4[[#This Row],[Teynold''s Number]]&gt;4000,"TURBULENT","LAMINAR"))</f>
        <v/>
      </c>
      <c r="I854" s="86" t="str">
        <f>IF(Table4[[#This Row],[Segment]]="","",INDEX(Data!C851:C865,MATCH(Table4[Material],Data!B851:B865,0)))</f>
        <v/>
      </c>
      <c r="J854" s="89" t="str">
        <f>IF(Table4[[#This Row],[ε (m)]]="","",Table4[[#This Row],[ε (m)]]/(CONVERT(Table4[[#This Row],[Diameter (in)]],"in","m")))</f>
        <v/>
      </c>
      <c r="K854" s="96" t="str">
        <f>IF(Table4[[#This Row],[Regime]]="LAMINAR",16/Table4[[#This Row],[Teynold''s Number]],"-")</f>
        <v>-</v>
      </c>
      <c r="L854" s="86"/>
      <c r="M854" s="97" t="str">
        <f>IF(Table4[[#This Row],[Regime]]="TURBULENT",(((-4*LOG10(Table4[[#This Row],[ε/D]]/3.7+1.256/(Table4[[#This Row],[Teynold''s Number]]*SQRT(Table4[[#This Row],[f turbulent (guess)]]))))^-1)^2),"")</f>
        <v/>
      </c>
      <c r="N854" s="91" t="str">
        <f>IF(Table4[[#This Row],[f turbulent]]="","",Table4[[#This Row],[f turbulent (guess)]]-Table4[[#This Row],[f turbulent]])</f>
        <v/>
      </c>
      <c r="O854" s="87">
        <f>IF(Table4[[#This Row],[Segment]]="",0,IF(C855="",0,IF(C855&lt;=Table4[[#This Row],[Diameter (in)]],0,1-(D854/D855))))</f>
        <v>0</v>
      </c>
      <c r="P854" s="92" t="str">
        <f>IF(Table4[[#This Row],[Segment]]="","",IF(C854&gt;C855,"",IF(C855="",0.55,(0.55*(1-D855/D854)))))</f>
        <v/>
      </c>
      <c r="Q85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54" s="92" t="str">
        <f>IF(Table4[[#This Row],[Segment]]="","",IF(Table4[[#This Row],[Kexpansion]]="","0",((Table4[[#This Row],[Velocity (m/s)]]^2)/2)*Table4[[#This Row],[Kexpansion]]))</f>
        <v/>
      </c>
      <c r="S854" s="92" t="str">
        <f>IF(Table4[[#This Row],[Segment]]="","",IF(Table4[[#This Row],[Kcontraction]]="","0",((Table4[[#This Row],[Velocity (m/s)]]^2)/2)*Table4[[#This Row],[Kcontraction]]))</f>
        <v/>
      </c>
      <c r="T854" s="89" t="str">
        <f>IF(Table4[[#This Row],[Segment]]="","",SUMIF($Y$7:$Y$2000,Table4[[#This Row],[Segment]],$AD$7:$AD$2000))</f>
        <v/>
      </c>
      <c r="U854" s="95" t="str">
        <f>IF(Table4[[#This Row],[Segment]]="","",Table4[[#This Row],[Hfriction (J/kg)]]+Table4[[#This Row],[Hexpansions (J/kg)]]+Table4[[#This Row],[Hcontractions (J/kg)]]+Table4[[#This Row],[Hf (J/kg)]])</f>
        <v/>
      </c>
      <c r="V854" s="95" t="str">
        <f>IF(Table4[[#This Row],[Segment]]="","",Table4[[#This Row],[Total Friction Loss (J/kg)]]*Table3[Density (kg/m3)])</f>
        <v/>
      </c>
      <c r="W854" s="95" t="str">
        <f>IF(Table4[[#This Row],[Segment]]="","",Table4[[#This Row],[Total Pressure Drop (Pa)]]/1000)</f>
        <v/>
      </c>
      <c r="Y854" s="82" t="str">
        <f>IF('Set Up'!D1077="","",'Set Up'!D1077)</f>
        <v/>
      </c>
      <c r="Z854" s="82" t="str">
        <f>IF('Set Up'!E1077="","",'Set Up'!E1077)</f>
        <v/>
      </c>
      <c r="AA854" s="82" t="str">
        <f>IF('Set Up'!F1077="","",'Set Up'!F1077)</f>
        <v/>
      </c>
      <c r="AB854" s="82" t="str">
        <f>IF('Set Up'!G1077="","",'Set Up'!G1077)</f>
        <v/>
      </c>
      <c r="AC854" s="82" t="str">
        <f t="array" ref="AC854">IF(Y854="","",INDEX(Data!$G$4:$G$51,MATCH(Table7[[#This Row],[Fitting]]&amp;Table7[[#This Row],[Fitting Subtype]],Data!$E$4:$E$51&amp;Data!$F$4:$F$51,0)))</f>
        <v/>
      </c>
      <c r="AD854" s="89" t="str">
        <f>IF(Table7[[#This Row],[Segment]]="","",Table7[[#This Row],[Quantity]]*Table7[[#This Row],[Kf]]*(((INDEX(Table4[Velocity (m/s)],MATCH(Table7[[#This Row],[Segment]],Table4[Segment],0)))^2)/2))</f>
        <v/>
      </c>
      <c r="AF854" s="82" t="str">
        <f>Table4[[#This Row],[Segment]]</f>
        <v/>
      </c>
      <c r="AG854" s="75"/>
      <c r="AH854" s="82" t="str">
        <f>IF(Table5[[#This Row],[Segment]]="","",AG854-Table4[[#This Row],[Total Pressure Drop (kPa)]])</f>
        <v/>
      </c>
    </row>
    <row r="855" spans="1:34" x14ac:dyDescent="0.25">
      <c r="A855" s="95" t="str">
        <f>IF('Set Up'!A852="","",'Set Up'!A852)</f>
        <v/>
      </c>
      <c r="B855" s="75" t="s">
        <v>81</v>
      </c>
      <c r="C855" s="85"/>
      <c r="D855" s="86" t="str">
        <f>IF(Table4[[#This Row],[Diameter (in)]]="","",(((CONVERT(Table4[[#This Row],[Diameter (in)]],"in","m"))/2)^2)*PI())</f>
        <v/>
      </c>
      <c r="E855" s="87" t="str">
        <f>IF(Table4[[#This Row],[Area (m2)]]="","",$D$4/Table4[[#This Row],[Area (m2)]])</f>
        <v/>
      </c>
      <c r="F855" s="85">
        <f t="shared" si="13"/>
        <v>4.6951999999999998</v>
      </c>
      <c r="G855" s="88" t="str">
        <f>IF(Table4[[#This Row],[Segment]]="","",(CONVERT(Table4[[#This Row],[Diameter (in)]],"in","m")*$B$4*Table4[[#This Row],[Velocity (m/s)]])/$C$4)</f>
        <v/>
      </c>
      <c r="H855" s="96" t="str">
        <f>IF(Table4[[#This Row],[Segment]]="","",IF(Table4[[#This Row],[Teynold''s Number]]&gt;4000,"TURBULENT","LAMINAR"))</f>
        <v/>
      </c>
      <c r="I855" s="86" t="str">
        <f>IF(Table4[[#This Row],[Segment]]="","",INDEX(Data!C852:C866,MATCH(Table4[Material],Data!B852:B866,0)))</f>
        <v/>
      </c>
      <c r="J855" s="89" t="str">
        <f>IF(Table4[[#This Row],[ε (m)]]="","",Table4[[#This Row],[ε (m)]]/(CONVERT(Table4[[#This Row],[Diameter (in)]],"in","m")))</f>
        <v/>
      </c>
      <c r="K855" s="96" t="str">
        <f>IF(Table4[[#This Row],[Regime]]="LAMINAR",16/Table4[[#This Row],[Teynold''s Number]],"-")</f>
        <v>-</v>
      </c>
      <c r="L855" s="86"/>
      <c r="M855" s="97" t="str">
        <f>IF(Table4[[#This Row],[Regime]]="TURBULENT",(((-4*LOG10(Table4[[#This Row],[ε/D]]/3.7+1.256/(Table4[[#This Row],[Teynold''s Number]]*SQRT(Table4[[#This Row],[f turbulent (guess)]]))))^-1)^2),"")</f>
        <v/>
      </c>
      <c r="N855" s="91" t="str">
        <f>IF(Table4[[#This Row],[f turbulent]]="","",Table4[[#This Row],[f turbulent (guess)]]-Table4[[#This Row],[f turbulent]])</f>
        <v/>
      </c>
      <c r="O855" s="87">
        <f>IF(Table4[[#This Row],[Segment]]="",0,IF(C856="",0,IF(C856&lt;=Table4[[#This Row],[Diameter (in)]],0,1-(D855/D856))))</f>
        <v>0</v>
      </c>
      <c r="P855" s="92" t="str">
        <f>IF(Table4[[#This Row],[Segment]]="","",IF(C855&gt;C856,"",IF(C856="",0.55,(0.55*(1-D856/D855)))))</f>
        <v/>
      </c>
      <c r="Q85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55" s="92" t="str">
        <f>IF(Table4[[#This Row],[Segment]]="","",IF(Table4[[#This Row],[Kexpansion]]="","0",((Table4[[#This Row],[Velocity (m/s)]]^2)/2)*Table4[[#This Row],[Kexpansion]]))</f>
        <v/>
      </c>
      <c r="S855" s="92" t="str">
        <f>IF(Table4[[#This Row],[Segment]]="","",IF(Table4[[#This Row],[Kcontraction]]="","0",((Table4[[#This Row],[Velocity (m/s)]]^2)/2)*Table4[[#This Row],[Kcontraction]]))</f>
        <v/>
      </c>
      <c r="T855" s="89" t="str">
        <f>IF(Table4[[#This Row],[Segment]]="","",SUMIF($Y$7:$Y$2000,Table4[[#This Row],[Segment]],$AD$7:$AD$2000))</f>
        <v/>
      </c>
      <c r="U855" s="95" t="str">
        <f>IF(Table4[[#This Row],[Segment]]="","",Table4[[#This Row],[Hfriction (J/kg)]]+Table4[[#This Row],[Hexpansions (J/kg)]]+Table4[[#This Row],[Hcontractions (J/kg)]]+Table4[[#This Row],[Hf (J/kg)]])</f>
        <v/>
      </c>
      <c r="V855" s="95" t="str">
        <f>IF(Table4[[#This Row],[Segment]]="","",Table4[[#This Row],[Total Friction Loss (J/kg)]]*Table3[Density (kg/m3)])</f>
        <v/>
      </c>
      <c r="W855" s="95" t="str">
        <f>IF(Table4[[#This Row],[Segment]]="","",Table4[[#This Row],[Total Pressure Drop (Pa)]]/1000)</f>
        <v/>
      </c>
      <c r="Y855" s="82" t="str">
        <f>IF('Set Up'!D1078="","",'Set Up'!D1078)</f>
        <v/>
      </c>
      <c r="Z855" s="82" t="str">
        <f>IF('Set Up'!E1078="","",'Set Up'!E1078)</f>
        <v/>
      </c>
      <c r="AA855" s="82" t="str">
        <f>IF('Set Up'!F1078="","",'Set Up'!F1078)</f>
        <v/>
      </c>
      <c r="AB855" s="82" t="str">
        <f>IF('Set Up'!G1078="","",'Set Up'!G1078)</f>
        <v/>
      </c>
      <c r="AC855" s="82" t="str">
        <f t="array" ref="AC855">IF(Y855="","",INDEX(Data!$G$4:$G$51,MATCH(Table7[[#This Row],[Fitting]]&amp;Table7[[#This Row],[Fitting Subtype]],Data!$E$4:$E$51&amp;Data!$F$4:$F$51,0)))</f>
        <v/>
      </c>
      <c r="AD855" s="89" t="str">
        <f>IF(Table7[[#This Row],[Segment]]="","",Table7[[#This Row],[Quantity]]*Table7[[#This Row],[Kf]]*(((INDEX(Table4[Velocity (m/s)],MATCH(Table7[[#This Row],[Segment]],Table4[Segment],0)))^2)/2))</f>
        <v/>
      </c>
      <c r="AF855" s="82" t="str">
        <f>Table4[[#This Row],[Segment]]</f>
        <v/>
      </c>
      <c r="AG855" s="75"/>
      <c r="AH855" s="82" t="str">
        <f>IF(Table5[[#This Row],[Segment]]="","",AG855-Table4[[#This Row],[Total Pressure Drop (kPa)]])</f>
        <v/>
      </c>
    </row>
    <row r="856" spans="1:34" x14ac:dyDescent="0.25">
      <c r="A856" s="95" t="str">
        <f>IF('Set Up'!A853="","",'Set Up'!A853)</f>
        <v/>
      </c>
      <c r="B856" s="75" t="s">
        <v>81</v>
      </c>
      <c r="C856" s="85"/>
      <c r="D856" s="86" t="str">
        <f>IF(Table4[[#This Row],[Diameter (in)]]="","",(((CONVERT(Table4[[#This Row],[Diameter (in)]],"in","m"))/2)^2)*PI())</f>
        <v/>
      </c>
      <c r="E856" s="87" t="str">
        <f>IF(Table4[[#This Row],[Area (m2)]]="","",$D$4/Table4[[#This Row],[Area (m2)]])</f>
        <v/>
      </c>
      <c r="F856" s="85">
        <f t="shared" si="13"/>
        <v>4.6951999999999998</v>
      </c>
      <c r="G856" s="88" t="str">
        <f>IF(Table4[[#This Row],[Segment]]="","",(CONVERT(Table4[[#This Row],[Diameter (in)]],"in","m")*$B$4*Table4[[#This Row],[Velocity (m/s)]])/$C$4)</f>
        <v/>
      </c>
      <c r="H856" s="96" t="str">
        <f>IF(Table4[[#This Row],[Segment]]="","",IF(Table4[[#This Row],[Teynold''s Number]]&gt;4000,"TURBULENT","LAMINAR"))</f>
        <v/>
      </c>
      <c r="I856" s="86" t="str">
        <f>IF(Table4[[#This Row],[Segment]]="","",INDEX(Data!C853:C867,MATCH(Table4[Material],Data!B853:B867,0)))</f>
        <v/>
      </c>
      <c r="J856" s="89" t="str">
        <f>IF(Table4[[#This Row],[ε (m)]]="","",Table4[[#This Row],[ε (m)]]/(CONVERT(Table4[[#This Row],[Diameter (in)]],"in","m")))</f>
        <v/>
      </c>
      <c r="K856" s="96" t="str">
        <f>IF(Table4[[#This Row],[Regime]]="LAMINAR",16/Table4[[#This Row],[Teynold''s Number]],"-")</f>
        <v>-</v>
      </c>
      <c r="L856" s="86"/>
      <c r="M856" s="97" t="str">
        <f>IF(Table4[[#This Row],[Regime]]="TURBULENT",(((-4*LOG10(Table4[[#This Row],[ε/D]]/3.7+1.256/(Table4[[#This Row],[Teynold''s Number]]*SQRT(Table4[[#This Row],[f turbulent (guess)]]))))^-1)^2),"")</f>
        <v/>
      </c>
      <c r="N856" s="91" t="str">
        <f>IF(Table4[[#This Row],[f turbulent]]="","",Table4[[#This Row],[f turbulent (guess)]]-Table4[[#This Row],[f turbulent]])</f>
        <v/>
      </c>
      <c r="O856" s="87">
        <f>IF(Table4[[#This Row],[Segment]]="",0,IF(C857="",0,IF(C857&lt;=Table4[[#This Row],[Diameter (in)]],0,1-(D856/D857))))</f>
        <v>0</v>
      </c>
      <c r="P856" s="92" t="str">
        <f>IF(Table4[[#This Row],[Segment]]="","",IF(C856&gt;C857,"",IF(C857="",0.55,(0.55*(1-D857/D856)))))</f>
        <v/>
      </c>
      <c r="Q85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56" s="92" t="str">
        <f>IF(Table4[[#This Row],[Segment]]="","",IF(Table4[[#This Row],[Kexpansion]]="","0",((Table4[[#This Row],[Velocity (m/s)]]^2)/2)*Table4[[#This Row],[Kexpansion]]))</f>
        <v/>
      </c>
      <c r="S856" s="92" t="str">
        <f>IF(Table4[[#This Row],[Segment]]="","",IF(Table4[[#This Row],[Kcontraction]]="","0",((Table4[[#This Row],[Velocity (m/s)]]^2)/2)*Table4[[#This Row],[Kcontraction]]))</f>
        <v/>
      </c>
      <c r="T856" s="89" t="str">
        <f>IF(Table4[[#This Row],[Segment]]="","",SUMIF($Y$7:$Y$2000,Table4[[#This Row],[Segment]],$AD$7:$AD$2000))</f>
        <v/>
      </c>
      <c r="U856" s="95" t="str">
        <f>IF(Table4[[#This Row],[Segment]]="","",Table4[[#This Row],[Hfriction (J/kg)]]+Table4[[#This Row],[Hexpansions (J/kg)]]+Table4[[#This Row],[Hcontractions (J/kg)]]+Table4[[#This Row],[Hf (J/kg)]])</f>
        <v/>
      </c>
      <c r="V856" s="95" t="str">
        <f>IF(Table4[[#This Row],[Segment]]="","",Table4[[#This Row],[Total Friction Loss (J/kg)]]*Table3[Density (kg/m3)])</f>
        <v/>
      </c>
      <c r="W856" s="95" t="str">
        <f>IF(Table4[[#This Row],[Segment]]="","",Table4[[#This Row],[Total Pressure Drop (Pa)]]/1000)</f>
        <v/>
      </c>
      <c r="Y856" s="82" t="str">
        <f>IF('Set Up'!D1079="","",'Set Up'!D1079)</f>
        <v/>
      </c>
      <c r="Z856" s="82" t="str">
        <f>IF('Set Up'!E1079="","",'Set Up'!E1079)</f>
        <v/>
      </c>
      <c r="AA856" s="82" t="str">
        <f>IF('Set Up'!F1079="","",'Set Up'!F1079)</f>
        <v/>
      </c>
      <c r="AB856" s="82" t="str">
        <f>IF('Set Up'!G1079="","",'Set Up'!G1079)</f>
        <v/>
      </c>
      <c r="AC856" s="82" t="str">
        <f t="array" ref="AC856">IF(Y856="","",INDEX(Data!$G$4:$G$51,MATCH(Table7[[#This Row],[Fitting]]&amp;Table7[[#This Row],[Fitting Subtype]],Data!$E$4:$E$51&amp;Data!$F$4:$F$51,0)))</f>
        <v/>
      </c>
      <c r="AD856" s="89" t="str">
        <f>IF(Table7[[#This Row],[Segment]]="","",Table7[[#This Row],[Quantity]]*Table7[[#This Row],[Kf]]*(((INDEX(Table4[Velocity (m/s)],MATCH(Table7[[#This Row],[Segment]],Table4[Segment],0)))^2)/2))</f>
        <v/>
      </c>
      <c r="AF856" s="82" t="str">
        <f>Table4[[#This Row],[Segment]]</f>
        <v/>
      </c>
      <c r="AG856" s="75"/>
      <c r="AH856" s="82" t="str">
        <f>IF(Table5[[#This Row],[Segment]]="","",AG856-Table4[[#This Row],[Total Pressure Drop (kPa)]])</f>
        <v/>
      </c>
    </row>
    <row r="857" spans="1:34" x14ac:dyDescent="0.25">
      <c r="A857" s="95" t="str">
        <f>IF('Set Up'!A854="","",'Set Up'!A854)</f>
        <v/>
      </c>
      <c r="B857" s="75" t="s">
        <v>81</v>
      </c>
      <c r="C857" s="85"/>
      <c r="D857" s="86" t="str">
        <f>IF(Table4[[#This Row],[Diameter (in)]]="","",(((CONVERT(Table4[[#This Row],[Diameter (in)]],"in","m"))/2)^2)*PI())</f>
        <v/>
      </c>
      <c r="E857" s="87" t="str">
        <f>IF(Table4[[#This Row],[Area (m2)]]="","",$D$4/Table4[[#This Row],[Area (m2)]])</f>
        <v/>
      </c>
      <c r="F857" s="85">
        <f t="shared" si="13"/>
        <v>4.6951999999999998</v>
      </c>
      <c r="G857" s="88" t="str">
        <f>IF(Table4[[#This Row],[Segment]]="","",(CONVERT(Table4[[#This Row],[Diameter (in)]],"in","m")*$B$4*Table4[[#This Row],[Velocity (m/s)]])/$C$4)</f>
        <v/>
      </c>
      <c r="H857" s="96" t="str">
        <f>IF(Table4[[#This Row],[Segment]]="","",IF(Table4[[#This Row],[Teynold''s Number]]&gt;4000,"TURBULENT","LAMINAR"))</f>
        <v/>
      </c>
      <c r="I857" s="86" t="str">
        <f>IF(Table4[[#This Row],[Segment]]="","",INDEX(Data!C854:C868,MATCH(Table4[Material],Data!B854:B868,0)))</f>
        <v/>
      </c>
      <c r="J857" s="89" t="str">
        <f>IF(Table4[[#This Row],[ε (m)]]="","",Table4[[#This Row],[ε (m)]]/(CONVERT(Table4[[#This Row],[Diameter (in)]],"in","m")))</f>
        <v/>
      </c>
      <c r="K857" s="96" t="str">
        <f>IF(Table4[[#This Row],[Regime]]="LAMINAR",16/Table4[[#This Row],[Teynold''s Number]],"-")</f>
        <v>-</v>
      </c>
      <c r="L857" s="86"/>
      <c r="M857" s="97" t="str">
        <f>IF(Table4[[#This Row],[Regime]]="TURBULENT",(((-4*LOG10(Table4[[#This Row],[ε/D]]/3.7+1.256/(Table4[[#This Row],[Teynold''s Number]]*SQRT(Table4[[#This Row],[f turbulent (guess)]]))))^-1)^2),"")</f>
        <v/>
      </c>
      <c r="N857" s="91" t="str">
        <f>IF(Table4[[#This Row],[f turbulent]]="","",Table4[[#This Row],[f turbulent (guess)]]-Table4[[#This Row],[f turbulent]])</f>
        <v/>
      </c>
      <c r="O857" s="87">
        <f>IF(Table4[[#This Row],[Segment]]="",0,IF(C858="",0,IF(C858&lt;=Table4[[#This Row],[Diameter (in)]],0,1-(D857/D858))))</f>
        <v>0</v>
      </c>
      <c r="P857" s="92" t="str">
        <f>IF(Table4[[#This Row],[Segment]]="","",IF(C857&gt;C858,"",IF(C858="",0.55,(0.55*(1-D858/D857)))))</f>
        <v/>
      </c>
      <c r="Q85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57" s="92" t="str">
        <f>IF(Table4[[#This Row],[Segment]]="","",IF(Table4[[#This Row],[Kexpansion]]="","0",((Table4[[#This Row],[Velocity (m/s)]]^2)/2)*Table4[[#This Row],[Kexpansion]]))</f>
        <v/>
      </c>
      <c r="S857" s="92" t="str">
        <f>IF(Table4[[#This Row],[Segment]]="","",IF(Table4[[#This Row],[Kcontraction]]="","0",((Table4[[#This Row],[Velocity (m/s)]]^2)/2)*Table4[[#This Row],[Kcontraction]]))</f>
        <v/>
      </c>
      <c r="T857" s="89" t="str">
        <f>IF(Table4[[#This Row],[Segment]]="","",SUMIF($Y$7:$Y$2000,Table4[[#This Row],[Segment]],$AD$7:$AD$2000))</f>
        <v/>
      </c>
      <c r="U857" s="95" t="str">
        <f>IF(Table4[[#This Row],[Segment]]="","",Table4[[#This Row],[Hfriction (J/kg)]]+Table4[[#This Row],[Hexpansions (J/kg)]]+Table4[[#This Row],[Hcontractions (J/kg)]]+Table4[[#This Row],[Hf (J/kg)]])</f>
        <v/>
      </c>
      <c r="V857" s="95" t="str">
        <f>IF(Table4[[#This Row],[Segment]]="","",Table4[[#This Row],[Total Friction Loss (J/kg)]]*Table3[Density (kg/m3)])</f>
        <v/>
      </c>
      <c r="W857" s="95" t="str">
        <f>IF(Table4[[#This Row],[Segment]]="","",Table4[[#This Row],[Total Pressure Drop (Pa)]]/1000)</f>
        <v/>
      </c>
      <c r="Y857" s="82" t="str">
        <f>IF('Set Up'!D1080="","",'Set Up'!D1080)</f>
        <v/>
      </c>
      <c r="Z857" s="82" t="str">
        <f>IF('Set Up'!E1080="","",'Set Up'!E1080)</f>
        <v/>
      </c>
      <c r="AA857" s="82" t="str">
        <f>IF('Set Up'!F1080="","",'Set Up'!F1080)</f>
        <v/>
      </c>
      <c r="AB857" s="82" t="str">
        <f>IF('Set Up'!G1080="","",'Set Up'!G1080)</f>
        <v/>
      </c>
      <c r="AC857" s="82" t="str">
        <f t="array" ref="AC857">IF(Y857="","",INDEX(Data!$G$4:$G$51,MATCH(Table7[[#This Row],[Fitting]]&amp;Table7[[#This Row],[Fitting Subtype]],Data!$E$4:$E$51&amp;Data!$F$4:$F$51,0)))</f>
        <v/>
      </c>
      <c r="AD857" s="89" t="str">
        <f>IF(Table7[[#This Row],[Segment]]="","",Table7[[#This Row],[Quantity]]*Table7[[#This Row],[Kf]]*(((INDEX(Table4[Velocity (m/s)],MATCH(Table7[[#This Row],[Segment]],Table4[Segment],0)))^2)/2))</f>
        <v/>
      </c>
      <c r="AF857" s="82" t="str">
        <f>Table4[[#This Row],[Segment]]</f>
        <v/>
      </c>
      <c r="AG857" s="75"/>
      <c r="AH857" s="82" t="str">
        <f>IF(Table5[[#This Row],[Segment]]="","",AG857-Table4[[#This Row],[Total Pressure Drop (kPa)]])</f>
        <v/>
      </c>
    </row>
    <row r="858" spans="1:34" x14ac:dyDescent="0.25">
      <c r="A858" s="95" t="str">
        <f>IF('Set Up'!A855="","",'Set Up'!A855)</f>
        <v/>
      </c>
      <c r="B858" s="75" t="s">
        <v>81</v>
      </c>
      <c r="C858" s="85"/>
      <c r="D858" s="86" t="str">
        <f>IF(Table4[[#This Row],[Diameter (in)]]="","",(((CONVERT(Table4[[#This Row],[Diameter (in)]],"in","m"))/2)^2)*PI())</f>
        <v/>
      </c>
      <c r="E858" s="87" t="str">
        <f>IF(Table4[[#This Row],[Area (m2)]]="","",$D$4/Table4[[#This Row],[Area (m2)]])</f>
        <v/>
      </c>
      <c r="F858" s="85">
        <f t="shared" si="13"/>
        <v>4.6951999999999998</v>
      </c>
      <c r="G858" s="88" t="str">
        <f>IF(Table4[[#This Row],[Segment]]="","",(CONVERT(Table4[[#This Row],[Diameter (in)]],"in","m")*$B$4*Table4[[#This Row],[Velocity (m/s)]])/$C$4)</f>
        <v/>
      </c>
      <c r="H858" s="96" t="str">
        <f>IF(Table4[[#This Row],[Segment]]="","",IF(Table4[[#This Row],[Teynold''s Number]]&gt;4000,"TURBULENT","LAMINAR"))</f>
        <v/>
      </c>
      <c r="I858" s="86" t="str">
        <f>IF(Table4[[#This Row],[Segment]]="","",INDEX(Data!C855:C869,MATCH(Table4[Material],Data!B855:B869,0)))</f>
        <v/>
      </c>
      <c r="J858" s="89" t="str">
        <f>IF(Table4[[#This Row],[ε (m)]]="","",Table4[[#This Row],[ε (m)]]/(CONVERT(Table4[[#This Row],[Diameter (in)]],"in","m")))</f>
        <v/>
      </c>
      <c r="K858" s="96" t="str">
        <f>IF(Table4[[#This Row],[Regime]]="LAMINAR",16/Table4[[#This Row],[Teynold''s Number]],"-")</f>
        <v>-</v>
      </c>
      <c r="L858" s="86"/>
      <c r="M858" s="97" t="str">
        <f>IF(Table4[[#This Row],[Regime]]="TURBULENT",(((-4*LOG10(Table4[[#This Row],[ε/D]]/3.7+1.256/(Table4[[#This Row],[Teynold''s Number]]*SQRT(Table4[[#This Row],[f turbulent (guess)]]))))^-1)^2),"")</f>
        <v/>
      </c>
      <c r="N858" s="91" t="str">
        <f>IF(Table4[[#This Row],[f turbulent]]="","",Table4[[#This Row],[f turbulent (guess)]]-Table4[[#This Row],[f turbulent]])</f>
        <v/>
      </c>
      <c r="O858" s="87">
        <f>IF(Table4[[#This Row],[Segment]]="",0,IF(C859="",0,IF(C859&lt;=Table4[[#This Row],[Diameter (in)]],0,1-(D858/D859))))</f>
        <v>0</v>
      </c>
      <c r="P858" s="92" t="str">
        <f>IF(Table4[[#This Row],[Segment]]="","",IF(C858&gt;C859,"",IF(C859="",0.55,(0.55*(1-D859/D858)))))</f>
        <v/>
      </c>
      <c r="Q85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58" s="92" t="str">
        <f>IF(Table4[[#This Row],[Segment]]="","",IF(Table4[[#This Row],[Kexpansion]]="","0",((Table4[[#This Row],[Velocity (m/s)]]^2)/2)*Table4[[#This Row],[Kexpansion]]))</f>
        <v/>
      </c>
      <c r="S858" s="92" t="str">
        <f>IF(Table4[[#This Row],[Segment]]="","",IF(Table4[[#This Row],[Kcontraction]]="","0",((Table4[[#This Row],[Velocity (m/s)]]^2)/2)*Table4[[#This Row],[Kcontraction]]))</f>
        <v/>
      </c>
      <c r="T858" s="89" t="str">
        <f>IF(Table4[[#This Row],[Segment]]="","",SUMIF($Y$7:$Y$2000,Table4[[#This Row],[Segment]],$AD$7:$AD$2000))</f>
        <v/>
      </c>
      <c r="U858" s="95" t="str">
        <f>IF(Table4[[#This Row],[Segment]]="","",Table4[[#This Row],[Hfriction (J/kg)]]+Table4[[#This Row],[Hexpansions (J/kg)]]+Table4[[#This Row],[Hcontractions (J/kg)]]+Table4[[#This Row],[Hf (J/kg)]])</f>
        <v/>
      </c>
      <c r="V858" s="95" t="str">
        <f>IF(Table4[[#This Row],[Segment]]="","",Table4[[#This Row],[Total Friction Loss (J/kg)]]*Table3[Density (kg/m3)])</f>
        <v/>
      </c>
      <c r="W858" s="95" t="str">
        <f>IF(Table4[[#This Row],[Segment]]="","",Table4[[#This Row],[Total Pressure Drop (Pa)]]/1000)</f>
        <v/>
      </c>
      <c r="Y858" s="82" t="str">
        <f>IF('Set Up'!D1081="","",'Set Up'!D1081)</f>
        <v/>
      </c>
      <c r="Z858" s="82" t="str">
        <f>IF('Set Up'!E1081="","",'Set Up'!E1081)</f>
        <v/>
      </c>
      <c r="AA858" s="82" t="str">
        <f>IF('Set Up'!F1081="","",'Set Up'!F1081)</f>
        <v/>
      </c>
      <c r="AB858" s="82" t="str">
        <f>IF('Set Up'!G1081="","",'Set Up'!G1081)</f>
        <v/>
      </c>
      <c r="AC858" s="82" t="str">
        <f t="array" ref="AC858">IF(Y858="","",INDEX(Data!$G$4:$G$51,MATCH(Table7[[#This Row],[Fitting]]&amp;Table7[[#This Row],[Fitting Subtype]],Data!$E$4:$E$51&amp;Data!$F$4:$F$51,0)))</f>
        <v/>
      </c>
      <c r="AD858" s="89" t="str">
        <f>IF(Table7[[#This Row],[Segment]]="","",Table7[[#This Row],[Quantity]]*Table7[[#This Row],[Kf]]*(((INDEX(Table4[Velocity (m/s)],MATCH(Table7[[#This Row],[Segment]],Table4[Segment],0)))^2)/2))</f>
        <v/>
      </c>
      <c r="AF858" s="82" t="str">
        <f>Table4[[#This Row],[Segment]]</f>
        <v/>
      </c>
      <c r="AG858" s="75"/>
      <c r="AH858" s="82" t="str">
        <f>IF(Table5[[#This Row],[Segment]]="","",AG858-Table4[[#This Row],[Total Pressure Drop (kPa)]])</f>
        <v/>
      </c>
    </row>
    <row r="859" spans="1:34" x14ac:dyDescent="0.25">
      <c r="A859" s="95" t="str">
        <f>IF('Set Up'!A856="","",'Set Up'!A856)</f>
        <v/>
      </c>
      <c r="B859" s="75" t="s">
        <v>81</v>
      </c>
      <c r="C859" s="85"/>
      <c r="D859" s="86" t="str">
        <f>IF(Table4[[#This Row],[Diameter (in)]]="","",(((CONVERT(Table4[[#This Row],[Diameter (in)]],"in","m"))/2)^2)*PI())</f>
        <v/>
      </c>
      <c r="E859" s="87" t="str">
        <f>IF(Table4[[#This Row],[Area (m2)]]="","",$D$4/Table4[[#This Row],[Area (m2)]])</f>
        <v/>
      </c>
      <c r="F859" s="85">
        <f t="shared" si="13"/>
        <v>4.6951999999999998</v>
      </c>
      <c r="G859" s="88" t="str">
        <f>IF(Table4[[#This Row],[Segment]]="","",(CONVERT(Table4[[#This Row],[Diameter (in)]],"in","m")*$B$4*Table4[[#This Row],[Velocity (m/s)]])/$C$4)</f>
        <v/>
      </c>
      <c r="H859" s="96" t="str">
        <f>IF(Table4[[#This Row],[Segment]]="","",IF(Table4[[#This Row],[Teynold''s Number]]&gt;4000,"TURBULENT","LAMINAR"))</f>
        <v/>
      </c>
      <c r="I859" s="86" t="str">
        <f>IF(Table4[[#This Row],[Segment]]="","",INDEX(Data!C856:C870,MATCH(Table4[Material],Data!B856:B870,0)))</f>
        <v/>
      </c>
      <c r="J859" s="89" t="str">
        <f>IF(Table4[[#This Row],[ε (m)]]="","",Table4[[#This Row],[ε (m)]]/(CONVERT(Table4[[#This Row],[Diameter (in)]],"in","m")))</f>
        <v/>
      </c>
      <c r="K859" s="96" t="str">
        <f>IF(Table4[[#This Row],[Regime]]="LAMINAR",16/Table4[[#This Row],[Teynold''s Number]],"-")</f>
        <v>-</v>
      </c>
      <c r="L859" s="86"/>
      <c r="M859" s="97" t="str">
        <f>IF(Table4[[#This Row],[Regime]]="TURBULENT",(((-4*LOG10(Table4[[#This Row],[ε/D]]/3.7+1.256/(Table4[[#This Row],[Teynold''s Number]]*SQRT(Table4[[#This Row],[f turbulent (guess)]]))))^-1)^2),"")</f>
        <v/>
      </c>
      <c r="N859" s="91" t="str">
        <f>IF(Table4[[#This Row],[f turbulent]]="","",Table4[[#This Row],[f turbulent (guess)]]-Table4[[#This Row],[f turbulent]])</f>
        <v/>
      </c>
      <c r="O859" s="87">
        <f>IF(Table4[[#This Row],[Segment]]="",0,IF(C860="",0,IF(C860&lt;=Table4[[#This Row],[Diameter (in)]],0,1-(D859/D860))))</f>
        <v>0</v>
      </c>
      <c r="P859" s="92" t="str">
        <f>IF(Table4[[#This Row],[Segment]]="","",IF(C859&gt;C860,"",IF(C860="",0.55,(0.55*(1-D860/D859)))))</f>
        <v/>
      </c>
      <c r="Q85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59" s="92" t="str">
        <f>IF(Table4[[#This Row],[Segment]]="","",IF(Table4[[#This Row],[Kexpansion]]="","0",((Table4[[#This Row],[Velocity (m/s)]]^2)/2)*Table4[[#This Row],[Kexpansion]]))</f>
        <v/>
      </c>
      <c r="S859" s="92" t="str">
        <f>IF(Table4[[#This Row],[Segment]]="","",IF(Table4[[#This Row],[Kcontraction]]="","0",((Table4[[#This Row],[Velocity (m/s)]]^2)/2)*Table4[[#This Row],[Kcontraction]]))</f>
        <v/>
      </c>
      <c r="T859" s="89" t="str">
        <f>IF(Table4[[#This Row],[Segment]]="","",SUMIF($Y$7:$Y$2000,Table4[[#This Row],[Segment]],$AD$7:$AD$2000))</f>
        <v/>
      </c>
      <c r="U859" s="95" t="str">
        <f>IF(Table4[[#This Row],[Segment]]="","",Table4[[#This Row],[Hfriction (J/kg)]]+Table4[[#This Row],[Hexpansions (J/kg)]]+Table4[[#This Row],[Hcontractions (J/kg)]]+Table4[[#This Row],[Hf (J/kg)]])</f>
        <v/>
      </c>
      <c r="V859" s="95" t="str">
        <f>IF(Table4[[#This Row],[Segment]]="","",Table4[[#This Row],[Total Friction Loss (J/kg)]]*Table3[Density (kg/m3)])</f>
        <v/>
      </c>
      <c r="W859" s="95" t="str">
        <f>IF(Table4[[#This Row],[Segment]]="","",Table4[[#This Row],[Total Pressure Drop (Pa)]]/1000)</f>
        <v/>
      </c>
      <c r="Y859" s="82" t="str">
        <f>IF('Set Up'!D1082="","",'Set Up'!D1082)</f>
        <v/>
      </c>
      <c r="Z859" s="82" t="str">
        <f>IF('Set Up'!E1082="","",'Set Up'!E1082)</f>
        <v/>
      </c>
      <c r="AA859" s="82" t="str">
        <f>IF('Set Up'!F1082="","",'Set Up'!F1082)</f>
        <v/>
      </c>
      <c r="AB859" s="82" t="str">
        <f>IF('Set Up'!G1082="","",'Set Up'!G1082)</f>
        <v/>
      </c>
      <c r="AC859" s="82" t="str">
        <f t="array" ref="AC859">IF(Y859="","",INDEX(Data!$G$4:$G$51,MATCH(Table7[[#This Row],[Fitting]]&amp;Table7[[#This Row],[Fitting Subtype]],Data!$E$4:$E$51&amp;Data!$F$4:$F$51,0)))</f>
        <v/>
      </c>
      <c r="AD859" s="89" t="str">
        <f>IF(Table7[[#This Row],[Segment]]="","",Table7[[#This Row],[Quantity]]*Table7[[#This Row],[Kf]]*(((INDEX(Table4[Velocity (m/s)],MATCH(Table7[[#This Row],[Segment]],Table4[Segment],0)))^2)/2))</f>
        <v/>
      </c>
      <c r="AF859" s="82" t="str">
        <f>Table4[[#This Row],[Segment]]</f>
        <v/>
      </c>
      <c r="AG859" s="75"/>
      <c r="AH859" s="82" t="str">
        <f>IF(Table5[[#This Row],[Segment]]="","",AG859-Table4[[#This Row],[Total Pressure Drop (kPa)]])</f>
        <v/>
      </c>
    </row>
    <row r="860" spans="1:34" x14ac:dyDescent="0.25">
      <c r="A860" s="95" t="str">
        <f>IF('Set Up'!A857="","",'Set Up'!A857)</f>
        <v/>
      </c>
      <c r="B860" s="75" t="s">
        <v>81</v>
      </c>
      <c r="C860" s="85"/>
      <c r="D860" s="86" t="str">
        <f>IF(Table4[[#This Row],[Diameter (in)]]="","",(((CONVERT(Table4[[#This Row],[Diameter (in)]],"in","m"))/2)^2)*PI())</f>
        <v/>
      </c>
      <c r="E860" s="87" t="str">
        <f>IF(Table4[[#This Row],[Area (m2)]]="","",$D$4/Table4[[#This Row],[Area (m2)]])</f>
        <v/>
      </c>
      <c r="F860" s="85">
        <f t="shared" si="13"/>
        <v>4.6951999999999998</v>
      </c>
      <c r="G860" s="88" t="str">
        <f>IF(Table4[[#This Row],[Segment]]="","",(CONVERT(Table4[[#This Row],[Diameter (in)]],"in","m")*$B$4*Table4[[#This Row],[Velocity (m/s)]])/$C$4)</f>
        <v/>
      </c>
      <c r="H860" s="96" t="str">
        <f>IF(Table4[[#This Row],[Segment]]="","",IF(Table4[[#This Row],[Teynold''s Number]]&gt;4000,"TURBULENT","LAMINAR"))</f>
        <v/>
      </c>
      <c r="I860" s="86" t="str">
        <f>IF(Table4[[#This Row],[Segment]]="","",INDEX(Data!C857:C871,MATCH(Table4[Material],Data!B857:B871,0)))</f>
        <v/>
      </c>
      <c r="J860" s="89" t="str">
        <f>IF(Table4[[#This Row],[ε (m)]]="","",Table4[[#This Row],[ε (m)]]/(CONVERT(Table4[[#This Row],[Diameter (in)]],"in","m")))</f>
        <v/>
      </c>
      <c r="K860" s="96" t="str">
        <f>IF(Table4[[#This Row],[Regime]]="LAMINAR",16/Table4[[#This Row],[Teynold''s Number]],"-")</f>
        <v>-</v>
      </c>
      <c r="L860" s="86"/>
      <c r="M860" s="97" t="str">
        <f>IF(Table4[[#This Row],[Regime]]="TURBULENT",(((-4*LOG10(Table4[[#This Row],[ε/D]]/3.7+1.256/(Table4[[#This Row],[Teynold''s Number]]*SQRT(Table4[[#This Row],[f turbulent (guess)]]))))^-1)^2),"")</f>
        <v/>
      </c>
      <c r="N860" s="91" t="str">
        <f>IF(Table4[[#This Row],[f turbulent]]="","",Table4[[#This Row],[f turbulent (guess)]]-Table4[[#This Row],[f turbulent]])</f>
        <v/>
      </c>
      <c r="O860" s="87">
        <f>IF(Table4[[#This Row],[Segment]]="",0,IF(C861="",0,IF(C861&lt;=Table4[[#This Row],[Diameter (in)]],0,1-(D860/D861))))</f>
        <v>0</v>
      </c>
      <c r="P860" s="92" t="str">
        <f>IF(Table4[[#This Row],[Segment]]="","",IF(C860&gt;C861,"",IF(C861="",0.55,(0.55*(1-D861/D860)))))</f>
        <v/>
      </c>
      <c r="Q86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60" s="92" t="str">
        <f>IF(Table4[[#This Row],[Segment]]="","",IF(Table4[[#This Row],[Kexpansion]]="","0",((Table4[[#This Row],[Velocity (m/s)]]^2)/2)*Table4[[#This Row],[Kexpansion]]))</f>
        <v/>
      </c>
      <c r="S860" s="92" t="str">
        <f>IF(Table4[[#This Row],[Segment]]="","",IF(Table4[[#This Row],[Kcontraction]]="","0",((Table4[[#This Row],[Velocity (m/s)]]^2)/2)*Table4[[#This Row],[Kcontraction]]))</f>
        <v/>
      </c>
      <c r="T860" s="89" t="str">
        <f>IF(Table4[[#This Row],[Segment]]="","",SUMIF($Y$7:$Y$2000,Table4[[#This Row],[Segment]],$AD$7:$AD$2000))</f>
        <v/>
      </c>
      <c r="U860" s="95" t="str">
        <f>IF(Table4[[#This Row],[Segment]]="","",Table4[[#This Row],[Hfriction (J/kg)]]+Table4[[#This Row],[Hexpansions (J/kg)]]+Table4[[#This Row],[Hcontractions (J/kg)]]+Table4[[#This Row],[Hf (J/kg)]])</f>
        <v/>
      </c>
      <c r="V860" s="95" t="str">
        <f>IF(Table4[[#This Row],[Segment]]="","",Table4[[#This Row],[Total Friction Loss (J/kg)]]*Table3[Density (kg/m3)])</f>
        <v/>
      </c>
      <c r="W860" s="95" t="str">
        <f>IF(Table4[[#This Row],[Segment]]="","",Table4[[#This Row],[Total Pressure Drop (Pa)]]/1000)</f>
        <v/>
      </c>
      <c r="Y860" s="82" t="str">
        <f>IF('Set Up'!D1083="","",'Set Up'!D1083)</f>
        <v/>
      </c>
      <c r="Z860" s="82" t="str">
        <f>IF('Set Up'!E1083="","",'Set Up'!E1083)</f>
        <v/>
      </c>
      <c r="AA860" s="82" t="str">
        <f>IF('Set Up'!F1083="","",'Set Up'!F1083)</f>
        <v/>
      </c>
      <c r="AB860" s="82" t="str">
        <f>IF('Set Up'!G1083="","",'Set Up'!G1083)</f>
        <v/>
      </c>
      <c r="AC860" s="82" t="str">
        <f t="array" ref="AC860">IF(Y860="","",INDEX(Data!$G$4:$G$51,MATCH(Table7[[#This Row],[Fitting]]&amp;Table7[[#This Row],[Fitting Subtype]],Data!$E$4:$E$51&amp;Data!$F$4:$F$51,0)))</f>
        <v/>
      </c>
      <c r="AD860" s="89" t="str">
        <f>IF(Table7[[#This Row],[Segment]]="","",Table7[[#This Row],[Quantity]]*Table7[[#This Row],[Kf]]*(((INDEX(Table4[Velocity (m/s)],MATCH(Table7[[#This Row],[Segment]],Table4[Segment],0)))^2)/2))</f>
        <v/>
      </c>
      <c r="AF860" s="82" t="str">
        <f>Table4[[#This Row],[Segment]]</f>
        <v/>
      </c>
      <c r="AG860" s="75"/>
      <c r="AH860" s="82" t="str">
        <f>IF(Table5[[#This Row],[Segment]]="","",AG860-Table4[[#This Row],[Total Pressure Drop (kPa)]])</f>
        <v/>
      </c>
    </row>
    <row r="861" spans="1:34" x14ac:dyDescent="0.25">
      <c r="A861" s="95" t="str">
        <f>IF('Set Up'!A858="","",'Set Up'!A858)</f>
        <v/>
      </c>
      <c r="B861" s="75" t="s">
        <v>81</v>
      </c>
      <c r="C861" s="85"/>
      <c r="D861" s="86" t="str">
        <f>IF(Table4[[#This Row],[Diameter (in)]]="","",(((CONVERT(Table4[[#This Row],[Diameter (in)]],"in","m"))/2)^2)*PI())</f>
        <v/>
      </c>
      <c r="E861" s="87" t="str">
        <f>IF(Table4[[#This Row],[Area (m2)]]="","",$D$4/Table4[[#This Row],[Area (m2)]])</f>
        <v/>
      </c>
      <c r="F861" s="85">
        <f t="shared" si="13"/>
        <v>4.6951999999999998</v>
      </c>
      <c r="G861" s="88" t="str">
        <f>IF(Table4[[#This Row],[Segment]]="","",(CONVERT(Table4[[#This Row],[Diameter (in)]],"in","m")*$B$4*Table4[[#This Row],[Velocity (m/s)]])/$C$4)</f>
        <v/>
      </c>
      <c r="H861" s="96" t="str">
        <f>IF(Table4[[#This Row],[Segment]]="","",IF(Table4[[#This Row],[Teynold''s Number]]&gt;4000,"TURBULENT","LAMINAR"))</f>
        <v/>
      </c>
      <c r="I861" s="86" t="str">
        <f>IF(Table4[[#This Row],[Segment]]="","",INDEX(Data!C858:C872,MATCH(Table4[Material],Data!B858:B872,0)))</f>
        <v/>
      </c>
      <c r="J861" s="89" t="str">
        <f>IF(Table4[[#This Row],[ε (m)]]="","",Table4[[#This Row],[ε (m)]]/(CONVERT(Table4[[#This Row],[Diameter (in)]],"in","m")))</f>
        <v/>
      </c>
      <c r="K861" s="96" t="str">
        <f>IF(Table4[[#This Row],[Regime]]="LAMINAR",16/Table4[[#This Row],[Teynold''s Number]],"-")</f>
        <v>-</v>
      </c>
      <c r="L861" s="86"/>
      <c r="M861" s="97" t="str">
        <f>IF(Table4[[#This Row],[Regime]]="TURBULENT",(((-4*LOG10(Table4[[#This Row],[ε/D]]/3.7+1.256/(Table4[[#This Row],[Teynold''s Number]]*SQRT(Table4[[#This Row],[f turbulent (guess)]]))))^-1)^2),"")</f>
        <v/>
      </c>
      <c r="N861" s="91" t="str">
        <f>IF(Table4[[#This Row],[f turbulent]]="","",Table4[[#This Row],[f turbulent (guess)]]-Table4[[#This Row],[f turbulent]])</f>
        <v/>
      </c>
      <c r="O861" s="87">
        <f>IF(Table4[[#This Row],[Segment]]="",0,IF(C862="",0,IF(C862&lt;=Table4[[#This Row],[Diameter (in)]],0,1-(D861/D862))))</f>
        <v>0</v>
      </c>
      <c r="P861" s="92" t="str">
        <f>IF(Table4[[#This Row],[Segment]]="","",IF(C861&gt;C862,"",IF(C862="",0.55,(0.55*(1-D862/D861)))))</f>
        <v/>
      </c>
      <c r="Q86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61" s="92" t="str">
        <f>IF(Table4[[#This Row],[Segment]]="","",IF(Table4[[#This Row],[Kexpansion]]="","0",((Table4[[#This Row],[Velocity (m/s)]]^2)/2)*Table4[[#This Row],[Kexpansion]]))</f>
        <v/>
      </c>
      <c r="S861" s="92" t="str">
        <f>IF(Table4[[#This Row],[Segment]]="","",IF(Table4[[#This Row],[Kcontraction]]="","0",((Table4[[#This Row],[Velocity (m/s)]]^2)/2)*Table4[[#This Row],[Kcontraction]]))</f>
        <v/>
      </c>
      <c r="T861" s="89" t="str">
        <f>IF(Table4[[#This Row],[Segment]]="","",SUMIF($Y$7:$Y$2000,Table4[[#This Row],[Segment]],$AD$7:$AD$2000))</f>
        <v/>
      </c>
      <c r="U861" s="95" t="str">
        <f>IF(Table4[[#This Row],[Segment]]="","",Table4[[#This Row],[Hfriction (J/kg)]]+Table4[[#This Row],[Hexpansions (J/kg)]]+Table4[[#This Row],[Hcontractions (J/kg)]]+Table4[[#This Row],[Hf (J/kg)]])</f>
        <v/>
      </c>
      <c r="V861" s="95" t="str">
        <f>IF(Table4[[#This Row],[Segment]]="","",Table4[[#This Row],[Total Friction Loss (J/kg)]]*Table3[Density (kg/m3)])</f>
        <v/>
      </c>
      <c r="W861" s="95" t="str">
        <f>IF(Table4[[#This Row],[Segment]]="","",Table4[[#This Row],[Total Pressure Drop (Pa)]]/1000)</f>
        <v/>
      </c>
      <c r="Y861" s="82" t="str">
        <f>IF('Set Up'!D1084="","",'Set Up'!D1084)</f>
        <v/>
      </c>
      <c r="Z861" s="82" t="str">
        <f>IF('Set Up'!E1084="","",'Set Up'!E1084)</f>
        <v/>
      </c>
      <c r="AA861" s="82" t="str">
        <f>IF('Set Up'!F1084="","",'Set Up'!F1084)</f>
        <v/>
      </c>
      <c r="AB861" s="82" t="str">
        <f>IF('Set Up'!G1084="","",'Set Up'!G1084)</f>
        <v/>
      </c>
      <c r="AC861" s="82" t="str">
        <f t="array" ref="AC861">IF(Y861="","",INDEX(Data!$G$4:$G$51,MATCH(Table7[[#This Row],[Fitting]]&amp;Table7[[#This Row],[Fitting Subtype]],Data!$E$4:$E$51&amp;Data!$F$4:$F$51,0)))</f>
        <v/>
      </c>
      <c r="AD861" s="89" t="str">
        <f>IF(Table7[[#This Row],[Segment]]="","",Table7[[#This Row],[Quantity]]*Table7[[#This Row],[Kf]]*(((INDEX(Table4[Velocity (m/s)],MATCH(Table7[[#This Row],[Segment]],Table4[Segment],0)))^2)/2))</f>
        <v/>
      </c>
      <c r="AF861" s="82" t="str">
        <f>Table4[[#This Row],[Segment]]</f>
        <v/>
      </c>
      <c r="AG861" s="75"/>
      <c r="AH861" s="82" t="str">
        <f>IF(Table5[[#This Row],[Segment]]="","",AG861-Table4[[#This Row],[Total Pressure Drop (kPa)]])</f>
        <v/>
      </c>
    </row>
    <row r="862" spans="1:34" x14ac:dyDescent="0.25">
      <c r="A862" s="95" t="str">
        <f>IF('Set Up'!A859="","",'Set Up'!A859)</f>
        <v/>
      </c>
      <c r="B862" s="75" t="s">
        <v>81</v>
      </c>
      <c r="C862" s="85"/>
      <c r="D862" s="86" t="str">
        <f>IF(Table4[[#This Row],[Diameter (in)]]="","",(((CONVERT(Table4[[#This Row],[Diameter (in)]],"in","m"))/2)^2)*PI())</f>
        <v/>
      </c>
      <c r="E862" s="87" t="str">
        <f>IF(Table4[[#This Row],[Area (m2)]]="","",$D$4/Table4[[#This Row],[Area (m2)]])</f>
        <v/>
      </c>
      <c r="F862" s="85">
        <f t="shared" si="13"/>
        <v>4.6951999999999998</v>
      </c>
      <c r="G862" s="88" t="str">
        <f>IF(Table4[[#This Row],[Segment]]="","",(CONVERT(Table4[[#This Row],[Diameter (in)]],"in","m")*$B$4*Table4[[#This Row],[Velocity (m/s)]])/$C$4)</f>
        <v/>
      </c>
      <c r="H862" s="96" t="str">
        <f>IF(Table4[[#This Row],[Segment]]="","",IF(Table4[[#This Row],[Teynold''s Number]]&gt;4000,"TURBULENT","LAMINAR"))</f>
        <v/>
      </c>
      <c r="I862" s="86" t="str">
        <f>IF(Table4[[#This Row],[Segment]]="","",INDEX(Data!C859:C873,MATCH(Table4[Material],Data!B859:B873,0)))</f>
        <v/>
      </c>
      <c r="J862" s="89" t="str">
        <f>IF(Table4[[#This Row],[ε (m)]]="","",Table4[[#This Row],[ε (m)]]/(CONVERT(Table4[[#This Row],[Diameter (in)]],"in","m")))</f>
        <v/>
      </c>
      <c r="K862" s="96" t="str">
        <f>IF(Table4[[#This Row],[Regime]]="LAMINAR",16/Table4[[#This Row],[Teynold''s Number]],"-")</f>
        <v>-</v>
      </c>
      <c r="L862" s="86"/>
      <c r="M862" s="97" t="str">
        <f>IF(Table4[[#This Row],[Regime]]="TURBULENT",(((-4*LOG10(Table4[[#This Row],[ε/D]]/3.7+1.256/(Table4[[#This Row],[Teynold''s Number]]*SQRT(Table4[[#This Row],[f turbulent (guess)]]))))^-1)^2),"")</f>
        <v/>
      </c>
      <c r="N862" s="91" t="str">
        <f>IF(Table4[[#This Row],[f turbulent]]="","",Table4[[#This Row],[f turbulent (guess)]]-Table4[[#This Row],[f turbulent]])</f>
        <v/>
      </c>
      <c r="O862" s="87">
        <f>IF(Table4[[#This Row],[Segment]]="",0,IF(C863="",0,IF(C863&lt;=Table4[[#This Row],[Diameter (in)]],0,1-(D862/D863))))</f>
        <v>0</v>
      </c>
      <c r="P862" s="92" t="str">
        <f>IF(Table4[[#This Row],[Segment]]="","",IF(C862&gt;C863,"",IF(C863="",0.55,(0.55*(1-D863/D862)))))</f>
        <v/>
      </c>
      <c r="Q86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62" s="92" t="str">
        <f>IF(Table4[[#This Row],[Segment]]="","",IF(Table4[[#This Row],[Kexpansion]]="","0",((Table4[[#This Row],[Velocity (m/s)]]^2)/2)*Table4[[#This Row],[Kexpansion]]))</f>
        <v/>
      </c>
      <c r="S862" s="92" t="str">
        <f>IF(Table4[[#This Row],[Segment]]="","",IF(Table4[[#This Row],[Kcontraction]]="","0",((Table4[[#This Row],[Velocity (m/s)]]^2)/2)*Table4[[#This Row],[Kcontraction]]))</f>
        <v/>
      </c>
      <c r="T862" s="89" t="str">
        <f>IF(Table4[[#This Row],[Segment]]="","",SUMIF($Y$7:$Y$2000,Table4[[#This Row],[Segment]],$AD$7:$AD$2000))</f>
        <v/>
      </c>
      <c r="U862" s="95" t="str">
        <f>IF(Table4[[#This Row],[Segment]]="","",Table4[[#This Row],[Hfriction (J/kg)]]+Table4[[#This Row],[Hexpansions (J/kg)]]+Table4[[#This Row],[Hcontractions (J/kg)]]+Table4[[#This Row],[Hf (J/kg)]])</f>
        <v/>
      </c>
      <c r="V862" s="95" t="str">
        <f>IF(Table4[[#This Row],[Segment]]="","",Table4[[#This Row],[Total Friction Loss (J/kg)]]*Table3[Density (kg/m3)])</f>
        <v/>
      </c>
      <c r="W862" s="95" t="str">
        <f>IF(Table4[[#This Row],[Segment]]="","",Table4[[#This Row],[Total Pressure Drop (Pa)]]/1000)</f>
        <v/>
      </c>
      <c r="Y862" s="82" t="str">
        <f>IF('Set Up'!D1085="","",'Set Up'!D1085)</f>
        <v/>
      </c>
      <c r="Z862" s="82" t="str">
        <f>IF('Set Up'!E1085="","",'Set Up'!E1085)</f>
        <v/>
      </c>
      <c r="AA862" s="82" t="str">
        <f>IF('Set Up'!F1085="","",'Set Up'!F1085)</f>
        <v/>
      </c>
      <c r="AB862" s="82" t="str">
        <f>IF('Set Up'!G1085="","",'Set Up'!G1085)</f>
        <v/>
      </c>
      <c r="AC862" s="82" t="str">
        <f t="array" ref="AC862">IF(Y862="","",INDEX(Data!$G$4:$G$51,MATCH(Table7[[#This Row],[Fitting]]&amp;Table7[[#This Row],[Fitting Subtype]],Data!$E$4:$E$51&amp;Data!$F$4:$F$51,0)))</f>
        <v/>
      </c>
      <c r="AD862" s="89" t="str">
        <f>IF(Table7[[#This Row],[Segment]]="","",Table7[[#This Row],[Quantity]]*Table7[[#This Row],[Kf]]*(((INDEX(Table4[Velocity (m/s)],MATCH(Table7[[#This Row],[Segment]],Table4[Segment],0)))^2)/2))</f>
        <v/>
      </c>
      <c r="AF862" s="82" t="str">
        <f>Table4[[#This Row],[Segment]]</f>
        <v/>
      </c>
      <c r="AG862" s="75"/>
      <c r="AH862" s="82" t="str">
        <f>IF(Table5[[#This Row],[Segment]]="","",AG862-Table4[[#This Row],[Total Pressure Drop (kPa)]])</f>
        <v/>
      </c>
    </row>
    <row r="863" spans="1:34" x14ac:dyDescent="0.25">
      <c r="A863" s="95" t="str">
        <f>IF('Set Up'!A860="","",'Set Up'!A860)</f>
        <v/>
      </c>
      <c r="B863" s="75" t="s">
        <v>81</v>
      </c>
      <c r="C863" s="85"/>
      <c r="D863" s="86" t="str">
        <f>IF(Table4[[#This Row],[Diameter (in)]]="","",(((CONVERT(Table4[[#This Row],[Diameter (in)]],"in","m"))/2)^2)*PI())</f>
        <v/>
      </c>
      <c r="E863" s="87" t="str">
        <f>IF(Table4[[#This Row],[Area (m2)]]="","",$D$4/Table4[[#This Row],[Area (m2)]])</f>
        <v/>
      </c>
      <c r="F863" s="85">
        <f t="shared" si="13"/>
        <v>4.6951999999999998</v>
      </c>
      <c r="G863" s="88" t="str">
        <f>IF(Table4[[#This Row],[Segment]]="","",(CONVERT(Table4[[#This Row],[Diameter (in)]],"in","m")*$B$4*Table4[[#This Row],[Velocity (m/s)]])/$C$4)</f>
        <v/>
      </c>
      <c r="H863" s="96" t="str">
        <f>IF(Table4[[#This Row],[Segment]]="","",IF(Table4[[#This Row],[Teynold''s Number]]&gt;4000,"TURBULENT","LAMINAR"))</f>
        <v/>
      </c>
      <c r="I863" s="86" t="str">
        <f>IF(Table4[[#This Row],[Segment]]="","",INDEX(Data!C860:C874,MATCH(Table4[Material],Data!B860:B874,0)))</f>
        <v/>
      </c>
      <c r="J863" s="89" t="str">
        <f>IF(Table4[[#This Row],[ε (m)]]="","",Table4[[#This Row],[ε (m)]]/(CONVERT(Table4[[#This Row],[Diameter (in)]],"in","m")))</f>
        <v/>
      </c>
      <c r="K863" s="96" t="str">
        <f>IF(Table4[[#This Row],[Regime]]="LAMINAR",16/Table4[[#This Row],[Teynold''s Number]],"-")</f>
        <v>-</v>
      </c>
      <c r="L863" s="86"/>
      <c r="M863" s="97" t="str">
        <f>IF(Table4[[#This Row],[Regime]]="TURBULENT",(((-4*LOG10(Table4[[#This Row],[ε/D]]/3.7+1.256/(Table4[[#This Row],[Teynold''s Number]]*SQRT(Table4[[#This Row],[f turbulent (guess)]]))))^-1)^2),"")</f>
        <v/>
      </c>
      <c r="N863" s="91" t="str">
        <f>IF(Table4[[#This Row],[f turbulent]]="","",Table4[[#This Row],[f turbulent (guess)]]-Table4[[#This Row],[f turbulent]])</f>
        <v/>
      </c>
      <c r="O863" s="87">
        <f>IF(Table4[[#This Row],[Segment]]="",0,IF(C864="",0,IF(C864&lt;=Table4[[#This Row],[Diameter (in)]],0,1-(D863/D864))))</f>
        <v>0</v>
      </c>
      <c r="P863" s="92" t="str">
        <f>IF(Table4[[#This Row],[Segment]]="","",IF(C863&gt;C864,"",IF(C864="",0.55,(0.55*(1-D864/D863)))))</f>
        <v/>
      </c>
      <c r="Q86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63" s="92" t="str">
        <f>IF(Table4[[#This Row],[Segment]]="","",IF(Table4[[#This Row],[Kexpansion]]="","0",((Table4[[#This Row],[Velocity (m/s)]]^2)/2)*Table4[[#This Row],[Kexpansion]]))</f>
        <v/>
      </c>
      <c r="S863" s="92" t="str">
        <f>IF(Table4[[#This Row],[Segment]]="","",IF(Table4[[#This Row],[Kcontraction]]="","0",((Table4[[#This Row],[Velocity (m/s)]]^2)/2)*Table4[[#This Row],[Kcontraction]]))</f>
        <v/>
      </c>
      <c r="T863" s="89" t="str">
        <f>IF(Table4[[#This Row],[Segment]]="","",SUMIF($Y$7:$Y$2000,Table4[[#This Row],[Segment]],$AD$7:$AD$2000))</f>
        <v/>
      </c>
      <c r="U863" s="95" t="str">
        <f>IF(Table4[[#This Row],[Segment]]="","",Table4[[#This Row],[Hfriction (J/kg)]]+Table4[[#This Row],[Hexpansions (J/kg)]]+Table4[[#This Row],[Hcontractions (J/kg)]]+Table4[[#This Row],[Hf (J/kg)]])</f>
        <v/>
      </c>
      <c r="V863" s="95" t="str">
        <f>IF(Table4[[#This Row],[Segment]]="","",Table4[[#This Row],[Total Friction Loss (J/kg)]]*Table3[Density (kg/m3)])</f>
        <v/>
      </c>
      <c r="W863" s="95" t="str">
        <f>IF(Table4[[#This Row],[Segment]]="","",Table4[[#This Row],[Total Pressure Drop (Pa)]]/1000)</f>
        <v/>
      </c>
      <c r="Y863" s="82" t="str">
        <f>IF('Set Up'!D1086="","",'Set Up'!D1086)</f>
        <v/>
      </c>
      <c r="Z863" s="82" t="str">
        <f>IF('Set Up'!E1086="","",'Set Up'!E1086)</f>
        <v/>
      </c>
      <c r="AA863" s="82" t="str">
        <f>IF('Set Up'!F1086="","",'Set Up'!F1086)</f>
        <v/>
      </c>
      <c r="AB863" s="82" t="str">
        <f>IF('Set Up'!G1086="","",'Set Up'!G1086)</f>
        <v/>
      </c>
      <c r="AC863" s="82" t="str">
        <f t="array" ref="AC863">IF(Y863="","",INDEX(Data!$G$4:$G$51,MATCH(Table7[[#This Row],[Fitting]]&amp;Table7[[#This Row],[Fitting Subtype]],Data!$E$4:$E$51&amp;Data!$F$4:$F$51,0)))</f>
        <v/>
      </c>
      <c r="AD863" s="89" t="str">
        <f>IF(Table7[[#This Row],[Segment]]="","",Table7[[#This Row],[Quantity]]*Table7[[#This Row],[Kf]]*(((INDEX(Table4[Velocity (m/s)],MATCH(Table7[[#This Row],[Segment]],Table4[Segment],0)))^2)/2))</f>
        <v/>
      </c>
      <c r="AF863" s="82" t="str">
        <f>Table4[[#This Row],[Segment]]</f>
        <v/>
      </c>
      <c r="AG863" s="75"/>
      <c r="AH863" s="82" t="str">
        <f>IF(Table5[[#This Row],[Segment]]="","",AG863-Table4[[#This Row],[Total Pressure Drop (kPa)]])</f>
        <v/>
      </c>
    </row>
    <row r="864" spans="1:34" x14ac:dyDescent="0.25">
      <c r="A864" s="95" t="str">
        <f>IF('Set Up'!A861="","",'Set Up'!A861)</f>
        <v/>
      </c>
      <c r="B864" s="75" t="s">
        <v>81</v>
      </c>
      <c r="C864" s="85"/>
      <c r="D864" s="86" t="str">
        <f>IF(Table4[[#This Row],[Diameter (in)]]="","",(((CONVERT(Table4[[#This Row],[Diameter (in)]],"in","m"))/2)^2)*PI())</f>
        <v/>
      </c>
      <c r="E864" s="87" t="str">
        <f>IF(Table4[[#This Row],[Area (m2)]]="","",$D$4/Table4[[#This Row],[Area (m2)]])</f>
        <v/>
      </c>
      <c r="F864" s="85">
        <f t="shared" si="13"/>
        <v>4.6951999999999998</v>
      </c>
      <c r="G864" s="88" t="str">
        <f>IF(Table4[[#This Row],[Segment]]="","",(CONVERT(Table4[[#This Row],[Diameter (in)]],"in","m")*$B$4*Table4[[#This Row],[Velocity (m/s)]])/$C$4)</f>
        <v/>
      </c>
      <c r="H864" s="96" t="str">
        <f>IF(Table4[[#This Row],[Segment]]="","",IF(Table4[[#This Row],[Teynold''s Number]]&gt;4000,"TURBULENT","LAMINAR"))</f>
        <v/>
      </c>
      <c r="I864" s="86" t="str">
        <f>IF(Table4[[#This Row],[Segment]]="","",INDEX(Data!C861:C875,MATCH(Table4[Material],Data!B861:B875,0)))</f>
        <v/>
      </c>
      <c r="J864" s="89" t="str">
        <f>IF(Table4[[#This Row],[ε (m)]]="","",Table4[[#This Row],[ε (m)]]/(CONVERT(Table4[[#This Row],[Diameter (in)]],"in","m")))</f>
        <v/>
      </c>
      <c r="K864" s="96" t="str">
        <f>IF(Table4[[#This Row],[Regime]]="LAMINAR",16/Table4[[#This Row],[Teynold''s Number]],"-")</f>
        <v>-</v>
      </c>
      <c r="L864" s="86"/>
      <c r="M864" s="97" t="str">
        <f>IF(Table4[[#This Row],[Regime]]="TURBULENT",(((-4*LOG10(Table4[[#This Row],[ε/D]]/3.7+1.256/(Table4[[#This Row],[Teynold''s Number]]*SQRT(Table4[[#This Row],[f turbulent (guess)]]))))^-1)^2),"")</f>
        <v/>
      </c>
      <c r="N864" s="91" t="str">
        <f>IF(Table4[[#This Row],[f turbulent]]="","",Table4[[#This Row],[f turbulent (guess)]]-Table4[[#This Row],[f turbulent]])</f>
        <v/>
      </c>
      <c r="O864" s="87">
        <f>IF(Table4[[#This Row],[Segment]]="",0,IF(C865="",0,IF(C865&lt;=Table4[[#This Row],[Diameter (in)]],0,1-(D864/D865))))</f>
        <v>0</v>
      </c>
      <c r="P864" s="92" t="str">
        <f>IF(Table4[[#This Row],[Segment]]="","",IF(C864&gt;C865,"",IF(C865="",0.55,(0.55*(1-D865/D864)))))</f>
        <v/>
      </c>
      <c r="Q86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64" s="92" t="str">
        <f>IF(Table4[[#This Row],[Segment]]="","",IF(Table4[[#This Row],[Kexpansion]]="","0",((Table4[[#This Row],[Velocity (m/s)]]^2)/2)*Table4[[#This Row],[Kexpansion]]))</f>
        <v/>
      </c>
      <c r="S864" s="92" t="str">
        <f>IF(Table4[[#This Row],[Segment]]="","",IF(Table4[[#This Row],[Kcontraction]]="","0",((Table4[[#This Row],[Velocity (m/s)]]^2)/2)*Table4[[#This Row],[Kcontraction]]))</f>
        <v/>
      </c>
      <c r="T864" s="89" t="str">
        <f>IF(Table4[[#This Row],[Segment]]="","",SUMIF($Y$7:$Y$2000,Table4[[#This Row],[Segment]],$AD$7:$AD$2000))</f>
        <v/>
      </c>
      <c r="U864" s="95" t="str">
        <f>IF(Table4[[#This Row],[Segment]]="","",Table4[[#This Row],[Hfriction (J/kg)]]+Table4[[#This Row],[Hexpansions (J/kg)]]+Table4[[#This Row],[Hcontractions (J/kg)]]+Table4[[#This Row],[Hf (J/kg)]])</f>
        <v/>
      </c>
      <c r="V864" s="95" t="str">
        <f>IF(Table4[[#This Row],[Segment]]="","",Table4[[#This Row],[Total Friction Loss (J/kg)]]*Table3[Density (kg/m3)])</f>
        <v/>
      </c>
      <c r="W864" s="95" t="str">
        <f>IF(Table4[[#This Row],[Segment]]="","",Table4[[#This Row],[Total Pressure Drop (Pa)]]/1000)</f>
        <v/>
      </c>
      <c r="Y864" s="82" t="str">
        <f>IF('Set Up'!D1087="","",'Set Up'!D1087)</f>
        <v/>
      </c>
      <c r="Z864" s="82" t="str">
        <f>IF('Set Up'!E1087="","",'Set Up'!E1087)</f>
        <v/>
      </c>
      <c r="AA864" s="82" t="str">
        <f>IF('Set Up'!F1087="","",'Set Up'!F1087)</f>
        <v/>
      </c>
      <c r="AB864" s="82" t="str">
        <f>IF('Set Up'!G1087="","",'Set Up'!G1087)</f>
        <v/>
      </c>
      <c r="AC864" s="82" t="str">
        <f t="array" ref="AC864">IF(Y864="","",INDEX(Data!$G$4:$G$51,MATCH(Table7[[#This Row],[Fitting]]&amp;Table7[[#This Row],[Fitting Subtype]],Data!$E$4:$E$51&amp;Data!$F$4:$F$51,0)))</f>
        <v/>
      </c>
      <c r="AD864" s="89" t="str">
        <f>IF(Table7[[#This Row],[Segment]]="","",Table7[[#This Row],[Quantity]]*Table7[[#This Row],[Kf]]*(((INDEX(Table4[Velocity (m/s)],MATCH(Table7[[#This Row],[Segment]],Table4[Segment],0)))^2)/2))</f>
        <v/>
      </c>
      <c r="AF864" s="82" t="str">
        <f>Table4[[#This Row],[Segment]]</f>
        <v/>
      </c>
      <c r="AG864" s="75"/>
      <c r="AH864" s="82" t="str">
        <f>IF(Table5[[#This Row],[Segment]]="","",AG864-Table4[[#This Row],[Total Pressure Drop (kPa)]])</f>
        <v/>
      </c>
    </row>
    <row r="865" spans="1:34" x14ac:dyDescent="0.25">
      <c r="A865" s="95" t="str">
        <f>IF('Set Up'!A862="","",'Set Up'!A862)</f>
        <v/>
      </c>
      <c r="B865" s="75" t="s">
        <v>81</v>
      </c>
      <c r="C865" s="85"/>
      <c r="D865" s="86" t="str">
        <f>IF(Table4[[#This Row],[Diameter (in)]]="","",(((CONVERT(Table4[[#This Row],[Diameter (in)]],"in","m"))/2)^2)*PI())</f>
        <v/>
      </c>
      <c r="E865" s="87" t="str">
        <f>IF(Table4[[#This Row],[Area (m2)]]="","",$D$4/Table4[[#This Row],[Area (m2)]])</f>
        <v/>
      </c>
      <c r="F865" s="85">
        <f t="shared" si="13"/>
        <v>4.6951999999999998</v>
      </c>
      <c r="G865" s="88" t="str">
        <f>IF(Table4[[#This Row],[Segment]]="","",(CONVERT(Table4[[#This Row],[Diameter (in)]],"in","m")*$B$4*Table4[[#This Row],[Velocity (m/s)]])/$C$4)</f>
        <v/>
      </c>
      <c r="H865" s="96" t="str">
        <f>IF(Table4[[#This Row],[Segment]]="","",IF(Table4[[#This Row],[Teynold''s Number]]&gt;4000,"TURBULENT","LAMINAR"))</f>
        <v/>
      </c>
      <c r="I865" s="86" t="str">
        <f>IF(Table4[[#This Row],[Segment]]="","",INDEX(Data!C862:C876,MATCH(Table4[Material],Data!B862:B876,0)))</f>
        <v/>
      </c>
      <c r="J865" s="89" t="str">
        <f>IF(Table4[[#This Row],[ε (m)]]="","",Table4[[#This Row],[ε (m)]]/(CONVERT(Table4[[#This Row],[Diameter (in)]],"in","m")))</f>
        <v/>
      </c>
      <c r="K865" s="96" t="str">
        <f>IF(Table4[[#This Row],[Regime]]="LAMINAR",16/Table4[[#This Row],[Teynold''s Number]],"-")</f>
        <v>-</v>
      </c>
      <c r="L865" s="86"/>
      <c r="M865" s="97" t="str">
        <f>IF(Table4[[#This Row],[Regime]]="TURBULENT",(((-4*LOG10(Table4[[#This Row],[ε/D]]/3.7+1.256/(Table4[[#This Row],[Teynold''s Number]]*SQRT(Table4[[#This Row],[f turbulent (guess)]]))))^-1)^2),"")</f>
        <v/>
      </c>
      <c r="N865" s="91" t="str">
        <f>IF(Table4[[#This Row],[f turbulent]]="","",Table4[[#This Row],[f turbulent (guess)]]-Table4[[#This Row],[f turbulent]])</f>
        <v/>
      </c>
      <c r="O865" s="87">
        <f>IF(Table4[[#This Row],[Segment]]="",0,IF(C866="",0,IF(C866&lt;=Table4[[#This Row],[Diameter (in)]],0,1-(D865/D866))))</f>
        <v>0</v>
      </c>
      <c r="P865" s="92" t="str">
        <f>IF(Table4[[#This Row],[Segment]]="","",IF(C865&gt;C866,"",IF(C866="",0.55,(0.55*(1-D866/D865)))))</f>
        <v/>
      </c>
      <c r="Q86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65" s="92" t="str">
        <f>IF(Table4[[#This Row],[Segment]]="","",IF(Table4[[#This Row],[Kexpansion]]="","0",((Table4[[#This Row],[Velocity (m/s)]]^2)/2)*Table4[[#This Row],[Kexpansion]]))</f>
        <v/>
      </c>
      <c r="S865" s="92" t="str">
        <f>IF(Table4[[#This Row],[Segment]]="","",IF(Table4[[#This Row],[Kcontraction]]="","0",((Table4[[#This Row],[Velocity (m/s)]]^2)/2)*Table4[[#This Row],[Kcontraction]]))</f>
        <v/>
      </c>
      <c r="T865" s="89" t="str">
        <f>IF(Table4[[#This Row],[Segment]]="","",SUMIF($Y$7:$Y$2000,Table4[[#This Row],[Segment]],$AD$7:$AD$2000))</f>
        <v/>
      </c>
      <c r="U865" s="95" t="str">
        <f>IF(Table4[[#This Row],[Segment]]="","",Table4[[#This Row],[Hfriction (J/kg)]]+Table4[[#This Row],[Hexpansions (J/kg)]]+Table4[[#This Row],[Hcontractions (J/kg)]]+Table4[[#This Row],[Hf (J/kg)]])</f>
        <v/>
      </c>
      <c r="V865" s="95" t="str">
        <f>IF(Table4[[#This Row],[Segment]]="","",Table4[[#This Row],[Total Friction Loss (J/kg)]]*Table3[Density (kg/m3)])</f>
        <v/>
      </c>
      <c r="W865" s="95" t="str">
        <f>IF(Table4[[#This Row],[Segment]]="","",Table4[[#This Row],[Total Pressure Drop (Pa)]]/1000)</f>
        <v/>
      </c>
      <c r="Y865" s="82" t="str">
        <f>IF('Set Up'!D1088="","",'Set Up'!D1088)</f>
        <v/>
      </c>
      <c r="Z865" s="82" t="str">
        <f>IF('Set Up'!E1088="","",'Set Up'!E1088)</f>
        <v/>
      </c>
      <c r="AA865" s="82" t="str">
        <f>IF('Set Up'!F1088="","",'Set Up'!F1088)</f>
        <v/>
      </c>
      <c r="AB865" s="82" t="str">
        <f>IF('Set Up'!G1088="","",'Set Up'!G1088)</f>
        <v/>
      </c>
      <c r="AC865" s="82" t="str">
        <f t="array" ref="AC865">IF(Y865="","",INDEX(Data!$G$4:$G$51,MATCH(Table7[[#This Row],[Fitting]]&amp;Table7[[#This Row],[Fitting Subtype]],Data!$E$4:$E$51&amp;Data!$F$4:$F$51,0)))</f>
        <v/>
      </c>
      <c r="AD865" s="89" t="str">
        <f>IF(Table7[[#This Row],[Segment]]="","",Table7[[#This Row],[Quantity]]*Table7[[#This Row],[Kf]]*(((INDEX(Table4[Velocity (m/s)],MATCH(Table7[[#This Row],[Segment]],Table4[Segment],0)))^2)/2))</f>
        <v/>
      </c>
      <c r="AF865" s="82" t="str">
        <f>Table4[[#This Row],[Segment]]</f>
        <v/>
      </c>
      <c r="AG865" s="75"/>
      <c r="AH865" s="82" t="str">
        <f>IF(Table5[[#This Row],[Segment]]="","",AG865-Table4[[#This Row],[Total Pressure Drop (kPa)]])</f>
        <v/>
      </c>
    </row>
    <row r="866" spans="1:34" x14ac:dyDescent="0.25">
      <c r="A866" s="95" t="str">
        <f>IF('Set Up'!A863="","",'Set Up'!A863)</f>
        <v/>
      </c>
      <c r="B866" s="75" t="s">
        <v>81</v>
      </c>
      <c r="C866" s="85"/>
      <c r="D866" s="86" t="str">
        <f>IF(Table4[[#This Row],[Diameter (in)]]="","",(((CONVERT(Table4[[#This Row],[Diameter (in)]],"in","m"))/2)^2)*PI())</f>
        <v/>
      </c>
      <c r="E866" s="87" t="str">
        <f>IF(Table4[[#This Row],[Area (m2)]]="","",$D$4/Table4[[#This Row],[Area (m2)]])</f>
        <v/>
      </c>
      <c r="F866" s="85">
        <f t="shared" si="13"/>
        <v>4.6951999999999998</v>
      </c>
      <c r="G866" s="88" t="str">
        <f>IF(Table4[[#This Row],[Segment]]="","",(CONVERT(Table4[[#This Row],[Diameter (in)]],"in","m")*$B$4*Table4[[#This Row],[Velocity (m/s)]])/$C$4)</f>
        <v/>
      </c>
      <c r="H866" s="96" t="str">
        <f>IF(Table4[[#This Row],[Segment]]="","",IF(Table4[[#This Row],[Teynold''s Number]]&gt;4000,"TURBULENT","LAMINAR"))</f>
        <v/>
      </c>
      <c r="I866" s="86" t="str">
        <f>IF(Table4[[#This Row],[Segment]]="","",INDEX(Data!C863:C877,MATCH(Table4[Material],Data!B863:B877,0)))</f>
        <v/>
      </c>
      <c r="J866" s="89" t="str">
        <f>IF(Table4[[#This Row],[ε (m)]]="","",Table4[[#This Row],[ε (m)]]/(CONVERT(Table4[[#This Row],[Diameter (in)]],"in","m")))</f>
        <v/>
      </c>
      <c r="K866" s="96" t="str">
        <f>IF(Table4[[#This Row],[Regime]]="LAMINAR",16/Table4[[#This Row],[Teynold''s Number]],"-")</f>
        <v>-</v>
      </c>
      <c r="L866" s="86"/>
      <c r="M866" s="97" t="str">
        <f>IF(Table4[[#This Row],[Regime]]="TURBULENT",(((-4*LOG10(Table4[[#This Row],[ε/D]]/3.7+1.256/(Table4[[#This Row],[Teynold''s Number]]*SQRT(Table4[[#This Row],[f turbulent (guess)]]))))^-1)^2),"")</f>
        <v/>
      </c>
      <c r="N866" s="91" t="str">
        <f>IF(Table4[[#This Row],[f turbulent]]="","",Table4[[#This Row],[f turbulent (guess)]]-Table4[[#This Row],[f turbulent]])</f>
        <v/>
      </c>
      <c r="O866" s="87">
        <f>IF(Table4[[#This Row],[Segment]]="",0,IF(C867="",0,IF(C867&lt;=Table4[[#This Row],[Diameter (in)]],0,1-(D866/D867))))</f>
        <v>0</v>
      </c>
      <c r="P866" s="92" t="str">
        <f>IF(Table4[[#This Row],[Segment]]="","",IF(C866&gt;C867,"",IF(C867="",0.55,(0.55*(1-D867/D866)))))</f>
        <v/>
      </c>
      <c r="Q86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66" s="92" t="str">
        <f>IF(Table4[[#This Row],[Segment]]="","",IF(Table4[[#This Row],[Kexpansion]]="","0",((Table4[[#This Row],[Velocity (m/s)]]^2)/2)*Table4[[#This Row],[Kexpansion]]))</f>
        <v/>
      </c>
      <c r="S866" s="92" t="str">
        <f>IF(Table4[[#This Row],[Segment]]="","",IF(Table4[[#This Row],[Kcontraction]]="","0",((Table4[[#This Row],[Velocity (m/s)]]^2)/2)*Table4[[#This Row],[Kcontraction]]))</f>
        <v/>
      </c>
      <c r="T866" s="89" t="str">
        <f>IF(Table4[[#This Row],[Segment]]="","",SUMIF($Y$7:$Y$2000,Table4[[#This Row],[Segment]],$AD$7:$AD$2000))</f>
        <v/>
      </c>
      <c r="U866" s="95" t="str">
        <f>IF(Table4[[#This Row],[Segment]]="","",Table4[[#This Row],[Hfriction (J/kg)]]+Table4[[#This Row],[Hexpansions (J/kg)]]+Table4[[#This Row],[Hcontractions (J/kg)]]+Table4[[#This Row],[Hf (J/kg)]])</f>
        <v/>
      </c>
      <c r="V866" s="95" t="str">
        <f>IF(Table4[[#This Row],[Segment]]="","",Table4[[#This Row],[Total Friction Loss (J/kg)]]*Table3[Density (kg/m3)])</f>
        <v/>
      </c>
      <c r="W866" s="95" t="str">
        <f>IF(Table4[[#This Row],[Segment]]="","",Table4[[#This Row],[Total Pressure Drop (Pa)]]/1000)</f>
        <v/>
      </c>
      <c r="Y866" s="82" t="str">
        <f>IF('Set Up'!D1089="","",'Set Up'!D1089)</f>
        <v/>
      </c>
      <c r="Z866" s="82" t="str">
        <f>IF('Set Up'!E1089="","",'Set Up'!E1089)</f>
        <v/>
      </c>
      <c r="AA866" s="82" t="str">
        <f>IF('Set Up'!F1089="","",'Set Up'!F1089)</f>
        <v/>
      </c>
      <c r="AB866" s="82" t="str">
        <f>IF('Set Up'!G1089="","",'Set Up'!G1089)</f>
        <v/>
      </c>
      <c r="AC866" s="82" t="str">
        <f t="array" ref="AC866">IF(Y866="","",INDEX(Data!$G$4:$G$51,MATCH(Table7[[#This Row],[Fitting]]&amp;Table7[[#This Row],[Fitting Subtype]],Data!$E$4:$E$51&amp;Data!$F$4:$F$51,0)))</f>
        <v/>
      </c>
      <c r="AD866" s="89" t="str">
        <f>IF(Table7[[#This Row],[Segment]]="","",Table7[[#This Row],[Quantity]]*Table7[[#This Row],[Kf]]*(((INDEX(Table4[Velocity (m/s)],MATCH(Table7[[#This Row],[Segment]],Table4[Segment],0)))^2)/2))</f>
        <v/>
      </c>
      <c r="AF866" s="82" t="str">
        <f>Table4[[#This Row],[Segment]]</f>
        <v/>
      </c>
      <c r="AG866" s="75"/>
      <c r="AH866" s="82" t="str">
        <f>IF(Table5[[#This Row],[Segment]]="","",AG866-Table4[[#This Row],[Total Pressure Drop (kPa)]])</f>
        <v/>
      </c>
    </row>
    <row r="867" spans="1:34" x14ac:dyDescent="0.25">
      <c r="A867" s="95" t="str">
        <f>IF('Set Up'!A864="","",'Set Up'!A864)</f>
        <v/>
      </c>
      <c r="B867" s="75" t="s">
        <v>81</v>
      </c>
      <c r="C867" s="85"/>
      <c r="D867" s="86" t="str">
        <f>IF(Table4[[#This Row],[Diameter (in)]]="","",(((CONVERT(Table4[[#This Row],[Diameter (in)]],"in","m"))/2)^2)*PI())</f>
        <v/>
      </c>
      <c r="E867" s="87" t="str">
        <f>IF(Table4[[#This Row],[Area (m2)]]="","",$D$4/Table4[[#This Row],[Area (m2)]])</f>
        <v/>
      </c>
      <c r="F867" s="85">
        <f t="shared" si="13"/>
        <v>4.6951999999999998</v>
      </c>
      <c r="G867" s="88" t="str">
        <f>IF(Table4[[#This Row],[Segment]]="","",(CONVERT(Table4[[#This Row],[Diameter (in)]],"in","m")*$B$4*Table4[[#This Row],[Velocity (m/s)]])/$C$4)</f>
        <v/>
      </c>
      <c r="H867" s="96" t="str">
        <f>IF(Table4[[#This Row],[Segment]]="","",IF(Table4[[#This Row],[Teynold''s Number]]&gt;4000,"TURBULENT","LAMINAR"))</f>
        <v/>
      </c>
      <c r="I867" s="86" t="str">
        <f>IF(Table4[[#This Row],[Segment]]="","",INDEX(Data!C864:C878,MATCH(Table4[Material],Data!B864:B878,0)))</f>
        <v/>
      </c>
      <c r="J867" s="89" t="str">
        <f>IF(Table4[[#This Row],[ε (m)]]="","",Table4[[#This Row],[ε (m)]]/(CONVERT(Table4[[#This Row],[Diameter (in)]],"in","m")))</f>
        <v/>
      </c>
      <c r="K867" s="96" t="str">
        <f>IF(Table4[[#This Row],[Regime]]="LAMINAR",16/Table4[[#This Row],[Teynold''s Number]],"-")</f>
        <v>-</v>
      </c>
      <c r="L867" s="86"/>
      <c r="M867" s="97" t="str">
        <f>IF(Table4[[#This Row],[Regime]]="TURBULENT",(((-4*LOG10(Table4[[#This Row],[ε/D]]/3.7+1.256/(Table4[[#This Row],[Teynold''s Number]]*SQRT(Table4[[#This Row],[f turbulent (guess)]]))))^-1)^2),"")</f>
        <v/>
      </c>
      <c r="N867" s="91" t="str">
        <f>IF(Table4[[#This Row],[f turbulent]]="","",Table4[[#This Row],[f turbulent (guess)]]-Table4[[#This Row],[f turbulent]])</f>
        <v/>
      </c>
      <c r="O867" s="87">
        <f>IF(Table4[[#This Row],[Segment]]="",0,IF(C868="",0,IF(C868&lt;=Table4[[#This Row],[Diameter (in)]],0,1-(D867/D868))))</f>
        <v>0</v>
      </c>
      <c r="P867" s="92" t="str">
        <f>IF(Table4[[#This Row],[Segment]]="","",IF(C867&gt;C868,"",IF(C868="",0.55,(0.55*(1-D868/D867)))))</f>
        <v/>
      </c>
      <c r="Q86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67" s="92" t="str">
        <f>IF(Table4[[#This Row],[Segment]]="","",IF(Table4[[#This Row],[Kexpansion]]="","0",((Table4[[#This Row],[Velocity (m/s)]]^2)/2)*Table4[[#This Row],[Kexpansion]]))</f>
        <v/>
      </c>
      <c r="S867" s="92" t="str">
        <f>IF(Table4[[#This Row],[Segment]]="","",IF(Table4[[#This Row],[Kcontraction]]="","0",((Table4[[#This Row],[Velocity (m/s)]]^2)/2)*Table4[[#This Row],[Kcontraction]]))</f>
        <v/>
      </c>
      <c r="T867" s="89" t="str">
        <f>IF(Table4[[#This Row],[Segment]]="","",SUMIF($Y$7:$Y$2000,Table4[[#This Row],[Segment]],$AD$7:$AD$2000))</f>
        <v/>
      </c>
      <c r="U867" s="95" t="str">
        <f>IF(Table4[[#This Row],[Segment]]="","",Table4[[#This Row],[Hfriction (J/kg)]]+Table4[[#This Row],[Hexpansions (J/kg)]]+Table4[[#This Row],[Hcontractions (J/kg)]]+Table4[[#This Row],[Hf (J/kg)]])</f>
        <v/>
      </c>
      <c r="V867" s="95" t="str">
        <f>IF(Table4[[#This Row],[Segment]]="","",Table4[[#This Row],[Total Friction Loss (J/kg)]]*Table3[Density (kg/m3)])</f>
        <v/>
      </c>
      <c r="W867" s="95" t="str">
        <f>IF(Table4[[#This Row],[Segment]]="","",Table4[[#This Row],[Total Pressure Drop (Pa)]]/1000)</f>
        <v/>
      </c>
      <c r="Y867" s="82" t="str">
        <f>IF('Set Up'!D1090="","",'Set Up'!D1090)</f>
        <v/>
      </c>
      <c r="Z867" s="82" t="str">
        <f>IF('Set Up'!E1090="","",'Set Up'!E1090)</f>
        <v/>
      </c>
      <c r="AA867" s="82" t="str">
        <f>IF('Set Up'!F1090="","",'Set Up'!F1090)</f>
        <v/>
      </c>
      <c r="AB867" s="82" t="str">
        <f>IF('Set Up'!G1090="","",'Set Up'!G1090)</f>
        <v/>
      </c>
      <c r="AC867" s="82" t="str">
        <f t="array" ref="AC867">IF(Y867="","",INDEX(Data!$G$4:$G$51,MATCH(Table7[[#This Row],[Fitting]]&amp;Table7[[#This Row],[Fitting Subtype]],Data!$E$4:$E$51&amp;Data!$F$4:$F$51,0)))</f>
        <v/>
      </c>
      <c r="AD867" s="89" t="str">
        <f>IF(Table7[[#This Row],[Segment]]="","",Table7[[#This Row],[Quantity]]*Table7[[#This Row],[Kf]]*(((INDEX(Table4[Velocity (m/s)],MATCH(Table7[[#This Row],[Segment]],Table4[Segment],0)))^2)/2))</f>
        <v/>
      </c>
      <c r="AF867" s="82" t="str">
        <f>Table4[[#This Row],[Segment]]</f>
        <v/>
      </c>
      <c r="AG867" s="75"/>
      <c r="AH867" s="82" t="str">
        <f>IF(Table5[[#This Row],[Segment]]="","",AG867-Table4[[#This Row],[Total Pressure Drop (kPa)]])</f>
        <v/>
      </c>
    </row>
    <row r="868" spans="1:34" x14ac:dyDescent="0.25">
      <c r="A868" s="95" t="str">
        <f>IF('Set Up'!A865="","",'Set Up'!A865)</f>
        <v/>
      </c>
      <c r="B868" s="75" t="s">
        <v>81</v>
      </c>
      <c r="C868" s="85"/>
      <c r="D868" s="86" t="str">
        <f>IF(Table4[[#This Row],[Diameter (in)]]="","",(((CONVERT(Table4[[#This Row],[Diameter (in)]],"in","m"))/2)^2)*PI())</f>
        <v/>
      </c>
      <c r="E868" s="87" t="str">
        <f>IF(Table4[[#This Row],[Area (m2)]]="","",$D$4/Table4[[#This Row],[Area (m2)]])</f>
        <v/>
      </c>
      <c r="F868" s="85">
        <f t="shared" si="13"/>
        <v>4.6951999999999998</v>
      </c>
      <c r="G868" s="88" t="str">
        <f>IF(Table4[[#This Row],[Segment]]="","",(CONVERT(Table4[[#This Row],[Diameter (in)]],"in","m")*$B$4*Table4[[#This Row],[Velocity (m/s)]])/$C$4)</f>
        <v/>
      </c>
      <c r="H868" s="96" t="str">
        <f>IF(Table4[[#This Row],[Segment]]="","",IF(Table4[[#This Row],[Teynold''s Number]]&gt;4000,"TURBULENT","LAMINAR"))</f>
        <v/>
      </c>
      <c r="I868" s="86" t="str">
        <f>IF(Table4[[#This Row],[Segment]]="","",INDEX(Data!C865:C879,MATCH(Table4[Material],Data!B865:B879,0)))</f>
        <v/>
      </c>
      <c r="J868" s="89" t="str">
        <f>IF(Table4[[#This Row],[ε (m)]]="","",Table4[[#This Row],[ε (m)]]/(CONVERT(Table4[[#This Row],[Diameter (in)]],"in","m")))</f>
        <v/>
      </c>
      <c r="K868" s="96" t="str">
        <f>IF(Table4[[#This Row],[Regime]]="LAMINAR",16/Table4[[#This Row],[Teynold''s Number]],"-")</f>
        <v>-</v>
      </c>
      <c r="L868" s="86"/>
      <c r="M868" s="97" t="str">
        <f>IF(Table4[[#This Row],[Regime]]="TURBULENT",(((-4*LOG10(Table4[[#This Row],[ε/D]]/3.7+1.256/(Table4[[#This Row],[Teynold''s Number]]*SQRT(Table4[[#This Row],[f turbulent (guess)]]))))^-1)^2),"")</f>
        <v/>
      </c>
      <c r="N868" s="91" t="str">
        <f>IF(Table4[[#This Row],[f turbulent]]="","",Table4[[#This Row],[f turbulent (guess)]]-Table4[[#This Row],[f turbulent]])</f>
        <v/>
      </c>
      <c r="O868" s="87">
        <f>IF(Table4[[#This Row],[Segment]]="",0,IF(C869="",0,IF(C869&lt;=Table4[[#This Row],[Diameter (in)]],0,1-(D868/D869))))</f>
        <v>0</v>
      </c>
      <c r="P868" s="92" t="str">
        <f>IF(Table4[[#This Row],[Segment]]="","",IF(C868&gt;C869,"",IF(C869="",0.55,(0.55*(1-D869/D868)))))</f>
        <v/>
      </c>
      <c r="Q86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68" s="92" t="str">
        <f>IF(Table4[[#This Row],[Segment]]="","",IF(Table4[[#This Row],[Kexpansion]]="","0",((Table4[[#This Row],[Velocity (m/s)]]^2)/2)*Table4[[#This Row],[Kexpansion]]))</f>
        <v/>
      </c>
      <c r="S868" s="92" t="str">
        <f>IF(Table4[[#This Row],[Segment]]="","",IF(Table4[[#This Row],[Kcontraction]]="","0",((Table4[[#This Row],[Velocity (m/s)]]^2)/2)*Table4[[#This Row],[Kcontraction]]))</f>
        <v/>
      </c>
      <c r="T868" s="89" t="str">
        <f>IF(Table4[[#This Row],[Segment]]="","",SUMIF($Y$7:$Y$2000,Table4[[#This Row],[Segment]],$AD$7:$AD$2000))</f>
        <v/>
      </c>
      <c r="U868" s="95" t="str">
        <f>IF(Table4[[#This Row],[Segment]]="","",Table4[[#This Row],[Hfriction (J/kg)]]+Table4[[#This Row],[Hexpansions (J/kg)]]+Table4[[#This Row],[Hcontractions (J/kg)]]+Table4[[#This Row],[Hf (J/kg)]])</f>
        <v/>
      </c>
      <c r="V868" s="95" t="str">
        <f>IF(Table4[[#This Row],[Segment]]="","",Table4[[#This Row],[Total Friction Loss (J/kg)]]*Table3[Density (kg/m3)])</f>
        <v/>
      </c>
      <c r="W868" s="95" t="str">
        <f>IF(Table4[[#This Row],[Segment]]="","",Table4[[#This Row],[Total Pressure Drop (Pa)]]/1000)</f>
        <v/>
      </c>
      <c r="Y868" s="82" t="str">
        <f>IF('Set Up'!D1091="","",'Set Up'!D1091)</f>
        <v/>
      </c>
      <c r="Z868" s="82" t="str">
        <f>IF('Set Up'!E1091="","",'Set Up'!E1091)</f>
        <v/>
      </c>
      <c r="AA868" s="82" t="str">
        <f>IF('Set Up'!F1091="","",'Set Up'!F1091)</f>
        <v/>
      </c>
      <c r="AB868" s="82" t="str">
        <f>IF('Set Up'!G1091="","",'Set Up'!G1091)</f>
        <v/>
      </c>
      <c r="AC868" s="82" t="str">
        <f t="array" ref="AC868">IF(Y868="","",INDEX(Data!$G$4:$G$51,MATCH(Table7[[#This Row],[Fitting]]&amp;Table7[[#This Row],[Fitting Subtype]],Data!$E$4:$E$51&amp;Data!$F$4:$F$51,0)))</f>
        <v/>
      </c>
      <c r="AD868" s="89" t="str">
        <f>IF(Table7[[#This Row],[Segment]]="","",Table7[[#This Row],[Quantity]]*Table7[[#This Row],[Kf]]*(((INDEX(Table4[Velocity (m/s)],MATCH(Table7[[#This Row],[Segment]],Table4[Segment],0)))^2)/2))</f>
        <v/>
      </c>
      <c r="AF868" s="82" t="str">
        <f>Table4[[#This Row],[Segment]]</f>
        <v/>
      </c>
      <c r="AG868" s="75"/>
      <c r="AH868" s="82" t="str">
        <f>IF(Table5[[#This Row],[Segment]]="","",AG868-Table4[[#This Row],[Total Pressure Drop (kPa)]])</f>
        <v/>
      </c>
    </row>
    <row r="869" spans="1:34" x14ac:dyDescent="0.25">
      <c r="A869" s="95" t="str">
        <f>IF('Set Up'!A866="","",'Set Up'!A866)</f>
        <v/>
      </c>
      <c r="B869" s="75" t="s">
        <v>81</v>
      </c>
      <c r="C869" s="85"/>
      <c r="D869" s="86" t="str">
        <f>IF(Table4[[#This Row],[Diameter (in)]]="","",(((CONVERT(Table4[[#This Row],[Diameter (in)]],"in","m"))/2)^2)*PI())</f>
        <v/>
      </c>
      <c r="E869" s="87" t="str">
        <f>IF(Table4[[#This Row],[Area (m2)]]="","",$D$4/Table4[[#This Row],[Area (m2)]])</f>
        <v/>
      </c>
      <c r="F869" s="85">
        <f t="shared" si="13"/>
        <v>4.6951999999999998</v>
      </c>
      <c r="G869" s="88" t="str">
        <f>IF(Table4[[#This Row],[Segment]]="","",(CONVERT(Table4[[#This Row],[Diameter (in)]],"in","m")*$B$4*Table4[[#This Row],[Velocity (m/s)]])/$C$4)</f>
        <v/>
      </c>
      <c r="H869" s="96" t="str">
        <f>IF(Table4[[#This Row],[Segment]]="","",IF(Table4[[#This Row],[Teynold''s Number]]&gt;4000,"TURBULENT","LAMINAR"))</f>
        <v/>
      </c>
      <c r="I869" s="86" t="str">
        <f>IF(Table4[[#This Row],[Segment]]="","",INDEX(Data!C866:C880,MATCH(Table4[Material],Data!B866:B880,0)))</f>
        <v/>
      </c>
      <c r="J869" s="89" t="str">
        <f>IF(Table4[[#This Row],[ε (m)]]="","",Table4[[#This Row],[ε (m)]]/(CONVERT(Table4[[#This Row],[Diameter (in)]],"in","m")))</f>
        <v/>
      </c>
      <c r="K869" s="96" t="str">
        <f>IF(Table4[[#This Row],[Regime]]="LAMINAR",16/Table4[[#This Row],[Teynold''s Number]],"-")</f>
        <v>-</v>
      </c>
      <c r="L869" s="86"/>
      <c r="M869" s="97" t="str">
        <f>IF(Table4[[#This Row],[Regime]]="TURBULENT",(((-4*LOG10(Table4[[#This Row],[ε/D]]/3.7+1.256/(Table4[[#This Row],[Teynold''s Number]]*SQRT(Table4[[#This Row],[f turbulent (guess)]]))))^-1)^2),"")</f>
        <v/>
      </c>
      <c r="N869" s="91" t="str">
        <f>IF(Table4[[#This Row],[f turbulent]]="","",Table4[[#This Row],[f turbulent (guess)]]-Table4[[#This Row],[f turbulent]])</f>
        <v/>
      </c>
      <c r="O869" s="87">
        <f>IF(Table4[[#This Row],[Segment]]="",0,IF(C870="",0,IF(C870&lt;=Table4[[#This Row],[Diameter (in)]],0,1-(D869/D870))))</f>
        <v>0</v>
      </c>
      <c r="P869" s="92" t="str">
        <f>IF(Table4[[#This Row],[Segment]]="","",IF(C869&gt;C870,"",IF(C870="",0.55,(0.55*(1-D870/D869)))))</f>
        <v/>
      </c>
      <c r="Q86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69" s="92" t="str">
        <f>IF(Table4[[#This Row],[Segment]]="","",IF(Table4[[#This Row],[Kexpansion]]="","0",((Table4[[#This Row],[Velocity (m/s)]]^2)/2)*Table4[[#This Row],[Kexpansion]]))</f>
        <v/>
      </c>
      <c r="S869" s="92" t="str">
        <f>IF(Table4[[#This Row],[Segment]]="","",IF(Table4[[#This Row],[Kcontraction]]="","0",((Table4[[#This Row],[Velocity (m/s)]]^2)/2)*Table4[[#This Row],[Kcontraction]]))</f>
        <v/>
      </c>
      <c r="T869" s="89" t="str">
        <f>IF(Table4[[#This Row],[Segment]]="","",SUMIF($Y$7:$Y$2000,Table4[[#This Row],[Segment]],$AD$7:$AD$2000))</f>
        <v/>
      </c>
      <c r="U869" s="95" t="str">
        <f>IF(Table4[[#This Row],[Segment]]="","",Table4[[#This Row],[Hfriction (J/kg)]]+Table4[[#This Row],[Hexpansions (J/kg)]]+Table4[[#This Row],[Hcontractions (J/kg)]]+Table4[[#This Row],[Hf (J/kg)]])</f>
        <v/>
      </c>
      <c r="V869" s="95" t="str">
        <f>IF(Table4[[#This Row],[Segment]]="","",Table4[[#This Row],[Total Friction Loss (J/kg)]]*Table3[Density (kg/m3)])</f>
        <v/>
      </c>
      <c r="W869" s="95" t="str">
        <f>IF(Table4[[#This Row],[Segment]]="","",Table4[[#This Row],[Total Pressure Drop (Pa)]]/1000)</f>
        <v/>
      </c>
      <c r="Y869" s="82" t="str">
        <f>IF('Set Up'!D1092="","",'Set Up'!D1092)</f>
        <v/>
      </c>
      <c r="Z869" s="82" t="str">
        <f>IF('Set Up'!E1092="","",'Set Up'!E1092)</f>
        <v/>
      </c>
      <c r="AA869" s="82" t="str">
        <f>IF('Set Up'!F1092="","",'Set Up'!F1092)</f>
        <v/>
      </c>
      <c r="AB869" s="82" t="str">
        <f>IF('Set Up'!G1092="","",'Set Up'!G1092)</f>
        <v/>
      </c>
      <c r="AC869" s="82" t="str">
        <f t="array" ref="AC869">IF(Y869="","",INDEX(Data!$G$4:$G$51,MATCH(Table7[[#This Row],[Fitting]]&amp;Table7[[#This Row],[Fitting Subtype]],Data!$E$4:$E$51&amp;Data!$F$4:$F$51,0)))</f>
        <v/>
      </c>
      <c r="AD869" s="89" t="str">
        <f>IF(Table7[[#This Row],[Segment]]="","",Table7[[#This Row],[Quantity]]*Table7[[#This Row],[Kf]]*(((INDEX(Table4[Velocity (m/s)],MATCH(Table7[[#This Row],[Segment]],Table4[Segment],0)))^2)/2))</f>
        <v/>
      </c>
      <c r="AF869" s="82" t="str">
        <f>Table4[[#This Row],[Segment]]</f>
        <v/>
      </c>
      <c r="AG869" s="75"/>
      <c r="AH869" s="82" t="str">
        <f>IF(Table5[[#This Row],[Segment]]="","",AG869-Table4[[#This Row],[Total Pressure Drop (kPa)]])</f>
        <v/>
      </c>
    </row>
    <row r="870" spans="1:34" x14ac:dyDescent="0.25">
      <c r="A870" s="95" t="str">
        <f>IF('Set Up'!A867="","",'Set Up'!A867)</f>
        <v/>
      </c>
      <c r="B870" s="75" t="s">
        <v>81</v>
      </c>
      <c r="C870" s="85"/>
      <c r="D870" s="86" t="str">
        <f>IF(Table4[[#This Row],[Diameter (in)]]="","",(((CONVERT(Table4[[#This Row],[Diameter (in)]],"in","m"))/2)^2)*PI())</f>
        <v/>
      </c>
      <c r="E870" s="87" t="str">
        <f>IF(Table4[[#This Row],[Area (m2)]]="","",$D$4/Table4[[#This Row],[Area (m2)]])</f>
        <v/>
      </c>
      <c r="F870" s="85">
        <f t="shared" si="13"/>
        <v>4.6951999999999998</v>
      </c>
      <c r="G870" s="88" t="str">
        <f>IF(Table4[[#This Row],[Segment]]="","",(CONVERT(Table4[[#This Row],[Diameter (in)]],"in","m")*$B$4*Table4[[#This Row],[Velocity (m/s)]])/$C$4)</f>
        <v/>
      </c>
      <c r="H870" s="96" t="str">
        <f>IF(Table4[[#This Row],[Segment]]="","",IF(Table4[[#This Row],[Teynold''s Number]]&gt;4000,"TURBULENT","LAMINAR"))</f>
        <v/>
      </c>
      <c r="I870" s="86" t="str">
        <f>IF(Table4[[#This Row],[Segment]]="","",INDEX(Data!C867:C881,MATCH(Table4[Material],Data!B867:B881,0)))</f>
        <v/>
      </c>
      <c r="J870" s="89" t="str">
        <f>IF(Table4[[#This Row],[ε (m)]]="","",Table4[[#This Row],[ε (m)]]/(CONVERT(Table4[[#This Row],[Diameter (in)]],"in","m")))</f>
        <v/>
      </c>
      <c r="K870" s="96" t="str">
        <f>IF(Table4[[#This Row],[Regime]]="LAMINAR",16/Table4[[#This Row],[Teynold''s Number]],"-")</f>
        <v>-</v>
      </c>
      <c r="L870" s="86"/>
      <c r="M870" s="97" t="str">
        <f>IF(Table4[[#This Row],[Regime]]="TURBULENT",(((-4*LOG10(Table4[[#This Row],[ε/D]]/3.7+1.256/(Table4[[#This Row],[Teynold''s Number]]*SQRT(Table4[[#This Row],[f turbulent (guess)]]))))^-1)^2),"")</f>
        <v/>
      </c>
      <c r="N870" s="91" t="str">
        <f>IF(Table4[[#This Row],[f turbulent]]="","",Table4[[#This Row],[f turbulent (guess)]]-Table4[[#This Row],[f turbulent]])</f>
        <v/>
      </c>
      <c r="O870" s="87">
        <f>IF(Table4[[#This Row],[Segment]]="",0,IF(C871="",0,IF(C871&lt;=Table4[[#This Row],[Diameter (in)]],0,1-(D870/D871))))</f>
        <v>0</v>
      </c>
      <c r="P870" s="92" t="str">
        <f>IF(Table4[[#This Row],[Segment]]="","",IF(C870&gt;C871,"",IF(C871="",0.55,(0.55*(1-D871/D870)))))</f>
        <v/>
      </c>
      <c r="Q87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70" s="92" t="str">
        <f>IF(Table4[[#This Row],[Segment]]="","",IF(Table4[[#This Row],[Kexpansion]]="","0",((Table4[[#This Row],[Velocity (m/s)]]^2)/2)*Table4[[#This Row],[Kexpansion]]))</f>
        <v/>
      </c>
      <c r="S870" s="92" t="str">
        <f>IF(Table4[[#This Row],[Segment]]="","",IF(Table4[[#This Row],[Kcontraction]]="","0",((Table4[[#This Row],[Velocity (m/s)]]^2)/2)*Table4[[#This Row],[Kcontraction]]))</f>
        <v/>
      </c>
      <c r="T870" s="89" t="str">
        <f>IF(Table4[[#This Row],[Segment]]="","",SUMIF($Y$7:$Y$2000,Table4[[#This Row],[Segment]],$AD$7:$AD$2000))</f>
        <v/>
      </c>
      <c r="U870" s="95" t="str">
        <f>IF(Table4[[#This Row],[Segment]]="","",Table4[[#This Row],[Hfriction (J/kg)]]+Table4[[#This Row],[Hexpansions (J/kg)]]+Table4[[#This Row],[Hcontractions (J/kg)]]+Table4[[#This Row],[Hf (J/kg)]])</f>
        <v/>
      </c>
      <c r="V870" s="95" t="str">
        <f>IF(Table4[[#This Row],[Segment]]="","",Table4[[#This Row],[Total Friction Loss (J/kg)]]*Table3[Density (kg/m3)])</f>
        <v/>
      </c>
      <c r="W870" s="95" t="str">
        <f>IF(Table4[[#This Row],[Segment]]="","",Table4[[#This Row],[Total Pressure Drop (Pa)]]/1000)</f>
        <v/>
      </c>
      <c r="Y870" s="82" t="str">
        <f>IF('Set Up'!D1093="","",'Set Up'!D1093)</f>
        <v/>
      </c>
      <c r="Z870" s="82" t="str">
        <f>IF('Set Up'!E1093="","",'Set Up'!E1093)</f>
        <v/>
      </c>
      <c r="AA870" s="82" t="str">
        <f>IF('Set Up'!F1093="","",'Set Up'!F1093)</f>
        <v/>
      </c>
      <c r="AB870" s="82" t="str">
        <f>IF('Set Up'!G1093="","",'Set Up'!G1093)</f>
        <v/>
      </c>
      <c r="AC870" s="82" t="str">
        <f t="array" ref="AC870">IF(Y870="","",INDEX(Data!$G$4:$G$51,MATCH(Table7[[#This Row],[Fitting]]&amp;Table7[[#This Row],[Fitting Subtype]],Data!$E$4:$E$51&amp;Data!$F$4:$F$51,0)))</f>
        <v/>
      </c>
      <c r="AD870" s="89" t="str">
        <f>IF(Table7[[#This Row],[Segment]]="","",Table7[[#This Row],[Quantity]]*Table7[[#This Row],[Kf]]*(((INDEX(Table4[Velocity (m/s)],MATCH(Table7[[#This Row],[Segment]],Table4[Segment],0)))^2)/2))</f>
        <v/>
      </c>
      <c r="AF870" s="82" t="str">
        <f>Table4[[#This Row],[Segment]]</f>
        <v/>
      </c>
      <c r="AG870" s="75"/>
      <c r="AH870" s="82" t="str">
        <f>IF(Table5[[#This Row],[Segment]]="","",AG870-Table4[[#This Row],[Total Pressure Drop (kPa)]])</f>
        <v/>
      </c>
    </row>
    <row r="871" spans="1:34" x14ac:dyDescent="0.25">
      <c r="A871" s="95" t="str">
        <f>IF('Set Up'!A868="","",'Set Up'!A868)</f>
        <v/>
      </c>
      <c r="B871" s="75" t="s">
        <v>81</v>
      </c>
      <c r="C871" s="85"/>
      <c r="D871" s="86" t="str">
        <f>IF(Table4[[#This Row],[Diameter (in)]]="","",(((CONVERT(Table4[[#This Row],[Diameter (in)]],"in","m"))/2)^2)*PI())</f>
        <v/>
      </c>
      <c r="E871" s="87" t="str">
        <f>IF(Table4[[#This Row],[Area (m2)]]="","",$D$4/Table4[[#This Row],[Area (m2)]])</f>
        <v/>
      </c>
      <c r="F871" s="85">
        <f t="shared" si="13"/>
        <v>4.6951999999999998</v>
      </c>
      <c r="G871" s="88" t="str">
        <f>IF(Table4[[#This Row],[Segment]]="","",(CONVERT(Table4[[#This Row],[Diameter (in)]],"in","m")*$B$4*Table4[[#This Row],[Velocity (m/s)]])/$C$4)</f>
        <v/>
      </c>
      <c r="H871" s="96" t="str">
        <f>IF(Table4[[#This Row],[Segment]]="","",IF(Table4[[#This Row],[Teynold''s Number]]&gt;4000,"TURBULENT","LAMINAR"))</f>
        <v/>
      </c>
      <c r="I871" s="86" t="str">
        <f>IF(Table4[[#This Row],[Segment]]="","",INDEX(Data!C868:C882,MATCH(Table4[Material],Data!B868:B882,0)))</f>
        <v/>
      </c>
      <c r="J871" s="89" t="str">
        <f>IF(Table4[[#This Row],[ε (m)]]="","",Table4[[#This Row],[ε (m)]]/(CONVERT(Table4[[#This Row],[Diameter (in)]],"in","m")))</f>
        <v/>
      </c>
      <c r="K871" s="96" t="str">
        <f>IF(Table4[[#This Row],[Regime]]="LAMINAR",16/Table4[[#This Row],[Teynold''s Number]],"-")</f>
        <v>-</v>
      </c>
      <c r="L871" s="86"/>
      <c r="M871" s="97" t="str">
        <f>IF(Table4[[#This Row],[Regime]]="TURBULENT",(((-4*LOG10(Table4[[#This Row],[ε/D]]/3.7+1.256/(Table4[[#This Row],[Teynold''s Number]]*SQRT(Table4[[#This Row],[f turbulent (guess)]]))))^-1)^2),"")</f>
        <v/>
      </c>
      <c r="N871" s="91" t="str">
        <f>IF(Table4[[#This Row],[f turbulent]]="","",Table4[[#This Row],[f turbulent (guess)]]-Table4[[#This Row],[f turbulent]])</f>
        <v/>
      </c>
      <c r="O871" s="87">
        <f>IF(Table4[[#This Row],[Segment]]="",0,IF(C872="",0,IF(C872&lt;=Table4[[#This Row],[Diameter (in)]],0,1-(D871/D872))))</f>
        <v>0</v>
      </c>
      <c r="P871" s="92" t="str">
        <f>IF(Table4[[#This Row],[Segment]]="","",IF(C871&gt;C872,"",IF(C872="",0.55,(0.55*(1-D872/D871)))))</f>
        <v/>
      </c>
      <c r="Q87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71" s="92" t="str">
        <f>IF(Table4[[#This Row],[Segment]]="","",IF(Table4[[#This Row],[Kexpansion]]="","0",((Table4[[#This Row],[Velocity (m/s)]]^2)/2)*Table4[[#This Row],[Kexpansion]]))</f>
        <v/>
      </c>
      <c r="S871" s="92" t="str">
        <f>IF(Table4[[#This Row],[Segment]]="","",IF(Table4[[#This Row],[Kcontraction]]="","0",((Table4[[#This Row],[Velocity (m/s)]]^2)/2)*Table4[[#This Row],[Kcontraction]]))</f>
        <v/>
      </c>
      <c r="T871" s="89" t="str">
        <f>IF(Table4[[#This Row],[Segment]]="","",SUMIF($Y$7:$Y$2000,Table4[[#This Row],[Segment]],$AD$7:$AD$2000))</f>
        <v/>
      </c>
      <c r="U871" s="95" t="str">
        <f>IF(Table4[[#This Row],[Segment]]="","",Table4[[#This Row],[Hfriction (J/kg)]]+Table4[[#This Row],[Hexpansions (J/kg)]]+Table4[[#This Row],[Hcontractions (J/kg)]]+Table4[[#This Row],[Hf (J/kg)]])</f>
        <v/>
      </c>
      <c r="V871" s="95" t="str">
        <f>IF(Table4[[#This Row],[Segment]]="","",Table4[[#This Row],[Total Friction Loss (J/kg)]]*Table3[Density (kg/m3)])</f>
        <v/>
      </c>
      <c r="W871" s="95" t="str">
        <f>IF(Table4[[#This Row],[Segment]]="","",Table4[[#This Row],[Total Pressure Drop (Pa)]]/1000)</f>
        <v/>
      </c>
      <c r="Y871" s="82" t="str">
        <f>IF('Set Up'!D1094="","",'Set Up'!D1094)</f>
        <v/>
      </c>
      <c r="Z871" s="82" t="str">
        <f>IF('Set Up'!E1094="","",'Set Up'!E1094)</f>
        <v/>
      </c>
      <c r="AA871" s="82" t="str">
        <f>IF('Set Up'!F1094="","",'Set Up'!F1094)</f>
        <v/>
      </c>
      <c r="AB871" s="82" t="str">
        <f>IF('Set Up'!G1094="","",'Set Up'!G1094)</f>
        <v/>
      </c>
      <c r="AC871" s="82" t="str">
        <f t="array" ref="AC871">IF(Y871="","",INDEX(Data!$G$4:$G$51,MATCH(Table7[[#This Row],[Fitting]]&amp;Table7[[#This Row],[Fitting Subtype]],Data!$E$4:$E$51&amp;Data!$F$4:$F$51,0)))</f>
        <v/>
      </c>
      <c r="AD871" s="89" t="str">
        <f>IF(Table7[[#This Row],[Segment]]="","",Table7[[#This Row],[Quantity]]*Table7[[#This Row],[Kf]]*(((INDEX(Table4[Velocity (m/s)],MATCH(Table7[[#This Row],[Segment]],Table4[Segment],0)))^2)/2))</f>
        <v/>
      </c>
      <c r="AF871" s="82" t="str">
        <f>Table4[[#This Row],[Segment]]</f>
        <v/>
      </c>
      <c r="AG871" s="75"/>
      <c r="AH871" s="82" t="str">
        <f>IF(Table5[[#This Row],[Segment]]="","",AG871-Table4[[#This Row],[Total Pressure Drop (kPa)]])</f>
        <v/>
      </c>
    </row>
    <row r="872" spans="1:34" x14ac:dyDescent="0.25">
      <c r="A872" s="95" t="str">
        <f>IF('Set Up'!A869="","",'Set Up'!A869)</f>
        <v/>
      </c>
      <c r="B872" s="75" t="s">
        <v>81</v>
      </c>
      <c r="C872" s="85"/>
      <c r="D872" s="86" t="str">
        <f>IF(Table4[[#This Row],[Diameter (in)]]="","",(((CONVERT(Table4[[#This Row],[Diameter (in)]],"in","m"))/2)^2)*PI())</f>
        <v/>
      </c>
      <c r="E872" s="87" t="str">
        <f>IF(Table4[[#This Row],[Area (m2)]]="","",$D$4/Table4[[#This Row],[Area (m2)]])</f>
        <v/>
      </c>
      <c r="F872" s="85">
        <f t="shared" si="13"/>
        <v>4.6951999999999998</v>
      </c>
      <c r="G872" s="88" t="str">
        <f>IF(Table4[[#This Row],[Segment]]="","",(CONVERT(Table4[[#This Row],[Diameter (in)]],"in","m")*$B$4*Table4[[#This Row],[Velocity (m/s)]])/$C$4)</f>
        <v/>
      </c>
      <c r="H872" s="96" t="str">
        <f>IF(Table4[[#This Row],[Segment]]="","",IF(Table4[[#This Row],[Teynold''s Number]]&gt;4000,"TURBULENT","LAMINAR"))</f>
        <v/>
      </c>
      <c r="I872" s="86" t="str">
        <f>IF(Table4[[#This Row],[Segment]]="","",INDEX(Data!C869:C883,MATCH(Table4[Material],Data!B869:B883,0)))</f>
        <v/>
      </c>
      <c r="J872" s="89" t="str">
        <f>IF(Table4[[#This Row],[ε (m)]]="","",Table4[[#This Row],[ε (m)]]/(CONVERT(Table4[[#This Row],[Diameter (in)]],"in","m")))</f>
        <v/>
      </c>
      <c r="K872" s="96" t="str">
        <f>IF(Table4[[#This Row],[Regime]]="LAMINAR",16/Table4[[#This Row],[Teynold''s Number]],"-")</f>
        <v>-</v>
      </c>
      <c r="L872" s="86"/>
      <c r="M872" s="97" t="str">
        <f>IF(Table4[[#This Row],[Regime]]="TURBULENT",(((-4*LOG10(Table4[[#This Row],[ε/D]]/3.7+1.256/(Table4[[#This Row],[Teynold''s Number]]*SQRT(Table4[[#This Row],[f turbulent (guess)]]))))^-1)^2),"")</f>
        <v/>
      </c>
      <c r="N872" s="91" t="str">
        <f>IF(Table4[[#This Row],[f turbulent]]="","",Table4[[#This Row],[f turbulent (guess)]]-Table4[[#This Row],[f turbulent]])</f>
        <v/>
      </c>
      <c r="O872" s="87">
        <f>IF(Table4[[#This Row],[Segment]]="",0,IF(C873="",0,IF(C873&lt;=Table4[[#This Row],[Diameter (in)]],0,1-(D872/D873))))</f>
        <v>0</v>
      </c>
      <c r="P872" s="92" t="str">
        <f>IF(Table4[[#This Row],[Segment]]="","",IF(C872&gt;C873,"",IF(C873="",0.55,(0.55*(1-D873/D872)))))</f>
        <v/>
      </c>
      <c r="Q87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72" s="92" t="str">
        <f>IF(Table4[[#This Row],[Segment]]="","",IF(Table4[[#This Row],[Kexpansion]]="","0",((Table4[[#This Row],[Velocity (m/s)]]^2)/2)*Table4[[#This Row],[Kexpansion]]))</f>
        <v/>
      </c>
      <c r="S872" s="92" t="str">
        <f>IF(Table4[[#This Row],[Segment]]="","",IF(Table4[[#This Row],[Kcontraction]]="","0",((Table4[[#This Row],[Velocity (m/s)]]^2)/2)*Table4[[#This Row],[Kcontraction]]))</f>
        <v/>
      </c>
      <c r="T872" s="89" t="str">
        <f>IF(Table4[[#This Row],[Segment]]="","",SUMIF($Y$7:$Y$2000,Table4[[#This Row],[Segment]],$AD$7:$AD$2000))</f>
        <v/>
      </c>
      <c r="U872" s="95" t="str">
        <f>IF(Table4[[#This Row],[Segment]]="","",Table4[[#This Row],[Hfriction (J/kg)]]+Table4[[#This Row],[Hexpansions (J/kg)]]+Table4[[#This Row],[Hcontractions (J/kg)]]+Table4[[#This Row],[Hf (J/kg)]])</f>
        <v/>
      </c>
      <c r="V872" s="95" t="str">
        <f>IF(Table4[[#This Row],[Segment]]="","",Table4[[#This Row],[Total Friction Loss (J/kg)]]*Table3[Density (kg/m3)])</f>
        <v/>
      </c>
      <c r="W872" s="95" t="str">
        <f>IF(Table4[[#This Row],[Segment]]="","",Table4[[#This Row],[Total Pressure Drop (Pa)]]/1000)</f>
        <v/>
      </c>
      <c r="Y872" s="82" t="str">
        <f>IF('Set Up'!D1095="","",'Set Up'!D1095)</f>
        <v/>
      </c>
      <c r="Z872" s="82" t="str">
        <f>IF('Set Up'!E1095="","",'Set Up'!E1095)</f>
        <v/>
      </c>
      <c r="AA872" s="82" t="str">
        <f>IF('Set Up'!F1095="","",'Set Up'!F1095)</f>
        <v/>
      </c>
      <c r="AB872" s="82" t="str">
        <f>IF('Set Up'!G1095="","",'Set Up'!G1095)</f>
        <v/>
      </c>
      <c r="AC872" s="82" t="str">
        <f t="array" ref="AC872">IF(Y872="","",INDEX(Data!$G$4:$G$51,MATCH(Table7[[#This Row],[Fitting]]&amp;Table7[[#This Row],[Fitting Subtype]],Data!$E$4:$E$51&amp;Data!$F$4:$F$51,0)))</f>
        <v/>
      </c>
      <c r="AD872" s="89" t="str">
        <f>IF(Table7[[#This Row],[Segment]]="","",Table7[[#This Row],[Quantity]]*Table7[[#This Row],[Kf]]*(((INDEX(Table4[Velocity (m/s)],MATCH(Table7[[#This Row],[Segment]],Table4[Segment],0)))^2)/2))</f>
        <v/>
      </c>
      <c r="AF872" s="82" t="str">
        <f>Table4[[#This Row],[Segment]]</f>
        <v/>
      </c>
      <c r="AG872" s="75"/>
      <c r="AH872" s="82" t="str">
        <f>IF(Table5[[#This Row],[Segment]]="","",AG872-Table4[[#This Row],[Total Pressure Drop (kPa)]])</f>
        <v/>
      </c>
    </row>
    <row r="873" spans="1:34" x14ac:dyDescent="0.25">
      <c r="A873" s="95" t="str">
        <f>IF('Set Up'!A870="","",'Set Up'!A870)</f>
        <v/>
      </c>
      <c r="B873" s="75" t="s">
        <v>81</v>
      </c>
      <c r="C873" s="85"/>
      <c r="D873" s="86" t="str">
        <f>IF(Table4[[#This Row],[Diameter (in)]]="","",(((CONVERT(Table4[[#This Row],[Diameter (in)]],"in","m"))/2)^2)*PI())</f>
        <v/>
      </c>
      <c r="E873" s="87" t="str">
        <f>IF(Table4[[#This Row],[Area (m2)]]="","",$D$4/Table4[[#This Row],[Area (m2)]])</f>
        <v/>
      </c>
      <c r="F873" s="85">
        <f t="shared" si="13"/>
        <v>4.6951999999999998</v>
      </c>
      <c r="G873" s="88" t="str">
        <f>IF(Table4[[#This Row],[Segment]]="","",(CONVERT(Table4[[#This Row],[Diameter (in)]],"in","m")*$B$4*Table4[[#This Row],[Velocity (m/s)]])/$C$4)</f>
        <v/>
      </c>
      <c r="H873" s="96" t="str">
        <f>IF(Table4[[#This Row],[Segment]]="","",IF(Table4[[#This Row],[Teynold''s Number]]&gt;4000,"TURBULENT","LAMINAR"))</f>
        <v/>
      </c>
      <c r="I873" s="86" t="str">
        <f>IF(Table4[[#This Row],[Segment]]="","",INDEX(Data!C870:C884,MATCH(Table4[Material],Data!B870:B884,0)))</f>
        <v/>
      </c>
      <c r="J873" s="89" t="str">
        <f>IF(Table4[[#This Row],[ε (m)]]="","",Table4[[#This Row],[ε (m)]]/(CONVERT(Table4[[#This Row],[Diameter (in)]],"in","m")))</f>
        <v/>
      </c>
      <c r="K873" s="96" t="str">
        <f>IF(Table4[[#This Row],[Regime]]="LAMINAR",16/Table4[[#This Row],[Teynold''s Number]],"-")</f>
        <v>-</v>
      </c>
      <c r="L873" s="86"/>
      <c r="M873" s="97" t="str">
        <f>IF(Table4[[#This Row],[Regime]]="TURBULENT",(((-4*LOG10(Table4[[#This Row],[ε/D]]/3.7+1.256/(Table4[[#This Row],[Teynold''s Number]]*SQRT(Table4[[#This Row],[f turbulent (guess)]]))))^-1)^2),"")</f>
        <v/>
      </c>
      <c r="N873" s="91" t="str">
        <f>IF(Table4[[#This Row],[f turbulent]]="","",Table4[[#This Row],[f turbulent (guess)]]-Table4[[#This Row],[f turbulent]])</f>
        <v/>
      </c>
      <c r="O873" s="87">
        <f>IF(Table4[[#This Row],[Segment]]="",0,IF(C874="",0,IF(C874&lt;=Table4[[#This Row],[Diameter (in)]],0,1-(D873/D874))))</f>
        <v>0</v>
      </c>
      <c r="P873" s="92" t="str">
        <f>IF(Table4[[#This Row],[Segment]]="","",IF(C873&gt;C874,"",IF(C874="",0.55,(0.55*(1-D874/D873)))))</f>
        <v/>
      </c>
      <c r="Q87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73" s="92" t="str">
        <f>IF(Table4[[#This Row],[Segment]]="","",IF(Table4[[#This Row],[Kexpansion]]="","0",((Table4[[#This Row],[Velocity (m/s)]]^2)/2)*Table4[[#This Row],[Kexpansion]]))</f>
        <v/>
      </c>
      <c r="S873" s="92" t="str">
        <f>IF(Table4[[#This Row],[Segment]]="","",IF(Table4[[#This Row],[Kcontraction]]="","0",((Table4[[#This Row],[Velocity (m/s)]]^2)/2)*Table4[[#This Row],[Kcontraction]]))</f>
        <v/>
      </c>
      <c r="T873" s="89" t="str">
        <f>IF(Table4[[#This Row],[Segment]]="","",SUMIF($Y$7:$Y$2000,Table4[[#This Row],[Segment]],$AD$7:$AD$2000))</f>
        <v/>
      </c>
      <c r="U873" s="95" t="str">
        <f>IF(Table4[[#This Row],[Segment]]="","",Table4[[#This Row],[Hfriction (J/kg)]]+Table4[[#This Row],[Hexpansions (J/kg)]]+Table4[[#This Row],[Hcontractions (J/kg)]]+Table4[[#This Row],[Hf (J/kg)]])</f>
        <v/>
      </c>
      <c r="V873" s="95" t="str">
        <f>IF(Table4[[#This Row],[Segment]]="","",Table4[[#This Row],[Total Friction Loss (J/kg)]]*Table3[Density (kg/m3)])</f>
        <v/>
      </c>
      <c r="W873" s="95" t="str">
        <f>IF(Table4[[#This Row],[Segment]]="","",Table4[[#This Row],[Total Pressure Drop (Pa)]]/1000)</f>
        <v/>
      </c>
      <c r="Y873" s="82" t="str">
        <f>IF('Set Up'!D1096="","",'Set Up'!D1096)</f>
        <v/>
      </c>
      <c r="Z873" s="82" t="str">
        <f>IF('Set Up'!E1096="","",'Set Up'!E1096)</f>
        <v/>
      </c>
      <c r="AA873" s="82" t="str">
        <f>IF('Set Up'!F1096="","",'Set Up'!F1096)</f>
        <v/>
      </c>
      <c r="AB873" s="82" t="str">
        <f>IF('Set Up'!G1096="","",'Set Up'!G1096)</f>
        <v/>
      </c>
      <c r="AC873" s="82" t="str">
        <f t="array" ref="AC873">IF(Y873="","",INDEX(Data!$G$4:$G$51,MATCH(Table7[[#This Row],[Fitting]]&amp;Table7[[#This Row],[Fitting Subtype]],Data!$E$4:$E$51&amp;Data!$F$4:$F$51,0)))</f>
        <v/>
      </c>
      <c r="AD873" s="89" t="str">
        <f>IF(Table7[[#This Row],[Segment]]="","",Table7[[#This Row],[Quantity]]*Table7[[#This Row],[Kf]]*(((INDEX(Table4[Velocity (m/s)],MATCH(Table7[[#This Row],[Segment]],Table4[Segment],0)))^2)/2))</f>
        <v/>
      </c>
      <c r="AF873" s="82" t="str">
        <f>Table4[[#This Row],[Segment]]</f>
        <v/>
      </c>
      <c r="AG873" s="75"/>
      <c r="AH873" s="82" t="str">
        <f>IF(Table5[[#This Row],[Segment]]="","",AG873-Table4[[#This Row],[Total Pressure Drop (kPa)]])</f>
        <v/>
      </c>
    </row>
    <row r="874" spans="1:34" x14ac:dyDescent="0.25">
      <c r="A874" s="95" t="str">
        <f>IF('Set Up'!A871="","",'Set Up'!A871)</f>
        <v/>
      </c>
      <c r="B874" s="75" t="s">
        <v>81</v>
      </c>
      <c r="C874" s="85"/>
      <c r="D874" s="86" t="str">
        <f>IF(Table4[[#This Row],[Diameter (in)]]="","",(((CONVERT(Table4[[#This Row],[Diameter (in)]],"in","m"))/2)^2)*PI())</f>
        <v/>
      </c>
      <c r="E874" s="87" t="str">
        <f>IF(Table4[[#This Row],[Area (m2)]]="","",$D$4/Table4[[#This Row],[Area (m2)]])</f>
        <v/>
      </c>
      <c r="F874" s="85">
        <f t="shared" si="13"/>
        <v>4.6951999999999998</v>
      </c>
      <c r="G874" s="88" t="str">
        <f>IF(Table4[[#This Row],[Segment]]="","",(CONVERT(Table4[[#This Row],[Diameter (in)]],"in","m")*$B$4*Table4[[#This Row],[Velocity (m/s)]])/$C$4)</f>
        <v/>
      </c>
      <c r="H874" s="96" t="str">
        <f>IF(Table4[[#This Row],[Segment]]="","",IF(Table4[[#This Row],[Teynold''s Number]]&gt;4000,"TURBULENT","LAMINAR"))</f>
        <v/>
      </c>
      <c r="I874" s="86" t="str">
        <f>IF(Table4[[#This Row],[Segment]]="","",INDEX(Data!C871:C885,MATCH(Table4[Material],Data!B871:B885,0)))</f>
        <v/>
      </c>
      <c r="J874" s="89" t="str">
        <f>IF(Table4[[#This Row],[ε (m)]]="","",Table4[[#This Row],[ε (m)]]/(CONVERT(Table4[[#This Row],[Diameter (in)]],"in","m")))</f>
        <v/>
      </c>
      <c r="K874" s="96" t="str">
        <f>IF(Table4[[#This Row],[Regime]]="LAMINAR",16/Table4[[#This Row],[Teynold''s Number]],"-")</f>
        <v>-</v>
      </c>
      <c r="L874" s="86"/>
      <c r="M874" s="97" t="str">
        <f>IF(Table4[[#This Row],[Regime]]="TURBULENT",(((-4*LOG10(Table4[[#This Row],[ε/D]]/3.7+1.256/(Table4[[#This Row],[Teynold''s Number]]*SQRT(Table4[[#This Row],[f turbulent (guess)]]))))^-1)^2),"")</f>
        <v/>
      </c>
      <c r="N874" s="91" t="str">
        <f>IF(Table4[[#This Row],[f turbulent]]="","",Table4[[#This Row],[f turbulent (guess)]]-Table4[[#This Row],[f turbulent]])</f>
        <v/>
      </c>
      <c r="O874" s="87">
        <f>IF(Table4[[#This Row],[Segment]]="",0,IF(C875="",0,IF(C875&lt;=Table4[[#This Row],[Diameter (in)]],0,1-(D874/D875))))</f>
        <v>0</v>
      </c>
      <c r="P874" s="92" t="str">
        <f>IF(Table4[[#This Row],[Segment]]="","",IF(C874&gt;C875,"",IF(C875="",0.55,(0.55*(1-D875/D874)))))</f>
        <v/>
      </c>
      <c r="Q87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74" s="92" t="str">
        <f>IF(Table4[[#This Row],[Segment]]="","",IF(Table4[[#This Row],[Kexpansion]]="","0",((Table4[[#This Row],[Velocity (m/s)]]^2)/2)*Table4[[#This Row],[Kexpansion]]))</f>
        <v/>
      </c>
      <c r="S874" s="92" t="str">
        <f>IF(Table4[[#This Row],[Segment]]="","",IF(Table4[[#This Row],[Kcontraction]]="","0",((Table4[[#This Row],[Velocity (m/s)]]^2)/2)*Table4[[#This Row],[Kcontraction]]))</f>
        <v/>
      </c>
      <c r="T874" s="89" t="str">
        <f>IF(Table4[[#This Row],[Segment]]="","",SUMIF($Y$7:$Y$2000,Table4[[#This Row],[Segment]],$AD$7:$AD$2000))</f>
        <v/>
      </c>
      <c r="U874" s="95" t="str">
        <f>IF(Table4[[#This Row],[Segment]]="","",Table4[[#This Row],[Hfriction (J/kg)]]+Table4[[#This Row],[Hexpansions (J/kg)]]+Table4[[#This Row],[Hcontractions (J/kg)]]+Table4[[#This Row],[Hf (J/kg)]])</f>
        <v/>
      </c>
      <c r="V874" s="95" t="str">
        <f>IF(Table4[[#This Row],[Segment]]="","",Table4[[#This Row],[Total Friction Loss (J/kg)]]*Table3[Density (kg/m3)])</f>
        <v/>
      </c>
      <c r="W874" s="95" t="str">
        <f>IF(Table4[[#This Row],[Segment]]="","",Table4[[#This Row],[Total Pressure Drop (Pa)]]/1000)</f>
        <v/>
      </c>
      <c r="Y874" s="82" t="str">
        <f>IF('Set Up'!D1097="","",'Set Up'!D1097)</f>
        <v/>
      </c>
      <c r="Z874" s="82" t="str">
        <f>IF('Set Up'!E1097="","",'Set Up'!E1097)</f>
        <v/>
      </c>
      <c r="AA874" s="82" t="str">
        <f>IF('Set Up'!F1097="","",'Set Up'!F1097)</f>
        <v/>
      </c>
      <c r="AB874" s="82" t="str">
        <f>IF('Set Up'!G1097="","",'Set Up'!G1097)</f>
        <v/>
      </c>
      <c r="AC874" s="82" t="str">
        <f t="array" ref="AC874">IF(Y874="","",INDEX(Data!$G$4:$G$51,MATCH(Table7[[#This Row],[Fitting]]&amp;Table7[[#This Row],[Fitting Subtype]],Data!$E$4:$E$51&amp;Data!$F$4:$F$51,0)))</f>
        <v/>
      </c>
      <c r="AD874" s="89" t="str">
        <f>IF(Table7[[#This Row],[Segment]]="","",Table7[[#This Row],[Quantity]]*Table7[[#This Row],[Kf]]*(((INDEX(Table4[Velocity (m/s)],MATCH(Table7[[#This Row],[Segment]],Table4[Segment],0)))^2)/2))</f>
        <v/>
      </c>
      <c r="AF874" s="82" t="str">
        <f>Table4[[#This Row],[Segment]]</f>
        <v/>
      </c>
      <c r="AG874" s="75"/>
      <c r="AH874" s="82" t="str">
        <f>IF(Table5[[#This Row],[Segment]]="","",AG874-Table4[[#This Row],[Total Pressure Drop (kPa)]])</f>
        <v/>
      </c>
    </row>
    <row r="875" spans="1:34" x14ac:dyDescent="0.25">
      <c r="A875" s="95" t="str">
        <f>IF('Set Up'!A872="","",'Set Up'!A872)</f>
        <v/>
      </c>
      <c r="B875" s="75" t="s">
        <v>81</v>
      </c>
      <c r="C875" s="85"/>
      <c r="D875" s="86" t="str">
        <f>IF(Table4[[#This Row],[Diameter (in)]]="","",(((CONVERT(Table4[[#This Row],[Diameter (in)]],"in","m"))/2)^2)*PI())</f>
        <v/>
      </c>
      <c r="E875" s="87" t="str">
        <f>IF(Table4[[#This Row],[Area (m2)]]="","",$D$4/Table4[[#This Row],[Area (m2)]])</f>
        <v/>
      </c>
      <c r="F875" s="85">
        <f t="shared" si="13"/>
        <v>4.6951999999999998</v>
      </c>
      <c r="G875" s="88" t="str">
        <f>IF(Table4[[#This Row],[Segment]]="","",(CONVERT(Table4[[#This Row],[Diameter (in)]],"in","m")*$B$4*Table4[[#This Row],[Velocity (m/s)]])/$C$4)</f>
        <v/>
      </c>
      <c r="H875" s="96" t="str">
        <f>IF(Table4[[#This Row],[Segment]]="","",IF(Table4[[#This Row],[Teynold''s Number]]&gt;4000,"TURBULENT","LAMINAR"))</f>
        <v/>
      </c>
      <c r="I875" s="86" t="str">
        <f>IF(Table4[[#This Row],[Segment]]="","",INDEX(Data!C872:C886,MATCH(Table4[Material],Data!B872:B886,0)))</f>
        <v/>
      </c>
      <c r="J875" s="89" t="str">
        <f>IF(Table4[[#This Row],[ε (m)]]="","",Table4[[#This Row],[ε (m)]]/(CONVERT(Table4[[#This Row],[Diameter (in)]],"in","m")))</f>
        <v/>
      </c>
      <c r="K875" s="96" t="str">
        <f>IF(Table4[[#This Row],[Regime]]="LAMINAR",16/Table4[[#This Row],[Teynold''s Number]],"-")</f>
        <v>-</v>
      </c>
      <c r="L875" s="86"/>
      <c r="M875" s="97" t="str">
        <f>IF(Table4[[#This Row],[Regime]]="TURBULENT",(((-4*LOG10(Table4[[#This Row],[ε/D]]/3.7+1.256/(Table4[[#This Row],[Teynold''s Number]]*SQRT(Table4[[#This Row],[f turbulent (guess)]]))))^-1)^2),"")</f>
        <v/>
      </c>
      <c r="N875" s="91" t="str">
        <f>IF(Table4[[#This Row],[f turbulent]]="","",Table4[[#This Row],[f turbulent (guess)]]-Table4[[#This Row],[f turbulent]])</f>
        <v/>
      </c>
      <c r="O875" s="87">
        <f>IF(Table4[[#This Row],[Segment]]="",0,IF(C876="",0,IF(C876&lt;=Table4[[#This Row],[Diameter (in)]],0,1-(D875/D876))))</f>
        <v>0</v>
      </c>
      <c r="P875" s="92" t="str">
        <f>IF(Table4[[#This Row],[Segment]]="","",IF(C875&gt;C876,"",IF(C876="",0.55,(0.55*(1-D876/D875)))))</f>
        <v/>
      </c>
      <c r="Q87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75" s="92" t="str">
        <f>IF(Table4[[#This Row],[Segment]]="","",IF(Table4[[#This Row],[Kexpansion]]="","0",((Table4[[#This Row],[Velocity (m/s)]]^2)/2)*Table4[[#This Row],[Kexpansion]]))</f>
        <v/>
      </c>
      <c r="S875" s="92" t="str">
        <f>IF(Table4[[#This Row],[Segment]]="","",IF(Table4[[#This Row],[Kcontraction]]="","0",((Table4[[#This Row],[Velocity (m/s)]]^2)/2)*Table4[[#This Row],[Kcontraction]]))</f>
        <v/>
      </c>
      <c r="T875" s="89" t="str">
        <f>IF(Table4[[#This Row],[Segment]]="","",SUMIF($Y$7:$Y$2000,Table4[[#This Row],[Segment]],$AD$7:$AD$2000))</f>
        <v/>
      </c>
      <c r="U875" s="95" t="str">
        <f>IF(Table4[[#This Row],[Segment]]="","",Table4[[#This Row],[Hfriction (J/kg)]]+Table4[[#This Row],[Hexpansions (J/kg)]]+Table4[[#This Row],[Hcontractions (J/kg)]]+Table4[[#This Row],[Hf (J/kg)]])</f>
        <v/>
      </c>
      <c r="V875" s="95" t="str">
        <f>IF(Table4[[#This Row],[Segment]]="","",Table4[[#This Row],[Total Friction Loss (J/kg)]]*Table3[Density (kg/m3)])</f>
        <v/>
      </c>
      <c r="W875" s="95" t="str">
        <f>IF(Table4[[#This Row],[Segment]]="","",Table4[[#This Row],[Total Pressure Drop (Pa)]]/1000)</f>
        <v/>
      </c>
      <c r="Y875" s="82" t="str">
        <f>IF('Set Up'!D1098="","",'Set Up'!D1098)</f>
        <v/>
      </c>
      <c r="Z875" s="82" t="str">
        <f>IF('Set Up'!E1098="","",'Set Up'!E1098)</f>
        <v/>
      </c>
      <c r="AA875" s="82" t="str">
        <f>IF('Set Up'!F1098="","",'Set Up'!F1098)</f>
        <v/>
      </c>
      <c r="AB875" s="82" t="str">
        <f>IF('Set Up'!G1098="","",'Set Up'!G1098)</f>
        <v/>
      </c>
      <c r="AC875" s="82" t="str">
        <f t="array" ref="AC875">IF(Y875="","",INDEX(Data!$G$4:$G$51,MATCH(Table7[[#This Row],[Fitting]]&amp;Table7[[#This Row],[Fitting Subtype]],Data!$E$4:$E$51&amp;Data!$F$4:$F$51,0)))</f>
        <v/>
      </c>
      <c r="AD875" s="89" t="str">
        <f>IF(Table7[[#This Row],[Segment]]="","",Table7[[#This Row],[Quantity]]*Table7[[#This Row],[Kf]]*(((INDEX(Table4[Velocity (m/s)],MATCH(Table7[[#This Row],[Segment]],Table4[Segment],0)))^2)/2))</f>
        <v/>
      </c>
      <c r="AF875" s="82" t="str">
        <f>Table4[[#This Row],[Segment]]</f>
        <v/>
      </c>
      <c r="AG875" s="75"/>
      <c r="AH875" s="82" t="str">
        <f>IF(Table5[[#This Row],[Segment]]="","",AG875-Table4[[#This Row],[Total Pressure Drop (kPa)]])</f>
        <v/>
      </c>
    </row>
    <row r="876" spans="1:34" x14ac:dyDescent="0.25">
      <c r="A876" s="95" t="str">
        <f>IF('Set Up'!A873="","",'Set Up'!A873)</f>
        <v/>
      </c>
      <c r="B876" s="75" t="s">
        <v>81</v>
      </c>
      <c r="C876" s="85"/>
      <c r="D876" s="86" t="str">
        <f>IF(Table4[[#This Row],[Diameter (in)]]="","",(((CONVERT(Table4[[#This Row],[Diameter (in)]],"in","m"))/2)^2)*PI())</f>
        <v/>
      </c>
      <c r="E876" s="87" t="str">
        <f>IF(Table4[[#This Row],[Area (m2)]]="","",$D$4/Table4[[#This Row],[Area (m2)]])</f>
        <v/>
      </c>
      <c r="F876" s="85">
        <f t="shared" si="13"/>
        <v>4.6951999999999998</v>
      </c>
      <c r="G876" s="88" t="str">
        <f>IF(Table4[[#This Row],[Segment]]="","",(CONVERT(Table4[[#This Row],[Diameter (in)]],"in","m")*$B$4*Table4[[#This Row],[Velocity (m/s)]])/$C$4)</f>
        <v/>
      </c>
      <c r="H876" s="96" t="str">
        <f>IF(Table4[[#This Row],[Segment]]="","",IF(Table4[[#This Row],[Teynold''s Number]]&gt;4000,"TURBULENT","LAMINAR"))</f>
        <v/>
      </c>
      <c r="I876" s="86" t="str">
        <f>IF(Table4[[#This Row],[Segment]]="","",INDEX(Data!C873:C887,MATCH(Table4[Material],Data!B873:B887,0)))</f>
        <v/>
      </c>
      <c r="J876" s="89" t="str">
        <f>IF(Table4[[#This Row],[ε (m)]]="","",Table4[[#This Row],[ε (m)]]/(CONVERT(Table4[[#This Row],[Diameter (in)]],"in","m")))</f>
        <v/>
      </c>
      <c r="K876" s="96" t="str">
        <f>IF(Table4[[#This Row],[Regime]]="LAMINAR",16/Table4[[#This Row],[Teynold''s Number]],"-")</f>
        <v>-</v>
      </c>
      <c r="L876" s="86"/>
      <c r="M876" s="97" t="str">
        <f>IF(Table4[[#This Row],[Regime]]="TURBULENT",(((-4*LOG10(Table4[[#This Row],[ε/D]]/3.7+1.256/(Table4[[#This Row],[Teynold''s Number]]*SQRT(Table4[[#This Row],[f turbulent (guess)]]))))^-1)^2),"")</f>
        <v/>
      </c>
      <c r="N876" s="91" t="str">
        <f>IF(Table4[[#This Row],[f turbulent]]="","",Table4[[#This Row],[f turbulent (guess)]]-Table4[[#This Row],[f turbulent]])</f>
        <v/>
      </c>
      <c r="O876" s="87">
        <f>IF(Table4[[#This Row],[Segment]]="",0,IF(C877="",0,IF(C877&lt;=Table4[[#This Row],[Diameter (in)]],0,1-(D876/D877))))</f>
        <v>0</v>
      </c>
      <c r="P876" s="92" t="str">
        <f>IF(Table4[[#This Row],[Segment]]="","",IF(C876&gt;C877,"",IF(C877="",0.55,(0.55*(1-D877/D876)))))</f>
        <v/>
      </c>
      <c r="Q87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76" s="92" t="str">
        <f>IF(Table4[[#This Row],[Segment]]="","",IF(Table4[[#This Row],[Kexpansion]]="","0",((Table4[[#This Row],[Velocity (m/s)]]^2)/2)*Table4[[#This Row],[Kexpansion]]))</f>
        <v/>
      </c>
      <c r="S876" s="92" t="str">
        <f>IF(Table4[[#This Row],[Segment]]="","",IF(Table4[[#This Row],[Kcontraction]]="","0",((Table4[[#This Row],[Velocity (m/s)]]^2)/2)*Table4[[#This Row],[Kcontraction]]))</f>
        <v/>
      </c>
      <c r="T876" s="89" t="str">
        <f>IF(Table4[[#This Row],[Segment]]="","",SUMIF($Y$7:$Y$2000,Table4[[#This Row],[Segment]],$AD$7:$AD$2000))</f>
        <v/>
      </c>
      <c r="U876" s="95" t="str">
        <f>IF(Table4[[#This Row],[Segment]]="","",Table4[[#This Row],[Hfriction (J/kg)]]+Table4[[#This Row],[Hexpansions (J/kg)]]+Table4[[#This Row],[Hcontractions (J/kg)]]+Table4[[#This Row],[Hf (J/kg)]])</f>
        <v/>
      </c>
      <c r="V876" s="95" t="str">
        <f>IF(Table4[[#This Row],[Segment]]="","",Table4[[#This Row],[Total Friction Loss (J/kg)]]*Table3[Density (kg/m3)])</f>
        <v/>
      </c>
      <c r="W876" s="95" t="str">
        <f>IF(Table4[[#This Row],[Segment]]="","",Table4[[#This Row],[Total Pressure Drop (Pa)]]/1000)</f>
        <v/>
      </c>
      <c r="Y876" s="82" t="str">
        <f>IF('Set Up'!D1099="","",'Set Up'!D1099)</f>
        <v/>
      </c>
      <c r="Z876" s="82" t="str">
        <f>IF('Set Up'!E1099="","",'Set Up'!E1099)</f>
        <v/>
      </c>
      <c r="AA876" s="82" t="str">
        <f>IF('Set Up'!F1099="","",'Set Up'!F1099)</f>
        <v/>
      </c>
      <c r="AB876" s="82" t="str">
        <f>IF('Set Up'!G1099="","",'Set Up'!G1099)</f>
        <v/>
      </c>
      <c r="AC876" s="82" t="str">
        <f t="array" ref="AC876">IF(Y876="","",INDEX(Data!$G$4:$G$51,MATCH(Table7[[#This Row],[Fitting]]&amp;Table7[[#This Row],[Fitting Subtype]],Data!$E$4:$E$51&amp;Data!$F$4:$F$51,0)))</f>
        <v/>
      </c>
      <c r="AD876" s="89" t="str">
        <f>IF(Table7[[#This Row],[Segment]]="","",Table7[[#This Row],[Quantity]]*Table7[[#This Row],[Kf]]*(((INDEX(Table4[Velocity (m/s)],MATCH(Table7[[#This Row],[Segment]],Table4[Segment],0)))^2)/2))</f>
        <v/>
      </c>
      <c r="AF876" s="82" t="str">
        <f>Table4[[#This Row],[Segment]]</f>
        <v/>
      </c>
      <c r="AG876" s="75"/>
      <c r="AH876" s="82" t="str">
        <f>IF(Table5[[#This Row],[Segment]]="","",AG876-Table4[[#This Row],[Total Pressure Drop (kPa)]])</f>
        <v/>
      </c>
    </row>
    <row r="877" spans="1:34" x14ac:dyDescent="0.25">
      <c r="A877" s="95" t="str">
        <f>IF('Set Up'!A874="","",'Set Up'!A874)</f>
        <v/>
      </c>
      <c r="B877" s="75" t="s">
        <v>81</v>
      </c>
      <c r="C877" s="85"/>
      <c r="D877" s="86" t="str">
        <f>IF(Table4[[#This Row],[Diameter (in)]]="","",(((CONVERT(Table4[[#This Row],[Diameter (in)]],"in","m"))/2)^2)*PI())</f>
        <v/>
      </c>
      <c r="E877" s="87" t="str">
        <f>IF(Table4[[#This Row],[Area (m2)]]="","",$D$4/Table4[[#This Row],[Area (m2)]])</f>
        <v/>
      </c>
      <c r="F877" s="85">
        <f t="shared" si="13"/>
        <v>4.6951999999999998</v>
      </c>
      <c r="G877" s="88" t="str">
        <f>IF(Table4[[#This Row],[Segment]]="","",(CONVERT(Table4[[#This Row],[Diameter (in)]],"in","m")*$B$4*Table4[[#This Row],[Velocity (m/s)]])/$C$4)</f>
        <v/>
      </c>
      <c r="H877" s="96" t="str">
        <f>IF(Table4[[#This Row],[Segment]]="","",IF(Table4[[#This Row],[Teynold''s Number]]&gt;4000,"TURBULENT","LAMINAR"))</f>
        <v/>
      </c>
      <c r="I877" s="86" t="str">
        <f>IF(Table4[[#This Row],[Segment]]="","",INDEX(Data!C874:C888,MATCH(Table4[Material],Data!B874:B888,0)))</f>
        <v/>
      </c>
      <c r="J877" s="89" t="str">
        <f>IF(Table4[[#This Row],[ε (m)]]="","",Table4[[#This Row],[ε (m)]]/(CONVERT(Table4[[#This Row],[Diameter (in)]],"in","m")))</f>
        <v/>
      </c>
      <c r="K877" s="96" t="str">
        <f>IF(Table4[[#This Row],[Regime]]="LAMINAR",16/Table4[[#This Row],[Teynold''s Number]],"-")</f>
        <v>-</v>
      </c>
      <c r="L877" s="86"/>
      <c r="M877" s="97" t="str">
        <f>IF(Table4[[#This Row],[Regime]]="TURBULENT",(((-4*LOG10(Table4[[#This Row],[ε/D]]/3.7+1.256/(Table4[[#This Row],[Teynold''s Number]]*SQRT(Table4[[#This Row],[f turbulent (guess)]]))))^-1)^2),"")</f>
        <v/>
      </c>
      <c r="N877" s="91" t="str">
        <f>IF(Table4[[#This Row],[f turbulent]]="","",Table4[[#This Row],[f turbulent (guess)]]-Table4[[#This Row],[f turbulent]])</f>
        <v/>
      </c>
      <c r="O877" s="87">
        <f>IF(Table4[[#This Row],[Segment]]="",0,IF(C878="",0,IF(C878&lt;=Table4[[#This Row],[Diameter (in)]],0,1-(D877/D878))))</f>
        <v>0</v>
      </c>
      <c r="P877" s="92" t="str">
        <f>IF(Table4[[#This Row],[Segment]]="","",IF(C877&gt;C878,"",IF(C878="",0.55,(0.55*(1-D878/D877)))))</f>
        <v/>
      </c>
      <c r="Q87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77" s="92" t="str">
        <f>IF(Table4[[#This Row],[Segment]]="","",IF(Table4[[#This Row],[Kexpansion]]="","0",((Table4[[#This Row],[Velocity (m/s)]]^2)/2)*Table4[[#This Row],[Kexpansion]]))</f>
        <v/>
      </c>
      <c r="S877" s="92" t="str">
        <f>IF(Table4[[#This Row],[Segment]]="","",IF(Table4[[#This Row],[Kcontraction]]="","0",((Table4[[#This Row],[Velocity (m/s)]]^2)/2)*Table4[[#This Row],[Kcontraction]]))</f>
        <v/>
      </c>
      <c r="T877" s="89" t="str">
        <f>IF(Table4[[#This Row],[Segment]]="","",SUMIF($Y$7:$Y$2000,Table4[[#This Row],[Segment]],$AD$7:$AD$2000))</f>
        <v/>
      </c>
      <c r="U877" s="95" t="str">
        <f>IF(Table4[[#This Row],[Segment]]="","",Table4[[#This Row],[Hfriction (J/kg)]]+Table4[[#This Row],[Hexpansions (J/kg)]]+Table4[[#This Row],[Hcontractions (J/kg)]]+Table4[[#This Row],[Hf (J/kg)]])</f>
        <v/>
      </c>
      <c r="V877" s="95" t="str">
        <f>IF(Table4[[#This Row],[Segment]]="","",Table4[[#This Row],[Total Friction Loss (J/kg)]]*Table3[Density (kg/m3)])</f>
        <v/>
      </c>
      <c r="W877" s="95" t="str">
        <f>IF(Table4[[#This Row],[Segment]]="","",Table4[[#This Row],[Total Pressure Drop (Pa)]]/1000)</f>
        <v/>
      </c>
      <c r="Y877" s="82" t="str">
        <f>IF('Set Up'!D1100="","",'Set Up'!D1100)</f>
        <v/>
      </c>
      <c r="Z877" s="82" t="str">
        <f>IF('Set Up'!E1100="","",'Set Up'!E1100)</f>
        <v/>
      </c>
      <c r="AA877" s="82" t="str">
        <f>IF('Set Up'!F1100="","",'Set Up'!F1100)</f>
        <v/>
      </c>
      <c r="AB877" s="82" t="str">
        <f>IF('Set Up'!G1100="","",'Set Up'!G1100)</f>
        <v/>
      </c>
      <c r="AC877" s="82" t="str">
        <f t="array" ref="AC877">IF(Y877="","",INDEX(Data!$G$4:$G$51,MATCH(Table7[[#This Row],[Fitting]]&amp;Table7[[#This Row],[Fitting Subtype]],Data!$E$4:$E$51&amp;Data!$F$4:$F$51,0)))</f>
        <v/>
      </c>
      <c r="AD877" s="89" t="str">
        <f>IF(Table7[[#This Row],[Segment]]="","",Table7[[#This Row],[Quantity]]*Table7[[#This Row],[Kf]]*(((INDEX(Table4[Velocity (m/s)],MATCH(Table7[[#This Row],[Segment]],Table4[Segment],0)))^2)/2))</f>
        <v/>
      </c>
      <c r="AF877" s="82" t="str">
        <f>Table4[[#This Row],[Segment]]</f>
        <v/>
      </c>
      <c r="AG877" s="75"/>
      <c r="AH877" s="82" t="str">
        <f>IF(Table5[[#This Row],[Segment]]="","",AG877-Table4[[#This Row],[Total Pressure Drop (kPa)]])</f>
        <v/>
      </c>
    </row>
    <row r="878" spans="1:34" x14ac:dyDescent="0.25">
      <c r="A878" s="95" t="str">
        <f>IF('Set Up'!A875="","",'Set Up'!A875)</f>
        <v/>
      </c>
      <c r="B878" s="75" t="s">
        <v>81</v>
      </c>
      <c r="C878" s="85"/>
      <c r="D878" s="86" t="str">
        <f>IF(Table4[[#This Row],[Diameter (in)]]="","",(((CONVERT(Table4[[#This Row],[Diameter (in)]],"in","m"))/2)^2)*PI())</f>
        <v/>
      </c>
      <c r="E878" s="87" t="str">
        <f>IF(Table4[[#This Row],[Area (m2)]]="","",$D$4/Table4[[#This Row],[Area (m2)]])</f>
        <v/>
      </c>
      <c r="F878" s="85">
        <f t="shared" si="13"/>
        <v>4.6951999999999998</v>
      </c>
      <c r="G878" s="88" t="str">
        <f>IF(Table4[[#This Row],[Segment]]="","",(CONVERT(Table4[[#This Row],[Diameter (in)]],"in","m")*$B$4*Table4[[#This Row],[Velocity (m/s)]])/$C$4)</f>
        <v/>
      </c>
      <c r="H878" s="96" t="str">
        <f>IF(Table4[[#This Row],[Segment]]="","",IF(Table4[[#This Row],[Teynold''s Number]]&gt;4000,"TURBULENT","LAMINAR"))</f>
        <v/>
      </c>
      <c r="I878" s="86" t="str">
        <f>IF(Table4[[#This Row],[Segment]]="","",INDEX(Data!C875:C889,MATCH(Table4[Material],Data!B875:B889,0)))</f>
        <v/>
      </c>
      <c r="J878" s="89" t="str">
        <f>IF(Table4[[#This Row],[ε (m)]]="","",Table4[[#This Row],[ε (m)]]/(CONVERT(Table4[[#This Row],[Diameter (in)]],"in","m")))</f>
        <v/>
      </c>
      <c r="K878" s="96" t="str">
        <f>IF(Table4[[#This Row],[Regime]]="LAMINAR",16/Table4[[#This Row],[Teynold''s Number]],"-")</f>
        <v>-</v>
      </c>
      <c r="L878" s="86"/>
      <c r="M878" s="97" t="str">
        <f>IF(Table4[[#This Row],[Regime]]="TURBULENT",(((-4*LOG10(Table4[[#This Row],[ε/D]]/3.7+1.256/(Table4[[#This Row],[Teynold''s Number]]*SQRT(Table4[[#This Row],[f turbulent (guess)]]))))^-1)^2),"")</f>
        <v/>
      </c>
      <c r="N878" s="91" t="str">
        <f>IF(Table4[[#This Row],[f turbulent]]="","",Table4[[#This Row],[f turbulent (guess)]]-Table4[[#This Row],[f turbulent]])</f>
        <v/>
      </c>
      <c r="O878" s="87">
        <f>IF(Table4[[#This Row],[Segment]]="",0,IF(C879="",0,IF(C879&lt;=Table4[[#This Row],[Diameter (in)]],0,1-(D878/D879))))</f>
        <v>0</v>
      </c>
      <c r="P878" s="92" t="str">
        <f>IF(Table4[[#This Row],[Segment]]="","",IF(C878&gt;C879,"",IF(C879="",0.55,(0.55*(1-D879/D878)))))</f>
        <v/>
      </c>
      <c r="Q87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78" s="92" t="str">
        <f>IF(Table4[[#This Row],[Segment]]="","",IF(Table4[[#This Row],[Kexpansion]]="","0",((Table4[[#This Row],[Velocity (m/s)]]^2)/2)*Table4[[#This Row],[Kexpansion]]))</f>
        <v/>
      </c>
      <c r="S878" s="92" t="str">
        <f>IF(Table4[[#This Row],[Segment]]="","",IF(Table4[[#This Row],[Kcontraction]]="","0",((Table4[[#This Row],[Velocity (m/s)]]^2)/2)*Table4[[#This Row],[Kcontraction]]))</f>
        <v/>
      </c>
      <c r="T878" s="89" t="str">
        <f>IF(Table4[[#This Row],[Segment]]="","",SUMIF($Y$7:$Y$2000,Table4[[#This Row],[Segment]],$AD$7:$AD$2000))</f>
        <v/>
      </c>
      <c r="U878" s="95" t="str">
        <f>IF(Table4[[#This Row],[Segment]]="","",Table4[[#This Row],[Hfriction (J/kg)]]+Table4[[#This Row],[Hexpansions (J/kg)]]+Table4[[#This Row],[Hcontractions (J/kg)]]+Table4[[#This Row],[Hf (J/kg)]])</f>
        <v/>
      </c>
      <c r="V878" s="95" t="str">
        <f>IF(Table4[[#This Row],[Segment]]="","",Table4[[#This Row],[Total Friction Loss (J/kg)]]*Table3[Density (kg/m3)])</f>
        <v/>
      </c>
      <c r="W878" s="95" t="str">
        <f>IF(Table4[[#This Row],[Segment]]="","",Table4[[#This Row],[Total Pressure Drop (Pa)]]/1000)</f>
        <v/>
      </c>
      <c r="Y878" s="82" t="str">
        <f>IF('Set Up'!D1101="","",'Set Up'!D1101)</f>
        <v/>
      </c>
      <c r="Z878" s="82" t="str">
        <f>IF('Set Up'!E1101="","",'Set Up'!E1101)</f>
        <v/>
      </c>
      <c r="AA878" s="82" t="str">
        <f>IF('Set Up'!F1101="","",'Set Up'!F1101)</f>
        <v/>
      </c>
      <c r="AB878" s="82" t="str">
        <f>IF('Set Up'!G1101="","",'Set Up'!G1101)</f>
        <v/>
      </c>
      <c r="AC878" s="82" t="str">
        <f t="array" ref="AC878">IF(Y878="","",INDEX(Data!$G$4:$G$51,MATCH(Table7[[#This Row],[Fitting]]&amp;Table7[[#This Row],[Fitting Subtype]],Data!$E$4:$E$51&amp;Data!$F$4:$F$51,0)))</f>
        <v/>
      </c>
      <c r="AD878" s="89" t="str">
        <f>IF(Table7[[#This Row],[Segment]]="","",Table7[[#This Row],[Quantity]]*Table7[[#This Row],[Kf]]*(((INDEX(Table4[Velocity (m/s)],MATCH(Table7[[#This Row],[Segment]],Table4[Segment],0)))^2)/2))</f>
        <v/>
      </c>
      <c r="AF878" s="82" t="str">
        <f>Table4[[#This Row],[Segment]]</f>
        <v/>
      </c>
      <c r="AG878" s="75"/>
      <c r="AH878" s="82" t="str">
        <f>IF(Table5[[#This Row],[Segment]]="","",AG878-Table4[[#This Row],[Total Pressure Drop (kPa)]])</f>
        <v/>
      </c>
    </row>
    <row r="879" spans="1:34" x14ac:dyDescent="0.25">
      <c r="A879" s="95" t="str">
        <f>IF('Set Up'!A876="","",'Set Up'!A876)</f>
        <v/>
      </c>
      <c r="B879" s="75" t="s">
        <v>81</v>
      </c>
      <c r="C879" s="85"/>
      <c r="D879" s="86" t="str">
        <f>IF(Table4[[#This Row],[Diameter (in)]]="","",(((CONVERT(Table4[[#This Row],[Diameter (in)]],"in","m"))/2)^2)*PI())</f>
        <v/>
      </c>
      <c r="E879" s="87" t="str">
        <f>IF(Table4[[#This Row],[Area (m2)]]="","",$D$4/Table4[[#This Row],[Area (m2)]])</f>
        <v/>
      </c>
      <c r="F879" s="85">
        <f t="shared" si="13"/>
        <v>4.6951999999999998</v>
      </c>
      <c r="G879" s="88" t="str">
        <f>IF(Table4[[#This Row],[Segment]]="","",(CONVERT(Table4[[#This Row],[Diameter (in)]],"in","m")*$B$4*Table4[[#This Row],[Velocity (m/s)]])/$C$4)</f>
        <v/>
      </c>
      <c r="H879" s="96" t="str">
        <f>IF(Table4[[#This Row],[Segment]]="","",IF(Table4[[#This Row],[Teynold''s Number]]&gt;4000,"TURBULENT","LAMINAR"))</f>
        <v/>
      </c>
      <c r="I879" s="86" t="str">
        <f>IF(Table4[[#This Row],[Segment]]="","",INDEX(Data!C876:C890,MATCH(Table4[Material],Data!B876:B890,0)))</f>
        <v/>
      </c>
      <c r="J879" s="89" t="str">
        <f>IF(Table4[[#This Row],[ε (m)]]="","",Table4[[#This Row],[ε (m)]]/(CONVERT(Table4[[#This Row],[Diameter (in)]],"in","m")))</f>
        <v/>
      </c>
      <c r="K879" s="96" t="str">
        <f>IF(Table4[[#This Row],[Regime]]="LAMINAR",16/Table4[[#This Row],[Teynold''s Number]],"-")</f>
        <v>-</v>
      </c>
      <c r="L879" s="86"/>
      <c r="M879" s="97" t="str">
        <f>IF(Table4[[#This Row],[Regime]]="TURBULENT",(((-4*LOG10(Table4[[#This Row],[ε/D]]/3.7+1.256/(Table4[[#This Row],[Teynold''s Number]]*SQRT(Table4[[#This Row],[f turbulent (guess)]]))))^-1)^2),"")</f>
        <v/>
      </c>
      <c r="N879" s="91" t="str">
        <f>IF(Table4[[#This Row],[f turbulent]]="","",Table4[[#This Row],[f turbulent (guess)]]-Table4[[#This Row],[f turbulent]])</f>
        <v/>
      </c>
      <c r="O879" s="87">
        <f>IF(Table4[[#This Row],[Segment]]="",0,IF(C880="",0,IF(C880&lt;=Table4[[#This Row],[Diameter (in)]],0,1-(D879/D880))))</f>
        <v>0</v>
      </c>
      <c r="P879" s="92" t="str">
        <f>IF(Table4[[#This Row],[Segment]]="","",IF(C879&gt;C880,"",IF(C880="",0.55,(0.55*(1-D880/D879)))))</f>
        <v/>
      </c>
      <c r="Q87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79" s="92" t="str">
        <f>IF(Table4[[#This Row],[Segment]]="","",IF(Table4[[#This Row],[Kexpansion]]="","0",((Table4[[#This Row],[Velocity (m/s)]]^2)/2)*Table4[[#This Row],[Kexpansion]]))</f>
        <v/>
      </c>
      <c r="S879" s="92" t="str">
        <f>IF(Table4[[#This Row],[Segment]]="","",IF(Table4[[#This Row],[Kcontraction]]="","0",((Table4[[#This Row],[Velocity (m/s)]]^2)/2)*Table4[[#This Row],[Kcontraction]]))</f>
        <v/>
      </c>
      <c r="T879" s="89" t="str">
        <f>IF(Table4[[#This Row],[Segment]]="","",SUMIF($Y$7:$Y$2000,Table4[[#This Row],[Segment]],$AD$7:$AD$2000))</f>
        <v/>
      </c>
      <c r="U879" s="95" t="str">
        <f>IF(Table4[[#This Row],[Segment]]="","",Table4[[#This Row],[Hfriction (J/kg)]]+Table4[[#This Row],[Hexpansions (J/kg)]]+Table4[[#This Row],[Hcontractions (J/kg)]]+Table4[[#This Row],[Hf (J/kg)]])</f>
        <v/>
      </c>
      <c r="V879" s="95" t="str">
        <f>IF(Table4[[#This Row],[Segment]]="","",Table4[[#This Row],[Total Friction Loss (J/kg)]]*Table3[Density (kg/m3)])</f>
        <v/>
      </c>
      <c r="W879" s="95" t="str">
        <f>IF(Table4[[#This Row],[Segment]]="","",Table4[[#This Row],[Total Pressure Drop (Pa)]]/1000)</f>
        <v/>
      </c>
      <c r="Y879" s="82" t="str">
        <f>IF('Set Up'!D1102="","",'Set Up'!D1102)</f>
        <v/>
      </c>
      <c r="Z879" s="82" t="str">
        <f>IF('Set Up'!E1102="","",'Set Up'!E1102)</f>
        <v/>
      </c>
      <c r="AA879" s="82" t="str">
        <f>IF('Set Up'!F1102="","",'Set Up'!F1102)</f>
        <v/>
      </c>
      <c r="AB879" s="82" t="str">
        <f>IF('Set Up'!G1102="","",'Set Up'!G1102)</f>
        <v/>
      </c>
      <c r="AC879" s="82" t="str">
        <f t="array" ref="AC879">IF(Y879="","",INDEX(Data!$G$4:$G$51,MATCH(Table7[[#This Row],[Fitting]]&amp;Table7[[#This Row],[Fitting Subtype]],Data!$E$4:$E$51&amp;Data!$F$4:$F$51,0)))</f>
        <v/>
      </c>
      <c r="AD879" s="89" t="str">
        <f>IF(Table7[[#This Row],[Segment]]="","",Table7[[#This Row],[Quantity]]*Table7[[#This Row],[Kf]]*(((INDEX(Table4[Velocity (m/s)],MATCH(Table7[[#This Row],[Segment]],Table4[Segment],0)))^2)/2))</f>
        <v/>
      </c>
      <c r="AF879" s="82" t="str">
        <f>Table4[[#This Row],[Segment]]</f>
        <v/>
      </c>
      <c r="AG879" s="75"/>
      <c r="AH879" s="82" t="str">
        <f>IF(Table5[[#This Row],[Segment]]="","",AG879-Table4[[#This Row],[Total Pressure Drop (kPa)]])</f>
        <v/>
      </c>
    </row>
    <row r="880" spans="1:34" x14ac:dyDescent="0.25">
      <c r="A880" s="95" t="str">
        <f>IF('Set Up'!A877="","",'Set Up'!A877)</f>
        <v/>
      </c>
      <c r="B880" s="75" t="s">
        <v>81</v>
      </c>
      <c r="C880" s="85"/>
      <c r="D880" s="86" t="str">
        <f>IF(Table4[[#This Row],[Diameter (in)]]="","",(((CONVERT(Table4[[#This Row],[Diameter (in)]],"in","m"))/2)^2)*PI())</f>
        <v/>
      </c>
      <c r="E880" s="87" t="str">
        <f>IF(Table4[[#This Row],[Area (m2)]]="","",$D$4/Table4[[#This Row],[Area (m2)]])</f>
        <v/>
      </c>
      <c r="F880" s="85">
        <f t="shared" si="13"/>
        <v>4.6951999999999998</v>
      </c>
      <c r="G880" s="88" t="str">
        <f>IF(Table4[[#This Row],[Segment]]="","",(CONVERT(Table4[[#This Row],[Diameter (in)]],"in","m")*$B$4*Table4[[#This Row],[Velocity (m/s)]])/$C$4)</f>
        <v/>
      </c>
      <c r="H880" s="96" t="str">
        <f>IF(Table4[[#This Row],[Segment]]="","",IF(Table4[[#This Row],[Teynold''s Number]]&gt;4000,"TURBULENT","LAMINAR"))</f>
        <v/>
      </c>
      <c r="I880" s="86" t="str">
        <f>IF(Table4[[#This Row],[Segment]]="","",INDEX(Data!C877:C891,MATCH(Table4[Material],Data!B877:B891,0)))</f>
        <v/>
      </c>
      <c r="J880" s="89" t="str">
        <f>IF(Table4[[#This Row],[ε (m)]]="","",Table4[[#This Row],[ε (m)]]/(CONVERT(Table4[[#This Row],[Diameter (in)]],"in","m")))</f>
        <v/>
      </c>
      <c r="K880" s="96" t="str">
        <f>IF(Table4[[#This Row],[Regime]]="LAMINAR",16/Table4[[#This Row],[Teynold''s Number]],"-")</f>
        <v>-</v>
      </c>
      <c r="L880" s="86"/>
      <c r="M880" s="97" t="str">
        <f>IF(Table4[[#This Row],[Regime]]="TURBULENT",(((-4*LOG10(Table4[[#This Row],[ε/D]]/3.7+1.256/(Table4[[#This Row],[Teynold''s Number]]*SQRT(Table4[[#This Row],[f turbulent (guess)]]))))^-1)^2),"")</f>
        <v/>
      </c>
      <c r="N880" s="91" t="str">
        <f>IF(Table4[[#This Row],[f turbulent]]="","",Table4[[#This Row],[f turbulent (guess)]]-Table4[[#This Row],[f turbulent]])</f>
        <v/>
      </c>
      <c r="O880" s="87">
        <f>IF(Table4[[#This Row],[Segment]]="",0,IF(C881="",0,IF(C881&lt;=Table4[[#This Row],[Diameter (in)]],0,1-(D880/D881))))</f>
        <v>0</v>
      </c>
      <c r="P880" s="92" t="str">
        <f>IF(Table4[[#This Row],[Segment]]="","",IF(C880&gt;C881,"",IF(C881="",0.55,(0.55*(1-D881/D880)))))</f>
        <v/>
      </c>
      <c r="Q88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80" s="92" t="str">
        <f>IF(Table4[[#This Row],[Segment]]="","",IF(Table4[[#This Row],[Kexpansion]]="","0",((Table4[[#This Row],[Velocity (m/s)]]^2)/2)*Table4[[#This Row],[Kexpansion]]))</f>
        <v/>
      </c>
      <c r="S880" s="92" t="str">
        <f>IF(Table4[[#This Row],[Segment]]="","",IF(Table4[[#This Row],[Kcontraction]]="","0",((Table4[[#This Row],[Velocity (m/s)]]^2)/2)*Table4[[#This Row],[Kcontraction]]))</f>
        <v/>
      </c>
      <c r="T880" s="89" t="str">
        <f>IF(Table4[[#This Row],[Segment]]="","",SUMIF($Y$7:$Y$2000,Table4[[#This Row],[Segment]],$AD$7:$AD$2000))</f>
        <v/>
      </c>
      <c r="U880" s="95" t="str">
        <f>IF(Table4[[#This Row],[Segment]]="","",Table4[[#This Row],[Hfriction (J/kg)]]+Table4[[#This Row],[Hexpansions (J/kg)]]+Table4[[#This Row],[Hcontractions (J/kg)]]+Table4[[#This Row],[Hf (J/kg)]])</f>
        <v/>
      </c>
      <c r="V880" s="95" t="str">
        <f>IF(Table4[[#This Row],[Segment]]="","",Table4[[#This Row],[Total Friction Loss (J/kg)]]*Table3[Density (kg/m3)])</f>
        <v/>
      </c>
      <c r="W880" s="95" t="str">
        <f>IF(Table4[[#This Row],[Segment]]="","",Table4[[#This Row],[Total Pressure Drop (Pa)]]/1000)</f>
        <v/>
      </c>
      <c r="Y880" s="82" t="str">
        <f>IF('Set Up'!D1103="","",'Set Up'!D1103)</f>
        <v/>
      </c>
      <c r="Z880" s="82" t="str">
        <f>IF('Set Up'!E1103="","",'Set Up'!E1103)</f>
        <v/>
      </c>
      <c r="AA880" s="82" t="str">
        <f>IF('Set Up'!F1103="","",'Set Up'!F1103)</f>
        <v/>
      </c>
      <c r="AB880" s="82" t="str">
        <f>IF('Set Up'!G1103="","",'Set Up'!G1103)</f>
        <v/>
      </c>
      <c r="AC880" s="82" t="str">
        <f t="array" ref="AC880">IF(Y880="","",INDEX(Data!$G$4:$G$51,MATCH(Table7[[#This Row],[Fitting]]&amp;Table7[[#This Row],[Fitting Subtype]],Data!$E$4:$E$51&amp;Data!$F$4:$F$51,0)))</f>
        <v/>
      </c>
      <c r="AD880" s="89" t="str">
        <f>IF(Table7[[#This Row],[Segment]]="","",Table7[[#This Row],[Quantity]]*Table7[[#This Row],[Kf]]*(((INDEX(Table4[Velocity (m/s)],MATCH(Table7[[#This Row],[Segment]],Table4[Segment],0)))^2)/2))</f>
        <v/>
      </c>
      <c r="AF880" s="82" t="str">
        <f>Table4[[#This Row],[Segment]]</f>
        <v/>
      </c>
      <c r="AG880" s="75"/>
      <c r="AH880" s="82" t="str">
        <f>IF(Table5[[#This Row],[Segment]]="","",AG880-Table4[[#This Row],[Total Pressure Drop (kPa)]])</f>
        <v/>
      </c>
    </row>
    <row r="881" spans="1:34" x14ac:dyDescent="0.25">
      <c r="A881" s="95" t="str">
        <f>IF('Set Up'!A878="","",'Set Up'!A878)</f>
        <v/>
      </c>
      <c r="B881" s="75" t="s">
        <v>81</v>
      </c>
      <c r="C881" s="85"/>
      <c r="D881" s="86" t="str">
        <f>IF(Table4[[#This Row],[Diameter (in)]]="","",(((CONVERT(Table4[[#This Row],[Diameter (in)]],"in","m"))/2)^2)*PI())</f>
        <v/>
      </c>
      <c r="E881" s="87" t="str">
        <f>IF(Table4[[#This Row],[Area (m2)]]="","",$D$4/Table4[[#This Row],[Area (m2)]])</f>
        <v/>
      </c>
      <c r="F881" s="85">
        <f t="shared" si="13"/>
        <v>4.6951999999999998</v>
      </c>
      <c r="G881" s="88" t="str">
        <f>IF(Table4[[#This Row],[Segment]]="","",(CONVERT(Table4[[#This Row],[Diameter (in)]],"in","m")*$B$4*Table4[[#This Row],[Velocity (m/s)]])/$C$4)</f>
        <v/>
      </c>
      <c r="H881" s="96" t="str">
        <f>IF(Table4[[#This Row],[Segment]]="","",IF(Table4[[#This Row],[Teynold''s Number]]&gt;4000,"TURBULENT","LAMINAR"))</f>
        <v/>
      </c>
      <c r="I881" s="86" t="str">
        <f>IF(Table4[[#This Row],[Segment]]="","",INDEX(Data!C878:C892,MATCH(Table4[Material],Data!B878:B892,0)))</f>
        <v/>
      </c>
      <c r="J881" s="89" t="str">
        <f>IF(Table4[[#This Row],[ε (m)]]="","",Table4[[#This Row],[ε (m)]]/(CONVERT(Table4[[#This Row],[Diameter (in)]],"in","m")))</f>
        <v/>
      </c>
      <c r="K881" s="96" t="str">
        <f>IF(Table4[[#This Row],[Regime]]="LAMINAR",16/Table4[[#This Row],[Teynold''s Number]],"-")</f>
        <v>-</v>
      </c>
      <c r="L881" s="86"/>
      <c r="M881" s="97" t="str">
        <f>IF(Table4[[#This Row],[Regime]]="TURBULENT",(((-4*LOG10(Table4[[#This Row],[ε/D]]/3.7+1.256/(Table4[[#This Row],[Teynold''s Number]]*SQRT(Table4[[#This Row],[f turbulent (guess)]]))))^-1)^2),"")</f>
        <v/>
      </c>
      <c r="N881" s="91" t="str">
        <f>IF(Table4[[#This Row],[f turbulent]]="","",Table4[[#This Row],[f turbulent (guess)]]-Table4[[#This Row],[f turbulent]])</f>
        <v/>
      </c>
      <c r="O881" s="87">
        <f>IF(Table4[[#This Row],[Segment]]="",0,IF(C882="",0,IF(C882&lt;=Table4[[#This Row],[Diameter (in)]],0,1-(D881/D882))))</f>
        <v>0</v>
      </c>
      <c r="P881" s="92" t="str">
        <f>IF(Table4[[#This Row],[Segment]]="","",IF(C881&gt;C882,"",IF(C882="",0.55,(0.55*(1-D882/D881)))))</f>
        <v/>
      </c>
      <c r="Q88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81" s="92" t="str">
        <f>IF(Table4[[#This Row],[Segment]]="","",IF(Table4[[#This Row],[Kexpansion]]="","0",((Table4[[#This Row],[Velocity (m/s)]]^2)/2)*Table4[[#This Row],[Kexpansion]]))</f>
        <v/>
      </c>
      <c r="S881" s="92" t="str">
        <f>IF(Table4[[#This Row],[Segment]]="","",IF(Table4[[#This Row],[Kcontraction]]="","0",((Table4[[#This Row],[Velocity (m/s)]]^2)/2)*Table4[[#This Row],[Kcontraction]]))</f>
        <v/>
      </c>
      <c r="T881" s="89" t="str">
        <f>IF(Table4[[#This Row],[Segment]]="","",SUMIF($Y$7:$Y$2000,Table4[[#This Row],[Segment]],$AD$7:$AD$2000))</f>
        <v/>
      </c>
      <c r="U881" s="95" t="str">
        <f>IF(Table4[[#This Row],[Segment]]="","",Table4[[#This Row],[Hfriction (J/kg)]]+Table4[[#This Row],[Hexpansions (J/kg)]]+Table4[[#This Row],[Hcontractions (J/kg)]]+Table4[[#This Row],[Hf (J/kg)]])</f>
        <v/>
      </c>
      <c r="V881" s="95" t="str">
        <f>IF(Table4[[#This Row],[Segment]]="","",Table4[[#This Row],[Total Friction Loss (J/kg)]]*Table3[Density (kg/m3)])</f>
        <v/>
      </c>
      <c r="W881" s="95" t="str">
        <f>IF(Table4[[#This Row],[Segment]]="","",Table4[[#This Row],[Total Pressure Drop (Pa)]]/1000)</f>
        <v/>
      </c>
      <c r="Y881" s="82" t="str">
        <f>IF('Set Up'!D1104="","",'Set Up'!D1104)</f>
        <v/>
      </c>
      <c r="Z881" s="82" t="str">
        <f>IF('Set Up'!E1104="","",'Set Up'!E1104)</f>
        <v/>
      </c>
      <c r="AA881" s="82" t="str">
        <f>IF('Set Up'!F1104="","",'Set Up'!F1104)</f>
        <v/>
      </c>
      <c r="AB881" s="82" t="str">
        <f>IF('Set Up'!G1104="","",'Set Up'!G1104)</f>
        <v/>
      </c>
      <c r="AC881" s="82" t="str">
        <f t="array" ref="AC881">IF(Y881="","",INDEX(Data!$G$4:$G$51,MATCH(Table7[[#This Row],[Fitting]]&amp;Table7[[#This Row],[Fitting Subtype]],Data!$E$4:$E$51&amp;Data!$F$4:$F$51,0)))</f>
        <v/>
      </c>
      <c r="AD881" s="89" t="str">
        <f>IF(Table7[[#This Row],[Segment]]="","",Table7[[#This Row],[Quantity]]*Table7[[#This Row],[Kf]]*(((INDEX(Table4[Velocity (m/s)],MATCH(Table7[[#This Row],[Segment]],Table4[Segment],0)))^2)/2))</f>
        <v/>
      </c>
      <c r="AF881" s="82" t="str">
        <f>Table4[[#This Row],[Segment]]</f>
        <v/>
      </c>
      <c r="AG881" s="75"/>
      <c r="AH881" s="82" t="str">
        <f>IF(Table5[[#This Row],[Segment]]="","",AG881-Table4[[#This Row],[Total Pressure Drop (kPa)]])</f>
        <v/>
      </c>
    </row>
    <row r="882" spans="1:34" x14ac:dyDescent="0.25">
      <c r="A882" s="95" t="str">
        <f>IF('Set Up'!A879="","",'Set Up'!A879)</f>
        <v/>
      </c>
      <c r="B882" s="75" t="s">
        <v>81</v>
      </c>
      <c r="C882" s="85"/>
      <c r="D882" s="86" t="str">
        <f>IF(Table4[[#This Row],[Diameter (in)]]="","",(((CONVERT(Table4[[#This Row],[Diameter (in)]],"in","m"))/2)^2)*PI())</f>
        <v/>
      </c>
      <c r="E882" s="87" t="str">
        <f>IF(Table4[[#This Row],[Area (m2)]]="","",$D$4/Table4[[#This Row],[Area (m2)]])</f>
        <v/>
      </c>
      <c r="F882" s="85">
        <f t="shared" si="13"/>
        <v>4.6951999999999998</v>
      </c>
      <c r="G882" s="88" t="str">
        <f>IF(Table4[[#This Row],[Segment]]="","",(CONVERT(Table4[[#This Row],[Diameter (in)]],"in","m")*$B$4*Table4[[#This Row],[Velocity (m/s)]])/$C$4)</f>
        <v/>
      </c>
      <c r="H882" s="96" t="str">
        <f>IF(Table4[[#This Row],[Segment]]="","",IF(Table4[[#This Row],[Teynold''s Number]]&gt;4000,"TURBULENT","LAMINAR"))</f>
        <v/>
      </c>
      <c r="I882" s="86" t="str">
        <f>IF(Table4[[#This Row],[Segment]]="","",INDEX(Data!C879:C893,MATCH(Table4[Material],Data!B879:B893,0)))</f>
        <v/>
      </c>
      <c r="J882" s="89" t="str">
        <f>IF(Table4[[#This Row],[ε (m)]]="","",Table4[[#This Row],[ε (m)]]/(CONVERT(Table4[[#This Row],[Diameter (in)]],"in","m")))</f>
        <v/>
      </c>
      <c r="K882" s="96" t="str">
        <f>IF(Table4[[#This Row],[Regime]]="LAMINAR",16/Table4[[#This Row],[Teynold''s Number]],"-")</f>
        <v>-</v>
      </c>
      <c r="L882" s="86"/>
      <c r="M882" s="97" t="str">
        <f>IF(Table4[[#This Row],[Regime]]="TURBULENT",(((-4*LOG10(Table4[[#This Row],[ε/D]]/3.7+1.256/(Table4[[#This Row],[Teynold''s Number]]*SQRT(Table4[[#This Row],[f turbulent (guess)]]))))^-1)^2),"")</f>
        <v/>
      </c>
      <c r="N882" s="91" t="str">
        <f>IF(Table4[[#This Row],[f turbulent]]="","",Table4[[#This Row],[f turbulent (guess)]]-Table4[[#This Row],[f turbulent]])</f>
        <v/>
      </c>
      <c r="O882" s="87">
        <f>IF(Table4[[#This Row],[Segment]]="",0,IF(C883="",0,IF(C883&lt;=Table4[[#This Row],[Diameter (in)]],0,1-(D882/D883))))</f>
        <v>0</v>
      </c>
      <c r="P882" s="92" t="str">
        <f>IF(Table4[[#This Row],[Segment]]="","",IF(C882&gt;C883,"",IF(C883="",0.55,(0.55*(1-D883/D882)))))</f>
        <v/>
      </c>
      <c r="Q88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82" s="92" t="str">
        <f>IF(Table4[[#This Row],[Segment]]="","",IF(Table4[[#This Row],[Kexpansion]]="","0",((Table4[[#This Row],[Velocity (m/s)]]^2)/2)*Table4[[#This Row],[Kexpansion]]))</f>
        <v/>
      </c>
      <c r="S882" s="92" t="str">
        <f>IF(Table4[[#This Row],[Segment]]="","",IF(Table4[[#This Row],[Kcontraction]]="","0",((Table4[[#This Row],[Velocity (m/s)]]^2)/2)*Table4[[#This Row],[Kcontraction]]))</f>
        <v/>
      </c>
      <c r="T882" s="89" t="str">
        <f>IF(Table4[[#This Row],[Segment]]="","",SUMIF($Y$7:$Y$2000,Table4[[#This Row],[Segment]],$AD$7:$AD$2000))</f>
        <v/>
      </c>
      <c r="U882" s="95" t="str">
        <f>IF(Table4[[#This Row],[Segment]]="","",Table4[[#This Row],[Hfriction (J/kg)]]+Table4[[#This Row],[Hexpansions (J/kg)]]+Table4[[#This Row],[Hcontractions (J/kg)]]+Table4[[#This Row],[Hf (J/kg)]])</f>
        <v/>
      </c>
      <c r="V882" s="95" t="str">
        <f>IF(Table4[[#This Row],[Segment]]="","",Table4[[#This Row],[Total Friction Loss (J/kg)]]*Table3[Density (kg/m3)])</f>
        <v/>
      </c>
      <c r="W882" s="95" t="str">
        <f>IF(Table4[[#This Row],[Segment]]="","",Table4[[#This Row],[Total Pressure Drop (Pa)]]/1000)</f>
        <v/>
      </c>
      <c r="Y882" s="82" t="str">
        <f>IF('Set Up'!D1105="","",'Set Up'!D1105)</f>
        <v/>
      </c>
      <c r="Z882" s="82" t="str">
        <f>IF('Set Up'!E1105="","",'Set Up'!E1105)</f>
        <v/>
      </c>
      <c r="AA882" s="82" t="str">
        <f>IF('Set Up'!F1105="","",'Set Up'!F1105)</f>
        <v/>
      </c>
      <c r="AB882" s="82" t="str">
        <f>IF('Set Up'!G1105="","",'Set Up'!G1105)</f>
        <v/>
      </c>
      <c r="AC882" s="82" t="str">
        <f t="array" ref="AC882">IF(Y882="","",INDEX(Data!$G$4:$G$51,MATCH(Table7[[#This Row],[Fitting]]&amp;Table7[[#This Row],[Fitting Subtype]],Data!$E$4:$E$51&amp;Data!$F$4:$F$51,0)))</f>
        <v/>
      </c>
      <c r="AD882" s="89" t="str">
        <f>IF(Table7[[#This Row],[Segment]]="","",Table7[[#This Row],[Quantity]]*Table7[[#This Row],[Kf]]*(((INDEX(Table4[Velocity (m/s)],MATCH(Table7[[#This Row],[Segment]],Table4[Segment],0)))^2)/2))</f>
        <v/>
      </c>
      <c r="AF882" s="82" t="str">
        <f>Table4[[#This Row],[Segment]]</f>
        <v/>
      </c>
      <c r="AG882" s="75"/>
      <c r="AH882" s="82" t="str">
        <f>IF(Table5[[#This Row],[Segment]]="","",AG882-Table4[[#This Row],[Total Pressure Drop (kPa)]])</f>
        <v/>
      </c>
    </row>
    <row r="883" spans="1:34" x14ac:dyDescent="0.25">
      <c r="A883" s="95" t="str">
        <f>IF('Set Up'!A880="","",'Set Up'!A880)</f>
        <v/>
      </c>
      <c r="B883" s="75" t="s">
        <v>81</v>
      </c>
      <c r="C883" s="85"/>
      <c r="D883" s="86" t="str">
        <f>IF(Table4[[#This Row],[Diameter (in)]]="","",(((CONVERT(Table4[[#This Row],[Diameter (in)]],"in","m"))/2)^2)*PI())</f>
        <v/>
      </c>
      <c r="E883" s="87" t="str">
        <f>IF(Table4[[#This Row],[Area (m2)]]="","",$D$4/Table4[[#This Row],[Area (m2)]])</f>
        <v/>
      </c>
      <c r="F883" s="85">
        <f t="shared" si="13"/>
        <v>4.6951999999999998</v>
      </c>
      <c r="G883" s="88" t="str">
        <f>IF(Table4[[#This Row],[Segment]]="","",(CONVERT(Table4[[#This Row],[Diameter (in)]],"in","m")*$B$4*Table4[[#This Row],[Velocity (m/s)]])/$C$4)</f>
        <v/>
      </c>
      <c r="H883" s="96" t="str">
        <f>IF(Table4[[#This Row],[Segment]]="","",IF(Table4[[#This Row],[Teynold''s Number]]&gt;4000,"TURBULENT","LAMINAR"))</f>
        <v/>
      </c>
      <c r="I883" s="86" t="str">
        <f>IF(Table4[[#This Row],[Segment]]="","",INDEX(Data!C880:C894,MATCH(Table4[Material],Data!B880:B894,0)))</f>
        <v/>
      </c>
      <c r="J883" s="89" t="str">
        <f>IF(Table4[[#This Row],[ε (m)]]="","",Table4[[#This Row],[ε (m)]]/(CONVERT(Table4[[#This Row],[Diameter (in)]],"in","m")))</f>
        <v/>
      </c>
      <c r="K883" s="96" t="str">
        <f>IF(Table4[[#This Row],[Regime]]="LAMINAR",16/Table4[[#This Row],[Teynold''s Number]],"-")</f>
        <v>-</v>
      </c>
      <c r="L883" s="86"/>
      <c r="M883" s="97" t="str">
        <f>IF(Table4[[#This Row],[Regime]]="TURBULENT",(((-4*LOG10(Table4[[#This Row],[ε/D]]/3.7+1.256/(Table4[[#This Row],[Teynold''s Number]]*SQRT(Table4[[#This Row],[f turbulent (guess)]]))))^-1)^2),"")</f>
        <v/>
      </c>
      <c r="N883" s="91" t="str">
        <f>IF(Table4[[#This Row],[f turbulent]]="","",Table4[[#This Row],[f turbulent (guess)]]-Table4[[#This Row],[f turbulent]])</f>
        <v/>
      </c>
      <c r="O883" s="87">
        <f>IF(Table4[[#This Row],[Segment]]="",0,IF(C884="",0,IF(C884&lt;=Table4[[#This Row],[Diameter (in)]],0,1-(D883/D884))))</f>
        <v>0</v>
      </c>
      <c r="P883" s="92" t="str">
        <f>IF(Table4[[#This Row],[Segment]]="","",IF(C883&gt;C884,"",IF(C884="",0.55,(0.55*(1-D884/D883)))))</f>
        <v/>
      </c>
      <c r="Q88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83" s="92" t="str">
        <f>IF(Table4[[#This Row],[Segment]]="","",IF(Table4[[#This Row],[Kexpansion]]="","0",((Table4[[#This Row],[Velocity (m/s)]]^2)/2)*Table4[[#This Row],[Kexpansion]]))</f>
        <v/>
      </c>
      <c r="S883" s="92" t="str">
        <f>IF(Table4[[#This Row],[Segment]]="","",IF(Table4[[#This Row],[Kcontraction]]="","0",((Table4[[#This Row],[Velocity (m/s)]]^2)/2)*Table4[[#This Row],[Kcontraction]]))</f>
        <v/>
      </c>
      <c r="T883" s="89" t="str">
        <f>IF(Table4[[#This Row],[Segment]]="","",SUMIF($Y$7:$Y$2000,Table4[[#This Row],[Segment]],$AD$7:$AD$2000))</f>
        <v/>
      </c>
      <c r="U883" s="95" t="str">
        <f>IF(Table4[[#This Row],[Segment]]="","",Table4[[#This Row],[Hfriction (J/kg)]]+Table4[[#This Row],[Hexpansions (J/kg)]]+Table4[[#This Row],[Hcontractions (J/kg)]]+Table4[[#This Row],[Hf (J/kg)]])</f>
        <v/>
      </c>
      <c r="V883" s="95" t="str">
        <f>IF(Table4[[#This Row],[Segment]]="","",Table4[[#This Row],[Total Friction Loss (J/kg)]]*Table3[Density (kg/m3)])</f>
        <v/>
      </c>
      <c r="W883" s="95" t="str">
        <f>IF(Table4[[#This Row],[Segment]]="","",Table4[[#This Row],[Total Pressure Drop (Pa)]]/1000)</f>
        <v/>
      </c>
      <c r="Y883" s="82" t="str">
        <f>IF('Set Up'!D1106="","",'Set Up'!D1106)</f>
        <v/>
      </c>
      <c r="Z883" s="82" t="str">
        <f>IF('Set Up'!E1106="","",'Set Up'!E1106)</f>
        <v/>
      </c>
      <c r="AA883" s="82" t="str">
        <f>IF('Set Up'!F1106="","",'Set Up'!F1106)</f>
        <v/>
      </c>
      <c r="AB883" s="82" t="str">
        <f>IF('Set Up'!G1106="","",'Set Up'!G1106)</f>
        <v/>
      </c>
      <c r="AC883" s="82" t="str">
        <f t="array" ref="AC883">IF(Y883="","",INDEX(Data!$G$4:$G$51,MATCH(Table7[[#This Row],[Fitting]]&amp;Table7[[#This Row],[Fitting Subtype]],Data!$E$4:$E$51&amp;Data!$F$4:$F$51,0)))</f>
        <v/>
      </c>
      <c r="AD883" s="89" t="str">
        <f>IF(Table7[[#This Row],[Segment]]="","",Table7[[#This Row],[Quantity]]*Table7[[#This Row],[Kf]]*(((INDEX(Table4[Velocity (m/s)],MATCH(Table7[[#This Row],[Segment]],Table4[Segment],0)))^2)/2))</f>
        <v/>
      </c>
      <c r="AF883" s="82" t="str">
        <f>Table4[[#This Row],[Segment]]</f>
        <v/>
      </c>
      <c r="AG883" s="75"/>
      <c r="AH883" s="82" t="str">
        <f>IF(Table5[[#This Row],[Segment]]="","",AG883-Table4[[#This Row],[Total Pressure Drop (kPa)]])</f>
        <v/>
      </c>
    </row>
    <row r="884" spans="1:34" x14ac:dyDescent="0.25">
      <c r="A884" s="95" t="str">
        <f>IF('Set Up'!A881="","",'Set Up'!A881)</f>
        <v/>
      </c>
      <c r="B884" s="75" t="s">
        <v>81</v>
      </c>
      <c r="C884" s="85"/>
      <c r="D884" s="86" t="str">
        <f>IF(Table4[[#This Row],[Diameter (in)]]="","",(((CONVERT(Table4[[#This Row],[Diameter (in)]],"in","m"))/2)^2)*PI())</f>
        <v/>
      </c>
      <c r="E884" s="87" t="str">
        <f>IF(Table4[[#This Row],[Area (m2)]]="","",$D$4/Table4[[#This Row],[Area (m2)]])</f>
        <v/>
      </c>
      <c r="F884" s="85">
        <f t="shared" si="13"/>
        <v>4.6951999999999998</v>
      </c>
      <c r="G884" s="88" t="str">
        <f>IF(Table4[[#This Row],[Segment]]="","",(CONVERT(Table4[[#This Row],[Diameter (in)]],"in","m")*$B$4*Table4[[#This Row],[Velocity (m/s)]])/$C$4)</f>
        <v/>
      </c>
      <c r="H884" s="96" t="str">
        <f>IF(Table4[[#This Row],[Segment]]="","",IF(Table4[[#This Row],[Teynold''s Number]]&gt;4000,"TURBULENT","LAMINAR"))</f>
        <v/>
      </c>
      <c r="I884" s="86" t="str">
        <f>IF(Table4[[#This Row],[Segment]]="","",INDEX(Data!C881:C895,MATCH(Table4[Material],Data!B881:B895,0)))</f>
        <v/>
      </c>
      <c r="J884" s="89" t="str">
        <f>IF(Table4[[#This Row],[ε (m)]]="","",Table4[[#This Row],[ε (m)]]/(CONVERT(Table4[[#This Row],[Diameter (in)]],"in","m")))</f>
        <v/>
      </c>
      <c r="K884" s="96" t="str">
        <f>IF(Table4[[#This Row],[Regime]]="LAMINAR",16/Table4[[#This Row],[Teynold''s Number]],"-")</f>
        <v>-</v>
      </c>
      <c r="L884" s="86"/>
      <c r="M884" s="97" t="str">
        <f>IF(Table4[[#This Row],[Regime]]="TURBULENT",(((-4*LOG10(Table4[[#This Row],[ε/D]]/3.7+1.256/(Table4[[#This Row],[Teynold''s Number]]*SQRT(Table4[[#This Row],[f turbulent (guess)]]))))^-1)^2),"")</f>
        <v/>
      </c>
      <c r="N884" s="91" t="str">
        <f>IF(Table4[[#This Row],[f turbulent]]="","",Table4[[#This Row],[f turbulent (guess)]]-Table4[[#This Row],[f turbulent]])</f>
        <v/>
      </c>
      <c r="O884" s="87">
        <f>IF(Table4[[#This Row],[Segment]]="",0,IF(C885="",0,IF(C885&lt;=Table4[[#This Row],[Diameter (in)]],0,1-(D884/D885))))</f>
        <v>0</v>
      </c>
      <c r="P884" s="92" t="str">
        <f>IF(Table4[[#This Row],[Segment]]="","",IF(C884&gt;C885,"",IF(C885="",0.55,(0.55*(1-D885/D884)))))</f>
        <v/>
      </c>
      <c r="Q88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84" s="92" t="str">
        <f>IF(Table4[[#This Row],[Segment]]="","",IF(Table4[[#This Row],[Kexpansion]]="","0",((Table4[[#This Row],[Velocity (m/s)]]^2)/2)*Table4[[#This Row],[Kexpansion]]))</f>
        <v/>
      </c>
      <c r="S884" s="92" t="str">
        <f>IF(Table4[[#This Row],[Segment]]="","",IF(Table4[[#This Row],[Kcontraction]]="","0",((Table4[[#This Row],[Velocity (m/s)]]^2)/2)*Table4[[#This Row],[Kcontraction]]))</f>
        <v/>
      </c>
      <c r="T884" s="89" t="str">
        <f>IF(Table4[[#This Row],[Segment]]="","",SUMIF($Y$7:$Y$2000,Table4[[#This Row],[Segment]],$AD$7:$AD$2000))</f>
        <v/>
      </c>
      <c r="U884" s="95" t="str">
        <f>IF(Table4[[#This Row],[Segment]]="","",Table4[[#This Row],[Hfriction (J/kg)]]+Table4[[#This Row],[Hexpansions (J/kg)]]+Table4[[#This Row],[Hcontractions (J/kg)]]+Table4[[#This Row],[Hf (J/kg)]])</f>
        <v/>
      </c>
      <c r="V884" s="95" t="str">
        <f>IF(Table4[[#This Row],[Segment]]="","",Table4[[#This Row],[Total Friction Loss (J/kg)]]*Table3[Density (kg/m3)])</f>
        <v/>
      </c>
      <c r="W884" s="95" t="str">
        <f>IF(Table4[[#This Row],[Segment]]="","",Table4[[#This Row],[Total Pressure Drop (Pa)]]/1000)</f>
        <v/>
      </c>
      <c r="Y884" s="82" t="str">
        <f>IF('Set Up'!D1107="","",'Set Up'!D1107)</f>
        <v/>
      </c>
      <c r="Z884" s="82" t="str">
        <f>IF('Set Up'!E1107="","",'Set Up'!E1107)</f>
        <v/>
      </c>
      <c r="AA884" s="82" t="str">
        <f>IF('Set Up'!F1107="","",'Set Up'!F1107)</f>
        <v/>
      </c>
      <c r="AB884" s="82" t="str">
        <f>IF('Set Up'!G1107="","",'Set Up'!G1107)</f>
        <v/>
      </c>
      <c r="AC884" s="82" t="str">
        <f t="array" ref="AC884">IF(Y884="","",INDEX(Data!$G$4:$G$51,MATCH(Table7[[#This Row],[Fitting]]&amp;Table7[[#This Row],[Fitting Subtype]],Data!$E$4:$E$51&amp;Data!$F$4:$F$51,0)))</f>
        <v/>
      </c>
      <c r="AD884" s="89" t="str">
        <f>IF(Table7[[#This Row],[Segment]]="","",Table7[[#This Row],[Quantity]]*Table7[[#This Row],[Kf]]*(((INDEX(Table4[Velocity (m/s)],MATCH(Table7[[#This Row],[Segment]],Table4[Segment],0)))^2)/2))</f>
        <v/>
      </c>
      <c r="AF884" s="82" t="str">
        <f>Table4[[#This Row],[Segment]]</f>
        <v/>
      </c>
      <c r="AG884" s="75"/>
      <c r="AH884" s="82" t="str">
        <f>IF(Table5[[#This Row],[Segment]]="","",AG884-Table4[[#This Row],[Total Pressure Drop (kPa)]])</f>
        <v/>
      </c>
    </row>
    <row r="885" spans="1:34" x14ac:dyDescent="0.25">
      <c r="A885" s="95" t="str">
        <f>IF('Set Up'!A882="","",'Set Up'!A882)</f>
        <v/>
      </c>
      <c r="B885" s="75" t="s">
        <v>81</v>
      </c>
      <c r="C885" s="85"/>
      <c r="D885" s="86" t="str">
        <f>IF(Table4[[#This Row],[Diameter (in)]]="","",(((CONVERT(Table4[[#This Row],[Diameter (in)]],"in","m"))/2)^2)*PI())</f>
        <v/>
      </c>
      <c r="E885" s="87" t="str">
        <f>IF(Table4[[#This Row],[Area (m2)]]="","",$D$4/Table4[[#This Row],[Area (m2)]])</f>
        <v/>
      </c>
      <c r="F885" s="85">
        <f t="shared" si="13"/>
        <v>4.6951999999999998</v>
      </c>
      <c r="G885" s="88" t="str">
        <f>IF(Table4[[#This Row],[Segment]]="","",(CONVERT(Table4[[#This Row],[Diameter (in)]],"in","m")*$B$4*Table4[[#This Row],[Velocity (m/s)]])/$C$4)</f>
        <v/>
      </c>
      <c r="H885" s="96" t="str">
        <f>IF(Table4[[#This Row],[Segment]]="","",IF(Table4[[#This Row],[Teynold''s Number]]&gt;4000,"TURBULENT","LAMINAR"))</f>
        <v/>
      </c>
      <c r="I885" s="86" t="str">
        <f>IF(Table4[[#This Row],[Segment]]="","",INDEX(Data!C882:C896,MATCH(Table4[Material],Data!B882:B896,0)))</f>
        <v/>
      </c>
      <c r="J885" s="89" t="str">
        <f>IF(Table4[[#This Row],[ε (m)]]="","",Table4[[#This Row],[ε (m)]]/(CONVERT(Table4[[#This Row],[Diameter (in)]],"in","m")))</f>
        <v/>
      </c>
      <c r="K885" s="96" t="str">
        <f>IF(Table4[[#This Row],[Regime]]="LAMINAR",16/Table4[[#This Row],[Teynold''s Number]],"-")</f>
        <v>-</v>
      </c>
      <c r="L885" s="86"/>
      <c r="M885" s="97" t="str">
        <f>IF(Table4[[#This Row],[Regime]]="TURBULENT",(((-4*LOG10(Table4[[#This Row],[ε/D]]/3.7+1.256/(Table4[[#This Row],[Teynold''s Number]]*SQRT(Table4[[#This Row],[f turbulent (guess)]]))))^-1)^2),"")</f>
        <v/>
      </c>
      <c r="N885" s="91" t="str">
        <f>IF(Table4[[#This Row],[f turbulent]]="","",Table4[[#This Row],[f turbulent (guess)]]-Table4[[#This Row],[f turbulent]])</f>
        <v/>
      </c>
      <c r="O885" s="87">
        <f>IF(Table4[[#This Row],[Segment]]="",0,IF(C886="",0,IF(C886&lt;=Table4[[#This Row],[Diameter (in)]],0,1-(D885/D886))))</f>
        <v>0</v>
      </c>
      <c r="P885" s="92" t="str">
        <f>IF(Table4[[#This Row],[Segment]]="","",IF(C885&gt;C886,"",IF(C886="",0.55,(0.55*(1-D886/D885)))))</f>
        <v/>
      </c>
      <c r="Q88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85" s="92" t="str">
        <f>IF(Table4[[#This Row],[Segment]]="","",IF(Table4[[#This Row],[Kexpansion]]="","0",((Table4[[#This Row],[Velocity (m/s)]]^2)/2)*Table4[[#This Row],[Kexpansion]]))</f>
        <v/>
      </c>
      <c r="S885" s="92" t="str">
        <f>IF(Table4[[#This Row],[Segment]]="","",IF(Table4[[#This Row],[Kcontraction]]="","0",((Table4[[#This Row],[Velocity (m/s)]]^2)/2)*Table4[[#This Row],[Kcontraction]]))</f>
        <v/>
      </c>
      <c r="T885" s="89" t="str">
        <f>IF(Table4[[#This Row],[Segment]]="","",SUMIF($Y$7:$Y$2000,Table4[[#This Row],[Segment]],$AD$7:$AD$2000))</f>
        <v/>
      </c>
      <c r="U885" s="95" t="str">
        <f>IF(Table4[[#This Row],[Segment]]="","",Table4[[#This Row],[Hfriction (J/kg)]]+Table4[[#This Row],[Hexpansions (J/kg)]]+Table4[[#This Row],[Hcontractions (J/kg)]]+Table4[[#This Row],[Hf (J/kg)]])</f>
        <v/>
      </c>
      <c r="V885" s="95" t="str">
        <f>IF(Table4[[#This Row],[Segment]]="","",Table4[[#This Row],[Total Friction Loss (J/kg)]]*Table3[Density (kg/m3)])</f>
        <v/>
      </c>
      <c r="W885" s="95" t="str">
        <f>IF(Table4[[#This Row],[Segment]]="","",Table4[[#This Row],[Total Pressure Drop (Pa)]]/1000)</f>
        <v/>
      </c>
      <c r="Y885" s="82" t="str">
        <f>IF('Set Up'!D1108="","",'Set Up'!D1108)</f>
        <v/>
      </c>
      <c r="Z885" s="82" t="str">
        <f>IF('Set Up'!E1108="","",'Set Up'!E1108)</f>
        <v/>
      </c>
      <c r="AA885" s="82" t="str">
        <f>IF('Set Up'!F1108="","",'Set Up'!F1108)</f>
        <v/>
      </c>
      <c r="AB885" s="82" t="str">
        <f>IF('Set Up'!G1108="","",'Set Up'!G1108)</f>
        <v/>
      </c>
      <c r="AC885" s="82" t="str">
        <f t="array" ref="AC885">IF(Y885="","",INDEX(Data!$G$4:$G$51,MATCH(Table7[[#This Row],[Fitting]]&amp;Table7[[#This Row],[Fitting Subtype]],Data!$E$4:$E$51&amp;Data!$F$4:$F$51,0)))</f>
        <v/>
      </c>
      <c r="AD885" s="89" t="str">
        <f>IF(Table7[[#This Row],[Segment]]="","",Table7[[#This Row],[Quantity]]*Table7[[#This Row],[Kf]]*(((INDEX(Table4[Velocity (m/s)],MATCH(Table7[[#This Row],[Segment]],Table4[Segment],0)))^2)/2))</f>
        <v/>
      </c>
      <c r="AF885" s="82" t="str">
        <f>Table4[[#This Row],[Segment]]</f>
        <v/>
      </c>
      <c r="AG885" s="75"/>
      <c r="AH885" s="82" t="str">
        <f>IF(Table5[[#This Row],[Segment]]="","",AG885-Table4[[#This Row],[Total Pressure Drop (kPa)]])</f>
        <v/>
      </c>
    </row>
    <row r="886" spans="1:34" x14ac:dyDescent="0.25">
      <c r="A886" s="95" t="str">
        <f>IF('Set Up'!A883="","",'Set Up'!A883)</f>
        <v/>
      </c>
      <c r="B886" s="75" t="s">
        <v>81</v>
      </c>
      <c r="C886" s="85"/>
      <c r="D886" s="86" t="str">
        <f>IF(Table4[[#This Row],[Diameter (in)]]="","",(((CONVERT(Table4[[#This Row],[Diameter (in)]],"in","m"))/2)^2)*PI())</f>
        <v/>
      </c>
      <c r="E886" s="87" t="str">
        <f>IF(Table4[[#This Row],[Area (m2)]]="","",$D$4/Table4[[#This Row],[Area (m2)]])</f>
        <v/>
      </c>
      <c r="F886" s="85">
        <f t="shared" si="13"/>
        <v>4.6951999999999998</v>
      </c>
      <c r="G886" s="88" t="str">
        <f>IF(Table4[[#This Row],[Segment]]="","",(CONVERT(Table4[[#This Row],[Diameter (in)]],"in","m")*$B$4*Table4[[#This Row],[Velocity (m/s)]])/$C$4)</f>
        <v/>
      </c>
      <c r="H886" s="96" t="str">
        <f>IF(Table4[[#This Row],[Segment]]="","",IF(Table4[[#This Row],[Teynold''s Number]]&gt;4000,"TURBULENT","LAMINAR"))</f>
        <v/>
      </c>
      <c r="I886" s="86" t="str">
        <f>IF(Table4[[#This Row],[Segment]]="","",INDEX(Data!C883:C897,MATCH(Table4[Material],Data!B883:B897,0)))</f>
        <v/>
      </c>
      <c r="J886" s="89" t="str">
        <f>IF(Table4[[#This Row],[ε (m)]]="","",Table4[[#This Row],[ε (m)]]/(CONVERT(Table4[[#This Row],[Diameter (in)]],"in","m")))</f>
        <v/>
      </c>
      <c r="K886" s="96" t="str">
        <f>IF(Table4[[#This Row],[Regime]]="LAMINAR",16/Table4[[#This Row],[Teynold''s Number]],"-")</f>
        <v>-</v>
      </c>
      <c r="L886" s="86"/>
      <c r="M886" s="97" t="str">
        <f>IF(Table4[[#This Row],[Regime]]="TURBULENT",(((-4*LOG10(Table4[[#This Row],[ε/D]]/3.7+1.256/(Table4[[#This Row],[Teynold''s Number]]*SQRT(Table4[[#This Row],[f turbulent (guess)]]))))^-1)^2),"")</f>
        <v/>
      </c>
      <c r="N886" s="91" t="str">
        <f>IF(Table4[[#This Row],[f turbulent]]="","",Table4[[#This Row],[f turbulent (guess)]]-Table4[[#This Row],[f turbulent]])</f>
        <v/>
      </c>
      <c r="O886" s="87">
        <f>IF(Table4[[#This Row],[Segment]]="",0,IF(C887="",0,IF(C887&lt;=Table4[[#This Row],[Diameter (in)]],0,1-(D886/D887))))</f>
        <v>0</v>
      </c>
      <c r="P886" s="92" t="str">
        <f>IF(Table4[[#This Row],[Segment]]="","",IF(C886&gt;C887,"",IF(C887="",0.55,(0.55*(1-D887/D886)))))</f>
        <v/>
      </c>
      <c r="Q88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86" s="92" t="str">
        <f>IF(Table4[[#This Row],[Segment]]="","",IF(Table4[[#This Row],[Kexpansion]]="","0",((Table4[[#This Row],[Velocity (m/s)]]^2)/2)*Table4[[#This Row],[Kexpansion]]))</f>
        <v/>
      </c>
      <c r="S886" s="92" t="str">
        <f>IF(Table4[[#This Row],[Segment]]="","",IF(Table4[[#This Row],[Kcontraction]]="","0",((Table4[[#This Row],[Velocity (m/s)]]^2)/2)*Table4[[#This Row],[Kcontraction]]))</f>
        <v/>
      </c>
      <c r="T886" s="89" t="str">
        <f>IF(Table4[[#This Row],[Segment]]="","",SUMIF($Y$7:$Y$2000,Table4[[#This Row],[Segment]],$AD$7:$AD$2000))</f>
        <v/>
      </c>
      <c r="U886" s="95" t="str">
        <f>IF(Table4[[#This Row],[Segment]]="","",Table4[[#This Row],[Hfriction (J/kg)]]+Table4[[#This Row],[Hexpansions (J/kg)]]+Table4[[#This Row],[Hcontractions (J/kg)]]+Table4[[#This Row],[Hf (J/kg)]])</f>
        <v/>
      </c>
      <c r="V886" s="95" t="str">
        <f>IF(Table4[[#This Row],[Segment]]="","",Table4[[#This Row],[Total Friction Loss (J/kg)]]*Table3[Density (kg/m3)])</f>
        <v/>
      </c>
      <c r="W886" s="95" t="str">
        <f>IF(Table4[[#This Row],[Segment]]="","",Table4[[#This Row],[Total Pressure Drop (Pa)]]/1000)</f>
        <v/>
      </c>
      <c r="Y886" s="82" t="str">
        <f>IF('Set Up'!D1109="","",'Set Up'!D1109)</f>
        <v/>
      </c>
      <c r="Z886" s="82" t="str">
        <f>IF('Set Up'!E1109="","",'Set Up'!E1109)</f>
        <v/>
      </c>
      <c r="AA886" s="82" t="str">
        <f>IF('Set Up'!F1109="","",'Set Up'!F1109)</f>
        <v/>
      </c>
      <c r="AB886" s="82" t="str">
        <f>IF('Set Up'!G1109="","",'Set Up'!G1109)</f>
        <v/>
      </c>
      <c r="AC886" s="82" t="str">
        <f t="array" ref="AC886">IF(Y886="","",INDEX(Data!$G$4:$G$51,MATCH(Table7[[#This Row],[Fitting]]&amp;Table7[[#This Row],[Fitting Subtype]],Data!$E$4:$E$51&amp;Data!$F$4:$F$51,0)))</f>
        <v/>
      </c>
      <c r="AD886" s="89" t="str">
        <f>IF(Table7[[#This Row],[Segment]]="","",Table7[[#This Row],[Quantity]]*Table7[[#This Row],[Kf]]*(((INDEX(Table4[Velocity (m/s)],MATCH(Table7[[#This Row],[Segment]],Table4[Segment],0)))^2)/2))</f>
        <v/>
      </c>
      <c r="AF886" s="82" t="str">
        <f>Table4[[#This Row],[Segment]]</f>
        <v/>
      </c>
      <c r="AG886" s="75"/>
      <c r="AH886" s="82" t="str">
        <f>IF(Table5[[#This Row],[Segment]]="","",AG886-Table4[[#This Row],[Total Pressure Drop (kPa)]])</f>
        <v/>
      </c>
    </row>
    <row r="887" spans="1:34" x14ac:dyDescent="0.25">
      <c r="A887" s="95" t="str">
        <f>IF('Set Up'!A884="","",'Set Up'!A884)</f>
        <v/>
      </c>
      <c r="B887" s="75" t="s">
        <v>81</v>
      </c>
      <c r="C887" s="85"/>
      <c r="D887" s="86" t="str">
        <f>IF(Table4[[#This Row],[Diameter (in)]]="","",(((CONVERT(Table4[[#This Row],[Diameter (in)]],"in","m"))/2)^2)*PI())</f>
        <v/>
      </c>
      <c r="E887" s="87" t="str">
        <f>IF(Table4[[#This Row],[Area (m2)]]="","",$D$4/Table4[[#This Row],[Area (m2)]])</f>
        <v/>
      </c>
      <c r="F887" s="85">
        <f t="shared" si="13"/>
        <v>4.6951999999999998</v>
      </c>
      <c r="G887" s="88" t="str">
        <f>IF(Table4[[#This Row],[Segment]]="","",(CONVERT(Table4[[#This Row],[Diameter (in)]],"in","m")*$B$4*Table4[[#This Row],[Velocity (m/s)]])/$C$4)</f>
        <v/>
      </c>
      <c r="H887" s="96" t="str">
        <f>IF(Table4[[#This Row],[Segment]]="","",IF(Table4[[#This Row],[Teynold''s Number]]&gt;4000,"TURBULENT","LAMINAR"))</f>
        <v/>
      </c>
      <c r="I887" s="86" t="str">
        <f>IF(Table4[[#This Row],[Segment]]="","",INDEX(Data!C884:C898,MATCH(Table4[Material],Data!B884:B898,0)))</f>
        <v/>
      </c>
      <c r="J887" s="89" t="str">
        <f>IF(Table4[[#This Row],[ε (m)]]="","",Table4[[#This Row],[ε (m)]]/(CONVERT(Table4[[#This Row],[Diameter (in)]],"in","m")))</f>
        <v/>
      </c>
      <c r="K887" s="96" t="str">
        <f>IF(Table4[[#This Row],[Regime]]="LAMINAR",16/Table4[[#This Row],[Teynold''s Number]],"-")</f>
        <v>-</v>
      </c>
      <c r="L887" s="86"/>
      <c r="M887" s="97" t="str">
        <f>IF(Table4[[#This Row],[Regime]]="TURBULENT",(((-4*LOG10(Table4[[#This Row],[ε/D]]/3.7+1.256/(Table4[[#This Row],[Teynold''s Number]]*SQRT(Table4[[#This Row],[f turbulent (guess)]]))))^-1)^2),"")</f>
        <v/>
      </c>
      <c r="N887" s="91" t="str">
        <f>IF(Table4[[#This Row],[f turbulent]]="","",Table4[[#This Row],[f turbulent (guess)]]-Table4[[#This Row],[f turbulent]])</f>
        <v/>
      </c>
      <c r="O887" s="87">
        <f>IF(Table4[[#This Row],[Segment]]="",0,IF(C888="",0,IF(C888&lt;=Table4[[#This Row],[Diameter (in)]],0,1-(D887/D888))))</f>
        <v>0</v>
      </c>
      <c r="P887" s="92" t="str">
        <f>IF(Table4[[#This Row],[Segment]]="","",IF(C887&gt;C888,"",IF(C888="",0.55,(0.55*(1-D888/D887)))))</f>
        <v/>
      </c>
      <c r="Q88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87" s="92" t="str">
        <f>IF(Table4[[#This Row],[Segment]]="","",IF(Table4[[#This Row],[Kexpansion]]="","0",((Table4[[#This Row],[Velocity (m/s)]]^2)/2)*Table4[[#This Row],[Kexpansion]]))</f>
        <v/>
      </c>
      <c r="S887" s="92" t="str">
        <f>IF(Table4[[#This Row],[Segment]]="","",IF(Table4[[#This Row],[Kcontraction]]="","0",((Table4[[#This Row],[Velocity (m/s)]]^2)/2)*Table4[[#This Row],[Kcontraction]]))</f>
        <v/>
      </c>
      <c r="T887" s="89" t="str">
        <f>IF(Table4[[#This Row],[Segment]]="","",SUMIF($Y$7:$Y$2000,Table4[[#This Row],[Segment]],$AD$7:$AD$2000))</f>
        <v/>
      </c>
      <c r="U887" s="95" t="str">
        <f>IF(Table4[[#This Row],[Segment]]="","",Table4[[#This Row],[Hfriction (J/kg)]]+Table4[[#This Row],[Hexpansions (J/kg)]]+Table4[[#This Row],[Hcontractions (J/kg)]]+Table4[[#This Row],[Hf (J/kg)]])</f>
        <v/>
      </c>
      <c r="V887" s="95" t="str">
        <f>IF(Table4[[#This Row],[Segment]]="","",Table4[[#This Row],[Total Friction Loss (J/kg)]]*Table3[Density (kg/m3)])</f>
        <v/>
      </c>
      <c r="W887" s="95" t="str">
        <f>IF(Table4[[#This Row],[Segment]]="","",Table4[[#This Row],[Total Pressure Drop (Pa)]]/1000)</f>
        <v/>
      </c>
      <c r="Y887" s="82" t="str">
        <f>IF('Set Up'!D1110="","",'Set Up'!D1110)</f>
        <v/>
      </c>
      <c r="Z887" s="82" t="str">
        <f>IF('Set Up'!E1110="","",'Set Up'!E1110)</f>
        <v/>
      </c>
      <c r="AA887" s="82" t="str">
        <f>IF('Set Up'!F1110="","",'Set Up'!F1110)</f>
        <v/>
      </c>
      <c r="AB887" s="82" t="str">
        <f>IF('Set Up'!G1110="","",'Set Up'!G1110)</f>
        <v/>
      </c>
      <c r="AC887" s="82" t="str">
        <f t="array" ref="AC887">IF(Y887="","",INDEX(Data!$G$4:$G$51,MATCH(Table7[[#This Row],[Fitting]]&amp;Table7[[#This Row],[Fitting Subtype]],Data!$E$4:$E$51&amp;Data!$F$4:$F$51,0)))</f>
        <v/>
      </c>
      <c r="AD887" s="89" t="str">
        <f>IF(Table7[[#This Row],[Segment]]="","",Table7[[#This Row],[Quantity]]*Table7[[#This Row],[Kf]]*(((INDEX(Table4[Velocity (m/s)],MATCH(Table7[[#This Row],[Segment]],Table4[Segment],0)))^2)/2))</f>
        <v/>
      </c>
      <c r="AF887" s="82" t="str">
        <f>Table4[[#This Row],[Segment]]</f>
        <v/>
      </c>
      <c r="AG887" s="75"/>
      <c r="AH887" s="82" t="str">
        <f>IF(Table5[[#This Row],[Segment]]="","",AG887-Table4[[#This Row],[Total Pressure Drop (kPa)]])</f>
        <v/>
      </c>
    </row>
    <row r="888" spans="1:34" x14ac:dyDescent="0.25">
      <c r="A888" s="95" t="str">
        <f>IF('Set Up'!A885="","",'Set Up'!A885)</f>
        <v/>
      </c>
      <c r="B888" s="75" t="s">
        <v>81</v>
      </c>
      <c r="C888" s="85"/>
      <c r="D888" s="86" t="str">
        <f>IF(Table4[[#This Row],[Diameter (in)]]="","",(((CONVERT(Table4[[#This Row],[Diameter (in)]],"in","m"))/2)^2)*PI())</f>
        <v/>
      </c>
      <c r="E888" s="87" t="str">
        <f>IF(Table4[[#This Row],[Area (m2)]]="","",$D$4/Table4[[#This Row],[Area (m2)]])</f>
        <v/>
      </c>
      <c r="F888" s="85">
        <f t="shared" si="13"/>
        <v>4.6951999999999998</v>
      </c>
      <c r="G888" s="88" t="str">
        <f>IF(Table4[[#This Row],[Segment]]="","",(CONVERT(Table4[[#This Row],[Diameter (in)]],"in","m")*$B$4*Table4[[#This Row],[Velocity (m/s)]])/$C$4)</f>
        <v/>
      </c>
      <c r="H888" s="96" t="str">
        <f>IF(Table4[[#This Row],[Segment]]="","",IF(Table4[[#This Row],[Teynold''s Number]]&gt;4000,"TURBULENT","LAMINAR"))</f>
        <v/>
      </c>
      <c r="I888" s="86" t="str">
        <f>IF(Table4[[#This Row],[Segment]]="","",INDEX(Data!C885:C899,MATCH(Table4[Material],Data!B885:B899,0)))</f>
        <v/>
      </c>
      <c r="J888" s="89" t="str">
        <f>IF(Table4[[#This Row],[ε (m)]]="","",Table4[[#This Row],[ε (m)]]/(CONVERT(Table4[[#This Row],[Diameter (in)]],"in","m")))</f>
        <v/>
      </c>
      <c r="K888" s="96" t="str">
        <f>IF(Table4[[#This Row],[Regime]]="LAMINAR",16/Table4[[#This Row],[Teynold''s Number]],"-")</f>
        <v>-</v>
      </c>
      <c r="L888" s="86"/>
      <c r="M888" s="97" t="str">
        <f>IF(Table4[[#This Row],[Regime]]="TURBULENT",(((-4*LOG10(Table4[[#This Row],[ε/D]]/3.7+1.256/(Table4[[#This Row],[Teynold''s Number]]*SQRT(Table4[[#This Row],[f turbulent (guess)]]))))^-1)^2),"")</f>
        <v/>
      </c>
      <c r="N888" s="91" t="str">
        <f>IF(Table4[[#This Row],[f turbulent]]="","",Table4[[#This Row],[f turbulent (guess)]]-Table4[[#This Row],[f turbulent]])</f>
        <v/>
      </c>
      <c r="O888" s="87">
        <f>IF(Table4[[#This Row],[Segment]]="",0,IF(C889="",0,IF(C889&lt;=Table4[[#This Row],[Diameter (in)]],0,1-(D888/D889))))</f>
        <v>0</v>
      </c>
      <c r="P888" s="92" t="str">
        <f>IF(Table4[[#This Row],[Segment]]="","",IF(C888&gt;C889,"",IF(C889="",0.55,(0.55*(1-D889/D888)))))</f>
        <v/>
      </c>
      <c r="Q88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88" s="92" t="str">
        <f>IF(Table4[[#This Row],[Segment]]="","",IF(Table4[[#This Row],[Kexpansion]]="","0",((Table4[[#This Row],[Velocity (m/s)]]^2)/2)*Table4[[#This Row],[Kexpansion]]))</f>
        <v/>
      </c>
      <c r="S888" s="92" t="str">
        <f>IF(Table4[[#This Row],[Segment]]="","",IF(Table4[[#This Row],[Kcontraction]]="","0",((Table4[[#This Row],[Velocity (m/s)]]^2)/2)*Table4[[#This Row],[Kcontraction]]))</f>
        <v/>
      </c>
      <c r="T888" s="89" t="str">
        <f>IF(Table4[[#This Row],[Segment]]="","",SUMIF($Y$7:$Y$2000,Table4[[#This Row],[Segment]],$AD$7:$AD$2000))</f>
        <v/>
      </c>
      <c r="U888" s="95" t="str">
        <f>IF(Table4[[#This Row],[Segment]]="","",Table4[[#This Row],[Hfriction (J/kg)]]+Table4[[#This Row],[Hexpansions (J/kg)]]+Table4[[#This Row],[Hcontractions (J/kg)]]+Table4[[#This Row],[Hf (J/kg)]])</f>
        <v/>
      </c>
      <c r="V888" s="95" t="str">
        <f>IF(Table4[[#This Row],[Segment]]="","",Table4[[#This Row],[Total Friction Loss (J/kg)]]*Table3[Density (kg/m3)])</f>
        <v/>
      </c>
      <c r="W888" s="95" t="str">
        <f>IF(Table4[[#This Row],[Segment]]="","",Table4[[#This Row],[Total Pressure Drop (Pa)]]/1000)</f>
        <v/>
      </c>
      <c r="Y888" s="82" t="str">
        <f>IF('Set Up'!D1111="","",'Set Up'!D1111)</f>
        <v/>
      </c>
      <c r="Z888" s="82" t="str">
        <f>IF('Set Up'!E1111="","",'Set Up'!E1111)</f>
        <v/>
      </c>
      <c r="AA888" s="82" t="str">
        <f>IF('Set Up'!F1111="","",'Set Up'!F1111)</f>
        <v/>
      </c>
      <c r="AB888" s="82" t="str">
        <f>IF('Set Up'!G1111="","",'Set Up'!G1111)</f>
        <v/>
      </c>
      <c r="AC888" s="82" t="str">
        <f t="array" ref="AC888">IF(Y888="","",INDEX(Data!$G$4:$G$51,MATCH(Table7[[#This Row],[Fitting]]&amp;Table7[[#This Row],[Fitting Subtype]],Data!$E$4:$E$51&amp;Data!$F$4:$F$51,0)))</f>
        <v/>
      </c>
      <c r="AD888" s="89" t="str">
        <f>IF(Table7[[#This Row],[Segment]]="","",Table7[[#This Row],[Quantity]]*Table7[[#This Row],[Kf]]*(((INDEX(Table4[Velocity (m/s)],MATCH(Table7[[#This Row],[Segment]],Table4[Segment],0)))^2)/2))</f>
        <v/>
      </c>
      <c r="AF888" s="82" t="str">
        <f>Table4[[#This Row],[Segment]]</f>
        <v/>
      </c>
      <c r="AG888" s="75"/>
      <c r="AH888" s="82" t="str">
        <f>IF(Table5[[#This Row],[Segment]]="","",AG888-Table4[[#This Row],[Total Pressure Drop (kPa)]])</f>
        <v/>
      </c>
    </row>
    <row r="889" spans="1:34" x14ac:dyDescent="0.25">
      <c r="A889" s="95" t="str">
        <f>IF('Set Up'!A886="","",'Set Up'!A886)</f>
        <v/>
      </c>
      <c r="B889" s="75" t="s">
        <v>81</v>
      </c>
      <c r="C889" s="85"/>
      <c r="D889" s="86" t="str">
        <f>IF(Table4[[#This Row],[Diameter (in)]]="","",(((CONVERT(Table4[[#This Row],[Diameter (in)]],"in","m"))/2)^2)*PI())</f>
        <v/>
      </c>
      <c r="E889" s="87" t="str">
        <f>IF(Table4[[#This Row],[Area (m2)]]="","",$D$4/Table4[[#This Row],[Area (m2)]])</f>
        <v/>
      </c>
      <c r="F889" s="85">
        <f t="shared" si="13"/>
        <v>4.6951999999999998</v>
      </c>
      <c r="G889" s="88" t="str">
        <f>IF(Table4[[#This Row],[Segment]]="","",(CONVERT(Table4[[#This Row],[Diameter (in)]],"in","m")*$B$4*Table4[[#This Row],[Velocity (m/s)]])/$C$4)</f>
        <v/>
      </c>
      <c r="H889" s="96" t="str">
        <f>IF(Table4[[#This Row],[Segment]]="","",IF(Table4[[#This Row],[Teynold''s Number]]&gt;4000,"TURBULENT","LAMINAR"))</f>
        <v/>
      </c>
      <c r="I889" s="86" t="str">
        <f>IF(Table4[[#This Row],[Segment]]="","",INDEX(Data!C886:C900,MATCH(Table4[Material],Data!B886:B900,0)))</f>
        <v/>
      </c>
      <c r="J889" s="89" t="str">
        <f>IF(Table4[[#This Row],[ε (m)]]="","",Table4[[#This Row],[ε (m)]]/(CONVERT(Table4[[#This Row],[Diameter (in)]],"in","m")))</f>
        <v/>
      </c>
      <c r="K889" s="96" t="str">
        <f>IF(Table4[[#This Row],[Regime]]="LAMINAR",16/Table4[[#This Row],[Teynold''s Number]],"-")</f>
        <v>-</v>
      </c>
      <c r="L889" s="86"/>
      <c r="M889" s="97" t="str">
        <f>IF(Table4[[#This Row],[Regime]]="TURBULENT",(((-4*LOG10(Table4[[#This Row],[ε/D]]/3.7+1.256/(Table4[[#This Row],[Teynold''s Number]]*SQRT(Table4[[#This Row],[f turbulent (guess)]]))))^-1)^2),"")</f>
        <v/>
      </c>
      <c r="N889" s="91" t="str">
        <f>IF(Table4[[#This Row],[f turbulent]]="","",Table4[[#This Row],[f turbulent (guess)]]-Table4[[#This Row],[f turbulent]])</f>
        <v/>
      </c>
      <c r="O889" s="87">
        <f>IF(Table4[[#This Row],[Segment]]="",0,IF(C890="",0,IF(C890&lt;=Table4[[#This Row],[Diameter (in)]],0,1-(D889/D890))))</f>
        <v>0</v>
      </c>
      <c r="P889" s="92" t="str">
        <f>IF(Table4[[#This Row],[Segment]]="","",IF(C889&gt;C890,"",IF(C890="",0.55,(0.55*(1-D890/D889)))))</f>
        <v/>
      </c>
      <c r="Q88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89" s="92" t="str">
        <f>IF(Table4[[#This Row],[Segment]]="","",IF(Table4[[#This Row],[Kexpansion]]="","0",((Table4[[#This Row],[Velocity (m/s)]]^2)/2)*Table4[[#This Row],[Kexpansion]]))</f>
        <v/>
      </c>
      <c r="S889" s="92" t="str">
        <f>IF(Table4[[#This Row],[Segment]]="","",IF(Table4[[#This Row],[Kcontraction]]="","0",((Table4[[#This Row],[Velocity (m/s)]]^2)/2)*Table4[[#This Row],[Kcontraction]]))</f>
        <v/>
      </c>
      <c r="T889" s="89" t="str">
        <f>IF(Table4[[#This Row],[Segment]]="","",SUMIF($Y$7:$Y$2000,Table4[[#This Row],[Segment]],$AD$7:$AD$2000))</f>
        <v/>
      </c>
      <c r="U889" s="95" t="str">
        <f>IF(Table4[[#This Row],[Segment]]="","",Table4[[#This Row],[Hfriction (J/kg)]]+Table4[[#This Row],[Hexpansions (J/kg)]]+Table4[[#This Row],[Hcontractions (J/kg)]]+Table4[[#This Row],[Hf (J/kg)]])</f>
        <v/>
      </c>
      <c r="V889" s="95" t="str">
        <f>IF(Table4[[#This Row],[Segment]]="","",Table4[[#This Row],[Total Friction Loss (J/kg)]]*Table3[Density (kg/m3)])</f>
        <v/>
      </c>
      <c r="W889" s="95" t="str">
        <f>IF(Table4[[#This Row],[Segment]]="","",Table4[[#This Row],[Total Pressure Drop (Pa)]]/1000)</f>
        <v/>
      </c>
      <c r="Y889" s="82" t="str">
        <f>IF('Set Up'!D1112="","",'Set Up'!D1112)</f>
        <v/>
      </c>
      <c r="Z889" s="82" t="str">
        <f>IF('Set Up'!E1112="","",'Set Up'!E1112)</f>
        <v/>
      </c>
      <c r="AA889" s="82" t="str">
        <f>IF('Set Up'!F1112="","",'Set Up'!F1112)</f>
        <v/>
      </c>
      <c r="AB889" s="82" t="str">
        <f>IF('Set Up'!G1112="","",'Set Up'!G1112)</f>
        <v/>
      </c>
      <c r="AC889" s="82" t="str">
        <f t="array" ref="AC889">IF(Y889="","",INDEX(Data!$G$4:$G$51,MATCH(Table7[[#This Row],[Fitting]]&amp;Table7[[#This Row],[Fitting Subtype]],Data!$E$4:$E$51&amp;Data!$F$4:$F$51,0)))</f>
        <v/>
      </c>
      <c r="AD889" s="89" t="str">
        <f>IF(Table7[[#This Row],[Segment]]="","",Table7[[#This Row],[Quantity]]*Table7[[#This Row],[Kf]]*(((INDEX(Table4[Velocity (m/s)],MATCH(Table7[[#This Row],[Segment]],Table4[Segment],0)))^2)/2))</f>
        <v/>
      </c>
      <c r="AF889" s="82" t="str">
        <f>Table4[[#This Row],[Segment]]</f>
        <v/>
      </c>
      <c r="AG889" s="75"/>
      <c r="AH889" s="82" t="str">
        <f>IF(Table5[[#This Row],[Segment]]="","",AG889-Table4[[#This Row],[Total Pressure Drop (kPa)]])</f>
        <v/>
      </c>
    </row>
    <row r="890" spans="1:34" x14ac:dyDescent="0.25">
      <c r="A890" s="95" t="str">
        <f>IF('Set Up'!A887="","",'Set Up'!A887)</f>
        <v/>
      </c>
      <c r="B890" s="75" t="s">
        <v>81</v>
      </c>
      <c r="C890" s="85"/>
      <c r="D890" s="86" t="str">
        <f>IF(Table4[[#This Row],[Diameter (in)]]="","",(((CONVERT(Table4[[#This Row],[Diameter (in)]],"in","m"))/2)^2)*PI())</f>
        <v/>
      </c>
      <c r="E890" s="87" t="str">
        <f>IF(Table4[[#This Row],[Area (m2)]]="","",$D$4/Table4[[#This Row],[Area (m2)]])</f>
        <v/>
      </c>
      <c r="F890" s="85">
        <f t="shared" si="13"/>
        <v>4.6951999999999998</v>
      </c>
      <c r="G890" s="88" t="str">
        <f>IF(Table4[[#This Row],[Segment]]="","",(CONVERT(Table4[[#This Row],[Diameter (in)]],"in","m")*$B$4*Table4[[#This Row],[Velocity (m/s)]])/$C$4)</f>
        <v/>
      </c>
      <c r="H890" s="96" t="str">
        <f>IF(Table4[[#This Row],[Segment]]="","",IF(Table4[[#This Row],[Teynold''s Number]]&gt;4000,"TURBULENT","LAMINAR"))</f>
        <v/>
      </c>
      <c r="I890" s="86" t="str">
        <f>IF(Table4[[#This Row],[Segment]]="","",INDEX(Data!C887:C901,MATCH(Table4[Material],Data!B887:B901,0)))</f>
        <v/>
      </c>
      <c r="J890" s="89" t="str">
        <f>IF(Table4[[#This Row],[ε (m)]]="","",Table4[[#This Row],[ε (m)]]/(CONVERT(Table4[[#This Row],[Diameter (in)]],"in","m")))</f>
        <v/>
      </c>
      <c r="K890" s="96" t="str">
        <f>IF(Table4[[#This Row],[Regime]]="LAMINAR",16/Table4[[#This Row],[Teynold''s Number]],"-")</f>
        <v>-</v>
      </c>
      <c r="L890" s="86"/>
      <c r="M890" s="97" t="str">
        <f>IF(Table4[[#This Row],[Regime]]="TURBULENT",(((-4*LOG10(Table4[[#This Row],[ε/D]]/3.7+1.256/(Table4[[#This Row],[Teynold''s Number]]*SQRT(Table4[[#This Row],[f turbulent (guess)]]))))^-1)^2),"")</f>
        <v/>
      </c>
      <c r="N890" s="91" t="str">
        <f>IF(Table4[[#This Row],[f turbulent]]="","",Table4[[#This Row],[f turbulent (guess)]]-Table4[[#This Row],[f turbulent]])</f>
        <v/>
      </c>
      <c r="O890" s="87">
        <f>IF(Table4[[#This Row],[Segment]]="",0,IF(C891="",0,IF(C891&lt;=Table4[[#This Row],[Diameter (in)]],0,1-(D890/D891))))</f>
        <v>0</v>
      </c>
      <c r="P890" s="92" t="str">
        <f>IF(Table4[[#This Row],[Segment]]="","",IF(C890&gt;C891,"",IF(C891="",0.55,(0.55*(1-D891/D890)))))</f>
        <v/>
      </c>
      <c r="Q89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90" s="92" t="str">
        <f>IF(Table4[[#This Row],[Segment]]="","",IF(Table4[[#This Row],[Kexpansion]]="","0",((Table4[[#This Row],[Velocity (m/s)]]^2)/2)*Table4[[#This Row],[Kexpansion]]))</f>
        <v/>
      </c>
      <c r="S890" s="92" t="str">
        <f>IF(Table4[[#This Row],[Segment]]="","",IF(Table4[[#This Row],[Kcontraction]]="","0",((Table4[[#This Row],[Velocity (m/s)]]^2)/2)*Table4[[#This Row],[Kcontraction]]))</f>
        <v/>
      </c>
      <c r="T890" s="89" t="str">
        <f>IF(Table4[[#This Row],[Segment]]="","",SUMIF($Y$7:$Y$2000,Table4[[#This Row],[Segment]],$AD$7:$AD$2000))</f>
        <v/>
      </c>
      <c r="U890" s="95" t="str">
        <f>IF(Table4[[#This Row],[Segment]]="","",Table4[[#This Row],[Hfriction (J/kg)]]+Table4[[#This Row],[Hexpansions (J/kg)]]+Table4[[#This Row],[Hcontractions (J/kg)]]+Table4[[#This Row],[Hf (J/kg)]])</f>
        <v/>
      </c>
      <c r="V890" s="95" t="str">
        <f>IF(Table4[[#This Row],[Segment]]="","",Table4[[#This Row],[Total Friction Loss (J/kg)]]*Table3[Density (kg/m3)])</f>
        <v/>
      </c>
      <c r="W890" s="95" t="str">
        <f>IF(Table4[[#This Row],[Segment]]="","",Table4[[#This Row],[Total Pressure Drop (Pa)]]/1000)</f>
        <v/>
      </c>
      <c r="Y890" s="82" t="str">
        <f>IF('Set Up'!D1113="","",'Set Up'!D1113)</f>
        <v/>
      </c>
      <c r="Z890" s="82" t="str">
        <f>IF('Set Up'!E1113="","",'Set Up'!E1113)</f>
        <v/>
      </c>
      <c r="AA890" s="82" t="str">
        <f>IF('Set Up'!F1113="","",'Set Up'!F1113)</f>
        <v/>
      </c>
      <c r="AB890" s="82" t="str">
        <f>IF('Set Up'!G1113="","",'Set Up'!G1113)</f>
        <v/>
      </c>
      <c r="AC890" s="82" t="str">
        <f t="array" ref="AC890">IF(Y890="","",INDEX(Data!$G$4:$G$51,MATCH(Table7[[#This Row],[Fitting]]&amp;Table7[[#This Row],[Fitting Subtype]],Data!$E$4:$E$51&amp;Data!$F$4:$F$51,0)))</f>
        <v/>
      </c>
      <c r="AD890" s="89" t="str">
        <f>IF(Table7[[#This Row],[Segment]]="","",Table7[[#This Row],[Quantity]]*Table7[[#This Row],[Kf]]*(((INDEX(Table4[Velocity (m/s)],MATCH(Table7[[#This Row],[Segment]],Table4[Segment],0)))^2)/2))</f>
        <v/>
      </c>
      <c r="AF890" s="82" t="str">
        <f>Table4[[#This Row],[Segment]]</f>
        <v/>
      </c>
      <c r="AG890" s="75"/>
      <c r="AH890" s="82" t="str">
        <f>IF(Table5[[#This Row],[Segment]]="","",AG890-Table4[[#This Row],[Total Pressure Drop (kPa)]])</f>
        <v/>
      </c>
    </row>
    <row r="891" spans="1:34" x14ac:dyDescent="0.25">
      <c r="A891" s="95" t="str">
        <f>IF('Set Up'!A888="","",'Set Up'!A888)</f>
        <v/>
      </c>
      <c r="B891" s="75" t="s">
        <v>81</v>
      </c>
      <c r="C891" s="85"/>
      <c r="D891" s="86" t="str">
        <f>IF(Table4[[#This Row],[Diameter (in)]]="","",(((CONVERT(Table4[[#This Row],[Diameter (in)]],"in","m"))/2)^2)*PI())</f>
        <v/>
      </c>
      <c r="E891" s="87" t="str">
        <f>IF(Table4[[#This Row],[Area (m2)]]="","",$D$4/Table4[[#This Row],[Area (m2)]])</f>
        <v/>
      </c>
      <c r="F891" s="85">
        <f t="shared" si="13"/>
        <v>4.6951999999999998</v>
      </c>
      <c r="G891" s="88" t="str">
        <f>IF(Table4[[#This Row],[Segment]]="","",(CONVERT(Table4[[#This Row],[Diameter (in)]],"in","m")*$B$4*Table4[[#This Row],[Velocity (m/s)]])/$C$4)</f>
        <v/>
      </c>
      <c r="H891" s="96" t="str">
        <f>IF(Table4[[#This Row],[Segment]]="","",IF(Table4[[#This Row],[Teynold''s Number]]&gt;4000,"TURBULENT","LAMINAR"))</f>
        <v/>
      </c>
      <c r="I891" s="86" t="str">
        <f>IF(Table4[[#This Row],[Segment]]="","",INDEX(Data!C888:C902,MATCH(Table4[Material],Data!B888:B902,0)))</f>
        <v/>
      </c>
      <c r="J891" s="89" t="str">
        <f>IF(Table4[[#This Row],[ε (m)]]="","",Table4[[#This Row],[ε (m)]]/(CONVERT(Table4[[#This Row],[Diameter (in)]],"in","m")))</f>
        <v/>
      </c>
      <c r="K891" s="96" t="str">
        <f>IF(Table4[[#This Row],[Regime]]="LAMINAR",16/Table4[[#This Row],[Teynold''s Number]],"-")</f>
        <v>-</v>
      </c>
      <c r="L891" s="86"/>
      <c r="M891" s="97" t="str">
        <f>IF(Table4[[#This Row],[Regime]]="TURBULENT",(((-4*LOG10(Table4[[#This Row],[ε/D]]/3.7+1.256/(Table4[[#This Row],[Teynold''s Number]]*SQRT(Table4[[#This Row],[f turbulent (guess)]]))))^-1)^2),"")</f>
        <v/>
      </c>
      <c r="N891" s="91" t="str">
        <f>IF(Table4[[#This Row],[f turbulent]]="","",Table4[[#This Row],[f turbulent (guess)]]-Table4[[#This Row],[f turbulent]])</f>
        <v/>
      </c>
      <c r="O891" s="87">
        <f>IF(Table4[[#This Row],[Segment]]="",0,IF(C892="",0,IF(C892&lt;=Table4[[#This Row],[Diameter (in)]],0,1-(D891/D892))))</f>
        <v>0</v>
      </c>
      <c r="P891" s="92" t="str">
        <f>IF(Table4[[#This Row],[Segment]]="","",IF(C891&gt;C892,"",IF(C892="",0.55,(0.55*(1-D892/D891)))))</f>
        <v/>
      </c>
      <c r="Q89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91" s="92" t="str">
        <f>IF(Table4[[#This Row],[Segment]]="","",IF(Table4[[#This Row],[Kexpansion]]="","0",((Table4[[#This Row],[Velocity (m/s)]]^2)/2)*Table4[[#This Row],[Kexpansion]]))</f>
        <v/>
      </c>
      <c r="S891" s="92" t="str">
        <f>IF(Table4[[#This Row],[Segment]]="","",IF(Table4[[#This Row],[Kcontraction]]="","0",((Table4[[#This Row],[Velocity (m/s)]]^2)/2)*Table4[[#This Row],[Kcontraction]]))</f>
        <v/>
      </c>
      <c r="T891" s="89" t="str">
        <f>IF(Table4[[#This Row],[Segment]]="","",SUMIF($Y$7:$Y$2000,Table4[[#This Row],[Segment]],$AD$7:$AD$2000))</f>
        <v/>
      </c>
      <c r="U891" s="95" t="str">
        <f>IF(Table4[[#This Row],[Segment]]="","",Table4[[#This Row],[Hfriction (J/kg)]]+Table4[[#This Row],[Hexpansions (J/kg)]]+Table4[[#This Row],[Hcontractions (J/kg)]]+Table4[[#This Row],[Hf (J/kg)]])</f>
        <v/>
      </c>
      <c r="V891" s="95" t="str">
        <f>IF(Table4[[#This Row],[Segment]]="","",Table4[[#This Row],[Total Friction Loss (J/kg)]]*Table3[Density (kg/m3)])</f>
        <v/>
      </c>
      <c r="W891" s="95" t="str">
        <f>IF(Table4[[#This Row],[Segment]]="","",Table4[[#This Row],[Total Pressure Drop (Pa)]]/1000)</f>
        <v/>
      </c>
      <c r="Y891" s="82" t="str">
        <f>IF('Set Up'!D1114="","",'Set Up'!D1114)</f>
        <v/>
      </c>
      <c r="Z891" s="82" t="str">
        <f>IF('Set Up'!E1114="","",'Set Up'!E1114)</f>
        <v/>
      </c>
      <c r="AA891" s="82" t="str">
        <f>IF('Set Up'!F1114="","",'Set Up'!F1114)</f>
        <v/>
      </c>
      <c r="AB891" s="82" t="str">
        <f>IF('Set Up'!G1114="","",'Set Up'!G1114)</f>
        <v/>
      </c>
      <c r="AC891" s="82" t="str">
        <f t="array" ref="AC891">IF(Y891="","",INDEX(Data!$G$4:$G$51,MATCH(Table7[[#This Row],[Fitting]]&amp;Table7[[#This Row],[Fitting Subtype]],Data!$E$4:$E$51&amp;Data!$F$4:$F$51,0)))</f>
        <v/>
      </c>
      <c r="AD891" s="89" t="str">
        <f>IF(Table7[[#This Row],[Segment]]="","",Table7[[#This Row],[Quantity]]*Table7[[#This Row],[Kf]]*(((INDEX(Table4[Velocity (m/s)],MATCH(Table7[[#This Row],[Segment]],Table4[Segment],0)))^2)/2))</f>
        <v/>
      </c>
      <c r="AF891" s="82" t="str">
        <f>Table4[[#This Row],[Segment]]</f>
        <v/>
      </c>
      <c r="AG891" s="75"/>
      <c r="AH891" s="82" t="str">
        <f>IF(Table5[[#This Row],[Segment]]="","",AG891-Table4[[#This Row],[Total Pressure Drop (kPa)]])</f>
        <v/>
      </c>
    </row>
    <row r="892" spans="1:34" x14ac:dyDescent="0.25">
      <c r="A892" s="95" t="str">
        <f>IF('Set Up'!A889="","",'Set Up'!A889)</f>
        <v/>
      </c>
      <c r="B892" s="75" t="s">
        <v>81</v>
      </c>
      <c r="C892" s="85"/>
      <c r="D892" s="86" t="str">
        <f>IF(Table4[[#This Row],[Diameter (in)]]="","",(((CONVERT(Table4[[#This Row],[Diameter (in)]],"in","m"))/2)^2)*PI())</f>
        <v/>
      </c>
      <c r="E892" s="87" t="str">
        <f>IF(Table4[[#This Row],[Area (m2)]]="","",$D$4/Table4[[#This Row],[Area (m2)]])</f>
        <v/>
      </c>
      <c r="F892" s="85">
        <f t="shared" si="13"/>
        <v>4.6951999999999998</v>
      </c>
      <c r="G892" s="88" t="str">
        <f>IF(Table4[[#This Row],[Segment]]="","",(CONVERT(Table4[[#This Row],[Diameter (in)]],"in","m")*$B$4*Table4[[#This Row],[Velocity (m/s)]])/$C$4)</f>
        <v/>
      </c>
      <c r="H892" s="96" t="str">
        <f>IF(Table4[[#This Row],[Segment]]="","",IF(Table4[[#This Row],[Teynold''s Number]]&gt;4000,"TURBULENT","LAMINAR"))</f>
        <v/>
      </c>
      <c r="I892" s="86" t="str">
        <f>IF(Table4[[#This Row],[Segment]]="","",INDEX(Data!C889:C903,MATCH(Table4[Material],Data!B889:B903,0)))</f>
        <v/>
      </c>
      <c r="J892" s="89" t="str">
        <f>IF(Table4[[#This Row],[ε (m)]]="","",Table4[[#This Row],[ε (m)]]/(CONVERT(Table4[[#This Row],[Diameter (in)]],"in","m")))</f>
        <v/>
      </c>
      <c r="K892" s="96" t="str">
        <f>IF(Table4[[#This Row],[Regime]]="LAMINAR",16/Table4[[#This Row],[Teynold''s Number]],"-")</f>
        <v>-</v>
      </c>
      <c r="L892" s="86"/>
      <c r="M892" s="97" t="str">
        <f>IF(Table4[[#This Row],[Regime]]="TURBULENT",(((-4*LOG10(Table4[[#This Row],[ε/D]]/3.7+1.256/(Table4[[#This Row],[Teynold''s Number]]*SQRT(Table4[[#This Row],[f turbulent (guess)]]))))^-1)^2),"")</f>
        <v/>
      </c>
      <c r="N892" s="91" t="str">
        <f>IF(Table4[[#This Row],[f turbulent]]="","",Table4[[#This Row],[f turbulent (guess)]]-Table4[[#This Row],[f turbulent]])</f>
        <v/>
      </c>
      <c r="O892" s="87">
        <f>IF(Table4[[#This Row],[Segment]]="",0,IF(C893="",0,IF(C893&lt;=Table4[[#This Row],[Diameter (in)]],0,1-(D892/D893))))</f>
        <v>0</v>
      </c>
      <c r="P892" s="92" t="str">
        <f>IF(Table4[[#This Row],[Segment]]="","",IF(C892&gt;C893,"",IF(C893="",0.55,(0.55*(1-D893/D892)))))</f>
        <v/>
      </c>
      <c r="Q89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92" s="92" t="str">
        <f>IF(Table4[[#This Row],[Segment]]="","",IF(Table4[[#This Row],[Kexpansion]]="","0",((Table4[[#This Row],[Velocity (m/s)]]^2)/2)*Table4[[#This Row],[Kexpansion]]))</f>
        <v/>
      </c>
      <c r="S892" s="92" t="str">
        <f>IF(Table4[[#This Row],[Segment]]="","",IF(Table4[[#This Row],[Kcontraction]]="","0",((Table4[[#This Row],[Velocity (m/s)]]^2)/2)*Table4[[#This Row],[Kcontraction]]))</f>
        <v/>
      </c>
      <c r="T892" s="89" t="str">
        <f>IF(Table4[[#This Row],[Segment]]="","",SUMIF($Y$7:$Y$2000,Table4[[#This Row],[Segment]],$AD$7:$AD$2000))</f>
        <v/>
      </c>
      <c r="U892" s="95" t="str">
        <f>IF(Table4[[#This Row],[Segment]]="","",Table4[[#This Row],[Hfriction (J/kg)]]+Table4[[#This Row],[Hexpansions (J/kg)]]+Table4[[#This Row],[Hcontractions (J/kg)]]+Table4[[#This Row],[Hf (J/kg)]])</f>
        <v/>
      </c>
      <c r="V892" s="95" t="str">
        <f>IF(Table4[[#This Row],[Segment]]="","",Table4[[#This Row],[Total Friction Loss (J/kg)]]*Table3[Density (kg/m3)])</f>
        <v/>
      </c>
      <c r="W892" s="95" t="str">
        <f>IF(Table4[[#This Row],[Segment]]="","",Table4[[#This Row],[Total Pressure Drop (Pa)]]/1000)</f>
        <v/>
      </c>
      <c r="Y892" s="82" t="str">
        <f>IF('Set Up'!D1115="","",'Set Up'!D1115)</f>
        <v/>
      </c>
      <c r="Z892" s="82" t="str">
        <f>IF('Set Up'!E1115="","",'Set Up'!E1115)</f>
        <v/>
      </c>
      <c r="AA892" s="82" t="str">
        <f>IF('Set Up'!F1115="","",'Set Up'!F1115)</f>
        <v/>
      </c>
      <c r="AB892" s="82" t="str">
        <f>IF('Set Up'!G1115="","",'Set Up'!G1115)</f>
        <v/>
      </c>
      <c r="AC892" s="82" t="str">
        <f t="array" ref="AC892">IF(Y892="","",INDEX(Data!$G$4:$G$51,MATCH(Table7[[#This Row],[Fitting]]&amp;Table7[[#This Row],[Fitting Subtype]],Data!$E$4:$E$51&amp;Data!$F$4:$F$51,0)))</f>
        <v/>
      </c>
      <c r="AD892" s="89" t="str">
        <f>IF(Table7[[#This Row],[Segment]]="","",Table7[[#This Row],[Quantity]]*Table7[[#This Row],[Kf]]*(((INDEX(Table4[Velocity (m/s)],MATCH(Table7[[#This Row],[Segment]],Table4[Segment],0)))^2)/2))</f>
        <v/>
      </c>
      <c r="AF892" s="82" t="str">
        <f>Table4[[#This Row],[Segment]]</f>
        <v/>
      </c>
      <c r="AG892" s="75"/>
      <c r="AH892" s="82" t="str">
        <f>IF(Table5[[#This Row],[Segment]]="","",AG892-Table4[[#This Row],[Total Pressure Drop (kPa)]])</f>
        <v/>
      </c>
    </row>
    <row r="893" spans="1:34" x14ac:dyDescent="0.25">
      <c r="A893" s="95" t="str">
        <f>IF('Set Up'!A890="","",'Set Up'!A890)</f>
        <v/>
      </c>
      <c r="B893" s="75" t="s">
        <v>81</v>
      </c>
      <c r="C893" s="85"/>
      <c r="D893" s="86" t="str">
        <f>IF(Table4[[#This Row],[Diameter (in)]]="","",(((CONVERT(Table4[[#This Row],[Diameter (in)]],"in","m"))/2)^2)*PI())</f>
        <v/>
      </c>
      <c r="E893" s="87" t="str">
        <f>IF(Table4[[#This Row],[Area (m2)]]="","",$D$4/Table4[[#This Row],[Area (m2)]])</f>
        <v/>
      </c>
      <c r="F893" s="85">
        <f t="shared" si="13"/>
        <v>4.6951999999999998</v>
      </c>
      <c r="G893" s="88" t="str">
        <f>IF(Table4[[#This Row],[Segment]]="","",(CONVERT(Table4[[#This Row],[Diameter (in)]],"in","m")*$B$4*Table4[[#This Row],[Velocity (m/s)]])/$C$4)</f>
        <v/>
      </c>
      <c r="H893" s="96" t="str">
        <f>IF(Table4[[#This Row],[Segment]]="","",IF(Table4[[#This Row],[Teynold''s Number]]&gt;4000,"TURBULENT","LAMINAR"))</f>
        <v/>
      </c>
      <c r="I893" s="86" t="str">
        <f>IF(Table4[[#This Row],[Segment]]="","",INDEX(Data!C890:C904,MATCH(Table4[Material],Data!B890:B904,0)))</f>
        <v/>
      </c>
      <c r="J893" s="89" t="str">
        <f>IF(Table4[[#This Row],[ε (m)]]="","",Table4[[#This Row],[ε (m)]]/(CONVERT(Table4[[#This Row],[Diameter (in)]],"in","m")))</f>
        <v/>
      </c>
      <c r="K893" s="96" t="str">
        <f>IF(Table4[[#This Row],[Regime]]="LAMINAR",16/Table4[[#This Row],[Teynold''s Number]],"-")</f>
        <v>-</v>
      </c>
      <c r="L893" s="86"/>
      <c r="M893" s="97" t="str">
        <f>IF(Table4[[#This Row],[Regime]]="TURBULENT",(((-4*LOG10(Table4[[#This Row],[ε/D]]/3.7+1.256/(Table4[[#This Row],[Teynold''s Number]]*SQRT(Table4[[#This Row],[f turbulent (guess)]]))))^-1)^2),"")</f>
        <v/>
      </c>
      <c r="N893" s="91" t="str">
        <f>IF(Table4[[#This Row],[f turbulent]]="","",Table4[[#This Row],[f turbulent (guess)]]-Table4[[#This Row],[f turbulent]])</f>
        <v/>
      </c>
      <c r="O893" s="87">
        <f>IF(Table4[[#This Row],[Segment]]="",0,IF(C894="",0,IF(C894&lt;=Table4[[#This Row],[Diameter (in)]],0,1-(D893/D894))))</f>
        <v>0</v>
      </c>
      <c r="P893" s="92" t="str">
        <f>IF(Table4[[#This Row],[Segment]]="","",IF(C893&gt;C894,"",IF(C894="",0.55,(0.55*(1-D894/D893)))))</f>
        <v/>
      </c>
      <c r="Q89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93" s="92" t="str">
        <f>IF(Table4[[#This Row],[Segment]]="","",IF(Table4[[#This Row],[Kexpansion]]="","0",((Table4[[#This Row],[Velocity (m/s)]]^2)/2)*Table4[[#This Row],[Kexpansion]]))</f>
        <v/>
      </c>
      <c r="S893" s="92" t="str">
        <f>IF(Table4[[#This Row],[Segment]]="","",IF(Table4[[#This Row],[Kcontraction]]="","0",((Table4[[#This Row],[Velocity (m/s)]]^2)/2)*Table4[[#This Row],[Kcontraction]]))</f>
        <v/>
      </c>
      <c r="T893" s="89" t="str">
        <f>IF(Table4[[#This Row],[Segment]]="","",SUMIF($Y$7:$Y$2000,Table4[[#This Row],[Segment]],$AD$7:$AD$2000))</f>
        <v/>
      </c>
      <c r="U893" s="95" t="str">
        <f>IF(Table4[[#This Row],[Segment]]="","",Table4[[#This Row],[Hfriction (J/kg)]]+Table4[[#This Row],[Hexpansions (J/kg)]]+Table4[[#This Row],[Hcontractions (J/kg)]]+Table4[[#This Row],[Hf (J/kg)]])</f>
        <v/>
      </c>
      <c r="V893" s="95" t="str">
        <f>IF(Table4[[#This Row],[Segment]]="","",Table4[[#This Row],[Total Friction Loss (J/kg)]]*Table3[Density (kg/m3)])</f>
        <v/>
      </c>
      <c r="W893" s="95" t="str">
        <f>IF(Table4[[#This Row],[Segment]]="","",Table4[[#This Row],[Total Pressure Drop (Pa)]]/1000)</f>
        <v/>
      </c>
      <c r="Y893" s="82" t="str">
        <f>IF('Set Up'!D1116="","",'Set Up'!D1116)</f>
        <v/>
      </c>
      <c r="Z893" s="82" t="str">
        <f>IF('Set Up'!E1116="","",'Set Up'!E1116)</f>
        <v/>
      </c>
      <c r="AA893" s="82" t="str">
        <f>IF('Set Up'!F1116="","",'Set Up'!F1116)</f>
        <v/>
      </c>
      <c r="AB893" s="82" t="str">
        <f>IF('Set Up'!G1116="","",'Set Up'!G1116)</f>
        <v/>
      </c>
      <c r="AC893" s="82" t="str">
        <f t="array" ref="AC893">IF(Y893="","",INDEX(Data!$G$4:$G$51,MATCH(Table7[[#This Row],[Fitting]]&amp;Table7[[#This Row],[Fitting Subtype]],Data!$E$4:$E$51&amp;Data!$F$4:$F$51,0)))</f>
        <v/>
      </c>
      <c r="AD893" s="89" t="str">
        <f>IF(Table7[[#This Row],[Segment]]="","",Table7[[#This Row],[Quantity]]*Table7[[#This Row],[Kf]]*(((INDEX(Table4[Velocity (m/s)],MATCH(Table7[[#This Row],[Segment]],Table4[Segment],0)))^2)/2))</f>
        <v/>
      </c>
      <c r="AF893" s="82" t="str">
        <f>Table4[[#This Row],[Segment]]</f>
        <v/>
      </c>
      <c r="AG893" s="75"/>
      <c r="AH893" s="82" t="str">
        <f>IF(Table5[[#This Row],[Segment]]="","",AG893-Table4[[#This Row],[Total Pressure Drop (kPa)]])</f>
        <v/>
      </c>
    </row>
    <row r="894" spans="1:34" x14ac:dyDescent="0.25">
      <c r="A894" s="95" t="str">
        <f>IF('Set Up'!A891="","",'Set Up'!A891)</f>
        <v/>
      </c>
      <c r="B894" s="75" t="s">
        <v>81</v>
      </c>
      <c r="C894" s="85"/>
      <c r="D894" s="86" t="str">
        <f>IF(Table4[[#This Row],[Diameter (in)]]="","",(((CONVERT(Table4[[#This Row],[Diameter (in)]],"in","m"))/2)^2)*PI())</f>
        <v/>
      </c>
      <c r="E894" s="87" t="str">
        <f>IF(Table4[[#This Row],[Area (m2)]]="","",$D$4/Table4[[#This Row],[Area (m2)]])</f>
        <v/>
      </c>
      <c r="F894" s="85">
        <f t="shared" si="13"/>
        <v>4.6951999999999998</v>
      </c>
      <c r="G894" s="88" t="str">
        <f>IF(Table4[[#This Row],[Segment]]="","",(CONVERT(Table4[[#This Row],[Diameter (in)]],"in","m")*$B$4*Table4[[#This Row],[Velocity (m/s)]])/$C$4)</f>
        <v/>
      </c>
      <c r="H894" s="96" t="str">
        <f>IF(Table4[[#This Row],[Segment]]="","",IF(Table4[[#This Row],[Teynold''s Number]]&gt;4000,"TURBULENT","LAMINAR"))</f>
        <v/>
      </c>
      <c r="I894" s="86" t="str">
        <f>IF(Table4[[#This Row],[Segment]]="","",INDEX(Data!C891:C905,MATCH(Table4[Material],Data!B891:B905,0)))</f>
        <v/>
      </c>
      <c r="J894" s="89" t="str">
        <f>IF(Table4[[#This Row],[ε (m)]]="","",Table4[[#This Row],[ε (m)]]/(CONVERT(Table4[[#This Row],[Diameter (in)]],"in","m")))</f>
        <v/>
      </c>
      <c r="K894" s="96" t="str">
        <f>IF(Table4[[#This Row],[Regime]]="LAMINAR",16/Table4[[#This Row],[Teynold''s Number]],"-")</f>
        <v>-</v>
      </c>
      <c r="L894" s="86"/>
      <c r="M894" s="97" t="str">
        <f>IF(Table4[[#This Row],[Regime]]="TURBULENT",(((-4*LOG10(Table4[[#This Row],[ε/D]]/3.7+1.256/(Table4[[#This Row],[Teynold''s Number]]*SQRT(Table4[[#This Row],[f turbulent (guess)]]))))^-1)^2),"")</f>
        <v/>
      </c>
      <c r="N894" s="91" t="str">
        <f>IF(Table4[[#This Row],[f turbulent]]="","",Table4[[#This Row],[f turbulent (guess)]]-Table4[[#This Row],[f turbulent]])</f>
        <v/>
      </c>
      <c r="O894" s="87">
        <f>IF(Table4[[#This Row],[Segment]]="",0,IF(C895="",0,IF(C895&lt;=Table4[[#This Row],[Diameter (in)]],0,1-(D894/D895))))</f>
        <v>0</v>
      </c>
      <c r="P894" s="92" t="str">
        <f>IF(Table4[[#This Row],[Segment]]="","",IF(C894&gt;C895,"",IF(C895="",0.55,(0.55*(1-D895/D894)))))</f>
        <v/>
      </c>
      <c r="Q89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94" s="92" t="str">
        <f>IF(Table4[[#This Row],[Segment]]="","",IF(Table4[[#This Row],[Kexpansion]]="","0",((Table4[[#This Row],[Velocity (m/s)]]^2)/2)*Table4[[#This Row],[Kexpansion]]))</f>
        <v/>
      </c>
      <c r="S894" s="92" t="str">
        <f>IF(Table4[[#This Row],[Segment]]="","",IF(Table4[[#This Row],[Kcontraction]]="","0",((Table4[[#This Row],[Velocity (m/s)]]^2)/2)*Table4[[#This Row],[Kcontraction]]))</f>
        <v/>
      </c>
      <c r="T894" s="89" t="str">
        <f>IF(Table4[[#This Row],[Segment]]="","",SUMIF($Y$7:$Y$2000,Table4[[#This Row],[Segment]],$AD$7:$AD$2000))</f>
        <v/>
      </c>
      <c r="U894" s="95" t="str">
        <f>IF(Table4[[#This Row],[Segment]]="","",Table4[[#This Row],[Hfriction (J/kg)]]+Table4[[#This Row],[Hexpansions (J/kg)]]+Table4[[#This Row],[Hcontractions (J/kg)]]+Table4[[#This Row],[Hf (J/kg)]])</f>
        <v/>
      </c>
      <c r="V894" s="95" t="str">
        <f>IF(Table4[[#This Row],[Segment]]="","",Table4[[#This Row],[Total Friction Loss (J/kg)]]*Table3[Density (kg/m3)])</f>
        <v/>
      </c>
      <c r="W894" s="95" t="str">
        <f>IF(Table4[[#This Row],[Segment]]="","",Table4[[#This Row],[Total Pressure Drop (Pa)]]/1000)</f>
        <v/>
      </c>
      <c r="Y894" s="82" t="str">
        <f>IF('Set Up'!D1117="","",'Set Up'!D1117)</f>
        <v/>
      </c>
      <c r="Z894" s="82" t="str">
        <f>IF('Set Up'!E1117="","",'Set Up'!E1117)</f>
        <v/>
      </c>
      <c r="AA894" s="82" t="str">
        <f>IF('Set Up'!F1117="","",'Set Up'!F1117)</f>
        <v/>
      </c>
      <c r="AB894" s="82" t="str">
        <f>IF('Set Up'!G1117="","",'Set Up'!G1117)</f>
        <v/>
      </c>
      <c r="AC894" s="82" t="str">
        <f t="array" ref="AC894">IF(Y894="","",INDEX(Data!$G$4:$G$51,MATCH(Table7[[#This Row],[Fitting]]&amp;Table7[[#This Row],[Fitting Subtype]],Data!$E$4:$E$51&amp;Data!$F$4:$F$51,0)))</f>
        <v/>
      </c>
      <c r="AD894" s="89" t="str">
        <f>IF(Table7[[#This Row],[Segment]]="","",Table7[[#This Row],[Quantity]]*Table7[[#This Row],[Kf]]*(((INDEX(Table4[Velocity (m/s)],MATCH(Table7[[#This Row],[Segment]],Table4[Segment],0)))^2)/2))</f>
        <v/>
      </c>
      <c r="AF894" s="82" t="str">
        <f>Table4[[#This Row],[Segment]]</f>
        <v/>
      </c>
      <c r="AG894" s="75"/>
      <c r="AH894" s="82" t="str">
        <f>IF(Table5[[#This Row],[Segment]]="","",AG894-Table4[[#This Row],[Total Pressure Drop (kPa)]])</f>
        <v/>
      </c>
    </row>
    <row r="895" spans="1:34" x14ac:dyDescent="0.25">
      <c r="A895" s="95" t="str">
        <f>IF('Set Up'!A892="","",'Set Up'!A892)</f>
        <v/>
      </c>
      <c r="B895" s="75" t="s">
        <v>81</v>
      </c>
      <c r="C895" s="85"/>
      <c r="D895" s="86" t="str">
        <f>IF(Table4[[#This Row],[Diameter (in)]]="","",(((CONVERT(Table4[[#This Row],[Diameter (in)]],"in","m"))/2)^2)*PI())</f>
        <v/>
      </c>
      <c r="E895" s="87" t="str">
        <f>IF(Table4[[#This Row],[Area (m2)]]="","",$D$4/Table4[[#This Row],[Area (m2)]])</f>
        <v/>
      </c>
      <c r="F895" s="85">
        <f t="shared" si="13"/>
        <v>4.6951999999999998</v>
      </c>
      <c r="G895" s="88" t="str">
        <f>IF(Table4[[#This Row],[Segment]]="","",(CONVERT(Table4[[#This Row],[Diameter (in)]],"in","m")*$B$4*Table4[[#This Row],[Velocity (m/s)]])/$C$4)</f>
        <v/>
      </c>
      <c r="H895" s="96" t="str">
        <f>IF(Table4[[#This Row],[Segment]]="","",IF(Table4[[#This Row],[Teynold''s Number]]&gt;4000,"TURBULENT","LAMINAR"))</f>
        <v/>
      </c>
      <c r="I895" s="86" t="str">
        <f>IF(Table4[[#This Row],[Segment]]="","",INDEX(Data!C892:C906,MATCH(Table4[Material],Data!B892:B906,0)))</f>
        <v/>
      </c>
      <c r="J895" s="89" t="str">
        <f>IF(Table4[[#This Row],[ε (m)]]="","",Table4[[#This Row],[ε (m)]]/(CONVERT(Table4[[#This Row],[Diameter (in)]],"in","m")))</f>
        <v/>
      </c>
      <c r="K895" s="96" t="str">
        <f>IF(Table4[[#This Row],[Regime]]="LAMINAR",16/Table4[[#This Row],[Teynold''s Number]],"-")</f>
        <v>-</v>
      </c>
      <c r="L895" s="86"/>
      <c r="M895" s="97" t="str">
        <f>IF(Table4[[#This Row],[Regime]]="TURBULENT",(((-4*LOG10(Table4[[#This Row],[ε/D]]/3.7+1.256/(Table4[[#This Row],[Teynold''s Number]]*SQRT(Table4[[#This Row],[f turbulent (guess)]]))))^-1)^2),"")</f>
        <v/>
      </c>
      <c r="N895" s="91" t="str">
        <f>IF(Table4[[#This Row],[f turbulent]]="","",Table4[[#This Row],[f turbulent (guess)]]-Table4[[#This Row],[f turbulent]])</f>
        <v/>
      </c>
      <c r="O895" s="87">
        <f>IF(Table4[[#This Row],[Segment]]="",0,IF(C896="",0,IF(C896&lt;=Table4[[#This Row],[Diameter (in)]],0,1-(D895/D896))))</f>
        <v>0</v>
      </c>
      <c r="P895" s="92" t="str">
        <f>IF(Table4[[#This Row],[Segment]]="","",IF(C895&gt;C896,"",IF(C896="",0.55,(0.55*(1-D896/D895)))))</f>
        <v/>
      </c>
      <c r="Q89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95" s="92" t="str">
        <f>IF(Table4[[#This Row],[Segment]]="","",IF(Table4[[#This Row],[Kexpansion]]="","0",((Table4[[#This Row],[Velocity (m/s)]]^2)/2)*Table4[[#This Row],[Kexpansion]]))</f>
        <v/>
      </c>
      <c r="S895" s="92" t="str">
        <f>IF(Table4[[#This Row],[Segment]]="","",IF(Table4[[#This Row],[Kcontraction]]="","0",((Table4[[#This Row],[Velocity (m/s)]]^2)/2)*Table4[[#This Row],[Kcontraction]]))</f>
        <v/>
      </c>
      <c r="T895" s="89" t="str">
        <f>IF(Table4[[#This Row],[Segment]]="","",SUMIF($Y$7:$Y$2000,Table4[[#This Row],[Segment]],$AD$7:$AD$2000))</f>
        <v/>
      </c>
      <c r="U895" s="95" t="str">
        <f>IF(Table4[[#This Row],[Segment]]="","",Table4[[#This Row],[Hfriction (J/kg)]]+Table4[[#This Row],[Hexpansions (J/kg)]]+Table4[[#This Row],[Hcontractions (J/kg)]]+Table4[[#This Row],[Hf (J/kg)]])</f>
        <v/>
      </c>
      <c r="V895" s="95" t="str">
        <f>IF(Table4[[#This Row],[Segment]]="","",Table4[[#This Row],[Total Friction Loss (J/kg)]]*Table3[Density (kg/m3)])</f>
        <v/>
      </c>
      <c r="W895" s="95" t="str">
        <f>IF(Table4[[#This Row],[Segment]]="","",Table4[[#This Row],[Total Pressure Drop (Pa)]]/1000)</f>
        <v/>
      </c>
      <c r="Y895" s="82" t="str">
        <f>IF('Set Up'!D1118="","",'Set Up'!D1118)</f>
        <v/>
      </c>
      <c r="Z895" s="82" t="str">
        <f>IF('Set Up'!E1118="","",'Set Up'!E1118)</f>
        <v/>
      </c>
      <c r="AA895" s="82" t="str">
        <f>IF('Set Up'!F1118="","",'Set Up'!F1118)</f>
        <v/>
      </c>
      <c r="AB895" s="82" t="str">
        <f>IF('Set Up'!G1118="","",'Set Up'!G1118)</f>
        <v/>
      </c>
      <c r="AC895" s="82" t="str">
        <f t="array" ref="AC895">IF(Y895="","",INDEX(Data!$G$4:$G$51,MATCH(Table7[[#This Row],[Fitting]]&amp;Table7[[#This Row],[Fitting Subtype]],Data!$E$4:$E$51&amp;Data!$F$4:$F$51,0)))</f>
        <v/>
      </c>
      <c r="AD895" s="89" t="str">
        <f>IF(Table7[[#This Row],[Segment]]="","",Table7[[#This Row],[Quantity]]*Table7[[#This Row],[Kf]]*(((INDEX(Table4[Velocity (m/s)],MATCH(Table7[[#This Row],[Segment]],Table4[Segment],0)))^2)/2))</f>
        <v/>
      </c>
      <c r="AF895" s="82" t="str">
        <f>Table4[[#This Row],[Segment]]</f>
        <v/>
      </c>
      <c r="AG895" s="75"/>
      <c r="AH895" s="82" t="str">
        <f>IF(Table5[[#This Row],[Segment]]="","",AG895-Table4[[#This Row],[Total Pressure Drop (kPa)]])</f>
        <v/>
      </c>
    </row>
    <row r="896" spans="1:34" x14ac:dyDescent="0.25">
      <c r="A896" s="95" t="str">
        <f>IF('Set Up'!A893="","",'Set Up'!A893)</f>
        <v/>
      </c>
      <c r="B896" s="75" t="s">
        <v>81</v>
      </c>
      <c r="C896" s="85"/>
      <c r="D896" s="86" t="str">
        <f>IF(Table4[[#This Row],[Diameter (in)]]="","",(((CONVERT(Table4[[#This Row],[Diameter (in)]],"in","m"))/2)^2)*PI())</f>
        <v/>
      </c>
      <c r="E896" s="87" t="str">
        <f>IF(Table4[[#This Row],[Area (m2)]]="","",$D$4/Table4[[#This Row],[Area (m2)]])</f>
        <v/>
      </c>
      <c r="F896" s="85">
        <f t="shared" si="13"/>
        <v>4.6951999999999998</v>
      </c>
      <c r="G896" s="88" t="str">
        <f>IF(Table4[[#This Row],[Segment]]="","",(CONVERT(Table4[[#This Row],[Diameter (in)]],"in","m")*$B$4*Table4[[#This Row],[Velocity (m/s)]])/$C$4)</f>
        <v/>
      </c>
      <c r="H896" s="96" t="str">
        <f>IF(Table4[[#This Row],[Segment]]="","",IF(Table4[[#This Row],[Teynold''s Number]]&gt;4000,"TURBULENT","LAMINAR"))</f>
        <v/>
      </c>
      <c r="I896" s="86" t="str">
        <f>IF(Table4[[#This Row],[Segment]]="","",INDEX(Data!C893:C907,MATCH(Table4[Material],Data!B893:B907,0)))</f>
        <v/>
      </c>
      <c r="J896" s="89" t="str">
        <f>IF(Table4[[#This Row],[ε (m)]]="","",Table4[[#This Row],[ε (m)]]/(CONVERT(Table4[[#This Row],[Diameter (in)]],"in","m")))</f>
        <v/>
      </c>
      <c r="K896" s="96" t="str">
        <f>IF(Table4[[#This Row],[Regime]]="LAMINAR",16/Table4[[#This Row],[Teynold''s Number]],"-")</f>
        <v>-</v>
      </c>
      <c r="L896" s="86"/>
      <c r="M896" s="97" t="str">
        <f>IF(Table4[[#This Row],[Regime]]="TURBULENT",(((-4*LOG10(Table4[[#This Row],[ε/D]]/3.7+1.256/(Table4[[#This Row],[Teynold''s Number]]*SQRT(Table4[[#This Row],[f turbulent (guess)]]))))^-1)^2),"")</f>
        <v/>
      </c>
      <c r="N896" s="91" t="str">
        <f>IF(Table4[[#This Row],[f turbulent]]="","",Table4[[#This Row],[f turbulent (guess)]]-Table4[[#This Row],[f turbulent]])</f>
        <v/>
      </c>
      <c r="O896" s="87">
        <f>IF(Table4[[#This Row],[Segment]]="",0,IF(C897="",0,IF(C897&lt;=Table4[[#This Row],[Diameter (in)]],0,1-(D896/D897))))</f>
        <v>0</v>
      </c>
      <c r="P896" s="92" t="str">
        <f>IF(Table4[[#This Row],[Segment]]="","",IF(C896&gt;C897,"",IF(C897="",0.55,(0.55*(1-D897/D896)))))</f>
        <v/>
      </c>
      <c r="Q89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96" s="92" t="str">
        <f>IF(Table4[[#This Row],[Segment]]="","",IF(Table4[[#This Row],[Kexpansion]]="","0",((Table4[[#This Row],[Velocity (m/s)]]^2)/2)*Table4[[#This Row],[Kexpansion]]))</f>
        <v/>
      </c>
      <c r="S896" s="92" t="str">
        <f>IF(Table4[[#This Row],[Segment]]="","",IF(Table4[[#This Row],[Kcontraction]]="","0",((Table4[[#This Row],[Velocity (m/s)]]^2)/2)*Table4[[#This Row],[Kcontraction]]))</f>
        <v/>
      </c>
      <c r="T896" s="89" t="str">
        <f>IF(Table4[[#This Row],[Segment]]="","",SUMIF($Y$7:$Y$2000,Table4[[#This Row],[Segment]],$AD$7:$AD$2000))</f>
        <v/>
      </c>
      <c r="U896" s="95" t="str">
        <f>IF(Table4[[#This Row],[Segment]]="","",Table4[[#This Row],[Hfriction (J/kg)]]+Table4[[#This Row],[Hexpansions (J/kg)]]+Table4[[#This Row],[Hcontractions (J/kg)]]+Table4[[#This Row],[Hf (J/kg)]])</f>
        <v/>
      </c>
      <c r="V896" s="95" t="str">
        <f>IF(Table4[[#This Row],[Segment]]="","",Table4[[#This Row],[Total Friction Loss (J/kg)]]*Table3[Density (kg/m3)])</f>
        <v/>
      </c>
      <c r="W896" s="95" t="str">
        <f>IF(Table4[[#This Row],[Segment]]="","",Table4[[#This Row],[Total Pressure Drop (Pa)]]/1000)</f>
        <v/>
      </c>
      <c r="Y896" s="82" t="str">
        <f>IF('Set Up'!D1119="","",'Set Up'!D1119)</f>
        <v/>
      </c>
      <c r="Z896" s="82" t="str">
        <f>IF('Set Up'!E1119="","",'Set Up'!E1119)</f>
        <v/>
      </c>
      <c r="AA896" s="82" t="str">
        <f>IF('Set Up'!F1119="","",'Set Up'!F1119)</f>
        <v/>
      </c>
      <c r="AB896" s="82" t="str">
        <f>IF('Set Up'!G1119="","",'Set Up'!G1119)</f>
        <v/>
      </c>
      <c r="AC896" s="82" t="str">
        <f t="array" ref="AC896">IF(Y896="","",INDEX(Data!$G$4:$G$51,MATCH(Table7[[#This Row],[Fitting]]&amp;Table7[[#This Row],[Fitting Subtype]],Data!$E$4:$E$51&amp;Data!$F$4:$F$51,0)))</f>
        <v/>
      </c>
      <c r="AD896" s="89" t="str">
        <f>IF(Table7[[#This Row],[Segment]]="","",Table7[[#This Row],[Quantity]]*Table7[[#This Row],[Kf]]*(((INDEX(Table4[Velocity (m/s)],MATCH(Table7[[#This Row],[Segment]],Table4[Segment],0)))^2)/2))</f>
        <v/>
      </c>
      <c r="AF896" s="82" t="str">
        <f>Table4[[#This Row],[Segment]]</f>
        <v/>
      </c>
      <c r="AG896" s="75"/>
      <c r="AH896" s="82" t="str">
        <f>IF(Table5[[#This Row],[Segment]]="","",AG896-Table4[[#This Row],[Total Pressure Drop (kPa)]])</f>
        <v/>
      </c>
    </row>
    <row r="897" spans="1:34" x14ac:dyDescent="0.25">
      <c r="A897" s="95" t="str">
        <f>IF('Set Up'!A894="","",'Set Up'!A894)</f>
        <v/>
      </c>
      <c r="B897" s="75" t="s">
        <v>81</v>
      </c>
      <c r="C897" s="85"/>
      <c r="D897" s="86" t="str">
        <f>IF(Table4[[#This Row],[Diameter (in)]]="","",(((CONVERT(Table4[[#This Row],[Diameter (in)]],"in","m"))/2)^2)*PI())</f>
        <v/>
      </c>
      <c r="E897" s="87" t="str">
        <f>IF(Table4[[#This Row],[Area (m2)]]="","",$D$4/Table4[[#This Row],[Area (m2)]])</f>
        <v/>
      </c>
      <c r="F897" s="85">
        <f t="shared" si="13"/>
        <v>4.6951999999999998</v>
      </c>
      <c r="G897" s="88" t="str">
        <f>IF(Table4[[#This Row],[Segment]]="","",(CONVERT(Table4[[#This Row],[Diameter (in)]],"in","m")*$B$4*Table4[[#This Row],[Velocity (m/s)]])/$C$4)</f>
        <v/>
      </c>
      <c r="H897" s="96" t="str">
        <f>IF(Table4[[#This Row],[Segment]]="","",IF(Table4[[#This Row],[Teynold''s Number]]&gt;4000,"TURBULENT","LAMINAR"))</f>
        <v/>
      </c>
      <c r="I897" s="86" t="str">
        <f>IF(Table4[[#This Row],[Segment]]="","",INDEX(Data!C894:C908,MATCH(Table4[Material],Data!B894:B908,0)))</f>
        <v/>
      </c>
      <c r="J897" s="89" t="str">
        <f>IF(Table4[[#This Row],[ε (m)]]="","",Table4[[#This Row],[ε (m)]]/(CONVERT(Table4[[#This Row],[Diameter (in)]],"in","m")))</f>
        <v/>
      </c>
      <c r="K897" s="96" t="str">
        <f>IF(Table4[[#This Row],[Regime]]="LAMINAR",16/Table4[[#This Row],[Teynold''s Number]],"-")</f>
        <v>-</v>
      </c>
      <c r="L897" s="86"/>
      <c r="M897" s="97" t="str">
        <f>IF(Table4[[#This Row],[Regime]]="TURBULENT",(((-4*LOG10(Table4[[#This Row],[ε/D]]/3.7+1.256/(Table4[[#This Row],[Teynold''s Number]]*SQRT(Table4[[#This Row],[f turbulent (guess)]]))))^-1)^2),"")</f>
        <v/>
      </c>
      <c r="N897" s="91" t="str">
        <f>IF(Table4[[#This Row],[f turbulent]]="","",Table4[[#This Row],[f turbulent (guess)]]-Table4[[#This Row],[f turbulent]])</f>
        <v/>
      </c>
      <c r="O897" s="87">
        <f>IF(Table4[[#This Row],[Segment]]="",0,IF(C898="",0,IF(C898&lt;=Table4[[#This Row],[Diameter (in)]],0,1-(D897/D898))))</f>
        <v>0</v>
      </c>
      <c r="P897" s="92" t="str">
        <f>IF(Table4[[#This Row],[Segment]]="","",IF(C897&gt;C898,"",IF(C898="",0.55,(0.55*(1-D898/D897)))))</f>
        <v/>
      </c>
      <c r="Q89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97" s="92" t="str">
        <f>IF(Table4[[#This Row],[Segment]]="","",IF(Table4[[#This Row],[Kexpansion]]="","0",((Table4[[#This Row],[Velocity (m/s)]]^2)/2)*Table4[[#This Row],[Kexpansion]]))</f>
        <v/>
      </c>
      <c r="S897" s="92" t="str">
        <f>IF(Table4[[#This Row],[Segment]]="","",IF(Table4[[#This Row],[Kcontraction]]="","0",((Table4[[#This Row],[Velocity (m/s)]]^2)/2)*Table4[[#This Row],[Kcontraction]]))</f>
        <v/>
      </c>
      <c r="T897" s="89" t="str">
        <f>IF(Table4[[#This Row],[Segment]]="","",SUMIF($Y$7:$Y$2000,Table4[[#This Row],[Segment]],$AD$7:$AD$2000))</f>
        <v/>
      </c>
      <c r="U897" s="95" t="str">
        <f>IF(Table4[[#This Row],[Segment]]="","",Table4[[#This Row],[Hfriction (J/kg)]]+Table4[[#This Row],[Hexpansions (J/kg)]]+Table4[[#This Row],[Hcontractions (J/kg)]]+Table4[[#This Row],[Hf (J/kg)]])</f>
        <v/>
      </c>
      <c r="V897" s="95" t="str">
        <f>IF(Table4[[#This Row],[Segment]]="","",Table4[[#This Row],[Total Friction Loss (J/kg)]]*Table3[Density (kg/m3)])</f>
        <v/>
      </c>
      <c r="W897" s="95" t="str">
        <f>IF(Table4[[#This Row],[Segment]]="","",Table4[[#This Row],[Total Pressure Drop (Pa)]]/1000)</f>
        <v/>
      </c>
      <c r="Y897" s="82" t="str">
        <f>IF('Set Up'!D1120="","",'Set Up'!D1120)</f>
        <v/>
      </c>
      <c r="Z897" s="82" t="str">
        <f>IF('Set Up'!E1120="","",'Set Up'!E1120)</f>
        <v/>
      </c>
      <c r="AA897" s="82" t="str">
        <f>IF('Set Up'!F1120="","",'Set Up'!F1120)</f>
        <v/>
      </c>
      <c r="AB897" s="82" t="str">
        <f>IF('Set Up'!G1120="","",'Set Up'!G1120)</f>
        <v/>
      </c>
      <c r="AC897" s="82" t="str">
        <f t="array" ref="AC897">IF(Y897="","",INDEX(Data!$G$4:$G$51,MATCH(Table7[[#This Row],[Fitting]]&amp;Table7[[#This Row],[Fitting Subtype]],Data!$E$4:$E$51&amp;Data!$F$4:$F$51,0)))</f>
        <v/>
      </c>
      <c r="AD897" s="89" t="str">
        <f>IF(Table7[[#This Row],[Segment]]="","",Table7[[#This Row],[Quantity]]*Table7[[#This Row],[Kf]]*(((INDEX(Table4[Velocity (m/s)],MATCH(Table7[[#This Row],[Segment]],Table4[Segment],0)))^2)/2))</f>
        <v/>
      </c>
      <c r="AF897" s="82" t="str">
        <f>Table4[[#This Row],[Segment]]</f>
        <v/>
      </c>
      <c r="AG897" s="75"/>
      <c r="AH897" s="82" t="str">
        <f>IF(Table5[[#This Row],[Segment]]="","",AG897-Table4[[#This Row],[Total Pressure Drop (kPa)]])</f>
        <v/>
      </c>
    </row>
    <row r="898" spans="1:34" x14ac:dyDescent="0.25">
      <c r="A898" s="95" t="str">
        <f>IF('Set Up'!A895="","",'Set Up'!A895)</f>
        <v/>
      </c>
      <c r="B898" s="75" t="s">
        <v>81</v>
      </c>
      <c r="C898" s="85"/>
      <c r="D898" s="86" t="str">
        <f>IF(Table4[[#This Row],[Diameter (in)]]="","",(((CONVERT(Table4[[#This Row],[Diameter (in)]],"in","m"))/2)^2)*PI())</f>
        <v/>
      </c>
      <c r="E898" s="87" t="str">
        <f>IF(Table4[[#This Row],[Area (m2)]]="","",$D$4/Table4[[#This Row],[Area (m2)]])</f>
        <v/>
      </c>
      <c r="F898" s="85">
        <f t="shared" si="13"/>
        <v>4.6951999999999998</v>
      </c>
      <c r="G898" s="88" t="str">
        <f>IF(Table4[[#This Row],[Segment]]="","",(CONVERT(Table4[[#This Row],[Diameter (in)]],"in","m")*$B$4*Table4[[#This Row],[Velocity (m/s)]])/$C$4)</f>
        <v/>
      </c>
      <c r="H898" s="96" t="str">
        <f>IF(Table4[[#This Row],[Segment]]="","",IF(Table4[[#This Row],[Teynold''s Number]]&gt;4000,"TURBULENT","LAMINAR"))</f>
        <v/>
      </c>
      <c r="I898" s="86" t="str">
        <f>IF(Table4[[#This Row],[Segment]]="","",INDEX(Data!C895:C909,MATCH(Table4[Material],Data!B895:B909,0)))</f>
        <v/>
      </c>
      <c r="J898" s="89" t="str">
        <f>IF(Table4[[#This Row],[ε (m)]]="","",Table4[[#This Row],[ε (m)]]/(CONVERT(Table4[[#This Row],[Diameter (in)]],"in","m")))</f>
        <v/>
      </c>
      <c r="K898" s="96" t="str">
        <f>IF(Table4[[#This Row],[Regime]]="LAMINAR",16/Table4[[#This Row],[Teynold''s Number]],"-")</f>
        <v>-</v>
      </c>
      <c r="L898" s="86"/>
      <c r="M898" s="97" t="str">
        <f>IF(Table4[[#This Row],[Regime]]="TURBULENT",(((-4*LOG10(Table4[[#This Row],[ε/D]]/3.7+1.256/(Table4[[#This Row],[Teynold''s Number]]*SQRT(Table4[[#This Row],[f turbulent (guess)]]))))^-1)^2),"")</f>
        <v/>
      </c>
      <c r="N898" s="91" t="str">
        <f>IF(Table4[[#This Row],[f turbulent]]="","",Table4[[#This Row],[f turbulent (guess)]]-Table4[[#This Row],[f turbulent]])</f>
        <v/>
      </c>
      <c r="O898" s="87">
        <f>IF(Table4[[#This Row],[Segment]]="",0,IF(C899="",0,IF(C899&lt;=Table4[[#This Row],[Diameter (in)]],0,1-(D898/D899))))</f>
        <v>0</v>
      </c>
      <c r="P898" s="92" t="str">
        <f>IF(Table4[[#This Row],[Segment]]="","",IF(C898&gt;C899,"",IF(C899="",0.55,(0.55*(1-D899/D898)))))</f>
        <v/>
      </c>
      <c r="Q89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98" s="92" t="str">
        <f>IF(Table4[[#This Row],[Segment]]="","",IF(Table4[[#This Row],[Kexpansion]]="","0",((Table4[[#This Row],[Velocity (m/s)]]^2)/2)*Table4[[#This Row],[Kexpansion]]))</f>
        <v/>
      </c>
      <c r="S898" s="92" t="str">
        <f>IF(Table4[[#This Row],[Segment]]="","",IF(Table4[[#This Row],[Kcontraction]]="","0",((Table4[[#This Row],[Velocity (m/s)]]^2)/2)*Table4[[#This Row],[Kcontraction]]))</f>
        <v/>
      </c>
      <c r="T898" s="89" t="str">
        <f>IF(Table4[[#This Row],[Segment]]="","",SUMIF($Y$7:$Y$2000,Table4[[#This Row],[Segment]],$AD$7:$AD$2000))</f>
        <v/>
      </c>
      <c r="U898" s="95" t="str">
        <f>IF(Table4[[#This Row],[Segment]]="","",Table4[[#This Row],[Hfriction (J/kg)]]+Table4[[#This Row],[Hexpansions (J/kg)]]+Table4[[#This Row],[Hcontractions (J/kg)]]+Table4[[#This Row],[Hf (J/kg)]])</f>
        <v/>
      </c>
      <c r="V898" s="95" t="str">
        <f>IF(Table4[[#This Row],[Segment]]="","",Table4[[#This Row],[Total Friction Loss (J/kg)]]*Table3[Density (kg/m3)])</f>
        <v/>
      </c>
      <c r="W898" s="95" t="str">
        <f>IF(Table4[[#This Row],[Segment]]="","",Table4[[#This Row],[Total Pressure Drop (Pa)]]/1000)</f>
        <v/>
      </c>
      <c r="Y898" s="82" t="str">
        <f>IF('Set Up'!D1121="","",'Set Up'!D1121)</f>
        <v/>
      </c>
      <c r="Z898" s="82" t="str">
        <f>IF('Set Up'!E1121="","",'Set Up'!E1121)</f>
        <v/>
      </c>
      <c r="AA898" s="82" t="str">
        <f>IF('Set Up'!F1121="","",'Set Up'!F1121)</f>
        <v/>
      </c>
      <c r="AB898" s="82" t="str">
        <f>IF('Set Up'!G1121="","",'Set Up'!G1121)</f>
        <v/>
      </c>
      <c r="AC898" s="82" t="str">
        <f t="array" ref="AC898">IF(Y898="","",INDEX(Data!$G$4:$G$51,MATCH(Table7[[#This Row],[Fitting]]&amp;Table7[[#This Row],[Fitting Subtype]],Data!$E$4:$E$51&amp;Data!$F$4:$F$51,0)))</f>
        <v/>
      </c>
      <c r="AD898" s="89" t="str">
        <f>IF(Table7[[#This Row],[Segment]]="","",Table7[[#This Row],[Quantity]]*Table7[[#This Row],[Kf]]*(((INDEX(Table4[Velocity (m/s)],MATCH(Table7[[#This Row],[Segment]],Table4[Segment],0)))^2)/2))</f>
        <v/>
      </c>
      <c r="AF898" s="82" t="str">
        <f>Table4[[#This Row],[Segment]]</f>
        <v/>
      </c>
      <c r="AG898" s="75"/>
      <c r="AH898" s="82" t="str">
        <f>IF(Table5[[#This Row],[Segment]]="","",AG898-Table4[[#This Row],[Total Pressure Drop (kPa)]])</f>
        <v/>
      </c>
    </row>
    <row r="899" spans="1:34" x14ac:dyDescent="0.25">
      <c r="A899" s="95" t="str">
        <f>IF('Set Up'!A896="","",'Set Up'!A896)</f>
        <v/>
      </c>
      <c r="B899" s="75" t="s">
        <v>81</v>
      </c>
      <c r="C899" s="85"/>
      <c r="D899" s="86" t="str">
        <f>IF(Table4[[#This Row],[Diameter (in)]]="","",(((CONVERT(Table4[[#This Row],[Diameter (in)]],"in","m"))/2)^2)*PI())</f>
        <v/>
      </c>
      <c r="E899" s="87" t="str">
        <f>IF(Table4[[#This Row],[Area (m2)]]="","",$D$4/Table4[[#This Row],[Area (m2)]])</f>
        <v/>
      </c>
      <c r="F899" s="85">
        <f t="shared" si="13"/>
        <v>4.6951999999999998</v>
      </c>
      <c r="G899" s="88" t="str">
        <f>IF(Table4[[#This Row],[Segment]]="","",(CONVERT(Table4[[#This Row],[Diameter (in)]],"in","m")*$B$4*Table4[[#This Row],[Velocity (m/s)]])/$C$4)</f>
        <v/>
      </c>
      <c r="H899" s="96" t="str">
        <f>IF(Table4[[#This Row],[Segment]]="","",IF(Table4[[#This Row],[Teynold''s Number]]&gt;4000,"TURBULENT","LAMINAR"))</f>
        <v/>
      </c>
      <c r="I899" s="86" t="str">
        <f>IF(Table4[[#This Row],[Segment]]="","",INDEX(Data!C896:C910,MATCH(Table4[Material],Data!B896:B910,0)))</f>
        <v/>
      </c>
      <c r="J899" s="89" t="str">
        <f>IF(Table4[[#This Row],[ε (m)]]="","",Table4[[#This Row],[ε (m)]]/(CONVERT(Table4[[#This Row],[Diameter (in)]],"in","m")))</f>
        <v/>
      </c>
      <c r="K899" s="96" t="str">
        <f>IF(Table4[[#This Row],[Regime]]="LAMINAR",16/Table4[[#This Row],[Teynold''s Number]],"-")</f>
        <v>-</v>
      </c>
      <c r="L899" s="86"/>
      <c r="M899" s="97" t="str">
        <f>IF(Table4[[#This Row],[Regime]]="TURBULENT",(((-4*LOG10(Table4[[#This Row],[ε/D]]/3.7+1.256/(Table4[[#This Row],[Teynold''s Number]]*SQRT(Table4[[#This Row],[f turbulent (guess)]]))))^-1)^2),"")</f>
        <v/>
      </c>
      <c r="N899" s="91" t="str">
        <f>IF(Table4[[#This Row],[f turbulent]]="","",Table4[[#This Row],[f turbulent (guess)]]-Table4[[#This Row],[f turbulent]])</f>
        <v/>
      </c>
      <c r="O899" s="87">
        <f>IF(Table4[[#This Row],[Segment]]="",0,IF(C900="",0,IF(C900&lt;=Table4[[#This Row],[Diameter (in)]],0,1-(D899/D900))))</f>
        <v>0</v>
      </c>
      <c r="P899" s="92" t="str">
        <f>IF(Table4[[#This Row],[Segment]]="","",IF(C899&gt;C900,"",IF(C900="",0.55,(0.55*(1-D900/D899)))))</f>
        <v/>
      </c>
      <c r="Q89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899" s="92" t="str">
        <f>IF(Table4[[#This Row],[Segment]]="","",IF(Table4[[#This Row],[Kexpansion]]="","0",((Table4[[#This Row],[Velocity (m/s)]]^2)/2)*Table4[[#This Row],[Kexpansion]]))</f>
        <v/>
      </c>
      <c r="S899" s="92" t="str">
        <f>IF(Table4[[#This Row],[Segment]]="","",IF(Table4[[#This Row],[Kcontraction]]="","0",((Table4[[#This Row],[Velocity (m/s)]]^2)/2)*Table4[[#This Row],[Kcontraction]]))</f>
        <v/>
      </c>
      <c r="T899" s="89" t="str">
        <f>IF(Table4[[#This Row],[Segment]]="","",SUMIF($Y$7:$Y$2000,Table4[[#This Row],[Segment]],$AD$7:$AD$2000))</f>
        <v/>
      </c>
      <c r="U899" s="95" t="str">
        <f>IF(Table4[[#This Row],[Segment]]="","",Table4[[#This Row],[Hfriction (J/kg)]]+Table4[[#This Row],[Hexpansions (J/kg)]]+Table4[[#This Row],[Hcontractions (J/kg)]]+Table4[[#This Row],[Hf (J/kg)]])</f>
        <v/>
      </c>
      <c r="V899" s="95" t="str">
        <f>IF(Table4[[#This Row],[Segment]]="","",Table4[[#This Row],[Total Friction Loss (J/kg)]]*Table3[Density (kg/m3)])</f>
        <v/>
      </c>
      <c r="W899" s="95" t="str">
        <f>IF(Table4[[#This Row],[Segment]]="","",Table4[[#This Row],[Total Pressure Drop (Pa)]]/1000)</f>
        <v/>
      </c>
      <c r="Y899" s="82" t="str">
        <f>IF('Set Up'!D1122="","",'Set Up'!D1122)</f>
        <v/>
      </c>
      <c r="Z899" s="82" t="str">
        <f>IF('Set Up'!E1122="","",'Set Up'!E1122)</f>
        <v/>
      </c>
      <c r="AA899" s="82" t="str">
        <f>IF('Set Up'!F1122="","",'Set Up'!F1122)</f>
        <v/>
      </c>
      <c r="AB899" s="82" t="str">
        <f>IF('Set Up'!G1122="","",'Set Up'!G1122)</f>
        <v/>
      </c>
      <c r="AC899" s="82" t="str">
        <f t="array" ref="AC899">IF(Y899="","",INDEX(Data!$G$4:$G$51,MATCH(Table7[[#This Row],[Fitting]]&amp;Table7[[#This Row],[Fitting Subtype]],Data!$E$4:$E$51&amp;Data!$F$4:$F$51,0)))</f>
        <v/>
      </c>
      <c r="AD899" s="89" t="str">
        <f>IF(Table7[[#This Row],[Segment]]="","",Table7[[#This Row],[Quantity]]*Table7[[#This Row],[Kf]]*(((INDEX(Table4[Velocity (m/s)],MATCH(Table7[[#This Row],[Segment]],Table4[Segment],0)))^2)/2))</f>
        <v/>
      </c>
      <c r="AF899" s="82" t="str">
        <f>Table4[[#This Row],[Segment]]</f>
        <v/>
      </c>
      <c r="AG899" s="75"/>
      <c r="AH899" s="82" t="str">
        <f>IF(Table5[[#This Row],[Segment]]="","",AG899-Table4[[#This Row],[Total Pressure Drop (kPa)]])</f>
        <v/>
      </c>
    </row>
    <row r="900" spans="1:34" x14ac:dyDescent="0.25">
      <c r="A900" s="95" t="str">
        <f>IF('Set Up'!A897="","",'Set Up'!A897)</f>
        <v/>
      </c>
      <c r="B900" s="75" t="s">
        <v>81</v>
      </c>
      <c r="C900" s="85"/>
      <c r="D900" s="86" t="str">
        <f>IF(Table4[[#This Row],[Diameter (in)]]="","",(((CONVERT(Table4[[#This Row],[Diameter (in)]],"in","m"))/2)^2)*PI())</f>
        <v/>
      </c>
      <c r="E900" s="87" t="str">
        <f>IF(Table4[[#This Row],[Area (m2)]]="","",$D$4/Table4[[#This Row],[Area (m2)]])</f>
        <v/>
      </c>
      <c r="F900" s="85">
        <f t="shared" si="13"/>
        <v>4.6951999999999998</v>
      </c>
      <c r="G900" s="88" t="str">
        <f>IF(Table4[[#This Row],[Segment]]="","",(CONVERT(Table4[[#This Row],[Diameter (in)]],"in","m")*$B$4*Table4[[#This Row],[Velocity (m/s)]])/$C$4)</f>
        <v/>
      </c>
      <c r="H900" s="96" t="str">
        <f>IF(Table4[[#This Row],[Segment]]="","",IF(Table4[[#This Row],[Teynold''s Number]]&gt;4000,"TURBULENT","LAMINAR"))</f>
        <v/>
      </c>
      <c r="I900" s="86" t="str">
        <f>IF(Table4[[#This Row],[Segment]]="","",INDEX(Data!C897:C911,MATCH(Table4[Material],Data!B897:B911,0)))</f>
        <v/>
      </c>
      <c r="J900" s="89" t="str">
        <f>IF(Table4[[#This Row],[ε (m)]]="","",Table4[[#This Row],[ε (m)]]/(CONVERT(Table4[[#This Row],[Diameter (in)]],"in","m")))</f>
        <v/>
      </c>
      <c r="K900" s="96" t="str">
        <f>IF(Table4[[#This Row],[Regime]]="LAMINAR",16/Table4[[#This Row],[Teynold''s Number]],"-")</f>
        <v>-</v>
      </c>
      <c r="L900" s="86"/>
      <c r="M900" s="97" t="str">
        <f>IF(Table4[[#This Row],[Regime]]="TURBULENT",(((-4*LOG10(Table4[[#This Row],[ε/D]]/3.7+1.256/(Table4[[#This Row],[Teynold''s Number]]*SQRT(Table4[[#This Row],[f turbulent (guess)]]))))^-1)^2),"")</f>
        <v/>
      </c>
      <c r="N900" s="91" t="str">
        <f>IF(Table4[[#This Row],[f turbulent]]="","",Table4[[#This Row],[f turbulent (guess)]]-Table4[[#This Row],[f turbulent]])</f>
        <v/>
      </c>
      <c r="O900" s="87">
        <f>IF(Table4[[#This Row],[Segment]]="",0,IF(C901="",0,IF(C901&lt;=Table4[[#This Row],[Diameter (in)]],0,1-(D900/D901))))</f>
        <v>0</v>
      </c>
      <c r="P900" s="92" t="str">
        <f>IF(Table4[[#This Row],[Segment]]="","",IF(C900&gt;C901,"",IF(C901="",0.55,(0.55*(1-D901/D900)))))</f>
        <v/>
      </c>
      <c r="Q90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00" s="92" t="str">
        <f>IF(Table4[[#This Row],[Segment]]="","",IF(Table4[[#This Row],[Kexpansion]]="","0",((Table4[[#This Row],[Velocity (m/s)]]^2)/2)*Table4[[#This Row],[Kexpansion]]))</f>
        <v/>
      </c>
      <c r="S900" s="92" t="str">
        <f>IF(Table4[[#This Row],[Segment]]="","",IF(Table4[[#This Row],[Kcontraction]]="","0",((Table4[[#This Row],[Velocity (m/s)]]^2)/2)*Table4[[#This Row],[Kcontraction]]))</f>
        <v/>
      </c>
      <c r="T900" s="89" t="str">
        <f>IF(Table4[[#This Row],[Segment]]="","",SUMIF($Y$7:$Y$2000,Table4[[#This Row],[Segment]],$AD$7:$AD$2000))</f>
        <v/>
      </c>
      <c r="U900" s="95" t="str">
        <f>IF(Table4[[#This Row],[Segment]]="","",Table4[[#This Row],[Hfriction (J/kg)]]+Table4[[#This Row],[Hexpansions (J/kg)]]+Table4[[#This Row],[Hcontractions (J/kg)]]+Table4[[#This Row],[Hf (J/kg)]])</f>
        <v/>
      </c>
      <c r="V900" s="95" t="str">
        <f>IF(Table4[[#This Row],[Segment]]="","",Table4[[#This Row],[Total Friction Loss (J/kg)]]*Table3[Density (kg/m3)])</f>
        <v/>
      </c>
      <c r="W900" s="95" t="str">
        <f>IF(Table4[[#This Row],[Segment]]="","",Table4[[#This Row],[Total Pressure Drop (Pa)]]/1000)</f>
        <v/>
      </c>
      <c r="Y900" s="82" t="str">
        <f>IF('Set Up'!D1123="","",'Set Up'!D1123)</f>
        <v/>
      </c>
      <c r="Z900" s="82" t="str">
        <f>IF('Set Up'!E1123="","",'Set Up'!E1123)</f>
        <v/>
      </c>
      <c r="AA900" s="82" t="str">
        <f>IF('Set Up'!F1123="","",'Set Up'!F1123)</f>
        <v/>
      </c>
      <c r="AB900" s="82" t="str">
        <f>IF('Set Up'!G1123="","",'Set Up'!G1123)</f>
        <v/>
      </c>
      <c r="AC900" s="82" t="str">
        <f t="array" ref="AC900">IF(Y900="","",INDEX(Data!$G$4:$G$51,MATCH(Table7[[#This Row],[Fitting]]&amp;Table7[[#This Row],[Fitting Subtype]],Data!$E$4:$E$51&amp;Data!$F$4:$F$51,0)))</f>
        <v/>
      </c>
      <c r="AD900" s="89" t="str">
        <f>IF(Table7[[#This Row],[Segment]]="","",Table7[[#This Row],[Quantity]]*Table7[[#This Row],[Kf]]*(((INDEX(Table4[Velocity (m/s)],MATCH(Table7[[#This Row],[Segment]],Table4[Segment],0)))^2)/2))</f>
        <v/>
      </c>
      <c r="AF900" s="82" t="str">
        <f>Table4[[#This Row],[Segment]]</f>
        <v/>
      </c>
      <c r="AG900" s="75"/>
      <c r="AH900" s="82" t="str">
        <f>IF(Table5[[#This Row],[Segment]]="","",AG900-Table4[[#This Row],[Total Pressure Drop (kPa)]])</f>
        <v/>
      </c>
    </row>
    <row r="901" spans="1:34" x14ac:dyDescent="0.25">
      <c r="A901" s="95" t="str">
        <f>IF('Set Up'!A898="","",'Set Up'!A898)</f>
        <v/>
      </c>
      <c r="B901" s="75" t="s">
        <v>81</v>
      </c>
      <c r="C901" s="85"/>
      <c r="D901" s="86" t="str">
        <f>IF(Table4[[#This Row],[Diameter (in)]]="","",(((CONVERT(Table4[[#This Row],[Diameter (in)]],"in","m"))/2)^2)*PI())</f>
        <v/>
      </c>
      <c r="E901" s="87" t="str">
        <f>IF(Table4[[#This Row],[Area (m2)]]="","",$D$4/Table4[[#This Row],[Area (m2)]])</f>
        <v/>
      </c>
      <c r="F901" s="85">
        <f t="shared" si="13"/>
        <v>4.6951999999999998</v>
      </c>
      <c r="G901" s="88" t="str">
        <f>IF(Table4[[#This Row],[Segment]]="","",(CONVERT(Table4[[#This Row],[Diameter (in)]],"in","m")*$B$4*Table4[[#This Row],[Velocity (m/s)]])/$C$4)</f>
        <v/>
      </c>
      <c r="H901" s="96" t="str">
        <f>IF(Table4[[#This Row],[Segment]]="","",IF(Table4[[#This Row],[Teynold''s Number]]&gt;4000,"TURBULENT","LAMINAR"))</f>
        <v/>
      </c>
      <c r="I901" s="86" t="str">
        <f>IF(Table4[[#This Row],[Segment]]="","",INDEX(Data!C898:C912,MATCH(Table4[Material],Data!B898:B912,0)))</f>
        <v/>
      </c>
      <c r="J901" s="89" t="str">
        <f>IF(Table4[[#This Row],[ε (m)]]="","",Table4[[#This Row],[ε (m)]]/(CONVERT(Table4[[#This Row],[Diameter (in)]],"in","m")))</f>
        <v/>
      </c>
      <c r="K901" s="96" t="str">
        <f>IF(Table4[[#This Row],[Regime]]="LAMINAR",16/Table4[[#This Row],[Teynold''s Number]],"-")</f>
        <v>-</v>
      </c>
      <c r="L901" s="86"/>
      <c r="M901" s="97" t="str">
        <f>IF(Table4[[#This Row],[Regime]]="TURBULENT",(((-4*LOG10(Table4[[#This Row],[ε/D]]/3.7+1.256/(Table4[[#This Row],[Teynold''s Number]]*SQRT(Table4[[#This Row],[f turbulent (guess)]]))))^-1)^2),"")</f>
        <v/>
      </c>
      <c r="N901" s="91" t="str">
        <f>IF(Table4[[#This Row],[f turbulent]]="","",Table4[[#This Row],[f turbulent (guess)]]-Table4[[#This Row],[f turbulent]])</f>
        <v/>
      </c>
      <c r="O901" s="87">
        <f>IF(Table4[[#This Row],[Segment]]="",0,IF(C902="",0,IF(C902&lt;=Table4[[#This Row],[Diameter (in)]],0,1-(D901/D902))))</f>
        <v>0</v>
      </c>
      <c r="P901" s="92" t="str">
        <f>IF(Table4[[#This Row],[Segment]]="","",IF(C901&gt;C902,"",IF(C902="",0.55,(0.55*(1-D902/D901)))))</f>
        <v/>
      </c>
      <c r="Q90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01" s="92" t="str">
        <f>IF(Table4[[#This Row],[Segment]]="","",IF(Table4[[#This Row],[Kexpansion]]="","0",((Table4[[#This Row],[Velocity (m/s)]]^2)/2)*Table4[[#This Row],[Kexpansion]]))</f>
        <v/>
      </c>
      <c r="S901" s="92" t="str">
        <f>IF(Table4[[#This Row],[Segment]]="","",IF(Table4[[#This Row],[Kcontraction]]="","0",((Table4[[#This Row],[Velocity (m/s)]]^2)/2)*Table4[[#This Row],[Kcontraction]]))</f>
        <v/>
      </c>
      <c r="T901" s="89" t="str">
        <f>IF(Table4[[#This Row],[Segment]]="","",SUMIF($Y$7:$Y$2000,Table4[[#This Row],[Segment]],$AD$7:$AD$2000))</f>
        <v/>
      </c>
      <c r="U901" s="95" t="str">
        <f>IF(Table4[[#This Row],[Segment]]="","",Table4[[#This Row],[Hfriction (J/kg)]]+Table4[[#This Row],[Hexpansions (J/kg)]]+Table4[[#This Row],[Hcontractions (J/kg)]]+Table4[[#This Row],[Hf (J/kg)]])</f>
        <v/>
      </c>
      <c r="V901" s="95" t="str">
        <f>IF(Table4[[#This Row],[Segment]]="","",Table4[[#This Row],[Total Friction Loss (J/kg)]]*Table3[Density (kg/m3)])</f>
        <v/>
      </c>
      <c r="W901" s="95" t="str">
        <f>IF(Table4[[#This Row],[Segment]]="","",Table4[[#This Row],[Total Pressure Drop (Pa)]]/1000)</f>
        <v/>
      </c>
      <c r="Y901" s="82" t="str">
        <f>IF('Set Up'!D1124="","",'Set Up'!D1124)</f>
        <v/>
      </c>
      <c r="Z901" s="82" t="str">
        <f>IF('Set Up'!E1124="","",'Set Up'!E1124)</f>
        <v/>
      </c>
      <c r="AA901" s="82" t="str">
        <f>IF('Set Up'!F1124="","",'Set Up'!F1124)</f>
        <v/>
      </c>
      <c r="AB901" s="82" t="str">
        <f>IF('Set Up'!G1124="","",'Set Up'!G1124)</f>
        <v/>
      </c>
      <c r="AC901" s="82" t="str">
        <f t="array" ref="AC901">IF(Y901="","",INDEX(Data!$G$4:$G$51,MATCH(Table7[[#This Row],[Fitting]]&amp;Table7[[#This Row],[Fitting Subtype]],Data!$E$4:$E$51&amp;Data!$F$4:$F$51,0)))</f>
        <v/>
      </c>
      <c r="AD901" s="89" t="str">
        <f>IF(Table7[[#This Row],[Segment]]="","",Table7[[#This Row],[Quantity]]*Table7[[#This Row],[Kf]]*(((INDEX(Table4[Velocity (m/s)],MATCH(Table7[[#This Row],[Segment]],Table4[Segment],0)))^2)/2))</f>
        <v/>
      </c>
      <c r="AF901" s="82" t="str">
        <f>Table4[[#This Row],[Segment]]</f>
        <v/>
      </c>
      <c r="AG901" s="75"/>
      <c r="AH901" s="82" t="str">
        <f>IF(Table5[[#This Row],[Segment]]="","",AG901-Table4[[#This Row],[Total Pressure Drop (kPa)]])</f>
        <v/>
      </c>
    </row>
    <row r="902" spans="1:34" x14ac:dyDescent="0.25">
      <c r="A902" s="95" t="str">
        <f>IF('Set Up'!A899="","",'Set Up'!A899)</f>
        <v/>
      </c>
      <c r="B902" s="75" t="s">
        <v>81</v>
      </c>
      <c r="C902" s="85"/>
      <c r="D902" s="86" t="str">
        <f>IF(Table4[[#This Row],[Diameter (in)]]="","",(((CONVERT(Table4[[#This Row],[Diameter (in)]],"in","m"))/2)^2)*PI())</f>
        <v/>
      </c>
      <c r="E902" s="87" t="str">
        <f>IF(Table4[[#This Row],[Area (m2)]]="","",$D$4/Table4[[#This Row],[Area (m2)]])</f>
        <v/>
      </c>
      <c r="F902" s="85">
        <f t="shared" si="13"/>
        <v>4.6951999999999998</v>
      </c>
      <c r="G902" s="88" t="str">
        <f>IF(Table4[[#This Row],[Segment]]="","",(CONVERT(Table4[[#This Row],[Diameter (in)]],"in","m")*$B$4*Table4[[#This Row],[Velocity (m/s)]])/$C$4)</f>
        <v/>
      </c>
      <c r="H902" s="96" t="str">
        <f>IF(Table4[[#This Row],[Segment]]="","",IF(Table4[[#This Row],[Teynold''s Number]]&gt;4000,"TURBULENT","LAMINAR"))</f>
        <v/>
      </c>
      <c r="I902" s="86" t="str">
        <f>IF(Table4[[#This Row],[Segment]]="","",INDEX(Data!C899:C913,MATCH(Table4[Material],Data!B899:B913,0)))</f>
        <v/>
      </c>
      <c r="J902" s="89" t="str">
        <f>IF(Table4[[#This Row],[ε (m)]]="","",Table4[[#This Row],[ε (m)]]/(CONVERT(Table4[[#This Row],[Diameter (in)]],"in","m")))</f>
        <v/>
      </c>
      <c r="K902" s="96" t="str">
        <f>IF(Table4[[#This Row],[Regime]]="LAMINAR",16/Table4[[#This Row],[Teynold''s Number]],"-")</f>
        <v>-</v>
      </c>
      <c r="L902" s="86"/>
      <c r="M902" s="97" t="str">
        <f>IF(Table4[[#This Row],[Regime]]="TURBULENT",(((-4*LOG10(Table4[[#This Row],[ε/D]]/3.7+1.256/(Table4[[#This Row],[Teynold''s Number]]*SQRT(Table4[[#This Row],[f turbulent (guess)]]))))^-1)^2),"")</f>
        <v/>
      </c>
      <c r="N902" s="91" t="str">
        <f>IF(Table4[[#This Row],[f turbulent]]="","",Table4[[#This Row],[f turbulent (guess)]]-Table4[[#This Row],[f turbulent]])</f>
        <v/>
      </c>
      <c r="O902" s="87">
        <f>IF(Table4[[#This Row],[Segment]]="",0,IF(C903="",0,IF(C903&lt;=Table4[[#This Row],[Diameter (in)]],0,1-(D902/D903))))</f>
        <v>0</v>
      </c>
      <c r="P902" s="92" t="str">
        <f>IF(Table4[[#This Row],[Segment]]="","",IF(C902&gt;C903,"",IF(C903="",0.55,(0.55*(1-D903/D902)))))</f>
        <v/>
      </c>
      <c r="Q90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02" s="92" t="str">
        <f>IF(Table4[[#This Row],[Segment]]="","",IF(Table4[[#This Row],[Kexpansion]]="","0",((Table4[[#This Row],[Velocity (m/s)]]^2)/2)*Table4[[#This Row],[Kexpansion]]))</f>
        <v/>
      </c>
      <c r="S902" s="92" t="str">
        <f>IF(Table4[[#This Row],[Segment]]="","",IF(Table4[[#This Row],[Kcontraction]]="","0",((Table4[[#This Row],[Velocity (m/s)]]^2)/2)*Table4[[#This Row],[Kcontraction]]))</f>
        <v/>
      </c>
      <c r="T902" s="89" t="str">
        <f>IF(Table4[[#This Row],[Segment]]="","",SUMIF($Y$7:$Y$2000,Table4[[#This Row],[Segment]],$AD$7:$AD$2000))</f>
        <v/>
      </c>
      <c r="U902" s="95" t="str">
        <f>IF(Table4[[#This Row],[Segment]]="","",Table4[[#This Row],[Hfriction (J/kg)]]+Table4[[#This Row],[Hexpansions (J/kg)]]+Table4[[#This Row],[Hcontractions (J/kg)]]+Table4[[#This Row],[Hf (J/kg)]])</f>
        <v/>
      </c>
      <c r="V902" s="95" t="str">
        <f>IF(Table4[[#This Row],[Segment]]="","",Table4[[#This Row],[Total Friction Loss (J/kg)]]*Table3[Density (kg/m3)])</f>
        <v/>
      </c>
      <c r="W902" s="95" t="str">
        <f>IF(Table4[[#This Row],[Segment]]="","",Table4[[#This Row],[Total Pressure Drop (Pa)]]/1000)</f>
        <v/>
      </c>
      <c r="Y902" s="82" t="str">
        <f>IF('Set Up'!D1125="","",'Set Up'!D1125)</f>
        <v/>
      </c>
      <c r="Z902" s="82" t="str">
        <f>IF('Set Up'!E1125="","",'Set Up'!E1125)</f>
        <v/>
      </c>
      <c r="AA902" s="82" t="str">
        <f>IF('Set Up'!F1125="","",'Set Up'!F1125)</f>
        <v/>
      </c>
      <c r="AB902" s="82" t="str">
        <f>IF('Set Up'!G1125="","",'Set Up'!G1125)</f>
        <v/>
      </c>
      <c r="AC902" s="82" t="str">
        <f t="array" ref="AC902">IF(Y902="","",INDEX(Data!$G$4:$G$51,MATCH(Table7[[#This Row],[Fitting]]&amp;Table7[[#This Row],[Fitting Subtype]],Data!$E$4:$E$51&amp;Data!$F$4:$F$51,0)))</f>
        <v/>
      </c>
      <c r="AD902" s="89" t="str">
        <f>IF(Table7[[#This Row],[Segment]]="","",Table7[[#This Row],[Quantity]]*Table7[[#This Row],[Kf]]*(((INDEX(Table4[Velocity (m/s)],MATCH(Table7[[#This Row],[Segment]],Table4[Segment],0)))^2)/2))</f>
        <v/>
      </c>
      <c r="AF902" s="82" t="str">
        <f>Table4[[#This Row],[Segment]]</f>
        <v/>
      </c>
      <c r="AG902" s="75"/>
      <c r="AH902" s="82" t="str">
        <f>IF(Table5[[#This Row],[Segment]]="","",AG902-Table4[[#This Row],[Total Pressure Drop (kPa)]])</f>
        <v/>
      </c>
    </row>
    <row r="903" spans="1:34" x14ac:dyDescent="0.25">
      <c r="A903" s="95" t="str">
        <f>IF('Set Up'!A900="","",'Set Up'!A900)</f>
        <v/>
      </c>
      <c r="B903" s="75" t="s">
        <v>81</v>
      </c>
      <c r="C903" s="85"/>
      <c r="D903" s="86" t="str">
        <f>IF(Table4[[#This Row],[Diameter (in)]]="","",(((CONVERT(Table4[[#This Row],[Diameter (in)]],"in","m"))/2)^2)*PI())</f>
        <v/>
      </c>
      <c r="E903" s="87" t="str">
        <f>IF(Table4[[#This Row],[Area (m2)]]="","",$D$4/Table4[[#This Row],[Area (m2)]])</f>
        <v/>
      </c>
      <c r="F903" s="85">
        <f t="shared" ref="F903:F966" si="14">5 - CONVERT(1,"ft","m")</f>
        <v>4.6951999999999998</v>
      </c>
      <c r="G903" s="88" t="str">
        <f>IF(Table4[[#This Row],[Segment]]="","",(CONVERT(Table4[[#This Row],[Diameter (in)]],"in","m")*$B$4*Table4[[#This Row],[Velocity (m/s)]])/$C$4)</f>
        <v/>
      </c>
      <c r="H903" s="96" t="str">
        <f>IF(Table4[[#This Row],[Segment]]="","",IF(Table4[[#This Row],[Teynold''s Number]]&gt;4000,"TURBULENT","LAMINAR"))</f>
        <v/>
      </c>
      <c r="I903" s="86" t="str">
        <f>IF(Table4[[#This Row],[Segment]]="","",INDEX(Data!C900:C914,MATCH(Table4[Material],Data!B900:B914,0)))</f>
        <v/>
      </c>
      <c r="J903" s="89" t="str">
        <f>IF(Table4[[#This Row],[ε (m)]]="","",Table4[[#This Row],[ε (m)]]/(CONVERT(Table4[[#This Row],[Diameter (in)]],"in","m")))</f>
        <v/>
      </c>
      <c r="K903" s="96" t="str">
        <f>IF(Table4[[#This Row],[Regime]]="LAMINAR",16/Table4[[#This Row],[Teynold''s Number]],"-")</f>
        <v>-</v>
      </c>
      <c r="L903" s="86"/>
      <c r="M903" s="97" t="str">
        <f>IF(Table4[[#This Row],[Regime]]="TURBULENT",(((-4*LOG10(Table4[[#This Row],[ε/D]]/3.7+1.256/(Table4[[#This Row],[Teynold''s Number]]*SQRT(Table4[[#This Row],[f turbulent (guess)]]))))^-1)^2),"")</f>
        <v/>
      </c>
      <c r="N903" s="91" t="str">
        <f>IF(Table4[[#This Row],[f turbulent]]="","",Table4[[#This Row],[f turbulent (guess)]]-Table4[[#This Row],[f turbulent]])</f>
        <v/>
      </c>
      <c r="O903" s="87">
        <f>IF(Table4[[#This Row],[Segment]]="",0,IF(C904="",0,IF(C904&lt;=Table4[[#This Row],[Diameter (in)]],0,1-(D903/D904))))</f>
        <v>0</v>
      </c>
      <c r="P903" s="92" t="str">
        <f>IF(Table4[[#This Row],[Segment]]="","",IF(C903&gt;C904,"",IF(C904="",0.55,(0.55*(1-D904/D903)))))</f>
        <v/>
      </c>
      <c r="Q90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03" s="92" t="str">
        <f>IF(Table4[[#This Row],[Segment]]="","",IF(Table4[[#This Row],[Kexpansion]]="","0",((Table4[[#This Row],[Velocity (m/s)]]^2)/2)*Table4[[#This Row],[Kexpansion]]))</f>
        <v/>
      </c>
      <c r="S903" s="92" t="str">
        <f>IF(Table4[[#This Row],[Segment]]="","",IF(Table4[[#This Row],[Kcontraction]]="","0",((Table4[[#This Row],[Velocity (m/s)]]^2)/2)*Table4[[#This Row],[Kcontraction]]))</f>
        <v/>
      </c>
      <c r="T903" s="89" t="str">
        <f>IF(Table4[[#This Row],[Segment]]="","",SUMIF($Y$7:$Y$2000,Table4[[#This Row],[Segment]],$AD$7:$AD$2000))</f>
        <v/>
      </c>
      <c r="U903" s="95" t="str">
        <f>IF(Table4[[#This Row],[Segment]]="","",Table4[[#This Row],[Hfriction (J/kg)]]+Table4[[#This Row],[Hexpansions (J/kg)]]+Table4[[#This Row],[Hcontractions (J/kg)]]+Table4[[#This Row],[Hf (J/kg)]])</f>
        <v/>
      </c>
      <c r="V903" s="95" t="str">
        <f>IF(Table4[[#This Row],[Segment]]="","",Table4[[#This Row],[Total Friction Loss (J/kg)]]*Table3[Density (kg/m3)])</f>
        <v/>
      </c>
      <c r="W903" s="95" t="str">
        <f>IF(Table4[[#This Row],[Segment]]="","",Table4[[#This Row],[Total Pressure Drop (Pa)]]/1000)</f>
        <v/>
      </c>
      <c r="Y903" s="82" t="str">
        <f>IF('Set Up'!D1126="","",'Set Up'!D1126)</f>
        <v/>
      </c>
      <c r="Z903" s="82" t="str">
        <f>IF('Set Up'!E1126="","",'Set Up'!E1126)</f>
        <v/>
      </c>
      <c r="AA903" s="82" t="str">
        <f>IF('Set Up'!F1126="","",'Set Up'!F1126)</f>
        <v/>
      </c>
      <c r="AB903" s="82" t="str">
        <f>IF('Set Up'!G1126="","",'Set Up'!G1126)</f>
        <v/>
      </c>
      <c r="AC903" s="82" t="str">
        <f t="array" ref="AC903">IF(Y903="","",INDEX(Data!$G$4:$G$51,MATCH(Table7[[#This Row],[Fitting]]&amp;Table7[[#This Row],[Fitting Subtype]],Data!$E$4:$E$51&amp;Data!$F$4:$F$51,0)))</f>
        <v/>
      </c>
      <c r="AD903" s="89" t="str">
        <f>IF(Table7[[#This Row],[Segment]]="","",Table7[[#This Row],[Quantity]]*Table7[[#This Row],[Kf]]*(((INDEX(Table4[Velocity (m/s)],MATCH(Table7[[#This Row],[Segment]],Table4[Segment],0)))^2)/2))</f>
        <v/>
      </c>
      <c r="AF903" s="82" t="str">
        <f>Table4[[#This Row],[Segment]]</f>
        <v/>
      </c>
      <c r="AG903" s="75"/>
      <c r="AH903" s="82" t="str">
        <f>IF(Table5[[#This Row],[Segment]]="","",AG903-Table4[[#This Row],[Total Pressure Drop (kPa)]])</f>
        <v/>
      </c>
    </row>
    <row r="904" spans="1:34" x14ac:dyDescent="0.25">
      <c r="A904" s="95" t="str">
        <f>IF('Set Up'!A901="","",'Set Up'!A901)</f>
        <v/>
      </c>
      <c r="B904" s="75" t="s">
        <v>81</v>
      </c>
      <c r="C904" s="85"/>
      <c r="D904" s="86" t="str">
        <f>IF(Table4[[#This Row],[Diameter (in)]]="","",(((CONVERT(Table4[[#This Row],[Diameter (in)]],"in","m"))/2)^2)*PI())</f>
        <v/>
      </c>
      <c r="E904" s="87" t="str">
        <f>IF(Table4[[#This Row],[Area (m2)]]="","",$D$4/Table4[[#This Row],[Area (m2)]])</f>
        <v/>
      </c>
      <c r="F904" s="85">
        <f t="shared" si="14"/>
        <v>4.6951999999999998</v>
      </c>
      <c r="G904" s="88" t="str">
        <f>IF(Table4[[#This Row],[Segment]]="","",(CONVERT(Table4[[#This Row],[Diameter (in)]],"in","m")*$B$4*Table4[[#This Row],[Velocity (m/s)]])/$C$4)</f>
        <v/>
      </c>
      <c r="H904" s="96" t="str">
        <f>IF(Table4[[#This Row],[Segment]]="","",IF(Table4[[#This Row],[Teynold''s Number]]&gt;4000,"TURBULENT","LAMINAR"))</f>
        <v/>
      </c>
      <c r="I904" s="86" t="str">
        <f>IF(Table4[[#This Row],[Segment]]="","",INDEX(Data!C901:C915,MATCH(Table4[Material],Data!B901:B915,0)))</f>
        <v/>
      </c>
      <c r="J904" s="89" t="str">
        <f>IF(Table4[[#This Row],[ε (m)]]="","",Table4[[#This Row],[ε (m)]]/(CONVERT(Table4[[#This Row],[Diameter (in)]],"in","m")))</f>
        <v/>
      </c>
      <c r="K904" s="96" t="str">
        <f>IF(Table4[[#This Row],[Regime]]="LAMINAR",16/Table4[[#This Row],[Teynold''s Number]],"-")</f>
        <v>-</v>
      </c>
      <c r="L904" s="86"/>
      <c r="M904" s="97" t="str">
        <f>IF(Table4[[#This Row],[Regime]]="TURBULENT",(((-4*LOG10(Table4[[#This Row],[ε/D]]/3.7+1.256/(Table4[[#This Row],[Teynold''s Number]]*SQRT(Table4[[#This Row],[f turbulent (guess)]]))))^-1)^2),"")</f>
        <v/>
      </c>
      <c r="N904" s="91" t="str">
        <f>IF(Table4[[#This Row],[f turbulent]]="","",Table4[[#This Row],[f turbulent (guess)]]-Table4[[#This Row],[f turbulent]])</f>
        <v/>
      </c>
      <c r="O904" s="87">
        <f>IF(Table4[[#This Row],[Segment]]="",0,IF(C905="",0,IF(C905&lt;=Table4[[#This Row],[Diameter (in)]],0,1-(D904/D905))))</f>
        <v>0</v>
      </c>
      <c r="P904" s="92" t="str">
        <f>IF(Table4[[#This Row],[Segment]]="","",IF(C904&gt;C905,"",IF(C905="",0.55,(0.55*(1-D905/D904)))))</f>
        <v/>
      </c>
      <c r="Q90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04" s="92" t="str">
        <f>IF(Table4[[#This Row],[Segment]]="","",IF(Table4[[#This Row],[Kexpansion]]="","0",((Table4[[#This Row],[Velocity (m/s)]]^2)/2)*Table4[[#This Row],[Kexpansion]]))</f>
        <v/>
      </c>
      <c r="S904" s="92" t="str">
        <f>IF(Table4[[#This Row],[Segment]]="","",IF(Table4[[#This Row],[Kcontraction]]="","0",((Table4[[#This Row],[Velocity (m/s)]]^2)/2)*Table4[[#This Row],[Kcontraction]]))</f>
        <v/>
      </c>
      <c r="T904" s="89" t="str">
        <f>IF(Table4[[#This Row],[Segment]]="","",SUMIF($Y$7:$Y$2000,Table4[[#This Row],[Segment]],$AD$7:$AD$2000))</f>
        <v/>
      </c>
      <c r="U904" s="95" t="str">
        <f>IF(Table4[[#This Row],[Segment]]="","",Table4[[#This Row],[Hfriction (J/kg)]]+Table4[[#This Row],[Hexpansions (J/kg)]]+Table4[[#This Row],[Hcontractions (J/kg)]]+Table4[[#This Row],[Hf (J/kg)]])</f>
        <v/>
      </c>
      <c r="V904" s="95" t="str">
        <f>IF(Table4[[#This Row],[Segment]]="","",Table4[[#This Row],[Total Friction Loss (J/kg)]]*Table3[Density (kg/m3)])</f>
        <v/>
      </c>
      <c r="W904" s="95" t="str">
        <f>IF(Table4[[#This Row],[Segment]]="","",Table4[[#This Row],[Total Pressure Drop (Pa)]]/1000)</f>
        <v/>
      </c>
      <c r="Y904" s="82" t="str">
        <f>IF('Set Up'!D1127="","",'Set Up'!D1127)</f>
        <v/>
      </c>
      <c r="Z904" s="82" t="str">
        <f>IF('Set Up'!E1127="","",'Set Up'!E1127)</f>
        <v/>
      </c>
      <c r="AA904" s="82" t="str">
        <f>IF('Set Up'!F1127="","",'Set Up'!F1127)</f>
        <v/>
      </c>
      <c r="AB904" s="82" t="str">
        <f>IF('Set Up'!G1127="","",'Set Up'!G1127)</f>
        <v/>
      </c>
      <c r="AC904" s="82" t="str">
        <f t="array" ref="AC904">IF(Y904="","",INDEX(Data!$G$4:$G$51,MATCH(Table7[[#This Row],[Fitting]]&amp;Table7[[#This Row],[Fitting Subtype]],Data!$E$4:$E$51&amp;Data!$F$4:$F$51,0)))</f>
        <v/>
      </c>
      <c r="AD904" s="89" t="str">
        <f>IF(Table7[[#This Row],[Segment]]="","",Table7[[#This Row],[Quantity]]*Table7[[#This Row],[Kf]]*(((INDEX(Table4[Velocity (m/s)],MATCH(Table7[[#This Row],[Segment]],Table4[Segment],0)))^2)/2))</f>
        <v/>
      </c>
      <c r="AF904" s="82" t="str">
        <f>Table4[[#This Row],[Segment]]</f>
        <v/>
      </c>
      <c r="AG904" s="75"/>
      <c r="AH904" s="82" t="str">
        <f>IF(Table5[[#This Row],[Segment]]="","",AG904-Table4[[#This Row],[Total Pressure Drop (kPa)]])</f>
        <v/>
      </c>
    </row>
    <row r="905" spans="1:34" x14ac:dyDescent="0.25">
      <c r="A905" s="95" t="str">
        <f>IF('Set Up'!A902="","",'Set Up'!A902)</f>
        <v/>
      </c>
      <c r="B905" s="75" t="s">
        <v>81</v>
      </c>
      <c r="C905" s="85"/>
      <c r="D905" s="86" t="str">
        <f>IF(Table4[[#This Row],[Diameter (in)]]="","",(((CONVERT(Table4[[#This Row],[Diameter (in)]],"in","m"))/2)^2)*PI())</f>
        <v/>
      </c>
      <c r="E905" s="87" t="str">
        <f>IF(Table4[[#This Row],[Area (m2)]]="","",$D$4/Table4[[#This Row],[Area (m2)]])</f>
        <v/>
      </c>
      <c r="F905" s="85">
        <f t="shared" si="14"/>
        <v>4.6951999999999998</v>
      </c>
      <c r="G905" s="88" t="str">
        <f>IF(Table4[[#This Row],[Segment]]="","",(CONVERT(Table4[[#This Row],[Diameter (in)]],"in","m")*$B$4*Table4[[#This Row],[Velocity (m/s)]])/$C$4)</f>
        <v/>
      </c>
      <c r="H905" s="96" t="str">
        <f>IF(Table4[[#This Row],[Segment]]="","",IF(Table4[[#This Row],[Teynold''s Number]]&gt;4000,"TURBULENT","LAMINAR"))</f>
        <v/>
      </c>
      <c r="I905" s="86" t="str">
        <f>IF(Table4[[#This Row],[Segment]]="","",INDEX(Data!C902:C916,MATCH(Table4[Material],Data!B902:B916,0)))</f>
        <v/>
      </c>
      <c r="J905" s="89" t="str">
        <f>IF(Table4[[#This Row],[ε (m)]]="","",Table4[[#This Row],[ε (m)]]/(CONVERT(Table4[[#This Row],[Diameter (in)]],"in","m")))</f>
        <v/>
      </c>
      <c r="K905" s="96" t="str">
        <f>IF(Table4[[#This Row],[Regime]]="LAMINAR",16/Table4[[#This Row],[Teynold''s Number]],"-")</f>
        <v>-</v>
      </c>
      <c r="L905" s="86"/>
      <c r="M905" s="97" t="str">
        <f>IF(Table4[[#This Row],[Regime]]="TURBULENT",(((-4*LOG10(Table4[[#This Row],[ε/D]]/3.7+1.256/(Table4[[#This Row],[Teynold''s Number]]*SQRT(Table4[[#This Row],[f turbulent (guess)]]))))^-1)^2),"")</f>
        <v/>
      </c>
      <c r="N905" s="91" t="str">
        <f>IF(Table4[[#This Row],[f turbulent]]="","",Table4[[#This Row],[f turbulent (guess)]]-Table4[[#This Row],[f turbulent]])</f>
        <v/>
      </c>
      <c r="O905" s="87">
        <f>IF(Table4[[#This Row],[Segment]]="",0,IF(C906="",0,IF(C906&lt;=Table4[[#This Row],[Diameter (in)]],0,1-(D905/D906))))</f>
        <v>0</v>
      </c>
      <c r="P905" s="92" t="str">
        <f>IF(Table4[[#This Row],[Segment]]="","",IF(C905&gt;C906,"",IF(C906="",0.55,(0.55*(1-D906/D905)))))</f>
        <v/>
      </c>
      <c r="Q90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05" s="92" t="str">
        <f>IF(Table4[[#This Row],[Segment]]="","",IF(Table4[[#This Row],[Kexpansion]]="","0",((Table4[[#This Row],[Velocity (m/s)]]^2)/2)*Table4[[#This Row],[Kexpansion]]))</f>
        <v/>
      </c>
      <c r="S905" s="92" t="str">
        <f>IF(Table4[[#This Row],[Segment]]="","",IF(Table4[[#This Row],[Kcontraction]]="","0",((Table4[[#This Row],[Velocity (m/s)]]^2)/2)*Table4[[#This Row],[Kcontraction]]))</f>
        <v/>
      </c>
      <c r="T905" s="89" t="str">
        <f>IF(Table4[[#This Row],[Segment]]="","",SUMIF($Y$7:$Y$2000,Table4[[#This Row],[Segment]],$AD$7:$AD$2000))</f>
        <v/>
      </c>
      <c r="U905" s="95" t="str">
        <f>IF(Table4[[#This Row],[Segment]]="","",Table4[[#This Row],[Hfriction (J/kg)]]+Table4[[#This Row],[Hexpansions (J/kg)]]+Table4[[#This Row],[Hcontractions (J/kg)]]+Table4[[#This Row],[Hf (J/kg)]])</f>
        <v/>
      </c>
      <c r="V905" s="95" t="str">
        <f>IF(Table4[[#This Row],[Segment]]="","",Table4[[#This Row],[Total Friction Loss (J/kg)]]*Table3[Density (kg/m3)])</f>
        <v/>
      </c>
      <c r="W905" s="95" t="str">
        <f>IF(Table4[[#This Row],[Segment]]="","",Table4[[#This Row],[Total Pressure Drop (Pa)]]/1000)</f>
        <v/>
      </c>
      <c r="Y905" s="82" t="str">
        <f>IF('Set Up'!D1128="","",'Set Up'!D1128)</f>
        <v/>
      </c>
      <c r="Z905" s="82" t="str">
        <f>IF('Set Up'!E1128="","",'Set Up'!E1128)</f>
        <v/>
      </c>
      <c r="AA905" s="82" t="str">
        <f>IF('Set Up'!F1128="","",'Set Up'!F1128)</f>
        <v/>
      </c>
      <c r="AB905" s="82" t="str">
        <f>IF('Set Up'!G1128="","",'Set Up'!G1128)</f>
        <v/>
      </c>
      <c r="AC905" s="82" t="str">
        <f t="array" ref="AC905">IF(Y905="","",INDEX(Data!$G$4:$G$51,MATCH(Table7[[#This Row],[Fitting]]&amp;Table7[[#This Row],[Fitting Subtype]],Data!$E$4:$E$51&amp;Data!$F$4:$F$51,0)))</f>
        <v/>
      </c>
      <c r="AD905" s="89" t="str">
        <f>IF(Table7[[#This Row],[Segment]]="","",Table7[[#This Row],[Quantity]]*Table7[[#This Row],[Kf]]*(((INDEX(Table4[Velocity (m/s)],MATCH(Table7[[#This Row],[Segment]],Table4[Segment],0)))^2)/2))</f>
        <v/>
      </c>
      <c r="AF905" s="82" t="str">
        <f>Table4[[#This Row],[Segment]]</f>
        <v/>
      </c>
      <c r="AG905" s="75"/>
      <c r="AH905" s="82" t="str">
        <f>IF(Table5[[#This Row],[Segment]]="","",AG905-Table4[[#This Row],[Total Pressure Drop (kPa)]])</f>
        <v/>
      </c>
    </row>
    <row r="906" spans="1:34" x14ac:dyDescent="0.25">
      <c r="A906" s="95" t="str">
        <f>IF('Set Up'!A903="","",'Set Up'!A903)</f>
        <v/>
      </c>
      <c r="B906" s="75" t="s">
        <v>81</v>
      </c>
      <c r="C906" s="85"/>
      <c r="D906" s="86" t="str">
        <f>IF(Table4[[#This Row],[Diameter (in)]]="","",(((CONVERT(Table4[[#This Row],[Diameter (in)]],"in","m"))/2)^2)*PI())</f>
        <v/>
      </c>
      <c r="E906" s="87" t="str">
        <f>IF(Table4[[#This Row],[Area (m2)]]="","",$D$4/Table4[[#This Row],[Area (m2)]])</f>
        <v/>
      </c>
      <c r="F906" s="85">
        <f t="shared" si="14"/>
        <v>4.6951999999999998</v>
      </c>
      <c r="G906" s="88" t="str">
        <f>IF(Table4[[#This Row],[Segment]]="","",(CONVERT(Table4[[#This Row],[Diameter (in)]],"in","m")*$B$4*Table4[[#This Row],[Velocity (m/s)]])/$C$4)</f>
        <v/>
      </c>
      <c r="H906" s="96" t="str">
        <f>IF(Table4[[#This Row],[Segment]]="","",IF(Table4[[#This Row],[Teynold''s Number]]&gt;4000,"TURBULENT","LAMINAR"))</f>
        <v/>
      </c>
      <c r="I906" s="86" t="str">
        <f>IF(Table4[[#This Row],[Segment]]="","",INDEX(Data!C903:C917,MATCH(Table4[Material],Data!B903:B917,0)))</f>
        <v/>
      </c>
      <c r="J906" s="89" t="str">
        <f>IF(Table4[[#This Row],[ε (m)]]="","",Table4[[#This Row],[ε (m)]]/(CONVERT(Table4[[#This Row],[Diameter (in)]],"in","m")))</f>
        <v/>
      </c>
      <c r="K906" s="96" t="str">
        <f>IF(Table4[[#This Row],[Regime]]="LAMINAR",16/Table4[[#This Row],[Teynold''s Number]],"-")</f>
        <v>-</v>
      </c>
      <c r="L906" s="86"/>
      <c r="M906" s="97" t="str">
        <f>IF(Table4[[#This Row],[Regime]]="TURBULENT",(((-4*LOG10(Table4[[#This Row],[ε/D]]/3.7+1.256/(Table4[[#This Row],[Teynold''s Number]]*SQRT(Table4[[#This Row],[f turbulent (guess)]]))))^-1)^2),"")</f>
        <v/>
      </c>
      <c r="N906" s="91" t="str">
        <f>IF(Table4[[#This Row],[f turbulent]]="","",Table4[[#This Row],[f turbulent (guess)]]-Table4[[#This Row],[f turbulent]])</f>
        <v/>
      </c>
      <c r="O906" s="87">
        <f>IF(Table4[[#This Row],[Segment]]="",0,IF(C907="",0,IF(C907&lt;=Table4[[#This Row],[Diameter (in)]],0,1-(D906/D907))))</f>
        <v>0</v>
      </c>
      <c r="P906" s="92" t="str">
        <f>IF(Table4[[#This Row],[Segment]]="","",IF(C906&gt;C907,"",IF(C907="",0.55,(0.55*(1-D907/D906)))))</f>
        <v/>
      </c>
      <c r="Q90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06" s="92" t="str">
        <f>IF(Table4[[#This Row],[Segment]]="","",IF(Table4[[#This Row],[Kexpansion]]="","0",((Table4[[#This Row],[Velocity (m/s)]]^2)/2)*Table4[[#This Row],[Kexpansion]]))</f>
        <v/>
      </c>
      <c r="S906" s="92" t="str">
        <f>IF(Table4[[#This Row],[Segment]]="","",IF(Table4[[#This Row],[Kcontraction]]="","0",((Table4[[#This Row],[Velocity (m/s)]]^2)/2)*Table4[[#This Row],[Kcontraction]]))</f>
        <v/>
      </c>
      <c r="T906" s="89" t="str">
        <f>IF(Table4[[#This Row],[Segment]]="","",SUMIF($Y$7:$Y$2000,Table4[[#This Row],[Segment]],$AD$7:$AD$2000))</f>
        <v/>
      </c>
      <c r="U906" s="95" t="str">
        <f>IF(Table4[[#This Row],[Segment]]="","",Table4[[#This Row],[Hfriction (J/kg)]]+Table4[[#This Row],[Hexpansions (J/kg)]]+Table4[[#This Row],[Hcontractions (J/kg)]]+Table4[[#This Row],[Hf (J/kg)]])</f>
        <v/>
      </c>
      <c r="V906" s="95" t="str">
        <f>IF(Table4[[#This Row],[Segment]]="","",Table4[[#This Row],[Total Friction Loss (J/kg)]]*Table3[Density (kg/m3)])</f>
        <v/>
      </c>
      <c r="W906" s="95" t="str">
        <f>IF(Table4[[#This Row],[Segment]]="","",Table4[[#This Row],[Total Pressure Drop (Pa)]]/1000)</f>
        <v/>
      </c>
      <c r="Y906" s="82" t="str">
        <f>IF('Set Up'!D1129="","",'Set Up'!D1129)</f>
        <v/>
      </c>
      <c r="Z906" s="82" t="str">
        <f>IF('Set Up'!E1129="","",'Set Up'!E1129)</f>
        <v/>
      </c>
      <c r="AA906" s="82" t="str">
        <f>IF('Set Up'!F1129="","",'Set Up'!F1129)</f>
        <v/>
      </c>
      <c r="AB906" s="82" t="str">
        <f>IF('Set Up'!G1129="","",'Set Up'!G1129)</f>
        <v/>
      </c>
      <c r="AC906" s="82" t="str">
        <f t="array" ref="AC906">IF(Y906="","",INDEX(Data!$G$4:$G$51,MATCH(Table7[[#This Row],[Fitting]]&amp;Table7[[#This Row],[Fitting Subtype]],Data!$E$4:$E$51&amp;Data!$F$4:$F$51,0)))</f>
        <v/>
      </c>
      <c r="AD906" s="89" t="str">
        <f>IF(Table7[[#This Row],[Segment]]="","",Table7[[#This Row],[Quantity]]*Table7[[#This Row],[Kf]]*(((INDEX(Table4[Velocity (m/s)],MATCH(Table7[[#This Row],[Segment]],Table4[Segment],0)))^2)/2))</f>
        <v/>
      </c>
      <c r="AF906" s="82" t="str">
        <f>Table4[[#This Row],[Segment]]</f>
        <v/>
      </c>
      <c r="AG906" s="75"/>
      <c r="AH906" s="82" t="str">
        <f>IF(Table5[[#This Row],[Segment]]="","",AG906-Table4[[#This Row],[Total Pressure Drop (kPa)]])</f>
        <v/>
      </c>
    </row>
    <row r="907" spans="1:34" x14ac:dyDescent="0.25">
      <c r="A907" s="95" t="str">
        <f>IF('Set Up'!A904="","",'Set Up'!A904)</f>
        <v/>
      </c>
      <c r="B907" s="75" t="s">
        <v>81</v>
      </c>
      <c r="C907" s="85"/>
      <c r="D907" s="86" t="str">
        <f>IF(Table4[[#This Row],[Diameter (in)]]="","",(((CONVERT(Table4[[#This Row],[Diameter (in)]],"in","m"))/2)^2)*PI())</f>
        <v/>
      </c>
      <c r="E907" s="87" t="str">
        <f>IF(Table4[[#This Row],[Area (m2)]]="","",$D$4/Table4[[#This Row],[Area (m2)]])</f>
        <v/>
      </c>
      <c r="F907" s="85">
        <f t="shared" si="14"/>
        <v>4.6951999999999998</v>
      </c>
      <c r="G907" s="88" t="str">
        <f>IF(Table4[[#This Row],[Segment]]="","",(CONVERT(Table4[[#This Row],[Diameter (in)]],"in","m")*$B$4*Table4[[#This Row],[Velocity (m/s)]])/$C$4)</f>
        <v/>
      </c>
      <c r="H907" s="96" t="str">
        <f>IF(Table4[[#This Row],[Segment]]="","",IF(Table4[[#This Row],[Teynold''s Number]]&gt;4000,"TURBULENT","LAMINAR"))</f>
        <v/>
      </c>
      <c r="I907" s="86" t="str">
        <f>IF(Table4[[#This Row],[Segment]]="","",INDEX(Data!C904:C918,MATCH(Table4[Material],Data!B904:B918,0)))</f>
        <v/>
      </c>
      <c r="J907" s="89" t="str">
        <f>IF(Table4[[#This Row],[ε (m)]]="","",Table4[[#This Row],[ε (m)]]/(CONVERT(Table4[[#This Row],[Diameter (in)]],"in","m")))</f>
        <v/>
      </c>
      <c r="K907" s="96" t="str">
        <f>IF(Table4[[#This Row],[Regime]]="LAMINAR",16/Table4[[#This Row],[Teynold''s Number]],"-")</f>
        <v>-</v>
      </c>
      <c r="L907" s="86"/>
      <c r="M907" s="97" t="str">
        <f>IF(Table4[[#This Row],[Regime]]="TURBULENT",(((-4*LOG10(Table4[[#This Row],[ε/D]]/3.7+1.256/(Table4[[#This Row],[Teynold''s Number]]*SQRT(Table4[[#This Row],[f turbulent (guess)]]))))^-1)^2),"")</f>
        <v/>
      </c>
      <c r="N907" s="91" t="str">
        <f>IF(Table4[[#This Row],[f turbulent]]="","",Table4[[#This Row],[f turbulent (guess)]]-Table4[[#This Row],[f turbulent]])</f>
        <v/>
      </c>
      <c r="O907" s="87">
        <f>IF(Table4[[#This Row],[Segment]]="",0,IF(C908="",0,IF(C908&lt;=Table4[[#This Row],[Diameter (in)]],0,1-(D907/D908))))</f>
        <v>0</v>
      </c>
      <c r="P907" s="92" t="str">
        <f>IF(Table4[[#This Row],[Segment]]="","",IF(C907&gt;C908,"",IF(C908="",0.55,(0.55*(1-D908/D907)))))</f>
        <v/>
      </c>
      <c r="Q90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07" s="92" t="str">
        <f>IF(Table4[[#This Row],[Segment]]="","",IF(Table4[[#This Row],[Kexpansion]]="","0",((Table4[[#This Row],[Velocity (m/s)]]^2)/2)*Table4[[#This Row],[Kexpansion]]))</f>
        <v/>
      </c>
      <c r="S907" s="92" t="str">
        <f>IF(Table4[[#This Row],[Segment]]="","",IF(Table4[[#This Row],[Kcontraction]]="","0",((Table4[[#This Row],[Velocity (m/s)]]^2)/2)*Table4[[#This Row],[Kcontraction]]))</f>
        <v/>
      </c>
      <c r="T907" s="89" t="str">
        <f>IF(Table4[[#This Row],[Segment]]="","",SUMIF($Y$7:$Y$2000,Table4[[#This Row],[Segment]],$AD$7:$AD$2000))</f>
        <v/>
      </c>
      <c r="U907" s="95" t="str">
        <f>IF(Table4[[#This Row],[Segment]]="","",Table4[[#This Row],[Hfriction (J/kg)]]+Table4[[#This Row],[Hexpansions (J/kg)]]+Table4[[#This Row],[Hcontractions (J/kg)]]+Table4[[#This Row],[Hf (J/kg)]])</f>
        <v/>
      </c>
      <c r="V907" s="95" t="str">
        <f>IF(Table4[[#This Row],[Segment]]="","",Table4[[#This Row],[Total Friction Loss (J/kg)]]*Table3[Density (kg/m3)])</f>
        <v/>
      </c>
      <c r="W907" s="95" t="str">
        <f>IF(Table4[[#This Row],[Segment]]="","",Table4[[#This Row],[Total Pressure Drop (Pa)]]/1000)</f>
        <v/>
      </c>
      <c r="Y907" s="82" t="str">
        <f>IF('Set Up'!D1130="","",'Set Up'!D1130)</f>
        <v/>
      </c>
      <c r="Z907" s="82" t="str">
        <f>IF('Set Up'!E1130="","",'Set Up'!E1130)</f>
        <v/>
      </c>
      <c r="AA907" s="82" t="str">
        <f>IF('Set Up'!F1130="","",'Set Up'!F1130)</f>
        <v/>
      </c>
      <c r="AB907" s="82" t="str">
        <f>IF('Set Up'!G1130="","",'Set Up'!G1130)</f>
        <v/>
      </c>
      <c r="AC907" s="82" t="str">
        <f t="array" ref="AC907">IF(Y907="","",INDEX(Data!$G$4:$G$51,MATCH(Table7[[#This Row],[Fitting]]&amp;Table7[[#This Row],[Fitting Subtype]],Data!$E$4:$E$51&amp;Data!$F$4:$F$51,0)))</f>
        <v/>
      </c>
      <c r="AD907" s="89" t="str">
        <f>IF(Table7[[#This Row],[Segment]]="","",Table7[[#This Row],[Quantity]]*Table7[[#This Row],[Kf]]*(((INDEX(Table4[Velocity (m/s)],MATCH(Table7[[#This Row],[Segment]],Table4[Segment],0)))^2)/2))</f>
        <v/>
      </c>
      <c r="AF907" s="82" t="str">
        <f>Table4[[#This Row],[Segment]]</f>
        <v/>
      </c>
      <c r="AG907" s="75"/>
      <c r="AH907" s="82" t="str">
        <f>IF(Table5[[#This Row],[Segment]]="","",AG907-Table4[[#This Row],[Total Pressure Drop (kPa)]])</f>
        <v/>
      </c>
    </row>
    <row r="908" spans="1:34" x14ac:dyDescent="0.25">
      <c r="A908" s="95" t="str">
        <f>IF('Set Up'!A905="","",'Set Up'!A905)</f>
        <v/>
      </c>
      <c r="B908" s="75" t="s">
        <v>81</v>
      </c>
      <c r="C908" s="85"/>
      <c r="D908" s="86" t="str">
        <f>IF(Table4[[#This Row],[Diameter (in)]]="","",(((CONVERT(Table4[[#This Row],[Diameter (in)]],"in","m"))/2)^2)*PI())</f>
        <v/>
      </c>
      <c r="E908" s="87" t="str">
        <f>IF(Table4[[#This Row],[Area (m2)]]="","",$D$4/Table4[[#This Row],[Area (m2)]])</f>
        <v/>
      </c>
      <c r="F908" s="85">
        <f t="shared" si="14"/>
        <v>4.6951999999999998</v>
      </c>
      <c r="G908" s="88" t="str">
        <f>IF(Table4[[#This Row],[Segment]]="","",(CONVERT(Table4[[#This Row],[Diameter (in)]],"in","m")*$B$4*Table4[[#This Row],[Velocity (m/s)]])/$C$4)</f>
        <v/>
      </c>
      <c r="H908" s="96" t="str">
        <f>IF(Table4[[#This Row],[Segment]]="","",IF(Table4[[#This Row],[Teynold''s Number]]&gt;4000,"TURBULENT","LAMINAR"))</f>
        <v/>
      </c>
      <c r="I908" s="86" t="str">
        <f>IF(Table4[[#This Row],[Segment]]="","",INDEX(Data!C905:C919,MATCH(Table4[Material],Data!B905:B919,0)))</f>
        <v/>
      </c>
      <c r="J908" s="89" t="str">
        <f>IF(Table4[[#This Row],[ε (m)]]="","",Table4[[#This Row],[ε (m)]]/(CONVERT(Table4[[#This Row],[Diameter (in)]],"in","m")))</f>
        <v/>
      </c>
      <c r="K908" s="96" t="str">
        <f>IF(Table4[[#This Row],[Regime]]="LAMINAR",16/Table4[[#This Row],[Teynold''s Number]],"-")</f>
        <v>-</v>
      </c>
      <c r="L908" s="86"/>
      <c r="M908" s="97" t="str">
        <f>IF(Table4[[#This Row],[Regime]]="TURBULENT",(((-4*LOG10(Table4[[#This Row],[ε/D]]/3.7+1.256/(Table4[[#This Row],[Teynold''s Number]]*SQRT(Table4[[#This Row],[f turbulent (guess)]]))))^-1)^2),"")</f>
        <v/>
      </c>
      <c r="N908" s="91" t="str">
        <f>IF(Table4[[#This Row],[f turbulent]]="","",Table4[[#This Row],[f turbulent (guess)]]-Table4[[#This Row],[f turbulent]])</f>
        <v/>
      </c>
      <c r="O908" s="87">
        <f>IF(Table4[[#This Row],[Segment]]="",0,IF(C909="",0,IF(C909&lt;=Table4[[#This Row],[Diameter (in)]],0,1-(D908/D909))))</f>
        <v>0</v>
      </c>
      <c r="P908" s="92" t="str">
        <f>IF(Table4[[#This Row],[Segment]]="","",IF(C908&gt;C909,"",IF(C909="",0.55,(0.55*(1-D909/D908)))))</f>
        <v/>
      </c>
      <c r="Q90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08" s="92" t="str">
        <f>IF(Table4[[#This Row],[Segment]]="","",IF(Table4[[#This Row],[Kexpansion]]="","0",((Table4[[#This Row],[Velocity (m/s)]]^2)/2)*Table4[[#This Row],[Kexpansion]]))</f>
        <v/>
      </c>
      <c r="S908" s="92" t="str">
        <f>IF(Table4[[#This Row],[Segment]]="","",IF(Table4[[#This Row],[Kcontraction]]="","0",((Table4[[#This Row],[Velocity (m/s)]]^2)/2)*Table4[[#This Row],[Kcontraction]]))</f>
        <v/>
      </c>
      <c r="T908" s="89" t="str">
        <f>IF(Table4[[#This Row],[Segment]]="","",SUMIF($Y$7:$Y$2000,Table4[[#This Row],[Segment]],$AD$7:$AD$2000))</f>
        <v/>
      </c>
      <c r="U908" s="95" t="str">
        <f>IF(Table4[[#This Row],[Segment]]="","",Table4[[#This Row],[Hfriction (J/kg)]]+Table4[[#This Row],[Hexpansions (J/kg)]]+Table4[[#This Row],[Hcontractions (J/kg)]]+Table4[[#This Row],[Hf (J/kg)]])</f>
        <v/>
      </c>
      <c r="V908" s="95" t="str">
        <f>IF(Table4[[#This Row],[Segment]]="","",Table4[[#This Row],[Total Friction Loss (J/kg)]]*Table3[Density (kg/m3)])</f>
        <v/>
      </c>
      <c r="W908" s="95" t="str">
        <f>IF(Table4[[#This Row],[Segment]]="","",Table4[[#This Row],[Total Pressure Drop (Pa)]]/1000)</f>
        <v/>
      </c>
      <c r="Y908" s="82" t="str">
        <f>IF('Set Up'!D1131="","",'Set Up'!D1131)</f>
        <v/>
      </c>
      <c r="Z908" s="82" t="str">
        <f>IF('Set Up'!E1131="","",'Set Up'!E1131)</f>
        <v/>
      </c>
      <c r="AA908" s="82" t="str">
        <f>IF('Set Up'!F1131="","",'Set Up'!F1131)</f>
        <v/>
      </c>
      <c r="AB908" s="82" t="str">
        <f>IF('Set Up'!G1131="","",'Set Up'!G1131)</f>
        <v/>
      </c>
      <c r="AC908" s="82" t="str">
        <f t="array" ref="AC908">IF(Y908="","",INDEX(Data!$G$4:$G$51,MATCH(Table7[[#This Row],[Fitting]]&amp;Table7[[#This Row],[Fitting Subtype]],Data!$E$4:$E$51&amp;Data!$F$4:$F$51,0)))</f>
        <v/>
      </c>
      <c r="AD908" s="89" t="str">
        <f>IF(Table7[[#This Row],[Segment]]="","",Table7[[#This Row],[Quantity]]*Table7[[#This Row],[Kf]]*(((INDEX(Table4[Velocity (m/s)],MATCH(Table7[[#This Row],[Segment]],Table4[Segment],0)))^2)/2))</f>
        <v/>
      </c>
      <c r="AF908" s="82" t="str">
        <f>Table4[[#This Row],[Segment]]</f>
        <v/>
      </c>
      <c r="AG908" s="75"/>
      <c r="AH908" s="82" t="str">
        <f>IF(Table5[[#This Row],[Segment]]="","",AG908-Table4[[#This Row],[Total Pressure Drop (kPa)]])</f>
        <v/>
      </c>
    </row>
    <row r="909" spans="1:34" x14ac:dyDescent="0.25">
      <c r="A909" s="95" t="str">
        <f>IF('Set Up'!A906="","",'Set Up'!A906)</f>
        <v/>
      </c>
      <c r="B909" s="75" t="s">
        <v>81</v>
      </c>
      <c r="C909" s="85"/>
      <c r="D909" s="86" t="str">
        <f>IF(Table4[[#This Row],[Diameter (in)]]="","",(((CONVERT(Table4[[#This Row],[Diameter (in)]],"in","m"))/2)^2)*PI())</f>
        <v/>
      </c>
      <c r="E909" s="87" t="str">
        <f>IF(Table4[[#This Row],[Area (m2)]]="","",$D$4/Table4[[#This Row],[Area (m2)]])</f>
        <v/>
      </c>
      <c r="F909" s="85">
        <f t="shared" si="14"/>
        <v>4.6951999999999998</v>
      </c>
      <c r="G909" s="88" t="str">
        <f>IF(Table4[[#This Row],[Segment]]="","",(CONVERT(Table4[[#This Row],[Diameter (in)]],"in","m")*$B$4*Table4[[#This Row],[Velocity (m/s)]])/$C$4)</f>
        <v/>
      </c>
      <c r="H909" s="96" t="str">
        <f>IF(Table4[[#This Row],[Segment]]="","",IF(Table4[[#This Row],[Teynold''s Number]]&gt;4000,"TURBULENT","LAMINAR"))</f>
        <v/>
      </c>
      <c r="I909" s="86" t="str">
        <f>IF(Table4[[#This Row],[Segment]]="","",INDEX(Data!C906:C920,MATCH(Table4[Material],Data!B906:B920,0)))</f>
        <v/>
      </c>
      <c r="J909" s="89" t="str">
        <f>IF(Table4[[#This Row],[ε (m)]]="","",Table4[[#This Row],[ε (m)]]/(CONVERT(Table4[[#This Row],[Diameter (in)]],"in","m")))</f>
        <v/>
      </c>
      <c r="K909" s="96" t="str">
        <f>IF(Table4[[#This Row],[Regime]]="LAMINAR",16/Table4[[#This Row],[Teynold''s Number]],"-")</f>
        <v>-</v>
      </c>
      <c r="L909" s="86"/>
      <c r="M909" s="97" t="str">
        <f>IF(Table4[[#This Row],[Regime]]="TURBULENT",(((-4*LOG10(Table4[[#This Row],[ε/D]]/3.7+1.256/(Table4[[#This Row],[Teynold''s Number]]*SQRT(Table4[[#This Row],[f turbulent (guess)]]))))^-1)^2),"")</f>
        <v/>
      </c>
      <c r="N909" s="91" t="str">
        <f>IF(Table4[[#This Row],[f turbulent]]="","",Table4[[#This Row],[f turbulent (guess)]]-Table4[[#This Row],[f turbulent]])</f>
        <v/>
      </c>
      <c r="O909" s="87">
        <f>IF(Table4[[#This Row],[Segment]]="",0,IF(C910="",0,IF(C910&lt;=Table4[[#This Row],[Diameter (in)]],0,1-(D909/D910))))</f>
        <v>0</v>
      </c>
      <c r="P909" s="92" t="str">
        <f>IF(Table4[[#This Row],[Segment]]="","",IF(C909&gt;C910,"",IF(C910="",0.55,(0.55*(1-D910/D909)))))</f>
        <v/>
      </c>
      <c r="Q90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09" s="92" t="str">
        <f>IF(Table4[[#This Row],[Segment]]="","",IF(Table4[[#This Row],[Kexpansion]]="","0",((Table4[[#This Row],[Velocity (m/s)]]^2)/2)*Table4[[#This Row],[Kexpansion]]))</f>
        <v/>
      </c>
      <c r="S909" s="92" t="str">
        <f>IF(Table4[[#This Row],[Segment]]="","",IF(Table4[[#This Row],[Kcontraction]]="","0",((Table4[[#This Row],[Velocity (m/s)]]^2)/2)*Table4[[#This Row],[Kcontraction]]))</f>
        <v/>
      </c>
      <c r="T909" s="89" t="str">
        <f>IF(Table4[[#This Row],[Segment]]="","",SUMIF($Y$7:$Y$2000,Table4[[#This Row],[Segment]],$AD$7:$AD$2000))</f>
        <v/>
      </c>
      <c r="U909" s="95" t="str">
        <f>IF(Table4[[#This Row],[Segment]]="","",Table4[[#This Row],[Hfriction (J/kg)]]+Table4[[#This Row],[Hexpansions (J/kg)]]+Table4[[#This Row],[Hcontractions (J/kg)]]+Table4[[#This Row],[Hf (J/kg)]])</f>
        <v/>
      </c>
      <c r="V909" s="95" t="str">
        <f>IF(Table4[[#This Row],[Segment]]="","",Table4[[#This Row],[Total Friction Loss (J/kg)]]*Table3[Density (kg/m3)])</f>
        <v/>
      </c>
      <c r="W909" s="95" t="str">
        <f>IF(Table4[[#This Row],[Segment]]="","",Table4[[#This Row],[Total Pressure Drop (Pa)]]/1000)</f>
        <v/>
      </c>
      <c r="Y909" s="82" t="str">
        <f>IF('Set Up'!D1132="","",'Set Up'!D1132)</f>
        <v/>
      </c>
      <c r="Z909" s="82" t="str">
        <f>IF('Set Up'!E1132="","",'Set Up'!E1132)</f>
        <v/>
      </c>
      <c r="AA909" s="82" t="str">
        <f>IF('Set Up'!F1132="","",'Set Up'!F1132)</f>
        <v/>
      </c>
      <c r="AB909" s="82" t="str">
        <f>IF('Set Up'!G1132="","",'Set Up'!G1132)</f>
        <v/>
      </c>
      <c r="AC909" s="82" t="str">
        <f t="array" ref="AC909">IF(Y909="","",INDEX(Data!$G$4:$G$51,MATCH(Table7[[#This Row],[Fitting]]&amp;Table7[[#This Row],[Fitting Subtype]],Data!$E$4:$E$51&amp;Data!$F$4:$F$51,0)))</f>
        <v/>
      </c>
      <c r="AD909" s="89" t="str">
        <f>IF(Table7[[#This Row],[Segment]]="","",Table7[[#This Row],[Quantity]]*Table7[[#This Row],[Kf]]*(((INDEX(Table4[Velocity (m/s)],MATCH(Table7[[#This Row],[Segment]],Table4[Segment],0)))^2)/2))</f>
        <v/>
      </c>
      <c r="AF909" s="82" t="str">
        <f>Table4[[#This Row],[Segment]]</f>
        <v/>
      </c>
      <c r="AG909" s="75"/>
      <c r="AH909" s="82" t="str">
        <f>IF(Table5[[#This Row],[Segment]]="","",AG909-Table4[[#This Row],[Total Pressure Drop (kPa)]])</f>
        <v/>
      </c>
    </row>
    <row r="910" spans="1:34" x14ac:dyDescent="0.25">
      <c r="A910" s="95" t="str">
        <f>IF('Set Up'!A907="","",'Set Up'!A907)</f>
        <v/>
      </c>
      <c r="B910" s="75" t="s">
        <v>81</v>
      </c>
      <c r="C910" s="85"/>
      <c r="D910" s="86" t="str">
        <f>IF(Table4[[#This Row],[Diameter (in)]]="","",(((CONVERT(Table4[[#This Row],[Diameter (in)]],"in","m"))/2)^2)*PI())</f>
        <v/>
      </c>
      <c r="E910" s="87" t="str">
        <f>IF(Table4[[#This Row],[Area (m2)]]="","",$D$4/Table4[[#This Row],[Area (m2)]])</f>
        <v/>
      </c>
      <c r="F910" s="85">
        <f t="shared" si="14"/>
        <v>4.6951999999999998</v>
      </c>
      <c r="G910" s="88" t="str">
        <f>IF(Table4[[#This Row],[Segment]]="","",(CONVERT(Table4[[#This Row],[Diameter (in)]],"in","m")*$B$4*Table4[[#This Row],[Velocity (m/s)]])/$C$4)</f>
        <v/>
      </c>
      <c r="H910" s="96" t="str">
        <f>IF(Table4[[#This Row],[Segment]]="","",IF(Table4[[#This Row],[Teynold''s Number]]&gt;4000,"TURBULENT","LAMINAR"))</f>
        <v/>
      </c>
      <c r="I910" s="86" t="str">
        <f>IF(Table4[[#This Row],[Segment]]="","",INDEX(Data!C907:C921,MATCH(Table4[Material],Data!B907:B921,0)))</f>
        <v/>
      </c>
      <c r="J910" s="89" t="str">
        <f>IF(Table4[[#This Row],[ε (m)]]="","",Table4[[#This Row],[ε (m)]]/(CONVERT(Table4[[#This Row],[Diameter (in)]],"in","m")))</f>
        <v/>
      </c>
      <c r="K910" s="96" t="str">
        <f>IF(Table4[[#This Row],[Regime]]="LAMINAR",16/Table4[[#This Row],[Teynold''s Number]],"-")</f>
        <v>-</v>
      </c>
      <c r="L910" s="86"/>
      <c r="M910" s="97" t="str">
        <f>IF(Table4[[#This Row],[Regime]]="TURBULENT",(((-4*LOG10(Table4[[#This Row],[ε/D]]/3.7+1.256/(Table4[[#This Row],[Teynold''s Number]]*SQRT(Table4[[#This Row],[f turbulent (guess)]]))))^-1)^2),"")</f>
        <v/>
      </c>
      <c r="N910" s="91" t="str">
        <f>IF(Table4[[#This Row],[f turbulent]]="","",Table4[[#This Row],[f turbulent (guess)]]-Table4[[#This Row],[f turbulent]])</f>
        <v/>
      </c>
      <c r="O910" s="87">
        <f>IF(Table4[[#This Row],[Segment]]="",0,IF(C911="",0,IF(C911&lt;=Table4[[#This Row],[Diameter (in)]],0,1-(D910/D911))))</f>
        <v>0</v>
      </c>
      <c r="P910" s="92" t="str">
        <f>IF(Table4[[#This Row],[Segment]]="","",IF(C910&gt;C911,"",IF(C911="",0.55,(0.55*(1-D911/D910)))))</f>
        <v/>
      </c>
      <c r="Q91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10" s="92" t="str">
        <f>IF(Table4[[#This Row],[Segment]]="","",IF(Table4[[#This Row],[Kexpansion]]="","0",((Table4[[#This Row],[Velocity (m/s)]]^2)/2)*Table4[[#This Row],[Kexpansion]]))</f>
        <v/>
      </c>
      <c r="S910" s="92" t="str">
        <f>IF(Table4[[#This Row],[Segment]]="","",IF(Table4[[#This Row],[Kcontraction]]="","0",((Table4[[#This Row],[Velocity (m/s)]]^2)/2)*Table4[[#This Row],[Kcontraction]]))</f>
        <v/>
      </c>
      <c r="T910" s="89" t="str">
        <f>IF(Table4[[#This Row],[Segment]]="","",SUMIF($Y$7:$Y$2000,Table4[[#This Row],[Segment]],$AD$7:$AD$2000))</f>
        <v/>
      </c>
      <c r="U910" s="95" t="str">
        <f>IF(Table4[[#This Row],[Segment]]="","",Table4[[#This Row],[Hfriction (J/kg)]]+Table4[[#This Row],[Hexpansions (J/kg)]]+Table4[[#This Row],[Hcontractions (J/kg)]]+Table4[[#This Row],[Hf (J/kg)]])</f>
        <v/>
      </c>
      <c r="V910" s="95" t="str">
        <f>IF(Table4[[#This Row],[Segment]]="","",Table4[[#This Row],[Total Friction Loss (J/kg)]]*Table3[Density (kg/m3)])</f>
        <v/>
      </c>
      <c r="W910" s="95" t="str">
        <f>IF(Table4[[#This Row],[Segment]]="","",Table4[[#This Row],[Total Pressure Drop (Pa)]]/1000)</f>
        <v/>
      </c>
      <c r="Y910" s="82" t="str">
        <f>IF('Set Up'!D1133="","",'Set Up'!D1133)</f>
        <v/>
      </c>
      <c r="Z910" s="82" t="str">
        <f>IF('Set Up'!E1133="","",'Set Up'!E1133)</f>
        <v/>
      </c>
      <c r="AA910" s="82" t="str">
        <f>IF('Set Up'!F1133="","",'Set Up'!F1133)</f>
        <v/>
      </c>
      <c r="AB910" s="82" t="str">
        <f>IF('Set Up'!G1133="","",'Set Up'!G1133)</f>
        <v/>
      </c>
      <c r="AC910" s="82" t="str">
        <f t="array" ref="AC910">IF(Y910="","",INDEX(Data!$G$4:$G$51,MATCH(Table7[[#This Row],[Fitting]]&amp;Table7[[#This Row],[Fitting Subtype]],Data!$E$4:$E$51&amp;Data!$F$4:$F$51,0)))</f>
        <v/>
      </c>
      <c r="AD910" s="89" t="str">
        <f>IF(Table7[[#This Row],[Segment]]="","",Table7[[#This Row],[Quantity]]*Table7[[#This Row],[Kf]]*(((INDEX(Table4[Velocity (m/s)],MATCH(Table7[[#This Row],[Segment]],Table4[Segment],0)))^2)/2))</f>
        <v/>
      </c>
      <c r="AF910" s="82" t="str">
        <f>Table4[[#This Row],[Segment]]</f>
        <v/>
      </c>
      <c r="AG910" s="75"/>
      <c r="AH910" s="82" t="str">
        <f>IF(Table5[[#This Row],[Segment]]="","",AG910-Table4[[#This Row],[Total Pressure Drop (kPa)]])</f>
        <v/>
      </c>
    </row>
    <row r="911" spans="1:34" x14ac:dyDescent="0.25">
      <c r="A911" s="95" t="str">
        <f>IF('Set Up'!A908="","",'Set Up'!A908)</f>
        <v/>
      </c>
      <c r="B911" s="75" t="s">
        <v>81</v>
      </c>
      <c r="C911" s="85"/>
      <c r="D911" s="86" t="str">
        <f>IF(Table4[[#This Row],[Diameter (in)]]="","",(((CONVERT(Table4[[#This Row],[Diameter (in)]],"in","m"))/2)^2)*PI())</f>
        <v/>
      </c>
      <c r="E911" s="87" t="str">
        <f>IF(Table4[[#This Row],[Area (m2)]]="","",$D$4/Table4[[#This Row],[Area (m2)]])</f>
        <v/>
      </c>
      <c r="F911" s="85">
        <f t="shared" si="14"/>
        <v>4.6951999999999998</v>
      </c>
      <c r="G911" s="88" t="str">
        <f>IF(Table4[[#This Row],[Segment]]="","",(CONVERT(Table4[[#This Row],[Diameter (in)]],"in","m")*$B$4*Table4[[#This Row],[Velocity (m/s)]])/$C$4)</f>
        <v/>
      </c>
      <c r="H911" s="96" t="str">
        <f>IF(Table4[[#This Row],[Segment]]="","",IF(Table4[[#This Row],[Teynold''s Number]]&gt;4000,"TURBULENT","LAMINAR"))</f>
        <v/>
      </c>
      <c r="I911" s="86" t="str">
        <f>IF(Table4[[#This Row],[Segment]]="","",INDEX(Data!C908:C922,MATCH(Table4[Material],Data!B908:B922,0)))</f>
        <v/>
      </c>
      <c r="J911" s="89" t="str">
        <f>IF(Table4[[#This Row],[ε (m)]]="","",Table4[[#This Row],[ε (m)]]/(CONVERT(Table4[[#This Row],[Diameter (in)]],"in","m")))</f>
        <v/>
      </c>
      <c r="K911" s="96" t="str">
        <f>IF(Table4[[#This Row],[Regime]]="LAMINAR",16/Table4[[#This Row],[Teynold''s Number]],"-")</f>
        <v>-</v>
      </c>
      <c r="L911" s="86"/>
      <c r="M911" s="97" t="str">
        <f>IF(Table4[[#This Row],[Regime]]="TURBULENT",(((-4*LOG10(Table4[[#This Row],[ε/D]]/3.7+1.256/(Table4[[#This Row],[Teynold''s Number]]*SQRT(Table4[[#This Row],[f turbulent (guess)]]))))^-1)^2),"")</f>
        <v/>
      </c>
      <c r="N911" s="91" t="str">
        <f>IF(Table4[[#This Row],[f turbulent]]="","",Table4[[#This Row],[f turbulent (guess)]]-Table4[[#This Row],[f turbulent]])</f>
        <v/>
      </c>
      <c r="O911" s="87">
        <f>IF(Table4[[#This Row],[Segment]]="",0,IF(C912="",0,IF(C912&lt;=Table4[[#This Row],[Diameter (in)]],0,1-(D911/D912))))</f>
        <v>0</v>
      </c>
      <c r="P911" s="92" t="str">
        <f>IF(Table4[[#This Row],[Segment]]="","",IF(C911&gt;C912,"",IF(C912="",0.55,(0.55*(1-D912/D911)))))</f>
        <v/>
      </c>
      <c r="Q91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11" s="92" t="str">
        <f>IF(Table4[[#This Row],[Segment]]="","",IF(Table4[[#This Row],[Kexpansion]]="","0",((Table4[[#This Row],[Velocity (m/s)]]^2)/2)*Table4[[#This Row],[Kexpansion]]))</f>
        <v/>
      </c>
      <c r="S911" s="92" t="str">
        <f>IF(Table4[[#This Row],[Segment]]="","",IF(Table4[[#This Row],[Kcontraction]]="","0",((Table4[[#This Row],[Velocity (m/s)]]^2)/2)*Table4[[#This Row],[Kcontraction]]))</f>
        <v/>
      </c>
      <c r="T911" s="89" t="str">
        <f>IF(Table4[[#This Row],[Segment]]="","",SUMIF($Y$7:$Y$2000,Table4[[#This Row],[Segment]],$AD$7:$AD$2000))</f>
        <v/>
      </c>
      <c r="U911" s="95" t="str">
        <f>IF(Table4[[#This Row],[Segment]]="","",Table4[[#This Row],[Hfriction (J/kg)]]+Table4[[#This Row],[Hexpansions (J/kg)]]+Table4[[#This Row],[Hcontractions (J/kg)]]+Table4[[#This Row],[Hf (J/kg)]])</f>
        <v/>
      </c>
      <c r="V911" s="95" t="str">
        <f>IF(Table4[[#This Row],[Segment]]="","",Table4[[#This Row],[Total Friction Loss (J/kg)]]*Table3[Density (kg/m3)])</f>
        <v/>
      </c>
      <c r="W911" s="95" t="str">
        <f>IF(Table4[[#This Row],[Segment]]="","",Table4[[#This Row],[Total Pressure Drop (Pa)]]/1000)</f>
        <v/>
      </c>
      <c r="Y911" s="82" t="str">
        <f>IF('Set Up'!D1134="","",'Set Up'!D1134)</f>
        <v/>
      </c>
      <c r="Z911" s="82" t="str">
        <f>IF('Set Up'!E1134="","",'Set Up'!E1134)</f>
        <v/>
      </c>
      <c r="AA911" s="82" t="str">
        <f>IF('Set Up'!F1134="","",'Set Up'!F1134)</f>
        <v/>
      </c>
      <c r="AB911" s="82" t="str">
        <f>IF('Set Up'!G1134="","",'Set Up'!G1134)</f>
        <v/>
      </c>
      <c r="AC911" s="82" t="str">
        <f t="array" ref="AC911">IF(Y911="","",INDEX(Data!$G$4:$G$51,MATCH(Table7[[#This Row],[Fitting]]&amp;Table7[[#This Row],[Fitting Subtype]],Data!$E$4:$E$51&amp;Data!$F$4:$F$51,0)))</f>
        <v/>
      </c>
      <c r="AD911" s="89" t="str">
        <f>IF(Table7[[#This Row],[Segment]]="","",Table7[[#This Row],[Quantity]]*Table7[[#This Row],[Kf]]*(((INDEX(Table4[Velocity (m/s)],MATCH(Table7[[#This Row],[Segment]],Table4[Segment],0)))^2)/2))</f>
        <v/>
      </c>
      <c r="AF911" s="82" t="str">
        <f>Table4[[#This Row],[Segment]]</f>
        <v/>
      </c>
      <c r="AG911" s="75"/>
      <c r="AH911" s="82" t="str">
        <f>IF(Table5[[#This Row],[Segment]]="","",AG911-Table4[[#This Row],[Total Pressure Drop (kPa)]])</f>
        <v/>
      </c>
    </row>
    <row r="912" spans="1:34" x14ac:dyDescent="0.25">
      <c r="A912" s="95" t="str">
        <f>IF('Set Up'!A909="","",'Set Up'!A909)</f>
        <v/>
      </c>
      <c r="B912" s="75" t="s">
        <v>81</v>
      </c>
      <c r="C912" s="85"/>
      <c r="D912" s="86" t="str">
        <f>IF(Table4[[#This Row],[Diameter (in)]]="","",(((CONVERT(Table4[[#This Row],[Diameter (in)]],"in","m"))/2)^2)*PI())</f>
        <v/>
      </c>
      <c r="E912" s="87" t="str">
        <f>IF(Table4[[#This Row],[Area (m2)]]="","",$D$4/Table4[[#This Row],[Area (m2)]])</f>
        <v/>
      </c>
      <c r="F912" s="85">
        <f t="shared" si="14"/>
        <v>4.6951999999999998</v>
      </c>
      <c r="G912" s="88" t="str">
        <f>IF(Table4[[#This Row],[Segment]]="","",(CONVERT(Table4[[#This Row],[Diameter (in)]],"in","m")*$B$4*Table4[[#This Row],[Velocity (m/s)]])/$C$4)</f>
        <v/>
      </c>
      <c r="H912" s="96" t="str">
        <f>IF(Table4[[#This Row],[Segment]]="","",IF(Table4[[#This Row],[Teynold''s Number]]&gt;4000,"TURBULENT","LAMINAR"))</f>
        <v/>
      </c>
      <c r="I912" s="86" t="str">
        <f>IF(Table4[[#This Row],[Segment]]="","",INDEX(Data!C909:C923,MATCH(Table4[Material],Data!B909:B923,0)))</f>
        <v/>
      </c>
      <c r="J912" s="89" t="str">
        <f>IF(Table4[[#This Row],[ε (m)]]="","",Table4[[#This Row],[ε (m)]]/(CONVERT(Table4[[#This Row],[Diameter (in)]],"in","m")))</f>
        <v/>
      </c>
      <c r="K912" s="96" t="str">
        <f>IF(Table4[[#This Row],[Regime]]="LAMINAR",16/Table4[[#This Row],[Teynold''s Number]],"-")</f>
        <v>-</v>
      </c>
      <c r="L912" s="86"/>
      <c r="M912" s="97" t="str">
        <f>IF(Table4[[#This Row],[Regime]]="TURBULENT",(((-4*LOG10(Table4[[#This Row],[ε/D]]/3.7+1.256/(Table4[[#This Row],[Teynold''s Number]]*SQRT(Table4[[#This Row],[f turbulent (guess)]]))))^-1)^2),"")</f>
        <v/>
      </c>
      <c r="N912" s="91" t="str">
        <f>IF(Table4[[#This Row],[f turbulent]]="","",Table4[[#This Row],[f turbulent (guess)]]-Table4[[#This Row],[f turbulent]])</f>
        <v/>
      </c>
      <c r="O912" s="87">
        <f>IF(Table4[[#This Row],[Segment]]="",0,IF(C913="",0,IF(C913&lt;=Table4[[#This Row],[Diameter (in)]],0,1-(D912/D913))))</f>
        <v>0</v>
      </c>
      <c r="P912" s="92" t="str">
        <f>IF(Table4[[#This Row],[Segment]]="","",IF(C912&gt;C913,"",IF(C913="",0.55,(0.55*(1-D913/D912)))))</f>
        <v/>
      </c>
      <c r="Q91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12" s="92" t="str">
        <f>IF(Table4[[#This Row],[Segment]]="","",IF(Table4[[#This Row],[Kexpansion]]="","0",((Table4[[#This Row],[Velocity (m/s)]]^2)/2)*Table4[[#This Row],[Kexpansion]]))</f>
        <v/>
      </c>
      <c r="S912" s="92" t="str">
        <f>IF(Table4[[#This Row],[Segment]]="","",IF(Table4[[#This Row],[Kcontraction]]="","0",((Table4[[#This Row],[Velocity (m/s)]]^2)/2)*Table4[[#This Row],[Kcontraction]]))</f>
        <v/>
      </c>
      <c r="T912" s="89" t="str">
        <f>IF(Table4[[#This Row],[Segment]]="","",SUMIF($Y$7:$Y$2000,Table4[[#This Row],[Segment]],$AD$7:$AD$2000))</f>
        <v/>
      </c>
      <c r="U912" s="95" t="str">
        <f>IF(Table4[[#This Row],[Segment]]="","",Table4[[#This Row],[Hfriction (J/kg)]]+Table4[[#This Row],[Hexpansions (J/kg)]]+Table4[[#This Row],[Hcontractions (J/kg)]]+Table4[[#This Row],[Hf (J/kg)]])</f>
        <v/>
      </c>
      <c r="V912" s="95" t="str">
        <f>IF(Table4[[#This Row],[Segment]]="","",Table4[[#This Row],[Total Friction Loss (J/kg)]]*Table3[Density (kg/m3)])</f>
        <v/>
      </c>
      <c r="W912" s="95" t="str">
        <f>IF(Table4[[#This Row],[Segment]]="","",Table4[[#This Row],[Total Pressure Drop (Pa)]]/1000)</f>
        <v/>
      </c>
      <c r="Y912" s="82" t="str">
        <f>IF('Set Up'!D1135="","",'Set Up'!D1135)</f>
        <v/>
      </c>
      <c r="Z912" s="82" t="str">
        <f>IF('Set Up'!E1135="","",'Set Up'!E1135)</f>
        <v/>
      </c>
      <c r="AA912" s="82" t="str">
        <f>IF('Set Up'!F1135="","",'Set Up'!F1135)</f>
        <v/>
      </c>
      <c r="AB912" s="82" t="str">
        <f>IF('Set Up'!G1135="","",'Set Up'!G1135)</f>
        <v/>
      </c>
      <c r="AC912" s="82" t="str">
        <f t="array" ref="AC912">IF(Y912="","",INDEX(Data!$G$4:$G$51,MATCH(Table7[[#This Row],[Fitting]]&amp;Table7[[#This Row],[Fitting Subtype]],Data!$E$4:$E$51&amp;Data!$F$4:$F$51,0)))</f>
        <v/>
      </c>
      <c r="AD912" s="89" t="str">
        <f>IF(Table7[[#This Row],[Segment]]="","",Table7[[#This Row],[Quantity]]*Table7[[#This Row],[Kf]]*(((INDEX(Table4[Velocity (m/s)],MATCH(Table7[[#This Row],[Segment]],Table4[Segment],0)))^2)/2))</f>
        <v/>
      </c>
      <c r="AF912" s="82" t="str">
        <f>Table4[[#This Row],[Segment]]</f>
        <v/>
      </c>
      <c r="AG912" s="75"/>
      <c r="AH912" s="82" t="str">
        <f>IF(Table5[[#This Row],[Segment]]="","",AG912-Table4[[#This Row],[Total Pressure Drop (kPa)]])</f>
        <v/>
      </c>
    </row>
    <row r="913" spans="1:34" x14ac:dyDescent="0.25">
      <c r="A913" s="95" t="str">
        <f>IF('Set Up'!A910="","",'Set Up'!A910)</f>
        <v/>
      </c>
      <c r="B913" s="75" t="s">
        <v>81</v>
      </c>
      <c r="C913" s="85"/>
      <c r="D913" s="86" t="str">
        <f>IF(Table4[[#This Row],[Diameter (in)]]="","",(((CONVERT(Table4[[#This Row],[Diameter (in)]],"in","m"))/2)^2)*PI())</f>
        <v/>
      </c>
      <c r="E913" s="87" t="str">
        <f>IF(Table4[[#This Row],[Area (m2)]]="","",$D$4/Table4[[#This Row],[Area (m2)]])</f>
        <v/>
      </c>
      <c r="F913" s="85">
        <f t="shared" si="14"/>
        <v>4.6951999999999998</v>
      </c>
      <c r="G913" s="88" t="str">
        <f>IF(Table4[[#This Row],[Segment]]="","",(CONVERT(Table4[[#This Row],[Diameter (in)]],"in","m")*$B$4*Table4[[#This Row],[Velocity (m/s)]])/$C$4)</f>
        <v/>
      </c>
      <c r="H913" s="96" t="str">
        <f>IF(Table4[[#This Row],[Segment]]="","",IF(Table4[[#This Row],[Teynold''s Number]]&gt;4000,"TURBULENT","LAMINAR"))</f>
        <v/>
      </c>
      <c r="I913" s="86" t="str">
        <f>IF(Table4[[#This Row],[Segment]]="","",INDEX(Data!C910:C924,MATCH(Table4[Material],Data!B910:B924,0)))</f>
        <v/>
      </c>
      <c r="J913" s="89" t="str">
        <f>IF(Table4[[#This Row],[ε (m)]]="","",Table4[[#This Row],[ε (m)]]/(CONVERT(Table4[[#This Row],[Diameter (in)]],"in","m")))</f>
        <v/>
      </c>
      <c r="K913" s="96" t="str">
        <f>IF(Table4[[#This Row],[Regime]]="LAMINAR",16/Table4[[#This Row],[Teynold''s Number]],"-")</f>
        <v>-</v>
      </c>
      <c r="L913" s="86"/>
      <c r="M913" s="97" t="str">
        <f>IF(Table4[[#This Row],[Regime]]="TURBULENT",(((-4*LOG10(Table4[[#This Row],[ε/D]]/3.7+1.256/(Table4[[#This Row],[Teynold''s Number]]*SQRT(Table4[[#This Row],[f turbulent (guess)]]))))^-1)^2),"")</f>
        <v/>
      </c>
      <c r="N913" s="91" t="str">
        <f>IF(Table4[[#This Row],[f turbulent]]="","",Table4[[#This Row],[f turbulent (guess)]]-Table4[[#This Row],[f turbulent]])</f>
        <v/>
      </c>
      <c r="O913" s="87">
        <f>IF(Table4[[#This Row],[Segment]]="",0,IF(C914="",0,IF(C914&lt;=Table4[[#This Row],[Diameter (in)]],0,1-(D913/D914))))</f>
        <v>0</v>
      </c>
      <c r="P913" s="92" t="str">
        <f>IF(Table4[[#This Row],[Segment]]="","",IF(C913&gt;C914,"",IF(C914="",0.55,(0.55*(1-D914/D913)))))</f>
        <v/>
      </c>
      <c r="Q91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13" s="92" t="str">
        <f>IF(Table4[[#This Row],[Segment]]="","",IF(Table4[[#This Row],[Kexpansion]]="","0",((Table4[[#This Row],[Velocity (m/s)]]^2)/2)*Table4[[#This Row],[Kexpansion]]))</f>
        <v/>
      </c>
      <c r="S913" s="92" t="str">
        <f>IF(Table4[[#This Row],[Segment]]="","",IF(Table4[[#This Row],[Kcontraction]]="","0",((Table4[[#This Row],[Velocity (m/s)]]^2)/2)*Table4[[#This Row],[Kcontraction]]))</f>
        <v/>
      </c>
      <c r="T913" s="89" t="str">
        <f>IF(Table4[[#This Row],[Segment]]="","",SUMIF($Y$7:$Y$2000,Table4[[#This Row],[Segment]],$AD$7:$AD$2000))</f>
        <v/>
      </c>
      <c r="U913" s="95" t="str">
        <f>IF(Table4[[#This Row],[Segment]]="","",Table4[[#This Row],[Hfriction (J/kg)]]+Table4[[#This Row],[Hexpansions (J/kg)]]+Table4[[#This Row],[Hcontractions (J/kg)]]+Table4[[#This Row],[Hf (J/kg)]])</f>
        <v/>
      </c>
      <c r="V913" s="95" t="str">
        <f>IF(Table4[[#This Row],[Segment]]="","",Table4[[#This Row],[Total Friction Loss (J/kg)]]*Table3[Density (kg/m3)])</f>
        <v/>
      </c>
      <c r="W913" s="95" t="str">
        <f>IF(Table4[[#This Row],[Segment]]="","",Table4[[#This Row],[Total Pressure Drop (Pa)]]/1000)</f>
        <v/>
      </c>
      <c r="Y913" s="82" t="str">
        <f>IF('Set Up'!D1136="","",'Set Up'!D1136)</f>
        <v/>
      </c>
      <c r="Z913" s="82" t="str">
        <f>IF('Set Up'!E1136="","",'Set Up'!E1136)</f>
        <v/>
      </c>
      <c r="AA913" s="82" t="str">
        <f>IF('Set Up'!F1136="","",'Set Up'!F1136)</f>
        <v/>
      </c>
      <c r="AB913" s="82" t="str">
        <f>IF('Set Up'!G1136="","",'Set Up'!G1136)</f>
        <v/>
      </c>
      <c r="AC913" s="82" t="str">
        <f t="array" ref="AC913">IF(Y913="","",INDEX(Data!$G$4:$G$51,MATCH(Table7[[#This Row],[Fitting]]&amp;Table7[[#This Row],[Fitting Subtype]],Data!$E$4:$E$51&amp;Data!$F$4:$F$51,0)))</f>
        <v/>
      </c>
      <c r="AD913" s="89" t="str">
        <f>IF(Table7[[#This Row],[Segment]]="","",Table7[[#This Row],[Quantity]]*Table7[[#This Row],[Kf]]*(((INDEX(Table4[Velocity (m/s)],MATCH(Table7[[#This Row],[Segment]],Table4[Segment],0)))^2)/2))</f>
        <v/>
      </c>
      <c r="AF913" s="82" t="str">
        <f>Table4[[#This Row],[Segment]]</f>
        <v/>
      </c>
      <c r="AG913" s="75"/>
      <c r="AH913" s="82" t="str">
        <f>IF(Table5[[#This Row],[Segment]]="","",AG913-Table4[[#This Row],[Total Pressure Drop (kPa)]])</f>
        <v/>
      </c>
    </row>
    <row r="914" spans="1:34" x14ac:dyDescent="0.25">
      <c r="A914" s="95" t="str">
        <f>IF('Set Up'!A911="","",'Set Up'!A911)</f>
        <v/>
      </c>
      <c r="B914" s="75" t="s">
        <v>81</v>
      </c>
      <c r="C914" s="85"/>
      <c r="D914" s="86" t="str">
        <f>IF(Table4[[#This Row],[Diameter (in)]]="","",(((CONVERT(Table4[[#This Row],[Diameter (in)]],"in","m"))/2)^2)*PI())</f>
        <v/>
      </c>
      <c r="E914" s="87" t="str">
        <f>IF(Table4[[#This Row],[Area (m2)]]="","",$D$4/Table4[[#This Row],[Area (m2)]])</f>
        <v/>
      </c>
      <c r="F914" s="85">
        <f t="shared" si="14"/>
        <v>4.6951999999999998</v>
      </c>
      <c r="G914" s="88" t="str">
        <f>IF(Table4[[#This Row],[Segment]]="","",(CONVERT(Table4[[#This Row],[Diameter (in)]],"in","m")*$B$4*Table4[[#This Row],[Velocity (m/s)]])/$C$4)</f>
        <v/>
      </c>
      <c r="H914" s="96" t="str">
        <f>IF(Table4[[#This Row],[Segment]]="","",IF(Table4[[#This Row],[Teynold''s Number]]&gt;4000,"TURBULENT","LAMINAR"))</f>
        <v/>
      </c>
      <c r="I914" s="86" t="str">
        <f>IF(Table4[[#This Row],[Segment]]="","",INDEX(Data!C911:C925,MATCH(Table4[Material],Data!B911:B925,0)))</f>
        <v/>
      </c>
      <c r="J914" s="89" t="str">
        <f>IF(Table4[[#This Row],[ε (m)]]="","",Table4[[#This Row],[ε (m)]]/(CONVERT(Table4[[#This Row],[Diameter (in)]],"in","m")))</f>
        <v/>
      </c>
      <c r="K914" s="96" t="str">
        <f>IF(Table4[[#This Row],[Regime]]="LAMINAR",16/Table4[[#This Row],[Teynold''s Number]],"-")</f>
        <v>-</v>
      </c>
      <c r="L914" s="86"/>
      <c r="M914" s="97" t="str">
        <f>IF(Table4[[#This Row],[Regime]]="TURBULENT",(((-4*LOG10(Table4[[#This Row],[ε/D]]/3.7+1.256/(Table4[[#This Row],[Teynold''s Number]]*SQRT(Table4[[#This Row],[f turbulent (guess)]]))))^-1)^2),"")</f>
        <v/>
      </c>
      <c r="N914" s="91" t="str">
        <f>IF(Table4[[#This Row],[f turbulent]]="","",Table4[[#This Row],[f turbulent (guess)]]-Table4[[#This Row],[f turbulent]])</f>
        <v/>
      </c>
      <c r="O914" s="87">
        <f>IF(Table4[[#This Row],[Segment]]="",0,IF(C915="",0,IF(C915&lt;=Table4[[#This Row],[Diameter (in)]],0,1-(D914/D915))))</f>
        <v>0</v>
      </c>
      <c r="P914" s="92" t="str">
        <f>IF(Table4[[#This Row],[Segment]]="","",IF(C914&gt;C915,"",IF(C915="",0.55,(0.55*(1-D915/D914)))))</f>
        <v/>
      </c>
      <c r="Q91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14" s="92" t="str">
        <f>IF(Table4[[#This Row],[Segment]]="","",IF(Table4[[#This Row],[Kexpansion]]="","0",((Table4[[#This Row],[Velocity (m/s)]]^2)/2)*Table4[[#This Row],[Kexpansion]]))</f>
        <v/>
      </c>
      <c r="S914" s="92" t="str">
        <f>IF(Table4[[#This Row],[Segment]]="","",IF(Table4[[#This Row],[Kcontraction]]="","0",((Table4[[#This Row],[Velocity (m/s)]]^2)/2)*Table4[[#This Row],[Kcontraction]]))</f>
        <v/>
      </c>
      <c r="T914" s="89" t="str">
        <f>IF(Table4[[#This Row],[Segment]]="","",SUMIF($Y$7:$Y$2000,Table4[[#This Row],[Segment]],$AD$7:$AD$2000))</f>
        <v/>
      </c>
      <c r="U914" s="95" t="str">
        <f>IF(Table4[[#This Row],[Segment]]="","",Table4[[#This Row],[Hfriction (J/kg)]]+Table4[[#This Row],[Hexpansions (J/kg)]]+Table4[[#This Row],[Hcontractions (J/kg)]]+Table4[[#This Row],[Hf (J/kg)]])</f>
        <v/>
      </c>
      <c r="V914" s="95" t="str">
        <f>IF(Table4[[#This Row],[Segment]]="","",Table4[[#This Row],[Total Friction Loss (J/kg)]]*Table3[Density (kg/m3)])</f>
        <v/>
      </c>
      <c r="W914" s="95" t="str">
        <f>IF(Table4[[#This Row],[Segment]]="","",Table4[[#This Row],[Total Pressure Drop (Pa)]]/1000)</f>
        <v/>
      </c>
      <c r="Y914" s="82" t="str">
        <f>IF('Set Up'!D1137="","",'Set Up'!D1137)</f>
        <v/>
      </c>
      <c r="Z914" s="82" t="str">
        <f>IF('Set Up'!E1137="","",'Set Up'!E1137)</f>
        <v/>
      </c>
      <c r="AA914" s="82" t="str">
        <f>IF('Set Up'!F1137="","",'Set Up'!F1137)</f>
        <v/>
      </c>
      <c r="AB914" s="82" t="str">
        <f>IF('Set Up'!G1137="","",'Set Up'!G1137)</f>
        <v/>
      </c>
      <c r="AC914" s="82" t="str">
        <f t="array" ref="AC914">IF(Y914="","",INDEX(Data!$G$4:$G$51,MATCH(Table7[[#This Row],[Fitting]]&amp;Table7[[#This Row],[Fitting Subtype]],Data!$E$4:$E$51&amp;Data!$F$4:$F$51,0)))</f>
        <v/>
      </c>
      <c r="AD914" s="89" t="str">
        <f>IF(Table7[[#This Row],[Segment]]="","",Table7[[#This Row],[Quantity]]*Table7[[#This Row],[Kf]]*(((INDEX(Table4[Velocity (m/s)],MATCH(Table7[[#This Row],[Segment]],Table4[Segment],0)))^2)/2))</f>
        <v/>
      </c>
      <c r="AF914" s="82" t="str">
        <f>Table4[[#This Row],[Segment]]</f>
        <v/>
      </c>
      <c r="AG914" s="75"/>
      <c r="AH914" s="82" t="str">
        <f>IF(Table5[[#This Row],[Segment]]="","",AG914-Table4[[#This Row],[Total Pressure Drop (kPa)]])</f>
        <v/>
      </c>
    </row>
    <row r="915" spans="1:34" x14ac:dyDescent="0.25">
      <c r="A915" s="95" t="str">
        <f>IF('Set Up'!A912="","",'Set Up'!A912)</f>
        <v/>
      </c>
      <c r="B915" s="75" t="s">
        <v>81</v>
      </c>
      <c r="C915" s="85"/>
      <c r="D915" s="86" t="str">
        <f>IF(Table4[[#This Row],[Diameter (in)]]="","",(((CONVERT(Table4[[#This Row],[Diameter (in)]],"in","m"))/2)^2)*PI())</f>
        <v/>
      </c>
      <c r="E915" s="87" t="str">
        <f>IF(Table4[[#This Row],[Area (m2)]]="","",$D$4/Table4[[#This Row],[Area (m2)]])</f>
        <v/>
      </c>
      <c r="F915" s="85">
        <f t="shared" si="14"/>
        <v>4.6951999999999998</v>
      </c>
      <c r="G915" s="88" t="str">
        <f>IF(Table4[[#This Row],[Segment]]="","",(CONVERT(Table4[[#This Row],[Diameter (in)]],"in","m")*$B$4*Table4[[#This Row],[Velocity (m/s)]])/$C$4)</f>
        <v/>
      </c>
      <c r="H915" s="96" t="str">
        <f>IF(Table4[[#This Row],[Segment]]="","",IF(Table4[[#This Row],[Teynold''s Number]]&gt;4000,"TURBULENT","LAMINAR"))</f>
        <v/>
      </c>
      <c r="I915" s="86" t="str">
        <f>IF(Table4[[#This Row],[Segment]]="","",INDEX(Data!C912:C926,MATCH(Table4[Material],Data!B912:B926,0)))</f>
        <v/>
      </c>
      <c r="J915" s="89" t="str">
        <f>IF(Table4[[#This Row],[ε (m)]]="","",Table4[[#This Row],[ε (m)]]/(CONVERT(Table4[[#This Row],[Diameter (in)]],"in","m")))</f>
        <v/>
      </c>
      <c r="K915" s="96" t="str">
        <f>IF(Table4[[#This Row],[Regime]]="LAMINAR",16/Table4[[#This Row],[Teynold''s Number]],"-")</f>
        <v>-</v>
      </c>
      <c r="L915" s="86"/>
      <c r="M915" s="97" t="str">
        <f>IF(Table4[[#This Row],[Regime]]="TURBULENT",(((-4*LOG10(Table4[[#This Row],[ε/D]]/3.7+1.256/(Table4[[#This Row],[Teynold''s Number]]*SQRT(Table4[[#This Row],[f turbulent (guess)]]))))^-1)^2),"")</f>
        <v/>
      </c>
      <c r="N915" s="91" t="str">
        <f>IF(Table4[[#This Row],[f turbulent]]="","",Table4[[#This Row],[f turbulent (guess)]]-Table4[[#This Row],[f turbulent]])</f>
        <v/>
      </c>
      <c r="O915" s="87">
        <f>IF(Table4[[#This Row],[Segment]]="",0,IF(C916="",0,IF(C916&lt;=Table4[[#This Row],[Diameter (in)]],0,1-(D915/D916))))</f>
        <v>0</v>
      </c>
      <c r="P915" s="92" t="str">
        <f>IF(Table4[[#This Row],[Segment]]="","",IF(C915&gt;C916,"",IF(C916="",0.55,(0.55*(1-D916/D915)))))</f>
        <v/>
      </c>
      <c r="Q91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15" s="92" t="str">
        <f>IF(Table4[[#This Row],[Segment]]="","",IF(Table4[[#This Row],[Kexpansion]]="","0",((Table4[[#This Row],[Velocity (m/s)]]^2)/2)*Table4[[#This Row],[Kexpansion]]))</f>
        <v/>
      </c>
      <c r="S915" s="92" t="str">
        <f>IF(Table4[[#This Row],[Segment]]="","",IF(Table4[[#This Row],[Kcontraction]]="","0",((Table4[[#This Row],[Velocity (m/s)]]^2)/2)*Table4[[#This Row],[Kcontraction]]))</f>
        <v/>
      </c>
      <c r="T915" s="89" t="str">
        <f>IF(Table4[[#This Row],[Segment]]="","",SUMIF($Y$7:$Y$2000,Table4[[#This Row],[Segment]],$AD$7:$AD$2000))</f>
        <v/>
      </c>
      <c r="U915" s="95" t="str">
        <f>IF(Table4[[#This Row],[Segment]]="","",Table4[[#This Row],[Hfriction (J/kg)]]+Table4[[#This Row],[Hexpansions (J/kg)]]+Table4[[#This Row],[Hcontractions (J/kg)]]+Table4[[#This Row],[Hf (J/kg)]])</f>
        <v/>
      </c>
      <c r="V915" s="95" t="str">
        <f>IF(Table4[[#This Row],[Segment]]="","",Table4[[#This Row],[Total Friction Loss (J/kg)]]*Table3[Density (kg/m3)])</f>
        <v/>
      </c>
      <c r="W915" s="95" t="str">
        <f>IF(Table4[[#This Row],[Segment]]="","",Table4[[#This Row],[Total Pressure Drop (Pa)]]/1000)</f>
        <v/>
      </c>
      <c r="Y915" s="82" t="str">
        <f>IF('Set Up'!D1138="","",'Set Up'!D1138)</f>
        <v/>
      </c>
      <c r="Z915" s="82" t="str">
        <f>IF('Set Up'!E1138="","",'Set Up'!E1138)</f>
        <v/>
      </c>
      <c r="AA915" s="82" t="str">
        <f>IF('Set Up'!F1138="","",'Set Up'!F1138)</f>
        <v/>
      </c>
      <c r="AB915" s="82" t="str">
        <f>IF('Set Up'!G1138="","",'Set Up'!G1138)</f>
        <v/>
      </c>
      <c r="AC915" s="82" t="str">
        <f t="array" ref="AC915">IF(Y915="","",INDEX(Data!$G$4:$G$51,MATCH(Table7[[#This Row],[Fitting]]&amp;Table7[[#This Row],[Fitting Subtype]],Data!$E$4:$E$51&amp;Data!$F$4:$F$51,0)))</f>
        <v/>
      </c>
      <c r="AD915" s="89" t="str">
        <f>IF(Table7[[#This Row],[Segment]]="","",Table7[[#This Row],[Quantity]]*Table7[[#This Row],[Kf]]*(((INDEX(Table4[Velocity (m/s)],MATCH(Table7[[#This Row],[Segment]],Table4[Segment],0)))^2)/2))</f>
        <v/>
      </c>
      <c r="AF915" s="82" t="str">
        <f>Table4[[#This Row],[Segment]]</f>
        <v/>
      </c>
      <c r="AG915" s="75"/>
      <c r="AH915" s="82" t="str">
        <f>IF(Table5[[#This Row],[Segment]]="","",AG915-Table4[[#This Row],[Total Pressure Drop (kPa)]])</f>
        <v/>
      </c>
    </row>
    <row r="916" spans="1:34" x14ac:dyDescent="0.25">
      <c r="A916" s="95" t="str">
        <f>IF('Set Up'!A913="","",'Set Up'!A913)</f>
        <v/>
      </c>
      <c r="B916" s="75" t="s">
        <v>81</v>
      </c>
      <c r="C916" s="85"/>
      <c r="D916" s="86" t="str">
        <f>IF(Table4[[#This Row],[Diameter (in)]]="","",(((CONVERT(Table4[[#This Row],[Diameter (in)]],"in","m"))/2)^2)*PI())</f>
        <v/>
      </c>
      <c r="E916" s="87" t="str">
        <f>IF(Table4[[#This Row],[Area (m2)]]="","",$D$4/Table4[[#This Row],[Area (m2)]])</f>
        <v/>
      </c>
      <c r="F916" s="85">
        <f t="shared" si="14"/>
        <v>4.6951999999999998</v>
      </c>
      <c r="G916" s="88" t="str">
        <f>IF(Table4[[#This Row],[Segment]]="","",(CONVERT(Table4[[#This Row],[Diameter (in)]],"in","m")*$B$4*Table4[[#This Row],[Velocity (m/s)]])/$C$4)</f>
        <v/>
      </c>
      <c r="H916" s="96" t="str">
        <f>IF(Table4[[#This Row],[Segment]]="","",IF(Table4[[#This Row],[Teynold''s Number]]&gt;4000,"TURBULENT","LAMINAR"))</f>
        <v/>
      </c>
      <c r="I916" s="86" t="str">
        <f>IF(Table4[[#This Row],[Segment]]="","",INDEX(Data!C913:C927,MATCH(Table4[Material],Data!B913:B927,0)))</f>
        <v/>
      </c>
      <c r="J916" s="89" t="str">
        <f>IF(Table4[[#This Row],[ε (m)]]="","",Table4[[#This Row],[ε (m)]]/(CONVERT(Table4[[#This Row],[Diameter (in)]],"in","m")))</f>
        <v/>
      </c>
      <c r="K916" s="96" t="str">
        <f>IF(Table4[[#This Row],[Regime]]="LAMINAR",16/Table4[[#This Row],[Teynold''s Number]],"-")</f>
        <v>-</v>
      </c>
      <c r="L916" s="86"/>
      <c r="M916" s="97" t="str">
        <f>IF(Table4[[#This Row],[Regime]]="TURBULENT",(((-4*LOG10(Table4[[#This Row],[ε/D]]/3.7+1.256/(Table4[[#This Row],[Teynold''s Number]]*SQRT(Table4[[#This Row],[f turbulent (guess)]]))))^-1)^2),"")</f>
        <v/>
      </c>
      <c r="N916" s="91" t="str">
        <f>IF(Table4[[#This Row],[f turbulent]]="","",Table4[[#This Row],[f turbulent (guess)]]-Table4[[#This Row],[f turbulent]])</f>
        <v/>
      </c>
      <c r="O916" s="87">
        <f>IF(Table4[[#This Row],[Segment]]="",0,IF(C917="",0,IF(C917&lt;=Table4[[#This Row],[Diameter (in)]],0,1-(D916/D917))))</f>
        <v>0</v>
      </c>
      <c r="P916" s="92" t="str">
        <f>IF(Table4[[#This Row],[Segment]]="","",IF(C916&gt;C917,"",IF(C917="",0.55,(0.55*(1-D917/D916)))))</f>
        <v/>
      </c>
      <c r="Q91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16" s="92" t="str">
        <f>IF(Table4[[#This Row],[Segment]]="","",IF(Table4[[#This Row],[Kexpansion]]="","0",((Table4[[#This Row],[Velocity (m/s)]]^2)/2)*Table4[[#This Row],[Kexpansion]]))</f>
        <v/>
      </c>
      <c r="S916" s="92" t="str">
        <f>IF(Table4[[#This Row],[Segment]]="","",IF(Table4[[#This Row],[Kcontraction]]="","0",((Table4[[#This Row],[Velocity (m/s)]]^2)/2)*Table4[[#This Row],[Kcontraction]]))</f>
        <v/>
      </c>
      <c r="T916" s="89" t="str">
        <f>IF(Table4[[#This Row],[Segment]]="","",SUMIF($Y$7:$Y$2000,Table4[[#This Row],[Segment]],$AD$7:$AD$2000))</f>
        <v/>
      </c>
      <c r="U916" s="95" t="str">
        <f>IF(Table4[[#This Row],[Segment]]="","",Table4[[#This Row],[Hfriction (J/kg)]]+Table4[[#This Row],[Hexpansions (J/kg)]]+Table4[[#This Row],[Hcontractions (J/kg)]]+Table4[[#This Row],[Hf (J/kg)]])</f>
        <v/>
      </c>
      <c r="V916" s="95" t="str">
        <f>IF(Table4[[#This Row],[Segment]]="","",Table4[[#This Row],[Total Friction Loss (J/kg)]]*Table3[Density (kg/m3)])</f>
        <v/>
      </c>
      <c r="W916" s="95" t="str">
        <f>IF(Table4[[#This Row],[Segment]]="","",Table4[[#This Row],[Total Pressure Drop (Pa)]]/1000)</f>
        <v/>
      </c>
      <c r="Y916" s="82" t="str">
        <f>IF('Set Up'!D1139="","",'Set Up'!D1139)</f>
        <v/>
      </c>
      <c r="Z916" s="82" t="str">
        <f>IF('Set Up'!E1139="","",'Set Up'!E1139)</f>
        <v/>
      </c>
      <c r="AA916" s="82" t="str">
        <f>IF('Set Up'!F1139="","",'Set Up'!F1139)</f>
        <v/>
      </c>
      <c r="AB916" s="82" t="str">
        <f>IF('Set Up'!G1139="","",'Set Up'!G1139)</f>
        <v/>
      </c>
      <c r="AC916" s="82" t="str">
        <f t="array" ref="AC916">IF(Y916="","",INDEX(Data!$G$4:$G$51,MATCH(Table7[[#This Row],[Fitting]]&amp;Table7[[#This Row],[Fitting Subtype]],Data!$E$4:$E$51&amp;Data!$F$4:$F$51,0)))</f>
        <v/>
      </c>
      <c r="AD916" s="89" t="str">
        <f>IF(Table7[[#This Row],[Segment]]="","",Table7[[#This Row],[Quantity]]*Table7[[#This Row],[Kf]]*(((INDEX(Table4[Velocity (m/s)],MATCH(Table7[[#This Row],[Segment]],Table4[Segment],0)))^2)/2))</f>
        <v/>
      </c>
      <c r="AF916" s="82" t="str">
        <f>Table4[[#This Row],[Segment]]</f>
        <v/>
      </c>
      <c r="AG916" s="75"/>
      <c r="AH916" s="82" t="str">
        <f>IF(Table5[[#This Row],[Segment]]="","",AG916-Table4[[#This Row],[Total Pressure Drop (kPa)]])</f>
        <v/>
      </c>
    </row>
    <row r="917" spans="1:34" x14ac:dyDescent="0.25">
      <c r="A917" s="95" t="str">
        <f>IF('Set Up'!A914="","",'Set Up'!A914)</f>
        <v/>
      </c>
      <c r="B917" s="75" t="s">
        <v>81</v>
      </c>
      <c r="C917" s="85"/>
      <c r="D917" s="86" t="str">
        <f>IF(Table4[[#This Row],[Diameter (in)]]="","",(((CONVERT(Table4[[#This Row],[Diameter (in)]],"in","m"))/2)^2)*PI())</f>
        <v/>
      </c>
      <c r="E917" s="87" t="str">
        <f>IF(Table4[[#This Row],[Area (m2)]]="","",$D$4/Table4[[#This Row],[Area (m2)]])</f>
        <v/>
      </c>
      <c r="F917" s="85">
        <f t="shared" si="14"/>
        <v>4.6951999999999998</v>
      </c>
      <c r="G917" s="88" t="str">
        <f>IF(Table4[[#This Row],[Segment]]="","",(CONVERT(Table4[[#This Row],[Diameter (in)]],"in","m")*$B$4*Table4[[#This Row],[Velocity (m/s)]])/$C$4)</f>
        <v/>
      </c>
      <c r="H917" s="96" t="str">
        <f>IF(Table4[[#This Row],[Segment]]="","",IF(Table4[[#This Row],[Teynold''s Number]]&gt;4000,"TURBULENT","LAMINAR"))</f>
        <v/>
      </c>
      <c r="I917" s="86" t="str">
        <f>IF(Table4[[#This Row],[Segment]]="","",INDEX(Data!C914:C928,MATCH(Table4[Material],Data!B914:B928,0)))</f>
        <v/>
      </c>
      <c r="J917" s="89" t="str">
        <f>IF(Table4[[#This Row],[ε (m)]]="","",Table4[[#This Row],[ε (m)]]/(CONVERT(Table4[[#This Row],[Diameter (in)]],"in","m")))</f>
        <v/>
      </c>
      <c r="K917" s="96" t="str">
        <f>IF(Table4[[#This Row],[Regime]]="LAMINAR",16/Table4[[#This Row],[Teynold''s Number]],"-")</f>
        <v>-</v>
      </c>
      <c r="L917" s="86"/>
      <c r="M917" s="97" t="str">
        <f>IF(Table4[[#This Row],[Regime]]="TURBULENT",(((-4*LOG10(Table4[[#This Row],[ε/D]]/3.7+1.256/(Table4[[#This Row],[Teynold''s Number]]*SQRT(Table4[[#This Row],[f turbulent (guess)]]))))^-1)^2),"")</f>
        <v/>
      </c>
      <c r="N917" s="91" t="str">
        <f>IF(Table4[[#This Row],[f turbulent]]="","",Table4[[#This Row],[f turbulent (guess)]]-Table4[[#This Row],[f turbulent]])</f>
        <v/>
      </c>
      <c r="O917" s="87">
        <f>IF(Table4[[#This Row],[Segment]]="",0,IF(C918="",0,IF(C918&lt;=Table4[[#This Row],[Diameter (in)]],0,1-(D917/D918))))</f>
        <v>0</v>
      </c>
      <c r="P917" s="92" t="str">
        <f>IF(Table4[[#This Row],[Segment]]="","",IF(C917&gt;C918,"",IF(C918="",0.55,(0.55*(1-D918/D917)))))</f>
        <v/>
      </c>
      <c r="Q91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17" s="92" t="str">
        <f>IF(Table4[[#This Row],[Segment]]="","",IF(Table4[[#This Row],[Kexpansion]]="","0",((Table4[[#This Row],[Velocity (m/s)]]^2)/2)*Table4[[#This Row],[Kexpansion]]))</f>
        <v/>
      </c>
      <c r="S917" s="92" t="str">
        <f>IF(Table4[[#This Row],[Segment]]="","",IF(Table4[[#This Row],[Kcontraction]]="","0",((Table4[[#This Row],[Velocity (m/s)]]^2)/2)*Table4[[#This Row],[Kcontraction]]))</f>
        <v/>
      </c>
      <c r="T917" s="89" t="str">
        <f>IF(Table4[[#This Row],[Segment]]="","",SUMIF($Y$7:$Y$2000,Table4[[#This Row],[Segment]],$AD$7:$AD$2000))</f>
        <v/>
      </c>
      <c r="U917" s="95" t="str">
        <f>IF(Table4[[#This Row],[Segment]]="","",Table4[[#This Row],[Hfriction (J/kg)]]+Table4[[#This Row],[Hexpansions (J/kg)]]+Table4[[#This Row],[Hcontractions (J/kg)]]+Table4[[#This Row],[Hf (J/kg)]])</f>
        <v/>
      </c>
      <c r="V917" s="95" t="str">
        <f>IF(Table4[[#This Row],[Segment]]="","",Table4[[#This Row],[Total Friction Loss (J/kg)]]*Table3[Density (kg/m3)])</f>
        <v/>
      </c>
      <c r="W917" s="95" t="str">
        <f>IF(Table4[[#This Row],[Segment]]="","",Table4[[#This Row],[Total Pressure Drop (Pa)]]/1000)</f>
        <v/>
      </c>
      <c r="Y917" s="82" t="str">
        <f>IF('Set Up'!D1140="","",'Set Up'!D1140)</f>
        <v/>
      </c>
      <c r="Z917" s="82" t="str">
        <f>IF('Set Up'!E1140="","",'Set Up'!E1140)</f>
        <v/>
      </c>
      <c r="AA917" s="82" t="str">
        <f>IF('Set Up'!F1140="","",'Set Up'!F1140)</f>
        <v/>
      </c>
      <c r="AB917" s="82" t="str">
        <f>IF('Set Up'!G1140="","",'Set Up'!G1140)</f>
        <v/>
      </c>
      <c r="AC917" s="82" t="str">
        <f t="array" ref="AC917">IF(Y917="","",INDEX(Data!$G$4:$G$51,MATCH(Table7[[#This Row],[Fitting]]&amp;Table7[[#This Row],[Fitting Subtype]],Data!$E$4:$E$51&amp;Data!$F$4:$F$51,0)))</f>
        <v/>
      </c>
      <c r="AD917" s="89" t="str">
        <f>IF(Table7[[#This Row],[Segment]]="","",Table7[[#This Row],[Quantity]]*Table7[[#This Row],[Kf]]*(((INDEX(Table4[Velocity (m/s)],MATCH(Table7[[#This Row],[Segment]],Table4[Segment],0)))^2)/2))</f>
        <v/>
      </c>
      <c r="AF917" s="82" t="str">
        <f>Table4[[#This Row],[Segment]]</f>
        <v/>
      </c>
      <c r="AG917" s="75"/>
      <c r="AH917" s="82" t="str">
        <f>IF(Table5[[#This Row],[Segment]]="","",AG917-Table4[[#This Row],[Total Pressure Drop (kPa)]])</f>
        <v/>
      </c>
    </row>
    <row r="918" spans="1:34" x14ac:dyDescent="0.25">
      <c r="A918" s="95" t="str">
        <f>IF('Set Up'!A915="","",'Set Up'!A915)</f>
        <v/>
      </c>
      <c r="B918" s="75" t="s">
        <v>81</v>
      </c>
      <c r="C918" s="85"/>
      <c r="D918" s="86" t="str">
        <f>IF(Table4[[#This Row],[Diameter (in)]]="","",(((CONVERT(Table4[[#This Row],[Diameter (in)]],"in","m"))/2)^2)*PI())</f>
        <v/>
      </c>
      <c r="E918" s="87" t="str">
        <f>IF(Table4[[#This Row],[Area (m2)]]="","",$D$4/Table4[[#This Row],[Area (m2)]])</f>
        <v/>
      </c>
      <c r="F918" s="85">
        <f t="shared" si="14"/>
        <v>4.6951999999999998</v>
      </c>
      <c r="G918" s="88" t="str">
        <f>IF(Table4[[#This Row],[Segment]]="","",(CONVERT(Table4[[#This Row],[Diameter (in)]],"in","m")*$B$4*Table4[[#This Row],[Velocity (m/s)]])/$C$4)</f>
        <v/>
      </c>
      <c r="H918" s="96" t="str">
        <f>IF(Table4[[#This Row],[Segment]]="","",IF(Table4[[#This Row],[Teynold''s Number]]&gt;4000,"TURBULENT","LAMINAR"))</f>
        <v/>
      </c>
      <c r="I918" s="86" t="str">
        <f>IF(Table4[[#This Row],[Segment]]="","",INDEX(Data!C915:C929,MATCH(Table4[Material],Data!B915:B929,0)))</f>
        <v/>
      </c>
      <c r="J918" s="89" t="str">
        <f>IF(Table4[[#This Row],[ε (m)]]="","",Table4[[#This Row],[ε (m)]]/(CONVERT(Table4[[#This Row],[Diameter (in)]],"in","m")))</f>
        <v/>
      </c>
      <c r="K918" s="96" t="str">
        <f>IF(Table4[[#This Row],[Regime]]="LAMINAR",16/Table4[[#This Row],[Teynold''s Number]],"-")</f>
        <v>-</v>
      </c>
      <c r="L918" s="86"/>
      <c r="M918" s="97" t="str">
        <f>IF(Table4[[#This Row],[Regime]]="TURBULENT",(((-4*LOG10(Table4[[#This Row],[ε/D]]/3.7+1.256/(Table4[[#This Row],[Teynold''s Number]]*SQRT(Table4[[#This Row],[f turbulent (guess)]]))))^-1)^2),"")</f>
        <v/>
      </c>
      <c r="N918" s="91" t="str">
        <f>IF(Table4[[#This Row],[f turbulent]]="","",Table4[[#This Row],[f turbulent (guess)]]-Table4[[#This Row],[f turbulent]])</f>
        <v/>
      </c>
      <c r="O918" s="87">
        <f>IF(Table4[[#This Row],[Segment]]="",0,IF(C919="",0,IF(C919&lt;=Table4[[#This Row],[Diameter (in)]],0,1-(D918/D919))))</f>
        <v>0</v>
      </c>
      <c r="P918" s="92" t="str">
        <f>IF(Table4[[#This Row],[Segment]]="","",IF(C918&gt;C919,"",IF(C919="",0.55,(0.55*(1-D919/D918)))))</f>
        <v/>
      </c>
      <c r="Q91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18" s="92" t="str">
        <f>IF(Table4[[#This Row],[Segment]]="","",IF(Table4[[#This Row],[Kexpansion]]="","0",((Table4[[#This Row],[Velocity (m/s)]]^2)/2)*Table4[[#This Row],[Kexpansion]]))</f>
        <v/>
      </c>
      <c r="S918" s="92" t="str">
        <f>IF(Table4[[#This Row],[Segment]]="","",IF(Table4[[#This Row],[Kcontraction]]="","0",((Table4[[#This Row],[Velocity (m/s)]]^2)/2)*Table4[[#This Row],[Kcontraction]]))</f>
        <v/>
      </c>
      <c r="T918" s="89" t="str">
        <f>IF(Table4[[#This Row],[Segment]]="","",SUMIF($Y$7:$Y$2000,Table4[[#This Row],[Segment]],$AD$7:$AD$2000))</f>
        <v/>
      </c>
      <c r="U918" s="95" t="str">
        <f>IF(Table4[[#This Row],[Segment]]="","",Table4[[#This Row],[Hfriction (J/kg)]]+Table4[[#This Row],[Hexpansions (J/kg)]]+Table4[[#This Row],[Hcontractions (J/kg)]]+Table4[[#This Row],[Hf (J/kg)]])</f>
        <v/>
      </c>
      <c r="V918" s="95" t="str">
        <f>IF(Table4[[#This Row],[Segment]]="","",Table4[[#This Row],[Total Friction Loss (J/kg)]]*Table3[Density (kg/m3)])</f>
        <v/>
      </c>
      <c r="W918" s="95" t="str">
        <f>IF(Table4[[#This Row],[Segment]]="","",Table4[[#This Row],[Total Pressure Drop (Pa)]]/1000)</f>
        <v/>
      </c>
      <c r="Y918" s="82" t="str">
        <f>IF('Set Up'!D1141="","",'Set Up'!D1141)</f>
        <v/>
      </c>
      <c r="Z918" s="82" t="str">
        <f>IF('Set Up'!E1141="","",'Set Up'!E1141)</f>
        <v/>
      </c>
      <c r="AA918" s="82" t="str">
        <f>IF('Set Up'!F1141="","",'Set Up'!F1141)</f>
        <v/>
      </c>
      <c r="AB918" s="82" t="str">
        <f>IF('Set Up'!G1141="","",'Set Up'!G1141)</f>
        <v/>
      </c>
      <c r="AC918" s="82" t="str">
        <f t="array" ref="AC918">IF(Y918="","",INDEX(Data!$G$4:$G$51,MATCH(Table7[[#This Row],[Fitting]]&amp;Table7[[#This Row],[Fitting Subtype]],Data!$E$4:$E$51&amp;Data!$F$4:$F$51,0)))</f>
        <v/>
      </c>
      <c r="AD918" s="89" t="str">
        <f>IF(Table7[[#This Row],[Segment]]="","",Table7[[#This Row],[Quantity]]*Table7[[#This Row],[Kf]]*(((INDEX(Table4[Velocity (m/s)],MATCH(Table7[[#This Row],[Segment]],Table4[Segment],0)))^2)/2))</f>
        <v/>
      </c>
      <c r="AF918" s="82" t="str">
        <f>Table4[[#This Row],[Segment]]</f>
        <v/>
      </c>
      <c r="AG918" s="75"/>
      <c r="AH918" s="82" t="str">
        <f>IF(Table5[[#This Row],[Segment]]="","",AG918-Table4[[#This Row],[Total Pressure Drop (kPa)]])</f>
        <v/>
      </c>
    </row>
    <row r="919" spans="1:34" x14ac:dyDescent="0.25">
      <c r="A919" s="95" t="str">
        <f>IF('Set Up'!A916="","",'Set Up'!A916)</f>
        <v/>
      </c>
      <c r="B919" s="75" t="s">
        <v>81</v>
      </c>
      <c r="C919" s="85"/>
      <c r="D919" s="86" t="str">
        <f>IF(Table4[[#This Row],[Diameter (in)]]="","",(((CONVERT(Table4[[#This Row],[Diameter (in)]],"in","m"))/2)^2)*PI())</f>
        <v/>
      </c>
      <c r="E919" s="87" t="str">
        <f>IF(Table4[[#This Row],[Area (m2)]]="","",$D$4/Table4[[#This Row],[Area (m2)]])</f>
        <v/>
      </c>
      <c r="F919" s="85">
        <f t="shared" si="14"/>
        <v>4.6951999999999998</v>
      </c>
      <c r="G919" s="88" t="str">
        <f>IF(Table4[[#This Row],[Segment]]="","",(CONVERT(Table4[[#This Row],[Diameter (in)]],"in","m")*$B$4*Table4[[#This Row],[Velocity (m/s)]])/$C$4)</f>
        <v/>
      </c>
      <c r="H919" s="96" t="str">
        <f>IF(Table4[[#This Row],[Segment]]="","",IF(Table4[[#This Row],[Teynold''s Number]]&gt;4000,"TURBULENT","LAMINAR"))</f>
        <v/>
      </c>
      <c r="I919" s="86" t="str">
        <f>IF(Table4[[#This Row],[Segment]]="","",INDEX(Data!C916:C930,MATCH(Table4[Material],Data!B916:B930,0)))</f>
        <v/>
      </c>
      <c r="J919" s="89" t="str">
        <f>IF(Table4[[#This Row],[ε (m)]]="","",Table4[[#This Row],[ε (m)]]/(CONVERT(Table4[[#This Row],[Diameter (in)]],"in","m")))</f>
        <v/>
      </c>
      <c r="K919" s="96" t="str">
        <f>IF(Table4[[#This Row],[Regime]]="LAMINAR",16/Table4[[#This Row],[Teynold''s Number]],"-")</f>
        <v>-</v>
      </c>
      <c r="L919" s="86"/>
      <c r="M919" s="97" t="str">
        <f>IF(Table4[[#This Row],[Regime]]="TURBULENT",(((-4*LOG10(Table4[[#This Row],[ε/D]]/3.7+1.256/(Table4[[#This Row],[Teynold''s Number]]*SQRT(Table4[[#This Row],[f turbulent (guess)]]))))^-1)^2),"")</f>
        <v/>
      </c>
      <c r="N919" s="91" t="str">
        <f>IF(Table4[[#This Row],[f turbulent]]="","",Table4[[#This Row],[f turbulent (guess)]]-Table4[[#This Row],[f turbulent]])</f>
        <v/>
      </c>
      <c r="O919" s="87">
        <f>IF(Table4[[#This Row],[Segment]]="",0,IF(C920="",0,IF(C920&lt;=Table4[[#This Row],[Diameter (in)]],0,1-(D919/D920))))</f>
        <v>0</v>
      </c>
      <c r="P919" s="92" t="str">
        <f>IF(Table4[[#This Row],[Segment]]="","",IF(C919&gt;C920,"",IF(C920="",0.55,(0.55*(1-D920/D919)))))</f>
        <v/>
      </c>
      <c r="Q91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19" s="92" t="str">
        <f>IF(Table4[[#This Row],[Segment]]="","",IF(Table4[[#This Row],[Kexpansion]]="","0",((Table4[[#This Row],[Velocity (m/s)]]^2)/2)*Table4[[#This Row],[Kexpansion]]))</f>
        <v/>
      </c>
      <c r="S919" s="92" t="str">
        <f>IF(Table4[[#This Row],[Segment]]="","",IF(Table4[[#This Row],[Kcontraction]]="","0",((Table4[[#This Row],[Velocity (m/s)]]^2)/2)*Table4[[#This Row],[Kcontraction]]))</f>
        <v/>
      </c>
      <c r="T919" s="89" t="str">
        <f>IF(Table4[[#This Row],[Segment]]="","",SUMIF($Y$7:$Y$2000,Table4[[#This Row],[Segment]],$AD$7:$AD$2000))</f>
        <v/>
      </c>
      <c r="U919" s="95" t="str">
        <f>IF(Table4[[#This Row],[Segment]]="","",Table4[[#This Row],[Hfriction (J/kg)]]+Table4[[#This Row],[Hexpansions (J/kg)]]+Table4[[#This Row],[Hcontractions (J/kg)]]+Table4[[#This Row],[Hf (J/kg)]])</f>
        <v/>
      </c>
      <c r="V919" s="95" t="str">
        <f>IF(Table4[[#This Row],[Segment]]="","",Table4[[#This Row],[Total Friction Loss (J/kg)]]*Table3[Density (kg/m3)])</f>
        <v/>
      </c>
      <c r="W919" s="95" t="str">
        <f>IF(Table4[[#This Row],[Segment]]="","",Table4[[#This Row],[Total Pressure Drop (Pa)]]/1000)</f>
        <v/>
      </c>
      <c r="Y919" s="82" t="str">
        <f>IF('Set Up'!D1142="","",'Set Up'!D1142)</f>
        <v/>
      </c>
      <c r="Z919" s="82" t="str">
        <f>IF('Set Up'!E1142="","",'Set Up'!E1142)</f>
        <v/>
      </c>
      <c r="AA919" s="82" t="str">
        <f>IF('Set Up'!F1142="","",'Set Up'!F1142)</f>
        <v/>
      </c>
      <c r="AB919" s="82" t="str">
        <f>IF('Set Up'!G1142="","",'Set Up'!G1142)</f>
        <v/>
      </c>
      <c r="AC919" s="82" t="str">
        <f t="array" ref="AC919">IF(Y919="","",INDEX(Data!$G$4:$G$51,MATCH(Table7[[#This Row],[Fitting]]&amp;Table7[[#This Row],[Fitting Subtype]],Data!$E$4:$E$51&amp;Data!$F$4:$F$51,0)))</f>
        <v/>
      </c>
      <c r="AD919" s="89" t="str">
        <f>IF(Table7[[#This Row],[Segment]]="","",Table7[[#This Row],[Quantity]]*Table7[[#This Row],[Kf]]*(((INDEX(Table4[Velocity (m/s)],MATCH(Table7[[#This Row],[Segment]],Table4[Segment],0)))^2)/2))</f>
        <v/>
      </c>
      <c r="AF919" s="82" t="str">
        <f>Table4[[#This Row],[Segment]]</f>
        <v/>
      </c>
      <c r="AG919" s="75"/>
      <c r="AH919" s="82" t="str">
        <f>IF(Table5[[#This Row],[Segment]]="","",AG919-Table4[[#This Row],[Total Pressure Drop (kPa)]])</f>
        <v/>
      </c>
    </row>
    <row r="920" spans="1:34" x14ac:dyDescent="0.25">
      <c r="A920" s="95" t="str">
        <f>IF('Set Up'!A917="","",'Set Up'!A917)</f>
        <v/>
      </c>
      <c r="B920" s="75" t="s">
        <v>81</v>
      </c>
      <c r="C920" s="85"/>
      <c r="D920" s="86" t="str">
        <f>IF(Table4[[#This Row],[Diameter (in)]]="","",(((CONVERT(Table4[[#This Row],[Diameter (in)]],"in","m"))/2)^2)*PI())</f>
        <v/>
      </c>
      <c r="E920" s="87" t="str">
        <f>IF(Table4[[#This Row],[Area (m2)]]="","",$D$4/Table4[[#This Row],[Area (m2)]])</f>
        <v/>
      </c>
      <c r="F920" s="85">
        <f t="shared" si="14"/>
        <v>4.6951999999999998</v>
      </c>
      <c r="G920" s="88" t="str">
        <f>IF(Table4[[#This Row],[Segment]]="","",(CONVERT(Table4[[#This Row],[Diameter (in)]],"in","m")*$B$4*Table4[[#This Row],[Velocity (m/s)]])/$C$4)</f>
        <v/>
      </c>
      <c r="H920" s="96" t="str">
        <f>IF(Table4[[#This Row],[Segment]]="","",IF(Table4[[#This Row],[Teynold''s Number]]&gt;4000,"TURBULENT","LAMINAR"))</f>
        <v/>
      </c>
      <c r="I920" s="86" t="str">
        <f>IF(Table4[[#This Row],[Segment]]="","",INDEX(Data!C917:C931,MATCH(Table4[Material],Data!B917:B931,0)))</f>
        <v/>
      </c>
      <c r="J920" s="89" t="str">
        <f>IF(Table4[[#This Row],[ε (m)]]="","",Table4[[#This Row],[ε (m)]]/(CONVERT(Table4[[#This Row],[Diameter (in)]],"in","m")))</f>
        <v/>
      </c>
      <c r="K920" s="96" t="str">
        <f>IF(Table4[[#This Row],[Regime]]="LAMINAR",16/Table4[[#This Row],[Teynold''s Number]],"-")</f>
        <v>-</v>
      </c>
      <c r="L920" s="86"/>
      <c r="M920" s="97" t="str">
        <f>IF(Table4[[#This Row],[Regime]]="TURBULENT",(((-4*LOG10(Table4[[#This Row],[ε/D]]/3.7+1.256/(Table4[[#This Row],[Teynold''s Number]]*SQRT(Table4[[#This Row],[f turbulent (guess)]]))))^-1)^2),"")</f>
        <v/>
      </c>
      <c r="N920" s="91" t="str">
        <f>IF(Table4[[#This Row],[f turbulent]]="","",Table4[[#This Row],[f turbulent (guess)]]-Table4[[#This Row],[f turbulent]])</f>
        <v/>
      </c>
      <c r="O920" s="87">
        <f>IF(Table4[[#This Row],[Segment]]="",0,IF(C921="",0,IF(C921&lt;=Table4[[#This Row],[Diameter (in)]],0,1-(D920/D921))))</f>
        <v>0</v>
      </c>
      <c r="P920" s="92" t="str">
        <f>IF(Table4[[#This Row],[Segment]]="","",IF(C920&gt;C921,"",IF(C921="",0.55,(0.55*(1-D921/D920)))))</f>
        <v/>
      </c>
      <c r="Q92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20" s="92" t="str">
        <f>IF(Table4[[#This Row],[Segment]]="","",IF(Table4[[#This Row],[Kexpansion]]="","0",((Table4[[#This Row],[Velocity (m/s)]]^2)/2)*Table4[[#This Row],[Kexpansion]]))</f>
        <v/>
      </c>
      <c r="S920" s="92" t="str">
        <f>IF(Table4[[#This Row],[Segment]]="","",IF(Table4[[#This Row],[Kcontraction]]="","0",((Table4[[#This Row],[Velocity (m/s)]]^2)/2)*Table4[[#This Row],[Kcontraction]]))</f>
        <v/>
      </c>
      <c r="T920" s="89" t="str">
        <f>IF(Table4[[#This Row],[Segment]]="","",SUMIF($Y$7:$Y$2000,Table4[[#This Row],[Segment]],$AD$7:$AD$2000))</f>
        <v/>
      </c>
      <c r="U920" s="95" t="str">
        <f>IF(Table4[[#This Row],[Segment]]="","",Table4[[#This Row],[Hfriction (J/kg)]]+Table4[[#This Row],[Hexpansions (J/kg)]]+Table4[[#This Row],[Hcontractions (J/kg)]]+Table4[[#This Row],[Hf (J/kg)]])</f>
        <v/>
      </c>
      <c r="V920" s="95" t="str">
        <f>IF(Table4[[#This Row],[Segment]]="","",Table4[[#This Row],[Total Friction Loss (J/kg)]]*Table3[Density (kg/m3)])</f>
        <v/>
      </c>
      <c r="W920" s="95" t="str">
        <f>IF(Table4[[#This Row],[Segment]]="","",Table4[[#This Row],[Total Pressure Drop (Pa)]]/1000)</f>
        <v/>
      </c>
      <c r="Y920" s="82" t="str">
        <f>IF('Set Up'!D1143="","",'Set Up'!D1143)</f>
        <v/>
      </c>
      <c r="Z920" s="82" t="str">
        <f>IF('Set Up'!E1143="","",'Set Up'!E1143)</f>
        <v/>
      </c>
      <c r="AA920" s="82" t="str">
        <f>IF('Set Up'!F1143="","",'Set Up'!F1143)</f>
        <v/>
      </c>
      <c r="AB920" s="82" t="str">
        <f>IF('Set Up'!G1143="","",'Set Up'!G1143)</f>
        <v/>
      </c>
      <c r="AC920" s="82" t="str">
        <f t="array" ref="AC920">IF(Y920="","",INDEX(Data!$G$4:$G$51,MATCH(Table7[[#This Row],[Fitting]]&amp;Table7[[#This Row],[Fitting Subtype]],Data!$E$4:$E$51&amp;Data!$F$4:$F$51,0)))</f>
        <v/>
      </c>
      <c r="AD920" s="89" t="str">
        <f>IF(Table7[[#This Row],[Segment]]="","",Table7[[#This Row],[Quantity]]*Table7[[#This Row],[Kf]]*(((INDEX(Table4[Velocity (m/s)],MATCH(Table7[[#This Row],[Segment]],Table4[Segment],0)))^2)/2))</f>
        <v/>
      </c>
      <c r="AF920" s="82" t="str">
        <f>Table4[[#This Row],[Segment]]</f>
        <v/>
      </c>
      <c r="AG920" s="75"/>
      <c r="AH920" s="82" t="str">
        <f>IF(Table5[[#This Row],[Segment]]="","",AG920-Table4[[#This Row],[Total Pressure Drop (kPa)]])</f>
        <v/>
      </c>
    </row>
    <row r="921" spans="1:34" x14ac:dyDescent="0.25">
      <c r="A921" s="95" t="str">
        <f>IF('Set Up'!A918="","",'Set Up'!A918)</f>
        <v/>
      </c>
      <c r="B921" s="75" t="s">
        <v>81</v>
      </c>
      <c r="C921" s="85"/>
      <c r="D921" s="86" t="str">
        <f>IF(Table4[[#This Row],[Diameter (in)]]="","",(((CONVERT(Table4[[#This Row],[Diameter (in)]],"in","m"))/2)^2)*PI())</f>
        <v/>
      </c>
      <c r="E921" s="87" t="str">
        <f>IF(Table4[[#This Row],[Area (m2)]]="","",$D$4/Table4[[#This Row],[Area (m2)]])</f>
        <v/>
      </c>
      <c r="F921" s="85">
        <f t="shared" si="14"/>
        <v>4.6951999999999998</v>
      </c>
      <c r="G921" s="88" t="str">
        <f>IF(Table4[[#This Row],[Segment]]="","",(CONVERT(Table4[[#This Row],[Diameter (in)]],"in","m")*$B$4*Table4[[#This Row],[Velocity (m/s)]])/$C$4)</f>
        <v/>
      </c>
      <c r="H921" s="96" t="str">
        <f>IF(Table4[[#This Row],[Segment]]="","",IF(Table4[[#This Row],[Teynold''s Number]]&gt;4000,"TURBULENT","LAMINAR"))</f>
        <v/>
      </c>
      <c r="I921" s="86" t="str">
        <f>IF(Table4[[#This Row],[Segment]]="","",INDEX(Data!C918:C932,MATCH(Table4[Material],Data!B918:B932,0)))</f>
        <v/>
      </c>
      <c r="J921" s="89" t="str">
        <f>IF(Table4[[#This Row],[ε (m)]]="","",Table4[[#This Row],[ε (m)]]/(CONVERT(Table4[[#This Row],[Diameter (in)]],"in","m")))</f>
        <v/>
      </c>
      <c r="K921" s="96" t="str">
        <f>IF(Table4[[#This Row],[Regime]]="LAMINAR",16/Table4[[#This Row],[Teynold''s Number]],"-")</f>
        <v>-</v>
      </c>
      <c r="L921" s="86"/>
      <c r="M921" s="97" t="str">
        <f>IF(Table4[[#This Row],[Regime]]="TURBULENT",(((-4*LOG10(Table4[[#This Row],[ε/D]]/3.7+1.256/(Table4[[#This Row],[Teynold''s Number]]*SQRT(Table4[[#This Row],[f turbulent (guess)]]))))^-1)^2),"")</f>
        <v/>
      </c>
      <c r="N921" s="91" t="str">
        <f>IF(Table4[[#This Row],[f turbulent]]="","",Table4[[#This Row],[f turbulent (guess)]]-Table4[[#This Row],[f turbulent]])</f>
        <v/>
      </c>
      <c r="O921" s="87">
        <f>IF(Table4[[#This Row],[Segment]]="",0,IF(C922="",0,IF(C922&lt;=Table4[[#This Row],[Diameter (in)]],0,1-(D921/D922))))</f>
        <v>0</v>
      </c>
      <c r="P921" s="92" t="str">
        <f>IF(Table4[[#This Row],[Segment]]="","",IF(C921&gt;C922,"",IF(C922="",0.55,(0.55*(1-D922/D921)))))</f>
        <v/>
      </c>
      <c r="Q92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21" s="92" t="str">
        <f>IF(Table4[[#This Row],[Segment]]="","",IF(Table4[[#This Row],[Kexpansion]]="","0",((Table4[[#This Row],[Velocity (m/s)]]^2)/2)*Table4[[#This Row],[Kexpansion]]))</f>
        <v/>
      </c>
      <c r="S921" s="92" t="str">
        <f>IF(Table4[[#This Row],[Segment]]="","",IF(Table4[[#This Row],[Kcontraction]]="","0",((Table4[[#This Row],[Velocity (m/s)]]^2)/2)*Table4[[#This Row],[Kcontraction]]))</f>
        <v/>
      </c>
      <c r="T921" s="89" t="str">
        <f>IF(Table4[[#This Row],[Segment]]="","",SUMIF($Y$7:$Y$2000,Table4[[#This Row],[Segment]],$AD$7:$AD$2000))</f>
        <v/>
      </c>
      <c r="U921" s="95" t="str">
        <f>IF(Table4[[#This Row],[Segment]]="","",Table4[[#This Row],[Hfriction (J/kg)]]+Table4[[#This Row],[Hexpansions (J/kg)]]+Table4[[#This Row],[Hcontractions (J/kg)]]+Table4[[#This Row],[Hf (J/kg)]])</f>
        <v/>
      </c>
      <c r="V921" s="95" t="str">
        <f>IF(Table4[[#This Row],[Segment]]="","",Table4[[#This Row],[Total Friction Loss (J/kg)]]*Table3[Density (kg/m3)])</f>
        <v/>
      </c>
      <c r="W921" s="95" t="str">
        <f>IF(Table4[[#This Row],[Segment]]="","",Table4[[#This Row],[Total Pressure Drop (Pa)]]/1000)</f>
        <v/>
      </c>
      <c r="Y921" s="82" t="str">
        <f>IF('Set Up'!D1144="","",'Set Up'!D1144)</f>
        <v/>
      </c>
      <c r="Z921" s="82" t="str">
        <f>IF('Set Up'!E1144="","",'Set Up'!E1144)</f>
        <v/>
      </c>
      <c r="AA921" s="82" t="str">
        <f>IF('Set Up'!F1144="","",'Set Up'!F1144)</f>
        <v/>
      </c>
      <c r="AB921" s="82" t="str">
        <f>IF('Set Up'!G1144="","",'Set Up'!G1144)</f>
        <v/>
      </c>
      <c r="AC921" s="82" t="str">
        <f t="array" ref="AC921">IF(Y921="","",INDEX(Data!$G$4:$G$51,MATCH(Table7[[#This Row],[Fitting]]&amp;Table7[[#This Row],[Fitting Subtype]],Data!$E$4:$E$51&amp;Data!$F$4:$F$51,0)))</f>
        <v/>
      </c>
      <c r="AD921" s="89" t="str">
        <f>IF(Table7[[#This Row],[Segment]]="","",Table7[[#This Row],[Quantity]]*Table7[[#This Row],[Kf]]*(((INDEX(Table4[Velocity (m/s)],MATCH(Table7[[#This Row],[Segment]],Table4[Segment],0)))^2)/2))</f>
        <v/>
      </c>
      <c r="AF921" s="82" t="str">
        <f>Table4[[#This Row],[Segment]]</f>
        <v/>
      </c>
      <c r="AG921" s="75"/>
      <c r="AH921" s="82" t="str">
        <f>IF(Table5[[#This Row],[Segment]]="","",AG921-Table4[[#This Row],[Total Pressure Drop (kPa)]])</f>
        <v/>
      </c>
    </row>
    <row r="922" spans="1:34" x14ac:dyDescent="0.25">
      <c r="A922" s="95" t="str">
        <f>IF('Set Up'!A919="","",'Set Up'!A919)</f>
        <v/>
      </c>
      <c r="B922" s="75" t="s">
        <v>81</v>
      </c>
      <c r="C922" s="85"/>
      <c r="D922" s="86" t="str">
        <f>IF(Table4[[#This Row],[Diameter (in)]]="","",(((CONVERT(Table4[[#This Row],[Diameter (in)]],"in","m"))/2)^2)*PI())</f>
        <v/>
      </c>
      <c r="E922" s="87" t="str">
        <f>IF(Table4[[#This Row],[Area (m2)]]="","",$D$4/Table4[[#This Row],[Area (m2)]])</f>
        <v/>
      </c>
      <c r="F922" s="85">
        <f t="shared" si="14"/>
        <v>4.6951999999999998</v>
      </c>
      <c r="G922" s="88" t="str">
        <f>IF(Table4[[#This Row],[Segment]]="","",(CONVERT(Table4[[#This Row],[Diameter (in)]],"in","m")*$B$4*Table4[[#This Row],[Velocity (m/s)]])/$C$4)</f>
        <v/>
      </c>
      <c r="H922" s="96" t="str">
        <f>IF(Table4[[#This Row],[Segment]]="","",IF(Table4[[#This Row],[Teynold''s Number]]&gt;4000,"TURBULENT","LAMINAR"))</f>
        <v/>
      </c>
      <c r="I922" s="86" t="str">
        <f>IF(Table4[[#This Row],[Segment]]="","",INDEX(Data!C919:C933,MATCH(Table4[Material],Data!B919:B933,0)))</f>
        <v/>
      </c>
      <c r="J922" s="89" t="str">
        <f>IF(Table4[[#This Row],[ε (m)]]="","",Table4[[#This Row],[ε (m)]]/(CONVERT(Table4[[#This Row],[Diameter (in)]],"in","m")))</f>
        <v/>
      </c>
      <c r="K922" s="96" t="str">
        <f>IF(Table4[[#This Row],[Regime]]="LAMINAR",16/Table4[[#This Row],[Teynold''s Number]],"-")</f>
        <v>-</v>
      </c>
      <c r="L922" s="86"/>
      <c r="M922" s="97" t="str">
        <f>IF(Table4[[#This Row],[Regime]]="TURBULENT",(((-4*LOG10(Table4[[#This Row],[ε/D]]/3.7+1.256/(Table4[[#This Row],[Teynold''s Number]]*SQRT(Table4[[#This Row],[f turbulent (guess)]]))))^-1)^2),"")</f>
        <v/>
      </c>
      <c r="N922" s="91" t="str">
        <f>IF(Table4[[#This Row],[f turbulent]]="","",Table4[[#This Row],[f turbulent (guess)]]-Table4[[#This Row],[f turbulent]])</f>
        <v/>
      </c>
      <c r="O922" s="87">
        <f>IF(Table4[[#This Row],[Segment]]="",0,IF(C923="",0,IF(C923&lt;=Table4[[#This Row],[Diameter (in)]],0,1-(D922/D923))))</f>
        <v>0</v>
      </c>
      <c r="P922" s="92" t="str">
        <f>IF(Table4[[#This Row],[Segment]]="","",IF(C922&gt;C923,"",IF(C923="",0.55,(0.55*(1-D923/D922)))))</f>
        <v/>
      </c>
      <c r="Q92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22" s="92" t="str">
        <f>IF(Table4[[#This Row],[Segment]]="","",IF(Table4[[#This Row],[Kexpansion]]="","0",((Table4[[#This Row],[Velocity (m/s)]]^2)/2)*Table4[[#This Row],[Kexpansion]]))</f>
        <v/>
      </c>
      <c r="S922" s="92" t="str">
        <f>IF(Table4[[#This Row],[Segment]]="","",IF(Table4[[#This Row],[Kcontraction]]="","0",((Table4[[#This Row],[Velocity (m/s)]]^2)/2)*Table4[[#This Row],[Kcontraction]]))</f>
        <v/>
      </c>
      <c r="T922" s="89" t="str">
        <f>IF(Table4[[#This Row],[Segment]]="","",SUMIF($Y$7:$Y$2000,Table4[[#This Row],[Segment]],$AD$7:$AD$2000))</f>
        <v/>
      </c>
      <c r="U922" s="95" t="str">
        <f>IF(Table4[[#This Row],[Segment]]="","",Table4[[#This Row],[Hfriction (J/kg)]]+Table4[[#This Row],[Hexpansions (J/kg)]]+Table4[[#This Row],[Hcontractions (J/kg)]]+Table4[[#This Row],[Hf (J/kg)]])</f>
        <v/>
      </c>
      <c r="V922" s="95" t="str">
        <f>IF(Table4[[#This Row],[Segment]]="","",Table4[[#This Row],[Total Friction Loss (J/kg)]]*Table3[Density (kg/m3)])</f>
        <v/>
      </c>
      <c r="W922" s="95" t="str">
        <f>IF(Table4[[#This Row],[Segment]]="","",Table4[[#This Row],[Total Pressure Drop (Pa)]]/1000)</f>
        <v/>
      </c>
      <c r="Y922" s="82" t="str">
        <f>IF('Set Up'!D1145="","",'Set Up'!D1145)</f>
        <v/>
      </c>
      <c r="Z922" s="82" t="str">
        <f>IF('Set Up'!E1145="","",'Set Up'!E1145)</f>
        <v/>
      </c>
      <c r="AA922" s="82" t="str">
        <f>IF('Set Up'!F1145="","",'Set Up'!F1145)</f>
        <v/>
      </c>
      <c r="AB922" s="82" t="str">
        <f>IF('Set Up'!G1145="","",'Set Up'!G1145)</f>
        <v/>
      </c>
      <c r="AC922" s="82" t="str">
        <f t="array" ref="AC922">IF(Y922="","",INDEX(Data!$G$4:$G$51,MATCH(Table7[[#This Row],[Fitting]]&amp;Table7[[#This Row],[Fitting Subtype]],Data!$E$4:$E$51&amp;Data!$F$4:$F$51,0)))</f>
        <v/>
      </c>
      <c r="AD922" s="89" t="str">
        <f>IF(Table7[[#This Row],[Segment]]="","",Table7[[#This Row],[Quantity]]*Table7[[#This Row],[Kf]]*(((INDEX(Table4[Velocity (m/s)],MATCH(Table7[[#This Row],[Segment]],Table4[Segment],0)))^2)/2))</f>
        <v/>
      </c>
      <c r="AF922" s="82" t="str">
        <f>Table4[[#This Row],[Segment]]</f>
        <v/>
      </c>
      <c r="AG922" s="75"/>
      <c r="AH922" s="82" t="str">
        <f>IF(Table5[[#This Row],[Segment]]="","",AG922-Table4[[#This Row],[Total Pressure Drop (kPa)]])</f>
        <v/>
      </c>
    </row>
    <row r="923" spans="1:34" x14ac:dyDescent="0.25">
      <c r="A923" s="95" t="str">
        <f>IF('Set Up'!A920="","",'Set Up'!A920)</f>
        <v/>
      </c>
      <c r="B923" s="75" t="s">
        <v>81</v>
      </c>
      <c r="C923" s="85"/>
      <c r="D923" s="86" t="str">
        <f>IF(Table4[[#This Row],[Diameter (in)]]="","",(((CONVERT(Table4[[#This Row],[Diameter (in)]],"in","m"))/2)^2)*PI())</f>
        <v/>
      </c>
      <c r="E923" s="87" t="str">
        <f>IF(Table4[[#This Row],[Area (m2)]]="","",$D$4/Table4[[#This Row],[Area (m2)]])</f>
        <v/>
      </c>
      <c r="F923" s="85">
        <f t="shared" si="14"/>
        <v>4.6951999999999998</v>
      </c>
      <c r="G923" s="88" t="str">
        <f>IF(Table4[[#This Row],[Segment]]="","",(CONVERT(Table4[[#This Row],[Diameter (in)]],"in","m")*$B$4*Table4[[#This Row],[Velocity (m/s)]])/$C$4)</f>
        <v/>
      </c>
      <c r="H923" s="96" t="str">
        <f>IF(Table4[[#This Row],[Segment]]="","",IF(Table4[[#This Row],[Teynold''s Number]]&gt;4000,"TURBULENT","LAMINAR"))</f>
        <v/>
      </c>
      <c r="I923" s="86" t="str">
        <f>IF(Table4[[#This Row],[Segment]]="","",INDEX(Data!C920:C934,MATCH(Table4[Material],Data!B920:B934,0)))</f>
        <v/>
      </c>
      <c r="J923" s="89" t="str">
        <f>IF(Table4[[#This Row],[ε (m)]]="","",Table4[[#This Row],[ε (m)]]/(CONVERT(Table4[[#This Row],[Diameter (in)]],"in","m")))</f>
        <v/>
      </c>
      <c r="K923" s="96" t="str">
        <f>IF(Table4[[#This Row],[Regime]]="LAMINAR",16/Table4[[#This Row],[Teynold''s Number]],"-")</f>
        <v>-</v>
      </c>
      <c r="L923" s="86"/>
      <c r="M923" s="97" t="str">
        <f>IF(Table4[[#This Row],[Regime]]="TURBULENT",(((-4*LOG10(Table4[[#This Row],[ε/D]]/3.7+1.256/(Table4[[#This Row],[Teynold''s Number]]*SQRT(Table4[[#This Row],[f turbulent (guess)]]))))^-1)^2),"")</f>
        <v/>
      </c>
      <c r="N923" s="91" t="str">
        <f>IF(Table4[[#This Row],[f turbulent]]="","",Table4[[#This Row],[f turbulent (guess)]]-Table4[[#This Row],[f turbulent]])</f>
        <v/>
      </c>
      <c r="O923" s="87">
        <f>IF(Table4[[#This Row],[Segment]]="",0,IF(C924="",0,IF(C924&lt;=Table4[[#This Row],[Diameter (in)]],0,1-(D923/D924))))</f>
        <v>0</v>
      </c>
      <c r="P923" s="92" t="str">
        <f>IF(Table4[[#This Row],[Segment]]="","",IF(C923&gt;C924,"",IF(C924="",0.55,(0.55*(1-D924/D923)))))</f>
        <v/>
      </c>
      <c r="Q92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23" s="92" t="str">
        <f>IF(Table4[[#This Row],[Segment]]="","",IF(Table4[[#This Row],[Kexpansion]]="","0",((Table4[[#This Row],[Velocity (m/s)]]^2)/2)*Table4[[#This Row],[Kexpansion]]))</f>
        <v/>
      </c>
      <c r="S923" s="92" t="str">
        <f>IF(Table4[[#This Row],[Segment]]="","",IF(Table4[[#This Row],[Kcontraction]]="","0",((Table4[[#This Row],[Velocity (m/s)]]^2)/2)*Table4[[#This Row],[Kcontraction]]))</f>
        <v/>
      </c>
      <c r="T923" s="89" t="str">
        <f>IF(Table4[[#This Row],[Segment]]="","",SUMIF($Y$7:$Y$2000,Table4[[#This Row],[Segment]],$AD$7:$AD$2000))</f>
        <v/>
      </c>
      <c r="U923" s="95" t="str">
        <f>IF(Table4[[#This Row],[Segment]]="","",Table4[[#This Row],[Hfriction (J/kg)]]+Table4[[#This Row],[Hexpansions (J/kg)]]+Table4[[#This Row],[Hcontractions (J/kg)]]+Table4[[#This Row],[Hf (J/kg)]])</f>
        <v/>
      </c>
      <c r="V923" s="95" t="str">
        <f>IF(Table4[[#This Row],[Segment]]="","",Table4[[#This Row],[Total Friction Loss (J/kg)]]*Table3[Density (kg/m3)])</f>
        <v/>
      </c>
      <c r="W923" s="95" t="str">
        <f>IF(Table4[[#This Row],[Segment]]="","",Table4[[#This Row],[Total Pressure Drop (Pa)]]/1000)</f>
        <v/>
      </c>
      <c r="Y923" s="82" t="str">
        <f>IF('Set Up'!D1146="","",'Set Up'!D1146)</f>
        <v/>
      </c>
      <c r="Z923" s="82" t="str">
        <f>IF('Set Up'!E1146="","",'Set Up'!E1146)</f>
        <v/>
      </c>
      <c r="AA923" s="82" t="str">
        <f>IF('Set Up'!F1146="","",'Set Up'!F1146)</f>
        <v/>
      </c>
      <c r="AB923" s="82" t="str">
        <f>IF('Set Up'!G1146="","",'Set Up'!G1146)</f>
        <v/>
      </c>
      <c r="AC923" s="82" t="str">
        <f t="array" ref="AC923">IF(Y923="","",INDEX(Data!$G$4:$G$51,MATCH(Table7[[#This Row],[Fitting]]&amp;Table7[[#This Row],[Fitting Subtype]],Data!$E$4:$E$51&amp;Data!$F$4:$F$51,0)))</f>
        <v/>
      </c>
      <c r="AD923" s="89" t="str">
        <f>IF(Table7[[#This Row],[Segment]]="","",Table7[[#This Row],[Quantity]]*Table7[[#This Row],[Kf]]*(((INDEX(Table4[Velocity (m/s)],MATCH(Table7[[#This Row],[Segment]],Table4[Segment],0)))^2)/2))</f>
        <v/>
      </c>
      <c r="AF923" s="82" t="str">
        <f>Table4[[#This Row],[Segment]]</f>
        <v/>
      </c>
      <c r="AG923" s="75"/>
      <c r="AH923" s="82" t="str">
        <f>IF(Table5[[#This Row],[Segment]]="","",AG923-Table4[[#This Row],[Total Pressure Drop (kPa)]])</f>
        <v/>
      </c>
    </row>
    <row r="924" spans="1:34" x14ac:dyDescent="0.25">
      <c r="A924" s="95" t="str">
        <f>IF('Set Up'!A921="","",'Set Up'!A921)</f>
        <v/>
      </c>
      <c r="B924" s="75" t="s">
        <v>81</v>
      </c>
      <c r="C924" s="85"/>
      <c r="D924" s="86" t="str">
        <f>IF(Table4[[#This Row],[Diameter (in)]]="","",(((CONVERT(Table4[[#This Row],[Diameter (in)]],"in","m"))/2)^2)*PI())</f>
        <v/>
      </c>
      <c r="E924" s="87" t="str">
        <f>IF(Table4[[#This Row],[Area (m2)]]="","",$D$4/Table4[[#This Row],[Area (m2)]])</f>
        <v/>
      </c>
      <c r="F924" s="85">
        <f t="shared" si="14"/>
        <v>4.6951999999999998</v>
      </c>
      <c r="G924" s="88" t="str">
        <f>IF(Table4[[#This Row],[Segment]]="","",(CONVERT(Table4[[#This Row],[Diameter (in)]],"in","m")*$B$4*Table4[[#This Row],[Velocity (m/s)]])/$C$4)</f>
        <v/>
      </c>
      <c r="H924" s="96" t="str">
        <f>IF(Table4[[#This Row],[Segment]]="","",IF(Table4[[#This Row],[Teynold''s Number]]&gt;4000,"TURBULENT","LAMINAR"))</f>
        <v/>
      </c>
      <c r="I924" s="86" t="str">
        <f>IF(Table4[[#This Row],[Segment]]="","",INDEX(Data!C921:C935,MATCH(Table4[Material],Data!B921:B935,0)))</f>
        <v/>
      </c>
      <c r="J924" s="89" t="str">
        <f>IF(Table4[[#This Row],[ε (m)]]="","",Table4[[#This Row],[ε (m)]]/(CONVERT(Table4[[#This Row],[Diameter (in)]],"in","m")))</f>
        <v/>
      </c>
      <c r="K924" s="96" t="str">
        <f>IF(Table4[[#This Row],[Regime]]="LAMINAR",16/Table4[[#This Row],[Teynold''s Number]],"-")</f>
        <v>-</v>
      </c>
      <c r="L924" s="86"/>
      <c r="M924" s="97" t="str">
        <f>IF(Table4[[#This Row],[Regime]]="TURBULENT",(((-4*LOG10(Table4[[#This Row],[ε/D]]/3.7+1.256/(Table4[[#This Row],[Teynold''s Number]]*SQRT(Table4[[#This Row],[f turbulent (guess)]]))))^-1)^2),"")</f>
        <v/>
      </c>
      <c r="N924" s="91" t="str">
        <f>IF(Table4[[#This Row],[f turbulent]]="","",Table4[[#This Row],[f turbulent (guess)]]-Table4[[#This Row],[f turbulent]])</f>
        <v/>
      </c>
      <c r="O924" s="87">
        <f>IF(Table4[[#This Row],[Segment]]="",0,IF(C925="",0,IF(C925&lt;=Table4[[#This Row],[Diameter (in)]],0,1-(D924/D925))))</f>
        <v>0</v>
      </c>
      <c r="P924" s="92" t="str">
        <f>IF(Table4[[#This Row],[Segment]]="","",IF(C924&gt;C925,"",IF(C925="",0.55,(0.55*(1-D925/D924)))))</f>
        <v/>
      </c>
      <c r="Q92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24" s="92" t="str">
        <f>IF(Table4[[#This Row],[Segment]]="","",IF(Table4[[#This Row],[Kexpansion]]="","0",((Table4[[#This Row],[Velocity (m/s)]]^2)/2)*Table4[[#This Row],[Kexpansion]]))</f>
        <v/>
      </c>
      <c r="S924" s="92" t="str">
        <f>IF(Table4[[#This Row],[Segment]]="","",IF(Table4[[#This Row],[Kcontraction]]="","0",((Table4[[#This Row],[Velocity (m/s)]]^2)/2)*Table4[[#This Row],[Kcontraction]]))</f>
        <v/>
      </c>
      <c r="T924" s="89" t="str">
        <f>IF(Table4[[#This Row],[Segment]]="","",SUMIF($Y$7:$Y$2000,Table4[[#This Row],[Segment]],$AD$7:$AD$2000))</f>
        <v/>
      </c>
      <c r="U924" s="95" t="str">
        <f>IF(Table4[[#This Row],[Segment]]="","",Table4[[#This Row],[Hfriction (J/kg)]]+Table4[[#This Row],[Hexpansions (J/kg)]]+Table4[[#This Row],[Hcontractions (J/kg)]]+Table4[[#This Row],[Hf (J/kg)]])</f>
        <v/>
      </c>
      <c r="V924" s="95" t="str">
        <f>IF(Table4[[#This Row],[Segment]]="","",Table4[[#This Row],[Total Friction Loss (J/kg)]]*Table3[Density (kg/m3)])</f>
        <v/>
      </c>
      <c r="W924" s="95" t="str">
        <f>IF(Table4[[#This Row],[Segment]]="","",Table4[[#This Row],[Total Pressure Drop (Pa)]]/1000)</f>
        <v/>
      </c>
      <c r="Y924" s="82" t="str">
        <f>IF('Set Up'!D1147="","",'Set Up'!D1147)</f>
        <v/>
      </c>
      <c r="Z924" s="82" t="str">
        <f>IF('Set Up'!E1147="","",'Set Up'!E1147)</f>
        <v/>
      </c>
      <c r="AA924" s="82" t="str">
        <f>IF('Set Up'!F1147="","",'Set Up'!F1147)</f>
        <v/>
      </c>
      <c r="AB924" s="82" t="str">
        <f>IF('Set Up'!G1147="","",'Set Up'!G1147)</f>
        <v/>
      </c>
      <c r="AC924" s="82" t="str">
        <f t="array" ref="AC924">IF(Y924="","",INDEX(Data!$G$4:$G$51,MATCH(Table7[[#This Row],[Fitting]]&amp;Table7[[#This Row],[Fitting Subtype]],Data!$E$4:$E$51&amp;Data!$F$4:$F$51,0)))</f>
        <v/>
      </c>
      <c r="AD924" s="89" t="str">
        <f>IF(Table7[[#This Row],[Segment]]="","",Table7[[#This Row],[Quantity]]*Table7[[#This Row],[Kf]]*(((INDEX(Table4[Velocity (m/s)],MATCH(Table7[[#This Row],[Segment]],Table4[Segment],0)))^2)/2))</f>
        <v/>
      </c>
      <c r="AF924" s="82" t="str">
        <f>Table4[[#This Row],[Segment]]</f>
        <v/>
      </c>
      <c r="AG924" s="75"/>
      <c r="AH924" s="82" t="str">
        <f>IF(Table5[[#This Row],[Segment]]="","",AG924-Table4[[#This Row],[Total Pressure Drop (kPa)]])</f>
        <v/>
      </c>
    </row>
    <row r="925" spans="1:34" x14ac:dyDescent="0.25">
      <c r="A925" s="95" t="str">
        <f>IF('Set Up'!A922="","",'Set Up'!A922)</f>
        <v/>
      </c>
      <c r="B925" s="75" t="s">
        <v>81</v>
      </c>
      <c r="C925" s="85"/>
      <c r="D925" s="86" t="str">
        <f>IF(Table4[[#This Row],[Diameter (in)]]="","",(((CONVERT(Table4[[#This Row],[Diameter (in)]],"in","m"))/2)^2)*PI())</f>
        <v/>
      </c>
      <c r="E925" s="87" t="str">
        <f>IF(Table4[[#This Row],[Area (m2)]]="","",$D$4/Table4[[#This Row],[Area (m2)]])</f>
        <v/>
      </c>
      <c r="F925" s="85">
        <f t="shared" si="14"/>
        <v>4.6951999999999998</v>
      </c>
      <c r="G925" s="88" t="str">
        <f>IF(Table4[[#This Row],[Segment]]="","",(CONVERT(Table4[[#This Row],[Diameter (in)]],"in","m")*$B$4*Table4[[#This Row],[Velocity (m/s)]])/$C$4)</f>
        <v/>
      </c>
      <c r="H925" s="96" t="str">
        <f>IF(Table4[[#This Row],[Segment]]="","",IF(Table4[[#This Row],[Teynold''s Number]]&gt;4000,"TURBULENT","LAMINAR"))</f>
        <v/>
      </c>
      <c r="I925" s="86" t="str">
        <f>IF(Table4[[#This Row],[Segment]]="","",INDEX(Data!C922:C936,MATCH(Table4[Material],Data!B922:B936,0)))</f>
        <v/>
      </c>
      <c r="J925" s="89" t="str">
        <f>IF(Table4[[#This Row],[ε (m)]]="","",Table4[[#This Row],[ε (m)]]/(CONVERT(Table4[[#This Row],[Diameter (in)]],"in","m")))</f>
        <v/>
      </c>
      <c r="K925" s="96" t="str">
        <f>IF(Table4[[#This Row],[Regime]]="LAMINAR",16/Table4[[#This Row],[Teynold''s Number]],"-")</f>
        <v>-</v>
      </c>
      <c r="L925" s="86"/>
      <c r="M925" s="97" t="str">
        <f>IF(Table4[[#This Row],[Regime]]="TURBULENT",(((-4*LOG10(Table4[[#This Row],[ε/D]]/3.7+1.256/(Table4[[#This Row],[Teynold''s Number]]*SQRT(Table4[[#This Row],[f turbulent (guess)]]))))^-1)^2),"")</f>
        <v/>
      </c>
      <c r="N925" s="91" t="str">
        <f>IF(Table4[[#This Row],[f turbulent]]="","",Table4[[#This Row],[f turbulent (guess)]]-Table4[[#This Row],[f turbulent]])</f>
        <v/>
      </c>
      <c r="O925" s="87">
        <f>IF(Table4[[#This Row],[Segment]]="",0,IF(C926="",0,IF(C926&lt;=Table4[[#This Row],[Diameter (in)]],0,1-(D925/D926))))</f>
        <v>0</v>
      </c>
      <c r="P925" s="92" t="str">
        <f>IF(Table4[[#This Row],[Segment]]="","",IF(C925&gt;C926,"",IF(C926="",0.55,(0.55*(1-D926/D925)))))</f>
        <v/>
      </c>
      <c r="Q92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25" s="92" t="str">
        <f>IF(Table4[[#This Row],[Segment]]="","",IF(Table4[[#This Row],[Kexpansion]]="","0",((Table4[[#This Row],[Velocity (m/s)]]^2)/2)*Table4[[#This Row],[Kexpansion]]))</f>
        <v/>
      </c>
      <c r="S925" s="92" t="str">
        <f>IF(Table4[[#This Row],[Segment]]="","",IF(Table4[[#This Row],[Kcontraction]]="","0",((Table4[[#This Row],[Velocity (m/s)]]^2)/2)*Table4[[#This Row],[Kcontraction]]))</f>
        <v/>
      </c>
      <c r="T925" s="89" t="str">
        <f>IF(Table4[[#This Row],[Segment]]="","",SUMIF($Y$7:$Y$2000,Table4[[#This Row],[Segment]],$AD$7:$AD$2000))</f>
        <v/>
      </c>
      <c r="U925" s="95" t="str">
        <f>IF(Table4[[#This Row],[Segment]]="","",Table4[[#This Row],[Hfriction (J/kg)]]+Table4[[#This Row],[Hexpansions (J/kg)]]+Table4[[#This Row],[Hcontractions (J/kg)]]+Table4[[#This Row],[Hf (J/kg)]])</f>
        <v/>
      </c>
      <c r="V925" s="95" t="str">
        <f>IF(Table4[[#This Row],[Segment]]="","",Table4[[#This Row],[Total Friction Loss (J/kg)]]*Table3[Density (kg/m3)])</f>
        <v/>
      </c>
      <c r="W925" s="95" t="str">
        <f>IF(Table4[[#This Row],[Segment]]="","",Table4[[#This Row],[Total Pressure Drop (Pa)]]/1000)</f>
        <v/>
      </c>
      <c r="Y925" s="82" t="str">
        <f>IF('Set Up'!D1148="","",'Set Up'!D1148)</f>
        <v/>
      </c>
      <c r="Z925" s="82" t="str">
        <f>IF('Set Up'!E1148="","",'Set Up'!E1148)</f>
        <v/>
      </c>
      <c r="AA925" s="82" t="str">
        <f>IF('Set Up'!F1148="","",'Set Up'!F1148)</f>
        <v/>
      </c>
      <c r="AB925" s="82" t="str">
        <f>IF('Set Up'!G1148="","",'Set Up'!G1148)</f>
        <v/>
      </c>
      <c r="AC925" s="82" t="str">
        <f t="array" ref="AC925">IF(Y925="","",INDEX(Data!$G$4:$G$51,MATCH(Table7[[#This Row],[Fitting]]&amp;Table7[[#This Row],[Fitting Subtype]],Data!$E$4:$E$51&amp;Data!$F$4:$F$51,0)))</f>
        <v/>
      </c>
      <c r="AD925" s="89" t="str">
        <f>IF(Table7[[#This Row],[Segment]]="","",Table7[[#This Row],[Quantity]]*Table7[[#This Row],[Kf]]*(((INDEX(Table4[Velocity (m/s)],MATCH(Table7[[#This Row],[Segment]],Table4[Segment],0)))^2)/2))</f>
        <v/>
      </c>
      <c r="AF925" s="82" t="str">
        <f>Table4[[#This Row],[Segment]]</f>
        <v/>
      </c>
      <c r="AG925" s="75"/>
      <c r="AH925" s="82" t="str">
        <f>IF(Table5[[#This Row],[Segment]]="","",AG925-Table4[[#This Row],[Total Pressure Drop (kPa)]])</f>
        <v/>
      </c>
    </row>
    <row r="926" spans="1:34" x14ac:dyDescent="0.25">
      <c r="A926" s="95" t="str">
        <f>IF('Set Up'!A923="","",'Set Up'!A923)</f>
        <v/>
      </c>
      <c r="B926" s="75" t="s">
        <v>81</v>
      </c>
      <c r="C926" s="85"/>
      <c r="D926" s="86" t="str">
        <f>IF(Table4[[#This Row],[Diameter (in)]]="","",(((CONVERT(Table4[[#This Row],[Diameter (in)]],"in","m"))/2)^2)*PI())</f>
        <v/>
      </c>
      <c r="E926" s="87" t="str">
        <f>IF(Table4[[#This Row],[Area (m2)]]="","",$D$4/Table4[[#This Row],[Area (m2)]])</f>
        <v/>
      </c>
      <c r="F926" s="85">
        <f t="shared" si="14"/>
        <v>4.6951999999999998</v>
      </c>
      <c r="G926" s="88" t="str">
        <f>IF(Table4[[#This Row],[Segment]]="","",(CONVERT(Table4[[#This Row],[Diameter (in)]],"in","m")*$B$4*Table4[[#This Row],[Velocity (m/s)]])/$C$4)</f>
        <v/>
      </c>
      <c r="H926" s="96" t="str">
        <f>IF(Table4[[#This Row],[Segment]]="","",IF(Table4[[#This Row],[Teynold''s Number]]&gt;4000,"TURBULENT","LAMINAR"))</f>
        <v/>
      </c>
      <c r="I926" s="86" t="str">
        <f>IF(Table4[[#This Row],[Segment]]="","",INDEX(Data!C923:C937,MATCH(Table4[Material],Data!B923:B937,0)))</f>
        <v/>
      </c>
      <c r="J926" s="89" t="str">
        <f>IF(Table4[[#This Row],[ε (m)]]="","",Table4[[#This Row],[ε (m)]]/(CONVERT(Table4[[#This Row],[Diameter (in)]],"in","m")))</f>
        <v/>
      </c>
      <c r="K926" s="96" t="str">
        <f>IF(Table4[[#This Row],[Regime]]="LAMINAR",16/Table4[[#This Row],[Teynold''s Number]],"-")</f>
        <v>-</v>
      </c>
      <c r="L926" s="86"/>
      <c r="M926" s="97" t="str">
        <f>IF(Table4[[#This Row],[Regime]]="TURBULENT",(((-4*LOG10(Table4[[#This Row],[ε/D]]/3.7+1.256/(Table4[[#This Row],[Teynold''s Number]]*SQRT(Table4[[#This Row],[f turbulent (guess)]]))))^-1)^2),"")</f>
        <v/>
      </c>
      <c r="N926" s="91" t="str">
        <f>IF(Table4[[#This Row],[f turbulent]]="","",Table4[[#This Row],[f turbulent (guess)]]-Table4[[#This Row],[f turbulent]])</f>
        <v/>
      </c>
      <c r="O926" s="87">
        <f>IF(Table4[[#This Row],[Segment]]="",0,IF(C927="",0,IF(C927&lt;=Table4[[#This Row],[Diameter (in)]],0,1-(D926/D927))))</f>
        <v>0</v>
      </c>
      <c r="P926" s="92" t="str">
        <f>IF(Table4[[#This Row],[Segment]]="","",IF(C926&gt;C927,"",IF(C927="",0.55,(0.55*(1-D927/D926)))))</f>
        <v/>
      </c>
      <c r="Q92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26" s="92" t="str">
        <f>IF(Table4[[#This Row],[Segment]]="","",IF(Table4[[#This Row],[Kexpansion]]="","0",((Table4[[#This Row],[Velocity (m/s)]]^2)/2)*Table4[[#This Row],[Kexpansion]]))</f>
        <v/>
      </c>
      <c r="S926" s="92" t="str">
        <f>IF(Table4[[#This Row],[Segment]]="","",IF(Table4[[#This Row],[Kcontraction]]="","0",((Table4[[#This Row],[Velocity (m/s)]]^2)/2)*Table4[[#This Row],[Kcontraction]]))</f>
        <v/>
      </c>
      <c r="T926" s="89" t="str">
        <f>IF(Table4[[#This Row],[Segment]]="","",SUMIF($Y$7:$Y$2000,Table4[[#This Row],[Segment]],$AD$7:$AD$2000))</f>
        <v/>
      </c>
      <c r="U926" s="95" t="str">
        <f>IF(Table4[[#This Row],[Segment]]="","",Table4[[#This Row],[Hfriction (J/kg)]]+Table4[[#This Row],[Hexpansions (J/kg)]]+Table4[[#This Row],[Hcontractions (J/kg)]]+Table4[[#This Row],[Hf (J/kg)]])</f>
        <v/>
      </c>
      <c r="V926" s="95" t="str">
        <f>IF(Table4[[#This Row],[Segment]]="","",Table4[[#This Row],[Total Friction Loss (J/kg)]]*Table3[Density (kg/m3)])</f>
        <v/>
      </c>
      <c r="W926" s="95" t="str">
        <f>IF(Table4[[#This Row],[Segment]]="","",Table4[[#This Row],[Total Pressure Drop (Pa)]]/1000)</f>
        <v/>
      </c>
      <c r="Y926" s="82" t="str">
        <f>IF('Set Up'!D1149="","",'Set Up'!D1149)</f>
        <v/>
      </c>
      <c r="Z926" s="82" t="str">
        <f>IF('Set Up'!E1149="","",'Set Up'!E1149)</f>
        <v/>
      </c>
      <c r="AA926" s="82" t="str">
        <f>IF('Set Up'!F1149="","",'Set Up'!F1149)</f>
        <v/>
      </c>
      <c r="AB926" s="82" t="str">
        <f>IF('Set Up'!G1149="","",'Set Up'!G1149)</f>
        <v/>
      </c>
      <c r="AC926" s="82" t="str">
        <f t="array" ref="AC926">IF(Y926="","",INDEX(Data!$G$4:$G$51,MATCH(Table7[[#This Row],[Fitting]]&amp;Table7[[#This Row],[Fitting Subtype]],Data!$E$4:$E$51&amp;Data!$F$4:$F$51,0)))</f>
        <v/>
      </c>
      <c r="AD926" s="89" t="str">
        <f>IF(Table7[[#This Row],[Segment]]="","",Table7[[#This Row],[Quantity]]*Table7[[#This Row],[Kf]]*(((INDEX(Table4[Velocity (m/s)],MATCH(Table7[[#This Row],[Segment]],Table4[Segment],0)))^2)/2))</f>
        <v/>
      </c>
      <c r="AF926" s="82" t="str">
        <f>Table4[[#This Row],[Segment]]</f>
        <v/>
      </c>
      <c r="AG926" s="75"/>
      <c r="AH926" s="82" t="str">
        <f>IF(Table5[[#This Row],[Segment]]="","",AG926-Table4[[#This Row],[Total Pressure Drop (kPa)]])</f>
        <v/>
      </c>
    </row>
    <row r="927" spans="1:34" x14ac:dyDescent="0.25">
      <c r="A927" s="95" t="str">
        <f>IF('Set Up'!A924="","",'Set Up'!A924)</f>
        <v/>
      </c>
      <c r="B927" s="75" t="s">
        <v>81</v>
      </c>
      <c r="C927" s="85"/>
      <c r="D927" s="86" t="str">
        <f>IF(Table4[[#This Row],[Diameter (in)]]="","",(((CONVERT(Table4[[#This Row],[Diameter (in)]],"in","m"))/2)^2)*PI())</f>
        <v/>
      </c>
      <c r="E927" s="87" t="str">
        <f>IF(Table4[[#This Row],[Area (m2)]]="","",$D$4/Table4[[#This Row],[Area (m2)]])</f>
        <v/>
      </c>
      <c r="F927" s="85">
        <f t="shared" si="14"/>
        <v>4.6951999999999998</v>
      </c>
      <c r="G927" s="88" t="str">
        <f>IF(Table4[[#This Row],[Segment]]="","",(CONVERT(Table4[[#This Row],[Diameter (in)]],"in","m")*$B$4*Table4[[#This Row],[Velocity (m/s)]])/$C$4)</f>
        <v/>
      </c>
      <c r="H927" s="96" t="str">
        <f>IF(Table4[[#This Row],[Segment]]="","",IF(Table4[[#This Row],[Teynold''s Number]]&gt;4000,"TURBULENT","LAMINAR"))</f>
        <v/>
      </c>
      <c r="I927" s="86" t="str">
        <f>IF(Table4[[#This Row],[Segment]]="","",INDEX(Data!C924:C938,MATCH(Table4[Material],Data!B924:B938,0)))</f>
        <v/>
      </c>
      <c r="J927" s="89" t="str">
        <f>IF(Table4[[#This Row],[ε (m)]]="","",Table4[[#This Row],[ε (m)]]/(CONVERT(Table4[[#This Row],[Diameter (in)]],"in","m")))</f>
        <v/>
      </c>
      <c r="K927" s="96" t="str">
        <f>IF(Table4[[#This Row],[Regime]]="LAMINAR",16/Table4[[#This Row],[Teynold''s Number]],"-")</f>
        <v>-</v>
      </c>
      <c r="L927" s="86"/>
      <c r="M927" s="97" t="str">
        <f>IF(Table4[[#This Row],[Regime]]="TURBULENT",(((-4*LOG10(Table4[[#This Row],[ε/D]]/3.7+1.256/(Table4[[#This Row],[Teynold''s Number]]*SQRT(Table4[[#This Row],[f turbulent (guess)]]))))^-1)^2),"")</f>
        <v/>
      </c>
      <c r="N927" s="91" t="str">
        <f>IF(Table4[[#This Row],[f turbulent]]="","",Table4[[#This Row],[f turbulent (guess)]]-Table4[[#This Row],[f turbulent]])</f>
        <v/>
      </c>
      <c r="O927" s="87">
        <f>IF(Table4[[#This Row],[Segment]]="",0,IF(C928="",0,IF(C928&lt;=Table4[[#This Row],[Diameter (in)]],0,1-(D927/D928))))</f>
        <v>0</v>
      </c>
      <c r="P927" s="92" t="str">
        <f>IF(Table4[[#This Row],[Segment]]="","",IF(C927&gt;C928,"",IF(C928="",0.55,(0.55*(1-D928/D927)))))</f>
        <v/>
      </c>
      <c r="Q92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27" s="92" t="str">
        <f>IF(Table4[[#This Row],[Segment]]="","",IF(Table4[[#This Row],[Kexpansion]]="","0",((Table4[[#This Row],[Velocity (m/s)]]^2)/2)*Table4[[#This Row],[Kexpansion]]))</f>
        <v/>
      </c>
      <c r="S927" s="92" t="str">
        <f>IF(Table4[[#This Row],[Segment]]="","",IF(Table4[[#This Row],[Kcontraction]]="","0",((Table4[[#This Row],[Velocity (m/s)]]^2)/2)*Table4[[#This Row],[Kcontraction]]))</f>
        <v/>
      </c>
      <c r="T927" s="89" t="str">
        <f>IF(Table4[[#This Row],[Segment]]="","",SUMIF($Y$7:$Y$2000,Table4[[#This Row],[Segment]],$AD$7:$AD$2000))</f>
        <v/>
      </c>
      <c r="U927" s="95" t="str">
        <f>IF(Table4[[#This Row],[Segment]]="","",Table4[[#This Row],[Hfriction (J/kg)]]+Table4[[#This Row],[Hexpansions (J/kg)]]+Table4[[#This Row],[Hcontractions (J/kg)]]+Table4[[#This Row],[Hf (J/kg)]])</f>
        <v/>
      </c>
      <c r="V927" s="95" t="str">
        <f>IF(Table4[[#This Row],[Segment]]="","",Table4[[#This Row],[Total Friction Loss (J/kg)]]*Table3[Density (kg/m3)])</f>
        <v/>
      </c>
      <c r="W927" s="95" t="str">
        <f>IF(Table4[[#This Row],[Segment]]="","",Table4[[#This Row],[Total Pressure Drop (Pa)]]/1000)</f>
        <v/>
      </c>
      <c r="Y927" s="82" t="str">
        <f>IF('Set Up'!D1150="","",'Set Up'!D1150)</f>
        <v/>
      </c>
      <c r="Z927" s="82" t="str">
        <f>IF('Set Up'!E1150="","",'Set Up'!E1150)</f>
        <v/>
      </c>
      <c r="AA927" s="82" t="str">
        <f>IF('Set Up'!F1150="","",'Set Up'!F1150)</f>
        <v/>
      </c>
      <c r="AB927" s="82" t="str">
        <f>IF('Set Up'!G1150="","",'Set Up'!G1150)</f>
        <v/>
      </c>
      <c r="AC927" s="82" t="str">
        <f t="array" ref="AC927">IF(Y927="","",INDEX(Data!$G$4:$G$51,MATCH(Table7[[#This Row],[Fitting]]&amp;Table7[[#This Row],[Fitting Subtype]],Data!$E$4:$E$51&amp;Data!$F$4:$F$51,0)))</f>
        <v/>
      </c>
      <c r="AD927" s="89" t="str">
        <f>IF(Table7[[#This Row],[Segment]]="","",Table7[[#This Row],[Quantity]]*Table7[[#This Row],[Kf]]*(((INDEX(Table4[Velocity (m/s)],MATCH(Table7[[#This Row],[Segment]],Table4[Segment],0)))^2)/2))</f>
        <v/>
      </c>
      <c r="AF927" s="82" t="str">
        <f>Table4[[#This Row],[Segment]]</f>
        <v/>
      </c>
      <c r="AG927" s="75"/>
      <c r="AH927" s="82" t="str">
        <f>IF(Table5[[#This Row],[Segment]]="","",AG927-Table4[[#This Row],[Total Pressure Drop (kPa)]])</f>
        <v/>
      </c>
    </row>
    <row r="928" spans="1:34" x14ac:dyDescent="0.25">
      <c r="A928" s="95" t="str">
        <f>IF('Set Up'!A925="","",'Set Up'!A925)</f>
        <v/>
      </c>
      <c r="B928" s="75" t="s">
        <v>81</v>
      </c>
      <c r="C928" s="85"/>
      <c r="D928" s="86" t="str">
        <f>IF(Table4[[#This Row],[Diameter (in)]]="","",(((CONVERT(Table4[[#This Row],[Diameter (in)]],"in","m"))/2)^2)*PI())</f>
        <v/>
      </c>
      <c r="E928" s="87" t="str">
        <f>IF(Table4[[#This Row],[Area (m2)]]="","",$D$4/Table4[[#This Row],[Area (m2)]])</f>
        <v/>
      </c>
      <c r="F928" s="85">
        <f t="shared" si="14"/>
        <v>4.6951999999999998</v>
      </c>
      <c r="G928" s="88" t="str">
        <f>IF(Table4[[#This Row],[Segment]]="","",(CONVERT(Table4[[#This Row],[Diameter (in)]],"in","m")*$B$4*Table4[[#This Row],[Velocity (m/s)]])/$C$4)</f>
        <v/>
      </c>
      <c r="H928" s="96" t="str">
        <f>IF(Table4[[#This Row],[Segment]]="","",IF(Table4[[#This Row],[Teynold''s Number]]&gt;4000,"TURBULENT","LAMINAR"))</f>
        <v/>
      </c>
      <c r="I928" s="86" t="str">
        <f>IF(Table4[[#This Row],[Segment]]="","",INDEX(Data!C925:C939,MATCH(Table4[Material],Data!B925:B939,0)))</f>
        <v/>
      </c>
      <c r="J928" s="89" t="str">
        <f>IF(Table4[[#This Row],[ε (m)]]="","",Table4[[#This Row],[ε (m)]]/(CONVERT(Table4[[#This Row],[Diameter (in)]],"in","m")))</f>
        <v/>
      </c>
      <c r="K928" s="96" t="str">
        <f>IF(Table4[[#This Row],[Regime]]="LAMINAR",16/Table4[[#This Row],[Teynold''s Number]],"-")</f>
        <v>-</v>
      </c>
      <c r="L928" s="86"/>
      <c r="M928" s="97" t="str">
        <f>IF(Table4[[#This Row],[Regime]]="TURBULENT",(((-4*LOG10(Table4[[#This Row],[ε/D]]/3.7+1.256/(Table4[[#This Row],[Teynold''s Number]]*SQRT(Table4[[#This Row],[f turbulent (guess)]]))))^-1)^2),"")</f>
        <v/>
      </c>
      <c r="N928" s="91" t="str">
        <f>IF(Table4[[#This Row],[f turbulent]]="","",Table4[[#This Row],[f turbulent (guess)]]-Table4[[#This Row],[f turbulent]])</f>
        <v/>
      </c>
      <c r="O928" s="87">
        <f>IF(Table4[[#This Row],[Segment]]="",0,IF(C929="",0,IF(C929&lt;=Table4[[#This Row],[Diameter (in)]],0,1-(D928/D929))))</f>
        <v>0</v>
      </c>
      <c r="P928" s="92" t="str">
        <f>IF(Table4[[#This Row],[Segment]]="","",IF(C928&gt;C929,"",IF(C929="",0.55,(0.55*(1-D929/D928)))))</f>
        <v/>
      </c>
      <c r="Q92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28" s="92" t="str">
        <f>IF(Table4[[#This Row],[Segment]]="","",IF(Table4[[#This Row],[Kexpansion]]="","0",((Table4[[#This Row],[Velocity (m/s)]]^2)/2)*Table4[[#This Row],[Kexpansion]]))</f>
        <v/>
      </c>
      <c r="S928" s="92" t="str">
        <f>IF(Table4[[#This Row],[Segment]]="","",IF(Table4[[#This Row],[Kcontraction]]="","0",((Table4[[#This Row],[Velocity (m/s)]]^2)/2)*Table4[[#This Row],[Kcontraction]]))</f>
        <v/>
      </c>
      <c r="T928" s="89" t="str">
        <f>IF(Table4[[#This Row],[Segment]]="","",SUMIF($Y$7:$Y$2000,Table4[[#This Row],[Segment]],$AD$7:$AD$2000))</f>
        <v/>
      </c>
      <c r="U928" s="95" t="str">
        <f>IF(Table4[[#This Row],[Segment]]="","",Table4[[#This Row],[Hfriction (J/kg)]]+Table4[[#This Row],[Hexpansions (J/kg)]]+Table4[[#This Row],[Hcontractions (J/kg)]]+Table4[[#This Row],[Hf (J/kg)]])</f>
        <v/>
      </c>
      <c r="V928" s="95" t="str">
        <f>IF(Table4[[#This Row],[Segment]]="","",Table4[[#This Row],[Total Friction Loss (J/kg)]]*Table3[Density (kg/m3)])</f>
        <v/>
      </c>
      <c r="W928" s="95" t="str">
        <f>IF(Table4[[#This Row],[Segment]]="","",Table4[[#This Row],[Total Pressure Drop (Pa)]]/1000)</f>
        <v/>
      </c>
      <c r="Y928" s="82" t="str">
        <f>IF('Set Up'!D1151="","",'Set Up'!D1151)</f>
        <v/>
      </c>
      <c r="Z928" s="82" t="str">
        <f>IF('Set Up'!E1151="","",'Set Up'!E1151)</f>
        <v/>
      </c>
      <c r="AA928" s="82" t="str">
        <f>IF('Set Up'!F1151="","",'Set Up'!F1151)</f>
        <v/>
      </c>
      <c r="AB928" s="82" t="str">
        <f>IF('Set Up'!G1151="","",'Set Up'!G1151)</f>
        <v/>
      </c>
      <c r="AC928" s="82" t="str">
        <f t="array" ref="AC928">IF(Y928="","",INDEX(Data!$G$4:$G$51,MATCH(Table7[[#This Row],[Fitting]]&amp;Table7[[#This Row],[Fitting Subtype]],Data!$E$4:$E$51&amp;Data!$F$4:$F$51,0)))</f>
        <v/>
      </c>
      <c r="AD928" s="89" t="str">
        <f>IF(Table7[[#This Row],[Segment]]="","",Table7[[#This Row],[Quantity]]*Table7[[#This Row],[Kf]]*(((INDEX(Table4[Velocity (m/s)],MATCH(Table7[[#This Row],[Segment]],Table4[Segment],0)))^2)/2))</f>
        <v/>
      </c>
      <c r="AF928" s="82" t="str">
        <f>Table4[[#This Row],[Segment]]</f>
        <v/>
      </c>
      <c r="AG928" s="75"/>
      <c r="AH928" s="82" t="str">
        <f>IF(Table5[[#This Row],[Segment]]="","",AG928-Table4[[#This Row],[Total Pressure Drop (kPa)]])</f>
        <v/>
      </c>
    </row>
    <row r="929" spans="1:34" x14ac:dyDescent="0.25">
      <c r="A929" s="95" t="str">
        <f>IF('Set Up'!A926="","",'Set Up'!A926)</f>
        <v/>
      </c>
      <c r="B929" s="75" t="s">
        <v>81</v>
      </c>
      <c r="C929" s="85"/>
      <c r="D929" s="86" t="str">
        <f>IF(Table4[[#This Row],[Diameter (in)]]="","",(((CONVERT(Table4[[#This Row],[Diameter (in)]],"in","m"))/2)^2)*PI())</f>
        <v/>
      </c>
      <c r="E929" s="87" t="str">
        <f>IF(Table4[[#This Row],[Area (m2)]]="","",$D$4/Table4[[#This Row],[Area (m2)]])</f>
        <v/>
      </c>
      <c r="F929" s="85">
        <f t="shared" si="14"/>
        <v>4.6951999999999998</v>
      </c>
      <c r="G929" s="88" t="str">
        <f>IF(Table4[[#This Row],[Segment]]="","",(CONVERT(Table4[[#This Row],[Diameter (in)]],"in","m")*$B$4*Table4[[#This Row],[Velocity (m/s)]])/$C$4)</f>
        <v/>
      </c>
      <c r="H929" s="96" t="str">
        <f>IF(Table4[[#This Row],[Segment]]="","",IF(Table4[[#This Row],[Teynold''s Number]]&gt;4000,"TURBULENT","LAMINAR"))</f>
        <v/>
      </c>
      <c r="I929" s="86" t="str">
        <f>IF(Table4[[#This Row],[Segment]]="","",INDEX(Data!C926:C940,MATCH(Table4[Material],Data!B926:B940,0)))</f>
        <v/>
      </c>
      <c r="J929" s="89" t="str">
        <f>IF(Table4[[#This Row],[ε (m)]]="","",Table4[[#This Row],[ε (m)]]/(CONVERT(Table4[[#This Row],[Diameter (in)]],"in","m")))</f>
        <v/>
      </c>
      <c r="K929" s="96" t="str">
        <f>IF(Table4[[#This Row],[Regime]]="LAMINAR",16/Table4[[#This Row],[Teynold''s Number]],"-")</f>
        <v>-</v>
      </c>
      <c r="L929" s="86"/>
      <c r="M929" s="97" t="str">
        <f>IF(Table4[[#This Row],[Regime]]="TURBULENT",(((-4*LOG10(Table4[[#This Row],[ε/D]]/3.7+1.256/(Table4[[#This Row],[Teynold''s Number]]*SQRT(Table4[[#This Row],[f turbulent (guess)]]))))^-1)^2),"")</f>
        <v/>
      </c>
      <c r="N929" s="91" t="str">
        <f>IF(Table4[[#This Row],[f turbulent]]="","",Table4[[#This Row],[f turbulent (guess)]]-Table4[[#This Row],[f turbulent]])</f>
        <v/>
      </c>
      <c r="O929" s="87">
        <f>IF(Table4[[#This Row],[Segment]]="",0,IF(C930="",0,IF(C930&lt;=Table4[[#This Row],[Diameter (in)]],0,1-(D929/D930))))</f>
        <v>0</v>
      </c>
      <c r="P929" s="92" t="str">
        <f>IF(Table4[[#This Row],[Segment]]="","",IF(C929&gt;C930,"",IF(C930="",0.55,(0.55*(1-D930/D929)))))</f>
        <v/>
      </c>
      <c r="Q92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29" s="92" t="str">
        <f>IF(Table4[[#This Row],[Segment]]="","",IF(Table4[[#This Row],[Kexpansion]]="","0",((Table4[[#This Row],[Velocity (m/s)]]^2)/2)*Table4[[#This Row],[Kexpansion]]))</f>
        <v/>
      </c>
      <c r="S929" s="92" t="str">
        <f>IF(Table4[[#This Row],[Segment]]="","",IF(Table4[[#This Row],[Kcontraction]]="","0",((Table4[[#This Row],[Velocity (m/s)]]^2)/2)*Table4[[#This Row],[Kcontraction]]))</f>
        <v/>
      </c>
      <c r="T929" s="89" t="str">
        <f>IF(Table4[[#This Row],[Segment]]="","",SUMIF($Y$7:$Y$2000,Table4[[#This Row],[Segment]],$AD$7:$AD$2000))</f>
        <v/>
      </c>
      <c r="U929" s="95" t="str">
        <f>IF(Table4[[#This Row],[Segment]]="","",Table4[[#This Row],[Hfriction (J/kg)]]+Table4[[#This Row],[Hexpansions (J/kg)]]+Table4[[#This Row],[Hcontractions (J/kg)]]+Table4[[#This Row],[Hf (J/kg)]])</f>
        <v/>
      </c>
      <c r="V929" s="95" t="str">
        <f>IF(Table4[[#This Row],[Segment]]="","",Table4[[#This Row],[Total Friction Loss (J/kg)]]*Table3[Density (kg/m3)])</f>
        <v/>
      </c>
      <c r="W929" s="95" t="str">
        <f>IF(Table4[[#This Row],[Segment]]="","",Table4[[#This Row],[Total Pressure Drop (Pa)]]/1000)</f>
        <v/>
      </c>
      <c r="Y929" s="82" t="str">
        <f>IF('Set Up'!D1152="","",'Set Up'!D1152)</f>
        <v/>
      </c>
      <c r="Z929" s="82" t="str">
        <f>IF('Set Up'!E1152="","",'Set Up'!E1152)</f>
        <v/>
      </c>
      <c r="AA929" s="82" t="str">
        <f>IF('Set Up'!F1152="","",'Set Up'!F1152)</f>
        <v/>
      </c>
      <c r="AB929" s="82" t="str">
        <f>IF('Set Up'!G1152="","",'Set Up'!G1152)</f>
        <v/>
      </c>
      <c r="AC929" s="82" t="str">
        <f t="array" ref="AC929">IF(Y929="","",INDEX(Data!$G$4:$G$51,MATCH(Table7[[#This Row],[Fitting]]&amp;Table7[[#This Row],[Fitting Subtype]],Data!$E$4:$E$51&amp;Data!$F$4:$F$51,0)))</f>
        <v/>
      </c>
      <c r="AD929" s="89" t="str">
        <f>IF(Table7[[#This Row],[Segment]]="","",Table7[[#This Row],[Quantity]]*Table7[[#This Row],[Kf]]*(((INDEX(Table4[Velocity (m/s)],MATCH(Table7[[#This Row],[Segment]],Table4[Segment],0)))^2)/2))</f>
        <v/>
      </c>
      <c r="AF929" s="82" t="str">
        <f>Table4[[#This Row],[Segment]]</f>
        <v/>
      </c>
      <c r="AG929" s="75"/>
      <c r="AH929" s="82" t="str">
        <f>IF(Table5[[#This Row],[Segment]]="","",AG929-Table4[[#This Row],[Total Pressure Drop (kPa)]])</f>
        <v/>
      </c>
    </row>
    <row r="930" spans="1:34" x14ac:dyDescent="0.25">
      <c r="A930" s="95" t="str">
        <f>IF('Set Up'!A927="","",'Set Up'!A927)</f>
        <v/>
      </c>
      <c r="B930" s="75" t="s">
        <v>81</v>
      </c>
      <c r="C930" s="85"/>
      <c r="D930" s="86" t="str">
        <f>IF(Table4[[#This Row],[Diameter (in)]]="","",(((CONVERT(Table4[[#This Row],[Diameter (in)]],"in","m"))/2)^2)*PI())</f>
        <v/>
      </c>
      <c r="E930" s="87" t="str">
        <f>IF(Table4[[#This Row],[Area (m2)]]="","",$D$4/Table4[[#This Row],[Area (m2)]])</f>
        <v/>
      </c>
      <c r="F930" s="85">
        <f t="shared" si="14"/>
        <v>4.6951999999999998</v>
      </c>
      <c r="G930" s="88" t="str">
        <f>IF(Table4[[#This Row],[Segment]]="","",(CONVERT(Table4[[#This Row],[Diameter (in)]],"in","m")*$B$4*Table4[[#This Row],[Velocity (m/s)]])/$C$4)</f>
        <v/>
      </c>
      <c r="H930" s="96" t="str">
        <f>IF(Table4[[#This Row],[Segment]]="","",IF(Table4[[#This Row],[Teynold''s Number]]&gt;4000,"TURBULENT","LAMINAR"))</f>
        <v/>
      </c>
      <c r="I930" s="86" t="str">
        <f>IF(Table4[[#This Row],[Segment]]="","",INDEX(Data!C927:C941,MATCH(Table4[Material],Data!B927:B941,0)))</f>
        <v/>
      </c>
      <c r="J930" s="89" t="str">
        <f>IF(Table4[[#This Row],[ε (m)]]="","",Table4[[#This Row],[ε (m)]]/(CONVERT(Table4[[#This Row],[Diameter (in)]],"in","m")))</f>
        <v/>
      </c>
      <c r="K930" s="96" t="str">
        <f>IF(Table4[[#This Row],[Regime]]="LAMINAR",16/Table4[[#This Row],[Teynold''s Number]],"-")</f>
        <v>-</v>
      </c>
      <c r="L930" s="86"/>
      <c r="M930" s="97" t="str">
        <f>IF(Table4[[#This Row],[Regime]]="TURBULENT",(((-4*LOG10(Table4[[#This Row],[ε/D]]/3.7+1.256/(Table4[[#This Row],[Teynold''s Number]]*SQRT(Table4[[#This Row],[f turbulent (guess)]]))))^-1)^2),"")</f>
        <v/>
      </c>
      <c r="N930" s="91" t="str">
        <f>IF(Table4[[#This Row],[f turbulent]]="","",Table4[[#This Row],[f turbulent (guess)]]-Table4[[#This Row],[f turbulent]])</f>
        <v/>
      </c>
      <c r="O930" s="87">
        <f>IF(Table4[[#This Row],[Segment]]="",0,IF(C931="",0,IF(C931&lt;=Table4[[#This Row],[Diameter (in)]],0,1-(D930/D931))))</f>
        <v>0</v>
      </c>
      <c r="P930" s="92" t="str">
        <f>IF(Table4[[#This Row],[Segment]]="","",IF(C930&gt;C931,"",IF(C931="",0.55,(0.55*(1-D931/D930)))))</f>
        <v/>
      </c>
      <c r="Q93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30" s="92" t="str">
        <f>IF(Table4[[#This Row],[Segment]]="","",IF(Table4[[#This Row],[Kexpansion]]="","0",((Table4[[#This Row],[Velocity (m/s)]]^2)/2)*Table4[[#This Row],[Kexpansion]]))</f>
        <v/>
      </c>
      <c r="S930" s="92" t="str">
        <f>IF(Table4[[#This Row],[Segment]]="","",IF(Table4[[#This Row],[Kcontraction]]="","0",((Table4[[#This Row],[Velocity (m/s)]]^2)/2)*Table4[[#This Row],[Kcontraction]]))</f>
        <v/>
      </c>
      <c r="T930" s="89" t="str">
        <f>IF(Table4[[#This Row],[Segment]]="","",SUMIF($Y$7:$Y$2000,Table4[[#This Row],[Segment]],$AD$7:$AD$2000))</f>
        <v/>
      </c>
      <c r="U930" s="95" t="str">
        <f>IF(Table4[[#This Row],[Segment]]="","",Table4[[#This Row],[Hfriction (J/kg)]]+Table4[[#This Row],[Hexpansions (J/kg)]]+Table4[[#This Row],[Hcontractions (J/kg)]]+Table4[[#This Row],[Hf (J/kg)]])</f>
        <v/>
      </c>
      <c r="V930" s="95" t="str">
        <f>IF(Table4[[#This Row],[Segment]]="","",Table4[[#This Row],[Total Friction Loss (J/kg)]]*Table3[Density (kg/m3)])</f>
        <v/>
      </c>
      <c r="W930" s="95" t="str">
        <f>IF(Table4[[#This Row],[Segment]]="","",Table4[[#This Row],[Total Pressure Drop (Pa)]]/1000)</f>
        <v/>
      </c>
      <c r="Y930" s="82" t="str">
        <f>IF('Set Up'!D1153="","",'Set Up'!D1153)</f>
        <v/>
      </c>
      <c r="Z930" s="82" t="str">
        <f>IF('Set Up'!E1153="","",'Set Up'!E1153)</f>
        <v/>
      </c>
      <c r="AA930" s="82" t="str">
        <f>IF('Set Up'!F1153="","",'Set Up'!F1153)</f>
        <v/>
      </c>
      <c r="AB930" s="82" t="str">
        <f>IF('Set Up'!G1153="","",'Set Up'!G1153)</f>
        <v/>
      </c>
      <c r="AC930" s="82" t="str">
        <f t="array" ref="AC930">IF(Y930="","",INDEX(Data!$G$4:$G$51,MATCH(Table7[[#This Row],[Fitting]]&amp;Table7[[#This Row],[Fitting Subtype]],Data!$E$4:$E$51&amp;Data!$F$4:$F$51,0)))</f>
        <v/>
      </c>
      <c r="AD930" s="89" t="str">
        <f>IF(Table7[[#This Row],[Segment]]="","",Table7[[#This Row],[Quantity]]*Table7[[#This Row],[Kf]]*(((INDEX(Table4[Velocity (m/s)],MATCH(Table7[[#This Row],[Segment]],Table4[Segment],0)))^2)/2))</f>
        <v/>
      </c>
      <c r="AF930" s="82" t="str">
        <f>Table4[[#This Row],[Segment]]</f>
        <v/>
      </c>
      <c r="AG930" s="75"/>
      <c r="AH930" s="82" t="str">
        <f>IF(Table5[[#This Row],[Segment]]="","",AG930-Table4[[#This Row],[Total Pressure Drop (kPa)]])</f>
        <v/>
      </c>
    </row>
    <row r="931" spans="1:34" x14ac:dyDescent="0.25">
      <c r="A931" s="95" t="str">
        <f>IF('Set Up'!A928="","",'Set Up'!A928)</f>
        <v/>
      </c>
      <c r="B931" s="75" t="s">
        <v>81</v>
      </c>
      <c r="C931" s="85"/>
      <c r="D931" s="86" t="str">
        <f>IF(Table4[[#This Row],[Diameter (in)]]="","",(((CONVERT(Table4[[#This Row],[Diameter (in)]],"in","m"))/2)^2)*PI())</f>
        <v/>
      </c>
      <c r="E931" s="87" t="str">
        <f>IF(Table4[[#This Row],[Area (m2)]]="","",$D$4/Table4[[#This Row],[Area (m2)]])</f>
        <v/>
      </c>
      <c r="F931" s="85">
        <f t="shared" si="14"/>
        <v>4.6951999999999998</v>
      </c>
      <c r="G931" s="88" t="str">
        <f>IF(Table4[[#This Row],[Segment]]="","",(CONVERT(Table4[[#This Row],[Diameter (in)]],"in","m")*$B$4*Table4[[#This Row],[Velocity (m/s)]])/$C$4)</f>
        <v/>
      </c>
      <c r="H931" s="96" t="str">
        <f>IF(Table4[[#This Row],[Segment]]="","",IF(Table4[[#This Row],[Teynold''s Number]]&gt;4000,"TURBULENT","LAMINAR"))</f>
        <v/>
      </c>
      <c r="I931" s="86" t="str">
        <f>IF(Table4[[#This Row],[Segment]]="","",INDEX(Data!C928:C942,MATCH(Table4[Material],Data!B928:B942,0)))</f>
        <v/>
      </c>
      <c r="J931" s="89" t="str">
        <f>IF(Table4[[#This Row],[ε (m)]]="","",Table4[[#This Row],[ε (m)]]/(CONVERT(Table4[[#This Row],[Diameter (in)]],"in","m")))</f>
        <v/>
      </c>
      <c r="K931" s="96" t="str">
        <f>IF(Table4[[#This Row],[Regime]]="LAMINAR",16/Table4[[#This Row],[Teynold''s Number]],"-")</f>
        <v>-</v>
      </c>
      <c r="L931" s="86"/>
      <c r="M931" s="97" t="str">
        <f>IF(Table4[[#This Row],[Regime]]="TURBULENT",(((-4*LOG10(Table4[[#This Row],[ε/D]]/3.7+1.256/(Table4[[#This Row],[Teynold''s Number]]*SQRT(Table4[[#This Row],[f turbulent (guess)]]))))^-1)^2),"")</f>
        <v/>
      </c>
      <c r="N931" s="91" t="str">
        <f>IF(Table4[[#This Row],[f turbulent]]="","",Table4[[#This Row],[f turbulent (guess)]]-Table4[[#This Row],[f turbulent]])</f>
        <v/>
      </c>
      <c r="O931" s="87">
        <f>IF(Table4[[#This Row],[Segment]]="",0,IF(C932="",0,IF(C932&lt;=Table4[[#This Row],[Diameter (in)]],0,1-(D931/D932))))</f>
        <v>0</v>
      </c>
      <c r="P931" s="92" t="str">
        <f>IF(Table4[[#This Row],[Segment]]="","",IF(C931&gt;C932,"",IF(C932="",0.55,(0.55*(1-D932/D931)))))</f>
        <v/>
      </c>
      <c r="Q93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31" s="92" t="str">
        <f>IF(Table4[[#This Row],[Segment]]="","",IF(Table4[[#This Row],[Kexpansion]]="","0",((Table4[[#This Row],[Velocity (m/s)]]^2)/2)*Table4[[#This Row],[Kexpansion]]))</f>
        <v/>
      </c>
      <c r="S931" s="92" t="str">
        <f>IF(Table4[[#This Row],[Segment]]="","",IF(Table4[[#This Row],[Kcontraction]]="","0",((Table4[[#This Row],[Velocity (m/s)]]^2)/2)*Table4[[#This Row],[Kcontraction]]))</f>
        <v/>
      </c>
      <c r="T931" s="89" t="str">
        <f>IF(Table4[[#This Row],[Segment]]="","",SUMIF($Y$7:$Y$2000,Table4[[#This Row],[Segment]],$AD$7:$AD$2000))</f>
        <v/>
      </c>
      <c r="U931" s="95" t="str">
        <f>IF(Table4[[#This Row],[Segment]]="","",Table4[[#This Row],[Hfriction (J/kg)]]+Table4[[#This Row],[Hexpansions (J/kg)]]+Table4[[#This Row],[Hcontractions (J/kg)]]+Table4[[#This Row],[Hf (J/kg)]])</f>
        <v/>
      </c>
      <c r="V931" s="95" t="str">
        <f>IF(Table4[[#This Row],[Segment]]="","",Table4[[#This Row],[Total Friction Loss (J/kg)]]*Table3[Density (kg/m3)])</f>
        <v/>
      </c>
      <c r="W931" s="95" t="str">
        <f>IF(Table4[[#This Row],[Segment]]="","",Table4[[#This Row],[Total Pressure Drop (Pa)]]/1000)</f>
        <v/>
      </c>
      <c r="Y931" s="82" t="str">
        <f>IF('Set Up'!D1154="","",'Set Up'!D1154)</f>
        <v/>
      </c>
      <c r="Z931" s="82" t="str">
        <f>IF('Set Up'!E1154="","",'Set Up'!E1154)</f>
        <v/>
      </c>
      <c r="AA931" s="82" t="str">
        <f>IF('Set Up'!F1154="","",'Set Up'!F1154)</f>
        <v/>
      </c>
      <c r="AB931" s="82" t="str">
        <f>IF('Set Up'!G1154="","",'Set Up'!G1154)</f>
        <v/>
      </c>
      <c r="AC931" s="82" t="str">
        <f t="array" ref="AC931">IF(Y931="","",INDEX(Data!$G$4:$G$51,MATCH(Table7[[#This Row],[Fitting]]&amp;Table7[[#This Row],[Fitting Subtype]],Data!$E$4:$E$51&amp;Data!$F$4:$F$51,0)))</f>
        <v/>
      </c>
      <c r="AD931" s="89" t="str">
        <f>IF(Table7[[#This Row],[Segment]]="","",Table7[[#This Row],[Quantity]]*Table7[[#This Row],[Kf]]*(((INDEX(Table4[Velocity (m/s)],MATCH(Table7[[#This Row],[Segment]],Table4[Segment],0)))^2)/2))</f>
        <v/>
      </c>
      <c r="AF931" s="82" t="str">
        <f>Table4[[#This Row],[Segment]]</f>
        <v/>
      </c>
      <c r="AG931" s="75"/>
      <c r="AH931" s="82" t="str">
        <f>IF(Table5[[#This Row],[Segment]]="","",AG931-Table4[[#This Row],[Total Pressure Drop (kPa)]])</f>
        <v/>
      </c>
    </row>
    <row r="932" spans="1:34" x14ac:dyDescent="0.25">
      <c r="A932" s="95" t="str">
        <f>IF('Set Up'!A929="","",'Set Up'!A929)</f>
        <v/>
      </c>
      <c r="B932" s="75" t="s">
        <v>81</v>
      </c>
      <c r="C932" s="85"/>
      <c r="D932" s="86" t="str">
        <f>IF(Table4[[#This Row],[Diameter (in)]]="","",(((CONVERT(Table4[[#This Row],[Diameter (in)]],"in","m"))/2)^2)*PI())</f>
        <v/>
      </c>
      <c r="E932" s="87" t="str">
        <f>IF(Table4[[#This Row],[Area (m2)]]="","",$D$4/Table4[[#This Row],[Area (m2)]])</f>
        <v/>
      </c>
      <c r="F932" s="85">
        <f t="shared" si="14"/>
        <v>4.6951999999999998</v>
      </c>
      <c r="G932" s="88" t="str">
        <f>IF(Table4[[#This Row],[Segment]]="","",(CONVERT(Table4[[#This Row],[Diameter (in)]],"in","m")*$B$4*Table4[[#This Row],[Velocity (m/s)]])/$C$4)</f>
        <v/>
      </c>
      <c r="H932" s="96" t="str">
        <f>IF(Table4[[#This Row],[Segment]]="","",IF(Table4[[#This Row],[Teynold''s Number]]&gt;4000,"TURBULENT","LAMINAR"))</f>
        <v/>
      </c>
      <c r="I932" s="86" t="str">
        <f>IF(Table4[[#This Row],[Segment]]="","",INDEX(Data!C929:C943,MATCH(Table4[Material],Data!B929:B943,0)))</f>
        <v/>
      </c>
      <c r="J932" s="89" t="str">
        <f>IF(Table4[[#This Row],[ε (m)]]="","",Table4[[#This Row],[ε (m)]]/(CONVERT(Table4[[#This Row],[Diameter (in)]],"in","m")))</f>
        <v/>
      </c>
      <c r="K932" s="96" t="str">
        <f>IF(Table4[[#This Row],[Regime]]="LAMINAR",16/Table4[[#This Row],[Teynold''s Number]],"-")</f>
        <v>-</v>
      </c>
      <c r="L932" s="86"/>
      <c r="M932" s="97" t="str">
        <f>IF(Table4[[#This Row],[Regime]]="TURBULENT",(((-4*LOG10(Table4[[#This Row],[ε/D]]/3.7+1.256/(Table4[[#This Row],[Teynold''s Number]]*SQRT(Table4[[#This Row],[f turbulent (guess)]]))))^-1)^2),"")</f>
        <v/>
      </c>
      <c r="N932" s="91" t="str">
        <f>IF(Table4[[#This Row],[f turbulent]]="","",Table4[[#This Row],[f turbulent (guess)]]-Table4[[#This Row],[f turbulent]])</f>
        <v/>
      </c>
      <c r="O932" s="87">
        <f>IF(Table4[[#This Row],[Segment]]="",0,IF(C933="",0,IF(C933&lt;=Table4[[#This Row],[Diameter (in)]],0,1-(D932/D933))))</f>
        <v>0</v>
      </c>
      <c r="P932" s="92" t="str">
        <f>IF(Table4[[#This Row],[Segment]]="","",IF(C932&gt;C933,"",IF(C933="",0.55,(0.55*(1-D933/D932)))))</f>
        <v/>
      </c>
      <c r="Q93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32" s="92" t="str">
        <f>IF(Table4[[#This Row],[Segment]]="","",IF(Table4[[#This Row],[Kexpansion]]="","0",((Table4[[#This Row],[Velocity (m/s)]]^2)/2)*Table4[[#This Row],[Kexpansion]]))</f>
        <v/>
      </c>
      <c r="S932" s="92" t="str">
        <f>IF(Table4[[#This Row],[Segment]]="","",IF(Table4[[#This Row],[Kcontraction]]="","0",((Table4[[#This Row],[Velocity (m/s)]]^2)/2)*Table4[[#This Row],[Kcontraction]]))</f>
        <v/>
      </c>
      <c r="T932" s="89" t="str">
        <f>IF(Table4[[#This Row],[Segment]]="","",SUMIF($Y$7:$Y$2000,Table4[[#This Row],[Segment]],$AD$7:$AD$2000))</f>
        <v/>
      </c>
      <c r="U932" s="95" t="str">
        <f>IF(Table4[[#This Row],[Segment]]="","",Table4[[#This Row],[Hfriction (J/kg)]]+Table4[[#This Row],[Hexpansions (J/kg)]]+Table4[[#This Row],[Hcontractions (J/kg)]]+Table4[[#This Row],[Hf (J/kg)]])</f>
        <v/>
      </c>
      <c r="V932" s="95" t="str">
        <f>IF(Table4[[#This Row],[Segment]]="","",Table4[[#This Row],[Total Friction Loss (J/kg)]]*Table3[Density (kg/m3)])</f>
        <v/>
      </c>
      <c r="W932" s="95" t="str">
        <f>IF(Table4[[#This Row],[Segment]]="","",Table4[[#This Row],[Total Pressure Drop (Pa)]]/1000)</f>
        <v/>
      </c>
      <c r="Y932" s="82" t="str">
        <f>IF('Set Up'!D1155="","",'Set Up'!D1155)</f>
        <v/>
      </c>
      <c r="Z932" s="82" t="str">
        <f>IF('Set Up'!E1155="","",'Set Up'!E1155)</f>
        <v/>
      </c>
      <c r="AA932" s="82" t="str">
        <f>IF('Set Up'!F1155="","",'Set Up'!F1155)</f>
        <v/>
      </c>
      <c r="AB932" s="82" t="str">
        <f>IF('Set Up'!G1155="","",'Set Up'!G1155)</f>
        <v/>
      </c>
      <c r="AC932" s="82" t="str">
        <f t="array" ref="AC932">IF(Y932="","",INDEX(Data!$G$4:$G$51,MATCH(Table7[[#This Row],[Fitting]]&amp;Table7[[#This Row],[Fitting Subtype]],Data!$E$4:$E$51&amp;Data!$F$4:$F$51,0)))</f>
        <v/>
      </c>
      <c r="AD932" s="89" t="str">
        <f>IF(Table7[[#This Row],[Segment]]="","",Table7[[#This Row],[Quantity]]*Table7[[#This Row],[Kf]]*(((INDEX(Table4[Velocity (m/s)],MATCH(Table7[[#This Row],[Segment]],Table4[Segment],0)))^2)/2))</f>
        <v/>
      </c>
      <c r="AF932" s="82" t="str">
        <f>Table4[[#This Row],[Segment]]</f>
        <v/>
      </c>
      <c r="AG932" s="75"/>
      <c r="AH932" s="82" t="str">
        <f>IF(Table5[[#This Row],[Segment]]="","",AG932-Table4[[#This Row],[Total Pressure Drop (kPa)]])</f>
        <v/>
      </c>
    </row>
    <row r="933" spans="1:34" x14ac:dyDescent="0.25">
      <c r="A933" s="95" t="str">
        <f>IF('Set Up'!A930="","",'Set Up'!A930)</f>
        <v/>
      </c>
      <c r="B933" s="75" t="s">
        <v>81</v>
      </c>
      <c r="C933" s="85"/>
      <c r="D933" s="86" t="str">
        <f>IF(Table4[[#This Row],[Diameter (in)]]="","",(((CONVERT(Table4[[#This Row],[Diameter (in)]],"in","m"))/2)^2)*PI())</f>
        <v/>
      </c>
      <c r="E933" s="87" t="str">
        <f>IF(Table4[[#This Row],[Area (m2)]]="","",$D$4/Table4[[#This Row],[Area (m2)]])</f>
        <v/>
      </c>
      <c r="F933" s="85">
        <f t="shared" si="14"/>
        <v>4.6951999999999998</v>
      </c>
      <c r="G933" s="88" t="str">
        <f>IF(Table4[[#This Row],[Segment]]="","",(CONVERT(Table4[[#This Row],[Diameter (in)]],"in","m")*$B$4*Table4[[#This Row],[Velocity (m/s)]])/$C$4)</f>
        <v/>
      </c>
      <c r="H933" s="96" t="str">
        <f>IF(Table4[[#This Row],[Segment]]="","",IF(Table4[[#This Row],[Teynold''s Number]]&gt;4000,"TURBULENT","LAMINAR"))</f>
        <v/>
      </c>
      <c r="I933" s="86" t="str">
        <f>IF(Table4[[#This Row],[Segment]]="","",INDEX(Data!C930:C944,MATCH(Table4[Material],Data!B930:B944,0)))</f>
        <v/>
      </c>
      <c r="J933" s="89" t="str">
        <f>IF(Table4[[#This Row],[ε (m)]]="","",Table4[[#This Row],[ε (m)]]/(CONVERT(Table4[[#This Row],[Diameter (in)]],"in","m")))</f>
        <v/>
      </c>
      <c r="K933" s="96" t="str">
        <f>IF(Table4[[#This Row],[Regime]]="LAMINAR",16/Table4[[#This Row],[Teynold''s Number]],"-")</f>
        <v>-</v>
      </c>
      <c r="L933" s="86"/>
      <c r="M933" s="97" t="str">
        <f>IF(Table4[[#This Row],[Regime]]="TURBULENT",(((-4*LOG10(Table4[[#This Row],[ε/D]]/3.7+1.256/(Table4[[#This Row],[Teynold''s Number]]*SQRT(Table4[[#This Row],[f turbulent (guess)]]))))^-1)^2),"")</f>
        <v/>
      </c>
      <c r="N933" s="91" t="str">
        <f>IF(Table4[[#This Row],[f turbulent]]="","",Table4[[#This Row],[f turbulent (guess)]]-Table4[[#This Row],[f turbulent]])</f>
        <v/>
      </c>
      <c r="O933" s="87">
        <f>IF(Table4[[#This Row],[Segment]]="",0,IF(C934="",0,IF(C934&lt;=Table4[[#This Row],[Diameter (in)]],0,1-(D933/D934))))</f>
        <v>0</v>
      </c>
      <c r="P933" s="92" t="str">
        <f>IF(Table4[[#This Row],[Segment]]="","",IF(C933&gt;C934,"",IF(C934="",0.55,(0.55*(1-D934/D933)))))</f>
        <v/>
      </c>
      <c r="Q93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33" s="92" t="str">
        <f>IF(Table4[[#This Row],[Segment]]="","",IF(Table4[[#This Row],[Kexpansion]]="","0",((Table4[[#This Row],[Velocity (m/s)]]^2)/2)*Table4[[#This Row],[Kexpansion]]))</f>
        <v/>
      </c>
      <c r="S933" s="92" t="str">
        <f>IF(Table4[[#This Row],[Segment]]="","",IF(Table4[[#This Row],[Kcontraction]]="","0",((Table4[[#This Row],[Velocity (m/s)]]^2)/2)*Table4[[#This Row],[Kcontraction]]))</f>
        <v/>
      </c>
      <c r="T933" s="89" t="str">
        <f>IF(Table4[[#This Row],[Segment]]="","",SUMIF($Y$7:$Y$2000,Table4[[#This Row],[Segment]],$AD$7:$AD$2000))</f>
        <v/>
      </c>
      <c r="U933" s="95" t="str">
        <f>IF(Table4[[#This Row],[Segment]]="","",Table4[[#This Row],[Hfriction (J/kg)]]+Table4[[#This Row],[Hexpansions (J/kg)]]+Table4[[#This Row],[Hcontractions (J/kg)]]+Table4[[#This Row],[Hf (J/kg)]])</f>
        <v/>
      </c>
      <c r="V933" s="95" t="str">
        <f>IF(Table4[[#This Row],[Segment]]="","",Table4[[#This Row],[Total Friction Loss (J/kg)]]*Table3[Density (kg/m3)])</f>
        <v/>
      </c>
      <c r="W933" s="95" t="str">
        <f>IF(Table4[[#This Row],[Segment]]="","",Table4[[#This Row],[Total Pressure Drop (Pa)]]/1000)</f>
        <v/>
      </c>
      <c r="Y933" s="82" t="str">
        <f>IF('Set Up'!D1156="","",'Set Up'!D1156)</f>
        <v/>
      </c>
      <c r="Z933" s="82" t="str">
        <f>IF('Set Up'!E1156="","",'Set Up'!E1156)</f>
        <v/>
      </c>
      <c r="AA933" s="82" t="str">
        <f>IF('Set Up'!F1156="","",'Set Up'!F1156)</f>
        <v/>
      </c>
      <c r="AB933" s="82" t="str">
        <f>IF('Set Up'!G1156="","",'Set Up'!G1156)</f>
        <v/>
      </c>
      <c r="AC933" s="82" t="str">
        <f t="array" ref="AC933">IF(Y933="","",INDEX(Data!$G$4:$G$51,MATCH(Table7[[#This Row],[Fitting]]&amp;Table7[[#This Row],[Fitting Subtype]],Data!$E$4:$E$51&amp;Data!$F$4:$F$51,0)))</f>
        <v/>
      </c>
      <c r="AD933" s="89" t="str">
        <f>IF(Table7[[#This Row],[Segment]]="","",Table7[[#This Row],[Quantity]]*Table7[[#This Row],[Kf]]*(((INDEX(Table4[Velocity (m/s)],MATCH(Table7[[#This Row],[Segment]],Table4[Segment],0)))^2)/2))</f>
        <v/>
      </c>
      <c r="AF933" s="82" t="str">
        <f>Table4[[#This Row],[Segment]]</f>
        <v/>
      </c>
      <c r="AG933" s="75"/>
      <c r="AH933" s="82" t="str">
        <f>IF(Table5[[#This Row],[Segment]]="","",AG933-Table4[[#This Row],[Total Pressure Drop (kPa)]])</f>
        <v/>
      </c>
    </row>
    <row r="934" spans="1:34" x14ac:dyDescent="0.25">
      <c r="A934" s="95" t="str">
        <f>IF('Set Up'!A931="","",'Set Up'!A931)</f>
        <v/>
      </c>
      <c r="B934" s="75" t="s">
        <v>81</v>
      </c>
      <c r="C934" s="85"/>
      <c r="D934" s="86" t="str">
        <f>IF(Table4[[#This Row],[Diameter (in)]]="","",(((CONVERT(Table4[[#This Row],[Diameter (in)]],"in","m"))/2)^2)*PI())</f>
        <v/>
      </c>
      <c r="E934" s="87" t="str">
        <f>IF(Table4[[#This Row],[Area (m2)]]="","",$D$4/Table4[[#This Row],[Area (m2)]])</f>
        <v/>
      </c>
      <c r="F934" s="85">
        <f t="shared" si="14"/>
        <v>4.6951999999999998</v>
      </c>
      <c r="G934" s="88" t="str">
        <f>IF(Table4[[#This Row],[Segment]]="","",(CONVERT(Table4[[#This Row],[Diameter (in)]],"in","m")*$B$4*Table4[[#This Row],[Velocity (m/s)]])/$C$4)</f>
        <v/>
      </c>
      <c r="H934" s="96" t="str">
        <f>IF(Table4[[#This Row],[Segment]]="","",IF(Table4[[#This Row],[Teynold''s Number]]&gt;4000,"TURBULENT","LAMINAR"))</f>
        <v/>
      </c>
      <c r="I934" s="86" t="str">
        <f>IF(Table4[[#This Row],[Segment]]="","",INDEX(Data!C931:C945,MATCH(Table4[Material],Data!B931:B945,0)))</f>
        <v/>
      </c>
      <c r="J934" s="89" t="str">
        <f>IF(Table4[[#This Row],[ε (m)]]="","",Table4[[#This Row],[ε (m)]]/(CONVERT(Table4[[#This Row],[Diameter (in)]],"in","m")))</f>
        <v/>
      </c>
      <c r="K934" s="96" t="str">
        <f>IF(Table4[[#This Row],[Regime]]="LAMINAR",16/Table4[[#This Row],[Teynold''s Number]],"-")</f>
        <v>-</v>
      </c>
      <c r="L934" s="86"/>
      <c r="M934" s="97" t="str">
        <f>IF(Table4[[#This Row],[Regime]]="TURBULENT",(((-4*LOG10(Table4[[#This Row],[ε/D]]/3.7+1.256/(Table4[[#This Row],[Teynold''s Number]]*SQRT(Table4[[#This Row],[f turbulent (guess)]]))))^-1)^2),"")</f>
        <v/>
      </c>
      <c r="N934" s="91" t="str">
        <f>IF(Table4[[#This Row],[f turbulent]]="","",Table4[[#This Row],[f turbulent (guess)]]-Table4[[#This Row],[f turbulent]])</f>
        <v/>
      </c>
      <c r="O934" s="87">
        <f>IF(Table4[[#This Row],[Segment]]="",0,IF(C935="",0,IF(C935&lt;=Table4[[#This Row],[Diameter (in)]],0,1-(D934/D935))))</f>
        <v>0</v>
      </c>
      <c r="P934" s="92" t="str">
        <f>IF(Table4[[#This Row],[Segment]]="","",IF(C934&gt;C935,"",IF(C935="",0.55,(0.55*(1-D935/D934)))))</f>
        <v/>
      </c>
      <c r="Q93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34" s="92" t="str">
        <f>IF(Table4[[#This Row],[Segment]]="","",IF(Table4[[#This Row],[Kexpansion]]="","0",((Table4[[#This Row],[Velocity (m/s)]]^2)/2)*Table4[[#This Row],[Kexpansion]]))</f>
        <v/>
      </c>
      <c r="S934" s="92" t="str">
        <f>IF(Table4[[#This Row],[Segment]]="","",IF(Table4[[#This Row],[Kcontraction]]="","0",((Table4[[#This Row],[Velocity (m/s)]]^2)/2)*Table4[[#This Row],[Kcontraction]]))</f>
        <v/>
      </c>
      <c r="T934" s="89" t="str">
        <f>IF(Table4[[#This Row],[Segment]]="","",SUMIF($Y$7:$Y$2000,Table4[[#This Row],[Segment]],$AD$7:$AD$2000))</f>
        <v/>
      </c>
      <c r="U934" s="95" t="str">
        <f>IF(Table4[[#This Row],[Segment]]="","",Table4[[#This Row],[Hfriction (J/kg)]]+Table4[[#This Row],[Hexpansions (J/kg)]]+Table4[[#This Row],[Hcontractions (J/kg)]]+Table4[[#This Row],[Hf (J/kg)]])</f>
        <v/>
      </c>
      <c r="V934" s="95" t="str">
        <f>IF(Table4[[#This Row],[Segment]]="","",Table4[[#This Row],[Total Friction Loss (J/kg)]]*Table3[Density (kg/m3)])</f>
        <v/>
      </c>
      <c r="W934" s="95" t="str">
        <f>IF(Table4[[#This Row],[Segment]]="","",Table4[[#This Row],[Total Pressure Drop (Pa)]]/1000)</f>
        <v/>
      </c>
      <c r="Y934" s="82" t="str">
        <f>IF('Set Up'!D1157="","",'Set Up'!D1157)</f>
        <v/>
      </c>
      <c r="Z934" s="82" t="str">
        <f>IF('Set Up'!E1157="","",'Set Up'!E1157)</f>
        <v/>
      </c>
      <c r="AA934" s="82" t="str">
        <f>IF('Set Up'!F1157="","",'Set Up'!F1157)</f>
        <v/>
      </c>
      <c r="AB934" s="82" t="str">
        <f>IF('Set Up'!G1157="","",'Set Up'!G1157)</f>
        <v/>
      </c>
      <c r="AC934" s="82" t="str">
        <f t="array" ref="AC934">IF(Y934="","",INDEX(Data!$G$4:$G$51,MATCH(Table7[[#This Row],[Fitting]]&amp;Table7[[#This Row],[Fitting Subtype]],Data!$E$4:$E$51&amp;Data!$F$4:$F$51,0)))</f>
        <v/>
      </c>
      <c r="AD934" s="89" t="str">
        <f>IF(Table7[[#This Row],[Segment]]="","",Table7[[#This Row],[Quantity]]*Table7[[#This Row],[Kf]]*(((INDEX(Table4[Velocity (m/s)],MATCH(Table7[[#This Row],[Segment]],Table4[Segment],0)))^2)/2))</f>
        <v/>
      </c>
      <c r="AF934" s="82" t="str">
        <f>Table4[[#This Row],[Segment]]</f>
        <v/>
      </c>
      <c r="AG934" s="75"/>
      <c r="AH934" s="82" t="str">
        <f>IF(Table5[[#This Row],[Segment]]="","",AG934-Table4[[#This Row],[Total Pressure Drop (kPa)]])</f>
        <v/>
      </c>
    </row>
    <row r="935" spans="1:34" x14ac:dyDescent="0.25">
      <c r="A935" s="95" t="str">
        <f>IF('Set Up'!A932="","",'Set Up'!A932)</f>
        <v/>
      </c>
      <c r="B935" s="75" t="s">
        <v>81</v>
      </c>
      <c r="C935" s="85"/>
      <c r="D935" s="86" t="str">
        <f>IF(Table4[[#This Row],[Diameter (in)]]="","",(((CONVERT(Table4[[#This Row],[Diameter (in)]],"in","m"))/2)^2)*PI())</f>
        <v/>
      </c>
      <c r="E935" s="87" t="str">
        <f>IF(Table4[[#This Row],[Area (m2)]]="","",$D$4/Table4[[#This Row],[Area (m2)]])</f>
        <v/>
      </c>
      <c r="F935" s="85">
        <f t="shared" si="14"/>
        <v>4.6951999999999998</v>
      </c>
      <c r="G935" s="88" t="str">
        <f>IF(Table4[[#This Row],[Segment]]="","",(CONVERT(Table4[[#This Row],[Diameter (in)]],"in","m")*$B$4*Table4[[#This Row],[Velocity (m/s)]])/$C$4)</f>
        <v/>
      </c>
      <c r="H935" s="96" t="str">
        <f>IF(Table4[[#This Row],[Segment]]="","",IF(Table4[[#This Row],[Teynold''s Number]]&gt;4000,"TURBULENT","LAMINAR"))</f>
        <v/>
      </c>
      <c r="I935" s="86" t="str">
        <f>IF(Table4[[#This Row],[Segment]]="","",INDEX(Data!C932:C946,MATCH(Table4[Material],Data!B932:B946,0)))</f>
        <v/>
      </c>
      <c r="J935" s="89" t="str">
        <f>IF(Table4[[#This Row],[ε (m)]]="","",Table4[[#This Row],[ε (m)]]/(CONVERT(Table4[[#This Row],[Diameter (in)]],"in","m")))</f>
        <v/>
      </c>
      <c r="K935" s="96" t="str">
        <f>IF(Table4[[#This Row],[Regime]]="LAMINAR",16/Table4[[#This Row],[Teynold''s Number]],"-")</f>
        <v>-</v>
      </c>
      <c r="L935" s="86"/>
      <c r="M935" s="97" t="str">
        <f>IF(Table4[[#This Row],[Regime]]="TURBULENT",(((-4*LOG10(Table4[[#This Row],[ε/D]]/3.7+1.256/(Table4[[#This Row],[Teynold''s Number]]*SQRT(Table4[[#This Row],[f turbulent (guess)]]))))^-1)^2),"")</f>
        <v/>
      </c>
      <c r="N935" s="91" t="str">
        <f>IF(Table4[[#This Row],[f turbulent]]="","",Table4[[#This Row],[f turbulent (guess)]]-Table4[[#This Row],[f turbulent]])</f>
        <v/>
      </c>
      <c r="O935" s="87">
        <f>IF(Table4[[#This Row],[Segment]]="",0,IF(C936="",0,IF(C936&lt;=Table4[[#This Row],[Diameter (in)]],0,1-(D935/D936))))</f>
        <v>0</v>
      </c>
      <c r="P935" s="92" t="str">
        <f>IF(Table4[[#This Row],[Segment]]="","",IF(C935&gt;C936,"",IF(C936="",0.55,(0.55*(1-D936/D935)))))</f>
        <v/>
      </c>
      <c r="Q93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35" s="92" t="str">
        <f>IF(Table4[[#This Row],[Segment]]="","",IF(Table4[[#This Row],[Kexpansion]]="","0",((Table4[[#This Row],[Velocity (m/s)]]^2)/2)*Table4[[#This Row],[Kexpansion]]))</f>
        <v/>
      </c>
      <c r="S935" s="92" t="str">
        <f>IF(Table4[[#This Row],[Segment]]="","",IF(Table4[[#This Row],[Kcontraction]]="","0",((Table4[[#This Row],[Velocity (m/s)]]^2)/2)*Table4[[#This Row],[Kcontraction]]))</f>
        <v/>
      </c>
      <c r="T935" s="89" t="str">
        <f>IF(Table4[[#This Row],[Segment]]="","",SUMIF($Y$7:$Y$2000,Table4[[#This Row],[Segment]],$AD$7:$AD$2000))</f>
        <v/>
      </c>
      <c r="U935" s="95" t="str">
        <f>IF(Table4[[#This Row],[Segment]]="","",Table4[[#This Row],[Hfriction (J/kg)]]+Table4[[#This Row],[Hexpansions (J/kg)]]+Table4[[#This Row],[Hcontractions (J/kg)]]+Table4[[#This Row],[Hf (J/kg)]])</f>
        <v/>
      </c>
      <c r="V935" s="95" t="str">
        <f>IF(Table4[[#This Row],[Segment]]="","",Table4[[#This Row],[Total Friction Loss (J/kg)]]*Table3[Density (kg/m3)])</f>
        <v/>
      </c>
      <c r="W935" s="95" t="str">
        <f>IF(Table4[[#This Row],[Segment]]="","",Table4[[#This Row],[Total Pressure Drop (Pa)]]/1000)</f>
        <v/>
      </c>
      <c r="Y935" s="82" t="str">
        <f>IF('Set Up'!D1158="","",'Set Up'!D1158)</f>
        <v/>
      </c>
      <c r="Z935" s="82" t="str">
        <f>IF('Set Up'!E1158="","",'Set Up'!E1158)</f>
        <v/>
      </c>
      <c r="AA935" s="82" t="str">
        <f>IF('Set Up'!F1158="","",'Set Up'!F1158)</f>
        <v/>
      </c>
      <c r="AB935" s="82" t="str">
        <f>IF('Set Up'!G1158="","",'Set Up'!G1158)</f>
        <v/>
      </c>
      <c r="AC935" s="82" t="str">
        <f t="array" ref="AC935">IF(Y935="","",INDEX(Data!$G$4:$G$51,MATCH(Table7[[#This Row],[Fitting]]&amp;Table7[[#This Row],[Fitting Subtype]],Data!$E$4:$E$51&amp;Data!$F$4:$F$51,0)))</f>
        <v/>
      </c>
      <c r="AD935" s="89" t="str">
        <f>IF(Table7[[#This Row],[Segment]]="","",Table7[[#This Row],[Quantity]]*Table7[[#This Row],[Kf]]*(((INDEX(Table4[Velocity (m/s)],MATCH(Table7[[#This Row],[Segment]],Table4[Segment],0)))^2)/2))</f>
        <v/>
      </c>
      <c r="AF935" s="82" t="str">
        <f>Table4[[#This Row],[Segment]]</f>
        <v/>
      </c>
      <c r="AG935" s="75"/>
      <c r="AH935" s="82" t="str">
        <f>IF(Table5[[#This Row],[Segment]]="","",AG935-Table4[[#This Row],[Total Pressure Drop (kPa)]])</f>
        <v/>
      </c>
    </row>
    <row r="936" spans="1:34" x14ac:dyDescent="0.25">
      <c r="A936" s="95" t="str">
        <f>IF('Set Up'!A933="","",'Set Up'!A933)</f>
        <v/>
      </c>
      <c r="B936" s="75" t="s">
        <v>81</v>
      </c>
      <c r="C936" s="85"/>
      <c r="D936" s="86" t="str">
        <f>IF(Table4[[#This Row],[Diameter (in)]]="","",(((CONVERT(Table4[[#This Row],[Diameter (in)]],"in","m"))/2)^2)*PI())</f>
        <v/>
      </c>
      <c r="E936" s="87" t="str">
        <f>IF(Table4[[#This Row],[Area (m2)]]="","",$D$4/Table4[[#This Row],[Area (m2)]])</f>
        <v/>
      </c>
      <c r="F936" s="85">
        <f t="shared" si="14"/>
        <v>4.6951999999999998</v>
      </c>
      <c r="G936" s="88" t="str">
        <f>IF(Table4[[#This Row],[Segment]]="","",(CONVERT(Table4[[#This Row],[Diameter (in)]],"in","m")*$B$4*Table4[[#This Row],[Velocity (m/s)]])/$C$4)</f>
        <v/>
      </c>
      <c r="H936" s="96" t="str">
        <f>IF(Table4[[#This Row],[Segment]]="","",IF(Table4[[#This Row],[Teynold''s Number]]&gt;4000,"TURBULENT","LAMINAR"))</f>
        <v/>
      </c>
      <c r="I936" s="86" t="str">
        <f>IF(Table4[[#This Row],[Segment]]="","",INDEX(Data!C933:C947,MATCH(Table4[Material],Data!B933:B947,0)))</f>
        <v/>
      </c>
      <c r="J936" s="89" t="str">
        <f>IF(Table4[[#This Row],[ε (m)]]="","",Table4[[#This Row],[ε (m)]]/(CONVERT(Table4[[#This Row],[Diameter (in)]],"in","m")))</f>
        <v/>
      </c>
      <c r="K936" s="96" t="str">
        <f>IF(Table4[[#This Row],[Regime]]="LAMINAR",16/Table4[[#This Row],[Teynold''s Number]],"-")</f>
        <v>-</v>
      </c>
      <c r="L936" s="86"/>
      <c r="M936" s="97" t="str">
        <f>IF(Table4[[#This Row],[Regime]]="TURBULENT",(((-4*LOG10(Table4[[#This Row],[ε/D]]/3.7+1.256/(Table4[[#This Row],[Teynold''s Number]]*SQRT(Table4[[#This Row],[f turbulent (guess)]]))))^-1)^2),"")</f>
        <v/>
      </c>
      <c r="N936" s="91" t="str">
        <f>IF(Table4[[#This Row],[f turbulent]]="","",Table4[[#This Row],[f turbulent (guess)]]-Table4[[#This Row],[f turbulent]])</f>
        <v/>
      </c>
      <c r="O936" s="87">
        <f>IF(Table4[[#This Row],[Segment]]="",0,IF(C937="",0,IF(C937&lt;=Table4[[#This Row],[Diameter (in)]],0,1-(D936/D937))))</f>
        <v>0</v>
      </c>
      <c r="P936" s="92" t="str">
        <f>IF(Table4[[#This Row],[Segment]]="","",IF(C936&gt;C937,"",IF(C937="",0.55,(0.55*(1-D937/D936)))))</f>
        <v/>
      </c>
      <c r="Q93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36" s="92" t="str">
        <f>IF(Table4[[#This Row],[Segment]]="","",IF(Table4[[#This Row],[Kexpansion]]="","0",((Table4[[#This Row],[Velocity (m/s)]]^2)/2)*Table4[[#This Row],[Kexpansion]]))</f>
        <v/>
      </c>
      <c r="S936" s="92" t="str">
        <f>IF(Table4[[#This Row],[Segment]]="","",IF(Table4[[#This Row],[Kcontraction]]="","0",((Table4[[#This Row],[Velocity (m/s)]]^2)/2)*Table4[[#This Row],[Kcontraction]]))</f>
        <v/>
      </c>
      <c r="T936" s="89" t="str">
        <f>IF(Table4[[#This Row],[Segment]]="","",SUMIF($Y$7:$Y$2000,Table4[[#This Row],[Segment]],$AD$7:$AD$2000))</f>
        <v/>
      </c>
      <c r="U936" s="95" t="str">
        <f>IF(Table4[[#This Row],[Segment]]="","",Table4[[#This Row],[Hfriction (J/kg)]]+Table4[[#This Row],[Hexpansions (J/kg)]]+Table4[[#This Row],[Hcontractions (J/kg)]]+Table4[[#This Row],[Hf (J/kg)]])</f>
        <v/>
      </c>
      <c r="V936" s="95" t="str">
        <f>IF(Table4[[#This Row],[Segment]]="","",Table4[[#This Row],[Total Friction Loss (J/kg)]]*Table3[Density (kg/m3)])</f>
        <v/>
      </c>
      <c r="W936" s="95" t="str">
        <f>IF(Table4[[#This Row],[Segment]]="","",Table4[[#This Row],[Total Pressure Drop (Pa)]]/1000)</f>
        <v/>
      </c>
      <c r="Y936" s="82" t="str">
        <f>IF('Set Up'!D1159="","",'Set Up'!D1159)</f>
        <v/>
      </c>
      <c r="Z936" s="82" t="str">
        <f>IF('Set Up'!E1159="","",'Set Up'!E1159)</f>
        <v/>
      </c>
      <c r="AA936" s="82" t="str">
        <f>IF('Set Up'!F1159="","",'Set Up'!F1159)</f>
        <v/>
      </c>
      <c r="AB936" s="82" t="str">
        <f>IF('Set Up'!G1159="","",'Set Up'!G1159)</f>
        <v/>
      </c>
      <c r="AC936" s="82" t="str">
        <f t="array" ref="AC936">IF(Y936="","",INDEX(Data!$G$4:$G$51,MATCH(Table7[[#This Row],[Fitting]]&amp;Table7[[#This Row],[Fitting Subtype]],Data!$E$4:$E$51&amp;Data!$F$4:$F$51,0)))</f>
        <v/>
      </c>
      <c r="AD936" s="89" t="str">
        <f>IF(Table7[[#This Row],[Segment]]="","",Table7[[#This Row],[Quantity]]*Table7[[#This Row],[Kf]]*(((INDEX(Table4[Velocity (m/s)],MATCH(Table7[[#This Row],[Segment]],Table4[Segment],0)))^2)/2))</f>
        <v/>
      </c>
      <c r="AF936" s="82" t="str">
        <f>Table4[[#This Row],[Segment]]</f>
        <v/>
      </c>
      <c r="AG936" s="75"/>
      <c r="AH936" s="82" t="str">
        <f>IF(Table5[[#This Row],[Segment]]="","",AG936-Table4[[#This Row],[Total Pressure Drop (kPa)]])</f>
        <v/>
      </c>
    </row>
    <row r="937" spans="1:34" x14ac:dyDescent="0.25">
      <c r="A937" s="95" t="str">
        <f>IF('Set Up'!A934="","",'Set Up'!A934)</f>
        <v/>
      </c>
      <c r="B937" s="75" t="s">
        <v>81</v>
      </c>
      <c r="C937" s="85"/>
      <c r="D937" s="86" t="str">
        <f>IF(Table4[[#This Row],[Diameter (in)]]="","",(((CONVERT(Table4[[#This Row],[Diameter (in)]],"in","m"))/2)^2)*PI())</f>
        <v/>
      </c>
      <c r="E937" s="87" t="str">
        <f>IF(Table4[[#This Row],[Area (m2)]]="","",$D$4/Table4[[#This Row],[Area (m2)]])</f>
        <v/>
      </c>
      <c r="F937" s="85">
        <f t="shared" si="14"/>
        <v>4.6951999999999998</v>
      </c>
      <c r="G937" s="88" t="str">
        <f>IF(Table4[[#This Row],[Segment]]="","",(CONVERT(Table4[[#This Row],[Diameter (in)]],"in","m")*$B$4*Table4[[#This Row],[Velocity (m/s)]])/$C$4)</f>
        <v/>
      </c>
      <c r="H937" s="96" t="str">
        <f>IF(Table4[[#This Row],[Segment]]="","",IF(Table4[[#This Row],[Teynold''s Number]]&gt;4000,"TURBULENT","LAMINAR"))</f>
        <v/>
      </c>
      <c r="I937" s="86" t="str">
        <f>IF(Table4[[#This Row],[Segment]]="","",INDEX(Data!C934:C948,MATCH(Table4[Material],Data!B934:B948,0)))</f>
        <v/>
      </c>
      <c r="J937" s="89" t="str">
        <f>IF(Table4[[#This Row],[ε (m)]]="","",Table4[[#This Row],[ε (m)]]/(CONVERT(Table4[[#This Row],[Diameter (in)]],"in","m")))</f>
        <v/>
      </c>
      <c r="K937" s="96" t="str">
        <f>IF(Table4[[#This Row],[Regime]]="LAMINAR",16/Table4[[#This Row],[Teynold''s Number]],"-")</f>
        <v>-</v>
      </c>
      <c r="L937" s="86"/>
      <c r="M937" s="97" t="str">
        <f>IF(Table4[[#This Row],[Regime]]="TURBULENT",(((-4*LOG10(Table4[[#This Row],[ε/D]]/3.7+1.256/(Table4[[#This Row],[Teynold''s Number]]*SQRT(Table4[[#This Row],[f turbulent (guess)]]))))^-1)^2),"")</f>
        <v/>
      </c>
      <c r="N937" s="91" t="str">
        <f>IF(Table4[[#This Row],[f turbulent]]="","",Table4[[#This Row],[f turbulent (guess)]]-Table4[[#This Row],[f turbulent]])</f>
        <v/>
      </c>
      <c r="O937" s="87">
        <f>IF(Table4[[#This Row],[Segment]]="",0,IF(C938="",0,IF(C938&lt;=Table4[[#This Row],[Diameter (in)]],0,1-(D937/D938))))</f>
        <v>0</v>
      </c>
      <c r="P937" s="92" t="str">
        <f>IF(Table4[[#This Row],[Segment]]="","",IF(C937&gt;C938,"",IF(C938="",0.55,(0.55*(1-D938/D937)))))</f>
        <v/>
      </c>
      <c r="Q93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37" s="92" t="str">
        <f>IF(Table4[[#This Row],[Segment]]="","",IF(Table4[[#This Row],[Kexpansion]]="","0",((Table4[[#This Row],[Velocity (m/s)]]^2)/2)*Table4[[#This Row],[Kexpansion]]))</f>
        <v/>
      </c>
      <c r="S937" s="92" t="str">
        <f>IF(Table4[[#This Row],[Segment]]="","",IF(Table4[[#This Row],[Kcontraction]]="","0",((Table4[[#This Row],[Velocity (m/s)]]^2)/2)*Table4[[#This Row],[Kcontraction]]))</f>
        <v/>
      </c>
      <c r="T937" s="89" t="str">
        <f>IF(Table4[[#This Row],[Segment]]="","",SUMIF($Y$7:$Y$2000,Table4[[#This Row],[Segment]],$AD$7:$AD$2000))</f>
        <v/>
      </c>
      <c r="U937" s="95" t="str">
        <f>IF(Table4[[#This Row],[Segment]]="","",Table4[[#This Row],[Hfriction (J/kg)]]+Table4[[#This Row],[Hexpansions (J/kg)]]+Table4[[#This Row],[Hcontractions (J/kg)]]+Table4[[#This Row],[Hf (J/kg)]])</f>
        <v/>
      </c>
      <c r="V937" s="95" t="str">
        <f>IF(Table4[[#This Row],[Segment]]="","",Table4[[#This Row],[Total Friction Loss (J/kg)]]*Table3[Density (kg/m3)])</f>
        <v/>
      </c>
      <c r="W937" s="95" t="str">
        <f>IF(Table4[[#This Row],[Segment]]="","",Table4[[#This Row],[Total Pressure Drop (Pa)]]/1000)</f>
        <v/>
      </c>
      <c r="Y937" s="82" t="str">
        <f>IF('Set Up'!D1160="","",'Set Up'!D1160)</f>
        <v/>
      </c>
      <c r="Z937" s="82" t="str">
        <f>IF('Set Up'!E1160="","",'Set Up'!E1160)</f>
        <v/>
      </c>
      <c r="AA937" s="82" t="str">
        <f>IF('Set Up'!F1160="","",'Set Up'!F1160)</f>
        <v/>
      </c>
      <c r="AB937" s="82" t="str">
        <f>IF('Set Up'!G1160="","",'Set Up'!G1160)</f>
        <v/>
      </c>
      <c r="AC937" s="82" t="str">
        <f t="array" ref="AC937">IF(Y937="","",INDEX(Data!$G$4:$G$51,MATCH(Table7[[#This Row],[Fitting]]&amp;Table7[[#This Row],[Fitting Subtype]],Data!$E$4:$E$51&amp;Data!$F$4:$F$51,0)))</f>
        <v/>
      </c>
      <c r="AD937" s="89" t="str">
        <f>IF(Table7[[#This Row],[Segment]]="","",Table7[[#This Row],[Quantity]]*Table7[[#This Row],[Kf]]*(((INDEX(Table4[Velocity (m/s)],MATCH(Table7[[#This Row],[Segment]],Table4[Segment],0)))^2)/2))</f>
        <v/>
      </c>
      <c r="AF937" s="82" t="str">
        <f>Table4[[#This Row],[Segment]]</f>
        <v/>
      </c>
      <c r="AG937" s="75"/>
      <c r="AH937" s="82" t="str">
        <f>IF(Table5[[#This Row],[Segment]]="","",AG937-Table4[[#This Row],[Total Pressure Drop (kPa)]])</f>
        <v/>
      </c>
    </row>
    <row r="938" spans="1:34" x14ac:dyDescent="0.25">
      <c r="A938" s="95" t="str">
        <f>IF('Set Up'!A935="","",'Set Up'!A935)</f>
        <v/>
      </c>
      <c r="B938" s="75" t="s">
        <v>81</v>
      </c>
      <c r="C938" s="85"/>
      <c r="D938" s="86" t="str">
        <f>IF(Table4[[#This Row],[Diameter (in)]]="","",(((CONVERT(Table4[[#This Row],[Diameter (in)]],"in","m"))/2)^2)*PI())</f>
        <v/>
      </c>
      <c r="E938" s="87" t="str">
        <f>IF(Table4[[#This Row],[Area (m2)]]="","",$D$4/Table4[[#This Row],[Area (m2)]])</f>
        <v/>
      </c>
      <c r="F938" s="85">
        <f t="shared" si="14"/>
        <v>4.6951999999999998</v>
      </c>
      <c r="G938" s="88" t="str">
        <f>IF(Table4[[#This Row],[Segment]]="","",(CONVERT(Table4[[#This Row],[Diameter (in)]],"in","m")*$B$4*Table4[[#This Row],[Velocity (m/s)]])/$C$4)</f>
        <v/>
      </c>
      <c r="H938" s="96" t="str">
        <f>IF(Table4[[#This Row],[Segment]]="","",IF(Table4[[#This Row],[Teynold''s Number]]&gt;4000,"TURBULENT","LAMINAR"))</f>
        <v/>
      </c>
      <c r="I938" s="86" t="str">
        <f>IF(Table4[[#This Row],[Segment]]="","",INDEX(Data!C935:C949,MATCH(Table4[Material],Data!B935:B949,0)))</f>
        <v/>
      </c>
      <c r="J938" s="89" t="str">
        <f>IF(Table4[[#This Row],[ε (m)]]="","",Table4[[#This Row],[ε (m)]]/(CONVERT(Table4[[#This Row],[Diameter (in)]],"in","m")))</f>
        <v/>
      </c>
      <c r="K938" s="96" t="str">
        <f>IF(Table4[[#This Row],[Regime]]="LAMINAR",16/Table4[[#This Row],[Teynold''s Number]],"-")</f>
        <v>-</v>
      </c>
      <c r="L938" s="86"/>
      <c r="M938" s="97" t="str">
        <f>IF(Table4[[#This Row],[Regime]]="TURBULENT",(((-4*LOG10(Table4[[#This Row],[ε/D]]/3.7+1.256/(Table4[[#This Row],[Teynold''s Number]]*SQRT(Table4[[#This Row],[f turbulent (guess)]]))))^-1)^2),"")</f>
        <v/>
      </c>
      <c r="N938" s="91" t="str">
        <f>IF(Table4[[#This Row],[f turbulent]]="","",Table4[[#This Row],[f turbulent (guess)]]-Table4[[#This Row],[f turbulent]])</f>
        <v/>
      </c>
      <c r="O938" s="87">
        <f>IF(Table4[[#This Row],[Segment]]="",0,IF(C939="",0,IF(C939&lt;=Table4[[#This Row],[Diameter (in)]],0,1-(D938/D939))))</f>
        <v>0</v>
      </c>
      <c r="P938" s="92" t="str">
        <f>IF(Table4[[#This Row],[Segment]]="","",IF(C938&gt;C939,"",IF(C939="",0.55,(0.55*(1-D939/D938)))))</f>
        <v/>
      </c>
      <c r="Q93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38" s="92" t="str">
        <f>IF(Table4[[#This Row],[Segment]]="","",IF(Table4[[#This Row],[Kexpansion]]="","0",((Table4[[#This Row],[Velocity (m/s)]]^2)/2)*Table4[[#This Row],[Kexpansion]]))</f>
        <v/>
      </c>
      <c r="S938" s="92" t="str">
        <f>IF(Table4[[#This Row],[Segment]]="","",IF(Table4[[#This Row],[Kcontraction]]="","0",((Table4[[#This Row],[Velocity (m/s)]]^2)/2)*Table4[[#This Row],[Kcontraction]]))</f>
        <v/>
      </c>
      <c r="T938" s="89" t="str">
        <f>IF(Table4[[#This Row],[Segment]]="","",SUMIF($Y$7:$Y$2000,Table4[[#This Row],[Segment]],$AD$7:$AD$2000))</f>
        <v/>
      </c>
      <c r="U938" s="95" t="str">
        <f>IF(Table4[[#This Row],[Segment]]="","",Table4[[#This Row],[Hfriction (J/kg)]]+Table4[[#This Row],[Hexpansions (J/kg)]]+Table4[[#This Row],[Hcontractions (J/kg)]]+Table4[[#This Row],[Hf (J/kg)]])</f>
        <v/>
      </c>
      <c r="V938" s="95" t="str">
        <f>IF(Table4[[#This Row],[Segment]]="","",Table4[[#This Row],[Total Friction Loss (J/kg)]]*Table3[Density (kg/m3)])</f>
        <v/>
      </c>
      <c r="W938" s="95" t="str">
        <f>IF(Table4[[#This Row],[Segment]]="","",Table4[[#This Row],[Total Pressure Drop (Pa)]]/1000)</f>
        <v/>
      </c>
      <c r="Y938" s="82" t="str">
        <f>IF('Set Up'!D1161="","",'Set Up'!D1161)</f>
        <v/>
      </c>
      <c r="Z938" s="82" t="str">
        <f>IF('Set Up'!E1161="","",'Set Up'!E1161)</f>
        <v/>
      </c>
      <c r="AA938" s="82" t="str">
        <f>IF('Set Up'!F1161="","",'Set Up'!F1161)</f>
        <v/>
      </c>
      <c r="AB938" s="82" t="str">
        <f>IF('Set Up'!G1161="","",'Set Up'!G1161)</f>
        <v/>
      </c>
      <c r="AC938" s="82" t="str">
        <f t="array" ref="AC938">IF(Y938="","",INDEX(Data!$G$4:$G$51,MATCH(Table7[[#This Row],[Fitting]]&amp;Table7[[#This Row],[Fitting Subtype]],Data!$E$4:$E$51&amp;Data!$F$4:$F$51,0)))</f>
        <v/>
      </c>
      <c r="AD938" s="89" t="str">
        <f>IF(Table7[[#This Row],[Segment]]="","",Table7[[#This Row],[Quantity]]*Table7[[#This Row],[Kf]]*(((INDEX(Table4[Velocity (m/s)],MATCH(Table7[[#This Row],[Segment]],Table4[Segment],0)))^2)/2))</f>
        <v/>
      </c>
      <c r="AF938" s="82" t="str">
        <f>Table4[[#This Row],[Segment]]</f>
        <v/>
      </c>
      <c r="AG938" s="75"/>
      <c r="AH938" s="82" t="str">
        <f>IF(Table5[[#This Row],[Segment]]="","",AG938-Table4[[#This Row],[Total Pressure Drop (kPa)]])</f>
        <v/>
      </c>
    </row>
    <row r="939" spans="1:34" x14ac:dyDescent="0.25">
      <c r="A939" s="95" t="str">
        <f>IF('Set Up'!A936="","",'Set Up'!A936)</f>
        <v/>
      </c>
      <c r="B939" s="75" t="s">
        <v>81</v>
      </c>
      <c r="C939" s="85"/>
      <c r="D939" s="86" t="str">
        <f>IF(Table4[[#This Row],[Diameter (in)]]="","",(((CONVERT(Table4[[#This Row],[Diameter (in)]],"in","m"))/2)^2)*PI())</f>
        <v/>
      </c>
      <c r="E939" s="87" t="str">
        <f>IF(Table4[[#This Row],[Area (m2)]]="","",$D$4/Table4[[#This Row],[Area (m2)]])</f>
        <v/>
      </c>
      <c r="F939" s="85">
        <f t="shared" si="14"/>
        <v>4.6951999999999998</v>
      </c>
      <c r="G939" s="88" t="str">
        <f>IF(Table4[[#This Row],[Segment]]="","",(CONVERT(Table4[[#This Row],[Diameter (in)]],"in","m")*$B$4*Table4[[#This Row],[Velocity (m/s)]])/$C$4)</f>
        <v/>
      </c>
      <c r="H939" s="96" t="str">
        <f>IF(Table4[[#This Row],[Segment]]="","",IF(Table4[[#This Row],[Teynold''s Number]]&gt;4000,"TURBULENT","LAMINAR"))</f>
        <v/>
      </c>
      <c r="I939" s="86" t="str">
        <f>IF(Table4[[#This Row],[Segment]]="","",INDEX(Data!C936:C950,MATCH(Table4[Material],Data!B936:B950,0)))</f>
        <v/>
      </c>
      <c r="J939" s="89" t="str">
        <f>IF(Table4[[#This Row],[ε (m)]]="","",Table4[[#This Row],[ε (m)]]/(CONVERT(Table4[[#This Row],[Diameter (in)]],"in","m")))</f>
        <v/>
      </c>
      <c r="K939" s="96" t="str">
        <f>IF(Table4[[#This Row],[Regime]]="LAMINAR",16/Table4[[#This Row],[Teynold''s Number]],"-")</f>
        <v>-</v>
      </c>
      <c r="L939" s="86"/>
      <c r="M939" s="97" t="str">
        <f>IF(Table4[[#This Row],[Regime]]="TURBULENT",(((-4*LOG10(Table4[[#This Row],[ε/D]]/3.7+1.256/(Table4[[#This Row],[Teynold''s Number]]*SQRT(Table4[[#This Row],[f turbulent (guess)]]))))^-1)^2),"")</f>
        <v/>
      </c>
      <c r="N939" s="91" t="str">
        <f>IF(Table4[[#This Row],[f turbulent]]="","",Table4[[#This Row],[f turbulent (guess)]]-Table4[[#This Row],[f turbulent]])</f>
        <v/>
      </c>
      <c r="O939" s="87">
        <f>IF(Table4[[#This Row],[Segment]]="",0,IF(C940="",0,IF(C940&lt;=Table4[[#This Row],[Diameter (in)]],0,1-(D939/D940))))</f>
        <v>0</v>
      </c>
      <c r="P939" s="92" t="str">
        <f>IF(Table4[[#This Row],[Segment]]="","",IF(C939&gt;C940,"",IF(C940="",0.55,(0.55*(1-D940/D939)))))</f>
        <v/>
      </c>
      <c r="Q93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39" s="92" t="str">
        <f>IF(Table4[[#This Row],[Segment]]="","",IF(Table4[[#This Row],[Kexpansion]]="","0",((Table4[[#This Row],[Velocity (m/s)]]^2)/2)*Table4[[#This Row],[Kexpansion]]))</f>
        <v/>
      </c>
      <c r="S939" s="92" t="str">
        <f>IF(Table4[[#This Row],[Segment]]="","",IF(Table4[[#This Row],[Kcontraction]]="","0",((Table4[[#This Row],[Velocity (m/s)]]^2)/2)*Table4[[#This Row],[Kcontraction]]))</f>
        <v/>
      </c>
      <c r="T939" s="89" t="str">
        <f>IF(Table4[[#This Row],[Segment]]="","",SUMIF($Y$7:$Y$2000,Table4[[#This Row],[Segment]],$AD$7:$AD$2000))</f>
        <v/>
      </c>
      <c r="U939" s="95" t="str">
        <f>IF(Table4[[#This Row],[Segment]]="","",Table4[[#This Row],[Hfriction (J/kg)]]+Table4[[#This Row],[Hexpansions (J/kg)]]+Table4[[#This Row],[Hcontractions (J/kg)]]+Table4[[#This Row],[Hf (J/kg)]])</f>
        <v/>
      </c>
      <c r="V939" s="95" t="str">
        <f>IF(Table4[[#This Row],[Segment]]="","",Table4[[#This Row],[Total Friction Loss (J/kg)]]*Table3[Density (kg/m3)])</f>
        <v/>
      </c>
      <c r="W939" s="95" t="str">
        <f>IF(Table4[[#This Row],[Segment]]="","",Table4[[#This Row],[Total Pressure Drop (Pa)]]/1000)</f>
        <v/>
      </c>
      <c r="Y939" s="82" t="str">
        <f>IF('Set Up'!D1162="","",'Set Up'!D1162)</f>
        <v/>
      </c>
      <c r="Z939" s="82" t="str">
        <f>IF('Set Up'!E1162="","",'Set Up'!E1162)</f>
        <v/>
      </c>
      <c r="AA939" s="82" t="str">
        <f>IF('Set Up'!F1162="","",'Set Up'!F1162)</f>
        <v/>
      </c>
      <c r="AB939" s="82" t="str">
        <f>IF('Set Up'!G1162="","",'Set Up'!G1162)</f>
        <v/>
      </c>
      <c r="AC939" s="82" t="str">
        <f t="array" ref="AC939">IF(Y939="","",INDEX(Data!$G$4:$G$51,MATCH(Table7[[#This Row],[Fitting]]&amp;Table7[[#This Row],[Fitting Subtype]],Data!$E$4:$E$51&amp;Data!$F$4:$F$51,0)))</f>
        <v/>
      </c>
      <c r="AD939" s="89" t="str">
        <f>IF(Table7[[#This Row],[Segment]]="","",Table7[[#This Row],[Quantity]]*Table7[[#This Row],[Kf]]*(((INDEX(Table4[Velocity (m/s)],MATCH(Table7[[#This Row],[Segment]],Table4[Segment],0)))^2)/2))</f>
        <v/>
      </c>
      <c r="AF939" s="82" t="str">
        <f>Table4[[#This Row],[Segment]]</f>
        <v/>
      </c>
      <c r="AG939" s="75"/>
      <c r="AH939" s="82" t="str">
        <f>IF(Table5[[#This Row],[Segment]]="","",AG939-Table4[[#This Row],[Total Pressure Drop (kPa)]])</f>
        <v/>
      </c>
    </row>
    <row r="940" spans="1:34" x14ac:dyDescent="0.25">
      <c r="A940" s="95" t="str">
        <f>IF('Set Up'!A937="","",'Set Up'!A937)</f>
        <v/>
      </c>
      <c r="B940" s="75" t="s">
        <v>81</v>
      </c>
      <c r="C940" s="85"/>
      <c r="D940" s="86" t="str">
        <f>IF(Table4[[#This Row],[Diameter (in)]]="","",(((CONVERT(Table4[[#This Row],[Diameter (in)]],"in","m"))/2)^2)*PI())</f>
        <v/>
      </c>
      <c r="E940" s="87" t="str">
        <f>IF(Table4[[#This Row],[Area (m2)]]="","",$D$4/Table4[[#This Row],[Area (m2)]])</f>
        <v/>
      </c>
      <c r="F940" s="85">
        <f t="shared" si="14"/>
        <v>4.6951999999999998</v>
      </c>
      <c r="G940" s="88" t="str">
        <f>IF(Table4[[#This Row],[Segment]]="","",(CONVERT(Table4[[#This Row],[Diameter (in)]],"in","m")*$B$4*Table4[[#This Row],[Velocity (m/s)]])/$C$4)</f>
        <v/>
      </c>
      <c r="H940" s="96" t="str">
        <f>IF(Table4[[#This Row],[Segment]]="","",IF(Table4[[#This Row],[Teynold''s Number]]&gt;4000,"TURBULENT","LAMINAR"))</f>
        <v/>
      </c>
      <c r="I940" s="86" t="str">
        <f>IF(Table4[[#This Row],[Segment]]="","",INDEX(Data!C937:C951,MATCH(Table4[Material],Data!B937:B951,0)))</f>
        <v/>
      </c>
      <c r="J940" s="89" t="str">
        <f>IF(Table4[[#This Row],[ε (m)]]="","",Table4[[#This Row],[ε (m)]]/(CONVERT(Table4[[#This Row],[Diameter (in)]],"in","m")))</f>
        <v/>
      </c>
      <c r="K940" s="96" t="str">
        <f>IF(Table4[[#This Row],[Regime]]="LAMINAR",16/Table4[[#This Row],[Teynold''s Number]],"-")</f>
        <v>-</v>
      </c>
      <c r="L940" s="86"/>
      <c r="M940" s="97" t="str">
        <f>IF(Table4[[#This Row],[Regime]]="TURBULENT",(((-4*LOG10(Table4[[#This Row],[ε/D]]/3.7+1.256/(Table4[[#This Row],[Teynold''s Number]]*SQRT(Table4[[#This Row],[f turbulent (guess)]]))))^-1)^2),"")</f>
        <v/>
      </c>
      <c r="N940" s="91" t="str">
        <f>IF(Table4[[#This Row],[f turbulent]]="","",Table4[[#This Row],[f turbulent (guess)]]-Table4[[#This Row],[f turbulent]])</f>
        <v/>
      </c>
      <c r="O940" s="87">
        <f>IF(Table4[[#This Row],[Segment]]="",0,IF(C941="",0,IF(C941&lt;=Table4[[#This Row],[Diameter (in)]],0,1-(D940/D941))))</f>
        <v>0</v>
      </c>
      <c r="P940" s="92" t="str">
        <f>IF(Table4[[#This Row],[Segment]]="","",IF(C940&gt;C941,"",IF(C941="",0.55,(0.55*(1-D941/D940)))))</f>
        <v/>
      </c>
      <c r="Q94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40" s="92" t="str">
        <f>IF(Table4[[#This Row],[Segment]]="","",IF(Table4[[#This Row],[Kexpansion]]="","0",((Table4[[#This Row],[Velocity (m/s)]]^2)/2)*Table4[[#This Row],[Kexpansion]]))</f>
        <v/>
      </c>
      <c r="S940" s="92" t="str">
        <f>IF(Table4[[#This Row],[Segment]]="","",IF(Table4[[#This Row],[Kcontraction]]="","0",((Table4[[#This Row],[Velocity (m/s)]]^2)/2)*Table4[[#This Row],[Kcontraction]]))</f>
        <v/>
      </c>
      <c r="T940" s="89" t="str">
        <f>IF(Table4[[#This Row],[Segment]]="","",SUMIF($Y$7:$Y$2000,Table4[[#This Row],[Segment]],$AD$7:$AD$2000))</f>
        <v/>
      </c>
      <c r="U940" s="95" t="str">
        <f>IF(Table4[[#This Row],[Segment]]="","",Table4[[#This Row],[Hfriction (J/kg)]]+Table4[[#This Row],[Hexpansions (J/kg)]]+Table4[[#This Row],[Hcontractions (J/kg)]]+Table4[[#This Row],[Hf (J/kg)]])</f>
        <v/>
      </c>
      <c r="V940" s="95" t="str">
        <f>IF(Table4[[#This Row],[Segment]]="","",Table4[[#This Row],[Total Friction Loss (J/kg)]]*Table3[Density (kg/m3)])</f>
        <v/>
      </c>
      <c r="W940" s="95" t="str">
        <f>IF(Table4[[#This Row],[Segment]]="","",Table4[[#This Row],[Total Pressure Drop (Pa)]]/1000)</f>
        <v/>
      </c>
      <c r="Y940" s="82" t="str">
        <f>IF('Set Up'!D1163="","",'Set Up'!D1163)</f>
        <v/>
      </c>
      <c r="Z940" s="82" t="str">
        <f>IF('Set Up'!E1163="","",'Set Up'!E1163)</f>
        <v/>
      </c>
      <c r="AA940" s="82" t="str">
        <f>IF('Set Up'!F1163="","",'Set Up'!F1163)</f>
        <v/>
      </c>
      <c r="AB940" s="82" t="str">
        <f>IF('Set Up'!G1163="","",'Set Up'!G1163)</f>
        <v/>
      </c>
      <c r="AC940" s="82" t="str">
        <f t="array" ref="AC940">IF(Y940="","",INDEX(Data!$G$4:$G$51,MATCH(Table7[[#This Row],[Fitting]]&amp;Table7[[#This Row],[Fitting Subtype]],Data!$E$4:$E$51&amp;Data!$F$4:$F$51,0)))</f>
        <v/>
      </c>
      <c r="AD940" s="89" t="str">
        <f>IF(Table7[[#This Row],[Segment]]="","",Table7[[#This Row],[Quantity]]*Table7[[#This Row],[Kf]]*(((INDEX(Table4[Velocity (m/s)],MATCH(Table7[[#This Row],[Segment]],Table4[Segment],0)))^2)/2))</f>
        <v/>
      </c>
      <c r="AF940" s="82" t="str">
        <f>Table4[[#This Row],[Segment]]</f>
        <v/>
      </c>
      <c r="AG940" s="75"/>
      <c r="AH940" s="82" t="str">
        <f>IF(Table5[[#This Row],[Segment]]="","",AG940-Table4[[#This Row],[Total Pressure Drop (kPa)]])</f>
        <v/>
      </c>
    </row>
    <row r="941" spans="1:34" x14ac:dyDescent="0.25">
      <c r="A941" s="95" t="str">
        <f>IF('Set Up'!A938="","",'Set Up'!A938)</f>
        <v/>
      </c>
      <c r="B941" s="75" t="s">
        <v>81</v>
      </c>
      <c r="C941" s="85"/>
      <c r="D941" s="86" t="str">
        <f>IF(Table4[[#This Row],[Diameter (in)]]="","",(((CONVERT(Table4[[#This Row],[Diameter (in)]],"in","m"))/2)^2)*PI())</f>
        <v/>
      </c>
      <c r="E941" s="87" t="str">
        <f>IF(Table4[[#This Row],[Area (m2)]]="","",$D$4/Table4[[#This Row],[Area (m2)]])</f>
        <v/>
      </c>
      <c r="F941" s="85">
        <f t="shared" si="14"/>
        <v>4.6951999999999998</v>
      </c>
      <c r="G941" s="88" t="str">
        <f>IF(Table4[[#This Row],[Segment]]="","",(CONVERT(Table4[[#This Row],[Diameter (in)]],"in","m")*$B$4*Table4[[#This Row],[Velocity (m/s)]])/$C$4)</f>
        <v/>
      </c>
      <c r="H941" s="96" t="str">
        <f>IF(Table4[[#This Row],[Segment]]="","",IF(Table4[[#This Row],[Teynold''s Number]]&gt;4000,"TURBULENT","LAMINAR"))</f>
        <v/>
      </c>
      <c r="I941" s="86" t="str">
        <f>IF(Table4[[#This Row],[Segment]]="","",INDEX(Data!C938:C952,MATCH(Table4[Material],Data!B938:B952,0)))</f>
        <v/>
      </c>
      <c r="J941" s="89" t="str">
        <f>IF(Table4[[#This Row],[ε (m)]]="","",Table4[[#This Row],[ε (m)]]/(CONVERT(Table4[[#This Row],[Diameter (in)]],"in","m")))</f>
        <v/>
      </c>
      <c r="K941" s="96" t="str">
        <f>IF(Table4[[#This Row],[Regime]]="LAMINAR",16/Table4[[#This Row],[Teynold''s Number]],"-")</f>
        <v>-</v>
      </c>
      <c r="L941" s="86"/>
      <c r="M941" s="97" t="str">
        <f>IF(Table4[[#This Row],[Regime]]="TURBULENT",(((-4*LOG10(Table4[[#This Row],[ε/D]]/3.7+1.256/(Table4[[#This Row],[Teynold''s Number]]*SQRT(Table4[[#This Row],[f turbulent (guess)]]))))^-1)^2),"")</f>
        <v/>
      </c>
      <c r="N941" s="91" t="str">
        <f>IF(Table4[[#This Row],[f turbulent]]="","",Table4[[#This Row],[f turbulent (guess)]]-Table4[[#This Row],[f turbulent]])</f>
        <v/>
      </c>
      <c r="O941" s="87">
        <f>IF(Table4[[#This Row],[Segment]]="",0,IF(C942="",0,IF(C942&lt;=Table4[[#This Row],[Diameter (in)]],0,1-(D941/D942))))</f>
        <v>0</v>
      </c>
      <c r="P941" s="92" t="str">
        <f>IF(Table4[[#This Row],[Segment]]="","",IF(C941&gt;C942,"",IF(C942="",0.55,(0.55*(1-D942/D941)))))</f>
        <v/>
      </c>
      <c r="Q94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41" s="92" t="str">
        <f>IF(Table4[[#This Row],[Segment]]="","",IF(Table4[[#This Row],[Kexpansion]]="","0",((Table4[[#This Row],[Velocity (m/s)]]^2)/2)*Table4[[#This Row],[Kexpansion]]))</f>
        <v/>
      </c>
      <c r="S941" s="92" t="str">
        <f>IF(Table4[[#This Row],[Segment]]="","",IF(Table4[[#This Row],[Kcontraction]]="","0",((Table4[[#This Row],[Velocity (m/s)]]^2)/2)*Table4[[#This Row],[Kcontraction]]))</f>
        <v/>
      </c>
      <c r="T941" s="89" t="str">
        <f>IF(Table4[[#This Row],[Segment]]="","",SUMIF($Y$7:$Y$2000,Table4[[#This Row],[Segment]],$AD$7:$AD$2000))</f>
        <v/>
      </c>
      <c r="U941" s="95" t="str">
        <f>IF(Table4[[#This Row],[Segment]]="","",Table4[[#This Row],[Hfriction (J/kg)]]+Table4[[#This Row],[Hexpansions (J/kg)]]+Table4[[#This Row],[Hcontractions (J/kg)]]+Table4[[#This Row],[Hf (J/kg)]])</f>
        <v/>
      </c>
      <c r="V941" s="95" t="str">
        <f>IF(Table4[[#This Row],[Segment]]="","",Table4[[#This Row],[Total Friction Loss (J/kg)]]*Table3[Density (kg/m3)])</f>
        <v/>
      </c>
      <c r="W941" s="95" t="str">
        <f>IF(Table4[[#This Row],[Segment]]="","",Table4[[#This Row],[Total Pressure Drop (Pa)]]/1000)</f>
        <v/>
      </c>
      <c r="Y941" s="82" t="str">
        <f>IF('Set Up'!D1164="","",'Set Up'!D1164)</f>
        <v/>
      </c>
      <c r="Z941" s="82" t="str">
        <f>IF('Set Up'!E1164="","",'Set Up'!E1164)</f>
        <v/>
      </c>
      <c r="AA941" s="82" t="str">
        <f>IF('Set Up'!F1164="","",'Set Up'!F1164)</f>
        <v/>
      </c>
      <c r="AB941" s="82" t="str">
        <f>IF('Set Up'!G1164="","",'Set Up'!G1164)</f>
        <v/>
      </c>
      <c r="AC941" s="82" t="str">
        <f t="array" ref="AC941">IF(Y941="","",INDEX(Data!$G$4:$G$51,MATCH(Table7[[#This Row],[Fitting]]&amp;Table7[[#This Row],[Fitting Subtype]],Data!$E$4:$E$51&amp;Data!$F$4:$F$51,0)))</f>
        <v/>
      </c>
      <c r="AD941" s="89" t="str">
        <f>IF(Table7[[#This Row],[Segment]]="","",Table7[[#This Row],[Quantity]]*Table7[[#This Row],[Kf]]*(((INDEX(Table4[Velocity (m/s)],MATCH(Table7[[#This Row],[Segment]],Table4[Segment],0)))^2)/2))</f>
        <v/>
      </c>
      <c r="AF941" s="82" t="str">
        <f>Table4[[#This Row],[Segment]]</f>
        <v/>
      </c>
      <c r="AG941" s="75"/>
      <c r="AH941" s="82" t="str">
        <f>IF(Table5[[#This Row],[Segment]]="","",AG941-Table4[[#This Row],[Total Pressure Drop (kPa)]])</f>
        <v/>
      </c>
    </row>
    <row r="942" spans="1:34" x14ac:dyDescent="0.25">
      <c r="A942" s="95" t="str">
        <f>IF('Set Up'!A939="","",'Set Up'!A939)</f>
        <v/>
      </c>
      <c r="B942" s="75" t="s">
        <v>81</v>
      </c>
      <c r="C942" s="85"/>
      <c r="D942" s="86" t="str">
        <f>IF(Table4[[#This Row],[Diameter (in)]]="","",(((CONVERT(Table4[[#This Row],[Diameter (in)]],"in","m"))/2)^2)*PI())</f>
        <v/>
      </c>
      <c r="E942" s="87" t="str">
        <f>IF(Table4[[#This Row],[Area (m2)]]="","",$D$4/Table4[[#This Row],[Area (m2)]])</f>
        <v/>
      </c>
      <c r="F942" s="85">
        <f t="shared" si="14"/>
        <v>4.6951999999999998</v>
      </c>
      <c r="G942" s="88" t="str">
        <f>IF(Table4[[#This Row],[Segment]]="","",(CONVERT(Table4[[#This Row],[Diameter (in)]],"in","m")*$B$4*Table4[[#This Row],[Velocity (m/s)]])/$C$4)</f>
        <v/>
      </c>
      <c r="H942" s="96" t="str">
        <f>IF(Table4[[#This Row],[Segment]]="","",IF(Table4[[#This Row],[Teynold''s Number]]&gt;4000,"TURBULENT","LAMINAR"))</f>
        <v/>
      </c>
      <c r="I942" s="86" t="str">
        <f>IF(Table4[[#This Row],[Segment]]="","",INDEX(Data!C939:C953,MATCH(Table4[Material],Data!B939:B953,0)))</f>
        <v/>
      </c>
      <c r="J942" s="89" t="str">
        <f>IF(Table4[[#This Row],[ε (m)]]="","",Table4[[#This Row],[ε (m)]]/(CONVERT(Table4[[#This Row],[Diameter (in)]],"in","m")))</f>
        <v/>
      </c>
      <c r="K942" s="96" t="str">
        <f>IF(Table4[[#This Row],[Regime]]="LAMINAR",16/Table4[[#This Row],[Teynold''s Number]],"-")</f>
        <v>-</v>
      </c>
      <c r="L942" s="86"/>
      <c r="M942" s="97" t="str">
        <f>IF(Table4[[#This Row],[Regime]]="TURBULENT",(((-4*LOG10(Table4[[#This Row],[ε/D]]/3.7+1.256/(Table4[[#This Row],[Teynold''s Number]]*SQRT(Table4[[#This Row],[f turbulent (guess)]]))))^-1)^2),"")</f>
        <v/>
      </c>
      <c r="N942" s="91" t="str">
        <f>IF(Table4[[#This Row],[f turbulent]]="","",Table4[[#This Row],[f turbulent (guess)]]-Table4[[#This Row],[f turbulent]])</f>
        <v/>
      </c>
      <c r="O942" s="87">
        <f>IF(Table4[[#This Row],[Segment]]="",0,IF(C943="",0,IF(C943&lt;=Table4[[#This Row],[Diameter (in)]],0,1-(D942/D943))))</f>
        <v>0</v>
      </c>
      <c r="P942" s="92" t="str">
        <f>IF(Table4[[#This Row],[Segment]]="","",IF(C942&gt;C943,"",IF(C943="",0.55,(0.55*(1-D943/D942)))))</f>
        <v/>
      </c>
      <c r="Q94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42" s="92" t="str">
        <f>IF(Table4[[#This Row],[Segment]]="","",IF(Table4[[#This Row],[Kexpansion]]="","0",((Table4[[#This Row],[Velocity (m/s)]]^2)/2)*Table4[[#This Row],[Kexpansion]]))</f>
        <v/>
      </c>
      <c r="S942" s="92" t="str">
        <f>IF(Table4[[#This Row],[Segment]]="","",IF(Table4[[#This Row],[Kcontraction]]="","0",((Table4[[#This Row],[Velocity (m/s)]]^2)/2)*Table4[[#This Row],[Kcontraction]]))</f>
        <v/>
      </c>
      <c r="T942" s="89" t="str">
        <f>IF(Table4[[#This Row],[Segment]]="","",SUMIF($Y$7:$Y$2000,Table4[[#This Row],[Segment]],$AD$7:$AD$2000))</f>
        <v/>
      </c>
      <c r="U942" s="95" t="str">
        <f>IF(Table4[[#This Row],[Segment]]="","",Table4[[#This Row],[Hfriction (J/kg)]]+Table4[[#This Row],[Hexpansions (J/kg)]]+Table4[[#This Row],[Hcontractions (J/kg)]]+Table4[[#This Row],[Hf (J/kg)]])</f>
        <v/>
      </c>
      <c r="V942" s="95" t="str">
        <f>IF(Table4[[#This Row],[Segment]]="","",Table4[[#This Row],[Total Friction Loss (J/kg)]]*Table3[Density (kg/m3)])</f>
        <v/>
      </c>
      <c r="W942" s="95" t="str">
        <f>IF(Table4[[#This Row],[Segment]]="","",Table4[[#This Row],[Total Pressure Drop (Pa)]]/1000)</f>
        <v/>
      </c>
      <c r="Y942" s="82" t="str">
        <f>IF('Set Up'!D1165="","",'Set Up'!D1165)</f>
        <v/>
      </c>
      <c r="Z942" s="82" t="str">
        <f>IF('Set Up'!E1165="","",'Set Up'!E1165)</f>
        <v/>
      </c>
      <c r="AA942" s="82" t="str">
        <f>IF('Set Up'!F1165="","",'Set Up'!F1165)</f>
        <v/>
      </c>
      <c r="AB942" s="82" t="str">
        <f>IF('Set Up'!G1165="","",'Set Up'!G1165)</f>
        <v/>
      </c>
      <c r="AC942" s="82" t="str">
        <f t="array" ref="AC942">IF(Y942="","",INDEX(Data!$G$4:$G$51,MATCH(Table7[[#This Row],[Fitting]]&amp;Table7[[#This Row],[Fitting Subtype]],Data!$E$4:$E$51&amp;Data!$F$4:$F$51,0)))</f>
        <v/>
      </c>
      <c r="AD942" s="89" t="str">
        <f>IF(Table7[[#This Row],[Segment]]="","",Table7[[#This Row],[Quantity]]*Table7[[#This Row],[Kf]]*(((INDEX(Table4[Velocity (m/s)],MATCH(Table7[[#This Row],[Segment]],Table4[Segment],0)))^2)/2))</f>
        <v/>
      </c>
      <c r="AF942" s="82" t="str">
        <f>Table4[[#This Row],[Segment]]</f>
        <v/>
      </c>
      <c r="AG942" s="75"/>
      <c r="AH942" s="82" t="str">
        <f>IF(Table5[[#This Row],[Segment]]="","",AG942-Table4[[#This Row],[Total Pressure Drop (kPa)]])</f>
        <v/>
      </c>
    </row>
    <row r="943" spans="1:34" x14ac:dyDescent="0.25">
      <c r="A943" s="95" t="str">
        <f>IF('Set Up'!A940="","",'Set Up'!A940)</f>
        <v/>
      </c>
      <c r="B943" s="75" t="s">
        <v>81</v>
      </c>
      <c r="C943" s="85"/>
      <c r="D943" s="86" t="str">
        <f>IF(Table4[[#This Row],[Diameter (in)]]="","",(((CONVERT(Table4[[#This Row],[Diameter (in)]],"in","m"))/2)^2)*PI())</f>
        <v/>
      </c>
      <c r="E943" s="87" t="str">
        <f>IF(Table4[[#This Row],[Area (m2)]]="","",$D$4/Table4[[#This Row],[Area (m2)]])</f>
        <v/>
      </c>
      <c r="F943" s="85">
        <f t="shared" si="14"/>
        <v>4.6951999999999998</v>
      </c>
      <c r="G943" s="88" t="str">
        <f>IF(Table4[[#This Row],[Segment]]="","",(CONVERT(Table4[[#This Row],[Diameter (in)]],"in","m")*$B$4*Table4[[#This Row],[Velocity (m/s)]])/$C$4)</f>
        <v/>
      </c>
      <c r="H943" s="96" t="str">
        <f>IF(Table4[[#This Row],[Segment]]="","",IF(Table4[[#This Row],[Teynold''s Number]]&gt;4000,"TURBULENT","LAMINAR"))</f>
        <v/>
      </c>
      <c r="I943" s="86" t="str">
        <f>IF(Table4[[#This Row],[Segment]]="","",INDEX(Data!C940:C954,MATCH(Table4[Material],Data!B940:B954,0)))</f>
        <v/>
      </c>
      <c r="J943" s="89" t="str">
        <f>IF(Table4[[#This Row],[ε (m)]]="","",Table4[[#This Row],[ε (m)]]/(CONVERT(Table4[[#This Row],[Diameter (in)]],"in","m")))</f>
        <v/>
      </c>
      <c r="K943" s="96" t="str">
        <f>IF(Table4[[#This Row],[Regime]]="LAMINAR",16/Table4[[#This Row],[Teynold''s Number]],"-")</f>
        <v>-</v>
      </c>
      <c r="L943" s="86"/>
      <c r="M943" s="97" t="str">
        <f>IF(Table4[[#This Row],[Regime]]="TURBULENT",(((-4*LOG10(Table4[[#This Row],[ε/D]]/3.7+1.256/(Table4[[#This Row],[Teynold''s Number]]*SQRT(Table4[[#This Row],[f turbulent (guess)]]))))^-1)^2),"")</f>
        <v/>
      </c>
      <c r="N943" s="91" t="str">
        <f>IF(Table4[[#This Row],[f turbulent]]="","",Table4[[#This Row],[f turbulent (guess)]]-Table4[[#This Row],[f turbulent]])</f>
        <v/>
      </c>
      <c r="O943" s="87">
        <f>IF(Table4[[#This Row],[Segment]]="",0,IF(C944="",0,IF(C944&lt;=Table4[[#This Row],[Diameter (in)]],0,1-(D943/D944))))</f>
        <v>0</v>
      </c>
      <c r="P943" s="92" t="str">
        <f>IF(Table4[[#This Row],[Segment]]="","",IF(C943&gt;C944,"",IF(C944="",0.55,(0.55*(1-D944/D943)))))</f>
        <v/>
      </c>
      <c r="Q94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43" s="92" t="str">
        <f>IF(Table4[[#This Row],[Segment]]="","",IF(Table4[[#This Row],[Kexpansion]]="","0",((Table4[[#This Row],[Velocity (m/s)]]^2)/2)*Table4[[#This Row],[Kexpansion]]))</f>
        <v/>
      </c>
      <c r="S943" s="92" t="str">
        <f>IF(Table4[[#This Row],[Segment]]="","",IF(Table4[[#This Row],[Kcontraction]]="","0",((Table4[[#This Row],[Velocity (m/s)]]^2)/2)*Table4[[#This Row],[Kcontraction]]))</f>
        <v/>
      </c>
      <c r="T943" s="89" t="str">
        <f>IF(Table4[[#This Row],[Segment]]="","",SUMIF($Y$7:$Y$2000,Table4[[#This Row],[Segment]],$AD$7:$AD$2000))</f>
        <v/>
      </c>
      <c r="U943" s="95" t="str">
        <f>IF(Table4[[#This Row],[Segment]]="","",Table4[[#This Row],[Hfriction (J/kg)]]+Table4[[#This Row],[Hexpansions (J/kg)]]+Table4[[#This Row],[Hcontractions (J/kg)]]+Table4[[#This Row],[Hf (J/kg)]])</f>
        <v/>
      </c>
      <c r="V943" s="95" t="str">
        <f>IF(Table4[[#This Row],[Segment]]="","",Table4[[#This Row],[Total Friction Loss (J/kg)]]*Table3[Density (kg/m3)])</f>
        <v/>
      </c>
      <c r="W943" s="95" t="str">
        <f>IF(Table4[[#This Row],[Segment]]="","",Table4[[#This Row],[Total Pressure Drop (Pa)]]/1000)</f>
        <v/>
      </c>
      <c r="Y943" s="82" t="str">
        <f>IF('Set Up'!D1166="","",'Set Up'!D1166)</f>
        <v/>
      </c>
      <c r="Z943" s="82" t="str">
        <f>IF('Set Up'!E1166="","",'Set Up'!E1166)</f>
        <v/>
      </c>
      <c r="AA943" s="82" t="str">
        <f>IF('Set Up'!F1166="","",'Set Up'!F1166)</f>
        <v/>
      </c>
      <c r="AB943" s="82" t="str">
        <f>IF('Set Up'!G1166="","",'Set Up'!G1166)</f>
        <v/>
      </c>
      <c r="AC943" s="82" t="str">
        <f t="array" ref="AC943">IF(Y943="","",INDEX(Data!$G$4:$G$51,MATCH(Table7[[#This Row],[Fitting]]&amp;Table7[[#This Row],[Fitting Subtype]],Data!$E$4:$E$51&amp;Data!$F$4:$F$51,0)))</f>
        <v/>
      </c>
      <c r="AD943" s="89" t="str">
        <f>IF(Table7[[#This Row],[Segment]]="","",Table7[[#This Row],[Quantity]]*Table7[[#This Row],[Kf]]*(((INDEX(Table4[Velocity (m/s)],MATCH(Table7[[#This Row],[Segment]],Table4[Segment],0)))^2)/2))</f>
        <v/>
      </c>
      <c r="AF943" s="82" t="str">
        <f>Table4[[#This Row],[Segment]]</f>
        <v/>
      </c>
      <c r="AG943" s="75"/>
      <c r="AH943" s="82" t="str">
        <f>IF(Table5[[#This Row],[Segment]]="","",AG943-Table4[[#This Row],[Total Pressure Drop (kPa)]])</f>
        <v/>
      </c>
    </row>
    <row r="944" spans="1:34" x14ac:dyDescent="0.25">
      <c r="A944" s="95" t="str">
        <f>IF('Set Up'!A941="","",'Set Up'!A941)</f>
        <v/>
      </c>
      <c r="B944" s="75" t="s">
        <v>81</v>
      </c>
      <c r="C944" s="85"/>
      <c r="D944" s="86" t="str">
        <f>IF(Table4[[#This Row],[Diameter (in)]]="","",(((CONVERT(Table4[[#This Row],[Diameter (in)]],"in","m"))/2)^2)*PI())</f>
        <v/>
      </c>
      <c r="E944" s="87" t="str">
        <f>IF(Table4[[#This Row],[Area (m2)]]="","",$D$4/Table4[[#This Row],[Area (m2)]])</f>
        <v/>
      </c>
      <c r="F944" s="85">
        <f t="shared" si="14"/>
        <v>4.6951999999999998</v>
      </c>
      <c r="G944" s="88" t="str">
        <f>IF(Table4[[#This Row],[Segment]]="","",(CONVERT(Table4[[#This Row],[Diameter (in)]],"in","m")*$B$4*Table4[[#This Row],[Velocity (m/s)]])/$C$4)</f>
        <v/>
      </c>
      <c r="H944" s="96" t="str">
        <f>IF(Table4[[#This Row],[Segment]]="","",IF(Table4[[#This Row],[Teynold''s Number]]&gt;4000,"TURBULENT","LAMINAR"))</f>
        <v/>
      </c>
      <c r="I944" s="86" t="str">
        <f>IF(Table4[[#This Row],[Segment]]="","",INDEX(Data!C941:C955,MATCH(Table4[Material],Data!B941:B955,0)))</f>
        <v/>
      </c>
      <c r="J944" s="89" t="str">
        <f>IF(Table4[[#This Row],[ε (m)]]="","",Table4[[#This Row],[ε (m)]]/(CONVERT(Table4[[#This Row],[Diameter (in)]],"in","m")))</f>
        <v/>
      </c>
      <c r="K944" s="96" t="str">
        <f>IF(Table4[[#This Row],[Regime]]="LAMINAR",16/Table4[[#This Row],[Teynold''s Number]],"-")</f>
        <v>-</v>
      </c>
      <c r="L944" s="86"/>
      <c r="M944" s="97" t="str">
        <f>IF(Table4[[#This Row],[Regime]]="TURBULENT",(((-4*LOG10(Table4[[#This Row],[ε/D]]/3.7+1.256/(Table4[[#This Row],[Teynold''s Number]]*SQRT(Table4[[#This Row],[f turbulent (guess)]]))))^-1)^2),"")</f>
        <v/>
      </c>
      <c r="N944" s="91" t="str">
        <f>IF(Table4[[#This Row],[f turbulent]]="","",Table4[[#This Row],[f turbulent (guess)]]-Table4[[#This Row],[f turbulent]])</f>
        <v/>
      </c>
      <c r="O944" s="87">
        <f>IF(Table4[[#This Row],[Segment]]="",0,IF(C945="",0,IF(C945&lt;=Table4[[#This Row],[Diameter (in)]],0,1-(D944/D945))))</f>
        <v>0</v>
      </c>
      <c r="P944" s="92" t="str">
        <f>IF(Table4[[#This Row],[Segment]]="","",IF(C944&gt;C945,"",IF(C945="",0.55,(0.55*(1-D945/D944)))))</f>
        <v/>
      </c>
      <c r="Q94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44" s="92" t="str">
        <f>IF(Table4[[#This Row],[Segment]]="","",IF(Table4[[#This Row],[Kexpansion]]="","0",((Table4[[#This Row],[Velocity (m/s)]]^2)/2)*Table4[[#This Row],[Kexpansion]]))</f>
        <v/>
      </c>
      <c r="S944" s="92" t="str">
        <f>IF(Table4[[#This Row],[Segment]]="","",IF(Table4[[#This Row],[Kcontraction]]="","0",((Table4[[#This Row],[Velocity (m/s)]]^2)/2)*Table4[[#This Row],[Kcontraction]]))</f>
        <v/>
      </c>
      <c r="T944" s="89" t="str">
        <f>IF(Table4[[#This Row],[Segment]]="","",SUMIF($Y$7:$Y$2000,Table4[[#This Row],[Segment]],$AD$7:$AD$2000))</f>
        <v/>
      </c>
      <c r="U944" s="95" t="str">
        <f>IF(Table4[[#This Row],[Segment]]="","",Table4[[#This Row],[Hfriction (J/kg)]]+Table4[[#This Row],[Hexpansions (J/kg)]]+Table4[[#This Row],[Hcontractions (J/kg)]]+Table4[[#This Row],[Hf (J/kg)]])</f>
        <v/>
      </c>
      <c r="V944" s="95" t="str">
        <f>IF(Table4[[#This Row],[Segment]]="","",Table4[[#This Row],[Total Friction Loss (J/kg)]]*Table3[Density (kg/m3)])</f>
        <v/>
      </c>
      <c r="W944" s="95" t="str">
        <f>IF(Table4[[#This Row],[Segment]]="","",Table4[[#This Row],[Total Pressure Drop (Pa)]]/1000)</f>
        <v/>
      </c>
      <c r="Y944" s="82" t="str">
        <f>IF('Set Up'!D1167="","",'Set Up'!D1167)</f>
        <v/>
      </c>
      <c r="Z944" s="82" t="str">
        <f>IF('Set Up'!E1167="","",'Set Up'!E1167)</f>
        <v/>
      </c>
      <c r="AA944" s="82" t="str">
        <f>IF('Set Up'!F1167="","",'Set Up'!F1167)</f>
        <v/>
      </c>
      <c r="AB944" s="82" t="str">
        <f>IF('Set Up'!G1167="","",'Set Up'!G1167)</f>
        <v/>
      </c>
      <c r="AC944" s="82" t="str">
        <f t="array" ref="AC944">IF(Y944="","",INDEX(Data!$G$4:$G$51,MATCH(Table7[[#This Row],[Fitting]]&amp;Table7[[#This Row],[Fitting Subtype]],Data!$E$4:$E$51&amp;Data!$F$4:$F$51,0)))</f>
        <v/>
      </c>
      <c r="AD944" s="89" t="str">
        <f>IF(Table7[[#This Row],[Segment]]="","",Table7[[#This Row],[Quantity]]*Table7[[#This Row],[Kf]]*(((INDEX(Table4[Velocity (m/s)],MATCH(Table7[[#This Row],[Segment]],Table4[Segment],0)))^2)/2))</f>
        <v/>
      </c>
      <c r="AF944" s="82" t="str">
        <f>Table4[[#This Row],[Segment]]</f>
        <v/>
      </c>
      <c r="AG944" s="75"/>
      <c r="AH944" s="82" t="str">
        <f>IF(Table5[[#This Row],[Segment]]="","",AG944-Table4[[#This Row],[Total Pressure Drop (kPa)]])</f>
        <v/>
      </c>
    </row>
    <row r="945" spans="1:34" x14ac:dyDescent="0.25">
      <c r="A945" s="95" t="str">
        <f>IF('Set Up'!A942="","",'Set Up'!A942)</f>
        <v/>
      </c>
      <c r="B945" s="75" t="s">
        <v>81</v>
      </c>
      <c r="C945" s="85"/>
      <c r="D945" s="86" t="str">
        <f>IF(Table4[[#This Row],[Diameter (in)]]="","",(((CONVERT(Table4[[#This Row],[Diameter (in)]],"in","m"))/2)^2)*PI())</f>
        <v/>
      </c>
      <c r="E945" s="87" t="str">
        <f>IF(Table4[[#This Row],[Area (m2)]]="","",$D$4/Table4[[#This Row],[Area (m2)]])</f>
        <v/>
      </c>
      <c r="F945" s="85">
        <f t="shared" si="14"/>
        <v>4.6951999999999998</v>
      </c>
      <c r="G945" s="88" t="str">
        <f>IF(Table4[[#This Row],[Segment]]="","",(CONVERT(Table4[[#This Row],[Diameter (in)]],"in","m")*$B$4*Table4[[#This Row],[Velocity (m/s)]])/$C$4)</f>
        <v/>
      </c>
      <c r="H945" s="96" t="str">
        <f>IF(Table4[[#This Row],[Segment]]="","",IF(Table4[[#This Row],[Teynold''s Number]]&gt;4000,"TURBULENT","LAMINAR"))</f>
        <v/>
      </c>
      <c r="I945" s="86" t="str">
        <f>IF(Table4[[#This Row],[Segment]]="","",INDEX(Data!C942:C956,MATCH(Table4[Material],Data!B942:B956,0)))</f>
        <v/>
      </c>
      <c r="J945" s="89" t="str">
        <f>IF(Table4[[#This Row],[ε (m)]]="","",Table4[[#This Row],[ε (m)]]/(CONVERT(Table4[[#This Row],[Diameter (in)]],"in","m")))</f>
        <v/>
      </c>
      <c r="K945" s="96" t="str">
        <f>IF(Table4[[#This Row],[Regime]]="LAMINAR",16/Table4[[#This Row],[Teynold''s Number]],"-")</f>
        <v>-</v>
      </c>
      <c r="L945" s="86"/>
      <c r="M945" s="97" t="str">
        <f>IF(Table4[[#This Row],[Regime]]="TURBULENT",(((-4*LOG10(Table4[[#This Row],[ε/D]]/3.7+1.256/(Table4[[#This Row],[Teynold''s Number]]*SQRT(Table4[[#This Row],[f turbulent (guess)]]))))^-1)^2),"")</f>
        <v/>
      </c>
      <c r="N945" s="91" t="str">
        <f>IF(Table4[[#This Row],[f turbulent]]="","",Table4[[#This Row],[f turbulent (guess)]]-Table4[[#This Row],[f turbulent]])</f>
        <v/>
      </c>
      <c r="O945" s="87">
        <f>IF(Table4[[#This Row],[Segment]]="",0,IF(C946="",0,IF(C946&lt;=Table4[[#This Row],[Diameter (in)]],0,1-(D945/D946))))</f>
        <v>0</v>
      </c>
      <c r="P945" s="92" t="str">
        <f>IF(Table4[[#This Row],[Segment]]="","",IF(C945&gt;C946,"",IF(C946="",0.55,(0.55*(1-D946/D945)))))</f>
        <v/>
      </c>
      <c r="Q94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45" s="92" t="str">
        <f>IF(Table4[[#This Row],[Segment]]="","",IF(Table4[[#This Row],[Kexpansion]]="","0",((Table4[[#This Row],[Velocity (m/s)]]^2)/2)*Table4[[#This Row],[Kexpansion]]))</f>
        <v/>
      </c>
      <c r="S945" s="92" t="str">
        <f>IF(Table4[[#This Row],[Segment]]="","",IF(Table4[[#This Row],[Kcontraction]]="","0",((Table4[[#This Row],[Velocity (m/s)]]^2)/2)*Table4[[#This Row],[Kcontraction]]))</f>
        <v/>
      </c>
      <c r="T945" s="89" t="str">
        <f>IF(Table4[[#This Row],[Segment]]="","",SUMIF($Y$7:$Y$2000,Table4[[#This Row],[Segment]],$AD$7:$AD$2000))</f>
        <v/>
      </c>
      <c r="U945" s="95" t="str">
        <f>IF(Table4[[#This Row],[Segment]]="","",Table4[[#This Row],[Hfriction (J/kg)]]+Table4[[#This Row],[Hexpansions (J/kg)]]+Table4[[#This Row],[Hcontractions (J/kg)]]+Table4[[#This Row],[Hf (J/kg)]])</f>
        <v/>
      </c>
      <c r="V945" s="95" t="str">
        <f>IF(Table4[[#This Row],[Segment]]="","",Table4[[#This Row],[Total Friction Loss (J/kg)]]*Table3[Density (kg/m3)])</f>
        <v/>
      </c>
      <c r="W945" s="95" t="str">
        <f>IF(Table4[[#This Row],[Segment]]="","",Table4[[#This Row],[Total Pressure Drop (Pa)]]/1000)</f>
        <v/>
      </c>
      <c r="Y945" s="82" t="str">
        <f>IF('Set Up'!D1168="","",'Set Up'!D1168)</f>
        <v/>
      </c>
      <c r="Z945" s="82" t="str">
        <f>IF('Set Up'!E1168="","",'Set Up'!E1168)</f>
        <v/>
      </c>
      <c r="AA945" s="82" t="str">
        <f>IF('Set Up'!F1168="","",'Set Up'!F1168)</f>
        <v/>
      </c>
      <c r="AB945" s="82" t="str">
        <f>IF('Set Up'!G1168="","",'Set Up'!G1168)</f>
        <v/>
      </c>
      <c r="AC945" s="82" t="str">
        <f t="array" ref="AC945">IF(Y945="","",INDEX(Data!$G$4:$G$51,MATCH(Table7[[#This Row],[Fitting]]&amp;Table7[[#This Row],[Fitting Subtype]],Data!$E$4:$E$51&amp;Data!$F$4:$F$51,0)))</f>
        <v/>
      </c>
      <c r="AD945" s="89" t="str">
        <f>IF(Table7[[#This Row],[Segment]]="","",Table7[[#This Row],[Quantity]]*Table7[[#This Row],[Kf]]*(((INDEX(Table4[Velocity (m/s)],MATCH(Table7[[#This Row],[Segment]],Table4[Segment],0)))^2)/2))</f>
        <v/>
      </c>
      <c r="AF945" s="82" t="str">
        <f>Table4[[#This Row],[Segment]]</f>
        <v/>
      </c>
      <c r="AG945" s="75"/>
      <c r="AH945" s="82" t="str">
        <f>IF(Table5[[#This Row],[Segment]]="","",AG945-Table4[[#This Row],[Total Pressure Drop (kPa)]])</f>
        <v/>
      </c>
    </row>
    <row r="946" spans="1:34" x14ac:dyDescent="0.25">
      <c r="A946" s="95" t="str">
        <f>IF('Set Up'!A943="","",'Set Up'!A943)</f>
        <v/>
      </c>
      <c r="B946" s="75" t="s">
        <v>81</v>
      </c>
      <c r="C946" s="85"/>
      <c r="D946" s="86" t="str">
        <f>IF(Table4[[#This Row],[Diameter (in)]]="","",(((CONVERT(Table4[[#This Row],[Diameter (in)]],"in","m"))/2)^2)*PI())</f>
        <v/>
      </c>
      <c r="E946" s="87" t="str">
        <f>IF(Table4[[#This Row],[Area (m2)]]="","",$D$4/Table4[[#This Row],[Area (m2)]])</f>
        <v/>
      </c>
      <c r="F946" s="85">
        <f t="shared" si="14"/>
        <v>4.6951999999999998</v>
      </c>
      <c r="G946" s="88" t="str">
        <f>IF(Table4[[#This Row],[Segment]]="","",(CONVERT(Table4[[#This Row],[Diameter (in)]],"in","m")*$B$4*Table4[[#This Row],[Velocity (m/s)]])/$C$4)</f>
        <v/>
      </c>
      <c r="H946" s="96" t="str">
        <f>IF(Table4[[#This Row],[Segment]]="","",IF(Table4[[#This Row],[Teynold''s Number]]&gt;4000,"TURBULENT","LAMINAR"))</f>
        <v/>
      </c>
      <c r="I946" s="86" t="str">
        <f>IF(Table4[[#This Row],[Segment]]="","",INDEX(Data!C943:C957,MATCH(Table4[Material],Data!B943:B957,0)))</f>
        <v/>
      </c>
      <c r="J946" s="89" t="str">
        <f>IF(Table4[[#This Row],[ε (m)]]="","",Table4[[#This Row],[ε (m)]]/(CONVERT(Table4[[#This Row],[Diameter (in)]],"in","m")))</f>
        <v/>
      </c>
      <c r="K946" s="96" t="str">
        <f>IF(Table4[[#This Row],[Regime]]="LAMINAR",16/Table4[[#This Row],[Teynold''s Number]],"-")</f>
        <v>-</v>
      </c>
      <c r="L946" s="86"/>
      <c r="M946" s="97" t="str">
        <f>IF(Table4[[#This Row],[Regime]]="TURBULENT",(((-4*LOG10(Table4[[#This Row],[ε/D]]/3.7+1.256/(Table4[[#This Row],[Teynold''s Number]]*SQRT(Table4[[#This Row],[f turbulent (guess)]]))))^-1)^2),"")</f>
        <v/>
      </c>
      <c r="N946" s="91" t="str">
        <f>IF(Table4[[#This Row],[f turbulent]]="","",Table4[[#This Row],[f turbulent (guess)]]-Table4[[#This Row],[f turbulent]])</f>
        <v/>
      </c>
      <c r="O946" s="87">
        <f>IF(Table4[[#This Row],[Segment]]="",0,IF(C947="",0,IF(C947&lt;=Table4[[#This Row],[Diameter (in)]],0,1-(D946/D947))))</f>
        <v>0</v>
      </c>
      <c r="P946" s="92" t="str">
        <f>IF(Table4[[#This Row],[Segment]]="","",IF(C946&gt;C947,"",IF(C947="",0.55,(0.55*(1-D947/D946)))))</f>
        <v/>
      </c>
      <c r="Q94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46" s="92" t="str">
        <f>IF(Table4[[#This Row],[Segment]]="","",IF(Table4[[#This Row],[Kexpansion]]="","0",((Table4[[#This Row],[Velocity (m/s)]]^2)/2)*Table4[[#This Row],[Kexpansion]]))</f>
        <v/>
      </c>
      <c r="S946" s="92" t="str">
        <f>IF(Table4[[#This Row],[Segment]]="","",IF(Table4[[#This Row],[Kcontraction]]="","0",((Table4[[#This Row],[Velocity (m/s)]]^2)/2)*Table4[[#This Row],[Kcontraction]]))</f>
        <v/>
      </c>
      <c r="T946" s="89" t="str">
        <f>IF(Table4[[#This Row],[Segment]]="","",SUMIF($Y$7:$Y$2000,Table4[[#This Row],[Segment]],$AD$7:$AD$2000))</f>
        <v/>
      </c>
      <c r="U946" s="95" t="str">
        <f>IF(Table4[[#This Row],[Segment]]="","",Table4[[#This Row],[Hfriction (J/kg)]]+Table4[[#This Row],[Hexpansions (J/kg)]]+Table4[[#This Row],[Hcontractions (J/kg)]]+Table4[[#This Row],[Hf (J/kg)]])</f>
        <v/>
      </c>
      <c r="V946" s="95" t="str">
        <f>IF(Table4[[#This Row],[Segment]]="","",Table4[[#This Row],[Total Friction Loss (J/kg)]]*Table3[Density (kg/m3)])</f>
        <v/>
      </c>
      <c r="W946" s="95" t="str">
        <f>IF(Table4[[#This Row],[Segment]]="","",Table4[[#This Row],[Total Pressure Drop (Pa)]]/1000)</f>
        <v/>
      </c>
      <c r="Y946" s="82" t="str">
        <f>IF('Set Up'!D1169="","",'Set Up'!D1169)</f>
        <v/>
      </c>
      <c r="Z946" s="82" t="str">
        <f>IF('Set Up'!E1169="","",'Set Up'!E1169)</f>
        <v/>
      </c>
      <c r="AA946" s="82" t="str">
        <f>IF('Set Up'!F1169="","",'Set Up'!F1169)</f>
        <v/>
      </c>
      <c r="AB946" s="82" t="str">
        <f>IF('Set Up'!G1169="","",'Set Up'!G1169)</f>
        <v/>
      </c>
      <c r="AC946" s="82" t="str">
        <f t="array" ref="AC946">IF(Y946="","",INDEX(Data!$G$4:$G$51,MATCH(Table7[[#This Row],[Fitting]]&amp;Table7[[#This Row],[Fitting Subtype]],Data!$E$4:$E$51&amp;Data!$F$4:$F$51,0)))</f>
        <v/>
      </c>
      <c r="AD946" s="89" t="str">
        <f>IF(Table7[[#This Row],[Segment]]="","",Table7[[#This Row],[Quantity]]*Table7[[#This Row],[Kf]]*(((INDEX(Table4[Velocity (m/s)],MATCH(Table7[[#This Row],[Segment]],Table4[Segment],0)))^2)/2))</f>
        <v/>
      </c>
      <c r="AF946" s="82" t="str">
        <f>Table4[[#This Row],[Segment]]</f>
        <v/>
      </c>
      <c r="AG946" s="75"/>
      <c r="AH946" s="82" t="str">
        <f>IF(Table5[[#This Row],[Segment]]="","",AG946-Table4[[#This Row],[Total Pressure Drop (kPa)]])</f>
        <v/>
      </c>
    </row>
    <row r="947" spans="1:34" x14ac:dyDescent="0.25">
      <c r="A947" s="95" t="str">
        <f>IF('Set Up'!A944="","",'Set Up'!A944)</f>
        <v/>
      </c>
      <c r="B947" s="75" t="s">
        <v>81</v>
      </c>
      <c r="C947" s="85"/>
      <c r="D947" s="86" t="str">
        <f>IF(Table4[[#This Row],[Diameter (in)]]="","",(((CONVERT(Table4[[#This Row],[Diameter (in)]],"in","m"))/2)^2)*PI())</f>
        <v/>
      </c>
      <c r="E947" s="87" t="str">
        <f>IF(Table4[[#This Row],[Area (m2)]]="","",$D$4/Table4[[#This Row],[Area (m2)]])</f>
        <v/>
      </c>
      <c r="F947" s="85">
        <f t="shared" si="14"/>
        <v>4.6951999999999998</v>
      </c>
      <c r="G947" s="88" t="str">
        <f>IF(Table4[[#This Row],[Segment]]="","",(CONVERT(Table4[[#This Row],[Diameter (in)]],"in","m")*$B$4*Table4[[#This Row],[Velocity (m/s)]])/$C$4)</f>
        <v/>
      </c>
      <c r="H947" s="96" t="str">
        <f>IF(Table4[[#This Row],[Segment]]="","",IF(Table4[[#This Row],[Teynold''s Number]]&gt;4000,"TURBULENT","LAMINAR"))</f>
        <v/>
      </c>
      <c r="I947" s="86" t="str">
        <f>IF(Table4[[#This Row],[Segment]]="","",INDEX(Data!C944:C958,MATCH(Table4[Material],Data!B944:B958,0)))</f>
        <v/>
      </c>
      <c r="J947" s="89" t="str">
        <f>IF(Table4[[#This Row],[ε (m)]]="","",Table4[[#This Row],[ε (m)]]/(CONVERT(Table4[[#This Row],[Diameter (in)]],"in","m")))</f>
        <v/>
      </c>
      <c r="K947" s="96" t="str">
        <f>IF(Table4[[#This Row],[Regime]]="LAMINAR",16/Table4[[#This Row],[Teynold''s Number]],"-")</f>
        <v>-</v>
      </c>
      <c r="L947" s="86"/>
      <c r="M947" s="97" t="str">
        <f>IF(Table4[[#This Row],[Regime]]="TURBULENT",(((-4*LOG10(Table4[[#This Row],[ε/D]]/3.7+1.256/(Table4[[#This Row],[Teynold''s Number]]*SQRT(Table4[[#This Row],[f turbulent (guess)]]))))^-1)^2),"")</f>
        <v/>
      </c>
      <c r="N947" s="91" t="str">
        <f>IF(Table4[[#This Row],[f turbulent]]="","",Table4[[#This Row],[f turbulent (guess)]]-Table4[[#This Row],[f turbulent]])</f>
        <v/>
      </c>
      <c r="O947" s="87">
        <f>IF(Table4[[#This Row],[Segment]]="",0,IF(C948="",0,IF(C948&lt;=Table4[[#This Row],[Diameter (in)]],0,1-(D947/D948))))</f>
        <v>0</v>
      </c>
      <c r="P947" s="92" t="str">
        <f>IF(Table4[[#This Row],[Segment]]="","",IF(C947&gt;C948,"",IF(C948="",0.55,(0.55*(1-D948/D947)))))</f>
        <v/>
      </c>
      <c r="Q94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47" s="92" t="str">
        <f>IF(Table4[[#This Row],[Segment]]="","",IF(Table4[[#This Row],[Kexpansion]]="","0",((Table4[[#This Row],[Velocity (m/s)]]^2)/2)*Table4[[#This Row],[Kexpansion]]))</f>
        <v/>
      </c>
      <c r="S947" s="92" t="str">
        <f>IF(Table4[[#This Row],[Segment]]="","",IF(Table4[[#This Row],[Kcontraction]]="","0",((Table4[[#This Row],[Velocity (m/s)]]^2)/2)*Table4[[#This Row],[Kcontraction]]))</f>
        <v/>
      </c>
      <c r="T947" s="89" t="str">
        <f>IF(Table4[[#This Row],[Segment]]="","",SUMIF($Y$7:$Y$2000,Table4[[#This Row],[Segment]],$AD$7:$AD$2000))</f>
        <v/>
      </c>
      <c r="U947" s="95" t="str">
        <f>IF(Table4[[#This Row],[Segment]]="","",Table4[[#This Row],[Hfriction (J/kg)]]+Table4[[#This Row],[Hexpansions (J/kg)]]+Table4[[#This Row],[Hcontractions (J/kg)]]+Table4[[#This Row],[Hf (J/kg)]])</f>
        <v/>
      </c>
      <c r="V947" s="95" t="str">
        <f>IF(Table4[[#This Row],[Segment]]="","",Table4[[#This Row],[Total Friction Loss (J/kg)]]*Table3[Density (kg/m3)])</f>
        <v/>
      </c>
      <c r="W947" s="95" t="str">
        <f>IF(Table4[[#This Row],[Segment]]="","",Table4[[#This Row],[Total Pressure Drop (Pa)]]/1000)</f>
        <v/>
      </c>
      <c r="Y947" s="82" t="str">
        <f>IF('Set Up'!D1170="","",'Set Up'!D1170)</f>
        <v/>
      </c>
      <c r="Z947" s="82" t="str">
        <f>IF('Set Up'!E1170="","",'Set Up'!E1170)</f>
        <v/>
      </c>
      <c r="AA947" s="82" t="str">
        <f>IF('Set Up'!F1170="","",'Set Up'!F1170)</f>
        <v/>
      </c>
      <c r="AB947" s="82" t="str">
        <f>IF('Set Up'!G1170="","",'Set Up'!G1170)</f>
        <v/>
      </c>
      <c r="AC947" s="82" t="str">
        <f t="array" ref="AC947">IF(Y947="","",INDEX(Data!$G$4:$G$51,MATCH(Table7[[#This Row],[Fitting]]&amp;Table7[[#This Row],[Fitting Subtype]],Data!$E$4:$E$51&amp;Data!$F$4:$F$51,0)))</f>
        <v/>
      </c>
      <c r="AD947" s="89" t="str">
        <f>IF(Table7[[#This Row],[Segment]]="","",Table7[[#This Row],[Quantity]]*Table7[[#This Row],[Kf]]*(((INDEX(Table4[Velocity (m/s)],MATCH(Table7[[#This Row],[Segment]],Table4[Segment],0)))^2)/2))</f>
        <v/>
      </c>
      <c r="AF947" s="82" t="str">
        <f>Table4[[#This Row],[Segment]]</f>
        <v/>
      </c>
      <c r="AG947" s="75"/>
      <c r="AH947" s="82" t="str">
        <f>IF(Table5[[#This Row],[Segment]]="","",AG947-Table4[[#This Row],[Total Pressure Drop (kPa)]])</f>
        <v/>
      </c>
    </row>
    <row r="948" spans="1:34" x14ac:dyDescent="0.25">
      <c r="A948" s="95" t="str">
        <f>IF('Set Up'!A945="","",'Set Up'!A945)</f>
        <v/>
      </c>
      <c r="B948" s="75" t="s">
        <v>81</v>
      </c>
      <c r="C948" s="85"/>
      <c r="D948" s="86" t="str">
        <f>IF(Table4[[#This Row],[Diameter (in)]]="","",(((CONVERT(Table4[[#This Row],[Diameter (in)]],"in","m"))/2)^2)*PI())</f>
        <v/>
      </c>
      <c r="E948" s="87" t="str">
        <f>IF(Table4[[#This Row],[Area (m2)]]="","",$D$4/Table4[[#This Row],[Area (m2)]])</f>
        <v/>
      </c>
      <c r="F948" s="85">
        <f t="shared" si="14"/>
        <v>4.6951999999999998</v>
      </c>
      <c r="G948" s="88" t="str">
        <f>IF(Table4[[#This Row],[Segment]]="","",(CONVERT(Table4[[#This Row],[Diameter (in)]],"in","m")*$B$4*Table4[[#This Row],[Velocity (m/s)]])/$C$4)</f>
        <v/>
      </c>
      <c r="H948" s="96" t="str">
        <f>IF(Table4[[#This Row],[Segment]]="","",IF(Table4[[#This Row],[Teynold''s Number]]&gt;4000,"TURBULENT","LAMINAR"))</f>
        <v/>
      </c>
      <c r="I948" s="86" t="str">
        <f>IF(Table4[[#This Row],[Segment]]="","",INDEX(Data!C945:C959,MATCH(Table4[Material],Data!B945:B959,0)))</f>
        <v/>
      </c>
      <c r="J948" s="89" t="str">
        <f>IF(Table4[[#This Row],[ε (m)]]="","",Table4[[#This Row],[ε (m)]]/(CONVERT(Table4[[#This Row],[Diameter (in)]],"in","m")))</f>
        <v/>
      </c>
      <c r="K948" s="96" t="str">
        <f>IF(Table4[[#This Row],[Regime]]="LAMINAR",16/Table4[[#This Row],[Teynold''s Number]],"-")</f>
        <v>-</v>
      </c>
      <c r="L948" s="86"/>
      <c r="M948" s="97" t="str">
        <f>IF(Table4[[#This Row],[Regime]]="TURBULENT",(((-4*LOG10(Table4[[#This Row],[ε/D]]/3.7+1.256/(Table4[[#This Row],[Teynold''s Number]]*SQRT(Table4[[#This Row],[f turbulent (guess)]]))))^-1)^2),"")</f>
        <v/>
      </c>
      <c r="N948" s="91" t="str">
        <f>IF(Table4[[#This Row],[f turbulent]]="","",Table4[[#This Row],[f turbulent (guess)]]-Table4[[#This Row],[f turbulent]])</f>
        <v/>
      </c>
      <c r="O948" s="87">
        <f>IF(Table4[[#This Row],[Segment]]="",0,IF(C949="",0,IF(C949&lt;=Table4[[#This Row],[Diameter (in)]],0,1-(D948/D949))))</f>
        <v>0</v>
      </c>
      <c r="P948" s="92" t="str">
        <f>IF(Table4[[#This Row],[Segment]]="","",IF(C948&gt;C949,"",IF(C949="",0.55,(0.55*(1-D949/D948)))))</f>
        <v/>
      </c>
      <c r="Q94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48" s="92" t="str">
        <f>IF(Table4[[#This Row],[Segment]]="","",IF(Table4[[#This Row],[Kexpansion]]="","0",((Table4[[#This Row],[Velocity (m/s)]]^2)/2)*Table4[[#This Row],[Kexpansion]]))</f>
        <v/>
      </c>
      <c r="S948" s="92" t="str">
        <f>IF(Table4[[#This Row],[Segment]]="","",IF(Table4[[#This Row],[Kcontraction]]="","0",((Table4[[#This Row],[Velocity (m/s)]]^2)/2)*Table4[[#This Row],[Kcontraction]]))</f>
        <v/>
      </c>
      <c r="T948" s="89" t="str">
        <f>IF(Table4[[#This Row],[Segment]]="","",SUMIF($Y$7:$Y$2000,Table4[[#This Row],[Segment]],$AD$7:$AD$2000))</f>
        <v/>
      </c>
      <c r="U948" s="95" t="str">
        <f>IF(Table4[[#This Row],[Segment]]="","",Table4[[#This Row],[Hfriction (J/kg)]]+Table4[[#This Row],[Hexpansions (J/kg)]]+Table4[[#This Row],[Hcontractions (J/kg)]]+Table4[[#This Row],[Hf (J/kg)]])</f>
        <v/>
      </c>
      <c r="V948" s="95" t="str">
        <f>IF(Table4[[#This Row],[Segment]]="","",Table4[[#This Row],[Total Friction Loss (J/kg)]]*Table3[Density (kg/m3)])</f>
        <v/>
      </c>
      <c r="W948" s="95" t="str">
        <f>IF(Table4[[#This Row],[Segment]]="","",Table4[[#This Row],[Total Pressure Drop (Pa)]]/1000)</f>
        <v/>
      </c>
      <c r="Y948" s="82" t="str">
        <f>IF('Set Up'!D1171="","",'Set Up'!D1171)</f>
        <v/>
      </c>
      <c r="Z948" s="82" t="str">
        <f>IF('Set Up'!E1171="","",'Set Up'!E1171)</f>
        <v/>
      </c>
      <c r="AA948" s="82" t="str">
        <f>IF('Set Up'!F1171="","",'Set Up'!F1171)</f>
        <v/>
      </c>
      <c r="AB948" s="82" t="str">
        <f>IF('Set Up'!G1171="","",'Set Up'!G1171)</f>
        <v/>
      </c>
      <c r="AC948" s="82" t="str">
        <f t="array" ref="AC948">IF(Y948="","",INDEX(Data!$G$4:$G$51,MATCH(Table7[[#This Row],[Fitting]]&amp;Table7[[#This Row],[Fitting Subtype]],Data!$E$4:$E$51&amp;Data!$F$4:$F$51,0)))</f>
        <v/>
      </c>
      <c r="AD948" s="89" t="str">
        <f>IF(Table7[[#This Row],[Segment]]="","",Table7[[#This Row],[Quantity]]*Table7[[#This Row],[Kf]]*(((INDEX(Table4[Velocity (m/s)],MATCH(Table7[[#This Row],[Segment]],Table4[Segment],0)))^2)/2))</f>
        <v/>
      </c>
      <c r="AF948" s="82" t="str">
        <f>Table4[[#This Row],[Segment]]</f>
        <v/>
      </c>
      <c r="AG948" s="75"/>
      <c r="AH948" s="82" t="str">
        <f>IF(Table5[[#This Row],[Segment]]="","",AG948-Table4[[#This Row],[Total Pressure Drop (kPa)]])</f>
        <v/>
      </c>
    </row>
    <row r="949" spans="1:34" x14ac:dyDescent="0.25">
      <c r="A949" s="95" t="str">
        <f>IF('Set Up'!A946="","",'Set Up'!A946)</f>
        <v/>
      </c>
      <c r="B949" s="75" t="s">
        <v>81</v>
      </c>
      <c r="C949" s="85"/>
      <c r="D949" s="86" t="str">
        <f>IF(Table4[[#This Row],[Diameter (in)]]="","",(((CONVERT(Table4[[#This Row],[Diameter (in)]],"in","m"))/2)^2)*PI())</f>
        <v/>
      </c>
      <c r="E949" s="87" t="str">
        <f>IF(Table4[[#This Row],[Area (m2)]]="","",$D$4/Table4[[#This Row],[Area (m2)]])</f>
        <v/>
      </c>
      <c r="F949" s="85">
        <f t="shared" si="14"/>
        <v>4.6951999999999998</v>
      </c>
      <c r="G949" s="88" t="str">
        <f>IF(Table4[[#This Row],[Segment]]="","",(CONVERT(Table4[[#This Row],[Diameter (in)]],"in","m")*$B$4*Table4[[#This Row],[Velocity (m/s)]])/$C$4)</f>
        <v/>
      </c>
      <c r="H949" s="96" t="str">
        <f>IF(Table4[[#This Row],[Segment]]="","",IF(Table4[[#This Row],[Teynold''s Number]]&gt;4000,"TURBULENT","LAMINAR"))</f>
        <v/>
      </c>
      <c r="I949" s="86" t="str">
        <f>IF(Table4[[#This Row],[Segment]]="","",INDEX(Data!C946:C960,MATCH(Table4[Material],Data!B946:B960,0)))</f>
        <v/>
      </c>
      <c r="J949" s="89" t="str">
        <f>IF(Table4[[#This Row],[ε (m)]]="","",Table4[[#This Row],[ε (m)]]/(CONVERT(Table4[[#This Row],[Diameter (in)]],"in","m")))</f>
        <v/>
      </c>
      <c r="K949" s="96" t="str">
        <f>IF(Table4[[#This Row],[Regime]]="LAMINAR",16/Table4[[#This Row],[Teynold''s Number]],"-")</f>
        <v>-</v>
      </c>
      <c r="L949" s="86"/>
      <c r="M949" s="97" t="str">
        <f>IF(Table4[[#This Row],[Regime]]="TURBULENT",(((-4*LOG10(Table4[[#This Row],[ε/D]]/3.7+1.256/(Table4[[#This Row],[Teynold''s Number]]*SQRT(Table4[[#This Row],[f turbulent (guess)]]))))^-1)^2),"")</f>
        <v/>
      </c>
      <c r="N949" s="91" t="str">
        <f>IF(Table4[[#This Row],[f turbulent]]="","",Table4[[#This Row],[f turbulent (guess)]]-Table4[[#This Row],[f turbulent]])</f>
        <v/>
      </c>
      <c r="O949" s="87">
        <f>IF(Table4[[#This Row],[Segment]]="",0,IF(C950="",0,IF(C950&lt;=Table4[[#This Row],[Diameter (in)]],0,1-(D949/D950))))</f>
        <v>0</v>
      </c>
      <c r="P949" s="92" t="str">
        <f>IF(Table4[[#This Row],[Segment]]="","",IF(C949&gt;C950,"",IF(C950="",0.55,(0.55*(1-D950/D949)))))</f>
        <v/>
      </c>
      <c r="Q94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49" s="92" t="str">
        <f>IF(Table4[[#This Row],[Segment]]="","",IF(Table4[[#This Row],[Kexpansion]]="","0",((Table4[[#This Row],[Velocity (m/s)]]^2)/2)*Table4[[#This Row],[Kexpansion]]))</f>
        <v/>
      </c>
      <c r="S949" s="92" t="str">
        <f>IF(Table4[[#This Row],[Segment]]="","",IF(Table4[[#This Row],[Kcontraction]]="","0",((Table4[[#This Row],[Velocity (m/s)]]^2)/2)*Table4[[#This Row],[Kcontraction]]))</f>
        <v/>
      </c>
      <c r="T949" s="89" t="str">
        <f>IF(Table4[[#This Row],[Segment]]="","",SUMIF($Y$7:$Y$2000,Table4[[#This Row],[Segment]],$AD$7:$AD$2000))</f>
        <v/>
      </c>
      <c r="U949" s="95" t="str">
        <f>IF(Table4[[#This Row],[Segment]]="","",Table4[[#This Row],[Hfriction (J/kg)]]+Table4[[#This Row],[Hexpansions (J/kg)]]+Table4[[#This Row],[Hcontractions (J/kg)]]+Table4[[#This Row],[Hf (J/kg)]])</f>
        <v/>
      </c>
      <c r="V949" s="95" t="str">
        <f>IF(Table4[[#This Row],[Segment]]="","",Table4[[#This Row],[Total Friction Loss (J/kg)]]*Table3[Density (kg/m3)])</f>
        <v/>
      </c>
      <c r="W949" s="95" t="str">
        <f>IF(Table4[[#This Row],[Segment]]="","",Table4[[#This Row],[Total Pressure Drop (Pa)]]/1000)</f>
        <v/>
      </c>
      <c r="Y949" s="82" t="str">
        <f>IF('Set Up'!D1172="","",'Set Up'!D1172)</f>
        <v/>
      </c>
      <c r="Z949" s="82" t="str">
        <f>IF('Set Up'!E1172="","",'Set Up'!E1172)</f>
        <v/>
      </c>
      <c r="AA949" s="82" t="str">
        <f>IF('Set Up'!F1172="","",'Set Up'!F1172)</f>
        <v/>
      </c>
      <c r="AB949" s="82" t="str">
        <f>IF('Set Up'!G1172="","",'Set Up'!G1172)</f>
        <v/>
      </c>
      <c r="AC949" s="82" t="str">
        <f t="array" ref="AC949">IF(Y949="","",INDEX(Data!$G$4:$G$51,MATCH(Table7[[#This Row],[Fitting]]&amp;Table7[[#This Row],[Fitting Subtype]],Data!$E$4:$E$51&amp;Data!$F$4:$F$51,0)))</f>
        <v/>
      </c>
      <c r="AD949" s="89" t="str">
        <f>IF(Table7[[#This Row],[Segment]]="","",Table7[[#This Row],[Quantity]]*Table7[[#This Row],[Kf]]*(((INDEX(Table4[Velocity (m/s)],MATCH(Table7[[#This Row],[Segment]],Table4[Segment],0)))^2)/2))</f>
        <v/>
      </c>
      <c r="AF949" s="82" t="str">
        <f>Table4[[#This Row],[Segment]]</f>
        <v/>
      </c>
      <c r="AG949" s="75"/>
      <c r="AH949" s="82" t="str">
        <f>IF(Table5[[#This Row],[Segment]]="","",AG949-Table4[[#This Row],[Total Pressure Drop (kPa)]])</f>
        <v/>
      </c>
    </row>
    <row r="950" spans="1:34" x14ac:dyDescent="0.25">
      <c r="A950" s="95" t="str">
        <f>IF('Set Up'!A947="","",'Set Up'!A947)</f>
        <v/>
      </c>
      <c r="B950" s="75" t="s">
        <v>81</v>
      </c>
      <c r="C950" s="85"/>
      <c r="D950" s="86" t="str">
        <f>IF(Table4[[#This Row],[Diameter (in)]]="","",(((CONVERT(Table4[[#This Row],[Diameter (in)]],"in","m"))/2)^2)*PI())</f>
        <v/>
      </c>
      <c r="E950" s="87" t="str">
        <f>IF(Table4[[#This Row],[Area (m2)]]="","",$D$4/Table4[[#This Row],[Area (m2)]])</f>
        <v/>
      </c>
      <c r="F950" s="85">
        <f t="shared" si="14"/>
        <v>4.6951999999999998</v>
      </c>
      <c r="G950" s="88" t="str">
        <f>IF(Table4[[#This Row],[Segment]]="","",(CONVERT(Table4[[#This Row],[Diameter (in)]],"in","m")*$B$4*Table4[[#This Row],[Velocity (m/s)]])/$C$4)</f>
        <v/>
      </c>
      <c r="H950" s="96" t="str">
        <f>IF(Table4[[#This Row],[Segment]]="","",IF(Table4[[#This Row],[Teynold''s Number]]&gt;4000,"TURBULENT","LAMINAR"))</f>
        <v/>
      </c>
      <c r="I950" s="86" t="str">
        <f>IF(Table4[[#This Row],[Segment]]="","",INDEX(Data!C947:C961,MATCH(Table4[Material],Data!B947:B961,0)))</f>
        <v/>
      </c>
      <c r="J950" s="89" t="str">
        <f>IF(Table4[[#This Row],[ε (m)]]="","",Table4[[#This Row],[ε (m)]]/(CONVERT(Table4[[#This Row],[Diameter (in)]],"in","m")))</f>
        <v/>
      </c>
      <c r="K950" s="96" t="str">
        <f>IF(Table4[[#This Row],[Regime]]="LAMINAR",16/Table4[[#This Row],[Teynold''s Number]],"-")</f>
        <v>-</v>
      </c>
      <c r="L950" s="86"/>
      <c r="M950" s="97" t="str">
        <f>IF(Table4[[#This Row],[Regime]]="TURBULENT",(((-4*LOG10(Table4[[#This Row],[ε/D]]/3.7+1.256/(Table4[[#This Row],[Teynold''s Number]]*SQRT(Table4[[#This Row],[f turbulent (guess)]]))))^-1)^2),"")</f>
        <v/>
      </c>
      <c r="N950" s="91" t="str">
        <f>IF(Table4[[#This Row],[f turbulent]]="","",Table4[[#This Row],[f turbulent (guess)]]-Table4[[#This Row],[f turbulent]])</f>
        <v/>
      </c>
      <c r="O950" s="87">
        <f>IF(Table4[[#This Row],[Segment]]="",0,IF(C951="",0,IF(C951&lt;=Table4[[#This Row],[Diameter (in)]],0,1-(D950/D951))))</f>
        <v>0</v>
      </c>
      <c r="P950" s="92" t="str">
        <f>IF(Table4[[#This Row],[Segment]]="","",IF(C950&gt;C951,"",IF(C951="",0.55,(0.55*(1-D951/D950)))))</f>
        <v/>
      </c>
      <c r="Q95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50" s="92" t="str">
        <f>IF(Table4[[#This Row],[Segment]]="","",IF(Table4[[#This Row],[Kexpansion]]="","0",((Table4[[#This Row],[Velocity (m/s)]]^2)/2)*Table4[[#This Row],[Kexpansion]]))</f>
        <v/>
      </c>
      <c r="S950" s="92" t="str">
        <f>IF(Table4[[#This Row],[Segment]]="","",IF(Table4[[#This Row],[Kcontraction]]="","0",((Table4[[#This Row],[Velocity (m/s)]]^2)/2)*Table4[[#This Row],[Kcontraction]]))</f>
        <v/>
      </c>
      <c r="T950" s="89" t="str">
        <f>IF(Table4[[#This Row],[Segment]]="","",SUMIF($Y$7:$Y$2000,Table4[[#This Row],[Segment]],$AD$7:$AD$2000))</f>
        <v/>
      </c>
      <c r="U950" s="95" t="str">
        <f>IF(Table4[[#This Row],[Segment]]="","",Table4[[#This Row],[Hfriction (J/kg)]]+Table4[[#This Row],[Hexpansions (J/kg)]]+Table4[[#This Row],[Hcontractions (J/kg)]]+Table4[[#This Row],[Hf (J/kg)]])</f>
        <v/>
      </c>
      <c r="V950" s="95" t="str">
        <f>IF(Table4[[#This Row],[Segment]]="","",Table4[[#This Row],[Total Friction Loss (J/kg)]]*Table3[Density (kg/m3)])</f>
        <v/>
      </c>
      <c r="W950" s="95" t="str">
        <f>IF(Table4[[#This Row],[Segment]]="","",Table4[[#This Row],[Total Pressure Drop (Pa)]]/1000)</f>
        <v/>
      </c>
      <c r="Y950" s="82" t="str">
        <f>IF('Set Up'!D1173="","",'Set Up'!D1173)</f>
        <v/>
      </c>
      <c r="Z950" s="82" t="str">
        <f>IF('Set Up'!E1173="","",'Set Up'!E1173)</f>
        <v/>
      </c>
      <c r="AA950" s="82" t="str">
        <f>IF('Set Up'!F1173="","",'Set Up'!F1173)</f>
        <v/>
      </c>
      <c r="AB950" s="82" t="str">
        <f>IF('Set Up'!G1173="","",'Set Up'!G1173)</f>
        <v/>
      </c>
      <c r="AC950" s="82" t="str">
        <f t="array" ref="AC950">IF(Y950="","",INDEX(Data!$G$4:$G$51,MATCH(Table7[[#This Row],[Fitting]]&amp;Table7[[#This Row],[Fitting Subtype]],Data!$E$4:$E$51&amp;Data!$F$4:$F$51,0)))</f>
        <v/>
      </c>
      <c r="AD950" s="89" t="str">
        <f>IF(Table7[[#This Row],[Segment]]="","",Table7[[#This Row],[Quantity]]*Table7[[#This Row],[Kf]]*(((INDEX(Table4[Velocity (m/s)],MATCH(Table7[[#This Row],[Segment]],Table4[Segment],0)))^2)/2))</f>
        <v/>
      </c>
      <c r="AF950" s="82" t="str">
        <f>Table4[[#This Row],[Segment]]</f>
        <v/>
      </c>
      <c r="AG950" s="75"/>
      <c r="AH950" s="82" t="str">
        <f>IF(Table5[[#This Row],[Segment]]="","",AG950-Table4[[#This Row],[Total Pressure Drop (kPa)]])</f>
        <v/>
      </c>
    </row>
    <row r="951" spans="1:34" x14ac:dyDescent="0.25">
      <c r="A951" s="95" t="str">
        <f>IF('Set Up'!A948="","",'Set Up'!A948)</f>
        <v/>
      </c>
      <c r="B951" s="75" t="s">
        <v>81</v>
      </c>
      <c r="C951" s="85"/>
      <c r="D951" s="86" t="str">
        <f>IF(Table4[[#This Row],[Diameter (in)]]="","",(((CONVERT(Table4[[#This Row],[Diameter (in)]],"in","m"))/2)^2)*PI())</f>
        <v/>
      </c>
      <c r="E951" s="87" t="str">
        <f>IF(Table4[[#This Row],[Area (m2)]]="","",$D$4/Table4[[#This Row],[Area (m2)]])</f>
        <v/>
      </c>
      <c r="F951" s="85">
        <f t="shared" si="14"/>
        <v>4.6951999999999998</v>
      </c>
      <c r="G951" s="88" t="str">
        <f>IF(Table4[[#This Row],[Segment]]="","",(CONVERT(Table4[[#This Row],[Diameter (in)]],"in","m")*$B$4*Table4[[#This Row],[Velocity (m/s)]])/$C$4)</f>
        <v/>
      </c>
      <c r="H951" s="96" t="str">
        <f>IF(Table4[[#This Row],[Segment]]="","",IF(Table4[[#This Row],[Teynold''s Number]]&gt;4000,"TURBULENT","LAMINAR"))</f>
        <v/>
      </c>
      <c r="I951" s="86" t="str">
        <f>IF(Table4[[#This Row],[Segment]]="","",INDEX(Data!C948:C962,MATCH(Table4[Material],Data!B948:B962,0)))</f>
        <v/>
      </c>
      <c r="J951" s="89" t="str">
        <f>IF(Table4[[#This Row],[ε (m)]]="","",Table4[[#This Row],[ε (m)]]/(CONVERT(Table4[[#This Row],[Diameter (in)]],"in","m")))</f>
        <v/>
      </c>
      <c r="K951" s="96" t="str">
        <f>IF(Table4[[#This Row],[Regime]]="LAMINAR",16/Table4[[#This Row],[Teynold''s Number]],"-")</f>
        <v>-</v>
      </c>
      <c r="L951" s="86"/>
      <c r="M951" s="97" t="str">
        <f>IF(Table4[[#This Row],[Regime]]="TURBULENT",(((-4*LOG10(Table4[[#This Row],[ε/D]]/3.7+1.256/(Table4[[#This Row],[Teynold''s Number]]*SQRT(Table4[[#This Row],[f turbulent (guess)]]))))^-1)^2),"")</f>
        <v/>
      </c>
      <c r="N951" s="91" t="str">
        <f>IF(Table4[[#This Row],[f turbulent]]="","",Table4[[#This Row],[f turbulent (guess)]]-Table4[[#This Row],[f turbulent]])</f>
        <v/>
      </c>
      <c r="O951" s="87">
        <f>IF(Table4[[#This Row],[Segment]]="",0,IF(C952="",0,IF(C952&lt;=Table4[[#This Row],[Diameter (in)]],0,1-(D951/D952))))</f>
        <v>0</v>
      </c>
      <c r="P951" s="92" t="str">
        <f>IF(Table4[[#This Row],[Segment]]="","",IF(C951&gt;C952,"",IF(C952="",0.55,(0.55*(1-D952/D951)))))</f>
        <v/>
      </c>
      <c r="Q95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51" s="92" t="str">
        <f>IF(Table4[[#This Row],[Segment]]="","",IF(Table4[[#This Row],[Kexpansion]]="","0",((Table4[[#This Row],[Velocity (m/s)]]^2)/2)*Table4[[#This Row],[Kexpansion]]))</f>
        <v/>
      </c>
      <c r="S951" s="92" t="str">
        <f>IF(Table4[[#This Row],[Segment]]="","",IF(Table4[[#This Row],[Kcontraction]]="","0",((Table4[[#This Row],[Velocity (m/s)]]^2)/2)*Table4[[#This Row],[Kcontraction]]))</f>
        <v/>
      </c>
      <c r="T951" s="89" t="str">
        <f>IF(Table4[[#This Row],[Segment]]="","",SUMIF($Y$7:$Y$2000,Table4[[#This Row],[Segment]],$AD$7:$AD$2000))</f>
        <v/>
      </c>
      <c r="U951" s="95" t="str">
        <f>IF(Table4[[#This Row],[Segment]]="","",Table4[[#This Row],[Hfriction (J/kg)]]+Table4[[#This Row],[Hexpansions (J/kg)]]+Table4[[#This Row],[Hcontractions (J/kg)]]+Table4[[#This Row],[Hf (J/kg)]])</f>
        <v/>
      </c>
      <c r="V951" s="95" t="str">
        <f>IF(Table4[[#This Row],[Segment]]="","",Table4[[#This Row],[Total Friction Loss (J/kg)]]*Table3[Density (kg/m3)])</f>
        <v/>
      </c>
      <c r="W951" s="95" t="str">
        <f>IF(Table4[[#This Row],[Segment]]="","",Table4[[#This Row],[Total Pressure Drop (Pa)]]/1000)</f>
        <v/>
      </c>
      <c r="Y951" s="82" t="str">
        <f>IF('Set Up'!D1174="","",'Set Up'!D1174)</f>
        <v/>
      </c>
      <c r="Z951" s="82" t="str">
        <f>IF('Set Up'!E1174="","",'Set Up'!E1174)</f>
        <v/>
      </c>
      <c r="AA951" s="82" t="str">
        <f>IF('Set Up'!F1174="","",'Set Up'!F1174)</f>
        <v/>
      </c>
      <c r="AB951" s="82" t="str">
        <f>IF('Set Up'!G1174="","",'Set Up'!G1174)</f>
        <v/>
      </c>
      <c r="AC951" s="82" t="str">
        <f t="array" ref="AC951">IF(Y951="","",INDEX(Data!$G$4:$G$51,MATCH(Table7[[#This Row],[Fitting]]&amp;Table7[[#This Row],[Fitting Subtype]],Data!$E$4:$E$51&amp;Data!$F$4:$F$51,0)))</f>
        <v/>
      </c>
      <c r="AD951" s="89" t="str">
        <f>IF(Table7[[#This Row],[Segment]]="","",Table7[[#This Row],[Quantity]]*Table7[[#This Row],[Kf]]*(((INDEX(Table4[Velocity (m/s)],MATCH(Table7[[#This Row],[Segment]],Table4[Segment],0)))^2)/2))</f>
        <v/>
      </c>
      <c r="AF951" s="82" t="str">
        <f>Table4[[#This Row],[Segment]]</f>
        <v/>
      </c>
      <c r="AG951" s="75"/>
      <c r="AH951" s="82" t="str">
        <f>IF(Table5[[#This Row],[Segment]]="","",AG951-Table4[[#This Row],[Total Pressure Drop (kPa)]])</f>
        <v/>
      </c>
    </row>
    <row r="952" spans="1:34" x14ac:dyDescent="0.25">
      <c r="A952" s="95" t="str">
        <f>IF('Set Up'!A949="","",'Set Up'!A949)</f>
        <v/>
      </c>
      <c r="B952" s="75" t="s">
        <v>81</v>
      </c>
      <c r="C952" s="85"/>
      <c r="D952" s="86" t="str">
        <f>IF(Table4[[#This Row],[Diameter (in)]]="","",(((CONVERT(Table4[[#This Row],[Diameter (in)]],"in","m"))/2)^2)*PI())</f>
        <v/>
      </c>
      <c r="E952" s="87" t="str">
        <f>IF(Table4[[#This Row],[Area (m2)]]="","",$D$4/Table4[[#This Row],[Area (m2)]])</f>
        <v/>
      </c>
      <c r="F952" s="85">
        <f t="shared" si="14"/>
        <v>4.6951999999999998</v>
      </c>
      <c r="G952" s="88" t="str">
        <f>IF(Table4[[#This Row],[Segment]]="","",(CONVERT(Table4[[#This Row],[Diameter (in)]],"in","m")*$B$4*Table4[[#This Row],[Velocity (m/s)]])/$C$4)</f>
        <v/>
      </c>
      <c r="H952" s="96" t="str">
        <f>IF(Table4[[#This Row],[Segment]]="","",IF(Table4[[#This Row],[Teynold''s Number]]&gt;4000,"TURBULENT","LAMINAR"))</f>
        <v/>
      </c>
      <c r="I952" s="86" t="str">
        <f>IF(Table4[[#This Row],[Segment]]="","",INDEX(Data!C949:C963,MATCH(Table4[Material],Data!B949:B963,0)))</f>
        <v/>
      </c>
      <c r="J952" s="89" t="str">
        <f>IF(Table4[[#This Row],[ε (m)]]="","",Table4[[#This Row],[ε (m)]]/(CONVERT(Table4[[#This Row],[Diameter (in)]],"in","m")))</f>
        <v/>
      </c>
      <c r="K952" s="96" t="str">
        <f>IF(Table4[[#This Row],[Regime]]="LAMINAR",16/Table4[[#This Row],[Teynold''s Number]],"-")</f>
        <v>-</v>
      </c>
      <c r="L952" s="86"/>
      <c r="M952" s="97" t="str">
        <f>IF(Table4[[#This Row],[Regime]]="TURBULENT",(((-4*LOG10(Table4[[#This Row],[ε/D]]/3.7+1.256/(Table4[[#This Row],[Teynold''s Number]]*SQRT(Table4[[#This Row],[f turbulent (guess)]]))))^-1)^2),"")</f>
        <v/>
      </c>
      <c r="N952" s="91" t="str">
        <f>IF(Table4[[#This Row],[f turbulent]]="","",Table4[[#This Row],[f turbulent (guess)]]-Table4[[#This Row],[f turbulent]])</f>
        <v/>
      </c>
      <c r="O952" s="87">
        <f>IF(Table4[[#This Row],[Segment]]="",0,IF(C953="",0,IF(C953&lt;=Table4[[#This Row],[Diameter (in)]],0,1-(D952/D953))))</f>
        <v>0</v>
      </c>
      <c r="P952" s="92" t="str">
        <f>IF(Table4[[#This Row],[Segment]]="","",IF(C952&gt;C953,"",IF(C953="",0.55,(0.55*(1-D953/D952)))))</f>
        <v/>
      </c>
      <c r="Q95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52" s="92" t="str">
        <f>IF(Table4[[#This Row],[Segment]]="","",IF(Table4[[#This Row],[Kexpansion]]="","0",((Table4[[#This Row],[Velocity (m/s)]]^2)/2)*Table4[[#This Row],[Kexpansion]]))</f>
        <v/>
      </c>
      <c r="S952" s="92" t="str">
        <f>IF(Table4[[#This Row],[Segment]]="","",IF(Table4[[#This Row],[Kcontraction]]="","0",((Table4[[#This Row],[Velocity (m/s)]]^2)/2)*Table4[[#This Row],[Kcontraction]]))</f>
        <v/>
      </c>
      <c r="T952" s="89" t="str">
        <f>IF(Table4[[#This Row],[Segment]]="","",SUMIF($Y$7:$Y$2000,Table4[[#This Row],[Segment]],$AD$7:$AD$2000))</f>
        <v/>
      </c>
      <c r="U952" s="95" t="str">
        <f>IF(Table4[[#This Row],[Segment]]="","",Table4[[#This Row],[Hfriction (J/kg)]]+Table4[[#This Row],[Hexpansions (J/kg)]]+Table4[[#This Row],[Hcontractions (J/kg)]]+Table4[[#This Row],[Hf (J/kg)]])</f>
        <v/>
      </c>
      <c r="V952" s="95" t="str">
        <f>IF(Table4[[#This Row],[Segment]]="","",Table4[[#This Row],[Total Friction Loss (J/kg)]]*Table3[Density (kg/m3)])</f>
        <v/>
      </c>
      <c r="W952" s="95" t="str">
        <f>IF(Table4[[#This Row],[Segment]]="","",Table4[[#This Row],[Total Pressure Drop (Pa)]]/1000)</f>
        <v/>
      </c>
      <c r="Y952" s="82" t="str">
        <f>IF('Set Up'!D1175="","",'Set Up'!D1175)</f>
        <v/>
      </c>
      <c r="Z952" s="82" t="str">
        <f>IF('Set Up'!E1175="","",'Set Up'!E1175)</f>
        <v/>
      </c>
      <c r="AA952" s="82" t="str">
        <f>IF('Set Up'!F1175="","",'Set Up'!F1175)</f>
        <v/>
      </c>
      <c r="AB952" s="82" t="str">
        <f>IF('Set Up'!G1175="","",'Set Up'!G1175)</f>
        <v/>
      </c>
      <c r="AC952" s="82" t="str">
        <f t="array" ref="AC952">IF(Y952="","",INDEX(Data!$G$4:$G$51,MATCH(Table7[[#This Row],[Fitting]]&amp;Table7[[#This Row],[Fitting Subtype]],Data!$E$4:$E$51&amp;Data!$F$4:$F$51,0)))</f>
        <v/>
      </c>
      <c r="AD952" s="89" t="str">
        <f>IF(Table7[[#This Row],[Segment]]="","",Table7[[#This Row],[Quantity]]*Table7[[#This Row],[Kf]]*(((INDEX(Table4[Velocity (m/s)],MATCH(Table7[[#This Row],[Segment]],Table4[Segment],0)))^2)/2))</f>
        <v/>
      </c>
      <c r="AF952" s="82" t="str">
        <f>Table4[[#This Row],[Segment]]</f>
        <v/>
      </c>
      <c r="AG952" s="75"/>
      <c r="AH952" s="82" t="str">
        <f>IF(Table5[[#This Row],[Segment]]="","",AG952-Table4[[#This Row],[Total Pressure Drop (kPa)]])</f>
        <v/>
      </c>
    </row>
    <row r="953" spans="1:34" x14ac:dyDescent="0.25">
      <c r="A953" s="95" t="str">
        <f>IF('Set Up'!A950="","",'Set Up'!A950)</f>
        <v/>
      </c>
      <c r="B953" s="75" t="s">
        <v>81</v>
      </c>
      <c r="C953" s="85"/>
      <c r="D953" s="86" t="str">
        <f>IF(Table4[[#This Row],[Diameter (in)]]="","",(((CONVERT(Table4[[#This Row],[Diameter (in)]],"in","m"))/2)^2)*PI())</f>
        <v/>
      </c>
      <c r="E953" s="87" t="str">
        <f>IF(Table4[[#This Row],[Area (m2)]]="","",$D$4/Table4[[#This Row],[Area (m2)]])</f>
        <v/>
      </c>
      <c r="F953" s="85">
        <f t="shared" si="14"/>
        <v>4.6951999999999998</v>
      </c>
      <c r="G953" s="88" t="str">
        <f>IF(Table4[[#This Row],[Segment]]="","",(CONVERT(Table4[[#This Row],[Diameter (in)]],"in","m")*$B$4*Table4[[#This Row],[Velocity (m/s)]])/$C$4)</f>
        <v/>
      </c>
      <c r="H953" s="96" t="str">
        <f>IF(Table4[[#This Row],[Segment]]="","",IF(Table4[[#This Row],[Teynold''s Number]]&gt;4000,"TURBULENT","LAMINAR"))</f>
        <v/>
      </c>
      <c r="I953" s="86" t="str">
        <f>IF(Table4[[#This Row],[Segment]]="","",INDEX(Data!C950:C964,MATCH(Table4[Material],Data!B950:B964,0)))</f>
        <v/>
      </c>
      <c r="J953" s="89" t="str">
        <f>IF(Table4[[#This Row],[ε (m)]]="","",Table4[[#This Row],[ε (m)]]/(CONVERT(Table4[[#This Row],[Diameter (in)]],"in","m")))</f>
        <v/>
      </c>
      <c r="K953" s="96" t="str">
        <f>IF(Table4[[#This Row],[Regime]]="LAMINAR",16/Table4[[#This Row],[Teynold''s Number]],"-")</f>
        <v>-</v>
      </c>
      <c r="L953" s="86"/>
      <c r="M953" s="97" t="str">
        <f>IF(Table4[[#This Row],[Regime]]="TURBULENT",(((-4*LOG10(Table4[[#This Row],[ε/D]]/3.7+1.256/(Table4[[#This Row],[Teynold''s Number]]*SQRT(Table4[[#This Row],[f turbulent (guess)]]))))^-1)^2),"")</f>
        <v/>
      </c>
      <c r="N953" s="91" t="str">
        <f>IF(Table4[[#This Row],[f turbulent]]="","",Table4[[#This Row],[f turbulent (guess)]]-Table4[[#This Row],[f turbulent]])</f>
        <v/>
      </c>
      <c r="O953" s="87">
        <f>IF(Table4[[#This Row],[Segment]]="",0,IF(C954="",0,IF(C954&lt;=Table4[[#This Row],[Diameter (in)]],0,1-(D953/D954))))</f>
        <v>0</v>
      </c>
      <c r="P953" s="92" t="str">
        <f>IF(Table4[[#This Row],[Segment]]="","",IF(C953&gt;C954,"",IF(C954="",0.55,(0.55*(1-D954/D953)))))</f>
        <v/>
      </c>
      <c r="Q95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53" s="92" t="str">
        <f>IF(Table4[[#This Row],[Segment]]="","",IF(Table4[[#This Row],[Kexpansion]]="","0",((Table4[[#This Row],[Velocity (m/s)]]^2)/2)*Table4[[#This Row],[Kexpansion]]))</f>
        <v/>
      </c>
      <c r="S953" s="92" t="str">
        <f>IF(Table4[[#This Row],[Segment]]="","",IF(Table4[[#This Row],[Kcontraction]]="","0",((Table4[[#This Row],[Velocity (m/s)]]^2)/2)*Table4[[#This Row],[Kcontraction]]))</f>
        <v/>
      </c>
      <c r="T953" s="89" t="str">
        <f>IF(Table4[[#This Row],[Segment]]="","",SUMIF($Y$7:$Y$2000,Table4[[#This Row],[Segment]],$AD$7:$AD$2000))</f>
        <v/>
      </c>
      <c r="U953" s="95" t="str">
        <f>IF(Table4[[#This Row],[Segment]]="","",Table4[[#This Row],[Hfriction (J/kg)]]+Table4[[#This Row],[Hexpansions (J/kg)]]+Table4[[#This Row],[Hcontractions (J/kg)]]+Table4[[#This Row],[Hf (J/kg)]])</f>
        <v/>
      </c>
      <c r="V953" s="95" t="str">
        <f>IF(Table4[[#This Row],[Segment]]="","",Table4[[#This Row],[Total Friction Loss (J/kg)]]*Table3[Density (kg/m3)])</f>
        <v/>
      </c>
      <c r="W953" s="95" t="str">
        <f>IF(Table4[[#This Row],[Segment]]="","",Table4[[#This Row],[Total Pressure Drop (Pa)]]/1000)</f>
        <v/>
      </c>
      <c r="Y953" s="82" t="str">
        <f>IF('Set Up'!D1176="","",'Set Up'!D1176)</f>
        <v/>
      </c>
      <c r="Z953" s="82" t="str">
        <f>IF('Set Up'!E1176="","",'Set Up'!E1176)</f>
        <v/>
      </c>
      <c r="AA953" s="82" t="str">
        <f>IF('Set Up'!F1176="","",'Set Up'!F1176)</f>
        <v/>
      </c>
      <c r="AB953" s="82" t="str">
        <f>IF('Set Up'!G1176="","",'Set Up'!G1176)</f>
        <v/>
      </c>
      <c r="AC953" s="82" t="str">
        <f t="array" ref="AC953">IF(Y953="","",INDEX(Data!$G$4:$G$51,MATCH(Table7[[#This Row],[Fitting]]&amp;Table7[[#This Row],[Fitting Subtype]],Data!$E$4:$E$51&amp;Data!$F$4:$F$51,0)))</f>
        <v/>
      </c>
      <c r="AD953" s="89" t="str">
        <f>IF(Table7[[#This Row],[Segment]]="","",Table7[[#This Row],[Quantity]]*Table7[[#This Row],[Kf]]*(((INDEX(Table4[Velocity (m/s)],MATCH(Table7[[#This Row],[Segment]],Table4[Segment],0)))^2)/2))</f>
        <v/>
      </c>
      <c r="AF953" s="82" t="str">
        <f>Table4[[#This Row],[Segment]]</f>
        <v/>
      </c>
      <c r="AG953" s="75"/>
      <c r="AH953" s="82" t="str">
        <f>IF(Table5[[#This Row],[Segment]]="","",AG953-Table4[[#This Row],[Total Pressure Drop (kPa)]])</f>
        <v/>
      </c>
    </row>
    <row r="954" spans="1:34" x14ac:dyDescent="0.25">
      <c r="A954" s="95" t="str">
        <f>IF('Set Up'!A951="","",'Set Up'!A951)</f>
        <v/>
      </c>
      <c r="B954" s="75" t="s">
        <v>81</v>
      </c>
      <c r="C954" s="85"/>
      <c r="D954" s="86" t="str">
        <f>IF(Table4[[#This Row],[Diameter (in)]]="","",(((CONVERT(Table4[[#This Row],[Diameter (in)]],"in","m"))/2)^2)*PI())</f>
        <v/>
      </c>
      <c r="E954" s="87" t="str">
        <f>IF(Table4[[#This Row],[Area (m2)]]="","",$D$4/Table4[[#This Row],[Area (m2)]])</f>
        <v/>
      </c>
      <c r="F954" s="85">
        <f t="shared" si="14"/>
        <v>4.6951999999999998</v>
      </c>
      <c r="G954" s="88" t="str">
        <f>IF(Table4[[#This Row],[Segment]]="","",(CONVERT(Table4[[#This Row],[Diameter (in)]],"in","m")*$B$4*Table4[[#This Row],[Velocity (m/s)]])/$C$4)</f>
        <v/>
      </c>
      <c r="H954" s="96" t="str">
        <f>IF(Table4[[#This Row],[Segment]]="","",IF(Table4[[#This Row],[Teynold''s Number]]&gt;4000,"TURBULENT","LAMINAR"))</f>
        <v/>
      </c>
      <c r="I954" s="86" t="str">
        <f>IF(Table4[[#This Row],[Segment]]="","",INDEX(Data!C951:C965,MATCH(Table4[Material],Data!B951:B965,0)))</f>
        <v/>
      </c>
      <c r="J954" s="89" t="str">
        <f>IF(Table4[[#This Row],[ε (m)]]="","",Table4[[#This Row],[ε (m)]]/(CONVERT(Table4[[#This Row],[Diameter (in)]],"in","m")))</f>
        <v/>
      </c>
      <c r="K954" s="96" t="str">
        <f>IF(Table4[[#This Row],[Regime]]="LAMINAR",16/Table4[[#This Row],[Teynold''s Number]],"-")</f>
        <v>-</v>
      </c>
      <c r="L954" s="86"/>
      <c r="M954" s="97" t="str">
        <f>IF(Table4[[#This Row],[Regime]]="TURBULENT",(((-4*LOG10(Table4[[#This Row],[ε/D]]/3.7+1.256/(Table4[[#This Row],[Teynold''s Number]]*SQRT(Table4[[#This Row],[f turbulent (guess)]]))))^-1)^2),"")</f>
        <v/>
      </c>
      <c r="N954" s="91" t="str">
        <f>IF(Table4[[#This Row],[f turbulent]]="","",Table4[[#This Row],[f turbulent (guess)]]-Table4[[#This Row],[f turbulent]])</f>
        <v/>
      </c>
      <c r="O954" s="87">
        <f>IF(Table4[[#This Row],[Segment]]="",0,IF(C955="",0,IF(C955&lt;=Table4[[#This Row],[Diameter (in)]],0,1-(D954/D955))))</f>
        <v>0</v>
      </c>
      <c r="P954" s="92" t="str">
        <f>IF(Table4[[#This Row],[Segment]]="","",IF(C954&gt;C955,"",IF(C955="",0.55,(0.55*(1-D955/D954)))))</f>
        <v/>
      </c>
      <c r="Q95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54" s="92" t="str">
        <f>IF(Table4[[#This Row],[Segment]]="","",IF(Table4[[#This Row],[Kexpansion]]="","0",((Table4[[#This Row],[Velocity (m/s)]]^2)/2)*Table4[[#This Row],[Kexpansion]]))</f>
        <v/>
      </c>
      <c r="S954" s="92" t="str">
        <f>IF(Table4[[#This Row],[Segment]]="","",IF(Table4[[#This Row],[Kcontraction]]="","0",((Table4[[#This Row],[Velocity (m/s)]]^2)/2)*Table4[[#This Row],[Kcontraction]]))</f>
        <v/>
      </c>
      <c r="T954" s="89" t="str">
        <f>IF(Table4[[#This Row],[Segment]]="","",SUMIF($Y$7:$Y$2000,Table4[[#This Row],[Segment]],$AD$7:$AD$2000))</f>
        <v/>
      </c>
      <c r="U954" s="95" t="str">
        <f>IF(Table4[[#This Row],[Segment]]="","",Table4[[#This Row],[Hfriction (J/kg)]]+Table4[[#This Row],[Hexpansions (J/kg)]]+Table4[[#This Row],[Hcontractions (J/kg)]]+Table4[[#This Row],[Hf (J/kg)]])</f>
        <v/>
      </c>
      <c r="V954" s="95" t="str">
        <f>IF(Table4[[#This Row],[Segment]]="","",Table4[[#This Row],[Total Friction Loss (J/kg)]]*Table3[Density (kg/m3)])</f>
        <v/>
      </c>
      <c r="W954" s="95" t="str">
        <f>IF(Table4[[#This Row],[Segment]]="","",Table4[[#This Row],[Total Pressure Drop (Pa)]]/1000)</f>
        <v/>
      </c>
      <c r="Y954" s="82" t="str">
        <f>IF('Set Up'!D1177="","",'Set Up'!D1177)</f>
        <v/>
      </c>
      <c r="Z954" s="82" t="str">
        <f>IF('Set Up'!E1177="","",'Set Up'!E1177)</f>
        <v/>
      </c>
      <c r="AA954" s="82" t="str">
        <f>IF('Set Up'!F1177="","",'Set Up'!F1177)</f>
        <v/>
      </c>
      <c r="AB954" s="82" t="str">
        <f>IF('Set Up'!G1177="","",'Set Up'!G1177)</f>
        <v/>
      </c>
      <c r="AC954" s="82" t="str">
        <f t="array" ref="AC954">IF(Y954="","",INDEX(Data!$G$4:$G$51,MATCH(Table7[[#This Row],[Fitting]]&amp;Table7[[#This Row],[Fitting Subtype]],Data!$E$4:$E$51&amp;Data!$F$4:$F$51,0)))</f>
        <v/>
      </c>
      <c r="AD954" s="89" t="str">
        <f>IF(Table7[[#This Row],[Segment]]="","",Table7[[#This Row],[Quantity]]*Table7[[#This Row],[Kf]]*(((INDEX(Table4[Velocity (m/s)],MATCH(Table7[[#This Row],[Segment]],Table4[Segment],0)))^2)/2))</f>
        <v/>
      </c>
      <c r="AF954" s="82" t="str">
        <f>Table4[[#This Row],[Segment]]</f>
        <v/>
      </c>
      <c r="AG954" s="75"/>
      <c r="AH954" s="82" t="str">
        <f>IF(Table5[[#This Row],[Segment]]="","",AG954-Table4[[#This Row],[Total Pressure Drop (kPa)]])</f>
        <v/>
      </c>
    </row>
    <row r="955" spans="1:34" x14ac:dyDescent="0.25">
      <c r="A955" s="95" t="str">
        <f>IF('Set Up'!A952="","",'Set Up'!A952)</f>
        <v/>
      </c>
      <c r="B955" s="75" t="s">
        <v>81</v>
      </c>
      <c r="C955" s="85"/>
      <c r="D955" s="86" t="str">
        <f>IF(Table4[[#This Row],[Diameter (in)]]="","",(((CONVERT(Table4[[#This Row],[Diameter (in)]],"in","m"))/2)^2)*PI())</f>
        <v/>
      </c>
      <c r="E955" s="87" t="str">
        <f>IF(Table4[[#This Row],[Area (m2)]]="","",$D$4/Table4[[#This Row],[Area (m2)]])</f>
        <v/>
      </c>
      <c r="F955" s="85">
        <f t="shared" si="14"/>
        <v>4.6951999999999998</v>
      </c>
      <c r="G955" s="88" t="str">
        <f>IF(Table4[[#This Row],[Segment]]="","",(CONVERT(Table4[[#This Row],[Diameter (in)]],"in","m")*$B$4*Table4[[#This Row],[Velocity (m/s)]])/$C$4)</f>
        <v/>
      </c>
      <c r="H955" s="96" t="str">
        <f>IF(Table4[[#This Row],[Segment]]="","",IF(Table4[[#This Row],[Teynold''s Number]]&gt;4000,"TURBULENT","LAMINAR"))</f>
        <v/>
      </c>
      <c r="I955" s="86" t="str">
        <f>IF(Table4[[#This Row],[Segment]]="","",INDEX(Data!C952:C966,MATCH(Table4[Material],Data!B952:B966,0)))</f>
        <v/>
      </c>
      <c r="J955" s="89" t="str">
        <f>IF(Table4[[#This Row],[ε (m)]]="","",Table4[[#This Row],[ε (m)]]/(CONVERT(Table4[[#This Row],[Diameter (in)]],"in","m")))</f>
        <v/>
      </c>
      <c r="K955" s="96" t="str">
        <f>IF(Table4[[#This Row],[Regime]]="LAMINAR",16/Table4[[#This Row],[Teynold''s Number]],"-")</f>
        <v>-</v>
      </c>
      <c r="L955" s="86"/>
      <c r="M955" s="97" t="str">
        <f>IF(Table4[[#This Row],[Regime]]="TURBULENT",(((-4*LOG10(Table4[[#This Row],[ε/D]]/3.7+1.256/(Table4[[#This Row],[Teynold''s Number]]*SQRT(Table4[[#This Row],[f turbulent (guess)]]))))^-1)^2),"")</f>
        <v/>
      </c>
      <c r="N955" s="91" t="str">
        <f>IF(Table4[[#This Row],[f turbulent]]="","",Table4[[#This Row],[f turbulent (guess)]]-Table4[[#This Row],[f turbulent]])</f>
        <v/>
      </c>
      <c r="O955" s="87">
        <f>IF(Table4[[#This Row],[Segment]]="",0,IF(C956="",0,IF(C956&lt;=Table4[[#This Row],[Diameter (in)]],0,1-(D955/D956))))</f>
        <v>0</v>
      </c>
      <c r="P955" s="92" t="str">
        <f>IF(Table4[[#This Row],[Segment]]="","",IF(C955&gt;C956,"",IF(C956="",0.55,(0.55*(1-D956/D955)))))</f>
        <v/>
      </c>
      <c r="Q95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55" s="92" t="str">
        <f>IF(Table4[[#This Row],[Segment]]="","",IF(Table4[[#This Row],[Kexpansion]]="","0",((Table4[[#This Row],[Velocity (m/s)]]^2)/2)*Table4[[#This Row],[Kexpansion]]))</f>
        <v/>
      </c>
      <c r="S955" s="92" t="str">
        <f>IF(Table4[[#This Row],[Segment]]="","",IF(Table4[[#This Row],[Kcontraction]]="","0",((Table4[[#This Row],[Velocity (m/s)]]^2)/2)*Table4[[#This Row],[Kcontraction]]))</f>
        <v/>
      </c>
      <c r="T955" s="89" t="str">
        <f>IF(Table4[[#This Row],[Segment]]="","",SUMIF($Y$7:$Y$2000,Table4[[#This Row],[Segment]],$AD$7:$AD$2000))</f>
        <v/>
      </c>
      <c r="U955" s="95" t="str">
        <f>IF(Table4[[#This Row],[Segment]]="","",Table4[[#This Row],[Hfriction (J/kg)]]+Table4[[#This Row],[Hexpansions (J/kg)]]+Table4[[#This Row],[Hcontractions (J/kg)]]+Table4[[#This Row],[Hf (J/kg)]])</f>
        <v/>
      </c>
      <c r="V955" s="95" t="str">
        <f>IF(Table4[[#This Row],[Segment]]="","",Table4[[#This Row],[Total Friction Loss (J/kg)]]*Table3[Density (kg/m3)])</f>
        <v/>
      </c>
      <c r="W955" s="95" t="str">
        <f>IF(Table4[[#This Row],[Segment]]="","",Table4[[#This Row],[Total Pressure Drop (Pa)]]/1000)</f>
        <v/>
      </c>
      <c r="Y955" s="82" t="str">
        <f>IF('Set Up'!D1178="","",'Set Up'!D1178)</f>
        <v/>
      </c>
      <c r="Z955" s="82" t="str">
        <f>IF('Set Up'!E1178="","",'Set Up'!E1178)</f>
        <v/>
      </c>
      <c r="AA955" s="82" t="str">
        <f>IF('Set Up'!F1178="","",'Set Up'!F1178)</f>
        <v/>
      </c>
      <c r="AB955" s="82" t="str">
        <f>IF('Set Up'!G1178="","",'Set Up'!G1178)</f>
        <v/>
      </c>
      <c r="AC955" s="82" t="str">
        <f t="array" ref="AC955">IF(Y955="","",INDEX(Data!$G$4:$G$51,MATCH(Table7[[#This Row],[Fitting]]&amp;Table7[[#This Row],[Fitting Subtype]],Data!$E$4:$E$51&amp;Data!$F$4:$F$51,0)))</f>
        <v/>
      </c>
      <c r="AD955" s="89" t="str">
        <f>IF(Table7[[#This Row],[Segment]]="","",Table7[[#This Row],[Quantity]]*Table7[[#This Row],[Kf]]*(((INDEX(Table4[Velocity (m/s)],MATCH(Table7[[#This Row],[Segment]],Table4[Segment],0)))^2)/2))</f>
        <v/>
      </c>
      <c r="AF955" s="82" t="str">
        <f>Table4[[#This Row],[Segment]]</f>
        <v/>
      </c>
      <c r="AG955" s="75"/>
      <c r="AH955" s="82" t="str">
        <f>IF(Table5[[#This Row],[Segment]]="","",AG955-Table4[[#This Row],[Total Pressure Drop (kPa)]])</f>
        <v/>
      </c>
    </row>
    <row r="956" spans="1:34" x14ac:dyDescent="0.25">
      <c r="A956" s="95" t="str">
        <f>IF('Set Up'!A953="","",'Set Up'!A953)</f>
        <v/>
      </c>
      <c r="B956" s="75" t="s">
        <v>81</v>
      </c>
      <c r="C956" s="85"/>
      <c r="D956" s="86" t="str">
        <f>IF(Table4[[#This Row],[Diameter (in)]]="","",(((CONVERT(Table4[[#This Row],[Diameter (in)]],"in","m"))/2)^2)*PI())</f>
        <v/>
      </c>
      <c r="E956" s="87" t="str">
        <f>IF(Table4[[#This Row],[Area (m2)]]="","",$D$4/Table4[[#This Row],[Area (m2)]])</f>
        <v/>
      </c>
      <c r="F956" s="85">
        <f t="shared" si="14"/>
        <v>4.6951999999999998</v>
      </c>
      <c r="G956" s="88" t="str">
        <f>IF(Table4[[#This Row],[Segment]]="","",(CONVERT(Table4[[#This Row],[Diameter (in)]],"in","m")*$B$4*Table4[[#This Row],[Velocity (m/s)]])/$C$4)</f>
        <v/>
      </c>
      <c r="H956" s="96" t="str">
        <f>IF(Table4[[#This Row],[Segment]]="","",IF(Table4[[#This Row],[Teynold''s Number]]&gt;4000,"TURBULENT","LAMINAR"))</f>
        <v/>
      </c>
      <c r="I956" s="86" t="str">
        <f>IF(Table4[[#This Row],[Segment]]="","",INDEX(Data!C953:C967,MATCH(Table4[Material],Data!B953:B967,0)))</f>
        <v/>
      </c>
      <c r="J956" s="89" t="str">
        <f>IF(Table4[[#This Row],[ε (m)]]="","",Table4[[#This Row],[ε (m)]]/(CONVERT(Table4[[#This Row],[Diameter (in)]],"in","m")))</f>
        <v/>
      </c>
      <c r="K956" s="96" t="str">
        <f>IF(Table4[[#This Row],[Regime]]="LAMINAR",16/Table4[[#This Row],[Teynold''s Number]],"-")</f>
        <v>-</v>
      </c>
      <c r="L956" s="86"/>
      <c r="M956" s="97" t="str">
        <f>IF(Table4[[#This Row],[Regime]]="TURBULENT",(((-4*LOG10(Table4[[#This Row],[ε/D]]/3.7+1.256/(Table4[[#This Row],[Teynold''s Number]]*SQRT(Table4[[#This Row],[f turbulent (guess)]]))))^-1)^2),"")</f>
        <v/>
      </c>
      <c r="N956" s="91" t="str">
        <f>IF(Table4[[#This Row],[f turbulent]]="","",Table4[[#This Row],[f turbulent (guess)]]-Table4[[#This Row],[f turbulent]])</f>
        <v/>
      </c>
      <c r="O956" s="87">
        <f>IF(Table4[[#This Row],[Segment]]="",0,IF(C957="",0,IF(C957&lt;=Table4[[#This Row],[Diameter (in)]],0,1-(D956/D957))))</f>
        <v>0</v>
      </c>
      <c r="P956" s="92" t="str">
        <f>IF(Table4[[#This Row],[Segment]]="","",IF(C956&gt;C957,"",IF(C957="",0.55,(0.55*(1-D957/D956)))))</f>
        <v/>
      </c>
      <c r="Q95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56" s="92" t="str">
        <f>IF(Table4[[#This Row],[Segment]]="","",IF(Table4[[#This Row],[Kexpansion]]="","0",((Table4[[#This Row],[Velocity (m/s)]]^2)/2)*Table4[[#This Row],[Kexpansion]]))</f>
        <v/>
      </c>
      <c r="S956" s="92" t="str">
        <f>IF(Table4[[#This Row],[Segment]]="","",IF(Table4[[#This Row],[Kcontraction]]="","0",((Table4[[#This Row],[Velocity (m/s)]]^2)/2)*Table4[[#This Row],[Kcontraction]]))</f>
        <v/>
      </c>
      <c r="T956" s="89" t="str">
        <f>IF(Table4[[#This Row],[Segment]]="","",SUMIF($Y$7:$Y$2000,Table4[[#This Row],[Segment]],$AD$7:$AD$2000))</f>
        <v/>
      </c>
      <c r="U956" s="95" t="str">
        <f>IF(Table4[[#This Row],[Segment]]="","",Table4[[#This Row],[Hfriction (J/kg)]]+Table4[[#This Row],[Hexpansions (J/kg)]]+Table4[[#This Row],[Hcontractions (J/kg)]]+Table4[[#This Row],[Hf (J/kg)]])</f>
        <v/>
      </c>
      <c r="V956" s="95" t="str">
        <f>IF(Table4[[#This Row],[Segment]]="","",Table4[[#This Row],[Total Friction Loss (J/kg)]]*Table3[Density (kg/m3)])</f>
        <v/>
      </c>
      <c r="W956" s="95" t="str">
        <f>IF(Table4[[#This Row],[Segment]]="","",Table4[[#This Row],[Total Pressure Drop (Pa)]]/1000)</f>
        <v/>
      </c>
      <c r="Y956" s="82" t="str">
        <f>IF('Set Up'!D1179="","",'Set Up'!D1179)</f>
        <v/>
      </c>
      <c r="Z956" s="82" t="str">
        <f>IF('Set Up'!E1179="","",'Set Up'!E1179)</f>
        <v/>
      </c>
      <c r="AA956" s="82" t="str">
        <f>IF('Set Up'!F1179="","",'Set Up'!F1179)</f>
        <v/>
      </c>
      <c r="AB956" s="82" t="str">
        <f>IF('Set Up'!G1179="","",'Set Up'!G1179)</f>
        <v/>
      </c>
      <c r="AC956" s="82" t="str">
        <f t="array" ref="AC956">IF(Y956="","",INDEX(Data!$G$4:$G$51,MATCH(Table7[[#This Row],[Fitting]]&amp;Table7[[#This Row],[Fitting Subtype]],Data!$E$4:$E$51&amp;Data!$F$4:$F$51,0)))</f>
        <v/>
      </c>
      <c r="AD956" s="89" t="str">
        <f>IF(Table7[[#This Row],[Segment]]="","",Table7[[#This Row],[Quantity]]*Table7[[#This Row],[Kf]]*(((INDEX(Table4[Velocity (m/s)],MATCH(Table7[[#This Row],[Segment]],Table4[Segment],0)))^2)/2))</f>
        <v/>
      </c>
      <c r="AF956" s="82" t="str">
        <f>Table4[[#This Row],[Segment]]</f>
        <v/>
      </c>
      <c r="AG956" s="75"/>
      <c r="AH956" s="82" t="str">
        <f>IF(Table5[[#This Row],[Segment]]="","",AG956-Table4[[#This Row],[Total Pressure Drop (kPa)]])</f>
        <v/>
      </c>
    </row>
    <row r="957" spans="1:34" x14ac:dyDescent="0.25">
      <c r="A957" s="95" t="str">
        <f>IF('Set Up'!A954="","",'Set Up'!A954)</f>
        <v/>
      </c>
      <c r="B957" s="75" t="s">
        <v>81</v>
      </c>
      <c r="C957" s="85"/>
      <c r="D957" s="86" t="str">
        <f>IF(Table4[[#This Row],[Diameter (in)]]="","",(((CONVERT(Table4[[#This Row],[Diameter (in)]],"in","m"))/2)^2)*PI())</f>
        <v/>
      </c>
      <c r="E957" s="87" t="str">
        <f>IF(Table4[[#This Row],[Area (m2)]]="","",$D$4/Table4[[#This Row],[Area (m2)]])</f>
        <v/>
      </c>
      <c r="F957" s="85">
        <f t="shared" si="14"/>
        <v>4.6951999999999998</v>
      </c>
      <c r="G957" s="88" t="str">
        <f>IF(Table4[[#This Row],[Segment]]="","",(CONVERT(Table4[[#This Row],[Diameter (in)]],"in","m")*$B$4*Table4[[#This Row],[Velocity (m/s)]])/$C$4)</f>
        <v/>
      </c>
      <c r="H957" s="96" t="str">
        <f>IF(Table4[[#This Row],[Segment]]="","",IF(Table4[[#This Row],[Teynold''s Number]]&gt;4000,"TURBULENT","LAMINAR"))</f>
        <v/>
      </c>
      <c r="I957" s="86" t="str">
        <f>IF(Table4[[#This Row],[Segment]]="","",INDEX(Data!C954:C968,MATCH(Table4[Material],Data!B954:B968,0)))</f>
        <v/>
      </c>
      <c r="J957" s="89" t="str">
        <f>IF(Table4[[#This Row],[ε (m)]]="","",Table4[[#This Row],[ε (m)]]/(CONVERT(Table4[[#This Row],[Diameter (in)]],"in","m")))</f>
        <v/>
      </c>
      <c r="K957" s="96" t="str">
        <f>IF(Table4[[#This Row],[Regime]]="LAMINAR",16/Table4[[#This Row],[Teynold''s Number]],"-")</f>
        <v>-</v>
      </c>
      <c r="L957" s="86"/>
      <c r="M957" s="97" t="str">
        <f>IF(Table4[[#This Row],[Regime]]="TURBULENT",(((-4*LOG10(Table4[[#This Row],[ε/D]]/3.7+1.256/(Table4[[#This Row],[Teynold''s Number]]*SQRT(Table4[[#This Row],[f turbulent (guess)]]))))^-1)^2),"")</f>
        <v/>
      </c>
      <c r="N957" s="91" t="str">
        <f>IF(Table4[[#This Row],[f turbulent]]="","",Table4[[#This Row],[f turbulent (guess)]]-Table4[[#This Row],[f turbulent]])</f>
        <v/>
      </c>
      <c r="O957" s="87">
        <f>IF(Table4[[#This Row],[Segment]]="",0,IF(C958="",0,IF(C958&lt;=Table4[[#This Row],[Diameter (in)]],0,1-(D957/D958))))</f>
        <v>0</v>
      </c>
      <c r="P957" s="92" t="str">
        <f>IF(Table4[[#This Row],[Segment]]="","",IF(C957&gt;C958,"",IF(C958="",0.55,(0.55*(1-D958/D957)))))</f>
        <v/>
      </c>
      <c r="Q95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57" s="92" t="str">
        <f>IF(Table4[[#This Row],[Segment]]="","",IF(Table4[[#This Row],[Kexpansion]]="","0",((Table4[[#This Row],[Velocity (m/s)]]^2)/2)*Table4[[#This Row],[Kexpansion]]))</f>
        <v/>
      </c>
      <c r="S957" s="92" t="str">
        <f>IF(Table4[[#This Row],[Segment]]="","",IF(Table4[[#This Row],[Kcontraction]]="","0",((Table4[[#This Row],[Velocity (m/s)]]^2)/2)*Table4[[#This Row],[Kcontraction]]))</f>
        <v/>
      </c>
      <c r="T957" s="89" t="str">
        <f>IF(Table4[[#This Row],[Segment]]="","",SUMIF($Y$7:$Y$2000,Table4[[#This Row],[Segment]],$AD$7:$AD$2000))</f>
        <v/>
      </c>
      <c r="U957" s="95" t="str">
        <f>IF(Table4[[#This Row],[Segment]]="","",Table4[[#This Row],[Hfriction (J/kg)]]+Table4[[#This Row],[Hexpansions (J/kg)]]+Table4[[#This Row],[Hcontractions (J/kg)]]+Table4[[#This Row],[Hf (J/kg)]])</f>
        <v/>
      </c>
      <c r="V957" s="95" t="str">
        <f>IF(Table4[[#This Row],[Segment]]="","",Table4[[#This Row],[Total Friction Loss (J/kg)]]*Table3[Density (kg/m3)])</f>
        <v/>
      </c>
      <c r="W957" s="95" t="str">
        <f>IF(Table4[[#This Row],[Segment]]="","",Table4[[#This Row],[Total Pressure Drop (Pa)]]/1000)</f>
        <v/>
      </c>
      <c r="Y957" s="82" t="str">
        <f>IF('Set Up'!D1180="","",'Set Up'!D1180)</f>
        <v/>
      </c>
      <c r="Z957" s="82" t="str">
        <f>IF('Set Up'!E1180="","",'Set Up'!E1180)</f>
        <v/>
      </c>
      <c r="AA957" s="82" t="str">
        <f>IF('Set Up'!F1180="","",'Set Up'!F1180)</f>
        <v/>
      </c>
      <c r="AB957" s="82" t="str">
        <f>IF('Set Up'!G1180="","",'Set Up'!G1180)</f>
        <v/>
      </c>
      <c r="AC957" s="82" t="str">
        <f t="array" ref="AC957">IF(Y957="","",INDEX(Data!$G$4:$G$51,MATCH(Table7[[#This Row],[Fitting]]&amp;Table7[[#This Row],[Fitting Subtype]],Data!$E$4:$E$51&amp;Data!$F$4:$F$51,0)))</f>
        <v/>
      </c>
      <c r="AD957" s="89" t="str">
        <f>IF(Table7[[#This Row],[Segment]]="","",Table7[[#This Row],[Quantity]]*Table7[[#This Row],[Kf]]*(((INDEX(Table4[Velocity (m/s)],MATCH(Table7[[#This Row],[Segment]],Table4[Segment],0)))^2)/2))</f>
        <v/>
      </c>
      <c r="AF957" s="82" t="str">
        <f>Table4[[#This Row],[Segment]]</f>
        <v/>
      </c>
      <c r="AG957" s="75"/>
      <c r="AH957" s="82" t="str">
        <f>IF(Table5[[#This Row],[Segment]]="","",AG957-Table4[[#This Row],[Total Pressure Drop (kPa)]])</f>
        <v/>
      </c>
    </row>
    <row r="958" spans="1:34" x14ac:dyDescent="0.25">
      <c r="A958" s="95" t="str">
        <f>IF('Set Up'!A955="","",'Set Up'!A955)</f>
        <v/>
      </c>
      <c r="B958" s="75" t="s">
        <v>81</v>
      </c>
      <c r="C958" s="85"/>
      <c r="D958" s="86" t="str">
        <f>IF(Table4[[#This Row],[Diameter (in)]]="","",(((CONVERT(Table4[[#This Row],[Diameter (in)]],"in","m"))/2)^2)*PI())</f>
        <v/>
      </c>
      <c r="E958" s="87" t="str">
        <f>IF(Table4[[#This Row],[Area (m2)]]="","",$D$4/Table4[[#This Row],[Area (m2)]])</f>
        <v/>
      </c>
      <c r="F958" s="85">
        <f t="shared" si="14"/>
        <v>4.6951999999999998</v>
      </c>
      <c r="G958" s="88" t="str">
        <f>IF(Table4[[#This Row],[Segment]]="","",(CONVERT(Table4[[#This Row],[Diameter (in)]],"in","m")*$B$4*Table4[[#This Row],[Velocity (m/s)]])/$C$4)</f>
        <v/>
      </c>
      <c r="H958" s="96" t="str">
        <f>IF(Table4[[#This Row],[Segment]]="","",IF(Table4[[#This Row],[Teynold''s Number]]&gt;4000,"TURBULENT","LAMINAR"))</f>
        <v/>
      </c>
      <c r="I958" s="86" t="str">
        <f>IF(Table4[[#This Row],[Segment]]="","",INDEX(Data!C955:C969,MATCH(Table4[Material],Data!B955:B969,0)))</f>
        <v/>
      </c>
      <c r="J958" s="89" t="str">
        <f>IF(Table4[[#This Row],[ε (m)]]="","",Table4[[#This Row],[ε (m)]]/(CONVERT(Table4[[#This Row],[Diameter (in)]],"in","m")))</f>
        <v/>
      </c>
      <c r="K958" s="96" t="str">
        <f>IF(Table4[[#This Row],[Regime]]="LAMINAR",16/Table4[[#This Row],[Teynold''s Number]],"-")</f>
        <v>-</v>
      </c>
      <c r="L958" s="86"/>
      <c r="M958" s="97" t="str">
        <f>IF(Table4[[#This Row],[Regime]]="TURBULENT",(((-4*LOG10(Table4[[#This Row],[ε/D]]/3.7+1.256/(Table4[[#This Row],[Teynold''s Number]]*SQRT(Table4[[#This Row],[f turbulent (guess)]]))))^-1)^2),"")</f>
        <v/>
      </c>
      <c r="N958" s="91" t="str">
        <f>IF(Table4[[#This Row],[f turbulent]]="","",Table4[[#This Row],[f turbulent (guess)]]-Table4[[#This Row],[f turbulent]])</f>
        <v/>
      </c>
      <c r="O958" s="87">
        <f>IF(Table4[[#This Row],[Segment]]="",0,IF(C959="",0,IF(C959&lt;=Table4[[#This Row],[Diameter (in)]],0,1-(D958/D959))))</f>
        <v>0</v>
      </c>
      <c r="P958" s="92" t="str">
        <f>IF(Table4[[#This Row],[Segment]]="","",IF(C958&gt;C959,"",IF(C959="",0.55,(0.55*(1-D959/D958)))))</f>
        <v/>
      </c>
      <c r="Q95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58" s="92" t="str">
        <f>IF(Table4[[#This Row],[Segment]]="","",IF(Table4[[#This Row],[Kexpansion]]="","0",((Table4[[#This Row],[Velocity (m/s)]]^2)/2)*Table4[[#This Row],[Kexpansion]]))</f>
        <v/>
      </c>
      <c r="S958" s="92" t="str">
        <f>IF(Table4[[#This Row],[Segment]]="","",IF(Table4[[#This Row],[Kcontraction]]="","0",((Table4[[#This Row],[Velocity (m/s)]]^2)/2)*Table4[[#This Row],[Kcontraction]]))</f>
        <v/>
      </c>
      <c r="T958" s="89" t="str">
        <f>IF(Table4[[#This Row],[Segment]]="","",SUMIF($Y$7:$Y$2000,Table4[[#This Row],[Segment]],$AD$7:$AD$2000))</f>
        <v/>
      </c>
      <c r="U958" s="95" t="str">
        <f>IF(Table4[[#This Row],[Segment]]="","",Table4[[#This Row],[Hfriction (J/kg)]]+Table4[[#This Row],[Hexpansions (J/kg)]]+Table4[[#This Row],[Hcontractions (J/kg)]]+Table4[[#This Row],[Hf (J/kg)]])</f>
        <v/>
      </c>
      <c r="V958" s="95" t="str">
        <f>IF(Table4[[#This Row],[Segment]]="","",Table4[[#This Row],[Total Friction Loss (J/kg)]]*Table3[Density (kg/m3)])</f>
        <v/>
      </c>
      <c r="W958" s="95" t="str">
        <f>IF(Table4[[#This Row],[Segment]]="","",Table4[[#This Row],[Total Pressure Drop (Pa)]]/1000)</f>
        <v/>
      </c>
      <c r="Y958" s="82" t="str">
        <f>IF('Set Up'!D1181="","",'Set Up'!D1181)</f>
        <v/>
      </c>
      <c r="Z958" s="82" t="str">
        <f>IF('Set Up'!E1181="","",'Set Up'!E1181)</f>
        <v/>
      </c>
      <c r="AA958" s="82" t="str">
        <f>IF('Set Up'!F1181="","",'Set Up'!F1181)</f>
        <v/>
      </c>
      <c r="AB958" s="82" t="str">
        <f>IF('Set Up'!G1181="","",'Set Up'!G1181)</f>
        <v/>
      </c>
      <c r="AC958" s="82" t="str">
        <f t="array" ref="AC958">IF(Y958="","",INDEX(Data!$G$4:$G$51,MATCH(Table7[[#This Row],[Fitting]]&amp;Table7[[#This Row],[Fitting Subtype]],Data!$E$4:$E$51&amp;Data!$F$4:$F$51,0)))</f>
        <v/>
      </c>
      <c r="AD958" s="89" t="str">
        <f>IF(Table7[[#This Row],[Segment]]="","",Table7[[#This Row],[Quantity]]*Table7[[#This Row],[Kf]]*(((INDEX(Table4[Velocity (m/s)],MATCH(Table7[[#This Row],[Segment]],Table4[Segment],0)))^2)/2))</f>
        <v/>
      </c>
      <c r="AF958" s="82" t="str">
        <f>Table4[[#This Row],[Segment]]</f>
        <v/>
      </c>
      <c r="AG958" s="75"/>
      <c r="AH958" s="82" t="str">
        <f>IF(Table5[[#This Row],[Segment]]="","",AG958-Table4[[#This Row],[Total Pressure Drop (kPa)]])</f>
        <v/>
      </c>
    </row>
    <row r="959" spans="1:34" x14ac:dyDescent="0.25">
      <c r="A959" s="95" t="str">
        <f>IF('Set Up'!A956="","",'Set Up'!A956)</f>
        <v/>
      </c>
      <c r="B959" s="75" t="s">
        <v>81</v>
      </c>
      <c r="C959" s="85"/>
      <c r="D959" s="86" t="str">
        <f>IF(Table4[[#This Row],[Diameter (in)]]="","",(((CONVERT(Table4[[#This Row],[Diameter (in)]],"in","m"))/2)^2)*PI())</f>
        <v/>
      </c>
      <c r="E959" s="87" t="str">
        <f>IF(Table4[[#This Row],[Area (m2)]]="","",$D$4/Table4[[#This Row],[Area (m2)]])</f>
        <v/>
      </c>
      <c r="F959" s="85">
        <f t="shared" si="14"/>
        <v>4.6951999999999998</v>
      </c>
      <c r="G959" s="88" t="str">
        <f>IF(Table4[[#This Row],[Segment]]="","",(CONVERT(Table4[[#This Row],[Diameter (in)]],"in","m")*$B$4*Table4[[#This Row],[Velocity (m/s)]])/$C$4)</f>
        <v/>
      </c>
      <c r="H959" s="96" t="str">
        <f>IF(Table4[[#This Row],[Segment]]="","",IF(Table4[[#This Row],[Teynold''s Number]]&gt;4000,"TURBULENT","LAMINAR"))</f>
        <v/>
      </c>
      <c r="I959" s="86" t="str">
        <f>IF(Table4[[#This Row],[Segment]]="","",INDEX(Data!C956:C970,MATCH(Table4[Material],Data!B956:B970,0)))</f>
        <v/>
      </c>
      <c r="J959" s="89" t="str">
        <f>IF(Table4[[#This Row],[ε (m)]]="","",Table4[[#This Row],[ε (m)]]/(CONVERT(Table4[[#This Row],[Diameter (in)]],"in","m")))</f>
        <v/>
      </c>
      <c r="K959" s="96" t="str">
        <f>IF(Table4[[#This Row],[Regime]]="LAMINAR",16/Table4[[#This Row],[Teynold''s Number]],"-")</f>
        <v>-</v>
      </c>
      <c r="L959" s="86"/>
      <c r="M959" s="97" t="str">
        <f>IF(Table4[[#This Row],[Regime]]="TURBULENT",(((-4*LOG10(Table4[[#This Row],[ε/D]]/3.7+1.256/(Table4[[#This Row],[Teynold''s Number]]*SQRT(Table4[[#This Row],[f turbulent (guess)]]))))^-1)^2),"")</f>
        <v/>
      </c>
      <c r="N959" s="91" t="str">
        <f>IF(Table4[[#This Row],[f turbulent]]="","",Table4[[#This Row],[f turbulent (guess)]]-Table4[[#This Row],[f turbulent]])</f>
        <v/>
      </c>
      <c r="O959" s="87">
        <f>IF(Table4[[#This Row],[Segment]]="",0,IF(C960="",0,IF(C960&lt;=Table4[[#This Row],[Diameter (in)]],0,1-(D959/D960))))</f>
        <v>0</v>
      </c>
      <c r="P959" s="92" t="str">
        <f>IF(Table4[[#This Row],[Segment]]="","",IF(C959&gt;C960,"",IF(C960="",0.55,(0.55*(1-D960/D959)))))</f>
        <v/>
      </c>
      <c r="Q95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59" s="92" t="str">
        <f>IF(Table4[[#This Row],[Segment]]="","",IF(Table4[[#This Row],[Kexpansion]]="","0",((Table4[[#This Row],[Velocity (m/s)]]^2)/2)*Table4[[#This Row],[Kexpansion]]))</f>
        <v/>
      </c>
      <c r="S959" s="92" t="str">
        <f>IF(Table4[[#This Row],[Segment]]="","",IF(Table4[[#This Row],[Kcontraction]]="","0",((Table4[[#This Row],[Velocity (m/s)]]^2)/2)*Table4[[#This Row],[Kcontraction]]))</f>
        <v/>
      </c>
      <c r="T959" s="89" t="str">
        <f>IF(Table4[[#This Row],[Segment]]="","",SUMIF($Y$7:$Y$2000,Table4[[#This Row],[Segment]],$AD$7:$AD$2000))</f>
        <v/>
      </c>
      <c r="U959" s="95" t="str">
        <f>IF(Table4[[#This Row],[Segment]]="","",Table4[[#This Row],[Hfriction (J/kg)]]+Table4[[#This Row],[Hexpansions (J/kg)]]+Table4[[#This Row],[Hcontractions (J/kg)]]+Table4[[#This Row],[Hf (J/kg)]])</f>
        <v/>
      </c>
      <c r="V959" s="95" t="str">
        <f>IF(Table4[[#This Row],[Segment]]="","",Table4[[#This Row],[Total Friction Loss (J/kg)]]*Table3[Density (kg/m3)])</f>
        <v/>
      </c>
      <c r="W959" s="95" t="str">
        <f>IF(Table4[[#This Row],[Segment]]="","",Table4[[#This Row],[Total Pressure Drop (Pa)]]/1000)</f>
        <v/>
      </c>
      <c r="Y959" s="82" t="str">
        <f>IF('Set Up'!D1182="","",'Set Up'!D1182)</f>
        <v/>
      </c>
      <c r="Z959" s="82" t="str">
        <f>IF('Set Up'!E1182="","",'Set Up'!E1182)</f>
        <v/>
      </c>
      <c r="AA959" s="82" t="str">
        <f>IF('Set Up'!F1182="","",'Set Up'!F1182)</f>
        <v/>
      </c>
      <c r="AB959" s="82" t="str">
        <f>IF('Set Up'!G1182="","",'Set Up'!G1182)</f>
        <v/>
      </c>
      <c r="AC959" s="82" t="str">
        <f t="array" ref="AC959">IF(Y959="","",INDEX(Data!$G$4:$G$51,MATCH(Table7[[#This Row],[Fitting]]&amp;Table7[[#This Row],[Fitting Subtype]],Data!$E$4:$E$51&amp;Data!$F$4:$F$51,0)))</f>
        <v/>
      </c>
      <c r="AD959" s="89" t="str">
        <f>IF(Table7[[#This Row],[Segment]]="","",Table7[[#This Row],[Quantity]]*Table7[[#This Row],[Kf]]*(((INDEX(Table4[Velocity (m/s)],MATCH(Table7[[#This Row],[Segment]],Table4[Segment],0)))^2)/2))</f>
        <v/>
      </c>
      <c r="AF959" s="82" t="str">
        <f>Table4[[#This Row],[Segment]]</f>
        <v/>
      </c>
      <c r="AG959" s="75"/>
      <c r="AH959" s="82" t="str">
        <f>IF(Table5[[#This Row],[Segment]]="","",AG959-Table4[[#This Row],[Total Pressure Drop (kPa)]])</f>
        <v/>
      </c>
    </row>
    <row r="960" spans="1:34" x14ac:dyDescent="0.25">
      <c r="A960" s="95" t="str">
        <f>IF('Set Up'!A957="","",'Set Up'!A957)</f>
        <v/>
      </c>
      <c r="B960" s="75" t="s">
        <v>81</v>
      </c>
      <c r="C960" s="85"/>
      <c r="D960" s="86" t="str">
        <f>IF(Table4[[#This Row],[Diameter (in)]]="","",(((CONVERT(Table4[[#This Row],[Diameter (in)]],"in","m"))/2)^2)*PI())</f>
        <v/>
      </c>
      <c r="E960" s="87" t="str">
        <f>IF(Table4[[#This Row],[Area (m2)]]="","",$D$4/Table4[[#This Row],[Area (m2)]])</f>
        <v/>
      </c>
      <c r="F960" s="85">
        <f t="shared" si="14"/>
        <v>4.6951999999999998</v>
      </c>
      <c r="G960" s="88" t="str">
        <f>IF(Table4[[#This Row],[Segment]]="","",(CONVERT(Table4[[#This Row],[Diameter (in)]],"in","m")*$B$4*Table4[[#This Row],[Velocity (m/s)]])/$C$4)</f>
        <v/>
      </c>
      <c r="H960" s="96" t="str">
        <f>IF(Table4[[#This Row],[Segment]]="","",IF(Table4[[#This Row],[Teynold''s Number]]&gt;4000,"TURBULENT","LAMINAR"))</f>
        <v/>
      </c>
      <c r="I960" s="86" t="str">
        <f>IF(Table4[[#This Row],[Segment]]="","",INDEX(Data!C957:C971,MATCH(Table4[Material],Data!B957:B971,0)))</f>
        <v/>
      </c>
      <c r="J960" s="89" t="str">
        <f>IF(Table4[[#This Row],[ε (m)]]="","",Table4[[#This Row],[ε (m)]]/(CONVERT(Table4[[#This Row],[Diameter (in)]],"in","m")))</f>
        <v/>
      </c>
      <c r="K960" s="96" t="str">
        <f>IF(Table4[[#This Row],[Regime]]="LAMINAR",16/Table4[[#This Row],[Teynold''s Number]],"-")</f>
        <v>-</v>
      </c>
      <c r="L960" s="86"/>
      <c r="M960" s="97" t="str">
        <f>IF(Table4[[#This Row],[Regime]]="TURBULENT",(((-4*LOG10(Table4[[#This Row],[ε/D]]/3.7+1.256/(Table4[[#This Row],[Teynold''s Number]]*SQRT(Table4[[#This Row],[f turbulent (guess)]]))))^-1)^2),"")</f>
        <v/>
      </c>
      <c r="N960" s="91" t="str">
        <f>IF(Table4[[#This Row],[f turbulent]]="","",Table4[[#This Row],[f turbulent (guess)]]-Table4[[#This Row],[f turbulent]])</f>
        <v/>
      </c>
      <c r="O960" s="87">
        <f>IF(Table4[[#This Row],[Segment]]="",0,IF(C961="",0,IF(C961&lt;=Table4[[#This Row],[Diameter (in)]],0,1-(D960/D961))))</f>
        <v>0</v>
      </c>
      <c r="P960" s="92" t="str">
        <f>IF(Table4[[#This Row],[Segment]]="","",IF(C960&gt;C961,"",IF(C961="",0.55,(0.55*(1-D961/D960)))))</f>
        <v/>
      </c>
      <c r="Q96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60" s="92" t="str">
        <f>IF(Table4[[#This Row],[Segment]]="","",IF(Table4[[#This Row],[Kexpansion]]="","0",((Table4[[#This Row],[Velocity (m/s)]]^2)/2)*Table4[[#This Row],[Kexpansion]]))</f>
        <v/>
      </c>
      <c r="S960" s="92" t="str">
        <f>IF(Table4[[#This Row],[Segment]]="","",IF(Table4[[#This Row],[Kcontraction]]="","0",((Table4[[#This Row],[Velocity (m/s)]]^2)/2)*Table4[[#This Row],[Kcontraction]]))</f>
        <v/>
      </c>
      <c r="T960" s="89" t="str">
        <f>IF(Table4[[#This Row],[Segment]]="","",SUMIF($Y$7:$Y$2000,Table4[[#This Row],[Segment]],$AD$7:$AD$2000))</f>
        <v/>
      </c>
      <c r="U960" s="95" t="str">
        <f>IF(Table4[[#This Row],[Segment]]="","",Table4[[#This Row],[Hfriction (J/kg)]]+Table4[[#This Row],[Hexpansions (J/kg)]]+Table4[[#This Row],[Hcontractions (J/kg)]]+Table4[[#This Row],[Hf (J/kg)]])</f>
        <v/>
      </c>
      <c r="V960" s="95" t="str">
        <f>IF(Table4[[#This Row],[Segment]]="","",Table4[[#This Row],[Total Friction Loss (J/kg)]]*Table3[Density (kg/m3)])</f>
        <v/>
      </c>
      <c r="W960" s="95" t="str">
        <f>IF(Table4[[#This Row],[Segment]]="","",Table4[[#This Row],[Total Pressure Drop (Pa)]]/1000)</f>
        <v/>
      </c>
      <c r="Y960" s="82" t="str">
        <f>IF('Set Up'!D1183="","",'Set Up'!D1183)</f>
        <v/>
      </c>
      <c r="Z960" s="82" t="str">
        <f>IF('Set Up'!E1183="","",'Set Up'!E1183)</f>
        <v/>
      </c>
      <c r="AA960" s="82" t="str">
        <f>IF('Set Up'!F1183="","",'Set Up'!F1183)</f>
        <v/>
      </c>
      <c r="AB960" s="82" t="str">
        <f>IF('Set Up'!G1183="","",'Set Up'!G1183)</f>
        <v/>
      </c>
      <c r="AC960" s="82" t="str">
        <f t="array" ref="AC960">IF(Y960="","",INDEX(Data!$G$4:$G$51,MATCH(Table7[[#This Row],[Fitting]]&amp;Table7[[#This Row],[Fitting Subtype]],Data!$E$4:$E$51&amp;Data!$F$4:$F$51,0)))</f>
        <v/>
      </c>
      <c r="AD960" s="89" t="str">
        <f>IF(Table7[[#This Row],[Segment]]="","",Table7[[#This Row],[Quantity]]*Table7[[#This Row],[Kf]]*(((INDEX(Table4[Velocity (m/s)],MATCH(Table7[[#This Row],[Segment]],Table4[Segment],0)))^2)/2))</f>
        <v/>
      </c>
      <c r="AF960" s="82" t="str">
        <f>Table4[[#This Row],[Segment]]</f>
        <v/>
      </c>
      <c r="AG960" s="75"/>
      <c r="AH960" s="82" t="str">
        <f>IF(Table5[[#This Row],[Segment]]="","",AG960-Table4[[#This Row],[Total Pressure Drop (kPa)]])</f>
        <v/>
      </c>
    </row>
    <row r="961" spans="1:34" x14ac:dyDescent="0.25">
      <c r="A961" s="95" t="str">
        <f>IF('Set Up'!A958="","",'Set Up'!A958)</f>
        <v/>
      </c>
      <c r="B961" s="75" t="s">
        <v>81</v>
      </c>
      <c r="C961" s="85"/>
      <c r="D961" s="86" t="str">
        <f>IF(Table4[[#This Row],[Diameter (in)]]="","",(((CONVERT(Table4[[#This Row],[Diameter (in)]],"in","m"))/2)^2)*PI())</f>
        <v/>
      </c>
      <c r="E961" s="87" t="str">
        <f>IF(Table4[[#This Row],[Area (m2)]]="","",$D$4/Table4[[#This Row],[Area (m2)]])</f>
        <v/>
      </c>
      <c r="F961" s="85">
        <f t="shared" si="14"/>
        <v>4.6951999999999998</v>
      </c>
      <c r="G961" s="88" t="str">
        <f>IF(Table4[[#This Row],[Segment]]="","",(CONVERT(Table4[[#This Row],[Diameter (in)]],"in","m")*$B$4*Table4[[#This Row],[Velocity (m/s)]])/$C$4)</f>
        <v/>
      </c>
      <c r="H961" s="96" t="str">
        <f>IF(Table4[[#This Row],[Segment]]="","",IF(Table4[[#This Row],[Teynold''s Number]]&gt;4000,"TURBULENT","LAMINAR"))</f>
        <v/>
      </c>
      <c r="I961" s="86" t="str">
        <f>IF(Table4[[#This Row],[Segment]]="","",INDEX(Data!C958:C972,MATCH(Table4[Material],Data!B958:B972,0)))</f>
        <v/>
      </c>
      <c r="J961" s="89" t="str">
        <f>IF(Table4[[#This Row],[ε (m)]]="","",Table4[[#This Row],[ε (m)]]/(CONVERT(Table4[[#This Row],[Diameter (in)]],"in","m")))</f>
        <v/>
      </c>
      <c r="K961" s="96" t="str">
        <f>IF(Table4[[#This Row],[Regime]]="LAMINAR",16/Table4[[#This Row],[Teynold''s Number]],"-")</f>
        <v>-</v>
      </c>
      <c r="L961" s="86"/>
      <c r="M961" s="97" t="str">
        <f>IF(Table4[[#This Row],[Regime]]="TURBULENT",(((-4*LOG10(Table4[[#This Row],[ε/D]]/3.7+1.256/(Table4[[#This Row],[Teynold''s Number]]*SQRT(Table4[[#This Row],[f turbulent (guess)]]))))^-1)^2),"")</f>
        <v/>
      </c>
      <c r="N961" s="91" t="str">
        <f>IF(Table4[[#This Row],[f turbulent]]="","",Table4[[#This Row],[f turbulent (guess)]]-Table4[[#This Row],[f turbulent]])</f>
        <v/>
      </c>
      <c r="O961" s="87">
        <f>IF(Table4[[#This Row],[Segment]]="",0,IF(C962="",0,IF(C962&lt;=Table4[[#This Row],[Diameter (in)]],0,1-(D961/D962))))</f>
        <v>0</v>
      </c>
      <c r="P961" s="92" t="str">
        <f>IF(Table4[[#This Row],[Segment]]="","",IF(C961&gt;C962,"",IF(C962="",0.55,(0.55*(1-D962/D961)))))</f>
        <v/>
      </c>
      <c r="Q96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61" s="92" t="str">
        <f>IF(Table4[[#This Row],[Segment]]="","",IF(Table4[[#This Row],[Kexpansion]]="","0",((Table4[[#This Row],[Velocity (m/s)]]^2)/2)*Table4[[#This Row],[Kexpansion]]))</f>
        <v/>
      </c>
      <c r="S961" s="92" t="str">
        <f>IF(Table4[[#This Row],[Segment]]="","",IF(Table4[[#This Row],[Kcontraction]]="","0",((Table4[[#This Row],[Velocity (m/s)]]^2)/2)*Table4[[#This Row],[Kcontraction]]))</f>
        <v/>
      </c>
      <c r="T961" s="89" t="str">
        <f>IF(Table4[[#This Row],[Segment]]="","",SUMIF($Y$7:$Y$2000,Table4[[#This Row],[Segment]],$AD$7:$AD$2000))</f>
        <v/>
      </c>
      <c r="U961" s="95" t="str">
        <f>IF(Table4[[#This Row],[Segment]]="","",Table4[[#This Row],[Hfriction (J/kg)]]+Table4[[#This Row],[Hexpansions (J/kg)]]+Table4[[#This Row],[Hcontractions (J/kg)]]+Table4[[#This Row],[Hf (J/kg)]])</f>
        <v/>
      </c>
      <c r="V961" s="95" t="str">
        <f>IF(Table4[[#This Row],[Segment]]="","",Table4[[#This Row],[Total Friction Loss (J/kg)]]*Table3[Density (kg/m3)])</f>
        <v/>
      </c>
      <c r="W961" s="95" t="str">
        <f>IF(Table4[[#This Row],[Segment]]="","",Table4[[#This Row],[Total Pressure Drop (Pa)]]/1000)</f>
        <v/>
      </c>
      <c r="Y961" s="82" t="str">
        <f>IF('Set Up'!D1184="","",'Set Up'!D1184)</f>
        <v/>
      </c>
      <c r="Z961" s="82" t="str">
        <f>IF('Set Up'!E1184="","",'Set Up'!E1184)</f>
        <v/>
      </c>
      <c r="AA961" s="82" t="str">
        <f>IF('Set Up'!F1184="","",'Set Up'!F1184)</f>
        <v/>
      </c>
      <c r="AB961" s="82" t="str">
        <f>IF('Set Up'!G1184="","",'Set Up'!G1184)</f>
        <v/>
      </c>
      <c r="AC961" s="82" t="str">
        <f t="array" ref="AC961">IF(Y961="","",INDEX(Data!$G$4:$G$51,MATCH(Table7[[#This Row],[Fitting]]&amp;Table7[[#This Row],[Fitting Subtype]],Data!$E$4:$E$51&amp;Data!$F$4:$F$51,0)))</f>
        <v/>
      </c>
      <c r="AD961" s="89" t="str">
        <f>IF(Table7[[#This Row],[Segment]]="","",Table7[[#This Row],[Quantity]]*Table7[[#This Row],[Kf]]*(((INDEX(Table4[Velocity (m/s)],MATCH(Table7[[#This Row],[Segment]],Table4[Segment],0)))^2)/2))</f>
        <v/>
      </c>
      <c r="AF961" s="82" t="str">
        <f>Table4[[#This Row],[Segment]]</f>
        <v/>
      </c>
      <c r="AG961" s="75"/>
      <c r="AH961" s="82" t="str">
        <f>IF(Table5[[#This Row],[Segment]]="","",AG961-Table4[[#This Row],[Total Pressure Drop (kPa)]])</f>
        <v/>
      </c>
    </row>
    <row r="962" spans="1:34" x14ac:dyDescent="0.25">
      <c r="A962" s="95" t="str">
        <f>IF('Set Up'!A959="","",'Set Up'!A959)</f>
        <v/>
      </c>
      <c r="B962" s="75" t="s">
        <v>81</v>
      </c>
      <c r="C962" s="85"/>
      <c r="D962" s="86" t="str">
        <f>IF(Table4[[#This Row],[Diameter (in)]]="","",(((CONVERT(Table4[[#This Row],[Diameter (in)]],"in","m"))/2)^2)*PI())</f>
        <v/>
      </c>
      <c r="E962" s="87" t="str">
        <f>IF(Table4[[#This Row],[Area (m2)]]="","",$D$4/Table4[[#This Row],[Area (m2)]])</f>
        <v/>
      </c>
      <c r="F962" s="85">
        <f t="shared" si="14"/>
        <v>4.6951999999999998</v>
      </c>
      <c r="G962" s="88" t="str">
        <f>IF(Table4[[#This Row],[Segment]]="","",(CONVERT(Table4[[#This Row],[Diameter (in)]],"in","m")*$B$4*Table4[[#This Row],[Velocity (m/s)]])/$C$4)</f>
        <v/>
      </c>
      <c r="H962" s="96" t="str">
        <f>IF(Table4[[#This Row],[Segment]]="","",IF(Table4[[#This Row],[Teynold''s Number]]&gt;4000,"TURBULENT","LAMINAR"))</f>
        <v/>
      </c>
      <c r="I962" s="86" t="str">
        <f>IF(Table4[[#This Row],[Segment]]="","",INDEX(Data!C959:C973,MATCH(Table4[Material],Data!B959:B973,0)))</f>
        <v/>
      </c>
      <c r="J962" s="89" t="str">
        <f>IF(Table4[[#This Row],[ε (m)]]="","",Table4[[#This Row],[ε (m)]]/(CONVERT(Table4[[#This Row],[Diameter (in)]],"in","m")))</f>
        <v/>
      </c>
      <c r="K962" s="96" t="str">
        <f>IF(Table4[[#This Row],[Regime]]="LAMINAR",16/Table4[[#This Row],[Teynold''s Number]],"-")</f>
        <v>-</v>
      </c>
      <c r="L962" s="86"/>
      <c r="M962" s="97" t="str">
        <f>IF(Table4[[#This Row],[Regime]]="TURBULENT",(((-4*LOG10(Table4[[#This Row],[ε/D]]/3.7+1.256/(Table4[[#This Row],[Teynold''s Number]]*SQRT(Table4[[#This Row],[f turbulent (guess)]]))))^-1)^2),"")</f>
        <v/>
      </c>
      <c r="N962" s="91" t="str">
        <f>IF(Table4[[#This Row],[f turbulent]]="","",Table4[[#This Row],[f turbulent (guess)]]-Table4[[#This Row],[f turbulent]])</f>
        <v/>
      </c>
      <c r="O962" s="87">
        <f>IF(Table4[[#This Row],[Segment]]="",0,IF(C963="",0,IF(C963&lt;=Table4[[#This Row],[Diameter (in)]],0,1-(D962/D963))))</f>
        <v>0</v>
      </c>
      <c r="P962" s="92" t="str">
        <f>IF(Table4[[#This Row],[Segment]]="","",IF(C962&gt;C963,"",IF(C963="",0.55,(0.55*(1-D963/D962)))))</f>
        <v/>
      </c>
      <c r="Q96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62" s="92" t="str">
        <f>IF(Table4[[#This Row],[Segment]]="","",IF(Table4[[#This Row],[Kexpansion]]="","0",((Table4[[#This Row],[Velocity (m/s)]]^2)/2)*Table4[[#This Row],[Kexpansion]]))</f>
        <v/>
      </c>
      <c r="S962" s="92" t="str">
        <f>IF(Table4[[#This Row],[Segment]]="","",IF(Table4[[#This Row],[Kcontraction]]="","0",((Table4[[#This Row],[Velocity (m/s)]]^2)/2)*Table4[[#This Row],[Kcontraction]]))</f>
        <v/>
      </c>
      <c r="T962" s="89" t="str">
        <f>IF(Table4[[#This Row],[Segment]]="","",SUMIF($Y$7:$Y$2000,Table4[[#This Row],[Segment]],$AD$7:$AD$2000))</f>
        <v/>
      </c>
      <c r="U962" s="95" t="str">
        <f>IF(Table4[[#This Row],[Segment]]="","",Table4[[#This Row],[Hfriction (J/kg)]]+Table4[[#This Row],[Hexpansions (J/kg)]]+Table4[[#This Row],[Hcontractions (J/kg)]]+Table4[[#This Row],[Hf (J/kg)]])</f>
        <v/>
      </c>
      <c r="V962" s="95" t="str">
        <f>IF(Table4[[#This Row],[Segment]]="","",Table4[[#This Row],[Total Friction Loss (J/kg)]]*Table3[Density (kg/m3)])</f>
        <v/>
      </c>
      <c r="W962" s="95" t="str">
        <f>IF(Table4[[#This Row],[Segment]]="","",Table4[[#This Row],[Total Pressure Drop (Pa)]]/1000)</f>
        <v/>
      </c>
      <c r="Y962" s="82" t="str">
        <f>IF('Set Up'!D1185="","",'Set Up'!D1185)</f>
        <v/>
      </c>
      <c r="Z962" s="82" t="str">
        <f>IF('Set Up'!E1185="","",'Set Up'!E1185)</f>
        <v/>
      </c>
      <c r="AA962" s="82" t="str">
        <f>IF('Set Up'!F1185="","",'Set Up'!F1185)</f>
        <v/>
      </c>
      <c r="AB962" s="82" t="str">
        <f>IF('Set Up'!G1185="","",'Set Up'!G1185)</f>
        <v/>
      </c>
      <c r="AC962" s="82" t="str">
        <f t="array" ref="AC962">IF(Y962="","",INDEX(Data!$G$4:$G$51,MATCH(Table7[[#This Row],[Fitting]]&amp;Table7[[#This Row],[Fitting Subtype]],Data!$E$4:$E$51&amp;Data!$F$4:$F$51,0)))</f>
        <v/>
      </c>
      <c r="AD962" s="89" t="str">
        <f>IF(Table7[[#This Row],[Segment]]="","",Table7[[#This Row],[Quantity]]*Table7[[#This Row],[Kf]]*(((INDEX(Table4[Velocity (m/s)],MATCH(Table7[[#This Row],[Segment]],Table4[Segment],0)))^2)/2))</f>
        <v/>
      </c>
      <c r="AF962" s="82" t="str">
        <f>Table4[[#This Row],[Segment]]</f>
        <v/>
      </c>
      <c r="AG962" s="75"/>
      <c r="AH962" s="82" t="str">
        <f>IF(Table5[[#This Row],[Segment]]="","",AG962-Table4[[#This Row],[Total Pressure Drop (kPa)]])</f>
        <v/>
      </c>
    </row>
    <row r="963" spans="1:34" x14ac:dyDescent="0.25">
      <c r="A963" s="95" t="str">
        <f>IF('Set Up'!A960="","",'Set Up'!A960)</f>
        <v/>
      </c>
      <c r="B963" s="75" t="s">
        <v>81</v>
      </c>
      <c r="C963" s="85"/>
      <c r="D963" s="86" t="str">
        <f>IF(Table4[[#This Row],[Diameter (in)]]="","",(((CONVERT(Table4[[#This Row],[Diameter (in)]],"in","m"))/2)^2)*PI())</f>
        <v/>
      </c>
      <c r="E963" s="87" t="str">
        <f>IF(Table4[[#This Row],[Area (m2)]]="","",$D$4/Table4[[#This Row],[Area (m2)]])</f>
        <v/>
      </c>
      <c r="F963" s="85">
        <f t="shared" si="14"/>
        <v>4.6951999999999998</v>
      </c>
      <c r="G963" s="88" t="str">
        <f>IF(Table4[[#This Row],[Segment]]="","",(CONVERT(Table4[[#This Row],[Diameter (in)]],"in","m")*$B$4*Table4[[#This Row],[Velocity (m/s)]])/$C$4)</f>
        <v/>
      </c>
      <c r="H963" s="96" t="str">
        <f>IF(Table4[[#This Row],[Segment]]="","",IF(Table4[[#This Row],[Teynold''s Number]]&gt;4000,"TURBULENT","LAMINAR"))</f>
        <v/>
      </c>
      <c r="I963" s="86" t="str">
        <f>IF(Table4[[#This Row],[Segment]]="","",INDEX(Data!C960:C974,MATCH(Table4[Material],Data!B960:B974,0)))</f>
        <v/>
      </c>
      <c r="J963" s="89" t="str">
        <f>IF(Table4[[#This Row],[ε (m)]]="","",Table4[[#This Row],[ε (m)]]/(CONVERT(Table4[[#This Row],[Diameter (in)]],"in","m")))</f>
        <v/>
      </c>
      <c r="K963" s="96" t="str">
        <f>IF(Table4[[#This Row],[Regime]]="LAMINAR",16/Table4[[#This Row],[Teynold''s Number]],"-")</f>
        <v>-</v>
      </c>
      <c r="L963" s="86"/>
      <c r="M963" s="97" t="str">
        <f>IF(Table4[[#This Row],[Regime]]="TURBULENT",(((-4*LOG10(Table4[[#This Row],[ε/D]]/3.7+1.256/(Table4[[#This Row],[Teynold''s Number]]*SQRT(Table4[[#This Row],[f turbulent (guess)]]))))^-1)^2),"")</f>
        <v/>
      </c>
      <c r="N963" s="91" t="str">
        <f>IF(Table4[[#This Row],[f turbulent]]="","",Table4[[#This Row],[f turbulent (guess)]]-Table4[[#This Row],[f turbulent]])</f>
        <v/>
      </c>
      <c r="O963" s="87">
        <f>IF(Table4[[#This Row],[Segment]]="",0,IF(C964="",0,IF(C964&lt;=Table4[[#This Row],[Diameter (in)]],0,1-(D963/D964))))</f>
        <v>0</v>
      </c>
      <c r="P963" s="92" t="str">
        <f>IF(Table4[[#This Row],[Segment]]="","",IF(C963&gt;C964,"",IF(C964="",0.55,(0.55*(1-D964/D963)))))</f>
        <v/>
      </c>
      <c r="Q96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63" s="92" t="str">
        <f>IF(Table4[[#This Row],[Segment]]="","",IF(Table4[[#This Row],[Kexpansion]]="","0",((Table4[[#This Row],[Velocity (m/s)]]^2)/2)*Table4[[#This Row],[Kexpansion]]))</f>
        <v/>
      </c>
      <c r="S963" s="92" t="str">
        <f>IF(Table4[[#This Row],[Segment]]="","",IF(Table4[[#This Row],[Kcontraction]]="","0",((Table4[[#This Row],[Velocity (m/s)]]^2)/2)*Table4[[#This Row],[Kcontraction]]))</f>
        <v/>
      </c>
      <c r="T963" s="89" t="str">
        <f>IF(Table4[[#This Row],[Segment]]="","",SUMIF($Y$7:$Y$2000,Table4[[#This Row],[Segment]],$AD$7:$AD$2000))</f>
        <v/>
      </c>
      <c r="U963" s="95" t="str">
        <f>IF(Table4[[#This Row],[Segment]]="","",Table4[[#This Row],[Hfriction (J/kg)]]+Table4[[#This Row],[Hexpansions (J/kg)]]+Table4[[#This Row],[Hcontractions (J/kg)]]+Table4[[#This Row],[Hf (J/kg)]])</f>
        <v/>
      </c>
      <c r="V963" s="95" t="str">
        <f>IF(Table4[[#This Row],[Segment]]="","",Table4[[#This Row],[Total Friction Loss (J/kg)]]*Table3[Density (kg/m3)])</f>
        <v/>
      </c>
      <c r="W963" s="95" t="str">
        <f>IF(Table4[[#This Row],[Segment]]="","",Table4[[#This Row],[Total Pressure Drop (Pa)]]/1000)</f>
        <v/>
      </c>
      <c r="Y963" s="82" t="str">
        <f>IF('Set Up'!D1186="","",'Set Up'!D1186)</f>
        <v/>
      </c>
      <c r="Z963" s="82" t="str">
        <f>IF('Set Up'!E1186="","",'Set Up'!E1186)</f>
        <v/>
      </c>
      <c r="AA963" s="82" t="str">
        <f>IF('Set Up'!F1186="","",'Set Up'!F1186)</f>
        <v/>
      </c>
      <c r="AB963" s="82" t="str">
        <f>IF('Set Up'!G1186="","",'Set Up'!G1186)</f>
        <v/>
      </c>
      <c r="AC963" s="82" t="str">
        <f t="array" ref="AC963">IF(Y963="","",INDEX(Data!$G$4:$G$51,MATCH(Table7[[#This Row],[Fitting]]&amp;Table7[[#This Row],[Fitting Subtype]],Data!$E$4:$E$51&amp;Data!$F$4:$F$51,0)))</f>
        <v/>
      </c>
      <c r="AD963" s="89" t="str">
        <f>IF(Table7[[#This Row],[Segment]]="","",Table7[[#This Row],[Quantity]]*Table7[[#This Row],[Kf]]*(((INDEX(Table4[Velocity (m/s)],MATCH(Table7[[#This Row],[Segment]],Table4[Segment],0)))^2)/2))</f>
        <v/>
      </c>
      <c r="AF963" s="82" t="str">
        <f>Table4[[#This Row],[Segment]]</f>
        <v/>
      </c>
      <c r="AG963" s="75"/>
      <c r="AH963" s="82" t="str">
        <f>IF(Table5[[#This Row],[Segment]]="","",AG963-Table4[[#This Row],[Total Pressure Drop (kPa)]])</f>
        <v/>
      </c>
    </row>
    <row r="964" spans="1:34" x14ac:dyDescent="0.25">
      <c r="A964" s="95" t="str">
        <f>IF('Set Up'!A961="","",'Set Up'!A961)</f>
        <v/>
      </c>
      <c r="B964" s="75" t="s">
        <v>81</v>
      </c>
      <c r="C964" s="85"/>
      <c r="D964" s="86" t="str">
        <f>IF(Table4[[#This Row],[Diameter (in)]]="","",(((CONVERT(Table4[[#This Row],[Diameter (in)]],"in","m"))/2)^2)*PI())</f>
        <v/>
      </c>
      <c r="E964" s="87" t="str">
        <f>IF(Table4[[#This Row],[Area (m2)]]="","",$D$4/Table4[[#This Row],[Area (m2)]])</f>
        <v/>
      </c>
      <c r="F964" s="85">
        <f t="shared" si="14"/>
        <v>4.6951999999999998</v>
      </c>
      <c r="G964" s="88" t="str">
        <f>IF(Table4[[#This Row],[Segment]]="","",(CONVERT(Table4[[#This Row],[Diameter (in)]],"in","m")*$B$4*Table4[[#This Row],[Velocity (m/s)]])/$C$4)</f>
        <v/>
      </c>
      <c r="H964" s="96" t="str">
        <f>IF(Table4[[#This Row],[Segment]]="","",IF(Table4[[#This Row],[Teynold''s Number]]&gt;4000,"TURBULENT","LAMINAR"))</f>
        <v/>
      </c>
      <c r="I964" s="86" t="str">
        <f>IF(Table4[[#This Row],[Segment]]="","",INDEX(Data!C961:C975,MATCH(Table4[Material],Data!B961:B975,0)))</f>
        <v/>
      </c>
      <c r="J964" s="89" t="str">
        <f>IF(Table4[[#This Row],[ε (m)]]="","",Table4[[#This Row],[ε (m)]]/(CONVERT(Table4[[#This Row],[Diameter (in)]],"in","m")))</f>
        <v/>
      </c>
      <c r="K964" s="96" t="str">
        <f>IF(Table4[[#This Row],[Regime]]="LAMINAR",16/Table4[[#This Row],[Teynold''s Number]],"-")</f>
        <v>-</v>
      </c>
      <c r="L964" s="86"/>
      <c r="M964" s="97" t="str">
        <f>IF(Table4[[#This Row],[Regime]]="TURBULENT",(((-4*LOG10(Table4[[#This Row],[ε/D]]/3.7+1.256/(Table4[[#This Row],[Teynold''s Number]]*SQRT(Table4[[#This Row],[f turbulent (guess)]]))))^-1)^2),"")</f>
        <v/>
      </c>
      <c r="N964" s="91" t="str">
        <f>IF(Table4[[#This Row],[f turbulent]]="","",Table4[[#This Row],[f turbulent (guess)]]-Table4[[#This Row],[f turbulent]])</f>
        <v/>
      </c>
      <c r="O964" s="87">
        <f>IF(Table4[[#This Row],[Segment]]="",0,IF(C965="",0,IF(C965&lt;=Table4[[#This Row],[Diameter (in)]],0,1-(D964/D965))))</f>
        <v>0</v>
      </c>
      <c r="P964" s="92" t="str">
        <f>IF(Table4[[#This Row],[Segment]]="","",IF(C964&gt;C965,"",IF(C965="",0.55,(0.55*(1-D965/D964)))))</f>
        <v/>
      </c>
      <c r="Q96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64" s="92" t="str">
        <f>IF(Table4[[#This Row],[Segment]]="","",IF(Table4[[#This Row],[Kexpansion]]="","0",((Table4[[#This Row],[Velocity (m/s)]]^2)/2)*Table4[[#This Row],[Kexpansion]]))</f>
        <v/>
      </c>
      <c r="S964" s="92" t="str">
        <f>IF(Table4[[#This Row],[Segment]]="","",IF(Table4[[#This Row],[Kcontraction]]="","0",((Table4[[#This Row],[Velocity (m/s)]]^2)/2)*Table4[[#This Row],[Kcontraction]]))</f>
        <v/>
      </c>
      <c r="T964" s="89" t="str">
        <f>IF(Table4[[#This Row],[Segment]]="","",SUMIF($Y$7:$Y$2000,Table4[[#This Row],[Segment]],$AD$7:$AD$2000))</f>
        <v/>
      </c>
      <c r="U964" s="95" t="str">
        <f>IF(Table4[[#This Row],[Segment]]="","",Table4[[#This Row],[Hfriction (J/kg)]]+Table4[[#This Row],[Hexpansions (J/kg)]]+Table4[[#This Row],[Hcontractions (J/kg)]]+Table4[[#This Row],[Hf (J/kg)]])</f>
        <v/>
      </c>
      <c r="V964" s="95" t="str">
        <f>IF(Table4[[#This Row],[Segment]]="","",Table4[[#This Row],[Total Friction Loss (J/kg)]]*Table3[Density (kg/m3)])</f>
        <v/>
      </c>
      <c r="W964" s="95" t="str">
        <f>IF(Table4[[#This Row],[Segment]]="","",Table4[[#This Row],[Total Pressure Drop (Pa)]]/1000)</f>
        <v/>
      </c>
      <c r="Y964" s="82" t="str">
        <f>IF('Set Up'!D1187="","",'Set Up'!D1187)</f>
        <v/>
      </c>
      <c r="Z964" s="82" t="str">
        <f>IF('Set Up'!E1187="","",'Set Up'!E1187)</f>
        <v/>
      </c>
      <c r="AA964" s="82" t="str">
        <f>IF('Set Up'!F1187="","",'Set Up'!F1187)</f>
        <v/>
      </c>
      <c r="AB964" s="82" t="str">
        <f>IF('Set Up'!G1187="","",'Set Up'!G1187)</f>
        <v/>
      </c>
      <c r="AC964" s="82" t="str">
        <f t="array" ref="AC964">IF(Y964="","",INDEX(Data!$G$4:$G$51,MATCH(Table7[[#This Row],[Fitting]]&amp;Table7[[#This Row],[Fitting Subtype]],Data!$E$4:$E$51&amp;Data!$F$4:$F$51,0)))</f>
        <v/>
      </c>
      <c r="AD964" s="89" t="str">
        <f>IF(Table7[[#This Row],[Segment]]="","",Table7[[#This Row],[Quantity]]*Table7[[#This Row],[Kf]]*(((INDEX(Table4[Velocity (m/s)],MATCH(Table7[[#This Row],[Segment]],Table4[Segment],0)))^2)/2))</f>
        <v/>
      </c>
      <c r="AF964" s="82" t="str">
        <f>Table4[[#This Row],[Segment]]</f>
        <v/>
      </c>
      <c r="AG964" s="75"/>
      <c r="AH964" s="82" t="str">
        <f>IF(Table5[[#This Row],[Segment]]="","",AG964-Table4[[#This Row],[Total Pressure Drop (kPa)]])</f>
        <v/>
      </c>
    </row>
    <row r="965" spans="1:34" x14ac:dyDescent="0.25">
      <c r="A965" s="95" t="str">
        <f>IF('Set Up'!A962="","",'Set Up'!A962)</f>
        <v/>
      </c>
      <c r="B965" s="75" t="s">
        <v>81</v>
      </c>
      <c r="C965" s="85"/>
      <c r="D965" s="86" t="str">
        <f>IF(Table4[[#This Row],[Diameter (in)]]="","",(((CONVERT(Table4[[#This Row],[Diameter (in)]],"in","m"))/2)^2)*PI())</f>
        <v/>
      </c>
      <c r="E965" s="87" t="str">
        <f>IF(Table4[[#This Row],[Area (m2)]]="","",$D$4/Table4[[#This Row],[Area (m2)]])</f>
        <v/>
      </c>
      <c r="F965" s="85">
        <f t="shared" si="14"/>
        <v>4.6951999999999998</v>
      </c>
      <c r="G965" s="88" t="str">
        <f>IF(Table4[[#This Row],[Segment]]="","",(CONVERT(Table4[[#This Row],[Diameter (in)]],"in","m")*$B$4*Table4[[#This Row],[Velocity (m/s)]])/$C$4)</f>
        <v/>
      </c>
      <c r="H965" s="96" t="str">
        <f>IF(Table4[[#This Row],[Segment]]="","",IF(Table4[[#This Row],[Teynold''s Number]]&gt;4000,"TURBULENT","LAMINAR"))</f>
        <v/>
      </c>
      <c r="I965" s="86" t="str">
        <f>IF(Table4[[#This Row],[Segment]]="","",INDEX(Data!C962:C976,MATCH(Table4[Material],Data!B962:B976,0)))</f>
        <v/>
      </c>
      <c r="J965" s="89" t="str">
        <f>IF(Table4[[#This Row],[ε (m)]]="","",Table4[[#This Row],[ε (m)]]/(CONVERT(Table4[[#This Row],[Diameter (in)]],"in","m")))</f>
        <v/>
      </c>
      <c r="K965" s="96" t="str">
        <f>IF(Table4[[#This Row],[Regime]]="LAMINAR",16/Table4[[#This Row],[Teynold''s Number]],"-")</f>
        <v>-</v>
      </c>
      <c r="L965" s="86"/>
      <c r="M965" s="97" t="str">
        <f>IF(Table4[[#This Row],[Regime]]="TURBULENT",(((-4*LOG10(Table4[[#This Row],[ε/D]]/3.7+1.256/(Table4[[#This Row],[Teynold''s Number]]*SQRT(Table4[[#This Row],[f turbulent (guess)]]))))^-1)^2),"")</f>
        <v/>
      </c>
      <c r="N965" s="91" t="str">
        <f>IF(Table4[[#This Row],[f turbulent]]="","",Table4[[#This Row],[f turbulent (guess)]]-Table4[[#This Row],[f turbulent]])</f>
        <v/>
      </c>
      <c r="O965" s="87">
        <f>IF(Table4[[#This Row],[Segment]]="",0,IF(C966="",0,IF(C966&lt;=Table4[[#This Row],[Diameter (in)]],0,1-(D965/D966))))</f>
        <v>0</v>
      </c>
      <c r="P965" s="92" t="str">
        <f>IF(Table4[[#This Row],[Segment]]="","",IF(C965&gt;C966,"",IF(C966="",0.55,(0.55*(1-D966/D965)))))</f>
        <v/>
      </c>
      <c r="Q96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65" s="92" t="str">
        <f>IF(Table4[[#This Row],[Segment]]="","",IF(Table4[[#This Row],[Kexpansion]]="","0",((Table4[[#This Row],[Velocity (m/s)]]^2)/2)*Table4[[#This Row],[Kexpansion]]))</f>
        <v/>
      </c>
      <c r="S965" s="92" t="str">
        <f>IF(Table4[[#This Row],[Segment]]="","",IF(Table4[[#This Row],[Kcontraction]]="","0",((Table4[[#This Row],[Velocity (m/s)]]^2)/2)*Table4[[#This Row],[Kcontraction]]))</f>
        <v/>
      </c>
      <c r="T965" s="89" t="str">
        <f>IF(Table4[[#This Row],[Segment]]="","",SUMIF($Y$7:$Y$2000,Table4[[#This Row],[Segment]],$AD$7:$AD$2000))</f>
        <v/>
      </c>
      <c r="U965" s="95" t="str">
        <f>IF(Table4[[#This Row],[Segment]]="","",Table4[[#This Row],[Hfriction (J/kg)]]+Table4[[#This Row],[Hexpansions (J/kg)]]+Table4[[#This Row],[Hcontractions (J/kg)]]+Table4[[#This Row],[Hf (J/kg)]])</f>
        <v/>
      </c>
      <c r="V965" s="95" t="str">
        <f>IF(Table4[[#This Row],[Segment]]="","",Table4[[#This Row],[Total Friction Loss (J/kg)]]*Table3[Density (kg/m3)])</f>
        <v/>
      </c>
      <c r="W965" s="95" t="str">
        <f>IF(Table4[[#This Row],[Segment]]="","",Table4[[#This Row],[Total Pressure Drop (Pa)]]/1000)</f>
        <v/>
      </c>
      <c r="Y965" s="82" t="str">
        <f>IF('Set Up'!D1188="","",'Set Up'!D1188)</f>
        <v/>
      </c>
      <c r="Z965" s="82" t="str">
        <f>IF('Set Up'!E1188="","",'Set Up'!E1188)</f>
        <v/>
      </c>
      <c r="AA965" s="82" t="str">
        <f>IF('Set Up'!F1188="","",'Set Up'!F1188)</f>
        <v/>
      </c>
      <c r="AB965" s="82" t="str">
        <f>IF('Set Up'!G1188="","",'Set Up'!G1188)</f>
        <v/>
      </c>
      <c r="AC965" s="82" t="str">
        <f t="array" ref="AC965">IF(Y965="","",INDEX(Data!$G$4:$G$51,MATCH(Table7[[#This Row],[Fitting]]&amp;Table7[[#This Row],[Fitting Subtype]],Data!$E$4:$E$51&amp;Data!$F$4:$F$51,0)))</f>
        <v/>
      </c>
      <c r="AD965" s="89" t="str">
        <f>IF(Table7[[#This Row],[Segment]]="","",Table7[[#This Row],[Quantity]]*Table7[[#This Row],[Kf]]*(((INDEX(Table4[Velocity (m/s)],MATCH(Table7[[#This Row],[Segment]],Table4[Segment],0)))^2)/2))</f>
        <v/>
      </c>
      <c r="AF965" s="82" t="str">
        <f>Table4[[#This Row],[Segment]]</f>
        <v/>
      </c>
      <c r="AG965" s="75"/>
      <c r="AH965" s="82" t="str">
        <f>IF(Table5[[#This Row],[Segment]]="","",AG965-Table4[[#This Row],[Total Pressure Drop (kPa)]])</f>
        <v/>
      </c>
    </row>
    <row r="966" spans="1:34" x14ac:dyDescent="0.25">
      <c r="A966" s="95" t="str">
        <f>IF('Set Up'!A963="","",'Set Up'!A963)</f>
        <v/>
      </c>
      <c r="B966" s="75" t="s">
        <v>81</v>
      </c>
      <c r="C966" s="85"/>
      <c r="D966" s="86" t="str">
        <f>IF(Table4[[#This Row],[Diameter (in)]]="","",(((CONVERT(Table4[[#This Row],[Diameter (in)]],"in","m"))/2)^2)*PI())</f>
        <v/>
      </c>
      <c r="E966" s="87" t="str">
        <f>IF(Table4[[#This Row],[Area (m2)]]="","",$D$4/Table4[[#This Row],[Area (m2)]])</f>
        <v/>
      </c>
      <c r="F966" s="85">
        <f t="shared" si="14"/>
        <v>4.6951999999999998</v>
      </c>
      <c r="G966" s="88" t="str">
        <f>IF(Table4[[#This Row],[Segment]]="","",(CONVERT(Table4[[#This Row],[Diameter (in)]],"in","m")*$B$4*Table4[[#This Row],[Velocity (m/s)]])/$C$4)</f>
        <v/>
      </c>
      <c r="H966" s="96" t="str">
        <f>IF(Table4[[#This Row],[Segment]]="","",IF(Table4[[#This Row],[Teynold''s Number]]&gt;4000,"TURBULENT","LAMINAR"))</f>
        <v/>
      </c>
      <c r="I966" s="86" t="str">
        <f>IF(Table4[[#This Row],[Segment]]="","",INDEX(Data!C963:C977,MATCH(Table4[Material],Data!B963:B977,0)))</f>
        <v/>
      </c>
      <c r="J966" s="89" t="str">
        <f>IF(Table4[[#This Row],[ε (m)]]="","",Table4[[#This Row],[ε (m)]]/(CONVERT(Table4[[#This Row],[Diameter (in)]],"in","m")))</f>
        <v/>
      </c>
      <c r="K966" s="96" t="str">
        <f>IF(Table4[[#This Row],[Regime]]="LAMINAR",16/Table4[[#This Row],[Teynold''s Number]],"-")</f>
        <v>-</v>
      </c>
      <c r="L966" s="86"/>
      <c r="M966" s="97" t="str">
        <f>IF(Table4[[#This Row],[Regime]]="TURBULENT",(((-4*LOG10(Table4[[#This Row],[ε/D]]/3.7+1.256/(Table4[[#This Row],[Teynold''s Number]]*SQRT(Table4[[#This Row],[f turbulent (guess)]]))))^-1)^2),"")</f>
        <v/>
      </c>
      <c r="N966" s="91" t="str">
        <f>IF(Table4[[#This Row],[f turbulent]]="","",Table4[[#This Row],[f turbulent (guess)]]-Table4[[#This Row],[f turbulent]])</f>
        <v/>
      </c>
      <c r="O966" s="87">
        <f>IF(Table4[[#This Row],[Segment]]="",0,IF(C967="",0,IF(C967&lt;=Table4[[#This Row],[Diameter (in)]],0,1-(D966/D967))))</f>
        <v>0</v>
      </c>
      <c r="P966" s="92" t="str">
        <f>IF(Table4[[#This Row],[Segment]]="","",IF(C966&gt;C967,"",IF(C967="",0.55,(0.55*(1-D967/D966)))))</f>
        <v/>
      </c>
      <c r="Q96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66" s="92" t="str">
        <f>IF(Table4[[#This Row],[Segment]]="","",IF(Table4[[#This Row],[Kexpansion]]="","0",((Table4[[#This Row],[Velocity (m/s)]]^2)/2)*Table4[[#This Row],[Kexpansion]]))</f>
        <v/>
      </c>
      <c r="S966" s="92" t="str">
        <f>IF(Table4[[#This Row],[Segment]]="","",IF(Table4[[#This Row],[Kcontraction]]="","0",((Table4[[#This Row],[Velocity (m/s)]]^2)/2)*Table4[[#This Row],[Kcontraction]]))</f>
        <v/>
      </c>
      <c r="T966" s="89" t="str">
        <f>IF(Table4[[#This Row],[Segment]]="","",SUMIF($Y$7:$Y$2000,Table4[[#This Row],[Segment]],$AD$7:$AD$2000))</f>
        <v/>
      </c>
      <c r="U966" s="95" t="str">
        <f>IF(Table4[[#This Row],[Segment]]="","",Table4[[#This Row],[Hfriction (J/kg)]]+Table4[[#This Row],[Hexpansions (J/kg)]]+Table4[[#This Row],[Hcontractions (J/kg)]]+Table4[[#This Row],[Hf (J/kg)]])</f>
        <v/>
      </c>
      <c r="V966" s="95" t="str">
        <f>IF(Table4[[#This Row],[Segment]]="","",Table4[[#This Row],[Total Friction Loss (J/kg)]]*Table3[Density (kg/m3)])</f>
        <v/>
      </c>
      <c r="W966" s="95" t="str">
        <f>IF(Table4[[#This Row],[Segment]]="","",Table4[[#This Row],[Total Pressure Drop (Pa)]]/1000)</f>
        <v/>
      </c>
      <c r="Y966" s="82" t="str">
        <f>IF('Set Up'!D1189="","",'Set Up'!D1189)</f>
        <v/>
      </c>
      <c r="Z966" s="82" t="str">
        <f>IF('Set Up'!E1189="","",'Set Up'!E1189)</f>
        <v/>
      </c>
      <c r="AA966" s="82" t="str">
        <f>IF('Set Up'!F1189="","",'Set Up'!F1189)</f>
        <v/>
      </c>
      <c r="AB966" s="82" t="str">
        <f>IF('Set Up'!G1189="","",'Set Up'!G1189)</f>
        <v/>
      </c>
      <c r="AC966" s="82" t="str">
        <f t="array" ref="AC966">IF(Y966="","",INDEX(Data!$G$4:$G$51,MATCH(Table7[[#This Row],[Fitting]]&amp;Table7[[#This Row],[Fitting Subtype]],Data!$E$4:$E$51&amp;Data!$F$4:$F$51,0)))</f>
        <v/>
      </c>
      <c r="AD966" s="89" t="str">
        <f>IF(Table7[[#This Row],[Segment]]="","",Table7[[#This Row],[Quantity]]*Table7[[#This Row],[Kf]]*(((INDEX(Table4[Velocity (m/s)],MATCH(Table7[[#This Row],[Segment]],Table4[Segment],0)))^2)/2))</f>
        <v/>
      </c>
      <c r="AF966" s="82" t="str">
        <f>Table4[[#This Row],[Segment]]</f>
        <v/>
      </c>
      <c r="AG966" s="75"/>
      <c r="AH966" s="82" t="str">
        <f>IF(Table5[[#This Row],[Segment]]="","",AG966-Table4[[#This Row],[Total Pressure Drop (kPa)]])</f>
        <v/>
      </c>
    </row>
    <row r="967" spans="1:34" x14ac:dyDescent="0.25">
      <c r="A967" s="95" t="str">
        <f>IF('Set Up'!A964="","",'Set Up'!A964)</f>
        <v/>
      </c>
      <c r="B967" s="75" t="s">
        <v>81</v>
      </c>
      <c r="C967" s="85"/>
      <c r="D967" s="86" t="str">
        <f>IF(Table4[[#This Row],[Diameter (in)]]="","",(((CONVERT(Table4[[#This Row],[Diameter (in)]],"in","m"))/2)^2)*PI())</f>
        <v/>
      </c>
      <c r="E967" s="87" t="str">
        <f>IF(Table4[[#This Row],[Area (m2)]]="","",$D$4/Table4[[#This Row],[Area (m2)]])</f>
        <v/>
      </c>
      <c r="F967" s="85">
        <f t="shared" ref="F967:F1030" si="15">5 - CONVERT(1,"ft","m")</f>
        <v>4.6951999999999998</v>
      </c>
      <c r="G967" s="88" t="str">
        <f>IF(Table4[[#This Row],[Segment]]="","",(CONVERT(Table4[[#This Row],[Diameter (in)]],"in","m")*$B$4*Table4[[#This Row],[Velocity (m/s)]])/$C$4)</f>
        <v/>
      </c>
      <c r="H967" s="96" t="str">
        <f>IF(Table4[[#This Row],[Segment]]="","",IF(Table4[[#This Row],[Teynold''s Number]]&gt;4000,"TURBULENT","LAMINAR"))</f>
        <v/>
      </c>
      <c r="I967" s="86" t="str">
        <f>IF(Table4[[#This Row],[Segment]]="","",INDEX(Data!C964:C978,MATCH(Table4[Material],Data!B964:B978,0)))</f>
        <v/>
      </c>
      <c r="J967" s="89" t="str">
        <f>IF(Table4[[#This Row],[ε (m)]]="","",Table4[[#This Row],[ε (m)]]/(CONVERT(Table4[[#This Row],[Diameter (in)]],"in","m")))</f>
        <v/>
      </c>
      <c r="K967" s="96" t="str">
        <f>IF(Table4[[#This Row],[Regime]]="LAMINAR",16/Table4[[#This Row],[Teynold''s Number]],"-")</f>
        <v>-</v>
      </c>
      <c r="L967" s="86"/>
      <c r="M967" s="97" t="str">
        <f>IF(Table4[[#This Row],[Regime]]="TURBULENT",(((-4*LOG10(Table4[[#This Row],[ε/D]]/3.7+1.256/(Table4[[#This Row],[Teynold''s Number]]*SQRT(Table4[[#This Row],[f turbulent (guess)]]))))^-1)^2),"")</f>
        <v/>
      </c>
      <c r="N967" s="91" t="str">
        <f>IF(Table4[[#This Row],[f turbulent]]="","",Table4[[#This Row],[f turbulent (guess)]]-Table4[[#This Row],[f turbulent]])</f>
        <v/>
      </c>
      <c r="O967" s="87">
        <f>IF(Table4[[#This Row],[Segment]]="",0,IF(C968="",0,IF(C968&lt;=Table4[[#This Row],[Diameter (in)]],0,1-(D967/D968))))</f>
        <v>0</v>
      </c>
      <c r="P967" s="92" t="str">
        <f>IF(Table4[[#This Row],[Segment]]="","",IF(C967&gt;C968,"",IF(C968="",0.55,(0.55*(1-D968/D967)))))</f>
        <v/>
      </c>
      <c r="Q96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67" s="92" t="str">
        <f>IF(Table4[[#This Row],[Segment]]="","",IF(Table4[[#This Row],[Kexpansion]]="","0",((Table4[[#This Row],[Velocity (m/s)]]^2)/2)*Table4[[#This Row],[Kexpansion]]))</f>
        <v/>
      </c>
      <c r="S967" s="92" t="str">
        <f>IF(Table4[[#This Row],[Segment]]="","",IF(Table4[[#This Row],[Kcontraction]]="","0",((Table4[[#This Row],[Velocity (m/s)]]^2)/2)*Table4[[#This Row],[Kcontraction]]))</f>
        <v/>
      </c>
      <c r="T967" s="89" t="str">
        <f>IF(Table4[[#This Row],[Segment]]="","",SUMIF($Y$7:$Y$2000,Table4[[#This Row],[Segment]],$AD$7:$AD$2000))</f>
        <v/>
      </c>
      <c r="U967" s="95" t="str">
        <f>IF(Table4[[#This Row],[Segment]]="","",Table4[[#This Row],[Hfriction (J/kg)]]+Table4[[#This Row],[Hexpansions (J/kg)]]+Table4[[#This Row],[Hcontractions (J/kg)]]+Table4[[#This Row],[Hf (J/kg)]])</f>
        <v/>
      </c>
      <c r="V967" s="95" t="str">
        <f>IF(Table4[[#This Row],[Segment]]="","",Table4[[#This Row],[Total Friction Loss (J/kg)]]*Table3[Density (kg/m3)])</f>
        <v/>
      </c>
      <c r="W967" s="95" t="str">
        <f>IF(Table4[[#This Row],[Segment]]="","",Table4[[#This Row],[Total Pressure Drop (Pa)]]/1000)</f>
        <v/>
      </c>
      <c r="Y967" s="82" t="str">
        <f>IF('Set Up'!D1190="","",'Set Up'!D1190)</f>
        <v/>
      </c>
      <c r="Z967" s="82" t="str">
        <f>IF('Set Up'!E1190="","",'Set Up'!E1190)</f>
        <v/>
      </c>
      <c r="AA967" s="82" t="str">
        <f>IF('Set Up'!F1190="","",'Set Up'!F1190)</f>
        <v/>
      </c>
      <c r="AB967" s="82" t="str">
        <f>IF('Set Up'!G1190="","",'Set Up'!G1190)</f>
        <v/>
      </c>
      <c r="AC967" s="82" t="str">
        <f t="array" ref="AC967">IF(Y967="","",INDEX(Data!$G$4:$G$51,MATCH(Table7[[#This Row],[Fitting]]&amp;Table7[[#This Row],[Fitting Subtype]],Data!$E$4:$E$51&amp;Data!$F$4:$F$51,0)))</f>
        <v/>
      </c>
      <c r="AD967" s="89" t="str">
        <f>IF(Table7[[#This Row],[Segment]]="","",Table7[[#This Row],[Quantity]]*Table7[[#This Row],[Kf]]*(((INDEX(Table4[Velocity (m/s)],MATCH(Table7[[#This Row],[Segment]],Table4[Segment],0)))^2)/2))</f>
        <v/>
      </c>
      <c r="AF967" s="82" t="str">
        <f>Table4[[#This Row],[Segment]]</f>
        <v/>
      </c>
      <c r="AG967" s="75"/>
      <c r="AH967" s="82" t="str">
        <f>IF(Table5[[#This Row],[Segment]]="","",AG967-Table4[[#This Row],[Total Pressure Drop (kPa)]])</f>
        <v/>
      </c>
    </row>
    <row r="968" spans="1:34" x14ac:dyDescent="0.25">
      <c r="A968" s="95" t="str">
        <f>IF('Set Up'!A965="","",'Set Up'!A965)</f>
        <v/>
      </c>
      <c r="B968" s="75" t="s">
        <v>81</v>
      </c>
      <c r="C968" s="85"/>
      <c r="D968" s="86" t="str">
        <f>IF(Table4[[#This Row],[Diameter (in)]]="","",(((CONVERT(Table4[[#This Row],[Diameter (in)]],"in","m"))/2)^2)*PI())</f>
        <v/>
      </c>
      <c r="E968" s="87" t="str">
        <f>IF(Table4[[#This Row],[Area (m2)]]="","",$D$4/Table4[[#This Row],[Area (m2)]])</f>
        <v/>
      </c>
      <c r="F968" s="85">
        <f t="shared" si="15"/>
        <v>4.6951999999999998</v>
      </c>
      <c r="G968" s="88" t="str">
        <f>IF(Table4[[#This Row],[Segment]]="","",(CONVERT(Table4[[#This Row],[Diameter (in)]],"in","m")*$B$4*Table4[[#This Row],[Velocity (m/s)]])/$C$4)</f>
        <v/>
      </c>
      <c r="H968" s="96" t="str">
        <f>IF(Table4[[#This Row],[Segment]]="","",IF(Table4[[#This Row],[Teynold''s Number]]&gt;4000,"TURBULENT","LAMINAR"))</f>
        <v/>
      </c>
      <c r="I968" s="86" t="str">
        <f>IF(Table4[[#This Row],[Segment]]="","",INDEX(Data!C965:C979,MATCH(Table4[Material],Data!B965:B979,0)))</f>
        <v/>
      </c>
      <c r="J968" s="89" t="str">
        <f>IF(Table4[[#This Row],[ε (m)]]="","",Table4[[#This Row],[ε (m)]]/(CONVERT(Table4[[#This Row],[Diameter (in)]],"in","m")))</f>
        <v/>
      </c>
      <c r="K968" s="96" t="str">
        <f>IF(Table4[[#This Row],[Regime]]="LAMINAR",16/Table4[[#This Row],[Teynold''s Number]],"-")</f>
        <v>-</v>
      </c>
      <c r="L968" s="86"/>
      <c r="M968" s="97" t="str">
        <f>IF(Table4[[#This Row],[Regime]]="TURBULENT",(((-4*LOG10(Table4[[#This Row],[ε/D]]/3.7+1.256/(Table4[[#This Row],[Teynold''s Number]]*SQRT(Table4[[#This Row],[f turbulent (guess)]]))))^-1)^2),"")</f>
        <v/>
      </c>
      <c r="N968" s="91" t="str">
        <f>IF(Table4[[#This Row],[f turbulent]]="","",Table4[[#This Row],[f turbulent (guess)]]-Table4[[#This Row],[f turbulent]])</f>
        <v/>
      </c>
      <c r="O968" s="87">
        <f>IF(Table4[[#This Row],[Segment]]="",0,IF(C969="",0,IF(C969&lt;=Table4[[#This Row],[Diameter (in)]],0,1-(D968/D969))))</f>
        <v>0</v>
      </c>
      <c r="P968" s="92" t="str">
        <f>IF(Table4[[#This Row],[Segment]]="","",IF(C968&gt;C969,"",IF(C969="",0.55,(0.55*(1-D969/D968)))))</f>
        <v/>
      </c>
      <c r="Q96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68" s="92" t="str">
        <f>IF(Table4[[#This Row],[Segment]]="","",IF(Table4[[#This Row],[Kexpansion]]="","0",((Table4[[#This Row],[Velocity (m/s)]]^2)/2)*Table4[[#This Row],[Kexpansion]]))</f>
        <v/>
      </c>
      <c r="S968" s="92" t="str">
        <f>IF(Table4[[#This Row],[Segment]]="","",IF(Table4[[#This Row],[Kcontraction]]="","0",((Table4[[#This Row],[Velocity (m/s)]]^2)/2)*Table4[[#This Row],[Kcontraction]]))</f>
        <v/>
      </c>
      <c r="T968" s="89" t="str">
        <f>IF(Table4[[#This Row],[Segment]]="","",SUMIF($Y$7:$Y$2000,Table4[[#This Row],[Segment]],$AD$7:$AD$2000))</f>
        <v/>
      </c>
      <c r="U968" s="95" t="str">
        <f>IF(Table4[[#This Row],[Segment]]="","",Table4[[#This Row],[Hfriction (J/kg)]]+Table4[[#This Row],[Hexpansions (J/kg)]]+Table4[[#This Row],[Hcontractions (J/kg)]]+Table4[[#This Row],[Hf (J/kg)]])</f>
        <v/>
      </c>
      <c r="V968" s="95" t="str">
        <f>IF(Table4[[#This Row],[Segment]]="","",Table4[[#This Row],[Total Friction Loss (J/kg)]]*Table3[Density (kg/m3)])</f>
        <v/>
      </c>
      <c r="W968" s="95" t="str">
        <f>IF(Table4[[#This Row],[Segment]]="","",Table4[[#This Row],[Total Pressure Drop (Pa)]]/1000)</f>
        <v/>
      </c>
      <c r="Y968" s="82" t="str">
        <f>IF('Set Up'!D1191="","",'Set Up'!D1191)</f>
        <v/>
      </c>
      <c r="Z968" s="82" t="str">
        <f>IF('Set Up'!E1191="","",'Set Up'!E1191)</f>
        <v/>
      </c>
      <c r="AA968" s="82" t="str">
        <f>IF('Set Up'!F1191="","",'Set Up'!F1191)</f>
        <v/>
      </c>
      <c r="AB968" s="82" t="str">
        <f>IF('Set Up'!G1191="","",'Set Up'!G1191)</f>
        <v/>
      </c>
      <c r="AC968" s="82" t="str">
        <f t="array" ref="AC968">IF(Y968="","",INDEX(Data!$G$4:$G$51,MATCH(Table7[[#This Row],[Fitting]]&amp;Table7[[#This Row],[Fitting Subtype]],Data!$E$4:$E$51&amp;Data!$F$4:$F$51,0)))</f>
        <v/>
      </c>
      <c r="AD968" s="89" t="str">
        <f>IF(Table7[[#This Row],[Segment]]="","",Table7[[#This Row],[Quantity]]*Table7[[#This Row],[Kf]]*(((INDEX(Table4[Velocity (m/s)],MATCH(Table7[[#This Row],[Segment]],Table4[Segment],0)))^2)/2))</f>
        <v/>
      </c>
      <c r="AF968" s="82" t="str">
        <f>Table4[[#This Row],[Segment]]</f>
        <v/>
      </c>
      <c r="AG968" s="75"/>
      <c r="AH968" s="82" t="str">
        <f>IF(Table5[[#This Row],[Segment]]="","",AG968-Table4[[#This Row],[Total Pressure Drop (kPa)]])</f>
        <v/>
      </c>
    </row>
    <row r="969" spans="1:34" x14ac:dyDescent="0.25">
      <c r="A969" s="95" t="str">
        <f>IF('Set Up'!A966="","",'Set Up'!A966)</f>
        <v/>
      </c>
      <c r="B969" s="75" t="s">
        <v>81</v>
      </c>
      <c r="C969" s="85"/>
      <c r="D969" s="86" t="str">
        <f>IF(Table4[[#This Row],[Diameter (in)]]="","",(((CONVERT(Table4[[#This Row],[Diameter (in)]],"in","m"))/2)^2)*PI())</f>
        <v/>
      </c>
      <c r="E969" s="87" t="str">
        <f>IF(Table4[[#This Row],[Area (m2)]]="","",$D$4/Table4[[#This Row],[Area (m2)]])</f>
        <v/>
      </c>
      <c r="F969" s="85">
        <f t="shared" si="15"/>
        <v>4.6951999999999998</v>
      </c>
      <c r="G969" s="88" t="str">
        <f>IF(Table4[[#This Row],[Segment]]="","",(CONVERT(Table4[[#This Row],[Diameter (in)]],"in","m")*$B$4*Table4[[#This Row],[Velocity (m/s)]])/$C$4)</f>
        <v/>
      </c>
      <c r="H969" s="96" t="str">
        <f>IF(Table4[[#This Row],[Segment]]="","",IF(Table4[[#This Row],[Teynold''s Number]]&gt;4000,"TURBULENT","LAMINAR"))</f>
        <v/>
      </c>
      <c r="I969" s="86" t="str">
        <f>IF(Table4[[#This Row],[Segment]]="","",INDEX(Data!C966:C980,MATCH(Table4[Material],Data!B966:B980,0)))</f>
        <v/>
      </c>
      <c r="J969" s="89" t="str">
        <f>IF(Table4[[#This Row],[ε (m)]]="","",Table4[[#This Row],[ε (m)]]/(CONVERT(Table4[[#This Row],[Diameter (in)]],"in","m")))</f>
        <v/>
      </c>
      <c r="K969" s="96" t="str">
        <f>IF(Table4[[#This Row],[Regime]]="LAMINAR",16/Table4[[#This Row],[Teynold''s Number]],"-")</f>
        <v>-</v>
      </c>
      <c r="L969" s="86"/>
      <c r="M969" s="97" t="str">
        <f>IF(Table4[[#This Row],[Regime]]="TURBULENT",(((-4*LOG10(Table4[[#This Row],[ε/D]]/3.7+1.256/(Table4[[#This Row],[Teynold''s Number]]*SQRT(Table4[[#This Row],[f turbulent (guess)]]))))^-1)^2),"")</f>
        <v/>
      </c>
      <c r="N969" s="91" t="str">
        <f>IF(Table4[[#This Row],[f turbulent]]="","",Table4[[#This Row],[f turbulent (guess)]]-Table4[[#This Row],[f turbulent]])</f>
        <v/>
      </c>
      <c r="O969" s="87">
        <f>IF(Table4[[#This Row],[Segment]]="",0,IF(C970="",0,IF(C970&lt;=Table4[[#This Row],[Diameter (in)]],0,1-(D969/D970))))</f>
        <v>0</v>
      </c>
      <c r="P969" s="92" t="str">
        <f>IF(Table4[[#This Row],[Segment]]="","",IF(C969&gt;C970,"",IF(C970="",0.55,(0.55*(1-D970/D969)))))</f>
        <v/>
      </c>
      <c r="Q96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69" s="92" t="str">
        <f>IF(Table4[[#This Row],[Segment]]="","",IF(Table4[[#This Row],[Kexpansion]]="","0",((Table4[[#This Row],[Velocity (m/s)]]^2)/2)*Table4[[#This Row],[Kexpansion]]))</f>
        <v/>
      </c>
      <c r="S969" s="92" t="str">
        <f>IF(Table4[[#This Row],[Segment]]="","",IF(Table4[[#This Row],[Kcontraction]]="","0",((Table4[[#This Row],[Velocity (m/s)]]^2)/2)*Table4[[#This Row],[Kcontraction]]))</f>
        <v/>
      </c>
      <c r="T969" s="89" t="str">
        <f>IF(Table4[[#This Row],[Segment]]="","",SUMIF($Y$7:$Y$2000,Table4[[#This Row],[Segment]],$AD$7:$AD$2000))</f>
        <v/>
      </c>
      <c r="U969" s="95" t="str">
        <f>IF(Table4[[#This Row],[Segment]]="","",Table4[[#This Row],[Hfriction (J/kg)]]+Table4[[#This Row],[Hexpansions (J/kg)]]+Table4[[#This Row],[Hcontractions (J/kg)]]+Table4[[#This Row],[Hf (J/kg)]])</f>
        <v/>
      </c>
      <c r="V969" s="95" t="str">
        <f>IF(Table4[[#This Row],[Segment]]="","",Table4[[#This Row],[Total Friction Loss (J/kg)]]*Table3[Density (kg/m3)])</f>
        <v/>
      </c>
      <c r="W969" s="95" t="str">
        <f>IF(Table4[[#This Row],[Segment]]="","",Table4[[#This Row],[Total Pressure Drop (Pa)]]/1000)</f>
        <v/>
      </c>
      <c r="Y969" s="82" t="str">
        <f>IF('Set Up'!D1192="","",'Set Up'!D1192)</f>
        <v/>
      </c>
      <c r="Z969" s="82" t="str">
        <f>IF('Set Up'!E1192="","",'Set Up'!E1192)</f>
        <v/>
      </c>
      <c r="AA969" s="82" t="str">
        <f>IF('Set Up'!F1192="","",'Set Up'!F1192)</f>
        <v/>
      </c>
      <c r="AB969" s="82" t="str">
        <f>IF('Set Up'!G1192="","",'Set Up'!G1192)</f>
        <v/>
      </c>
      <c r="AC969" s="82" t="str">
        <f t="array" ref="AC969">IF(Y969="","",INDEX(Data!$G$4:$G$51,MATCH(Table7[[#This Row],[Fitting]]&amp;Table7[[#This Row],[Fitting Subtype]],Data!$E$4:$E$51&amp;Data!$F$4:$F$51,0)))</f>
        <v/>
      </c>
      <c r="AD969" s="89" t="str">
        <f>IF(Table7[[#This Row],[Segment]]="","",Table7[[#This Row],[Quantity]]*Table7[[#This Row],[Kf]]*(((INDEX(Table4[Velocity (m/s)],MATCH(Table7[[#This Row],[Segment]],Table4[Segment],0)))^2)/2))</f>
        <v/>
      </c>
      <c r="AF969" s="82" t="str">
        <f>Table4[[#This Row],[Segment]]</f>
        <v/>
      </c>
      <c r="AG969" s="75"/>
      <c r="AH969" s="82" t="str">
        <f>IF(Table5[[#This Row],[Segment]]="","",AG969-Table4[[#This Row],[Total Pressure Drop (kPa)]])</f>
        <v/>
      </c>
    </row>
    <row r="970" spans="1:34" x14ac:dyDescent="0.25">
      <c r="A970" s="95" t="str">
        <f>IF('Set Up'!A967="","",'Set Up'!A967)</f>
        <v/>
      </c>
      <c r="B970" s="75" t="s">
        <v>81</v>
      </c>
      <c r="C970" s="85"/>
      <c r="D970" s="86" t="str">
        <f>IF(Table4[[#This Row],[Diameter (in)]]="","",(((CONVERT(Table4[[#This Row],[Diameter (in)]],"in","m"))/2)^2)*PI())</f>
        <v/>
      </c>
      <c r="E970" s="87" t="str">
        <f>IF(Table4[[#This Row],[Area (m2)]]="","",$D$4/Table4[[#This Row],[Area (m2)]])</f>
        <v/>
      </c>
      <c r="F970" s="85">
        <f t="shared" si="15"/>
        <v>4.6951999999999998</v>
      </c>
      <c r="G970" s="88" t="str">
        <f>IF(Table4[[#This Row],[Segment]]="","",(CONVERT(Table4[[#This Row],[Diameter (in)]],"in","m")*$B$4*Table4[[#This Row],[Velocity (m/s)]])/$C$4)</f>
        <v/>
      </c>
      <c r="H970" s="96" t="str">
        <f>IF(Table4[[#This Row],[Segment]]="","",IF(Table4[[#This Row],[Teynold''s Number]]&gt;4000,"TURBULENT","LAMINAR"))</f>
        <v/>
      </c>
      <c r="I970" s="86" t="str">
        <f>IF(Table4[[#This Row],[Segment]]="","",INDEX(Data!C967:C981,MATCH(Table4[Material],Data!B967:B981,0)))</f>
        <v/>
      </c>
      <c r="J970" s="89" t="str">
        <f>IF(Table4[[#This Row],[ε (m)]]="","",Table4[[#This Row],[ε (m)]]/(CONVERT(Table4[[#This Row],[Diameter (in)]],"in","m")))</f>
        <v/>
      </c>
      <c r="K970" s="96" t="str">
        <f>IF(Table4[[#This Row],[Regime]]="LAMINAR",16/Table4[[#This Row],[Teynold''s Number]],"-")</f>
        <v>-</v>
      </c>
      <c r="L970" s="86"/>
      <c r="M970" s="97" t="str">
        <f>IF(Table4[[#This Row],[Regime]]="TURBULENT",(((-4*LOG10(Table4[[#This Row],[ε/D]]/3.7+1.256/(Table4[[#This Row],[Teynold''s Number]]*SQRT(Table4[[#This Row],[f turbulent (guess)]]))))^-1)^2),"")</f>
        <v/>
      </c>
      <c r="N970" s="91" t="str">
        <f>IF(Table4[[#This Row],[f turbulent]]="","",Table4[[#This Row],[f turbulent (guess)]]-Table4[[#This Row],[f turbulent]])</f>
        <v/>
      </c>
      <c r="O970" s="87">
        <f>IF(Table4[[#This Row],[Segment]]="",0,IF(C971="",0,IF(C971&lt;=Table4[[#This Row],[Diameter (in)]],0,1-(D970/D971))))</f>
        <v>0</v>
      </c>
      <c r="P970" s="92" t="str">
        <f>IF(Table4[[#This Row],[Segment]]="","",IF(C970&gt;C971,"",IF(C971="",0.55,(0.55*(1-D971/D970)))))</f>
        <v/>
      </c>
      <c r="Q97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70" s="92" t="str">
        <f>IF(Table4[[#This Row],[Segment]]="","",IF(Table4[[#This Row],[Kexpansion]]="","0",((Table4[[#This Row],[Velocity (m/s)]]^2)/2)*Table4[[#This Row],[Kexpansion]]))</f>
        <v/>
      </c>
      <c r="S970" s="92" t="str">
        <f>IF(Table4[[#This Row],[Segment]]="","",IF(Table4[[#This Row],[Kcontraction]]="","0",((Table4[[#This Row],[Velocity (m/s)]]^2)/2)*Table4[[#This Row],[Kcontraction]]))</f>
        <v/>
      </c>
      <c r="T970" s="89" t="str">
        <f>IF(Table4[[#This Row],[Segment]]="","",SUMIF($Y$7:$Y$2000,Table4[[#This Row],[Segment]],$AD$7:$AD$2000))</f>
        <v/>
      </c>
      <c r="U970" s="95" t="str">
        <f>IF(Table4[[#This Row],[Segment]]="","",Table4[[#This Row],[Hfriction (J/kg)]]+Table4[[#This Row],[Hexpansions (J/kg)]]+Table4[[#This Row],[Hcontractions (J/kg)]]+Table4[[#This Row],[Hf (J/kg)]])</f>
        <v/>
      </c>
      <c r="V970" s="95" t="str">
        <f>IF(Table4[[#This Row],[Segment]]="","",Table4[[#This Row],[Total Friction Loss (J/kg)]]*Table3[Density (kg/m3)])</f>
        <v/>
      </c>
      <c r="W970" s="95" t="str">
        <f>IF(Table4[[#This Row],[Segment]]="","",Table4[[#This Row],[Total Pressure Drop (Pa)]]/1000)</f>
        <v/>
      </c>
      <c r="Y970" s="82" t="str">
        <f>IF('Set Up'!D1193="","",'Set Up'!D1193)</f>
        <v/>
      </c>
      <c r="Z970" s="82" t="str">
        <f>IF('Set Up'!E1193="","",'Set Up'!E1193)</f>
        <v/>
      </c>
      <c r="AA970" s="82" t="str">
        <f>IF('Set Up'!F1193="","",'Set Up'!F1193)</f>
        <v/>
      </c>
      <c r="AB970" s="82" t="str">
        <f>IF('Set Up'!G1193="","",'Set Up'!G1193)</f>
        <v/>
      </c>
      <c r="AC970" s="82" t="str">
        <f t="array" ref="AC970">IF(Y970="","",INDEX(Data!$G$4:$G$51,MATCH(Table7[[#This Row],[Fitting]]&amp;Table7[[#This Row],[Fitting Subtype]],Data!$E$4:$E$51&amp;Data!$F$4:$F$51,0)))</f>
        <v/>
      </c>
      <c r="AD970" s="89" t="str">
        <f>IF(Table7[[#This Row],[Segment]]="","",Table7[[#This Row],[Quantity]]*Table7[[#This Row],[Kf]]*(((INDEX(Table4[Velocity (m/s)],MATCH(Table7[[#This Row],[Segment]],Table4[Segment],0)))^2)/2))</f>
        <v/>
      </c>
      <c r="AF970" s="82" t="str">
        <f>Table4[[#This Row],[Segment]]</f>
        <v/>
      </c>
      <c r="AG970" s="75"/>
      <c r="AH970" s="82" t="str">
        <f>IF(Table5[[#This Row],[Segment]]="","",AG970-Table4[[#This Row],[Total Pressure Drop (kPa)]])</f>
        <v/>
      </c>
    </row>
    <row r="971" spans="1:34" x14ac:dyDescent="0.25">
      <c r="A971" s="95" t="str">
        <f>IF('Set Up'!A968="","",'Set Up'!A968)</f>
        <v/>
      </c>
      <c r="B971" s="75" t="s">
        <v>81</v>
      </c>
      <c r="C971" s="85"/>
      <c r="D971" s="86" t="str">
        <f>IF(Table4[[#This Row],[Diameter (in)]]="","",(((CONVERT(Table4[[#This Row],[Diameter (in)]],"in","m"))/2)^2)*PI())</f>
        <v/>
      </c>
      <c r="E971" s="87" t="str">
        <f>IF(Table4[[#This Row],[Area (m2)]]="","",$D$4/Table4[[#This Row],[Area (m2)]])</f>
        <v/>
      </c>
      <c r="F971" s="85">
        <f t="shared" si="15"/>
        <v>4.6951999999999998</v>
      </c>
      <c r="G971" s="88" t="str">
        <f>IF(Table4[[#This Row],[Segment]]="","",(CONVERT(Table4[[#This Row],[Diameter (in)]],"in","m")*$B$4*Table4[[#This Row],[Velocity (m/s)]])/$C$4)</f>
        <v/>
      </c>
      <c r="H971" s="96" t="str">
        <f>IF(Table4[[#This Row],[Segment]]="","",IF(Table4[[#This Row],[Teynold''s Number]]&gt;4000,"TURBULENT","LAMINAR"))</f>
        <v/>
      </c>
      <c r="I971" s="86" t="str">
        <f>IF(Table4[[#This Row],[Segment]]="","",INDEX(Data!C968:C982,MATCH(Table4[Material],Data!B968:B982,0)))</f>
        <v/>
      </c>
      <c r="J971" s="89" t="str">
        <f>IF(Table4[[#This Row],[ε (m)]]="","",Table4[[#This Row],[ε (m)]]/(CONVERT(Table4[[#This Row],[Diameter (in)]],"in","m")))</f>
        <v/>
      </c>
      <c r="K971" s="96" t="str">
        <f>IF(Table4[[#This Row],[Regime]]="LAMINAR",16/Table4[[#This Row],[Teynold''s Number]],"-")</f>
        <v>-</v>
      </c>
      <c r="L971" s="86"/>
      <c r="M971" s="97" t="str">
        <f>IF(Table4[[#This Row],[Regime]]="TURBULENT",(((-4*LOG10(Table4[[#This Row],[ε/D]]/3.7+1.256/(Table4[[#This Row],[Teynold''s Number]]*SQRT(Table4[[#This Row],[f turbulent (guess)]]))))^-1)^2),"")</f>
        <v/>
      </c>
      <c r="N971" s="91" t="str">
        <f>IF(Table4[[#This Row],[f turbulent]]="","",Table4[[#This Row],[f turbulent (guess)]]-Table4[[#This Row],[f turbulent]])</f>
        <v/>
      </c>
      <c r="O971" s="87">
        <f>IF(Table4[[#This Row],[Segment]]="",0,IF(C972="",0,IF(C972&lt;=Table4[[#This Row],[Diameter (in)]],0,1-(D971/D972))))</f>
        <v>0</v>
      </c>
      <c r="P971" s="92" t="str">
        <f>IF(Table4[[#This Row],[Segment]]="","",IF(C971&gt;C972,"",IF(C972="",0.55,(0.55*(1-D972/D971)))))</f>
        <v/>
      </c>
      <c r="Q97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71" s="92" t="str">
        <f>IF(Table4[[#This Row],[Segment]]="","",IF(Table4[[#This Row],[Kexpansion]]="","0",((Table4[[#This Row],[Velocity (m/s)]]^2)/2)*Table4[[#This Row],[Kexpansion]]))</f>
        <v/>
      </c>
      <c r="S971" s="92" t="str">
        <f>IF(Table4[[#This Row],[Segment]]="","",IF(Table4[[#This Row],[Kcontraction]]="","0",((Table4[[#This Row],[Velocity (m/s)]]^2)/2)*Table4[[#This Row],[Kcontraction]]))</f>
        <v/>
      </c>
      <c r="T971" s="89" t="str">
        <f>IF(Table4[[#This Row],[Segment]]="","",SUMIF($Y$7:$Y$2000,Table4[[#This Row],[Segment]],$AD$7:$AD$2000))</f>
        <v/>
      </c>
      <c r="U971" s="95" t="str">
        <f>IF(Table4[[#This Row],[Segment]]="","",Table4[[#This Row],[Hfriction (J/kg)]]+Table4[[#This Row],[Hexpansions (J/kg)]]+Table4[[#This Row],[Hcontractions (J/kg)]]+Table4[[#This Row],[Hf (J/kg)]])</f>
        <v/>
      </c>
      <c r="V971" s="95" t="str">
        <f>IF(Table4[[#This Row],[Segment]]="","",Table4[[#This Row],[Total Friction Loss (J/kg)]]*Table3[Density (kg/m3)])</f>
        <v/>
      </c>
      <c r="W971" s="95" t="str">
        <f>IF(Table4[[#This Row],[Segment]]="","",Table4[[#This Row],[Total Pressure Drop (Pa)]]/1000)</f>
        <v/>
      </c>
      <c r="Y971" s="82" t="str">
        <f>IF('Set Up'!D1194="","",'Set Up'!D1194)</f>
        <v/>
      </c>
      <c r="Z971" s="82" t="str">
        <f>IF('Set Up'!E1194="","",'Set Up'!E1194)</f>
        <v/>
      </c>
      <c r="AA971" s="82" t="str">
        <f>IF('Set Up'!F1194="","",'Set Up'!F1194)</f>
        <v/>
      </c>
      <c r="AB971" s="82" t="str">
        <f>IF('Set Up'!G1194="","",'Set Up'!G1194)</f>
        <v/>
      </c>
      <c r="AC971" s="82" t="str">
        <f t="array" ref="AC971">IF(Y971="","",INDEX(Data!$G$4:$G$51,MATCH(Table7[[#This Row],[Fitting]]&amp;Table7[[#This Row],[Fitting Subtype]],Data!$E$4:$E$51&amp;Data!$F$4:$F$51,0)))</f>
        <v/>
      </c>
      <c r="AD971" s="89" t="str">
        <f>IF(Table7[[#This Row],[Segment]]="","",Table7[[#This Row],[Quantity]]*Table7[[#This Row],[Kf]]*(((INDEX(Table4[Velocity (m/s)],MATCH(Table7[[#This Row],[Segment]],Table4[Segment],0)))^2)/2))</f>
        <v/>
      </c>
      <c r="AF971" s="82" t="str">
        <f>Table4[[#This Row],[Segment]]</f>
        <v/>
      </c>
      <c r="AG971" s="75"/>
      <c r="AH971" s="82" t="str">
        <f>IF(Table5[[#This Row],[Segment]]="","",AG971-Table4[[#This Row],[Total Pressure Drop (kPa)]])</f>
        <v/>
      </c>
    </row>
    <row r="972" spans="1:34" x14ac:dyDescent="0.25">
      <c r="A972" s="95" t="str">
        <f>IF('Set Up'!A969="","",'Set Up'!A969)</f>
        <v/>
      </c>
      <c r="B972" s="75" t="s">
        <v>81</v>
      </c>
      <c r="C972" s="85"/>
      <c r="D972" s="86" t="str">
        <f>IF(Table4[[#This Row],[Diameter (in)]]="","",(((CONVERT(Table4[[#This Row],[Diameter (in)]],"in","m"))/2)^2)*PI())</f>
        <v/>
      </c>
      <c r="E972" s="87" t="str">
        <f>IF(Table4[[#This Row],[Area (m2)]]="","",$D$4/Table4[[#This Row],[Area (m2)]])</f>
        <v/>
      </c>
      <c r="F972" s="85">
        <f t="shared" si="15"/>
        <v>4.6951999999999998</v>
      </c>
      <c r="G972" s="88" t="str">
        <f>IF(Table4[[#This Row],[Segment]]="","",(CONVERT(Table4[[#This Row],[Diameter (in)]],"in","m")*$B$4*Table4[[#This Row],[Velocity (m/s)]])/$C$4)</f>
        <v/>
      </c>
      <c r="H972" s="96" t="str">
        <f>IF(Table4[[#This Row],[Segment]]="","",IF(Table4[[#This Row],[Teynold''s Number]]&gt;4000,"TURBULENT","LAMINAR"))</f>
        <v/>
      </c>
      <c r="I972" s="86" t="str">
        <f>IF(Table4[[#This Row],[Segment]]="","",INDEX(Data!C969:C983,MATCH(Table4[Material],Data!B969:B983,0)))</f>
        <v/>
      </c>
      <c r="J972" s="89" t="str">
        <f>IF(Table4[[#This Row],[ε (m)]]="","",Table4[[#This Row],[ε (m)]]/(CONVERT(Table4[[#This Row],[Diameter (in)]],"in","m")))</f>
        <v/>
      </c>
      <c r="K972" s="96" t="str">
        <f>IF(Table4[[#This Row],[Regime]]="LAMINAR",16/Table4[[#This Row],[Teynold''s Number]],"-")</f>
        <v>-</v>
      </c>
      <c r="L972" s="86"/>
      <c r="M972" s="97" t="str">
        <f>IF(Table4[[#This Row],[Regime]]="TURBULENT",(((-4*LOG10(Table4[[#This Row],[ε/D]]/3.7+1.256/(Table4[[#This Row],[Teynold''s Number]]*SQRT(Table4[[#This Row],[f turbulent (guess)]]))))^-1)^2),"")</f>
        <v/>
      </c>
      <c r="N972" s="91" t="str">
        <f>IF(Table4[[#This Row],[f turbulent]]="","",Table4[[#This Row],[f turbulent (guess)]]-Table4[[#This Row],[f turbulent]])</f>
        <v/>
      </c>
      <c r="O972" s="87">
        <f>IF(Table4[[#This Row],[Segment]]="",0,IF(C973="",0,IF(C973&lt;=Table4[[#This Row],[Diameter (in)]],0,1-(D972/D973))))</f>
        <v>0</v>
      </c>
      <c r="P972" s="92" t="str">
        <f>IF(Table4[[#This Row],[Segment]]="","",IF(C972&gt;C973,"",IF(C973="",0.55,(0.55*(1-D973/D972)))))</f>
        <v/>
      </c>
      <c r="Q97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72" s="92" t="str">
        <f>IF(Table4[[#This Row],[Segment]]="","",IF(Table4[[#This Row],[Kexpansion]]="","0",((Table4[[#This Row],[Velocity (m/s)]]^2)/2)*Table4[[#This Row],[Kexpansion]]))</f>
        <v/>
      </c>
      <c r="S972" s="92" t="str">
        <f>IF(Table4[[#This Row],[Segment]]="","",IF(Table4[[#This Row],[Kcontraction]]="","0",((Table4[[#This Row],[Velocity (m/s)]]^2)/2)*Table4[[#This Row],[Kcontraction]]))</f>
        <v/>
      </c>
      <c r="T972" s="89" t="str">
        <f>IF(Table4[[#This Row],[Segment]]="","",SUMIF($Y$7:$Y$2000,Table4[[#This Row],[Segment]],$AD$7:$AD$2000))</f>
        <v/>
      </c>
      <c r="U972" s="95" t="str">
        <f>IF(Table4[[#This Row],[Segment]]="","",Table4[[#This Row],[Hfriction (J/kg)]]+Table4[[#This Row],[Hexpansions (J/kg)]]+Table4[[#This Row],[Hcontractions (J/kg)]]+Table4[[#This Row],[Hf (J/kg)]])</f>
        <v/>
      </c>
      <c r="V972" s="95" t="str">
        <f>IF(Table4[[#This Row],[Segment]]="","",Table4[[#This Row],[Total Friction Loss (J/kg)]]*Table3[Density (kg/m3)])</f>
        <v/>
      </c>
      <c r="W972" s="95" t="str">
        <f>IF(Table4[[#This Row],[Segment]]="","",Table4[[#This Row],[Total Pressure Drop (Pa)]]/1000)</f>
        <v/>
      </c>
      <c r="Y972" s="82" t="str">
        <f>IF('Set Up'!D1195="","",'Set Up'!D1195)</f>
        <v/>
      </c>
      <c r="Z972" s="82" t="str">
        <f>IF('Set Up'!E1195="","",'Set Up'!E1195)</f>
        <v/>
      </c>
      <c r="AA972" s="82" t="str">
        <f>IF('Set Up'!F1195="","",'Set Up'!F1195)</f>
        <v/>
      </c>
      <c r="AB972" s="82" t="str">
        <f>IF('Set Up'!G1195="","",'Set Up'!G1195)</f>
        <v/>
      </c>
      <c r="AC972" s="82" t="str">
        <f t="array" ref="AC972">IF(Y972="","",INDEX(Data!$G$4:$G$51,MATCH(Table7[[#This Row],[Fitting]]&amp;Table7[[#This Row],[Fitting Subtype]],Data!$E$4:$E$51&amp;Data!$F$4:$F$51,0)))</f>
        <v/>
      </c>
      <c r="AD972" s="89" t="str">
        <f>IF(Table7[[#This Row],[Segment]]="","",Table7[[#This Row],[Quantity]]*Table7[[#This Row],[Kf]]*(((INDEX(Table4[Velocity (m/s)],MATCH(Table7[[#This Row],[Segment]],Table4[Segment],0)))^2)/2))</f>
        <v/>
      </c>
      <c r="AF972" s="82" t="str">
        <f>Table4[[#This Row],[Segment]]</f>
        <v/>
      </c>
      <c r="AG972" s="75"/>
      <c r="AH972" s="82" t="str">
        <f>IF(Table5[[#This Row],[Segment]]="","",AG972-Table4[[#This Row],[Total Pressure Drop (kPa)]])</f>
        <v/>
      </c>
    </row>
    <row r="973" spans="1:34" x14ac:dyDescent="0.25">
      <c r="A973" s="95" t="str">
        <f>IF('Set Up'!A970="","",'Set Up'!A970)</f>
        <v/>
      </c>
      <c r="B973" s="75" t="s">
        <v>81</v>
      </c>
      <c r="C973" s="85"/>
      <c r="D973" s="86" t="str">
        <f>IF(Table4[[#This Row],[Diameter (in)]]="","",(((CONVERT(Table4[[#This Row],[Diameter (in)]],"in","m"))/2)^2)*PI())</f>
        <v/>
      </c>
      <c r="E973" s="87" t="str">
        <f>IF(Table4[[#This Row],[Area (m2)]]="","",$D$4/Table4[[#This Row],[Area (m2)]])</f>
        <v/>
      </c>
      <c r="F973" s="85">
        <f t="shared" si="15"/>
        <v>4.6951999999999998</v>
      </c>
      <c r="G973" s="88" t="str">
        <f>IF(Table4[[#This Row],[Segment]]="","",(CONVERT(Table4[[#This Row],[Diameter (in)]],"in","m")*$B$4*Table4[[#This Row],[Velocity (m/s)]])/$C$4)</f>
        <v/>
      </c>
      <c r="H973" s="96" t="str">
        <f>IF(Table4[[#This Row],[Segment]]="","",IF(Table4[[#This Row],[Teynold''s Number]]&gt;4000,"TURBULENT","LAMINAR"))</f>
        <v/>
      </c>
      <c r="I973" s="86" t="str">
        <f>IF(Table4[[#This Row],[Segment]]="","",INDEX(Data!C970:C984,MATCH(Table4[Material],Data!B970:B984,0)))</f>
        <v/>
      </c>
      <c r="J973" s="89" t="str">
        <f>IF(Table4[[#This Row],[ε (m)]]="","",Table4[[#This Row],[ε (m)]]/(CONVERT(Table4[[#This Row],[Diameter (in)]],"in","m")))</f>
        <v/>
      </c>
      <c r="K973" s="96" t="str">
        <f>IF(Table4[[#This Row],[Regime]]="LAMINAR",16/Table4[[#This Row],[Teynold''s Number]],"-")</f>
        <v>-</v>
      </c>
      <c r="L973" s="86"/>
      <c r="M973" s="97" t="str">
        <f>IF(Table4[[#This Row],[Regime]]="TURBULENT",(((-4*LOG10(Table4[[#This Row],[ε/D]]/3.7+1.256/(Table4[[#This Row],[Teynold''s Number]]*SQRT(Table4[[#This Row],[f turbulent (guess)]]))))^-1)^2),"")</f>
        <v/>
      </c>
      <c r="N973" s="91" t="str">
        <f>IF(Table4[[#This Row],[f turbulent]]="","",Table4[[#This Row],[f turbulent (guess)]]-Table4[[#This Row],[f turbulent]])</f>
        <v/>
      </c>
      <c r="O973" s="87">
        <f>IF(Table4[[#This Row],[Segment]]="",0,IF(C974="",0,IF(C974&lt;=Table4[[#This Row],[Diameter (in)]],0,1-(D973/D974))))</f>
        <v>0</v>
      </c>
      <c r="P973" s="92" t="str">
        <f>IF(Table4[[#This Row],[Segment]]="","",IF(C973&gt;C974,"",IF(C974="",0.55,(0.55*(1-D974/D973)))))</f>
        <v/>
      </c>
      <c r="Q97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73" s="92" t="str">
        <f>IF(Table4[[#This Row],[Segment]]="","",IF(Table4[[#This Row],[Kexpansion]]="","0",((Table4[[#This Row],[Velocity (m/s)]]^2)/2)*Table4[[#This Row],[Kexpansion]]))</f>
        <v/>
      </c>
      <c r="S973" s="92" t="str">
        <f>IF(Table4[[#This Row],[Segment]]="","",IF(Table4[[#This Row],[Kcontraction]]="","0",((Table4[[#This Row],[Velocity (m/s)]]^2)/2)*Table4[[#This Row],[Kcontraction]]))</f>
        <v/>
      </c>
      <c r="T973" s="89" t="str">
        <f>IF(Table4[[#This Row],[Segment]]="","",SUMIF($Y$7:$Y$2000,Table4[[#This Row],[Segment]],$AD$7:$AD$2000))</f>
        <v/>
      </c>
      <c r="U973" s="95" t="str">
        <f>IF(Table4[[#This Row],[Segment]]="","",Table4[[#This Row],[Hfriction (J/kg)]]+Table4[[#This Row],[Hexpansions (J/kg)]]+Table4[[#This Row],[Hcontractions (J/kg)]]+Table4[[#This Row],[Hf (J/kg)]])</f>
        <v/>
      </c>
      <c r="V973" s="95" t="str">
        <f>IF(Table4[[#This Row],[Segment]]="","",Table4[[#This Row],[Total Friction Loss (J/kg)]]*Table3[Density (kg/m3)])</f>
        <v/>
      </c>
      <c r="W973" s="95" t="str">
        <f>IF(Table4[[#This Row],[Segment]]="","",Table4[[#This Row],[Total Pressure Drop (Pa)]]/1000)</f>
        <v/>
      </c>
      <c r="Y973" s="82" t="str">
        <f>IF('Set Up'!D1196="","",'Set Up'!D1196)</f>
        <v/>
      </c>
      <c r="Z973" s="82" t="str">
        <f>IF('Set Up'!E1196="","",'Set Up'!E1196)</f>
        <v/>
      </c>
      <c r="AA973" s="82" t="str">
        <f>IF('Set Up'!F1196="","",'Set Up'!F1196)</f>
        <v/>
      </c>
      <c r="AB973" s="82" t="str">
        <f>IF('Set Up'!G1196="","",'Set Up'!G1196)</f>
        <v/>
      </c>
      <c r="AC973" s="82" t="str">
        <f t="array" ref="AC973">IF(Y973="","",INDEX(Data!$G$4:$G$51,MATCH(Table7[[#This Row],[Fitting]]&amp;Table7[[#This Row],[Fitting Subtype]],Data!$E$4:$E$51&amp;Data!$F$4:$F$51,0)))</f>
        <v/>
      </c>
      <c r="AD973" s="89" t="str">
        <f>IF(Table7[[#This Row],[Segment]]="","",Table7[[#This Row],[Quantity]]*Table7[[#This Row],[Kf]]*(((INDEX(Table4[Velocity (m/s)],MATCH(Table7[[#This Row],[Segment]],Table4[Segment],0)))^2)/2))</f>
        <v/>
      </c>
      <c r="AF973" s="82" t="str">
        <f>Table4[[#This Row],[Segment]]</f>
        <v/>
      </c>
      <c r="AG973" s="75"/>
      <c r="AH973" s="82" t="str">
        <f>IF(Table5[[#This Row],[Segment]]="","",AG973-Table4[[#This Row],[Total Pressure Drop (kPa)]])</f>
        <v/>
      </c>
    </row>
    <row r="974" spans="1:34" x14ac:dyDescent="0.25">
      <c r="A974" s="95" t="str">
        <f>IF('Set Up'!A971="","",'Set Up'!A971)</f>
        <v/>
      </c>
      <c r="B974" s="75" t="s">
        <v>81</v>
      </c>
      <c r="C974" s="85"/>
      <c r="D974" s="86" t="str">
        <f>IF(Table4[[#This Row],[Diameter (in)]]="","",(((CONVERT(Table4[[#This Row],[Diameter (in)]],"in","m"))/2)^2)*PI())</f>
        <v/>
      </c>
      <c r="E974" s="87" t="str">
        <f>IF(Table4[[#This Row],[Area (m2)]]="","",$D$4/Table4[[#This Row],[Area (m2)]])</f>
        <v/>
      </c>
      <c r="F974" s="85">
        <f t="shared" si="15"/>
        <v>4.6951999999999998</v>
      </c>
      <c r="G974" s="88" t="str">
        <f>IF(Table4[[#This Row],[Segment]]="","",(CONVERT(Table4[[#This Row],[Diameter (in)]],"in","m")*$B$4*Table4[[#This Row],[Velocity (m/s)]])/$C$4)</f>
        <v/>
      </c>
      <c r="H974" s="96" t="str">
        <f>IF(Table4[[#This Row],[Segment]]="","",IF(Table4[[#This Row],[Teynold''s Number]]&gt;4000,"TURBULENT","LAMINAR"))</f>
        <v/>
      </c>
      <c r="I974" s="86" t="str">
        <f>IF(Table4[[#This Row],[Segment]]="","",INDEX(Data!C971:C985,MATCH(Table4[Material],Data!B971:B985,0)))</f>
        <v/>
      </c>
      <c r="J974" s="89" t="str">
        <f>IF(Table4[[#This Row],[ε (m)]]="","",Table4[[#This Row],[ε (m)]]/(CONVERT(Table4[[#This Row],[Diameter (in)]],"in","m")))</f>
        <v/>
      </c>
      <c r="K974" s="96" t="str">
        <f>IF(Table4[[#This Row],[Regime]]="LAMINAR",16/Table4[[#This Row],[Teynold''s Number]],"-")</f>
        <v>-</v>
      </c>
      <c r="L974" s="86"/>
      <c r="M974" s="97" t="str">
        <f>IF(Table4[[#This Row],[Regime]]="TURBULENT",(((-4*LOG10(Table4[[#This Row],[ε/D]]/3.7+1.256/(Table4[[#This Row],[Teynold''s Number]]*SQRT(Table4[[#This Row],[f turbulent (guess)]]))))^-1)^2),"")</f>
        <v/>
      </c>
      <c r="N974" s="91" t="str">
        <f>IF(Table4[[#This Row],[f turbulent]]="","",Table4[[#This Row],[f turbulent (guess)]]-Table4[[#This Row],[f turbulent]])</f>
        <v/>
      </c>
      <c r="O974" s="87">
        <f>IF(Table4[[#This Row],[Segment]]="",0,IF(C975="",0,IF(C975&lt;=Table4[[#This Row],[Diameter (in)]],0,1-(D974/D975))))</f>
        <v>0</v>
      </c>
      <c r="P974" s="92" t="str">
        <f>IF(Table4[[#This Row],[Segment]]="","",IF(C974&gt;C975,"",IF(C975="",0.55,(0.55*(1-D975/D974)))))</f>
        <v/>
      </c>
      <c r="Q97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74" s="92" t="str">
        <f>IF(Table4[[#This Row],[Segment]]="","",IF(Table4[[#This Row],[Kexpansion]]="","0",((Table4[[#This Row],[Velocity (m/s)]]^2)/2)*Table4[[#This Row],[Kexpansion]]))</f>
        <v/>
      </c>
      <c r="S974" s="92" t="str">
        <f>IF(Table4[[#This Row],[Segment]]="","",IF(Table4[[#This Row],[Kcontraction]]="","0",((Table4[[#This Row],[Velocity (m/s)]]^2)/2)*Table4[[#This Row],[Kcontraction]]))</f>
        <v/>
      </c>
      <c r="T974" s="89" t="str">
        <f>IF(Table4[[#This Row],[Segment]]="","",SUMIF($Y$7:$Y$2000,Table4[[#This Row],[Segment]],$AD$7:$AD$2000))</f>
        <v/>
      </c>
      <c r="U974" s="95" t="str">
        <f>IF(Table4[[#This Row],[Segment]]="","",Table4[[#This Row],[Hfriction (J/kg)]]+Table4[[#This Row],[Hexpansions (J/kg)]]+Table4[[#This Row],[Hcontractions (J/kg)]]+Table4[[#This Row],[Hf (J/kg)]])</f>
        <v/>
      </c>
      <c r="V974" s="95" t="str">
        <f>IF(Table4[[#This Row],[Segment]]="","",Table4[[#This Row],[Total Friction Loss (J/kg)]]*Table3[Density (kg/m3)])</f>
        <v/>
      </c>
      <c r="W974" s="95" t="str">
        <f>IF(Table4[[#This Row],[Segment]]="","",Table4[[#This Row],[Total Pressure Drop (Pa)]]/1000)</f>
        <v/>
      </c>
      <c r="Y974" s="82" t="str">
        <f>IF('Set Up'!D1197="","",'Set Up'!D1197)</f>
        <v/>
      </c>
      <c r="Z974" s="82" t="str">
        <f>IF('Set Up'!E1197="","",'Set Up'!E1197)</f>
        <v/>
      </c>
      <c r="AA974" s="82" t="str">
        <f>IF('Set Up'!F1197="","",'Set Up'!F1197)</f>
        <v/>
      </c>
      <c r="AB974" s="82" t="str">
        <f>IF('Set Up'!G1197="","",'Set Up'!G1197)</f>
        <v/>
      </c>
      <c r="AC974" s="82" t="str">
        <f t="array" ref="AC974">IF(Y974="","",INDEX(Data!$G$4:$G$51,MATCH(Table7[[#This Row],[Fitting]]&amp;Table7[[#This Row],[Fitting Subtype]],Data!$E$4:$E$51&amp;Data!$F$4:$F$51,0)))</f>
        <v/>
      </c>
      <c r="AD974" s="89" t="str">
        <f>IF(Table7[[#This Row],[Segment]]="","",Table7[[#This Row],[Quantity]]*Table7[[#This Row],[Kf]]*(((INDEX(Table4[Velocity (m/s)],MATCH(Table7[[#This Row],[Segment]],Table4[Segment],0)))^2)/2))</f>
        <v/>
      </c>
      <c r="AF974" s="82" t="str">
        <f>Table4[[#This Row],[Segment]]</f>
        <v/>
      </c>
      <c r="AG974" s="75"/>
      <c r="AH974" s="82" t="str">
        <f>IF(Table5[[#This Row],[Segment]]="","",AG974-Table4[[#This Row],[Total Pressure Drop (kPa)]])</f>
        <v/>
      </c>
    </row>
    <row r="975" spans="1:34" x14ac:dyDescent="0.25">
      <c r="A975" s="95" t="str">
        <f>IF('Set Up'!A972="","",'Set Up'!A972)</f>
        <v/>
      </c>
      <c r="B975" s="75" t="s">
        <v>81</v>
      </c>
      <c r="C975" s="85"/>
      <c r="D975" s="86" t="str">
        <f>IF(Table4[[#This Row],[Diameter (in)]]="","",(((CONVERT(Table4[[#This Row],[Diameter (in)]],"in","m"))/2)^2)*PI())</f>
        <v/>
      </c>
      <c r="E975" s="87" t="str">
        <f>IF(Table4[[#This Row],[Area (m2)]]="","",$D$4/Table4[[#This Row],[Area (m2)]])</f>
        <v/>
      </c>
      <c r="F975" s="85">
        <f t="shared" si="15"/>
        <v>4.6951999999999998</v>
      </c>
      <c r="G975" s="88" t="str">
        <f>IF(Table4[[#This Row],[Segment]]="","",(CONVERT(Table4[[#This Row],[Diameter (in)]],"in","m")*$B$4*Table4[[#This Row],[Velocity (m/s)]])/$C$4)</f>
        <v/>
      </c>
      <c r="H975" s="96" t="str">
        <f>IF(Table4[[#This Row],[Segment]]="","",IF(Table4[[#This Row],[Teynold''s Number]]&gt;4000,"TURBULENT","LAMINAR"))</f>
        <v/>
      </c>
      <c r="I975" s="86" t="str">
        <f>IF(Table4[[#This Row],[Segment]]="","",INDEX(Data!C972:C986,MATCH(Table4[Material],Data!B972:B986,0)))</f>
        <v/>
      </c>
      <c r="J975" s="89" t="str">
        <f>IF(Table4[[#This Row],[ε (m)]]="","",Table4[[#This Row],[ε (m)]]/(CONVERT(Table4[[#This Row],[Diameter (in)]],"in","m")))</f>
        <v/>
      </c>
      <c r="K975" s="96" t="str">
        <f>IF(Table4[[#This Row],[Regime]]="LAMINAR",16/Table4[[#This Row],[Teynold''s Number]],"-")</f>
        <v>-</v>
      </c>
      <c r="L975" s="86"/>
      <c r="M975" s="97" t="str">
        <f>IF(Table4[[#This Row],[Regime]]="TURBULENT",(((-4*LOG10(Table4[[#This Row],[ε/D]]/3.7+1.256/(Table4[[#This Row],[Teynold''s Number]]*SQRT(Table4[[#This Row],[f turbulent (guess)]]))))^-1)^2),"")</f>
        <v/>
      </c>
      <c r="N975" s="91" t="str">
        <f>IF(Table4[[#This Row],[f turbulent]]="","",Table4[[#This Row],[f turbulent (guess)]]-Table4[[#This Row],[f turbulent]])</f>
        <v/>
      </c>
      <c r="O975" s="87">
        <f>IF(Table4[[#This Row],[Segment]]="",0,IF(C976="",0,IF(C976&lt;=Table4[[#This Row],[Diameter (in)]],0,1-(D975/D976))))</f>
        <v>0</v>
      </c>
      <c r="P975" s="92" t="str">
        <f>IF(Table4[[#This Row],[Segment]]="","",IF(C975&gt;C976,"",IF(C976="",0.55,(0.55*(1-D976/D975)))))</f>
        <v/>
      </c>
      <c r="Q97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75" s="92" t="str">
        <f>IF(Table4[[#This Row],[Segment]]="","",IF(Table4[[#This Row],[Kexpansion]]="","0",((Table4[[#This Row],[Velocity (m/s)]]^2)/2)*Table4[[#This Row],[Kexpansion]]))</f>
        <v/>
      </c>
      <c r="S975" s="92" t="str">
        <f>IF(Table4[[#This Row],[Segment]]="","",IF(Table4[[#This Row],[Kcontraction]]="","0",((Table4[[#This Row],[Velocity (m/s)]]^2)/2)*Table4[[#This Row],[Kcontraction]]))</f>
        <v/>
      </c>
      <c r="T975" s="89" t="str">
        <f>IF(Table4[[#This Row],[Segment]]="","",SUMIF($Y$7:$Y$2000,Table4[[#This Row],[Segment]],$AD$7:$AD$2000))</f>
        <v/>
      </c>
      <c r="U975" s="95" t="str">
        <f>IF(Table4[[#This Row],[Segment]]="","",Table4[[#This Row],[Hfriction (J/kg)]]+Table4[[#This Row],[Hexpansions (J/kg)]]+Table4[[#This Row],[Hcontractions (J/kg)]]+Table4[[#This Row],[Hf (J/kg)]])</f>
        <v/>
      </c>
      <c r="V975" s="95" t="str">
        <f>IF(Table4[[#This Row],[Segment]]="","",Table4[[#This Row],[Total Friction Loss (J/kg)]]*Table3[Density (kg/m3)])</f>
        <v/>
      </c>
      <c r="W975" s="95" t="str">
        <f>IF(Table4[[#This Row],[Segment]]="","",Table4[[#This Row],[Total Pressure Drop (Pa)]]/1000)</f>
        <v/>
      </c>
      <c r="Y975" s="82" t="str">
        <f>IF('Set Up'!D1198="","",'Set Up'!D1198)</f>
        <v/>
      </c>
      <c r="Z975" s="82" t="str">
        <f>IF('Set Up'!E1198="","",'Set Up'!E1198)</f>
        <v/>
      </c>
      <c r="AA975" s="82" t="str">
        <f>IF('Set Up'!F1198="","",'Set Up'!F1198)</f>
        <v/>
      </c>
      <c r="AB975" s="82" t="str">
        <f>IF('Set Up'!G1198="","",'Set Up'!G1198)</f>
        <v/>
      </c>
      <c r="AC975" s="82" t="str">
        <f t="array" ref="AC975">IF(Y975="","",INDEX(Data!$G$4:$G$51,MATCH(Table7[[#This Row],[Fitting]]&amp;Table7[[#This Row],[Fitting Subtype]],Data!$E$4:$E$51&amp;Data!$F$4:$F$51,0)))</f>
        <v/>
      </c>
      <c r="AD975" s="89" t="str">
        <f>IF(Table7[[#This Row],[Segment]]="","",Table7[[#This Row],[Quantity]]*Table7[[#This Row],[Kf]]*(((INDEX(Table4[Velocity (m/s)],MATCH(Table7[[#This Row],[Segment]],Table4[Segment],0)))^2)/2))</f>
        <v/>
      </c>
      <c r="AF975" s="82" t="str">
        <f>Table4[[#This Row],[Segment]]</f>
        <v/>
      </c>
      <c r="AG975" s="75"/>
      <c r="AH975" s="82" t="str">
        <f>IF(Table5[[#This Row],[Segment]]="","",AG975-Table4[[#This Row],[Total Pressure Drop (kPa)]])</f>
        <v/>
      </c>
    </row>
    <row r="976" spans="1:34" x14ac:dyDescent="0.25">
      <c r="A976" s="95" t="str">
        <f>IF('Set Up'!A973="","",'Set Up'!A973)</f>
        <v/>
      </c>
      <c r="B976" s="75" t="s">
        <v>81</v>
      </c>
      <c r="C976" s="85"/>
      <c r="D976" s="86" t="str">
        <f>IF(Table4[[#This Row],[Diameter (in)]]="","",(((CONVERT(Table4[[#This Row],[Diameter (in)]],"in","m"))/2)^2)*PI())</f>
        <v/>
      </c>
      <c r="E976" s="87" t="str">
        <f>IF(Table4[[#This Row],[Area (m2)]]="","",$D$4/Table4[[#This Row],[Area (m2)]])</f>
        <v/>
      </c>
      <c r="F976" s="85">
        <f t="shared" si="15"/>
        <v>4.6951999999999998</v>
      </c>
      <c r="G976" s="88" t="str">
        <f>IF(Table4[[#This Row],[Segment]]="","",(CONVERT(Table4[[#This Row],[Diameter (in)]],"in","m")*$B$4*Table4[[#This Row],[Velocity (m/s)]])/$C$4)</f>
        <v/>
      </c>
      <c r="H976" s="96" t="str">
        <f>IF(Table4[[#This Row],[Segment]]="","",IF(Table4[[#This Row],[Teynold''s Number]]&gt;4000,"TURBULENT","LAMINAR"))</f>
        <v/>
      </c>
      <c r="I976" s="86" t="str">
        <f>IF(Table4[[#This Row],[Segment]]="","",INDEX(Data!C973:C987,MATCH(Table4[Material],Data!B973:B987,0)))</f>
        <v/>
      </c>
      <c r="J976" s="89" t="str">
        <f>IF(Table4[[#This Row],[ε (m)]]="","",Table4[[#This Row],[ε (m)]]/(CONVERT(Table4[[#This Row],[Diameter (in)]],"in","m")))</f>
        <v/>
      </c>
      <c r="K976" s="96" t="str">
        <f>IF(Table4[[#This Row],[Regime]]="LAMINAR",16/Table4[[#This Row],[Teynold''s Number]],"-")</f>
        <v>-</v>
      </c>
      <c r="L976" s="86"/>
      <c r="M976" s="97" t="str">
        <f>IF(Table4[[#This Row],[Regime]]="TURBULENT",(((-4*LOG10(Table4[[#This Row],[ε/D]]/3.7+1.256/(Table4[[#This Row],[Teynold''s Number]]*SQRT(Table4[[#This Row],[f turbulent (guess)]]))))^-1)^2),"")</f>
        <v/>
      </c>
      <c r="N976" s="91" t="str">
        <f>IF(Table4[[#This Row],[f turbulent]]="","",Table4[[#This Row],[f turbulent (guess)]]-Table4[[#This Row],[f turbulent]])</f>
        <v/>
      </c>
      <c r="O976" s="87">
        <f>IF(Table4[[#This Row],[Segment]]="",0,IF(C977="",0,IF(C977&lt;=Table4[[#This Row],[Diameter (in)]],0,1-(D976/D977))))</f>
        <v>0</v>
      </c>
      <c r="P976" s="92" t="str">
        <f>IF(Table4[[#This Row],[Segment]]="","",IF(C976&gt;C977,"",IF(C977="",0.55,(0.55*(1-D977/D976)))))</f>
        <v/>
      </c>
      <c r="Q97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76" s="92" t="str">
        <f>IF(Table4[[#This Row],[Segment]]="","",IF(Table4[[#This Row],[Kexpansion]]="","0",((Table4[[#This Row],[Velocity (m/s)]]^2)/2)*Table4[[#This Row],[Kexpansion]]))</f>
        <v/>
      </c>
      <c r="S976" s="92" t="str">
        <f>IF(Table4[[#This Row],[Segment]]="","",IF(Table4[[#This Row],[Kcontraction]]="","0",((Table4[[#This Row],[Velocity (m/s)]]^2)/2)*Table4[[#This Row],[Kcontraction]]))</f>
        <v/>
      </c>
      <c r="T976" s="89" t="str">
        <f>IF(Table4[[#This Row],[Segment]]="","",SUMIF($Y$7:$Y$2000,Table4[[#This Row],[Segment]],$AD$7:$AD$2000))</f>
        <v/>
      </c>
      <c r="U976" s="95" t="str">
        <f>IF(Table4[[#This Row],[Segment]]="","",Table4[[#This Row],[Hfriction (J/kg)]]+Table4[[#This Row],[Hexpansions (J/kg)]]+Table4[[#This Row],[Hcontractions (J/kg)]]+Table4[[#This Row],[Hf (J/kg)]])</f>
        <v/>
      </c>
      <c r="V976" s="95" t="str">
        <f>IF(Table4[[#This Row],[Segment]]="","",Table4[[#This Row],[Total Friction Loss (J/kg)]]*Table3[Density (kg/m3)])</f>
        <v/>
      </c>
      <c r="W976" s="95" t="str">
        <f>IF(Table4[[#This Row],[Segment]]="","",Table4[[#This Row],[Total Pressure Drop (Pa)]]/1000)</f>
        <v/>
      </c>
      <c r="Y976" s="82" t="str">
        <f>IF('Set Up'!D1199="","",'Set Up'!D1199)</f>
        <v/>
      </c>
      <c r="Z976" s="82" t="str">
        <f>IF('Set Up'!E1199="","",'Set Up'!E1199)</f>
        <v/>
      </c>
      <c r="AA976" s="82" t="str">
        <f>IF('Set Up'!F1199="","",'Set Up'!F1199)</f>
        <v/>
      </c>
      <c r="AB976" s="82" t="str">
        <f>IF('Set Up'!G1199="","",'Set Up'!G1199)</f>
        <v/>
      </c>
      <c r="AC976" s="82" t="str">
        <f t="array" ref="AC976">IF(Y976="","",INDEX(Data!$G$4:$G$51,MATCH(Table7[[#This Row],[Fitting]]&amp;Table7[[#This Row],[Fitting Subtype]],Data!$E$4:$E$51&amp;Data!$F$4:$F$51,0)))</f>
        <v/>
      </c>
      <c r="AD976" s="89" t="str">
        <f>IF(Table7[[#This Row],[Segment]]="","",Table7[[#This Row],[Quantity]]*Table7[[#This Row],[Kf]]*(((INDEX(Table4[Velocity (m/s)],MATCH(Table7[[#This Row],[Segment]],Table4[Segment],0)))^2)/2))</f>
        <v/>
      </c>
      <c r="AF976" s="82" t="str">
        <f>Table4[[#This Row],[Segment]]</f>
        <v/>
      </c>
      <c r="AG976" s="75"/>
      <c r="AH976" s="82" t="str">
        <f>IF(Table5[[#This Row],[Segment]]="","",AG976-Table4[[#This Row],[Total Pressure Drop (kPa)]])</f>
        <v/>
      </c>
    </row>
    <row r="977" spans="1:34" x14ac:dyDescent="0.25">
      <c r="A977" s="95" t="str">
        <f>IF('Set Up'!A974="","",'Set Up'!A974)</f>
        <v/>
      </c>
      <c r="B977" s="75" t="s">
        <v>81</v>
      </c>
      <c r="C977" s="85"/>
      <c r="D977" s="86" t="str">
        <f>IF(Table4[[#This Row],[Diameter (in)]]="","",(((CONVERT(Table4[[#This Row],[Diameter (in)]],"in","m"))/2)^2)*PI())</f>
        <v/>
      </c>
      <c r="E977" s="87" t="str">
        <f>IF(Table4[[#This Row],[Area (m2)]]="","",$D$4/Table4[[#This Row],[Area (m2)]])</f>
        <v/>
      </c>
      <c r="F977" s="85">
        <f t="shared" si="15"/>
        <v>4.6951999999999998</v>
      </c>
      <c r="G977" s="88" t="str">
        <f>IF(Table4[[#This Row],[Segment]]="","",(CONVERT(Table4[[#This Row],[Diameter (in)]],"in","m")*$B$4*Table4[[#This Row],[Velocity (m/s)]])/$C$4)</f>
        <v/>
      </c>
      <c r="H977" s="96" t="str">
        <f>IF(Table4[[#This Row],[Segment]]="","",IF(Table4[[#This Row],[Teynold''s Number]]&gt;4000,"TURBULENT","LAMINAR"))</f>
        <v/>
      </c>
      <c r="I977" s="86" t="str">
        <f>IF(Table4[[#This Row],[Segment]]="","",INDEX(Data!C974:C988,MATCH(Table4[Material],Data!B974:B988,0)))</f>
        <v/>
      </c>
      <c r="J977" s="89" t="str">
        <f>IF(Table4[[#This Row],[ε (m)]]="","",Table4[[#This Row],[ε (m)]]/(CONVERT(Table4[[#This Row],[Diameter (in)]],"in","m")))</f>
        <v/>
      </c>
      <c r="K977" s="96" t="str">
        <f>IF(Table4[[#This Row],[Regime]]="LAMINAR",16/Table4[[#This Row],[Teynold''s Number]],"-")</f>
        <v>-</v>
      </c>
      <c r="L977" s="86"/>
      <c r="M977" s="97" t="str">
        <f>IF(Table4[[#This Row],[Regime]]="TURBULENT",(((-4*LOG10(Table4[[#This Row],[ε/D]]/3.7+1.256/(Table4[[#This Row],[Teynold''s Number]]*SQRT(Table4[[#This Row],[f turbulent (guess)]]))))^-1)^2),"")</f>
        <v/>
      </c>
      <c r="N977" s="91" t="str">
        <f>IF(Table4[[#This Row],[f turbulent]]="","",Table4[[#This Row],[f turbulent (guess)]]-Table4[[#This Row],[f turbulent]])</f>
        <v/>
      </c>
      <c r="O977" s="87">
        <f>IF(Table4[[#This Row],[Segment]]="",0,IF(C978="",0,IF(C978&lt;=Table4[[#This Row],[Diameter (in)]],0,1-(D977/D978))))</f>
        <v>0</v>
      </c>
      <c r="P977" s="92" t="str">
        <f>IF(Table4[[#This Row],[Segment]]="","",IF(C977&gt;C978,"",IF(C978="",0.55,(0.55*(1-D978/D977)))))</f>
        <v/>
      </c>
      <c r="Q97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77" s="92" t="str">
        <f>IF(Table4[[#This Row],[Segment]]="","",IF(Table4[[#This Row],[Kexpansion]]="","0",((Table4[[#This Row],[Velocity (m/s)]]^2)/2)*Table4[[#This Row],[Kexpansion]]))</f>
        <v/>
      </c>
      <c r="S977" s="92" t="str">
        <f>IF(Table4[[#This Row],[Segment]]="","",IF(Table4[[#This Row],[Kcontraction]]="","0",((Table4[[#This Row],[Velocity (m/s)]]^2)/2)*Table4[[#This Row],[Kcontraction]]))</f>
        <v/>
      </c>
      <c r="T977" s="89" t="str">
        <f>IF(Table4[[#This Row],[Segment]]="","",SUMIF($Y$7:$Y$2000,Table4[[#This Row],[Segment]],$AD$7:$AD$2000))</f>
        <v/>
      </c>
      <c r="U977" s="95" t="str">
        <f>IF(Table4[[#This Row],[Segment]]="","",Table4[[#This Row],[Hfriction (J/kg)]]+Table4[[#This Row],[Hexpansions (J/kg)]]+Table4[[#This Row],[Hcontractions (J/kg)]]+Table4[[#This Row],[Hf (J/kg)]])</f>
        <v/>
      </c>
      <c r="V977" s="95" t="str">
        <f>IF(Table4[[#This Row],[Segment]]="","",Table4[[#This Row],[Total Friction Loss (J/kg)]]*Table3[Density (kg/m3)])</f>
        <v/>
      </c>
      <c r="W977" s="95" t="str">
        <f>IF(Table4[[#This Row],[Segment]]="","",Table4[[#This Row],[Total Pressure Drop (Pa)]]/1000)</f>
        <v/>
      </c>
      <c r="Y977" s="82" t="str">
        <f>IF('Set Up'!D1200="","",'Set Up'!D1200)</f>
        <v/>
      </c>
      <c r="Z977" s="82" t="str">
        <f>IF('Set Up'!E1200="","",'Set Up'!E1200)</f>
        <v/>
      </c>
      <c r="AA977" s="82" t="str">
        <f>IF('Set Up'!F1200="","",'Set Up'!F1200)</f>
        <v/>
      </c>
      <c r="AB977" s="82" t="str">
        <f>IF('Set Up'!G1200="","",'Set Up'!G1200)</f>
        <v/>
      </c>
      <c r="AC977" s="82" t="str">
        <f t="array" ref="AC977">IF(Y977="","",INDEX(Data!$G$4:$G$51,MATCH(Table7[[#This Row],[Fitting]]&amp;Table7[[#This Row],[Fitting Subtype]],Data!$E$4:$E$51&amp;Data!$F$4:$F$51,0)))</f>
        <v/>
      </c>
      <c r="AD977" s="89" t="str">
        <f>IF(Table7[[#This Row],[Segment]]="","",Table7[[#This Row],[Quantity]]*Table7[[#This Row],[Kf]]*(((INDEX(Table4[Velocity (m/s)],MATCH(Table7[[#This Row],[Segment]],Table4[Segment],0)))^2)/2))</f>
        <v/>
      </c>
      <c r="AF977" s="82" t="str">
        <f>Table4[[#This Row],[Segment]]</f>
        <v/>
      </c>
      <c r="AG977" s="75"/>
      <c r="AH977" s="82" t="str">
        <f>IF(Table5[[#This Row],[Segment]]="","",AG977-Table4[[#This Row],[Total Pressure Drop (kPa)]])</f>
        <v/>
      </c>
    </row>
    <row r="978" spans="1:34" x14ac:dyDescent="0.25">
      <c r="A978" s="95" t="str">
        <f>IF('Set Up'!A975="","",'Set Up'!A975)</f>
        <v/>
      </c>
      <c r="B978" s="75" t="s">
        <v>81</v>
      </c>
      <c r="C978" s="85"/>
      <c r="D978" s="86" t="str">
        <f>IF(Table4[[#This Row],[Diameter (in)]]="","",(((CONVERT(Table4[[#This Row],[Diameter (in)]],"in","m"))/2)^2)*PI())</f>
        <v/>
      </c>
      <c r="E978" s="87" t="str">
        <f>IF(Table4[[#This Row],[Area (m2)]]="","",$D$4/Table4[[#This Row],[Area (m2)]])</f>
        <v/>
      </c>
      <c r="F978" s="85">
        <f t="shared" si="15"/>
        <v>4.6951999999999998</v>
      </c>
      <c r="G978" s="88" t="str">
        <f>IF(Table4[[#This Row],[Segment]]="","",(CONVERT(Table4[[#This Row],[Diameter (in)]],"in","m")*$B$4*Table4[[#This Row],[Velocity (m/s)]])/$C$4)</f>
        <v/>
      </c>
      <c r="H978" s="96" t="str">
        <f>IF(Table4[[#This Row],[Segment]]="","",IF(Table4[[#This Row],[Teynold''s Number]]&gt;4000,"TURBULENT","LAMINAR"))</f>
        <v/>
      </c>
      <c r="I978" s="86" t="str">
        <f>IF(Table4[[#This Row],[Segment]]="","",INDEX(Data!C975:C989,MATCH(Table4[Material],Data!B975:B989,0)))</f>
        <v/>
      </c>
      <c r="J978" s="89" t="str">
        <f>IF(Table4[[#This Row],[ε (m)]]="","",Table4[[#This Row],[ε (m)]]/(CONVERT(Table4[[#This Row],[Diameter (in)]],"in","m")))</f>
        <v/>
      </c>
      <c r="K978" s="96" t="str">
        <f>IF(Table4[[#This Row],[Regime]]="LAMINAR",16/Table4[[#This Row],[Teynold''s Number]],"-")</f>
        <v>-</v>
      </c>
      <c r="L978" s="86"/>
      <c r="M978" s="97" t="str">
        <f>IF(Table4[[#This Row],[Regime]]="TURBULENT",(((-4*LOG10(Table4[[#This Row],[ε/D]]/3.7+1.256/(Table4[[#This Row],[Teynold''s Number]]*SQRT(Table4[[#This Row],[f turbulent (guess)]]))))^-1)^2),"")</f>
        <v/>
      </c>
      <c r="N978" s="91" t="str">
        <f>IF(Table4[[#This Row],[f turbulent]]="","",Table4[[#This Row],[f turbulent (guess)]]-Table4[[#This Row],[f turbulent]])</f>
        <v/>
      </c>
      <c r="O978" s="87">
        <f>IF(Table4[[#This Row],[Segment]]="",0,IF(C979="",0,IF(C979&lt;=Table4[[#This Row],[Diameter (in)]],0,1-(D978/D979))))</f>
        <v>0</v>
      </c>
      <c r="P978" s="92" t="str">
        <f>IF(Table4[[#This Row],[Segment]]="","",IF(C978&gt;C979,"",IF(C979="",0.55,(0.55*(1-D979/D978)))))</f>
        <v/>
      </c>
      <c r="Q97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78" s="92" t="str">
        <f>IF(Table4[[#This Row],[Segment]]="","",IF(Table4[[#This Row],[Kexpansion]]="","0",((Table4[[#This Row],[Velocity (m/s)]]^2)/2)*Table4[[#This Row],[Kexpansion]]))</f>
        <v/>
      </c>
      <c r="S978" s="92" t="str">
        <f>IF(Table4[[#This Row],[Segment]]="","",IF(Table4[[#This Row],[Kcontraction]]="","0",((Table4[[#This Row],[Velocity (m/s)]]^2)/2)*Table4[[#This Row],[Kcontraction]]))</f>
        <v/>
      </c>
      <c r="T978" s="89" t="str">
        <f>IF(Table4[[#This Row],[Segment]]="","",SUMIF($Y$7:$Y$2000,Table4[[#This Row],[Segment]],$AD$7:$AD$2000))</f>
        <v/>
      </c>
      <c r="U978" s="95" t="str">
        <f>IF(Table4[[#This Row],[Segment]]="","",Table4[[#This Row],[Hfriction (J/kg)]]+Table4[[#This Row],[Hexpansions (J/kg)]]+Table4[[#This Row],[Hcontractions (J/kg)]]+Table4[[#This Row],[Hf (J/kg)]])</f>
        <v/>
      </c>
      <c r="V978" s="95" t="str">
        <f>IF(Table4[[#This Row],[Segment]]="","",Table4[[#This Row],[Total Friction Loss (J/kg)]]*Table3[Density (kg/m3)])</f>
        <v/>
      </c>
      <c r="W978" s="95" t="str">
        <f>IF(Table4[[#This Row],[Segment]]="","",Table4[[#This Row],[Total Pressure Drop (Pa)]]/1000)</f>
        <v/>
      </c>
      <c r="Y978" s="82" t="str">
        <f>IF('Set Up'!D1201="","",'Set Up'!D1201)</f>
        <v/>
      </c>
      <c r="Z978" s="82" t="str">
        <f>IF('Set Up'!E1201="","",'Set Up'!E1201)</f>
        <v/>
      </c>
      <c r="AA978" s="82" t="str">
        <f>IF('Set Up'!F1201="","",'Set Up'!F1201)</f>
        <v/>
      </c>
      <c r="AB978" s="82" t="str">
        <f>IF('Set Up'!G1201="","",'Set Up'!G1201)</f>
        <v/>
      </c>
      <c r="AC978" s="82" t="str">
        <f t="array" ref="AC978">IF(Y978="","",INDEX(Data!$G$4:$G$51,MATCH(Table7[[#This Row],[Fitting]]&amp;Table7[[#This Row],[Fitting Subtype]],Data!$E$4:$E$51&amp;Data!$F$4:$F$51,0)))</f>
        <v/>
      </c>
      <c r="AD978" s="89" t="str">
        <f>IF(Table7[[#This Row],[Segment]]="","",Table7[[#This Row],[Quantity]]*Table7[[#This Row],[Kf]]*(((INDEX(Table4[Velocity (m/s)],MATCH(Table7[[#This Row],[Segment]],Table4[Segment],0)))^2)/2))</f>
        <v/>
      </c>
      <c r="AF978" s="82" t="str">
        <f>Table4[[#This Row],[Segment]]</f>
        <v/>
      </c>
      <c r="AG978" s="75"/>
      <c r="AH978" s="82" t="str">
        <f>IF(Table5[[#This Row],[Segment]]="","",AG978-Table4[[#This Row],[Total Pressure Drop (kPa)]])</f>
        <v/>
      </c>
    </row>
    <row r="979" spans="1:34" x14ac:dyDescent="0.25">
      <c r="A979" s="95" t="str">
        <f>IF('Set Up'!A976="","",'Set Up'!A976)</f>
        <v/>
      </c>
      <c r="B979" s="75" t="s">
        <v>81</v>
      </c>
      <c r="C979" s="85"/>
      <c r="D979" s="86" t="str">
        <f>IF(Table4[[#This Row],[Diameter (in)]]="","",(((CONVERT(Table4[[#This Row],[Diameter (in)]],"in","m"))/2)^2)*PI())</f>
        <v/>
      </c>
      <c r="E979" s="87" t="str">
        <f>IF(Table4[[#This Row],[Area (m2)]]="","",$D$4/Table4[[#This Row],[Area (m2)]])</f>
        <v/>
      </c>
      <c r="F979" s="85">
        <f t="shared" si="15"/>
        <v>4.6951999999999998</v>
      </c>
      <c r="G979" s="88" t="str">
        <f>IF(Table4[[#This Row],[Segment]]="","",(CONVERT(Table4[[#This Row],[Diameter (in)]],"in","m")*$B$4*Table4[[#This Row],[Velocity (m/s)]])/$C$4)</f>
        <v/>
      </c>
      <c r="H979" s="96" t="str">
        <f>IF(Table4[[#This Row],[Segment]]="","",IF(Table4[[#This Row],[Teynold''s Number]]&gt;4000,"TURBULENT","LAMINAR"))</f>
        <v/>
      </c>
      <c r="I979" s="86" t="str">
        <f>IF(Table4[[#This Row],[Segment]]="","",INDEX(Data!C976:C990,MATCH(Table4[Material],Data!B976:B990,0)))</f>
        <v/>
      </c>
      <c r="J979" s="89" t="str">
        <f>IF(Table4[[#This Row],[ε (m)]]="","",Table4[[#This Row],[ε (m)]]/(CONVERT(Table4[[#This Row],[Diameter (in)]],"in","m")))</f>
        <v/>
      </c>
      <c r="K979" s="96" t="str">
        <f>IF(Table4[[#This Row],[Regime]]="LAMINAR",16/Table4[[#This Row],[Teynold''s Number]],"-")</f>
        <v>-</v>
      </c>
      <c r="L979" s="86"/>
      <c r="M979" s="97" t="str">
        <f>IF(Table4[[#This Row],[Regime]]="TURBULENT",(((-4*LOG10(Table4[[#This Row],[ε/D]]/3.7+1.256/(Table4[[#This Row],[Teynold''s Number]]*SQRT(Table4[[#This Row],[f turbulent (guess)]]))))^-1)^2),"")</f>
        <v/>
      </c>
      <c r="N979" s="91" t="str">
        <f>IF(Table4[[#This Row],[f turbulent]]="","",Table4[[#This Row],[f turbulent (guess)]]-Table4[[#This Row],[f turbulent]])</f>
        <v/>
      </c>
      <c r="O979" s="87">
        <f>IF(Table4[[#This Row],[Segment]]="",0,IF(C980="",0,IF(C980&lt;=Table4[[#This Row],[Diameter (in)]],0,1-(D979/D980))))</f>
        <v>0</v>
      </c>
      <c r="P979" s="92" t="str">
        <f>IF(Table4[[#This Row],[Segment]]="","",IF(C979&gt;C980,"",IF(C980="",0.55,(0.55*(1-D980/D979)))))</f>
        <v/>
      </c>
      <c r="Q97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79" s="92" t="str">
        <f>IF(Table4[[#This Row],[Segment]]="","",IF(Table4[[#This Row],[Kexpansion]]="","0",((Table4[[#This Row],[Velocity (m/s)]]^2)/2)*Table4[[#This Row],[Kexpansion]]))</f>
        <v/>
      </c>
      <c r="S979" s="92" t="str">
        <f>IF(Table4[[#This Row],[Segment]]="","",IF(Table4[[#This Row],[Kcontraction]]="","0",((Table4[[#This Row],[Velocity (m/s)]]^2)/2)*Table4[[#This Row],[Kcontraction]]))</f>
        <v/>
      </c>
      <c r="T979" s="89" t="str">
        <f>IF(Table4[[#This Row],[Segment]]="","",SUMIF($Y$7:$Y$2000,Table4[[#This Row],[Segment]],$AD$7:$AD$2000))</f>
        <v/>
      </c>
      <c r="U979" s="95" t="str">
        <f>IF(Table4[[#This Row],[Segment]]="","",Table4[[#This Row],[Hfriction (J/kg)]]+Table4[[#This Row],[Hexpansions (J/kg)]]+Table4[[#This Row],[Hcontractions (J/kg)]]+Table4[[#This Row],[Hf (J/kg)]])</f>
        <v/>
      </c>
      <c r="V979" s="95" t="str">
        <f>IF(Table4[[#This Row],[Segment]]="","",Table4[[#This Row],[Total Friction Loss (J/kg)]]*Table3[Density (kg/m3)])</f>
        <v/>
      </c>
      <c r="W979" s="95" t="str">
        <f>IF(Table4[[#This Row],[Segment]]="","",Table4[[#This Row],[Total Pressure Drop (Pa)]]/1000)</f>
        <v/>
      </c>
      <c r="Y979" s="82" t="str">
        <f>IF('Set Up'!D1202="","",'Set Up'!D1202)</f>
        <v/>
      </c>
      <c r="Z979" s="82" t="str">
        <f>IF('Set Up'!E1202="","",'Set Up'!E1202)</f>
        <v/>
      </c>
      <c r="AA979" s="82" t="str">
        <f>IF('Set Up'!F1202="","",'Set Up'!F1202)</f>
        <v/>
      </c>
      <c r="AB979" s="82" t="str">
        <f>IF('Set Up'!G1202="","",'Set Up'!G1202)</f>
        <v/>
      </c>
      <c r="AC979" s="82" t="str">
        <f t="array" ref="AC979">IF(Y979="","",INDEX(Data!$G$4:$G$51,MATCH(Table7[[#This Row],[Fitting]]&amp;Table7[[#This Row],[Fitting Subtype]],Data!$E$4:$E$51&amp;Data!$F$4:$F$51,0)))</f>
        <v/>
      </c>
      <c r="AD979" s="89" t="str">
        <f>IF(Table7[[#This Row],[Segment]]="","",Table7[[#This Row],[Quantity]]*Table7[[#This Row],[Kf]]*(((INDEX(Table4[Velocity (m/s)],MATCH(Table7[[#This Row],[Segment]],Table4[Segment],0)))^2)/2))</f>
        <v/>
      </c>
      <c r="AF979" s="82" t="str">
        <f>Table4[[#This Row],[Segment]]</f>
        <v/>
      </c>
      <c r="AG979" s="75"/>
      <c r="AH979" s="82" t="str">
        <f>IF(Table5[[#This Row],[Segment]]="","",AG979-Table4[[#This Row],[Total Pressure Drop (kPa)]])</f>
        <v/>
      </c>
    </row>
    <row r="980" spans="1:34" x14ac:dyDescent="0.25">
      <c r="A980" s="95" t="str">
        <f>IF('Set Up'!A977="","",'Set Up'!A977)</f>
        <v/>
      </c>
      <c r="B980" s="75" t="s">
        <v>81</v>
      </c>
      <c r="C980" s="85"/>
      <c r="D980" s="86" t="str">
        <f>IF(Table4[[#This Row],[Diameter (in)]]="","",(((CONVERT(Table4[[#This Row],[Diameter (in)]],"in","m"))/2)^2)*PI())</f>
        <v/>
      </c>
      <c r="E980" s="87" t="str">
        <f>IF(Table4[[#This Row],[Area (m2)]]="","",$D$4/Table4[[#This Row],[Area (m2)]])</f>
        <v/>
      </c>
      <c r="F980" s="85">
        <f t="shared" si="15"/>
        <v>4.6951999999999998</v>
      </c>
      <c r="G980" s="88" t="str">
        <f>IF(Table4[[#This Row],[Segment]]="","",(CONVERT(Table4[[#This Row],[Diameter (in)]],"in","m")*$B$4*Table4[[#This Row],[Velocity (m/s)]])/$C$4)</f>
        <v/>
      </c>
      <c r="H980" s="96" t="str">
        <f>IF(Table4[[#This Row],[Segment]]="","",IF(Table4[[#This Row],[Teynold''s Number]]&gt;4000,"TURBULENT","LAMINAR"))</f>
        <v/>
      </c>
      <c r="I980" s="86" t="str">
        <f>IF(Table4[[#This Row],[Segment]]="","",INDEX(Data!C977:C991,MATCH(Table4[Material],Data!B977:B991,0)))</f>
        <v/>
      </c>
      <c r="J980" s="89" t="str">
        <f>IF(Table4[[#This Row],[ε (m)]]="","",Table4[[#This Row],[ε (m)]]/(CONVERT(Table4[[#This Row],[Diameter (in)]],"in","m")))</f>
        <v/>
      </c>
      <c r="K980" s="96" t="str">
        <f>IF(Table4[[#This Row],[Regime]]="LAMINAR",16/Table4[[#This Row],[Teynold''s Number]],"-")</f>
        <v>-</v>
      </c>
      <c r="L980" s="86"/>
      <c r="M980" s="97" t="str">
        <f>IF(Table4[[#This Row],[Regime]]="TURBULENT",(((-4*LOG10(Table4[[#This Row],[ε/D]]/3.7+1.256/(Table4[[#This Row],[Teynold''s Number]]*SQRT(Table4[[#This Row],[f turbulent (guess)]]))))^-1)^2),"")</f>
        <v/>
      </c>
      <c r="N980" s="91" t="str">
        <f>IF(Table4[[#This Row],[f turbulent]]="","",Table4[[#This Row],[f turbulent (guess)]]-Table4[[#This Row],[f turbulent]])</f>
        <v/>
      </c>
      <c r="O980" s="87">
        <f>IF(Table4[[#This Row],[Segment]]="",0,IF(C981="",0,IF(C981&lt;=Table4[[#This Row],[Diameter (in)]],0,1-(D980/D981))))</f>
        <v>0</v>
      </c>
      <c r="P980" s="92" t="str">
        <f>IF(Table4[[#This Row],[Segment]]="","",IF(C980&gt;C981,"",IF(C981="",0.55,(0.55*(1-D981/D980)))))</f>
        <v/>
      </c>
      <c r="Q98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80" s="92" t="str">
        <f>IF(Table4[[#This Row],[Segment]]="","",IF(Table4[[#This Row],[Kexpansion]]="","0",((Table4[[#This Row],[Velocity (m/s)]]^2)/2)*Table4[[#This Row],[Kexpansion]]))</f>
        <v/>
      </c>
      <c r="S980" s="92" t="str">
        <f>IF(Table4[[#This Row],[Segment]]="","",IF(Table4[[#This Row],[Kcontraction]]="","0",((Table4[[#This Row],[Velocity (m/s)]]^2)/2)*Table4[[#This Row],[Kcontraction]]))</f>
        <v/>
      </c>
      <c r="T980" s="89" t="str">
        <f>IF(Table4[[#This Row],[Segment]]="","",SUMIF($Y$7:$Y$2000,Table4[[#This Row],[Segment]],$AD$7:$AD$2000))</f>
        <v/>
      </c>
      <c r="U980" s="95" t="str">
        <f>IF(Table4[[#This Row],[Segment]]="","",Table4[[#This Row],[Hfriction (J/kg)]]+Table4[[#This Row],[Hexpansions (J/kg)]]+Table4[[#This Row],[Hcontractions (J/kg)]]+Table4[[#This Row],[Hf (J/kg)]])</f>
        <v/>
      </c>
      <c r="V980" s="95" t="str">
        <f>IF(Table4[[#This Row],[Segment]]="","",Table4[[#This Row],[Total Friction Loss (J/kg)]]*Table3[Density (kg/m3)])</f>
        <v/>
      </c>
      <c r="W980" s="95" t="str">
        <f>IF(Table4[[#This Row],[Segment]]="","",Table4[[#This Row],[Total Pressure Drop (Pa)]]/1000)</f>
        <v/>
      </c>
      <c r="Y980" s="82" t="str">
        <f>IF('Set Up'!D1203="","",'Set Up'!D1203)</f>
        <v/>
      </c>
      <c r="Z980" s="82" t="str">
        <f>IF('Set Up'!E1203="","",'Set Up'!E1203)</f>
        <v/>
      </c>
      <c r="AA980" s="82" t="str">
        <f>IF('Set Up'!F1203="","",'Set Up'!F1203)</f>
        <v/>
      </c>
      <c r="AB980" s="82" t="str">
        <f>IF('Set Up'!G1203="","",'Set Up'!G1203)</f>
        <v/>
      </c>
      <c r="AC980" s="82" t="str">
        <f t="array" ref="AC980">IF(Y980="","",INDEX(Data!$G$4:$G$51,MATCH(Table7[[#This Row],[Fitting]]&amp;Table7[[#This Row],[Fitting Subtype]],Data!$E$4:$E$51&amp;Data!$F$4:$F$51,0)))</f>
        <v/>
      </c>
      <c r="AD980" s="89" t="str">
        <f>IF(Table7[[#This Row],[Segment]]="","",Table7[[#This Row],[Quantity]]*Table7[[#This Row],[Kf]]*(((INDEX(Table4[Velocity (m/s)],MATCH(Table7[[#This Row],[Segment]],Table4[Segment],0)))^2)/2))</f>
        <v/>
      </c>
      <c r="AF980" s="82" t="str">
        <f>Table4[[#This Row],[Segment]]</f>
        <v/>
      </c>
      <c r="AG980" s="75"/>
      <c r="AH980" s="82" t="str">
        <f>IF(Table5[[#This Row],[Segment]]="","",AG980-Table4[[#This Row],[Total Pressure Drop (kPa)]])</f>
        <v/>
      </c>
    </row>
    <row r="981" spans="1:34" x14ac:dyDescent="0.25">
      <c r="A981" s="95" t="str">
        <f>IF('Set Up'!A978="","",'Set Up'!A978)</f>
        <v/>
      </c>
      <c r="B981" s="75" t="s">
        <v>81</v>
      </c>
      <c r="C981" s="85"/>
      <c r="D981" s="86" t="str">
        <f>IF(Table4[[#This Row],[Diameter (in)]]="","",(((CONVERT(Table4[[#This Row],[Diameter (in)]],"in","m"))/2)^2)*PI())</f>
        <v/>
      </c>
      <c r="E981" s="87" t="str">
        <f>IF(Table4[[#This Row],[Area (m2)]]="","",$D$4/Table4[[#This Row],[Area (m2)]])</f>
        <v/>
      </c>
      <c r="F981" s="85">
        <f t="shared" si="15"/>
        <v>4.6951999999999998</v>
      </c>
      <c r="G981" s="88" t="str">
        <f>IF(Table4[[#This Row],[Segment]]="","",(CONVERT(Table4[[#This Row],[Diameter (in)]],"in","m")*$B$4*Table4[[#This Row],[Velocity (m/s)]])/$C$4)</f>
        <v/>
      </c>
      <c r="H981" s="96" t="str">
        <f>IF(Table4[[#This Row],[Segment]]="","",IF(Table4[[#This Row],[Teynold''s Number]]&gt;4000,"TURBULENT","LAMINAR"))</f>
        <v/>
      </c>
      <c r="I981" s="86" t="str">
        <f>IF(Table4[[#This Row],[Segment]]="","",INDEX(Data!C978:C992,MATCH(Table4[Material],Data!B978:B992,0)))</f>
        <v/>
      </c>
      <c r="J981" s="89" t="str">
        <f>IF(Table4[[#This Row],[ε (m)]]="","",Table4[[#This Row],[ε (m)]]/(CONVERT(Table4[[#This Row],[Diameter (in)]],"in","m")))</f>
        <v/>
      </c>
      <c r="K981" s="96" t="str">
        <f>IF(Table4[[#This Row],[Regime]]="LAMINAR",16/Table4[[#This Row],[Teynold''s Number]],"-")</f>
        <v>-</v>
      </c>
      <c r="L981" s="86"/>
      <c r="M981" s="97" t="str">
        <f>IF(Table4[[#This Row],[Regime]]="TURBULENT",(((-4*LOG10(Table4[[#This Row],[ε/D]]/3.7+1.256/(Table4[[#This Row],[Teynold''s Number]]*SQRT(Table4[[#This Row],[f turbulent (guess)]]))))^-1)^2),"")</f>
        <v/>
      </c>
      <c r="N981" s="91" t="str">
        <f>IF(Table4[[#This Row],[f turbulent]]="","",Table4[[#This Row],[f turbulent (guess)]]-Table4[[#This Row],[f turbulent]])</f>
        <v/>
      </c>
      <c r="O981" s="87">
        <f>IF(Table4[[#This Row],[Segment]]="",0,IF(C982="",0,IF(C982&lt;=Table4[[#This Row],[Diameter (in)]],0,1-(D981/D982))))</f>
        <v>0</v>
      </c>
      <c r="P981" s="92" t="str">
        <f>IF(Table4[[#This Row],[Segment]]="","",IF(C981&gt;C982,"",IF(C982="",0.55,(0.55*(1-D982/D981)))))</f>
        <v/>
      </c>
      <c r="Q98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81" s="92" t="str">
        <f>IF(Table4[[#This Row],[Segment]]="","",IF(Table4[[#This Row],[Kexpansion]]="","0",((Table4[[#This Row],[Velocity (m/s)]]^2)/2)*Table4[[#This Row],[Kexpansion]]))</f>
        <v/>
      </c>
      <c r="S981" s="92" t="str">
        <f>IF(Table4[[#This Row],[Segment]]="","",IF(Table4[[#This Row],[Kcontraction]]="","0",((Table4[[#This Row],[Velocity (m/s)]]^2)/2)*Table4[[#This Row],[Kcontraction]]))</f>
        <v/>
      </c>
      <c r="T981" s="89" t="str">
        <f>IF(Table4[[#This Row],[Segment]]="","",SUMIF($Y$7:$Y$2000,Table4[[#This Row],[Segment]],$AD$7:$AD$2000))</f>
        <v/>
      </c>
      <c r="U981" s="95" t="str">
        <f>IF(Table4[[#This Row],[Segment]]="","",Table4[[#This Row],[Hfriction (J/kg)]]+Table4[[#This Row],[Hexpansions (J/kg)]]+Table4[[#This Row],[Hcontractions (J/kg)]]+Table4[[#This Row],[Hf (J/kg)]])</f>
        <v/>
      </c>
      <c r="V981" s="95" t="str">
        <f>IF(Table4[[#This Row],[Segment]]="","",Table4[[#This Row],[Total Friction Loss (J/kg)]]*Table3[Density (kg/m3)])</f>
        <v/>
      </c>
      <c r="W981" s="95" t="str">
        <f>IF(Table4[[#This Row],[Segment]]="","",Table4[[#This Row],[Total Pressure Drop (Pa)]]/1000)</f>
        <v/>
      </c>
      <c r="Y981" s="82" t="str">
        <f>IF('Set Up'!D1204="","",'Set Up'!D1204)</f>
        <v/>
      </c>
      <c r="Z981" s="82" t="str">
        <f>IF('Set Up'!E1204="","",'Set Up'!E1204)</f>
        <v/>
      </c>
      <c r="AA981" s="82" t="str">
        <f>IF('Set Up'!F1204="","",'Set Up'!F1204)</f>
        <v/>
      </c>
      <c r="AB981" s="82" t="str">
        <f>IF('Set Up'!G1204="","",'Set Up'!G1204)</f>
        <v/>
      </c>
      <c r="AC981" s="82" t="str">
        <f t="array" ref="AC981">IF(Y981="","",INDEX(Data!$G$4:$G$51,MATCH(Table7[[#This Row],[Fitting]]&amp;Table7[[#This Row],[Fitting Subtype]],Data!$E$4:$E$51&amp;Data!$F$4:$F$51,0)))</f>
        <v/>
      </c>
      <c r="AD981" s="89" t="str">
        <f>IF(Table7[[#This Row],[Segment]]="","",Table7[[#This Row],[Quantity]]*Table7[[#This Row],[Kf]]*(((INDEX(Table4[Velocity (m/s)],MATCH(Table7[[#This Row],[Segment]],Table4[Segment],0)))^2)/2))</f>
        <v/>
      </c>
      <c r="AF981" s="82" t="str">
        <f>Table4[[#This Row],[Segment]]</f>
        <v/>
      </c>
      <c r="AG981" s="75"/>
      <c r="AH981" s="82" t="str">
        <f>IF(Table5[[#This Row],[Segment]]="","",AG981-Table4[[#This Row],[Total Pressure Drop (kPa)]])</f>
        <v/>
      </c>
    </row>
    <row r="982" spans="1:34" x14ac:dyDescent="0.25">
      <c r="A982" s="95" t="str">
        <f>IF('Set Up'!A979="","",'Set Up'!A979)</f>
        <v/>
      </c>
      <c r="B982" s="75" t="s">
        <v>81</v>
      </c>
      <c r="C982" s="85"/>
      <c r="D982" s="86" t="str">
        <f>IF(Table4[[#This Row],[Diameter (in)]]="","",(((CONVERT(Table4[[#This Row],[Diameter (in)]],"in","m"))/2)^2)*PI())</f>
        <v/>
      </c>
      <c r="E982" s="87" t="str">
        <f>IF(Table4[[#This Row],[Area (m2)]]="","",$D$4/Table4[[#This Row],[Area (m2)]])</f>
        <v/>
      </c>
      <c r="F982" s="85">
        <f t="shared" si="15"/>
        <v>4.6951999999999998</v>
      </c>
      <c r="G982" s="88" t="str">
        <f>IF(Table4[[#This Row],[Segment]]="","",(CONVERT(Table4[[#This Row],[Diameter (in)]],"in","m")*$B$4*Table4[[#This Row],[Velocity (m/s)]])/$C$4)</f>
        <v/>
      </c>
      <c r="H982" s="96" t="str">
        <f>IF(Table4[[#This Row],[Segment]]="","",IF(Table4[[#This Row],[Teynold''s Number]]&gt;4000,"TURBULENT","LAMINAR"))</f>
        <v/>
      </c>
      <c r="I982" s="86" t="str">
        <f>IF(Table4[[#This Row],[Segment]]="","",INDEX(Data!C979:C993,MATCH(Table4[Material],Data!B979:B993,0)))</f>
        <v/>
      </c>
      <c r="J982" s="89" t="str">
        <f>IF(Table4[[#This Row],[ε (m)]]="","",Table4[[#This Row],[ε (m)]]/(CONVERT(Table4[[#This Row],[Diameter (in)]],"in","m")))</f>
        <v/>
      </c>
      <c r="K982" s="96" t="str">
        <f>IF(Table4[[#This Row],[Regime]]="LAMINAR",16/Table4[[#This Row],[Teynold''s Number]],"-")</f>
        <v>-</v>
      </c>
      <c r="L982" s="86"/>
      <c r="M982" s="97" t="str">
        <f>IF(Table4[[#This Row],[Regime]]="TURBULENT",(((-4*LOG10(Table4[[#This Row],[ε/D]]/3.7+1.256/(Table4[[#This Row],[Teynold''s Number]]*SQRT(Table4[[#This Row],[f turbulent (guess)]]))))^-1)^2),"")</f>
        <v/>
      </c>
      <c r="N982" s="91" t="str">
        <f>IF(Table4[[#This Row],[f turbulent]]="","",Table4[[#This Row],[f turbulent (guess)]]-Table4[[#This Row],[f turbulent]])</f>
        <v/>
      </c>
      <c r="O982" s="87">
        <f>IF(Table4[[#This Row],[Segment]]="",0,IF(C983="",0,IF(C983&lt;=Table4[[#This Row],[Diameter (in)]],0,1-(D982/D983))))</f>
        <v>0</v>
      </c>
      <c r="P982" s="92" t="str">
        <f>IF(Table4[[#This Row],[Segment]]="","",IF(C982&gt;C983,"",IF(C983="",0.55,(0.55*(1-D983/D982)))))</f>
        <v/>
      </c>
      <c r="Q98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82" s="92" t="str">
        <f>IF(Table4[[#This Row],[Segment]]="","",IF(Table4[[#This Row],[Kexpansion]]="","0",((Table4[[#This Row],[Velocity (m/s)]]^2)/2)*Table4[[#This Row],[Kexpansion]]))</f>
        <v/>
      </c>
      <c r="S982" s="92" t="str">
        <f>IF(Table4[[#This Row],[Segment]]="","",IF(Table4[[#This Row],[Kcontraction]]="","0",((Table4[[#This Row],[Velocity (m/s)]]^2)/2)*Table4[[#This Row],[Kcontraction]]))</f>
        <v/>
      </c>
      <c r="T982" s="89" t="str">
        <f>IF(Table4[[#This Row],[Segment]]="","",SUMIF($Y$7:$Y$2000,Table4[[#This Row],[Segment]],$AD$7:$AD$2000))</f>
        <v/>
      </c>
      <c r="U982" s="95" t="str">
        <f>IF(Table4[[#This Row],[Segment]]="","",Table4[[#This Row],[Hfriction (J/kg)]]+Table4[[#This Row],[Hexpansions (J/kg)]]+Table4[[#This Row],[Hcontractions (J/kg)]]+Table4[[#This Row],[Hf (J/kg)]])</f>
        <v/>
      </c>
      <c r="V982" s="95" t="str">
        <f>IF(Table4[[#This Row],[Segment]]="","",Table4[[#This Row],[Total Friction Loss (J/kg)]]*Table3[Density (kg/m3)])</f>
        <v/>
      </c>
      <c r="W982" s="95" t="str">
        <f>IF(Table4[[#This Row],[Segment]]="","",Table4[[#This Row],[Total Pressure Drop (Pa)]]/1000)</f>
        <v/>
      </c>
      <c r="Y982" s="82" t="str">
        <f>IF('Set Up'!D1205="","",'Set Up'!D1205)</f>
        <v/>
      </c>
      <c r="Z982" s="82" t="str">
        <f>IF('Set Up'!E1205="","",'Set Up'!E1205)</f>
        <v/>
      </c>
      <c r="AA982" s="82" t="str">
        <f>IF('Set Up'!F1205="","",'Set Up'!F1205)</f>
        <v/>
      </c>
      <c r="AB982" s="82" t="str">
        <f>IF('Set Up'!G1205="","",'Set Up'!G1205)</f>
        <v/>
      </c>
      <c r="AC982" s="82" t="str">
        <f t="array" ref="AC982">IF(Y982="","",INDEX(Data!$G$4:$G$51,MATCH(Table7[[#This Row],[Fitting]]&amp;Table7[[#This Row],[Fitting Subtype]],Data!$E$4:$E$51&amp;Data!$F$4:$F$51,0)))</f>
        <v/>
      </c>
      <c r="AD982" s="89" t="str">
        <f>IF(Table7[[#This Row],[Segment]]="","",Table7[[#This Row],[Quantity]]*Table7[[#This Row],[Kf]]*(((INDEX(Table4[Velocity (m/s)],MATCH(Table7[[#This Row],[Segment]],Table4[Segment],0)))^2)/2))</f>
        <v/>
      </c>
      <c r="AF982" s="82" t="str">
        <f>Table4[[#This Row],[Segment]]</f>
        <v/>
      </c>
      <c r="AG982" s="75"/>
      <c r="AH982" s="82" t="str">
        <f>IF(Table5[[#This Row],[Segment]]="","",AG982-Table4[[#This Row],[Total Pressure Drop (kPa)]])</f>
        <v/>
      </c>
    </row>
    <row r="983" spans="1:34" x14ac:dyDescent="0.25">
      <c r="A983" s="95" t="str">
        <f>IF('Set Up'!A980="","",'Set Up'!A980)</f>
        <v/>
      </c>
      <c r="B983" s="75" t="s">
        <v>81</v>
      </c>
      <c r="C983" s="85"/>
      <c r="D983" s="86" t="str">
        <f>IF(Table4[[#This Row],[Diameter (in)]]="","",(((CONVERT(Table4[[#This Row],[Diameter (in)]],"in","m"))/2)^2)*PI())</f>
        <v/>
      </c>
      <c r="E983" s="87" t="str">
        <f>IF(Table4[[#This Row],[Area (m2)]]="","",$D$4/Table4[[#This Row],[Area (m2)]])</f>
        <v/>
      </c>
      <c r="F983" s="85">
        <f t="shared" si="15"/>
        <v>4.6951999999999998</v>
      </c>
      <c r="G983" s="88" t="str">
        <f>IF(Table4[[#This Row],[Segment]]="","",(CONVERT(Table4[[#This Row],[Diameter (in)]],"in","m")*$B$4*Table4[[#This Row],[Velocity (m/s)]])/$C$4)</f>
        <v/>
      </c>
      <c r="H983" s="96" t="str">
        <f>IF(Table4[[#This Row],[Segment]]="","",IF(Table4[[#This Row],[Teynold''s Number]]&gt;4000,"TURBULENT","LAMINAR"))</f>
        <v/>
      </c>
      <c r="I983" s="86" t="str">
        <f>IF(Table4[[#This Row],[Segment]]="","",INDEX(Data!C980:C994,MATCH(Table4[Material],Data!B980:B994,0)))</f>
        <v/>
      </c>
      <c r="J983" s="89" t="str">
        <f>IF(Table4[[#This Row],[ε (m)]]="","",Table4[[#This Row],[ε (m)]]/(CONVERT(Table4[[#This Row],[Diameter (in)]],"in","m")))</f>
        <v/>
      </c>
      <c r="K983" s="96" t="str">
        <f>IF(Table4[[#This Row],[Regime]]="LAMINAR",16/Table4[[#This Row],[Teynold''s Number]],"-")</f>
        <v>-</v>
      </c>
      <c r="L983" s="86"/>
      <c r="M983" s="97" t="str">
        <f>IF(Table4[[#This Row],[Regime]]="TURBULENT",(((-4*LOG10(Table4[[#This Row],[ε/D]]/3.7+1.256/(Table4[[#This Row],[Teynold''s Number]]*SQRT(Table4[[#This Row],[f turbulent (guess)]]))))^-1)^2),"")</f>
        <v/>
      </c>
      <c r="N983" s="91" t="str">
        <f>IF(Table4[[#This Row],[f turbulent]]="","",Table4[[#This Row],[f turbulent (guess)]]-Table4[[#This Row],[f turbulent]])</f>
        <v/>
      </c>
      <c r="O983" s="87">
        <f>IF(Table4[[#This Row],[Segment]]="",0,IF(C984="",0,IF(C984&lt;=Table4[[#This Row],[Diameter (in)]],0,1-(D983/D984))))</f>
        <v>0</v>
      </c>
      <c r="P983" s="92" t="str">
        <f>IF(Table4[[#This Row],[Segment]]="","",IF(C983&gt;C984,"",IF(C984="",0.55,(0.55*(1-D984/D983)))))</f>
        <v/>
      </c>
      <c r="Q98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83" s="92" t="str">
        <f>IF(Table4[[#This Row],[Segment]]="","",IF(Table4[[#This Row],[Kexpansion]]="","0",((Table4[[#This Row],[Velocity (m/s)]]^2)/2)*Table4[[#This Row],[Kexpansion]]))</f>
        <v/>
      </c>
      <c r="S983" s="92" t="str">
        <f>IF(Table4[[#This Row],[Segment]]="","",IF(Table4[[#This Row],[Kcontraction]]="","0",((Table4[[#This Row],[Velocity (m/s)]]^2)/2)*Table4[[#This Row],[Kcontraction]]))</f>
        <v/>
      </c>
      <c r="T983" s="89" t="str">
        <f>IF(Table4[[#This Row],[Segment]]="","",SUMIF($Y$7:$Y$2000,Table4[[#This Row],[Segment]],$AD$7:$AD$2000))</f>
        <v/>
      </c>
      <c r="U983" s="95" t="str">
        <f>IF(Table4[[#This Row],[Segment]]="","",Table4[[#This Row],[Hfriction (J/kg)]]+Table4[[#This Row],[Hexpansions (J/kg)]]+Table4[[#This Row],[Hcontractions (J/kg)]]+Table4[[#This Row],[Hf (J/kg)]])</f>
        <v/>
      </c>
      <c r="V983" s="95" t="str">
        <f>IF(Table4[[#This Row],[Segment]]="","",Table4[[#This Row],[Total Friction Loss (J/kg)]]*Table3[Density (kg/m3)])</f>
        <v/>
      </c>
      <c r="W983" s="95" t="str">
        <f>IF(Table4[[#This Row],[Segment]]="","",Table4[[#This Row],[Total Pressure Drop (Pa)]]/1000)</f>
        <v/>
      </c>
      <c r="Y983" s="82" t="str">
        <f>IF('Set Up'!D1206="","",'Set Up'!D1206)</f>
        <v/>
      </c>
      <c r="Z983" s="82" t="str">
        <f>IF('Set Up'!E1206="","",'Set Up'!E1206)</f>
        <v/>
      </c>
      <c r="AA983" s="82" t="str">
        <f>IF('Set Up'!F1206="","",'Set Up'!F1206)</f>
        <v/>
      </c>
      <c r="AB983" s="82" t="str">
        <f>IF('Set Up'!G1206="","",'Set Up'!G1206)</f>
        <v/>
      </c>
      <c r="AC983" s="82" t="str">
        <f t="array" ref="AC983">IF(Y983="","",INDEX(Data!$G$4:$G$51,MATCH(Table7[[#This Row],[Fitting]]&amp;Table7[[#This Row],[Fitting Subtype]],Data!$E$4:$E$51&amp;Data!$F$4:$F$51,0)))</f>
        <v/>
      </c>
      <c r="AD983" s="89" t="str">
        <f>IF(Table7[[#This Row],[Segment]]="","",Table7[[#This Row],[Quantity]]*Table7[[#This Row],[Kf]]*(((INDEX(Table4[Velocity (m/s)],MATCH(Table7[[#This Row],[Segment]],Table4[Segment],0)))^2)/2))</f>
        <v/>
      </c>
      <c r="AF983" s="82" t="str">
        <f>Table4[[#This Row],[Segment]]</f>
        <v/>
      </c>
      <c r="AG983" s="75"/>
      <c r="AH983" s="82" t="str">
        <f>IF(Table5[[#This Row],[Segment]]="","",AG983-Table4[[#This Row],[Total Pressure Drop (kPa)]])</f>
        <v/>
      </c>
    </row>
    <row r="984" spans="1:34" x14ac:dyDescent="0.25">
      <c r="A984" s="95" t="str">
        <f>IF('Set Up'!A981="","",'Set Up'!A981)</f>
        <v/>
      </c>
      <c r="B984" s="75" t="s">
        <v>81</v>
      </c>
      <c r="C984" s="85"/>
      <c r="D984" s="86" t="str">
        <f>IF(Table4[[#This Row],[Diameter (in)]]="","",(((CONVERT(Table4[[#This Row],[Diameter (in)]],"in","m"))/2)^2)*PI())</f>
        <v/>
      </c>
      <c r="E984" s="87" t="str">
        <f>IF(Table4[[#This Row],[Area (m2)]]="","",$D$4/Table4[[#This Row],[Area (m2)]])</f>
        <v/>
      </c>
      <c r="F984" s="85">
        <f t="shared" si="15"/>
        <v>4.6951999999999998</v>
      </c>
      <c r="G984" s="88" t="str">
        <f>IF(Table4[[#This Row],[Segment]]="","",(CONVERT(Table4[[#This Row],[Diameter (in)]],"in","m")*$B$4*Table4[[#This Row],[Velocity (m/s)]])/$C$4)</f>
        <v/>
      </c>
      <c r="H984" s="96" t="str">
        <f>IF(Table4[[#This Row],[Segment]]="","",IF(Table4[[#This Row],[Teynold''s Number]]&gt;4000,"TURBULENT","LAMINAR"))</f>
        <v/>
      </c>
      <c r="I984" s="86" t="str">
        <f>IF(Table4[[#This Row],[Segment]]="","",INDEX(Data!C981:C995,MATCH(Table4[Material],Data!B981:B995,0)))</f>
        <v/>
      </c>
      <c r="J984" s="89" t="str">
        <f>IF(Table4[[#This Row],[ε (m)]]="","",Table4[[#This Row],[ε (m)]]/(CONVERT(Table4[[#This Row],[Diameter (in)]],"in","m")))</f>
        <v/>
      </c>
      <c r="K984" s="96" t="str">
        <f>IF(Table4[[#This Row],[Regime]]="LAMINAR",16/Table4[[#This Row],[Teynold''s Number]],"-")</f>
        <v>-</v>
      </c>
      <c r="L984" s="86"/>
      <c r="M984" s="97" t="str">
        <f>IF(Table4[[#This Row],[Regime]]="TURBULENT",(((-4*LOG10(Table4[[#This Row],[ε/D]]/3.7+1.256/(Table4[[#This Row],[Teynold''s Number]]*SQRT(Table4[[#This Row],[f turbulent (guess)]]))))^-1)^2),"")</f>
        <v/>
      </c>
      <c r="N984" s="91" t="str">
        <f>IF(Table4[[#This Row],[f turbulent]]="","",Table4[[#This Row],[f turbulent (guess)]]-Table4[[#This Row],[f turbulent]])</f>
        <v/>
      </c>
      <c r="O984" s="87">
        <f>IF(Table4[[#This Row],[Segment]]="",0,IF(C985="",0,IF(C985&lt;=Table4[[#This Row],[Diameter (in)]],0,1-(D984/D985))))</f>
        <v>0</v>
      </c>
      <c r="P984" s="92" t="str">
        <f>IF(Table4[[#This Row],[Segment]]="","",IF(C984&gt;C985,"",IF(C985="",0.55,(0.55*(1-D985/D984)))))</f>
        <v/>
      </c>
      <c r="Q98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84" s="92" t="str">
        <f>IF(Table4[[#This Row],[Segment]]="","",IF(Table4[[#This Row],[Kexpansion]]="","0",((Table4[[#This Row],[Velocity (m/s)]]^2)/2)*Table4[[#This Row],[Kexpansion]]))</f>
        <v/>
      </c>
      <c r="S984" s="92" t="str">
        <f>IF(Table4[[#This Row],[Segment]]="","",IF(Table4[[#This Row],[Kcontraction]]="","0",((Table4[[#This Row],[Velocity (m/s)]]^2)/2)*Table4[[#This Row],[Kcontraction]]))</f>
        <v/>
      </c>
      <c r="T984" s="89" t="str">
        <f>IF(Table4[[#This Row],[Segment]]="","",SUMIF($Y$7:$Y$2000,Table4[[#This Row],[Segment]],$AD$7:$AD$2000))</f>
        <v/>
      </c>
      <c r="U984" s="95" t="str">
        <f>IF(Table4[[#This Row],[Segment]]="","",Table4[[#This Row],[Hfriction (J/kg)]]+Table4[[#This Row],[Hexpansions (J/kg)]]+Table4[[#This Row],[Hcontractions (J/kg)]]+Table4[[#This Row],[Hf (J/kg)]])</f>
        <v/>
      </c>
      <c r="V984" s="95" t="str">
        <f>IF(Table4[[#This Row],[Segment]]="","",Table4[[#This Row],[Total Friction Loss (J/kg)]]*Table3[Density (kg/m3)])</f>
        <v/>
      </c>
      <c r="W984" s="95" t="str">
        <f>IF(Table4[[#This Row],[Segment]]="","",Table4[[#This Row],[Total Pressure Drop (Pa)]]/1000)</f>
        <v/>
      </c>
      <c r="Y984" s="82" t="str">
        <f>IF('Set Up'!D1207="","",'Set Up'!D1207)</f>
        <v/>
      </c>
      <c r="Z984" s="82" t="str">
        <f>IF('Set Up'!E1207="","",'Set Up'!E1207)</f>
        <v/>
      </c>
      <c r="AA984" s="82" t="str">
        <f>IF('Set Up'!F1207="","",'Set Up'!F1207)</f>
        <v/>
      </c>
      <c r="AB984" s="82" t="str">
        <f>IF('Set Up'!G1207="","",'Set Up'!G1207)</f>
        <v/>
      </c>
      <c r="AC984" s="82" t="str">
        <f t="array" ref="AC984">IF(Y984="","",INDEX(Data!$G$4:$G$51,MATCH(Table7[[#This Row],[Fitting]]&amp;Table7[[#This Row],[Fitting Subtype]],Data!$E$4:$E$51&amp;Data!$F$4:$F$51,0)))</f>
        <v/>
      </c>
      <c r="AD984" s="89" t="str">
        <f>IF(Table7[[#This Row],[Segment]]="","",Table7[[#This Row],[Quantity]]*Table7[[#This Row],[Kf]]*(((INDEX(Table4[Velocity (m/s)],MATCH(Table7[[#This Row],[Segment]],Table4[Segment],0)))^2)/2))</f>
        <v/>
      </c>
      <c r="AF984" s="82" t="str">
        <f>Table4[[#This Row],[Segment]]</f>
        <v/>
      </c>
      <c r="AG984" s="75"/>
      <c r="AH984" s="82" t="str">
        <f>IF(Table5[[#This Row],[Segment]]="","",AG984-Table4[[#This Row],[Total Pressure Drop (kPa)]])</f>
        <v/>
      </c>
    </row>
    <row r="985" spans="1:34" x14ac:dyDescent="0.25">
      <c r="A985" s="95" t="str">
        <f>IF('Set Up'!A982="","",'Set Up'!A982)</f>
        <v/>
      </c>
      <c r="B985" s="75" t="s">
        <v>81</v>
      </c>
      <c r="C985" s="85"/>
      <c r="D985" s="86" t="str">
        <f>IF(Table4[[#This Row],[Diameter (in)]]="","",(((CONVERT(Table4[[#This Row],[Diameter (in)]],"in","m"))/2)^2)*PI())</f>
        <v/>
      </c>
      <c r="E985" s="87" t="str">
        <f>IF(Table4[[#This Row],[Area (m2)]]="","",$D$4/Table4[[#This Row],[Area (m2)]])</f>
        <v/>
      </c>
      <c r="F985" s="85">
        <f t="shared" si="15"/>
        <v>4.6951999999999998</v>
      </c>
      <c r="G985" s="88" t="str">
        <f>IF(Table4[[#This Row],[Segment]]="","",(CONVERT(Table4[[#This Row],[Diameter (in)]],"in","m")*$B$4*Table4[[#This Row],[Velocity (m/s)]])/$C$4)</f>
        <v/>
      </c>
      <c r="H985" s="96" t="str">
        <f>IF(Table4[[#This Row],[Segment]]="","",IF(Table4[[#This Row],[Teynold''s Number]]&gt;4000,"TURBULENT","LAMINAR"))</f>
        <v/>
      </c>
      <c r="I985" s="86" t="str">
        <f>IF(Table4[[#This Row],[Segment]]="","",INDEX(Data!C982:C996,MATCH(Table4[Material],Data!B982:B996,0)))</f>
        <v/>
      </c>
      <c r="J985" s="89" t="str">
        <f>IF(Table4[[#This Row],[ε (m)]]="","",Table4[[#This Row],[ε (m)]]/(CONVERT(Table4[[#This Row],[Diameter (in)]],"in","m")))</f>
        <v/>
      </c>
      <c r="K985" s="96" t="str">
        <f>IF(Table4[[#This Row],[Regime]]="LAMINAR",16/Table4[[#This Row],[Teynold''s Number]],"-")</f>
        <v>-</v>
      </c>
      <c r="L985" s="86"/>
      <c r="M985" s="97" t="str">
        <f>IF(Table4[[#This Row],[Regime]]="TURBULENT",(((-4*LOG10(Table4[[#This Row],[ε/D]]/3.7+1.256/(Table4[[#This Row],[Teynold''s Number]]*SQRT(Table4[[#This Row],[f turbulent (guess)]]))))^-1)^2),"")</f>
        <v/>
      </c>
      <c r="N985" s="91" t="str">
        <f>IF(Table4[[#This Row],[f turbulent]]="","",Table4[[#This Row],[f turbulent (guess)]]-Table4[[#This Row],[f turbulent]])</f>
        <v/>
      </c>
      <c r="O985" s="87">
        <f>IF(Table4[[#This Row],[Segment]]="",0,IF(C986="",0,IF(C986&lt;=Table4[[#This Row],[Diameter (in)]],0,1-(D985/D986))))</f>
        <v>0</v>
      </c>
      <c r="P985" s="92" t="str">
        <f>IF(Table4[[#This Row],[Segment]]="","",IF(C985&gt;C986,"",IF(C986="",0.55,(0.55*(1-D986/D985)))))</f>
        <v/>
      </c>
      <c r="Q98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85" s="92" t="str">
        <f>IF(Table4[[#This Row],[Segment]]="","",IF(Table4[[#This Row],[Kexpansion]]="","0",((Table4[[#This Row],[Velocity (m/s)]]^2)/2)*Table4[[#This Row],[Kexpansion]]))</f>
        <v/>
      </c>
      <c r="S985" s="92" t="str">
        <f>IF(Table4[[#This Row],[Segment]]="","",IF(Table4[[#This Row],[Kcontraction]]="","0",((Table4[[#This Row],[Velocity (m/s)]]^2)/2)*Table4[[#This Row],[Kcontraction]]))</f>
        <v/>
      </c>
      <c r="T985" s="89" t="str">
        <f>IF(Table4[[#This Row],[Segment]]="","",SUMIF($Y$7:$Y$2000,Table4[[#This Row],[Segment]],$AD$7:$AD$2000))</f>
        <v/>
      </c>
      <c r="U985" s="95" t="str">
        <f>IF(Table4[[#This Row],[Segment]]="","",Table4[[#This Row],[Hfriction (J/kg)]]+Table4[[#This Row],[Hexpansions (J/kg)]]+Table4[[#This Row],[Hcontractions (J/kg)]]+Table4[[#This Row],[Hf (J/kg)]])</f>
        <v/>
      </c>
      <c r="V985" s="95" t="str">
        <f>IF(Table4[[#This Row],[Segment]]="","",Table4[[#This Row],[Total Friction Loss (J/kg)]]*Table3[Density (kg/m3)])</f>
        <v/>
      </c>
      <c r="W985" s="95" t="str">
        <f>IF(Table4[[#This Row],[Segment]]="","",Table4[[#This Row],[Total Pressure Drop (Pa)]]/1000)</f>
        <v/>
      </c>
      <c r="Y985" s="82" t="str">
        <f>IF('Set Up'!D1208="","",'Set Up'!D1208)</f>
        <v/>
      </c>
      <c r="Z985" s="82" t="str">
        <f>IF('Set Up'!E1208="","",'Set Up'!E1208)</f>
        <v/>
      </c>
      <c r="AA985" s="82" t="str">
        <f>IF('Set Up'!F1208="","",'Set Up'!F1208)</f>
        <v/>
      </c>
      <c r="AB985" s="82" t="str">
        <f>IF('Set Up'!G1208="","",'Set Up'!G1208)</f>
        <v/>
      </c>
      <c r="AC985" s="82" t="str">
        <f t="array" ref="AC985">IF(Y985="","",INDEX(Data!$G$4:$G$51,MATCH(Table7[[#This Row],[Fitting]]&amp;Table7[[#This Row],[Fitting Subtype]],Data!$E$4:$E$51&amp;Data!$F$4:$F$51,0)))</f>
        <v/>
      </c>
      <c r="AD985" s="89" t="str">
        <f>IF(Table7[[#This Row],[Segment]]="","",Table7[[#This Row],[Quantity]]*Table7[[#This Row],[Kf]]*(((INDEX(Table4[Velocity (m/s)],MATCH(Table7[[#This Row],[Segment]],Table4[Segment],0)))^2)/2))</f>
        <v/>
      </c>
      <c r="AF985" s="82" t="str">
        <f>Table4[[#This Row],[Segment]]</f>
        <v/>
      </c>
      <c r="AG985" s="75"/>
      <c r="AH985" s="82" t="str">
        <f>IF(Table5[[#This Row],[Segment]]="","",AG985-Table4[[#This Row],[Total Pressure Drop (kPa)]])</f>
        <v/>
      </c>
    </row>
    <row r="986" spans="1:34" x14ac:dyDescent="0.25">
      <c r="A986" s="95" t="str">
        <f>IF('Set Up'!A983="","",'Set Up'!A983)</f>
        <v/>
      </c>
      <c r="B986" s="75" t="s">
        <v>81</v>
      </c>
      <c r="C986" s="85"/>
      <c r="D986" s="86" t="str">
        <f>IF(Table4[[#This Row],[Diameter (in)]]="","",(((CONVERT(Table4[[#This Row],[Diameter (in)]],"in","m"))/2)^2)*PI())</f>
        <v/>
      </c>
      <c r="E986" s="87" t="str">
        <f>IF(Table4[[#This Row],[Area (m2)]]="","",$D$4/Table4[[#This Row],[Area (m2)]])</f>
        <v/>
      </c>
      <c r="F986" s="85">
        <f t="shared" si="15"/>
        <v>4.6951999999999998</v>
      </c>
      <c r="G986" s="88" t="str">
        <f>IF(Table4[[#This Row],[Segment]]="","",(CONVERT(Table4[[#This Row],[Diameter (in)]],"in","m")*$B$4*Table4[[#This Row],[Velocity (m/s)]])/$C$4)</f>
        <v/>
      </c>
      <c r="H986" s="96" t="str">
        <f>IF(Table4[[#This Row],[Segment]]="","",IF(Table4[[#This Row],[Teynold''s Number]]&gt;4000,"TURBULENT","LAMINAR"))</f>
        <v/>
      </c>
      <c r="I986" s="86" t="str">
        <f>IF(Table4[[#This Row],[Segment]]="","",INDEX(Data!C983:C997,MATCH(Table4[Material],Data!B983:B997,0)))</f>
        <v/>
      </c>
      <c r="J986" s="89" t="str">
        <f>IF(Table4[[#This Row],[ε (m)]]="","",Table4[[#This Row],[ε (m)]]/(CONVERT(Table4[[#This Row],[Diameter (in)]],"in","m")))</f>
        <v/>
      </c>
      <c r="K986" s="96" t="str">
        <f>IF(Table4[[#This Row],[Regime]]="LAMINAR",16/Table4[[#This Row],[Teynold''s Number]],"-")</f>
        <v>-</v>
      </c>
      <c r="L986" s="86"/>
      <c r="M986" s="97" t="str">
        <f>IF(Table4[[#This Row],[Regime]]="TURBULENT",(((-4*LOG10(Table4[[#This Row],[ε/D]]/3.7+1.256/(Table4[[#This Row],[Teynold''s Number]]*SQRT(Table4[[#This Row],[f turbulent (guess)]]))))^-1)^2),"")</f>
        <v/>
      </c>
      <c r="N986" s="91" t="str">
        <f>IF(Table4[[#This Row],[f turbulent]]="","",Table4[[#This Row],[f turbulent (guess)]]-Table4[[#This Row],[f turbulent]])</f>
        <v/>
      </c>
      <c r="O986" s="87">
        <f>IF(Table4[[#This Row],[Segment]]="",0,IF(C987="",0,IF(C987&lt;=Table4[[#This Row],[Diameter (in)]],0,1-(D986/D987))))</f>
        <v>0</v>
      </c>
      <c r="P986" s="92" t="str">
        <f>IF(Table4[[#This Row],[Segment]]="","",IF(C986&gt;C987,"",IF(C987="",0.55,(0.55*(1-D987/D986)))))</f>
        <v/>
      </c>
      <c r="Q98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86" s="92" t="str">
        <f>IF(Table4[[#This Row],[Segment]]="","",IF(Table4[[#This Row],[Kexpansion]]="","0",((Table4[[#This Row],[Velocity (m/s)]]^2)/2)*Table4[[#This Row],[Kexpansion]]))</f>
        <v/>
      </c>
      <c r="S986" s="92" t="str">
        <f>IF(Table4[[#This Row],[Segment]]="","",IF(Table4[[#This Row],[Kcontraction]]="","0",((Table4[[#This Row],[Velocity (m/s)]]^2)/2)*Table4[[#This Row],[Kcontraction]]))</f>
        <v/>
      </c>
      <c r="T986" s="89" t="str">
        <f>IF(Table4[[#This Row],[Segment]]="","",SUMIF($Y$7:$Y$2000,Table4[[#This Row],[Segment]],$AD$7:$AD$2000))</f>
        <v/>
      </c>
      <c r="U986" s="95" t="str">
        <f>IF(Table4[[#This Row],[Segment]]="","",Table4[[#This Row],[Hfriction (J/kg)]]+Table4[[#This Row],[Hexpansions (J/kg)]]+Table4[[#This Row],[Hcontractions (J/kg)]]+Table4[[#This Row],[Hf (J/kg)]])</f>
        <v/>
      </c>
      <c r="V986" s="95" t="str">
        <f>IF(Table4[[#This Row],[Segment]]="","",Table4[[#This Row],[Total Friction Loss (J/kg)]]*Table3[Density (kg/m3)])</f>
        <v/>
      </c>
      <c r="W986" s="95" t="str">
        <f>IF(Table4[[#This Row],[Segment]]="","",Table4[[#This Row],[Total Pressure Drop (Pa)]]/1000)</f>
        <v/>
      </c>
      <c r="Y986" s="82" t="str">
        <f>IF('Set Up'!D1209="","",'Set Up'!D1209)</f>
        <v/>
      </c>
      <c r="Z986" s="82" t="str">
        <f>IF('Set Up'!E1209="","",'Set Up'!E1209)</f>
        <v/>
      </c>
      <c r="AA986" s="82" t="str">
        <f>IF('Set Up'!F1209="","",'Set Up'!F1209)</f>
        <v/>
      </c>
      <c r="AB986" s="82" t="str">
        <f>IF('Set Up'!G1209="","",'Set Up'!G1209)</f>
        <v/>
      </c>
      <c r="AC986" s="82" t="str">
        <f t="array" ref="AC986">IF(Y986="","",INDEX(Data!$G$4:$G$51,MATCH(Table7[[#This Row],[Fitting]]&amp;Table7[[#This Row],[Fitting Subtype]],Data!$E$4:$E$51&amp;Data!$F$4:$F$51,0)))</f>
        <v/>
      </c>
      <c r="AD986" s="89" t="str">
        <f>IF(Table7[[#This Row],[Segment]]="","",Table7[[#This Row],[Quantity]]*Table7[[#This Row],[Kf]]*(((INDEX(Table4[Velocity (m/s)],MATCH(Table7[[#This Row],[Segment]],Table4[Segment],0)))^2)/2))</f>
        <v/>
      </c>
      <c r="AF986" s="82" t="str">
        <f>Table4[[#This Row],[Segment]]</f>
        <v/>
      </c>
      <c r="AG986" s="75"/>
      <c r="AH986" s="82" t="str">
        <f>IF(Table5[[#This Row],[Segment]]="","",AG986-Table4[[#This Row],[Total Pressure Drop (kPa)]])</f>
        <v/>
      </c>
    </row>
    <row r="987" spans="1:34" x14ac:dyDescent="0.25">
      <c r="A987" s="95" t="str">
        <f>IF('Set Up'!A984="","",'Set Up'!A984)</f>
        <v/>
      </c>
      <c r="B987" s="75" t="s">
        <v>81</v>
      </c>
      <c r="C987" s="85"/>
      <c r="D987" s="86" t="str">
        <f>IF(Table4[[#This Row],[Diameter (in)]]="","",(((CONVERT(Table4[[#This Row],[Diameter (in)]],"in","m"))/2)^2)*PI())</f>
        <v/>
      </c>
      <c r="E987" s="87" t="str">
        <f>IF(Table4[[#This Row],[Area (m2)]]="","",$D$4/Table4[[#This Row],[Area (m2)]])</f>
        <v/>
      </c>
      <c r="F987" s="85">
        <f t="shared" si="15"/>
        <v>4.6951999999999998</v>
      </c>
      <c r="G987" s="88" t="str">
        <f>IF(Table4[[#This Row],[Segment]]="","",(CONVERT(Table4[[#This Row],[Diameter (in)]],"in","m")*$B$4*Table4[[#This Row],[Velocity (m/s)]])/$C$4)</f>
        <v/>
      </c>
      <c r="H987" s="96" t="str">
        <f>IF(Table4[[#This Row],[Segment]]="","",IF(Table4[[#This Row],[Teynold''s Number]]&gt;4000,"TURBULENT","LAMINAR"))</f>
        <v/>
      </c>
      <c r="I987" s="86" t="str">
        <f>IF(Table4[[#This Row],[Segment]]="","",INDEX(Data!C984:C998,MATCH(Table4[Material],Data!B984:B998,0)))</f>
        <v/>
      </c>
      <c r="J987" s="89" t="str">
        <f>IF(Table4[[#This Row],[ε (m)]]="","",Table4[[#This Row],[ε (m)]]/(CONVERT(Table4[[#This Row],[Diameter (in)]],"in","m")))</f>
        <v/>
      </c>
      <c r="K987" s="96" t="str">
        <f>IF(Table4[[#This Row],[Regime]]="LAMINAR",16/Table4[[#This Row],[Teynold''s Number]],"-")</f>
        <v>-</v>
      </c>
      <c r="L987" s="86"/>
      <c r="M987" s="97" t="str">
        <f>IF(Table4[[#This Row],[Regime]]="TURBULENT",(((-4*LOG10(Table4[[#This Row],[ε/D]]/3.7+1.256/(Table4[[#This Row],[Teynold''s Number]]*SQRT(Table4[[#This Row],[f turbulent (guess)]]))))^-1)^2),"")</f>
        <v/>
      </c>
      <c r="N987" s="91" t="str">
        <f>IF(Table4[[#This Row],[f turbulent]]="","",Table4[[#This Row],[f turbulent (guess)]]-Table4[[#This Row],[f turbulent]])</f>
        <v/>
      </c>
      <c r="O987" s="87">
        <f>IF(Table4[[#This Row],[Segment]]="",0,IF(C988="",0,IF(C988&lt;=Table4[[#This Row],[Diameter (in)]],0,1-(D987/D988))))</f>
        <v>0</v>
      </c>
      <c r="P987" s="92" t="str">
        <f>IF(Table4[[#This Row],[Segment]]="","",IF(C987&gt;C988,"",IF(C988="",0.55,(0.55*(1-D988/D987)))))</f>
        <v/>
      </c>
      <c r="Q98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87" s="92" t="str">
        <f>IF(Table4[[#This Row],[Segment]]="","",IF(Table4[[#This Row],[Kexpansion]]="","0",((Table4[[#This Row],[Velocity (m/s)]]^2)/2)*Table4[[#This Row],[Kexpansion]]))</f>
        <v/>
      </c>
      <c r="S987" s="92" t="str">
        <f>IF(Table4[[#This Row],[Segment]]="","",IF(Table4[[#This Row],[Kcontraction]]="","0",((Table4[[#This Row],[Velocity (m/s)]]^2)/2)*Table4[[#This Row],[Kcontraction]]))</f>
        <v/>
      </c>
      <c r="T987" s="89" t="str">
        <f>IF(Table4[[#This Row],[Segment]]="","",SUMIF($Y$7:$Y$2000,Table4[[#This Row],[Segment]],$AD$7:$AD$2000))</f>
        <v/>
      </c>
      <c r="U987" s="95" t="str">
        <f>IF(Table4[[#This Row],[Segment]]="","",Table4[[#This Row],[Hfriction (J/kg)]]+Table4[[#This Row],[Hexpansions (J/kg)]]+Table4[[#This Row],[Hcontractions (J/kg)]]+Table4[[#This Row],[Hf (J/kg)]])</f>
        <v/>
      </c>
      <c r="V987" s="95" t="str">
        <f>IF(Table4[[#This Row],[Segment]]="","",Table4[[#This Row],[Total Friction Loss (J/kg)]]*Table3[Density (kg/m3)])</f>
        <v/>
      </c>
      <c r="W987" s="95" t="str">
        <f>IF(Table4[[#This Row],[Segment]]="","",Table4[[#This Row],[Total Pressure Drop (Pa)]]/1000)</f>
        <v/>
      </c>
      <c r="Y987" s="82" t="str">
        <f>IF('Set Up'!D1210="","",'Set Up'!D1210)</f>
        <v/>
      </c>
      <c r="Z987" s="82" t="str">
        <f>IF('Set Up'!E1210="","",'Set Up'!E1210)</f>
        <v/>
      </c>
      <c r="AA987" s="82" t="str">
        <f>IF('Set Up'!F1210="","",'Set Up'!F1210)</f>
        <v/>
      </c>
      <c r="AB987" s="82" t="str">
        <f>IF('Set Up'!G1210="","",'Set Up'!G1210)</f>
        <v/>
      </c>
      <c r="AC987" s="82" t="str">
        <f t="array" ref="AC987">IF(Y987="","",INDEX(Data!$G$4:$G$51,MATCH(Table7[[#This Row],[Fitting]]&amp;Table7[[#This Row],[Fitting Subtype]],Data!$E$4:$E$51&amp;Data!$F$4:$F$51,0)))</f>
        <v/>
      </c>
      <c r="AD987" s="89" t="str">
        <f>IF(Table7[[#This Row],[Segment]]="","",Table7[[#This Row],[Quantity]]*Table7[[#This Row],[Kf]]*(((INDEX(Table4[Velocity (m/s)],MATCH(Table7[[#This Row],[Segment]],Table4[Segment],0)))^2)/2))</f>
        <v/>
      </c>
      <c r="AF987" s="82" t="str">
        <f>Table4[[#This Row],[Segment]]</f>
        <v/>
      </c>
      <c r="AG987" s="75"/>
      <c r="AH987" s="82" t="str">
        <f>IF(Table5[[#This Row],[Segment]]="","",AG987-Table4[[#This Row],[Total Pressure Drop (kPa)]])</f>
        <v/>
      </c>
    </row>
    <row r="988" spans="1:34" x14ac:dyDescent="0.25">
      <c r="A988" s="95" t="str">
        <f>IF('Set Up'!A985="","",'Set Up'!A985)</f>
        <v/>
      </c>
      <c r="B988" s="75" t="s">
        <v>81</v>
      </c>
      <c r="C988" s="85"/>
      <c r="D988" s="86" t="str">
        <f>IF(Table4[[#This Row],[Diameter (in)]]="","",(((CONVERT(Table4[[#This Row],[Diameter (in)]],"in","m"))/2)^2)*PI())</f>
        <v/>
      </c>
      <c r="E988" s="87" t="str">
        <f>IF(Table4[[#This Row],[Area (m2)]]="","",$D$4/Table4[[#This Row],[Area (m2)]])</f>
        <v/>
      </c>
      <c r="F988" s="85">
        <f t="shared" si="15"/>
        <v>4.6951999999999998</v>
      </c>
      <c r="G988" s="88" t="str">
        <f>IF(Table4[[#This Row],[Segment]]="","",(CONVERT(Table4[[#This Row],[Diameter (in)]],"in","m")*$B$4*Table4[[#This Row],[Velocity (m/s)]])/$C$4)</f>
        <v/>
      </c>
      <c r="H988" s="96" t="str">
        <f>IF(Table4[[#This Row],[Segment]]="","",IF(Table4[[#This Row],[Teynold''s Number]]&gt;4000,"TURBULENT","LAMINAR"))</f>
        <v/>
      </c>
      <c r="I988" s="86" t="str">
        <f>IF(Table4[[#This Row],[Segment]]="","",INDEX(Data!C985:C999,MATCH(Table4[Material],Data!B985:B999,0)))</f>
        <v/>
      </c>
      <c r="J988" s="89" t="str">
        <f>IF(Table4[[#This Row],[ε (m)]]="","",Table4[[#This Row],[ε (m)]]/(CONVERT(Table4[[#This Row],[Diameter (in)]],"in","m")))</f>
        <v/>
      </c>
      <c r="K988" s="96" t="str">
        <f>IF(Table4[[#This Row],[Regime]]="LAMINAR",16/Table4[[#This Row],[Teynold''s Number]],"-")</f>
        <v>-</v>
      </c>
      <c r="L988" s="86"/>
      <c r="M988" s="97" t="str">
        <f>IF(Table4[[#This Row],[Regime]]="TURBULENT",(((-4*LOG10(Table4[[#This Row],[ε/D]]/3.7+1.256/(Table4[[#This Row],[Teynold''s Number]]*SQRT(Table4[[#This Row],[f turbulent (guess)]]))))^-1)^2),"")</f>
        <v/>
      </c>
      <c r="N988" s="91" t="str">
        <f>IF(Table4[[#This Row],[f turbulent]]="","",Table4[[#This Row],[f turbulent (guess)]]-Table4[[#This Row],[f turbulent]])</f>
        <v/>
      </c>
      <c r="O988" s="87">
        <f>IF(Table4[[#This Row],[Segment]]="",0,IF(C989="",0,IF(C989&lt;=Table4[[#This Row],[Diameter (in)]],0,1-(D988/D989))))</f>
        <v>0</v>
      </c>
      <c r="P988" s="92" t="str">
        <f>IF(Table4[[#This Row],[Segment]]="","",IF(C988&gt;C989,"",IF(C989="",0.55,(0.55*(1-D989/D988)))))</f>
        <v/>
      </c>
      <c r="Q98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88" s="92" t="str">
        <f>IF(Table4[[#This Row],[Segment]]="","",IF(Table4[[#This Row],[Kexpansion]]="","0",((Table4[[#This Row],[Velocity (m/s)]]^2)/2)*Table4[[#This Row],[Kexpansion]]))</f>
        <v/>
      </c>
      <c r="S988" s="92" t="str">
        <f>IF(Table4[[#This Row],[Segment]]="","",IF(Table4[[#This Row],[Kcontraction]]="","0",((Table4[[#This Row],[Velocity (m/s)]]^2)/2)*Table4[[#This Row],[Kcontraction]]))</f>
        <v/>
      </c>
      <c r="T988" s="89" t="str">
        <f>IF(Table4[[#This Row],[Segment]]="","",SUMIF($Y$7:$Y$2000,Table4[[#This Row],[Segment]],$AD$7:$AD$2000))</f>
        <v/>
      </c>
      <c r="U988" s="95" t="str">
        <f>IF(Table4[[#This Row],[Segment]]="","",Table4[[#This Row],[Hfriction (J/kg)]]+Table4[[#This Row],[Hexpansions (J/kg)]]+Table4[[#This Row],[Hcontractions (J/kg)]]+Table4[[#This Row],[Hf (J/kg)]])</f>
        <v/>
      </c>
      <c r="V988" s="95" t="str">
        <f>IF(Table4[[#This Row],[Segment]]="","",Table4[[#This Row],[Total Friction Loss (J/kg)]]*Table3[Density (kg/m3)])</f>
        <v/>
      </c>
      <c r="W988" s="95" t="str">
        <f>IF(Table4[[#This Row],[Segment]]="","",Table4[[#This Row],[Total Pressure Drop (Pa)]]/1000)</f>
        <v/>
      </c>
      <c r="Y988" s="82" t="str">
        <f>IF('Set Up'!D1211="","",'Set Up'!D1211)</f>
        <v/>
      </c>
      <c r="Z988" s="82" t="str">
        <f>IF('Set Up'!E1211="","",'Set Up'!E1211)</f>
        <v/>
      </c>
      <c r="AA988" s="82" t="str">
        <f>IF('Set Up'!F1211="","",'Set Up'!F1211)</f>
        <v/>
      </c>
      <c r="AB988" s="82" t="str">
        <f>IF('Set Up'!G1211="","",'Set Up'!G1211)</f>
        <v/>
      </c>
      <c r="AC988" s="82" t="str">
        <f t="array" ref="AC988">IF(Y988="","",INDEX(Data!$G$4:$G$51,MATCH(Table7[[#This Row],[Fitting]]&amp;Table7[[#This Row],[Fitting Subtype]],Data!$E$4:$E$51&amp;Data!$F$4:$F$51,0)))</f>
        <v/>
      </c>
      <c r="AD988" s="89" t="str">
        <f>IF(Table7[[#This Row],[Segment]]="","",Table7[[#This Row],[Quantity]]*Table7[[#This Row],[Kf]]*(((INDEX(Table4[Velocity (m/s)],MATCH(Table7[[#This Row],[Segment]],Table4[Segment],0)))^2)/2))</f>
        <v/>
      </c>
      <c r="AF988" s="82" t="str">
        <f>Table4[[#This Row],[Segment]]</f>
        <v/>
      </c>
      <c r="AG988" s="75"/>
      <c r="AH988" s="82" t="str">
        <f>IF(Table5[[#This Row],[Segment]]="","",AG988-Table4[[#This Row],[Total Pressure Drop (kPa)]])</f>
        <v/>
      </c>
    </row>
    <row r="989" spans="1:34" x14ac:dyDescent="0.25">
      <c r="A989" s="95" t="str">
        <f>IF('Set Up'!A986="","",'Set Up'!A986)</f>
        <v/>
      </c>
      <c r="B989" s="75" t="s">
        <v>81</v>
      </c>
      <c r="C989" s="85"/>
      <c r="D989" s="86" t="str">
        <f>IF(Table4[[#This Row],[Diameter (in)]]="","",(((CONVERT(Table4[[#This Row],[Diameter (in)]],"in","m"))/2)^2)*PI())</f>
        <v/>
      </c>
      <c r="E989" s="87" t="str">
        <f>IF(Table4[[#This Row],[Area (m2)]]="","",$D$4/Table4[[#This Row],[Area (m2)]])</f>
        <v/>
      </c>
      <c r="F989" s="85">
        <f t="shared" si="15"/>
        <v>4.6951999999999998</v>
      </c>
      <c r="G989" s="88" t="str">
        <f>IF(Table4[[#This Row],[Segment]]="","",(CONVERT(Table4[[#This Row],[Diameter (in)]],"in","m")*$B$4*Table4[[#This Row],[Velocity (m/s)]])/$C$4)</f>
        <v/>
      </c>
      <c r="H989" s="96" t="str">
        <f>IF(Table4[[#This Row],[Segment]]="","",IF(Table4[[#This Row],[Teynold''s Number]]&gt;4000,"TURBULENT","LAMINAR"))</f>
        <v/>
      </c>
      <c r="I989" s="86" t="str">
        <f>IF(Table4[[#This Row],[Segment]]="","",INDEX(Data!C986:C1000,MATCH(Table4[Material],Data!B986:B1000,0)))</f>
        <v/>
      </c>
      <c r="J989" s="89" t="str">
        <f>IF(Table4[[#This Row],[ε (m)]]="","",Table4[[#This Row],[ε (m)]]/(CONVERT(Table4[[#This Row],[Diameter (in)]],"in","m")))</f>
        <v/>
      </c>
      <c r="K989" s="96" t="str">
        <f>IF(Table4[[#This Row],[Regime]]="LAMINAR",16/Table4[[#This Row],[Teynold''s Number]],"-")</f>
        <v>-</v>
      </c>
      <c r="L989" s="86"/>
      <c r="M989" s="97" t="str">
        <f>IF(Table4[[#This Row],[Regime]]="TURBULENT",(((-4*LOG10(Table4[[#This Row],[ε/D]]/3.7+1.256/(Table4[[#This Row],[Teynold''s Number]]*SQRT(Table4[[#This Row],[f turbulent (guess)]]))))^-1)^2),"")</f>
        <v/>
      </c>
      <c r="N989" s="91" t="str">
        <f>IF(Table4[[#This Row],[f turbulent]]="","",Table4[[#This Row],[f turbulent (guess)]]-Table4[[#This Row],[f turbulent]])</f>
        <v/>
      </c>
      <c r="O989" s="87">
        <f>IF(Table4[[#This Row],[Segment]]="",0,IF(C990="",0,IF(C990&lt;=Table4[[#This Row],[Diameter (in)]],0,1-(D989/D990))))</f>
        <v>0</v>
      </c>
      <c r="P989" s="92" t="str">
        <f>IF(Table4[[#This Row],[Segment]]="","",IF(C989&gt;C990,"",IF(C990="",0.55,(0.55*(1-D990/D989)))))</f>
        <v/>
      </c>
      <c r="Q98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89" s="92" t="str">
        <f>IF(Table4[[#This Row],[Segment]]="","",IF(Table4[[#This Row],[Kexpansion]]="","0",((Table4[[#This Row],[Velocity (m/s)]]^2)/2)*Table4[[#This Row],[Kexpansion]]))</f>
        <v/>
      </c>
      <c r="S989" s="92" t="str">
        <f>IF(Table4[[#This Row],[Segment]]="","",IF(Table4[[#This Row],[Kcontraction]]="","0",((Table4[[#This Row],[Velocity (m/s)]]^2)/2)*Table4[[#This Row],[Kcontraction]]))</f>
        <v/>
      </c>
      <c r="T989" s="89" t="str">
        <f>IF(Table4[[#This Row],[Segment]]="","",SUMIF($Y$7:$Y$2000,Table4[[#This Row],[Segment]],$AD$7:$AD$2000))</f>
        <v/>
      </c>
      <c r="U989" s="95" t="str">
        <f>IF(Table4[[#This Row],[Segment]]="","",Table4[[#This Row],[Hfriction (J/kg)]]+Table4[[#This Row],[Hexpansions (J/kg)]]+Table4[[#This Row],[Hcontractions (J/kg)]]+Table4[[#This Row],[Hf (J/kg)]])</f>
        <v/>
      </c>
      <c r="V989" s="95" t="str">
        <f>IF(Table4[[#This Row],[Segment]]="","",Table4[[#This Row],[Total Friction Loss (J/kg)]]*Table3[Density (kg/m3)])</f>
        <v/>
      </c>
      <c r="W989" s="95" t="str">
        <f>IF(Table4[[#This Row],[Segment]]="","",Table4[[#This Row],[Total Pressure Drop (Pa)]]/1000)</f>
        <v/>
      </c>
      <c r="Y989" s="82" t="str">
        <f>IF('Set Up'!D1212="","",'Set Up'!D1212)</f>
        <v/>
      </c>
      <c r="Z989" s="82" t="str">
        <f>IF('Set Up'!E1212="","",'Set Up'!E1212)</f>
        <v/>
      </c>
      <c r="AA989" s="82" t="str">
        <f>IF('Set Up'!F1212="","",'Set Up'!F1212)</f>
        <v/>
      </c>
      <c r="AB989" s="82" t="str">
        <f>IF('Set Up'!G1212="","",'Set Up'!G1212)</f>
        <v/>
      </c>
      <c r="AC989" s="82" t="str">
        <f t="array" ref="AC989">IF(Y989="","",INDEX(Data!$G$4:$G$51,MATCH(Table7[[#This Row],[Fitting]]&amp;Table7[[#This Row],[Fitting Subtype]],Data!$E$4:$E$51&amp;Data!$F$4:$F$51,0)))</f>
        <v/>
      </c>
      <c r="AD989" s="89" t="str">
        <f>IF(Table7[[#This Row],[Segment]]="","",Table7[[#This Row],[Quantity]]*Table7[[#This Row],[Kf]]*(((INDEX(Table4[Velocity (m/s)],MATCH(Table7[[#This Row],[Segment]],Table4[Segment],0)))^2)/2))</f>
        <v/>
      </c>
      <c r="AF989" s="82" t="str">
        <f>Table4[[#This Row],[Segment]]</f>
        <v/>
      </c>
      <c r="AG989" s="75"/>
      <c r="AH989" s="82" t="str">
        <f>IF(Table5[[#This Row],[Segment]]="","",AG989-Table4[[#This Row],[Total Pressure Drop (kPa)]])</f>
        <v/>
      </c>
    </row>
    <row r="990" spans="1:34" x14ac:dyDescent="0.25">
      <c r="A990" s="95" t="str">
        <f>IF('Set Up'!A987="","",'Set Up'!A987)</f>
        <v/>
      </c>
      <c r="B990" s="75" t="s">
        <v>81</v>
      </c>
      <c r="C990" s="85"/>
      <c r="D990" s="86" t="str">
        <f>IF(Table4[[#This Row],[Diameter (in)]]="","",(((CONVERT(Table4[[#This Row],[Diameter (in)]],"in","m"))/2)^2)*PI())</f>
        <v/>
      </c>
      <c r="E990" s="87" t="str">
        <f>IF(Table4[[#This Row],[Area (m2)]]="","",$D$4/Table4[[#This Row],[Area (m2)]])</f>
        <v/>
      </c>
      <c r="F990" s="85">
        <f t="shared" si="15"/>
        <v>4.6951999999999998</v>
      </c>
      <c r="G990" s="88" t="str">
        <f>IF(Table4[[#This Row],[Segment]]="","",(CONVERT(Table4[[#This Row],[Diameter (in)]],"in","m")*$B$4*Table4[[#This Row],[Velocity (m/s)]])/$C$4)</f>
        <v/>
      </c>
      <c r="H990" s="96" t="str">
        <f>IF(Table4[[#This Row],[Segment]]="","",IF(Table4[[#This Row],[Teynold''s Number]]&gt;4000,"TURBULENT","LAMINAR"))</f>
        <v/>
      </c>
      <c r="I990" s="86" t="str">
        <f>IF(Table4[[#This Row],[Segment]]="","",INDEX(Data!C987:C1001,MATCH(Table4[Material],Data!B987:B1001,0)))</f>
        <v/>
      </c>
      <c r="J990" s="89" t="str">
        <f>IF(Table4[[#This Row],[ε (m)]]="","",Table4[[#This Row],[ε (m)]]/(CONVERT(Table4[[#This Row],[Diameter (in)]],"in","m")))</f>
        <v/>
      </c>
      <c r="K990" s="96" t="str">
        <f>IF(Table4[[#This Row],[Regime]]="LAMINAR",16/Table4[[#This Row],[Teynold''s Number]],"-")</f>
        <v>-</v>
      </c>
      <c r="L990" s="86"/>
      <c r="M990" s="97" t="str">
        <f>IF(Table4[[#This Row],[Regime]]="TURBULENT",(((-4*LOG10(Table4[[#This Row],[ε/D]]/3.7+1.256/(Table4[[#This Row],[Teynold''s Number]]*SQRT(Table4[[#This Row],[f turbulent (guess)]]))))^-1)^2),"")</f>
        <v/>
      </c>
      <c r="N990" s="91" t="str">
        <f>IF(Table4[[#This Row],[f turbulent]]="","",Table4[[#This Row],[f turbulent (guess)]]-Table4[[#This Row],[f turbulent]])</f>
        <v/>
      </c>
      <c r="O990" s="87">
        <f>IF(Table4[[#This Row],[Segment]]="",0,IF(C991="",0,IF(C991&lt;=Table4[[#This Row],[Diameter (in)]],0,1-(D990/D991))))</f>
        <v>0</v>
      </c>
      <c r="P990" s="92" t="str">
        <f>IF(Table4[[#This Row],[Segment]]="","",IF(C990&gt;C991,"",IF(C991="",0.55,(0.55*(1-D991/D990)))))</f>
        <v/>
      </c>
      <c r="Q99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90" s="92" t="str">
        <f>IF(Table4[[#This Row],[Segment]]="","",IF(Table4[[#This Row],[Kexpansion]]="","0",((Table4[[#This Row],[Velocity (m/s)]]^2)/2)*Table4[[#This Row],[Kexpansion]]))</f>
        <v/>
      </c>
      <c r="S990" s="92" t="str">
        <f>IF(Table4[[#This Row],[Segment]]="","",IF(Table4[[#This Row],[Kcontraction]]="","0",((Table4[[#This Row],[Velocity (m/s)]]^2)/2)*Table4[[#This Row],[Kcontraction]]))</f>
        <v/>
      </c>
      <c r="T990" s="89" t="str">
        <f>IF(Table4[[#This Row],[Segment]]="","",SUMIF($Y$7:$Y$2000,Table4[[#This Row],[Segment]],$AD$7:$AD$2000))</f>
        <v/>
      </c>
      <c r="U990" s="95" t="str">
        <f>IF(Table4[[#This Row],[Segment]]="","",Table4[[#This Row],[Hfriction (J/kg)]]+Table4[[#This Row],[Hexpansions (J/kg)]]+Table4[[#This Row],[Hcontractions (J/kg)]]+Table4[[#This Row],[Hf (J/kg)]])</f>
        <v/>
      </c>
      <c r="V990" s="95" t="str">
        <f>IF(Table4[[#This Row],[Segment]]="","",Table4[[#This Row],[Total Friction Loss (J/kg)]]*Table3[Density (kg/m3)])</f>
        <v/>
      </c>
      <c r="W990" s="95" t="str">
        <f>IF(Table4[[#This Row],[Segment]]="","",Table4[[#This Row],[Total Pressure Drop (Pa)]]/1000)</f>
        <v/>
      </c>
      <c r="Y990" s="82" t="str">
        <f>IF('Set Up'!D1213="","",'Set Up'!D1213)</f>
        <v/>
      </c>
      <c r="Z990" s="82" t="str">
        <f>IF('Set Up'!E1213="","",'Set Up'!E1213)</f>
        <v/>
      </c>
      <c r="AA990" s="82" t="str">
        <f>IF('Set Up'!F1213="","",'Set Up'!F1213)</f>
        <v/>
      </c>
      <c r="AB990" s="82" t="str">
        <f>IF('Set Up'!G1213="","",'Set Up'!G1213)</f>
        <v/>
      </c>
      <c r="AC990" s="82" t="str">
        <f t="array" ref="AC990">IF(Y990="","",INDEX(Data!$G$4:$G$51,MATCH(Table7[[#This Row],[Fitting]]&amp;Table7[[#This Row],[Fitting Subtype]],Data!$E$4:$E$51&amp;Data!$F$4:$F$51,0)))</f>
        <v/>
      </c>
      <c r="AD990" s="89" t="str">
        <f>IF(Table7[[#This Row],[Segment]]="","",Table7[[#This Row],[Quantity]]*Table7[[#This Row],[Kf]]*(((INDEX(Table4[Velocity (m/s)],MATCH(Table7[[#This Row],[Segment]],Table4[Segment],0)))^2)/2))</f>
        <v/>
      </c>
      <c r="AF990" s="82" t="str">
        <f>Table4[[#This Row],[Segment]]</f>
        <v/>
      </c>
      <c r="AG990" s="75"/>
      <c r="AH990" s="82" t="str">
        <f>IF(Table5[[#This Row],[Segment]]="","",AG990-Table4[[#This Row],[Total Pressure Drop (kPa)]])</f>
        <v/>
      </c>
    </row>
    <row r="991" spans="1:34" x14ac:dyDescent="0.25">
      <c r="A991" s="95" t="str">
        <f>IF('Set Up'!A988="","",'Set Up'!A988)</f>
        <v/>
      </c>
      <c r="B991" s="75" t="s">
        <v>81</v>
      </c>
      <c r="C991" s="85"/>
      <c r="D991" s="86" t="str">
        <f>IF(Table4[[#This Row],[Diameter (in)]]="","",(((CONVERT(Table4[[#This Row],[Diameter (in)]],"in","m"))/2)^2)*PI())</f>
        <v/>
      </c>
      <c r="E991" s="87" t="str">
        <f>IF(Table4[[#This Row],[Area (m2)]]="","",$D$4/Table4[[#This Row],[Area (m2)]])</f>
        <v/>
      </c>
      <c r="F991" s="85">
        <f t="shared" si="15"/>
        <v>4.6951999999999998</v>
      </c>
      <c r="G991" s="88" t="str">
        <f>IF(Table4[[#This Row],[Segment]]="","",(CONVERT(Table4[[#This Row],[Diameter (in)]],"in","m")*$B$4*Table4[[#This Row],[Velocity (m/s)]])/$C$4)</f>
        <v/>
      </c>
      <c r="H991" s="96" t="str">
        <f>IF(Table4[[#This Row],[Segment]]="","",IF(Table4[[#This Row],[Teynold''s Number]]&gt;4000,"TURBULENT","LAMINAR"))</f>
        <v/>
      </c>
      <c r="I991" s="86" t="str">
        <f>IF(Table4[[#This Row],[Segment]]="","",INDEX(Data!C988:C1002,MATCH(Table4[Material],Data!B988:B1002,0)))</f>
        <v/>
      </c>
      <c r="J991" s="89" t="str">
        <f>IF(Table4[[#This Row],[ε (m)]]="","",Table4[[#This Row],[ε (m)]]/(CONVERT(Table4[[#This Row],[Diameter (in)]],"in","m")))</f>
        <v/>
      </c>
      <c r="K991" s="96" t="str">
        <f>IF(Table4[[#This Row],[Regime]]="LAMINAR",16/Table4[[#This Row],[Teynold''s Number]],"-")</f>
        <v>-</v>
      </c>
      <c r="L991" s="86"/>
      <c r="M991" s="97" t="str">
        <f>IF(Table4[[#This Row],[Regime]]="TURBULENT",(((-4*LOG10(Table4[[#This Row],[ε/D]]/3.7+1.256/(Table4[[#This Row],[Teynold''s Number]]*SQRT(Table4[[#This Row],[f turbulent (guess)]]))))^-1)^2),"")</f>
        <v/>
      </c>
      <c r="N991" s="91" t="str">
        <f>IF(Table4[[#This Row],[f turbulent]]="","",Table4[[#This Row],[f turbulent (guess)]]-Table4[[#This Row],[f turbulent]])</f>
        <v/>
      </c>
      <c r="O991" s="87">
        <f>IF(Table4[[#This Row],[Segment]]="",0,IF(C992="",0,IF(C992&lt;=Table4[[#This Row],[Diameter (in)]],0,1-(D991/D992))))</f>
        <v>0</v>
      </c>
      <c r="P991" s="92" t="str">
        <f>IF(Table4[[#This Row],[Segment]]="","",IF(C991&gt;C992,"",IF(C992="",0.55,(0.55*(1-D992/D991)))))</f>
        <v/>
      </c>
      <c r="Q99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91" s="92" t="str">
        <f>IF(Table4[[#This Row],[Segment]]="","",IF(Table4[[#This Row],[Kexpansion]]="","0",((Table4[[#This Row],[Velocity (m/s)]]^2)/2)*Table4[[#This Row],[Kexpansion]]))</f>
        <v/>
      </c>
      <c r="S991" s="92" t="str">
        <f>IF(Table4[[#This Row],[Segment]]="","",IF(Table4[[#This Row],[Kcontraction]]="","0",((Table4[[#This Row],[Velocity (m/s)]]^2)/2)*Table4[[#This Row],[Kcontraction]]))</f>
        <v/>
      </c>
      <c r="T991" s="89" t="str">
        <f>IF(Table4[[#This Row],[Segment]]="","",SUMIF($Y$7:$Y$2000,Table4[[#This Row],[Segment]],$AD$7:$AD$2000))</f>
        <v/>
      </c>
      <c r="U991" s="95" t="str">
        <f>IF(Table4[[#This Row],[Segment]]="","",Table4[[#This Row],[Hfriction (J/kg)]]+Table4[[#This Row],[Hexpansions (J/kg)]]+Table4[[#This Row],[Hcontractions (J/kg)]]+Table4[[#This Row],[Hf (J/kg)]])</f>
        <v/>
      </c>
      <c r="V991" s="95" t="str">
        <f>IF(Table4[[#This Row],[Segment]]="","",Table4[[#This Row],[Total Friction Loss (J/kg)]]*Table3[Density (kg/m3)])</f>
        <v/>
      </c>
      <c r="W991" s="95" t="str">
        <f>IF(Table4[[#This Row],[Segment]]="","",Table4[[#This Row],[Total Pressure Drop (Pa)]]/1000)</f>
        <v/>
      </c>
      <c r="Y991" s="82" t="str">
        <f>IF('Set Up'!D1214="","",'Set Up'!D1214)</f>
        <v/>
      </c>
      <c r="Z991" s="82" t="str">
        <f>IF('Set Up'!E1214="","",'Set Up'!E1214)</f>
        <v/>
      </c>
      <c r="AA991" s="82" t="str">
        <f>IF('Set Up'!F1214="","",'Set Up'!F1214)</f>
        <v/>
      </c>
      <c r="AB991" s="82" t="str">
        <f>IF('Set Up'!G1214="","",'Set Up'!G1214)</f>
        <v/>
      </c>
      <c r="AC991" s="82" t="str">
        <f t="array" ref="AC991">IF(Y991="","",INDEX(Data!$G$4:$G$51,MATCH(Table7[[#This Row],[Fitting]]&amp;Table7[[#This Row],[Fitting Subtype]],Data!$E$4:$E$51&amp;Data!$F$4:$F$51,0)))</f>
        <v/>
      </c>
      <c r="AD991" s="89" t="str">
        <f>IF(Table7[[#This Row],[Segment]]="","",Table7[[#This Row],[Quantity]]*Table7[[#This Row],[Kf]]*(((INDEX(Table4[Velocity (m/s)],MATCH(Table7[[#This Row],[Segment]],Table4[Segment],0)))^2)/2))</f>
        <v/>
      </c>
      <c r="AF991" s="82" t="str">
        <f>Table4[[#This Row],[Segment]]</f>
        <v/>
      </c>
      <c r="AG991" s="75"/>
      <c r="AH991" s="82" t="str">
        <f>IF(Table5[[#This Row],[Segment]]="","",AG991-Table4[[#This Row],[Total Pressure Drop (kPa)]])</f>
        <v/>
      </c>
    </row>
    <row r="992" spans="1:34" x14ac:dyDescent="0.25">
      <c r="A992" s="95" t="str">
        <f>IF('Set Up'!A989="","",'Set Up'!A989)</f>
        <v/>
      </c>
      <c r="B992" s="75" t="s">
        <v>81</v>
      </c>
      <c r="C992" s="85"/>
      <c r="D992" s="86" t="str">
        <f>IF(Table4[[#This Row],[Diameter (in)]]="","",(((CONVERT(Table4[[#This Row],[Diameter (in)]],"in","m"))/2)^2)*PI())</f>
        <v/>
      </c>
      <c r="E992" s="87" t="str">
        <f>IF(Table4[[#This Row],[Area (m2)]]="","",$D$4/Table4[[#This Row],[Area (m2)]])</f>
        <v/>
      </c>
      <c r="F992" s="85">
        <f t="shared" si="15"/>
        <v>4.6951999999999998</v>
      </c>
      <c r="G992" s="88" t="str">
        <f>IF(Table4[[#This Row],[Segment]]="","",(CONVERT(Table4[[#This Row],[Diameter (in)]],"in","m")*$B$4*Table4[[#This Row],[Velocity (m/s)]])/$C$4)</f>
        <v/>
      </c>
      <c r="H992" s="96" t="str">
        <f>IF(Table4[[#This Row],[Segment]]="","",IF(Table4[[#This Row],[Teynold''s Number]]&gt;4000,"TURBULENT","LAMINAR"))</f>
        <v/>
      </c>
      <c r="I992" s="86" t="str">
        <f>IF(Table4[[#This Row],[Segment]]="","",INDEX(Data!C989:C1003,MATCH(Table4[Material],Data!B989:B1003,0)))</f>
        <v/>
      </c>
      <c r="J992" s="89" t="str">
        <f>IF(Table4[[#This Row],[ε (m)]]="","",Table4[[#This Row],[ε (m)]]/(CONVERT(Table4[[#This Row],[Diameter (in)]],"in","m")))</f>
        <v/>
      </c>
      <c r="K992" s="96" t="str">
        <f>IF(Table4[[#This Row],[Regime]]="LAMINAR",16/Table4[[#This Row],[Teynold''s Number]],"-")</f>
        <v>-</v>
      </c>
      <c r="L992" s="86"/>
      <c r="M992" s="97" t="str">
        <f>IF(Table4[[#This Row],[Regime]]="TURBULENT",(((-4*LOG10(Table4[[#This Row],[ε/D]]/3.7+1.256/(Table4[[#This Row],[Teynold''s Number]]*SQRT(Table4[[#This Row],[f turbulent (guess)]]))))^-1)^2),"")</f>
        <v/>
      </c>
      <c r="N992" s="91" t="str">
        <f>IF(Table4[[#This Row],[f turbulent]]="","",Table4[[#This Row],[f turbulent (guess)]]-Table4[[#This Row],[f turbulent]])</f>
        <v/>
      </c>
      <c r="O992" s="87">
        <f>IF(Table4[[#This Row],[Segment]]="",0,IF(C993="",0,IF(C993&lt;=Table4[[#This Row],[Diameter (in)]],0,1-(D992/D993))))</f>
        <v>0</v>
      </c>
      <c r="P992" s="92" t="str">
        <f>IF(Table4[[#This Row],[Segment]]="","",IF(C992&gt;C993,"",IF(C993="",0.55,(0.55*(1-D993/D992)))))</f>
        <v/>
      </c>
      <c r="Q99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92" s="92" t="str">
        <f>IF(Table4[[#This Row],[Segment]]="","",IF(Table4[[#This Row],[Kexpansion]]="","0",((Table4[[#This Row],[Velocity (m/s)]]^2)/2)*Table4[[#This Row],[Kexpansion]]))</f>
        <v/>
      </c>
      <c r="S992" s="92" t="str">
        <f>IF(Table4[[#This Row],[Segment]]="","",IF(Table4[[#This Row],[Kcontraction]]="","0",((Table4[[#This Row],[Velocity (m/s)]]^2)/2)*Table4[[#This Row],[Kcontraction]]))</f>
        <v/>
      </c>
      <c r="T992" s="89" t="str">
        <f>IF(Table4[[#This Row],[Segment]]="","",SUMIF($Y$7:$Y$2000,Table4[[#This Row],[Segment]],$AD$7:$AD$2000))</f>
        <v/>
      </c>
      <c r="U992" s="95" t="str">
        <f>IF(Table4[[#This Row],[Segment]]="","",Table4[[#This Row],[Hfriction (J/kg)]]+Table4[[#This Row],[Hexpansions (J/kg)]]+Table4[[#This Row],[Hcontractions (J/kg)]]+Table4[[#This Row],[Hf (J/kg)]])</f>
        <v/>
      </c>
      <c r="V992" s="95" t="str">
        <f>IF(Table4[[#This Row],[Segment]]="","",Table4[[#This Row],[Total Friction Loss (J/kg)]]*Table3[Density (kg/m3)])</f>
        <v/>
      </c>
      <c r="W992" s="95" t="str">
        <f>IF(Table4[[#This Row],[Segment]]="","",Table4[[#This Row],[Total Pressure Drop (Pa)]]/1000)</f>
        <v/>
      </c>
      <c r="Y992" s="82" t="str">
        <f>IF('Set Up'!D1215="","",'Set Up'!D1215)</f>
        <v/>
      </c>
      <c r="Z992" s="82" t="str">
        <f>IF('Set Up'!E1215="","",'Set Up'!E1215)</f>
        <v/>
      </c>
      <c r="AA992" s="82" t="str">
        <f>IF('Set Up'!F1215="","",'Set Up'!F1215)</f>
        <v/>
      </c>
      <c r="AB992" s="82" t="str">
        <f>IF('Set Up'!G1215="","",'Set Up'!G1215)</f>
        <v/>
      </c>
      <c r="AC992" s="82" t="str">
        <f t="array" ref="AC992">IF(Y992="","",INDEX(Data!$G$4:$G$51,MATCH(Table7[[#This Row],[Fitting]]&amp;Table7[[#This Row],[Fitting Subtype]],Data!$E$4:$E$51&amp;Data!$F$4:$F$51,0)))</f>
        <v/>
      </c>
      <c r="AD992" s="89" t="str">
        <f>IF(Table7[[#This Row],[Segment]]="","",Table7[[#This Row],[Quantity]]*Table7[[#This Row],[Kf]]*(((INDEX(Table4[Velocity (m/s)],MATCH(Table7[[#This Row],[Segment]],Table4[Segment],0)))^2)/2))</f>
        <v/>
      </c>
      <c r="AF992" s="82" t="str">
        <f>Table4[[#This Row],[Segment]]</f>
        <v/>
      </c>
      <c r="AG992" s="75"/>
      <c r="AH992" s="82" t="str">
        <f>IF(Table5[[#This Row],[Segment]]="","",AG992-Table4[[#This Row],[Total Pressure Drop (kPa)]])</f>
        <v/>
      </c>
    </row>
    <row r="993" spans="1:34" x14ac:dyDescent="0.25">
      <c r="A993" s="95" t="str">
        <f>IF('Set Up'!A990="","",'Set Up'!A990)</f>
        <v/>
      </c>
      <c r="B993" s="75" t="s">
        <v>81</v>
      </c>
      <c r="C993" s="85"/>
      <c r="D993" s="86" t="str">
        <f>IF(Table4[[#This Row],[Diameter (in)]]="","",(((CONVERT(Table4[[#This Row],[Diameter (in)]],"in","m"))/2)^2)*PI())</f>
        <v/>
      </c>
      <c r="E993" s="87" t="str">
        <f>IF(Table4[[#This Row],[Area (m2)]]="","",$D$4/Table4[[#This Row],[Area (m2)]])</f>
        <v/>
      </c>
      <c r="F993" s="85">
        <f t="shared" si="15"/>
        <v>4.6951999999999998</v>
      </c>
      <c r="G993" s="88" t="str">
        <f>IF(Table4[[#This Row],[Segment]]="","",(CONVERT(Table4[[#This Row],[Diameter (in)]],"in","m")*$B$4*Table4[[#This Row],[Velocity (m/s)]])/$C$4)</f>
        <v/>
      </c>
      <c r="H993" s="96" t="str">
        <f>IF(Table4[[#This Row],[Segment]]="","",IF(Table4[[#This Row],[Teynold''s Number]]&gt;4000,"TURBULENT","LAMINAR"))</f>
        <v/>
      </c>
      <c r="I993" s="86" t="str">
        <f>IF(Table4[[#This Row],[Segment]]="","",INDEX(Data!C990:C1004,MATCH(Table4[Material],Data!B990:B1004,0)))</f>
        <v/>
      </c>
      <c r="J993" s="89" t="str">
        <f>IF(Table4[[#This Row],[ε (m)]]="","",Table4[[#This Row],[ε (m)]]/(CONVERT(Table4[[#This Row],[Diameter (in)]],"in","m")))</f>
        <v/>
      </c>
      <c r="K993" s="96" t="str">
        <f>IF(Table4[[#This Row],[Regime]]="LAMINAR",16/Table4[[#This Row],[Teynold''s Number]],"-")</f>
        <v>-</v>
      </c>
      <c r="L993" s="86"/>
      <c r="M993" s="97" t="str">
        <f>IF(Table4[[#This Row],[Regime]]="TURBULENT",(((-4*LOG10(Table4[[#This Row],[ε/D]]/3.7+1.256/(Table4[[#This Row],[Teynold''s Number]]*SQRT(Table4[[#This Row],[f turbulent (guess)]]))))^-1)^2),"")</f>
        <v/>
      </c>
      <c r="N993" s="91" t="str">
        <f>IF(Table4[[#This Row],[f turbulent]]="","",Table4[[#This Row],[f turbulent (guess)]]-Table4[[#This Row],[f turbulent]])</f>
        <v/>
      </c>
      <c r="O993" s="87">
        <f>IF(Table4[[#This Row],[Segment]]="",0,IF(C994="",0,IF(C994&lt;=Table4[[#This Row],[Diameter (in)]],0,1-(D993/D994))))</f>
        <v>0</v>
      </c>
      <c r="P993" s="92" t="str">
        <f>IF(Table4[[#This Row],[Segment]]="","",IF(C993&gt;C994,"",IF(C994="",0.55,(0.55*(1-D994/D993)))))</f>
        <v/>
      </c>
      <c r="Q99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93" s="92" t="str">
        <f>IF(Table4[[#This Row],[Segment]]="","",IF(Table4[[#This Row],[Kexpansion]]="","0",((Table4[[#This Row],[Velocity (m/s)]]^2)/2)*Table4[[#This Row],[Kexpansion]]))</f>
        <v/>
      </c>
      <c r="S993" s="92" t="str">
        <f>IF(Table4[[#This Row],[Segment]]="","",IF(Table4[[#This Row],[Kcontraction]]="","0",((Table4[[#This Row],[Velocity (m/s)]]^2)/2)*Table4[[#This Row],[Kcontraction]]))</f>
        <v/>
      </c>
      <c r="T993" s="89" t="str">
        <f>IF(Table4[[#This Row],[Segment]]="","",SUMIF($Y$7:$Y$2000,Table4[[#This Row],[Segment]],$AD$7:$AD$2000))</f>
        <v/>
      </c>
      <c r="U993" s="95" t="str">
        <f>IF(Table4[[#This Row],[Segment]]="","",Table4[[#This Row],[Hfriction (J/kg)]]+Table4[[#This Row],[Hexpansions (J/kg)]]+Table4[[#This Row],[Hcontractions (J/kg)]]+Table4[[#This Row],[Hf (J/kg)]])</f>
        <v/>
      </c>
      <c r="V993" s="95" t="str">
        <f>IF(Table4[[#This Row],[Segment]]="","",Table4[[#This Row],[Total Friction Loss (J/kg)]]*Table3[Density (kg/m3)])</f>
        <v/>
      </c>
      <c r="W993" s="95" t="str">
        <f>IF(Table4[[#This Row],[Segment]]="","",Table4[[#This Row],[Total Pressure Drop (Pa)]]/1000)</f>
        <v/>
      </c>
      <c r="Y993" s="82" t="str">
        <f>IF('Set Up'!D1216="","",'Set Up'!D1216)</f>
        <v/>
      </c>
      <c r="Z993" s="82" t="str">
        <f>IF('Set Up'!E1216="","",'Set Up'!E1216)</f>
        <v/>
      </c>
      <c r="AA993" s="82" t="str">
        <f>IF('Set Up'!F1216="","",'Set Up'!F1216)</f>
        <v/>
      </c>
      <c r="AB993" s="82" t="str">
        <f>IF('Set Up'!G1216="","",'Set Up'!G1216)</f>
        <v/>
      </c>
      <c r="AC993" s="82" t="str">
        <f t="array" ref="AC993">IF(Y993="","",INDEX(Data!$G$4:$G$51,MATCH(Table7[[#This Row],[Fitting]]&amp;Table7[[#This Row],[Fitting Subtype]],Data!$E$4:$E$51&amp;Data!$F$4:$F$51,0)))</f>
        <v/>
      </c>
      <c r="AD993" s="89" t="str">
        <f>IF(Table7[[#This Row],[Segment]]="","",Table7[[#This Row],[Quantity]]*Table7[[#This Row],[Kf]]*(((INDEX(Table4[Velocity (m/s)],MATCH(Table7[[#This Row],[Segment]],Table4[Segment],0)))^2)/2))</f>
        <v/>
      </c>
      <c r="AF993" s="82" t="str">
        <f>Table4[[#This Row],[Segment]]</f>
        <v/>
      </c>
      <c r="AG993" s="75"/>
      <c r="AH993" s="82" t="str">
        <f>IF(Table5[[#This Row],[Segment]]="","",AG993-Table4[[#This Row],[Total Pressure Drop (kPa)]])</f>
        <v/>
      </c>
    </row>
    <row r="994" spans="1:34" x14ac:dyDescent="0.25">
      <c r="A994" s="95" t="str">
        <f>IF('Set Up'!A991="","",'Set Up'!A991)</f>
        <v/>
      </c>
      <c r="B994" s="75" t="s">
        <v>81</v>
      </c>
      <c r="C994" s="85"/>
      <c r="D994" s="86" t="str">
        <f>IF(Table4[[#This Row],[Diameter (in)]]="","",(((CONVERT(Table4[[#This Row],[Diameter (in)]],"in","m"))/2)^2)*PI())</f>
        <v/>
      </c>
      <c r="E994" s="87" t="str">
        <f>IF(Table4[[#This Row],[Area (m2)]]="","",$D$4/Table4[[#This Row],[Area (m2)]])</f>
        <v/>
      </c>
      <c r="F994" s="85">
        <f t="shared" si="15"/>
        <v>4.6951999999999998</v>
      </c>
      <c r="G994" s="88" t="str">
        <f>IF(Table4[[#This Row],[Segment]]="","",(CONVERT(Table4[[#This Row],[Diameter (in)]],"in","m")*$B$4*Table4[[#This Row],[Velocity (m/s)]])/$C$4)</f>
        <v/>
      </c>
      <c r="H994" s="96" t="str">
        <f>IF(Table4[[#This Row],[Segment]]="","",IF(Table4[[#This Row],[Teynold''s Number]]&gt;4000,"TURBULENT","LAMINAR"))</f>
        <v/>
      </c>
      <c r="I994" s="86" t="str">
        <f>IF(Table4[[#This Row],[Segment]]="","",INDEX(Data!C991:C1005,MATCH(Table4[Material],Data!B991:B1005,0)))</f>
        <v/>
      </c>
      <c r="J994" s="89" t="str">
        <f>IF(Table4[[#This Row],[ε (m)]]="","",Table4[[#This Row],[ε (m)]]/(CONVERT(Table4[[#This Row],[Diameter (in)]],"in","m")))</f>
        <v/>
      </c>
      <c r="K994" s="96" t="str">
        <f>IF(Table4[[#This Row],[Regime]]="LAMINAR",16/Table4[[#This Row],[Teynold''s Number]],"-")</f>
        <v>-</v>
      </c>
      <c r="L994" s="86"/>
      <c r="M994" s="97" t="str">
        <f>IF(Table4[[#This Row],[Regime]]="TURBULENT",(((-4*LOG10(Table4[[#This Row],[ε/D]]/3.7+1.256/(Table4[[#This Row],[Teynold''s Number]]*SQRT(Table4[[#This Row],[f turbulent (guess)]]))))^-1)^2),"")</f>
        <v/>
      </c>
      <c r="N994" s="91" t="str">
        <f>IF(Table4[[#This Row],[f turbulent]]="","",Table4[[#This Row],[f turbulent (guess)]]-Table4[[#This Row],[f turbulent]])</f>
        <v/>
      </c>
      <c r="O994" s="87">
        <f>IF(Table4[[#This Row],[Segment]]="",0,IF(C995="",0,IF(C995&lt;=Table4[[#This Row],[Diameter (in)]],0,1-(D994/D995))))</f>
        <v>0</v>
      </c>
      <c r="P994" s="92" t="str">
        <f>IF(Table4[[#This Row],[Segment]]="","",IF(C994&gt;C995,"",IF(C995="",0.55,(0.55*(1-D995/D994)))))</f>
        <v/>
      </c>
      <c r="Q99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94" s="92" t="str">
        <f>IF(Table4[[#This Row],[Segment]]="","",IF(Table4[[#This Row],[Kexpansion]]="","0",((Table4[[#This Row],[Velocity (m/s)]]^2)/2)*Table4[[#This Row],[Kexpansion]]))</f>
        <v/>
      </c>
      <c r="S994" s="92" t="str">
        <f>IF(Table4[[#This Row],[Segment]]="","",IF(Table4[[#This Row],[Kcontraction]]="","0",((Table4[[#This Row],[Velocity (m/s)]]^2)/2)*Table4[[#This Row],[Kcontraction]]))</f>
        <v/>
      </c>
      <c r="T994" s="89" t="str">
        <f>IF(Table4[[#This Row],[Segment]]="","",SUMIF($Y$7:$Y$2000,Table4[[#This Row],[Segment]],$AD$7:$AD$2000))</f>
        <v/>
      </c>
      <c r="U994" s="95" t="str">
        <f>IF(Table4[[#This Row],[Segment]]="","",Table4[[#This Row],[Hfriction (J/kg)]]+Table4[[#This Row],[Hexpansions (J/kg)]]+Table4[[#This Row],[Hcontractions (J/kg)]]+Table4[[#This Row],[Hf (J/kg)]])</f>
        <v/>
      </c>
      <c r="V994" s="95" t="str">
        <f>IF(Table4[[#This Row],[Segment]]="","",Table4[[#This Row],[Total Friction Loss (J/kg)]]*Table3[Density (kg/m3)])</f>
        <v/>
      </c>
      <c r="W994" s="95" t="str">
        <f>IF(Table4[[#This Row],[Segment]]="","",Table4[[#This Row],[Total Pressure Drop (Pa)]]/1000)</f>
        <v/>
      </c>
      <c r="Y994" s="82" t="str">
        <f>IF('Set Up'!D1217="","",'Set Up'!D1217)</f>
        <v/>
      </c>
      <c r="Z994" s="82" t="str">
        <f>IF('Set Up'!E1217="","",'Set Up'!E1217)</f>
        <v/>
      </c>
      <c r="AA994" s="82" t="str">
        <f>IF('Set Up'!F1217="","",'Set Up'!F1217)</f>
        <v/>
      </c>
      <c r="AB994" s="82" t="str">
        <f>IF('Set Up'!G1217="","",'Set Up'!G1217)</f>
        <v/>
      </c>
      <c r="AC994" s="82" t="str">
        <f t="array" ref="AC994">IF(Y994="","",INDEX(Data!$G$4:$G$51,MATCH(Table7[[#This Row],[Fitting]]&amp;Table7[[#This Row],[Fitting Subtype]],Data!$E$4:$E$51&amp;Data!$F$4:$F$51,0)))</f>
        <v/>
      </c>
      <c r="AD994" s="89" t="str">
        <f>IF(Table7[[#This Row],[Segment]]="","",Table7[[#This Row],[Quantity]]*Table7[[#This Row],[Kf]]*(((INDEX(Table4[Velocity (m/s)],MATCH(Table7[[#This Row],[Segment]],Table4[Segment],0)))^2)/2))</f>
        <v/>
      </c>
      <c r="AF994" s="82" t="str">
        <f>Table4[[#This Row],[Segment]]</f>
        <v/>
      </c>
      <c r="AG994" s="75"/>
      <c r="AH994" s="82" t="str">
        <f>IF(Table5[[#This Row],[Segment]]="","",AG994-Table4[[#This Row],[Total Pressure Drop (kPa)]])</f>
        <v/>
      </c>
    </row>
    <row r="995" spans="1:34" x14ac:dyDescent="0.25">
      <c r="A995" s="95" t="str">
        <f>IF('Set Up'!A992="","",'Set Up'!A992)</f>
        <v/>
      </c>
      <c r="B995" s="75" t="s">
        <v>81</v>
      </c>
      <c r="C995" s="85"/>
      <c r="D995" s="86" t="str">
        <f>IF(Table4[[#This Row],[Diameter (in)]]="","",(((CONVERT(Table4[[#This Row],[Diameter (in)]],"in","m"))/2)^2)*PI())</f>
        <v/>
      </c>
      <c r="E995" s="87" t="str">
        <f>IF(Table4[[#This Row],[Area (m2)]]="","",$D$4/Table4[[#This Row],[Area (m2)]])</f>
        <v/>
      </c>
      <c r="F995" s="85">
        <f t="shared" si="15"/>
        <v>4.6951999999999998</v>
      </c>
      <c r="G995" s="88" t="str">
        <f>IF(Table4[[#This Row],[Segment]]="","",(CONVERT(Table4[[#This Row],[Diameter (in)]],"in","m")*$B$4*Table4[[#This Row],[Velocity (m/s)]])/$C$4)</f>
        <v/>
      </c>
      <c r="H995" s="96" t="str">
        <f>IF(Table4[[#This Row],[Segment]]="","",IF(Table4[[#This Row],[Teynold''s Number]]&gt;4000,"TURBULENT","LAMINAR"))</f>
        <v/>
      </c>
      <c r="I995" s="86" t="str">
        <f>IF(Table4[[#This Row],[Segment]]="","",INDEX(Data!C992:C1006,MATCH(Table4[Material],Data!B992:B1006,0)))</f>
        <v/>
      </c>
      <c r="J995" s="89" t="str">
        <f>IF(Table4[[#This Row],[ε (m)]]="","",Table4[[#This Row],[ε (m)]]/(CONVERT(Table4[[#This Row],[Diameter (in)]],"in","m")))</f>
        <v/>
      </c>
      <c r="K995" s="96" t="str">
        <f>IF(Table4[[#This Row],[Regime]]="LAMINAR",16/Table4[[#This Row],[Teynold''s Number]],"-")</f>
        <v>-</v>
      </c>
      <c r="L995" s="86"/>
      <c r="M995" s="97" t="str">
        <f>IF(Table4[[#This Row],[Regime]]="TURBULENT",(((-4*LOG10(Table4[[#This Row],[ε/D]]/3.7+1.256/(Table4[[#This Row],[Teynold''s Number]]*SQRT(Table4[[#This Row],[f turbulent (guess)]]))))^-1)^2),"")</f>
        <v/>
      </c>
      <c r="N995" s="91" t="str">
        <f>IF(Table4[[#This Row],[f turbulent]]="","",Table4[[#This Row],[f turbulent (guess)]]-Table4[[#This Row],[f turbulent]])</f>
        <v/>
      </c>
      <c r="O995" s="87">
        <f>IF(Table4[[#This Row],[Segment]]="",0,IF(C996="",0,IF(C996&lt;=Table4[[#This Row],[Diameter (in)]],0,1-(D995/D996))))</f>
        <v>0</v>
      </c>
      <c r="P995" s="92" t="str">
        <f>IF(Table4[[#This Row],[Segment]]="","",IF(C995&gt;C996,"",IF(C996="",0.55,(0.55*(1-D996/D995)))))</f>
        <v/>
      </c>
      <c r="Q99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95" s="92" t="str">
        <f>IF(Table4[[#This Row],[Segment]]="","",IF(Table4[[#This Row],[Kexpansion]]="","0",((Table4[[#This Row],[Velocity (m/s)]]^2)/2)*Table4[[#This Row],[Kexpansion]]))</f>
        <v/>
      </c>
      <c r="S995" s="92" t="str">
        <f>IF(Table4[[#This Row],[Segment]]="","",IF(Table4[[#This Row],[Kcontraction]]="","0",((Table4[[#This Row],[Velocity (m/s)]]^2)/2)*Table4[[#This Row],[Kcontraction]]))</f>
        <v/>
      </c>
      <c r="T995" s="89" t="str">
        <f>IF(Table4[[#This Row],[Segment]]="","",SUMIF($Y$7:$Y$2000,Table4[[#This Row],[Segment]],$AD$7:$AD$2000))</f>
        <v/>
      </c>
      <c r="U995" s="95" t="str">
        <f>IF(Table4[[#This Row],[Segment]]="","",Table4[[#This Row],[Hfriction (J/kg)]]+Table4[[#This Row],[Hexpansions (J/kg)]]+Table4[[#This Row],[Hcontractions (J/kg)]]+Table4[[#This Row],[Hf (J/kg)]])</f>
        <v/>
      </c>
      <c r="V995" s="95" t="str">
        <f>IF(Table4[[#This Row],[Segment]]="","",Table4[[#This Row],[Total Friction Loss (J/kg)]]*Table3[Density (kg/m3)])</f>
        <v/>
      </c>
      <c r="W995" s="95" t="str">
        <f>IF(Table4[[#This Row],[Segment]]="","",Table4[[#This Row],[Total Pressure Drop (Pa)]]/1000)</f>
        <v/>
      </c>
      <c r="Y995" s="82" t="str">
        <f>IF('Set Up'!D1218="","",'Set Up'!D1218)</f>
        <v/>
      </c>
      <c r="Z995" s="82" t="str">
        <f>IF('Set Up'!E1218="","",'Set Up'!E1218)</f>
        <v/>
      </c>
      <c r="AA995" s="82" t="str">
        <f>IF('Set Up'!F1218="","",'Set Up'!F1218)</f>
        <v/>
      </c>
      <c r="AB995" s="82" t="str">
        <f>IF('Set Up'!G1218="","",'Set Up'!G1218)</f>
        <v/>
      </c>
      <c r="AC995" s="82" t="str">
        <f t="array" ref="AC995">IF(Y995="","",INDEX(Data!$G$4:$G$51,MATCH(Table7[[#This Row],[Fitting]]&amp;Table7[[#This Row],[Fitting Subtype]],Data!$E$4:$E$51&amp;Data!$F$4:$F$51,0)))</f>
        <v/>
      </c>
      <c r="AD995" s="89" t="str">
        <f>IF(Table7[[#This Row],[Segment]]="","",Table7[[#This Row],[Quantity]]*Table7[[#This Row],[Kf]]*(((INDEX(Table4[Velocity (m/s)],MATCH(Table7[[#This Row],[Segment]],Table4[Segment],0)))^2)/2))</f>
        <v/>
      </c>
      <c r="AF995" s="82" t="str">
        <f>Table4[[#This Row],[Segment]]</f>
        <v/>
      </c>
      <c r="AG995" s="75"/>
      <c r="AH995" s="82" t="str">
        <f>IF(Table5[[#This Row],[Segment]]="","",AG995-Table4[[#This Row],[Total Pressure Drop (kPa)]])</f>
        <v/>
      </c>
    </row>
    <row r="996" spans="1:34" x14ac:dyDescent="0.25">
      <c r="A996" s="95" t="str">
        <f>IF('Set Up'!A993="","",'Set Up'!A993)</f>
        <v/>
      </c>
      <c r="B996" s="75" t="s">
        <v>81</v>
      </c>
      <c r="C996" s="85"/>
      <c r="D996" s="86" t="str">
        <f>IF(Table4[[#This Row],[Diameter (in)]]="","",(((CONVERT(Table4[[#This Row],[Diameter (in)]],"in","m"))/2)^2)*PI())</f>
        <v/>
      </c>
      <c r="E996" s="87" t="str">
        <f>IF(Table4[[#This Row],[Area (m2)]]="","",$D$4/Table4[[#This Row],[Area (m2)]])</f>
        <v/>
      </c>
      <c r="F996" s="85">
        <f t="shared" si="15"/>
        <v>4.6951999999999998</v>
      </c>
      <c r="G996" s="88" t="str">
        <f>IF(Table4[[#This Row],[Segment]]="","",(CONVERT(Table4[[#This Row],[Diameter (in)]],"in","m")*$B$4*Table4[[#This Row],[Velocity (m/s)]])/$C$4)</f>
        <v/>
      </c>
      <c r="H996" s="96" t="str">
        <f>IF(Table4[[#This Row],[Segment]]="","",IF(Table4[[#This Row],[Teynold''s Number]]&gt;4000,"TURBULENT","LAMINAR"))</f>
        <v/>
      </c>
      <c r="I996" s="86" t="str">
        <f>IF(Table4[[#This Row],[Segment]]="","",INDEX(Data!C993:C1007,MATCH(Table4[Material],Data!B993:B1007,0)))</f>
        <v/>
      </c>
      <c r="J996" s="89" t="str">
        <f>IF(Table4[[#This Row],[ε (m)]]="","",Table4[[#This Row],[ε (m)]]/(CONVERT(Table4[[#This Row],[Diameter (in)]],"in","m")))</f>
        <v/>
      </c>
      <c r="K996" s="96" t="str">
        <f>IF(Table4[[#This Row],[Regime]]="LAMINAR",16/Table4[[#This Row],[Teynold''s Number]],"-")</f>
        <v>-</v>
      </c>
      <c r="L996" s="86"/>
      <c r="M996" s="97" t="str">
        <f>IF(Table4[[#This Row],[Regime]]="TURBULENT",(((-4*LOG10(Table4[[#This Row],[ε/D]]/3.7+1.256/(Table4[[#This Row],[Teynold''s Number]]*SQRT(Table4[[#This Row],[f turbulent (guess)]]))))^-1)^2),"")</f>
        <v/>
      </c>
      <c r="N996" s="91" t="str">
        <f>IF(Table4[[#This Row],[f turbulent]]="","",Table4[[#This Row],[f turbulent (guess)]]-Table4[[#This Row],[f turbulent]])</f>
        <v/>
      </c>
      <c r="O996" s="87">
        <f>IF(Table4[[#This Row],[Segment]]="",0,IF(C997="",0,IF(C997&lt;=Table4[[#This Row],[Diameter (in)]],0,1-(D996/D997))))</f>
        <v>0</v>
      </c>
      <c r="P996" s="92" t="str">
        <f>IF(Table4[[#This Row],[Segment]]="","",IF(C996&gt;C997,"",IF(C997="",0.55,(0.55*(1-D997/D996)))))</f>
        <v/>
      </c>
      <c r="Q99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96" s="92" t="str">
        <f>IF(Table4[[#This Row],[Segment]]="","",IF(Table4[[#This Row],[Kexpansion]]="","0",((Table4[[#This Row],[Velocity (m/s)]]^2)/2)*Table4[[#This Row],[Kexpansion]]))</f>
        <v/>
      </c>
      <c r="S996" s="92" t="str">
        <f>IF(Table4[[#This Row],[Segment]]="","",IF(Table4[[#This Row],[Kcontraction]]="","0",((Table4[[#This Row],[Velocity (m/s)]]^2)/2)*Table4[[#This Row],[Kcontraction]]))</f>
        <v/>
      </c>
      <c r="T996" s="89" t="str">
        <f>IF(Table4[[#This Row],[Segment]]="","",SUMIF($Y$7:$Y$2000,Table4[[#This Row],[Segment]],$AD$7:$AD$2000))</f>
        <v/>
      </c>
      <c r="U996" s="95" t="str">
        <f>IF(Table4[[#This Row],[Segment]]="","",Table4[[#This Row],[Hfriction (J/kg)]]+Table4[[#This Row],[Hexpansions (J/kg)]]+Table4[[#This Row],[Hcontractions (J/kg)]]+Table4[[#This Row],[Hf (J/kg)]])</f>
        <v/>
      </c>
      <c r="V996" s="95" t="str">
        <f>IF(Table4[[#This Row],[Segment]]="","",Table4[[#This Row],[Total Friction Loss (J/kg)]]*Table3[Density (kg/m3)])</f>
        <v/>
      </c>
      <c r="W996" s="95" t="str">
        <f>IF(Table4[[#This Row],[Segment]]="","",Table4[[#This Row],[Total Pressure Drop (Pa)]]/1000)</f>
        <v/>
      </c>
      <c r="Y996" s="82" t="str">
        <f>IF('Set Up'!D1219="","",'Set Up'!D1219)</f>
        <v/>
      </c>
      <c r="Z996" s="82" t="str">
        <f>IF('Set Up'!E1219="","",'Set Up'!E1219)</f>
        <v/>
      </c>
      <c r="AA996" s="82" t="str">
        <f>IF('Set Up'!F1219="","",'Set Up'!F1219)</f>
        <v/>
      </c>
      <c r="AB996" s="82" t="str">
        <f>IF('Set Up'!G1219="","",'Set Up'!G1219)</f>
        <v/>
      </c>
      <c r="AC996" s="82" t="str">
        <f t="array" ref="AC996">IF(Y996="","",INDEX(Data!$G$4:$G$51,MATCH(Table7[[#This Row],[Fitting]]&amp;Table7[[#This Row],[Fitting Subtype]],Data!$E$4:$E$51&amp;Data!$F$4:$F$51,0)))</f>
        <v/>
      </c>
      <c r="AD996" s="89" t="str">
        <f>IF(Table7[[#This Row],[Segment]]="","",Table7[[#This Row],[Quantity]]*Table7[[#This Row],[Kf]]*(((INDEX(Table4[Velocity (m/s)],MATCH(Table7[[#This Row],[Segment]],Table4[Segment],0)))^2)/2))</f>
        <v/>
      </c>
      <c r="AF996" s="82" t="str">
        <f>Table4[[#This Row],[Segment]]</f>
        <v/>
      </c>
      <c r="AG996" s="75"/>
      <c r="AH996" s="82" t="str">
        <f>IF(Table5[[#This Row],[Segment]]="","",AG996-Table4[[#This Row],[Total Pressure Drop (kPa)]])</f>
        <v/>
      </c>
    </row>
    <row r="997" spans="1:34" x14ac:dyDescent="0.25">
      <c r="A997" s="95" t="str">
        <f>IF('Set Up'!A994="","",'Set Up'!A994)</f>
        <v/>
      </c>
      <c r="B997" s="75" t="s">
        <v>81</v>
      </c>
      <c r="C997" s="85"/>
      <c r="D997" s="86" t="str">
        <f>IF(Table4[[#This Row],[Diameter (in)]]="","",(((CONVERT(Table4[[#This Row],[Diameter (in)]],"in","m"))/2)^2)*PI())</f>
        <v/>
      </c>
      <c r="E997" s="87" t="str">
        <f>IF(Table4[[#This Row],[Area (m2)]]="","",$D$4/Table4[[#This Row],[Area (m2)]])</f>
        <v/>
      </c>
      <c r="F997" s="85">
        <f t="shared" si="15"/>
        <v>4.6951999999999998</v>
      </c>
      <c r="G997" s="88" t="str">
        <f>IF(Table4[[#This Row],[Segment]]="","",(CONVERT(Table4[[#This Row],[Diameter (in)]],"in","m")*$B$4*Table4[[#This Row],[Velocity (m/s)]])/$C$4)</f>
        <v/>
      </c>
      <c r="H997" s="96" t="str">
        <f>IF(Table4[[#This Row],[Segment]]="","",IF(Table4[[#This Row],[Teynold''s Number]]&gt;4000,"TURBULENT","LAMINAR"))</f>
        <v/>
      </c>
      <c r="I997" s="86" t="str">
        <f>IF(Table4[[#This Row],[Segment]]="","",INDEX(Data!C994:C1008,MATCH(Table4[Material],Data!B994:B1008,0)))</f>
        <v/>
      </c>
      <c r="J997" s="89" t="str">
        <f>IF(Table4[[#This Row],[ε (m)]]="","",Table4[[#This Row],[ε (m)]]/(CONVERT(Table4[[#This Row],[Diameter (in)]],"in","m")))</f>
        <v/>
      </c>
      <c r="K997" s="96" t="str">
        <f>IF(Table4[[#This Row],[Regime]]="LAMINAR",16/Table4[[#This Row],[Teynold''s Number]],"-")</f>
        <v>-</v>
      </c>
      <c r="L997" s="86"/>
      <c r="M997" s="97" t="str">
        <f>IF(Table4[[#This Row],[Regime]]="TURBULENT",(((-4*LOG10(Table4[[#This Row],[ε/D]]/3.7+1.256/(Table4[[#This Row],[Teynold''s Number]]*SQRT(Table4[[#This Row],[f turbulent (guess)]]))))^-1)^2),"")</f>
        <v/>
      </c>
      <c r="N997" s="91" t="str">
        <f>IF(Table4[[#This Row],[f turbulent]]="","",Table4[[#This Row],[f turbulent (guess)]]-Table4[[#This Row],[f turbulent]])</f>
        <v/>
      </c>
      <c r="O997" s="87">
        <f>IF(Table4[[#This Row],[Segment]]="",0,IF(C998="",0,IF(C998&lt;=Table4[[#This Row],[Diameter (in)]],0,1-(D997/D998))))</f>
        <v>0</v>
      </c>
      <c r="P997" s="92" t="str">
        <f>IF(Table4[[#This Row],[Segment]]="","",IF(C997&gt;C998,"",IF(C998="",0.55,(0.55*(1-D998/D997)))))</f>
        <v/>
      </c>
      <c r="Q99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97" s="92" t="str">
        <f>IF(Table4[[#This Row],[Segment]]="","",IF(Table4[[#This Row],[Kexpansion]]="","0",((Table4[[#This Row],[Velocity (m/s)]]^2)/2)*Table4[[#This Row],[Kexpansion]]))</f>
        <v/>
      </c>
      <c r="S997" s="92" t="str">
        <f>IF(Table4[[#This Row],[Segment]]="","",IF(Table4[[#This Row],[Kcontraction]]="","0",((Table4[[#This Row],[Velocity (m/s)]]^2)/2)*Table4[[#This Row],[Kcontraction]]))</f>
        <v/>
      </c>
      <c r="T997" s="89" t="str">
        <f>IF(Table4[[#This Row],[Segment]]="","",SUMIF($Y$7:$Y$2000,Table4[[#This Row],[Segment]],$AD$7:$AD$2000))</f>
        <v/>
      </c>
      <c r="U997" s="95" t="str">
        <f>IF(Table4[[#This Row],[Segment]]="","",Table4[[#This Row],[Hfriction (J/kg)]]+Table4[[#This Row],[Hexpansions (J/kg)]]+Table4[[#This Row],[Hcontractions (J/kg)]]+Table4[[#This Row],[Hf (J/kg)]])</f>
        <v/>
      </c>
      <c r="V997" s="95" t="str">
        <f>IF(Table4[[#This Row],[Segment]]="","",Table4[[#This Row],[Total Friction Loss (J/kg)]]*Table3[Density (kg/m3)])</f>
        <v/>
      </c>
      <c r="W997" s="95" t="str">
        <f>IF(Table4[[#This Row],[Segment]]="","",Table4[[#This Row],[Total Pressure Drop (Pa)]]/1000)</f>
        <v/>
      </c>
      <c r="Y997" s="82" t="str">
        <f>IF('Set Up'!D1220="","",'Set Up'!D1220)</f>
        <v/>
      </c>
      <c r="Z997" s="82" t="str">
        <f>IF('Set Up'!E1220="","",'Set Up'!E1220)</f>
        <v/>
      </c>
      <c r="AA997" s="82" t="str">
        <f>IF('Set Up'!F1220="","",'Set Up'!F1220)</f>
        <v/>
      </c>
      <c r="AB997" s="82" t="str">
        <f>IF('Set Up'!G1220="","",'Set Up'!G1220)</f>
        <v/>
      </c>
      <c r="AC997" s="82" t="str">
        <f t="array" ref="AC997">IF(Y997="","",INDEX(Data!$G$4:$G$51,MATCH(Table7[[#This Row],[Fitting]]&amp;Table7[[#This Row],[Fitting Subtype]],Data!$E$4:$E$51&amp;Data!$F$4:$F$51,0)))</f>
        <v/>
      </c>
      <c r="AD997" s="89" t="str">
        <f>IF(Table7[[#This Row],[Segment]]="","",Table7[[#This Row],[Quantity]]*Table7[[#This Row],[Kf]]*(((INDEX(Table4[Velocity (m/s)],MATCH(Table7[[#This Row],[Segment]],Table4[Segment],0)))^2)/2))</f>
        <v/>
      </c>
      <c r="AF997" s="82" t="str">
        <f>Table4[[#This Row],[Segment]]</f>
        <v/>
      </c>
      <c r="AG997" s="75"/>
      <c r="AH997" s="82" t="str">
        <f>IF(Table5[[#This Row],[Segment]]="","",AG997-Table4[[#This Row],[Total Pressure Drop (kPa)]])</f>
        <v/>
      </c>
    </row>
    <row r="998" spans="1:34" x14ac:dyDescent="0.25">
      <c r="A998" s="95" t="str">
        <f>IF('Set Up'!A995="","",'Set Up'!A995)</f>
        <v/>
      </c>
      <c r="B998" s="75" t="s">
        <v>81</v>
      </c>
      <c r="C998" s="85"/>
      <c r="D998" s="86" t="str">
        <f>IF(Table4[[#This Row],[Diameter (in)]]="","",(((CONVERT(Table4[[#This Row],[Diameter (in)]],"in","m"))/2)^2)*PI())</f>
        <v/>
      </c>
      <c r="E998" s="87" t="str">
        <f>IF(Table4[[#This Row],[Area (m2)]]="","",$D$4/Table4[[#This Row],[Area (m2)]])</f>
        <v/>
      </c>
      <c r="F998" s="85">
        <f t="shared" si="15"/>
        <v>4.6951999999999998</v>
      </c>
      <c r="G998" s="88" t="str">
        <f>IF(Table4[[#This Row],[Segment]]="","",(CONVERT(Table4[[#This Row],[Diameter (in)]],"in","m")*$B$4*Table4[[#This Row],[Velocity (m/s)]])/$C$4)</f>
        <v/>
      </c>
      <c r="H998" s="96" t="str">
        <f>IF(Table4[[#This Row],[Segment]]="","",IF(Table4[[#This Row],[Teynold''s Number]]&gt;4000,"TURBULENT","LAMINAR"))</f>
        <v/>
      </c>
      <c r="I998" s="86" t="str">
        <f>IF(Table4[[#This Row],[Segment]]="","",INDEX(Data!C995:C1009,MATCH(Table4[Material],Data!B995:B1009,0)))</f>
        <v/>
      </c>
      <c r="J998" s="89" t="str">
        <f>IF(Table4[[#This Row],[ε (m)]]="","",Table4[[#This Row],[ε (m)]]/(CONVERT(Table4[[#This Row],[Diameter (in)]],"in","m")))</f>
        <v/>
      </c>
      <c r="K998" s="96" t="str">
        <f>IF(Table4[[#This Row],[Regime]]="LAMINAR",16/Table4[[#This Row],[Teynold''s Number]],"-")</f>
        <v>-</v>
      </c>
      <c r="L998" s="86"/>
      <c r="M998" s="97" t="str">
        <f>IF(Table4[[#This Row],[Regime]]="TURBULENT",(((-4*LOG10(Table4[[#This Row],[ε/D]]/3.7+1.256/(Table4[[#This Row],[Teynold''s Number]]*SQRT(Table4[[#This Row],[f turbulent (guess)]]))))^-1)^2),"")</f>
        <v/>
      </c>
      <c r="N998" s="91" t="str">
        <f>IF(Table4[[#This Row],[f turbulent]]="","",Table4[[#This Row],[f turbulent (guess)]]-Table4[[#This Row],[f turbulent]])</f>
        <v/>
      </c>
      <c r="O998" s="87">
        <f>IF(Table4[[#This Row],[Segment]]="",0,IF(C999="",0,IF(C999&lt;=Table4[[#This Row],[Diameter (in)]],0,1-(D998/D999))))</f>
        <v>0</v>
      </c>
      <c r="P998" s="92" t="str">
        <f>IF(Table4[[#This Row],[Segment]]="","",IF(C998&gt;C999,"",IF(C999="",0.55,(0.55*(1-D999/D998)))))</f>
        <v/>
      </c>
      <c r="Q99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98" s="92" t="str">
        <f>IF(Table4[[#This Row],[Segment]]="","",IF(Table4[[#This Row],[Kexpansion]]="","0",((Table4[[#This Row],[Velocity (m/s)]]^2)/2)*Table4[[#This Row],[Kexpansion]]))</f>
        <v/>
      </c>
      <c r="S998" s="92" t="str">
        <f>IF(Table4[[#This Row],[Segment]]="","",IF(Table4[[#This Row],[Kcontraction]]="","0",((Table4[[#This Row],[Velocity (m/s)]]^2)/2)*Table4[[#This Row],[Kcontraction]]))</f>
        <v/>
      </c>
      <c r="T998" s="89" t="str">
        <f>IF(Table4[[#This Row],[Segment]]="","",SUMIF($Y$7:$Y$2000,Table4[[#This Row],[Segment]],$AD$7:$AD$2000))</f>
        <v/>
      </c>
      <c r="U998" s="95" t="str">
        <f>IF(Table4[[#This Row],[Segment]]="","",Table4[[#This Row],[Hfriction (J/kg)]]+Table4[[#This Row],[Hexpansions (J/kg)]]+Table4[[#This Row],[Hcontractions (J/kg)]]+Table4[[#This Row],[Hf (J/kg)]])</f>
        <v/>
      </c>
      <c r="V998" s="95" t="str">
        <f>IF(Table4[[#This Row],[Segment]]="","",Table4[[#This Row],[Total Friction Loss (J/kg)]]*Table3[Density (kg/m3)])</f>
        <v/>
      </c>
      <c r="W998" s="95" t="str">
        <f>IF(Table4[[#This Row],[Segment]]="","",Table4[[#This Row],[Total Pressure Drop (Pa)]]/1000)</f>
        <v/>
      </c>
      <c r="Y998" s="82" t="str">
        <f>IF('Set Up'!D1221="","",'Set Up'!D1221)</f>
        <v/>
      </c>
      <c r="Z998" s="82" t="str">
        <f>IF('Set Up'!E1221="","",'Set Up'!E1221)</f>
        <v/>
      </c>
      <c r="AA998" s="82" t="str">
        <f>IF('Set Up'!F1221="","",'Set Up'!F1221)</f>
        <v/>
      </c>
      <c r="AB998" s="82" t="str">
        <f>IF('Set Up'!G1221="","",'Set Up'!G1221)</f>
        <v/>
      </c>
      <c r="AC998" s="82" t="str">
        <f t="array" ref="AC998">IF(Y998="","",INDEX(Data!$G$4:$G$51,MATCH(Table7[[#This Row],[Fitting]]&amp;Table7[[#This Row],[Fitting Subtype]],Data!$E$4:$E$51&amp;Data!$F$4:$F$51,0)))</f>
        <v/>
      </c>
      <c r="AD998" s="89" t="str">
        <f>IF(Table7[[#This Row],[Segment]]="","",Table7[[#This Row],[Quantity]]*Table7[[#This Row],[Kf]]*(((INDEX(Table4[Velocity (m/s)],MATCH(Table7[[#This Row],[Segment]],Table4[Segment],0)))^2)/2))</f>
        <v/>
      </c>
      <c r="AF998" s="82" t="str">
        <f>Table4[[#This Row],[Segment]]</f>
        <v/>
      </c>
      <c r="AG998" s="75"/>
      <c r="AH998" s="82" t="str">
        <f>IF(Table5[[#This Row],[Segment]]="","",AG998-Table4[[#This Row],[Total Pressure Drop (kPa)]])</f>
        <v/>
      </c>
    </row>
    <row r="999" spans="1:34" x14ac:dyDescent="0.25">
      <c r="A999" s="95" t="str">
        <f>IF('Set Up'!A996="","",'Set Up'!A996)</f>
        <v/>
      </c>
      <c r="B999" s="75" t="s">
        <v>81</v>
      </c>
      <c r="C999" s="85"/>
      <c r="D999" s="86" t="str">
        <f>IF(Table4[[#This Row],[Diameter (in)]]="","",(((CONVERT(Table4[[#This Row],[Diameter (in)]],"in","m"))/2)^2)*PI())</f>
        <v/>
      </c>
      <c r="E999" s="87" t="str">
        <f>IF(Table4[[#This Row],[Area (m2)]]="","",$D$4/Table4[[#This Row],[Area (m2)]])</f>
        <v/>
      </c>
      <c r="F999" s="85">
        <f t="shared" si="15"/>
        <v>4.6951999999999998</v>
      </c>
      <c r="G999" s="88" t="str">
        <f>IF(Table4[[#This Row],[Segment]]="","",(CONVERT(Table4[[#This Row],[Diameter (in)]],"in","m")*$B$4*Table4[[#This Row],[Velocity (m/s)]])/$C$4)</f>
        <v/>
      </c>
      <c r="H999" s="96" t="str">
        <f>IF(Table4[[#This Row],[Segment]]="","",IF(Table4[[#This Row],[Teynold''s Number]]&gt;4000,"TURBULENT","LAMINAR"))</f>
        <v/>
      </c>
      <c r="I999" s="86" t="str">
        <f>IF(Table4[[#This Row],[Segment]]="","",INDEX(Data!C996:C1010,MATCH(Table4[Material],Data!B996:B1010,0)))</f>
        <v/>
      </c>
      <c r="J999" s="89" t="str">
        <f>IF(Table4[[#This Row],[ε (m)]]="","",Table4[[#This Row],[ε (m)]]/(CONVERT(Table4[[#This Row],[Diameter (in)]],"in","m")))</f>
        <v/>
      </c>
      <c r="K999" s="96" t="str">
        <f>IF(Table4[[#This Row],[Regime]]="LAMINAR",16/Table4[[#This Row],[Teynold''s Number]],"-")</f>
        <v>-</v>
      </c>
      <c r="L999" s="86"/>
      <c r="M999" s="97" t="str">
        <f>IF(Table4[[#This Row],[Regime]]="TURBULENT",(((-4*LOG10(Table4[[#This Row],[ε/D]]/3.7+1.256/(Table4[[#This Row],[Teynold''s Number]]*SQRT(Table4[[#This Row],[f turbulent (guess)]]))))^-1)^2),"")</f>
        <v/>
      </c>
      <c r="N999" s="91" t="str">
        <f>IF(Table4[[#This Row],[f turbulent]]="","",Table4[[#This Row],[f turbulent (guess)]]-Table4[[#This Row],[f turbulent]])</f>
        <v/>
      </c>
      <c r="O999" s="87">
        <f>IF(Table4[[#This Row],[Segment]]="",0,IF(C1000="",0,IF(C1000&lt;=Table4[[#This Row],[Diameter (in)]],0,1-(D999/D1000))))</f>
        <v>0</v>
      </c>
      <c r="P999" s="92" t="str">
        <f>IF(Table4[[#This Row],[Segment]]="","",IF(C999&gt;C1000,"",IF(C1000="",0.55,(0.55*(1-D1000/D999)))))</f>
        <v/>
      </c>
      <c r="Q99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999" s="92" t="str">
        <f>IF(Table4[[#This Row],[Segment]]="","",IF(Table4[[#This Row],[Kexpansion]]="","0",((Table4[[#This Row],[Velocity (m/s)]]^2)/2)*Table4[[#This Row],[Kexpansion]]))</f>
        <v/>
      </c>
      <c r="S999" s="92" t="str">
        <f>IF(Table4[[#This Row],[Segment]]="","",IF(Table4[[#This Row],[Kcontraction]]="","0",((Table4[[#This Row],[Velocity (m/s)]]^2)/2)*Table4[[#This Row],[Kcontraction]]))</f>
        <v/>
      </c>
      <c r="T999" s="89" t="str">
        <f>IF(Table4[[#This Row],[Segment]]="","",SUMIF($Y$7:$Y$2000,Table4[[#This Row],[Segment]],$AD$7:$AD$2000))</f>
        <v/>
      </c>
      <c r="U999" s="95" t="str">
        <f>IF(Table4[[#This Row],[Segment]]="","",Table4[[#This Row],[Hfriction (J/kg)]]+Table4[[#This Row],[Hexpansions (J/kg)]]+Table4[[#This Row],[Hcontractions (J/kg)]]+Table4[[#This Row],[Hf (J/kg)]])</f>
        <v/>
      </c>
      <c r="V999" s="95" t="str">
        <f>IF(Table4[[#This Row],[Segment]]="","",Table4[[#This Row],[Total Friction Loss (J/kg)]]*Table3[Density (kg/m3)])</f>
        <v/>
      </c>
      <c r="W999" s="95" t="str">
        <f>IF(Table4[[#This Row],[Segment]]="","",Table4[[#This Row],[Total Pressure Drop (Pa)]]/1000)</f>
        <v/>
      </c>
      <c r="Y999" s="82" t="str">
        <f>IF('Set Up'!D1222="","",'Set Up'!D1222)</f>
        <v/>
      </c>
      <c r="Z999" s="82" t="str">
        <f>IF('Set Up'!E1222="","",'Set Up'!E1222)</f>
        <v/>
      </c>
      <c r="AA999" s="82" t="str">
        <f>IF('Set Up'!F1222="","",'Set Up'!F1222)</f>
        <v/>
      </c>
      <c r="AB999" s="82" t="str">
        <f>IF('Set Up'!G1222="","",'Set Up'!G1222)</f>
        <v/>
      </c>
      <c r="AC999" s="82" t="str">
        <f t="array" ref="AC999">IF(Y999="","",INDEX(Data!$G$4:$G$51,MATCH(Table7[[#This Row],[Fitting]]&amp;Table7[[#This Row],[Fitting Subtype]],Data!$E$4:$E$51&amp;Data!$F$4:$F$51,0)))</f>
        <v/>
      </c>
      <c r="AD999" s="89" t="str">
        <f>IF(Table7[[#This Row],[Segment]]="","",Table7[[#This Row],[Quantity]]*Table7[[#This Row],[Kf]]*(((INDEX(Table4[Velocity (m/s)],MATCH(Table7[[#This Row],[Segment]],Table4[Segment],0)))^2)/2))</f>
        <v/>
      </c>
      <c r="AF999" s="82" t="str">
        <f>Table4[[#This Row],[Segment]]</f>
        <v/>
      </c>
      <c r="AG999" s="75"/>
      <c r="AH999" s="82" t="str">
        <f>IF(Table5[[#This Row],[Segment]]="","",AG999-Table4[[#This Row],[Total Pressure Drop (kPa)]])</f>
        <v/>
      </c>
    </row>
    <row r="1000" spans="1:34" x14ac:dyDescent="0.25">
      <c r="A1000" s="95" t="str">
        <f>IF('Set Up'!A997="","",'Set Up'!A997)</f>
        <v/>
      </c>
      <c r="B1000" s="75" t="s">
        <v>81</v>
      </c>
      <c r="C1000" s="85"/>
      <c r="D1000" s="86" t="str">
        <f>IF(Table4[[#This Row],[Diameter (in)]]="","",(((CONVERT(Table4[[#This Row],[Diameter (in)]],"in","m"))/2)^2)*PI())</f>
        <v/>
      </c>
      <c r="E1000" s="87" t="str">
        <f>IF(Table4[[#This Row],[Area (m2)]]="","",$D$4/Table4[[#This Row],[Area (m2)]])</f>
        <v/>
      </c>
      <c r="F1000" s="85">
        <f t="shared" si="15"/>
        <v>4.6951999999999998</v>
      </c>
      <c r="G1000" s="88" t="str">
        <f>IF(Table4[[#This Row],[Segment]]="","",(CONVERT(Table4[[#This Row],[Diameter (in)]],"in","m")*$B$4*Table4[[#This Row],[Velocity (m/s)]])/$C$4)</f>
        <v/>
      </c>
      <c r="H1000" s="96" t="str">
        <f>IF(Table4[[#This Row],[Segment]]="","",IF(Table4[[#This Row],[Teynold''s Number]]&gt;4000,"TURBULENT","LAMINAR"))</f>
        <v/>
      </c>
      <c r="I1000" s="86" t="str">
        <f>IF(Table4[[#This Row],[Segment]]="","",INDEX(Data!C997:C1011,MATCH(Table4[Material],Data!B997:B1011,0)))</f>
        <v/>
      </c>
      <c r="J1000" s="89" t="str">
        <f>IF(Table4[[#This Row],[ε (m)]]="","",Table4[[#This Row],[ε (m)]]/(CONVERT(Table4[[#This Row],[Diameter (in)]],"in","m")))</f>
        <v/>
      </c>
      <c r="K1000" s="96" t="str">
        <f>IF(Table4[[#This Row],[Regime]]="LAMINAR",16/Table4[[#This Row],[Teynold''s Number]],"-")</f>
        <v>-</v>
      </c>
      <c r="L1000" s="86"/>
      <c r="M1000" s="97" t="str">
        <f>IF(Table4[[#This Row],[Regime]]="TURBULENT",(((-4*LOG10(Table4[[#This Row],[ε/D]]/3.7+1.256/(Table4[[#This Row],[Teynold''s Number]]*SQRT(Table4[[#This Row],[f turbulent (guess)]]))))^-1)^2),"")</f>
        <v/>
      </c>
      <c r="N1000" s="91" t="str">
        <f>IF(Table4[[#This Row],[f turbulent]]="","",Table4[[#This Row],[f turbulent (guess)]]-Table4[[#This Row],[f turbulent]])</f>
        <v/>
      </c>
      <c r="O1000" s="87">
        <f>IF(Table4[[#This Row],[Segment]]="",0,IF(C1001="",0,IF(C1001&lt;=Table4[[#This Row],[Diameter (in)]],0,1-(D1000/D1001))))</f>
        <v>0</v>
      </c>
      <c r="P1000" s="92" t="str">
        <f>IF(Table4[[#This Row],[Segment]]="","",IF(C1000&gt;C1001,"",IF(C1001="",0.55,(0.55*(1-D1001/D1000)))))</f>
        <v/>
      </c>
      <c r="Q100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00" s="92" t="str">
        <f>IF(Table4[[#This Row],[Segment]]="","",IF(Table4[[#This Row],[Kexpansion]]="","0",((Table4[[#This Row],[Velocity (m/s)]]^2)/2)*Table4[[#This Row],[Kexpansion]]))</f>
        <v/>
      </c>
      <c r="S1000" s="92" t="str">
        <f>IF(Table4[[#This Row],[Segment]]="","",IF(Table4[[#This Row],[Kcontraction]]="","0",((Table4[[#This Row],[Velocity (m/s)]]^2)/2)*Table4[[#This Row],[Kcontraction]]))</f>
        <v/>
      </c>
      <c r="T1000" s="89" t="str">
        <f>IF(Table4[[#This Row],[Segment]]="","",SUMIF($Y$7:$Y$2000,Table4[[#This Row],[Segment]],$AD$7:$AD$2000))</f>
        <v/>
      </c>
      <c r="U1000" s="95" t="str">
        <f>IF(Table4[[#This Row],[Segment]]="","",Table4[[#This Row],[Hfriction (J/kg)]]+Table4[[#This Row],[Hexpansions (J/kg)]]+Table4[[#This Row],[Hcontractions (J/kg)]]+Table4[[#This Row],[Hf (J/kg)]])</f>
        <v/>
      </c>
      <c r="V1000" s="95" t="str">
        <f>IF(Table4[[#This Row],[Segment]]="","",Table4[[#This Row],[Total Friction Loss (J/kg)]]*Table3[Density (kg/m3)])</f>
        <v/>
      </c>
      <c r="W1000" s="95" t="str">
        <f>IF(Table4[[#This Row],[Segment]]="","",Table4[[#This Row],[Total Pressure Drop (Pa)]]/1000)</f>
        <v/>
      </c>
      <c r="Y1000" s="82" t="str">
        <f>IF('Set Up'!D1223="","",'Set Up'!D1223)</f>
        <v/>
      </c>
      <c r="Z1000" s="82" t="str">
        <f>IF('Set Up'!E1223="","",'Set Up'!E1223)</f>
        <v/>
      </c>
      <c r="AA1000" s="82" t="str">
        <f>IF('Set Up'!F1223="","",'Set Up'!F1223)</f>
        <v/>
      </c>
      <c r="AB1000" s="82" t="str">
        <f>IF('Set Up'!G1223="","",'Set Up'!G1223)</f>
        <v/>
      </c>
      <c r="AC1000" s="82" t="str">
        <f t="array" ref="AC1000">IF(Y1000="","",INDEX(Data!$G$4:$G$51,MATCH(Table7[[#This Row],[Fitting]]&amp;Table7[[#This Row],[Fitting Subtype]],Data!$E$4:$E$51&amp;Data!$F$4:$F$51,0)))</f>
        <v/>
      </c>
      <c r="AD1000" s="89" t="str">
        <f>IF(Table7[[#This Row],[Segment]]="","",Table7[[#This Row],[Quantity]]*Table7[[#This Row],[Kf]]*(((INDEX(Table4[Velocity (m/s)],MATCH(Table7[[#This Row],[Segment]],Table4[Segment],0)))^2)/2))</f>
        <v/>
      </c>
      <c r="AF1000" s="82" t="str">
        <f>Table4[[#This Row],[Segment]]</f>
        <v/>
      </c>
      <c r="AG1000" s="75"/>
      <c r="AH1000" s="82" t="str">
        <f>IF(Table5[[#This Row],[Segment]]="","",AG1000-Table4[[#This Row],[Total Pressure Drop (kPa)]])</f>
        <v/>
      </c>
    </row>
    <row r="1001" spans="1:34" x14ac:dyDescent="0.25">
      <c r="A1001" s="95" t="str">
        <f>IF('Set Up'!A998="","",'Set Up'!A998)</f>
        <v/>
      </c>
      <c r="B1001" s="75" t="s">
        <v>81</v>
      </c>
      <c r="C1001" s="85"/>
      <c r="D1001" s="86" t="str">
        <f>IF(Table4[[#This Row],[Diameter (in)]]="","",(((CONVERT(Table4[[#This Row],[Diameter (in)]],"in","m"))/2)^2)*PI())</f>
        <v/>
      </c>
      <c r="E1001" s="87" t="str">
        <f>IF(Table4[[#This Row],[Area (m2)]]="","",$D$4/Table4[[#This Row],[Area (m2)]])</f>
        <v/>
      </c>
      <c r="F1001" s="85">
        <f t="shared" si="15"/>
        <v>4.6951999999999998</v>
      </c>
      <c r="G1001" s="88" t="str">
        <f>IF(Table4[[#This Row],[Segment]]="","",(CONVERT(Table4[[#This Row],[Diameter (in)]],"in","m")*$B$4*Table4[[#This Row],[Velocity (m/s)]])/$C$4)</f>
        <v/>
      </c>
      <c r="H1001" s="96" t="str">
        <f>IF(Table4[[#This Row],[Segment]]="","",IF(Table4[[#This Row],[Teynold''s Number]]&gt;4000,"TURBULENT","LAMINAR"))</f>
        <v/>
      </c>
      <c r="I1001" s="86" t="str">
        <f>IF(Table4[[#This Row],[Segment]]="","",INDEX(Data!C998:C1012,MATCH(Table4[Material],Data!B998:B1012,0)))</f>
        <v/>
      </c>
      <c r="J1001" s="89" t="str">
        <f>IF(Table4[[#This Row],[ε (m)]]="","",Table4[[#This Row],[ε (m)]]/(CONVERT(Table4[[#This Row],[Diameter (in)]],"in","m")))</f>
        <v/>
      </c>
      <c r="K1001" s="96" t="str">
        <f>IF(Table4[[#This Row],[Regime]]="LAMINAR",16/Table4[[#This Row],[Teynold''s Number]],"-")</f>
        <v>-</v>
      </c>
      <c r="L1001" s="86"/>
      <c r="M1001" s="97" t="str">
        <f>IF(Table4[[#This Row],[Regime]]="TURBULENT",(((-4*LOG10(Table4[[#This Row],[ε/D]]/3.7+1.256/(Table4[[#This Row],[Teynold''s Number]]*SQRT(Table4[[#This Row],[f turbulent (guess)]]))))^-1)^2),"")</f>
        <v/>
      </c>
      <c r="N1001" s="91" t="str">
        <f>IF(Table4[[#This Row],[f turbulent]]="","",Table4[[#This Row],[f turbulent (guess)]]-Table4[[#This Row],[f turbulent]])</f>
        <v/>
      </c>
      <c r="O1001" s="87">
        <f>IF(Table4[[#This Row],[Segment]]="",0,IF(C1002="",0,IF(C1002&lt;=Table4[[#This Row],[Diameter (in)]],0,1-(D1001/D1002))))</f>
        <v>0</v>
      </c>
      <c r="P1001" s="92" t="str">
        <f>IF(Table4[[#This Row],[Segment]]="","",IF(C1001&gt;C1002,"",IF(C1002="",0.55,(0.55*(1-D1002/D1001)))))</f>
        <v/>
      </c>
      <c r="Q100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01" s="92" t="str">
        <f>IF(Table4[[#This Row],[Segment]]="","",IF(Table4[[#This Row],[Kexpansion]]="","0",((Table4[[#This Row],[Velocity (m/s)]]^2)/2)*Table4[[#This Row],[Kexpansion]]))</f>
        <v/>
      </c>
      <c r="S1001" s="92" t="str">
        <f>IF(Table4[[#This Row],[Segment]]="","",IF(Table4[[#This Row],[Kcontraction]]="","0",((Table4[[#This Row],[Velocity (m/s)]]^2)/2)*Table4[[#This Row],[Kcontraction]]))</f>
        <v/>
      </c>
      <c r="T1001" s="89" t="str">
        <f>IF(Table4[[#This Row],[Segment]]="","",SUMIF($Y$7:$Y$2000,Table4[[#This Row],[Segment]],$AD$7:$AD$2000))</f>
        <v/>
      </c>
      <c r="U1001" s="95" t="str">
        <f>IF(Table4[[#This Row],[Segment]]="","",Table4[[#This Row],[Hfriction (J/kg)]]+Table4[[#This Row],[Hexpansions (J/kg)]]+Table4[[#This Row],[Hcontractions (J/kg)]]+Table4[[#This Row],[Hf (J/kg)]])</f>
        <v/>
      </c>
      <c r="V1001" s="95" t="str">
        <f>IF(Table4[[#This Row],[Segment]]="","",Table4[[#This Row],[Total Friction Loss (J/kg)]]*Table3[Density (kg/m3)])</f>
        <v/>
      </c>
      <c r="W1001" s="95" t="str">
        <f>IF(Table4[[#This Row],[Segment]]="","",Table4[[#This Row],[Total Pressure Drop (Pa)]]/1000)</f>
        <v/>
      </c>
      <c r="Y1001" s="82" t="str">
        <f>IF('Set Up'!D1224="","",'Set Up'!D1224)</f>
        <v/>
      </c>
      <c r="Z1001" s="82" t="str">
        <f>IF('Set Up'!E1224="","",'Set Up'!E1224)</f>
        <v/>
      </c>
      <c r="AA1001" s="82" t="str">
        <f>IF('Set Up'!F1224="","",'Set Up'!F1224)</f>
        <v/>
      </c>
      <c r="AB1001" s="82" t="str">
        <f>IF('Set Up'!G1224="","",'Set Up'!G1224)</f>
        <v/>
      </c>
      <c r="AC1001" s="82" t="str">
        <f t="array" ref="AC1001">IF(Y1001="","",INDEX(Data!$G$4:$G$51,MATCH(Table7[[#This Row],[Fitting]]&amp;Table7[[#This Row],[Fitting Subtype]],Data!$E$4:$E$51&amp;Data!$F$4:$F$51,0)))</f>
        <v/>
      </c>
      <c r="AD1001" s="89" t="str">
        <f>IF(Table7[[#This Row],[Segment]]="","",Table7[[#This Row],[Quantity]]*Table7[[#This Row],[Kf]]*(((INDEX(Table4[Velocity (m/s)],MATCH(Table7[[#This Row],[Segment]],Table4[Segment],0)))^2)/2))</f>
        <v/>
      </c>
      <c r="AF1001" s="82" t="str">
        <f>Table4[[#This Row],[Segment]]</f>
        <v/>
      </c>
      <c r="AG1001" s="75"/>
      <c r="AH1001" s="82" t="str">
        <f>IF(Table5[[#This Row],[Segment]]="","",AG1001-Table4[[#This Row],[Total Pressure Drop (kPa)]])</f>
        <v/>
      </c>
    </row>
    <row r="1002" spans="1:34" x14ac:dyDescent="0.25">
      <c r="A1002" s="95" t="str">
        <f>IF('Set Up'!A999="","",'Set Up'!A999)</f>
        <v/>
      </c>
      <c r="B1002" s="75" t="s">
        <v>81</v>
      </c>
      <c r="C1002" s="85"/>
      <c r="D1002" s="86" t="str">
        <f>IF(Table4[[#This Row],[Diameter (in)]]="","",(((CONVERT(Table4[[#This Row],[Diameter (in)]],"in","m"))/2)^2)*PI())</f>
        <v/>
      </c>
      <c r="E1002" s="87" t="str">
        <f>IF(Table4[[#This Row],[Area (m2)]]="","",$D$4/Table4[[#This Row],[Area (m2)]])</f>
        <v/>
      </c>
      <c r="F1002" s="85">
        <f t="shared" si="15"/>
        <v>4.6951999999999998</v>
      </c>
      <c r="G1002" s="88" t="str">
        <f>IF(Table4[[#This Row],[Segment]]="","",(CONVERT(Table4[[#This Row],[Diameter (in)]],"in","m")*$B$4*Table4[[#This Row],[Velocity (m/s)]])/$C$4)</f>
        <v/>
      </c>
      <c r="H1002" s="96" t="str">
        <f>IF(Table4[[#This Row],[Segment]]="","",IF(Table4[[#This Row],[Teynold''s Number]]&gt;4000,"TURBULENT","LAMINAR"))</f>
        <v/>
      </c>
      <c r="I1002" s="86" t="str">
        <f>IF(Table4[[#This Row],[Segment]]="","",INDEX(Data!C999:C1013,MATCH(Table4[Material],Data!B999:B1013,0)))</f>
        <v/>
      </c>
      <c r="J1002" s="89" t="str">
        <f>IF(Table4[[#This Row],[ε (m)]]="","",Table4[[#This Row],[ε (m)]]/(CONVERT(Table4[[#This Row],[Diameter (in)]],"in","m")))</f>
        <v/>
      </c>
      <c r="K1002" s="96" t="str">
        <f>IF(Table4[[#This Row],[Regime]]="LAMINAR",16/Table4[[#This Row],[Teynold''s Number]],"-")</f>
        <v>-</v>
      </c>
      <c r="L1002" s="86"/>
      <c r="M1002" s="97" t="str">
        <f>IF(Table4[[#This Row],[Regime]]="TURBULENT",(((-4*LOG10(Table4[[#This Row],[ε/D]]/3.7+1.256/(Table4[[#This Row],[Teynold''s Number]]*SQRT(Table4[[#This Row],[f turbulent (guess)]]))))^-1)^2),"")</f>
        <v/>
      </c>
      <c r="N1002" s="91" t="str">
        <f>IF(Table4[[#This Row],[f turbulent]]="","",Table4[[#This Row],[f turbulent (guess)]]-Table4[[#This Row],[f turbulent]])</f>
        <v/>
      </c>
      <c r="O1002" s="87">
        <f>IF(Table4[[#This Row],[Segment]]="",0,IF(C1003="",0,IF(C1003&lt;=Table4[[#This Row],[Diameter (in)]],0,1-(D1002/D1003))))</f>
        <v>0</v>
      </c>
      <c r="P1002" s="92" t="str">
        <f>IF(Table4[[#This Row],[Segment]]="","",IF(C1002&gt;C1003,"",IF(C1003="",0.55,(0.55*(1-D1003/D1002)))))</f>
        <v/>
      </c>
      <c r="Q100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02" s="92" t="str">
        <f>IF(Table4[[#This Row],[Segment]]="","",IF(Table4[[#This Row],[Kexpansion]]="","0",((Table4[[#This Row],[Velocity (m/s)]]^2)/2)*Table4[[#This Row],[Kexpansion]]))</f>
        <v/>
      </c>
      <c r="S1002" s="92" t="str">
        <f>IF(Table4[[#This Row],[Segment]]="","",IF(Table4[[#This Row],[Kcontraction]]="","0",((Table4[[#This Row],[Velocity (m/s)]]^2)/2)*Table4[[#This Row],[Kcontraction]]))</f>
        <v/>
      </c>
      <c r="T1002" s="89" t="str">
        <f>IF(Table4[[#This Row],[Segment]]="","",SUMIF($Y$7:$Y$2000,Table4[[#This Row],[Segment]],$AD$7:$AD$2000))</f>
        <v/>
      </c>
      <c r="U1002" s="95" t="str">
        <f>IF(Table4[[#This Row],[Segment]]="","",Table4[[#This Row],[Hfriction (J/kg)]]+Table4[[#This Row],[Hexpansions (J/kg)]]+Table4[[#This Row],[Hcontractions (J/kg)]]+Table4[[#This Row],[Hf (J/kg)]])</f>
        <v/>
      </c>
      <c r="V1002" s="95" t="str">
        <f>IF(Table4[[#This Row],[Segment]]="","",Table4[[#This Row],[Total Friction Loss (J/kg)]]*Table3[Density (kg/m3)])</f>
        <v/>
      </c>
      <c r="W1002" s="95" t="str">
        <f>IF(Table4[[#This Row],[Segment]]="","",Table4[[#This Row],[Total Pressure Drop (Pa)]]/1000)</f>
        <v/>
      </c>
      <c r="Y1002" s="82" t="str">
        <f>IF('Set Up'!D1225="","",'Set Up'!D1225)</f>
        <v/>
      </c>
      <c r="Z1002" s="82" t="str">
        <f>IF('Set Up'!E1225="","",'Set Up'!E1225)</f>
        <v/>
      </c>
      <c r="AA1002" s="82" t="str">
        <f>IF('Set Up'!F1225="","",'Set Up'!F1225)</f>
        <v/>
      </c>
      <c r="AB1002" s="82" t="str">
        <f>IF('Set Up'!G1225="","",'Set Up'!G1225)</f>
        <v/>
      </c>
      <c r="AC1002" s="82" t="str">
        <f t="array" ref="AC1002">IF(Y1002="","",INDEX(Data!$G$4:$G$51,MATCH(Table7[[#This Row],[Fitting]]&amp;Table7[[#This Row],[Fitting Subtype]],Data!$E$4:$E$51&amp;Data!$F$4:$F$51,0)))</f>
        <v/>
      </c>
      <c r="AD1002" s="89" t="str">
        <f>IF(Table7[[#This Row],[Segment]]="","",Table7[[#This Row],[Quantity]]*Table7[[#This Row],[Kf]]*(((INDEX(Table4[Velocity (m/s)],MATCH(Table7[[#This Row],[Segment]],Table4[Segment],0)))^2)/2))</f>
        <v/>
      </c>
      <c r="AF1002" s="82" t="str">
        <f>Table4[[#This Row],[Segment]]</f>
        <v/>
      </c>
      <c r="AG1002" s="75"/>
      <c r="AH1002" s="82" t="str">
        <f>IF(Table5[[#This Row],[Segment]]="","",AG1002-Table4[[#This Row],[Total Pressure Drop (kPa)]])</f>
        <v/>
      </c>
    </row>
    <row r="1003" spans="1:34" x14ac:dyDescent="0.25">
      <c r="A1003" s="95" t="str">
        <f>IF('Set Up'!A1000="","",'Set Up'!A1000)</f>
        <v/>
      </c>
      <c r="B1003" s="75" t="s">
        <v>81</v>
      </c>
      <c r="C1003" s="85"/>
      <c r="D1003" s="86" t="str">
        <f>IF(Table4[[#This Row],[Diameter (in)]]="","",(((CONVERT(Table4[[#This Row],[Diameter (in)]],"in","m"))/2)^2)*PI())</f>
        <v/>
      </c>
      <c r="E1003" s="87" t="str">
        <f>IF(Table4[[#This Row],[Area (m2)]]="","",$D$4/Table4[[#This Row],[Area (m2)]])</f>
        <v/>
      </c>
      <c r="F1003" s="85">
        <f t="shared" si="15"/>
        <v>4.6951999999999998</v>
      </c>
      <c r="G1003" s="88" t="str">
        <f>IF(Table4[[#This Row],[Segment]]="","",(CONVERT(Table4[[#This Row],[Diameter (in)]],"in","m")*$B$4*Table4[[#This Row],[Velocity (m/s)]])/$C$4)</f>
        <v/>
      </c>
      <c r="H1003" s="96" t="str">
        <f>IF(Table4[[#This Row],[Segment]]="","",IF(Table4[[#This Row],[Teynold''s Number]]&gt;4000,"TURBULENT","LAMINAR"))</f>
        <v/>
      </c>
      <c r="I1003" s="86" t="str">
        <f>IF(Table4[[#This Row],[Segment]]="","",INDEX(Data!C1000:C1014,MATCH(Table4[Material],Data!B1000:B1014,0)))</f>
        <v/>
      </c>
      <c r="J1003" s="89" t="str">
        <f>IF(Table4[[#This Row],[ε (m)]]="","",Table4[[#This Row],[ε (m)]]/(CONVERT(Table4[[#This Row],[Diameter (in)]],"in","m")))</f>
        <v/>
      </c>
      <c r="K1003" s="96" t="str">
        <f>IF(Table4[[#This Row],[Regime]]="LAMINAR",16/Table4[[#This Row],[Teynold''s Number]],"-")</f>
        <v>-</v>
      </c>
      <c r="L1003" s="86"/>
      <c r="M1003" s="97" t="str">
        <f>IF(Table4[[#This Row],[Regime]]="TURBULENT",(((-4*LOG10(Table4[[#This Row],[ε/D]]/3.7+1.256/(Table4[[#This Row],[Teynold''s Number]]*SQRT(Table4[[#This Row],[f turbulent (guess)]]))))^-1)^2),"")</f>
        <v/>
      </c>
      <c r="N1003" s="91" t="str">
        <f>IF(Table4[[#This Row],[f turbulent]]="","",Table4[[#This Row],[f turbulent (guess)]]-Table4[[#This Row],[f turbulent]])</f>
        <v/>
      </c>
      <c r="O1003" s="87">
        <f>IF(Table4[[#This Row],[Segment]]="",0,IF(C1004="",0,IF(C1004&lt;=Table4[[#This Row],[Diameter (in)]],0,1-(D1003/D1004))))</f>
        <v>0</v>
      </c>
      <c r="P1003" s="92" t="str">
        <f>IF(Table4[[#This Row],[Segment]]="","",IF(C1003&gt;C1004,"",IF(C1004="",0.55,(0.55*(1-D1004/D1003)))))</f>
        <v/>
      </c>
      <c r="Q100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03" s="92" t="str">
        <f>IF(Table4[[#This Row],[Segment]]="","",IF(Table4[[#This Row],[Kexpansion]]="","0",((Table4[[#This Row],[Velocity (m/s)]]^2)/2)*Table4[[#This Row],[Kexpansion]]))</f>
        <v/>
      </c>
      <c r="S1003" s="92" t="str">
        <f>IF(Table4[[#This Row],[Segment]]="","",IF(Table4[[#This Row],[Kcontraction]]="","0",((Table4[[#This Row],[Velocity (m/s)]]^2)/2)*Table4[[#This Row],[Kcontraction]]))</f>
        <v/>
      </c>
      <c r="T1003" s="89" t="str">
        <f>IF(Table4[[#This Row],[Segment]]="","",SUMIF($Y$7:$Y$2000,Table4[[#This Row],[Segment]],$AD$7:$AD$2000))</f>
        <v/>
      </c>
      <c r="U1003" s="95" t="str">
        <f>IF(Table4[[#This Row],[Segment]]="","",Table4[[#This Row],[Hfriction (J/kg)]]+Table4[[#This Row],[Hexpansions (J/kg)]]+Table4[[#This Row],[Hcontractions (J/kg)]]+Table4[[#This Row],[Hf (J/kg)]])</f>
        <v/>
      </c>
      <c r="V1003" s="95" t="str">
        <f>IF(Table4[[#This Row],[Segment]]="","",Table4[[#This Row],[Total Friction Loss (J/kg)]]*Table3[Density (kg/m3)])</f>
        <v/>
      </c>
      <c r="W1003" s="95" t="str">
        <f>IF(Table4[[#This Row],[Segment]]="","",Table4[[#This Row],[Total Pressure Drop (Pa)]]/1000)</f>
        <v/>
      </c>
      <c r="Y1003" s="82" t="str">
        <f>IF('Set Up'!D1226="","",'Set Up'!D1226)</f>
        <v/>
      </c>
      <c r="Z1003" s="82" t="str">
        <f>IF('Set Up'!E1226="","",'Set Up'!E1226)</f>
        <v/>
      </c>
      <c r="AA1003" s="82" t="str">
        <f>IF('Set Up'!F1226="","",'Set Up'!F1226)</f>
        <v/>
      </c>
      <c r="AB1003" s="82" t="str">
        <f>IF('Set Up'!G1226="","",'Set Up'!G1226)</f>
        <v/>
      </c>
      <c r="AC1003" s="82" t="str">
        <f t="array" ref="AC1003">IF(Y1003="","",INDEX(Data!$G$4:$G$51,MATCH(Table7[[#This Row],[Fitting]]&amp;Table7[[#This Row],[Fitting Subtype]],Data!$E$4:$E$51&amp;Data!$F$4:$F$51,0)))</f>
        <v/>
      </c>
      <c r="AD1003" s="89" t="str">
        <f>IF(Table7[[#This Row],[Segment]]="","",Table7[[#This Row],[Quantity]]*Table7[[#This Row],[Kf]]*(((INDEX(Table4[Velocity (m/s)],MATCH(Table7[[#This Row],[Segment]],Table4[Segment],0)))^2)/2))</f>
        <v/>
      </c>
      <c r="AF1003" s="82" t="str">
        <f>Table4[[#This Row],[Segment]]</f>
        <v/>
      </c>
      <c r="AG1003" s="75"/>
      <c r="AH1003" s="82" t="str">
        <f>IF(Table5[[#This Row],[Segment]]="","",AG1003-Table4[[#This Row],[Total Pressure Drop (kPa)]])</f>
        <v/>
      </c>
    </row>
    <row r="1004" spans="1:34" x14ac:dyDescent="0.25">
      <c r="A1004" s="95" t="str">
        <f>IF('Set Up'!A1001="","",'Set Up'!A1001)</f>
        <v/>
      </c>
      <c r="B1004" s="75" t="s">
        <v>81</v>
      </c>
      <c r="C1004" s="85"/>
      <c r="D1004" s="86" t="str">
        <f>IF(Table4[[#This Row],[Diameter (in)]]="","",(((CONVERT(Table4[[#This Row],[Diameter (in)]],"in","m"))/2)^2)*PI())</f>
        <v/>
      </c>
      <c r="E1004" s="87" t="str">
        <f>IF(Table4[[#This Row],[Area (m2)]]="","",$D$4/Table4[[#This Row],[Area (m2)]])</f>
        <v/>
      </c>
      <c r="F1004" s="85">
        <f t="shared" si="15"/>
        <v>4.6951999999999998</v>
      </c>
      <c r="G1004" s="88" t="str">
        <f>IF(Table4[[#This Row],[Segment]]="","",(CONVERT(Table4[[#This Row],[Diameter (in)]],"in","m")*$B$4*Table4[[#This Row],[Velocity (m/s)]])/$C$4)</f>
        <v/>
      </c>
      <c r="H1004" s="96" t="str">
        <f>IF(Table4[[#This Row],[Segment]]="","",IF(Table4[[#This Row],[Teynold''s Number]]&gt;4000,"TURBULENT","LAMINAR"))</f>
        <v/>
      </c>
      <c r="I1004" s="86" t="str">
        <f>IF(Table4[[#This Row],[Segment]]="","",INDEX(Data!C1001:C1015,MATCH(Table4[Material],Data!B1001:B1015,0)))</f>
        <v/>
      </c>
      <c r="J1004" s="89" t="str">
        <f>IF(Table4[[#This Row],[ε (m)]]="","",Table4[[#This Row],[ε (m)]]/(CONVERT(Table4[[#This Row],[Diameter (in)]],"in","m")))</f>
        <v/>
      </c>
      <c r="K1004" s="96" t="str">
        <f>IF(Table4[[#This Row],[Regime]]="LAMINAR",16/Table4[[#This Row],[Teynold''s Number]],"-")</f>
        <v>-</v>
      </c>
      <c r="L1004" s="86"/>
      <c r="M1004" s="97" t="str">
        <f>IF(Table4[[#This Row],[Regime]]="TURBULENT",(((-4*LOG10(Table4[[#This Row],[ε/D]]/3.7+1.256/(Table4[[#This Row],[Teynold''s Number]]*SQRT(Table4[[#This Row],[f turbulent (guess)]]))))^-1)^2),"")</f>
        <v/>
      </c>
      <c r="N1004" s="91" t="str">
        <f>IF(Table4[[#This Row],[f turbulent]]="","",Table4[[#This Row],[f turbulent (guess)]]-Table4[[#This Row],[f turbulent]])</f>
        <v/>
      </c>
      <c r="O1004" s="87">
        <f>IF(Table4[[#This Row],[Segment]]="",0,IF(C1005="",0,IF(C1005&lt;=Table4[[#This Row],[Diameter (in)]],0,1-(D1004/D1005))))</f>
        <v>0</v>
      </c>
      <c r="P1004" s="92" t="str">
        <f>IF(Table4[[#This Row],[Segment]]="","",IF(C1004&gt;C1005,"",IF(C1005="",0.55,(0.55*(1-D1005/D1004)))))</f>
        <v/>
      </c>
      <c r="Q100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04" s="92" t="str">
        <f>IF(Table4[[#This Row],[Segment]]="","",IF(Table4[[#This Row],[Kexpansion]]="","0",((Table4[[#This Row],[Velocity (m/s)]]^2)/2)*Table4[[#This Row],[Kexpansion]]))</f>
        <v/>
      </c>
      <c r="S1004" s="92" t="str">
        <f>IF(Table4[[#This Row],[Segment]]="","",IF(Table4[[#This Row],[Kcontraction]]="","0",((Table4[[#This Row],[Velocity (m/s)]]^2)/2)*Table4[[#This Row],[Kcontraction]]))</f>
        <v/>
      </c>
      <c r="T1004" s="89" t="str">
        <f>IF(Table4[[#This Row],[Segment]]="","",SUMIF($Y$7:$Y$2000,Table4[[#This Row],[Segment]],$AD$7:$AD$2000))</f>
        <v/>
      </c>
      <c r="U1004" s="95" t="str">
        <f>IF(Table4[[#This Row],[Segment]]="","",Table4[[#This Row],[Hfriction (J/kg)]]+Table4[[#This Row],[Hexpansions (J/kg)]]+Table4[[#This Row],[Hcontractions (J/kg)]]+Table4[[#This Row],[Hf (J/kg)]])</f>
        <v/>
      </c>
      <c r="V1004" s="95" t="str">
        <f>IF(Table4[[#This Row],[Segment]]="","",Table4[[#This Row],[Total Friction Loss (J/kg)]]*Table3[Density (kg/m3)])</f>
        <v/>
      </c>
      <c r="W1004" s="95" t="str">
        <f>IF(Table4[[#This Row],[Segment]]="","",Table4[[#This Row],[Total Pressure Drop (Pa)]]/1000)</f>
        <v/>
      </c>
      <c r="Y1004" s="82" t="str">
        <f>IF('Set Up'!D1227="","",'Set Up'!D1227)</f>
        <v/>
      </c>
      <c r="Z1004" s="82" t="str">
        <f>IF('Set Up'!E1227="","",'Set Up'!E1227)</f>
        <v/>
      </c>
      <c r="AA1004" s="82" t="str">
        <f>IF('Set Up'!F1227="","",'Set Up'!F1227)</f>
        <v/>
      </c>
      <c r="AB1004" s="82" t="str">
        <f>IF('Set Up'!G1227="","",'Set Up'!G1227)</f>
        <v/>
      </c>
      <c r="AC1004" s="82" t="str">
        <f t="array" ref="AC1004">IF(Y1004="","",INDEX(Data!$G$4:$G$51,MATCH(Table7[[#This Row],[Fitting]]&amp;Table7[[#This Row],[Fitting Subtype]],Data!$E$4:$E$51&amp;Data!$F$4:$F$51,0)))</f>
        <v/>
      </c>
      <c r="AD1004" s="89" t="str">
        <f>IF(Table7[[#This Row],[Segment]]="","",Table7[[#This Row],[Quantity]]*Table7[[#This Row],[Kf]]*(((INDEX(Table4[Velocity (m/s)],MATCH(Table7[[#This Row],[Segment]],Table4[Segment],0)))^2)/2))</f>
        <v/>
      </c>
      <c r="AF1004" s="82" t="str">
        <f>Table4[[#This Row],[Segment]]</f>
        <v/>
      </c>
      <c r="AG1004" s="75"/>
      <c r="AH1004" s="82" t="str">
        <f>IF(Table5[[#This Row],[Segment]]="","",AG1004-Table4[[#This Row],[Total Pressure Drop (kPa)]])</f>
        <v/>
      </c>
    </row>
    <row r="1005" spans="1:34" x14ac:dyDescent="0.25">
      <c r="A1005" s="95" t="str">
        <f>IF('Set Up'!A1002="","",'Set Up'!A1002)</f>
        <v/>
      </c>
      <c r="B1005" s="75" t="s">
        <v>81</v>
      </c>
      <c r="C1005" s="85"/>
      <c r="D1005" s="86" t="str">
        <f>IF(Table4[[#This Row],[Diameter (in)]]="","",(((CONVERT(Table4[[#This Row],[Diameter (in)]],"in","m"))/2)^2)*PI())</f>
        <v/>
      </c>
      <c r="E1005" s="87" t="str">
        <f>IF(Table4[[#This Row],[Area (m2)]]="","",$D$4/Table4[[#This Row],[Area (m2)]])</f>
        <v/>
      </c>
      <c r="F1005" s="85">
        <f t="shared" si="15"/>
        <v>4.6951999999999998</v>
      </c>
      <c r="G1005" s="88" t="str">
        <f>IF(Table4[[#This Row],[Segment]]="","",(CONVERT(Table4[[#This Row],[Diameter (in)]],"in","m")*$B$4*Table4[[#This Row],[Velocity (m/s)]])/$C$4)</f>
        <v/>
      </c>
      <c r="H1005" s="96" t="str">
        <f>IF(Table4[[#This Row],[Segment]]="","",IF(Table4[[#This Row],[Teynold''s Number]]&gt;4000,"TURBULENT","LAMINAR"))</f>
        <v/>
      </c>
      <c r="I1005" s="86" t="str">
        <f>IF(Table4[[#This Row],[Segment]]="","",INDEX(Data!C1002:C1016,MATCH(Table4[Material],Data!B1002:B1016,0)))</f>
        <v/>
      </c>
      <c r="J1005" s="89" t="str">
        <f>IF(Table4[[#This Row],[ε (m)]]="","",Table4[[#This Row],[ε (m)]]/(CONVERT(Table4[[#This Row],[Diameter (in)]],"in","m")))</f>
        <v/>
      </c>
      <c r="K1005" s="96" t="str">
        <f>IF(Table4[[#This Row],[Regime]]="LAMINAR",16/Table4[[#This Row],[Teynold''s Number]],"-")</f>
        <v>-</v>
      </c>
      <c r="L1005" s="86"/>
      <c r="M1005" s="97" t="str">
        <f>IF(Table4[[#This Row],[Regime]]="TURBULENT",(((-4*LOG10(Table4[[#This Row],[ε/D]]/3.7+1.256/(Table4[[#This Row],[Teynold''s Number]]*SQRT(Table4[[#This Row],[f turbulent (guess)]]))))^-1)^2),"")</f>
        <v/>
      </c>
      <c r="N1005" s="91" t="str">
        <f>IF(Table4[[#This Row],[f turbulent]]="","",Table4[[#This Row],[f turbulent (guess)]]-Table4[[#This Row],[f turbulent]])</f>
        <v/>
      </c>
      <c r="O1005" s="87">
        <f>IF(Table4[[#This Row],[Segment]]="",0,IF(C1006="",0,IF(C1006&lt;=Table4[[#This Row],[Diameter (in)]],0,1-(D1005/D1006))))</f>
        <v>0</v>
      </c>
      <c r="P1005" s="92" t="str">
        <f>IF(Table4[[#This Row],[Segment]]="","",IF(C1005&gt;C1006,"",IF(C1006="",0.55,(0.55*(1-D1006/D1005)))))</f>
        <v/>
      </c>
      <c r="Q100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05" s="92" t="str">
        <f>IF(Table4[[#This Row],[Segment]]="","",IF(Table4[[#This Row],[Kexpansion]]="","0",((Table4[[#This Row],[Velocity (m/s)]]^2)/2)*Table4[[#This Row],[Kexpansion]]))</f>
        <v/>
      </c>
      <c r="S1005" s="92" t="str">
        <f>IF(Table4[[#This Row],[Segment]]="","",IF(Table4[[#This Row],[Kcontraction]]="","0",((Table4[[#This Row],[Velocity (m/s)]]^2)/2)*Table4[[#This Row],[Kcontraction]]))</f>
        <v/>
      </c>
      <c r="T1005" s="89" t="str">
        <f>IF(Table4[[#This Row],[Segment]]="","",SUMIF($Y$7:$Y$2000,Table4[[#This Row],[Segment]],$AD$7:$AD$2000))</f>
        <v/>
      </c>
      <c r="U1005" s="95" t="str">
        <f>IF(Table4[[#This Row],[Segment]]="","",Table4[[#This Row],[Hfriction (J/kg)]]+Table4[[#This Row],[Hexpansions (J/kg)]]+Table4[[#This Row],[Hcontractions (J/kg)]]+Table4[[#This Row],[Hf (J/kg)]])</f>
        <v/>
      </c>
      <c r="V1005" s="95" t="str">
        <f>IF(Table4[[#This Row],[Segment]]="","",Table4[[#This Row],[Total Friction Loss (J/kg)]]*Table3[Density (kg/m3)])</f>
        <v/>
      </c>
      <c r="W1005" s="95" t="str">
        <f>IF(Table4[[#This Row],[Segment]]="","",Table4[[#This Row],[Total Pressure Drop (Pa)]]/1000)</f>
        <v/>
      </c>
      <c r="Y1005" s="82" t="str">
        <f>IF('Set Up'!D1228="","",'Set Up'!D1228)</f>
        <v/>
      </c>
      <c r="Z1005" s="82" t="str">
        <f>IF('Set Up'!E1228="","",'Set Up'!E1228)</f>
        <v/>
      </c>
      <c r="AA1005" s="82" t="str">
        <f>IF('Set Up'!F1228="","",'Set Up'!F1228)</f>
        <v/>
      </c>
      <c r="AB1005" s="82" t="str">
        <f>IF('Set Up'!G1228="","",'Set Up'!G1228)</f>
        <v/>
      </c>
      <c r="AC1005" s="82" t="str">
        <f t="array" ref="AC1005">IF(Y1005="","",INDEX(Data!$G$4:$G$51,MATCH(Table7[[#This Row],[Fitting]]&amp;Table7[[#This Row],[Fitting Subtype]],Data!$E$4:$E$51&amp;Data!$F$4:$F$51,0)))</f>
        <v/>
      </c>
      <c r="AD1005" s="89" t="str">
        <f>IF(Table7[[#This Row],[Segment]]="","",Table7[[#This Row],[Quantity]]*Table7[[#This Row],[Kf]]*(((INDEX(Table4[Velocity (m/s)],MATCH(Table7[[#This Row],[Segment]],Table4[Segment],0)))^2)/2))</f>
        <v/>
      </c>
      <c r="AF1005" s="82" t="str">
        <f>Table4[[#This Row],[Segment]]</f>
        <v/>
      </c>
      <c r="AG1005" s="75"/>
      <c r="AH1005" s="82" t="str">
        <f>IF(Table5[[#This Row],[Segment]]="","",AG1005-Table4[[#This Row],[Total Pressure Drop (kPa)]])</f>
        <v/>
      </c>
    </row>
    <row r="1006" spans="1:34" x14ac:dyDescent="0.25">
      <c r="A1006" s="95" t="str">
        <f>IF('Set Up'!A1003="","",'Set Up'!A1003)</f>
        <v/>
      </c>
      <c r="B1006" s="75" t="s">
        <v>81</v>
      </c>
      <c r="C1006" s="85"/>
      <c r="D1006" s="86" t="str">
        <f>IF(Table4[[#This Row],[Diameter (in)]]="","",(((CONVERT(Table4[[#This Row],[Diameter (in)]],"in","m"))/2)^2)*PI())</f>
        <v/>
      </c>
      <c r="E1006" s="87" t="str">
        <f>IF(Table4[[#This Row],[Area (m2)]]="","",$D$4/Table4[[#This Row],[Area (m2)]])</f>
        <v/>
      </c>
      <c r="F1006" s="85">
        <f t="shared" si="15"/>
        <v>4.6951999999999998</v>
      </c>
      <c r="G1006" s="88" t="str">
        <f>IF(Table4[[#This Row],[Segment]]="","",(CONVERT(Table4[[#This Row],[Diameter (in)]],"in","m")*$B$4*Table4[[#This Row],[Velocity (m/s)]])/$C$4)</f>
        <v/>
      </c>
      <c r="H1006" s="96" t="str">
        <f>IF(Table4[[#This Row],[Segment]]="","",IF(Table4[[#This Row],[Teynold''s Number]]&gt;4000,"TURBULENT","LAMINAR"))</f>
        <v/>
      </c>
      <c r="I1006" s="86" t="str">
        <f>IF(Table4[[#This Row],[Segment]]="","",INDEX(Data!C1003:C1017,MATCH(Table4[Material],Data!B1003:B1017,0)))</f>
        <v/>
      </c>
      <c r="J1006" s="89" t="str">
        <f>IF(Table4[[#This Row],[ε (m)]]="","",Table4[[#This Row],[ε (m)]]/(CONVERT(Table4[[#This Row],[Diameter (in)]],"in","m")))</f>
        <v/>
      </c>
      <c r="K1006" s="96" t="str">
        <f>IF(Table4[[#This Row],[Regime]]="LAMINAR",16/Table4[[#This Row],[Teynold''s Number]],"-")</f>
        <v>-</v>
      </c>
      <c r="L1006" s="86"/>
      <c r="M1006" s="97" t="str">
        <f>IF(Table4[[#This Row],[Regime]]="TURBULENT",(((-4*LOG10(Table4[[#This Row],[ε/D]]/3.7+1.256/(Table4[[#This Row],[Teynold''s Number]]*SQRT(Table4[[#This Row],[f turbulent (guess)]]))))^-1)^2),"")</f>
        <v/>
      </c>
      <c r="N1006" s="91" t="str">
        <f>IF(Table4[[#This Row],[f turbulent]]="","",Table4[[#This Row],[f turbulent (guess)]]-Table4[[#This Row],[f turbulent]])</f>
        <v/>
      </c>
      <c r="O1006" s="87">
        <f>IF(Table4[[#This Row],[Segment]]="",0,IF(C1007="",0,IF(C1007&lt;=Table4[[#This Row],[Diameter (in)]],0,1-(D1006/D1007))))</f>
        <v>0</v>
      </c>
      <c r="P1006" s="92" t="str">
        <f>IF(Table4[[#This Row],[Segment]]="","",IF(C1006&gt;C1007,"",IF(C1007="",0.55,(0.55*(1-D1007/D1006)))))</f>
        <v/>
      </c>
      <c r="Q100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06" s="92" t="str">
        <f>IF(Table4[[#This Row],[Segment]]="","",IF(Table4[[#This Row],[Kexpansion]]="","0",((Table4[[#This Row],[Velocity (m/s)]]^2)/2)*Table4[[#This Row],[Kexpansion]]))</f>
        <v/>
      </c>
      <c r="S1006" s="92" t="str">
        <f>IF(Table4[[#This Row],[Segment]]="","",IF(Table4[[#This Row],[Kcontraction]]="","0",((Table4[[#This Row],[Velocity (m/s)]]^2)/2)*Table4[[#This Row],[Kcontraction]]))</f>
        <v/>
      </c>
      <c r="T1006" s="89" t="str">
        <f>IF(Table4[[#This Row],[Segment]]="","",SUMIF($Y$7:$Y$2000,Table4[[#This Row],[Segment]],$AD$7:$AD$2000))</f>
        <v/>
      </c>
      <c r="U1006" s="95" t="str">
        <f>IF(Table4[[#This Row],[Segment]]="","",Table4[[#This Row],[Hfriction (J/kg)]]+Table4[[#This Row],[Hexpansions (J/kg)]]+Table4[[#This Row],[Hcontractions (J/kg)]]+Table4[[#This Row],[Hf (J/kg)]])</f>
        <v/>
      </c>
      <c r="V1006" s="95" t="str">
        <f>IF(Table4[[#This Row],[Segment]]="","",Table4[[#This Row],[Total Friction Loss (J/kg)]]*Table3[Density (kg/m3)])</f>
        <v/>
      </c>
      <c r="W1006" s="95" t="str">
        <f>IF(Table4[[#This Row],[Segment]]="","",Table4[[#This Row],[Total Pressure Drop (Pa)]]/1000)</f>
        <v/>
      </c>
      <c r="Y1006" s="82" t="str">
        <f>IF('Set Up'!D1229="","",'Set Up'!D1229)</f>
        <v/>
      </c>
      <c r="Z1006" s="82" t="str">
        <f>IF('Set Up'!E1229="","",'Set Up'!E1229)</f>
        <v/>
      </c>
      <c r="AA1006" s="82" t="str">
        <f>IF('Set Up'!F1229="","",'Set Up'!F1229)</f>
        <v/>
      </c>
      <c r="AB1006" s="82" t="str">
        <f>IF('Set Up'!G1229="","",'Set Up'!G1229)</f>
        <v/>
      </c>
      <c r="AC1006" s="82" t="str">
        <f t="array" ref="AC1006">IF(Y1006="","",INDEX(Data!$G$4:$G$51,MATCH(Table7[[#This Row],[Fitting]]&amp;Table7[[#This Row],[Fitting Subtype]],Data!$E$4:$E$51&amp;Data!$F$4:$F$51,0)))</f>
        <v/>
      </c>
      <c r="AD1006" s="89" t="str">
        <f>IF(Table7[[#This Row],[Segment]]="","",Table7[[#This Row],[Quantity]]*Table7[[#This Row],[Kf]]*(((INDEX(Table4[Velocity (m/s)],MATCH(Table7[[#This Row],[Segment]],Table4[Segment],0)))^2)/2))</f>
        <v/>
      </c>
      <c r="AF1006" s="82" t="str">
        <f>Table4[[#This Row],[Segment]]</f>
        <v/>
      </c>
      <c r="AG1006" s="75"/>
      <c r="AH1006" s="82" t="str">
        <f>IF(Table5[[#This Row],[Segment]]="","",AG1006-Table4[[#This Row],[Total Pressure Drop (kPa)]])</f>
        <v/>
      </c>
    </row>
    <row r="1007" spans="1:34" x14ac:dyDescent="0.25">
      <c r="A1007" s="95" t="str">
        <f>IF('Set Up'!A1004="","",'Set Up'!A1004)</f>
        <v/>
      </c>
      <c r="B1007" s="75" t="s">
        <v>81</v>
      </c>
      <c r="C1007" s="85"/>
      <c r="D1007" s="86" t="str">
        <f>IF(Table4[[#This Row],[Diameter (in)]]="","",(((CONVERT(Table4[[#This Row],[Diameter (in)]],"in","m"))/2)^2)*PI())</f>
        <v/>
      </c>
      <c r="E1007" s="87" t="str">
        <f>IF(Table4[[#This Row],[Area (m2)]]="","",$D$4/Table4[[#This Row],[Area (m2)]])</f>
        <v/>
      </c>
      <c r="F1007" s="85">
        <f t="shared" si="15"/>
        <v>4.6951999999999998</v>
      </c>
      <c r="G1007" s="88" t="str">
        <f>IF(Table4[[#This Row],[Segment]]="","",(CONVERT(Table4[[#This Row],[Diameter (in)]],"in","m")*$B$4*Table4[[#This Row],[Velocity (m/s)]])/$C$4)</f>
        <v/>
      </c>
      <c r="H1007" s="96" t="str">
        <f>IF(Table4[[#This Row],[Segment]]="","",IF(Table4[[#This Row],[Teynold''s Number]]&gt;4000,"TURBULENT","LAMINAR"))</f>
        <v/>
      </c>
      <c r="I1007" s="86" t="str">
        <f>IF(Table4[[#This Row],[Segment]]="","",INDEX(Data!C1004:C1018,MATCH(Table4[Material],Data!B1004:B1018,0)))</f>
        <v/>
      </c>
      <c r="J1007" s="89" t="str">
        <f>IF(Table4[[#This Row],[ε (m)]]="","",Table4[[#This Row],[ε (m)]]/(CONVERT(Table4[[#This Row],[Diameter (in)]],"in","m")))</f>
        <v/>
      </c>
      <c r="K1007" s="96" t="str">
        <f>IF(Table4[[#This Row],[Regime]]="LAMINAR",16/Table4[[#This Row],[Teynold''s Number]],"-")</f>
        <v>-</v>
      </c>
      <c r="L1007" s="86"/>
      <c r="M1007" s="97" t="str">
        <f>IF(Table4[[#This Row],[Regime]]="TURBULENT",(((-4*LOG10(Table4[[#This Row],[ε/D]]/3.7+1.256/(Table4[[#This Row],[Teynold''s Number]]*SQRT(Table4[[#This Row],[f turbulent (guess)]]))))^-1)^2),"")</f>
        <v/>
      </c>
      <c r="N1007" s="91" t="str">
        <f>IF(Table4[[#This Row],[f turbulent]]="","",Table4[[#This Row],[f turbulent (guess)]]-Table4[[#This Row],[f turbulent]])</f>
        <v/>
      </c>
      <c r="O1007" s="87">
        <f>IF(Table4[[#This Row],[Segment]]="",0,IF(C1008="",0,IF(C1008&lt;=Table4[[#This Row],[Diameter (in)]],0,1-(D1007/D1008))))</f>
        <v>0</v>
      </c>
      <c r="P1007" s="92" t="str">
        <f>IF(Table4[[#This Row],[Segment]]="","",IF(C1007&gt;C1008,"",IF(C1008="",0.55,(0.55*(1-D1008/D1007)))))</f>
        <v/>
      </c>
      <c r="Q100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07" s="92" t="str">
        <f>IF(Table4[[#This Row],[Segment]]="","",IF(Table4[[#This Row],[Kexpansion]]="","0",((Table4[[#This Row],[Velocity (m/s)]]^2)/2)*Table4[[#This Row],[Kexpansion]]))</f>
        <v/>
      </c>
      <c r="S1007" s="92" t="str">
        <f>IF(Table4[[#This Row],[Segment]]="","",IF(Table4[[#This Row],[Kcontraction]]="","0",((Table4[[#This Row],[Velocity (m/s)]]^2)/2)*Table4[[#This Row],[Kcontraction]]))</f>
        <v/>
      </c>
      <c r="T1007" s="89" t="str">
        <f>IF(Table4[[#This Row],[Segment]]="","",SUMIF($Y$7:$Y$2000,Table4[[#This Row],[Segment]],$AD$7:$AD$2000))</f>
        <v/>
      </c>
      <c r="U1007" s="95" t="str">
        <f>IF(Table4[[#This Row],[Segment]]="","",Table4[[#This Row],[Hfriction (J/kg)]]+Table4[[#This Row],[Hexpansions (J/kg)]]+Table4[[#This Row],[Hcontractions (J/kg)]]+Table4[[#This Row],[Hf (J/kg)]])</f>
        <v/>
      </c>
      <c r="V1007" s="95" t="str">
        <f>IF(Table4[[#This Row],[Segment]]="","",Table4[[#This Row],[Total Friction Loss (J/kg)]]*Table3[Density (kg/m3)])</f>
        <v/>
      </c>
      <c r="W1007" s="95" t="str">
        <f>IF(Table4[[#This Row],[Segment]]="","",Table4[[#This Row],[Total Pressure Drop (Pa)]]/1000)</f>
        <v/>
      </c>
      <c r="Y1007" s="82" t="str">
        <f>IF('Set Up'!D1230="","",'Set Up'!D1230)</f>
        <v/>
      </c>
      <c r="Z1007" s="82" t="str">
        <f>IF('Set Up'!E1230="","",'Set Up'!E1230)</f>
        <v/>
      </c>
      <c r="AA1007" s="82" t="str">
        <f>IF('Set Up'!F1230="","",'Set Up'!F1230)</f>
        <v/>
      </c>
      <c r="AB1007" s="82" t="str">
        <f>IF('Set Up'!G1230="","",'Set Up'!G1230)</f>
        <v/>
      </c>
      <c r="AC1007" s="82" t="str">
        <f t="array" ref="AC1007">IF(Y1007="","",INDEX(Data!$G$4:$G$51,MATCH(Table7[[#This Row],[Fitting]]&amp;Table7[[#This Row],[Fitting Subtype]],Data!$E$4:$E$51&amp;Data!$F$4:$F$51,0)))</f>
        <v/>
      </c>
      <c r="AD1007" s="89" t="str">
        <f>IF(Table7[[#This Row],[Segment]]="","",Table7[[#This Row],[Quantity]]*Table7[[#This Row],[Kf]]*(((INDEX(Table4[Velocity (m/s)],MATCH(Table7[[#This Row],[Segment]],Table4[Segment],0)))^2)/2))</f>
        <v/>
      </c>
      <c r="AF1007" s="82" t="str">
        <f>Table4[[#This Row],[Segment]]</f>
        <v/>
      </c>
      <c r="AG1007" s="75"/>
      <c r="AH1007" s="82" t="str">
        <f>IF(Table5[[#This Row],[Segment]]="","",AG1007-Table4[[#This Row],[Total Pressure Drop (kPa)]])</f>
        <v/>
      </c>
    </row>
    <row r="1008" spans="1:34" x14ac:dyDescent="0.25">
      <c r="A1008" s="95" t="str">
        <f>IF('Set Up'!A1005="","",'Set Up'!A1005)</f>
        <v/>
      </c>
      <c r="B1008" s="75" t="s">
        <v>81</v>
      </c>
      <c r="C1008" s="85"/>
      <c r="D1008" s="86" t="str">
        <f>IF(Table4[[#This Row],[Diameter (in)]]="","",(((CONVERT(Table4[[#This Row],[Diameter (in)]],"in","m"))/2)^2)*PI())</f>
        <v/>
      </c>
      <c r="E1008" s="87" t="str">
        <f>IF(Table4[[#This Row],[Area (m2)]]="","",$D$4/Table4[[#This Row],[Area (m2)]])</f>
        <v/>
      </c>
      <c r="F1008" s="85">
        <f t="shared" si="15"/>
        <v>4.6951999999999998</v>
      </c>
      <c r="G1008" s="88" t="str">
        <f>IF(Table4[[#This Row],[Segment]]="","",(CONVERT(Table4[[#This Row],[Diameter (in)]],"in","m")*$B$4*Table4[[#This Row],[Velocity (m/s)]])/$C$4)</f>
        <v/>
      </c>
      <c r="H1008" s="96" t="str">
        <f>IF(Table4[[#This Row],[Segment]]="","",IF(Table4[[#This Row],[Teynold''s Number]]&gt;4000,"TURBULENT","LAMINAR"))</f>
        <v/>
      </c>
      <c r="I1008" s="86" t="str">
        <f>IF(Table4[[#This Row],[Segment]]="","",INDEX(Data!C1005:C1019,MATCH(Table4[Material],Data!B1005:B1019,0)))</f>
        <v/>
      </c>
      <c r="J1008" s="89" t="str">
        <f>IF(Table4[[#This Row],[ε (m)]]="","",Table4[[#This Row],[ε (m)]]/(CONVERT(Table4[[#This Row],[Diameter (in)]],"in","m")))</f>
        <v/>
      </c>
      <c r="K1008" s="96" t="str">
        <f>IF(Table4[[#This Row],[Regime]]="LAMINAR",16/Table4[[#This Row],[Teynold''s Number]],"-")</f>
        <v>-</v>
      </c>
      <c r="L1008" s="86"/>
      <c r="M1008" s="97" t="str">
        <f>IF(Table4[[#This Row],[Regime]]="TURBULENT",(((-4*LOG10(Table4[[#This Row],[ε/D]]/3.7+1.256/(Table4[[#This Row],[Teynold''s Number]]*SQRT(Table4[[#This Row],[f turbulent (guess)]]))))^-1)^2),"")</f>
        <v/>
      </c>
      <c r="N1008" s="91" t="str">
        <f>IF(Table4[[#This Row],[f turbulent]]="","",Table4[[#This Row],[f turbulent (guess)]]-Table4[[#This Row],[f turbulent]])</f>
        <v/>
      </c>
      <c r="O1008" s="87">
        <f>IF(Table4[[#This Row],[Segment]]="",0,IF(C1009="",0,IF(C1009&lt;=Table4[[#This Row],[Diameter (in)]],0,1-(D1008/D1009))))</f>
        <v>0</v>
      </c>
      <c r="P1008" s="92" t="str">
        <f>IF(Table4[[#This Row],[Segment]]="","",IF(C1008&gt;C1009,"",IF(C1009="",0.55,(0.55*(1-D1009/D1008)))))</f>
        <v/>
      </c>
      <c r="Q100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08" s="92" t="str">
        <f>IF(Table4[[#This Row],[Segment]]="","",IF(Table4[[#This Row],[Kexpansion]]="","0",((Table4[[#This Row],[Velocity (m/s)]]^2)/2)*Table4[[#This Row],[Kexpansion]]))</f>
        <v/>
      </c>
      <c r="S1008" s="92" t="str">
        <f>IF(Table4[[#This Row],[Segment]]="","",IF(Table4[[#This Row],[Kcontraction]]="","0",((Table4[[#This Row],[Velocity (m/s)]]^2)/2)*Table4[[#This Row],[Kcontraction]]))</f>
        <v/>
      </c>
      <c r="T1008" s="89" t="str">
        <f>IF(Table4[[#This Row],[Segment]]="","",SUMIF($Y$7:$Y$2000,Table4[[#This Row],[Segment]],$AD$7:$AD$2000))</f>
        <v/>
      </c>
      <c r="U1008" s="95" t="str">
        <f>IF(Table4[[#This Row],[Segment]]="","",Table4[[#This Row],[Hfriction (J/kg)]]+Table4[[#This Row],[Hexpansions (J/kg)]]+Table4[[#This Row],[Hcontractions (J/kg)]]+Table4[[#This Row],[Hf (J/kg)]])</f>
        <v/>
      </c>
      <c r="V1008" s="95" t="str">
        <f>IF(Table4[[#This Row],[Segment]]="","",Table4[[#This Row],[Total Friction Loss (J/kg)]]*Table3[Density (kg/m3)])</f>
        <v/>
      </c>
      <c r="W1008" s="95" t="str">
        <f>IF(Table4[[#This Row],[Segment]]="","",Table4[[#This Row],[Total Pressure Drop (Pa)]]/1000)</f>
        <v/>
      </c>
      <c r="Y1008" s="82" t="str">
        <f>IF('Set Up'!D1231="","",'Set Up'!D1231)</f>
        <v/>
      </c>
      <c r="Z1008" s="82" t="str">
        <f>IF('Set Up'!E1231="","",'Set Up'!E1231)</f>
        <v/>
      </c>
      <c r="AA1008" s="82" t="str">
        <f>IF('Set Up'!F1231="","",'Set Up'!F1231)</f>
        <v/>
      </c>
      <c r="AB1008" s="82" t="str">
        <f>IF('Set Up'!G1231="","",'Set Up'!G1231)</f>
        <v/>
      </c>
      <c r="AC1008" s="82" t="str">
        <f t="array" ref="AC1008">IF(Y1008="","",INDEX(Data!$G$4:$G$51,MATCH(Table7[[#This Row],[Fitting]]&amp;Table7[[#This Row],[Fitting Subtype]],Data!$E$4:$E$51&amp;Data!$F$4:$F$51,0)))</f>
        <v/>
      </c>
      <c r="AD1008" s="89" t="str">
        <f>IF(Table7[[#This Row],[Segment]]="","",Table7[[#This Row],[Quantity]]*Table7[[#This Row],[Kf]]*(((INDEX(Table4[Velocity (m/s)],MATCH(Table7[[#This Row],[Segment]],Table4[Segment],0)))^2)/2))</f>
        <v/>
      </c>
      <c r="AF1008" s="82" t="str">
        <f>Table4[[#This Row],[Segment]]</f>
        <v/>
      </c>
      <c r="AG1008" s="75"/>
      <c r="AH1008" s="82" t="str">
        <f>IF(Table5[[#This Row],[Segment]]="","",AG1008-Table4[[#This Row],[Total Pressure Drop (kPa)]])</f>
        <v/>
      </c>
    </row>
    <row r="1009" spans="1:34" x14ac:dyDescent="0.25">
      <c r="A1009" s="95" t="str">
        <f>IF('Set Up'!A1006="","",'Set Up'!A1006)</f>
        <v/>
      </c>
      <c r="B1009" s="75" t="s">
        <v>81</v>
      </c>
      <c r="C1009" s="85"/>
      <c r="D1009" s="86" t="str">
        <f>IF(Table4[[#This Row],[Diameter (in)]]="","",(((CONVERT(Table4[[#This Row],[Diameter (in)]],"in","m"))/2)^2)*PI())</f>
        <v/>
      </c>
      <c r="E1009" s="87" t="str">
        <f>IF(Table4[[#This Row],[Area (m2)]]="","",$D$4/Table4[[#This Row],[Area (m2)]])</f>
        <v/>
      </c>
      <c r="F1009" s="85">
        <f t="shared" si="15"/>
        <v>4.6951999999999998</v>
      </c>
      <c r="G1009" s="88" t="str">
        <f>IF(Table4[[#This Row],[Segment]]="","",(CONVERT(Table4[[#This Row],[Diameter (in)]],"in","m")*$B$4*Table4[[#This Row],[Velocity (m/s)]])/$C$4)</f>
        <v/>
      </c>
      <c r="H1009" s="96" t="str">
        <f>IF(Table4[[#This Row],[Segment]]="","",IF(Table4[[#This Row],[Teynold''s Number]]&gt;4000,"TURBULENT","LAMINAR"))</f>
        <v/>
      </c>
      <c r="I1009" s="86" t="str">
        <f>IF(Table4[[#This Row],[Segment]]="","",INDEX(Data!C1006:C1020,MATCH(Table4[Material],Data!B1006:B1020,0)))</f>
        <v/>
      </c>
      <c r="J1009" s="89" t="str">
        <f>IF(Table4[[#This Row],[ε (m)]]="","",Table4[[#This Row],[ε (m)]]/(CONVERT(Table4[[#This Row],[Diameter (in)]],"in","m")))</f>
        <v/>
      </c>
      <c r="K1009" s="96" t="str">
        <f>IF(Table4[[#This Row],[Regime]]="LAMINAR",16/Table4[[#This Row],[Teynold''s Number]],"-")</f>
        <v>-</v>
      </c>
      <c r="L1009" s="86"/>
      <c r="M1009" s="97" t="str">
        <f>IF(Table4[[#This Row],[Regime]]="TURBULENT",(((-4*LOG10(Table4[[#This Row],[ε/D]]/3.7+1.256/(Table4[[#This Row],[Teynold''s Number]]*SQRT(Table4[[#This Row],[f turbulent (guess)]]))))^-1)^2),"")</f>
        <v/>
      </c>
      <c r="N1009" s="91" t="str">
        <f>IF(Table4[[#This Row],[f turbulent]]="","",Table4[[#This Row],[f turbulent (guess)]]-Table4[[#This Row],[f turbulent]])</f>
        <v/>
      </c>
      <c r="O1009" s="87">
        <f>IF(Table4[[#This Row],[Segment]]="",0,IF(C1010="",0,IF(C1010&lt;=Table4[[#This Row],[Diameter (in)]],0,1-(D1009/D1010))))</f>
        <v>0</v>
      </c>
      <c r="P1009" s="92" t="str">
        <f>IF(Table4[[#This Row],[Segment]]="","",IF(C1009&gt;C1010,"",IF(C1010="",0.55,(0.55*(1-D1010/D1009)))))</f>
        <v/>
      </c>
      <c r="Q100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09" s="92" t="str">
        <f>IF(Table4[[#This Row],[Segment]]="","",IF(Table4[[#This Row],[Kexpansion]]="","0",((Table4[[#This Row],[Velocity (m/s)]]^2)/2)*Table4[[#This Row],[Kexpansion]]))</f>
        <v/>
      </c>
      <c r="S1009" s="92" t="str">
        <f>IF(Table4[[#This Row],[Segment]]="","",IF(Table4[[#This Row],[Kcontraction]]="","0",((Table4[[#This Row],[Velocity (m/s)]]^2)/2)*Table4[[#This Row],[Kcontraction]]))</f>
        <v/>
      </c>
      <c r="T1009" s="89" t="str">
        <f>IF(Table4[[#This Row],[Segment]]="","",SUMIF($Y$7:$Y$2000,Table4[[#This Row],[Segment]],$AD$7:$AD$2000))</f>
        <v/>
      </c>
      <c r="U1009" s="95" t="str">
        <f>IF(Table4[[#This Row],[Segment]]="","",Table4[[#This Row],[Hfriction (J/kg)]]+Table4[[#This Row],[Hexpansions (J/kg)]]+Table4[[#This Row],[Hcontractions (J/kg)]]+Table4[[#This Row],[Hf (J/kg)]])</f>
        <v/>
      </c>
      <c r="V1009" s="95" t="str">
        <f>IF(Table4[[#This Row],[Segment]]="","",Table4[[#This Row],[Total Friction Loss (J/kg)]]*Table3[Density (kg/m3)])</f>
        <v/>
      </c>
      <c r="W1009" s="95" t="str">
        <f>IF(Table4[[#This Row],[Segment]]="","",Table4[[#This Row],[Total Pressure Drop (Pa)]]/1000)</f>
        <v/>
      </c>
      <c r="Y1009" s="82" t="str">
        <f>IF('Set Up'!D1232="","",'Set Up'!D1232)</f>
        <v/>
      </c>
      <c r="Z1009" s="82" t="str">
        <f>IF('Set Up'!E1232="","",'Set Up'!E1232)</f>
        <v/>
      </c>
      <c r="AA1009" s="82" t="str">
        <f>IF('Set Up'!F1232="","",'Set Up'!F1232)</f>
        <v/>
      </c>
      <c r="AB1009" s="82" t="str">
        <f>IF('Set Up'!G1232="","",'Set Up'!G1232)</f>
        <v/>
      </c>
      <c r="AC1009" s="82" t="str">
        <f t="array" ref="AC1009">IF(Y1009="","",INDEX(Data!$G$4:$G$51,MATCH(Table7[[#This Row],[Fitting]]&amp;Table7[[#This Row],[Fitting Subtype]],Data!$E$4:$E$51&amp;Data!$F$4:$F$51,0)))</f>
        <v/>
      </c>
      <c r="AD1009" s="89" t="str">
        <f>IF(Table7[[#This Row],[Segment]]="","",Table7[[#This Row],[Quantity]]*Table7[[#This Row],[Kf]]*(((INDEX(Table4[Velocity (m/s)],MATCH(Table7[[#This Row],[Segment]],Table4[Segment],0)))^2)/2))</f>
        <v/>
      </c>
      <c r="AF1009" s="82" t="str">
        <f>Table4[[#This Row],[Segment]]</f>
        <v/>
      </c>
      <c r="AG1009" s="75"/>
      <c r="AH1009" s="82" t="str">
        <f>IF(Table5[[#This Row],[Segment]]="","",AG1009-Table4[[#This Row],[Total Pressure Drop (kPa)]])</f>
        <v/>
      </c>
    </row>
    <row r="1010" spans="1:34" x14ac:dyDescent="0.25">
      <c r="A1010" s="95" t="str">
        <f>IF('Set Up'!A1007="","",'Set Up'!A1007)</f>
        <v/>
      </c>
      <c r="B1010" s="75" t="s">
        <v>81</v>
      </c>
      <c r="C1010" s="85"/>
      <c r="D1010" s="86" t="str">
        <f>IF(Table4[[#This Row],[Diameter (in)]]="","",(((CONVERT(Table4[[#This Row],[Diameter (in)]],"in","m"))/2)^2)*PI())</f>
        <v/>
      </c>
      <c r="E1010" s="87" t="str">
        <f>IF(Table4[[#This Row],[Area (m2)]]="","",$D$4/Table4[[#This Row],[Area (m2)]])</f>
        <v/>
      </c>
      <c r="F1010" s="85">
        <f t="shared" si="15"/>
        <v>4.6951999999999998</v>
      </c>
      <c r="G1010" s="88" t="str">
        <f>IF(Table4[[#This Row],[Segment]]="","",(CONVERT(Table4[[#This Row],[Diameter (in)]],"in","m")*$B$4*Table4[[#This Row],[Velocity (m/s)]])/$C$4)</f>
        <v/>
      </c>
      <c r="H1010" s="96" t="str">
        <f>IF(Table4[[#This Row],[Segment]]="","",IF(Table4[[#This Row],[Teynold''s Number]]&gt;4000,"TURBULENT","LAMINAR"))</f>
        <v/>
      </c>
      <c r="I1010" s="86" t="str">
        <f>IF(Table4[[#This Row],[Segment]]="","",INDEX(Data!C1007:C1021,MATCH(Table4[Material],Data!B1007:B1021,0)))</f>
        <v/>
      </c>
      <c r="J1010" s="89" t="str">
        <f>IF(Table4[[#This Row],[ε (m)]]="","",Table4[[#This Row],[ε (m)]]/(CONVERT(Table4[[#This Row],[Diameter (in)]],"in","m")))</f>
        <v/>
      </c>
      <c r="K1010" s="96" t="str">
        <f>IF(Table4[[#This Row],[Regime]]="LAMINAR",16/Table4[[#This Row],[Teynold''s Number]],"-")</f>
        <v>-</v>
      </c>
      <c r="L1010" s="86"/>
      <c r="M1010" s="97" t="str">
        <f>IF(Table4[[#This Row],[Regime]]="TURBULENT",(((-4*LOG10(Table4[[#This Row],[ε/D]]/3.7+1.256/(Table4[[#This Row],[Teynold''s Number]]*SQRT(Table4[[#This Row],[f turbulent (guess)]]))))^-1)^2),"")</f>
        <v/>
      </c>
      <c r="N1010" s="91" t="str">
        <f>IF(Table4[[#This Row],[f turbulent]]="","",Table4[[#This Row],[f turbulent (guess)]]-Table4[[#This Row],[f turbulent]])</f>
        <v/>
      </c>
      <c r="O1010" s="87">
        <f>IF(Table4[[#This Row],[Segment]]="",0,IF(C1011="",0,IF(C1011&lt;=Table4[[#This Row],[Diameter (in)]],0,1-(D1010/D1011))))</f>
        <v>0</v>
      </c>
      <c r="P1010" s="92" t="str">
        <f>IF(Table4[[#This Row],[Segment]]="","",IF(C1010&gt;C1011,"",IF(C1011="",0.55,(0.55*(1-D1011/D1010)))))</f>
        <v/>
      </c>
      <c r="Q101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10" s="92" t="str">
        <f>IF(Table4[[#This Row],[Segment]]="","",IF(Table4[[#This Row],[Kexpansion]]="","0",((Table4[[#This Row],[Velocity (m/s)]]^2)/2)*Table4[[#This Row],[Kexpansion]]))</f>
        <v/>
      </c>
      <c r="S1010" s="92" t="str">
        <f>IF(Table4[[#This Row],[Segment]]="","",IF(Table4[[#This Row],[Kcontraction]]="","0",((Table4[[#This Row],[Velocity (m/s)]]^2)/2)*Table4[[#This Row],[Kcontraction]]))</f>
        <v/>
      </c>
      <c r="T1010" s="89" t="str">
        <f>IF(Table4[[#This Row],[Segment]]="","",SUMIF($Y$7:$Y$2000,Table4[[#This Row],[Segment]],$AD$7:$AD$2000))</f>
        <v/>
      </c>
      <c r="U1010" s="95" t="str">
        <f>IF(Table4[[#This Row],[Segment]]="","",Table4[[#This Row],[Hfriction (J/kg)]]+Table4[[#This Row],[Hexpansions (J/kg)]]+Table4[[#This Row],[Hcontractions (J/kg)]]+Table4[[#This Row],[Hf (J/kg)]])</f>
        <v/>
      </c>
      <c r="V1010" s="95" t="str">
        <f>IF(Table4[[#This Row],[Segment]]="","",Table4[[#This Row],[Total Friction Loss (J/kg)]]*Table3[Density (kg/m3)])</f>
        <v/>
      </c>
      <c r="W1010" s="95" t="str">
        <f>IF(Table4[[#This Row],[Segment]]="","",Table4[[#This Row],[Total Pressure Drop (Pa)]]/1000)</f>
        <v/>
      </c>
      <c r="Y1010" s="82" t="str">
        <f>IF('Set Up'!D1233="","",'Set Up'!D1233)</f>
        <v/>
      </c>
      <c r="Z1010" s="82" t="str">
        <f>IF('Set Up'!E1233="","",'Set Up'!E1233)</f>
        <v/>
      </c>
      <c r="AA1010" s="82" t="str">
        <f>IF('Set Up'!F1233="","",'Set Up'!F1233)</f>
        <v/>
      </c>
      <c r="AB1010" s="82" t="str">
        <f>IF('Set Up'!G1233="","",'Set Up'!G1233)</f>
        <v/>
      </c>
      <c r="AC1010" s="82" t="str">
        <f t="array" ref="AC1010">IF(Y1010="","",INDEX(Data!$G$4:$G$51,MATCH(Table7[[#This Row],[Fitting]]&amp;Table7[[#This Row],[Fitting Subtype]],Data!$E$4:$E$51&amp;Data!$F$4:$F$51,0)))</f>
        <v/>
      </c>
      <c r="AD1010" s="89" t="str">
        <f>IF(Table7[[#This Row],[Segment]]="","",Table7[[#This Row],[Quantity]]*Table7[[#This Row],[Kf]]*(((INDEX(Table4[Velocity (m/s)],MATCH(Table7[[#This Row],[Segment]],Table4[Segment],0)))^2)/2))</f>
        <v/>
      </c>
      <c r="AF1010" s="82" t="str">
        <f>Table4[[#This Row],[Segment]]</f>
        <v/>
      </c>
      <c r="AG1010" s="75"/>
      <c r="AH1010" s="82" t="str">
        <f>IF(Table5[[#This Row],[Segment]]="","",AG1010-Table4[[#This Row],[Total Pressure Drop (kPa)]])</f>
        <v/>
      </c>
    </row>
    <row r="1011" spans="1:34" x14ac:dyDescent="0.25">
      <c r="A1011" s="95" t="str">
        <f>IF('Set Up'!A1008="","",'Set Up'!A1008)</f>
        <v/>
      </c>
      <c r="B1011" s="75" t="s">
        <v>81</v>
      </c>
      <c r="C1011" s="85"/>
      <c r="D1011" s="86" t="str">
        <f>IF(Table4[[#This Row],[Diameter (in)]]="","",(((CONVERT(Table4[[#This Row],[Diameter (in)]],"in","m"))/2)^2)*PI())</f>
        <v/>
      </c>
      <c r="E1011" s="87" t="str">
        <f>IF(Table4[[#This Row],[Area (m2)]]="","",$D$4/Table4[[#This Row],[Area (m2)]])</f>
        <v/>
      </c>
      <c r="F1011" s="85">
        <f t="shared" si="15"/>
        <v>4.6951999999999998</v>
      </c>
      <c r="G1011" s="88" t="str">
        <f>IF(Table4[[#This Row],[Segment]]="","",(CONVERT(Table4[[#This Row],[Diameter (in)]],"in","m")*$B$4*Table4[[#This Row],[Velocity (m/s)]])/$C$4)</f>
        <v/>
      </c>
      <c r="H1011" s="96" t="str">
        <f>IF(Table4[[#This Row],[Segment]]="","",IF(Table4[[#This Row],[Teynold''s Number]]&gt;4000,"TURBULENT","LAMINAR"))</f>
        <v/>
      </c>
      <c r="I1011" s="86" t="str">
        <f>IF(Table4[[#This Row],[Segment]]="","",INDEX(Data!C1008:C1022,MATCH(Table4[Material],Data!B1008:B1022,0)))</f>
        <v/>
      </c>
      <c r="J1011" s="89" t="str">
        <f>IF(Table4[[#This Row],[ε (m)]]="","",Table4[[#This Row],[ε (m)]]/(CONVERT(Table4[[#This Row],[Diameter (in)]],"in","m")))</f>
        <v/>
      </c>
      <c r="K1011" s="96" t="str">
        <f>IF(Table4[[#This Row],[Regime]]="LAMINAR",16/Table4[[#This Row],[Teynold''s Number]],"-")</f>
        <v>-</v>
      </c>
      <c r="L1011" s="86"/>
      <c r="M1011" s="97" t="str">
        <f>IF(Table4[[#This Row],[Regime]]="TURBULENT",(((-4*LOG10(Table4[[#This Row],[ε/D]]/3.7+1.256/(Table4[[#This Row],[Teynold''s Number]]*SQRT(Table4[[#This Row],[f turbulent (guess)]]))))^-1)^2),"")</f>
        <v/>
      </c>
      <c r="N1011" s="91" t="str">
        <f>IF(Table4[[#This Row],[f turbulent]]="","",Table4[[#This Row],[f turbulent (guess)]]-Table4[[#This Row],[f turbulent]])</f>
        <v/>
      </c>
      <c r="O1011" s="87">
        <f>IF(Table4[[#This Row],[Segment]]="",0,IF(C1012="",0,IF(C1012&lt;=Table4[[#This Row],[Diameter (in)]],0,1-(D1011/D1012))))</f>
        <v>0</v>
      </c>
      <c r="P1011" s="92" t="str">
        <f>IF(Table4[[#This Row],[Segment]]="","",IF(C1011&gt;C1012,"",IF(C1012="",0.55,(0.55*(1-D1012/D1011)))))</f>
        <v/>
      </c>
      <c r="Q101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11" s="92" t="str">
        <f>IF(Table4[[#This Row],[Segment]]="","",IF(Table4[[#This Row],[Kexpansion]]="","0",((Table4[[#This Row],[Velocity (m/s)]]^2)/2)*Table4[[#This Row],[Kexpansion]]))</f>
        <v/>
      </c>
      <c r="S1011" s="92" t="str">
        <f>IF(Table4[[#This Row],[Segment]]="","",IF(Table4[[#This Row],[Kcontraction]]="","0",((Table4[[#This Row],[Velocity (m/s)]]^2)/2)*Table4[[#This Row],[Kcontraction]]))</f>
        <v/>
      </c>
      <c r="T1011" s="89" t="str">
        <f>IF(Table4[[#This Row],[Segment]]="","",SUMIF($Y$7:$Y$2000,Table4[[#This Row],[Segment]],$AD$7:$AD$2000))</f>
        <v/>
      </c>
      <c r="U1011" s="95" t="str">
        <f>IF(Table4[[#This Row],[Segment]]="","",Table4[[#This Row],[Hfriction (J/kg)]]+Table4[[#This Row],[Hexpansions (J/kg)]]+Table4[[#This Row],[Hcontractions (J/kg)]]+Table4[[#This Row],[Hf (J/kg)]])</f>
        <v/>
      </c>
      <c r="V1011" s="95" t="str">
        <f>IF(Table4[[#This Row],[Segment]]="","",Table4[[#This Row],[Total Friction Loss (J/kg)]]*Table3[Density (kg/m3)])</f>
        <v/>
      </c>
      <c r="W1011" s="95" t="str">
        <f>IF(Table4[[#This Row],[Segment]]="","",Table4[[#This Row],[Total Pressure Drop (Pa)]]/1000)</f>
        <v/>
      </c>
      <c r="Y1011" s="82" t="str">
        <f>IF('Set Up'!D1234="","",'Set Up'!D1234)</f>
        <v/>
      </c>
      <c r="Z1011" s="82" t="str">
        <f>IF('Set Up'!E1234="","",'Set Up'!E1234)</f>
        <v/>
      </c>
      <c r="AA1011" s="82" t="str">
        <f>IF('Set Up'!F1234="","",'Set Up'!F1234)</f>
        <v/>
      </c>
      <c r="AB1011" s="82" t="str">
        <f>IF('Set Up'!G1234="","",'Set Up'!G1234)</f>
        <v/>
      </c>
      <c r="AC1011" s="82" t="str">
        <f t="array" ref="AC1011">IF(Y1011="","",INDEX(Data!$G$4:$G$51,MATCH(Table7[[#This Row],[Fitting]]&amp;Table7[[#This Row],[Fitting Subtype]],Data!$E$4:$E$51&amp;Data!$F$4:$F$51,0)))</f>
        <v/>
      </c>
      <c r="AD1011" s="89" t="str">
        <f>IF(Table7[[#This Row],[Segment]]="","",Table7[[#This Row],[Quantity]]*Table7[[#This Row],[Kf]]*(((INDEX(Table4[Velocity (m/s)],MATCH(Table7[[#This Row],[Segment]],Table4[Segment],0)))^2)/2))</f>
        <v/>
      </c>
      <c r="AF1011" s="82" t="str">
        <f>Table4[[#This Row],[Segment]]</f>
        <v/>
      </c>
      <c r="AG1011" s="75"/>
      <c r="AH1011" s="82" t="str">
        <f>IF(Table5[[#This Row],[Segment]]="","",AG1011-Table4[[#This Row],[Total Pressure Drop (kPa)]])</f>
        <v/>
      </c>
    </row>
    <row r="1012" spans="1:34" x14ac:dyDescent="0.25">
      <c r="A1012" s="95" t="str">
        <f>IF('Set Up'!A1009="","",'Set Up'!A1009)</f>
        <v/>
      </c>
      <c r="B1012" s="75" t="s">
        <v>81</v>
      </c>
      <c r="C1012" s="85"/>
      <c r="D1012" s="86" t="str">
        <f>IF(Table4[[#This Row],[Diameter (in)]]="","",(((CONVERT(Table4[[#This Row],[Diameter (in)]],"in","m"))/2)^2)*PI())</f>
        <v/>
      </c>
      <c r="E1012" s="87" t="str">
        <f>IF(Table4[[#This Row],[Area (m2)]]="","",$D$4/Table4[[#This Row],[Area (m2)]])</f>
        <v/>
      </c>
      <c r="F1012" s="85">
        <f t="shared" si="15"/>
        <v>4.6951999999999998</v>
      </c>
      <c r="G1012" s="88" t="str">
        <f>IF(Table4[[#This Row],[Segment]]="","",(CONVERT(Table4[[#This Row],[Diameter (in)]],"in","m")*$B$4*Table4[[#This Row],[Velocity (m/s)]])/$C$4)</f>
        <v/>
      </c>
      <c r="H1012" s="96" t="str">
        <f>IF(Table4[[#This Row],[Segment]]="","",IF(Table4[[#This Row],[Teynold''s Number]]&gt;4000,"TURBULENT","LAMINAR"))</f>
        <v/>
      </c>
      <c r="I1012" s="86" t="str">
        <f>IF(Table4[[#This Row],[Segment]]="","",INDEX(Data!C1009:C1023,MATCH(Table4[Material],Data!B1009:B1023,0)))</f>
        <v/>
      </c>
      <c r="J1012" s="89" t="str">
        <f>IF(Table4[[#This Row],[ε (m)]]="","",Table4[[#This Row],[ε (m)]]/(CONVERT(Table4[[#This Row],[Diameter (in)]],"in","m")))</f>
        <v/>
      </c>
      <c r="K1012" s="96" t="str">
        <f>IF(Table4[[#This Row],[Regime]]="LAMINAR",16/Table4[[#This Row],[Teynold''s Number]],"-")</f>
        <v>-</v>
      </c>
      <c r="L1012" s="86"/>
      <c r="M1012" s="97" t="str">
        <f>IF(Table4[[#This Row],[Regime]]="TURBULENT",(((-4*LOG10(Table4[[#This Row],[ε/D]]/3.7+1.256/(Table4[[#This Row],[Teynold''s Number]]*SQRT(Table4[[#This Row],[f turbulent (guess)]]))))^-1)^2),"")</f>
        <v/>
      </c>
      <c r="N1012" s="91" t="str">
        <f>IF(Table4[[#This Row],[f turbulent]]="","",Table4[[#This Row],[f turbulent (guess)]]-Table4[[#This Row],[f turbulent]])</f>
        <v/>
      </c>
      <c r="O1012" s="87">
        <f>IF(Table4[[#This Row],[Segment]]="",0,IF(C1013="",0,IF(C1013&lt;=Table4[[#This Row],[Diameter (in)]],0,1-(D1012/D1013))))</f>
        <v>0</v>
      </c>
      <c r="P1012" s="92" t="str">
        <f>IF(Table4[[#This Row],[Segment]]="","",IF(C1012&gt;C1013,"",IF(C1013="",0.55,(0.55*(1-D1013/D1012)))))</f>
        <v/>
      </c>
      <c r="Q101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12" s="92" t="str">
        <f>IF(Table4[[#This Row],[Segment]]="","",IF(Table4[[#This Row],[Kexpansion]]="","0",((Table4[[#This Row],[Velocity (m/s)]]^2)/2)*Table4[[#This Row],[Kexpansion]]))</f>
        <v/>
      </c>
      <c r="S1012" s="92" t="str">
        <f>IF(Table4[[#This Row],[Segment]]="","",IF(Table4[[#This Row],[Kcontraction]]="","0",((Table4[[#This Row],[Velocity (m/s)]]^2)/2)*Table4[[#This Row],[Kcontraction]]))</f>
        <v/>
      </c>
      <c r="T1012" s="89" t="str">
        <f>IF(Table4[[#This Row],[Segment]]="","",SUMIF($Y$7:$Y$2000,Table4[[#This Row],[Segment]],$AD$7:$AD$2000))</f>
        <v/>
      </c>
      <c r="U1012" s="95" t="str">
        <f>IF(Table4[[#This Row],[Segment]]="","",Table4[[#This Row],[Hfriction (J/kg)]]+Table4[[#This Row],[Hexpansions (J/kg)]]+Table4[[#This Row],[Hcontractions (J/kg)]]+Table4[[#This Row],[Hf (J/kg)]])</f>
        <v/>
      </c>
      <c r="V1012" s="95" t="str">
        <f>IF(Table4[[#This Row],[Segment]]="","",Table4[[#This Row],[Total Friction Loss (J/kg)]]*Table3[Density (kg/m3)])</f>
        <v/>
      </c>
      <c r="W1012" s="95" t="str">
        <f>IF(Table4[[#This Row],[Segment]]="","",Table4[[#This Row],[Total Pressure Drop (Pa)]]/1000)</f>
        <v/>
      </c>
      <c r="Y1012" s="82" t="str">
        <f>IF('Set Up'!D1235="","",'Set Up'!D1235)</f>
        <v/>
      </c>
      <c r="Z1012" s="82" t="str">
        <f>IF('Set Up'!E1235="","",'Set Up'!E1235)</f>
        <v/>
      </c>
      <c r="AA1012" s="82" t="str">
        <f>IF('Set Up'!F1235="","",'Set Up'!F1235)</f>
        <v/>
      </c>
      <c r="AB1012" s="82" t="str">
        <f>IF('Set Up'!G1235="","",'Set Up'!G1235)</f>
        <v/>
      </c>
      <c r="AC1012" s="82" t="str">
        <f t="array" ref="AC1012">IF(Y1012="","",INDEX(Data!$G$4:$G$51,MATCH(Table7[[#This Row],[Fitting]]&amp;Table7[[#This Row],[Fitting Subtype]],Data!$E$4:$E$51&amp;Data!$F$4:$F$51,0)))</f>
        <v/>
      </c>
      <c r="AD1012" s="89" t="str">
        <f>IF(Table7[[#This Row],[Segment]]="","",Table7[[#This Row],[Quantity]]*Table7[[#This Row],[Kf]]*(((INDEX(Table4[Velocity (m/s)],MATCH(Table7[[#This Row],[Segment]],Table4[Segment],0)))^2)/2))</f>
        <v/>
      </c>
      <c r="AF1012" s="82" t="str">
        <f>Table4[[#This Row],[Segment]]</f>
        <v/>
      </c>
      <c r="AG1012" s="75"/>
      <c r="AH1012" s="82" t="str">
        <f>IF(Table5[[#This Row],[Segment]]="","",AG1012-Table4[[#This Row],[Total Pressure Drop (kPa)]])</f>
        <v/>
      </c>
    </row>
    <row r="1013" spans="1:34" x14ac:dyDescent="0.25">
      <c r="A1013" s="95" t="str">
        <f>IF('Set Up'!A1010="","",'Set Up'!A1010)</f>
        <v/>
      </c>
      <c r="B1013" s="75" t="s">
        <v>81</v>
      </c>
      <c r="C1013" s="85"/>
      <c r="D1013" s="86" t="str">
        <f>IF(Table4[[#This Row],[Diameter (in)]]="","",(((CONVERT(Table4[[#This Row],[Diameter (in)]],"in","m"))/2)^2)*PI())</f>
        <v/>
      </c>
      <c r="E1013" s="87" t="str">
        <f>IF(Table4[[#This Row],[Area (m2)]]="","",$D$4/Table4[[#This Row],[Area (m2)]])</f>
        <v/>
      </c>
      <c r="F1013" s="85">
        <f t="shared" si="15"/>
        <v>4.6951999999999998</v>
      </c>
      <c r="G1013" s="88" t="str">
        <f>IF(Table4[[#This Row],[Segment]]="","",(CONVERT(Table4[[#This Row],[Diameter (in)]],"in","m")*$B$4*Table4[[#This Row],[Velocity (m/s)]])/$C$4)</f>
        <v/>
      </c>
      <c r="H1013" s="96" t="str">
        <f>IF(Table4[[#This Row],[Segment]]="","",IF(Table4[[#This Row],[Teynold''s Number]]&gt;4000,"TURBULENT","LAMINAR"))</f>
        <v/>
      </c>
      <c r="I1013" s="86" t="str">
        <f>IF(Table4[[#This Row],[Segment]]="","",INDEX(Data!C1010:C1024,MATCH(Table4[Material],Data!B1010:B1024,0)))</f>
        <v/>
      </c>
      <c r="J1013" s="89" t="str">
        <f>IF(Table4[[#This Row],[ε (m)]]="","",Table4[[#This Row],[ε (m)]]/(CONVERT(Table4[[#This Row],[Diameter (in)]],"in","m")))</f>
        <v/>
      </c>
      <c r="K1013" s="96" t="str">
        <f>IF(Table4[[#This Row],[Regime]]="LAMINAR",16/Table4[[#This Row],[Teynold''s Number]],"-")</f>
        <v>-</v>
      </c>
      <c r="L1013" s="86"/>
      <c r="M1013" s="97" t="str">
        <f>IF(Table4[[#This Row],[Regime]]="TURBULENT",(((-4*LOG10(Table4[[#This Row],[ε/D]]/3.7+1.256/(Table4[[#This Row],[Teynold''s Number]]*SQRT(Table4[[#This Row],[f turbulent (guess)]]))))^-1)^2),"")</f>
        <v/>
      </c>
      <c r="N1013" s="91" t="str">
        <f>IF(Table4[[#This Row],[f turbulent]]="","",Table4[[#This Row],[f turbulent (guess)]]-Table4[[#This Row],[f turbulent]])</f>
        <v/>
      </c>
      <c r="O1013" s="87">
        <f>IF(Table4[[#This Row],[Segment]]="",0,IF(C1014="",0,IF(C1014&lt;=Table4[[#This Row],[Diameter (in)]],0,1-(D1013/D1014))))</f>
        <v>0</v>
      </c>
      <c r="P1013" s="92" t="str">
        <f>IF(Table4[[#This Row],[Segment]]="","",IF(C1013&gt;C1014,"",IF(C1014="",0.55,(0.55*(1-D1014/D1013)))))</f>
        <v/>
      </c>
      <c r="Q101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13" s="92" t="str">
        <f>IF(Table4[[#This Row],[Segment]]="","",IF(Table4[[#This Row],[Kexpansion]]="","0",((Table4[[#This Row],[Velocity (m/s)]]^2)/2)*Table4[[#This Row],[Kexpansion]]))</f>
        <v/>
      </c>
      <c r="S1013" s="92" t="str">
        <f>IF(Table4[[#This Row],[Segment]]="","",IF(Table4[[#This Row],[Kcontraction]]="","0",((Table4[[#This Row],[Velocity (m/s)]]^2)/2)*Table4[[#This Row],[Kcontraction]]))</f>
        <v/>
      </c>
      <c r="T1013" s="89" t="str">
        <f>IF(Table4[[#This Row],[Segment]]="","",SUMIF($Y$7:$Y$2000,Table4[[#This Row],[Segment]],$AD$7:$AD$2000))</f>
        <v/>
      </c>
      <c r="U1013" s="95" t="str">
        <f>IF(Table4[[#This Row],[Segment]]="","",Table4[[#This Row],[Hfriction (J/kg)]]+Table4[[#This Row],[Hexpansions (J/kg)]]+Table4[[#This Row],[Hcontractions (J/kg)]]+Table4[[#This Row],[Hf (J/kg)]])</f>
        <v/>
      </c>
      <c r="V1013" s="95" t="str">
        <f>IF(Table4[[#This Row],[Segment]]="","",Table4[[#This Row],[Total Friction Loss (J/kg)]]*Table3[Density (kg/m3)])</f>
        <v/>
      </c>
      <c r="W1013" s="95" t="str">
        <f>IF(Table4[[#This Row],[Segment]]="","",Table4[[#This Row],[Total Pressure Drop (Pa)]]/1000)</f>
        <v/>
      </c>
      <c r="Y1013" s="82" t="str">
        <f>IF('Set Up'!D1236="","",'Set Up'!D1236)</f>
        <v/>
      </c>
      <c r="Z1013" s="82" t="str">
        <f>IF('Set Up'!E1236="","",'Set Up'!E1236)</f>
        <v/>
      </c>
      <c r="AA1013" s="82" t="str">
        <f>IF('Set Up'!F1236="","",'Set Up'!F1236)</f>
        <v/>
      </c>
      <c r="AB1013" s="82" t="str">
        <f>IF('Set Up'!G1236="","",'Set Up'!G1236)</f>
        <v/>
      </c>
      <c r="AC1013" s="82" t="str">
        <f t="array" ref="AC1013">IF(Y1013="","",INDEX(Data!$G$4:$G$51,MATCH(Table7[[#This Row],[Fitting]]&amp;Table7[[#This Row],[Fitting Subtype]],Data!$E$4:$E$51&amp;Data!$F$4:$F$51,0)))</f>
        <v/>
      </c>
      <c r="AD1013" s="89" t="str">
        <f>IF(Table7[[#This Row],[Segment]]="","",Table7[[#This Row],[Quantity]]*Table7[[#This Row],[Kf]]*(((INDEX(Table4[Velocity (m/s)],MATCH(Table7[[#This Row],[Segment]],Table4[Segment],0)))^2)/2))</f>
        <v/>
      </c>
      <c r="AF1013" s="82" t="str">
        <f>Table4[[#This Row],[Segment]]</f>
        <v/>
      </c>
      <c r="AG1013" s="75"/>
      <c r="AH1013" s="82" t="str">
        <f>IF(Table5[[#This Row],[Segment]]="","",AG1013-Table4[[#This Row],[Total Pressure Drop (kPa)]])</f>
        <v/>
      </c>
    </row>
    <row r="1014" spans="1:34" x14ac:dyDescent="0.25">
      <c r="A1014" s="95" t="str">
        <f>IF('Set Up'!A1011="","",'Set Up'!A1011)</f>
        <v/>
      </c>
      <c r="B1014" s="75" t="s">
        <v>81</v>
      </c>
      <c r="C1014" s="85"/>
      <c r="D1014" s="86" t="str">
        <f>IF(Table4[[#This Row],[Diameter (in)]]="","",(((CONVERT(Table4[[#This Row],[Diameter (in)]],"in","m"))/2)^2)*PI())</f>
        <v/>
      </c>
      <c r="E1014" s="87" t="str">
        <f>IF(Table4[[#This Row],[Area (m2)]]="","",$D$4/Table4[[#This Row],[Area (m2)]])</f>
        <v/>
      </c>
      <c r="F1014" s="85">
        <f t="shared" si="15"/>
        <v>4.6951999999999998</v>
      </c>
      <c r="G1014" s="88" t="str">
        <f>IF(Table4[[#This Row],[Segment]]="","",(CONVERT(Table4[[#This Row],[Diameter (in)]],"in","m")*$B$4*Table4[[#This Row],[Velocity (m/s)]])/$C$4)</f>
        <v/>
      </c>
      <c r="H1014" s="96" t="str">
        <f>IF(Table4[[#This Row],[Segment]]="","",IF(Table4[[#This Row],[Teynold''s Number]]&gt;4000,"TURBULENT","LAMINAR"))</f>
        <v/>
      </c>
      <c r="I1014" s="86" t="str">
        <f>IF(Table4[[#This Row],[Segment]]="","",INDEX(Data!C1011:C1025,MATCH(Table4[Material],Data!B1011:B1025,0)))</f>
        <v/>
      </c>
      <c r="J1014" s="89" t="str">
        <f>IF(Table4[[#This Row],[ε (m)]]="","",Table4[[#This Row],[ε (m)]]/(CONVERT(Table4[[#This Row],[Diameter (in)]],"in","m")))</f>
        <v/>
      </c>
      <c r="K1014" s="96" t="str">
        <f>IF(Table4[[#This Row],[Regime]]="LAMINAR",16/Table4[[#This Row],[Teynold''s Number]],"-")</f>
        <v>-</v>
      </c>
      <c r="L1014" s="86"/>
      <c r="M1014" s="97" t="str">
        <f>IF(Table4[[#This Row],[Regime]]="TURBULENT",(((-4*LOG10(Table4[[#This Row],[ε/D]]/3.7+1.256/(Table4[[#This Row],[Teynold''s Number]]*SQRT(Table4[[#This Row],[f turbulent (guess)]]))))^-1)^2),"")</f>
        <v/>
      </c>
      <c r="N1014" s="91" t="str">
        <f>IF(Table4[[#This Row],[f turbulent]]="","",Table4[[#This Row],[f turbulent (guess)]]-Table4[[#This Row],[f turbulent]])</f>
        <v/>
      </c>
      <c r="O1014" s="87">
        <f>IF(Table4[[#This Row],[Segment]]="",0,IF(C1015="",0,IF(C1015&lt;=Table4[[#This Row],[Diameter (in)]],0,1-(D1014/D1015))))</f>
        <v>0</v>
      </c>
      <c r="P1014" s="92" t="str">
        <f>IF(Table4[[#This Row],[Segment]]="","",IF(C1014&gt;C1015,"",IF(C1015="",0.55,(0.55*(1-D1015/D1014)))))</f>
        <v/>
      </c>
      <c r="Q101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14" s="92" t="str">
        <f>IF(Table4[[#This Row],[Segment]]="","",IF(Table4[[#This Row],[Kexpansion]]="","0",((Table4[[#This Row],[Velocity (m/s)]]^2)/2)*Table4[[#This Row],[Kexpansion]]))</f>
        <v/>
      </c>
      <c r="S1014" s="92" t="str">
        <f>IF(Table4[[#This Row],[Segment]]="","",IF(Table4[[#This Row],[Kcontraction]]="","0",((Table4[[#This Row],[Velocity (m/s)]]^2)/2)*Table4[[#This Row],[Kcontraction]]))</f>
        <v/>
      </c>
      <c r="T1014" s="89" t="str">
        <f>IF(Table4[[#This Row],[Segment]]="","",SUMIF($Y$7:$Y$2000,Table4[[#This Row],[Segment]],$AD$7:$AD$2000))</f>
        <v/>
      </c>
      <c r="U1014" s="95" t="str">
        <f>IF(Table4[[#This Row],[Segment]]="","",Table4[[#This Row],[Hfriction (J/kg)]]+Table4[[#This Row],[Hexpansions (J/kg)]]+Table4[[#This Row],[Hcontractions (J/kg)]]+Table4[[#This Row],[Hf (J/kg)]])</f>
        <v/>
      </c>
      <c r="V1014" s="95" t="str">
        <f>IF(Table4[[#This Row],[Segment]]="","",Table4[[#This Row],[Total Friction Loss (J/kg)]]*Table3[Density (kg/m3)])</f>
        <v/>
      </c>
      <c r="W1014" s="95" t="str">
        <f>IF(Table4[[#This Row],[Segment]]="","",Table4[[#This Row],[Total Pressure Drop (Pa)]]/1000)</f>
        <v/>
      </c>
      <c r="Y1014" s="82" t="str">
        <f>IF('Set Up'!D1237="","",'Set Up'!D1237)</f>
        <v/>
      </c>
      <c r="Z1014" s="82" t="str">
        <f>IF('Set Up'!E1237="","",'Set Up'!E1237)</f>
        <v/>
      </c>
      <c r="AA1014" s="82" t="str">
        <f>IF('Set Up'!F1237="","",'Set Up'!F1237)</f>
        <v/>
      </c>
      <c r="AB1014" s="82" t="str">
        <f>IF('Set Up'!G1237="","",'Set Up'!G1237)</f>
        <v/>
      </c>
      <c r="AC1014" s="82" t="str">
        <f t="array" ref="AC1014">IF(Y1014="","",INDEX(Data!$G$4:$G$51,MATCH(Table7[[#This Row],[Fitting]]&amp;Table7[[#This Row],[Fitting Subtype]],Data!$E$4:$E$51&amp;Data!$F$4:$F$51,0)))</f>
        <v/>
      </c>
      <c r="AD1014" s="89" t="str">
        <f>IF(Table7[[#This Row],[Segment]]="","",Table7[[#This Row],[Quantity]]*Table7[[#This Row],[Kf]]*(((INDEX(Table4[Velocity (m/s)],MATCH(Table7[[#This Row],[Segment]],Table4[Segment],0)))^2)/2))</f>
        <v/>
      </c>
      <c r="AF1014" s="82" t="str">
        <f>Table4[[#This Row],[Segment]]</f>
        <v/>
      </c>
      <c r="AG1014" s="75"/>
      <c r="AH1014" s="82" t="str">
        <f>IF(Table5[[#This Row],[Segment]]="","",AG1014-Table4[[#This Row],[Total Pressure Drop (kPa)]])</f>
        <v/>
      </c>
    </row>
    <row r="1015" spans="1:34" x14ac:dyDescent="0.25">
      <c r="A1015" s="95" t="str">
        <f>IF('Set Up'!A1012="","",'Set Up'!A1012)</f>
        <v/>
      </c>
      <c r="B1015" s="75" t="s">
        <v>81</v>
      </c>
      <c r="C1015" s="85"/>
      <c r="D1015" s="86" t="str">
        <f>IF(Table4[[#This Row],[Diameter (in)]]="","",(((CONVERT(Table4[[#This Row],[Diameter (in)]],"in","m"))/2)^2)*PI())</f>
        <v/>
      </c>
      <c r="E1015" s="87" t="str">
        <f>IF(Table4[[#This Row],[Area (m2)]]="","",$D$4/Table4[[#This Row],[Area (m2)]])</f>
        <v/>
      </c>
      <c r="F1015" s="85">
        <f t="shared" si="15"/>
        <v>4.6951999999999998</v>
      </c>
      <c r="G1015" s="88" t="str">
        <f>IF(Table4[[#This Row],[Segment]]="","",(CONVERT(Table4[[#This Row],[Diameter (in)]],"in","m")*$B$4*Table4[[#This Row],[Velocity (m/s)]])/$C$4)</f>
        <v/>
      </c>
      <c r="H1015" s="96" t="str">
        <f>IF(Table4[[#This Row],[Segment]]="","",IF(Table4[[#This Row],[Teynold''s Number]]&gt;4000,"TURBULENT","LAMINAR"))</f>
        <v/>
      </c>
      <c r="I1015" s="86" t="str">
        <f>IF(Table4[[#This Row],[Segment]]="","",INDEX(Data!C1012:C1026,MATCH(Table4[Material],Data!B1012:B1026,0)))</f>
        <v/>
      </c>
      <c r="J1015" s="89" t="str">
        <f>IF(Table4[[#This Row],[ε (m)]]="","",Table4[[#This Row],[ε (m)]]/(CONVERT(Table4[[#This Row],[Diameter (in)]],"in","m")))</f>
        <v/>
      </c>
      <c r="K1015" s="96" t="str">
        <f>IF(Table4[[#This Row],[Regime]]="LAMINAR",16/Table4[[#This Row],[Teynold''s Number]],"-")</f>
        <v>-</v>
      </c>
      <c r="L1015" s="86"/>
      <c r="M1015" s="97" t="str">
        <f>IF(Table4[[#This Row],[Regime]]="TURBULENT",(((-4*LOG10(Table4[[#This Row],[ε/D]]/3.7+1.256/(Table4[[#This Row],[Teynold''s Number]]*SQRT(Table4[[#This Row],[f turbulent (guess)]]))))^-1)^2),"")</f>
        <v/>
      </c>
      <c r="N1015" s="91" t="str">
        <f>IF(Table4[[#This Row],[f turbulent]]="","",Table4[[#This Row],[f turbulent (guess)]]-Table4[[#This Row],[f turbulent]])</f>
        <v/>
      </c>
      <c r="O1015" s="87">
        <f>IF(Table4[[#This Row],[Segment]]="",0,IF(C1016="",0,IF(C1016&lt;=Table4[[#This Row],[Diameter (in)]],0,1-(D1015/D1016))))</f>
        <v>0</v>
      </c>
      <c r="P1015" s="92" t="str">
        <f>IF(Table4[[#This Row],[Segment]]="","",IF(C1015&gt;C1016,"",IF(C1016="",0.55,(0.55*(1-D1016/D1015)))))</f>
        <v/>
      </c>
      <c r="Q101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15" s="92" t="str">
        <f>IF(Table4[[#This Row],[Segment]]="","",IF(Table4[[#This Row],[Kexpansion]]="","0",((Table4[[#This Row],[Velocity (m/s)]]^2)/2)*Table4[[#This Row],[Kexpansion]]))</f>
        <v/>
      </c>
      <c r="S1015" s="92" t="str">
        <f>IF(Table4[[#This Row],[Segment]]="","",IF(Table4[[#This Row],[Kcontraction]]="","0",((Table4[[#This Row],[Velocity (m/s)]]^2)/2)*Table4[[#This Row],[Kcontraction]]))</f>
        <v/>
      </c>
      <c r="T1015" s="89" t="str">
        <f>IF(Table4[[#This Row],[Segment]]="","",SUMIF($Y$7:$Y$2000,Table4[[#This Row],[Segment]],$AD$7:$AD$2000))</f>
        <v/>
      </c>
      <c r="U1015" s="95" t="str">
        <f>IF(Table4[[#This Row],[Segment]]="","",Table4[[#This Row],[Hfriction (J/kg)]]+Table4[[#This Row],[Hexpansions (J/kg)]]+Table4[[#This Row],[Hcontractions (J/kg)]]+Table4[[#This Row],[Hf (J/kg)]])</f>
        <v/>
      </c>
      <c r="V1015" s="95" t="str">
        <f>IF(Table4[[#This Row],[Segment]]="","",Table4[[#This Row],[Total Friction Loss (J/kg)]]*Table3[Density (kg/m3)])</f>
        <v/>
      </c>
      <c r="W1015" s="95" t="str">
        <f>IF(Table4[[#This Row],[Segment]]="","",Table4[[#This Row],[Total Pressure Drop (Pa)]]/1000)</f>
        <v/>
      </c>
      <c r="Y1015" s="82" t="str">
        <f>IF('Set Up'!D1238="","",'Set Up'!D1238)</f>
        <v/>
      </c>
      <c r="Z1015" s="82" t="str">
        <f>IF('Set Up'!E1238="","",'Set Up'!E1238)</f>
        <v/>
      </c>
      <c r="AA1015" s="82" t="str">
        <f>IF('Set Up'!F1238="","",'Set Up'!F1238)</f>
        <v/>
      </c>
      <c r="AB1015" s="82" t="str">
        <f>IF('Set Up'!G1238="","",'Set Up'!G1238)</f>
        <v/>
      </c>
      <c r="AC1015" s="82" t="str">
        <f t="array" ref="AC1015">IF(Y1015="","",INDEX(Data!$G$4:$G$51,MATCH(Table7[[#This Row],[Fitting]]&amp;Table7[[#This Row],[Fitting Subtype]],Data!$E$4:$E$51&amp;Data!$F$4:$F$51,0)))</f>
        <v/>
      </c>
      <c r="AD1015" s="89" t="str">
        <f>IF(Table7[[#This Row],[Segment]]="","",Table7[[#This Row],[Quantity]]*Table7[[#This Row],[Kf]]*(((INDEX(Table4[Velocity (m/s)],MATCH(Table7[[#This Row],[Segment]],Table4[Segment],0)))^2)/2))</f>
        <v/>
      </c>
      <c r="AF1015" s="82" t="str">
        <f>Table4[[#This Row],[Segment]]</f>
        <v/>
      </c>
      <c r="AG1015" s="75"/>
      <c r="AH1015" s="82" t="str">
        <f>IF(Table5[[#This Row],[Segment]]="","",AG1015-Table4[[#This Row],[Total Pressure Drop (kPa)]])</f>
        <v/>
      </c>
    </row>
    <row r="1016" spans="1:34" x14ac:dyDescent="0.25">
      <c r="A1016" s="95" t="str">
        <f>IF('Set Up'!A1013="","",'Set Up'!A1013)</f>
        <v/>
      </c>
      <c r="B1016" s="75" t="s">
        <v>81</v>
      </c>
      <c r="C1016" s="85"/>
      <c r="D1016" s="86" t="str">
        <f>IF(Table4[[#This Row],[Diameter (in)]]="","",(((CONVERT(Table4[[#This Row],[Diameter (in)]],"in","m"))/2)^2)*PI())</f>
        <v/>
      </c>
      <c r="E1016" s="87" t="str">
        <f>IF(Table4[[#This Row],[Area (m2)]]="","",$D$4/Table4[[#This Row],[Area (m2)]])</f>
        <v/>
      </c>
      <c r="F1016" s="85">
        <f t="shared" si="15"/>
        <v>4.6951999999999998</v>
      </c>
      <c r="G1016" s="88" t="str">
        <f>IF(Table4[[#This Row],[Segment]]="","",(CONVERT(Table4[[#This Row],[Diameter (in)]],"in","m")*$B$4*Table4[[#This Row],[Velocity (m/s)]])/$C$4)</f>
        <v/>
      </c>
      <c r="H1016" s="96" t="str">
        <f>IF(Table4[[#This Row],[Segment]]="","",IF(Table4[[#This Row],[Teynold''s Number]]&gt;4000,"TURBULENT","LAMINAR"))</f>
        <v/>
      </c>
      <c r="I1016" s="86" t="str">
        <f>IF(Table4[[#This Row],[Segment]]="","",INDEX(Data!C1013:C1027,MATCH(Table4[Material],Data!B1013:B1027,0)))</f>
        <v/>
      </c>
      <c r="J1016" s="89" t="str">
        <f>IF(Table4[[#This Row],[ε (m)]]="","",Table4[[#This Row],[ε (m)]]/(CONVERT(Table4[[#This Row],[Diameter (in)]],"in","m")))</f>
        <v/>
      </c>
      <c r="K1016" s="96" t="str">
        <f>IF(Table4[[#This Row],[Regime]]="LAMINAR",16/Table4[[#This Row],[Teynold''s Number]],"-")</f>
        <v>-</v>
      </c>
      <c r="L1016" s="86"/>
      <c r="M1016" s="97" t="str">
        <f>IF(Table4[[#This Row],[Regime]]="TURBULENT",(((-4*LOG10(Table4[[#This Row],[ε/D]]/3.7+1.256/(Table4[[#This Row],[Teynold''s Number]]*SQRT(Table4[[#This Row],[f turbulent (guess)]]))))^-1)^2),"")</f>
        <v/>
      </c>
      <c r="N1016" s="91" t="str">
        <f>IF(Table4[[#This Row],[f turbulent]]="","",Table4[[#This Row],[f turbulent (guess)]]-Table4[[#This Row],[f turbulent]])</f>
        <v/>
      </c>
      <c r="O1016" s="87">
        <f>IF(Table4[[#This Row],[Segment]]="",0,IF(C1017="",0,IF(C1017&lt;=Table4[[#This Row],[Diameter (in)]],0,1-(D1016/D1017))))</f>
        <v>0</v>
      </c>
      <c r="P1016" s="92" t="str">
        <f>IF(Table4[[#This Row],[Segment]]="","",IF(C1016&gt;C1017,"",IF(C1017="",0.55,(0.55*(1-D1017/D1016)))))</f>
        <v/>
      </c>
      <c r="Q101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16" s="92" t="str">
        <f>IF(Table4[[#This Row],[Segment]]="","",IF(Table4[[#This Row],[Kexpansion]]="","0",((Table4[[#This Row],[Velocity (m/s)]]^2)/2)*Table4[[#This Row],[Kexpansion]]))</f>
        <v/>
      </c>
      <c r="S1016" s="92" t="str">
        <f>IF(Table4[[#This Row],[Segment]]="","",IF(Table4[[#This Row],[Kcontraction]]="","0",((Table4[[#This Row],[Velocity (m/s)]]^2)/2)*Table4[[#This Row],[Kcontraction]]))</f>
        <v/>
      </c>
      <c r="T1016" s="89" t="str">
        <f>IF(Table4[[#This Row],[Segment]]="","",SUMIF($Y$7:$Y$2000,Table4[[#This Row],[Segment]],$AD$7:$AD$2000))</f>
        <v/>
      </c>
      <c r="U1016" s="95" t="str">
        <f>IF(Table4[[#This Row],[Segment]]="","",Table4[[#This Row],[Hfriction (J/kg)]]+Table4[[#This Row],[Hexpansions (J/kg)]]+Table4[[#This Row],[Hcontractions (J/kg)]]+Table4[[#This Row],[Hf (J/kg)]])</f>
        <v/>
      </c>
      <c r="V1016" s="95" t="str">
        <f>IF(Table4[[#This Row],[Segment]]="","",Table4[[#This Row],[Total Friction Loss (J/kg)]]*Table3[Density (kg/m3)])</f>
        <v/>
      </c>
      <c r="W1016" s="95" t="str">
        <f>IF(Table4[[#This Row],[Segment]]="","",Table4[[#This Row],[Total Pressure Drop (Pa)]]/1000)</f>
        <v/>
      </c>
      <c r="Y1016" s="82" t="str">
        <f>IF('Set Up'!D1239="","",'Set Up'!D1239)</f>
        <v/>
      </c>
      <c r="Z1016" s="82" t="str">
        <f>IF('Set Up'!E1239="","",'Set Up'!E1239)</f>
        <v/>
      </c>
      <c r="AA1016" s="82" t="str">
        <f>IF('Set Up'!F1239="","",'Set Up'!F1239)</f>
        <v/>
      </c>
      <c r="AB1016" s="82" t="str">
        <f>IF('Set Up'!G1239="","",'Set Up'!G1239)</f>
        <v/>
      </c>
      <c r="AC1016" s="82" t="str">
        <f t="array" ref="AC1016">IF(Y1016="","",INDEX(Data!$G$4:$G$51,MATCH(Table7[[#This Row],[Fitting]]&amp;Table7[[#This Row],[Fitting Subtype]],Data!$E$4:$E$51&amp;Data!$F$4:$F$51,0)))</f>
        <v/>
      </c>
      <c r="AD1016" s="89" t="str">
        <f>IF(Table7[[#This Row],[Segment]]="","",Table7[[#This Row],[Quantity]]*Table7[[#This Row],[Kf]]*(((INDEX(Table4[Velocity (m/s)],MATCH(Table7[[#This Row],[Segment]],Table4[Segment],0)))^2)/2))</f>
        <v/>
      </c>
      <c r="AF1016" s="82" t="str">
        <f>Table4[[#This Row],[Segment]]</f>
        <v/>
      </c>
      <c r="AG1016" s="75"/>
      <c r="AH1016" s="82" t="str">
        <f>IF(Table5[[#This Row],[Segment]]="","",AG1016-Table4[[#This Row],[Total Pressure Drop (kPa)]])</f>
        <v/>
      </c>
    </row>
    <row r="1017" spans="1:34" x14ac:dyDescent="0.25">
      <c r="A1017" s="95" t="str">
        <f>IF('Set Up'!A1014="","",'Set Up'!A1014)</f>
        <v/>
      </c>
      <c r="B1017" s="75" t="s">
        <v>81</v>
      </c>
      <c r="C1017" s="85"/>
      <c r="D1017" s="86" t="str">
        <f>IF(Table4[[#This Row],[Diameter (in)]]="","",(((CONVERT(Table4[[#This Row],[Diameter (in)]],"in","m"))/2)^2)*PI())</f>
        <v/>
      </c>
      <c r="E1017" s="87" t="str">
        <f>IF(Table4[[#This Row],[Area (m2)]]="","",$D$4/Table4[[#This Row],[Area (m2)]])</f>
        <v/>
      </c>
      <c r="F1017" s="85">
        <f t="shared" si="15"/>
        <v>4.6951999999999998</v>
      </c>
      <c r="G1017" s="88" t="str">
        <f>IF(Table4[[#This Row],[Segment]]="","",(CONVERT(Table4[[#This Row],[Diameter (in)]],"in","m")*$B$4*Table4[[#This Row],[Velocity (m/s)]])/$C$4)</f>
        <v/>
      </c>
      <c r="H1017" s="96" t="str">
        <f>IF(Table4[[#This Row],[Segment]]="","",IF(Table4[[#This Row],[Teynold''s Number]]&gt;4000,"TURBULENT","LAMINAR"))</f>
        <v/>
      </c>
      <c r="I1017" s="86" t="str">
        <f>IF(Table4[[#This Row],[Segment]]="","",INDEX(Data!C1014:C1028,MATCH(Table4[Material],Data!B1014:B1028,0)))</f>
        <v/>
      </c>
      <c r="J1017" s="89" t="str">
        <f>IF(Table4[[#This Row],[ε (m)]]="","",Table4[[#This Row],[ε (m)]]/(CONVERT(Table4[[#This Row],[Diameter (in)]],"in","m")))</f>
        <v/>
      </c>
      <c r="K1017" s="96" t="str">
        <f>IF(Table4[[#This Row],[Regime]]="LAMINAR",16/Table4[[#This Row],[Teynold''s Number]],"-")</f>
        <v>-</v>
      </c>
      <c r="L1017" s="86"/>
      <c r="M1017" s="97" t="str">
        <f>IF(Table4[[#This Row],[Regime]]="TURBULENT",(((-4*LOG10(Table4[[#This Row],[ε/D]]/3.7+1.256/(Table4[[#This Row],[Teynold''s Number]]*SQRT(Table4[[#This Row],[f turbulent (guess)]]))))^-1)^2),"")</f>
        <v/>
      </c>
      <c r="N1017" s="91" t="str">
        <f>IF(Table4[[#This Row],[f turbulent]]="","",Table4[[#This Row],[f turbulent (guess)]]-Table4[[#This Row],[f turbulent]])</f>
        <v/>
      </c>
      <c r="O1017" s="87">
        <f>IF(Table4[[#This Row],[Segment]]="",0,IF(C1018="",0,IF(C1018&lt;=Table4[[#This Row],[Diameter (in)]],0,1-(D1017/D1018))))</f>
        <v>0</v>
      </c>
      <c r="P1017" s="92" t="str">
        <f>IF(Table4[[#This Row],[Segment]]="","",IF(C1017&gt;C1018,"",IF(C1018="",0.55,(0.55*(1-D1018/D1017)))))</f>
        <v/>
      </c>
      <c r="Q101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17" s="92" t="str">
        <f>IF(Table4[[#This Row],[Segment]]="","",IF(Table4[[#This Row],[Kexpansion]]="","0",((Table4[[#This Row],[Velocity (m/s)]]^2)/2)*Table4[[#This Row],[Kexpansion]]))</f>
        <v/>
      </c>
      <c r="S1017" s="92" t="str">
        <f>IF(Table4[[#This Row],[Segment]]="","",IF(Table4[[#This Row],[Kcontraction]]="","0",((Table4[[#This Row],[Velocity (m/s)]]^2)/2)*Table4[[#This Row],[Kcontraction]]))</f>
        <v/>
      </c>
      <c r="T1017" s="89" t="str">
        <f>IF(Table4[[#This Row],[Segment]]="","",SUMIF($Y$7:$Y$2000,Table4[[#This Row],[Segment]],$AD$7:$AD$2000))</f>
        <v/>
      </c>
      <c r="U1017" s="95" t="str">
        <f>IF(Table4[[#This Row],[Segment]]="","",Table4[[#This Row],[Hfriction (J/kg)]]+Table4[[#This Row],[Hexpansions (J/kg)]]+Table4[[#This Row],[Hcontractions (J/kg)]]+Table4[[#This Row],[Hf (J/kg)]])</f>
        <v/>
      </c>
      <c r="V1017" s="95" t="str">
        <f>IF(Table4[[#This Row],[Segment]]="","",Table4[[#This Row],[Total Friction Loss (J/kg)]]*Table3[Density (kg/m3)])</f>
        <v/>
      </c>
      <c r="W1017" s="95" t="str">
        <f>IF(Table4[[#This Row],[Segment]]="","",Table4[[#This Row],[Total Pressure Drop (Pa)]]/1000)</f>
        <v/>
      </c>
      <c r="Y1017" s="82" t="str">
        <f>IF('Set Up'!D1240="","",'Set Up'!D1240)</f>
        <v/>
      </c>
      <c r="Z1017" s="82" t="str">
        <f>IF('Set Up'!E1240="","",'Set Up'!E1240)</f>
        <v/>
      </c>
      <c r="AA1017" s="82" t="str">
        <f>IF('Set Up'!F1240="","",'Set Up'!F1240)</f>
        <v/>
      </c>
      <c r="AB1017" s="82" t="str">
        <f>IF('Set Up'!G1240="","",'Set Up'!G1240)</f>
        <v/>
      </c>
      <c r="AC1017" s="82" t="str">
        <f t="array" ref="AC1017">IF(Y1017="","",INDEX(Data!$G$4:$G$51,MATCH(Table7[[#This Row],[Fitting]]&amp;Table7[[#This Row],[Fitting Subtype]],Data!$E$4:$E$51&amp;Data!$F$4:$F$51,0)))</f>
        <v/>
      </c>
      <c r="AD1017" s="89" t="str">
        <f>IF(Table7[[#This Row],[Segment]]="","",Table7[[#This Row],[Quantity]]*Table7[[#This Row],[Kf]]*(((INDEX(Table4[Velocity (m/s)],MATCH(Table7[[#This Row],[Segment]],Table4[Segment],0)))^2)/2))</f>
        <v/>
      </c>
      <c r="AF1017" s="82" t="str">
        <f>Table4[[#This Row],[Segment]]</f>
        <v/>
      </c>
      <c r="AG1017" s="75"/>
      <c r="AH1017" s="82" t="str">
        <f>IF(Table5[[#This Row],[Segment]]="","",AG1017-Table4[[#This Row],[Total Pressure Drop (kPa)]])</f>
        <v/>
      </c>
    </row>
    <row r="1018" spans="1:34" x14ac:dyDescent="0.25">
      <c r="A1018" s="95" t="str">
        <f>IF('Set Up'!A1015="","",'Set Up'!A1015)</f>
        <v/>
      </c>
      <c r="B1018" s="75" t="s">
        <v>81</v>
      </c>
      <c r="C1018" s="85"/>
      <c r="D1018" s="86" t="str">
        <f>IF(Table4[[#This Row],[Diameter (in)]]="","",(((CONVERT(Table4[[#This Row],[Diameter (in)]],"in","m"))/2)^2)*PI())</f>
        <v/>
      </c>
      <c r="E1018" s="87" t="str">
        <f>IF(Table4[[#This Row],[Area (m2)]]="","",$D$4/Table4[[#This Row],[Area (m2)]])</f>
        <v/>
      </c>
      <c r="F1018" s="85">
        <f t="shared" si="15"/>
        <v>4.6951999999999998</v>
      </c>
      <c r="G1018" s="88" t="str">
        <f>IF(Table4[[#This Row],[Segment]]="","",(CONVERT(Table4[[#This Row],[Diameter (in)]],"in","m")*$B$4*Table4[[#This Row],[Velocity (m/s)]])/$C$4)</f>
        <v/>
      </c>
      <c r="H1018" s="96" t="str">
        <f>IF(Table4[[#This Row],[Segment]]="","",IF(Table4[[#This Row],[Teynold''s Number]]&gt;4000,"TURBULENT","LAMINAR"))</f>
        <v/>
      </c>
      <c r="I1018" s="86" t="str">
        <f>IF(Table4[[#This Row],[Segment]]="","",INDEX(Data!C1015:C1029,MATCH(Table4[Material],Data!B1015:B1029,0)))</f>
        <v/>
      </c>
      <c r="J1018" s="89" t="str">
        <f>IF(Table4[[#This Row],[ε (m)]]="","",Table4[[#This Row],[ε (m)]]/(CONVERT(Table4[[#This Row],[Diameter (in)]],"in","m")))</f>
        <v/>
      </c>
      <c r="K1018" s="96" t="str">
        <f>IF(Table4[[#This Row],[Regime]]="LAMINAR",16/Table4[[#This Row],[Teynold''s Number]],"-")</f>
        <v>-</v>
      </c>
      <c r="L1018" s="86"/>
      <c r="M1018" s="97" t="str">
        <f>IF(Table4[[#This Row],[Regime]]="TURBULENT",(((-4*LOG10(Table4[[#This Row],[ε/D]]/3.7+1.256/(Table4[[#This Row],[Teynold''s Number]]*SQRT(Table4[[#This Row],[f turbulent (guess)]]))))^-1)^2),"")</f>
        <v/>
      </c>
      <c r="N1018" s="91" t="str">
        <f>IF(Table4[[#This Row],[f turbulent]]="","",Table4[[#This Row],[f turbulent (guess)]]-Table4[[#This Row],[f turbulent]])</f>
        <v/>
      </c>
      <c r="O1018" s="87">
        <f>IF(Table4[[#This Row],[Segment]]="",0,IF(C1019="",0,IF(C1019&lt;=Table4[[#This Row],[Diameter (in)]],0,1-(D1018/D1019))))</f>
        <v>0</v>
      </c>
      <c r="P1018" s="92" t="str">
        <f>IF(Table4[[#This Row],[Segment]]="","",IF(C1018&gt;C1019,"",IF(C1019="",0.55,(0.55*(1-D1019/D1018)))))</f>
        <v/>
      </c>
      <c r="Q101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18" s="92" t="str">
        <f>IF(Table4[[#This Row],[Segment]]="","",IF(Table4[[#This Row],[Kexpansion]]="","0",((Table4[[#This Row],[Velocity (m/s)]]^2)/2)*Table4[[#This Row],[Kexpansion]]))</f>
        <v/>
      </c>
      <c r="S1018" s="92" t="str">
        <f>IF(Table4[[#This Row],[Segment]]="","",IF(Table4[[#This Row],[Kcontraction]]="","0",((Table4[[#This Row],[Velocity (m/s)]]^2)/2)*Table4[[#This Row],[Kcontraction]]))</f>
        <v/>
      </c>
      <c r="T1018" s="89" t="str">
        <f>IF(Table4[[#This Row],[Segment]]="","",SUMIF($Y$7:$Y$2000,Table4[[#This Row],[Segment]],$AD$7:$AD$2000))</f>
        <v/>
      </c>
      <c r="U1018" s="95" t="str">
        <f>IF(Table4[[#This Row],[Segment]]="","",Table4[[#This Row],[Hfriction (J/kg)]]+Table4[[#This Row],[Hexpansions (J/kg)]]+Table4[[#This Row],[Hcontractions (J/kg)]]+Table4[[#This Row],[Hf (J/kg)]])</f>
        <v/>
      </c>
      <c r="V1018" s="95" t="str">
        <f>IF(Table4[[#This Row],[Segment]]="","",Table4[[#This Row],[Total Friction Loss (J/kg)]]*Table3[Density (kg/m3)])</f>
        <v/>
      </c>
      <c r="W1018" s="95" t="str">
        <f>IF(Table4[[#This Row],[Segment]]="","",Table4[[#This Row],[Total Pressure Drop (Pa)]]/1000)</f>
        <v/>
      </c>
      <c r="Y1018" s="82" t="str">
        <f>IF('Set Up'!D1241="","",'Set Up'!D1241)</f>
        <v/>
      </c>
      <c r="Z1018" s="82" t="str">
        <f>IF('Set Up'!E1241="","",'Set Up'!E1241)</f>
        <v/>
      </c>
      <c r="AA1018" s="82" t="str">
        <f>IF('Set Up'!F1241="","",'Set Up'!F1241)</f>
        <v/>
      </c>
      <c r="AB1018" s="82" t="str">
        <f>IF('Set Up'!G1241="","",'Set Up'!G1241)</f>
        <v/>
      </c>
      <c r="AC1018" s="82" t="str">
        <f t="array" ref="AC1018">IF(Y1018="","",INDEX(Data!$G$4:$G$51,MATCH(Table7[[#This Row],[Fitting]]&amp;Table7[[#This Row],[Fitting Subtype]],Data!$E$4:$E$51&amp;Data!$F$4:$F$51,0)))</f>
        <v/>
      </c>
      <c r="AD1018" s="89" t="str">
        <f>IF(Table7[[#This Row],[Segment]]="","",Table7[[#This Row],[Quantity]]*Table7[[#This Row],[Kf]]*(((INDEX(Table4[Velocity (m/s)],MATCH(Table7[[#This Row],[Segment]],Table4[Segment],0)))^2)/2))</f>
        <v/>
      </c>
      <c r="AF1018" s="82" t="str">
        <f>Table4[[#This Row],[Segment]]</f>
        <v/>
      </c>
      <c r="AG1018" s="75"/>
      <c r="AH1018" s="82" t="str">
        <f>IF(Table5[[#This Row],[Segment]]="","",AG1018-Table4[[#This Row],[Total Pressure Drop (kPa)]])</f>
        <v/>
      </c>
    </row>
    <row r="1019" spans="1:34" x14ac:dyDescent="0.25">
      <c r="A1019" s="95" t="str">
        <f>IF('Set Up'!A1016="","",'Set Up'!A1016)</f>
        <v/>
      </c>
      <c r="B1019" s="75" t="s">
        <v>81</v>
      </c>
      <c r="C1019" s="85"/>
      <c r="D1019" s="86" t="str">
        <f>IF(Table4[[#This Row],[Diameter (in)]]="","",(((CONVERT(Table4[[#This Row],[Diameter (in)]],"in","m"))/2)^2)*PI())</f>
        <v/>
      </c>
      <c r="E1019" s="87" t="str">
        <f>IF(Table4[[#This Row],[Area (m2)]]="","",$D$4/Table4[[#This Row],[Area (m2)]])</f>
        <v/>
      </c>
      <c r="F1019" s="85">
        <f t="shared" si="15"/>
        <v>4.6951999999999998</v>
      </c>
      <c r="G1019" s="88" t="str">
        <f>IF(Table4[[#This Row],[Segment]]="","",(CONVERT(Table4[[#This Row],[Diameter (in)]],"in","m")*$B$4*Table4[[#This Row],[Velocity (m/s)]])/$C$4)</f>
        <v/>
      </c>
      <c r="H1019" s="96" t="str">
        <f>IF(Table4[[#This Row],[Segment]]="","",IF(Table4[[#This Row],[Teynold''s Number]]&gt;4000,"TURBULENT","LAMINAR"))</f>
        <v/>
      </c>
      <c r="I1019" s="86" t="str">
        <f>IF(Table4[[#This Row],[Segment]]="","",INDEX(Data!C1016:C1030,MATCH(Table4[Material],Data!B1016:B1030,0)))</f>
        <v/>
      </c>
      <c r="J1019" s="89" t="str">
        <f>IF(Table4[[#This Row],[ε (m)]]="","",Table4[[#This Row],[ε (m)]]/(CONVERT(Table4[[#This Row],[Diameter (in)]],"in","m")))</f>
        <v/>
      </c>
      <c r="K1019" s="96" t="str">
        <f>IF(Table4[[#This Row],[Regime]]="LAMINAR",16/Table4[[#This Row],[Teynold''s Number]],"-")</f>
        <v>-</v>
      </c>
      <c r="L1019" s="86"/>
      <c r="M1019" s="97" t="str">
        <f>IF(Table4[[#This Row],[Regime]]="TURBULENT",(((-4*LOG10(Table4[[#This Row],[ε/D]]/3.7+1.256/(Table4[[#This Row],[Teynold''s Number]]*SQRT(Table4[[#This Row],[f turbulent (guess)]]))))^-1)^2),"")</f>
        <v/>
      </c>
      <c r="N1019" s="91" t="str">
        <f>IF(Table4[[#This Row],[f turbulent]]="","",Table4[[#This Row],[f turbulent (guess)]]-Table4[[#This Row],[f turbulent]])</f>
        <v/>
      </c>
      <c r="O1019" s="87">
        <f>IF(Table4[[#This Row],[Segment]]="",0,IF(C1020="",0,IF(C1020&lt;=Table4[[#This Row],[Diameter (in)]],0,1-(D1019/D1020))))</f>
        <v>0</v>
      </c>
      <c r="P1019" s="92" t="str">
        <f>IF(Table4[[#This Row],[Segment]]="","",IF(C1019&gt;C1020,"",IF(C1020="",0.55,(0.55*(1-D1020/D1019)))))</f>
        <v/>
      </c>
      <c r="Q101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19" s="92" t="str">
        <f>IF(Table4[[#This Row],[Segment]]="","",IF(Table4[[#This Row],[Kexpansion]]="","0",((Table4[[#This Row],[Velocity (m/s)]]^2)/2)*Table4[[#This Row],[Kexpansion]]))</f>
        <v/>
      </c>
      <c r="S1019" s="92" t="str">
        <f>IF(Table4[[#This Row],[Segment]]="","",IF(Table4[[#This Row],[Kcontraction]]="","0",((Table4[[#This Row],[Velocity (m/s)]]^2)/2)*Table4[[#This Row],[Kcontraction]]))</f>
        <v/>
      </c>
      <c r="T1019" s="89" t="str">
        <f>IF(Table4[[#This Row],[Segment]]="","",SUMIF($Y$7:$Y$2000,Table4[[#This Row],[Segment]],$AD$7:$AD$2000))</f>
        <v/>
      </c>
      <c r="U1019" s="95" t="str">
        <f>IF(Table4[[#This Row],[Segment]]="","",Table4[[#This Row],[Hfriction (J/kg)]]+Table4[[#This Row],[Hexpansions (J/kg)]]+Table4[[#This Row],[Hcontractions (J/kg)]]+Table4[[#This Row],[Hf (J/kg)]])</f>
        <v/>
      </c>
      <c r="V1019" s="95" t="str">
        <f>IF(Table4[[#This Row],[Segment]]="","",Table4[[#This Row],[Total Friction Loss (J/kg)]]*Table3[Density (kg/m3)])</f>
        <v/>
      </c>
      <c r="W1019" s="95" t="str">
        <f>IF(Table4[[#This Row],[Segment]]="","",Table4[[#This Row],[Total Pressure Drop (Pa)]]/1000)</f>
        <v/>
      </c>
      <c r="Y1019" s="82" t="str">
        <f>IF('Set Up'!D1242="","",'Set Up'!D1242)</f>
        <v/>
      </c>
      <c r="Z1019" s="82" t="str">
        <f>IF('Set Up'!E1242="","",'Set Up'!E1242)</f>
        <v/>
      </c>
      <c r="AA1019" s="82" t="str">
        <f>IF('Set Up'!F1242="","",'Set Up'!F1242)</f>
        <v/>
      </c>
      <c r="AB1019" s="82" t="str">
        <f>IF('Set Up'!G1242="","",'Set Up'!G1242)</f>
        <v/>
      </c>
      <c r="AC1019" s="82" t="str">
        <f t="array" ref="AC1019">IF(Y1019="","",INDEX(Data!$G$4:$G$51,MATCH(Table7[[#This Row],[Fitting]]&amp;Table7[[#This Row],[Fitting Subtype]],Data!$E$4:$E$51&amp;Data!$F$4:$F$51,0)))</f>
        <v/>
      </c>
      <c r="AD1019" s="89" t="str">
        <f>IF(Table7[[#This Row],[Segment]]="","",Table7[[#This Row],[Quantity]]*Table7[[#This Row],[Kf]]*(((INDEX(Table4[Velocity (m/s)],MATCH(Table7[[#This Row],[Segment]],Table4[Segment],0)))^2)/2))</f>
        <v/>
      </c>
      <c r="AF1019" s="82" t="str">
        <f>Table4[[#This Row],[Segment]]</f>
        <v/>
      </c>
      <c r="AG1019" s="75"/>
      <c r="AH1019" s="82" t="str">
        <f>IF(Table5[[#This Row],[Segment]]="","",AG1019-Table4[[#This Row],[Total Pressure Drop (kPa)]])</f>
        <v/>
      </c>
    </row>
    <row r="1020" spans="1:34" x14ac:dyDescent="0.25">
      <c r="A1020" s="95" t="str">
        <f>IF('Set Up'!A1017="","",'Set Up'!A1017)</f>
        <v/>
      </c>
      <c r="B1020" s="75" t="s">
        <v>81</v>
      </c>
      <c r="C1020" s="85"/>
      <c r="D1020" s="86" t="str">
        <f>IF(Table4[[#This Row],[Diameter (in)]]="","",(((CONVERT(Table4[[#This Row],[Diameter (in)]],"in","m"))/2)^2)*PI())</f>
        <v/>
      </c>
      <c r="E1020" s="87" t="str">
        <f>IF(Table4[[#This Row],[Area (m2)]]="","",$D$4/Table4[[#This Row],[Area (m2)]])</f>
        <v/>
      </c>
      <c r="F1020" s="85">
        <f t="shared" si="15"/>
        <v>4.6951999999999998</v>
      </c>
      <c r="G1020" s="88" t="str">
        <f>IF(Table4[[#This Row],[Segment]]="","",(CONVERT(Table4[[#This Row],[Diameter (in)]],"in","m")*$B$4*Table4[[#This Row],[Velocity (m/s)]])/$C$4)</f>
        <v/>
      </c>
      <c r="H1020" s="96" t="str">
        <f>IF(Table4[[#This Row],[Segment]]="","",IF(Table4[[#This Row],[Teynold''s Number]]&gt;4000,"TURBULENT","LAMINAR"))</f>
        <v/>
      </c>
      <c r="I1020" s="86" t="str">
        <f>IF(Table4[[#This Row],[Segment]]="","",INDEX(Data!C1017:C1031,MATCH(Table4[Material],Data!B1017:B1031,0)))</f>
        <v/>
      </c>
      <c r="J1020" s="89" t="str">
        <f>IF(Table4[[#This Row],[ε (m)]]="","",Table4[[#This Row],[ε (m)]]/(CONVERT(Table4[[#This Row],[Diameter (in)]],"in","m")))</f>
        <v/>
      </c>
      <c r="K1020" s="96" t="str">
        <f>IF(Table4[[#This Row],[Regime]]="LAMINAR",16/Table4[[#This Row],[Teynold''s Number]],"-")</f>
        <v>-</v>
      </c>
      <c r="L1020" s="86"/>
      <c r="M1020" s="97" t="str">
        <f>IF(Table4[[#This Row],[Regime]]="TURBULENT",(((-4*LOG10(Table4[[#This Row],[ε/D]]/3.7+1.256/(Table4[[#This Row],[Teynold''s Number]]*SQRT(Table4[[#This Row],[f turbulent (guess)]]))))^-1)^2),"")</f>
        <v/>
      </c>
      <c r="N1020" s="91" t="str">
        <f>IF(Table4[[#This Row],[f turbulent]]="","",Table4[[#This Row],[f turbulent (guess)]]-Table4[[#This Row],[f turbulent]])</f>
        <v/>
      </c>
      <c r="O1020" s="87">
        <f>IF(Table4[[#This Row],[Segment]]="",0,IF(C1021="",0,IF(C1021&lt;=Table4[[#This Row],[Diameter (in)]],0,1-(D1020/D1021))))</f>
        <v>0</v>
      </c>
      <c r="P1020" s="92" t="str">
        <f>IF(Table4[[#This Row],[Segment]]="","",IF(C1020&gt;C1021,"",IF(C1021="",0.55,(0.55*(1-D1021/D1020)))))</f>
        <v/>
      </c>
      <c r="Q102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20" s="92" t="str">
        <f>IF(Table4[[#This Row],[Segment]]="","",IF(Table4[[#This Row],[Kexpansion]]="","0",((Table4[[#This Row],[Velocity (m/s)]]^2)/2)*Table4[[#This Row],[Kexpansion]]))</f>
        <v/>
      </c>
      <c r="S1020" s="92" t="str">
        <f>IF(Table4[[#This Row],[Segment]]="","",IF(Table4[[#This Row],[Kcontraction]]="","0",((Table4[[#This Row],[Velocity (m/s)]]^2)/2)*Table4[[#This Row],[Kcontraction]]))</f>
        <v/>
      </c>
      <c r="T1020" s="89" t="str">
        <f>IF(Table4[[#This Row],[Segment]]="","",SUMIF($Y$7:$Y$2000,Table4[[#This Row],[Segment]],$AD$7:$AD$2000))</f>
        <v/>
      </c>
      <c r="U1020" s="95" t="str">
        <f>IF(Table4[[#This Row],[Segment]]="","",Table4[[#This Row],[Hfriction (J/kg)]]+Table4[[#This Row],[Hexpansions (J/kg)]]+Table4[[#This Row],[Hcontractions (J/kg)]]+Table4[[#This Row],[Hf (J/kg)]])</f>
        <v/>
      </c>
      <c r="V1020" s="95" t="str">
        <f>IF(Table4[[#This Row],[Segment]]="","",Table4[[#This Row],[Total Friction Loss (J/kg)]]*Table3[Density (kg/m3)])</f>
        <v/>
      </c>
      <c r="W1020" s="95" t="str">
        <f>IF(Table4[[#This Row],[Segment]]="","",Table4[[#This Row],[Total Pressure Drop (Pa)]]/1000)</f>
        <v/>
      </c>
      <c r="Y1020" s="82" t="str">
        <f>IF('Set Up'!D1243="","",'Set Up'!D1243)</f>
        <v/>
      </c>
      <c r="Z1020" s="82" t="str">
        <f>IF('Set Up'!E1243="","",'Set Up'!E1243)</f>
        <v/>
      </c>
      <c r="AA1020" s="82" t="str">
        <f>IF('Set Up'!F1243="","",'Set Up'!F1243)</f>
        <v/>
      </c>
      <c r="AB1020" s="82" t="str">
        <f>IF('Set Up'!G1243="","",'Set Up'!G1243)</f>
        <v/>
      </c>
      <c r="AC1020" s="82" t="str">
        <f t="array" ref="AC1020">IF(Y1020="","",INDEX(Data!$G$4:$G$51,MATCH(Table7[[#This Row],[Fitting]]&amp;Table7[[#This Row],[Fitting Subtype]],Data!$E$4:$E$51&amp;Data!$F$4:$F$51,0)))</f>
        <v/>
      </c>
      <c r="AD1020" s="89" t="str">
        <f>IF(Table7[[#This Row],[Segment]]="","",Table7[[#This Row],[Quantity]]*Table7[[#This Row],[Kf]]*(((INDEX(Table4[Velocity (m/s)],MATCH(Table7[[#This Row],[Segment]],Table4[Segment],0)))^2)/2))</f>
        <v/>
      </c>
      <c r="AF1020" s="82" t="str">
        <f>Table4[[#This Row],[Segment]]</f>
        <v/>
      </c>
      <c r="AG1020" s="75"/>
      <c r="AH1020" s="82" t="str">
        <f>IF(Table5[[#This Row],[Segment]]="","",AG1020-Table4[[#This Row],[Total Pressure Drop (kPa)]])</f>
        <v/>
      </c>
    </row>
    <row r="1021" spans="1:34" x14ac:dyDescent="0.25">
      <c r="A1021" s="95" t="str">
        <f>IF('Set Up'!A1018="","",'Set Up'!A1018)</f>
        <v/>
      </c>
      <c r="B1021" s="75" t="s">
        <v>81</v>
      </c>
      <c r="C1021" s="85"/>
      <c r="D1021" s="86" t="str">
        <f>IF(Table4[[#This Row],[Diameter (in)]]="","",(((CONVERT(Table4[[#This Row],[Diameter (in)]],"in","m"))/2)^2)*PI())</f>
        <v/>
      </c>
      <c r="E1021" s="87" t="str">
        <f>IF(Table4[[#This Row],[Area (m2)]]="","",$D$4/Table4[[#This Row],[Area (m2)]])</f>
        <v/>
      </c>
      <c r="F1021" s="85">
        <f t="shared" si="15"/>
        <v>4.6951999999999998</v>
      </c>
      <c r="G1021" s="88" t="str">
        <f>IF(Table4[[#This Row],[Segment]]="","",(CONVERT(Table4[[#This Row],[Diameter (in)]],"in","m")*$B$4*Table4[[#This Row],[Velocity (m/s)]])/$C$4)</f>
        <v/>
      </c>
      <c r="H1021" s="96" t="str">
        <f>IF(Table4[[#This Row],[Segment]]="","",IF(Table4[[#This Row],[Teynold''s Number]]&gt;4000,"TURBULENT","LAMINAR"))</f>
        <v/>
      </c>
      <c r="I1021" s="86" t="str">
        <f>IF(Table4[[#This Row],[Segment]]="","",INDEX(Data!C1018:C1032,MATCH(Table4[Material],Data!B1018:B1032,0)))</f>
        <v/>
      </c>
      <c r="J1021" s="89" t="str">
        <f>IF(Table4[[#This Row],[ε (m)]]="","",Table4[[#This Row],[ε (m)]]/(CONVERT(Table4[[#This Row],[Diameter (in)]],"in","m")))</f>
        <v/>
      </c>
      <c r="K1021" s="96" t="str">
        <f>IF(Table4[[#This Row],[Regime]]="LAMINAR",16/Table4[[#This Row],[Teynold''s Number]],"-")</f>
        <v>-</v>
      </c>
      <c r="L1021" s="86"/>
      <c r="M1021" s="97" t="str">
        <f>IF(Table4[[#This Row],[Regime]]="TURBULENT",(((-4*LOG10(Table4[[#This Row],[ε/D]]/3.7+1.256/(Table4[[#This Row],[Teynold''s Number]]*SQRT(Table4[[#This Row],[f turbulent (guess)]]))))^-1)^2),"")</f>
        <v/>
      </c>
      <c r="N1021" s="91" t="str">
        <f>IF(Table4[[#This Row],[f turbulent]]="","",Table4[[#This Row],[f turbulent (guess)]]-Table4[[#This Row],[f turbulent]])</f>
        <v/>
      </c>
      <c r="O1021" s="87">
        <f>IF(Table4[[#This Row],[Segment]]="",0,IF(C1022="",0,IF(C1022&lt;=Table4[[#This Row],[Diameter (in)]],0,1-(D1021/D1022))))</f>
        <v>0</v>
      </c>
      <c r="P1021" s="92" t="str">
        <f>IF(Table4[[#This Row],[Segment]]="","",IF(C1021&gt;C1022,"",IF(C1022="",0.55,(0.55*(1-D1022/D1021)))))</f>
        <v/>
      </c>
      <c r="Q102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21" s="92" t="str">
        <f>IF(Table4[[#This Row],[Segment]]="","",IF(Table4[[#This Row],[Kexpansion]]="","0",((Table4[[#This Row],[Velocity (m/s)]]^2)/2)*Table4[[#This Row],[Kexpansion]]))</f>
        <v/>
      </c>
      <c r="S1021" s="92" t="str">
        <f>IF(Table4[[#This Row],[Segment]]="","",IF(Table4[[#This Row],[Kcontraction]]="","0",((Table4[[#This Row],[Velocity (m/s)]]^2)/2)*Table4[[#This Row],[Kcontraction]]))</f>
        <v/>
      </c>
      <c r="T1021" s="89" t="str">
        <f>IF(Table4[[#This Row],[Segment]]="","",SUMIF($Y$7:$Y$2000,Table4[[#This Row],[Segment]],$AD$7:$AD$2000))</f>
        <v/>
      </c>
      <c r="U1021" s="95" t="str">
        <f>IF(Table4[[#This Row],[Segment]]="","",Table4[[#This Row],[Hfriction (J/kg)]]+Table4[[#This Row],[Hexpansions (J/kg)]]+Table4[[#This Row],[Hcontractions (J/kg)]]+Table4[[#This Row],[Hf (J/kg)]])</f>
        <v/>
      </c>
      <c r="V1021" s="95" t="str">
        <f>IF(Table4[[#This Row],[Segment]]="","",Table4[[#This Row],[Total Friction Loss (J/kg)]]*Table3[Density (kg/m3)])</f>
        <v/>
      </c>
      <c r="W1021" s="95" t="str">
        <f>IF(Table4[[#This Row],[Segment]]="","",Table4[[#This Row],[Total Pressure Drop (Pa)]]/1000)</f>
        <v/>
      </c>
      <c r="Y1021" s="82" t="str">
        <f>IF('Set Up'!D1244="","",'Set Up'!D1244)</f>
        <v/>
      </c>
      <c r="Z1021" s="82" t="str">
        <f>IF('Set Up'!E1244="","",'Set Up'!E1244)</f>
        <v/>
      </c>
      <c r="AA1021" s="82" t="str">
        <f>IF('Set Up'!F1244="","",'Set Up'!F1244)</f>
        <v/>
      </c>
      <c r="AB1021" s="82" t="str">
        <f>IF('Set Up'!G1244="","",'Set Up'!G1244)</f>
        <v/>
      </c>
      <c r="AC1021" s="82" t="str">
        <f t="array" ref="AC1021">IF(Y1021="","",INDEX(Data!$G$4:$G$51,MATCH(Table7[[#This Row],[Fitting]]&amp;Table7[[#This Row],[Fitting Subtype]],Data!$E$4:$E$51&amp;Data!$F$4:$F$51,0)))</f>
        <v/>
      </c>
      <c r="AD1021" s="89" t="str">
        <f>IF(Table7[[#This Row],[Segment]]="","",Table7[[#This Row],[Quantity]]*Table7[[#This Row],[Kf]]*(((INDEX(Table4[Velocity (m/s)],MATCH(Table7[[#This Row],[Segment]],Table4[Segment],0)))^2)/2))</f>
        <v/>
      </c>
      <c r="AF1021" s="82" t="str">
        <f>Table4[[#This Row],[Segment]]</f>
        <v/>
      </c>
      <c r="AG1021" s="75"/>
      <c r="AH1021" s="82" t="str">
        <f>IF(Table5[[#This Row],[Segment]]="","",AG1021-Table4[[#This Row],[Total Pressure Drop (kPa)]])</f>
        <v/>
      </c>
    </row>
    <row r="1022" spans="1:34" x14ac:dyDescent="0.25">
      <c r="A1022" s="95" t="str">
        <f>IF('Set Up'!A1019="","",'Set Up'!A1019)</f>
        <v/>
      </c>
      <c r="B1022" s="75" t="s">
        <v>81</v>
      </c>
      <c r="C1022" s="85"/>
      <c r="D1022" s="86" t="str">
        <f>IF(Table4[[#This Row],[Diameter (in)]]="","",(((CONVERT(Table4[[#This Row],[Diameter (in)]],"in","m"))/2)^2)*PI())</f>
        <v/>
      </c>
      <c r="E1022" s="87" t="str">
        <f>IF(Table4[[#This Row],[Area (m2)]]="","",$D$4/Table4[[#This Row],[Area (m2)]])</f>
        <v/>
      </c>
      <c r="F1022" s="85">
        <f t="shared" si="15"/>
        <v>4.6951999999999998</v>
      </c>
      <c r="G1022" s="88" t="str">
        <f>IF(Table4[[#This Row],[Segment]]="","",(CONVERT(Table4[[#This Row],[Diameter (in)]],"in","m")*$B$4*Table4[[#This Row],[Velocity (m/s)]])/$C$4)</f>
        <v/>
      </c>
      <c r="H1022" s="96" t="str">
        <f>IF(Table4[[#This Row],[Segment]]="","",IF(Table4[[#This Row],[Teynold''s Number]]&gt;4000,"TURBULENT","LAMINAR"))</f>
        <v/>
      </c>
      <c r="I1022" s="86" t="str">
        <f>IF(Table4[[#This Row],[Segment]]="","",INDEX(Data!C1019:C1033,MATCH(Table4[Material],Data!B1019:B1033,0)))</f>
        <v/>
      </c>
      <c r="J1022" s="89" t="str">
        <f>IF(Table4[[#This Row],[ε (m)]]="","",Table4[[#This Row],[ε (m)]]/(CONVERT(Table4[[#This Row],[Diameter (in)]],"in","m")))</f>
        <v/>
      </c>
      <c r="K1022" s="96" t="str">
        <f>IF(Table4[[#This Row],[Regime]]="LAMINAR",16/Table4[[#This Row],[Teynold''s Number]],"-")</f>
        <v>-</v>
      </c>
      <c r="L1022" s="86"/>
      <c r="M1022" s="97" t="str">
        <f>IF(Table4[[#This Row],[Regime]]="TURBULENT",(((-4*LOG10(Table4[[#This Row],[ε/D]]/3.7+1.256/(Table4[[#This Row],[Teynold''s Number]]*SQRT(Table4[[#This Row],[f turbulent (guess)]]))))^-1)^2),"")</f>
        <v/>
      </c>
      <c r="N1022" s="91" t="str">
        <f>IF(Table4[[#This Row],[f turbulent]]="","",Table4[[#This Row],[f turbulent (guess)]]-Table4[[#This Row],[f turbulent]])</f>
        <v/>
      </c>
      <c r="O1022" s="87">
        <f>IF(Table4[[#This Row],[Segment]]="",0,IF(C1023="",0,IF(C1023&lt;=Table4[[#This Row],[Diameter (in)]],0,1-(D1022/D1023))))</f>
        <v>0</v>
      </c>
      <c r="P1022" s="92" t="str">
        <f>IF(Table4[[#This Row],[Segment]]="","",IF(C1022&gt;C1023,"",IF(C1023="",0.55,(0.55*(1-D1023/D1022)))))</f>
        <v/>
      </c>
      <c r="Q102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22" s="92" t="str">
        <f>IF(Table4[[#This Row],[Segment]]="","",IF(Table4[[#This Row],[Kexpansion]]="","0",((Table4[[#This Row],[Velocity (m/s)]]^2)/2)*Table4[[#This Row],[Kexpansion]]))</f>
        <v/>
      </c>
      <c r="S1022" s="92" t="str">
        <f>IF(Table4[[#This Row],[Segment]]="","",IF(Table4[[#This Row],[Kcontraction]]="","0",((Table4[[#This Row],[Velocity (m/s)]]^2)/2)*Table4[[#This Row],[Kcontraction]]))</f>
        <v/>
      </c>
      <c r="T1022" s="89" t="str">
        <f>IF(Table4[[#This Row],[Segment]]="","",SUMIF($Y$7:$Y$2000,Table4[[#This Row],[Segment]],$AD$7:$AD$2000))</f>
        <v/>
      </c>
      <c r="U1022" s="95" t="str">
        <f>IF(Table4[[#This Row],[Segment]]="","",Table4[[#This Row],[Hfriction (J/kg)]]+Table4[[#This Row],[Hexpansions (J/kg)]]+Table4[[#This Row],[Hcontractions (J/kg)]]+Table4[[#This Row],[Hf (J/kg)]])</f>
        <v/>
      </c>
      <c r="V1022" s="95" t="str">
        <f>IF(Table4[[#This Row],[Segment]]="","",Table4[[#This Row],[Total Friction Loss (J/kg)]]*Table3[Density (kg/m3)])</f>
        <v/>
      </c>
      <c r="W1022" s="95" t="str">
        <f>IF(Table4[[#This Row],[Segment]]="","",Table4[[#This Row],[Total Pressure Drop (Pa)]]/1000)</f>
        <v/>
      </c>
      <c r="Y1022" s="82" t="str">
        <f>IF('Set Up'!D1245="","",'Set Up'!D1245)</f>
        <v/>
      </c>
      <c r="Z1022" s="82" t="str">
        <f>IF('Set Up'!E1245="","",'Set Up'!E1245)</f>
        <v/>
      </c>
      <c r="AA1022" s="82" t="str">
        <f>IF('Set Up'!F1245="","",'Set Up'!F1245)</f>
        <v/>
      </c>
      <c r="AB1022" s="82" t="str">
        <f>IF('Set Up'!G1245="","",'Set Up'!G1245)</f>
        <v/>
      </c>
      <c r="AC1022" s="82" t="str">
        <f t="array" ref="AC1022">IF(Y1022="","",INDEX(Data!$G$4:$G$51,MATCH(Table7[[#This Row],[Fitting]]&amp;Table7[[#This Row],[Fitting Subtype]],Data!$E$4:$E$51&amp;Data!$F$4:$F$51,0)))</f>
        <v/>
      </c>
      <c r="AD1022" s="89" t="str">
        <f>IF(Table7[[#This Row],[Segment]]="","",Table7[[#This Row],[Quantity]]*Table7[[#This Row],[Kf]]*(((INDEX(Table4[Velocity (m/s)],MATCH(Table7[[#This Row],[Segment]],Table4[Segment],0)))^2)/2))</f>
        <v/>
      </c>
      <c r="AF1022" s="82" t="str">
        <f>Table4[[#This Row],[Segment]]</f>
        <v/>
      </c>
      <c r="AG1022" s="75"/>
      <c r="AH1022" s="82" t="str">
        <f>IF(Table5[[#This Row],[Segment]]="","",AG1022-Table4[[#This Row],[Total Pressure Drop (kPa)]])</f>
        <v/>
      </c>
    </row>
    <row r="1023" spans="1:34" x14ac:dyDescent="0.25">
      <c r="A1023" s="95" t="str">
        <f>IF('Set Up'!A1020="","",'Set Up'!A1020)</f>
        <v/>
      </c>
      <c r="B1023" s="75" t="s">
        <v>81</v>
      </c>
      <c r="C1023" s="85"/>
      <c r="D1023" s="86" t="str">
        <f>IF(Table4[[#This Row],[Diameter (in)]]="","",(((CONVERT(Table4[[#This Row],[Diameter (in)]],"in","m"))/2)^2)*PI())</f>
        <v/>
      </c>
      <c r="E1023" s="87" t="str">
        <f>IF(Table4[[#This Row],[Area (m2)]]="","",$D$4/Table4[[#This Row],[Area (m2)]])</f>
        <v/>
      </c>
      <c r="F1023" s="85">
        <f t="shared" si="15"/>
        <v>4.6951999999999998</v>
      </c>
      <c r="G1023" s="88" t="str">
        <f>IF(Table4[[#This Row],[Segment]]="","",(CONVERT(Table4[[#This Row],[Diameter (in)]],"in","m")*$B$4*Table4[[#This Row],[Velocity (m/s)]])/$C$4)</f>
        <v/>
      </c>
      <c r="H1023" s="96" t="str">
        <f>IF(Table4[[#This Row],[Segment]]="","",IF(Table4[[#This Row],[Teynold''s Number]]&gt;4000,"TURBULENT","LAMINAR"))</f>
        <v/>
      </c>
      <c r="I1023" s="86" t="str">
        <f>IF(Table4[[#This Row],[Segment]]="","",INDEX(Data!C1020:C1034,MATCH(Table4[Material],Data!B1020:B1034,0)))</f>
        <v/>
      </c>
      <c r="J1023" s="89" t="str">
        <f>IF(Table4[[#This Row],[ε (m)]]="","",Table4[[#This Row],[ε (m)]]/(CONVERT(Table4[[#This Row],[Diameter (in)]],"in","m")))</f>
        <v/>
      </c>
      <c r="K1023" s="96" t="str">
        <f>IF(Table4[[#This Row],[Regime]]="LAMINAR",16/Table4[[#This Row],[Teynold''s Number]],"-")</f>
        <v>-</v>
      </c>
      <c r="L1023" s="86"/>
      <c r="M1023" s="97" t="str">
        <f>IF(Table4[[#This Row],[Regime]]="TURBULENT",(((-4*LOG10(Table4[[#This Row],[ε/D]]/3.7+1.256/(Table4[[#This Row],[Teynold''s Number]]*SQRT(Table4[[#This Row],[f turbulent (guess)]]))))^-1)^2),"")</f>
        <v/>
      </c>
      <c r="N1023" s="91" t="str">
        <f>IF(Table4[[#This Row],[f turbulent]]="","",Table4[[#This Row],[f turbulent (guess)]]-Table4[[#This Row],[f turbulent]])</f>
        <v/>
      </c>
      <c r="O1023" s="87">
        <f>IF(Table4[[#This Row],[Segment]]="",0,IF(C1024="",0,IF(C1024&lt;=Table4[[#This Row],[Diameter (in)]],0,1-(D1023/D1024))))</f>
        <v>0</v>
      </c>
      <c r="P1023" s="92" t="str">
        <f>IF(Table4[[#This Row],[Segment]]="","",IF(C1023&gt;C1024,"",IF(C1024="",0.55,(0.55*(1-D1024/D1023)))))</f>
        <v/>
      </c>
      <c r="Q102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23" s="92" t="str">
        <f>IF(Table4[[#This Row],[Segment]]="","",IF(Table4[[#This Row],[Kexpansion]]="","0",((Table4[[#This Row],[Velocity (m/s)]]^2)/2)*Table4[[#This Row],[Kexpansion]]))</f>
        <v/>
      </c>
      <c r="S1023" s="92" t="str">
        <f>IF(Table4[[#This Row],[Segment]]="","",IF(Table4[[#This Row],[Kcontraction]]="","0",((Table4[[#This Row],[Velocity (m/s)]]^2)/2)*Table4[[#This Row],[Kcontraction]]))</f>
        <v/>
      </c>
      <c r="T1023" s="89" t="str">
        <f>IF(Table4[[#This Row],[Segment]]="","",SUMIF($Y$7:$Y$2000,Table4[[#This Row],[Segment]],$AD$7:$AD$2000))</f>
        <v/>
      </c>
      <c r="U1023" s="95" t="str">
        <f>IF(Table4[[#This Row],[Segment]]="","",Table4[[#This Row],[Hfriction (J/kg)]]+Table4[[#This Row],[Hexpansions (J/kg)]]+Table4[[#This Row],[Hcontractions (J/kg)]]+Table4[[#This Row],[Hf (J/kg)]])</f>
        <v/>
      </c>
      <c r="V1023" s="95" t="str">
        <f>IF(Table4[[#This Row],[Segment]]="","",Table4[[#This Row],[Total Friction Loss (J/kg)]]*Table3[Density (kg/m3)])</f>
        <v/>
      </c>
      <c r="W1023" s="95" t="str">
        <f>IF(Table4[[#This Row],[Segment]]="","",Table4[[#This Row],[Total Pressure Drop (Pa)]]/1000)</f>
        <v/>
      </c>
      <c r="Y1023" s="82" t="str">
        <f>IF('Set Up'!D1246="","",'Set Up'!D1246)</f>
        <v/>
      </c>
      <c r="Z1023" s="82" t="str">
        <f>IF('Set Up'!E1246="","",'Set Up'!E1246)</f>
        <v/>
      </c>
      <c r="AA1023" s="82" t="str">
        <f>IF('Set Up'!F1246="","",'Set Up'!F1246)</f>
        <v/>
      </c>
      <c r="AB1023" s="82" t="str">
        <f>IF('Set Up'!G1246="","",'Set Up'!G1246)</f>
        <v/>
      </c>
      <c r="AC1023" s="82" t="str">
        <f t="array" ref="AC1023">IF(Y1023="","",INDEX(Data!$G$4:$G$51,MATCH(Table7[[#This Row],[Fitting]]&amp;Table7[[#This Row],[Fitting Subtype]],Data!$E$4:$E$51&amp;Data!$F$4:$F$51,0)))</f>
        <v/>
      </c>
      <c r="AD1023" s="89" t="str">
        <f>IF(Table7[[#This Row],[Segment]]="","",Table7[[#This Row],[Quantity]]*Table7[[#This Row],[Kf]]*(((INDEX(Table4[Velocity (m/s)],MATCH(Table7[[#This Row],[Segment]],Table4[Segment],0)))^2)/2))</f>
        <v/>
      </c>
      <c r="AF1023" s="82" t="str">
        <f>Table4[[#This Row],[Segment]]</f>
        <v/>
      </c>
      <c r="AG1023" s="75"/>
      <c r="AH1023" s="82" t="str">
        <f>IF(Table5[[#This Row],[Segment]]="","",AG1023-Table4[[#This Row],[Total Pressure Drop (kPa)]])</f>
        <v/>
      </c>
    </row>
    <row r="1024" spans="1:34" x14ac:dyDescent="0.25">
      <c r="A1024" s="95" t="str">
        <f>IF('Set Up'!A1021="","",'Set Up'!A1021)</f>
        <v/>
      </c>
      <c r="B1024" s="75" t="s">
        <v>81</v>
      </c>
      <c r="C1024" s="85"/>
      <c r="D1024" s="86" t="str">
        <f>IF(Table4[[#This Row],[Diameter (in)]]="","",(((CONVERT(Table4[[#This Row],[Diameter (in)]],"in","m"))/2)^2)*PI())</f>
        <v/>
      </c>
      <c r="E1024" s="87" t="str">
        <f>IF(Table4[[#This Row],[Area (m2)]]="","",$D$4/Table4[[#This Row],[Area (m2)]])</f>
        <v/>
      </c>
      <c r="F1024" s="85">
        <f t="shared" si="15"/>
        <v>4.6951999999999998</v>
      </c>
      <c r="G1024" s="88" t="str">
        <f>IF(Table4[[#This Row],[Segment]]="","",(CONVERT(Table4[[#This Row],[Diameter (in)]],"in","m")*$B$4*Table4[[#This Row],[Velocity (m/s)]])/$C$4)</f>
        <v/>
      </c>
      <c r="H1024" s="96" t="str">
        <f>IF(Table4[[#This Row],[Segment]]="","",IF(Table4[[#This Row],[Teynold''s Number]]&gt;4000,"TURBULENT","LAMINAR"))</f>
        <v/>
      </c>
      <c r="I1024" s="86" t="str">
        <f>IF(Table4[[#This Row],[Segment]]="","",INDEX(Data!C1021:C1035,MATCH(Table4[Material],Data!B1021:B1035,0)))</f>
        <v/>
      </c>
      <c r="J1024" s="89" t="str">
        <f>IF(Table4[[#This Row],[ε (m)]]="","",Table4[[#This Row],[ε (m)]]/(CONVERT(Table4[[#This Row],[Diameter (in)]],"in","m")))</f>
        <v/>
      </c>
      <c r="K1024" s="96" t="str">
        <f>IF(Table4[[#This Row],[Regime]]="LAMINAR",16/Table4[[#This Row],[Teynold''s Number]],"-")</f>
        <v>-</v>
      </c>
      <c r="L1024" s="86"/>
      <c r="M1024" s="97" t="str">
        <f>IF(Table4[[#This Row],[Regime]]="TURBULENT",(((-4*LOG10(Table4[[#This Row],[ε/D]]/3.7+1.256/(Table4[[#This Row],[Teynold''s Number]]*SQRT(Table4[[#This Row],[f turbulent (guess)]]))))^-1)^2),"")</f>
        <v/>
      </c>
      <c r="N1024" s="91" t="str">
        <f>IF(Table4[[#This Row],[f turbulent]]="","",Table4[[#This Row],[f turbulent (guess)]]-Table4[[#This Row],[f turbulent]])</f>
        <v/>
      </c>
      <c r="O1024" s="87">
        <f>IF(Table4[[#This Row],[Segment]]="",0,IF(C1025="",0,IF(C1025&lt;=Table4[[#This Row],[Diameter (in)]],0,1-(D1024/D1025))))</f>
        <v>0</v>
      </c>
      <c r="P1024" s="92" t="str">
        <f>IF(Table4[[#This Row],[Segment]]="","",IF(C1024&gt;C1025,"",IF(C1025="",0.55,(0.55*(1-D1025/D1024)))))</f>
        <v/>
      </c>
      <c r="Q102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24" s="92" t="str">
        <f>IF(Table4[[#This Row],[Segment]]="","",IF(Table4[[#This Row],[Kexpansion]]="","0",((Table4[[#This Row],[Velocity (m/s)]]^2)/2)*Table4[[#This Row],[Kexpansion]]))</f>
        <v/>
      </c>
      <c r="S1024" s="92" t="str">
        <f>IF(Table4[[#This Row],[Segment]]="","",IF(Table4[[#This Row],[Kcontraction]]="","0",((Table4[[#This Row],[Velocity (m/s)]]^2)/2)*Table4[[#This Row],[Kcontraction]]))</f>
        <v/>
      </c>
      <c r="T1024" s="89" t="str">
        <f>IF(Table4[[#This Row],[Segment]]="","",SUMIF($Y$7:$Y$2000,Table4[[#This Row],[Segment]],$AD$7:$AD$2000))</f>
        <v/>
      </c>
      <c r="U1024" s="95" t="str">
        <f>IF(Table4[[#This Row],[Segment]]="","",Table4[[#This Row],[Hfriction (J/kg)]]+Table4[[#This Row],[Hexpansions (J/kg)]]+Table4[[#This Row],[Hcontractions (J/kg)]]+Table4[[#This Row],[Hf (J/kg)]])</f>
        <v/>
      </c>
      <c r="V1024" s="95" t="str">
        <f>IF(Table4[[#This Row],[Segment]]="","",Table4[[#This Row],[Total Friction Loss (J/kg)]]*Table3[Density (kg/m3)])</f>
        <v/>
      </c>
      <c r="W1024" s="95" t="str">
        <f>IF(Table4[[#This Row],[Segment]]="","",Table4[[#This Row],[Total Pressure Drop (Pa)]]/1000)</f>
        <v/>
      </c>
      <c r="Y1024" s="82" t="str">
        <f>IF('Set Up'!D1247="","",'Set Up'!D1247)</f>
        <v/>
      </c>
      <c r="Z1024" s="82" t="str">
        <f>IF('Set Up'!E1247="","",'Set Up'!E1247)</f>
        <v/>
      </c>
      <c r="AA1024" s="82" t="str">
        <f>IF('Set Up'!F1247="","",'Set Up'!F1247)</f>
        <v/>
      </c>
      <c r="AB1024" s="82" t="str">
        <f>IF('Set Up'!G1247="","",'Set Up'!G1247)</f>
        <v/>
      </c>
      <c r="AC1024" s="82" t="str">
        <f t="array" ref="AC1024">IF(Y1024="","",INDEX(Data!$G$4:$G$51,MATCH(Table7[[#This Row],[Fitting]]&amp;Table7[[#This Row],[Fitting Subtype]],Data!$E$4:$E$51&amp;Data!$F$4:$F$51,0)))</f>
        <v/>
      </c>
      <c r="AD1024" s="89" t="str">
        <f>IF(Table7[[#This Row],[Segment]]="","",Table7[[#This Row],[Quantity]]*Table7[[#This Row],[Kf]]*(((INDEX(Table4[Velocity (m/s)],MATCH(Table7[[#This Row],[Segment]],Table4[Segment],0)))^2)/2))</f>
        <v/>
      </c>
      <c r="AF1024" s="82" t="str">
        <f>Table4[[#This Row],[Segment]]</f>
        <v/>
      </c>
      <c r="AG1024" s="75"/>
      <c r="AH1024" s="82" t="str">
        <f>IF(Table5[[#This Row],[Segment]]="","",AG1024-Table4[[#This Row],[Total Pressure Drop (kPa)]])</f>
        <v/>
      </c>
    </row>
    <row r="1025" spans="1:34" x14ac:dyDescent="0.25">
      <c r="A1025" s="95" t="str">
        <f>IF('Set Up'!A1022="","",'Set Up'!A1022)</f>
        <v/>
      </c>
      <c r="B1025" s="75" t="s">
        <v>81</v>
      </c>
      <c r="C1025" s="85"/>
      <c r="D1025" s="86" t="str">
        <f>IF(Table4[[#This Row],[Diameter (in)]]="","",(((CONVERT(Table4[[#This Row],[Diameter (in)]],"in","m"))/2)^2)*PI())</f>
        <v/>
      </c>
      <c r="E1025" s="87" t="str">
        <f>IF(Table4[[#This Row],[Area (m2)]]="","",$D$4/Table4[[#This Row],[Area (m2)]])</f>
        <v/>
      </c>
      <c r="F1025" s="85">
        <f t="shared" si="15"/>
        <v>4.6951999999999998</v>
      </c>
      <c r="G1025" s="88" t="str">
        <f>IF(Table4[[#This Row],[Segment]]="","",(CONVERT(Table4[[#This Row],[Diameter (in)]],"in","m")*$B$4*Table4[[#This Row],[Velocity (m/s)]])/$C$4)</f>
        <v/>
      </c>
      <c r="H1025" s="96" t="str">
        <f>IF(Table4[[#This Row],[Segment]]="","",IF(Table4[[#This Row],[Teynold''s Number]]&gt;4000,"TURBULENT","LAMINAR"))</f>
        <v/>
      </c>
      <c r="I1025" s="86" t="str">
        <f>IF(Table4[[#This Row],[Segment]]="","",INDEX(Data!C1022:C1036,MATCH(Table4[Material],Data!B1022:B1036,0)))</f>
        <v/>
      </c>
      <c r="J1025" s="89" t="str">
        <f>IF(Table4[[#This Row],[ε (m)]]="","",Table4[[#This Row],[ε (m)]]/(CONVERT(Table4[[#This Row],[Diameter (in)]],"in","m")))</f>
        <v/>
      </c>
      <c r="K1025" s="96" t="str">
        <f>IF(Table4[[#This Row],[Regime]]="LAMINAR",16/Table4[[#This Row],[Teynold''s Number]],"-")</f>
        <v>-</v>
      </c>
      <c r="L1025" s="86"/>
      <c r="M1025" s="97" t="str">
        <f>IF(Table4[[#This Row],[Regime]]="TURBULENT",(((-4*LOG10(Table4[[#This Row],[ε/D]]/3.7+1.256/(Table4[[#This Row],[Teynold''s Number]]*SQRT(Table4[[#This Row],[f turbulent (guess)]]))))^-1)^2),"")</f>
        <v/>
      </c>
      <c r="N1025" s="91" t="str">
        <f>IF(Table4[[#This Row],[f turbulent]]="","",Table4[[#This Row],[f turbulent (guess)]]-Table4[[#This Row],[f turbulent]])</f>
        <v/>
      </c>
      <c r="O1025" s="87">
        <f>IF(Table4[[#This Row],[Segment]]="",0,IF(C1026="",0,IF(C1026&lt;=Table4[[#This Row],[Diameter (in)]],0,1-(D1025/D1026))))</f>
        <v>0</v>
      </c>
      <c r="P1025" s="92" t="str">
        <f>IF(Table4[[#This Row],[Segment]]="","",IF(C1025&gt;C1026,"",IF(C1026="",0.55,(0.55*(1-D1026/D1025)))))</f>
        <v/>
      </c>
      <c r="Q102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25" s="92" t="str">
        <f>IF(Table4[[#This Row],[Segment]]="","",IF(Table4[[#This Row],[Kexpansion]]="","0",((Table4[[#This Row],[Velocity (m/s)]]^2)/2)*Table4[[#This Row],[Kexpansion]]))</f>
        <v/>
      </c>
      <c r="S1025" s="92" t="str">
        <f>IF(Table4[[#This Row],[Segment]]="","",IF(Table4[[#This Row],[Kcontraction]]="","0",((Table4[[#This Row],[Velocity (m/s)]]^2)/2)*Table4[[#This Row],[Kcontraction]]))</f>
        <v/>
      </c>
      <c r="T1025" s="89" t="str">
        <f>IF(Table4[[#This Row],[Segment]]="","",SUMIF($Y$7:$Y$2000,Table4[[#This Row],[Segment]],$AD$7:$AD$2000))</f>
        <v/>
      </c>
      <c r="U1025" s="95" t="str">
        <f>IF(Table4[[#This Row],[Segment]]="","",Table4[[#This Row],[Hfriction (J/kg)]]+Table4[[#This Row],[Hexpansions (J/kg)]]+Table4[[#This Row],[Hcontractions (J/kg)]]+Table4[[#This Row],[Hf (J/kg)]])</f>
        <v/>
      </c>
      <c r="V1025" s="95" t="str">
        <f>IF(Table4[[#This Row],[Segment]]="","",Table4[[#This Row],[Total Friction Loss (J/kg)]]*Table3[Density (kg/m3)])</f>
        <v/>
      </c>
      <c r="W1025" s="95" t="str">
        <f>IF(Table4[[#This Row],[Segment]]="","",Table4[[#This Row],[Total Pressure Drop (Pa)]]/1000)</f>
        <v/>
      </c>
      <c r="Y1025" s="82" t="str">
        <f>IF('Set Up'!D1248="","",'Set Up'!D1248)</f>
        <v/>
      </c>
      <c r="Z1025" s="82" t="str">
        <f>IF('Set Up'!E1248="","",'Set Up'!E1248)</f>
        <v/>
      </c>
      <c r="AA1025" s="82" t="str">
        <f>IF('Set Up'!F1248="","",'Set Up'!F1248)</f>
        <v/>
      </c>
      <c r="AB1025" s="82" t="str">
        <f>IF('Set Up'!G1248="","",'Set Up'!G1248)</f>
        <v/>
      </c>
      <c r="AC1025" s="82" t="str">
        <f t="array" ref="AC1025">IF(Y1025="","",INDEX(Data!$G$4:$G$51,MATCH(Table7[[#This Row],[Fitting]]&amp;Table7[[#This Row],[Fitting Subtype]],Data!$E$4:$E$51&amp;Data!$F$4:$F$51,0)))</f>
        <v/>
      </c>
      <c r="AD1025" s="89" t="str">
        <f>IF(Table7[[#This Row],[Segment]]="","",Table7[[#This Row],[Quantity]]*Table7[[#This Row],[Kf]]*(((INDEX(Table4[Velocity (m/s)],MATCH(Table7[[#This Row],[Segment]],Table4[Segment],0)))^2)/2))</f>
        <v/>
      </c>
      <c r="AF1025" s="82" t="str">
        <f>Table4[[#This Row],[Segment]]</f>
        <v/>
      </c>
      <c r="AG1025" s="75"/>
      <c r="AH1025" s="82" t="str">
        <f>IF(Table5[[#This Row],[Segment]]="","",AG1025-Table4[[#This Row],[Total Pressure Drop (kPa)]])</f>
        <v/>
      </c>
    </row>
    <row r="1026" spans="1:34" x14ac:dyDescent="0.25">
      <c r="A1026" s="95" t="str">
        <f>IF('Set Up'!A1023="","",'Set Up'!A1023)</f>
        <v/>
      </c>
      <c r="B1026" s="75" t="s">
        <v>81</v>
      </c>
      <c r="C1026" s="85"/>
      <c r="D1026" s="86" t="str">
        <f>IF(Table4[[#This Row],[Diameter (in)]]="","",(((CONVERT(Table4[[#This Row],[Diameter (in)]],"in","m"))/2)^2)*PI())</f>
        <v/>
      </c>
      <c r="E1026" s="87" t="str">
        <f>IF(Table4[[#This Row],[Area (m2)]]="","",$D$4/Table4[[#This Row],[Area (m2)]])</f>
        <v/>
      </c>
      <c r="F1026" s="85">
        <f t="shared" si="15"/>
        <v>4.6951999999999998</v>
      </c>
      <c r="G1026" s="88" t="str">
        <f>IF(Table4[[#This Row],[Segment]]="","",(CONVERT(Table4[[#This Row],[Diameter (in)]],"in","m")*$B$4*Table4[[#This Row],[Velocity (m/s)]])/$C$4)</f>
        <v/>
      </c>
      <c r="H1026" s="96" t="str">
        <f>IF(Table4[[#This Row],[Segment]]="","",IF(Table4[[#This Row],[Teynold''s Number]]&gt;4000,"TURBULENT","LAMINAR"))</f>
        <v/>
      </c>
      <c r="I1026" s="86" t="str">
        <f>IF(Table4[[#This Row],[Segment]]="","",INDEX(Data!C1023:C1037,MATCH(Table4[Material],Data!B1023:B1037,0)))</f>
        <v/>
      </c>
      <c r="J1026" s="89" t="str">
        <f>IF(Table4[[#This Row],[ε (m)]]="","",Table4[[#This Row],[ε (m)]]/(CONVERT(Table4[[#This Row],[Diameter (in)]],"in","m")))</f>
        <v/>
      </c>
      <c r="K1026" s="96" t="str">
        <f>IF(Table4[[#This Row],[Regime]]="LAMINAR",16/Table4[[#This Row],[Teynold''s Number]],"-")</f>
        <v>-</v>
      </c>
      <c r="L1026" s="86"/>
      <c r="M1026" s="97" t="str">
        <f>IF(Table4[[#This Row],[Regime]]="TURBULENT",(((-4*LOG10(Table4[[#This Row],[ε/D]]/3.7+1.256/(Table4[[#This Row],[Teynold''s Number]]*SQRT(Table4[[#This Row],[f turbulent (guess)]]))))^-1)^2),"")</f>
        <v/>
      </c>
      <c r="N1026" s="91" t="str">
        <f>IF(Table4[[#This Row],[f turbulent]]="","",Table4[[#This Row],[f turbulent (guess)]]-Table4[[#This Row],[f turbulent]])</f>
        <v/>
      </c>
      <c r="O1026" s="87">
        <f>IF(Table4[[#This Row],[Segment]]="",0,IF(C1027="",0,IF(C1027&lt;=Table4[[#This Row],[Diameter (in)]],0,1-(D1026/D1027))))</f>
        <v>0</v>
      </c>
      <c r="P1026" s="92" t="str">
        <f>IF(Table4[[#This Row],[Segment]]="","",IF(C1026&gt;C1027,"",IF(C1027="",0.55,(0.55*(1-D1027/D1026)))))</f>
        <v/>
      </c>
      <c r="Q102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26" s="92" t="str">
        <f>IF(Table4[[#This Row],[Segment]]="","",IF(Table4[[#This Row],[Kexpansion]]="","0",((Table4[[#This Row],[Velocity (m/s)]]^2)/2)*Table4[[#This Row],[Kexpansion]]))</f>
        <v/>
      </c>
      <c r="S1026" s="92" t="str">
        <f>IF(Table4[[#This Row],[Segment]]="","",IF(Table4[[#This Row],[Kcontraction]]="","0",((Table4[[#This Row],[Velocity (m/s)]]^2)/2)*Table4[[#This Row],[Kcontraction]]))</f>
        <v/>
      </c>
      <c r="T1026" s="89" t="str">
        <f>IF(Table4[[#This Row],[Segment]]="","",SUMIF($Y$7:$Y$2000,Table4[[#This Row],[Segment]],$AD$7:$AD$2000))</f>
        <v/>
      </c>
      <c r="U1026" s="95" t="str">
        <f>IF(Table4[[#This Row],[Segment]]="","",Table4[[#This Row],[Hfriction (J/kg)]]+Table4[[#This Row],[Hexpansions (J/kg)]]+Table4[[#This Row],[Hcontractions (J/kg)]]+Table4[[#This Row],[Hf (J/kg)]])</f>
        <v/>
      </c>
      <c r="V1026" s="95" t="str">
        <f>IF(Table4[[#This Row],[Segment]]="","",Table4[[#This Row],[Total Friction Loss (J/kg)]]*Table3[Density (kg/m3)])</f>
        <v/>
      </c>
      <c r="W1026" s="95" t="str">
        <f>IF(Table4[[#This Row],[Segment]]="","",Table4[[#This Row],[Total Pressure Drop (Pa)]]/1000)</f>
        <v/>
      </c>
      <c r="Y1026" s="82" t="str">
        <f>IF('Set Up'!D1249="","",'Set Up'!D1249)</f>
        <v/>
      </c>
      <c r="Z1026" s="82" t="str">
        <f>IF('Set Up'!E1249="","",'Set Up'!E1249)</f>
        <v/>
      </c>
      <c r="AA1026" s="82" t="str">
        <f>IF('Set Up'!F1249="","",'Set Up'!F1249)</f>
        <v/>
      </c>
      <c r="AB1026" s="82" t="str">
        <f>IF('Set Up'!G1249="","",'Set Up'!G1249)</f>
        <v/>
      </c>
      <c r="AC1026" s="82" t="str">
        <f t="array" ref="AC1026">IF(Y1026="","",INDEX(Data!$G$4:$G$51,MATCH(Table7[[#This Row],[Fitting]]&amp;Table7[[#This Row],[Fitting Subtype]],Data!$E$4:$E$51&amp;Data!$F$4:$F$51,0)))</f>
        <v/>
      </c>
      <c r="AD1026" s="89" t="str">
        <f>IF(Table7[[#This Row],[Segment]]="","",Table7[[#This Row],[Quantity]]*Table7[[#This Row],[Kf]]*(((INDEX(Table4[Velocity (m/s)],MATCH(Table7[[#This Row],[Segment]],Table4[Segment],0)))^2)/2))</f>
        <v/>
      </c>
      <c r="AF1026" s="82" t="str">
        <f>Table4[[#This Row],[Segment]]</f>
        <v/>
      </c>
      <c r="AG1026" s="75"/>
      <c r="AH1026" s="82" t="str">
        <f>IF(Table5[[#This Row],[Segment]]="","",AG1026-Table4[[#This Row],[Total Pressure Drop (kPa)]])</f>
        <v/>
      </c>
    </row>
    <row r="1027" spans="1:34" x14ac:dyDescent="0.25">
      <c r="A1027" s="95" t="str">
        <f>IF('Set Up'!A1024="","",'Set Up'!A1024)</f>
        <v/>
      </c>
      <c r="B1027" s="75" t="s">
        <v>81</v>
      </c>
      <c r="C1027" s="85"/>
      <c r="D1027" s="86" t="str">
        <f>IF(Table4[[#This Row],[Diameter (in)]]="","",(((CONVERT(Table4[[#This Row],[Diameter (in)]],"in","m"))/2)^2)*PI())</f>
        <v/>
      </c>
      <c r="E1027" s="87" t="str">
        <f>IF(Table4[[#This Row],[Area (m2)]]="","",$D$4/Table4[[#This Row],[Area (m2)]])</f>
        <v/>
      </c>
      <c r="F1027" s="85">
        <f t="shared" si="15"/>
        <v>4.6951999999999998</v>
      </c>
      <c r="G1027" s="88" t="str">
        <f>IF(Table4[[#This Row],[Segment]]="","",(CONVERT(Table4[[#This Row],[Diameter (in)]],"in","m")*$B$4*Table4[[#This Row],[Velocity (m/s)]])/$C$4)</f>
        <v/>
      </c>
      <c r="H1027" s="96" t="str">
        <f>IF(Table4[[#This Row],[Segment]]="","",IF(Table4[[#This Row],[Teynold''s Number]]&gt;4000,"TURBULENT","LAMINAR"))</f>
        <v/>
      </c>
      <c r="I1027" s="86" t="str">
        <f>IF(Table4[[#This Row],[Segment]]="","",INDEX(Data!C1024:C1038,MATCH(Table4[Material],Data!B1024:B1038,0)))</f>
        <v/>
      </c>
      <c r="J1027" s="89" t="str">
        <f>IF(Table4[[#This Row],[ε (m)]]="","",Table4[[#This Row],[ε (m)]]/(CONVERT(Table4[[#This Row],[Diameter (in)]],"in","m")))</f>
        <v/>
      </c>
      <c r="K1027" s="96" t="str">
        <f>IF(Table4[[#This Row],[Regime]]="LAMINAR",16/Table4[[#This Row],[Teynold''s Number]],"-")</f>
        <v>-</v>
      </c>
      <c r="L1027" s="86"/>
      <c r="M1027" s="97" t="str">
        <f>IF(Table4[[#This Row],[Regime]]="TURBULENT",(((-4*LOG10(Table4[[#This Row],[ε/D]]/3.7+1.256/(Table4[[#This Row],[Teynold''s Number]]*SQRT(Table4[[#This Row],[f turbulent (guess)]]))))^-1)^2),"")</f>
        <v/>
      </c>
      <c r="N1027" s="91" t="str">
        <f>IF(Table4[[#This Row],[f turbulent]]="","",Table4[[#This Row],[f turbulent (guess)]]-Table4[[#This Row],[f turbulent]])</f>
        <v/>
      </c>
      <c r="O1027" s="87">
        <f>IF(Table4[[#This Row],[Segment]]="",0,IF(C1028="",0,IF(C1028&lt;=Table4[[#This Row],[Diameter (in)]],0,1-(D1027/D1028))))</f>
        <v>0</v>
      </c>
      <c r="P1027" s="92" t="str">
        <f>IF(Table4[[#This Row],[Segment]]="","",IF(C1027&gt;C1028,"",IF(C1028="",0.55,(0.55*(1-D1028/D1027)))))</f>
        <v/>
      </c>
      <c r="Q102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27" s="92" t="str">
        <f>IF(Table4[[#This Row],[Segment]]="","",IF(Table4[[#This Row],[Kexpansion]]="","0",((Table4[[#This Row],[Velocity (m/s)]]^2)/2)*Table4[[#This Row],[Kexpansion]]))</f>
        <v/>
      </c>
      <c r="S1027" s="92" t="str">
        <f>IF(Table4[[#This Row],[Segment]]="","",IF(Table4[[#This Row],[Kcontraction]]="","0",((Table4[[#This Row],[Velocity (m/s)]]^2)/2)*Table4[[#This Row],[Kcontraction]]))</f>
        <v/>
      </c>
      <c r="T1027" s="89" t="str">
        <f>IF(Table4[[#This Row],[Segment]]="","",SUMIF($Y$7:$Y$2000,Table4[[#This Row],[Segment]],$AD$7:$AD$2000))</f>
        <v/>
      </c>
      <c r="U1027" s="95" t="str">
        <f>IF(Table4[[#This Row],[Segment]]="","",Table4[[#This Row],[Hfriction (J/kg)]]+Table4[[#This Row],[Hexpansions (J/kg)]]+Table4[[#This Row],[Hcontractions (J/kg)]]+Table4[[#This Row],[Hf (J/kg)]])</f>
        <v/>
      </c>
      <c r="V1027" s="95" t="str">
        <f>IF(Table4[[#This Row],[Segment]]="","",Table4[[#This Row],[Total Friction Loss (J/kg)]]*Table3[Density (kg/m3)])</f>
        <v/>
      </c>
      <c r="W1027" s="95" t="str">
        <f>IF(Table4[[#This Row],[Segment]]="","",Table4[[#This Row],[Total Pressure Drop (Pa)]]/1000)</f>
        <v/>
      </c>
      <c r="Y1027" s="82" t="str">
        <f>IF('Set Up'!D1250="","",'Set Up'!D1250)</f>
        <v/>
      </c>
      <c r="Z1027" s="82" t="str">
        <f>IF('Set Up'!E1250="","",'Set Up'!E1250)</f>
        <v/>
      </c>
      <c r="AA1027" s="82" t="str">
        <f>IF('Set Up'!F1250="","",'Set Up'!F1250)</f>
        <v/>
      </c>
      <c r="AB1027" s="82" t="str">
        <f>IF('Set Up'!G1250="","",'Set Up'!G1250)</f>
        <v/>
      </c>
      <c r="AC1027" s="82" t="str">
        <f t="array" ref="AC1027">IF(Y1027="","",INDEX(Data!$G$4:$G$51,MATCH(Table7[[#This Row],[Fitting]]&amp;Table7[[#This Row],[Fitting Subtype]],Data!$E$4:$E$51&amp;Data!$F$4:$F$51,0)))</f>
        <v/>
      </c>
      <c r="AD1027" s="89" t="str">
        <f>IF(Table7[[#This Row],[Segment]]="","",Table7[[#This Row],[Quantity]]*Table7[[#This Row],[Kf]]*(((INDEX(Table4[Velocity (m/s)],MATCH(Table7[[#This Row],[Segment]],Table4[Segment],0)))^2)/2))</f>
        <v/>
      </c>
      <c r="AF1027" s="82" t="str">
        <f>Table4[[#This Row],[Segment]]</f>
        <v/>
      </c>
      <c r="AG1027" s="75"/>
      <c r="AH1027" s="82" t="str">
        <f>IF(Table5[[#This Row],[Segment]]="","",AG1027-Table4[[#This Row],[Total Pressure Drop (kPa)]])</f>
        <v/>
      </c>
    </row>
    <row r="1028" spans="1:34" x14ac:dyDescent="0.25">
      <c r="A1028" s="95" t="str">
        <f>IF('Set Up'!A1025="","",'Set Up'!A1025)</f>
        <v/>
      </c>
      <c r="B1028" s="75" t="s">
        <v>81</v>
      </c>
      <c r="C1028" s="85"/>
      <c r="D1028" s="86" t="str">
        <f>IF(Table4[[#This Row],[Diameter (in)]]="","",(((CONVERT(Table4[[#This Row],[Diameter (in)]],"in","m"))/2)^2)*PI())</f>
        <v/>
      </c>
      <c r="E1028" s="87" t="str">
        <f>IF(Table4[[#This Row],[Area (m2)]]="","",$D$4/Table4[[#This Row],[Area (m2)]])</f>
        <v/>
      </c>
      <c r="F1028" s="85">
        <f t="shared" si="15"/>
        <v>4.6951999999999998</v>
      </c>
      <c r="G1028" s="88" t="str">
        <f>IF(Table4[[#This Row],[Segment]]="","",(CONVERT(Table4[[#This Row],[Diameter (in)]],"in","m")*$B$4*Table4[[#This Row],[Velocity (m/s)]])/$C$4)</f>
        <v/>
      </c>
      <c r="H1028" s="96" t="str">
        <f>IF(Table4[[#This Row],[Segment]]="","",IF(Table4[[#This Row],[Teynold''s Number]]&gt;4000,"TURBULENT","LAMINAR"))</f>
        <v/>
      </c>
      <c r="I1028" s="86" t="str">
        <f>IF(Table4[[#This Row],[Segment]]="","",INDEX(Data!C1025:C1039,MATCH(Table4[Material],Data!B1025:B1039,0)))</f>
        <v/>
      </c>
      <c r="J1028" s="89" t="str">
        <f>IF(Table4[[#This Row],[ε (m)]]="","",Table4[[#This Row],[ε (m)]]/(CONVERT(Table4[[#This Row],[Diameter (in)]],"in","m")))</f>
        <v/>
      </c>
      <c r="K1028" s="96" t="str">
        <f>IF(Table4[[#This Row],[Regime]]="LAMINAR",16/Table4[[#This Row],[Teynold''s Number]],"-")</f>
        <v>-</v>
      </c>
      <c r="L1028" s="86"/>
      <c r="M1028" s="97" t="str">
        <f>IF(Table4[[#This Row],[Regime]]="TURBULENT",(((-4*LOG10(Table4[[#This Row],[ε/D]]/3.7+1.256/(Table4[[#This Row],[Teynold''s Number]]*SQRT(Table4[[#This Row],[f turbulent (guess)]]))))^-1)^2),"")</f>
        <v/>
      </c>
      <c r="N1028" s="91" t="str">
        <f>IF(Table4[[#This Row],[f turbulent]]="","",Table4[[#This Row],[f turbulent (guess)]]-Table4[[#This Row],[f turbulent]])</f>
        <v/>
      </c>
      <c r="O1028" s="87">
        <f>IF(Table4[[#This Row],[Segment]]="",0,IF(C1029="",0,IF(C1029&lt;=Table4[[#This Row],[Diameter (in)]],0,1-(D1028/D1029))))</f>
        <v>0</v>
      </c>
      <c r="P1028" s="92" t="str">
        <f>IF(Table4[[#This Row],[Segment]]="","",IF(C1028&gt;C1029,"",IF(C1029="",0.55,(0.55*(1-D1029/D1028)))))</f>
        <v/>
      </c>
      <c r="Q102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28" s="92" t="str">
        <f>IF(Table4[[#This Row],[Segment]]="","",IF(Table4[[#This Row],[Kexpansion]]="","0",((Table4[[#This Row],[Velocity (m/s)]]^2)/2)*Table4[[#This Row],[Kexpansion]]))</f>
        <v/>
      </c>
      <c r="S1028" s="92" t="str">
        <f>IF(Table4[[#This Row],[Segment]]="","",IF(Table4[[#This Row],[Kcontraction]]="","0",((Table4[[#This Row],[Velocity (m/s)]]^2)/2)*Table4[[#This Row],[Kcontraction]]))</f>
        <v/>
      </c>
      <c r="T1028" s="89" t="str">
        <f>IF(Table4[[#This Row],[Segment]]="","",SUMIF($Y$7:$Y$2000,Table4[[#This Row],[Segment]],$AD$7:$AD$2000))</f>
        <v/>
      </c>
      <c r="U1028" s="95" t="str">
        <f>IF(Table4[[#This Row],[Segment]]="","",Table4[[#This Row],[Hfriction (J/kg)]]+Table4[[#This Row],[Hexpansions (J/kg)]]+Table4[[#This Row],[Hcontractions (J/kg)]]+Table4[[#This Row],[Hf (J/kg)]])</f>
        <v/>
      </c>
      <c r="V1028" s="95" t="str">
        <f>IF(Table4[[#This Row],[Segment]]="","",Table4[[#This Row],[Total Friction Loss (J/kg)]]*Table3[Density (kg/m3)])</f>
        <v/>
      </c>
      <c r="W1028" s="95" t="str">
        <f>IF(Table4[[#This Row],[Segment]]="","",Table4[[#This Row],[Total Pressure Drop (Pa)]]/1000)</f>
        <v/>
      </c>
      <c r="Y1028" s="82" t="str">
        <f>IF('Set Up'!D1251="","",'Set Up'!D1251)</f>
        <v/>
      </c>
      <c r="Z1028" s="82" t="str">
        <f>IF('Set Up'!E1251="","",'Set Up'!E1251)</f>
        <v/>
      </c>
      <c r="AA1028" s="82" t="str">
        <f>IF('Set Up'!F1251="","",'Set Up'!F1251)</f>
        <v/>
      </c>
      <c r="AB1028" s="82" t="str">
        <f>IF('Set Up'!G1251="","",'Set Up'!G1251)</f>
        <v/>
      </c>
      <c r="AC1028" s="82" t="str">
        <f t="array" ref="AC1028">IF(Y1028="","",INDEX(Data!$G$4:$G$51,MATCH(Table7[[#This Row],[Fitting]]&amp;Table7[[#This Row],[Fitting Subtype]],Data!$E$4:$E$51&amp;Data!$F$4:$F$51,0)))</f>
        <v/>
      </c>
      <c r="AD1028" s="89" t="str">
        <f>IF(Table7[[#This Row],[Segment]]="","",Table7[[#This Row],[Quantity]]*Table7[[#This Row],[Kf]]*(((INDEX(Table4[Velocity (m/s)],MATCH(Table7[[#This Row],[Segment]],Table4[Segment],0)))^2)/2))</f>
        <v/>
      </c>
      <c r="AF1028" s="82" t="str">
        <f>Table4[[#This Row],[Segment]]</f>
        <v/>
      </c>
      <c r="AG1028" s="75"/>
      <c r="AH1028" s="82" t="str">
        <f>IF(Table5[[#This Row],[Segment]]="","",AG1028-Table4[[#This Row],[Total Pressure Drop (kPa)]])</f>
        <v/>
      </c>
    </row>
    <row r="1029" spans="1:34" x14ac:dyDescent="0.25">
      <c r="A1029" s="95" t="str">
        <f>IF('Set Up'!A1026="","",'Set Up'!A1026)</f>
        <v/>
      </c>
      <c r="B1029" s="75" t="s">
        <v>81</v>
      </c>
      <c r="C1029" s="85"/>
      <c r="D1029" s="86" t="str">
        <f>IF(Table4[[#This Row],[Diameter (in)]]="","",(((CONVERT(Table4[[#This Row],[Diameter (in)]],"in","m"))/2)^2)*PI())</f>
        <v/>
      </c>
      <c r="E1029" s="87" t="str">
        <f>IF(Table4[[#This Row],[Area (m2)]]="","",$D$4/Table4[[#This Row],[Area (m2)]])</f>
        <v/>
      </c>
      <c r="F1029" s="85">
        <f t="shared" si="15"/>
        <v>4.6951999999999998</v>
      </c>
      <c r="G1029" s="88" t="str">
        <f>IF(Table4[[#This Row],[Segment]]="","",(CONVERT(Table4[[#This Row],[Diameter (in)]],"in","m")*$B$4*Table4[[#This Row],[Velocity (m/s)]])/$C$4)</f>
        <v/>
      </c>
      <c r="H1029" s="96" t="str">
        <f>IF(Table4[[#This Row],[Segment]]="","",IF(Table4[[#This Row],[Teynold''s Number]]&gt;4000,"TURBULENT","LAMINAR"))</f>
        <v/>
      </c>
      <c r="I1029" s="86" t="str">
        <f>IF(Table4[[#This Row],[Segment]]="","",INDEX(Data!C1026:C1040,MATCH(Table4[Material],Data!B1026:B1040,0)))</f>
        <v/>
      </c>
      <c r="J1029" s="89" t="str">
        <f>IF(Table4[[#This Row],[ε (m)]]="","",Table4[[#This Row],[ε (m)]]/(CONVERT(Table4[[#This Row],[Diameter (in)]],"in","m")))</f>
        <v/>
      </c>
      <c r="K1029" s="96" t="str">
        <f>IF(Table4[[#This Row],[Regime]]="LAMINAR",16/Table4[[#This Row],[Teynold''s Number]],"-")</f>
        <v>-</v>
      </c>
      <c r="L1029" s="86"/>
      <c r="M1029" s="97" t="str">
        <f>IF(Table4[[#This Row],[Regime]]="TURBULENT",(((-4*LOG10(Table4[[#This Row],[ε/D]]/3.7+1.256/(Table4[[#This Row],[Teynold''s Number]]*SQRT(Table4[[#This Row],[f turbulent (guess)]]))))^-1)^2),"")</f>
        <v/>
      </c>
      <c r="N1029" s="91" t="str">
        <f>IF(Table4[[#This Row],[f turbulent]]="","",Table4[[#This Row],[f turbulent (guess)]]-Table4[[#This Row],[f turbulent]])</f>
        <v/>
      </c>
      <c r="O1029" s="87">
        <f>IF(Table4[[#This Row],[Segment]]="",0,IF(C1030="",0,IF(C1030&lt;=Table4[[#This Row],[Diameter (in)]],0,1-(D1029/D1030))))</f>
        <v>0</v>
      </c>
      <c r="P1029" s="92" t="str">
        <f>IF(Table4[[#This Row],[Segment]]="","",IF(C1029&gt;C1030,"",IF(C1030="",0.55,(0.55*(1-D1030/D1029)))))</f>
        <v/>
      </c>
      <c r="Q102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29" s="92" t="str">
        <f>IF(Table4[[#This Row],[Segment]]="","",IF(Table4[[#This Row],[Kexpansion]]="","0",((Table4[[#This Row],[Velocity (m/s)]]^2)/2)*Table4[[#This Row],[Kexpansion]]))</f>
        <v/>
      </c>
      <c r="S1029" s="92" t="str">
        <f>IF(Table4[[#This Row],[Segment]]="","",IF(Table4[[#This Row],[Kcontraction]]="","0",((Table4[[#This Row],[Velocity (m/s)]]^2)/2)*Table4[[#This Row],[Kcontraction]]))</f>
        <v/>
      </c>
      <c r="T1029" s="89" t="str">
        <f>IF(Table4[[#This Row],[Segment]]="","",SUMIF($Y$7:$Y$2000,Table4[[#This Row],[Segment]],$AD$7:$AD$2000))</f>
        <v/>
      </c>
      <c r="U1029" s="95" t="str">
        <f>IF(Table4[[#This Row],[Segment]]="","",Table4[[#This Row],[Hfriction (J/kg)]]+Table4[[#This Row],[Hexpansions (J/kg)]]+Table4[[#This Row],[Hcontractions (J/kg)]]+Table4[[#This Row],[Hf (J/kg)]])</f>
        <v/>
      </c>
      <c r="V1029" s="95" t="str">
        <f>IF(Table4[[#This Row],[Segment]]="","",Table4[[#This Row],[Total Friction Loss (J/kg)]]*Table3[Density (kg/m3)])</f>
        <v/>
      </c>
      <c r="W1029" s="95" t="str">
        <f>IF(Table4[[#This Row],[Segment]]="","",Table4[[#This Row],[Total Pressure Drop (Pa)]]/1000)</f>
        <v/>
      </c>
      <c r="Y1029" s="82" t="str">
        <f>IF('Set Up'!D1252="","",'Set Up'!D1252)</f>
        <v/>
      </c>
      <c r="Z1029" s="82" t="str">
        <f>IF('Set Up'!E1252="","",'Set Up'!E1252)</f>
        <v/>
      </c>
      <c r="AA1029" s="82" t="str">
        <f>IF('Set Up'!F1252="","",'Set Up'!F1252)</f>
        <v/>
      </c>
      <c r="AB1029" s="82" t="str">
        <f>IF('Set Up'!G1252="","",'Set Up'!G1252)</f>
        <v/>
      </c>
      <c r="AC1029" s="82" t="str">
        <f t="array" ref="AC1029">IF(Y1029="","",INDEX(Data!$G$4:$G$51,MATCH(Table7[[#This Row],[Fitting]]&amp;Table7[[#This Row],[Fitting Subtype]],Data!$E$4:$E$51&amp;Data!$F$4:$F$51,0)))</f>
        <v/>
      </c>
      <c r="AD1029" s="89" t="str">
        <f>IF(Table7[[#This Row],[Segment]]="","",Table7[[#This Row],[Quantity]]*Table7[[#This Row],[Kf]]*(((INDEX(Table4[Velocity (m/s)],MATCH(Table7[[#This Row],[Segment]],Table4[Segment],0)))^2)/2))</f>
        <v/>
      </c>
      <c r="AF1029" s="82" t="str">
        <f>Table4[[#This Row],[Segment]]</f>
        <v/>
      </c>
      <c r="AG1029" s="75"/>
      <c r="AH1029" s="82" t="str">
        <f>IF(Table5[[#This Row],[Segment]]="","",AG1029-Table4[[#This Row],[Total Pressure Drop (kPa)]])</f>
        <v/>
      </c>
    </row>
    <row r="1030" spans="1:34" x14ac:dyDescent="0.25">
      <c r="A1030" s="95" t="str">
        <f>IF('Set Up'!A1027="","",'Set Up'!A1027)</f>
        <v/>
      </c>
      <c r="B1030" s="75" t="s">
        <v>81</v>
      </c>
      <c r="C1030" s="85"/>
      <c r="D1030" s="86" t="str">
        <f>IF(Table4[[#This Row],[Diameter (in)]]="","",(((CONVERT(Table4[[#This Row],[Diameter (in)]],"in","m"))/2)^2)*PI())</f>
        <v/>
      </c>
      <c r="E1030" s="87" t="str">
        <f>IF(Table4[[#This Row],[Area (m2)]]="","",$D$4/Table4[[#This Row],[Area (m2)]])</f>
        <v/>
      </c>
      <c r="F1030" s="85">
        <f t="shared" si="15"/>
        <v>4.6951999999999998</v>
      </c>
      <c r="G1030" s="88" t="str">
        <f>IF(Table4[[#This Row],[Segment]]="","",(CONVERT(Table4[[#This Row],[Diameter (in)]],"in","m")*$B$4*Table4[[#This Row],[Velocity (m/s)]])/$C$4)</f>
        <v/>
      </c>
      <c r="H1030" s="96" t="str">
        <f>IF(Table4[[#This Row],[Segment]]="","",IF(Table4[[#This Row],[Teynold''s Number]]&gt;4000,"TURBULENT","LAMINAR"))</f>
        <v/>
      </c>
      <c r="I1030" s="86" t="str">
        <f>IF(Table4[[#This Row],[Segment]]="","",INDEX(Data!C1027:C1041,MATCH(Table4[Material],Data!B1027:B1041,0)))</f>
        <v/>
      </c>
      <c r="J1030" s="89" t="str">
        <f>IF(Table4[[#This Row],[ε (m)]]="","",Table4[[#This Row],[ε (m)]]/(CONVERT(Table4[[#This Row],[Diameter (in)]],"in","m")))</f>
        <v/>
      </c>
      <c r="K1030" s="96" t="str">
        <f>IF(Table4[[#This Row],[Regime]]="LAMINAR",16/Table4[[#This Row],[Teynold''s Number]],"-")</f>
        <v>-</v>
      </c>
      <c r="L1030" s="86"/>
      <c r="M1030" s="97" t="str">
        <f>IF(Table4[[#This Row],[Regime]]="TURBULENT",(((-4*LOG10(Table4[[#This Row],[ε/D]]/3.7+1.256/(Table4[[#This Row],[Teynold''s Number]]*SQRT(Table4[[#This Row],[f turbulent (guess)]]))))^-1)^2),"")</f>
        <v/>
      </c>
      <c r="N1030" s="91" t="str">
        <f>IF(Table4[[#This Row],[f turbulent]]="","",Table4[[#This Row],[f turbulent (guess)]]-Table4[[#This Row],[f turbulent]])</f>
        <v/>
      </c>
      <c r="O1030" s="87">
        <f>IF(Table4[[#This Row],[Segment]]="",0,IF(C1031="",0,IF(C1031&lt;=Table4[[#This Row],[Diameter (in)]],0,1-(D1030/D1031))))</f>
        <v>0</v>
      </c>
      <c r="P1030" s="92" t="str">
        <f>IF(Table4[[#This Row],[Segment]]="","",IF(C1030&gt;C1031,"",IF(C1031="",0.55,(0.55*(1-D1031/D1030)))))</f>
        <v/>
      </c>
      <c r="Q103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30" s="92" t="str">
        <f>IF(Table4[[#This Row],[Segment]]="","",IF(Table4[[#This Row],[Kexpansion]]="","0",((Table4[[#This Row],[Velocity (m/s)]]^2)/2)*Table4[[#This Row],[Kexpansion]]))</f>
        <v/>
      </c>
      <c r="S1030" s="92" t="str">
        <f>IF(Table4[[#This Row],[Segment]]="","",IF(Table4[[#This Row],[Kcontraction]]="","0",((Table4[[#This Row],[Velocity (m/s)]]^2)/2)*Table4[[#This Row],[Kcontraction]]))</f>
        <v/>
      </c>
      <c r="T1030" s="89" t="str">
        <f>IF(Table4[[#This Row],[Segment]]="","",SUMIF($Y$7:$Y$2000,Table4[[#This Row],[Segment]],$AD$7:$AD$2000))</f>
        <v/>
      </c>
      <c r="U1030" s="95" t="str">
        <f>IF(Table4[[#This Row],[Segment]]="","",Table4[[#This Row],[Hfriction (J/kg)]]+Table4[[#This Row],[Hexpansions (J/kg)]]+Table4[[#This Row],[Hcontractions (J/kg)]]+Table4[[#This Row],[Hf (J/kg)]])</f>
        <v/>
      </c>
      <c r="V1030" s="95" t="str">
        <f>IF(Table4[[#This Row],[Segment]]="","",Table4[[#This Row],[Total Friction Loss (J/kg)]]*Table3[Density (kg/m3)])</f>
        <v/>
      </c>
      <c r="W1030" s="95" t="str">
        <f>IF(Table4[[#This Row],[Segment]]="","",Table4[[#This Row],[Total Pressure Drop (Pa)]]/1000)</f>
        <v/>
      </c>
      <c r="Y1030" s="82" t="str">
        <f>IF('Set Up'!D1253="","",'Set Up'!D1253)</f>
        <v/>
      </c>
      <c r="Z1030" s="82" t="str">
        <f>IF('Set Up'!E1253="","",'Set Up'!E1253)</f>
        <v/>
      </c>
      <c r="AA1030" s="82" t="str">
        <f>IF('Set Up'!F1253="","",'Set Up'!F1253)</f>
        <v/>
      </c>
      <c r="AB1030" s="82" t="str">
        <f>IF('Set Up'!G1253="","",'Set Up'!G1253)</f>
        <v/>
      </c>
      <c r="AC1030" s="82" t="str">
        <f t="array" ref="AC1030">IF(Y1030="","",INDEX(Data!$G$4:$G$51,MATCH(Table7[[#This Row],[Fitting]]&amp;Table7[[#This Row],[Fitting Subtype]],Data!$E$4:$E$51&amp;Data!$F$4:$F$51,0)))</f>
        <v/>
      </c>
      <c r="AD1030" s="89" t="str">
        <f>IF(Table7[[#This Row],[Segment]]="","",Table7[[#This Row],[Quantity]]*Table7[[#This Row],[Kf]]*(((INDEX(Table4[Velocity (m/s)],MATCH(Table7[[#This Row],[Segment]],Table4[Segment],0)))^2)/2))</f>
        <v/>
      </c>
      <c r="AF1030" s="82" t="str">
        <f>Table4[[#This Row],[Segment]]</f>
        <v/>
      </c>
      <c r="AG1030" s="75"/>
      <c r="AH1030" s="82" t="str">
        <f>IF(Table5[[#This Row],[Segment]]="","",AG1030-Table4[[#This Row],[Total Pressure Drop (kPa)]])</f>
        <v/>
      </c>
    </row>
    <row r="1031" spans="1:34" x14ac:dyDescent="0.25">
      <c r="A1031" s="95" t="str">
        <f>IF('Set Up'!A1028="","",'Set Up'!A1028)</f>
        <v/>
      </c>
      <c r="B1031" s="75" t="s">
        <v>81</v>
      </c>
      <c r="C1031" s="85"/>
      <c r="D1031" s="86" t="str">
        <f>IF(Table4[[#This Row],[Diameter (in)]]="","",(((CONVERT(Table4[[#This Row],[Diameter (in)]],"in","m"))/2)^2)*PI())</f>
        <v/>
      </c>
      <c r="E1031" s="87" t="str">
        <f>IF(Table4[[#This Row],[Area (m2)]]="","",$D$4/Table4[[#This Row],[Area (m2)]])</f>
        <v/>
      </c>
      <c r="F1031" s="85">
        <f t="shared" ref="F1031:F1094" si="16">5 - CONVERT(1,"ft","m")</f>
        <v>4.6951999999999998</v>
      </c>
      <c r="G1031" s="88" t="str">
        <f>IF(Table4[[#This Row],[Segment]]="","",(CONVERT(Table4[[#This Row],[Diameter (in)]],"in","m")*$B$4*Table4[[#This Row],[Velocity (m/s)]])/$C$4)</f>
        <v/>
      </c>
      <c r="H1031" s="96" t="str">
        <f>IF(Table4[[#This Row],[Segment]]="","",IF(Table4[[#This Row],[Teynold''s Number]]&gt;4000,"TURBULENT","LAMINAR"))</f>
        <v/>
      </c>
      <c r="I1031" s="86" t="str">
        <f>IF(Table4[[#This Row],[Segment]]="","",INDEX(Data!C1028:C1042,MATCH(Table4[Material],Data!B1028:B1042,0)))</f>
        <v/>
      </c>
      <c r="J1031" s="89" t="str">
        <f>IF(Table4[[#This Row],[ε (m)]]="","",Table4[[#This Row],[ε (m)]]/(CONVERT(Table4[[#This Row],[Diameter (in)]],"in","m")))</f>
        <v/>
      </c>
      <c r="K1031" s="96" t="str">
        <f>IF(Table4[[#This Row],[Regime]]="LAMINAR",16/Table4[[#This Row],[Teynold''s Number]],"-")</f>
        <v>-</v>
      </c>
      <c r="L1031" s="86"/>
      <c r="M1031" s="97" t="str">
        <f>IF(Table4[[#This Row],[Regime]]="TURBULENT",(((-4*LOG10(Table4[[#This Row],[ε/D]]/3.7+1.256/(Table4[[#This Row],[Teynold''s Number]]*SQRT(Table4[[#This Row],[f turbulent (guess)]]))))^-1)^2),"")</f>
        <v/>
      </c>
      <c r="N1031" s="91" t="str">
        <f>IF(Table4[[#This Row],[f turbulent]]="","",Table4[[#This Row],[f turbulent (guess)]]-Table4[[#This Row],[f turbulent]])</f>
        <v/>
      </c>
      <c r="O1031" s="87">
        <f>IF(Table4[[#This Row],[Segment]]="",0,IF(C1032="",0,IF(C1032&lt;=Table4[[#This Row],[Diameter (in)]],0,1-(D1031/D1032))))</f>
        <v>0</v>
      </c>
      <c r="P1031" s="92" t="str">
        <f>IF(Table4[[#This Row],[Segment]]="","",IF(C1031&gt;C1032,"",IF(C1032="",0.55,(0.55*(1-D1032/D1031)))))</f>
        <v/>
      </c>
      <c r="Q103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31" s="92" t="str">
        <f>IF(Table4[[#This Row],[Segment]]="","",IF(Table4[[#This Row],[Kexpansion]]="","0",((Table4[[#This Row],[Velocity (m/s)]]^2)/2)*Table4[[#This Row],[Kexpansion]]))</f>
        <v/>
      </c>
      <c r="S1031" s="92" t="str">
        <f>IF(Table4[[#This Row],[Segment]]="","",IF(Table4[[#This Row],[Kcontraction]]="","0",((Table4[[#This Row],[Velocity (m/s)]]^2)/2)*Table4[[#This Row],[Kcontraction]]))</f>
        <v/>
      </c>
      <c r="T1031" s="89" t="str">
        <f>IF(Table4[[#This Row],[Segment]]="","",SUMIF($Y$7:$Y$2000,Table4[[#This Row],[Segment]],$AD$7:$AD$2000))</f>
        <v/>
      </c>
      <c r="U1031" s="95" t="str">
        <f>IF(Table4[[#This Row],[Segment]]="","",Table4[[#This Row],[Hfriction (J/kg)]]+Table4[[#This Row],[Hexpansions (J/kg)]]+Table4[[#This Row],[Hcontractions (J/kg)]]+Table4[[#This Row],[Hf (J/kg)]])</f>
        <v/>
      </c>
      <c r="V1031" s="95" t="str">
        <f>IF(Table4[[#This Row],[Segment]]="","",Table4[[#This Row],[Total Friction Loss (J/kg)]]*Table3[Density (kg/m3)])</f>
        <v/>
      </c>
      <c r="W1031" s="95" t="str">
        <f>IF(Table4[[#This Row],[Segment]]="","",Table4[[#This Row],[Total Pressure Drop (Pa)]]/1000)</f>
        <v/>
      </c>
      <c r="Y1031" s="82" t="str">
        <f>IF('Set Up'!D1254="","",'Set Up'!D1254)</f>
        <v/>
      </c>
      <c r="Z1031" s="82" t="str">
        <f>IF('Set Up'!E1254="","",'Set Up'!E1254)</f>
        <v/>
      </c>
      <c r="AA1031" s="82" t="str">
        <f>IF('Set Up'!F1254="","",'Set Up'!F1254)</f>
        <v/>
      </c>
      <c r="AB1031" s="82" t="str">
        <f>IF('Set Up'!G1254="","",'Set Up'!G1254)</f>
        <v/>
      </c>
      <c r="AC1031" s="82" t="str">
        <f t="array" ref="AC1031">IF(Y1031="","",INDEX(Data!$G$4:$G$51,MATCH(Table7[[#This Row],[Fitting]]&amp;Table7[[#This Row],[Fitting Subtype]],Data!$E$4:$E$51&amp;Data!$F$4:$F$51,0)))</f>
        <v/>
      </c>
      <c r="AD1031" s="89" t="str">
        <f>IF(Table7[[#This Row],[Segment]]="","",Table7[[#This Row],[Quantity]]*Table7[[#This Row],[Kf]]*(((INDEX(Table4[Velocity (m/s)],MATCH(Table7[[#This Row],[Segment]],Table4[Segment],0)))^2)/2))</f>
        <v/>
      </c>
      <c r="AF1031" s="82" t="str">
        <f>Table4[[#This Row],[Segment]]</f>
        <v/>
      </c>
      <c r="AG1031" s="75"/>
      <c r="AH1031" s="82" t="str">
        <f>IF(Table5[[#This Row],[Segment]]="","",AG1031-Table4[[#This Row],[Total Pressure Drop (kPa)]])</f>
        <v/>
      </c>
    </row>
    <row r="1032" spans="1:34" x14ac:dyDescent="0.25">
      <c r="A1032" s="95" t="str">
        <f>IF('Set Up'!A1029="","",'Set Up'!A1029)</f>
        <v/>
      </c>
      <c r="B1032" s="75" t="s">
        <v>81</v>
      </c>
      <c r="C1032" s="85"/>
      <c r="D1032" s="86" t="str">
        <f>IF(Table4[[#This Row],[Diameter (in)]]="","",(((CONVERT(Table4[[#This Row],[Diameter (in)]],"in","m"))/2)^2)*PI())</f>
        <v/>
      </c>
      <c r="E1032" s="87" t="str">
        <f>IF(Table4[[#This Row],[Area (m2)]]="","",$D$4/Table4[[#This Row],[Area (m2)]])</f>
        <v/>
      </c>
      <c r="F1032" s="85">
        <f t="shared" si="16"/>
        <v>4.6951999999999998</v>
      </c>
      <c r="G1032" s="88" t="str">
        <f>IF(Table4[[#This Row],[Segment]]="","",(CONVERT(Table4[[#This Row],[Diameter (in)]],"in","m")*$B$4*Table4[[#This Row],[Velocity (m/s)]])/$C$4)</f>
        <v/>
      </c>
      <c r="H1032" s="96" t="str">
        <f>IF(Table4[[#This Row],[Segment]]="","",IF(Table4[[#This Row],[Teynold''s Number]]&gt;4000,"TURBULENT","LAMINAR"))</f>
        <v/>
      </c>
      <c r="I1032" s="86" t="str">
        <f>IF(Table4[[#This Row],[Segment]]="","",INDEX(Data!C1029:C1043,MATCH(Table4[Material],Data!B1029:B1043,0)))</f>
        <v/>
      </c>
      <c r="J1032" s="89" t="str">
        <f>IF(Table4[[#This Row],[ε (m)]]="","",Table4[[#This Row],[ε (m)]]/(CONVERT(Table4[[#This Row],[Diameter (in)]],"in","m")))</f>
        <v/>
      </c>
      <c r="K1032" s="96" t="str">
        <f>IF(Table4[[#This Row],[Regime]]="LAMINAR",16/Table4[[#This Row],[Teynold''s Number]],"-")</f>
        <v>-</v>
      </c>
      <c r="L1032" s="86"/>
      <c r="M1032" s="97" t="str">
        <f>IF(Table4[[#This Row],[Regime]]="TURBULENT",(((-4*LOG10(Table4[[#This Row],[ε/D]]/3.7+1.256/(Table4[[#This Row],[Teynold''s Number]]*SQRT(Table4[[#This Row],[f turbulent (guess)]]))))^-1)^2),"")</f>
        <v/>
      </c>
      <c r="N1032" s="91" t="str">
        <f>IF(Table4[[#This Row],[f turbulent]]="","",Table4[[#This Row],[f turbulent (guess)]]-Table4[[#This Row],[f turbulent]])</f>
        <v/>
      </c>
      <c r="O1032" s="87">
        <f>IF(Table4[[#This Row],[Segment]]="",0,IF(C1033="",0,IF(C1033&lt;=Table4[[#This Row],[Diameter (in)]],0,1-(D1032/D1033))))</f>
        <v>0</v>
      </c>
      <c r="P1032" s="92" t="str">
        <f>IF(Table4[[#This Row],[Segment]]="","",IF(C1032&gt;C1033,"",IF(C1033="",0.55,(0.55*(1-D1033/D1032)))))</f>
        <v/>
      </c>
      <c r="Q103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32" s="92" t="str">
        <f>IF(Table4[[#This Row],[Segment]]="","",IF(Table4[[#This Row],[Kexpansion]]="","0",((Table4[[#This Row],[Velocity (m/s)]]^2)/2)*Table4[[#This Row],[Kexpansion]]))</f>
        <v/>
      </c>
      <c r="S1032" s="92" t="str">
        <f>IF(Table4[[#This Row],[Segment]]="","",IF(Table4[[#This Row],[Kcontraction]]="","0",((Table4[[#This Row],[Velocity (m/s)]]^2)/2)*Table4[[#This Row],[Kcontraction]]))</f>
        <v/>
      </c>
      <c r="T1032" s="89" t="str">
        <f>IF(Table4[[#This Row],[Segment]]="","",SUMIF($Y$7:$Y$2000,Table4[[#This Row],[Segment]],$AD$7:$AD$2000))</f>
        <v/>
      </c>
      <c r="U1032" s="95" t="str">
        <f>IF(Table4[[#This Row],[Segment]]="","",Table4[[#This Row],[Hfriction (J/kg)]]+Table4[[#This Row],[Hexpansions (J/kg)]]+Table4[[#This Row],[Hcontractions (J/kg)]]+Table4[[#This Row],[Hf (J/kg)]])</f>
        <v/>
      </c>
      <c r="V1032" s="95" t="str">
        <f>IF(Table4[[#This Row],[Segment]]="","",Table4[[#This Row],[Total Friction Loss (J/kg)]]*Table3[Density (kg/m3)])</f>
        <v/>
      </c>
      <c r="W1032" s="95" t="str">
        <f>IF(Table4[[#This Row],[Segment]]="","",Table4[[#This Row],[Total Pressure Drop (Pa)]]/1000)</f>
        <v/>
      </c>
      <c r="Y1032" s="82" t="str">
        <f>IF('Set Up'!D1255="","",'Set Up'!D1255)</f>
        <v/>
      </c>
      <c r="Z1032" s="82" t="str">
        <f>IF('Set Up'!E1255="","",'Set Up'!E1255)</f>
        <v/>
      </c>
      <c r="AA1032" s="82" t="str">
        <f>IF('Set Up'!F1255="","",'Set Up'!F1255)</f>
        <v/>
      </c>
      <c r="AB1032" s="82" t="str">
        <f>IF('Set Up'!G1255="","",'Set Up'!G1255)</f>
        <v/>
      </c>
      <c r="AC1032" s="82" t="str">
        <f t="array" ref="AC1032">IF(Y1032="","",INDEX(Data!$G$4:$G$51,MATCH(Table7[[#This Row],[Fitting]]&amp;Table7[[#This Row],[Fitting Subtype]],Data!$E$4:$E$51&amp;Data!$F$4:$F$51,0)))</f>
        <v/>
      </c>
      <c r="AD1032" s="89" t="str">
        <f>IF(Table7[[#This Row],[Segment]]="","",Table7[[#This Row],[Quantity]]*Table7[[#This Row],[Kf]]*(((INDEX(Table4[Velocity (m/s)],MATCH(Table7[[#This Row],[Segment]],Table4[Segment],0)))^2)/2))</f>
        <v/>
      </c>
      <c r="AF1032" s="82" t="str">
        <f>Table4[[#This Row],[Segment]]</f>
        <v/>
      </c>
      <c r="AG1032" s="75"/>
      <c r="AH1032" s="82" t="str">
        <f>IF(Table5[[#This Row],[Segment]]="","",AG1032-Table4[[#This Row],[Total Pressure Drop (kPa)]])</f>
        <v/>
      </c>
    </row>
    <row r="1033" spans="1:34" x14ac:dyDescent="0.25">
      <c r="A1033" s="95" t="str">
        <f>IF('Set Up'!A1030="","",'Set Up'!A1030)</f>
        <v/>
      </c>
      <c r="B1033" s="75" t="s">
        <v>81</v>
      </c>
      <c r="C1033" s="85"/>
      <c r="D1033" s="86" t="str">
        <f>IF(Table4[[#This Row],[Diameter (in)]]="","",(((CONVERT(Table4[[#This Row],[Diameter (in)]],"in","m"))/2)^2)*PI())</f>
        <v/>
      </c>
      <c r="E1033" s="87" t="str">
        <f>IF(Table4[[#This Row],[Area (m2)]]="","",$D$4/Table4[[#This Row],[Area (m2)]])</f>
        <v/>
      </c>
      <c r="F1033" s="85">
        <f t="shared" si="16"/>
        <v>4.6951999999999998</v>
      </c>
      <c r="G1033" s="88" t="str">
        <f>IF(Table4[[#This Row],[Segment]]="","",(CONVERT(Table4[[#This Row],[Diameter (in)]],"in","m")*$B$4*Table4[[#This Row],[Velocity (m/s)]])/$C$4)</f>
        <v/>
      </c>
      <c r="H1033" s="96" t="str">
        <f>IF(Table4[[#This Row],[Segment]]="","",IF(Table4[[#This Row],[Teynold''s Number]]&gt;4000,"TURBULENT","LAMINAR"))</f>
        <v/>
      </c>
      <c r="I1033" s="86" t="str">
        <f>IF(Table4[[#This Row],[Segment]]="","",INDEX(Data!C1030:C1044,MATCH(Table4[Material],Data!B1030:B1044,0)))</f>
        <v/>
      </c>
      <c r="J1033" s="89" t="str">
        <f>IF(Table4[[#This Row],[ε (m)]]="","",Table4[[#This Row],[ε (m)]]/(CONVERT(Table4[[#This Row],[Diameter (in)]],"in","m")))</f>
        <v/>
      </c>
      <c r="K1033" s="96" t="str">
        <f>IF(Table4[[#This Row],[Regime]]="LAMINAR",16/Table4[[#This Row],[Teynold''s Number]],"-")</f>
        <v>-</v>
      </c>
      <c r="L1033" s="86"/>
      <c r="M1033" s="97" t="str">
        <f>IF(Table4[[#This Row],[Regime]]="TURBULENT",(((-4*LOG10(Table4[[#This Row],[ε/D]]/3.7+1.256/(Table4[[#This Row],[Teynold''s Number]]*SQRT(Table4[[#This Row],[f turbulent (guess)]]))))^-1)^2),"")</f>
        <v/>
      </c>
      <c r="N1033" s="91" t="str">
        <f>IF(Table4[[#This Row],[f turbulent]]="","",Table4[[#This Row],[f turbulent (guess)]]-Table4[[#This Row],[f turbulent]])</f>
        <v/>
      </c>
      <c r="O1033" s="87">
        <f>IF(Table4[[#This Row],[Segment]]="",0,IF(C1034="",0,IF(C1034&lt;=Table4[[#This Row],[Diameter (in)]],0,1-(D1033/D1034))))</f>
        <v>0</v>
      </c>
      <c r="P1033" s="92" t="str">
        <f>IF(Table4[[#This Row],[Segment]]="","",IF(C1033&gt;C1034,"",IF(C1034="",0.55,(0.55*(1-D1034/D1033)))))</f>
        <v/>
      </c>
      <c r="Q103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33" s="92" t="str">
        <f>IF(Table4[[#This Row],[Segment]]="","",IF(Table4[[#This Row],[Kexpansion]]="","0",((Table4[[#This Row],[Velocity (m/s)]]^2)/2)*Table4[[#This Row],[Kexpansion]]))</f>
        <v/>
      </c>
      <c r="S1033" s="92" t="str">
        <f>IF(Table4[[#This Row],[Segment]]="","",IF(Table4[[#This Row],[Kcontraction]]="","0",((Table4[[#This Row],[Velocity (m/s)]]^2)/2)*Table4[[#This Row],[Kcontraction]]))</f>
        <v/>
      </c>
      <c r="T1033" s="89" t="str">
        <f>IF(Table4[[#This Row],[Segment]]="","",SUMIF($Y$7:$Y$2000,Table4[[#This Row],[Segment]],$AD$7:$AD$2000))</f>
        <v/>
      </c>
      <c r="U1033" s="95" t="str">
        <f>IF(Table4[[#This Row],[Segment]]="","",Table4[[#This Row],[Hfriction (J/kg)]]+Table4[[#This Row],[Hexpansions (J/kg)]]+Table4[[#This Row],[Hcontractions (J/kg)]]+Table4[[#This Row],[Hf (J/kg)]])</f>
        <v/>
      </c>
      <c r="V1033" s="95" t="str">
        <f>IF(Table4[[#This Row],[Segment]]="","",Table4[[#This Row],[Total Friction Loss (J/kg)]]*Table3[Density (kg/m3)])</f>
        <v/>
      </c>
      <c r="W1033" s="95" t="str">
        <f>IF(Table4[[#This Row],[Segment]]="","",Table4[[#This Row],[Total Pressure Drop (Pa)]]/1000)</f>
        <v/>
      </c>
      <c r="Y1033" s="82" t="str">
        <f>IF('Set Up'!D1256="","",'Set Up'!D1256)</f>
        <v/>
      </c>
      <c r="Z1033" s="82" t="str">
        <f>IF('Set Up'!E1256="","",'Set Up'!E1256)</f>
        <v/>
      </c>
      <c r="AA1033" s="82" t="str">
        <f>IF('Set Up'!F1256="","",'Set Up'!F1256)</f>
        <v/>
      </c>
      <c r="AB1033" s="82" t="str">
        <f>IF('Set Up'!G1256="","",'Set Up'!G1256)</f>
        <v/>
      </c>
      <c r="AC1033" s="82" t="str">
        <f t="array" ref="AC1033">IF(Y1033="","",INDEX(Data!$G$4:$G$51,MATCH(Table7[[#This Row],[Fitting]]&amp;Table7[[#This Row],[Fitting Subtype]],Data!$E$4:$E$51&amp;Data!$F$4:$F$51,0)))</f>
        <v/>
      </c>
      <c r="AD1033" s="89" t="str">
        <f>IF(Table7[[#This Row],[Segment]]="","",Table7[[#This Row],[Quantity]]*Table7[[#This Row],[Kf]]*(((INDEX(Table4[Velocity (m/s)],MATCH(Table7[[#This Row],[Segment]],Table4[Segment],0)))^2)/2))</f>
        <v/>
      </c>
      <c r="AF1033" s="82" t="str">
        <f>Table4[[#This Row],[Segment]]</f>
        <v/>
      </c>
      <c r="AG1033" s="75"/>
      <c r="AH1033" s="82" t="str">
        <f>IF(Table5[[#This Row],[Segment]]="","",AG1033-Table4[[#This Row],[Total Pressure Drop (kPa)]])</f>
        <v/>
      </c>
    </row>
    <row r="1034" spans="1:34" x14ac:dyDescent="0.25">
      <c r="A1034" s="95" t="str">
        <f>IF('Set Up'!A1031="","",'Set Up'!A1031)</f>
        <v/>
      </c>
      <c r="B1034" s="75" t="s">
        <v>81</v>
      </c>
      <c r="C1034" s="85"/>
      <c r="D1034" s="86" t="str">
        <f>IF(Table4[[#This Row],[Diameter (in)]]="","",(((CONVERT(Table4[[#This Row],[Diameter (in)]],"in","m"))/2)^2)*PI())</f>
        <v/>
      </c>
      <c r="E1034" s="87" t="str">
        <f>IF(Table4[[#This Row],[Area (m2)]]="","",$D$4/Table4[[#This Row],[Area (m2)]])</f>
        <v/>
      </c>
      <c r="F1034" s="85">
        <f t="shared" si="16"/>
        <v>4.6951999999999998</v>
      </c>
      <c r="G1034" s="88" t="str">
        <f>IF(Table4[[#This Row],[Segment]]="","",(CONVERT(Table4[[#This Row],[Diameter (in)]],"in","m")*$B$4*Table4[[#This Row],[Velocity (m/s)]])/$C$4)</f>
        <v/>
      </c>
      <c r="H1034" s="96" t="str">
        <f>IF(Table4[[#This Row],[Segment]]="","",IF(Table4[[#This Row],[Teynold''s Number]]&gt;4000,"TURBULENT","LAMINAR"))</f>
        <v/>
      </c>
      <c r="I1034" s="86" t="str">
        <f>IF(Table4[[#This Row],[Segment]]="","",INDEX(Data!C1031:C1045,MATCH(Table4[Material],Data!B1031:B1045,0)))</f>
        <v/>
      </c>
      <c r="J1034" s="89" t="str">
        <f>IF(Table4[[#This Row],[ε (m)]]="","",Table4[[#This Row],[ε (m)]]/(CONVERT(Table4[[#This Row],[Diameter (in)]],"in","m")))</f>
        <v/>
      </c>
      <c r="K1034" s="96" t="str">
        <f>IF(Table4[[#This Row],[Regime]]="LAMINAR",16/Table4[[#This Row],[Teynold''s Number]],"-")</f>
        <v>-</v>
      </c>
      <c r="L1034" s="86"/>
      <c r="M1034" s="97" t="str">
        <f>IF(Table4[[#This Row],[Regime]]="TURBULENT",(((-4*LOG10(Table4[[#This Row],[ε/D]]/3.7+1.256/(Table4[[#This Row],[Teynold''s Number]]*SQRT(Table4[[#This Row],[f turbulent (guess)]]))))^-1)^2),"")</f>
        <v/>
      </c>
      <c r="N1034" s="91" t="str">
        <f>IF(Table4[[#This Row],[f turbulent]]="","",Table4[[#This Row],[f turbulent (guess)]]-Table4[[#This Row],[f turbulent]])</f>
        <v/>
      </c>
      <c r="O1034" s="87">
        <f>IF(Table4[[#This Row],[Segment]]="",0,IF(C1035="",0,IF(C1035&lt;=Table4[[#This Row],[Diameter (in)]],0,1-(D1034/D1035))))</f>
        <v>0</v>
      </c>
      <c r="P1034" s="92" t="str">
        <f>IF(Table4[[#This Row],[Segment]]="","",IF(C1034&gt;C1035,"",IF(C1035="",0.55,(0.55*(1-D1035/D1034)))))</f>
        <v/>
      </c>
      <c r="Q103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34" s="92" t="str">
        <f>IF(Table4[[#This Row],[Segment]]="","",IF(Table4[[#This Row],[Kexpansion]]="","0",((Table4[[#This Row],[Velocity (m/s)]]^2)/2)*Table4[[#This Row],[Kexpansion]]))</f>
        <v/>
      </c>
      <c r="S1034" s="92" t="str">
        <f>IF(Table4[[#This Row],[Segment]]="","",IF(Table4[[#This Row],[Kcontraction]]="","0",((Table4[[#This Row],[Velocity (m/s)]]^2)/2)*Table4[[#This Row],[Kcontraction]]))</f>
        <v/>
      </c>
      <c r="T1034" s="89" t="str">
        <f>IF(Table4[[#This Row],[Segment]]="","",SUMIF($Y$7:$Y$2000,Table4[[#This Row],[Segment]],$AD$7:$AD$2000))</f>
        <v/>
      </c>
      <c r="U1034" s="95" t="str">
        <f>IF(Table4[[#This Row],[Segment]]="","",Table4[[#This Row],[Hfriction (J/kg)]]+Table4[[#This Row],[Hexpansions (J/kg)]]+Table4[[#This Row],[Hcontractions (J/kg)]]+Table4[[#This Row],[Hf (J/kg)]])</f>
        <v/>
      </c>
      <c r="V1034" s="95" t="str">
        <f>IF(Table4[[#This Row],[Segment]]="","",Table4[[#This Row],[Total Friction Loss (J/kg)]]*Table3[Density (kg/m3)])</f>
        <v/>
      </c>
      <c r="W1034" s="95" t="str">
        <f>IF(Table4[[#This Row],[Segment]]="","",Table4[[#This Row],[Total Pressure Drop (Pa)]]/1000)</f>
        <v/>
      </c>
      <c r="Y1034" s="82" t="str">
        <f>IF('Set Up'!D1257="","",'Set Up'!D1257)</f>
        <v/>
      </c>
      <c r="Z1034" s="82" t="str">
        <f>IF('Set Up'!E1257="","",'Set Up'!E1257)</f>
        <v/>
      </c>
      <c r="AA1034" s="82" t="str">
        <f>IF('Set Up'!F1257="","",'Set Up'!F1257)</f>
        <v/>
      </c>
      <c r="AB1034" s="82" t="str">
        <f>IF('Set Up'!G1257="","",'Set Up'!G1257)</f>
        <v/>
      </c>
      <c r="AC1034" s="82" t="str">
        <f t="array" ref="AC1034">IF(Y1034="","",INDEX(Data!$G$4:$G$51,MATCH(Table7[[#This Row],[Fitting]]&amp;Table7[[#This Row],[Fitting Subtype]],Data!$E$4:$E$51&amp;Data!$F$4:$F$51,0)))</f>
        <v/>
      </c>
      <c r="AD1034" s="89" t="str">
        <f>IF(Table7[[#This Row],[Segment]]="","",Table7[[#This Row],[Quantity]]*Table7[[#This Row],[Kf]]*(((INDEX(Table4[Velocity (m/s)],MATCH(Table7[[#This Row],[Segment]],Table4[Segment],0)))^2)/2))</f>
        <v/>
      </c>
      <c r="AF1034" s="82" t="str">
        <f>Table4[[#This Row],[Segment]]</f>
        <v/>
      </c>
      <c r="AG1034" s="75"/>
      <c r="AH1034" s="82" t="str">
        <f>IF(Table5[[#This Row],[Segment]]="","",AG1034-Table4[[#This Row],[Total Pressure Drop (kPa)]])</f>
        <v/>
      </c>
    </row>
    <row r="1035" spans="1:34" x14ac:dyDescent="0.25">
      <c r="A1035" s="95" t="str">
        <f>IF('Set Up'!A1032="","",'Set Up'!A1032)</f>
        <v/>
      </c>
      <c r="B1035" s="75" t="s">
        <v>81</v>
      </c>
      <c r="C1035" s="85"/>
      <c r="D1035" s="86" t="str">
        <f>IF(Table4[[#This Row],[Diameter (in)]]="","",(((CONVERT(Table4[[#This Row],[Diameter (in)]],"in","m"))/2)^2)*PI())</f>
        <v/>
      </c>
      <c r="E1035" s="87" t="str">
        <f>IF(Table4[[#This Row],[Area (m2)]]="","",$D$4/Table4[[#This Row],[Area (m2)]])</f>
        <v/>
      </c>
      <c r="F1035" s="85">
        <f t="shared" si="16"/>
        <v>4.6951999999999998</v>
      </c>
      <c r="G1035" s="88" t="str">
        <f>IF(Table4[[#This Row],[Segment]]="","",(CONVERT(Table4[[#This Row],[Diameter (in)]],"in","m")*$B$4*Table4[[#This Row],[Velocity (m/s)]])/$C$4)</f>
        <v/>
      </c>
      <c r="H1035" s="96" t="str">
        <f>IF(Table4[[#This Row],[Segment]]="","",IF(Table4[[#This Row],[Teynold''s Number]]&gt;4000,"TURBULENT","LAMINAR"))</f>
        <v/>
      </c>
      <c r="I1035" s="86" t="str">
        <f>IF(Table4[[#This Row],[Segment]]="","",INDEX(Data!C1032:C1046,MATCH(Table4[Material],Data!B1032:B1046,0)))</f>
        <v/>
      </c>
      <c r="J1035" s="89" t="str">
        <f>IF(Table4[[#This Row],[ε (m)]]="","",Table4[[#This Row],[ε (m)]]/(CONVERT(Table4[[#This Row],[Diameter (in)]],"in","m")))</f>
        <v/>
      </c>
      <c r="K1035" s="96" t="str">
        <f>IF(Table4[[#This Row],[Regime]]="LAMINAR",16/Table4[[#This Row],[Teynold''s Number]],"-")</f>
        <v>-</v>
      </c>
      <c r="L1035" s="86"/>
      <c r="M1035" s="97" t="str">
        <f>IF(Table4[[#This Row],[Regime]]="TURBULENT",(((-4*LOG10(Table4[[#This Row],[ε/D]]/3.7+1.256/(Table4[[#This Row],[Teynold''s Number]]*SQRT(Table4[[#This Row],[f turbulent (guess)]]))))^-1)^2),"")</f>
        <v/>
      </c>
      <c r="N1035" s="91" t="str">
        <f>IF(Table4[[#This Row],[f turbulent]]="","",Table4[[#This Row],[f turbulent (guess)]]-Table4[[#This Row],[f turbulent]])</f>
        <v/>
      </c>
      <c r="O1035" s="87">
        <f>IF(Table4[[#This Row],[Segment]]="",0,IF(C1036="",0,IF(C1036&lt;=Table4[[#This Row],[Diameter (in)]],0,1-(D1035/D1036))))</f>
        <v>0</v>
      </c>
      <c r="P1035" s="92" t="str">
        <f>IF(Table4[[#This Row],[Segment]]="","",IF(C1035&gt;C1036,"",IF(C1036="",0.55,(0.55*(1-D1036/D1035)))))</f>
        <v/>
      </c>
      <c r="Q103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35" s="92" t="str">
        <f>IF(Table4[[#This Row],[Segment]]="","",IF(Table4[[#This Row],[Kexpansion]]="","0",((Table4[[#This Row],[Velocity (m/s)]]^2)/2)*Table4[[#This Row],[Kexpansion]]))</f>
        <v/>
      </c>
      <c r="S1035" s="92" t="str">
        <f>IF(Table4[[#This Row],[Segment]]="","",IF(Table4[[#This Row],[Kcontraction]]="","0",((Table4[[#This Row],[Velocity (m/s)]]^2)/2)*Table4[[#This Row],[Kcontraction]]))</f>
        <v/>
      </c>
      <c r="T1035" s="89" t="str">
        <f>IF(Table4[[#This Row],[Segment]]="","",SUMIF($Y$7:$Y$2000,Table4[[#This Row],[Segment]],$AD$7:$AD$2000))</f>
        <v/>
      </c>
      <c r="U1035" s="95" t="str">
        <f>IF(Table4[[#This Row],[Segment]]="","",Table4[[#This Row],[Hfriction (J/kg)]]+Table4[[#This Row],[Hexpansions (J/kg)]]+Table4[[#This Row],[Hcontractions (J/kg)]]+Table4[[#This Row],[Hf (J/kg)]])</f>
        <v/>
      </c>
      <c r="V1035" s="95" t="str">
        <f>IF(Table4[[#This Row],[Segment]]="","",Table4[[#This Row],[Total Friction Loss (J/kg)]]*Table3[Density (kg/m3)])</f>
        <v/>
      </c>
      <c r="W1035" s="95" t="str">
        <f>IF(Table4[[#This Row],[Segment]]="","",Table4[[#This Row],[Total Pressure Drop (Pa)]]/1000)</f>
        <v/>
      </c>
      <c r="Y1035" s="82" t="str">
        <f>IF('Set Up'!D1258="","",'Set Up'!D1258)</f>
        <v/>
      </c>
      <c r="Z1035" s="82" t="str">
        <f>IF('Set Up'!E1258="","",'Set Up'!E1258)</f>
        <v/>
      </c>
      <c r="AA1035" s="82" t="str">
        <f>IF('Set Up'!F1258="","",'Set Up'!F1258)</f>
        <v/>
      </c>
      <c r="AB1035" s="82" t="str">
        <f>IF('Set Up'!G1258="","",'Set Up'!G1258)</f>
        <v/>
      </c>
      <c r="AC1035" s="82" t="str">
        <f t="array" ref="AC1035">IF(Y1035="","",INDEX(Data!$G$4:$G$51,MATCH(Table7[[#This Row],[Fitting]]&amp;Table7[[#This Row],[Fitting Subtype]],Data!$E$4:$E$51&amp;Data!$F$4:$F$51,0)))</f>
        <v/>
      </c>
      <c r="AD1035" s="89" t="str">
        <f>IF(Table7[[#This Row],[Segment]]="","",Table7[[#This Row],[Quantity]]*Table7[[#This Row],[Kf]]*(((INDEX(Table4[Velocity (m/s)],MATCH(Table7[[#This Row],[Segment]],Table4[Segment],0)))^2)/2))</f>
        <v/>
      </c>
      <c r="AF1035" s="82" t="str">
        <f>Table4[[#This Row],[Segment]]</f>
        <v/>
      </c>
      <c r="AG1035" s="75"/>
      <c r="AH1035" s="82" t="str">
        <f>IF(Table5[[#This Row],[Segment]]="","",AG1035-Table4[[#This Row],[Total Pressure Drop (kPa)]])</f>
        <v/>
      </c>
    </row>
    <row r="1036" spans="1:34" x14ac:dyDescent="0.25">
      <c r="A1036" s="95" t="str">
        <f>IF('Set Up'!A1033="","",'Set Up'!A1033)</f>
        <v/>
      </c>
      <c r="B1036" s="75" t="s">
        <v>81</v>
      </c>
      <c r="C1036" s="85"/>
      <c r="D1036" s="86" t="str">
        <f>IF(Table4[[#This Row],[Diameter (in)]]="","",(((CONVERT(Table4[[#This Row],[Diameter (in)]],"in","m"))/2)^2)*PI())</f>
        <v/>
      </c>
      <c r="E1036" s="87" t="str">
        <f>IF(Table4[[#This Row],[Area (m2)]]="","",$D$4/Table4[[#This Row],[Area (m2)]])</f>
        <v/>
      </c>
      <c r="F1036" s="85">
        <f t="shared" si="16"/>
        <v>4.6951999999999998</v>
      </c>
      <c r="G1036" s="88" t="str">
        <f>IF(Table4[[#This Row],[Segment]]="","",(CONVERT(Table4[[#This Row],[Diameter (in)]],"in","m")*$B$4*Table4[[#This Row],[Velocity (m/s)]])/$C$4)</f>
        <v/>
      </c>
      <c r="H1036" s="96" t="str">
        <f>IF(Table4[[#This Row],[Segment]]="","",IF(Table4[[#This Row],[Teynold''s Number]]&gt;4000,"TURBULENT","LAMINAR"))</f>
        <v/>
      </c>
      <c r="I1036" s="86" t="str">
        <f>IF(Table4[[#This Row],[Segment]]="","",INDEX(Data!C1033:C1047,MATCH(Table4[Material],Data!B1033:B1047,0)))</f>
        <v/>
      </c>
      <c r="J1036" s="89" t="str">
        <f>IF(Table4[[#This Row],[ε (m)]]="","",Table4[[#This Row],[ε (m)]]/(CONVERT(Table4[[#This Row],[Diameter (in)]],"in","m")))</f>
        <v/>
      </c>
      <c r="K1036" s="96" t="str">
        <f>IF(Table4[[#This Row],[Regime]]="LAMINAR",16/Table4[[#This Row],[Teynold''s Number]],"-")</f>
        <v>-</v>
      </c>
      <c r="L1036" s="86"/>
      <c r="M1036" s="97" t="str">
        <f>IF(Table4[[#This Row],[Regime]]="TURBULENT",(((-4*LOG10(Table4[[#This Row],[ε/D]]/3.7+1.256/(Table4[[#This Row],[Teynold''s Number]]*SQRT(Table4[[#This Row],[f turbulent (guess)]]))))^-1)^2),"")</f>
        <v/>
      </c>
      <c r="N1036" s="91" t="str">
        <f>IF(Table4[[#This Row],[f turbulent]]="","",Table4[[#This Row],[f turbulent (guess)]]-Table4[[#This Row],[f turbulent]])</f>
        <v/>
      </c>
      <c r="O1036" s="87">
        <f>IF(Table4[[#This Row],[Segment]]="",0,IF(C1037="",0,IF(C1037&lt;=Table4[[#This Row],[Diameter (in)]],0,1-(D1036/D1037))))</f>
        <v>0</v>
      </c>
      <c r="P1036" s="92" t="str">
        <f>IF(Table4[[#This Row],[Segment]]="","",IF(C1036&gt;C1037,"",IF(C1037="",0.55,(0.55*(1-D1037/D1036)))))</f>
        <v/>
      </c>
      <c r="Q103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36" s="92" t="str">
        <f>IF(Table4[[#This Row],[Segment]]="","",IF(Table4[[#This Row],[Kexpansion]]="","0",((Table4[[#This Row],[Velocity (m/s)]]^2)/2)*Table4[[#This Row],[Kexpansion]]))</f>
        <v/>
      </c>
      <c r="S1036" s="92" t="str">
        <f>IF(Table4[[#This Row],[Segment]]="","",IF(Table4[[#This Row],[Kcontraction]]="","0",((Table4[[#This Row],[Velocity (m/s)]]^2)/2)*Table4[[#This Row],[Kcontraction]]))</f>
        <v/>
      </c>
      <c r="T1036" s="89" t="str">
        <f>IF(Table4[[#This Row],[Segment]]="","",SUMIF($Y$7:$Y$2000,Table4[[#This Row],[Segment]],$AD$7:$AD$2000))</f>
        <v/>
      </c>
      <c r="U1036" s="95" t="str">
        <f>IF(Table4[[#This Row],[Segment]]="","",Table4[[#This Row],[Hfriction (J/kg)]]+Table4[[#This Row],[Hexpansions (J/kg)]]+Table4[[#This Row],[Hcontractions (J/kg)]]+Table4[[#This Row],[Hf (J/kg)]])</f>
        <v/>
      </c>
      <c r="V1036" s="95" t="str">
        <f>IF(Table4[[#This Row],[Segment]]="","",Table4[[#This Row],[Total Friction Loss (J/kg)]]*Table3[Density (kg/m3)])</f>
        <v/>
      </c>
      <c r="W1036" s="95" t="str">
        <f>IF(Table4[[#This Row],[Segment]]="","",Table4[[#This Row],[Total Pressure Drop (Pa)]]/1000)</f>
        <v/>
      </c>
      <c r="Y1036" s="82" t="str">
        <f>IF('Set Up'!D1259="","",'Set Up'!D1259)</f>
        <v/>
      </c>
      <c r="Z1036" s="82" t="str">
        <f>IF('Set Up'!E1259="","",'Set Up'!E1259)</f>
        <v/>
      </c>
      <c r="AA1036" s="82" t="str">
        <f>IF('Set Up'!F1259="","",'Set Up'!F1259)</f>
        <v/>
      </c>
      <c r="AB1036" s="82" t="str">
        <f>IF('Set Up'!G1259="","",'Set Up'!G1259)</f>
        <v/>
      </c>
      <c r="AC1036" s="82" t="str">
        <f t="array" ref="AC1036">IF(Y1036="","",INDEX(Data!$G$4:$G$51,MATCH(Table7[[#This Row],[Fitting]]&amp;Table7[[#This Row],[Fitting Subtype]],Data!$E$4:$E$51&amp;Data!$F$4:$F$51,0)))</f>
        <v/>
      </c>
      <c r="AD1036" s="89" t="str">
        <f>IF(Table7[[#This Row],[Segment]]="","",Table7[[#This Row],[Quantity]]*Table7[[#This Row],[Kf]]*(((INDEX(Table4[Velocity (m/s)],MATCH(Table7[[#This Row],[Segment]],Table4[Segment],0)))^2)/2))</f>
        <v/>
      </c>
      <c r="AF1036" s="82" t="str">
        <f>Table4[[#This Row],[Segment]]</f>
        <v/>
      </c>
      <c r="AG1036" s="75"/>
      <c r="AH1036" s="82" t="str">
        <f>IF(Table5[[#This Row],[Segment]]="","",AG1036-Table4[[#This Row],[Total Pressure Drop (kPa)]])</f>
        <v/>
      </c>
    </row>
    <row r="1037" spans="1:34" x14ac:dyDescent="0.25">
      <c r="A1037" s="95" t="str">
        <f>IF('Set Up'!A1034="","",'Set Up'!A1034)</f>
        <v/>
      </c>
      <c r="B1037" s="75" t="s">
        <v>81</v>
      </c>
      <c r="C1037" s="85"/>
      <c r="D1037" s="86" t="str">
        <f>IF(Table4[[#This Row],[Diameter (in)]]="","",(((CONVERT(Table4[[#This Row],[Diameter (in)]],"in","m"))/2)^2)*PI())</f>
        <v/>
      </c>
      <c r="E1037" s="87" t="str">
        <f>IF(Table4[[#This Row],[Area (m2)]]="","",$D$4/Table4[[#This Row],[Area (m2)]])</f>
        <v/>
      </c>
      <c r="F1037" s="85">
        <f t="shared" si="16"/>
        <v>4.6951999999999998</v>
      </c>
      <c r="G1037" s="88" t="str">
        <f>IF(Table4[[#This Row],[Segment]]="","",(CONVERT(Table4[[#This Row],[Diameter (in)]],"in","m")*$B$4*Table4[[#This Row],[Velocity (m/s)]])/$C$4)</f>
        <v/>
      </c>
      <c r="H1037" s="96" t="str">
        <f>IF(Table4[[#This Row],[Segment]]="","",IF(Table4[[#This Row],[Teynold''s Number]]&gt;4000,"TURBULENT","LAMINAR"))</f>
        <v/>
      </c>
      <c r="I1037" s="86" t="str">
        <f>IF(Table4[[#This Row],[Segment]]="","",INDEX(Data!C1034:C1048,MATCH(Table4[Material],Data!B1034:B1048,0)))</f>
        <v/>
      </c>
      <c r="J1037" s="89" t="str">
        <f>IF(Table4[[#This Row],[ε (m)]]="","",Table4[[#This Row],[ε (m)]]/(CONVERT(Table4[[#This Row],[Diameter (in)]],"in","m")))</f>
        <v/>
      </c>
      <c r="K1037" s="96" t="str">
        <f>IF(Table4[[#This Row],[Regime]]="LAMINAR",16/Table4[[#This Row],[Teynold''s Number]],"-")</f>
        <v>-</v>
      </c>
      <c r="L1037" s="86"/>
      <c r="M1037" s="97" t="str">
        <f>IF(Table4[[#This Row],[Regime]]="TURBULENT",(((-4*LOG10(Table4[[#This Row],[ε/D]]/3.7+1.256/(Table4[[#This Row],[Teynold''s Number]]*SQRT(Table4[[#This Row],[f turbulent (guess)]]))))^-1)^2),"")</f>
        <v/>
      </c>
      <c r="N1037" s="91" t="str">
        <f>IF(Table4[[#This Row],[f turbulent]]="","",Table4[[#This Row],[f turbulent (guess)]]-Table4[[#This Row],[f turbulent]])</f>
        <v/>
      </c>
      <c r="O1037" s="87">
        <f>IF(Table4[[#This Row],[Segment]]="",0,IF(C1038="",0,IF(C1038&lt;=Table4[[#This Row],[Diameter (in)]],0,1-(D1037/D1038))))</f>
        <v>0</v>
      </c>
      <c r="P1037" s="92" t="str">
        <f>IF(Table4[[#This Row],[Segment]]="","",IF(C1037&gt;C1038,"",IF(C1038="",0.55,(0.55*(1-D1038/D1037)))))</f>
        <v/>
      </c>
      <c r="Q103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37" s="92" t="str">
        <f>IF(Table4[[#This Row],[Segment]]="","",IF(Table4[[#This Row],[Kexpansion]]="","0",((Table4[[#This Row],[Velocity (m/s)]]^2)/2)*Table4[[#This Row],[Kexpansion]]))</f>
        <v/>
      </c>
      <c r="S1037" s="92" t="str">
        <f>IF(Table4[[#This Row],[Segment]]="","",IF(Table4[[#This Row],[Kcontraction]]="","0",((Table4[[#This Row],[Velocity (m/s)]]^2)/2)*Table4[[#This Row],[Kcontraction]]))</f>
        <v/>
      </c>
      <c r="T1037" s="89" t="str">
        <f>IF(Table4[[#This Row],[Segment]]="","",SUMIF($Y$7:$Y$2000,Table4[[#This Row],[Segment]],$AD$7:$AD$2000))</f>
        <v/>
      </c>
      <c r="U1037" s="95" t="str">
        <f>IF(Table4[[#This Row],[Segment]]="","",Table4[[#This Row],[Hfriction (J/kg)]]+Table4[[#This Row],[Hexpansions (J/kg)]]+Table4[[#This Row],[Hcontractions (J/kg)]]+Table4[[#This Row],[Hf (J/kg)]])</f>
        <v/>
      </c>
      <c r="V1037" s="95" t="str">
        <f>IF(Table4[[#This Row],[Segment]]="","",Table4[[#This Row],[Total Friction Loss (J/kg)]]*Table3[Density (kg/m3)])</f>
        <v/>
      </c>
      <c r="W1037" s="95" t="str">
        <f>IF(Table4[[#This Row],[Segment]]="","",Table4[[#This Row],[Total Pressure Drop (Pa)]]/1000)</f>
        <v/>
      </c>
      <c r="Y1037" s="82" t="str">
        <f>IF('Set Up'!D1260="","",'Set Up'!D1260)</f>
        <v/>
      </c>
      <c r="Z1037" s="82" t="str">
        <f>IF('Set Up'!E1260="","",'Set Up'!E1260)</f>
        <v/>
      </c>
      <c r="AA1037" s="82" t="str">
        <f>IF('Set Up'!F1260="","",'Set Up'!F1260)</f>
        <v/>
      </c>
      <c r="AB1037" s="82" t="str">
        <f>IF('Set Up'!G1260="","",'Set Up'!G1260)</f>
        <v/>
      </c>
      <c r="AC1037" s="82" t="str">
        <f t="array" ref="AC1037">IF(Y1037="","",INDEX(Data!$G$4:$G$51,MATCH(Table7[[#This Row],[Fitting]]&amp;Table7[[#This Row],[Fitting Subtype]],Data!$E$4:$E$51&amp;Data!$F$4:$F$51,0)))</f>
        <v/>
      </c>
      <c r="AD1037" s="89" t="str">
        <f>IF(Table7[[#This Row],[Segment]]="","",Table7[[#This Row],[Quantity]]*Table7[[#This Row],[Kf]]*(((INDEX(Table4[Velocity (m/s)],MATCH(Table7[[#This Row],[Segment]],Table4[Segment],0)))^2)/2))</f>
        <v/>
      </c>
      <c r="AF1037" s="82" t="str">
        <f>Table4[[#This Row],[Segment]]</f>
        <v/>
      </c>
      <c r="AG1037" s="75"/>
      <c r="AH1037" s="82" t="str">
        <f>IF(Table5[[#This Row],[Segment]]="","",AG1037-Table4[[#This Row],[Total Pressure Drop (kPa)]])</f>
        <v/>
      </c>
    </row>
    <row r="1038" spans="1:34" x14ac:dyDescent="0.25">
      <c r="A1038" s="95" t="str">
        <f>IF('Set Up'!A1035="","",'Set Up'!A1035)</f>
        <v/>
      </c>
      <c r="B1038" s="75" t="s">
        <v>81</v>
      </c>
      <c r="C1038" s="85"/>
      <c r="D1038" s="86" t="str">
        <f>IF(Table4[[#This Row],[Diameter (in)]]="","",(((CONVERT(Table4[[#This Row],[Diameter (in)]],"in","m"))/2)^2)*PI())</f>
        <v/>
      </c>
      <c r="E1038" s="87" t="str">
        <f>IF(Table4[[#This Row],[Area (m2)]]="","",$D$4/Table4[[#This Row],[Area (m2)]])</f>
        <v/>
      </c>
      <c r="F1038" s="85">
        <f t="shared" si="16"/>
        <v>4.6951999999999998</v>
      </c>
      <c r="G1038" s="88" t="str">
        <f>IF(Table4[[#This Row],[Segment]]="","",(CONVERT(Table4[[#This Row],[Diameter (in)]],"in","m")*$B$4*Table4[[#This Row],[Velocity (m/s)]])/$C$4)</f>
        <v/>
      </c>
      <c r="H1038" s="96" t="str">
        <f>IF(Table4[[#This Row],[Segment]]="","",IF(Table4[[#This Row],[Teynold''s Number]]&gt;4000,"TURBULENT","LAMINAR"))</f>
        <v/>
      </c>
      <c r="I1038" s="86" t="str">
        <f>IF(Table4[[#This Row],[Segment]]="","",INDEX(Data!C1035:C1049,MATCH(Table4[Material],Data!B1035:B1049,0)))</f>
        <v/>
      </c>
      <c r="J1038" s="89" t="str">
        <f>IF(Table4[[#This Row],[ε (m)]]="","",Table4[[#This Row],[ε (m)]]/(CONVERT(Table4[[#This Row],[Diameter (in)]],"in","m")))</f>
        <v/>
      </c>
      <c r="K1038" s="96" t="str">
        <f>IF(Table4[[#This Row],[Regime]]="LAMINAR",16/Table4[[#This Row],[Teynold''s Number]],"-")</f>
        <v>-</v>
      </c>
      <c r="L1038" s="86"/>
      <c r="M1038" s="97" t="str">
        <f>IF(Table4[[#This Row],[Regime]]="TURBULENT",(((-4*LOG10(Table4[[#This Row],[ε/D]]/3.7+1.256/(Table4[[#This Row],[Teynold''s Number]]*SQRT(Table4[[#This Row],[f turbulent (guess)]]))))^-1)^2),"")</f>
        <v/>
      </c>
      <c r="N1038" s="91" t="str">
        <f>IF(Table4[[#This Row],[f turbulent]]="","",Table4[[#This Row],[f turbulent (guess)]]-Table4[[#This Row],[f turbulent]])</f>
        <v/>
      </c>
      <c r="O1038" s="87">
        <f>IF(Table4[[#This Row],[Segment]]="",0,IF(C1039="",0,IF(C1039&lt;=Table4[[#This Row],[Diameter (in)]],0,1-(D1038/D1039))))</f>
        <v>0</v>
      </c>
      <c r="P1038" s="92" t="str">
        <f>IF(Table4[[#This Row],[Segment]]="","",IF(C1038&gt;C1039,"",IF(C1039="",0.55,(0.55*(1-D1039/D1038)))))</f>
        <v/>
      </c>
      <c r="Q103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38" s="92" t="str">
        <f>IF(Table4[[#This Row],[Segment]]="","",IF(Table4[[#This Row],[Kexpansion]]="","0",((Table4[[#This Row],[Velocity (m/s)]]^2)/2)*Table4[[#This Row],[Kexpansion]]))</f>
        <v/>
      </c>
      <c r="S1038" s="92" t="str">
        <f>IF(Table4[[#This Row],[Segment]]="","",IF(Table4[[#This Row],[Kcontraction]]="","0",((Table4[[#This Row],[Velocity (m/s)]]^2)/2)*Table4[[#This Row],[Kcontraction]]))</f>
        <v/>
      </c>
      <c r="T1038" s="89" t="str">
        <f>IF(Table4[[#This Row],[Segment]]="","",SUMIF($Y$7:$Y$2000,Table4[[#This Row],[Segment]],$AD$7:$AD$2000))</f>
        <v/>
      </c>
      <c r="U1038" s="95" t="str">
        <f>IF(Table4[[#This Row],[Segment]]="","",Table4[[#This Row],[Hfriction (J/kg)]]+Table4[[#This Row],[Hexpansions (J/kg)]]+Table4[[#This Row],[Hcontractions (J/kg)]]+Table4[[#This Row],[Hf (J/kg)]])</f>
        <v/>
      </c>
      <c r="V1038" s="95" t="str">
        <f>IF(Table4[[#This Row],[Segment]]="","",Table4[[#This Row],[Total Friction Loss (J/kg)]]*Table3[Density (kg/m3)])</f>
        <v/>
      </c>
      <c r="W1038" s="95" t="str">
        <f>IF(Table4[[#This Row],[Segment]]="","",Table4[[#This Row],[Total Pressure Drop (Pa)]]/1000)</f>
        <v/>
      </c>
      <c r="Y1038" s="82" t="str">
        <f>IF('Set Up'!D1261="","",'Set Up'!D1261)</f>
        <v/>
      </c>
      <c r="Z1038" s="82" t="str">
        <f>IF('Set Up'!E1261="","",'Set Up'!E1261)</f>
        <v/>
      </c>
      <c r="AA1038" s="82" t="str">
        <f>IF('Set Up'!F1261="","",'Set Up'!F1261)</f>
        <v/>
      </c>
      <c r="AB1038" s="82" t="str">
        <f>IF('Set Up'!G1261="","",'Set Up'!G1261)</f>
        <v/>
      </c>
      <c r="AC1038" s="82" t="str">
        <f t="array" ref="AC1038">IF(Y1038="","",INDEX(Data!$G$4:$G$51,MATCH(Table7[[#This Row],[Fitting]]&amp;Table7[[#This Row],[Fitting Subtype]],Data!$E$4:$E$51&amp;Data!$F$4:$F$51,0)))</f>
        <v/>
      </c>
      <c r="AD1038" s="89" t="str">
        <f>IF(Table7[[#This Row],[Segment]]="","",Table7[[#This Row],[Quantity]]*Table7[[#This Row],[Kf]]*(((INDEX(Table4[Velocity (m/s)],MATCH(Table7[[#This Row],[Segment]],Table4[Segment],0)))^2)/2))</f>
        <v/>
      </c>
      <c r="AF1038" s="82" t="str">
        <f>Table4[[#This Row],[Segment]]</f>
        <v/>
      </c>
      <c r="AG1038" s="75"/>
      <c r="AH1038" s="82" t="str">
        <f>IF(Table5[[#This Row],[Segment]]="","",AG1038-Table4[[#This Row],[Total Pressure Drop (kPa)]])</f>
        <v/>
      </c>
    </row>
    <row r="1039" spans="1:34" x14ac:dyDescent="0.25">
      <c r="A1039" s="95" t="str">
        <f>IF('Set Up'!A1036="","",'Set Up'!A1036)</f>
        <v/>
      </c>
      <c r="B1039" s="75" t="s">
        <v>81</v>
      </c>
      <c r="C1039" s="85"/>
      <c r="D1039" s="86" t="str">
        <f>IF(Table4[[#This Row],[Diameter (in)]]="","",(((CONVERT(Table4[[#This Row],[Diameter (in)]],"in","m"))/2)^2)*PI())</f>
        <v/>
      </c>
      <c r="E1039" s="87" t="str">
        <f>IF(Table4[[#This Row],[Area (m2)]]="","",$D$4/Table4[[#This Row],[Area (m2)]])</f>
        <v/>
      </c>
      <c r="F1039" s="85">
        <f t="shared" si="16"/>
        <v>4.6951999999999998</v>
      </c>
      <c r="G1039" s="88" t="str">
        <f>IF(Table4[[#This Row],[Segment]]="","",(CONVERT(Table4[[#This Row],[Diameter (in)]],"in","m")*$B$4*Table4[[#This Row],[Velocity (m/s)]])/$C$4)</f>
        <v/>
      </c>
      <c r="H1039" s="96" t="str">
        <f>IF(Table4[[#This Row],[Segment]]="","",IF(Table4[[#This Row],[Teynold''s Number]]&gt;4000,"TURBULENT","LAMINAR"))</f>
        <v/>
      </c>
      <c r="I1039" s="86" t="str">
        <f>IF(Table4[[#This Row],[Segment]]="","",INDEX(Data!C1036:C1050,MATCH(Table4[Material],Data!B1036:B1050,0)))</f>
        <v/>
      </c>
      <c r="J1039" s="89" t="str">
        <f>IF(Table4[[#This Row],[ε (m)]]="","",Table4[[#This Row],[ε (m)]]/(CONVERT(Table4[[#This Row],[Diameter (in)]],"in","m")))</f>
        <v/>
      </c>
      <c r="K1039" s="96" t="str">
        <f>IF(Table4[[#This Row],[Regime]]="LAMINAR",16/Table4[[#This Row],[Teynold''s Number]],"-")</f>
        <v>-</v>
      </c>
      <c r="L1039" s="86"/>
      <c r="M1039" s="97" t="str">
        <f>IF(Table4[[#This Row],[Regime]]="TURBULENT",(((-4*LOG10(Table4[[#This Row],[ε/D]]/3.7+1.256/(Table4[[#This Row],[Teynold''s Number]]*SQRT(Table4[[#This Row],[f turbulent (guess)]]))))^-1)^2),"")</f>
        <v/>
      </c>
      <c r="N1039" s="91" t="str">
        <f>IF(Table4[[#This Row],[f turbulent]]="","",Table4[[#This Row],[f turbulent (guess)]]-Table4[[#This Row],[f turbulent]])</f>
        <v/>
      </c>
      <c r="O1039" s="87">
        <f>IF(Table4[[#This Row],[Segment]]="",0,IF(C1040="",0,IF(C1040&lt;=Table4[[#This Row],[Diameter (in)]],0,1-(D1039/D1040))))</f>
        <v>0</v>
      </c>
      <c r="P1039" s="92" t="str">
        <f>IF(Table4[[#This Row],[Segment]]="","",IF(C1039&gt;C1040,"",IF(C1040="",0.55,(0.55*(1-D1040/D1039)))))</f>
        <v/>
      </c>
      <c r="Q103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39" s="92" t="str">
        <f>IF(Table4[[#This Row],[Segment]]="","",IF(Table4[[#This Row],[Kexpansion]]="","0",((Table4[[#This Row],[Velocity (m/s)]]^2)/2)*Table4[[#This Row],[Kexpansion]]))</f>
        <v/>
      </c>
      <c r="S1039" s="92" t="str">
        <f>IF(Table4[[#This Row],[Segment]]="","",IF(Table4[[#This Row],[Kcontraction]]="","0",((Table4[[#This Row],[Velocity (m/s)]]^2)/2)*Table4[[#This Row],[Kcontraction]]))</f>
        <v/>
      </c>
      <c r="T1039" s="89" t="str">
        <f>IF(Table4[[#This Row],[Segment]]="","",SUMIF($Y$7:$Y$2000,Table4[[#This Row],[Segment]],$AD$7:$AD$2000))</f>
        <v/>
      </c>
      <c r="U1039" s="95" t="str">
        <f>IF(Table4[[#This Row],[Segment]]="","",Table4[[#This Row],[Hfriction (J/kg)]]+Table4[[#This Row],[Hexpansions (J/kg)]]+Table4[[#This Row],[Hcontractions (J/kg)]]+Table4[[#This Row],[Hf (J/kg)]])</f>
        <v/>
      </c>
      <c r="V1039" s="95" t="str">
        <f>IF(Table4[[#This Row],[Segment]]="","",Table4[[#This Row],[Total Friction Loss (J/kg)]]*Table3[Density (kg/m3)])</f>
        <v/>
      </c>
      <c r="W1039" s="95" t="str">
        <f>IF(Table4[[#This Row],[Segment]]="","",Table4[[#This Row],[Total Pressure Drop (Pa)]]/1000)</f>
        <v/>
      </c>
      <c r="Y1039" s="82" t="str">
        <f>IF('Set Up'!D1262="","",'Set Up'!D1262)</f>
        <v/>
      </c>
      <c r="Z1039" s="82" t="str">
        <f>IF('Set Up'!E1262="","",'Set Up'!E1262)</f>
        <v/>
      </c>
      <c r="AA1039" s="82" t="str">
        <f>IF('Set Up'!F1262="","",'Set Up'!F1262)</f>
        <v/>
      </c>
      <c r="AB1039" s="82" t="str">
        <f>IF('Set Up'!G1262="","",'Set Up'!G1262)</f>
        <v/>
      </c>
      <c r="AC1039" s="82" t="str">
        <f t="array" ref="AC1039">IF(Y1039="","",INDEX(Data!$G$4:$G$51,MATCH(Table7[[#This Row],[Fitting]]&amp;Table7[[#This Row],[Fitting Subtype]],Data!$E$4:$E$51&amp;Data!$F$4:$F$51,0)))</f>
        <v/>
      </c>
      <c r="AD1039" s="89" t="str">
        <f>IF(Table7[[#This Row],[Segment]]="","",Table7[[#This Row],[Quantity]]*Table7[[#This Row],[Kf]]*(((INDEX(Table4[Velocity (m/s)],MATCH(Table7[[#This Row],[Segment]],Table4[Segment],0)))^2)/2))</f>
        <v/>
      </c>
      <c r="AF1039" s="82" t="str">
        <f>Table4[[#This Row],[Segment]]</f>
        <v/>
      </c>
      <c r="AG1039" s="75"/>
      <c r="AH1039" s="82" t="str">
        <f>IF(Table5[[#This Row],[Segment]]="","",AG1039-Table4[[#This Row],[Total Pressure Drop (kPa)]])</f>
        <v/>
      </c>
    </row>
    <row r="1040" spans="1:34" x14ac:dyDescent="0.25">
      <c r="A1040" s="95" t="str">
        <f>IF('Set Up'!A1037="","",'Set Up'!A1037)</f>
        <v/>
      </c>
      <c r="B1040" s="75" t="s">
        <v>81</v>
      </c>
      <c r="C1040" s="85"/>
      <c r="D1040" s="86" t="str">
        <f>IF(Table4[[#This Row],[Diameter (in)]]="","",(((CONVERT(Table4[[#This Row],[Diameter (in)]],"in","m"))/2)^2)*PI())</f>
        <v/>
      </c>
      <c r="E1040" s="87" t="str">
        <f>IF(Table4[[#This Row],[Area (m2)]]="","",$D$4/Table4[[#This Row],[Area (m2)]])</f>
        <v/>
      </c>
      <c r="F1040" s="85">
        <f t="shared" si="16"/>
        <v>4.6951999999999998</v>
      </c>
      <c r="G1040" s="88" t="str">
        <f>IF(Table4[[#This Row],[Segment]]="","",(CONVERT(Table4[[#This Row],[Diameter (in)]],"in","m")*$B$4*Table4[[#This Row],[Velocity (m/s)]])/$C$4)</f>
        <v/>
      </c>
      <c r="H1040" s="96" t="str">
        <f>IF(Table4[[#This Row],[Segment]]="","",IF(Table4[[#This Row],[Teynold''s Number]]&gt;4000,"TURBULENT","LAMINAR"))</f>
        <v/>
      </c>
      <c r="I1040" s="86" t="str">
        <f>IF(Table4[[#This Row],[Segment]]="","",INDEX(Data!C1037:C1051,MATCH(Table4[Material],Data!B1037:B1051,0)))</f>
        <v/>
      </c>
      <c r="J1040" s="89" t="str">
        <f>IF(Table4[[#This Row],[ε (m)]]="","",Table4[[#This Row],[ε (m)]]/(CONVERT(Table4[[#This Row],[Diameter (in)]],"in","m")))</f>
        <v/>
      </c>
      <c r="K1040" s="96" t="str">
        <f>IF(Table4[[#This Row],[Regime]]="LAMINAR",16/Table4[[#This Row],[Teynold''s Number]],"-")</f>
        <v>-</v>
      </c>
      <c r="L1040" s="86"/>
      <c r="M1040" s="97" t="str">
        <f>IF(Table4[[#This Row],[Regime]]="TURBULENT",(((-4*LOG10(Table4[[#This Row],[ε/D]]/3.7+1.256/(Table4[[#This Row],[Teynold''s Number]]*SQRT(Table4[[#This Row],[f turbulent (guess)]]))))^-1)^2),"")</f>
        <v/>
      </c>
      <c r="N1040" s="91" t="str">
        <f>IF(Table4[[#This Row],[f turbulent]]="","",Table4[[#This Row],[f turbulent (guess)]]-Table4[[#This Row],[f turbulent]])</f>
        <v/>
      </c>
      <c r="O1040" s="87">
        <f>IF(Table4[[#This Row],[Segment]]="",0,IF(C1041="",0,IF(C1041&lt;=Table4[[#This Row],[Diameter (in)]],0,1-(D1040/D1041))))</f>
        <v>0</v>
      </c>
      <c r="P1040" s="92" t="str">
        <f>IF(Table4[[#This Row],[Segment]]="","",IF(C1040&gt;C1041,"",IF(C1041="",0.55,(0.55*(1-D1041/D1040)))))</f>
        <v/>
      </c>
      <c r="Q104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40" s="92" t="str">
        <f>IF(Table4[[#This Row],[Segment]]="","",IF(Table4[[#This Row],[Kexpansion]]="","0",((Table4[[#This Row],[Velocity (m/s)]]^2)/2)*Table4[[#This Row],[Kexpansion]]))</f>
        <v/>
      </c>
      <c r="S1040" s="92" t="str">
        <f>IF(Table4[[#This Row],[Segment]]="","",IF(Table4[[#This Row],[Kcontraction]]="","0",((Table4[[#This Row],[Velocity (m/s)]]^2)/2)*Table4[[#This Row],[Kcontraction]]))</f>
        <v/>
      </c>
      <c r="T1040" s="89" t="str">
        <f>IF(Table4[[#This Row],[Segment]]="","",SUMIF($Y$7:$Y$2000,Table4[[#This Row],[Segment]],$AD$7:$AD$2000))</f>
        <v/>
      </c>
      <c r="U1040" s="95" t="str">
        <f>IF(Table4[[#This Row],[Segment]]="","",Table4[[#This Row],[Hfriction (J/kg)]]+Table4[[#This Row],[Hexpansions (J/kg)]]+Table4[[#This Row],[Hcontractions (J/kg)]]+Table4[[#This Row],[Hf (J/kg)]])</f>
        <v/>
      </c>
      <c r="V1040" s="95" t="str">
        <f>IF(Table4[[#This Row],[Segment]]="","",Table4[[#This Row],[Total Friction Loss (J/kg)]]*Table3[Density (kg/m3)])</f>
        <v/>
      </c>
      <c r="W1040" s="95" t="str">
        <f>IF(Table4[[#This Row],[Segment]]="","",Table4[[#This Row],[Total Pressure Drop (Pa)]]/1000)</f>
        <v/>
      </c>
      <c r="Y1040" s="82" t="str">
        <f>IF('Set Up'!D1263="","",'Set Up'!D1263)</f>
        <v/>
      </c>
      <c r="Z1040" s="82" t="str">
        <f>IF('Set Up'!E1263="","",'Set Up'!E1263)</f>
        <v/>
      </c>
      <c r="AA1040" s="82" t="str">
        <f>IF('Set Up'!F1263="","",'Set Up'!F1263)</f>
        <v/>
      </c>
      <c r="AB1040" s="82" t="str">
        <f>IF('Set Up'!G1263="","",'Set Up'!G1263)</f>
        <v/>
      </c>
      <c r="AC1040" s="82" t="str">
        <f t="array" ref="AC1040">IF(Y1040="","",INDEX(Data!$G$4:$G$51,MATCH(Table7[[#This Row],[Fitting]]&amp;Table7[[#This Row],[Fitting Subtype]],Data!$E$4:$E$51&amp;Data!$F$4:$F$51,0)))</f>
        <v/>
      </c>
      <c r="AD1040" s="89" t="str">
        <f>IF(Table7[[#This Row],[Segment]]="","",Table7[[#This Row],[Quantity]]*Table7[[#This Row],[Kf]]*(((INDEX(Table4[Velocity (m/s)],MATCH(Table7[[#This Row],[Segment]],Table4[Segment],0)))^2)/2))</f>
        <v/>
      </c>
      <c r="AF1040" s="82" t="str">
        <f>Table4[[#This Row],[Segment]]</f>
        <v/>
      </c>
      <c r="AG1040" s="75"/>
      <c r="AH1040" s="82" t="str">
        <f>IF(Table5[[#This Row],[Segment]]="","",AG1040-Table4[[#This Row],[Total Pressure Drop (kPa)]])</f>
        <v/>
      </c>
    </row>
    <row r="1041" spans="1:34" x14ac:dyDescent="0.25">
      <c r="A1041" s="95" t="str">
        <f>IF('Set Up'!A1038="","",'Set Up'!A1038)</f>
        <v/>
      </c>
      <c r="B1041" s="75" t="s">
        <v>81</v>
      </c>
      <c r="C1041" s="85"/>
      <c r="D1041" s="86" t="str">
        <f>IF(Table4[[#This Row],[Diameter (in)]]="","",(((CONVERT(Table4[[#This Row],[Diameter (in)]],"in","m"))/2)^2)*PI())</f>
        <v/>
      </c>
      <c r="E1041" s="87" t="str">
        <f>IF(Table4[[#This Row],[Area (m2)]]="","",$D$4/Table4[[#This Row],[Area (m2)]])</f>
        <v/>
      </c>
      <c r="F1041" s="85">
        <f t="shared" si="16"/>
        <v>4.6951999999999998</v>
      </c>
      <c r="G1041" s="88" t="str">
        <f>IF(Table4[[#This Row],[Segment]]="","",(CONVERT(Table4[[#This Row],[Diameter (in)]],"in","m")*$B$4*Table4[[#This Row],[Velocity (m/s)]])/$C$4)</f>
        <v/>
      </c>
      <c r="H1041" s="96" t="str">
        <f>IF(Table4[[#This Row],[Segment]]="","",IF(Table4[[#This Row],[Teynold''s Number]]&gt;4000,"TURBULENT","LAMINAR"))</f>
        <v/>
      </c>
      <c r="I1041" s="86" t="str">
        <f>IF(Table4[[#This Row],[Segment]]="","",INDEX(Data!C1038:C1052,MATCH(Table4[Material],Data!B1038:B1052,0)))</f>
        <v/>
      </c>
      <c r="J1041" s="89" t="str">
        <f>IF(Table4[[#This Row],[ε (m)]]="","",Table4[[#This Row],[ε (m)]]/(CONVERT(Table4[[#This Row],[Diameter (in)]],"in","m")))</f>
        <v/>
      </c>
      <c r="K1041" s="96" t="str">
        <f>IF(Table4[[#This Row],[Regime]]="LAMINAR",16/Table4[[#This Row],[Teynold''s Number]],"-")</f>
        <v>-</v>
      </c>
      <c r="L1041" s="86"/>
      <c r="M1041" s="97" t="str">
        <f>IF(Table4[[#This Row],[Regime]]="TURBULENT",(((-4*LOG10(Table4[[#This Row],[ε/D]]/3.7+1.256/(Table4[[#This Row],[Teynold''s Number]]*SQRT(Table4[[#This Row],[f turbulent (guess)]]))))^-1)^2),"")</f>
        <v/>
      </c>
      <c r="N1041" s="91" t="str">
        <f>IF(Table4[[#This Row],[f turbulent]]="","",Table4[[#This Row],[f turbulent (guess)]]-Table4[[#This Row],[f turbulent]])</f>
        <v/>
      </c>
      <c r="O1041" s="87">
        <f>IF(Table4[[#This Row],[Segment]]="",0,IF(C1042="",0,IF(C1042&lt;=Table4[[#This Row],[Diameter (in)]],0,1-(D1041/D1042))))</f>
        <v>0</v>
      </c>
      <c r="P1041" s="92" t="str">
        <f>IF(Table4[[#This Row],[Segment]]="","",IF(C1041&gt;C1042,"",IF(C1042="",0.55,(0.55*(1-D1042/D1041)))))</f>
        <v/>
      </c>
      <c r="Q104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41" s="92" t="str">
        <f>IF(Table4[[#This Row],[Segment]]="","",IF(Table4[[#This Row],[Kexpansion]]="","0",((Table4[[#This Row],[Velocity (m/s)]]^2)/2)*Table4[[#This Row],[Kexpansion]]))</f>
        <v/>
      </c>
      <c r="S1041" s="92" t="str">
        <f>IF(Table4[[#This Row],[Segment]]="","",IF(Table4[[#This Row],[Kcontraction]]="","0",((Table4[[#This Row],[Velocity (m/s)]]^2)/2)*Table4[[#This Row],[Kcontraction]]))</f>
        <v/>
      </c>
      <c r="T1041" s="89" t="str">
        <f>IF(Table4[[#This Row],[Segment]]="","",SUMIF($Y$7:$Y$2000,Table4[[#This Row],[Segment]],$AD$7:$AD$2000))</f>
        <v/>
      </c>
      <c r="U1041" s="95" t="str">
        <f>IF(Table4[[#This Row],[Segment]]="","",Table4[[#This Row],[Hfriction (J/kg)]]+Table4[[#This Row],[Hexpansions (J/kg)]]+Table4[[#This Row],[Hcontractions (J/kg)]]+Table4[[#This Row],[Hf (J/kg)]])</f>
        <v/>
      </c>
      <c r="V1041" s="95" t="str">
        <f>IF(Table4[[#This Row],[Segment]]="","",Table4[[#This Row],[Total Friction Loss (J/kg)]]*Table3[Density (kg/m3)])</f>
        <v/>
      </c>
      <c r="W1041" s="95" t="str">
        <f>IF(Table4[[#This Row],[Segment]]="","",Table4[[#This Row],[Total Pressure Drop (Pa)]]/1000)</f>
        <v/>
      </c>
      <c r="Y1041" s="82" t="str">
        <f>IF('Set Up'!D1264="","",'Set Up'!D1264)</f>
        <v/>
      </c>
      <c r="Z1041" s="82" t="str">
        <f>IF('Set Up'!E1264="","",'Set Up'!E1264)</f>
        <v/>
      </c>
      <c r="AA1041" s="82" t="str">
        <f>IF('Set Up'!F1264="","",'Set Up'!F1264)</f>
        <v/>
      </c>
      <c r="AB1041" s="82" t="str">
        <f>IF('Set Up'!G1264="","",'Set Up'!G1264)</f>
        <v/>
      </c>
      <c r="AC1041" s="82" t="str">
        <f t="array" ref="AC1041">IF(Y1041="","",INDEX(Data!$G$4:$G$51,MATCH(Table7[[#This Row],[Fitting]]&amp;Table7[[#This Row],[Fitting Subtype]],Data!$E$4:$E$51&amp;Data!$F$4:$F$51,0)))</f>
        <v/>
      </c>
      <c r="AD1041" s="89" t="str">
        <f>IF(Table7[[#This Row],[Segment]]="","",Table7[[#This Row],[Quantity]]*Table7[[#This Row],[Kf]]*(((INDEX(Table4[Velocity (m/s)],MATCH(Table7[[#This Row],[Segment]],Table4[Segment],0)))^2)/2))</f>
        <v/>
      </c>
      <c r="AF1041" s="82" t="str">
        <f>Table4[[#This Row],[Segment]]</f>
        <v/>
      </c>
      <c r="AG1041" s="75"/>
      <c r="AH1041" s="82" t="str">
        <f>IF(Table5[[#This Row],[Segment]]="","",AG1041-Table4[[#This Row],[Total Pressure Drop (kPa)]])</f>
        <v/>
      </c>
    </row>
    <row r="1042" spans="1:34" x14ac:dyDescent="0.25">
      <c r="A1042" s="95" t="str">
        <f>IF('Set Up'!A1039="","",'Set Up'!A1039)</f>
        <v/>
      </c>
      <c r="B1042" s="75" t="s">
        <v>81</v>
      </c>
      <c r="C1042" s="85"/>
      <c r="D1042" s="86" t="str">
        <f>IF(Table4[[#This Row],[Diameter (in)]]="","",(((CONVERT(Table4[[#This Row],[Diameter (in)]],"in","m"))/2)^2)*PI())</f>
        <v/>
      </c>
      <c r="E1042" s="87" t="str">
        <f>IF(Table4[[#This Row],[Area (m2)]]="","",$D$4/Table4[[#This Row],[Area (m2)]])</f>
        <v/>
      </c>
      <c r="F1042" s="85">
        <f t="shared" si="16"/>
        <v>4.6951999999999998</v>
      </c>
      <c r="G1042" s="88" t="str">
        <f>IF(Table4[[#This Row],[Segment]]="","",(CONVERT(Table4[[#This Row],[Diameter (in)]],"in","m")*$B$4*Table4[[#This Row],[Velocity (m/s)]])/$C$4)</f>
        <v/>
      </c>
      <c r="H1042" s="96" t="str">
        <f>IF(Table4[[#This Row],[Segment]]="","",IF(Table4[[#This Row],[Teynold''s Number]]&gt;4000,"TURBULENT","LAMINAR"))</f>
        <v/>
      </c>
      <c r="I1042" s="86" t="str">
        <f>IF(Table4[[#This Row],[Segment]]="","",INDEX(Data!C1039:C1053,MATCH(Table4[Material],Data!B1039:B1053,0)))</f>
        <v/>
      </c>
      <c r="J1042" s="89" t="str">
        <f>IF(Table4[[#This Row],[ε (m)]]="","",Table4[[#This Row],[ε (m)]]/(CONVERT(Table4[[#This Row],[Diameter (in)]],"in","m")))</f>
        <v/>
      </c>
      <c r="K1042" s="96" t="str">
        <f>IF(Table4[[#This Row],[Regime]]="LAMINAR",16/Table4[[#This Row],[Teynold''s Number]],"-")</f>
        <v>-</v>
      </c>
      <c r="L1042" s="86"/>
      <c r="M1042" s="97" t="str">
        <f>IF(Table4[[#This Row],[Regime]]="TURBULENT",(((-4*LOG10(Table4[[#This Row],[ε/D]]/3.7+1.256/(Table4[[#This Row],[Teynold''s Number]]*SQRT(Table4[[#This Row],[f turbulent (guess)]]))))^-1)^2),"")</f>
        <v/>
      </c>
      <c r="N1042" s="91" t="str">
        <f>IF(Table4[[#This Row],[f turbulent]]="","",Table4[[#This Row],[f turbulent (guess)]]-Table4[[#This Row],[f turbulent]])</f>
        <v/>
      </c>
      <c r="O1042" s="87">
        <f>IF(Table4[[#This Row],[Segment]]="",0,IF(C1043="",0,IF(C1043&lt;=Table4[[#This Row],[Diameter (in)]],0,1-(D1042/D1043))))</f>
        <v>0</v>
      </c>
      <c r="P1042" s="92" t="str">
        <f>IF(Table4[[#This Row],[Segment]]="","",IF(C1042&gt;C1043,"",IF(C1043="",0.55,(0.55*(1-D1043/D1042)))))</f>
        <v/>
      </c>
      <c r="Q104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42" s="92" t="str">
        <f>IF(Table4[[#This Row],[Segment]]="","",IF(Table4[[#This Row],[Kexpansion]]="","0",((Table4[[#This Row],[Velocity (m/s)]]^2)/2)*Table4[[#This Row],[Kexpansion]]))</f>
        <v/>
      </c>
      <c r="S1042" s="92" t="str">
        <f>IF(Table4[[#This Row],[Segment]]="","",IF(Table4[[#This Row],[Kcontraction]]="","0",((Table4[[#This Row],[Velocity (m/s)]]^2)/2)*Table4[[#This Row],[Kcontraction]]))</f>
        <v/>
      </c>
      <c r="T1042" s="89" t="str">
        <f>IF(Table4[[#This Row],[Segment]]="","",SUMIF($Y$7:$Y$2000,Table4[[#This Row],[Segment]],$AD$7:$AD$2000))</f>
        <v/>
      </c>
      <c r="U1042" s="95" t="str">
        <f>IF(Table4[[#This Row],[Segment]]="","",Table4[[#This Row],[Hfriction (J/kg)]]+Table4[[#This Row],[Hexpansions (J/kg)]]+Table4[[#This Row],[Hcontractions (J/kg)]]+Table4[[#This Row],[Hf (J/kg)]])</f>
        <v/>
      </c>
      <c r="V1042" s="95" t="str">
        <f>IF(Table4[[#This Row],[Segment]]="","",Table4[[#This Row],[Total Friction Loss (J/kg)]]*Table3[Density (kg/m3)])</f>
        <v/>
      </c>
      <c r="W1042" s="95" t="str">
        <f>IF(Table4[[#This Row],[Segment]]="","",Table4[[#This Row],[Total Pressure Drop (Pa)]]/1000)</f>
        <v/>
      </c>
      <c r="Y1042" s="82" t="str">
        <f>IF('Set Up'!D1265="","",'Set Up'!D1265)</f>
        <v/>
      </c>
      <c r="Z1042" s="82" t="str">
        <f>IF('Set Up'!E1265="","",'Set Up'!E1265)</f>
        <v/>
      </c>
      <c r="AA1042" s="82" t="str">
        <f>IF('Set Up'!F1265="","",'Set Up'!F1265)</f>
        <v/>
      </c>
      <c r="AB1042" s="82" t="str">
        <f>IF('Set Up'!G1265="","",'Set Up'!G1265)</f>
        <v/>
      </c>
      <c r="AC1042" s="82" t="str">
        <f t="array" ref="AC1042">IF(Y1042="","",INDEX(Data!$G$4:$G$51,MATCH(Table7[[#This Row],[Fitting]]&amp;Table7[[#This Row],[Fitting Subtype]],Data!$E$4:$E$51&amp;Data!$F$4:$F$51,0)))</f>
        <v/>
      </c>
      <c r="AD1042" s="89" t="str">
        <f>IF(Table7[[#This Row],[Segment]]="","",Table7[[#This Row],[Quantity]]*Table7[[#This Row],[Kf]]*(((INDEX(Table4[Velocity (m/s)],MATCH(Table7[[#This Row],[Segment]],Table4[Segment],0)))^2)/2))</f>
        <v/>
      </c>
      <c r="AF1042" s="82" t="str">
        <f>Table4[[#This Row],[Segment]]</f>
        <v/>
      </c>
      <c r="AG1042" s="75"/>
      <c r="AH1042" s="82" t="str">
        <f>IF(Table5[[#This Row],[Segment]]="","",AG1042-Table4[[#This Row],[Total Pressure Drop (kPa)]])</f>
        <v/>
      </c>
    </row>
    <row r="1043" spans="1:34" x14ac:dyDescent="0.25">
      <c r="A1043" s="95" t="str">
        <f>IF('Set Up'!A1040="","",'Set Up'!A1040)</f>
        <v/>
      </c>
      <c r="B1043" s="75" t="s">
        <v>81</v>
      </c>
      <c r="C1043" s="85"/>
      <c r="D1043" s="86" t="str">
        <f>IF(Table4[[#This Row],[Diameter (in)]]="","",(((CONVERT(Table4[[#This Row],[Diameter (in)]],"in","m"))/2)^2)*PI())</f>
        <v/>
      </c>
      <c r="E1043" s="87" t="str">
        <f>IF(Table4[[#This Row],[Area (m2)]]="","",$D$4/Table4[[#This Row],[Area (m2)]])</f>
        <v/>
      </c>
      <c r="F1043" s="85">
        <f t="shared" si="16"/>
        <v>4.6951999999999998</v>
      </c>
      <c r="G1043" s="88" t="str">
        <f>IF(Table4[[#This Row],[Segment]]="","",(CONVERT(Table4[[#This Row],[Diameter (in)]],"in","m")*$B$4*Table4[[#This Row],[Velocity (m/s)]])/$C$4)</f>
        <v/>
      </c>
      <c r="H1043" s="96" t="str">
        <f>IF(Table4[[#This Row],[Segment]]="","",IF(Table4[[#This Row],[Teynold''s Number]]&gt;4000,"TURBULENT","LAMINAR"))</f>
        <v/>
      </c>
      <c r="I1043" s="86" t="str">
        <f>IF(Table4[[#This Row],[Segment]]="","",INDEX(Data!C1040:C1054,MATCH(Table4[Material],Data!B1040:B1054,0)))</f>
        <v/>
      </c>
      <c r="J1043" s="89" t="str">
        <f>IF(Table4[[#This Row],[ε (m)]]="","",Table4[[#This Row],[ε (m)]]/(CONVERT(Table4[[#This Row],[Diameter (in)]],"in","m")))</f>
        <v/>
      </c>
      <c r="K1043" s="96" t="str">
        <f>IF(Table4[[#This Row],[Regime]]="LAMINAR",16/Table4[[#This Row],[Teynold''s Number]],"-")</f>
        <v>-</v>
      </c>
      <c r="L1043" s="86"/>
      <c r="M1043" s="97" t="str">
        <f>IF(Table4[[#This Row],[Regime]]="TURBULENT",(((-4*LOG10(Table4[[#This Row],[ε/D]]/3.7+1.256/(Table4[[#This Row],[Teynold''s Number]]*SQRT(Table4[[#This Row],[f turbulent (guess)]]))))^-1)^2),"")</f>
        <v/>
      </c>
      <c r="N1043" s="91" t="str">
        <f>IF(Table4[[#This Row],[f turbulent]]="","",Table4[[#This Row],[f turbulent (guess)]]-Table4[[#This Row],[f turbulent]])</f>
        <v/>
      </c>
      <c r="O1043" s="87">
        <f>IF(Table4[[#This Row],[Segment]]="",0,IF(C1044="",0,IF(C1044&lt;=Table4[[#This Row],[Diameter (in)]],0,1-(D1043/D1044))))</f>
        <v>0</v>
      </c>
      <c r="P1043" s="92" t="str">
        <f>IF(Table4[[#This Row],[Segment]]="","",IF(C1043&gt;C1044,"",IF(C1044="",0.55,(0.55*(1-D1044/D1043)))))</f>
        <v/>
      </c>
      <c r="Q104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43" s="92" t="str">
        <f>IF(Table4[[#This Row],[Segment]]="","",IF(Table4[[#This Row],[Kexpansion]]="","0",((Table4[[#This Row],[Velocity (m/s)]]^2)/2)*Table4[[#This Row],[Kexpansion]]))</f>
        <v/>
      </c>
      <c r="S1043" s="92" t="str">
        <f>IF(Table4[[#This Row],[Segment]]="","",IF(Table4[[#This Row],[Kcontraction]]="","0",((Table4[[#This Row],[Velocity (m/s)]]^2)/2)*Table4[[#This Row],[Kcontraction]]))</f>
        <v/>
      </c>
      <c r="T1043" s="89" t="str">
        <f>IF(Table4[[#This Row],[Segment]]="","",SUMIF($Y$7:$Y$2000,Table4[[#This Row],[Segment]],$AD$7:$AD$2000))</f>
        <v/>
      </c>
      <c r="U1043" s="95" t="str">
        <f>IF(Table4[[#This Row],[Segment]]="","",Table4[[#This Row],[Hfriction (J/kg)]]+Table4[[#This Row],[Hexpansions (J/kg)]]+Table4[[#This Row],[Hcontractions (J/kg)]]+Table4[[#This Row],[Hf (J/kg)]])</f>
        <v/>
      </c>
      <c r="V1043" s="95" t="str">
        <f>IF(Table4[[#This Row],[Segment]]="","",Table4[[#This Row],[Total Friction Loss (J/kg)]]*Table3[Density (kg/m3)])</f>
        <v/>
      </c>
      <c r="W1043" s="95" t="str">
        <f>IF(Table4[[#This Row],[Segment]]="","",Table4[[#This Row],[Total Pressure Drop (Pa)]]/1000)</f>
        <v/>
      </c>
      <c r="Y1043" s="82" t="str">
        <f>IF('Set Up'!D1266="","",'Set Up'!D1266)</f>
        <v/>
      </c>
      <c r="Z1043" s="82" t="str">
        <f>IF('Set Up'!E1266="","",'Set Up'!E1266)</f>
        <v/>
      </c>
      <c r="AA1043" s="82" t="str">
        <f>IF('Set Up'!F1266="","",'Set Up'!F1266)</f>
        <v/>
      </c>
      <c r="AB1043" s="82" t="str">
        <f>IF('Set Up'!G1266="","",'Set Up'!G1266)</f>
        <v/>
      </c>
      <c r="AC1043" s="82" t="str">
        <f t="array" ref="AC1043">IF(Y1043="","",INDEX(Data!$G$4:$G$51,MATCH(Table7[[#This Row],[Fitting]]&amp;Table7[[#This Row],[Fitting Subtype]],Data!$E$4:$E$51&amp;Data!$F$4:$F$51,0)))</f>
        <v/>
      </c>
      <c r="AD1043" s="89" t="str">
        <f>IF(Table7[[#This Row],[Segment]]="","",Table7[[#This Row],[Quantity]]*Table7[[#This Row],[Kf]]*(((INDEX(Table4[Velocity (m/s)],MATCH(Table7[[#This Row],[Segment]],Table4[Segment],0)))^2)/2))</f>
        <v/>
      </c>
      <c r="AF1043" s="82" t="str">
        <f>Table4[[#This Row],[Segment]]</f>
        <v/>
      </c>
      <c r="AG1043" s="75"/>
      <c r="AH1043" s="82" t="str">
        <f>IF(Table5[[#This Row],[Segment]]="","",AG1043-Table4[[#This Row],[Total Pressure Drop (kPa)]])</f>
        <v/>
      </c>
    </row>
    <row r="1044" spans="1:34" x14ac:dyDescent="0.25">
      <c r="A1044" s="95" t="str">
        <f>IF('Set Up'!A1041="","",'Set Up'!A1041)</f>
        <v/>
      </c>
      <c r="B1044" s="75" t="s">
        <v>81</v>
      </c>
      <c r="C1044" s="85"/>
      <c r="D1044" s="86" t="str">
        <f>IF(Table4[[#This Row],[Diameter (in)]]="","",(((CONVERT(Table4[[#This Row],[Diameter (in)]],"in","m"))/2)^2)*PI())</f>
        <v/>
      </c>
      <c r="E1044" s="87" t="str">
        <f>IF(Table4[[#This Row],[Area (m2)]]="","",$D$4/Table4[[#This Row],[Area (m2)]])</f>
        <v/>
      </c>
      <c r="F1044" s="85">
        <f t="shared" si="16"/>
        <v>4.6951999999999998</v>
      </c>
      <c r="G1044" s="88" t="str">
        <f>IF(Table4[[#This Row],[Segment]]="","",(CONVERT(Table4[[#This Row],[Diameter (in)]],"in","m")*$B$4*Table4[[#This Row],[Velocity (m/s)]])/$C$4)</f>
        <v/>
      </c>
      <c r="H1044" s="96" t="str">
        <f>IF(Table4[[#This Row],[Segment]]="","",IF(Table4[[#This Row],[Teynold''s Number]]&gt;4000,"TURBULENT","LAMINAR"))</f>
        <v/>
      </c>
      <c r="I1044" s="86" t="str">
        <f>IF(Table4[[#This Row],[Segment]]="","",INDEX(Data!C1041:C1055,MATCH(Table4[Material],Data!B1041:B1055,0)))</f>
        <v/>
      </c>
      <c r="J1044" s="89" t="str">
        <f>IF(Table4[[#This Row],[ε (m)]]="","",Table4[[#This Row],[ε (m)]]/(CONVERT(Table4[[#This Row],[Diameter (in)]],"in","m")))</f>
        <v/>
      </c>
      <c r="K1044" s="96" t="str">
        <f>IF(Table4[[#This Row],[Regime]]="LAMINAR",16/Table4[[#This Row],[Teynold''s Number]],"-")</f>
        <v>-</v>
      </c>
      <c r="L1044" s="86"/>
      <c r="M1044" s="97" t="str">
        <f>IF(Table4[[#This Row],[Regime]]="TURBULENT",(((-4*LOG10(Table4[[#This Row],[ε/D]]/3.7+1.256/(Table4[[#This Row],[Teynold''s Number]]*SQRT(Table4[[#This Row],[f turbulent (guess)]]))))^-1)^2),"")</f>
        <v/>
      </c>
      <c r="N1044" s="91" t="str">
        <f>IF(Table4[[#This Row],[f turbulent]]="","",Table4[[#This Row],[f turbulent (guess)]]-Table4[[#This Row],[f turbulent]])</f>
        <v/>
      </c>
      <c r="O1044" s="87">
        <f>IF(Table4[[#This Row],[Segment]]="",0,IF(C1045="",0,IF(C1045&lt;=Table4[[#This Row],[Diameter (in)]],0,1-(D1044/D1045))))</f>
        <v>0</v>
      </c>
      <c r="P1044" s="92" t="str">
        <f>IF(Table4[[#This Row],[Segment]]="","",IF(C1044&gt;C1045,"",IF(C1045="",0.55,(0.55*(1-D1045/D1044)))))</f>
        <v/>
      </c>
      <c r="Q104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44" s="92" t="str">
        <f>IF(Table4[[#This Row],[Segment]]="","",IF(Table4[[#This Row],[Kexpansion]]="","0",((Table4[[#This Row],[Velocity (m/s)]]^2)/2)*Table4[[#This Row],[Kexpansion]]))</f>
        <v/>
      </c>
      <c r="S1044" s="92" t="str">
        <f>IF(Table4[[#This Row],[Segment]]="","",IF(Table4[[#This Row],[Kcontraction]]="","0",((Table4[[#This Row],[Velocity (m/s)]]^2)/2)*Table4[[#This Row],[Kcontraction]]))</f>
        <v/>
      </c>
      <c r="T1044" s="89" t="str">
        <f>IF(Table4[[#This Row],[Segment]]="","",SUMIF($Y$7:$Y$2000,Table4[[#This Row],[Segment]],$AD$7:$AD$2000))</f>
        <v/>
      </c>
      <c r="U1044" s="95" t="str">
        <f>IF(Table4[[#This Row],[Segment]]="","",Table4[[#This Row],[Hfriction (J/kg)]]+Table4[[#This Row],[Hexpansions (J/kg)]]+Table4[[#This Row],[Hcontractions (J/kg)]]+Table4[[#This Row],[Hf (J/kg)]])</f>
        <v/>
      </c>
      <c r="V1044" s="95" t="str">
        <f>IF(Table4[[#This Row],[Segment]]="","",Table4[[#This Row],[Total Friction Loss (J/kg)]]*Table3[Density (kg/m3)])</f>
        <v/>
      </c>
      <c r="W1044" s="95" t="str">
        <f>IF(Table4[[#This Row],[Segment]]="","",Table4[[#This Row],[Total Pressure Drop (Pa)]]/1000)</f>
        <v/>
      </c>
      <c r="Y1044" s="82" t="str">
        <f>IF('Set Up'!D1267="","",'Set Up'!D1267)</f>
        <v/>
      </c>
      <c r="Z1044" s="82" t="str">
        <f>IF('Set Up'!E1267="","",'Set Up'!E1267)</f>
        <v/>
      </c>
      <c r="AA1044" s="82" t="str">
        <f>IF('Set Up'!F1267="","",'Set Up'!F1267)</f>
        <v/>
      </c>
      <c r="AB1044" s="82" t="str">
        <f>IF('Set Up'!G1267="","",'Set Up'!G1267)</f>
        <v/>
      </c>
      <c r="AC1044" s="82" t="str">
        <f t="array" ref="AC1044">IF(Y1044="","",INDEX(Data!$G$4:$G$51,MATCH(Table7[[#This Row],[Fitting]]&amp;Table7[[#This Row],[Fitting Subtype]],Data!$E$4:$E$51&amp;Data!$F$4:$F$51,0)))</f>
        <v/>
      </c>
      <c r="AD1044" s="89" t="str">
        <f>IF(Table7[[#This Row],[Segment]]="","",Table7[[#This Row],[Quantity]]*Table7[[#This Row],[Kf]]*(((INDEX(Table4[Velocity (m/s)],MATCH(Table7[[#This Row],[Segment]],Table4[Segment],0)))^2)/2))</f>
        <v/>
      </c>
      <c r="AF1044" s="82" t="str">
        <f>Table4[[#This Row],[Segment]]</f>
        <v/>
      </c>
      <c r="AG1044" s="75"/>
      <c r="AH1044" s="82" t="str">
        <f>IF(Table5[[#This Row],[Segment]]="","",AG1044-Table4[[#This Row],[Total Pressure Drop (kPa)]])</f>
        <v/>
      </c>
    </row>
    <row r="1045" spans="1:34" x14ac:dyDescent="0.25">
      <c r="A1045" s="95" t="str">
        <f>IF('Set Up'!A1042="","",'Set Up'!A1042)</f>
        <v/>
      </c>
      <c r="B1045" s="75" t="s">
        <v>81</v>
      </c>
      <c r="C1045" s="85"/>
      <c r="D1045" s="86" t="str">
        <f>IF(Table4[[#This Row],[Diameter (in)]]="","",(((CONVERT(Table4[[#This Row],[Diameter (in)]],"in","m"))/2)^2)*PI())</f>
        <v/>
      </c>
      <c r="E1045" s="87" t="str">
        <f>IF(Table4[[#This Row],[Area (m2)]]="","",$D$4/Table4[[#This Row],[Area (m2)]])</f>
        <v/>
      </c>
      <c r="F1045" s="85">
        <f t="shared" si="16"/>
        <v>4.6951999999999998</v>
      </c>
      <c r="G1045" s="88" t="str">
        <f>IF(Table4[[#This Row],[Segment]]="","",(CONVERT(Table4[[#This Row],[Diameter (in)]],"in","m")*$B$4*Table4[[#This Row],[Velocity (m/s)]])/$C$4)</f>
        <v/>
      </c>
      <c r="H1045" s="96" t="str">
        <f>IF(Table4[[#This Row],[Segment]]="","",IF(Table4[[#This Row],[Teynold''s Number]]&gt;4000,"TURBULENT","LAMINAR"))</f>
        <v/>
      </c>
      <c r="I1045" s="86" t="str">
        <f>IF(Table4[[#This Row],[Segment]]="","",INDEX(Data!C1042:C1056,MATCH(Table4[Material],Data!B1042:B1056,0)))</f>
        <v/>
      </c>
      <c r="J1045" s="89" t="str">
        <f>IF(Table4[[#This Row],[ε (m)]]="","",Table4[[#This Row],[ε (m)]]/(CONVERT(Table4[[#This Row],[Diameter (in)]],"in","m")))</f>
        <v/>
      </c>
      <c r="K1045" s="96" t="str">
        <f>IF(Table4[[#This Row],[Regime]]="LAMINAR",16/Table4[[#This Row],[Teynold''s Number]],"-")</f>
        <v>-</v>
      </c>
      <c r="L1045" s="86"/>
      <c r="M1045" s="97" t="str">
        <f>IF(Table4[[#This Row],[Regime]]="TURBULENT",(((-4*LOG10(Table4[[#This Row],[ε/D]]/3.7+1.256/(Table4[[#This Row],[Teynold''s Number]]*SQRT(Table4[[#This Row],[f turbulent (guess)]]))))^-1)^2),"")</f>
        <v/>
      </c>
      <c r="N1045" s="91" t="str">
        <f>IF(Table4[[#This Row],[f turbulent]]="","",Table4[[#This Row],[f turbulent (guess)]]-Table4[[#This Row],[f turbulent]])</f>
        <v/>
      </c>
      <c r="O1045" s="87">
        <f>IF(Table4[[#This Row],[Segment]]="",0,IF(C1046="",0,IF(C1046&lt;=Table4[[#This Row],[Diameter (in)]],0,1-(D1045/D1046))))</f>
        <v>0</v>
      </c>
      <c r="P1045" s="92" t="str">
        <f>IF(Table4[[#This Row],[Segment]]="","",IF(C1045&gt;C1046,"",IF(C1046="",0.55,(0.55*(1-D1046/D1045)))))</f>
        <v/>
      </c>
      <c r="Q104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45" s="92" t="str">
        <f>IF(Table4[[#This Row],[Segment]]="","",IF(Table4[[#This Row],[Kexpansion]]="","0",((Table4[[#This Row],[Velocity (m/s)]]^2)/2)*Table4[[#This Row],[Kexpansion]]))</f>
        <v/>
      </c>
      <c r="S1045" s="92" t="str">
        <f>IF(Table4[[#This Row],[Segment]]="","",IF(Table4[[#This Row],[Kcontraction]]="","0",((Table4[[#This Row],[Velocity (m/s)]]^2)/2)*Table4[[#This Row],[Kcontraction]]))</f>
        <v/>
      </c>
      <c r="T1045" s="89" t="str">
        <f>IF(Table4[[#This Row],[Segment]]="","",SUMIF($Y$7:$Y$2000,Table4[[#This Row],[Segment]],$AD$7:$AD$2000))</f>
        <v/>
      </c>
      <c r="U1045" s="95" t="str">
        <f>IF(Table4[[#This Row],[Segment]]="","",Table4[[#This Row],[Hfriction (J/kg)]]+Table4[[#This Row],[Hexpansions (J/kg)]]+Table4[[#This Row],[Hcontractions (J/kg)]]+Table4[[#This Row],[Hf (J/kg)]])</f>
        <v/>
      </c>
      <c r="V1045" s="95" t="str">
        <f>IF(Table4[[#This Row],[Segment]]="","",Table4[[#This Row],[Total Friction Loss (J/kg)]]*Table3[Density (kg/m3)])</f>
        <v/>
      </c>
      <c r="W1045" s="95" t="str">
        <f>IF(Table4[[#This Row],[Segment]]="","",Table4[[#This Row],[Total Pressure Drop (Pa)]]/1000)</f>
        <v/>
      </c>
      <c r="Y1045" s="82" t="str">
        <f>IF('Set Up'!D1268="","",'Set Up'!D1268)</f>
        <v/>
      </c>
      <c r="Z1045" s="82" t="str">
        <f>IF('Set Up'!E1268="","",'Set Up'!E1268)</f>
        <v/>
      </c>
      <c r="AA1045" s="82" t="str">
        <f>IF('Set Up'!F1268="","",'Set Up'!F1268)</f>
        <v/>
      </c>
      <c r="AB1045" s="82" t="str">
        <f>IF('Set Up'!G1268="","",'Set Up'!G1268)</f>
        <v/>
      </c>
      <c r="AC1045" s="82" t="str">
        <f t="array" ref="AC1045">IF(Y1045="","",INDEX(Data!$G$4:$G$51,MATCH(Table7[[#This Row],[Fitting]]&amp;Table7[[#This Row],[Fitting Subtype]],Data!$E$4:$E$51&amp;Data!$F$4:$F$51,0)))</f>
        <v/>
      </c>
      <c r="AD1045" s="89" t="str">
        <f>IF(Table7[[#This Row],[Segment]]="","",Table7[[#This Row],[Quantity]]*Table7[[#This Row],[Kf]]*(((INDEX(Table4[Velocity (m/s)],MATCH(Table7[[#This Row],[Segment]],Table4[Segment],0)))^2)/2))</f>
        <v/>
      </c>
      <c r="AF1045" s="82" t="str">
        <f>Table4[[#This Row],[Segment]]</f>
        <v/>
      </c>
      <c r="AG1045" s="75"/>
      <c r="AH1045" s="82" t="str">
        <f>IF(Table5[[#This Row],[Segment]]="","",AG1045-Table4[[#This Row],[Total Pressure Drop (kPa)]])</f>
        <v/>
      </c>
    </row>
    <row r="1046" spans="1:34" x14ac:dyDescent="0.25">
      <c r="A1046" s="95" t="str">
        <f>IF('Set Up'!A1043="","",'Set Up'!A1043)</f>
        <v/>
      </c>
      <c r="B1046" s="75" t="s">
        <v>81</v>
      </c>
      <c r="C1046" s="85"/>
      <c r="D1046" s="86" t="str">
        <f>IF(Table4[[#This Row],[Diameter (in)]]="","",(((CONVERT(Table4[[#This Row],[Diameter (in)]],"in","m"))/2)^2)*PI())</f>
        <v/>
      </c>
      <c r="E1046" s="87" t="str">
        <f>IF(Table4[[#This Row],[Area (m2)]]="","",$D$4/Table4[[#This Row],[Area (m2)]])</f>
        <v/>
      </c>
      <c r="F1046" s="85">
        <f t="shared" si="16"/>
        <v>4.6951999999999998</v>
      </c>
      <c r="G1046" s="88" t="str">
        <f>IF(Table4[[#This Row],[Segment]]="","",(CONVERT(Table4[[#This Row],[Diameter (in)]],"in","m")*$B$4*Table4[[#This Row],[Velocity (m/s)]])/$C$4)</f>
        <v/>
      </c>
      <c r="H1046" s="96" t="str">
        <f>IF(Table4[[#This Row],[Segment]]="","",IF(Table4[[#This Row],[Teynold''s Number]]&gt;4000,"TURBULENT","LAMINAR"))</f>
        <v/>
      </c>
      <c r="I1046" s="86" t="str">
        <f>IF(Table4[[#This Row],[Segment]]="","",INDEX(Data!C1043:C1057,MATCH(Table4[Material],Data!B1043:B1057,0)))</f>
        <v/>
      </c>
      <c r="J1046" s="89" t="str">
        <f>IF(Table4[[#This Row],[ε (m)]]="","",Table4[[#This Row],[ε (m)]]/(CONVERT(Table4[[#This Row],[Diameter (in)]],"in","m")))</f>
        <v/>
      </c>
      <c r="K1046" s="96" t="str">
        <f>IF(Table4[[#This Row],[Regime]]="LAMINAR",16/Table4[[#This Row],[Teynold''s Number]],"-")</f>
        <v>-</v>
      </c>
      <c r="L1046" s="86"/>
      <c r="M1046" s="97" t="str">
        <f>IF(Table4[[#This Row],[Regime]]="TURBULENT",(((-4*LOG10(Table4[[#This Row],[ε/D]]/3.7+1.256/(Table4[[#This Row],[Teynold''s Number]]*SQRT(Table4[[#This Row],[f turbulent (guess)]]))))^-1)^2),"")</f>
        <v/>
      </c>
      <c r="N1046" s="91" t="str">
        <f>IF(Table4[[#This Row],[f turbulent]]="","",Table4[[#This Row],[f turbulent (guess)]]-Table4[[#This Row],[f turbulent]])</f>
        <v/>
      </c>
      <c r="O1046" s="87">
        <f>IF(Table4[[#This Row],[Segment]]="",0,IF(C1047="",0,IF(C1047&lt;=Table4[[#This Row],[Diameter (in)]],0,1-(D1046/D1047))))</f>
        <v>0</v>
      </c>
      <c r="P1046" s="92" t="str">
        <f>IF(Table4[[#This Row],[Segment]]="","",IF(C1046&gt;C1047,"",IF(C1047="",0.55,(0.55*(1-D1047/D1046)))))</f>
        <v/>
      </c>
      <c r="Q104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46" s="92" t="str">
        <f>IF(Table4[[#This Row],[Segment]]="","",IF(Table4[[#This Row],[Kexpansion]]="","0",((Table4[[#This Row],[Velocity (m/s)]]^2)/2)*Table4[[#This Row],[Kexpansion]]))</f>
        <v/>
      </c>
      <c r="S1046" s="92" t="str">
        <f>IF(Table4[[#This Row],[Segment]]="","",IF(Table4[[#This Row],[Kcontraction]]="","0",((Table4[[#This Row],[Velocity (m/s)]]^2)/2)*Table4[[#This Row],[Kcontraction]]))</f>
        <v/>
      </c>
      <c r="T1046" s="89" t="str">
        <f>IF(Table4[[#This Row],[Segment]]="","",SUMIF($Y$7:$Y$2000,Table4[[#This Row],[Segment]],$AD$7:$AD$2000))</f>
        <v/>
      </c>
      <c r="U1046" s="95" t="str">
        <f>IF(Table4[[#This Row],[Segment]]="","",Table4[[#This Row],[Hfriction (J/kg)]]+Table4[[#This Row],[Hexpansions (J/kg)]]+Table4[[#This Row],[Hcontractions (J/kg)]]+Table4[[#This Row],[Hf (J/kg)]])</f>
        <v/>
      </c>
      <c r="V1046" s="95" t="str">
        <f>IF(Table4[[#This Row],[Segment]]="","",Table4[[#This Row],[Total Friction Loss (J/kg)]]*Table3[Density (kg/m3)])</f>
        <v/>
      </c>
      <c r="W1046" s="95" t="str">
        <f>IF(Table4[[#This Row],[Segment]]="","",Table4[[#This Row],[Total Pressure Drop (Pa)]]/1000)</f>
        <v/>
      </c>
      <c r="Y1046" s="82" t="str">
        <f>IF('Set Up'!D1269="","",'Set Up'!D1269)</f>
        <v/>
      </c>
      <c r="Z1046" s="82" t="str">
        <f>IF('Set Up'!E1269="","",'Set Up'!E1269)</f>
        <v/>
      </c>
      <c r="AA1046" s="82" t="str">
        <f>IF('Set Up'!F1269="","",'Set Up'!F1269)</f>
        <v/>
      </c>
      <c r="AB1046" s="82" t="str">
        <f>IF('Set Up'!G1269="","",'Set Up'!G1269)</f>
        <v/>
      </c>
      <c r="AC1046" s="82" t="str">
        <f t="array" ref="AC1046">IF(Y1046="","",INDEX(Data!$G$4:$G$51,MATCH(Table7[[#This Row],[Fitting]]&amp;Table7[[#This Row],[Fitting Subtype]],Data!$E$4:$E$51&amp;Data!$F$4:$F$51,0)))</f>
        <v/>
      </c>
      <c r="AD1046" s="89" t="str">
        <f>IF(Table7[[#This Row],[Segment]]="","",Table7[[#This Row],[Quantity]]*Table7[[#This Row],[Kf]]*(((INDEX(Table4[Velocity (m/s)],MATCH(Table7[[#This Row],[Segment]],Table4[Segment],0)))^2)/2))</f>
        <v/>
      </c>
      <c r="AF1046" s="82" t="str">
        <f>Table4[[#This Row],[Segment]]</f>
        <v/>
      </c>
      <c r="AG1046" s="75"/>
      <c r="AH1046" s="82" t="str">
        <f>IF(Table5[[#This Row],[Segment]]="","",AG1046-Table4[[#This Row],[Total Pressure Drop (kPa)]])</f>
        <v/>
      </c>
    </row>
    <row r="1047" spans="1:34" x14ac:dyDescent="0.25">
      <c r="A1047" s="95" t="str">
        <f>IF('Set Up'!A1044="","",'Set Up'!A1044)</f>
        <v/>
      </c>
      <c r="B1047" s="75" t="s">
        <v>81</v>
      </c>
      <c r="C1047" s="85"/>
      <c r="D1047" s="86" t="str">
        <f>IF(Table4[[#This Row],[Diameter (in)]]="","",(((CONVERT(Table4[[#This Row],[Diameter (in)]],"in","m"))/2)^2)*PI())</f>
        <v/>
      </c>
      <c r="E1047" s="87" t="str">
        <f>IF(Table4[[#This Row],[Area (m2)]]="","",$D$4/Table4[[#This Row],[Area (m2)]])</f>
        <v/>
      </c>
      <c r="F1047" s="85">
        <f t="shared" si="16"/>
        <v>4.6951999999999998</v>
      </c>
      <c r="G1047" s="88" t="str">
        <f>IF(Table4[[#This Row],[Segment]]="","",(CONVERT(Table4[[#This Row],[Diameter (in)]],"in","m")*$B$4*Table4[[#This Row],[Velocity (m/s)]])/$C$4)</f>
        <v/>
      </c>
      <c r="H1047" s="96" t="str">
        <f>IF(Table4[[#This Row],[Segment]]="","",IF(Table4[[#This Row],[Teynold''s Number]]&gt;4000,"TURBULENT","LAMINAR"))</f>
        <v/>
      </c>
      <c r="I1047" s="86" t="str">
        <f>IF(Table4[[#This Row],[Segment]]="","",INDEX(Data!C1044:C1058,MATCH(Table4[Material],Data!B1044:B1058,0)))</f>
        <v/>
      </c>
      <c r="J1047" s="89" t="str">
        <f>IF(Table4[[#This Row],[ε (m)]]="","",Table4[[#This Row],[ε (m)]]/(CONVERT(Table4[[#This Row],[Diameter (in)]],"in","m")))</f>
        <v/>
      </c>
      <c r="K1047" s="96" t="str">
        <f>IF(Table4[[#This Row],[Regime]]="LAMINAR",16/Table4[[#This Row],[Teynold''s Number]],"-")</f>
        <v>-</v>
      </c>
      <c r="L1047" s="86"/>
      <c r="M1047" s="97" t="str">
        <f>IF(Table4[[#This Row],[Regime]]="TURBULENT",(((-4*LOG10(Table4[[#This Row],[ε/D]]/3.7+1.256/(Table4[[#This Row],[Teynold''s Number]]*SQRT(Table4[[#This Row],[f turbulent (guess)]]))))^-1)^2),"")</f>
        <v/>
      </c>
      <c r="N1047" s="91" t="str">
        <f>IF(Table4[[#This Row],[f turbulent]]="","",Table4[[#This Row],[f turbulent (guess)]]-Table4[[#This Row],[f turbulent]])</f>
        <v/>
      </c>
      <c r="O1047" s="87">
        <f>IF(Table4[[#This Row],[Segment]]="",0,IF(C1048="",0,IF(C1048&lt;=Table4[[#This Row],[Diameter (in)]],0,1-(D1047/D1048))))</f>
        <v>0</v>
      </c>
      <c r="P1047" s="92" t="str">
        <f>IF(Table4[[#This Row],[Segment]]="","",IF(C1047&gt;C1048,"",IF(C1048="",0.55,(0.55*(1-D1048/D1047)))))</f>
        <v/>
      </c>
      <c r="Q104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47" s="92" t="str">
        <f>IF(Table4[[#This Row],[Segment]]="","",IF(Table4[[#This Row],[Kexpansion]]="","0",((Table4[[#This Row],[Velocity (m/s)]]^2)/2)*Table4[[#This Row],[Kexpansion]]))</f>
        <v/>
      </c>
      <c r="S1047" s="92" t="str">
        <f>IF(Table4[[#This Row],[Segment]]="","",IF(Table4[[#This Row],[Kcontraction]]="","0",((Table4[[#This Row],[Velocity (m/s)]]^2)/2)*Table4[[#This Row],[Kcontraction]]))</f>
        <v/>
      </c>
      <c r="T1047" s="89" t="str">
        <f>IF(Table4[[#This Row],[Segment]]="","",SUMIF($Y$7:$Y$2000,Table4[[#This Row],[Segment]],$AD$7:$AD$2000))</f>
        <v/>
      </c>
      <c r="U1047" s="95" t="str">
        <f>IF(Table4[[#This Row],[Segment]]="","",Table4[[#This Row],[Hfriction (J/kg)]]+Table4[[#This Row],[Hexpansions (J/kg)]]+Table4[[#This Row],[Hcontractions (J/kg)]]+Table4[[#This Row],[Hf (J/kg)]])</f>
        <v/>
      </c>
      <c r="V1047" s="95" t="str">
        <f>IF(Table4[[#This Row],[Segment]]="","",Table4[[#This Row],[Total Friction Loss (J/kg)]]*Table3[Density (kg/m3)])</f>
        <v/>
      </c>
      <c r="W1047" s="95" t="str">
        <f>IF(Table4[[#This Row],[Segment]]="","",Table4[[#This Row],[Total Pressure Drop (Pa)]]/1000)</f>
        <v/>
      </c>
      <c r="Y1047" s="82" t="str">
        <f>IF('Set Up'!D1270="","",'Set Up'!D1270)</f>
        <v/>
      </c>
      <c r="Z1047" s="82" t="str">
        <f>IF('Set Up'!E1270="","",'Set Up'!E1270)</f>
        <v/>
      </c>
      <c r="AA1047" s="82" t="str">
        <f>IF('Set Up'!F1270="","",'Set Up'!F1270)</f>
        <v/>
      </c>
      <c r="AB1047" s="82" t="str">
        <f>IF('Set Up'!G1270="","",'Set Up'!G1270)</f>
        <v/>
      </c>
      <c r="AC1047" s="82" t="str">
        <f t="array" ref="AC1047">IF(Y1047="","",INDEX(Data!$G$4:$G$51,MATCH(Table7[[#This Row],[Fitting]]&amp;Table7[[#This Row],[Fitting Subtype]],Data!$E$4:$E$51&amp;Data!$F$4:$F$51,0)))</f>
        <v/>
      </c>
      <c r="AD1047" s="89" t="str">
        <f>IF(Table7[[#This Row],[Segment]]="","",Table7[[#This Row],[Quantity]]*Table7[[#This Row],[Kf]]*(((INDEX(Table4[Velocity (m/s)],MATCH(Table7[[#This Row],[Segment]],Table4[Segment],0)))^2)/2))</f>
        <v/>
      </c>
      <c r="AF1047" s="82" t="str">
        <f>Table4[[#This Row],[Segment]]</f>
        <v/>
      </c>
      <c r="AG1047" s="75"/>
      <c r="AH1047" s="82" t="str">
        <f>IF(Table5[[#This Row],[Segment]]="","",AG1047-Table4[[#This Row],[Total Pressure Drop (kPa)]])</f>
        <v/>
      </c>
    </row>
    <row r="1048" spans="1:34" x14ac:dyDescent="0.25">
      <c r="A1048" s="95" t="str">
        <f>IF('Set Up'!A1045="","",'Set Up'!A1045)</f>
        <v/>
      </c>
      <c r="B1048" s="75" t="s">
        <v>81</v>
      </c>
      <c r="C1048" s="85"/>
      <c r="D1048" s="86" t="str">
        <f>IF(Table4[[#This Row],[Diameter (in)]]="","",(((CONVERT(Table4[[#This Row],[Diameter (in)]],"in","m"))/2)^2)*PI())</f>
        <v/>
      </c>
      <c r="E1048" s="87" t="str">
        <f>IF(Table4[[#This Row],[Area (m2)]]="","",$D$4/Table4[[#This Row],[Area (m2)]])</f>
        <v/>
      </c>
      <c r="F1048" s="85">
        <f t="shared" si="16"/>
        <v>4.6951999999999998</v>
      </c>
      <c r="G1048" s="88" t="str">
        <f>IF(Table4[[#This Row],[Segment]]="","",(CONVERT(Table4[[#This Row],[Diameter (in)]],"in","m")*$B$4*Table4[[#This Row],[Velocity (m/s)]])/$C$4)</f>
        <v/>
      </c>
      <c r="H1048" s="96" t="str">
        <f>IF(Table4[[#This Row],[Segment]]="","",IF(Table4[[#This Row],[Teynold''s Number]]&gt;4000,"TURBULENT","LAMINAR"))</f>
        <v/>
      </c>
      <c r="I1048" s="86" t="str">
        <f>IF(Table4[[#This Row],[Segment]]="","",INDEX(Data!C1045:C1059,MATCH(Table4[Material],Data!B1045:B1059,0)))</f>
        <v/>
      </c>
      <c r="J1048" s="89" t="str">
        <f>IF(Table4[[#This Row],[ε (m)]]="","",Table4[[#This Row],[ε (m)]]/(CONVERT(Table4[[#This Row],[Diameter (in)]],"in","m")))</f>
        <v/>
      </c>
      <c r="K1048" s="96" t="str">
        <f>IF(Table4[[#This Row],[Regime]]="LAMINAR",16/Table4[[#This Row],[Teynold''s Number]],"-")</f>
        <v>-</v>
      </c>
      <c r="L1048" s="86"/>
      <c r="M1048" s="97" t="str">
        <f>IF(Table4[[#This Row],[Regime]]="TURBULENT",(((-4*LOG10(Table4[[#This Row],[ε/D]]/3.7+1.256/(Table4[[#This Row],[Teynold''s Number]]*SQRT(Table4[[#This Row],[f turbulent (guess)]]))))^-1)^2),"")</f>
        <v/>
      </c>
      <c r="N1048" s="91" t="str">
        <f>IF(Table4[[#This Row],[f turbulent]]="","",Table4[[#This Row],[f turbulent (guess)]]-Table4[[#This Row],[f turbulent]])</f>
        <v/>
      </c>
      <c r="O1048" s="87">
        <f>IF(Table4[[#This Row],[Segment]]="",0,IF(C1049="",0,IF(C1049&lt;=Table4[[#This Row],[Diameter (in)]],0,1-(D1048/D1049))))</f>
        <v>0</v>
      </c>
      <c r="P1048" s="92" t="str">
        <f>IF(Table4[[#This Row],[Segment]]="","",IF(C1048&gt;C1049,"",IF(C1049="",0.55,(0.55*(1-D1049/D1048)))))</f>
        <v/>
      </c>
      <c r="Q104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48" s="92" t="str">
        <f>IF(Table4[[#This Row],[Segment]]="","",IF(Table4[[#This Row],[Kexpansion]]="","0",((Table4[[#This Row],[Velocity (m/s)]]^2)/2)*Table4[[#This Row],[Kexpansion]]))</f>
        <v/>
      </c>
      <c r="S1048" s="92" t="str">
        <f>IF(Table4[[#This Row],[Segment]]="","",IF(Table4[[#This Row],[Kcontraction]]="","0",((Table4[[#This Row],[Velocity (m/s)]]^2)/2)*Table4[[#This Row],[Kcontraction]]))</f>
        <v/>
      </c>
      <c r="T1048" s="89" t="str">
        <f>IF(Table4[[#This Row],[Segment]]="","",SUMIF($Y$7:$Y$2000,Table4[[#This Row],[Segment]],$AD$7:$AD$2000))</f>
        <v/>
      </c>
      <c r="U1048" s="95" t="str">
        <f>IF(Table4[[#This Row],[Segment]]="","",Table4[[#This Row],[Hfriction (J/kg)]]+Table4[[#This Row],[Hexpansions (J/kg)]]+Table4[[#This Row],[Hcontractions (J/kg)]]+Table4[[#This Row],[Hf (J/kg)]])</f>
        <v/>
      </c>
      <c r="V1048" s="95" t="str">
        <f>IF(Table4[[#This Row],[Segment]]="","",Table4[[#This Row],[Total Friction Loss (J/kg)]]*Table3[Density (kg/m3)])</f>
        <v/>
      </c>
      <c r="W1048" s="95" t="str">
        <f>IF(Table4[[#This Row],[Segment]]="","",Table4[[#This Row],[Total Pressure Drop (Pa)]]/1000)</f>
        <v/>
      </c>
      <c r="Y1048" s="82" t="str">
        <f>IF('Set Up'!D1271="","",'Set Up'!D1271)</f>
        <v/>
      </c>
      <c r="Z1048" s="82" t="str">
        <f>IF('Set Up'!E1271="","",'Set Up'!E1271)</f>
        <v/>
      </c>
      <c r="AA1048" s="82" t="str">
        <f>IF('Set Up'!F1271="","",'Set Up'!F1271)</f>
        <v/>
      </c>
      <c r="AB1048" s="82" t="str">
        <f>IF('Set Up'!G1271="","",'Set Up'!G1271)</f>
        <v/>
      </c>
      <c r="AC1048" s="82" t="str">
        <f t="array" ref="AC1048">IF(Y1048="","",INDEX(Data!$G$4:$G$51,MATCH(Table7[[#This Row],[Fitting]]&amp;Table7[[#This Row],[Fitting Subtype]],Data!$E$4:$E$51&amp;Data!$F$4:$F$51,0)))</f>
        <v/>
      </c>
      <c r="AD1048" s="89" t="str">
        <f>IF(Table7[[#This Row],[Segment]]="","",Table7[[#This Row],[Quantity]]*Table7[[#This Row],[Kf]]*(((INDEX(Table4[Velocity (m/s)],MATCH(Table7[[#This Row],[Segment]],Table4[Segment],0)))^2)/2))</f>
        <v/>
      </c>
      <c r="AF1048" s="82" t="str">
        <f>Table4[[#This Row],[Segment]]</f>
        <v/>
      </c>
      <c r="AG1048" s="75"/>
      <c r="AH1048" s="82" t="str">
        <f>IF(Table5[[#This Row],[Segment]]="","",AG1048-Table4[[#This Row],[Total Pressure Drop (kPa)]])</f>
        <v/>
      </c>
    </row>
    <row r="1049" spans="1:34" x14ac:dyDescent="0.25">
      <c r="A1049" s="95" t="str">
        <f>IF('Set Up'!A1046="","",'Set Up'!A1046)</f>
        <v/>
      </c>
      <c r="B1049" s="75" t="s">
        <v>81</v>
      </c>
      <c r="C1049" s="85"/>
      <c r="D1049" s="86" t="str">
        <f>IF(Table4[[#This Row],[Diameter (in)]]="","",(((CONVERT(Table4[[#This Row],[Diameter (in)]],"in","m"))/2)^2)*PI())</f>
        <v/>
      </c>
      <c r="E1049" s="87" t="str">
        <f>IF(Table4[[#This Row],[Area (m2)]]="","",$D$4/Table4[[#This Row],[Area (m2)]])</f>
        <v/>
      </c>
      <c r="F1049" s="85">
        <f t="shared" si="16"/>
        <v>4.6951999999999998</v>
      </c>
      <c r="G1049" s="88" t="str">
        <f>IF(Table4[[#This Row],[Segment]]="","",(CONVERT(Table4[[#This Row],[Diameter (in)]],"in","m")*$B$4*Table4[[#This Row],[Velocity (m/s)]])/$C$4)</f>
        <v/>
      </c>
      <c r="H1049" s="96" t="str">
        <f>IF(Table4[[#This Row],[Segment]]="","",IF(Table4[[#This Row],[Teynold''s Number]]&gt;4000,"TURBULENT","LAMINAR"))</f>
        <v/>
      </c>
      <c r="I1049" s="86" t="str">
        <f>IF(Table4[[#This Row],[Segment]]="","",INDEX(Data!C1046:C1060,MATCH(Table4[Material],Data!B1046:B1060,0)))</f>
        <v/>
      </c>
      <c r="J1049" s="89" t="str">
        <f>IF(Table4[[#This Row],[ε (m)]]="","",Table4[[#This Row],[ε (m)]]/(CONVERT(Table4[[#This Row],[Diameter (in)]],"in","m")))</f>
        <v/>
      </c>
      <c r="K1049" s="96" t="str">
        <f>IF(Table4[[#This Row],[Regime]]="LAMINAR",16/Table4[[#This Row],[Teynold''s Number]],"-")</f>
        <v>-</v>
      </c>
      <c r="L1049" s="86"/>
      <c r="M1049" s="97" t="str">
        <f>IF(Table4[[#This Row],[Regime]]="TURBULENT",(((-4*LOG10(Table4[[#This Row],[ε/D]]/3.7+1.256/(Table4[[#This Row],[Teynold''s Number]]*SQRT(Table4[[#This Row],[f turbulent (guess)]]))))^-1)^2),"")</f>
        <v/>
      </c>
      <c r="N1049" s="91" t="str">
        <f>IF(Table4[[#This Row],[f turbulent]]="","",Table4[[#This Row],[f turbulent (guess)]]-Table4[[#This Row],[f turbulent]])</f>
        <v/>
      </c>
      <c r="O1049" s="87">
        <f>IF(Table4[[#This Row],[Segment]]="",0,IF(C1050="",0,IF(C1050&lt;=Table4[[#This Row],[Diameter (in)]],0,1-(D1049/D1050))))</f>
        <v>0</v>
      </c>
      <c r="P1049" s="92" t="str">
        <f>IF(Table4[[#This Row],[Segment]]="","",IF(C1049&gt;C1050,"",IF(C1050="",0.55,(0.55*(1-D1050/D1049)))))</f>
        <v/>
      </c>
      <c r="Q104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49" s="92" t="str">
        <f>IF(Table4[[#This Row],[Segment]]="","",IF(Table4[[#This Row],[Kexpansion]]="","0",((Table4[[#This Row],[Velocity (m/s)]]^2)/2)*Table4[[#This Row],[Kexpansion]]))</f>
        <v/>
      </c>
      <c r="S1049" s="92" t="str">
        <f>IF(Table4[[#This Row],[Segment]]="","",IF(Table4[[#This Row],[Kcontraction]]="","0",((Table4[[#This Row],[Velocity (m/s)]]^2)/2)*Table4[[#This Row],[Kcontraction]]))</f>
        <v/>
      </c>
      <c r="T1049" s="89" t="str">
        <f>IF(Table4[[#This Row],[Segment]]="","",SUMIF($Y$7:$Y$2000,Table4[[#This Row],[Segment]],$AD$7:$AD$2000))</f>
        <v/>
      </c>
      <c r="U1049" s="95" t="str">
        <f>IF(Table4[[#This Row],[Segment]]="","",Table4[[#This Row],[Hfriction (J/kg)]]+Table4[[#This Row],[Hexpansions (J/kg)]]+Table4[[#This Row],[Hcontractions (J/kg)]]+Table4[[#This Row],[Hf (J/kg)]])</f>
        <v/>
      </c>
      <c r="V1049" s="95" t="str">
        <f>IF(Table4[[#This Row],[Segment]]="","",Table4[[#This Row],[Total Friction Loss (J/kg)]]*Table3[Density (kg/m3)])</f>
        <v/>
      </c>
      <c r="W1049" s="95" t="str">
        <f>IF(Table4[[#This Row],[Segment]]="","",Table4[[#This Row],[Total Pressure Drop (Pa)]]/1000)</f>
        <v/>
      </c>
      <c r="Y1049" s="82" t="str">
        <f>IF('Set Up'!D1272="","",'Set Up'!D1272)</f>
        <v/>
      </c>
      <c r="Z1049" s="82" t="str">
        <f>IF('Set Up'!E1272="","",'Set Up'!E1272)</f>
        <v/>
      </c>
      <c r="AA1049" s="82" t="str">
        <f>IF('Set Up'!F1272="","",'Set Up'!F1272)</f>
        <v/>
      </c>
      <c r="AB1049" s="82" t="str">
        <f>IF('Set Up'!G1272="","",'Set Up'!G1272)</f>
        <v/>
      </c>
      <c r="AC1049" s="82" t="str">
        <f t="array" ref="AC1049">IF(Y1049="","",INDEX(Data!$G$4:$G$51,MATCH(Table7[[#This Row],[Fitting]]&amp;Table7[[#This Row],[Fitting Subtype]],Data!$E$4:$E$51&amp;Data!$F$4:$F$51,0)))</f>
        <v/>
      </c>
      <c r="AD1049" s="89" t="str">
        <f>IF(Table7[[#This Row],[Segment]]="","",Table7[[#This Row],[Quantity]]*Table7[[#This Row],[Kf]]*(((INDEX(Table4[Velocity (m/s)],MATCH(Table7[[#This Row],[Segment]],Table4[Segment],0)))^2)/2))</f>
        <v/>
      </c>
      <c r="AF1049" s="82" t="str">
        <f>Table4[[#This Row],[Segment]]</f>
        <v/>
      </c>
      <c r="AG1049" s="75"/>
      <c r="AH1049" s="82" t="str">
        <f>IF(Table5[[#This Row],[Segment]]="","",AG1049-Table4[[#This Row],[Total Pressure Drop (kPa)]])</f>
        <v/>
      </c>
    </row>
    <row r="1050" spans="1:34" x14ac:dyDescent="0.25">
      <c r="A1050" s="95" t="str">
        <f>IF('Set Up'!A1047="","",'Set Up'!A1047)</f>
        <v/>
      </c>
      <c r="B1050" s="75" t="s">
        <v>81</v>
      </c>
      <c r="C1050" s="85"/>
      <c r="D1050" s="86" t="str">
        <f>IF(Table4[[#This Row],[Diameter (in)]]="","",(((CONVERT(Table4[[#This Row],[Diameter (in)]],"in","m"))/2)^2)*PI())</f>
        <v/>
      </c>
      <c r="E1050" s="87" t="str">
        <f>IF(Table4[[#This Row],[Area (m2)]]="","",$D$4/Table4[[#This Row],[Area (m2)]])</f>
        <v/>
      </c>
      <c r="F1050" s="85">
        <f t="shared" si="16"/>
        <v>4.6951999999999998</v>
      </c>
      <c r="G1050" s="88" t="str">
        <f>IF(Table4[[#This Row],[Segment]]="","",(CONVERT(Table4[[#This Row],[Diameter (in)]],"in","m")*$B$4*Table4[[#This Row],[Velocity (m/s)]])/$C$4)</f>
        <v/>
      </c>
      <c r="H1050" s="96" t="str">
        <f>IF(Table4[[#This Row],[Segment]]="","",IF(Table4[[#This Row],[Teynold''s Number]]&gt;4000,"TURBULENT","LAMINAR"))</f>
        <v/>
      </c>
      <c r="I1050" s="86" t="str">
        <f>IF(Table4[[#This Row],[Segment]]="","",INDEX(Data!C1047:C1061,MATCH(Table4[Material],Data!B1047:B1061,0)))</f>
        <v/>
      </c>
      <c r="J1050" s="89" t="str">
        <f>IF(Table4[[#This Row],[ε (m)]]="","",Table4[[#This Row],[ε (m)]]/(CONVERT(Table4[[#This Row],[Diameter (in)]],"in","m")))</f>
        <v/>
      </c>
      <c r="K1050" s="96" t="str">
        <f>IF(Table4[[#This Row],[Regime]]="LAMINAR",16/Table4[[#This Row],[Teynold''s Number]],"-")</f>
        <v>-</v>
      </c>
      <c r="L1050" s="86"/>
      <c r="M1050" s="97" t="str">
        <f>IF(Table4[[#This Row],[Regime]]="TURBULENT",(((-4*LOG10(Table4[[#This Row],[ε/D]]/3.7+1.256/(Table4[[#This Row],[Teynold''s Number]]*SQRT(Table4[[#This Row],[f turbulent (guess)]]))))^-1)^2),"")</f>
        <v/>
      </c>
      <c r="N1050" s="91" t="str">
        <f>IF(Table4[[#This Row],[f turbulent]]="","",Table4[[#This Row],[f turbulent (guess)]]-Table4[[#This Row],[f turbulent]])</f>
        <v/>
      </c>
      <c r="O1050" s="87">
        <f>IF(Table4[[#This Row],[Segment]]="",0,IF(C1051="",0,IF(C1051&lt;=Table4[[#This Row],[Diameter (in)]],0,1-(D1050/D1051))))</f>
        <v>0</v>
      </c>
      <c r="P1050" s="92" t="str">
        <f>IF(Table4[[#This Row],[Segment]]="","",IF(C1050&gt;C1051,"",IF(C1051="",0.55,(0.55*(1-D1051/D1050)))))</f>
        <v/>
      </c>
      <c r="Q105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50" s="92" t="str">
        <f>IF(Table4[[#This Row],[Segment]]="","",IF(Table4[[#This Row],[Kexpansion]]="","0",((Table4[[#This Row],[Velocity (m/s)]]^2)/2)*Table4[[#This Row],[Kexpansion]]))</f>
        <v/>
      </c>
      <c r="S1050" s="92" t="str">
        <f>IF(Table4[[#This Row],[Segment]]="","",IF(Table4[[#This Row],[Kcontraction]]="","0",((Table4[[#This Row],[Velocity (m/s)]]^2)/2)*Table4[[#This Row],[Kcontraction]]))</f>
        <v/>
      </c>
      <c r="T1050" s="89" t="str">
        <f>IF(Table4[[#This Row],[Segment]]="","",SUMIF($Y$7:$Y$2000,Table4[[#This Row],[Segment]],$AD$7:$AD$2000))</f>
        <v/>
      </c>
      <c r="U1050" s="95" t="str">
        <f>IF(Table4[[#This Row],[Segment]]="","",Table4[[#This Row],[Hfriction (J/kg)]]+Table4[[#This Row],[Hexpansions (J/kg)]]+Table4[[#This Row],[Hcontractions (J/kg)]]+Table4[[#This Row],[Hf (J/kg)]])</f>
        <v/>
      </c>
      <c r="V1050" s="95" t="str">
        <f>IF(Table4[[#This Row],[Segment]]="","",Table4[[#This Row],[Total Friction Loss (J/kg)]]*Table3[Density (kg/m3)])</f>
        <v/>
      </c>
      <c r="W1050" s="95" t="str">
        <f>IF(Table4[[#This Row],[Segment]]="","",Table4[[#This Row],[Total Pressure Drop (Pa)]]/1000)</f>
        <v/>
      </c>
      <c r="Y1050" s="82" t="str">
        <f>IF('Set Up'!D1273="","",'Set Up'!D1273)</f>
        <v/>
      </c>
      <c r="Z1050" s="82" t="str">
        <f>IF('Set Up'!E1273="","",'Set Up'!E1273)</f>
        <v/>
      </c>
      <c r="AA1050" s="82" t="str">
        <f>IF('Set Up'!F1273="","",'Set Up'!F1273)</f>
        <v/>
      </c>
      <c r="AB1050" s="82" t="str">
        <f>IF('Set Up'!G1273="","",'Set Up'!G1273)</f>
        <v/>
      </c>
      <c r="AC1050" s="82" t="str">
        <f t="array" ref="AC1050">IF(Y1050="","",INDEX(Data!$G$4:$G$51,MATCH(Table7[[#This Row],[Fitting]]&amp;Table7[[#This Row],[Fitting Subtype]],Data!$E$4:$E$51&amp;Data!$F$4:$F$51,0)))</f>
        <v/>
      </c>
      <c r="AD1050" s="89" t="str">
        <f>IF(Table7[[#This Row],[Segment]]="","",Table7[[#This Row],[Quantity]]*Table7[[#This Row],[Kf]]*(((INDEX(Table4[Velocity (m/s)],MATCH(Table7[[#This Row],[Segment]],Table4[Segment],0)))^2)/2))</f>
        <v/>
      </c>
      <c r="AF1050" s="82" t="str">
        <f>Table4[[#This Row],[Segment]]</f>
        <v/>
      </c>
      <c r="AG1050" s="75"/>
      <c r="AH1050" s="82" t="str">
        <f>IF(Table5[[#This Row],[Segment]]="","",AG1050-Table4[[#This Row],[Total Pressure Drop (kPa)]])</f>
        <v/>
      </c>
    </row>
    <row r="1051" spans="1:34" x14ac:dyDescent="0.25">
      <c r="A1051" s="95" t="str">
        <f>IF('Set Up'!A1048="","",'Set Up'!A1048)</f>
        <v/>
      </c>
      <c r="B1051" s="75" t="s">
        <v>81</v>
      </c>
      <c r="C1051" s="85"/>
      <c r="D1051" s="86" t="str">
        <f>IF(Table4[[#This Row],[Diameter (in)]]="","",(((CONVERT(Table4[[#This Row],[Diameter (in)]],"in","m"))/2)^2)*PI())</f>
        <v/>
      </c>
      <c r="E1051" s="87" t="str">
        <f>IF(Table4[[#This Row],[Area (m2)]]="","",$D$4/Table4[[#This Row],[Area (m2)]])</f>
        <v/>
      </c>
      <c r="F1051" s="85">
        <f t="shared" si="16"/>
        <v>4.6951999999999998</v>
      </c>
      <c r="G1051" s="88" t="str">
        <f>IF(Table4[[#This Row],[Segment]]="","",(CONVERT(Table4[[#This Row],[Diameter (in)]],"in","m")*$B$4*Table4[[#This Row],[Velocity (m/s)]])/$C$4)</f>
        <v/>
      </c>
      <c r="H1051" s="96" t="str">
        <f>IF(Table4[[#This Row],[Segment]]="","",IF(Table4[[#This Row],[Teynold''s Number]]&gt;4000,"TURBULENT","LAMINAR"))</f>
        <v/>
      </c>
      <c r="I1051" s="86" t="str">
        <f>IF(Table4[[#This Row],[Segment]]="","",INDEX(Data!C1048:C1062,MATCH(Table4[Material],Data!B1048:B1062,0)))</f>
        <v/>
      </c>
      <c r="J1051" s="89" t="str">
        <f>IF(Table4[[#This Row],[ε (m)]]="","",Table4[[#This Row],[ε (m)]]/(CONVERT(Table4[[#This Row],[Diameter (in)]],"in","m")))</f>
        <v/>
      </c>
      <c r="K1051" s="96" t="str">
        <f>IF(Table4[[#This Row],[Regime]]="LAMINAR",16/Table4[[#This Row],[Teynold''s Number]],"-")</f>
        <v>-</v>
      </c>
      <c r="L1051" s="86"/>
      <c r="M1051" s="97" t="str">
        <f>IF(Table4[[#This Row],[Regime]]="TURBULENT",(((-4*LOG10(Table4[[#This Row],[ε/D]]/3.7+1.256/(Table4[[#This Row],[Teynold''s Number]]*SQRT(Table4[[#This Row],[f turbulent (guess)]]))))^-1)^2),"")</f>
        <v/>
      </c>
      <c r="N1051" s="91" t="str">
        <f>IF(Table4[[#This Row],[f turbulent]]="","",Table4[[#This Row],[f turbulent (guess)]]-Table4[[#This Row],[f turbulent]])</f>
        <v/>
      </c>
      <c r="O1051" s="87">
        <f>IF(Table4[[#This Row],[Segment]]="",0,IF(C1052="",0,IF(C1052&lt;=Table4[[#This Row],[Diameter (in)]],0,1-(D1051/D1052))))</f>
        <v>0</v>
      </c>
      <c r="P1051" s="92" t="str">
        <f>IF(Table4[[#This Row],[Segment]]="","",IF(C1051&gt;C1052,"",IF(C1052="",0.55,(0.55*(1-D1052/D1051)))))</f>
        <v/>
      </c>
      <c r="Q105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51" s="92" t="str">
        <f>IF(Table4[[#This Row],[Segment]]="","",IF(Table4[[#This Row],[Kexpansion]]="","0",((Table4[[#This Row],[Velocity (m/s)]]^2)/2)*Table4[[#This Row],[Kexpansion]]))</f>
        <v/>
      </c>
      <c r="S1051" s="92" t="str">
        <f>IF(Table4[[#This Row],[Segment]]="","",IF(Table4[[#This Row],[Kcontraction]]="","0",((Table4[[#This Row],[Velocity (m/s)]]^2)/2)*Table4[[#This Row],[Kcontraction]]))</f>
        <v/>
      </c>
      <c r="T1051" s="89" t="str">
        <f>IF(Table4[[#This Row],[Segment]]="","",SUMIF($Y$7:$Y$2000,Table4[[#This Row],[Segment]],$AD$7:$AD$2000))</f>
        <v/>
      </c>
      <c r="U1051" s="95" t="str">
        <f>IF(Table4[[#This Row],[Segment]]="","",Table4[[#This Row],[Hfriction (J/kg)]]+Table4[[#This Row],[Hexpansions (J/kg)]]+Table4[[#This Row],[Hcontractions (J/kg)]]+Table4[[#This Row],[Hf (J/kg)]])</f>
        <v/>
      </c>
      <c r="V1051" s="95" t="str">
        <f>IF(Table4[[#This Row],[Segment]]="","",Table4[[#This Row],[Total Friction Loss (J/kg)]]*Table3[Density (kg/m3)])</f>
        <v/>
      </c>
      <c r="W1051" s="95" t="str">
        <f>IF(Table4[[#This Row],[Segment]]="","",Table4[[#This Row],[Total Pressure Drop (Pa)]]/1000)</f>
        <v/>
      </c>
      <c r="Y1051" s="82" t="str">
        <f>IF('Set Up'!D1274="","",'Set Up'!D1274)</f>
        <v/>
      </c>
      <c r="Z1051" s="82" t="str">
        <f>IF('Set Up'!E1274="","",'Set Up'!E1274)</f>
        <v/>
      </c>
      <c r="AA1051" s="82" t="str">
        <f>IF('Set Up'!F1274="","",'Set Up'!F1274)</f>
        <v/>
      </c>
      <c r="AB1051" s="82" t="str">
        <f>IF('Set Up'!G1274="","",'Set Up'!G1274)</f>
        <v/>
      </c>
      <c r="AC1051" s="82" t="str">
        <f t="array" ref="AC1051">IF(Y1051="","",INDEX(Data!$G$4:$G$51,MATCH(Table7[[#This Row],[Fitting]]&amp;Table7[[#This Row],[Fitting Subtype]],Data!$E$4:$E$51&amp;Data!$F$4:$F$51,0)))</f>
        <v/>
      </c>
      <c r="AD1051" s="89" t="str">
        <f>IF(Table7[[#This Row],[Segment]]="","",Table7[[#This Row],[Quantity]]*Table7[[#This Row],[Kf]]*(((INDEX(Table4[Velocity (m/s)],MATCH(Table7[[#This Row],[Segment]],Table4[Segment],0)))^2)/2))</f>
        <v/>
      </c>
      <c r="AF1051" s="82" t="str">
        <f>Table4[[#This Row],[Segment]]</f>
        <v/>
      </c>
      <c r="AG1051" s="75"/>
      <c r="AH1051" s="82" t="str">
        <f>IF(Table5[[#This Row],[Segment]]="","",AG1051-Table4[[#This Row],[Total Pressure Drop (kPa)]])</f>
        <v/>
      </c>
    </row>
    <row r="1052" spans="1:34" x14ac:dyDescent="0.25">
      <c r="A1052" s="95" t="str">
        <f>IF('Set Up'!A1049="","",'Set Up'!A1049)</f>
        <v/>
      </c>
      <c r="B1052" s="75" t="s">
        <v>81</v>
      </c>
      <c r="C1052" s="85"/>
      <c r="D1052" s="86" t="str">
        <f>IF(Table4[[#This Row],[Diameter (in)]]="","",(((CONVERT(Table4[[#This Row],[Diameter (in)]],"in","m"))/2)^2)*PI())</f>
        <v/>
      </c>
      <c r="E1052" s="87" t="str">
        <f>IF(Table4[[#This Row],[Area (m2)]]="","",$D$4/Table4[[#This Row],[Area (m2)]])</f>
        <v/>
      </c>
      <c r="F1052" s="85">
        <f t="shared" si="16"/>
        <v>4.6951999999999998</v>
      </c>
      <c r="G1052" s="88" t="str">
        <f>IF(Table4[[#This Row],[Segment]]="","",(CONVERT(Table4[[#This Row],[Diameter (in)]],"in","m")*$B$4*Table4[[#This Row],[Velocity (m/s)]])/$C$4)</f>
        <v/>
      </c>
      <c r="H1052" s="96" t="str">
        <f>IF(Table4[[#This Row],[Segment]]="","",IF(Table4[[#This Row],[Teynold''s Number]]&gt;4000,"TURBULENT","LAMINAR"))</f>
        <v/>
      </c>
      <c r="I1052" s="86" t="str">
        <f>IF(Table4[[#This Row],[Segment]]="","",INDEX(Data!C1049:C1063,MATCH(Table4[Material],Data!B1049:B1063,0)))</f>
        <v/>
      </c>
      <c r="J1052" s="89" t="str">
        <f>IF(Table4[[#This Row],[ε (m)]]="","",Table4[[#This Row],[ε (m)]]/(CONVERT(Table4[[#This Row],[Diameter (in)]],"in","m")))</f>
        <v/>
      </c>
      <c r="K1052" s="96" t="str">
        <f>IF(Table4[[#This Row],[Regime]]="LAMINAR",16/Table4[[#This Row],[Teynold''s Number]],"-")</f>
        <v>-</v>
      </c>
      <c r="L1052" s="86"/>
      <c r="M1052" s="97" t="str">
        <f>IF(Table4[[#This Row],[Regime]]="TURBULENT",(((-4*LOG10(Table4[[#This Row],[ε/D]]/3.7+1.256/(Table4[[#This Row],[Teynold''s Number]]*SQRT(Table4[[#This Row],[f turbulent (guess)]]))))^-1)^2),"")</f>
        <v/>
      </c>
      <c r="N1052" s="91" t="str">
        <f>IF(Table4[[#This Row],[f turbulent]]="","",Table4[[#This Row],[f turbulent (guess)]]-Table4[[#This Row],[f turbulent]])</f>
        <v/>
      </c>
      <c r="O1052" s="87">
        <f>IF(Table4[[#This Row],[Segment]]="",0,IF(C1053="",0,IF(C1053&lt;=Table4[[#This Row],[Diameter (in)]],0,1-(D1052/D1053))))</f>
        <v>0</v>
      </c>
      <c r="P1052" s="92" t="str">
        <f>IF(Table4[[#This Row],[Segment]]="","",IF(C1052&gt;C1053,"",IF(C1053="",0.55,(0.55*(1-D1053/D1052)))))</f>
        <v/>
      </c>
      <c r="Q105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52" s="92" t="str">
        <f>IF(Table4[[#This Row],[Segment]]="","",IF(Table4[[#This Row],[Kexpansion]]="","0",((Table4[[#This Row],[Velocity (m/s)]]^2)/2)*Table4[[#This Row],[Kexpansion]]))</f>
        <v/>
      </c>
      <c r="S1052" s="92" t="str">
        <f>IF(Table4[[#This Row],[Segment]]="","",IF(Table4[[#This Row],[Kcontraction]]="","0",((Table4[[#This Row],[Velocity (m/s)]]^2)/2)*Table4[[#This Row],[Kcontraction]]))</f>
        <v/>
      </c>
      <c r="T1052" s="89" t="str">
        <f>IF(Table4[[#This Row],[Segment]]="","",SUMIF($Y$7:$Y$2000,Table4[[#This Row],[Segment]],$AD$7:$AD$2000))</f>
        <v/>
      </c>
      <c r="U1052" s="95" t="str">
        <f>IF(Table4[[#This Row],[Segment]]="","",Table4[[#This Row],[Hfriction (J/kg)]]+Table4[[#This Row],[Hexpansions (J/kg)]]+Table4[[#This Row],[Hcontractions (J/kg)]]+Table4[[#This Row],[Hf (J/kg)]])</f>
        <v/>
      </c>
      <c r="V1052" s="95" t="str">
        <f>IF(Table4[[#This Row],[Segment]]="","",Table4[[#This Row],[Total Friction Loss (J/kg)]]*Table3[Density (kg/m3)])</f>
        <v/>
      </c>
      <c r="W1052" s="95" t="str">
        <f>IF(Table4[[#This Row],[Segment]]="","",Table4[[#This Row],[Total Pressure Drop (Pa)]]/1000)</f>
        <v/>
      </c>
      <c r="Y1052" s="82" t="str">
        <f>IF('Set Up'!D1275="","",'Set Up'!D1275)</f>
        <v/>
      </c>
      <c r="Z1052" s="82" t="str">
        <f>IF('Set Up'!E1275="","",'Set Up'!E1275)</f>
        <v/>
      </c>
      <c r="AA1052" s="82" t="str">
        <f>IF('Set Up'!F1275="","",'Set Up'!F1275)</f>
        <v/>
      </c>
      <c r="AB1052" s="82" t="str">
        <f>IF('Set Up'!G1275="","",'Set Up'!G1275)</f>
        <v/>
      </c>
      <c r="AC1052" s="82" t="str">
        <f t="array" ref="AC1052">IF(Y1052="","",INDEX(Data!$G$4:$G$51,MATCH(Table7[[#This Row],[Fitting]]&amp;Table7[[#This Row],[Fitting Subtype]],Data!$E$4:$E$51&amp;Data!$F$4:$F$51,0)))</f>
        <v/>
      </c>
      <c r="AD1052" s="89" t="str">
        <f>IF(Table7[[#This Row],[Segment]]="","",Table7[[#This Row],[Quantity]]*Table7[[#This Row],[Kf]]*(((INDEX(Table4[Velocity (m/s)],MATCH(Table7[[#This Row],[Segment]],Table4[Segment],0)))^2)/2))</f>
        <v/>
      </c>
      <c r="AF1052" s="82" t="str">
        <f>Table4[[#This Row],[Segment]]</f>
        <v/>
      </c>
      <c r="AG1052" s="75"/>
      <c r="AH1052" s="82" t="str">
        <f>IF(Table5[[#This Row],[Segment]]="","",AG1052-Table4[[#This Row],[Total Pressure Drop (kPa)]])</f>
        <v/>
      </c>
    </row>
    <row r="1053" spans="1:34" x14ac:dyDescent="0.25">
      <c r="A1053" s="95" t="str">
        <f>IF('Set Up'!A1050="","",'Set Up'!A1050)</f>
        <v/>
      </c>
      <c r="B1053" s="75" t="s">
        <v>81</v>
      </c>
      <c r="C1053" s="85"/>
      <c r="D1053" s="86" t="str">
        <f>IF(Table4[[#This Row],[Diameter (in)]]="","",(((CONVERT(Table4[[#This Row],[Diameter (in)]],"in","m"))/2)^2)*PI())</f>
        <v/>
      </c>
      <c r="E1053" s="87" t="str">
        <f>IF(Table4[[#This Row],[Area (m2)]]="","",$D$4/Table4[[#This Row],[Area (m2)]])</f>
        <v/>
      </c>
      <c r="F1053" s="85">
        <f t="shared" si="16"/>
        <v>4.6951999999999998</v>
      </c>
      <c r="G1053" s="88" t="str">
        <f>IF(Table4[[#This Row],[Segment]]="","",(CONVERT(Table4[[#This Row],[Diameter (in)]],"in","m")*$B$4*Table4[[#This Row],[Velocity (m/s)]])/$C$4)</f>
        <v/>
      </c>
      <c r="H1053" s="96" t="str">
        <f>IF(Table4[[#This Row],[Segment]]="","",IF(Table4[[#This Row],[Teynold''s Number]]&gt;4000,"TURBULENT","LAMINAR"))</f>
        <v/>
      </c>
      <c r="I1053" s="86" t="str">
        <f>IF(Table4[[#This Row],[Segment]]="","",INDEX(Data!C1050:C1064,MATCH(Table4[Material],Data!B1050:B1064,0)))</f>
        <v/>
      </c>
      <c r="J1053" s="89" t="str">
        <f>IF(Table4[[#This Row],[ε (m)]]="","",Table4[[#This Row],[ε (m)]]/(CONVERT(Table4[[#This Row],[Diameter (in)]],"in","m")))</f>
        <v/>
      </c>
      <c r="K1053" s="96" t="str">
        <f>IF(Table4[[#This Row],[Regime]]="LAMINAR",16/Table4[[#This Row],[Teynold''s Number]],"-")</f>
        <v>-</v>
      </c>
      <c r="L1053" s="86"/>
      <c r="M1053" s="97" t="str">
        <f>IF(Table4[[#This Row],[Regime]]="TURBULENT",(((-4*LOG10(Table4[[#This Row],[ε/D]]/3.7+1.256/(Table4[[#This Row],[Teynold''s Number]]*SQRT(Table4[[#This Row],[f turbulent (guess)]]))))^-1)^2),"")</f>
        <v/>
      </c>
      <c r="N1053" s="91" t="str">
        <f>IF(Table4[[#This Row],[f turbulent]]="","",Table4[[#This Row],[f turbulent (guess)]]-Table4[[#This Row],[f turbulent]])</f>
        <v/>
      </c>
      <c r="O1053" s="87">
        <f>IF(Table4[[#This Row],[Segment]]="",0,IF(C1054="",0,IF(C1054&lt;=Table4[[#This Row],[Diameter (in)]],0,1-(D1053/D1054))))</f>
        <v>0</v>
      </c>
      <c r="P1053" s="92" t="str">
        <f>IF(Table4[[#This Row],[Segment]]="","",IF(C1053&gt;C1054,"",IF(C1054="",0.55,(0.55*(1-D1054/D1053)))))</f>
        <v/>
      </c>
      <c r="Q105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53" s="92" t="str">
        <f>IF(Table4[[#This Row],[Segment]]="","",IF(Table4[[#This Row],[Kexpansion]]="","0",((Table4[[#This Row],[Velocity (m/s)]]^2)/2)*Table4[[#This Row],[Kexpansion]]))</f>
        <v/>
      </c>
      <c r="S1053" s="92" t="str">
        <f>IF(Table4[[#This Row],[Segment]]="","",IF(Table4[[#This Row],[Kcontraction]]="","0",((Table4[[#This Row],[Velocity (m/s)]]^2)/2)*Table4[[#This Row],[Kcontraction]]))</f>
        <v/>
      </c>
      <c r="T1053" s="89" t="str">
        <f>IF(Table4[[#This Row],[Segment]]="","",SUMIF($Y$7:$Y$2000,Table4[[#This Row],[Segment]],$AD$7:$AD$2000))</f>
        <v/>
      </c>
      <c r="U1053" s="95" t="str">
        <f>IF(Table4[[#This Row],[Segment]]="","",Table4[[#This Row],[Hfriction (J/kg)]]+Table4[[#This Row],[Hexpansions (J/kg)]]+Table4[[#This Row],[Hcontractions (J/kg)]]+Table4[[#This Row],[Hf (J/kg)]])</f>
        <v/>
      </c>
      <c r="V1053" s="95" t="str">
        <f>IF(Table4[[#This Row],[Segment]]="","",Table4[[#This Row],[Total Friction Loss (J/kg)]]*Table3[Density (kg/m3)])</f>
        <v/>
      </c>
      <c r="W1053" s="95" t="str">
        <f>IF(Table4[[#This Row],[Segment]]="","",Table4[[#This Row],[Total Pressure Drop (Pa)]]/1000)</f>
        <v/>
      </c>
      <c r="Y1053" s="82" t="str">
        <f>IF('Set Up'!D1276="","",'Set Up'!D1276)</f>
        <v/>
      </c>
      <c r="Z1053" s="82" t="str">
        <f>IF('Set Up'!E1276="","",'Set Up'!E1276)</f>
        <v/>
      </c>
      <c r="AA1053" s="82" t="str">
        <f>IF('Set Up'!F1276="","",'Set Up'!F1276)</f>
        <v/>
      </c>
      <c r="AB1053" s="82" t="str">
        <f>IF('Set Up'!G1276="","",'Set Up'!G1276)</f>
        <v/>
      </c>
      <c r="AC1053" s="82" t="str">
        <f t="array" ref="AC1053">IF(Y1053="","",INDEX(Data!$G$4:$G$51,MATCH(Table7[[#This Row],[Fitting]]&amp;Table7[[#This Row],[Fitting Subtype]],Data!$E$4:$E$51&amp;Data!$F$4:$F$51,0)))</f>
        <v/>
      </c>
      <c r="AD1053" s="89" t="str">
        <f>IF(Table7[[#This Row],[Segment]]="","",Table7[[#This Row],[Quantity]]*Table7[[#This Row],[Kf]]*(((INDEX(Table4[Velocity (m/s)],MATCH(Table7[[#This Row],[Segment]],Table4[Segment],0)))^2)/2))</f>
        <v/>
      </c>
      <c r="AF1053" s="82" t="str">
        <f>Table4[[#This Row],[Segment]]</f>
        <v/>
      </c>
      <c r="AG1053" s="75"/>
      <c r="AH1053" s="82" t="str">
        <f>IF(Table5[[#This Row],[Segment]]="","",AG1053-Table4[[#This Row],[Total Pressure Drop (kPa)]])</f>
        <v/>
      </c>
    </row>
    <row r="1054" spans="1:34" x14ac:dyDescent="0.25">
      <c r="A1054" s="95" t="str">
        <f>IF('Set Up'!A1051="","",'Set Up'!A1051)</f>
        <v/>
      </c>
      <c r="B1054" s="75" t="s">
        <v>81</v>
      </c>
      <c r="C1054" s="85"/>
      <c r="D1054" s="86" t="str">
        <f>IF(Table4[[#This Row],[Diameter (in)]]="","",(((CONVERT(Table4[[#This Row],[Diameter (in)]],"in","m"))/2)^2)*PI())</f>
        <v/>
      </c>
      <c r="E1054" s="87" t="str">
        <f>IF(Table4[[#This Row],[Area (m2)]]="","",$D$4/Table4[[#This Row],[Area (m2)]])</f>
        <v/>
      </c>
      <c r="F1054" s="85">
        <f t="shared" si="16"/>
        <v>4.6951999999999998</v>
      </c>
      <c r="G1054" s="88" t="str">
        <f>IF(Table4[[#This Row],[Segment]]="","",(CONVERT(Table4[[#This Row],[Diameter (in)]],"in","m")*$B$4*Table4[[#This Row],[Velocity (m/s)]])/$C$4)</f>
        <v/>
      </c>
      <c r="H1054" s="96" t="str">
        <f>IF(Table4[[#This Row],[Segment]]="","",IF(Table4[[#This Row],[Teynold''s Number]]&gt;4000,"TURBULENT","LAMINAR"))</f>
        <v/>
      </c>
      <c r="I1054" s="86" t="str">
        <f>IF(Table4[[#This Row],[Segment]]="","",INDEX(Data!C1051:C1065,MATCH(Table4[Material],Data!B1051:B1065,0)))</f>
        <v/>
      </c>
      <c r="J1054" s="89" t="str">
        <f>IF(Table4[[#This Row],[ε (m)]]="","",Table4[[#This Row],[ε (m)]]/(CONVERT(Table4[[#This Row],[Diameter (in)]],"in","m")))</f>
        <v/>
      </c>
      <c r="K1054" s="96" t="str">
        <f>IF(Table4[[#This Row],[Regime]]="LAMINAR",16/Table4[[#This Row],[Teynold''s Number]],"-")</f>
        <v>-</v>
      </c>
      <c r="L1054" s="86"/>
      <c r="M1054" s="97" t="str">
        <f>IF(Table4[[#This Row],[Regime]]="TURBULENT",(((-4*LOG10(Table4[[#This Row],[ε/D]]/3.7+1.256/(Table4[[#This Row],[Teynold''s Number]]*SQRT(Table4[[#This Row],[f turbulent (guess)]]))))^-1)^2),"")</f>
        <v/>
      </c>
      <c r="N1054" s="91" t="str">
        <f>IF(Table4[[#This Row],[f turbulent]]="","",Table4[[#This Row],[f turbulent (guess)]]-Table4[[#This Row],[f turbulent]])</f>
        <v/>
      </c>
      <c r="O1054" s="87">
        <f>IF(Table4[[#This Row],[Segment]]="",0,IF(C1055="",0,IF(C1055&lt;=Table4[[#This Row],[Diameter (in)]],0,1-(D1054/D1055))))</f>
        <v>0</v>
      </c>
      <c r="P1054" s="92" t="str">
        <f>IF(Table4[[#This Row],[Segment]]="","",IF(C1054&gt;C1055,"",IF(C1055="",0.55,(0.55*(1-D1055/D1054)))))</f>
        <v/>
      </c>
      <c r="Q105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54" s="92" t="str">
        <f>IF(Table4[[#This Row],[Segment]]="","",IF(Table4[[#This Row],[Kexpansion]]="","0",((Table4[[#This Row],[Velocity (m/s)]]^2)/2)*Table4[[#This Row],[Kexpansion]]))</f>
        <v/>
      </c>
      <c r="S1054" s="92" t="str">
        <f>IF(Table4[[#This Row],[Segment]]="","",IF(Table4[[#This Row],[Kcontraction]]="","0",((Table4[[#This Row],[Velocity (m/s)]]^2)/2)*Table4[[#This Row],[Kcontraction]]))</f>
        <v/>
      </c>
      <c r="T1054" s="89" t="str">
        <f>IF(Table4[[#This Row],[Segment]]="","",SUMIF($Y$7:$Y$2000,Table4[[#This Row],[Segment]],$AD$7:$AD$2000))</f>
        <v/>
      </c>
      <c r="U1054" s="95" t="str">
        <f>IF(Table4[[#This Row],[Segment]]="","",Table4[[#This Row],[Hfriction (J/kg)]]+Table4[[#This Row],[Hexpansions (J/kg)]]+Table4[[#This Row],[Hcontractions (J/kg)]]+Table4[[#This Row],[Hf (J/kg)]])</f>
        <v/>
      </c>
      <c r="V1054" s="95" t="str">
        <f>IF(Table4[[#This Row],[Segment]]="","",Table4[[#This Row],[Total Friction Loss (J/kg)]]*Table3[Density (kg/m3)])</f>
        <v/>
      </c>
      <c r="W1054" s="95" t="str">
        <f>IF(Table4[[#This Row],[Segment]]="","",Table4[[#This Row],[Total Pressure Drop (Pa)]]/1000)</f>
        <v/>
      </c>
      <c r="Y1054" s="82" t="str">
        <f>IF('Set Up'!D1277="","",'Set Up'!D1277)</f>
        <v/>
      </c>
      <c r="Z1054" s="82" t="str">
        <f>IF('Set Up'!E1277="","",'Set Up'!E1277)</f>
        <v/>
      </c>
      <c r="AA1054" s="82" t="str">
        <f>IF('Set Up'!F1277="","",'Set Up'!F1277)</f>
        <v/>
      </c>
      <c r="AB1054" s="82" t="str">
        <f>IF('Set Up'!G1277="","",'Set Up'!G1277)</f>
        <v/>
      </c>
      <c r="AC1054" s="82" t="str">
        <f t="array" ref="AC1054">IF(Y1054="","",INDEX(Data!$G$4:$G$51,MATCH(Table7[[#This Row],[Fitting]]&amp;Table7[[#This Row],[Fitting Subtype]],Data!$E$4:$E$51&amp;Data!$F$4:$F$51,0)))</f>
        <v/>
      </c>
      <c r="AD1054" s="89" t="str">
        <f>IF(Table7[[#This Row],[Segment]]="","",Table7[[#This Row],[Quantity]]*Table7[[#This Row],[Kf]]*(((INDEX(Table4[Velocity (m/s)],MATCH(Table7[[#This Row],[Segment]],Table4[Segment],0)))^2)/2))</f>
        <v/>
      </c>
      <c r="AF1054" s="82" t="str">
        <f>Table4[[#This Row],[Segment]]</f>
        <v/>
      </c>
      <c r="AG1054" s="75"/>
      <c r="AH1054" s="82" t="str">
        <f>IF(Table5[[#This Row],[Segment]]="","",AG1054-Table4[[#This Row],[Total Pressure Drop (kPa)]])</f>
        <v/>
      </c>
    </row>
    <row r="1055" spans="1:34" x14ac:dyDescent="0.25">
      <c r="A1055" s="95" t="str">
        <f>IF('Set Up'!A1052="","",'Set Up'!A1052)</f>
        <v/>
      </c>
      <c r="B1055" s="75" t="s">
        <v>81</v>
      </c>
      <c r="C1055" s="85"/>
      <c r="D1055" s="86" t="str">
        <f>IF(Table4[[#This Row],[Diameter (in)]]="","",(((CONVERT(Table4[[#This Row],[Diameter (in)]],"in","m"))/2)^2)*PI())</f>
        <v/>
      </c>
      <c r="E1055" s="87" t="str">
        <f>IF(Table4[[#This Row],[Area (m2)]]="","",$D$4/Table4[[#This Row],[Area (m2)]])</f>
        <v/>
      </c>
      <c r="F1055" s="85">
        <f t="shared" si="16"/>
        <v>4.6951999999999998</v>
      </c>
      <c r="G1055" s="88" t="str">
        <f>IF(Table4[[#This Row],[Segment]]="","",(CONVERT(Table4[[#This Row],[Diameter (in)]],"in","m")*$B$4*Table4[[#This Row],[Velocity (m/s)]])/$C$4)</f>
        <v/>
      </c>
      <c r="H1055" s="96" t="str">
        <f>IF(Table4[[#This Row],[Segment]]="","",IF(Table4[[#This Row],[Teynold''s Number]]&gt;4000,"TURBULENT","LAMINAR"))</f>
        <v/>
      </c>
      <c r="I1055" s="86" t="str">
        <f>IF(Table4[[#This Row],[Segment]]="","",INDEX(Data!C1052:C1066,MATCH(Table4[Material],Data!B1052:B1066,0)))</f>
        <v/>
      </c>
      <c r="J1055" s="89" t="str">
        <f>IF(Table4[[#This Row],[ε (m)]]="","",Table4[[#This Row],[ε (m)]]/(CONVERT(Table4[[#This Row],[Diameter (in)]],"in","m")))</f>
        <v/>
      </c>
      <c r="K1055" s="96" t="str">
        <f>IF(Table4[[#This Row],[Regime]]="LAMINAR",16/Table4[[#This Row],[Teynold''s Number]],"-")</f>
        <v>-</v>
      </c>
      <c r="L1055" s="86"/>
      <c r="M1055" s="97" t="str">
        <f>IF(Table4[[#This Row],[Regime]]="TURBULENT",(((-4*LOG10(Table4[[#This Row],[ε/D]]/3.7+1.256/(Table4[[#This Row],[Teynold''s Number]]*SQRT(Table4[[#This Row],[f turbulent (guess)]]))))^-1)^2),"")</f>
        <v/>
      </c>
      <c r="N1055" s="91" t="str">
        <f>IF(Table4[[#This Row],[f turbulent]]="","",Table4[[#This Row],[f turbulent (guess)]]-Table4[[#This Row],[f turbulent]])</f>
        <v/>
      </c>
      <c r="O1055" s="87">
        <f>IF(Table4[[#This Row],[Segment]]="",0,IF(C1056="",0,IF(C1056&lt;=Table4[[#This Row],[Diameter (in)]],0,1-(D1055/D1056))))</f>
        <v>0</v>
      </c>
      <c r="P1055" s="92" t="str">
        <f>IF(Table4[[#This Row],[Segment]]="","",IF(C1055&gt;C1056,"",IF(C1056="",0.55,(0.55*(1-D1056/D1055)))))</f>
        <v/>
      </c>
      <c r="Q105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55" s="92" t="str">
        <f>IF(Table4[[#This Row],[Segment]]="","",IF(Table4[[#This Row],[Kexpansion]]="","0",((Table4[[#This Row],[Velocity (m/s)]]^2)/2)*Table4[[#This Row],[Kexpansion]]))</f>
        <v/>
      </c>
      <c r="S1055" s="92" t="str">
        <f>IF(Table4[[#This Row],[Segment]]="","",IF(Table4[[#This Row],[Kcontraction]]="","0",((Table4[[#This Row],[Velocity (m/s)]]^2)/2)*Table4[[#This Row],[Kcontraction]]))</f>
        <v/>
      </c>
      <c r="T1055" s="89" t="str">
        <f>IF(Table4[[#This Row],[Segment]]="","",SUMIF($Y$7:$Y$2000,Table4[[#This Row],[Segment]],$AD$7:$AD$2000))</f>
        <v/>
      </c>
      <c r="U1055" s="95" t="str">
        <f>IF(Table4[[#This Row],[Segment]]="","",Table4[[#This Row],[Hfriction (J/kg)]]+Table4[[#This Row],[Hexpansions (J/kg)]]+Table4[[#This Row],[Hcontractions (J/kg)]]+Table4[[#This Row],[Hf (J/kg)]])</f>
        <v/>
      </c>
      <c r="V1055" s="95" t="str">
        <f>IF(Table4[[#This Row],[Segment]]="","",Table4[[#This Row],[Total Friction Loss (J/kg)]]*Table3[Density (kg/m3)])</f>
        <v/>
      </c>
      <c r="W1055" s="95" t="str">
        <f>IF(Table4[[#This Row],[Segment]]="","",Table4[[#This Row],[Total Pressure Drop (Pa)]]/1000)</f>
        <v/>
      </c>
      <c r="Y1055" s="82" t="str">
        <f>IF('Set Up'!D1278="","",'Set Up'!D1278)</f>
        <v/>
      </c>
      <c r="Z1055" s="82" t="str">
        <f>IF('Set Up'!E1278="","",'Set Up'!E1278)</f>
        <v/>
      </c>
      <c r="AA1055" s="82" t="str">
        <f>IF('Set Up'!F1278="","",'Set Up'!F1278)</f>
        <v/>
      </c>
      <c r="AB1055" s="82" t="str">
        <f>IF('Set Up'!G1278="","",'Set Up'!G1278)</f>
        <v/>
      </c>
      <c r="AC1055" s="82" t="str">
        <f t="array" ref="AC1055">IF(Y1055="","",INDEX(Data!$G$4:$G$51,MATCH(Table7[[#This Row],[Fitting]]&amp;Table7[[#This Row],[Fitting Subtype]],Data!$E$4:$E$51&amp;Data!$F$4:$F$51,0)))</f>
        <v/>
      </c>
      <c r="AD1055" s="89" t="str">
        <f>IF(Table7[[#This Row],[Segment]]="","",Table7[[#This Row],[Quantity]]*Table7[[#This Row],[Kf]]*(((INDEX(Table4[Velocity (m/s)],MATCH(Table7[[#This Row],[Segment]],Table4[Segment],0)))^2)/2))</f>
        <v/>
      </c>
      <c r="AF1055" s="82" t="str">
        <f>Table4[[#This Row],[Segment]]</f>
        <v/>
      </c>
      <c r="AG1055" s="75"/>
      <c r="AH1055" s="82" t="str">
        <f>IF(Table5[[#This Row],[Segment]]="","",AG1055-Table4[[#This Row],[Total Pressure Drop (kPa)]])</f>
        <v/>
      </c>
    </row>
    <row r="1056" spans="1:34" x14ac:dyDescent="0.25">
      <c r="A1056" s="95" t="str">
        <f>IF('Set Up'!A1053="","",'Set Up'!A1053)</f>
        <v/>
      </c>
      <c r="B1056" s="75" t="s">
        <v>81</v>
      </c>
      <c r="C1056" s="85"/>
      <c r="D1056" s="86" t="str">
        <f>IF(Table4[[#This Row],[Diameter (in)]]="","",(((CONVERT(Table4[[#This Row],[Diameter (in)]],"in","m"))/2)^2)*PI())</f>
        <v/>
      </c>
      <c r="E1056" s="87" t="str">
        <f>IF(Table4[[#This Row],[Area (m2)]]="","",$D$4/Table4[[#This Row],[Area (m2)]])</f>
        <v/>
      </c>
      <c r="F1056" s="85">
        <f t="shared" si="16"/>
        <v>4.6951999999999998</v>
      </c>
      <c r="G1056" s="88" t="str">
        <f>IF(Table4[[#This Row],[Segment]]="","",(CONVERT(Table4[[#This Row],[Diameter (in)]],"in","m")*$B$4*Table4[[#This Row],[Velocity (m/s)]])/$C$4)</f>
        <v/>
      </c>
      <c r="H1056" s="96" t="str">
        <f>IF(Table4[[#This Row],[Segment]]="","",IF(Table4[[#This Row],[Teynold''s Number]]&gt;4000,"TURBULENT","LAMINAR"))</f>
        <v/>
      </c>
      <c r="I1056" s="86" t="str">
        <f>IF(Table4[[#This Row],[Segment]]="","",INDEX(Data!C1053:C1067,MATCH(Table4[Material],Data!B1053:B1067,0)))</f>
        <v/>
      </c>
      <c r="J1056" s="89" t="str">
        <f>IF(Table4[[#This Row],[ε (m)]]="","",Table4[[#This Row],[ε (m)]]/(CONVERT(Table4[[#This Row],[Diameter (in)]],"in","m")))</f>
        <v/>
      </c>
      <c r="K1056" s="96" t="str">
        <f>IF(Table4[[#This Row],[Regime]]="LAMINAR",16/Table4[[#This Row],[Teynold''s Number]],"-")</f>
        <v>-</v>
      </c>
      <c r="L1056" s="86"/>
      <c r="M1056" s="97" t="str">
        <f>IF(Table4[[#This Row],[Regime]]="TURBULENT",(((-4*LOG10(Table4[[#This Row],[ε/D]]/3.7+1.256/(Table4[[#This Row],[Teynold''s Number]]*SQRT(Table4[[#This Row],[f turbulent (guess)]]))))^-1)^2),"")</f>
        <v/>
      </c>
      <c r="N1056" s="91" t="str">
        <f>IF(Table4[[#This Row],[f turbulent]]="","",Table4[[#This Row],[f turbulent (guess)]]-Table4[[#This Row],[f turbulent]])</f>
        <v/>
      </c>
      <c r="O1056" s="87">
        <f>IF(Table4[[#This Row],[Segment]]="",0,IF(C1057="",0,IF(C1057&lt;=Table4[[#This Row],[Diameter (in)]],0,1-(D1056/D1057))))</f>
        <v>0</v>
      </c>
      <c r="P1056" s="92" t="str">
        <f>IF(Table4[[#This Row],[Segment]]="","",IF(C1056&gt;C1057,"",IF(C1057="",0.55,(0.55*(1-D1057/D1056)))))</f>
        <v/>
      </c>
      <c r="Q105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56" s="92" t="str">
        <f>IF(Table4[[#This Row],[Segment]]="","",IF(Table4[[#This Row],[Kexpansion]]="","0",((Table4[[#This Row],[Velocity (m/s)]]^2)/2)*Table4[[#This Row],[Kexpansion]]))</f>
        <v/>
      </c>
      <c r="S1056" s="92" t="str">
        <f>IF(Table4[[#This Row],[Segment]]="","",IF(Table4[[#This Row],[Kcontraction]]="","0",((Table4[[#This Row],[Velocity (m/s)]]^2)/2)*Table4[[#This Row],[Kcontraction]]))</f>
        <v/>
      </c>
      <c r="T1056" s="89" t="str">
        <f>IF(Table4[[#This Row],[Segment]]="","",SUMIF($Y$7:$Y$2000,Table4[[#This Row],[Segment]],$AD$7:$AD$2000))</f>
        <v/>
      </c>
      <c r="U1056" s="95" t="str">
        <f>IF(Table4[[#This Row],[Segment]]="","",Table4[[#This Row],[Hfriction (J/kg)]]+Table4[[#This Row],[Hexpansions (J/kg)]]+Table4[[#This Row],[Hcontractions (J/kg)]]+Table4[[#This Row],[Hf (J/kg)]])</f>
        <v/>
      </c>
      <c r="V1056" s="95" t="str">
        <f>IF(Table4[[#This Row],[Segment]]="","",Table4[[#This Row],[Total Friction Loss (J/kg)]]*Table3[Density (kg/m3)])</f>
        <v/>
      </c>
      <c r="W1056" s="95" t="str">
        <f>IF(Table4[[#This Row],[Segment]]="","",Table4[[#This Row],[Total Pressure Drop (Pa)]]/1000)</f>
        <v/>
      </c>
      <c r="Y1056" s="82" t="str">
        <f>IF('Set Up'!D1279="","",'Set Up'!D1279)</f>
        <v/>
      </c>
      <c r="Z1056" s="82" t="str">
        <f>IF('Set Up'!E1279="","",'Set Up'!E1279)</f>
        <v/>
      </c>
      <c r="AA1056" s="82" t="str">
        <f>IF('Set Up'!F1279="","",'Set Up'!F1279)</f>
        <v/>
      </c>
      <c r="AB1056" s="82" t="str">
        <f>IF('Set Up'!G1279="","",'Set Up'!G1279)</f>
        <v/>
      </c>
      <c r="AC1056" s="82" t="str">
        <f t="array" ref="AC1056">IF(Y1056="","",INDEX(Data!$G$4:$G$51,MATCH(Table7[[#This Row],[Fitting]]&amp;Table7[[#This Row],[Fitting Subtype]],Data!$E$4:$E$51&amp;Data!$F$4:$F$51,0)))</f>
        <v/>
      </c>
      <c r="AD1056" s="89" t="str">
        <f>IF(Table7[[#This Row],[Segment]]="","",Table7[[#This Row],[Quantity]]*Table7[[#This Row],[Kf]]*(((INDEX(Table4[Velocity (m/s)],MATCH(Table7[[#This Row],[Segment]],Table4[Segment],0)))^2)/2))</f>
        <v/>
      </c>
      <c r="AF1056" s="82" t="str">
        <f>Table4[[#This Row],[Segment]]</f>
        <v/>
      </c>
      <c r="AG1056" s="75"/>
      <c r="AH1056" s="82" t="str">
        <f>IF(Table5[[#This Row],[Segment]]="","",AG1056-Table4[[#This Row],[Total Pressure Drop (kPa)]])</f>
        <v/>
      </c>
    </row>
    <row r="1057" spans="1:34" x14ac:dyDescent="0.25">
      <c r="A1057" s="95" t="str">
        <f>IF('Set Up'!A1054="","",'Set Up'!A1054)</f>
        <v/>
      </c>
      <c r="B1057" s="75" t="s">
        <v>81</v>
      </c>
      <c r="C1057" s="85"/>
      <c r="D1057" s="86" t="str">
        <f>IF(Table4[[#This Row],[Diameter (in)]]="","",(((CONVERT(Table4[[#This Row],[Diameter (in)]],"in","m"))/2)^2)*PI())</f>
        <v/>
      </c>
      <c r="E1057" s="87" t="str">
        <f>IF(Table4[[#This Row],[Area (m2)]]="","",$D$4/Table4[[#This Row],[Area (m2)]])</f>
        <v/>
      </c>
      <c r="F1057" s="85">
        <f t="shared" si="16"/>
        <v>4.6951999999999998</v>
      </c>
      <c r="G1057" s="88" t="str">
        <f>IF(Table4[[#This Row],[Segment]]="","",(CONVERT(Table4[[#This Row],[Diameter (in)]],"in","m")*$B$4*Table4[[#This Row],[Velocity (m/s)]])/$C$4)</f>
        <v/>
      </c>
      <c r="H1057" s="96" t="str">
        <f>IF(Table4[[#This Row],[Segment]]="","",IF(Table4[[#This Row],[Teynold''s Number]]&gt;4000,"TURBULENT","LAMINAR"))</f>
        <v/>
      </c>
      <c r="I1057" s="86" t="str">
        <f>IF(Table4[[#This Row],[Segment]]="","",INDEX(Data!C1054:C1068,MATCH(Table4[Material],Data!B1054:B1068,0)))</f>
        <v/>
      </c>
      <c r="J1057" s="89" t="str">
        <f>IF(Table4[[#This Row],[ε (m)]]="","",Table4[[#This Row],[ε (m)]]/(CONVERT(Table4[[#This Row],[Diameter (in)]],"in","m")))</f>
        <v/>
      </c>
      <c r="K1057" s="96" t="str">
        <f>IF(Table4[[#This Row],[Regime]]="LAMINAR",16/Table4[[#This Row],[Teynold''s Number]],"-")</f>
        <v>-</v>
      </c>
      <c r="L1057" s="86"/>
      <c r="M1057" s="97" t="str">
        <f>IF(Table4[[#This Row],[Regime]]="TURBULENT",(((-4*LOG10(Table4[[#This Row],[ε/D]]/3.7+1.256/(Table4[[#This Row],[Teynold''s Number]]*SQRT(Table4[[#This Row],[f turbulent (guess)]]))))^-1)^2),"")</f>
        <v/>
      </c>
      <c r="N1057" s="91" t="str">
        <f>IF(Table4[[#This Row],[f turbulent]]="","",Table4[[#This Row],[f turbulent (guess)]]-Table4[[#This Row],[f turbulent]])</f>
        <v/>
      </c>
      <c r="O1057" s="87">
        <f>IF(Table4[[#This Row],[Segment]]="",0,IF(C1058="",0,IF(C1058&lt;=Table4[[#This Row],[Diameter (in)]],0,1-(D1057/D1058))))</f>
        <v>0</v>
      </c>
      <c r="P1057" s="92" t="str">
        <f>IF(Table4[[#This Row],[Segment]]="","",IF(C1057&gt;C1058,"",IF(C1058="",0.55,(0.55*(1-D1058/D1057)))))</f>
        <v/>
      </c>
      <c r="Q105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57" s="92" t="str">
        <f>IF(Table4[[#This Row],[Segment]]="","",IF(Table4[[#This Row],[Kexpansion]]="","0",((Table4[[#This Row],[Velocity (m/s)]]^2)/2)*Table4[[#This Row],[Kexpansion]]))</f>
        <v/>
      </c>
      <c r="S1057" s="92" t="str">
        <f>IF(Table4[[#This Row],[Segment]]="","",IF(Table4[[#This Row],[Kcontraction]]="","0",((Table4[[#This Row],[Velocity (m/s)]]^2)/2)*Table4[[#This Row],[Kcontraction]]))</f>
        <v/>
      </c>
      <c r="T1057" s="89" t="str">
        <f>IF(Table4[[#This Row],[Segment]]="","",SUMIF($Y$7:$Y$2000,Table4[[#This Row],[Segment]],$AD$7:$AD$2000))</f>
        <v/>
      </c>
      <c r="U1057" s="95" t="str">
        <f>IF(Table4[[#This Row],[Segment]]="","",Table4[[#This Row],[Hfriction (J/kg)]]+Table4[[#This Row],[Hexpansions (J/kg)]]+Table4[[#This Row],[Hcontractions (J/kg)]]+Table4[[#This Row],[Hf (J/kg)]])</f>
        <v/>
      </c>
      <c r="V1057" s="95" t="str">
        <f>IF(Table4[[#This Row],[Segment]]="","",Table4[[#This Row],[Total Friction Loss (J/kg)]]*Table3[Density (kg/m3)])</f>
        <v/>
      </c>
      <c r="W1057" s="95" t="str">
        <f>IF(Table4[[#This Row],[Segment]]="","",Table4[[#This Row],[Total Pressure Drop (Pa)]]/1000)</f>
        <v/>
      </c>
      <c r="Y1057" s="82" t="str">
        <f>IF('Set Up'!D1280="","",'Set Up'!D1280)</f>
        <v/>
      </c>
      <c r="Z1057" s="82" t="str">
        <f>IF('Set Up'!E1280="","",'Set Up'!E1280)</f>
        <v/>
      </c>
      <c r="AA1057" s="82" t="str">
        <f>IF('Set Up'!F1280="","",'Set Up'!F1280)</f>
        <v/>
      </c>
      <c r="AB1057" s="82" t="str">
        <f>IF('Set Up'!G1280="","",'Set Up'!G1280)</f>
        <v/>
      </c>
      <c r="AC1057" s="82" t="str">
        <f t="array" ref="AC1057">IF(Y1057="","",INDEX(Data!$G$4:$G$51,MATCH(Table7[[#This Row],[Fitting]]&amp;Table7[[#This Row],[Fitting Subtype]],Data!$E$4:$E$51&amp;Data!$F$4:$F$51,0)))</f>
        <v/>
      </c>
      <c r="AD1057" s="89" t="str">
        <f>IF(Table7[[#This Row],[Segment]]="","",Table7[[#This Row],[Quantity]]*Table7[[#This Row],[Kf]]*(((INDEX(Table4[Velocity (m/s)],MATCH(Table7[[#This Row],[Segment]],Table4[Segment],0)))^2)/2))</f>
        <v/>
      </c>
      <c r="AF1057" s="82" t="str">
        <f>Table4[[#This Row],[Segment]]</f>
        <v/>
      </c>
      <c r="AG1057" s="75"/>
      <c r="AH1057" s="82" t="str">
        <f>IF(Table5[[#This Row],[Segment]]="","",AG1057-Table4[[#This Row],[Total Pressure Drop (kPa)]])</f>
        <v/>
      </c>
    </row>
    <row r="1058" spans="1:34" x14ac:dyDescent="0.25">
      <c r="A1058" s="95" t="str">
        <f>IF('Set Up'!A1055="","",'Set Up'!A1055)</f>
        <v/>
      </c>
      <c r="B1058" s="75" t="s">
        <v>81</v>
      </c>
      <c r="C1058" s="85"/>
      <c r="D1058" s="86" t="str">
        <f>IF(Table4[[#This Row],[Diameter (in)]]="","",(((CONVERT(Table4[[#This Row],[Diameter (in)]],"in","m"))/2)^2)*PI())</f>
        <v/>
      </c>
      <c r="E1058" s="87" t="str">
        <f>IF(Table4[[#This Row],[Area (m2)]]="","",$D$4/Table4[[#This Row],[Area (m2)]])</f>
        <v/>
      </c>
      <c r="F1058" s="85">
        <f t="shared" si="16"/>
        <v>4.6951999999999998</v>
      </c>
      <c r="G1058" s="88" t="str">
        <f>IF(Table4[[#This Row],[Segment]]="","",(CONVERT(Table4[[#This Row],[Diameter (in)]],"in","m")*$B$4*Table4[[#This Row],[Velocity (m/s)]])/$C$4)</f>
        <v/>
      </c>
      <c r="H1058" s="96" t="str">
        <f>IF(Table4[[#This Row],[Segment]]="","",IF(Table4[[#This Row],[Teynold''s Number]]&gt;4000,"TURBULENT","LAMINAR"))</f>
        <v/>
      </c>
      <c r="I1058" s="86" t="str">
        <f>IF(Table4[[#This Row],[Segment]]="","",INDEX(Data!C1055:C1069,MATCH(Table4[Material],Data!B1055:B1069,0)))</f>
        <v/>
      </c>
      <c r="J1058" s="89" t="str">
        <f>IF(Table4[[#This Row],[ε (m)]]="","",Table4[[#This Row],[ε (m)]]/(CONVERT(Table4[[#This Row],[Diameter (in)]],"in","m")))</f>
        <v/>
      </c>
      <c r="K1058" s="96" t="str">
        <f>IF(Table4[[#This Row],[Regime]]="LAMINAR",16/Table4[[#This Row],[Teynold''s Number]],"-")</f>
        <v>-</v>
      </c>
      <c r="L1058" s="86"/>
      <c r="M1058" s="97" t="str">
        <f>IF(Table4[[#This Row],[Regime]]="TURBULENT",(((-4*LOG10(Table4[[#This Row],[ε/D]]/3.7+1.256/(Table4[[#This Row],[Teynold''s Number]]*SQRT(Table4[[#This Row],[f turbulent (guess)]]))))^-1)^2),"")</f>
        <v/>
      </c>
      <c r="N1058" s="91" t="str">
        <f>IF(Table4[[#This Row],[f turbulent]]="","",Table4[[#This Row],[f turbulent (guess)]]-Table4[[#This Row],[f turbulent]])</f>
        <v/>
      </c>
      <c r="O1058" s="87">
        <f>IF(Table4[[#This Row],[Segment]]="",0,IF(C1059="",0,IF(C1059&lt;=Table4[[#This Row],[Diameter (in)]],0,1-(D1058/D1059))))</f>
        <v>0</v>
      </c>
      <c r="P1058" s="92" t="str">
        <f>IF(Table4[[#This Row],[Segment]]="","",IF(C1058&gt;C1059,"",IF(C1059="",0.55,(0.55*(1-D1059/D1058)))))</f>
        <v/>
      </c>
      <c r="Q105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58" s="92" t="str">
        <f>IF(Table4[[#This Row],[Segment]]="","",IF(Table4[[#This Row],[Kexpansion]]="","0",((Table4[[#This Row],[Velocity (m/s)]]^2)/2)*Table4[[#This Row],[Kexpansion]]))</f>
        <v/>
      </c>
      <c r="S1058" s="92" t="str">
        <f>IF(Table4[[#This Row],[Segment]]="","",IF(Table4[[#This Row],[Kcontraction]]="","0",((Table4[[#This Row],[Velocity (m/s)]]^2)/2)*Table4[[#This Row],[Kcontraction]]))</f>
        <v/>
      </c>
      <c r="T1058" s="89" t="str">
        <f>IF(Table4[[#This Row],[Segment]]="","",SUMIF($Y$7:$Y$2000,Table4[[#This Row],[Segment]],$AD$7:$AD$2000))</f>
        <v/>
      </c>
      <c r="U1058" s="95" t="str">
        <f>IF(Table4[[#This Row],[Segment]]="","",Table4[[#This Row],[Hfriction (J/kg)]]+Table4[[#This Row],[Hexpansions (J/kg)]]+Table4[[#This Row],[Hcontractions (J/kg)]]+Table4[[#This Row],[Hf (J/kg)]])</f>
        <v/>
      </c>
      <c r="V1058" s="95" t="str">
        <f>IF(Table4[[#This Row],[Segment]]="","",Table4[[#This Row],[Total Friction Loss (J/kg)]]*Table3[Density (kg/m3)])</f>
        <v/>
      </c>
      <c r="W1058" s="95" t="str">
        <f>IF(Table4[[#This Row],[Segment]]="","",Table4[[#This Row],[Total Pressure Drop (Pa)]]/1000)</f>
        <v/>
      </c>
      <c r="Y1058" s="82" t="str">
        <f>IF('Set Up'!D1281="","",'Set Up'!D1281)</f>
        <v/>
      </c>
      <c r="Z1058" s="82" t="str">
        <f>IF('Set Up'!E1281="","",'Set Up'!E1281)</f>
        <v/>
      </c>
      <c r="AA1058" s="82" t="str">
        <f>IF('Set Up'!F1281="","",'Set Up'!F1281)</f>
        <v/>
      </c>
      <c r="AB1058" s="82" t="str">
        <f>IF('Set Up'!G1281="","",'Set Up'!G1281)</f>
        <v/>
      </c>
      <c r="AC1058" s="82" t="str">
        <f t="array" ref="AC1058">IF(Y1058="","",INDEX(Data!$G$4:$G$51,MATCH(Table7[[#This Row],[Fitting]]&amp;Table7[[#This Row],[Fitting Subtype]],Data!$E$4:$E$51&amp;Data!$F$4:$F$51,0)))</f>
        <v/>
      </c>
      <c r="AD1058" s="89" t="str">
        <f>IF(Table7[[#This Row],[Segment]]="","",Table7[[#This Row],[Quantity]]*Table7[[#This Row],[Kf]]*(((INDEX(Table4[Velocity (m/s)],MATCH(Table7[[#This Row],[Segment]],Table4[Segment],0)))^2)/2))</f>
        <v/>
      </c>
      <c r="AF1058" s="82" t="str">
        <f>Table4[[#This Row],[Segment]]</f>
        <v/>
      </c>
      <c r="AG1058" s="75"/>
      <c r="AH1058" s="82" t="str">
        <f>IF(Table5[[#This Row],[Segment]]="","",AG1058-Table4[[#This Row],[Total Pressure Drop (kPa)]])</f>
        <v/>
      </c>
    </row>
    <row r="1059" spans="1:34" x14ac:dyDescent="0.25">
      <c r="A1059" s="95" t="str">
        <f>IF('Set Up'!A1056="","",'Set Up'!A1056)</f>
        <v/>
      </c>
      <c r="B1059" s="75" t="s">
        <v>81</v>
      </c>
      <c r="C1059" s="85"/>
      <c r="D1059" s="86" t="str">
        <f>IF(Table4[[#This Row],[Diameter (in)]]="","",(((CONVERT(Table4[[#This Row],[Diameter (in)]],"in","m"))/2)^2)*PI())</f>
        <v/>
      </c>
      <c r="E1059" s="87" t="str">
        <f>IF(Table4[[#This Row],[Area (m2)]]="","",$D$4/Table4[[#This Row],[Area (m2)]])</f>
        <v/>
      </c>
      <c r="F1059" s="85">
        <f t="shared" si="16"/>
        <v>4.6951999999999998</v>
      </c>
      <c r="G1059" s="88" t="str">
        <f>IF(Table4[[#This Row],[Segment]]="","",(CONVERT(Table4[[#This Row],[Diameter (in)]],"in","m")*$B$4*Table4[[#This Row],[Velocity (m/s)]])/$C$4)</f>
        <v/>
      </c>
      <c r="H1059" s="96" t="str">
        <f>IF(Table4[[#This Row],[Segment]]="","",IF(Table4[[#This Row],[Teynold''s Number]]&gt;4000,"TURBULENT","LAMINAR"))</f>
        <v/>
      </c>
      <c r="I1059" s="86" t="str">
        <f>IF(Table4[[#This Row],[Segment]]="","",INDEX(Data!C1056:C1070,MATCH(Table4[Material],Data!B1056:B1070,0)))</f>
        <v/>
      </c>
      <c r="J1059" s="89" t="str">
        <f>IF(Table4[[#This Row],[ε (m)]]="","",Table4[[#This Row],[ε (m)]]/(CONVERT(Table4[[#This Row],[Diameter (in)]],"in","m")))</f>
        <v/>
      </c>
      <c r="K1059" s="96" t="str">
        <f>IF(Table4[[#This Row],[Regime]]="LAMINAR",16/Table4[[#This Row],[Teynold''s Number]],"-")</f>
        <v>-</v>
      </c>
      <c r="L1059" s="86"/>
      <c r="M1059" s="97" t="str">
        <f>IF(Table4[[#This Row],[Regime]]="TURBULENT",(((-4*LOG10(Table4[[#This Row],[ε/D]]/3.7+1.256/(Table4[[#This Row],[Teynold''s Number]]*SQRT(Table4[[#This Row],[f turbulent (guess)]]))))^-1)^2),"")</f>
        <v/>
      </c>
      <c r="N1059" s="91" t="str">
        <f>IF(Table4[[#This Row],[f turbulent]]="","",Table4[[#This Row],[f turbulent (guess)]]-Table4[[#This Row],[f turbulent]])</f>
        <v/>
      </c>
      <c r="O1059" s="87">
        <f>IF(Table4[[#This Row],[Segment]]="",0,IF(C1060="",0,IF(C1060&lt;=Table4[[#This Row],[Diameter (in)]],0,1-(D1059/D1060))))</f>
        <v>0</v>
      </c>
      <c r="P1059" s="92" t="str">
        <f>IF(Table4[[#This Row],[Segment]]="","",IF(C1059&gt;C1060,"",IF(C1060="",0.55,(0.55*(1-D1060/D1059)))))</f>
        <v/>
      </c>
      <c r="Q105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59" s="92" t="str">
        <f>IF(Table4[[#This Row],[Segment]]="","",IF(Table4[[#This Row],[Kexpansion]]="","0",((Table4[[#This Row],[Velocity (m/s)]]^2)/2)*Table4[[#This Row],[Kexpansion]]))</f>
        <v/>
      </c>
      <c r="S1059" s="92" t="str">
        <f>IF(Table4[[#This Row],[Segment]]="","",IF(Table4[[#This Row],[Kcontraction]]="","0",((Table4[[#This Row],[Velocity (m/s)]]^2)/2)*Table4[[#This Row],[Kcontraction]]))</f>
        <v/>
      </c>
      <c r="T1059" s="89" t="str">
        <f>IF(Table4[[#This Row],[Segment]]="","",SUMIF($Y$7:$Y$2000,Table4[[#This Row],[Segment]],$AD$7:$AD$2000))</f>
        <v/>
      </c>
      <c r="U1059" s="95" t="str">
        <f>IF(Table4[[#This Row],[Segment]]="","",Table4[[#This Row],[Hfriction (J/kg)]]+Table4[[#This Row],[Hexpansions (J/kg)]]+Table4[[#This Row],[Hcontractions (J/kg)]]+Table4[[#This Row],[Hf (J/kg)]])</f>
        <v/>
      </c>
      <c r="V1059" s="95" t="str">
        <f>IF(Table4[[#This Row],[Segment]]="","",Table4[[#This Row],[Total Friction Loss (J/kg)]]*Table3[Density (kg/m3)])</f>
        <v/>
      </c>
      <c r="W1059" s="95" t="str">
        <f>IF(Table4[[#This Row],[Segment]]="","",Table4[[#This Row],[Total Pressure Drop (Pa)]]/1000)</f>
        <v/>
      </c>
      <c r="Y1059" s="82" t="str">
        <f>IF('Set Up'!D1282="","",'Set Up'!D1282)</f>
        <v/>
      </c>
      <c r="Z1059" s="82" t="str">
        <f>IF('Set Up'!E1282="","",'Set Up'!E1282)</f>
        <v/>
      </c>
      <c r="AA1059" s="82" t="str">
        <f>IF('Set Up'!F1282="","",'Set Up'!F1282)</f>
        <v/>
      </c>
      <c r="AB1059" s="82" t="str">
        <f>IF('Set Up'!G1282="","",'Set Up'!G1282)</f>
        <v/>
      </c>
      <c r="AC1059" s="82" t="str">
        <f t="array" ref="AC1059">IF(Y1059="","",INDEX(Data!$G$4:$G$51,MATCH(Table7[[#This Row],[Fitting]]&amp;Table7[[#This Row],[Fitting Subtype]],Data!$E$4:$E$51&amp;Data!$F$4:$F$51,0)))</f>
        <v/>
      </c>
      <c r="AD1059" s="89" t="str">
        <f>IF(Table7[[#This Row],[Segment]]="","",Table7[[#This Row],[Quantity]]*Table7[[#This Row],[Kf]]*(((INDEX(Table4[Velocity (m/s)],MATCH(Table7[[#This Row],[Segment]],Table4[Segment],0)))^2)/2))</f>
        <v/>
      </c>
      <c r="AF1059" s="82" t="str">
        <f>Table4[[#This Row],[Segment]]</f>
        <v/>
      </c>
      <c r="AG1059" s="75"/>
      <c r="AH1059" s="82" t="str">
        <f>IF(Table5[[#This Row],[Segment]]="","",AG1059-Table4[[#This Row],[Total Pressure Drop (kPa)]])</f>
        <v/>
      </c>
    </row>
    <row r="1060" spans="1:34" x14ac:dyDescent="0.25">
      <c r="A1060" s="95" t="str">
        <f>IF('Set Up'!A1057="","",'Set Up'!A1057)</f>
        <v/>
      </c>
      <c r="B1060" s="75" t="s">
        <v>81</v>
      </c>
      <c r="C1060" s="85"/>
      <c r="D1060" s="86" t="str">
        <f>IF(Table4[[#This Row],[Diameter (in)]]="","",(((CONVERT(Table4[[#This Row],[Diameter (in)]],"in","m"))/2)^2)*PI())</f>
        <v/>
      </c>
      <c r="E1060" s="87" t="str">
        <f>IF(Table4[[#This Row],[Area (m2)]]="","",$D$4/Table4[[#This Row],[Area (m2)]])</f>
        <v/>
      </c>
      <c r="F1060" s="85">
        <f t="shared" si="16"/>
        <v>4.6951999999999998</v>
      </c>
      <c r="G1060" s="88" t="str">
        <f>IF(Table4[[#This Row],[Segment]]="","",(CONVERT(Table4[[#This Row],[Diameter (in)]],"in","m")*$B$4*Table4[[#This Row],[Velocity (m/s)]])/$C$4)</f>
        <v/>
      </c>
      <c r="H1060" s="96" t="str">
        <f>IF(Table4[[#This Row],[Segment]]="","",IF(Table4[[#This Row],[Teynold''s Number]]&gt;4000,"TURBULENT","LAMINAR"))</f>
        <v/>
      </c>
      <c r="I1060" s="86" t="str">
        <f>IF(Table4[[#This Row],[Segment]]="","",INDEX(Data!C1057:C1071,MATCH(Table4[Material],Data!B1057:B1071,0)))</f>
        <v/>
      </c>
      <c r="J1060" s="89" t="str">
        <f>IF(Table4[[#This Row],[ε (m)]]="","",Table4[[#This Row],[ε (m)]]/(CONVERT(Table4[[#This Row],[Diameter (in)]],"in","m")))</f>
        <v/>
      </c>
      <c r="K1060" s="96" t="str">
        <f>IF(Table4[[#This Row],[Regime]]="LAMINAR",16/Table4[[#This Row],[Teynold''s Number]],"-")</f>
        <v>-</v>
      </c>
      <c r="L1060" s="86"/>
      <c r="M1060" s="97" t="str">
        <f>IF(Table4[[#This Row],[Regime]]="TURBULENT",(((-4*LOG10(Table4[[#This Row],[ε/D]]/3.7+1.256/(Table4[[#This Row],[Teynold''s Number]]*SQRT(Table4[[#This Row],[f turbulent (guess)]]))))^-1)^2),"")</f>
        <v/>
      </c>
      <c r="N1060" s="91" t="str">
        <f>IF(Table4[[#This Row],[f turbulent]]="","",Table4[[#This Row],[f turbulent (guess)]]-Table4[[#This Row],[f turbulent]])</f>
        <v/>
      </c>
      <c r="O1060" s="87">
        <f>IF(Table4[[#This Row],[Segment]]="",0,IF(C1061="",0,IF(C1061&lt;=Table4[[#This Row],[Diameter (in)]],0,1-(D1060/D1061))))</f>
        <v>0</v>
      </c>
      <c r="P1060" s="92" t="str">
        <f>IF(Table4[[#This Row],[Segment]]="","",IF(C1060&gt;C1061,"",IF(C1061="",0.55,(0.55*(1-D1061/D1060)))))</f>
        <v/>
      </c>
      <c r="Q106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60" s="92" t="str">
        <f>IF(Table4[[#This Row],[Segment]]="","",IF(Table4[[#This Row],[Kexpansion]]="","0",((Table4[[#This Row],[Velocity (m/s)]]^2)/2)*Table4[[#This Row],[Kexpansion]]))</f>
        <v/>
      </c>
      <c r="S1060" s="92" t="str">
        <f>IF(Table4[[#This Row],[Segment]]="","",IF(Table4[[#This Row],[Kcontraction]]="","0",((Table4[[#This Row],[Velocity (m/s)]]^2)/2)*Table4[[#This Row],[Kcontraction]]))</f>
        <v/>
      </c>
      <c r="T1060" s="89" t="str">
        <f>IF(Table4[[#This Row],[Segment]]="","",SUMIF($Y$7:$Y$2000,Table4[[#This Row],[Segment]],$AD$7:$AD$2000))</f>
        <v/>
      </c>
      <c r="U1060" s="95" t="str">
        <f>IF(Table4[[#This Row],[Segment]]="","",Table4[[#This Row],[Hfriction (J/kg)]]+Table4[[#This Row],[Hexpansions (J/kg)]]+Table4[[#This Row],[Hcontractions (J/kg)]]+Table4[[#This Row],[Hf (J/kg)]])</f>
        <v/>
      </c>
      <c r="V1060" s="95" t="str">
        <f>IF(Table4[[#This Row],[Segment]]="","",Table4[[#This Row],[Total Friction Loss (J/kg)]]*Table3[Density (kg/m3)])</f>
        <v/>
      </c>
      <c r="W1060" s="95" t="str">
        <f>IF(Table4[[#This Row],[Segment]]="","",Table4[[#This Row],[Total Pressure Drop (Pa)]]/1000)</f>
        <v/>
      </c>
      <c r="Y1060" s="82" t="str">
        <f>IF('Set Up'!D1283="","",'Set Up'!D1283)</f>
        <v/>
      </c>
      <c r="Z1060" s="82" t="str">
        <f>IF('Set Up'!E1283="","",'Set Up'!E1283)</f>
        <v/>
      </c>
      <c r="AA1060" s="82" t="str">
        <f>IF('Set Up'!F1283="","",'Set Up'!F1283)</f>
        <v/>
      </c>
      <c r="AB1060" s="82" t="str">
        <f>IF('Set Up'!G1283="","",'Set Up'!G1283)</f>
        <v/>
      </c>
      <c r="AC1060" s="82" t="str">
        <f t="array" ref="AC1060">IF(Y1060="","",INDEX(Data!$G$4:$G$51,MATCH(Table7[[#This Row],[Fitting]]&amp;Table7[[#This Row],[Fitting Subtype]],Data!$E$4:$E$51&amp;Data!$F$4:$F$51,0)))</f>
        <v/>
      </c>
      <c r="AD1060" s="89" t="str">
        <f>IF(Table7[[#This Row],[Segment]]="","",Table7[[#This Row],[Quantity]]*Table7[[#This Row],[Kf]]*(((INDEX(Table4[Velocity (m/s)],MATCH(Table7[[#This Row],[Segment]],Table4[Segment],0)))^2)/2))</f>
        <v/>
      </c>
      <c r="AF1060" s="82" t="str">
        <f>Table4[[#This Row],[Segment]]</f>
        <v/>
      </c>
      <c r="AG1060" s="75"/>
      <c r="AH1060" s="82" t="str">
        <f>IF(Table5[[#This Row],[Segment]]="","",AG1060-Table4[[#This Row],[Total Pressure Drop (kPa)]])</f>
        <v/>
      </c>
    </row>
    <row r="1061" spans="1:34" x14ac:dyDescent="0.25">
      <c r="A1061" s="95" t="str">
        <f>IF('Set Up'!A1058="","",'Set Up'!A1058)</f>
        <v/>
      </c>
      <c r="B1061" s="75" t="s">
        <v>81</v>
      </c>
      <c r="C1061" s="85"/>
      <c r="D1061" s="86" t="str">
        <f>IF(Table4[[#This Row],[Diameter (in)]]="","",(((CONVERT(Table4[[#This Row],[Diameter (in)]],"in","m"))/2)^2)*PI())</f>
        <v/>
      </c>
      <c r="E1061" s="87" t="str">
        <f>IF(Table4[[#This Row],[Area (m2)]]="","",$D$4/Table4[[#This Row],[Area (m2)]])</f>
        <v/>
      </c>
      <c r="F1061" s="85">
        <f t="shared" si="16"/>
        <v>4.6951999999999998</v>
      </c>
      <c r="G1061" s="88" t="str">
        <f>IF(Table4[[#This Row],[Segment]]="","",(CONVERT(Table4[[#This Row],[Diameter (in)]],"in","m")*$B$4*Table4[[#This Row],[Velocity (m/s)]])/$C$4)</f>
        <v/>
      </c>
      <c r="H1061" s="96" t="str">
        <f>IF(Table4[[#This Row],[Segment]]="","",IF(Table4[[#This Row],[Teynold''s Number]]&gt;4000,"TURBULENT","LAMINAR"))</f>
        <v/>
      </c>
      <c r="I1061" s="86" t="str">
        <f>IF(Table4[[#This Row],[Segment]]="","",INDEX(Data!C1058:C1072,MATCH(Table4[Material],Data!B1058:B1072,0)))</f>
        <v/>
      </c>
      <c r="J1061" s="89" t="str">
        <f>IF(Table4[[#This Row],[ε (m)]]="","",Table4[[#This Row],[ε (m)]]/(CONVERT(Table4[[#This Row],[Diameter (in)]],"in","m")))</f>
        <v/>
      </c>
      <c r="K1061" s="96" t="str">
        <f>IF(Table4[[#This Row],[Regime]]="LAMINAR",16/Table4[[#This Row],[Teynold''s Number]],"-")</f>
        <v>-</v>
      </c>
      <c r="L1061" s="86"/>
      <c r="M1061" s="97" t="str">
        <f>IF(Table4[[#This Row],[Regime]]="TURBULENT",(((-4*LOG10(Table4[[#This Row],[ε/D]]/3.7+1.256/(Table4[[#This Row],[Teynold''s Number]]*SQRT(Table4[[#This Row],[f turbulent (guess)]]))))^-1)^2),"")</f>
        <v/>
      </c>
      <c r="N1061" s="91" t="str">
        <f>IF(Table4[[#This Row],[f turbulent]]="","",Table4[[#This Row],[f turbulent (guess)]]-Table4[[#This Row],[f turbulent]])</f>
        <v/>
      </c>
      <c r="O1061" s="87">
        <f>IF(Table4[[#This Row],[Segment]]="",0,IF(C1062="",0,IF(C1062&lt;=Table4[[#This Row],[Diameter (in)]],0,1-(D1061/D1062))))</f>
        <v>0</v>
      </c>
      <c r="P1061" s="92" t="str">
        <f>IF(Table4[[#This Row],[Segment]]="","",IF(C1061&gt;C1062,"",IF(C1062="",0.55,(0.55*(1-D1062/D1061)))))</f>
        <v/>
      </c>
      <c r="Q106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61" s="92" t="str">
        <f>IF(Table4[[#This Row],[Segment]]="","",IF(Table4[[#This Row],[Kexpansion]]="","0",((Table4[[#This Row],[Velocity (m/s)]]^2)/2)*Table4[[#This Row],[Kexpansion]]))</f>
        <v/>
      </c>
      <c r="S1061" s="92" t="str">
        <f>IF(Table4[[#This Row],[Segment]]="","",IF(Table4[[#This Row],[Kcontraction]]="","0",((Table4[[#This Row],[Velocity (m/s)]]^2)/2)*Table4[[#This Row],[Kcontraction]]))</f>
        <v/>
      </c>
      <c r="T1061" s="89" t="str">
        <f>IF(Table4[[#This Row],[Segment]]="","",SUMIF($Y$7:$Y$2000,Table4[[#This Row],[Segment]],$AD$7:$AD$2000))</f>
        <v/>
      </c>
      <c r="U1061" s="95" t="str">
        <f>IF(Table4[[#This Row],[Segment]]="","",Table4[[#This Row],[Hfriction (J/kg)]]+Table4[[#This Row],[Hexpansions (J/kg)]]+Table4[[#This Row],[Hcontractions (J/kg)]]+Table4[[#This Row],[Hf (J/kg)]])</f>
        <v/>
      </c>
      <c r="V1061" s="95" t="str">
        <f>IF(Table4[[#This Row],[Segment]]="","",Table4[[#This Row],[Total Friction Loss (J/kg)]]*Table3[Density (kg/m3)])</f>
        <v/>
      </c>
      <c r="W1061" s="95" t="str">
        <f>IF(Table4[[#This Row],[Segment]]="","",Table4[[#This Row],[Total Pressure Drop (Pa)]]/1000)</f>
        <v/>
      </c>
      <c r="Y1061" s="82" t="str">
        <f>IF('Set Up'!D1284="","",'Set Up'!D1284)</f>
        <v/>
      </c>
      <c r="Z1061" s="82" t="str">
        <f>IF('Set Up'!E1284="","",'Set Up'!E1284)</f>
        <v/>
      </c>
      <c r="AA1061" s="82" t="str">
        <f>IF('Set Up'!F1284="","",'Set Up'!F1284)</f>
        <v/>
      </c>
      <c r="AB1061" s="82" t="str">
        <f>IF('Set Up'!G1284="","",'Set Up'!G1284)</f>
        <v/>
      </c>
      <c r="AC1061" s="82" t="str">
        <f t="array" ref="AC1061">IF(Y1061="","",INDEX(Data!$G$4:$G$51,MATCH(Table7[[#This Row],[Fitting]]&amp;Table7[[#This Row],[Fitting Subtype]],Data!$E$4:$E$51&amp;Data!$F$4:$F$51,0)))</f>
        <v/>
      </c>
      <c r="AD1061" s="89" t="str">
        <f>IF(Table7[[#This Row],[Segment]]="","",Table7[[#This Row],[Quantity]]*Table7[[#This Row],[Kf]]*(((INDEX(Table4[Velocity (m/s)],MATCH(Table7[[#This Row],[Segment]],Table4[Segment],0)))^2)/2))</f>
        <v/>
      </c>
      <c r="AF1061" s="82" t="str">
        <f>Table4[[#This Row],[Segment]]</f>
        <v/>
      </c>
      <c r="AG1061" s="75"/>
      <c r="AH1061" s="82" t="str">
        <f>IF(Table5[[#This Row],[Segment]]="","",AG1061-Table4[[#This Row],[Total Pressure Drop (kPa)]])</f>
        <v/>
      </c>
    </row>
    <row r="1062" spans="1:34" x14ac:dyDescent="0.25">
      <c r="A1062" s="95" t="str">
        <f>IF('Set Up'!A1059="","",'Set Up'!A1059)</f>
        <v/>
      </c>
      <c r="B1062" s="75" t="s">
        <v>81</v>
      </c>
      <c r="C1062" s="85"/>
      <c r="D1062" s="86" t="str">
        <f>IF(Table4[[#This Row],[Diameter (in)]]="","",(((CONVERT(Table4[[#This Row],[Diameter (in)]],"in","m"))/2)^2)*PI())</f>
        <v/>
      </c>
      <c r="E1062" s="87" t="str">
        <f>IF(Table4[[#This Row],[Area (m2)]]="","",$D$4/Table4[[#This Row],[Area (m2)]])</f>
        <v/>
      </c>
      <c r="F1062" s="85">
        <f t="shared" si="16"/>
        <v>4.6951999999999998</v>
      </c>
      <c r="G1062" s="88" t="str">
        <f>IF(Table4[[#This Row],[Segment]]="","",(CONVERT(Table4[[#This Row],[Diameter (in)]],"in","m")*$B$4*Table4[[#This Row],[Velocity (m/s)]])/$C$4)</f>
        <v/>
      </c>
      <c r="H1062" s="96" t="str">
        <f>IF(Table4[[#This Row],[Segment]]="","",IF(Table4[[#This Row],[Teynold''s Number]]&gt;4000,"TURBULENT","LAMINAR"))</f>
        <v/>
      </c>
      <c r="I1062" s="86" t="str">
        <f>IF(Table4[[#This Row],[Segment]]="","",INDEX(Data!C1059:C1073,MATCH(Table4[Material],Data!B1059:B1073,0)))</f>
        <v/>
      </c>
      <c r="J1062" s="89" t="str">
        <f>IF(Table4[[#This Row],[ε (m)]]="","",Table4[[#This Row],[ε (m)]]/(CONVERT(Table4[[#This Row],[Diameter (in)]],"in","m")))</f>
        <v/>
      </c>
      <c r="K1062" s="96" t="str">
        <f>IF(Table4[[#This Row],[Regime]]="LAMINAR",16/Table4[[#This Row],[Teynold''s Number]],"-")</f>
        <v>-</v>
      </c>
      <c r="L1062" s="86"/>
      <c r="M1062" s="97" t="str">
        <f>IF(Table4[[#This Row],[Regime]]="TURBULENT",(((-4*LOG10(Table4[[#This Row],[ε/D]]/3.7+1.256/(Table4[[#This Row],[Teynold''s Number]]*SQRT(Table4[[#This Row],[f turbulent (guess)]]))))^-1)^2),"")</f>
        <v/>
      </c>
      <c r="N1062" s="91" t="str">
        <f>IF(Table4[[#This Row],[f turbulent]]="","",Table4[[#This Row],[f turbulent (guess)]]-Table4[[#This Row],[f turbulent]])</f>
        <v/>
      </c>
      <c r="O1062" s="87">
        <f>IF(Table4[[#This Row],[Segment]]="",0,IF(C1063="",0,IF(C1063&lt;=Table4[[#This Row],[Diameter (in)]],0,1-(D1062/D1063))))</f>
        <v>0</v>
      </c>
      <c r="P1062" s="92" t="str">
        <f>IF(Table4[[#This Row],[Segment]]="","",IF(C1062&gt;C1063,"",IF(C1063="",0.55,(0.55*(1-D1063/D1062)))))</f>
        <v/>
      </c>
      <c r="Q106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62" s="92" t="str">
        <f>IF(Table4[[#This Row],[Segment]]="","",IF(Table4[[#This Row],[Kexpansion]]="","0",((Table4[[#This Row],[Velocity (m/s)]]^2)/2)*Table4[[#This Row],[Kexpansion]]))</f>
        <v/>
      </c>
      <c r="S1062" s="92" t="str">
        <f>IF(Table4[[#This Row],[Segment]]="","",IF(Table4[[#This Row],[Kcontraction]]="","0",((Table4[[#This Row],[Velocity (m/s)]]^2)/2)*Table4[[#This Row],[Kcontraction]]))</f>
        <v/>
      </c>
      <c r="T1062" s="89" t="str">
        <f>IF(Table4[[#This Row],[Segment]]="","",SUMIF($Y$7:$Y$2000,Table4[[#This Row],[Segment]],$AD$7:$AD$2000))</f>
        <v/>
      </c>
      <c r="U1062" s="95" t="str">
        <f>IF(Table4[[#This Row],[Segment]]="","",Table4[[#This Row],[Hfriction (J/kg)]]+Table4[[#This Row],[Hexpansions (J/kg)]]+Table4[[#This Row],[Hcontractions (J/kg)]]+Table4[[#This Row],[Hf (J/kg)]])</f>
        <v/>
      </c>
      <c r="V1062" s="95" t="str">
        <f>IF(Table4[[#This Row],[Segment]]="","",Table4[[#This Row],[Total Friction Loss (J/kg)]]*Table3[Density (kg/m3)])</f>
        <v/>
      </c>
      <c r="W1062" s="95" t="str">
        <f>IF(Table4[[#This Row],[Segment]]="","",Table4[[#This Row],[Total Pressure Drop (Pa)]]/1000)</f>
        <v/>
      </c>
      <c r="Y1062" s="82" t="str">
        <f>IF('Set Up'!D1285="","",'Set Up'!D1285)</f>
        <v/>
      </c>
      <c r="Z1062" s="82" t="str">
        <f>IF('Set Up'!E1285="","",'Set Up'!E1285)</f>
        <v/>
      </c>
      <c r="AA1062" s="82" t="str">
        <f>IF('Set Up'!F1285="","",'Set Up'!F1285)</f>
        <v/>
      </c>
      <c r="AB1062" s="82" t="str">
        <f>IF('Set Up'!G1285="","",'Set Up'!G1285)</f>
        <v/>
      </c>
      <c r="AC1062" s="82" t="str">
        <f t="array" ref="AC1062">IF(Y1062="","",INDEX(Data!$G$4:$G$51,MATCH(Table7[[#This Row],[Fitting]]&amp;Table7[[#This Row],[Fitting Subtype]],Data!$E$4:$E$51&amp;Data!$F$4:$F$51,0)))</f>
        <v/>
      </c>
      <c r="AD1062" s="89" t="str">
        <f>IF(Table7[[#This Row],[Segment]]="","",Table7[[#This Row],[Quantity]]*Table7[[#This Row],[Kf]]*(((INDEX(Table4[Velocity (m/s)],MATCH(Table7[[#This Row],[Segment]],Table4[Segment],0)))^2)/2))</f>
        <v/>
      </c>
      <c r="AF1062" s="82" t="str">
        <f>Table4[[#This Row],[Segment]]</f>
        <v/>
      </c>
      <c r="AG1062" s="75"/>
      <c r="AH1062" s="82" t="str">
        <f>IF(Table5[[#This Row],[Segment]]="","",AG1062-Table4[[#This Row],[Total Pressure Drop (kPa)]])</f>
        <v/>
      </c>
    </row>
    <row r="1063" spans="1:34" x14ac:dyDescent="0.25">
      <c r="A1063" s="95" t="str">
        <f>IF('Set Up'!A1060="","",'Set Up'!A1060)</f>
        <v/>
      </c>
      <c r="B1063" s="75" t="s">
        <v>81</v>
      </c>
      <c r="C1063" s="85"/>
      <c r="D1063" s="86" t="str">
        <f>IF(Table4[[#This Row],[Diameter (in)]]="","",(((CONVERT(Table4[[#This Row],[Diameter (in)]],"in","m"))/2)^2)*PI())</f>
        <v/>
      </c>
      <c r="E1063" s="87" t="str">
        <f>IF(Table4[[#This Row],[Area (m2)]]="","",$D$4/Table4[[#This Row],[Area (m2)]])</f>
        <v/>
      </c>
      <c r="F1063" s="85">
        <f t="shared" si="16"/>
        <v>4.6951999999999998</v>
      </c>
      <c r="G1063" s="88" t="str">
        <f>IF(Table4[[#This Row],[Segment]]="","",(CONVERT(Table4[[#This Row],[Diameter (in)]],"in","m")*$B$4*Table4[[#This Row],[Velocity (m/s)]])/$C$4)</f>
        <v/>
      </c>
      <c r="H1063" s="96" t="str">
        <f>IF(Table4[[#This Row],[Segment]]="","",IF(Table4[[#This Row],[Teynold''s Number]]&gt;4000,"TURBULENT","LAMINAR"))</f>
        <v/>
      </c>
      <c r="I1063" s="86" t="str">
        <f>IF(Table4[[#This Row],[Segment]]="","",INDEX(Data!C1060:C1074,MATCH(Table4[Material],Data!B1060:B1074,0)))</f>
        <v/>
      </c>
      <c r="J1063" s="89" t="str">
        <f>IF(Table4[[#This Row],[ε (m)]]="","",Table4[[#This Row],[ε (m)]]/(CONVERT(Table4[[#This Row],[Diameter (in)]],"in","m")))</f>
        <v/>
      </c>
      <c r="K1063" s="96" t="str">
        <f>IF(Table4[[#This Row],[Regime]]="LAMINAR",16/Table4[[#This Row],[Teynold''s Number]],"-")</f>
        <v>-</v>
      </c>
      <c r="L1063" s="86"/>
      <c r="M1063" s="97" t="str">
        <f>IF(Table4[[#This Row],[Regime]]="TURBULENT",(((-4*LOG10(Table4[[#This Row],[ε/D]]/3.7+1.256/(Table4[[#This Row],[Teynold''s Number]]*SQRT(Table4[[#This Row],[f turbulent (guess)]]))))^-1)^2),"")</f>
        <v/>
      </c>
      <c r="N1063" s="91" t="str">
        <f>IF(Table4[[#This Row],[f turbulent]]="","",Table4[[#This Row],[f turbulent (guess)]]-Table4[[#This Row],[f turbulent]])</f>
        <v/>
      </c>
      <c r="O1063" s="87">
        <f>IF(Table4[[#This Row],[Segment]]="",0,IF(C1064="",0,IF(C1064&lt;=Table4[[#This Row],[Diameter (in)]],0,1-(D1063/D1064))))</f>
        <v>0</v>
      </c>
      <c r="P1063" s="92" t="str">
        <f>IF(Table4[[#This Row],[Segment]]="","",IF(C1063&gt;C1064,"",IF(C1064="",0.55,(0.55*(1-D1064/D1063)))))</f>
        <v/>
      </c>
      <c r="Q106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63" s="92" t="str">
        <f>IF(Table4[[#This Row],[Segment]]="","",IF(Table4[[#This Row],[Kexpansion]]="","0",((Table4[[#This Row],[Velocity (m/s)]]^2)/2)*Table4[[#This Row],[Kexpansion]]))</f>
        <v/>
      </c>
      <c r="S1063" s="92" t="str">
        <f>IF(Table4[[#This Row],[Segment]]="","",IF(Table4[[#This Row],[Kcontraction]]="","0",((Table4[[#This Row],[Velocity (m/s)]]^2)/2)*Table4[[#This Row],[Kcontraction]]))</f>
        <v/>
      </c>
      <c r="T1063" s="89" t="str">
        <f>IF(Table4[[#This Row],[Segment]]="","",SUMIF($Y$7:$Y$2000,Table4[[#This Row],[Segment]],$AD$7:$AD$2000))</f>
        <v/>
      </c>
      <c r="U1063" s="95" t="str">
        <f>IF(Table4[[#This Row],[Segment]]="","",Table4[[#This Row],[Hfriction (J/kg)]]+Table4[[#This Row],[Hexpansions (J/kg)]]+Table4[[#This Row],[Hcontractions (J/kg)]]+Table4[[#This Row],[Hf (J/kg)]])</f>
        <v/>
      </c>
      <c r="V1063" s="95" t="str">
        <f>IF(Table4[[#This Row],[Segment]]="","",Table4[[#This Row],[Total Friction Loss (J/kg)]]*Table3[Density (kg/m3)])</f>
        <v/>
      </c>
      <c r="W1063" s="95" t="str">
        <f>IF(Table4[[#This Row],[Segment]]="","",Table4[[#This Row],[Total Pressure Drop (Pa)]]/1000)</f>
        <v/>
      </c>
      <c r="Y1063" s="82" t="str">
        <f>IF('Set Up'!D1286="","",'Set Up'!D1286)</f>
        <v/>
      </c>
      <c r="Z1063" s="82" t="str">
        <f>IF('Set Up'!E1286="","",'Set Up'!E1286)</f>
        <v/>
      </c>
      <c r="AA1063" s="82" t="str">
        <f>IF('Set Up'!F1286="","",'Set Up'!F1286)</f>
        <v/>
      </c>
      <c r="AB1063" s="82" t="str">
        <f>IF('Set Up'!G1286="","",'Set Up'!G1286)</f>
        <v/>
      </c>
      <c r="AC1063" s="82" t="str">
        <f t="array" ref="AC1063">IF(Y1063="","",INDEX(Data!$G$4:$G$51,MATCH(Table7[[#This Row],[Fitting]]&amp;Table7[[#This Row],[Fitting Subtype]],Data!$E$4:$E$51&amp;Data!$F$4:$F$51,0)))</f>
        <v/>
      </c>
      <c r="AD1063" s="89" t="str">
        <f>IF(Table7[[#This Row],[Segment]]="","",Table7[[#This Row],[Quantity]]*Table7[[#This Row],[Kf]]*(((INDEX(Table4[Velocity (m/s)],MATCH(Table7[[#This Row],[Segment]],Table4[Segment],0)))^2)/2))</f>
        <v/>
      </c>
      <c r="AF1063" s="82" t="str">
        <f>Table4[[#This Row],[Segment]]</f>
        <v/>
      </c>
      <c r="AG1063" s="75"/>
      <c r="AH1063" s="82" t="str">
        <f>IF(Table5[[#This Row],[Segment]]="","",AG1063-Table4[[#This Row],[Total Pressure Drop (kPa)]])</f>
        <v/>
      </c>
    </row>
    <row r="1064" spans="1:34" x14ac:dyDescent="0.25">
      <c r="A1064" s="95" t="str">
        <f>IF('Set Up'!A1061="","",'Set Up'!A1061)</f>
        <v/>
      </c>
      <c r="B1064" s="75" t="s">
        <v>81</v>
      </c>
      <c r="C1064" s="85"/>
      <c r="D1064" s="86" t="str">
        <f>IF(Table4[[#This Row],[Diameter (in)]]="","",(((CONVERT(Table4[[#This Row],[Diameter (in)]],"in","m"))/2)^2)*PI())</f>
        <v/>
      </c>
      <c r="E1064" s="87" t="str">
        <f>IF(Table4[[#This Row],[Area (m2)]]="","",$D$4/Table4[[#This Row],[Area (m2)]])</f>
        <v/>
      </c>
      <c r="F1064" s="85">
        <f t="shared" si="16"/>
        <v>4.6951999999999998</v>
      </c>
      <c r="G1064" s="88" t="str">
        <f>IF(Table4[[#This Row],[Segment]]="","",(CONVERT(Table4[[#This Row],[Diameter (in)]],"in","m")*$B$4*Table4[[#This Row],[Velocity (m/s)]])/$C$4)</f>
        <v/>
      </c>
      <c r="H1064" s="96" t="str">
        <f>IF(Table4[[#This Row],[Segment]]="","",IF(Table4[[#This Row],[Teynold''s Number]]&gt;4000,"TURBULENT","LAMINAR"))</f>
        <v/>
      </c>
      <c r="I1064" s="86" t="str">
        <f>IF(Table4[[#This Row],[Segment]]="","",INDEX(Data!C1061:C1075,MATCH(Table4[Material],Data!B1061:B1075,0)))</f>
        <v/>
      </c>
      <c r="J1064" s="89" t="str">
        <f>IF(Table4[[#This Row],[ε (m)]]="","",Table4[[#This Row],[ε (m)]]/(CONVERT(Table4[[#This Row],[Diameter (in)]],"in","m")))</f>
        <v/>
      </c>
      <c r="K1064" s="96" t="str">
        <f>IF(Table4[[#This Row],[Regime]]="LAMINAR",16/Table4[[#This Row],[Teynold''s Number]],"-")</f>
        <v>-</v>
      </c>
      <c r="L1064" s="86"/>
      <c r="M1064" s="97" t="str">
        <f>IF(Table4[[#This Row],[Regime]]="TURBULENT",(((-4*LOG10(Table4[[#This Row],[ε/D]]/3.7+1.256/(Table4[[#This Row],[Teynold''s Number]]*SQRT(Table4[[#This Row],[f turbulent (guess)]]))))^-1)^2),"")</f>
        <v/>
      </c>
      <c r="N1064" s="91" t="str">
        <f>IF(Table4[[#This Row],[f turbulent]]="","",Table4[[#This Row],[f turbulent (guess)]]-Table4[[#This Row],[f turbulent]])</f>
        <v/>
      </c>
      <c r="O1064" s="87">
        <f>IF(Table4[[#This Row],[Segment]]="",0,IF(C1065="",0,IF(C1065&lt;=Table4[[#This Row],[Diameter (in)]],0,1-(D1064/D1065))))</f>
        <v>0</v>
      </c>
      <c r="P1064" s="92" t="str">
        <f>IF(Table4[[#This Row],[Segment]]="","",IF(C1064&gt;C1065,"",IF(C1065="",0.55,(0.55*(1-D1065/D1064)))))</f>
        <v/>
      </c>
      <c r="Q106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64" s="92" t="str">
        <f>IF(Table4[[#This Row],[Segment]]="","",IF(Table4[[#This Row],[Kexpansion]]="","0",((Table4[[#This Row],[Velocity (m/s)]]^2)/2)*Table4[[#This Row],[Kexpansion]]))</f>
        <v/>
      </c>
      <c r="S1064" s="92" t="str">
        <f>IF(Table4[[#This Row],[Segment]]="","",IF(Table4[[#This Row],[Kcontraction]]="","0",((Table4[[#This Row],[Velocity (m/s)]]^2)/2)*Table4[[#This Row],[Kcontraction]]))</f>
        <v/>
      </c>
      <c r="T1064" s="89" t="str">
        <f>IF(Table4[[#This Row],[Segment]]="","",SUMIF($Y$7:$Y$2000,Table4[[#This Row],[Segment]],$AD$7:$AD$2000))</f>
        <v/>
      </c>
      <c r="U1064" s="95" t="str">
        <f>IF(Table4[[#This Row],[Segment]]="","",Table4[[#This Row],[Hfriction (J/kg)]]+Table4[[#This Row],[Hexpansions (J/kg)]]+Table4[[#This Row],[Hcontractions (J/kg)]]+Table4[[#This Row],[Hf (J/kg)]])</f>
        <v/>
      </c>
      <c r="V1064" s="95" t="str">
        <f>IF(Table4[[#This Row],[Segment]]="","",Table4[[#This Row],[Total Friction Loss (J/kg)]]*Table3[Density (kg/m3)])</f>
        <v/>
      </c>
      <c r="W1064" s="95" t="str">
        <f>IF(Table4[[#This Row],[Segment]]="","",Table4[[#This Row],[Total Pressure Drop (Pa)]]/1000)</f>
        <v/>
      </c>
      <c r="Y1064" s="82" t="str">
        <f>IF('Set Up'!D1287="","",'Set Up'!D1287)</f>
        <v/>
      </c>
      <c r="Z1064" s="82" t="str">
        <f>IF('Set Up'!E1287="","",'Set Up'!E1287)</f>
        <v/>
      </c>
      <c r="AA1064" s="82" t="str">
        <f>IF('Set Up'!F1287="","",'Set Up'!F1287)</f>
        <v/>
      </c>
      <c r="AB1064" s="82" t="str">
        <f>IF('Set Up'!G1287="","",'Set Up'!G1287)</f>
        <v/>
      </c>
      <c r="AC1064" s="82" t="str">
        <f t="array" ref="AC1064">IF(Y1064="","",INDEX(Data!$G$4:$G$51,MATCH(Table7[[#This Row],[Fitting]]&amp;Table7[[#This Row],[Fitting Subtype]],Data!$E$4:$E$51&amp;Data!$F$4:$F$51,0)))</f>
        <v/>
      </c>
      <c r="AD1064" s="89" t="str">
        <f>IF(Table7[[#This Row],[Segment]]="","",Table7[[#This Row],[Quantity]]*Table7[[#This Row],[Kf]]*(((INDEX(Table4[Velocity (m/s)],MATCH(Table7[[#This Row],[Segment]],Table4[Segment],0)))^2)/2))</f>
        <v/>
      </c>
      <c r="AF1064" s="82" t="str">
        <f>Table4[[#This Row],[Segment]]</f>
        <v/>
      </c>
      <c r="AG1064" s="75"/>
      <c r="AH1064" s="82" t="str">
        <f>IF(Table5[[#This Row],[Segment]]="","",AG1064-Table4[[#This Row],[Total Pressure Drop (kPa)]])</f>
        <v/>
      </c>
    </row>
    <row r="1065" spans="1:34" x14ac:dyDescent="0.25">
      <c r="A1065" s="95" t="str">
        <f>IF('Set Up'!A1062="","",'Set Up'!A1062)</f>
        <v/>
      </c>
      <c r="B1065" s="75" t="s">
        <v>81</v>
      </c>
      <c r="C1065" s="85"/>
      <c r="D1065" s="86" t="str">
        <f>IF(Table4[[#This Row],[Diameter (in)]]="","",(((CONVERT(Table4[[#This Row],[Diameter (in)]],"in","m"))/2)^2)*PI())</f>
        <v/>
      </c>
      <c r="E1065" s="87" t="str">
        <f>IF(Table4[[#This Row],[Area (m2)]]="","",$D$4/Table4[[#This Row],[Area (m2)]])</f>
        <v/>
      </c>
      <c r="F1065" s="85">
        <f t="shared" si="16"/>
        <v>4.6951999999999998</v>
      </c>
      <c r="G1065" s="88" t="str">
        <f>IF(Table4[[#This Row],[Segment]]="","",(CONVERT(Table4[[#This Row],[Diameter (in)]],"in","m")*$B$4*Table4[[#This Row],[Velocity (m/s)]])/$C$4)</f>
        <v/>
      </c>
      <c r="H1065" s="96" t="str">
        <f>IF(Table4[[#This Row],[Segment]]="","",IF(Table4[[#This Row],[Teynold''s Number]]&gt;4000,"TURBULENT","LAMINAR"))</f>
        <v/>
      </c>
      <c r="I1065" s="86" t="str">
        <f>IF(Table4[[#This Row],[Segment]]="","",INDEX(Data!C1062:C1076,MATCH(Table4[Material],Data!B1062:B1076,0)))</f>
        <v/>
      </c>
      <c r="J1065" s="89" t="str">
        <f>IF(Table4[[#This Row],[ε (m)]]="","",Table4[[#This Row],[ε (m)]]/(CONVERT(Table4[[#This Row],[Diameter (in)]],"in","m")))</f>
        <v/>
      </c>
      <c r="K1065" s="96" t="str">
        <f>IF(Table4[[#This Row],[Regime]]="LAMINAR",16/Table4[[#This Row],[Teynold''s Number]],"-")</f>
        <v>-</v>
      </c>
      <c r="L1065" s="86"/>
      <c r="M1065" s="97" t="str">
        <f>IF(Table4[[#This Row],[Regime]]="TURBULENT",(((-4*LOG10(Table4[[#This Row],[ε/D]]/3.7+1.256/(Table4[[#This Row],[Teynold''s Number]]*SQRT(Table4[[#This Row],[f turbulent (guess)]]))))^-1)^2),"")</f>
        <v/>
      </c>
      <c r="N1065" s="91" t="str">
        <f>IF(Table4[[#This Row],[f turbulent]]="","",Table4[[#This Row],[f turbulent (guess)]]-Table4[[#This Row],[f turbulent]])</f>
        <v/>
      </c>
      <c r="O1065" s="87">
        <f>IF(Table4[[#This Row],[Segment]]="",0,IF(C1066="",0,IF(C1066&lt;=Table4[[#This Row],[Diameter (in)]],0,1-(D1065/D1066))))</f>
        <v>0</v>
      </c>
      <c r="P1065" s="92" t="str">
        <f>IF(Table4[[#This Row],[Segment]]="","",IF(C1065&gt;C1066,"",IF(C1066="",0.55,(0.55*(1-D1066/D1065)))))</f>
        <v/>
      </c>
      <c r="Q106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65" s="92" t="str">
        <f>IF(Table4[[#This Row],[Segment]]="","",IF(Table4[[#This Row],[Kexpansion]]="","0",((Table4[[#This Row],[Velocity (m/s)]]^2)/2)*Table4[[#This Row],[Kexpansion]]))</f>
        <v/>
      </c>
      <c r="S1065" s="92" t="str">
        <f>IF(Table4[[#This Row],[Segment]]="","",IF(Table4[[#This Row],[Kcontraction]]="","0",((Table4[[#This Row],[Velocity (m/s)]]^2)/2)*Table4[[#This Row],[Kcontraction]]))</f>
        <v/>
      </c>
      <c r="T1065" s="89" t="str">
        <f>IF(Table4[[#This Row],[Segment]]="","",SUMIF($Y$7:$Y$2000,Table4[[#This Row],[Segment]],$AD$7:$AD$2000))</f>
        <v/>
      </c>
      <c r="U1065" s="95" t="str">
        <f>IF(Table4[[#This Row],[Segment]]="","",Table4[[#This Row],[Hfriction (J/kg)]]+Table4[[#This Row],[Hexpansions (J/kg)]]+Table4[[#This Row],[Hcontractions (J/kg)]]+Table4[[#This Row],[Hf (J/kg)]])</f>
        <v/>
      </c>
      <c r="V1065" s="95" t="str">
        <f>IF(Table4[[#This Row],[Segment]]="","",Table4[[#This Row],[Total Friction Loss (J/kg)]]*Table3[Density (kg/m3)])</f>
        <v/>
      </c>
      <c r="W1065" s="95" t="str">
        <f>IF(Table4[[#This Row],[Segment]]="","",Table4[[#This Row],[Total Pressure Drop (Pa)]]/1000)</f>
        <v/>
      </c>
      <c r="Y1065" s="82" t="str">
        <f>IF('Set Up'!D1288="","",'Set Up'!D1288)</f>
        <v/>
      </c>
      <c r="Z1065" s="82" t="str">
        <f>IF('Set Up'!E1288="","",'Set Up'!E1288)</f>
        <v/>
      </c>
      <c r="AA1065" s="82" t="str">
        <f>IF('Set Up'!F1288="","",'Set Up'!F1288)</f>
        <v/>
      </c>
      <c r="AB1065" s="82" t="str">
        <f>IF('Set Up'!G1288="","",'Set Up'!G1288)</f>
        <v/>
      </c>
      <c r="AC1065" s="82" t="str">
        <f t="array" ref="AC1065">IF(Y1065="","",INDEX(Data!$G$4:$G$51,MATCH(Table7[[#This Row],[Fitting]]&amp;Table7[[#This Row],[Fitting Subtype]],Data!$E$4:$E$51&amp;Data!$F$4:$F$51,0)))</f>
        <v/>
      </c>
      <c r="AD1065" s="89" t="str">
        <f>IF(Table7[[#This Row],[Segment]]="","",Table7[[#This Row],[Quantity]]*Table7[[#This Row],[Kf]]*(((INDEX(Table4[Velocity (m/s)],MATCH(Table7[[#This Row],[Segment]],Table4[Segment],0)))^2)/2))</f>
        <v/>
      </c>
      <c r="AF1065" s="82" t="str">
        <f>Table4[[#This Row],[Segment]]</f>
        <v/>
      </c>
      <c r="AG1065" s="75"/>
      <c r="AH1065" s="82" t="str">
        <f>IF(Table5[[#This Row],[Segment]]="","",AG1065-Table4[[#This Row],[Total Pressure Drop (kPa)]])</f>
        <v/>
      </c>
    </row>
    <row r="1066" spans="1:34" x14ac:dyDescent="0.25">
      <c r="A1066" s="95" t="str">
        <f>IF('Set Up'!A1063="","",'Set Up'!A1063)</f>
        <v/>
      </c>
      <c r="B1066" s="75" t="s">
        <v>81</v>
      </c>
      <c r="C1066" s="85"/>
      <c r="D1066" s="86" t="str">
        <f>IF(Table4[[#This Row],[Diameter (in)]]="","",(((CONVERT(Table4[[#This Row],[Diameter (in)]],"in","m"))/2)^2)*PI())</f>
        <v/>
      </c>
      <c r="E1066" s="87" t="str">
        <f>IF(Table4[[#This Row],[Area (m2)]]="","",$D$4/Table4[[#This Row],[Area (m2)]])</f>
        <v/>
      </c>
      <c r="F1066" s="85">
        <f t="shared" si="16"/>
        <v>4.6951999999999998</v>
      </c>
      <c r="G1066" s="88" t="str">
        <f>IF(Table4[[#This Row],[Segment]]="","",(CONVERT(Table4[[#This Row],[Diameter (in)]],"in","m")*$B$4*Table4[[#This Row],[Velocity (m/s)]])/$C$4)</f>
        <v/>
      </c>
      <c r="H1066" s="96" t="str">
        <f>IF(Table4[[#This Row],[Segment]]="","",IF(Table4[[#This Row],[Teynold''s Number]]&gt;4000,"TURBULENT","LAMINAR"))</f>
        <v/>
      </c>
      <c r="I1066" s="86" t="str">
        <f>IF(Table4[[#This Row],[Segment]]="","",INDEX(Data!C1063:C1077,MATCH(Table4[Material],Data!B1063:B1077,0)))</f>
        <v/>
      </c>
      <c r="J1066" s="89" t="str">
        <f>IF(Table4[[#This Row],[ε (m)]]="","",Table4[[#This Row],[ε (m)]]/(CONVERT(Table4[[#This Row],[Diameter (in)]],"in","m")))</f>
        <v/>
      </c>
      <c r="K1066" s="96" t="str">
        <f>IF(Table4[[#This Row],[Regime]]="LAMINAR",16/Table4[[#This Row],[Teynold''s Number]],"-")</f>
        <v>-</v>
      </c>
      <c r="L1066" s="86"/>
      <c r="M1066" s="97" t="str">
        <f>IF(Table4[[#This Row],[Regime]]="TURBULENT",(((-4*LOG10(Table4[[#This Row],[ε/D]]/3.7+1.256/(Table4[[#This Row],[Teynold''s Number]]*SQRT(Table4[[#This Row],[f turbulent (guess)]]))))^-1)^2),"")</f>
        <v/>
      </c>
      <c r="N1066" s="91" t="str">
        <f>IF(Table4[[#This Row],[f turbulent]]="","",Table4[[#This Row],[f turbulent (guess)]]-Table4[[#This Row],[f turbulent]])</f>
        <v/>
      </c>
      <c r="O1066" s="87">
        <f>IF(Table4[[#This Row],[Segment]]="",0,IF(C1067="",0,IF(C1067&lt;=Table4[[#This Row],[Diameter (in)]],0,1-(D1066/D1067))))</f>
        <v>0</v>
      </c>
      <c r="P1066" s="92" t="str">
        <f>IF(Table4[[#This Row],[Segment]]="","",IF(C1066&gt;C1067,"",IF(C1067="",0.55,(0.55*(1-D1067/D1066)))))</f>
        <v/>
      </c>
      <c r="Q106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66" s="92" t="str">
        <f>IF(Table4[[#This Row],[Segment]]="","",IF(Table4[[#This Row],[Kexpansion]]="","0",((Table4[[#This Row],[Velocity (m/s)]]^2)/2)*Table4[[#This Row],[Kexpansion]]))</f>
        <v/>
      </c>
      <c r="S1066" s="92" t="str">
        <f>IF(Table4[[#This Row],[Segment]]="","",IF(Table4[[#This Row],[Kcontraction]]="","0",((Table4[[#This Row],[Velocity (m/s)]]^2)/2)*Table4[[#This Row],[Kcontraction]]))</f>
        <v/>
      </c>
      <c r="T1066" s="89" t="str">
        <f>IF(Table4[[#This Row],[Segment]]="","",SUMIF($Y$7:$Y$2000,Table4[[#This Row],[Segment]],$AD$7:$AD$2000))</f>
        <v/>
      </c>
      <c r="U1066" s="95" t="str">
        <f>IF(Table4[[#This Row],[Segment]]="","",Table4[[#This Row],[Hfriction (J/kg)]]+Table4[[#This Row],[Hexpansions (J/kg)]]+Table4[[#This Row],[Hcontractions (J/kg)]]+Table4[[#This Row],[Hf (J/kg)]])</f>
        <v/>
      </c>
      <c r="V1066" s="95" t="str">
        <f>IF(Table4[[#This Row],[Segment]]="","",Table4[[#This Row],[Total Friction Loss (J/kg)]]*Table3[Density (kg/m3)])</f>
        <v/>
      </c>
      <c r="W1066" s="95" t="str">
        <f>IF(Table4[[#This Row],[Segment]]="","",Table4[[#This Row],[Total Pressure Drop (Pa)]]/1000)</f>
        <v/>
      </c>
      <c r="Y1066" s="82" t="str">
        <f>IF('Set Up'!D1289="","",'Set Up'!D1289)</f>
        <v/>
      </c>
      <c r="Z1066" s="82" t="str">
        <f>IF('Set Up'!E1289="","",'Set Up'!E1289)</f>
        <v/>
      </c>
      <c r="AA1066" s="82" t="str">
        <f>IF('Set Up'!F1289="","",'Set Up'!F1289)</f>
        <v/>
      </c>
      <c r="AB1066" s="82" t="str">
        <f>IF('Set Up'!G1289="","",'Set Up'!G1289)</f>
        <v/>
      </c>
      <c r="AC1066" s="82" t="str">
        <f t="array" ref="AC1066">IF(Y1066="","",INDEX(Data!$G$4:$G$51,MATCH(Table7[[#This Row],[Fitting]]&amp;Table7[[#This Row],[Fitting Subtype]],Data!$E$4:$E$51&amp;Data!$F$4:$F$51,0)))</f>
        <v/>
      </c>
      <c r="AD1066" s="89" t="str">
        <f>IF(Table7[[#This Row],[Segment]]="","",Table7[[#This Row],[Quantity]]*Table7[[#This Row],[Kf]]*(((INDEX(Table4[Velocity (m/s)],MATCH(Table7[[#This Row],[Segment]],Table4[Segment],0)))^2)/2))</f>
        <v/>
      </c>
      <c r="AF1066" s="82" t="str">
        <f>Table4[[#This Row],[Segment]]</f>
        <v/>
      </c>
      <c r="AG1066" s="75"/>
      <c r="AH1066" s="82" t="str">
        <f>IF(Table5[[#This Row],[Segment]]="","",AG1066-Table4[[#This Row],[Total Pressure Drop (kPa)]])</f>
        <v/>
      </c>
    </row>
    <row r="1067" spans="1:34" x14ac:dyDescent="0.25">
      <c r="A1067" s="95" t="str">
        <f>IF('Set Up'!A1064="","",'Set Up'!A1064)</f>
        <v/>
      </c>
      <c r="B1067" s="75" t="s">
        <v>81</v>
      </c>
      <c r="C1067" s="85"/>
      <c r="D1067" s="86" t="str">
        <f>IF(Table4[[#This Row],[Diameter (in)]]="","",(((CONVERT(Table4[[#This Row],[Diameter (in)]],"in","m"))/2)^2)*PI())</f>
        <v/>
      </c>
      <c r="E1067" s="87" t="str">
        <f>IF(Table4[[#This Row],[Area (m2)]]="","",$D$4/Table4[[#This Row],[Area (m2)]])</f>
        <v/>
      </c>
      <c r="F1067" s="85">
        <f t="shared" si="16"/>
        <v>4.6951999999999998</v>
      </c>
      <c r="G1067" s="88" t="str">
        <f>IF(Table4[[#This Row],[Segment]]="","",(CONVERT(Table4[[#This Row],[Diameter (in)]],"in","m")*$B$4*Table4[[#This Row],[Velocity (m/s)]])/$C$4)</f>
        <v/>
      </c>
      <c r="H1067" s="96" t="str">
        <f>IF(Table4[[#This Row],[Segment]]="","",IF(Table4[[#This Row],[Teynold''s Number]]&gt;4000,"TURBULENT","LAMINAR"))</f>
        <v/>
      </c>
      <c r="I1067" s="86" t="str">
        <f>IF(Table4[[#This Row],[Segment]]="","",INDEX(Data!C1064:C1078,MATCH(Table4[Material],Data!B1064:B1078,0)))</f>
        <v/>
      </c>
      <c r="J1067" s="89" t="str">
        <f>IF(Table4[[#This Row],[ε (m)]]="","",Table4[[#This Row],[ε (m)]]/(CONVERT(Table4[[#This Row],[Diameter (in)]],"in","m")))</f>
        <v/>
      </c>
      <c r="K1067" s="96" t="str">
        <f>IF(Table4[[#This Row],[Regime]]="LAMINAR",16/Table4[[#This Row],[Teynold''s Number]],"-")</f>
        <v>-</v>
      </c>
      <c r="L1067" s="86"/>
      <c r="M1067" s="97" t="str">
        <f>IF(Table4[[#This Row],[Regime]]="TURBULENT",(((-4*LOG10(Table4[[#This Row],[ε/D]]/3.7+1.256/(Table4[[#This Row],[Teynold''s Number]]*SQRT(Table4[[#This Row],[f turbulent (guess)]]))))^-1)^2),"")</f>
        <v/>
      </c>
      <c r="N1067" s="91" t="str">
        <f>IF(Table4[[#This Row],[f turbulent]]="","",Table4[[#This Row],[f turbulent (guess)]]-Table4[[#This Row],[f turbulent]])</f>
        <v/>
      </c>
      <c r="O1067" s="87">
        <f>IF(Table4[[#This Row],[Segment]]="",0,IF(C1068="",0,IF(C1068&lt;=Table4[[#This Row],[Diameter (in)]],0,1-(D1067/D1068))))</f>
        <v>0</v>
      </c>
      <c r="P1067" s="92" t="str">
        <f>IF(Table4[[#This Row],[Segment]]="","",IF(C1067&gt;C1068,"",IF(C1068="",0.55,(0.55*(1-D1068/D1067)))))</f>
        <v/>
      </c>
      <c r="Q106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67" s="92" t="str">
        <f>IF(Table4[[#This Row],[Segment]]="","",IF(Table4[[#This Row],[Kexpansion]]="","0",((Table4[[#This Row],[Velocity (m/s)]]^2)/2)*Table4[[#This Row],[Kexpansion]]))</f>
        <v/>
      </c>
      <c r="S1067" s="92" t="str">
        <f>IF(Table4[[#This Row],[Segment]]="","",IF(Table4[[#This Row],[Kcontraction]]="","0",((Table4[[#This Row],[Velocity (m/s)]]^2)/2)*Table4[[#This Row],[Kcontraction]]))</f>
        <v/>
      </c>
      <c r="T1067" s="89" t="str">
        <f>IF(Table4[[#This Row],[Segment]]="","",SUMIF($Y$7:$Y$2000,Table4[[#This Row],[Segment]],$AD$7:$AD$2000))</f>
        <v/>
      </c>
      <c r="U1067" s="95" t="str">
        <f>IF(Table4[[#This Row],[Segment]]="","",Table4[[#This Row],[Hfriction (J/kg)]]+Table4[[#This Row],[Hexpansions (J/kg)]]+Table4[[#This Row],[Hcontractions (J/kg)]]+Table4[[#This Row],[Hf (J/kg)]])</f>
        <v/>
      </c>
      <c r="V1067" s="95" t="str">
        <f>IF(Table4[[#This Row],[Segment]]="","",Table4[[#This Row],[Total Friction Loss (J/kg)]]*Table3[Density (kg/m3)])</f>
        <v/>
      </c>
      <c r="W1067" s="95" t="str">
        <f>IF(Table4[[#This Row],[Segment]]="","",Table4[[#This Row],[Total Pressure Drop (Pa)]]/1000)</f>
        <v/>
      </c>
      <c r="Y1067" s="82" t="str">
        <f>IF('Set Up'!D1290="","",'Set Up'!D1290)</f>
        <v/>
      </c>
      <c r="Z1067" s="82" t="str">
        <f>IF('Set Up'!E1290="","",'Set Up'!E1290)</f>
        <v/>
      </c>
      <c r="AA1067" s="82" t="str">
        <f>IF('Set Up'!F1290="","",'Set Up'!F1290)</f>
        <v/>
      </c>
      <c r="AB1067" s="82" t="str">
        <f>IF('Set Up'!G1290="","",'Set Up'!G1290)</f>
        <v/>
      </c>
      <c r="AC1067" s="82" t="str">
        <f t="array" ref="AC1067">IF(Y1067="","",INDEX(Data!$G$4:$G$51,MATCH(Table7[[#This Row],[Fitting]]&amp;Table7[[#This Row],[Fitting Subtype]],Data!$E$4:$E$51&amp;Data!$F$4:$F$51,0)))</f>
        <v/>
      </c>
      <c r="AD1067" s="89" t="str">
        <f>IF(Table7[[#This Row],[Segment]]="","",Table7[[#This Row],[Quantity]]*Table7[[#This Row],[Kf]]*(((INDEX(Table4[Velocity (m/s)],MATCH(Table7[[#This Row],[Segment]],Table4[Segment],0)))^2)/2))</f>
        <v/>
      </c>
      <c r="AF1067" s="82" t="str">
        <f>Table4[[#This Row],[Segment]]</f>
        <v/>
      </c>
      <c r="AG1067" s="75"/>
      <c r="AH1067" s="82" t="str">
        <f>IF(Table5[[#This Row],[Segment]]="","",AG1067-Table4[[#This Row],[Total Pressure Drop (kPa)]])</f>
        <v/>
      </c>
    </row>
    <row r="1068" spans="1:34" x14ac:dyDescent="0.25">
      <c r="A1068" s="95" t="str">
        <f>IF('Set Up'!A1065="","",'Set Up'!A1065)</f>
        <v/>
      </c>
      <c r="B1068" s="75" t="s">
        <v>81</v>
      </c>
      <c r="C1068" s="85"/>
      <c r="D1068" s="86" t="str">
        <f>IF(Table4[[#This Row],[Diameter (in)]]="","",(((CONVERT(Table4[[#This Row],[Diameter (in)]],"in","m"))/2)^2)*PI())</f>
        <v/>
      </c>
      <c r="E1068" s="87" t="str">
        <f>IF(Table4[[#This Row],[Area (m2)]]="","",$D$4/Table4[[#This Row],[Area (m2)]])</f>
        <v/>
      </c>
      <c r="F1068" s="85">
        <f t="shared" si="16"/>
        <v>4.6951999999999998</v>
      </c>
      <c r="G1068" s="88" t="str">
        <f>IF(Table4[[#This Row],[Segment]]="","",(CONVERT(Table4[[#This Row],[Diameter (in)]],"in","m")*$B$4*Table4[[#This Row],[Velocity (m/s)]])/$C$4)</f>
        <v/>
      </c>
      <c r="H1068" s="96" t="str">
        <f>IF(Table4[[#This Row],[Segment]]="","",IF(Table4[[#This Row],[Teynold''s Number]]&gt;4000,"TURBULENT","LAMINAR"))</f>
        <v/>
      </c>
      <c r="I1068" s="86" t="str">
        <f>IF(Table4[[#This Row],[Segment]]="","",INDEX(Data!C1065:C1079,MATCH(Table4[Material],Data!B1065:B1079,0)))</f>
        <v/>
      </c>
      <c r="J1068" s="89" t="str">
        <f>IF(Table4[[#This Row],[ε (m)]]="","",Table4[[#This Row],[ε (m)]]/(CONVERT(Table4[[#This Row],[Diameter (in)]],"in","m")))</f>
        <v/>
      </c>
      <c r="K1068" s="96" t="str">
        <f>IF(Table4[[#This Row],[Regime]]="LAMINAR",16/Table4[[#This Row],[Teynold''s Number]],"-")</f>
        <v>-</v>
      </c>
      <c r="L1068" s="86"/>
      <c r="M1068" s="97" t="str">
        <f>IF(Table4[[#This Row],[Regime]]="TURBULENT",(((-4*LOG10(Table4[[#This Row],[ε/D]]/3.7+1.256/(Table4[[#This Row],[Teynold''s Number]]*SQRT(Table4[[#This Row],[f turbulent (guess)]]))))^-1)^2),"")</f>
        <v/>
      </c>
      <c r="N1068" s="91" t="str">
        <f>IF(Table4[[#This Row],[f turbulent]]="","",Table4[[#This Row],[f turbulent (guess)]]-Table4[[#This Row],[f turbulent]])</f>
        <v/>
      </c>
      <c r="O1068" s="87">
        <f>IF(Table4[[#This Row],[Segment]]="",0,IF(C1069="",0,IF(C1069&lt;=Table4[[#This Row],[Diameter (in)]],0,1-(D1068/D1069))))</f>
        <v>0</v>
      </c>
      <c r="P1068" s="92" t="str">
        <f>IF(Table4[[#This Row],[Segment]]="","",IF(C1068&gt;C1069,"",IF(C1069="",0.55,(0.55*(1-D1069/D1068)))))</f>
        <v/>
      </c>
      <c r="Q106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68" s="92" t="str">
        <f>IF(Table4[[#This Row],[Segment]]="","",IF(Table4[[#This Row],[Kexpansion]]="","0",((Table4[[#This Row],[Velocity (m/s)]]^2)/2)*Table4[[#This Row],[Kexpansion]]))</f>
        <v/>
      </c>
      <c r="S1068" s="92" t="str">
        <f>IF(Table4[[#This Row],[Segment]]="","",IF(Table4[[#This Row],[Kcontraction]]="","0",((Table4[[#This Row],[Velocity (m/s)]]^2)/2)*Table4[[#This Row],[Kcontraction]]))</f>
        <v/>
      </c>
      <c r="T1068" s="89" t="str">
        <f>IF(Table4[[#This Row],[Segment]]="","",SUMIF($Y$7:$Y$2000,Table4[[#This Row],[Segment]],$AD$7:$AD$2000))</f>
        <v/>
      </c>
      <c r="U1068" s="95" t="str">
        <f>IF(Table4[[#This Row],[Segment]]="","",Table4[[#This Row],[Hfriction (J/kg)]]+Table4[[#This Row],[Hexpansions (J/kg)]]+Table4[[#This Row],[Hcontractions (J/kg)]]+Table4[[#This Row],[Hf (J/kg)]])</f>
        <v/>
      </c>
      <c r="V1068" s="95" t="str">
        <f>IF(Table4[[#This Row],[Segment]]="","",Table4[[#This Row],[Total Friction Loss (J/kg)]]*Table3[Density (kg/m3)])</f>
        <v/>
      </c>
      <c r="W1068" s="95" t="str">
        <f>IF(Table4[[#This Row],[Segment]]="","",Table4[[#This Row],[Total Pressure Drop (Pa)]]/1000)</f>
        <v/>
      </c>
      <c r="Y1068" s="82" t="str">
        <f>IF('Set Up'!D1291="","",'Set Up'!D1291)</f>
        <v/>
      </c>
      <c r="Z1068" s="82" t="str">
        <f>IF('Set Up'!E1291="","",'Set Up'!E1291)</f>
        <v/>
      </c>
      <c r="AA1068" s="82" t="str">
        <f>IF('Set Up'!F1291="","",'Set Up'!F1291)</f>
        <v/>
      </c>
      <c r="AB1068" s="82" t="str">
        <f>IF('Set Up'!G1291="","",'Set Up'!G1291)</f>
        <v/>
      </c>
      <c r="AC1068" s="82" t="str">
        <f t="array" ref="AC1068">IF(Y1068="","",INDEX(Data!$G$4:$G$51,MATCH(Table7[[#This Row],[Fitting]]&amp;Table7[[#This Row],[Fitting Subtype]],Data!$E$4:$E$51&amp;Data!$F$4:$F$51,0)))</f>
        <v/>
      </c>
      <c r="AD1068" s="89" t="str">
        <f>IF(Table7[[#This Row],[Segment]]="","",Table7[[#This Row],[Quantity]]*Table7[[#This Row],[Kf]]*(((INDEX(Table4[Velocity (m/s)],MATCH(Table7[[#This Row],[Segment]],Table4[Segment],0)))^2)/2))</f>
        <v/>
      </c>
      <c r="AF1068" s="82" t="str">
        <f>Table4[[#This Row],[Segment]]</f>
        <v/>
      </c>
      <c r="AG1068" s="75"/>
      <c r="AH1068" s="82" t="str">
        <f>IF(Table5[[#This Row],[Segment]]="","",AG1068-Table4[[#This Row],[Total Pressure Drop (kPa)]])</f>
        <v/>
      </c>
    </row>
    <row r="1069" spans="1:34" x14ac:dyDescent="0.25">
      <c r="A1069" s="95" t="str">
        <f>IF('Set Up'!A1066="","",'Set Up'!A1066)</f>
        <v/>
      </c>
      <c r="B1069" s="75" t="s">
        <v>81</v>
      </c>
      <c r="C1069" s="85"/>
      <c r="D1069" s="86" t="str">
        <f>IF(Table4[[#This Row],[Diameter (in)]]="","",(((CONVERT(Table4[[#This Row],[Diameter (in)]],"in","m"))/2)^2)*PI())</f>
        <v/>
      </c>
      <c r="E1069" s="87" t="str">
        <f>IF(Table4[[#This Row],[Area (m2)]]="","",$D$4/Table4[[#This Row],[Area (m2)]])</f>
        <v/>
      </c>
      <c r="F1069" s="85">
        <f t="shared" si="16"/>
        <v>4.6951999999999998</v>
      </c>
      <c r="G1069" s="88" t="str">
        <f>IF(Table4[[#This Row],[Segment]]="","",(CONVERT(Table4[[#This Row],[Diameter (in)]],"in","m")*$B$4*Table4[[#This Row],[Velocity (m/s)]])/$C$4)</f>
        <v/>
      </c>
      <c r="H1069" s="96" t="str">
        <f>IF(Table4[[#This Row],[Segment]]="","",IF(Table4[[#This Row],[Teynold''s Number]]&gt;4000,"TURBULENT","LAMINAR"))</f>
        <v/>
      </c>
      <c r="I1069" s="86" t="str">
        <f>IF(Table4[[#This Row],[Segment]]="","",INDEX(Data!C1066:C1080,MATCH(Table4[Material],Data!B1066:B1080,0)))</f>
        <v/>
      </c>
      <c r="J1069" s="89" t="str">
        <f>IF(Table4[[#This Row],[ε (m)]]="","",Table4[[#This Row],[ε (m)]]/(CONVERT(Table4[[#This Row],[Diameter (in)]],"in","m")))</f>
        <v/>
      </c>
      <c r="K1069" s="96" t="str">
        <f>IF(Table4[[#This Row],[Regime]]="LAMINAR",16/Table4[[#This Row],[Teynold''s Number]],"-")</f>
        <v>-</v>
      </c>
      <c r="L1069" s="86"/>
      <c r="M1069" s="97" t="str">
        <f>IF(Table4[[#This Row],[Regime]]="TURBULENT",(((-4*LOG10(Table4[[#This Row],[ε/D]]/3.7+1.256/(Table4[[#This Row],[Teynold''s Number]]*SQRT(Table4[[#This Row],[f turbulent (guess)]]))))^-1)^2),"")</f>
        <v/>
      </c>
      <c r="N1069" s="91" t="str">
        <f>IF(Table4[[#This Row],[f turbulent]]="","",Table4[[#This Row],[f turbulent (guess)]]-Table4[[#This Row],[f turbulent]])</f>
        <v/>
      </c>
      <c r="O1069" s="87">
        <f>IF(Table4[[#This Row],[Segment]]="",0,IF(C1070="",0,IF(C1070&lt;=Table4[[#This Row],[Diameter (in)]],0,1-(D1069/D1070))))</f>
        <v>0</v>
      </c>
      <c r="P1069" s="92" t="str">
        <f>IF(Table4[[#This Row],[Segment]]="","",IF(C1069&gt;C1070,"",IF(C1070="",0.55,(0.55*(1-D1070/D1069)))))</f>
        <v/>
      </c>
      <c r="Q106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69" s="92" t="str">
        <f>IF(Table4[[#This Row],[Segment]]="","",IF(Table4[[#This Row],[Kexpansion]]="","0",((Table4[[#This Row],[Velocity (m/s)]]^2)/2)*Table4[[#This Row],[Kexpansion]]))</f>
        <v/>
      </c>
      <c r="S1069" s="92" t="str">
        <f>IF(Table4[[#This Row],[Segment]]="","",IF(Table4[[#This Row],[Kcontraction]]="","0",((Table4[[#This Row],[Velocity (m/s)]]^2)/2)*Table4[[#This Row],[Kcontraction]]))</f>
        <v/>
      </c>
      <c r="T1069" s="89" t="str">
        <f>IF(Table4[[#This Row],[Segment]]="","",SUMIF($Y$7:$Y$2000,Table4[[#This Row],[Segment]],$AD$7:$AD$2000))</f>
        <v/>
      </c>
      <c r="U1069" s="95" t="str">
        <f>IF(Table4[[#This Row],[Segment]]="","",Table4[[#This Row],[Hfriction (J/kg)]]+Table4[[#This Row],[Hexpansions (J/kg)]]+Table4[[#This Row],[Hcontractions (J/kg)]]+Table4[[#This Row],[Hf (J/kg)]])</f>
        <v/>
      </c>
      <c r="V1069" s="95" t="str">
        <f>IF(Table4[[#This Row],[Segment]]="","",Table4[[#This Row],[Total Friction Loss (J/kg)]]*Table3[Density (kg/m3)])</f>
        <v/>
      </c>
      <c r="W1069" s="95" t="str">
        <f>IF(Table4[[#This Row],[Segment]]="","",Table4[[#This Row],[Total Pressure Drop (Pa)]]/1000)</f>
        <v/>
      </c>
      <c r="Y1069" s="82" t="str">
        <f>IF('Set Up'!D1292="","",'Set Up'!D1292)</f>
        <v/>
      </c>
      <c r="Z1069" s="82" t="str">
        <f>IF('Set Up'!E1292="","",'Set Up'!E1292)</f>
        <v/>
      </c>
      <c r="AA1069" s="82" t="str">
        <f>IF('Set Up'!F1292="","",'Set Up'!F1292)</f>
        <v/>
      </c>
      <c r="AB1069" s="82" t="str">
        <f>IF('Set Up'!G1292="","",'Set Up'!G1292)</f>
        <v/>
      </c>
      <c r="AC1069" s="82" t="str">
        <f t="array" ref="AC1069">IF(Y1069="","",INDEX(Data!$G$4:$G$51,MATCH(Table7[[#This Row],[Fitting]]&amp;Table7[[#This Row],[Fitting Subtype]],Data!$E$4:$E$51&amp;Data!$F$4:$F$51,0)))</f>
        <v/>
      </c>
      <c r="AD1069" s="89" t="str">
        <f>IF(Table7[[#This Row],[Segment]]="","",Table7[[#This Row],[Quantity]]*Table7[[#This Row],[Kf]]*(((INDEX(Table4[Velocity (m/s)],MATCH(Table7[[#This Row],[Segment]],Table4[Segment],0)))^2)/2))</f>
        <v/>
      </c>
      <c r="AF1069" s="82" t="str">
        <f>Table4[[#This Row],[Segment]]</f>
        <v/>
      </c>
      <c r="AG1069" s="75"/>
      <c r="AH1069" s="82" t="str">
        <f>IF(Table5[[#This Row],[Segment]]="","",AG1069-Table4[[#This Row],[Total Pressure Drop (kPa)]])</f>
        <v/>
      </c>
    </row>
    <row r="1070" spans="1:34" x14ac:dyDescent="0.25">
      <c r="A1070" s="95" t="str">
        <f>IF('Set Up'!A1067="","",'Set Up'!A1067)</f>
        <v/>
      </c>
      <c r="B1070" s="75" t="s">
        <v>81</v>
      </c>
      <c r="C1070" s="85"/>
      <c r="D1070" s="86" t="str">
        <f>IF(Table4[[#This Row],[Diameter (in)]]="","",(((CONVERT(Table4[[#This Row],[Diameter (in)]],"in","m"))/2)^2)*PI())</f>
        <v/>
      </c>
      <c r="E1070" s="87" t="str">
        <f>IF(Table4[[#This Row],[Area (m2)]]="","",$D$4/Table4[[#This Row],[Area (m2)]])</f>
        <v/>
      </c>
      <c r="F1070" s="85">
        <f t="shared" si="16"/>
        <v>4.6951999999999998</v>
      </c>
      <c r="G1070" s="88" t="str">
        <f>IF(Table4[[#This Row],[Segment]]="","",(CONVERT(Table4[[#This Row],[Diameter (in)]],"in","m")*$B$4*Table4[[#This Row],[Velocity (m/s)]])/$C$4)</f>
        <v/>
      </c>
      <c r="H1070" s="96" t="str">
        <f>IF(Table4[[#This Row],[Segment]]="","",IF(Table4[[#This Row],[Teynold''s Number]]&gt;4000,"TURBULENT","LAMINAR"))</f>
        <v/>
      </c>
      <c r="I1070" s="86" t="str">
        <f>IF(Table4[[#This Row],[Segment]]="","",INDEX(Data!C1067:C1081,MATCH(Table4[Material],Data!B1067:B1081,0)))</f>
        <v/>
      </c>
      <c r="J1070" s="89" t="str">
        <f>IF(Table4[[#This Row],[ε (m)]]="","",Table4[[#This Row],[ε (m)]]/(CONVERT(Table4[[#This Row],[Diameter (in)]],"in","m")))</f>
        <v/>
      </c>
      <c r="K1070" s="96" t="str">
        <f>IF(Table4[[#This Row],[Regime]]="LAMINAR",16/Table4[[#This Row],[Teynold''s Number]],"-")</f>
        <v>-</v>
      </c>
      <c r="L1070" s="86"/>
      <c r="M1070" s="97" t="str">
        <f>IF(Table4[[#This Row],[Regime]]="TURBULENT",(((-4*LOG10(Table4[[#This Row],[ε/D]]/3.7+1.256/(Table4[[#This Row],[Teynold''s Number]]*SQRT(Table4[[#This Row],[f turbulent (guess)]]))))^-1)^2),"")</f>
        <v/>
      </c>
      <c r="N1070" s="91" t="str">
        <f>IF(Table4[[#This Row],[f turbulent]]="","",Table4[[#This Row],[f turbulent (guess)]]-Table4[[#This Row],[f turbulent]])</f>
        <v/>
      </c>
      <c r="O1070" s="87">
        <f>IF(Table4[[#This Row],[Segment]]="",0,IF(C1071="",0,IF(C1071&lt;=Table4[[#This Row],[Diameter (in)]],0,1-(D1070/D1071))))</f>
        <v>0</v>
      </c>
      <c r="P1070" s="92" t="str">
        <f>IF(Table4[[#This Row],[Segment]]="","",IF(C1070&gt;C1071,"",IF(C1071="",0.55,(0.55*(1-D1071/D1070)))))</f>
        <v/>
      </c>
      <c r="Q107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70" s="92" t="str">
        <f>IF(Table4[[#This Row],[Segment]]="","",IF(Table4[[#This Row],[Kexpansion]]="","0",((Table4[[#This Row],[Velocity (m/s)]]^2)/2)*Table4[[#This Row],[Kexpansion]]))</f>
        <v/>
      </c>
      <c r="S1070" s="92" t="str">
        <f>IF(Table4[[#This Row],[Segment]]="","",IF(Table4[[#This Row],[Kcontraction]]="","0",((Table4[[#This Row],[Velocity (m/s)]]^2)/2)*Table4[[#This Row],[Kcontraction]]))</f>
        <v/>
      </c>
      <c r="T1070" s="89" t="str">
        <f>IF(Table4[[#This Row],[Segment]]="","",SUMIF($Y$7:$Y$2000,Table4[[#This Row],[Segment]],$AD$7:$AD$2000))</f>
        <v/>
      </c>
      <c r="U1070" s="95" t="str">
        <f>IF(Table4[[#This Row],[Segment]]="","",Table4[[#This Row],[Hfriction (J/kg)]]+Table4[[#This Row],[Hexpansions (J/kg)]]+Table4[[#This Row],[Hcontractions (J/kg)]]+Table4[[#This Row],[Hf (J/kg)]])</f>
        <v/>
      </c>
      <c r="V1070" s="95" t="str">
        <f>IF(Table4[[#This Row],[Segment]]="","",Table4[[#This Row],[Total Friction Loss (J/kg)]]*Table3[Density (kg/m3)])</f>
        <v/>
      </c>
      <c r="W1070" s="95" t="str">
        <f>IF(Table4[[#This Row],[Segment]]="","",Table4[[#This Row],[Total Pressure Drop (Pa)]]/1000)</f>
        <v/>
      </c>
      <c r="Y1070" s="82" t="str">
        <f>IF('Set Up'!D1293="","",'Set Up'!D1293)</f>
        <v/>
      </c>
      <c r="Z1070" s="82" t="str">
        <f>IF('Set Up'!E1293="","",'Set Up'!E1293)</f>
        <v/>
      </c>
      <c r="AA1070" s="82" t="str">
        <f>IF('Set Up'!F1293="","",'Set Up'!F1293)</f>
        <v/>
      </c>
      <c r="AB1070" s="82" t="str">
        <f>IF('Set Up'!G1293="","",'Set Up'!G1293)</f>
        <v/>
      </c>
      <c r="AC1070" s="82" t="str">
        <f t="array" ref="AC1070">IF(Y1070="","",INDEX(Data!$G$4:$G$51,MATCH(Table7[[#This Row],[Fitting]]&amp;Table7[[#This Row],[Fitting Subtype]],Data!$E$4:$E$51&amp;Data!$F$4:$F$51,0)))</f>
        <v/>
      </c>
      <c r="AD1070" s="89" t="str">
        <f>IF(Table7[[#This Row],[Segment]]="","",Table7[[#This Row],[Quantity]]*Table7[[#This Row],[Kf]]*(((INDEX(Table4[Velocity (m/s)],MATCH(Table7[[#This Row],[Segment]],Table4[Segment],0)))^2)/2))</f>
        <v/>
      </c>
      <c r="AF1070" s="82" t="str">
        <f>Table4[[#This Row],[Segment]]</f>
        <v/>
      </c>
      <c r="AG1070" s="75"/>
      <c r="AH1070" s="82" t="str">
        <f>IF(Table5[[#This Row],[Segment]]="","",AG1070-Table4[[#This Row],[Total Pressure Drop (kPa)]])</f>
        <v/>
      </c>
    </row>
    <row r="1071" spans="1:34" x14ac:dyDescent="0.25">
      <c r="A1071" s="95" t="str">
        <f>IF('Set Up'!A1068="","",'Set Up'!A1068)</f>
        <v/>
      </c>
      <c r="B1071" s="75" t="s">
        <v>81</v>
      </c>
      <c r="C1071" s="85"/>
      <c r="D1071" s="86" t="str">
        <f>IF(Table4[[#This Row],[Diameter (in)]]="","",(((CONVERT(Table4[[#This Row],[Diameter (in)]],"in","m"))/2)^2)*PI())</f>
        <v/>
      </c>
      <c r="E1071" s="87" t="str">
        <f>IF(Table4[[#This Row],[Area (m2)]]="","",$D$4/Table4[[#This Row],[Area (m2)]])</f>
        <v/>
      </c>
      <c r="F1071" s="85">
        <f t="shared" si="16"/>
        <v>4.6951999999999998</v>
      </c>
      <c r="G1071" s="88" t="str">
        <f>IF(Table4[[#This Row],[Segment]]="","",(CONVERT(Table4[[#This Row],[Diameter (in)]],"in","m")*$B$4*Table4[[#This Row],[Velocity (m/s)]])/$C$4)</f>
        <v/>
      </c>
      <c r="H1071" s="96" t="str">
        <f>IF(Table4[[#This Row],[Segment]]="","",IF(Table4[[#This Row],[Teynold''s Number]]&gt;4000,"TURBULENT","LAMINAR"))</f>
        <v/>
      </c>
      <c r="I1071" s="86" t="str">
        <f>IF(Table4[[#This Row],[Segment]]="","",INDEX(Data!C1068:C1082,MATCH(Table4[Material],Data!B1068:B1082,0)))</f>
        <v/>
      </c>
      <c r="J1071" s="89" t="str">
        <f>IF(Table4[[#This Row],[ε (m)]]="","",Table4[[#This Row],[ε (m)]]/(CONVERT(Table4[[#This Row],[Diameter (in)]],"in","m")))</f>
        <v/>
      </c>
      <c r="K1071" s="96" t="str">
        <f>IF(Table4[[#This Row],[Regime]]="LAMINAR",16/Table4[[#This Row],[Teynold''s Number]],"-")</f>
        <v>-</v>
      </c>
      <c r="L1071" s="86"/>
      <c r="M1071" s="97" t="str">
        <f>IF(Table4[[#This Row],[Regime]]="TURBULENT",(((-4*LOG10(Table4[[#This Row],[ε/D]]/3.7+1.256/(Table4[[#This Row],[Teynold''s Number]]*SQRT(Table4[[#This Row],[f turbulent (guess)]]))))^-1)^2),"")</f>
        <v/>
      </c>
      <c r="N1071" s="91" t="str">
        <f>IF(Table4[[#This Row],[f turbulent]]="","",Table4[[#This Row],[f turbulent (guess)]]-Table4[[#This Row],[f turbulent]])</f>
        <v/>
      </c>
      <c r="O1071" s="87">
        <f>IF(Table4[[#This Row],[Segment]]="",0,IF(C1072="",0,IF(C1072&lt;=Table4[[#This Row],[Diameter (in)]],0,1-(D1071/D1072))))</f>
        <v>0</v>
      </c>
      <c r="P1071" s="92" t="str">
        <f>IF(Table4[[#This Row],[Segment]]="","",IF(C1071&gt;C1072,"",IF(C1072="",0.55,(0.55*(1-D1072/D1071)))))</f>
        <v/>
      </c>
      <c r="Q107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71" s="92" t="str">
        <f>IF(Table4[[#This Row],[Segment]]="","",IF(Table4[[#This Row],[Kexpansion]]="","0",((Table4[[#This Row],[Velocity (m/s)]]^2)/2)*Table4[[#This Row],[Kexpansion]]))</f>
        <v/>
      </c>
      <c r="S1071" s="92" t="str">
        <f>IF(Table4[[#This Row],[Segment]]="","",IF(Table4[[#This Row],[Kcontraction]]="","0",((Table4[[#This Row],[Velocity (m/s)]]^2)/2)*Table4[[#This Row],[Kcontraction]]))</f>
        <v/>
      </c>
      <c r="T1071" s="89" t="str">
        <f>IF(Table4[[#This Row],[Segment]]="","",SUMIF($Y$7:$Y$2000,Table4[[#This Row],[Segment]],$AD$7:$AD$2000))</f>
        <v/>
      </c>
      <c r="U1071" s="95" t="str">
        <f>IF(Table4[[#This Row],[Segment]]="","",Table4[[#This Row],[Hfriction (J/kg)]]+Table4[[#This Row],[Hexpansions (J/kg)]]+Table4[[#This Row],[Hcontractions (J/kg)]]+Table4[[#This Row],[Hf (J/kg)]])</f>
        <v/>
      </c>
      <c r="V1071" s="95" t="str">
        <f>IF(Table4[[#This Row],[Segment]]="","",Table4[[#This Row],[Total Friction Loss (J/kg)]]*Table3[Density (kg/m3)])</f>
        <v/>
      </c>
      <c r="W1071" s="95" t="str">
        <f>IF(Table4[[#This Row],[Segment]]="","",Table4[[#This Row],[Total Pressure Drop (Pa)]]/1000)</f>
        <v/>
      </c>
      <c r="Y1071" s="82" t="str">
        <f>IF('Set Up'!D1294="","",'Set Up'!D1294)</f>
        <v/>
      </c>
      <c r="Z1071" s="82" t="str">
        <f>IF('Set Up'!E1294="","",'Set Up'!E1294)</f>
        <v/>
      </c>
      <c r="AA1071" s="82" t="str">
        <f>IF('Set Up'!F1294="","",'Set Up'!F1294)</f>
        <v/>
      </c>
      <c r="AB1071" s="82" t="str">
        <f>IF('Set Up'!G1294="","",'Set Up'!G1294)</f>
        <v/>
      </c>
      <c r="AC1071" s="82" t="str">
        <f t="array" ref="AC1071">IF(Y1071="","",INDEX(Data!$G$4:$G$51,MATCH(Table7[[#This Row],[Fitting]]&amp;Table7[[#This Row],[Fitting Subtype]],Data!$E$4:$E$51&amp;Data!$F$4:$F$51,0)))</f>
        <v/>
      </c>
      <c r="AD1071" s="89" t="str">
        <f>IF(Table7[[#This Row],[Segment]]="","",Table7[[#This Row],[Quantity]]*Table7[[#This Row],[Kf]]*(((INDEX(Table4[Velocity (m/s)],MATCH(Table7[[#This Row],[Segment]],Table4[Segment],0)))^2)/2))</f>
        <v/>
      </c>
      <c r="AF1071" s="82" t="str">
        <f>Table4[[#This Row],[Segment]]</f>
        <v/>
      </c>
      <c r="AG1071" s="75"/>
      <c r="AH1071" s="82" t="str">
        <f>IF(Table5[[#This Row],[Segment]]="","",AG1071-Table4[[#This Row],[Total Pressure Drop (kPa)]])</f>
        <v/>
      </c>
    </row>
    <row r="1072" spans="1:34" x14ac:dyDescent="0.25">
      <c r="A1072" s="95" t="str">
        <f>IF('Set Up'!A1069="","",'Set Up'!A1069)</f>
        <v/>
      </c>
      <c r="B1072" s="75" t="s">
        <v>81</v>
      </c>
      <c r="C1072" s="85"/>
      <c r="D1072" s="86" t="str">
        <f>IF(Table4[[#This Row],[Diameter (in)]]="","",(((CONVERT(Table4[[#This Row],[Diameter (in)]],"in","m"))/2)^2)*PI())</f>
        <v/>
      </c>
      <c r="E1072" s="87" t="str">
        <f>IF(Table4[[#This Row],[Area (m2)]]="","",$D$4/Table4[[#This Row],[Area (m2)]])</f>
        <v/>
      </c>
      <c r="F1072" s="85">
        <f t="shared" si="16"/>
        <v>4.6951999999999998</v>
      </c>
      <c r="G1072" s="88" t="str">
        <f>IF(Table4[[#This Row],[Segment]]="","",(CONVERT(Table4[[#This Row],[Diameter (in)]],"in","m")*$B$4*Table4[[#This Row],[Velocity (m/s)]])/$C$4)</f>
        <v/>
      </c>
      <c r="H1072" s="96" t="str">
        <f>IF(Table4[[#This Row],[Segment]]="","",IF(Table4[[#This Row],[Teynold''s Number]]&gt;4000,"TURBULENT","LAMINAR"))</f>
        <v/>
      </c>
      <c r="I1072" s="86" t="str">
        <f>IF(Table4[[#This Row],[Segment]]="","",INDEX(Data!C1069:C1083,MATCH(Table4[Material],Data!B1069:B1083,0)))</f>
        <v/>
      </c>
      <c r="J1072" s="89" t="str">
        <f>IF(Table4[[#This Row],[ε (m)]]="","",Table4[[#This Row],[ε (m)]]/(CONVERT(Table4[[#This Row],[Diameter (in)]],"in","m")))</f>
        <v/>
      </c>
      <c r="K1072" s="96" t="str">
        <f>IF(Table4[[#This Row],[Regime]]="LAMINAR",16/Table4[[#This Row],[Teynold''s Number]],"-")</f>
        <v>-</v>
      </c>
      <c r="L1072" s="86"/>
      <c r="M1072" s="97" t="str">
        <f>IF(Table4[[#This Row],[Regime]]="TURBULENT",(((-4*LOG10(Table4[[#This Row],[ε/D]]/3.7+1.256/(Table4[[#This Row],[Teynold''s Number]]*SQRT(Table4[[#This Row],[f turbulent (guess)]]))))^-1)^2),"")</f>
        <v/>
      </c>
      <c r="N1072" s="91" t="str">
        <f>IF(Table4[[#This Row],[f turbulent]]="","",Table4[[#This Row],[f turbulent (guess)]]-Table4[[#This Row],[f turbulent]])</f>
        <v/>
      </c>
      <c r="O1072" s="87">
        <f>IF(Table4[[#This Row],[Segment]]="",0,IF(C1073="",0,IF(C1073&lt;=Table4[[#This Row],[Diameter (in)]],0,1-(D1072/D1073))))</f>
        <v>0</v>
      </c>
      <c r="P1072" s="92" t="str">
        <f>IF(Table4[[#This Row],[Segment]]="","",IF(C1072&gt;C1073,"",IF(C1073="",0.55,(0.55*(1-D1073/D1072)))))</f>
        <v/>
      </c>
      <c r="Q107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72" s="92" t="str">
        <f>IF(Table4[[#This Row],[Segment]]="","",IF(Table4[[#This Row],[Kexpansion]]="","0",((Table4[[#This Row],[Velocity (m/s)]]^2)/2)*Table4[[#This Row],[Kexpansion]]))</f>
        <v/>
      </c>
      <c r="S1072" s="92" t="str">
        <f>IF(Table4[[#This Row],[Segment]]="","",IF(Table4[[#This Row],[Kcontraction]]="","0",((Table4[[#This Row],[Velocity (m/s)]]^2)/2)*Table4[[#This Row],[Kcontraction]]))</f>
        <v/>
      </c>
      <c r="T1072" s="89" t="str">
        <f>IF(Table4[[#This Row],[Segment]]="","",SUMIF($Y$7:$Y$2000,Table4[[#This Row],[Segment]],$AD$7:$AD$2000))</f>
        <v/>
      </c>
      <c r="U1072" s="95" t="str">
        <f>IF(Table4[[#This Row],[Segment]]="","",Table4[[#This Row],[Hfriction (J/kg)]]+Table4[[#This Row],[Hexpansions (J/kg)]]+Table4[[#This Row],[Hcontractions (J/kg)]]+Table4[[#This Row],[Hf (J/kg)]])</f>
        <v/>
      </c>
      <c r="V1072" s="95" t="str">
        <f>IF(Table4[[#This Row],[Segment]]="","",Table4[[#This Row],[Total Friction Loss (J/kg)]]*Table3[Density (kg/m3)])</f>
        <v/>
      </c>
      <c r="W1072" s="95" t="str">
        <f>IF(Table4[[#This Row],[Segment]]="","",Table4[[#This Row],[Total Pressure Drop (Pa)]]/1000)</f>
        <v/>
      </c>
      <c r="Y1072" s="82" t="str">
        <f>IF('Set Up'!D1295="","",'Set Up'!D1295)</f>
        <v/>
      </c>
      <c r="Z1072" s="82" t="str">
        <f>IF('Set Up'!E1295="","",'Set Up'!E1295)</f>
        <v/>
      </c>
      <c r="AA1072" s="82" t="str">
        <f>IF('Set Up'!F1295="","",'Set Up'!F1295)</f>
        <v/>
      </c>
      <c r="AB1072" s="82" t="str">
        <f>IF('Set Up'!G1295="","",'Set Up'!G1295)</f>
        <v/>
      </c>
      <c r="AC1072" s="82" t="str">
        <f t="array" ref="AC1072">IF(Y1072="","",INDEX(Data!$G$4:$G$51,MATCH(Table7[[#This Row],[Fitting]]&amp;Table7[[#This Row],[Fitting Subtype]],Data!$E$4:$E$51&amp;Data!$F$4:$F$51,0)))</f>
        <v/>
      </c>
      <c r="AD1072" s="89" t="str">
        <f>IF(Table7[[#This Row],[Segment]]="","",Table7[[#This Row],[Quantity]]*Table7[[#This Row],[Kf]]*(((INDEX(Table4[Velocity (m/s)],MATCH(Table7[[#This Row],[Segment]],Table4[Segment],0)))^2)/2))</f>
        <v/>
      </c>
      <c r="AF1072" s="82" t="str">
        <f>Table4[[#This Row],[Segment]]</f>
        <v/>
      </c>
      <c r="AG1072" s="75"/>
      <c r="AH1072" s="82" t="str">
        <f>IF(Table5[[#This Row],[Segment]]="","",AG1072-Table4[[#This Row],[Total Pressure Drop (kPa)]])</f>
        <v/>
      </c>
    </row>
    <row r="1073" spans="1:34" x14ac:dyDescent="0.25">
      <c r="A1073" s="95" t="str">
        <f>IF('Set Up'!A1070="","",'Set Up'!A1070)</f>
        <v/>
      </c>
      <c r="B1073" s="75" t="s">
        <v>81</v>
      </c>
      <c r="C1073" s="85"/>
      <c r="D1073" s="86" t="str">
        <f>IF(Table4[[#This Row],[Diameter (in)]]="","",(((CONVERT(Table4[[#This Row],[Diameter (in)]],"in","m"))/2)^2)*PI())</f>
        <v/>
      </c>
      <c r="E1073" s="87" t="str">
        <f>IF(Table4[[#This Row],[Area (m2)]]="","",$D$4/Table4[[#This Row],[Area (m2)]])</f>
        <v/>
      </c>
      <c r="F1073" s="85">
        <f t="shared" si="16"/>
        <v>4.6951999999999998</v>
      </c>
      <c r="G1073" s="88" t="str">
        <f>IF(Table4[[#This Row],[Segment]]="","",(CONVERT(Table4[[#This Row],[Diameter (in)]],"in","m")*$B$4*Table4[[#This Row],[Velocity (m/s)]])/$C$4)</f>
        <v/>
      </c>
      <c r="H1073" s="96" t="str">
        <f>IF(Table4[[#This Row],[Segment]]="","",IF(Table4[[#This Row],[Teynold''s Number]]&gt;4000,"TURBULENT","LAMINAR"))</f>
        <v/>
      </c>
      <c r="I1073" s="86" t="str">
        <f>IF(Table4[[#This Row],[Segment]]="","",INDEX(Data!C1070:C1084,MATCH(Table4[Material],Data!B1070:B1084,0)))</f>
        <v/>
      </c>
      <c r="J1073" s="89" t="str">
        <f>IF(Table4[[#This Row],[ε (m)]]="","",Table4[[#This Row],[ε (m)]]/(CONVERT(Table4[[#This Row],[Diameter (in)]],"in","m")))</f>
        <v/>
      </c>
      <c r="K1073" s="96" t="str">
        <f>IF(Table4[[#This Row],[Regime]]="LAMINAR",16/Table4[[#This Row],[Teynold''s Number]],"-")</f>
        <v>-</v>
      </c>
      <c r="L1073" s="86"/>
      <c r="M1073" s="97" t="str">
        <f>IF(Table4[[#This Row],[Regime]]="TURBULENT",(((-4*LOG10(Table4[[#This Row],[ε/D]]/3.7+1.256/(Table4[[#This Row],[Teynold''s Number]]*SQRT(Table4[[#This Row],[f turbulent (guess)]]))))^-1)^2),"")</f>
        <v/>
      </c>
      <c r="N1073" s="91" t="str">
        <f>IF(Table4[[#This Row],[f turbulent]]="","",Table4[[#This Row],[f turbulent (guess)]]-Table4[[#This Row],[f turbulent]])</f>
        <v/>
      </c>
      <c r="O1073" s="87">
        <f>IF(Table4[[#This Row],[Segment]]="",0,IF(C1074="",0,IF(C1074&lt;=Table4[[#This Row],[Diameter (in)]],0,1-(D1073/D1074))))</f>
        <v>0</v>
      </c>
      <c r="P1073" s="92" t="str">
        <f>IF(Table4[[#This Row],[Segment]]="","",IF(C1073&gt;C1074,"",IF(C1074="",0.55,(0.55*(1-D1074/D1073)))))</f>
        <v/>
      </c>
      <c r="Q107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73" s="92" t="str">
        <f>IF(Table4[[#This Row],[Segment]]="","",IF(Table4[[#This Row],[Kexpansion]]="","0",((Table4[[#This Row],[Velocity (m/s)]]^2)/2)*Table4[[#This Row],[Kexpansion]]))</f>
        <v/>
      </c>
      <c r="S1073" s="92" t="str">
        <f>IF(Table4[[#This Row],[Segment]]="","",IF(Table4[[#This Row],[Kcontraction]]="","0",((Table4[[#This Row],[Velocity (m/s)]]^2)/2)*Table4[[#This Row],[Kcontraction]]))</f>
        <v/>
      </c>
      <c r="T1073" s="89" t="str">
        <f>IF(Table4[[#This Row],[Segment]]="","",SUMIF($Y$7:$Y$2000,Table4[[#This Row],[Segment]],$AD$7:$AD$2000))</f>
        <v/>
      </c>
      <c r="U1073" s="95" t="str">
        <f>IF(Table4[[#This Row],[Segment]]="","",Table4[[#This Row],[Hfriction (J/kg)]]+Table4[[#This Row],[Hexpansions (J/kg)]]+Table4[[#This Row],[Hcontractions (J/kg)]]+Table4[[#This Row],[Hf (J/kg)]])</f>
        <v/>
      </c>
      <c r="V1073" s="95" t="str">
        <f>IF(Table4[[#This Row],[Segment]]="","",Table4[[#This Row],[Total Friction Loss (J/kg)]]*Table3[Density (kg/m3)])</f>
        <v/>
      </c>
      <c r="W1073" s="95" t="str">
        <f>IF(Table4[[#This Row],[Segment]]="","",Table4[[#This Row],[Total Pressure Drop (Pa)]]/1000)</f>
        <v/>
      </c>
      <c r="Y1073" s="82" t="str">
        <f>IF('Set Up'!D1296="","",'Set Up'!D1296)</f>
        <v/>
      </c>
      <c r="Z1073" s="82" t="str">
        <f>IF('Set Up'!E1296="","",'Set Up'!E1296)</f>
        <v/>
      </c>
      <c r="AA1073" s="82" t="str">
        <f>IF('Set Up'!F1296="","",'Set Up'!F1296)</f>
        <v/>
      </c>
      <c r="AB1073" s="82" t="str">
        <f>IF('Set Up'!G1296="","",'Set Up'!G1296)</f>
        <v/>
      </c>
      <c r="AC1073" s="82" t="str">
        <f t="array" ref="AC1073">IF(Y1073="","",INDEX(Data!$G$4:$G$51,MATCH(Table7[[#This Row],[Fitting]]&amp;Table7[[#This Row],[Fitting Subtype]],Data!$E$4:$E$51&amp;Data!$F$4:$F$51,0)))</f>
        <v/>
      </c>
      <c r="AD1073" s="89" t="str">
        <f>IF(Table7[[#This Row],[Segment]]="","",Table7[[#This Row],[Quantity]]*Table7[[#This Row],[Kf]]*(((INDEX(Table4[Velocity (m/s)],MATCH(Table7[[#This Row],[Segment]],Table4[Segment],0)))^2)/2))</f>
        <v/>
      </c>
      <c r="AF1073" s="82" t="str">
        <f>Table4[[#This Row],[Segment]]</f>
        <v/>
      </c>
      <c r="AG1073" s="75"/>
      <c r="AH1073" s="82" t="str">
        <f>IF(Table5[[#This Row],[Segment]]="","",AG1073-Table4[[#This Row],[Total Pressure Drop (kPa)]])</f>
        <v/>
      </c>
    </row>
    <row r="1074" spans="1:34" x14ac:dyDescent="0.25">
      <c r="A1074" s="95" t="str">
        <f>IF('Set Up'!A1071="","",'Set Up'!A1071)</f>
        <v/>
      </c>
      <c r="B1074" s="75" t="s">
        <v>81</v>
      </c>
      <c r="C1074" s="85"/>
      <c r="D1074" s="86" t="str">
        <f>IF(Table4[[#This Row],[Diameter (in)]]="","",(((CONVERT(Table4[[#This Row],[Diameter (in)]],"in","m"))/2)^2)*PI())</f>
        <v/>
      </c>
      <c r="E1074" s="87" t="str">
        <f>IF(Table4[[#This Row],[Area (m2)]]="","",$D$4/Table4[[#This Row],[Area (m2)]])</f>
        <v/>
      </c>
      <c r="F1074" s="85">
        <f t="shared" si="16"/>
        <v>4.6951999999999998</v>
      </c>
      <c r="G1074" s="88" t="str">
        <f>IF(Table4[[#This Row],[Segment]]="","",(CONVERT(Table4[[#This Row],[Diameter (in)]],"in","m")*$B$4*Table4[[#This Row],[Velocity (m/s)]])/$C$4)</f>
        <v/>
      </c>
      <c r="H1074" s="96" t="str">
        <f>IF(Table4[[#This Row],[Segment]]="","",IF(Table4[[#This Row],[Teynold''s Number]]&gt;4000,"TURBULENT","LAMINAR"))</f>
        <v/>
      </c>
      <c r="I1074" s="86" t="str">
        <f>IF(Table4[[#This Row],[Segment]]="","",INDEX(Data!C1071:C1085,MATCH(Table4[Material],Data!B1071:B1085,0)))</f>
        <v/>
      </c>
      <c r="J1074" s="89" t="str">
        <f>IF(Table4[[#This Row],[ε (m)]]="","",Table4[[#This Row],[ε (m)]]/(CONVERT(Table4[[#This Row],[Diameter (in)]],"in","m")))</f>
        <v/>
      </c>
      <c r="K1074" s="96" t="str">
        <f>IF(Table4[[#This Row],[Regime]]="LAMINAR",16/Table4[[#This Row],[Teynold''s Number]],"-")</f>
        <v>-</v>
      </c>
      <c r="L1074" s="86"/>
      <c r="M1074" s="97" t="str">
        <f>IF(Table4[[#This Row],[Regime]]="TURBULENT",(((-4*LOG10(Table4[[#This Row],[ε/D]]/3.7+1.256/(Table4[[#This Row],[Teynold''s Number]]*SQRT(Table4[[#This Row],[f turbulent (guess)]]))))^-1)^2),"")</f>
        <v/>
      </c>
      <c r="N1074" s="91" t="str">
        <f>IF(Table4[[#This Row],[f turbulent]]="","",Table4[[#This Row],[f turbulent (guess)]]-Table4[[#This Row],[f turbulent]])</f>
        <v/>
      </c>
      <c r="O1074" s="87">
        <f>IF(Table4[[#This Row],[Segment]]="",0,IF(C1075="",0,IF(C1075&lt;=Table4[[#This Row],[Diameter (in)]],0,1-(D1074/D1075))))</f>
        <v>0</v>
      </c>
      <c r="P1074" s="92" t="str">
        <f>IF(Table4[[#This Row],[Segment]]="","",IF(C1074&gt;C1075,"",IF(C1075="",0.55,(0.55*(1-D1075/D1074)))))</f>
        <v/>
      </c>
      <c r="Q107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74" s="92" t="str">
        <f>IF(Table4[[#This Row],[Segment]]="","",IF(Table4[[#This Row],[Kexpansion]]="","0",((Table4[[#This Row],[Velocity (m/s)]]^2)/2)*Table4[[#This Row],[Kexpansion]]))</f>
        <v/>
      </c>
      <c r="S1074" s="92" t="str">
        <f>IF(Table4[[#This Row],[Segment]]="","",IF(Table4[[#This Row],[Kcontraction]]="","0",((Table4[[#This Row],[Velocity (m/s)]]^2)/2)*Table4[[#This Row],[Kcontraction]]))</f>
        <v/>
      </c>
      <c r="T1074" s="89" t="str">
        <f>IF(Table4[[#This Row],[Segment]]="","",SUMIF($Y$7:$Y$2000,Table4[[#This Row],[Segment]],$AD$7:$AD$2000))</f>
        <v/>
      </c>
      <c r="U1074" s="95" t="str">
        <f>IF(Table4[[#This Row],[Segment]]="","",Table4[[#This Row],[Hfriction (J/kg)]]+Table4[[#This Row],[Hexpansions (J/kg)]]+Table4[[#This Row],[Hcontractions (J/kg)]]+Table4[[#This Row],[Hf (J/kg)]])</f>
        <v/>
      </c>
      <c r="V1074" s="95" t="str">
        <f>IF(Table4[[#This Row],[Segment]]="","",Table4[[#This Row],[Total Friction Loss (J/kg)]]*Table3[Density (kg/m3)])</f>
        <v/>
      </c>
      <c r="W1074" s="95" t="str">
        <f>IF(Table4[[#This Row],[Segment]]="","",Table4[[#This Row],[Total Pressure Drop (Pa)]]/1000)</f>
        <v/>
      </c>
      <c r="Y1074" s="82" t="str">
        <f>IF('Set Up'!D1297="","",'Set Up'!D1297)</f>
        <v/>
      </c>
      <c r="Z1074" s="82" t="str">
        <f>IF('Set Up'!E1297="","",'Set Up'!E1297)</f>
        <v/>
      </c>
      <c r="AA1074" s="82" t="str">
        <f>IF('Set Up'!F1297="","",'Set Up'!F1297)</f>
        <v/>
      </c>
      <c r="AB1074" s="82" t="str">
        <f>IF('Set Up'!G1297="","",'Set Up'!G1297)</f>
        <v/>
      </c>
      <c r="AC1074" s="82" t="str">
        <f t="array" ref="AC1074">IF(Y1074="","",INDEX(Data!$G$4:$G$51,MATCH(Table7[[#This Row],[Fitting]]&amp;Table7[[#This Row],[Fitting Subtype]],Data!$E$4:$E$51&amp;Data!$F$4:$F$51,0)))</f>
        <v/>
      </c>
      <c r="AD1074" s="89" t="str">
        <f>IF(Table7[[#This Row],[Segment]]="","",Table7[[#This Row],[Quantity]]*Table7[[#This Row],[Kf]]*(((INDEX(Table4[Velocity (m/s)],MATCH(Table7[[#This Row],[Segment]],Table4[Segment],0)))^2)/2))</f>
        <v/>
      </c>
      <c r="AF1074" s="82" t="str">
        <f>Table4[[#This Row],[Segment]]</f>
        <v/>
      </c>
      <c r="AG1074" s="75"/>
      <c r="AH1074" s="82" t="str">
        <f>IF(Table5[[#This Row],[Segment]]="","",AG1074-Table4[[#This Row],[Total Pressure Drop (kPa)]])</f>
        <v/>
      </c>
    </row>
    <row r="1075" spans="1:34" x14ac:dyDescent="0.25">
      <c r="A1075" s="95" t="str">
        <f>IF('Set Up'!A1072="","",'Set Up'!A1072)</f>
        <v/>
      </c>
      <c r="B1075" s="75" t="s">
        <v>81</v>
      </c>
      <c r="C1075" s="85"/>
      <c r="D1075" s="86" t="str">
        <f>IF(Table4[[#This Row],[Diameter (in)]]="","",(((CONVERT(Table4[[#This Row],[Diameter (in)]],"in","m"))/2)^2)*PI())</f>
        <v/>
      </c>
      <c r="E1075" s="87" t="str">
        <f>IF(Table4[[#This Row],[Area (m2)]]="","",$D$4/Table4[[#This Row],[Area (m2)]])</f>
        <v/>
      </c>
      <c r="F1075" s="85">
        <f t="shared" si="16"/>
        <v>4.6951999999999998</v>
      </c>
      <c r="G1075" s="88" t="str">
        <f>IF(Table4[[#This Row],[Segment]]="","",(CONVERT(Table4[[#This Row],[Diameter (in)]],"in","m")*$B$4*Table4[[#This Row],[Velocity (m/s)]])/$C$4)</f>
        <v/>
      </c>
      <c r="H1075" s="96" t="str">
        <f>IF(Table4[[#This Row],[Segment]]="","",IF(Table4[[#This Row],[Teynold''s Number]]&gt;4000,"TURBULENT","LAMINAR"))</f>
        <v/>
      </c>
      <c r="I1075" s="86" t="str">
        <f>IF(Table4[[#This Row],[Segment]]="","",INDEX(Data!C1072:C1086,MATCH(Table4[Material],Data!B1072:B1086,0)))</f>
        <v/>
      </c>
      <c r="J1075" s="89" t="str">
        <f>IF(Table4[[#This Row],[ε (m)]]="","",Table4[[#This Row],[ε (m)]]/(CONVERT(Table4[[#This Row],[Diameter (in)]],"in","m")))</f>
        <v/>
      </c>
      <c r="K1075" s="96" t="str">
        <f>IF(Table4[[#This Row],[Regime]]="LAMINAR",16/Table4[[#This Row],[Teynold''s Number]],"-")</f>
        <v>-</v>
      </c>
      <c r="L1075" s="86"/>
      <c r="M1075" s="97" t="str">
        <f>IF(Table4[[#This Row],[Regime]]="TURBULENT",(((-4*LOG10(Table4[[#This Row],[ε/D]]/3.7+1.256/(Table4[[#This Row],[Teynold''s Number]]*SQRT(Table4[[#This Row],[f turbulent (guess)]]))))^-1)^2),"")</f>
        <v/>
      </c>
      <c r="N1075" s="91" t="str">
        <f>IF(Table4[[#This Row],[f turbulent]]="","",Table4[[#This Row],[f turbulent (guess)]]-Table4[[#This Row],[f turbulent]])</f>
        <v/>
      </c>
      <c r="O1075" s="87">
        <f>IF(Table4[[#This Row],[Segment]]="",0,IF(C1076="",0,IF(C1076&lt;=Table4[[#This Row],[Diameter (in)]],0,1-(D1075/D1076))))</f>
        <v>0</v>
      </c>
      <c r="P1075" s="92" t="str">
        <f>IF(Table4[[#This Row],[Segment]]="","",IF(C1075&gt;C1076,"",IF(C1076="",0.55,(0.55*(1-D1076/D1075)))))</f>
        <v/>
      </c>
      <c r="Q107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75" s="92" t="str">
        <f>IF(Table4[[#This Row],[Segment]]="","",IF(Table4[[#This Row],[Kexpansion]]="","0",((Table4[[#This Row],[Velocity (m/s)]]^2)/2)*Table4[[#This Row],[Kexpansion]]))</f>
        <v/>
      </c>
      <c r="S1075" s="92" t="str">
        <f>IF(Table4[[#This Row],[Segment]]="","",IF(Table4[[#This Row],[Kcontraction]]="","0",((Table4[[#This Row],[Velocity (m/s)]]^2)/2)*Table4[[#This Row],[Kcontraction]]))</f>
        <v/>
      </c>
      <c r="T1075" s="89" t="str">
        <f>IF(Table4[[#This Row],[Segment]]="","",SUMIF($Y$7:$Y$2000,Table4[[#This Row],[Segment]],$AD$7:$AD$2000))</f>
        <v/>
      </c>
      <c r="U1075" s="95" t="str">
        <f>IF(Table4[[#This Row],[Segment]]="","",Table4[[#This Row],[Hfriction (J/kg)]]+Table4[[#This Row],[Hexpansions (J/kg)]]+Table4[[#This Row],[Hcontractions (J/kg)]]+Table4[[#This Row],[Hf (J/kg)]])</f>
        <v/>
      </c>
      <c r="V1075" s="95" t="str">
        <f>IF(Table4[[#This Row],[Segment]]="","",Table4[[#This Row],[Total Friction Loss (J/kg)]]*Table3[Density (kg/m3)])</f>
        <v/>
      </c>
      <c r="W1075" s="95" t="str">
        <f>IF(Table4[[#This Row],[Segment]]="","",Table4[[#This Row],[Total Pressure Drop (Pa)]]/1000)</f>
        <v/>
      </c>
      <c r="Y1075" s="82" t="str">
        <f>IF('Set Up'!D1298="","",'Set Up'!D1298)</f>
        <v/>
      </c>
      <c r="Z1075" s="82" t="str">
        <f>IF('Set Up'!E1298="","",'Set Up'!E1298)</f>
        <v/>
      </c>
      <c r="AA1075" s="82" t="str">
        <f>IF('Set Up'!F1298="","",'Set Up'!F1298)</f>
        <v/>
      </c>
      <c r="AB1075" s="82" t="str">
        <f>IF('Set Up'!G1298="","",'Set Up'!G1298)</f>
        <v/>
      </c>
      <c r="AC1075" s="82" t="str">
        <f t="array" ref="AC1075">IF(Y1075="","",INDEX(Data!$G$4:$G$51,MATCH(Table7[[#This Row],[Fitting]]&amp;Table7[[#This Row],[Fitting Subtype]],Data!$E$4:$E$51&amp;Data!$F$4:$F$51,0)))</f>
        <v/>
      </c>
      <c r="AD1075" s="89" t="str">
        <f>IF(Table7[[#This Row],[Segment]]="","",Table7[[#This Row],[Quantity]]*Table7[[#This Row],[Kf]]*(((INDEX(Table4[Velocity (m/s)],MATCH(Table7[[#This Row],[Segment]],Table4[Segment],0)))^2)/2))</f>
        <v/>
      </c>
      <c r="AF1075" s="82" t="str">
        <f>Table4[[#This Row],[Segment]]</f>
        <v/>
      </c>
      <c r="AG1075" s="75"/>
      <c r="AH1075" s="82" t="str">
        <f>IF(Table5[[#This Row],[Segment]]="","",AG1075-Table4[[#This Row],[Total Pressure Drop (kPa)]])</f>
        <v/>
      </c>
    </row>
    <row r="1076" spans="1:34" x14ac:dyDescent="0.25">
      <c r="A1076" s="95" t="str">
        <f>IF('Set Up'!A1073="","",'Set Up'!A1073)</f>
        <v/>
      </c>
      <c r="B1076" s="75" t="s">
        <v>81</v>
      </c>
      <c r="C1076" s="85"/>
      <c r="D1076" s="86" t="str">
        <f>IF(Table4[[#This Row],[Diameter (in)]]="","",(((CONVERT(Table4[[#This Row],[Diameter (in)]],"in","m"))/2)^2)*PI())</f>
        <v/>
      </c>
      <c r="E1076" s="87" t="str">
        <f>IF(Table4[[#This Row],[Area (m2)]]="","",$D$4/Table4[[#This Row],[Area (m2)]])</f>
        <v/>
      </c>
      <c r="F1076" s="85">
        <f t="shared" si="16"/>
        <v>4.6951999999999998</v>
      </c>
      <c r="G1076" s="88" t="str">
        <f>IF(Table4[[#This Row],[Segment]]="","",(CONVERT(Table4[[#This Row],[Diameter (in)]],"in","m")*$B$4*Table4[[#This Row],[Velocity (m/s)]])/$C$4)</f>
        <v/>
      </c>
      <c r="H1076" s="96" t="str">
        <f>IF(Table4[[#This Row],[Segment]]="","",IF(Table4[[#This Row],[Teynold''s Number]]&gt;4000,"TURBULENT","LAMINAR"))</f>
        <v/>
      </c>
      <c r="I1076" s="86" t="str">
        <f>IF(Table4[[#This Row],[Segment]]="","",INDEX(Data!C1073:C1087,MATCH(Table4[Material],Data!B1073:B1087,0)))</f>
        <v/>
      </c>
      <c r="J1076" s="89" t="str">
        <f>IF(Table4[[#This Row],[ε (m)]]="","",Table4[[#This Row],[ε (m)]]/(CONVERT(Table4[[#This Row],[Diameter (in)]],"in","m")))</f>
        <v/>
      </c>
      <c r="K1076" s="96" t="str">
        <f>IF(Table4[[#This Row],[Regime]]="LAMINAR",16/Table4[[#This Row],[Teynold''s Number]],"-")</f>
        <v>-</v>
      </c>
      <c r="L1076" s="86"/>
      <c r="M1076" s="97" t="str">
        <f>IF(Table4[[#This Row],[Regime]]="TURBULENT",(((-4*LOG10(Table4[[#This Row],[ε/D]]/3.7+1.256/(Table4[[#This Row],[Teynold''s Number]]*SQRT(Table4[[#This Row],[f turbulent (guess)]]))))^-1)^2),"")</f>
        <v/>
      </c>
      <c r="N1076" s="91" t="str">
        <f>IF(Table4[[#This Row],[f turbulent]]="","",Table4[[#This Row],[f turbulent (guess)]]-Table4[[#This Row],[f turbulent]])</f>
        <v/>
      </c>
      <c r="O1076" s="87">
        <f>IF(Table4[[#This Row],[Segment]]="",0,IF(C1077="",0,IF(C1077&lt;=Table4[[#This Row],[Diameter (in)]],0,1-(D1076/D1077))))</f>
        <v>0</v>
      </c>
      <c r="P1076" s="92" t="str">
        <f>IF(Table4[[#This Row],[Segment]]="","",IF(C1076&gt;C1077,"",IF(C1077="",0.55,(0.55*(1-D1077/D1076)))))</f>
        <v/>
      </c>
      <c r="Q107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76" s="92" t="str">
        <f>IF(Table4[[#This Row],[Segment]]="","",IF(Table4[[#This Row],[Kexpansion]]="","0",((Table4[[#This Row],[Velocity (m/s)]]^2)/2)*Table4[[#This Row],[Kexpansion]]))</f>
        <v/>
      </c>
      <c r="S1076" s="92" t="str">
        <f>IF(Table4[[#This Row],[Segment]]="","",IF(Table4[[#This Row],[Kcontraction]]="","0",((Table4[[#This Row],[Velocity (m/s)]]^2)/2)*Table4[[#This Row],[Kcontraction]]))</f>
        <v/>
      </c>
      <c r="T1076" s="89" t="str">
        <f>IF(Table4[[#This Row],[Segment]]="","",SUMIF($Y$7:$Y$2000,Table4[[#This Row],[Segment]],$AD$7:$AD$2000))</f>
        <v/>
      </c>
      <c r="U1076" s="95" t="str">
        <f>IF(Table4[[#This Row],[Segment]]="","",Table4[[#This Row],[Hfriction (J/kg)]]+Table4[[#This Row],[Hexpansions (J/kg)]]+Table4[[#This Row],[Hcontractions (J/kg)]]+Table4[[#This Row],[Hf (J/kg)]])</f>
        <v/>
      </c>
      <c r="V1076" s="95" t="str">
        <f>IF(Table4[[#This Row],[Segment]]="","",Table4[[#This Row],[Total Friction Loss (J/kg)]]*Table3[Density (kg/m3)])</f>
        <v/>
      </c>
      <c r="W1076" s="95" t="str">
        <f>IF(Table4[[#This Row],[Segment]]="","",Table4[[#This Row],[Total Pressure Drop (Pa)]]/1000)</f>
        <v/>
      </c>
      <c r="Y1076" s="82" t="str">
        <f>IF('Set Up'!D1299="","",'Set Up'!D1299)</f>
        <v/>
      </c>
      <c r="Z1076" s="82" t="str">
        <f>IF('Set Up'!E1299="","",'Set Up'!E1299)</f>
        <v/>
      </c>
      <c r="AA1076" s="82" t="str">
        <f>IF('Set Up'!F1299="","",'Set Up'!F1299)</f>
        <v/>
      </c>
      <c r="AB1076" s="82" t="str">
        <f>IF('Set Up'!G1299="","",'Set Up'!G1299)</f>
        <v/>
      </c>
      <c r="AC1076" s="82" t="str">
        <f t="array" ref="AC1076">IF(Y1076="","",INDEX(Data!$G$4:$G$51,MATCH(Table7[[#This Row],[Fitting]]&amp;Table7[[#This Row],[Fitting Subtype]],Data!$E$4:$E$51&amp;Data!$F$4:$F$51,0)))</f>
        <v/>
      </c>
      <c r="AD1076" s="89" t="str">
        <f>IF(Table7[[#This Row],[Segment]]="","",Table7[[#This Row],[Quantity]]*Table7[[#This Row],[Kf]]*(((INDEX(Table4[Velocity (m/s)],MATCH(Table7[[#This Row],[Segment]],Table4[Segment],0)))^2)/2))</f>
        <v/>
      </c>
      <c r="AF1076" s="82" t="str">
        <f>Table4[[#This Row],[Segment]]</f>
        <v/>
      </c>
      <c r="AG1076" s="75"/>
      <c r="AH1076" s="82" t="str">
        <f>IF(Table5[[#This Row],[Segment]]="","",AG1076-Table4[[#This Row],[Total Pressure Drop (kPa)]])</f>
        <v/>
      </c>
    </row>
    <row r="1077" spans="1:34" x14ac:dyDescent="0.25">
      <c r="A1077" s="95" t="str">
        <f>IF('Set Up'!A1074="","",'Set Up'!A1074)</f>
        <v/>
      </c>
      <c r="B1077" s="75" t="s">
        <v>81</v>
      </c>
      <c r="C1077" s="85"/>
      <c r="D1077" s="86" t="str">
        <f>IF(Table4[[#This Row],[Diameter (in)]]="","",(((CONVERT(Table4[[#This Row],[Diameter (in)]],"in","m"))/2)^2)*PI())</f>
        <v/>
      </c>
      <c r="E1077" s="87" t="str">
        <f>IF(Table4[[#This Row],[Area (m2)]]="","",$D$4/Table4[[#This Row],[Area (m2)]])</f>
        <v/>
      </c>
      <c r="F1077" s="85">
        <f t="shared" si="16"/>
        <v>4.6951999999999998</v>
      </c>
      <c r="G1077" s="88" t="str">
        <f>IF(Table4[[#This Row],[Segment]]="","",(CONVERT(Table4[[#This Row],[Diameter (in)]],"in","m")*$B$4*Table4[[#This Row],[Velocity (m/s)]])/$C$4)</f>
        <v/>
      </c>
      <c r="H1077" s="96" t="str">
        <f>IF(Table4[[#This Row],[Segment]]="","",IF(Table4[[#This Row],[Teynold''s Number]]&gt;4000,"TURBULENT","LAMINAR"))</f>
        <v/>
      </c>
      <c r="I1077" s="86" t="str">
        <f>IF(Table4[[#This Row],[Segment]]="","",INDEX(Data!C1074:C1088,MATCH(Table4[Material],Data!B1074:B1088,0)))</f>
        <v/>
      </c>
      <c r="J1077" s="89" t="str">
        <f>IF(Table4[[#This Row],[ε (m)]]="","",Table4[[#This Row],[ε (m)]]/(CONVERT(Table4[[#This Row],[Diameter (in)]],"in","m")))</f>
        <v/>
      </c>
      <c r="K1077" s="96" t="str">
        <f>IF(Table4[[#This Row],[Regime]]="LAMINAR",16/Table4[[#This Row],[Teynold''s Number]],"-")</f>
        <v>-</v>
      </c>
      <c r="L1077" s="86"/>
      <c r="M1077" s="97" t="str">
        <f>IF(Table4[[#This Row],[Regime]]="TURBULENT",(((-4*LOG10(Table4[[#This Row],[ε/D]]/3.7+1.256/(Table4[[#This Row],[Teynold''s Number]]*SQRT(Table4[[#This Row],[f turbulent (guess)]]))))^-1)^2),"")</f>
        <v/>
      </c>
      <c r="N1077" s="91" t="str">
        <f>IF(Table4[[#This Row],[f turbulent]]="","",Table4[[#This Row],[f turbulent (guess)]]-Table4[[#This Row],[f turbulent]])</f>
        <v/>
      </c>
      <c r="O1077" s="87">
        <f>IF(Table4[[#This Row],[Segment]]="",0,IF(C1078="",0,IF(C1078&lt;=Table4[[#This Row],[Diameter (in)]],0,1-(D1077/D1078))))</f>
        <v>0</v>
      </c>
      <c r="P1077" s="92" t="str">
        <f>IF(Table4[[#This Row],[Segment]]="","",IF(C1077&gt;C1078,"",IF(C1078="",0.55,(0.55*(1-D1078/D1077)))))</f>
        <v/>
      </c>
      <c r="Q107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77" s="92" t="str">
        <f>IF(Table4[[#This Row],[Segment]]="","",IF(Table4[[#This Row],[Kexpansion]]="","0",((Table4[[#This Row],[Velocity (m/s)]]^2)/2)*Table4[[#This Row],[Kexpansion]]))</f>
        <v/>
      </c>
      <c r="S1077" s="92" t="str">
        <f>IF(Table4[[#This Row],[Segment]]="","",IF(Table4[[#This Row],[Kcontraction]]="","0",((Table4[[#This Row],[Velocity (m/s)]]^2)/2)*Table4[[#This Row],[Kcontraction]]))</f>
        <v/>
      </c>
      <c r="T1077" s="89" t="str">
        <f>IF(Table4[[#This Row],[Segment]]="","",SUMIF($Y$7:$Y$2000,Table4[[#This Row],[Segment]],$AD$7:$AD$2000))</f>
        <v/>
      </c>
      <c r="U1077" s="95" t="str">
        <f>IF(Table4[[#This Row],[Segment]]="","",Table4[[#This Row],[Hfriction (J/kg)]]+Table4[[#This Row],[Hexpansions (J/kg)]]+Table4[[#This Row],[Hcontractions (J/kg)]]+Table4[[#This Row],[Hf (J/kg)]])</f>
        <v/>
      </c>
      <c r="V1077" s="95" t="str">
        <f>IF(Table4[[#This Row],[Segment]]="","",Table4[[#This Row],[Total Friction Loss (J/kg)]]*Table3[Density (kg/m3)])</f>
        <v/>
      </c>
      <c r="W1077" s="95" t="str">
        <f>IF(Table4[[#This Row],[Segment]]="","",Table4[[#This Row],[Total Pressure Drop (Pa)]]/1000)</f>
        <v/>
      </c>
      <c r="Y1077" s="82" t="str">
        <f>IF('Set Up'!D1300="","",'Set Up'!D1300)</f>
        <v/>
      </c>
      <c r="Z1077" s="82" t="str">
        <f>IF('Set Up'!E1300="","",'Set Up'!E1300)</f>
        <v/>
      </c>
      <c r="AA1077" s="82" t="str">
        <f>IF('Set Up'!F1300="","",'Set Up'!F1300)</f>
        <v/>
      </c>
      <c r="AB1077" s="82" t="str">
        <f>IF('Set Up'!G1300="","",'Set Up'!G1300)</f>
        <v/>
      </c>
      <c r="AC1077" s="82" t="str">
        <f t="array" ref="AC1077">IF(Y1077="","",INDEX(Data!$G$4:$G$51,MATCH(Table7[[#This Row],[Fitting]]&amp;Table7[[#This Row],[Fitting Subtype]],Data!$E$4:$E$51&amp;Data!$F$4:$F$51,0)))</f>
        <v/>
      </c>
      <c r="AD1077" s="89" t="str">
        <f>IF(Table7[[#This Row],[Segment]]="","",Table7[[#This Row],[Quantity]]*Table7[[#This Row],[Kf]]*(((INDEX(Table4[Velocity (m/s)],MATCH(Table7[[#This Row],[Segment]],Table4[Segment],0)))^2)/2))</f>
        <v/>
      </c>
      <c r="AF1077" s="82" t="str">
        <f>Table4[[#This Row],[Segment]]</f>
        <v/>
      </c>
      <c r="AG1077" s="75"/>
      <c r="AH1077" s="82" t="str">
        <f>IF(Table5[[#This Row],[Segment]]="","",AG1077-Table4[[#This Row],[Total Pressure Drop (kPa)]])</f>
        <v/>
      </c>
    </row>
    <row r="1078" spans="1:34" x14ac:dyDescent="0.25">
      <c r="A1078" s="95" t="str">
        <f>IF('Set Up'!A1075="","",'Set Up'!A1075)</f>
        <v/>
      </c>
      <c r="B1078" s="75" t="s">
        <v>81</v>
      </c>
      <c r="C1078" s="85"/>
      <c r="D1078" s="86" t="str">
        <f>IF(Table4[[#This Row],[Diameter (in)]]="","",(((CONVERT(Table4[[#This Row],[Diameter (in)]],"in","m"))/2)^2)*PI())</f>
        <v/>
      </c>
      <c r="E1078" s="87" t="str">
        <f>IF(Table4[[#This Row],[Area (m2)]]="","",$D$4/Table4[[#This Row],[Area (m2)]])</f>
        <v/>
      </c>
      <c r="F1078" s="85">
        <f t="shared" si="16"/>
        <v>4.6951999999999998</v>
      </c>
      <c r="G1078" s="88" t="str">
        <f>IF(Table4[[#This Row],[Segment]]="","",(CONVERT(Table4[[#This Row],[Diameter (in)]],"in","m")*$B$4*Table4[[#This Row],[Velocity (m/s)]])/$C$4)</f>
        <v/>
      </c>
      <c r="H1078" s="96" t="str">
        <f>IF(Table4[[#This Row],[Segment]]="","",IF(Table4[[#This Row],[Teynold''s Number]]&gt;4000,"TURBULENT","LAMINAR"))</f>
        <v/>
      </c>
      <c r="I1078" s="86" t="str">
        <f>IF(Table4[[#This Row],[Segment]]="","",INDEX(Data!C1075:C1089,MATCH(Table4[Material],Data!B1075:B1089,0)))</f>
        <v/>
      </c>
      <c r="J1078" s="89" t="str">
        <f>IF(Table4[[#This Row],[ε (m)]]="","",Table4[[#This Row],[ε (m)]]/(CONVERT(Table4[[#This Row],[Diameter (in)]],"in","m")))</f>
        <v/>
      </c>
      <c r="K1078" s="96" t="str">
        <f>IF(Table4[[#This Row],[Regime]]="LAMINAR",16/Table4[[#This Row],[Teynold''s Number]],"-")</f>
        <v>-</v>
      </c>
      <c r="L1078" s="86"/>
      <c r="M1078" s="97" t="str">
        <f>IF(Table4[[#This Row],[Regime]]="TURBULENT",(((-4*LOG10(Table4[[#This Row],[ε/D]]/3.7+1.256/(Table4[[#This Row],[Teynold''s Number]]*SQRT(Table4[[#This Row],[f turbulent (guess)]]))))^-1)^2),"")</f>
        <v/>
      </c>
      <c r="N1078" s="91" t="str">
        <f>IF(Table4[[#This Row],[f turbulent]]="","",Table4[[#This Row],[f turbulent (guess)]]-Table4[[#This Row],[f turbulent]])</f>
        <v/>
      </c>
      <c r="O1078" s="87">
        <f>IF(Table4[[#This Row],[Segment]]="",0,IF(C1079="",0,IF(C1079&lt;=Table4[[#This Row],[Diameter (in)]],0,1-(D1078/D1079))))</f>
        <v>0</v>
      </c>
      <c r="P1078" s="92" t="str">
        <f>IF(Table4[[#This Row],[Segment]]="","",IF(C1078&gt;C1079,"",IF(C1079="",0.55,(0.55*(1-D1079/D1078)))))</f>
        <v/>
      </c>
      <c r="Q107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78" s="92" t="str">
        <f>IF(Table4[[#This Row],[Segment]]="","",IF(Table4[[#This Row],[Kexpansion]]="","0",((Table4[[#This Row],[Velocity (m/s)]]^2)/2)*Table4[[#This Row],[Kexpansion]]))</f>
        <v/>
      </c>
      <c r="S1078" s="92" t="str">
        <f>IF(Table4[[#This Row],[Segment]]="","",IF(Table4[[#This Row],[Kcontraction]]="","0",((Table4[[#This Row],[Velocity (m/s)]]^2)/2)*Table4[[#This Row],[Kcontraction]]))</f>
        <v/>
      </c>
      <c r="T1078" s="89" t="str">
        <f>IF(Table4[[#This Row],[Segment]]="","",SUMIF($Y$7:$Y$2000,Table4[[#This Row],[Segment]],$AD$7:$AD$2000))</f>
        <v/>
      </c>
      <c r="U1078" s="95" t="str">
        <f>IF(Table4[[#This Row],[Segment]]="","",Table4[[#This Row],[Hfriction (J/kg)]]+Table4[[#This Row],[Hexpansions (J/kg)]]+Table4[[#This Row],[Hcontractions (J/kg)]]+Table4[[#This Row],[Hf (J/kg)]])</f>
        <v/>
      </c>
      <c r="V1078" s="95" t="str">
        <f>IF(Table4[[#This Row],[Segment]]="","",Table4[[#This Row],[Total Friction Loss (J/kg)]]*Table3[Density (kg/m3)])</f>
        <v/>
      </c>
      <c r="W1078" s="95" t="str">
        <f>IF(Table4[[#This Row],[Segment]]="","",Table4[[#This Row],[Total Pressure Drop (Pa)]]/1000)</f>
        <v/>
      </c>
      <c r="Y1078" s="82" t="str">
        <f>IF('Set Up'!D1301="","",'Set Up'!D1301)</f>
        <v/>
      </c>
      <c r="Z1078" s="82" t="str">
        <f>IF('Set Up'!E1301="","",'Set Up'!E1301)</f>
        <v/>
      </c>
      <c r="AA1078" s="82" t="str">
        <f>IF('Set Up'!F1301="","",'Set Up'!F1301)</f>
        <v/>
      </c>
      <c r="AB1078" s="82" t="str">
        <f>IF('Set Up'!G1301="","",'Set Up'!G1301)</f>
        <v/>
      </c>
      <c r="AC1078" s="82" t="str">
        <f t="array" ref="AC1078">IF(Y1078="","",INDEX(Data!$G$4:$G$51,MATCH(Table7[[#This Row],[Fitting]]&amp;Table7[[#This Row],[Fitting Subtype]],Data!$E$4:$E$51&amp;Data!$F$4:$F$51,0)))</f>
        <v/>
      </c>
      <c r="AD1078" s="89" t="str">
        <f>IF(Table7[[#This Row],[Segment]]="","",Table7[[#This Row],[Quantity]]*Table7[[#This Row],[Kf]]*(((INDEX(Table4[Velocity (m/s)],MATCH(Table7[[#This Row],[Segment]],Table4[Segment],0)))^2)/2))</f>
        <v/>
      </c>
      <c r="AF1078" s="82" t="str">
        <f>Table4[[#This Row],[Segment]]</f>
        <v/>
      </c>
      <c r="AG1078" s="75"/>
      <c r="AH1078" s="82" t="str">
        <f>IF(Table5[[#This Row],[Segment]]="","",AG1078-Table4[[#This Row],[Total Pressure Drop (kPa)]])</f>
        <v/>
      </c>
    </row>
    <row r="1079" spans="1:34" x14ac:dyDescent="0.25">
      <c r="A1079" s="95" t="str">
        <f>IF('Set Up'!A1076="","",'Set Up'!A1076)</f>
        <v/>
      </c>
      <c r="B1079" s="75" t="s">
        <v>81</v>
      </c>
      <c r="C1079" s="85"/>
      <c r="D1079" s="86" t="str">
        <f>IF(Table4[[#This Row],[Diameter (in)]]="","",(((CONVERT(Table4[[#This Row],[Diameter (in)]],"in","m"))/2)^2)*PI())</f>
        <v/>
      </c>
      <c r="E1079" s="87" t="str">
        <f>IF(Table4[[#This Row],[Area (m2)]]="","",$D$4/Table4[[#This Row],[Area (m2)]])</f>
        <v/>
      </c>
      <c r="F1079" s="85">
        <f t="shared" si="16"/>
        <v>4.6951999999999998</v>
      </c>
      <c r="G1079" s="88" t="str">
        <f>IF(Table4[[#This Row],[Segment]]="","",(CONVERT(Table4[[#This Row],[Diameter (in)]],"in","m")*$B$4*Table4[[#This Row],[Velocity (m/s)]])/$C$4)</f>
        <v/>
      </c>
      <c r="H1079" s="96" t="str">
        <f>IF(Table4[[#This Row],[Segment]]="","",IF(Table4[[#This Row],[Teynold''s Number]]&gt;4000,"TURBULENT","LAMINAR"))</f>
        <v/>
      </c>
      <c r="I1079" s="86" t="str">
        <f>IF(Table4[[#This Row],[Segment]]="","",INDEX(Data!C1076:C1090,MATCH(Table4[Material],Data!B1076:B1090,0)))</f>
        <v/>
      </c>
      <c r="J1079" s="89" t="str">
        <f>IF(Table4[[#This Row],[ε (m)]]="","",Table4[[#This Row],[ε (m)]]/(CONVERT(Table4[[#This Row],[Diameter (in)]],"in","m")))</f>
        <v/>
      </c>
      <c r="K1079" s="96" t="str">
        <f>IF(Table4[[#This Row],[Regime]]="LAMINAR",16/Table4[[#This Row],[Teynold''s Number]],"-")</f>
        <v>-</v>
      </c>
      <c r="L1079" s="86"/>
      <c r="M1079" s="97" t="str">
        <f>IF(Table4[[#This Row],[Regime]]="TURBULENT",(((-4*LOG10(Table4[[#This Row],[ε/D]]/3.7+1.256/(Table4[[#This Row],[Teynold''s Number]]*SQRT(Table4[[#This Row],[f turbulent (guess)]]))))^-1)^2),"")</f>
        <v/>
      </c>
      <c r="N1079" s="91" t="str">
        <f>IF(Table4[[#This Row],[f turbulent]]="","",Table4[[#This Row],[f turbulent (guess)]]-Table4[[#This Row],[f turbulent]])</f>
        <v/>
      </c>
      <c r="O1079" s="87">
        <f>IF(Table4[[#This Row],[Segment]]="",0,IF(C1080="",0,IF(C1080&lt;=Table4[[#This Row],[Diameter (in)]],0,1-(D1079/D1080))))</f>
        <v>0</v>
      </c>
      <c r="P1079" s="92" t="str">
        <f>IF(Table4[[#This Row],[Segment]]="","",IF(C1079&gt;C1080,"",IF(C1080="",0.55,(0.55*(1-D1080/D1079)))))</f>
        <v/>
      </c>
      <c r="Q107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79" s="92" t="str">
        <f>IF(Table4[[#This Row],[Segment]]="","",IF(Table4[[#This Row],[Kexpansion]]="","0",((Table4[[#This Row],[Velocity (m/s)]]^2)/2)*Table4[[#This Row],[Kexpansion]]))</f>
        <v/>
      </c>
      <c r="S1079" s="92" t="str">
        <f>IF(Table4[[#This Row],[Segment]]="","",IF(Table4[[#This Row],[Kcontraction]]="","0",((Table4[[#This Row],[Velocity (m/s)]]^2)/2)*Table4[[#This Row],[Kcontraction]]))</f>
        <v/>
      </c>
      <c r="T1079" s="89" t="str">
        <f>IF(Table4[[#This Row],[Segment]]="","",SUMIF($Y$7:$Y$2000,Table4[[#This Row],[Segment]],$AD$7:$AD$2000))</f>
        <v/>
      </c>
      <c r="U1079" s="95" t="str">
        <f>IF(Table4[[#This Row],[Segment]]="","",Table4[[#This Row],[Hfriction (J/kg)]]+Table4[[#This Row],[Hexpansions (J/kg)]]+Table4[[#This Row],[Hcontractions (J/kg)]]+Table4[[#This Row],[Hf (J/kg)]])</f>
        <v/>
      </c>
      <c r="V1079" s="95" t="str">
        <f>IF(Table4[[#This Row],[Segment]]="","",Table4[[#This Row],[Total Friction Loss (J/kg)]]*Table3[Density (kg/m3)])</f>
        <v/>
      </c>
      <c r="W1079" s="95" t="str">
        <f>IF(Table4[[#This Row],[Segment]]="","",Table4[[#This Row],[Total Pressure Drop (Pa)]]/1000)</f>
        <v/>
      </c>
      <c r="Y1079" s="82" t="str">
        <f>IF('Set Up'!D1302="","",'Set Up'!D1302)</f>
        <v/>
      </c>
      <c r="Z1079" s="82" t="str">
        <f>IF('Set Up'!E1302="","",'Set Up'!E1302)</f>
        <v/>
      </c>
      <c r="AA1079" s="82" t="str">
        <f>IF('Set Up'!F1302="","",'Set Up'!F1302)</f>
        <v/>
      </c>
      <c r="AB1079" s="82" t="str">
        <f>IF('Set Up'!G1302="","",'Set Up'!G1302)</f>
        <v/>
      </c>
      <c r="AC1079" s="82" t="str">
        <f t="array" ref="AC1079">IF(Y1079="","",INDEX(Data!$G$4:$G$51,MATCH(Table7[[#This Row],[Fitting]]&amp;Table7[[#This Row],[Fitting Subtype]],Data!$E$4:$E$51&amp;Data!$F$4:$F$51,0)))</f>
        <v/>
      </c>
      <c r="AD1079" s="89" t="str">
        <f>IF(Table7[[#This Row],[Segment]]="","",Table7[[#This Row],[Quantity]]*Table7[[#This Row],[Kf]]*(((INDEX(Table4[Velocity (m/s)],MATCH(Table7[[#This Row],[Segment]],Table4[Segment],0)))^2)/2))</f>
        <v/>
      </c>
      <c r="AF1079" s="82" t="str">
        <f>Table4[[#This Row],[Segment]]</f>
        <v/>
      </c>
      <c r="AG1079" s="75"/>
      <c r="AH1079" s="82" t="str">
        <f>IF(Table5[[#This Row],[Segment]]="","",AG1079-Table4[[#This Row],[Total Pressure Drop (kPa)]])</f>
        <v/>
      </c>
    </row>
    <row r="1080" spans="1:34" x14ac:dyDescent="0.25">
      <c r="A1080" s="95" t="str">
        <f>IF('Set Up'!A1077="","",'Set Up'!A1077)</f>
        <v/>
      </c>
      <c r="B1080" s="75" t="s">
        <v>81</v>
      </c>
      <c r="C1080" s="85"/>
      <c r="D1080" s="86" t="str">
        <f>IF(Table4[[#This Row],[Diameter (in)]]="","",(((CONVERT(Table4[[#This Row],[Diameter (in)]],"in","m"))/2)^2)*PI())</f>
        <v/>
      </c>
      <c r="E1080" s="87" t="str">
        <f>IF(Table4[[#This Row],[Area (m2)]]="","",$D$4/Table4[[#This Row],[Area (m2)]])</f>
        <v/>
      </c>
      <c r="F1080" s="85">
        <f t="shared" si="16"/>
        <v>4.6951999999999998</v>
      </c>
      <c r="G1080" s="88" t="str">
        <f>IF(Table4[[#This Row],[Segment]]="","",(CONVERT(Table4[[#This Row],[Diameter (in)]],"in","m")*$B$4*Table4[[#This Row],[Velocity (m/s)]])/$C$4)</f>
        <v/>
      </c>
      <c r="H1080" s="96" t="str">
        <f>IF(Table4[[#This Row],[Segment]]="","",IF(Table4[[#This Row],[Teynold''s Number]]&gt;4000,"TURBULENT","LAMINAR"))</f>
        <v/>
      </c>
      <c r="I1080" s="86" t="str">
        <f>IF(Table4[[#This Row],[Segment]]="","",INDEX(Data!C1077:C1091,MATCH(Table4[Material],Data!B1077:B1091,0)))</f>
        <v/>
      </c>
      <c r="J1080" s="89" t="str">
        <f>IF(Table4[[#This Row],[ε (m)]]="","",Table4[[#This Row],[ε (m)]]/(CONVERT(Table4[[#This Row],[Diameter (in)]],"in","m")))</f>
        <v/>
      </c>
      <c r="K1080" s="96" t="str">
        <f>IF(Table4[[#This Row],[Regime]]="LAMINAR",16/Table4[[#This Row],[Teynold''s Number]],"-")</f>
        <v>-</v>
      </c>
      <c r="L1080" s="86"/>
      <c r="M1080" s="97" t="str">
        <f>IF(Table4[[#This Row],[Regime]]="TURBULENT",(((-4*LOG10(Table4[[#This Row],[ε/D]]/3.7+1.256/(Table4[[#This Row],[Teynold''s Number]]*SQRT(Table4[[#This Row],[f turbulent (guess)]]))))^-1)^2),"")</f>
        <v/>
      </c>
      <c r="N1080" s="91" t="str">
        <f>IF(Table4[[#This Row],[f turbulent]]="","",Table4[[#This Row],[f turbulent (guess)]]-Table4[[#This Row],[f turbulent]])</f>
        <v/>
      </c>
      <c r="O1080" s="87">
        <f>IF(Table4[[#This Row],[Segment]]="",0,IF(C1081="",0,IF(C1081&lt;=Table4[[#This Row],[Diameter (in)]],0,1-(D1080/D1081))))</f>
        <v>0</v>
      </c>
      <c r="P1080" s="92" t="str">
        <f>IF(Table4[[#This Row],[Segment]]="","",IF(C1080&gt;C1081,"",IF(C1081="",0.55,(0.55*(1-D1081/D1080)))))</f>
        <v/>
      </c>
      <c r="Q108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80" s="92" t="str">
        <f>IF(Table4[[#This Row],[Segment]]="","",IF(Table4[[#This Row],[Kexpansion]]="","0",((Table4[[#This Row],[Velocity (m/s)]]^2)/2)*Table4[[#This Row],[Kexpansion]]))</f>
        <v/>
      </c>
      <c r="S1080" s="92" t="str">
        <f>IF(Table4[[#This Row],[Segment]]="","",IF(Table4[[#This Row],[Kcontraction]]="","0",((Table4[[#This Row],[Velocity (m/s)]]^2)/2)*Table4[[#This Row],[Kcontraction]]))</f>
        <v/>
      </c>
      <c r="T1080" s="89" t="str">
        <f>IF(Table4[[#This Row],[Segment]]="","",SUMIF($Y$7:$Y$2000,Table4[[#This Row],[Segment]],$AD$7:$AD$2000))</f>
        <v/>
      </c>
      <c r="U1080" s="95" t="str">
        <f>IF(Table4[[#This Row],[Segment]]="","",Table4[[#This Row],[Hfriction (J/kg)]]+Table4[[#This Row],[Hexpansions (J/kg)]]+Table4[[#This Row],[Hcontractions (J/kg)]]+Table4[[#This Row],[Hf (J/kg)]])</f>
        <v/>
      </c>
      <c r="V1080" s="95" t="str">
        <f>IF(Table4[[#This Row],[Segment]]="","",Table4[[#This Row],[Total Friction Loss (J/kg)]]*Table3[Density (kg/m3)])</f>
        <v/>
      </c>
      <c r="W1080" s="95" t="str">
        <f>IF(Table4[[#This Row],[Segment]]="","",Table4[[#This Row],[Total Pressure Drop (Pa)]]/1000)</f>
        <v/>
      </c>
      <c r="Y1080" s="82" t="str">
        <f>IF('Set Up'!D1303="","",'Set Up'!D1303)</f>
        <v/>
      </c>
      <c r="Z1080" s="82" t="str">
        <f>IF('Set Up'!E1303="","",'Set Up'!E1303)</f>
        <v/>
      </c>
      <c r="AA1080" s="82" t="str">
        <f>IF('Set Up'!F1303="","",'Set Up'!F1303)</f>
        <v/>
      </c>
      <c r="AB1080" s="82" t="str">
        <f>IF('Set Up'!G1303="","",'Set Up'!G1303)</f>
        <v/>
      </c>
      <c r="AC1080" s="82" t="str">
        <f t="array" ref="AC1080">IF(Y1080="","",INDEX(Data!$G$4:$G$51,MATCH(Table7[[#This Row],[Fitting]]&amp;Table7[[#This Row],[Fitting Subtype]],Data!$E$4:$E$51&amp;Data!$F$4:$F$51,0)))</f>
        <v/>
      </c>
      <c r="AD1080" s="89" t="str">
        <f>IF(Table7[[#This Row],[Segment]]="","",Table7[[#This Row],[Quantity]]*Table7[[#This Row],[Kf]]*(((INDEX(Table4[Velocity (m/s)],MATCH(Table7[[#This Row],[Segment]],Table4[Segment],0)))^2)/2))</f>
        <v/>
      </c>
      <c r="AF1080" s="82" t="str">
        <f>Table4[[#This Row],[Segment]]</f>
        <v/>
      </c>
      <c r="AG1080" s="75"/>
      <c r="AH1080" s="82" t="str">
        <f>IF(Table5[[#This Row],[Segment]]="","",AG1080-Table4[[#This Row],[Total Pressure Drop (kPa)]])</f>
        <v/>
      </c>
    </row>
    <row r="1081" spans="1:34" x14ac:dyDescent="0.25">
      <c r="A1081" s="95" t="str">
        <f>IF('Set Up'!A1078="","",'Set Up'!A1078)</f>
        <v/>
      </c>
      <c r="B1081" s="75" t="s">
        <v>81</v>
      </c>
      <c r="C1081" s="85"/>
      <c r="D1081" s="86" t="str">
        <f>IF(Table4[[#This Row],[Diameter (in)]]="","",(((CONVERT(Table4[[#This Row],[Diameter (in)]],"in","m"))/2)^2)*PI())</f>
        <v/>
      </c>
      <c r="E1081" s="87" t="str">
        <f>IF(Table4[[#This Row],[Area (m2)]]="","",$D$4/Table4[[#This Row],[Area (m2)]])</f>
        <v/>
      </c>
      <c r="F1081" s="85">
        <f t="shared" si="16"/>
        <v>4.6951999999999998</v>
      </c>
      <c r="G1081" s="88" t="str">
        <f>IF(Table4[[#This Row],[Segment]]="","",(CONVERT(Table4[[#This Row],[Diameter (in)]],"in","m")*$B$4*Table4[[#This Row],[Velocity (m/s)]])/$C$4)</f>
        <v/>
      </c>
      <c r="H1081" s="96" t="str">
        <f>IF(Table4[[#This Row],[Segment]]="","",IF(Table4[[#This Row],[Teynold''s Number]]&gt;4000,"TURBULENT","LAMINAR"))</f>
        <v/>
      </c>
      <c r="I1081" s="86" t="str">
        <f>IF(Table4[[#This Row],[Segment]]="","",INDEX(Data!C1078:C1092,MATCH(Table4[Material],Data!B1078:B1092,0)))</f>
        <v/>
      </c>
      <c r="J1081" s="89" t="str">
        <f>IF(Table4[[#This Row],[ε (m)]]="","",Table4[[#This Row],[ε (m)]]/(CONVERT(Table4[[#This Row],[Diameter (in)]],"in","m")))</f>
        <v/>
      </c>
      <c r="K1081" s="96" t="str">
        <f>IF(Table4[[#This Row],[Regime]]="LAMINAR",16/Table4[[#This Row],[Teynold''s Number]],"-")</f>
        <v>-</v>
      </c>
      <c r="L1081" s="86"/>
      <c r="M1081" s="97" t="str">
        <f>IF(Table4[[#This Row],[Regime]]="TURBULENT",(((-4*LOG10(Table4[[#This Row],[ε/D]]/3.7+1.256/(Table4[[#This Row],[Teynold''s Number]]*SQRT(Table4[[#This Row],[f turbulent (guess)]]))))^-1)^2),"")</f>
        <v/>
      </c>
      <c r="N1081" s="91" t="str">
        <f>IF(Table4[[#This Row],[f turbulent]]="","",Table4[[#This Row],[f turbulent (guess)]]-Table4[[#This Row],[f turbulent]])</f>
        <v/>
      </c>
      <c r="O1081" s="87">
        <f>IF(Table4[[#This Row],[Segment]]="",0,IF(C1082="",0,IF(C1082&lt;=Table4[[#This Row],[Diameter (in)]],0,1-(D1081/D1082))))</f>
        <v>0</v>
      </c>
      <c r="P1081" s="92" t="str">
        <f>IF(Table4[[#This Row],[Segment]]="","",IF(C1081&gt;C1082,"",IF(C1082="",0.55,(0.55*(1-D1082/D1081)))))</f>
        <v/>
      </c>
      <c r="Q108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81" s="92" t="str">
        <f>IF(Table4[[#This Row],[Segment]]="","",IF(Table4[[#This Row],[Kexpansion]]="","0",((Table4[[#This Row],[Velocity (m/s)]]^2)/2)*Table4[[#This Row],[Kexpansion]]))</f>
        <v/>
      </c>
      <c r="S1081" s="92" t="str">
        <f>IF(Table4[[#This Row],[Segment]]="","",IF(Table4[[#This Row],[Kcontraction]]="","0",((Table4[[#This Row],[Velocity (m/s)]]^2)/2)*Table4[[#This Row],[Kcontraction]]))</f>
        <v/>
      </c>
      <c r="T1081" s="89" t="str">
        <f>IF(Table4[[#This Row],[Segment]]="","",SUMIF($Y$7:$Y$2000,Table4[[#This Row],[Segment]],$AD$7:$AD$2000))</f>
        <v/>
      </c>
      <c r="U1081" s="95" t="str">
        <f>IF(Table4[[#This Row],[Segment]]="","",Table4[[#This Row],[Hfriction (J/kg)]]+Table4[[#This Row],[Hexpansions (J/kg)]]+Table4[[#This Row],[Hcontractions (J/kg)]]+Table4[[#This Row],[Hf (J/kg)]])</f>
        <v/>
      </c>
      <c r="V1081" s="95" t="str">
        <f>IF(Table4[[#This Row],[Segment]]="","",Table4[[#This Row],[Total Friction Loss (J/kg)]]*Table3[Density (kg/m3)])</f>
        <v/>
      </c>
      <c r="W1081" s="95" t="str">
        <f>IF(Table4[[#This Row],[Segment]]="","",Table4[[#This Row],[Total Pressure Drop (Pa)]]/1000)</f>
        <v/>
      </c>
      <c r="Y1081" s="82" t="str">
        <f>IF('Set Up'!D1304="","",'Set Up'!D1304)</f>
        <v/>
      </c>
      <c r="Z1081" s="82" t="str">
        <f>IF('Set Up'!E1304="","",'Set Up'!E1304)</f>
        <v/>
      </c>
      <c r="AA1081" s="82" t="str">
        <f>IF('Set Up'!F1304="","",'Set Up'!F1304)</f>
        <v/>
      </c>
      <c r="AB1081" s="82" t="str">
        <f>IF('Set Up'!G1304="","",'Set Up'!G1304)</f>
        <v/>
      </c>
      <c r="AC1081" s="82" t="str">
        <f t="array" ref="AC1081">IF(Y1081="","",INDEX(Data!$G$4:$G$51,MATCH(Table7[[#This Row],[Fitting]]&amp;Table7[[#This Row],[Fitting Subtype]],Data!$E$4:$E$51&amp;Data!$F$4:$F$51,0)))</f>
        <v/>
      </c>
      <c r="AD1081" s="89" t="str">
        <f>IF(Table7[[#This Row],[Segment]]="","",Table7[[#This Row],[Quantity]]*Table7[[#This Row],[Kf]]*(((INDEX(Table4[Velocity (m/s)],MATCH(Table7[[#This Row],[Segment]],Table4[Segment],0)))^2)/2))</f>
        <v/>
      </c>
      <c r="AF1081" s="82" t="str">
        <f>Table4[[#This Row],[Segment]]</f>
        <v/>
      </c>
      <c r="AG1081" s="75"/>
      <c r="AH1081" s="82" t="str">
        <f>IF(Table5[[#This Row],[Segment]]="","",AG1081-Table4[[#This Row],[Total Pressure Drop (kPa)]])</f>
        <v/>
      </c>
    </row>
    <row r="1082" spans="1:34" x14ac:dyDescent="0.25">
      <c r="A1082" s="95" t="str">
        <f>IF('Set Up'!A1079="","",'Set Up'!A1079)</f>
        <v/>
      </c>
      <c r="B1082" s="75" t="s">
        <v>81</v>
      </c>
      <c r="C1082" s="85"/>
      <c r="D1082" s="86" t="str">
        <f>IF(Table4[[#This Row],[Diameter (in)]]="","",(((CONVERT(Table4[[#This Row],[Diameter (in)]],"in","m"))/2)^2)*PI())</f>
        <v/>
      </c>
      <c r="E1082" s="87" t="str">
        <f>IF(Table4[[#This Row],[Area (m2)]]="","",$D$4/Table4[[#This Row],[Area (m2)]])</f>
        <v/>
      </c>
      <c r="F1082" s="85">
        <f t="shared" si="16"/>
        <v>4.6951999999999998</v>
      </c>
      <c r="G1082" s="88" t="str">
        <f>IF(Table4[[#This Row],[Segment]]="","",(CONVERT(Table4[[#This Row],[Diameter (in)]],"in","m")*$B$4*Table4[[#This Row],[Velocity (m/s)]])/$C$4)</f>
        <v/>
      </c>
      <c r="H1082" s="96" t="str">
        <f>IF(Table4[[#This Row],[Segment]]="","",IF(Table4[[#This Row],[Teynold''s Number]]&gt;4000,"TURBULENT","LAMINAR"))</f>
        <v/>
      </c>
      <c r="I1082" s="86" t="str">
        <f>IF(Table4[[#This Row],[Segment]]="","",INDEX(Data!C1079:C1093,MATCH(Table4[Material],Data!B1079:B1093,0)))</f>
        <v/>
      </c>
      <c r="J1082" s="89" t="str">
        <f>IF(Table4[[#This Row],[ε (m)]]="","",Table4[[#This Row],[ε (m)]]/(CONVERT(Table4[[#This Row],[Diameter (in)]],"in","m")))</f>
        <v/>
      </c>
      <c r="K1082" s="96" t="str">
        <f>IF(Table4[[#This Row],[Regime]]="LAMINAR",16/Table4[[#This Row],[Teynold''s Number]],"-")</f>
        <v>-</v>
      </c>
      <c r="L1082" s="86"/>
      <c r="M1082" s="97" t="str">
        <f>IF(Table4[[#This Row],[Regime]]="TURBULENT",(((-4*LOG10(Table4[[#This Row],[ε/D]]/3.7+1.256/(Table4[[#This Row],[Teynold''s Number]]*SQRT(Table4[[#This Row],[f turbulent (guess)]]))))^-1)^2),"")</f>
        <v/>
      </c>
      <c r="N1082" s="91" t="str">
        <f>IF(Table4[[#This Row],[f turbulent]]="","",Table4[[#This Row],[f turbulent (guess)]]-Table4[[#This Row],[f turbulent]])</f>
        <v/>
      </c>
      <c r="O1082" s="87">
        <f>IF(Table4[[#This Row],[Segment]]="",0,IF(C1083="",0,IF(C1083&lt;=Table4[[#This Row],[Diameter (in)]],0,1-(D1082/D1083))))</f>
        <v>0</v>
      </c>
      <c r="P1082" s="92" t="str">
        <f>IF(Table4[[#This Row],[Segment]]="","",IF(C1082&gt;C1083,"",IF(C1083="",0.55,(0.55*(1-D1083/D1082)))))</f>
        <v/>
      </c>
      <c r="Q108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82" s="92" t="str">
        <f>IF(Table4[[#This Row],[Segment]]="","",IF(Table4[[#This Row],[Kexpansion]]="","0",((Table4[[#This Row],[Velocity (m/s)]]^2)/2)*Table4[[#This Row],[Kexpansion]]))</f>
        <v/>
      </c>
      <c r="S1082" s="92" t="str">
        <f>IF(Table4[[#This Row],[Segment]]="","",IF(Table4[[#This Row],[Kcontraction]]="","0",((Table4[[#This Row],[Velocity (m/s)]]^2)/2)*Table4[[#This Row],[Kcontraction]]))</f>
        <v/>
      </c>
      <c r="T1082" s="89" t="str">
        <f>IF(Table4[[#This Row],[Segment]]="","",SUMIF($Y$7:$Y$2000,Table4[[#This Row],[Segment]],$AD$7:$AD$2000))</f>
        <v/>
      </c>
      <c r="U1082" s="95" t="str">
        <f>IF(Table4[[#This Row],[Segment]]="","",Table4[[#This Row],[Hfriction (J/kg)]]+Table4[[#This Row],[Hexpansions (J/kg)]]+Table4[[#This Row],[Hcontractions (J/kg)]]+Table4[[#This Row],[Hf (J/kg)]])</f>
        <v/>
      </c>
      <c r="V1082" s="95" t="str">
        <f>IF(Table4[[#This Row],[Segment]]="","",Table4[[#This Row],[Total Friction Loss (J/kg)]]*Table3[Density (kg/m3)])</f>
        <v/>
      </c>
      <c r="W1082" s="95" t="str">
        <f>IF(Table4[[#This Row],[Segment]]="","",Table4[[#This Row],[Total Pressure Drop (Pa)]]/1000)</f>
        <v/>
      </c>
      <c r="Y1082" s="82" t="str">
        <f>IF('Set Up'!D1305="","",'Set Up'!D1305)</f>
        <v/>
      </c>
      <c r="Z1082" s="82" t="str">
        <f>IF('Set Up'!E1305="","",'Set Up'!E1305)</f>
        <v/>
      </c>
      <c r="AA1082" s="82" t="str">
        <f>IF('Set Up'!F1305="","",'Set Up'!F1305)</f>
        <v/>
      </c>
      <c r="AB1082" s="82" t="str">
        <f>IF('Set Up'!G1305="","",'Set Up'!G1305)</f>
        <v/>
      </c>
      <c r="AC1082" s="82" t="str">
        <f t="array" ref="AC1082">IF(Y1082="","",INDEX(Data!$G$4:$G$51,MATCH(Table7[[#This Row],[Fitting]]&amp;Table7[[#This Row],[Fitting Subtype]],Data!$E$4:$E$51&amp;Data!$F$4:$F$51,0)))</f>
        <v/>
      </c>
      <c r="AD1082" s="89" t="str">
        <f>IF(Table7[[#This Row],[Segment]]="","",Table7[[#This Row],[Quantity]]*Table7[[#This Row],[Kf]]*(((INDEX(Table4[Velocity (m/s)],MATCH(Table7[[#This Row],[Segment]],Table4[Segment],0)))^2)/2))</f>
        <v/>
      </c>
      <c r="AF1082" s="82" t="str">
        <f>Table4[[#This Row],[Segment]]</f>
        <v/>
      </c>
      <c r="AG1082" s="75"/>
      <c r="AH1082" s="82" t="str">
        <f>IF(Table5[[#This Row],[Segment]]="","",AG1082-Table4[[#This Row],[Total Pressure Drop (kPa)]])</f>
        <v/>
      </c>
    </row>
    <row r="1083" spans="1:34" x14ac:dyDescent="0.25">
      <c r="A1083" s="95" t="str">
        <f>IF('Set Up'!A1080="","",'Set Up'!A1080)</f>
        <v/>
      </c>
      <c r="B1083" s="75" t="s">
        <v>81</v>
      </c>
      <c r="C1083" s="85"/>
      <c r="D1083" s="86" t="str">
        <f>IF(Table4[[#This Row],[Diameter (in)]]="","",(((CONVERT(Table4[[#This Row],[Diameter (in)]],"in","m"))/2)^2)*PI())</f>
        <v/>
      </c>
      <c r="E1083" s="87" t="str">
        <f>IF(Table4[[#This Row],[Area (m2)]]="","",$D$4/Table4[[#This Row],[Area (m2)]])</f>
        <v/>
      </c>
      <c r="F1083" s="85">
        <f t="shared" si="16"/>
        <v>4.6951999999999998</v>
      </c>
      <c r="G1083" s="88" t="str">
        <f>IF(Table4[[#This Row],[Segment]]="","",(CONVERT(Table4[[#This Row],[Diameter (in)]],"in","m")*$B$4*Table4[[#This Row],[Velocity (m/s)]])/$C$4)</f>
        <v/>
      </c>
      <c r="H1083" s="96" t="str">
        <f>IF(Table4[[#This Row],[Segment]]="","",IF(Table4[[#This Row],[Teynold''s Number]]&gt;4000,"TURBULENT","LAMINAR"))</f>
        <v/>
      </c>
      <c r="I1083" s="86" t="str">
        <f>IF(Table4[[#This Row],[Segment]]="","",INDEX(Data!C1080:C1094,MATCH(Table4[Material],Data!B1080:B1094,0)))</f>
        <v/>
      </c>
      <c r="J1083" s="89" t="str">
        <f>IF(Table4[[#This Row],[ε (m)]]="","",Table4[[#This Row],[ε (m)]]/(CONVERT(Table4[[#This Row],[Diameter (in)]],"in","m")))</f>
        <v/>
      </c>
      <c r="K1083" s="96" t="str">
        <f>IF(Table4[[#This Row],[Regime]]="LAMINAR",16/Table4[[#This Row],[Teynold''s Number]],"-")</f>
        <v>-</v>
      </c>
      <c r="L1083" s="86"/>
      <c r="M1083" s="97" t="str">
        <f>IF(Table4[[#This Row],[Regime]]="TURBULENT",(((-4*LOG10(Table4[[#This Row],[ε/D]]/3.7+1.256/(Table4[[#This Row],[Teynold''s Number]]*SQRT(Table4[[#This Row],[f turbulent (guess)]]))))^-1)^2),"")</f>
        <v/>
      </c>
      <c r="N1083" s="91" t="str">
        <f>IF(Table4[[#This Row],[f turbulent]]="","",Table4[[#This Row],[f turbulent (guess)]]-Table4[[#This Row],[f turbulent]])</f>
        <v/>
      </c>
      <c r="O1083" s="87">
        <f>IF(Table4[[#This Row],[Segment]]="",0,IF(C1084="",0,IF(C1084&lt;=Table4[[#This Row],[Diameter (in)]],0,1-(D1083/D1084))))</f>
        <v>0</v>
      </c>
      <c r="P1083" s="92" t="str">
        <f>IF(Table4[[#This Row],[Segment]]="","",IF(C1083&gt;C1084,"",IF(C1084="",0.55,(0.55*(1-D1084/D1083)))))</f>
        <v/>
      </c>
      <c r="Q108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83" s="92" t="str">
        <f>IF(Table4[[#This Row],[Segment]]="","",IF(Table4[[#This Row],[Kexpansion]]="","0",((Table4[[#This Row],[Velocity (m/s)]]^2)/2)*Table4[[#This Row],[Kexpansion]]))</f>
        <v/>
      </c>
      <c r="S1083" s="92" t="str">
        <f>IF(Table4[[#This Row],[Segment]]="","",IF(Table4[[#This Row],[Kcontraction]]="","0",((Table4[[#This Row],[Velocity (m/s)]]^2)/2)*Table4[[#This Row],[Kcontraction]]))</f>
        <v/>
      </c>
      <c r="T1083" s="89" t="str">
        <f>IF(Table4[[#This Row],[Segment]]="","",SUMIF($Y$7:$Y$2000,Table4[[#This Row],[Segment]],$AD$7:$AD$2000))</f>
        <v/>
      </c>
      <c r="U1083" s="95" t="str">
        <f>IF(Table4[[#This Row],[Segment]]="","",Table4[[#This Row],[Hfriction (J/kg)]]+Table4[[#This Row],[Hexpansions (J/kg)]]+Table4[[#This Row],[Hcontractions (J/kg)]]+Table4[[#This Row],[Hf (J/kg)]])</f>
        <v/>
      </c>
      <c r="V1083" s="95" t="str">
        <f>IF(Table4[[#This Row],[Segment]]="","",Table4[[#This Row],[Total Friction Loss (J/kg)]]*Table3[Density (kg/m3)])</f>
        <v/>
      </c>
      <c r="W1083" s="95" t="str">
        <f>IF(Table4[[#This Row],[Segment]]="","",Table4[[#This Row],[Total Pressure Drop (Pa)]]/1000)</f>
        <v/>
      </c>
      <c r="Y1083" s="82" t="str">
        <f>IF('Set Up'!D1306="","",'Set Up'!D1306)</f>
        <v/>
      </c>
      <c r="Z1083" s="82" t="str">
        <f>IF('Set Up'!E1306="","",'Set Up'!E1306)</f>
        <v/>
      </c>
      <c r="AA1083" s="82" t="str">
        <f>IF('Set Up'!F1306="","",'Set Up'!F1306)</f>
        <v/>
      </c>
      <c r="AB1083" s="82" t="str">
        <f>IF('Set Up'!G1306="","",'Set Up'!G1306)</f>
        <v/>
      </c>
      <c r="AC1083" s="82" t="str">
        <f t="array" ref="AC1083">IF(Y1083="","",INDEX(Data!$G$4:$G$51,MATCH(Table7[[#This Row],[Fitting]]&amp;Table7[[#This Row],[Fitting Subtype]],Data!$E$4:$E$51&amp;Data!$F$4:$F$51,0)))</f>
        <v/>
      </c>
      <c r="AD1083" s="89" t="str">
        <f>IF(Table7[[#This Row],[Segment]]="","",Table7[[#This Row],[Quantity]]*Table7[[#This Row],[Kf]]*(((INDEX(Table4[Velocity (m/s)],MATCH(Table7[[#This Row],[Segment]],Table4[Segment],0)))^2)/2))</f>
        <v/>
      </c>
      <c r="AF1083" s="82" t="str">
        <f>Table4[[#This Row],[Segment]]</f>
        <v/>
      </c>
      <c r="AG1083" s="75"/>
      <c r="AH1083" s="82" t="str">
        <f>IF(Table5[[#This Row],[Segment]]="","",AG1083-Table4[[#This Row],[Total Pressure Drop (kPa)]])</f>
        <v/>
      </c>
    </row>
    <row r="1084" spans="1:34" x14ac:dyDescent="0.25">
      <c r="A1084" s="95" t="str">
        <f>IF('Set Up'!A1081="","",'Set Up'!A1081)</f>
        <v/>
      </c>
      <c r="B1084" s="75" t="s">
        <v>81</v>
      </c>
      <c r="C1084" s="85"/>
      <c r="D1084" s="86" t="str">
        <f>IF(Table4[[#This Row],[Diameter (in)]]="","",(((CONVERT(Table4[[#This Row],[Diameter (in)]],"in","m"))/2)^2)*PI())</f>
        <v/>
      </c>
      <c r="E1084" s="87" t="str">
        <f>IF(Table4[[#This Row],[Area (m2)]]="","",$D$4/Table4[[#This Row],[Area (m2)]])</f>
        <v/>
      </c>
      <c r="F1084" s="85">
        <f t="shared" si="16"/>
        <v>4.6951999999999998</v>
      </c>
      <c r="G1084" s="88" t="str">
        <f>IF(Table4[[#This Row],[Segment]]="","",(CONVERT(Table4[[#This Row],[Diameter (in)]],"in","m")*$B$4*Table4[[#This Row],[Velocity (m/s)]])/$C$4)</f>
        <v/>
      </c>
      <c r="H1084" s="96" t="str">
        <f>IF(Table4[[#This Row],[Segment]]="","",IF(Table4[[#This Row],[Teynold''s Number]]&gt;4000,"TURBULENT","LAMINAR"))</f>
        <v/>
      </c>
      <c r="I1084" s="86" t="str">
        <f>IF(Table4[[#This Row],[Segment]]="","",INDEX(Data!C1081:C1095,MATCH(Table4[Material],Data!B1081:B1095,0)))</f>
        <v/>
      </c>
      <c r="J1084" s="89" t="str">
        <f>IF(Table4[[#This Row],[ε (m)]]="","",Table4[[#This Row],[ε (m)]]/(CONVERT(Table4[[#This Row],[Diameter (in)]],"in","m")))</f>
        <v/>
      </c>
      <c r="K1084" s="96" t="str">
        <f>IF(Table4[[#This Row],[Regime]]="LAMINAR",16/Table4[[#This Row],[Teynold''s Number]],"-")</f>
        <v>-</v>
      </c>
      <c r="L1084" s="86"/>
      <c r="M1084" s="97" t="str">
        <f>IF(Table4[[#This Row],[Regime]]="TURBULENT",(((-4*LOG10(Table4[[#This Row],[ε/D]]/3.7+1.256/(Table4[[#This Row],[Teynold''s Number]]*SQRT(Table4[[#This Row],[f turbulent (guess)]]))))^-1)^2),"")</f>
        <v/>
      </c>
      <c r="N1084" s="91" t="str">
        <f>IF(Table4[[#This Row],[f turbulent]]="","",Table4[[#This Row],[f turbulent (guess)]]-Table4[[#This Row],[f turbulent]])</f>
        <v/>
      </c>
      <c r="O1084" s="87">
        <f>IF(Table4[[#This Row],[Segment]]="",0,IF(C1085="",0,IF(C1085&lt;=Table4[[#This Row],[Diameter (in)]],0,1-(D1084/D1085))))</f>
        <v>0</v>
      </c>
      <c r="P1084" s="92" t="str">
        <f>IF(Table4[[#This Row],[Segment]]="","",IF(C1084&gt;C1085,"",IF(C1085="",0.55,(0.55*(1-D1085/D1084)))))</f>
        <v/>
      </c>
      <c r="Q108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84" s="92" t="str">
        <f>IF(Table4[[#This Row],[Segment]]="","",IF(Table4[[#This Row],[Kexpansion]]="","0",((Table4[[#This Row],[Velocity (m/s)]]^2)/2)*Table4[[#This Row],[Kexpansion]]))</f>
        <v/>
      </c>
      <c r="S1084" s="92" t="str">
        <f>IF(Table4[[#This Row],[Segment]]="","",IF(Table4[[#This Row],[Kcontraction]]="","0",((Table4[[#This Row],[Velocity (m/s)]]^2)/2)*Table4[[#This Row],[Kcontraction]]))</f>
        <v/>
      </c>
      <c r="T1084" s="89" t="str">
        <f>IF(Table4[[#This Row],[Segment]]="","",SUMIF($Y$7:$Y$2000,Table4[[#This Row],[Segment]],$AD$7:$AD$2000))</f>
        <v/>
      </c>
      <c r="U1084" s="95" t="str">
        <f>IF(Table4[[#This Row],[Segment]]="","",Table4[[#This Row],[Hfriction (J/kg)]]+Table4[[#This Row],[Hexpansions (J/kg)]]+Table4[[#This Row],[Hcontractions (J/kg)]]+Table4[[#This Row],[Hf (J/kg)]])</f>
        <v/>
      </c>
      <c r="V1084" s="95" t="str">
        <f>IF(Table4[[#This Row],[Segment]]="","",Table4[[#This Row],[Total Friction Loss (J/kg)]]*Table3[Density (kg/m3)])</f>
        <v/>
      </c>
      <c r="W1084" s="95" t="str">
        <f>IF(Table4[[#This Row],[Segment]]="","",Table4[[#This Row],[Total Pressure Drop (Pa)]]/1000)</f>
        <v/>
      </c>
      <c r="Y1084" s="82" t="str">
        <f>IF('Set Up'!D1307="","",'Set Up'!D1307)</f>
        <v/>
      </c>
      <c r="Z1084" s="82" t="str">
        <f>IF('Set Up'!E1307="","",'Set Up'!E1307)</f>
        <v/>
      </c>
      <c r="AA1084" s="82" t="str">
        <f>IF('Set Up'!F1307="","",'Set Up'!F1307)</f>
        <v/>
      </c>
      <c r="AB1084" s="82" t="str">
        <f>IF('Set Up'!G1307="","",'Set Up'!G1307)</f>
        <v/>
      </c>
      <c r="AC1084" s="82" t="str">
        <f t="array" ref="AC1084">IF(Y1084="","",INDEX(Data!$G$4:$G$51,MATCH(Table7[[#This Row],[Fitting]]&amp;Table7[[#This Row],[Fitting Subtype]],Data!$E$4:$E$51&amp;Data!$F$4:$F$51,0)))</f>
        <v/>
      </c>
      <c r="AD1084" s="89" t="str">
        <f>IF(Table7[[#This Row],[Segment]]="","",Table7[[#This Row],[Quantity]]*Table7[[#This Row],[Kf]]*(((INDEX(Table4[Velocity (m/s)],MATCH(Table7[[#This Row],[Segment]],Table4[Segment],0)))^2)/2))</f>
        <v/>
      </c>
      <c r="AF1084" s="82" t="str">
        <f>Table4[[#This Row],[Segment]]</f>
        <v/>
      </c>
      <c r="AG1084" s="75"/>
      <c r="AH1084" s="82" t="str">
        <f>IF(Table5[[#This Row],[Segment]]="","",AG1084-Table4[[#This Row],[Total Pressure Drop (kPa)]])</f>
        <v/>
      </c>
    </row>
    <row r="1085" spans="1:34" x14ac:dyDescent="0.25">
      <c r="A1085" s="95" t="str">
        <f>IF('Set Up'!A1082="","",'Set Up'!A1082)</f>
        <v/>
      </c>
      <c r="B1085" s="75" t="s">
        <v>81</v>
      </c>
      <c r="C1085" s="85"/>
      <c r="D1085" s="86" t="str">
        <f>IF(Table4[[#This Row],[Diameter (in)]]="","",(((CONVERT(Table4[[#This Row],[Diameter (in)]],"in","m"))/2)^2)*PI())</f>
        <v/>
      </c>
      <c r="E1085" s="87" t="str">
        <f>IF(Table4[[#This Row],[Area (m2)]]="","",$D$4/Table4[[#This Row],[Area (m2)]])</f>
        <v/>
      </c>
      <c r="F1085" s="85">
        <f t="shared" si="16"/>
        <v>4.6951999999999998</v>
      </c>
      <c r="G1085" s="88" t="str">
        <f>IF(Table4[[#This Row],[Segment]]="","",(CONVERT(Table4[[#This Row],[Diameter (in)]],"in","m")*$B$4*Table4[[#This Row],[Velocity (m/s)]])/$C$4)</f>
        <v/>
      </c>
      <c r="H1085" s="96" t="str">
        <f>IF(Table4[[#This Row],[Segment]]="","",IF(Table4[[#This Row],[Teynold''s Number]]&gt;4000,"TURBULENT","LAMINAR"))</f>
        <v/>
      </c>
      <c r="I1085" s="86" t="str">
        <f>IF(Table4[[#This Row],[Segment]]="","",INDEX(Data!C1082:C1096,MATCH(Table4[Material],Data!B1082:B1096,0)))</f>
        <v/>
      </c>
      <c r="J1085" s="89" t="str">
        <f>IF(Table4[[#This Row],[ε (m)]]="","",Table4[[#This Row],[ε (m)]]/(CONVERT(Table4[[#This Row],[Diameter (in)]],"in","m")))</f>
        <v/>
      </c>
      <c r="K1085" s="96" t="str">
        <f>IF(Table4[[#This Row],[Regime]]="LAMINAR",16/Table4[[#This Row],[Teynold''s Number]],"-")</f>
        <v>-</v>
      </c>
      <c r="L1085" s="86"/>
      <c r="M1085" s="97" t="str">
        <f>IF(Table4[[#This Row],[Regime]]="TURBULENT",(((-4*LOG10(Table4[[#This Row],[ε/D]]/3.7+1.256/(Table4[[#This Row],[Teynold''s Number]]*SQRT(Table4[[#This Row],[f turbulent (guess)]]))))^-1)^2),"")</f>
        <v/>
      </c>
      <c r="N1085" s="91" t="str">
        <f>IF(Table4[[#This Row],[f turbulent]]="","",Table4[[#This Row],[f turbulent (guess)]]-Table4[[#This Row],[f turbulent]])</f>
        <v/>
      </c>
      <c r="O1085" s="87">
        <f>IF(Table4[[#This Row],[Segment]]="",0,IF(C1086="",0,IF(C1086&lt;=Table4[[#This Row],[Diameter (in)]],0,1-(D1085/D1086))))</f>
        <v>0</v>
      </c>
      <c r="P1085" s="92" t="str">
        <f>IF(Table4[[#This Row],[Segment]]="","",IF(C1085&gt;C1086,"",IF(C1086="",0.55,(0.55*(1-D1086/D1085)))))</f>
        <v/>
      </c>
      <c r="Q108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85" s="92" t="str">
        <f>IF(Table4[[#This Row],[Segment]]="","",IF(Table4[[#This Row],[Kexpansion]]="","0",((Table4[[#This Row],[Velocity (m/s)]]^2)/2)*Table4[[#This Row],[Kexpansion]]))</f>
        <v/>
      </c>
      <c r="S1085" s="92" t="str">
        <f>IF(Table4[[#This Row],[Segment]]="","",IF(Table4[[#This Row],[Kcontraction]]="","0",((Table4[[#This Row],[Velocity (m/s)]]^2)/2)*Table4[[#This Row],[Kcontraction]]))</f>
        <v/>
      </c>
      <c r="T1085" s="89" t="str">
        <f>IF(Table4[[#This Row],[Segment]]="","",SUMIF($Y$7:$Y$2000,Table4[[#This Row],[Segment]],$AD$7:$AD$2000))</f>
        <v/>
      </c>
      <c r="U1085" s="95" t="str">
        <f>IF(Table4[[#This Row],[Segment]]="","",Table4[[#This Row],[Hfriction (J/kg)]]+Table4[[#This Row],[Hexpansions (J/kg)]]+Table4[[#This Row],[Hcontractions (J/kg)]]+Table4[[#This Row],[Hf (J/kg)]])</f>
        <v/>
      </c>
      <c r="V1085" s="95" t="str">
        <f>IF(Table4[[#This Row],[Segment]]="","",Table4[[#This Row],[Total Friction Loss (J/kg)]]*Table3[Density (kg/m3)])</f>
        <v/>
      </c>
      <c r="W1085" s="95" t="str">
        <f>IF(Table4[[#This Row],[Segment]]="","",Table4[[#This Row],[Total Pressure Drop (Pa)]]/1000)</f>
        <v/>
      </c>
      <c r="Y1085" s="82" t="str">
        <f>IF('Set Up'!D1308="","",'Set Up'!D1308)</f>
        <v/>
      </c>
      <c r="Z1085" s="82" t="str">
        <f>IF('Set Up'!E1308="","",'Set Up'!E1308)</f>
        <v/>
      </c>
      <c r="AA1085" s="82" t="str">
        <f>IF('Set Up'!F1308="","",'Set Up'!F1308)</f>
        <v/>
      </c>
      <c r="AB1085" s="82" t="str">
        <f>IF('Set Up'!G1308="","",'Set Up'!G1308)</f>
        <v/>
      </c>
      <c r="AC1085" s="82" t="str">
        <f t="array" ref="AC1085">IF(Y1085="","",INDEX(Data!$G$4:$G$51,MATCH(Table7[[#This Row],[Fitting]]&amp;Table7[[#This Row],[Fitting Subtype]],Data!$E$4:$E$51&amp;Data!$F$4:$F$51,0)))</f>
        <v/>
      </c>
      <c r="AD1085" s="89" t="str">
        <f>IF(Table7[[#This Row],[Segment]]="","",Table7[[#This Row],[Quantity]]*Table7[[#This Row],[Kf]]*(((INDEX(Table4[Velocity (m/s)],MATCH(Table7[[#This Row],[Segment]],Table4[Segment],0)))^2)/2))</f>
        <v/>
      </c>
      <c r="AF1085" s="82" t="str">
        <f>Table4[[#This Row],[Segment]]</f>
        <v/>
      </c>
      <c r="AG1085" s="75"/>
      <c r="AH1085" s="82" t="str">
        <f>IF(Table5[[#This Row],[Segment]]="","",AG1085-Table4[[#This Row],[Total Pressure Drop (kPa)]])</f>
        <v/>
      </c>
    </row>
    <row r="1086" spans="1:34" x14ac:dyDescent="0.25">
      <c r="A1086" s="95" t="str">
        <f>IF('Set Up'!A1083="","",'Set Up'!A1083)</f>
        <v/>
      </c>
      <c r="B1086" s="75" t="s">
        <v>81</v>
      </c>
      <c r="C1086" s="85"/>
      <c r="D1086" s="86" t="str">
        <f>IF(Table4[[#This Row],[Diameter (in)]]="","",(((CONVERT(Table4[[#This Row],[Diameter (in)]],"in","m"))/2)^2)*PI())</f>
        <v/>
      </c>
      <c r="E1086" s="87" t="str">
        <f>IF(Table4[[#This Row],[Area (m2)]]="","",$D$4/Table4[[#This Row],[Area (m2)]])</f>
        <v/>
      </c>
      <c r="F1086" s="85">
        <f t="shared" si="16"/>
        <v>4.6951999999999998</v>
      </c>
      <c r="G1086" s="88" t="str">
        <f>IF(Table4[[#This Row],[Segment]]="","",(CONVERT(Table4[[#This Row],[Diameter (in)]],"in","m")*$B$4*Table4[[#This Row],[Velocity (m/s)]])/$C$4)</f>
        <v/>
      </c>
      <c r="H1086" s="96" t="str">
        <f>IF(Table4[[#This Row],[Segment]]="","",IF(Table4[[#This Row],[Teynold''s Number]]&gt;4000,"TURBULENT","LAMINAR"))</f>
        <v/>
      </c>
      <c r="I1086" s="86" t="str">
        <f>IF(Table4[[#This Row],[Segment]]="","",INDEX(Data!C1083:C1097,MATCH(Table4[Material],Data!B1083:B1097,0)))</f>
        <v/>
      </c>
      <c r="J1086" s="89" t="str">
        <f>IF(Table4[[#This Row],[ε (m)]]="","",Table4[[#This Row],[ε (m)]]/(CONVERT(Table4[[#This Row],[Diameter (in)]],"in","m")))</f>
        <v/>
      </c>
      <c r="K1086" s="96" t="str">
        <f>IF(Table4[[#This Row],[Regime]]="LAMINAR",16/Table4[[#This Row],[Teynold''s Number]],"-")</f>
        <v>-</v>
      </c>
      <c r="L1086" s="86"/>
      <c r="M1086" s="97" t="str">
        <f>IF(Table4[[#This Row],[Regime]]="TURBULENT",(((-4*LOG10(Table4[[#This Row],[ε/D]]/3.7+1.256/(Table4[[#This Row],[Teynold''s Number]]*SQRT(Table4[[#This Row],[f turbulent (guess)]]))))^-1)^2),"")</f>
        <v/>
      </c>
      <c r="N1086" s="91" t="str">
        <f>IF(Table4[[#This Row],[f turbulent]]="","",Table4[[#This Row],[f turbulent (guess)]]-Table4[[#This Row],[f turbulent]])</f>
        <v/>
      </c>
      <c r="O1086" s="87">
        <f>IF(Table4[[#This Row],[Segment]]="",0,IF(C1087="",0,IF(C1087&lt;=Table4[[#This Row],[Diameter (in)]],0,1-(D1086/D1087))))</f>
        <v>0</v>
      </c>
      <c r="P1086" s="92" t="str">
        <f>IF(Table4[[#This Row],[Segment]]="","",IF(C1086&gt;C1087,"",IF(C1087="",0.55,(0.55*(1-D1087/D1086)))))</f>
        <v/>
      </c>
      <c r="Q108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86" s="92" t="str">
        <f>IF(Table4[[#This Row],[Segment]]="","",IF(Table4[[#This Row],[Kexpansion]]="","0",((Table4[[#This Row],[Velocity (m/s)]]^2)/2)*Table4[[#This Row],[Kexpansion]]))</f>
        <v/>
      </c>
      <c r="S1086" s="92" t="str">
        <f>IF(Table4[[#This Row],[Segment]]="","",IF(Table4[[#This Row],[Kcontraction]]="","0",((Table4[[#This Row],[Velocity (m/s)]]^2)/2)*Table4[[#This Row],[Kcontraction]]))</f>
        <v/>
      </c>
      <c r="T1086" s="89" t="str">
        <f>IF(Table4[[#This Row],[Segment]]="","",SUMIF($Y$7:$Y$2000,Table4[[#This Row],[Segment]],$AD$7:$AD$2000))</f>
        <v/>
      </c>
      <c r="U1086" s="95" t="str">
        <f>IF(Table4[[#This Row],[Segment]]="","",Table4[[#This Row],[Hfriction (J/kg)]]+Table4[[#This Row],[Hexpansions (J/kg)]]+Table4[[#This Row],[Hcontractions (J/kg)]]+Table4[[#This Row],[Hf (J/kg)]])</f>
        <v/>
      </c>
      <c r="V1086" s="95" t="str">
        <f>IF(Table4[[#This Row],[Segment]]="","",Table4[[#This Row],[Total Friction Loss (J/kg)]]*Table3[Density (kg/m3)])</f>
        <v/>
      </c>
      <c r="W1086" s="95" t="str">
        <f>IF(Table4[[#This Row],[Segment]]="","",Table4[[#This Row],[Total Pressure Drop (Pa)]]/1000)</f>
        <v/>
      </c>
      <c r="Y1086" s="82" t="str">
        <f>IF('Set Up'!D1309="","",'Set Up'!D1309)</f>
        <v/>
      </c>
      <c r="Z1086" s="82" t="str">
        <f>IF('Set Up'!E1309="","",'Set Up'!E1309)</f>
        <v/>
      </c>
      <c r="AA1086" s="82" t="str">
        <f>IF('Set Up'!F1309="","",'Set Up'!F1309)</f>
        <v/>
      </c>
      <c r="AB1086" s="82" t="str">
        <f>IF('Set Up'!G1309="","",'Set Up'!G1309)</f>
        <v/>
      </c>
      <c r="AC1086" s="82" t="str">
        <f t="array" ref="AC1086">IF(Y1086="","",INDEX(Data!$G$4:$G$51,MATCH(Table7[[#This Row],[Fitting]]&amp;Table7[[#This Row],[Fitting Subtype]],Data!$E$4:$E$51&amp;Data!$F$4:$F$51,0)))</f>
        <v/>
      </c>
      <c r="AD1086" s="89" t="str">
        <f>IF(Table7[[#This Row],[Segment]]="","",Table7[[#This Row],[Quantity]]*Table7[[#This Row],[Kf]]*(((INDEX(Table4[Velocity (m/s)],MATCH(Table7[[#This Row],[Segment]],Table4[Segment],0)))^2)/2))</f>
        <v/>
      </c>
      <c r="AF1086" s="82" t="str">
        <f>Table4[[#This Row],[Segment]]</f>
        <v/>
      </c>
      <c r="AG1086" s="75"/>
      <c r="AH1086" s="82" t="str">
        <f>IF(Table5[[#This Row],[Segment]]="","",AG1086-Table4[[#This Row],[Total Pressure Drop (kPa)]])</f>
        <v/>
      </c>
    </row>
    <row r="1087" spans="1:34" x14ac:dyDescent="0.25">
      <c r="A1087" s="95" t="str">
        <f>IF('Set Up'!A1084="","",'Set Up'!A1084)</f>
        <v/>
      </c>
      <c r="B1087" s="75" t="s">
        <v>81</v>
      </c>
      <c r="C1087" s="85"/>
      <c r="D1087" s="86" t="str">
        <f>IF(Table4[[#This Row],[Diameter (in)]]="","",(((CONVERT(Table4[[#This Row],[Diameter (in)]],"in","m"))/2)^2)*PI())</f>
        <v/>
      </c>
      <c r="E1087" s="87" t="str">
        <f>IF(Table4[[#This Row],[Area (m2)]]="","",$D$4/Table4[[#This Row],[Area (m2)]])</f>
        <v/>
      </c>
      <c r="F1087" s="85">
        <f t="shared" si="16"/>
        <v>4.6951999999999998</v>
      </c>
      <c r="G1087" s="88" t="str">
        <f>IF(Table4[[#This Row],[Segment]]="","",(CONVERT(Table4[[#This Row],[Diameter (in)]],"in","m")*$B$4*Table4[[#This Row],[Velocity (m/s)]])/$C$4)</f>
        <v/>
      </c>
      <c r="H1087" s="96" t="str">
        <f>IF(Table4[[#This Row],[Segment]]="","",IF(Table4[[#This Row],[Teynold''s Number]]&gt;4000,"TURBULENT","LAMINAR"))</f>
        <v/>
      </c>
      <c r="I1087" s="86" t="str">
        <f>IF(Table4[[#This Row],[Segment]]="","",INDEX(Data!C1084:C1098,MATCH(Table4[Material],Data!B1084:B1098,0)))</f>
        <v/>
      </c>
      <c r="J1087" s="89" t="str">
        <f>IF(Table4[[#This Row],[ε (m)]]="","",Table4[[#This Row],[ε (m)]]/(CONVERT(Table4[[#This Row],[Diameter (in)]],"in","m")))</f>
        <v/>
      </c>
      <c r="K1087" s="96" t="str">
        <f>IF(Table4[[#This Row],[Regime]]="LAMINAR",16/Table4[[#This Row],[Teynold''s Number]],"-")</f>
        <v>-</v>
      </c>
      <c r="L1087" s="86"/>
      <c r="M1087" s="97" t="str">
        <f>IF(Table4[[#This Row],[Regime]]="TURBULENT",(((-4*LOG10(Table4[[#This Row],[ε/D]]/3.7+1.256/(Table4[[#This Row],[Teynold''s Number]]*SQRT(Table4[[#This Row],[f turbulent (guess)]]))))^-1)^2),"")</f>
        <v/>
      </c>
      <c r="N1087" s="91" t="str">
        <f>IF(Table4[[#This Row],[f turbulent]]="","",Table4[[#This Row],[f turbulent (guess)]]-Table4[[#This Row],[f turbulent]])</f>
        <v/>
      </c>
      <c r="O1087" s="87">
        <f>IF(Table4[[#This Row],[Segment]]="",0,IF(C1088="",0,IF(C1088&lt;=Table4[[#This Row],[Diameter (in)]],0,1-(D1087/D1088))))</f>
        <v>0</v>
      </c>
      <c r="P1087" s="92" t="str">
        <f>IF(Table4[[#This Row],[Segment]]="","",IF(C1087&gt;C1088,"",IF(C1088="",0.55,(0.55*(1-D1088/D1087)))))</f>
        <v/>
      </c>
      <c r="Q108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87" s="92" t="str">
        <f>IF(Table4[[#This Row],[Segment]]="","",IF(Table4[[#This Row],[Kexpansion]]="","0",((Table4[[#This Row],[Velocity (m/s)]]^2)/2)*Table4[[#This Row],[Kexpansion]]))</f>
        <v/>
      </c>
      <c r="S1087" s="92" t="str">
        <f>IF(Table4[[#This Row],[Segment]]="","",IF(Table4[[#This Row],[Kcontraction]]="","0",((Table4[[#This Row],[Velocity (m/s)]]^2)/2)*Table4[[#This Row],[Kcontraction]]))</f>
        <v/>
      </c>
      <c r="T1087" s="89" t="str">
        <f>IF(Table4[[#This Row],[Segment]]="","",SUMIF($Y$7:$Y$2000,Table4[[#This Row],[Segment]],$AD$7:$AD$2000))</f>
        <v/>
      </c>
      <c r="U1087" s="95" t="str">
        <f>IF(Table4[[#This Row],[Segment]]="","",Table4[[#This Row],[Hfriction (J/kg)]]+Table4[[#This Row],[Hexpansions (J/kg)]]+Table4[[#This Row],[Hcontractions (J/kg)]]+Table4[[#This Row],[Hf (J/kg)]])</f>
        <v/>
      </c>
      <c r="V1087" s="95" t="str">
        <f>IF(Table4[[#This Row],[Segment]]="","",Table4[[#This Row],[Total Friction Loss (J/kg)]]*Table3[Density (kg/m3)])</f>
        <v/>
      </c>
      <c r="W1087" s="95" t="str">
        <f>IF(Table4[[#This Row],[Segment]]="","",Table4[[#This Row],[Total Pressure Drop (Pa)]]/1000)</f>
        <v/>
      </c>
      <c r="Y1087" s="82" t="str">
        <f>IF('Set Up'!D1310="","",'Set Up'!D1310)</f>
        <v/>
      </c>
      <c r="Z1087" s="82" t="str">
        <f>IF('Set Up'!E1310="","",'Set Up'!E1310)</f>
        <v/>
      </c>
      <c r="AA1087" s="82" t="str">
        <f>IF('Set Up'!F1310="","",'Set Up'!F1310)</f>
        <v/>
      </c>
      <c r="AB1087" s="82" t="str">
        <f>IF('Set Up'!G1310="","",'Set Up'!G1310)</f>
        <v/>
      </c>
      <c r="AC1087" s="82" t="str">
        <f t="array" ref="AC1087">IF(Y1087="","",INDEX(Data!$G$4:$G$51,MATCH(Table7[[#This Row],[Fitting]]&amp;Table7[[#This Row],[Fitting Subtype]],Data!$E$4:$E$51&amp;Data!$F$4:$F$51,0)))</f>
        <v/>
      </c>
      <c r="AD1087" s="89" t="str">
        <f>IF(Table7[[#This Row],[Segment]]="","",Table7[[#This Row],[Quantity]]*Table7[[#This Row],[Kf]]*(((INDEX(Table4[Velocity (m/s)],MATCH(Table7[[#This Row],[Segment]],Table4[Segment],0)))^2)/2))</f>
        <v/>
      </c>
      <c r="AF1087" s="82" t="str">
        <f>Table4[[#This Row],[Segment]]</f>
        <v/>
      </c>
      <c r="AG1087" s="75"/>
      <c r="AH1087" s="82" t="str">
        <f>IF(Table5[[#This Row],[Segment]]="","",AG1087-Table4[[#This Row],[Total Pressure Drop (kPa)]])</f>
        <v/>
      </c>
    </row>
    <row r="1088" spans="1:34" x14ac:dyDescent="0.25">
      <c r="A1088" s="95" t="str">
        <f>IF('Set Up'!A1085="","",'Set Up'!A1085)</f>
        <v/>
      </c>
      <c r="B1088" s="75" t="s">
        <v>81</v>
      </c>
      <c r="C1088" s="85"/>
      <c r="D1088" s="86" t="str">
        <f>IF(Table4[[#This Row],[Diameter (in)]]="","",(((CONVERT(Table4[[#This Row],[Diameter (in)]],"in","m"))/2)^2)*PI())</f>
        <v/>
      </c>
      <c r="E1088" s="87" t="str">
        <f>IF(Table4[[#This Row],[Area (m2)]]="","",$D$4/Table4[[#This Row],[Area (m2)]])</f>
        <v/>
      </c>
      <c r="F1088" s="85">
        <f t="shared" si="16"/>
        <v>4.6951999999999998</v>
      </c>
      <c r="G1088" s="88" t="str">
        <f>IF(Table4[[#This Row],[Segment]]="","",(CONVERT(Table4[[#This Row],[Diameter (in)]],"in","m")*$B$4*Table4[[#This Row],[Velocity (m/s)]])/$C$4)</f>
        <v/>
      </c>
      <c r="H1088" s="96" t="str">
        <f>IF(Table4[[#This Row],[Segment]]="","",IF(Table4[[#This Row],[Teynold''s Number]]&gt;4000,"TURBULENT","LAMINAR"))</f>
        <v/>
      </c>
      <c r="I1088" s="86" t="str">
        <f>IF(Table4[[#This Row],[Segment]]="","",INDEX(Data!C1085:C1099,MATCH(Table4[Material],Data!B1085:B1099,0)))</f>
        <v/>
      </c>
      <c r="J1088" s="89" t="str">
        <f>IF(Table4[[#This Row],[ε (m)]]="","",Table4[[#This Row],[ε (m)]]/(CONVERT(Table4[[#This Row],[Diameter (in)]],"in","m")))</f>
        <v/>
      </c>
      <c r="K1088" s="96" t="str">
        <f>IF(Table4[[#This Row],[Regime]]="LAMINAR",16/Table4[[#This Row],[Teynold''s Number]],"-")</f>
        <v>-</v>
      </c>
      <c r="L1088" s="86"/>
      <c r="M1088" s="97" t="str">
        <f>IF(Table4[[#This Row],[Regime]]="TURBULENT",(((-4*LOG10(Table4[[#This Row],[ε/D]]/3.7+1.256/(Table4[[#This Row],[Teynold''s Number]]*SQRT(Table4[[#This Row],[f turbulent (guess)]]))))^-1)^2),"")</f>
        <v/>
      </c>
      <c r="N1088" s="91" t="str">
        <f>IF(Table4[[#This Row],[f turbulent]]="","",Table4[[#This Row],[f turbulent (guess)]]-Table4[[#This Row],[f turbulent]])</f>
        <v/>
      </c>
      <c r="O1088" s="87">
        <f>IF(Table4[[#This Row],[Segment]]="",0,IF(C1089="",0,IF(C1089&lt;=Table4[[#This Row],[Diameter (in)]],0,1-(D1088/D1089))))</f>
        <v>0</v>
      </c>
      <c r="P1088" s="92" t="str">
        <f>IF(Table4[[#This Row],[Segment]]="","",IF(C1088&gt;C1089,"",IF(C1089="",0.55,(0.55*(1-D1089/D1088)))))</f>
        <v/>
      </c>
      <c r="Q108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88" s="92" t="str">
        <f>IF(Table4[[#This Row],[Segment]]="","",IF(Table4[[#This Row],[Kexpansion]]="","0",((Table4[[#This Row],[Velocity (m/s)]]^2)/2)*Table4[[#This Row],[Kexpansion]]))</f>
        <v/>
      </c>
      <c r="S1088" s="92" t="str">
        <f>IF(Table4[[#This Row],[Segment]]="","",IF(Table4[[#This Row],[Kcontraction]]="","0",((Table4[[#This Row],[Velocity (m/s)]]^2)/2)*Table4[[#This Row],[Kcontraction]]))</f>
        <v/>
      </c>
      <c r="T1088" s="89" t="str">
        <f>IF(Table4[[#This Row],[Segment]]="","",SUMIF($Y$7:$Y$2000,Table4[[#This Row],[Segment]],$AD$7:$AD$2000))</f>
        <v/>
      </c>
      <c r="U1088" s="95" t="str">
        <f>IF(Table4[[#This Row],[Segment]]="","",Table4[[#This Row],[Hfriction (J/kg)]]+Table4[[#This Row],[Hexpansions (J/kg)]]+Table4[[#This Row],[Hcontractions (J/kg)]]+Table4[[#This Row],[Hf (J/kg)]])</f>
        <v/>
      </c>
      <c r="V1088" s="95" t="str">
        <f>IF(Table4[[#This Row],[Segment]]="","",Table4[[#This Row],[Total Friction Loss (J/kg)]]*Table3[Density (kg/m3)])</f>
        <v/>
      </c>
      <c r="W1088" s="95" t="str">
        <f>IF(Table4[[#This Row],[Segment]]="","",Table4[[#This Row],[Total Pressure Drop (Pa)]]/1000)</f>
        <v/>
      </c>
      <c r="Y1088" s="82" t="str">
        <f>IF('Set Up'!D1311="","",'Set Up'!D1311)</f>
        <v/>
      </c>
      <c r="Z1088" s="82" t="str">
        <f>IF('Set Up'!E1311="","",'Set Up'!E1311)</f>
        <v/>
      </c>
      <c r="AA1088" s="82" t="str">
        <f>IF('Set Up'!F1311="","",'Set Up'!F1311)</f>
        <v/>
      </c>
      <c r="AB1088" s="82" t="str">
        <f>IF('Set Up'!G1311="","",'Set Up'!G1311)</f>
        <v/>
      </c>
      <c r="AC1088" s="82" t="str">
        <f t="array" ref="AC1088">IF(Y1088="","",INDEX(Data!$G$4:$G$51,MATCH(Table7[[#This Row],[Fitting]]&amp;Table7[[#This Row],[Fitting Subtype]],Data!$E$4:$E$51&amp;Data!$F$4:$F$51,0)))</f>
        <v/>
      </c>
      <c r="AD1088" s="89" t="str">
        <f>IF(Table7[[#This Row],[Segment]]="","",Table7[[#This Row],[Quantity]]*Table7[[#This Row],[Kf]]*(((INDEX(Table4[Velocity (m/s)],MATCH(Table7[[#This Row],[Segment]],Table4[Segment],0)))^2)/2))</f>
        <v/>
      </c>
      <c r="AF1088" s="82" t="str">
        <f>Table4[[#This Row],[Segment]]</f>
        <v/>
      </c>
      <c r="AG1088" s="75"/>
      <c r="AH1088" s="82" t="str">
        <f>IF(Table5[[#This Row],[Segment]]="","",AG1088-Table4[[#This Row],[Total Pressure Drop (kPa)]])</f>
        <v/>
      </c>
    </row>
    <row r="1089" spans="1:34" x14ac:dyDescent="0.25">
      <c r="A1089" s="95" t="str">
        <f>IF('Set Up'!A1086="","",'Set Up'!A1086)</f>
        <v/>
      </c>
      <c r="B1089" s="75" t="s">
        <v>81</v>
      </c>
      <c r="C1089" s="85"/>
      <c r="D1089" s="86" t="str">
        <f>IF(Table4[[#This Row],[Diameter (in)]]="","",(((CONVERT(Table4[[#This Row],[Diameter (in)]],"in","m"))/2)^2)*PI())</f>
        <v/>
      </c>
      <c r="E1089" s="87" t="str">
        <f>IF(Table4[[#This Row],[Area (m2)]]="","",$D$4/Table4[[#This Row],[Area (m2)]])</f>
        <v/>
      </c>
      <c r="F1089" s="85">
        <f t="shared" si="16"/>
        <v>4.6951999999999998</v>
      </c>
      <c r="G1089" s="88" t="str">
        <f>IF(Table4[[#This Row],[Segment]]="","",(CONVERT(Table4[[#This Row],[Diameter (in)]],"in","m")*$B$4*Table4[[#This Row],[Velocity (m/s)]])/$C$4)</f>
        <v/>
      </c>
      <c r="H1089" s="96" t="str">
        <f>IF(Table4[[#This Row],[Segment]]="","",IF(Table4[[#This Row],[Teynold''s Number]]&gt;4000,"TURBULENT","LAMINAR"))</f>
        <v/>
      </c>
      <c r="I1089" s="86" t="str">
        <f>IF(Table4[[#This Row],[Segment]]="","",INDEX(Data!C1086:C1100,MATCH(Table4[Material],Data!B1086:B1100,0)))</f>
        <v/>
      </c>
      <c r="J1089" s="89" t="str">
        <f>IF(Table4[[#This Row],[ε (m)]]="","",Table4[[#This Row],[ε (m)]]/(CONVERT(Table4[[#This Row],[Diameter (in)]],"in","m")))</f>
        <v/>
      </c>
      <c r="K1089" s="96" t="str">
        <f>IF(Table4[[#This Row],[Regime]]="LAMINAR",16/Table4[[#This Row],[Teynold''s Number]],"-")</f>
        <v>-</v>
      </c>
      <c r="L1089" s="86"/>
      <c r="M1089" s="97" t="str">
        <f>IF(Table4[[#This Row],[Regime]]="TURBULENT",(((-4*LOG10(Table4[[#This Row],[ε/D]]/3.7+1.256/(Table4[[#This Row],[Teynold''s Number]]*SQRT(Table4[[#This Row],[f turbulent (guess)]]))))^-1)^2),"")</f>
        <v/>
      </c>
      <c r="N1089" s="91" t="str">
        <f>IF(Table4[[#This Row],[f turbulent]]="","",Table4[[#This Row],[f turbulent (guess)]]-Table4[[#This Row],[f turbulent]])</f>
        <v/>
      </c>
      <c r="O1089" s="87">
        <f>IF(Table4[[#This Row],[Segment]]="",0,IF(C1090="",0,IF(C1090&lt;=Table4[[#This Row],[Diameter (in)]],0,1-(D1089/D1090))))</f>
        <v>0</v>
      </c>
      <c r="P1089" s="92" t="str">
        <f>IF(Table4[[#This Row],[Segment]]="","",IF(C1089&gt;C1090,"",IF(C1090="",0.55,(0.55*(1-D1090/D1089)))))</f>
        <v/>
      </c>
      <c r="Q108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89" s="92" t="str">
        <f>IF(Table4[[#This Row],[Segment]]="","",IF(Table4[[#This Row],[Kexpansion]]="","0",((Table4[[#This Row],[Velocity (m/s)]]^2)/2)*Table4[[#This Row],[Kexpansion]]))</f>
        <v/>
      </c>
      <c r="S1089" s="92" t="str">
        <f>IF(Table4[[#This Row],[Segment]]="","",IF(Table4[[#This Row],[Kcontraction]]="","0",((Table4[[#This Row],[Velocity (m/s)]]^2)/2)*Table4[[#This Row],[Kcontraction]]))</f>
        <v/>
      </c>
      <c r="T1089" s="89" t="str">
        <f>IF(Table4[[#This Row],[Segment]]="","",SUMIF($Y$7:$Y$2000,Table4[[#This Row],[Segment]],$AD$7:$AD$2000))</f>
        <v/>
      </c>
      <c r="U1089" s="95" t="str">
        <f>IF(Table4[[#This Row],[Segment]]="","",Table4[[#This Row],[Hfriction (J/kg)]]+Table4[[#This Row],[Hexpansions (J/kg)]]+Table4[[#This Row],[Hcontractions (J/kg)]]+Table4[[#This Row],[Hf (J/kg)]])</f>
        <v/>
      </c>
      <c r="V1089" s="95" t="str">
        <f>IF(Table4[[#This Row],[Segment]]="","",Table4[[#This Row],[Total Friction Loss (J/kg)]]*Table3[Density (kg/m3)])</f>
        <v/>
      </c>
      <c r="W1089" s="95" t="str">
        <f>IF(Table4[[#This Row],[Segment]]="","",Table4[[#This Row],[Total Pressure Drop (Pa)]]/1000)</f>
        <v/>
      </c>
      <c r="Y1089" s="82" t="str">
        <f>IF('Set Up'!D1312="","",'Set Up'!D1312)</f>
        <v/>
      </c>
      <c r="Z1089" s="82" t="str">
        <f>IF('Set Up'!E1312="","",'Set Up'!E1312)</f>
        <v/>
      </c>
      <c r="AA1089" s="82" t="str">
        <f>IF('Set Up'!F1312="","",'Set Up'!F1312)</f>
        <v/>
      </c>
      <c r="AB1089" s="82" t="str">
        <f>IF('Set Up'!G1312="","",'Set Up'!G1312)</f>
        <v/>
      </c>
      <c r="AC1089" s="82" t="str">
        <f t="array" ref="AC1089">IF(Y1089="","",INDEX(Data!$G$4:$G$51,MATCH(Table7[[#This Row],[Fitting]]&amp;Table7[[#This Row],[Fitting Subtype]],Data!$E$4:$E$51&amp;Data!$F$4:$F$51,0)))</f>
        <v/>
      </c>
      <c r="AD1089" s="89" t="str">
        <f>IF(Table7[[#This Row],[Segment]]="","",Table7[[#This Row],[Quantity]]*Table7[[#This Row],[Kf]]*(((INDEX(Table4[Velocity (m/s)],MATCH(Table7[[#This Row],[Segment]],Table4[Segment],0)))^2)/2))</f>
        <v/>
      </c>
      <c r="AF1089" s="82" t="str">
        <f>Table4[[#This Row],[Segment]]</f>
        <v/>
      </c>
      <c r="AG1089" s="75"/>
      <c r="AH1089" s="82" t="str">
        <f>IF(Table5[[#This Row],[Segment]]="","",AG1089-Table4[[#This Row],[Total Pressure Drop (kPa)]])</f>
        <v/>
      </c>
    </row>
    <row r="1090" spans="1:34" x14ac:dyDescent="0.25">
      <c r="A1090" s="95" t="str">
        <f>IF('Set Up'!A1087="","",'Set Up'!A1087)</f>
        <v/>
      </c>
      <c r="B1090" s="75" t="s">
        <v>81</v>
      </c>
      <c r="C1090" s="85"/>
      <c r="D1090" s="86" t="str">
        <f>IF(Table4[[#This Row],[Diameter (in)]]="","",(((CONVERT(Table4[[#This Row],[Diameter (in)]],"in","m"))/2)^2)*PI())</f>
        <v/>
      </c>
      <c r="E1090" s="87" t="str">
        <f>IF(Table4[[#This Row],[Area (m2)]]="","",$D$4/Table4[[#This Row],[Area (m2)]])</f>
        <v/>
      </c>
      <c r="F1090" s="85">
        <f t="shared" si="16"/>
        <v>4.6951999999999998</v>
      </c>
      <c r="G1090" s="88" t="str">
        <f>IF(Table4[[#This Row],[Segment]]="","",(CONVERT(Table4[[#This Row],[Diameter (in)]],"in","m")*$B$4*Table4[[#This Row],[Velocity (m/s)]])/$C$4)</f>
        <v/>
      </c>
      <c r="H1090" s="96" t="str">
        <f>IF(Table4[[#This Row],[Segment]]="","",IF(Table4[[#This Row],[Teynold''s Number]]&gt;4000,"TURBULENT","LAMINAR"))</f>
        <v/>
      </c>
      <c r="I1090" s="86" t="str">
        <f>IF(Table4[[#This Row],[Segment]]="","",INDEX(Data!C1087:C1101,MATCH(Table4[Material],Data!B1087:B1101,0)))</f>
        <v/>
      </c>
      <c r="J1090" s="89" t="str">
        <f>IF(Table4[[#This Row],[ε (m)]]="","",Table4[[#This Row],[ε (m)]]/(CONVERT(Table4[[#This Row],[Diameter (in)]],"in","m")))</f>
        <v/>
      </c>
      <c r="K1090" s="96" t="str">
        <f>IF(Table4[[#This Row],[Regime]]="LAMINAR",16/Table4[[#This Row],[Teynold''s Number]],"-")</f>
        <v>-</v>
      </c>
      <c r="L1090" s="86"/>
      <c r="M1090" s="97" t="str">
        <f>IF(Table4[[#This Row],[Regime]]="TURBULENT",(((-4*LOG10(Table4[[#This Row],[ε/D]]/3.7+1.256/(Table4[[#This Row],[Teynold''s Number]]*SQRT(Table4[[#This Row],[f turbulent (guess)]]))))^-1)^2),"")</f>
        <v/>
      </c>
      <c r="N1090" s="91" t="str">
        <f>IF(Table4[[#This Row],[f turbulent]]="","",Table4[[#This Row],[f turbulent (guess)]]-Table4[[#This Row],[f turbulent]])</f>
        <v/>
      </c>
      <c r="O1090" s="87">
        <f>IF(Table4[[#This Row],[Segment]]="",0,IF(C1091="",0,IF(C1091&lt;=Table4[[#This Row],[Diameter (in)]],0,1-(D1090/D1091))))</f>
        <v>0</v>
      </c>
      <c r="P1090" s="92" t="str">
        <f>IF(Table4[[#This Row],[Segment]]="","",IF(C1090&gt;C1091,"",IF(C1091="",0.55,(0.55*(1-D1091/D1090)))))</f>
        <v/>
      </c>
      <c r="Q109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90" s="92" t="str">
        <f>IF(Table4[[#This Row],[Segment]]="","",IF(Table4[[#This Row],[Kexpansion]]="","0",((Table4[[#This Row],[Velocity (m/s)]]^2)/2)*Table4[[#This Row],[Kexpansion]]))</f>
        <v/>
      </c>
      <c r="S1090" s="92" t="str">
        <f>IF(Table4[[#This Row],[Segment]]="","",IF(Table4[[#This Row],[Kcontraction]]="","0",((Table4[[#This Row],[Velocity (m/s)]]^2)/2)*Table4[[#This Row],[Kcontraction]]))</f>
        <v/>
      </c>
      <c r="T1090" s="89" t="str">
        <f>IF(Table4[[#This Row],[Segment]]="","",SUMIF($Y$7:$Y$2000,Table4[[#This Row],[Segment]],$AD$7:$AD$2000))</f>
        <v/>
      </c>
      <c r="U1090" s="95" t="str">
        <f>IF(Table4[[#This Row],[Segment]]="","",Table4[[#This Row],[Hfriction (J/kg)]]+Table4[[#This Row],[Hexpansions (J/kg)]]+Table4[[#This Row],[Hcontractions (J/kg)]]+Table4[[#This Row],[Hf (J/kg)]])</f>
        <v/>
      </c>
      <c r="V1090" s="95" t="str">
        <f>IF(Table4[[#This Row],[Segment]]="","",Table4[[#This Row],[Total Friction Loss (J/kg)]]*Table3[Density (kg/m3)])</f>
        <v/>
      </c>
      <c r="W1090" s="95" t="str">
        <f>IF(Table4[[#This Row],[Segment]]="","",Table4[[#This Row],[Total Pressure Drop (Pa)]]/1000)</f>
        <v/>
      </c>
      <c r="Y1090" s="82" t="str">
        <f>IF('Set Up'!D1313="","",'Set Up'!D1313)</f>
        <v/>
      </c>
      <c r="Z1090" s="82" t="str">
        <f>IF('Set Up'!E1313="","",'Set Up'!E1313)</f>
        <v/>
      </c>
      <c r="AA1090" s="82" t="str">
        <f>IF('Set Up'!F1313="","",'Set Up'!F1313)</f>
        <v/>
      </c>
      <c r="AB1090" s="82" t="str">
        <f>IF('Set Up'!G1313="","",'Set Up'!G1313)</f>
        <v/>
      </c>
      <c r="AC1090" s="82" t="str">
        <f t="array" ref="AC1090">IF(Y1090="","",INDEX(Data!$G$4:$G$51,MATCH(Table7[[#This Row],[Fitting]]&amp;Table7[[#This Row],[Fitting Subtype]],Data!$E$4:$E$51&amp;Data!$F$4:$F$51,0)))</f>
        <v/>
      </c>
      <c r="AD1090" s="89" t="str">
        <f>IF(Table7[[#This Row],[Segment]]="","",Table7[[#This Row],[Quantity]]*Table7[[#This Row],[Kf]]*(((INDEX(Table4[Velocity (m/s)],MATCH(Table7[[#This Row],[Segment]],Table4[Segment],0)))^2)/2))</f>
        <v/>
      </c>
      <c r="AF1090" s="82" t="str">
        <f>Table4[[#This Row],[Segment]]</f>
        <v/>
      </c>
      <c r="AG1090" s="75"/>
      <c r="AH1090" s="82" t="str">
        <f>IF(Table5[[#This Row],[Segment]]="","",AG1090-Table4[[#This Row],[Total Pressure Drop (kPa)]])</f>
        <v/>
      </c>
    </row>
    <row r="1091" spans="1:34" x14ac:dyDescent="0.25">
      <c r="A1091" s="95" t="str">
        <f>IF('Set Up'!A1088="","",'Set Up'!A1088)</f>
        <v/>
      </c>
      <c r="B1091" s="75" t="s">
        <v>81</v>
      </c>
      <c r="C1091" s="85"/>
      <c r="D1091" s="86" t="str">
        <f>IF(Table4[[#This Row],[Diameter (in)]]="","",(((CONVERT(Table4[[#This Row],[Diameter (in)]],"in","m"))/2)^2)*PI())</f>
        <v/>
      </c>
      <c r="E1091" s="87" t="str">
        <f>IF(Table4[[#This Row],[Area (m2)]]="","",$D$4/Table4[[#This Row],[Area (m2)]])</f>
        <v/>
      </c>
      <c r="F1091" s="85">
        <f t="shared" si="16"/>
        <v>4.6951999999999998</v>
      </c>
      <c r="G1091" s="88" t="str">
        <f>IF(Table4[[#This Row],[Segment]]="","",(CONVERT(Table4[[#This Row],[Diameter (in)]],"in","m")*$B$4*Table4[[#This Row],[Velocity (m/s)]])/$C$4)</f>
        <v/>
      </c>
      <c r="H1091" s="96" t="str">
        <f>IF(Table4[[#This Row],[Segment]]="","",IF(Table4[[#This Row],[Teynold''s Number]]&gt;4000,"TURBULENT","LAMINAR"))</f>
        <v/>
      </c>
      <c r="I1091" s="86" t="str">
        <f>IF(Table4[[#This Row],[Segment]]="","",INDEX(Data!C1088:C1102,MATCH(Table4[Material],Data!B1088:B1102,0)))</f>
        <v/>
      </c>
      <c r="J1091" s="89" t="str">
        <f>IF(Table4[[#This Row],[ε (m)]]="","",Table4[[#This Row],[ε (m)]]/(CONVERT(Table4[[#This Row],[Diameter (in)]],"in","m")))</f>
        <v/>
      </c>
      <c r="K1091" s="96" t="str">
        <f>IF(Table4[[#This Row],[Regime]]="LAMINAR",16/Table4[[#This Row],[Teynold''s Number]],"-")</f>
        <v>-</v>
      </c>
      <c r="L1091" s="86"/>
      <c r="M1091" s="97" t="str">
        <f>IF(Table4[[#This Row],[Regime]]="TURBULENT",(((-4*LOG10(Table4[[#This Row],[ε/D]]/3.7+1.256/(Table4[[#This Row],[Teynold''s Number]]*SQRT(Table4[[#This Row],[f turbulent (guess)]]))))^-1)^2),"")</f>
        <v/>
      </c>
      <c r="N1091" s="91" t="str">
        <f>IF(Table4[[#This Row],[f turbulent]]="","",Table4[[#This Row],[f turbulent (guess)]]-Table4[[#This Row],[f turbulent]])</f>
        <v/>
      </c>
      <c r="O1091" s="87">
        <f>IF(Table4[[#This Row],[Segment]]="",0,IF(C1092="",0,IF(C1092&lt;=Table4[[#This Row],[Diameter (in)]],0,1-(D1091/D1092))))</f>
        <v>0</v>
      </c>
      <c r="P1091" s="92" t="str">
        <f>IF(Table4[[#This Row],[Segment]]="","",IF(C1091&gt;C1092,"",IF(C1092="",0.55,(0.55*(1-D1092/D1091)))))</f>
        <v/>
      </c>
      <c r="Q109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91" s="92" t="str">
        <f>IF(Table4[[#This Row],[Segment]]="","",IF(Table4[[#This Row],[Kexpansion]]="","0",((Table4[[#This Row],[Velocity (m/s)]]^2)/2)*Table4[[#This Row],[Kexpansion]]))</f>
        <v/>
      </c>
      <c r="S1091" s="92" t="str">
        <f>IF(Table4[[#This Row],[Segment]]="","",IF(Table4[[#This Row],[Kcontraction]]="","0",((Table4[[#This Row],[Velocity (m/s)]]^2)/2)*Table4[[#This Row],[Kcontraction]]))</f>
        <v/>
      </c>
      <c r="T1091" s="89" t="str">
        <f>IF(Table4[[#This Row],[Segment]]="","",SUMIF($Y$7:$Y$2000,Table4[[#This Row],[Segment]],$AD$7:$AD$2000))</f>
        <v/>
      </c>
      <c r="U1091" s="95" t="str">
        <f>IF(Table4[[#This Row],[Segment]]="","",Table4[[#This Row],[Hfriction (J/kg)]]+Table4[[#This Row],[Hexpansions (J/kg)]]+Table4[[#This Row],[Hcontractions (J/kg)]]+Table4[[#This Row],[Hf (J/kg)]])</f>
        <v/>
      </c>
      <c r="V1091" s="95" t="str">
        <f>IF(Table4[[#This Row],[Segment]]="","",Table4[[#This Row],[Total Friction Loss (J/kg)]]*Table3[Density (kg/m3)])</f>
        <v/>
      </c>
      <c r="W1091" s="95" t="str">
        <f>IF(Table4[[#This Row],[Segment]]="","",Table4[[#This Row],[Total Pressure Drop (Pa)]]/1000)</f>
        <v/>
      </c>
      <c r="Y1091" s="82" t="str">
        <f>IF('Set Up'!D1314="","",'Set Up'!D1314)</f>
        <v/>
      </c>
      <c r="Z1091" s="82" t="str">
        <f>IF('Set Up'!E1314="","",'Set Up'!E1314)</f>
        <v/>
      </c>
      <c r="AA1091" s="82" t="str">
        <f>IF('Set Up'!F1314="","",'Set Up'!F1314)</f>
        <v/>
      </c>
      <c r="AB1091" s="82" t="str">
        <f>IF('Set Up'!G1314="","",'Set Up'!G1314)</f>
        <v/>
      </c>
      <c r="AC1091" s="82" t="str">
        <f t="array" ref="AC1091">IF(Y1091="","",INDEX(Data!$G$4:$G$51,MATCH(Table7[[#This Row],[Fitting]]&amp;Table7[[#This Row],[Fitting Subtype]],Data!$E$4:$E$51&amp;Data!$F$4:$F$51,0)))</f>
        <v/>
      </c>
      <c r="AD1091" s="89" t="str">
        <f>IF(Table7[[#This Row],[Segment]]="","",Table7[[#This Row],[Quantity]]*Table7[[#This Row],[Kf]]*(((INDEX(Table4[Velocity (m/s)],MATCH(Table7[[#This Row],[Segment]],Table4[Segment],0)))^2)/2))</f>
        <v/>
      </c>
      <c r="AF1091" s="82" t="str">
        <f>Table4[[#This Row],[Segment]]</f>
        <v/>
      </c>
      <c r="AG1091" s="75"/>
      <c r="AH1091" s="82" t="str">
        <f>IF(Table5[[#This Row],[Segment]]="","",AG1091-Table4[[#This Row],[Total Pressure Drop (kPa)]])</f>
        <v/>
      </c>
    </row>
    <row r="1092" spans="1:34" x14ac:dyDescent="0.25">
      <c r="A1092" s="95" t="str">
        <f>IF('Set Up'!A1089="","",'Set Up'!A1089)</f>
        <v/>
      </c>
      <c r="B1092" s="75" t="s">
        <v>81</v>
      </c>
      <c r="C1092" s="85"/>
      <c r="D1092" s="86" t="str">
        <f>IF(Table4[[#This Row],[Diameter (in)]]="","",(((CONVERT(Table4[[#This Row],[Diameter (in)]],"in","m"))/2)^2)*PI())</f>
        <v/>
      </c>
      <c r="E1092" s="87" t="str">
        <f>IF(Table4[[#This Row],[Area (m2)]]="","",$D$4/Table4[[#This Row],[Area (m2)]])</f>
        <v/>
      </c>
      <c r="F1092" s="85">
        <f t="shared" si="16"/>
        <v>4.6951999999999998</v>
      </c>
      <c r="G1092" s="88" t="str">
        <f>IF(Table4[[#This Row],[Segment]]="","",(CONVERT(Table4[[#This Row],[Diameter (in)]],"in","m")*$B$4*Table4[[#This Row],[Velocity (m/s)]])/$C$4)</f>
        <v/>
      </c>
      <c r="H1092" s="96" t="str">
        <f>IF(Table4[[#This Row],[Segment]]="","",IF(Table4[[#This Row],[Teynold''s Number]]&gt;4000,"TURBULENT","LAMINAR"))</f>
        <v/>
      </c>
      <c r="I1092" s="86" t="str">
        <f>IF(Table4[[#This Row],[Segment]]="","",INDEX(Data!C1089:C1103,MATCH(Table4[Material],Data!B1089:B1103,0)))</f>
        <v/>
      </c>
      <c r="J1092" s="89" t="str">
        <f>IF(Table4[[#This Row],[ε (m)]]="","",Table4[[#This Row],[ε (m)]]/(CONVERT(Table4[[#This Row],[Diameter (in)]],"in","m")))</f>
        <v/>
      </c>
      <c r="K1092" s="96" t="str">
        <f>IF(Table4[[#This Row],[Regime]]="LAMINAR",16/Table4[[#This Row],[Teynold''s Number]],"-")</f>
        <v>-</v>
      </c>
      <c r="L1092" s="86"/>
      <c r="M1092" s="97" t="str">
        <f>IF(Table4[[#This Row],[Regime]]="TURBULENT",(((-4*LOG10(Table4[[#This Row],[ε/D]]/3.7+1.256/(Table4[[#This Row],[Teynold''s Number]]*SQRT(Table4[[#This Row],[f turbulent (guess)]]))))^-1)^2),"")</f>
        <v/>
      </c>
      <c r="N1092" s="91" t="str">
        <f>IF(Table4[[#This Row],[f turbulent]]="","",Table4[[#This Row],[f turbulent (guess)]]-Table4[[#This Row],[f turbulent]])</f>
        <v/>
      </c>
      <c r="O1092" s="87">
        <f>IF(Table4[[#This Row],[Segment]]="",0,IF(C1093="",0,IF(C1093&lt;=Table4[[#This Row],[Diameter (in)]],0,1-(D1092/D1093))))</f>
        <v>0</v>
      </c>
      <c r="P1092" s="92" t="str">
        <f>IF(Table4[[#This Row],[Segment]]="","",IF(C1092&gt;C1093,"",IF(C1093="",0.55,(0.55*(1-D1093/D1092)))))</f>
        <v/>
      </c>
      <c r="Q109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92" s="92" t="str">
        <f>IF(Table4[[#This Row],[Segment]]="","",IF(Table4[[#This Row],[Kexpansion]]="","0",((Table4[[#This Row],[Velocity (m/s)]]^2)/2)*Table4[[#This Row],[Kexpansion]]))</f>
        <v/>
      </c>
      <c r="S1092" s="92" t="str">
        <f>IF(Table4[[#This Row],[Segment]]="","",IF(Table4[[#This Row],[Kcontraction]]="","0",((Table4[[#This Row],[Velocity (m/s)]]^2)/2)*Table4[[#This Row],[Kcontraction]]))</f>
        <v/>
      </c>
      <c r="T1092" s="89" t="str">
        <f>IF(Table4[[#This Row],[Segment]]="","",SUMIF($Y$7:$Y$2000,Table4[[#This Row],[Segment]],$AD$7:$AD$2000))</f>
        <v/>
      </c>
      <c r="U1092" s="95" t="str">
        <f>IF(Table4[[#This Row],[Segment]]="","",Table4[[#This Row],[Hfriction (J/kg)]]+Table4[[#This Row],[Hexpansions (J/kg)]]+Table4[[#This Row],[Hcontractions (J/kg)]]+Table4[[#This Row],[Hf (J/kg)]])</f>
        <v/>
      </c>
      <c r="V1092" s="95" t="str">
        <f>IF(Table4[[#This Row],[Segment]]="","",Table4[[#This Row],[Total Friction Loss (J/kg)]]*Table3[Density (kg/m3)])</f>
        <v/>
      </c>
      <c r="W1092" s="95" t="str">
        <f>IF(Table4[[#This Row],[Segment]]="","",Table4[[#This Row],[Total Pressure Drop (Pa)]]/1000)</f>
        <v/>
      </c>
      <c r="Y1092" s="82" t="str">
        <f>IF('Set Up'!D1315="","",'Set Up'!D1315)</f>
        <v/>
      </c>
      <c r="Z1092" s="82" t="str">
        <f>IF('Set Up'!E1315="","",'Set Up'!E1315)</f>
        <v/>
      </c>
      <c r="AA1092" s="82" t="str">
        <f>IF('Set Up'!F1315="","",'Set Up'!F1315)</f>
        <v/>
      </c>
      <c r="AB1092" s="82" t="str">
        <f>IF('Set Up'!G1315="","",'Set Up'!G1315)</f>
        <v/>
      </c>
      <c r="AC1092" s="82" t="str">
        <f t="array" ref="AC1092">IF(Y1092="","",INDEX(Data!$G$4:$G$51,MATCH(Table7[[#This Row],[Fitting]]&amp;Table7[[#This Row],[Fitting Subtype]],Data!$E$4:$E$51&amp;Data!$F$4:$F$51,0)))</f>
        <v/>
      </c>
      <c r="AD1092" s="89" t="str">
        <f>IF(Table7[[#This Row],[Segment]]="","",Table7[[#This Row],[Quantity]]*Table7[[#This Row],[Kf]]*(((INDEX(Table4[Velocity (m/s)],MATCH(Table7[[#This Row],[Segment]],Table4[Segment],0)))^2)/2))</f>
        <v/>
      </c>
      <c r="AF1092" s="82" t="str">
        <f>Table4[[#This Row],[Segment]]</f>
        <v/>
      </c>
      <c r="AG1092" s="75"/>
      <c r="AH1092" s="82" t="str">
        <f>IF(Table5[[#This Row],[Segment]]="","",AG1092-Table4[[#This Row],[Total Pressure Drop (kPa)]])</f>
        <v/>
      </c>
    </row>
    <row r="1093" spans="1:34" x14ac:dyDescent="0.25">
      <c r="A1093" s="95" t="str">
        <f>IF('Set Up'!A1090="","",'Set Up'!A1090)</f>
        <v/>
      </c>
      <c r="B1093" s="75" t="s">
        <v>81</v>
      </c>
      <c r="C1093" s="85"/>
      <c r="D1093" s="86" t="str">
        <f>IF(Table4[[#This Row],[Diameter (in)]]="","",(((CONVERT(Table4[[#This Row],[Diameter (in)]],"in","m"))/2)^2)*PI())</f>
        <v/>
      </c>
      <c r="E1093" s="87" t="str">
        <f>IF(Table4[[#This Row],[Area (m2)]]="","",$D$4/Table4[[#This Row],[Area (m2)]])</f>
        <v/>
      </c>
      <c r="F1093" s="85">
        <f t="shared" si="16"/>
        <v>4.6951999999999998</v>
      </c>
      <c r="G1093" s="88" t="str">
        <f>IF(Table4[[#This Row],[Segment]]="","",(CONVERT(Table4[[#This Row],[Diameter (in)]],"in","m")*$B$4*Table4[[#This Row],[Velocity (m/s)]])/$C$4)</f>
        <v/>
      </c>
      <c r="H1093" s="96" t="str">
        <f>IF(Table4[[#This Row],[Segment]]="","",IF(Table4[[#This Row],[Teynold''s Number]]&gt;4000,"TURBULENT","LAMINAR"))</f>
        <v/>
      </c>
      <c r="I1093" s="86" t="str">
        <f>IF(Table4[[#This Row],[Segment]]="","",INDEX(Data!C1090:C1104,MATCH(Table4[Material],Data!B1090:B1104,0)))</f>
        <v/>
      </c>
      <c r="J1093" s="89" t="str">
        <f>IF(Table4[[#This Row],[ε (m)]]="","",Table4[[#This Row],[ε (m)]]/(CONVERT(Table4[[#This Row],[Diameter (in)]],"in","m")))</f>
        <v/>
      </c>
      <c r="K1093" s="96" t="str">
        <f>IF(Table4[[#This Row],[Regime]]="LAMINAR",16/Table4[[#This Row],[Teynold''s Number]],"-")</f>
        <v>-</v>
      </c>
      <c r="L1093" s="86"/>
      <c r="M1093" s="97" t="str">
        <f>IF(Table4[[#This Row],[Regime]]="TURBULENT",(((-4*LOG10(Table4[[#This Row],[ε/D]]/3.7+1.256/(Table4[[#This Row],[Teynold''s Number]]*SQRT(Table4[[#This Row],[f turbulent (guess)]]))))^-1)^2),"")</f>
        <v/>
      </c>
      <c r="N1093" s="91" t="str">
        <f>IF(Table4[[#This Row],[f turbulent]]="","",Table4[[#This Row],[f turbulent (guess)]]-Table4[[#This Row],[f turbulent]])</f>
        <v/>
      </c>
      <c r="O1093" s="87">
        <f>IF(Table4[[#This Row],[Segment]]="",0,IF(C1094="",0,IF(C1094&lt;=Table4[[#This Row],[Diameter (in)]],0,1-(D1093/D1094))))</f>
        <v>0</v>
      </c>
      <c r="P1093" s="92" t="str">
        <f>IF(Table4[[#This Row],[Segment]]="","",IF(C1093&gt;C1094,"",IF(C1094="",0.55,(0.55*(1-D1094/D1093)))))</f>
        <v/>
      </c>
      <c r="Q109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93" s="92" t="str">
        <f>IF(Table4[[#This Row],[Segment]]="","",IF(Table4[[#This Row],[Kexpansion]]="","0",((Table4[[#This Row],[Velocity (m/s)]]^2)/2)*Table4[[#This Row],[Kexpansion]]))</f>
        <v/>
      </c>
      <c r="S1093" s="92" t="str">
        <f>IF(Table4[[#This Row],[Segment]]="","",IF(Table4[[#This Row],[Kcontraction]]="","0",((Table4[[#This Row],[Velocity (m/s)]]^2)/2)*Table4[[#This Row],[Kcontraction]]))</f>
        <v/>
      </c>
      <c r="T1093" s="89" t="str">
        <f>IF(Table4[[#This Row],[Segment]]="","",SUMIF($Y$7:$Y$2000,Table4[[#This Row],[Segment]],$AD$7:$AD$2000))</f>
        <v/>
      </c>
      <c r="U1093" s="95" t="str">
        <f>IF(Table4[[#This Row],[Segment]]="","",Table4[[#This Row],[Hfriction (J/kg)]]+Table4[[#This Row],[Hexpansions (J/kg)]]+Table4[[#This Row],[Hcontractions (J/kg)]]+Table4[[#This Row],[Hf (J/kg)]])</f>
        <v/>
      </c>
      <c r="V1093" s="95" t="str">
        <f>IF(Table4[[#This Row],[Segment]]="","",Table4[[#This Row],[Total Friction Loss (J/kg)]]*Table3[Density (kg/m3)])</f>
        <v/>
      </c>
      <c r="W1093" s="95" t="str">
        <f>IF(Table4[[#This Row],[Segment]]="","",Table4[[#This Row],[Total Pressure Drop (Pa)]]/1000)</f>
        <v/>
      </c>
      <c r="Y1093" s="82" t="str">
        <f>IF('Set Up'!D1316="","",'Set Up'!D1316)</f>
        <v/>
      </c>
      <c r="Z1093" s="82" t="str">
        <f>IF('Set Up'!E1316="","",'Set Up'!E1316)</f>
        <v/>
      </c>
      <c r="AA1093" s="82" t="str">
        <f>IF('Set Up'!F1316="","",'Set Up'!F1316)</f>
        <v/>
      </c>
      <c r="AB1093" s="82" t="str">
        <f>IF('Set Up'!G1316="","",'Set Up'!G1316)</f>
        <v/>
      </c>
      <c r="AC1093" s="82" t="str">
        <f t="array" ref="AC1093">IF(Y1093="","",INDEX(Data!$G$4:$G$51,MATCH(Table7[[#This Row],[Fitting]]&amp;Table7[[#This Row],[Fitting Subtype]],Data!$E$4:$E$51&amp;Data!$F$4:$F$51,0)))</f>
        <v/>
      </c>
      <c r="AD1093" s="89" t="str">
        <f>IF(Table7[[#This Row],[Segment]]="","",Table7[[#This Row],[Quantity]]*Table7[[#This Row],[Kf]]*(((INDEX(Table4[Velocity (m/s)],MATCH(Table7[[#This Row],[Segment]],Table4[Segment],0)))^2)/2))</f>
        <v/>
      </c>
      <c r="AF1093" s="82" t="str">
        <f>Table4[[#This Row],[Segment]]</f>
        <v/>
      </c>
      <c r="AG1093" s="75"/>
      <c r="AH1093" s="82" t="str">
        <f>IF(Table5[[#This Row],[Segment]]="","",AG1093-Table4[[#This Row],[Total Pressure Drop (kPa)]])</f>
        <v/>
      </c>
    </row>
    <row r="1094" spans="1:34" x14ac:dyDescent="0.25">
      <c r="A1094" s="95" t="str">
        <f>IF('Set Up'!A1091="","",'Set Up'!A1091)</f>
        <v/>
      </c>
      <c r="B1094" s="75" t="s">
        <v>81</v>
      </c>
      <c r="C1094" s="85"/>
      <c r="D1094" s="86" t="str">
        <f>IF(Table4[[#This Row],[Diameter (in)]]="","",(((CONVERT(Table4[[#This Row],[Diameter (in)]],"in","m"))/2)^2)*PI())</f>
        <v/>
      </c>
      <c r="E1094" s="87" t="str">
        <f>IF(Table4[[#This Row],[Area (m2)]]="","",$D$4/Table4[[#This Row],[Area (m2)]])</f>
        <v/>
      </c>
      <c r="F1094" s="85">
        <f t="shared" si="16"/>
        <v>4.6951999999999998</v>
      </c>
      <c r="G1094" s="88" t="str">
        <f>IF(Table4[[#This Row],[Segment]]="","",(CONVERT(Table4[[#This Row],[Diameter (in)]],"in","m")*$B$4*Table4[[#This Row],[Velocity (m/s)]])/$C$4)</f>
        <v/>
      </c>
      <c r="H1094" s="96" t="str">
        <f>IF(Table4[[#This Row],[Segment]]="","",IF(Table4[[#This Row],[Teynold''s Number]]&gt;4000,"TURBULENT","LAMINAR"))</f>
        <v/>
      </c>
      <c r="I1094" s="86" t="str">
        <f>IF(Table4[[#This Row],[Segment]]="","",INDEX(Data!C1091:C1105,MATCH(Table4[Material],Data!B1091:B1105,0)))</f>
        <v/>
      </c>
      <c r="J1094" s="89" t="str">
        <f>IF(Table4[[#This Row],[ε (m)]]="","",Table4[[#This Row],[ε (m)]]/(CONVERT(Table4[[#This Row],[Diameter (in)]],"in","m")))</f>
        <v/>
      </c>
      <c r="K1094" s="96" t="str">
        <f>IF(Table4[[#This Row],[Regime]]="LAMINAR",16/Table4[[#This Row],[Teynold''s Number]],"-")</f>
        <v>-</v>
      </c>
      <c r="L1094" s="86"/>
      <c r="M1094" s="97" t="str">
        <f>IF(Table4[[#This Row],[Regime]]="TURBULENT",(((-4*LOG10(Table4[[#This Row],[ε/D]]/3.7+1.256/(Table4[[#This Row],[Teynold''s Number]]*SQRT(Table4[[#This Row],[f turbulent (guess)]]))))^-1)^2),"")</f>
        <v/>
      </c>
      <c r="N1094" s="91" t="str">
        <f>IF(Table4[[#This Row],[f turbulent]]="","",Table4[[#This Row],[f turbulent (guess)]]-Table4[[#This Row],[f turbulent]])</f>
        <v/>
      </c>
      <c r="O1094" s="87">
        <f>IF(Table4[[#This Row],[Segment]]="",0,IF(C1095="",0,IF(C1095&lt;=Table4[[#This Row],[Diameter (in)]],0,1-(D1094/D1095))))</f>
        <v>0</v>
      </c>
      <c r="P1094" s="92" t="str">
        <f>IF(Table4[[#This Row],[Segment]]="","",IF(C1094&gt;C1095,"",IF(C1095="",0.55,(0.55*(1-D1095/D1094)))))</f>
        <v/>
      </c>
      <c r="Q109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94" s="92" t="str">
        <f>IF(Table4[[#This Row],[Segment]]="","",IF(Table4[[#This Row],[Kexpansion]]="","0",((Table4[[#This Row],[Velocity (m/s)]]^2)/2)*Table4[[#This Row],[Kexpansion]]))</f>
        <v/>
      </c>
      <c r="S1094" s="92" t="str">
        <f>IF(Table4[[#This Row],[Segment]]="","",IF(Table4[[#This Row],[Kcontraction]]="","0",((Table4[[#This Row],[Velocity (m/s)]]^2)/2)*Table4[[#This Row],[Kcontraction]]))</f>
        <v/>
      </c>
      <c r="T1094" s="89" t="str">
        <f>IF(Table4[[#This Row],[Segment]]="","",SUMIF($Y$7:$Y$2000,Table4[[#This Row],[Segment]],$AD$7:$AD$2000))</f>
        <v/>
      </c>
      <c r="U1094" s="95" t="str">
        <f>IF(Table4[[#This Row],[Segment]]="","",Table4[[#This Row],[Hfriction (J/kg)]]+Table4[[#This Row],[Hexpansions (J/kg)]]+Table4[[#This Row],[Hcontractions (J/kg)]]+Table4[[#This Row],[Hf (J/kg)]])</f>
        <v/>
      </c>
      <c r="V1094" s="95" t="str">
        <f>IF(Table4[[#This Row],[Segment]]="","",Table4[[#This Row],[Total Friction Loss (J/kg)]]*Table3[Density (kg/m3)])</f>
        <v/>
      </c>
      <c r="W1094" s="95" t="str">
        <f>IF(Table4[[#This Row],[Segment]]="","",Table4[[#This Row],[Total Pressure Drop (Pa)]]/1000)</f>
        <v/>
      </c>
      <c r="Y1094" s="82" t="str">
        <f>IF('Set Up'!D1317="","",'Set Up'!D1317)</f>
        <v/>
      </c>
      <c r="Z1094" s="82" t="str">
        <f>IF('Set Up'!E1317="","",'Set Up'!E1317)</f>
        <v/>
      </c>
      <c r="AA1094" s="82" t="str">
        <f>IF('Set Up'!F1317="","",'Set Up'!F1317)</f>
        <v/>
      </c>
      <c r="AB1094" s="82" t="str">
        <f>IF('Set Up'!G1317="","",'Set Up'!G1317)</f>
        <v/>
      </c>
      <c r="AC1094" s="82" t="str">
        <f t="array" ref="AC1094">IF(Y1094="","",INDEX(Data!$G$4:$G$51,MATCH(Table7[[#This Row],[Fitting]]&amp;Table7[[#This Row],[Fitting Subtype]],Data!$E$4:$E$51&amp;Data!$F$4:$F$51,0)))</f>
        <v/>
      </c>
      <c r="AD1094" s="89" t="str">
        <f>IF(Table7[[#This Row],[Segment]]="","",Table7[[#This Row],[Quantity]]*Table7[[#This Row],[Kf]]*(((INDEX(Table4[Velocity (m/s)],MATCH(Table7[[#This Row],[Segment]],Table4[Segment],0)))^2)/2))</f>
        <v/>
      </c>
      <c r="AF1094" s="82" t="str">
        <f>Table4[[#This Row],[Segment]]</f>
        <v/>
      </c>
      <c r="AG1094" s="75"/>
      <c r="AH1094" s="82" t="str">
        <f>IF(Table5[[#This Row],[Segment]]="","",AG1094-Table4[[#This Row],[Total Pressure Drop (kPa)]])</f>
        <v/>
      </c>
    </row>
    <row r="1095" spans="1:34" x14ac:dyDescent="0.25">
      <c r="A1095" s="95" t="str">
        <f>IF('Set Up'!A1092="","",'Set Up'!A1092)</f>
        <v/>
      </c>
      <c r="B1095" s="75" t="s">
        <v>81</v>
      </c>
      <c r="C1095" s="85"/>
      <c r="D1095" s="86" t="str">
        <f>IF(Table4[[#This Row],[Diameter (in)]]="","",(((CONVERT(Table4[[#This Row],[Diameter (in)]],"in","m"))/2)^2)*PI())</f>
        <v/>
      </c>
      <c r="E1095" s="87" t="str">
        <f>IF(Table4[[#This Row],[Area (m2)]]="","",$D$4/Table4[[#This Row],[Area (m2)]])</f>
        <v/>
      </c>
      <c r="F1095" s="85">
        <f t="shared" ref="F1095:F1158" si="17">5 - CONVERT(1,"ft","m")</f>
        <v>4.6951999999999998</v>
      </c>
      <c r="G1095" s="88" t="str">
        <f>IF(Table4[[#This Row],[Segment]]="","",(CONVERT(Table4[[#This Row],[Diameter (in)]],"in","m")*$B$4*Table4[[#This Row],[Velocity (m/s)]])/$C$4)</f>
        <v/>
      </c>
      <c r="H1095" s="96" t="str">
        <f>IF(Table4[[#This Row],[Segment]]="","",IF(Table4[[#This Row],[Teynold''s Number]]&gt;4000,"TURBULENT","LAMINAR"))</f>
        <v/>
      </c>
      <c r="I1095" s="86" t="str">
        <f>IF(Table4[[#This Row],[Segment]]="","",INDEX(Data!C1092:C1106,MATCH(Table4[Material],Data!B1092:B1106,0)))</f>
        <v/>
      </c>
      <c r="J1095" s="89" t="str">
        <f>IF(Table4[[#This Row],[ε (m)]]="","",Table4[[#This Row],[ε (m)]]/(CONVERT(Table4[[#This Row],[Diameter (in)]],"in","m")))</f>
        <v/>
      </c>
      <c r="K1095" s="96" t="str">
        <f>IF(Table4[[#This Row],[Regime]]="LAMINAR",16/Table4[[#This Row],[Teynold''s Number]],"-")</f>
        <v>-</v>
      </c>
      <c r="L1095" s="86"/>
      <c r="M1095" s="97" t="str">
        <f>IF(Table4[[#This Row],[Regime]]="TURBULENT",(((-4*LOG10(Table4[[#This Row],[ε/D]]/3.7+1.256/(Table4[[#This Row],[Teynold''s Number]]*SQRT(Table4[[#This Row],[f turbulent (guess)]]))))^-1)^2),"")</f>
        <v/>
      </c>
      <c r="N1095" s="91" t="str">
        <f>IF(Table4[[#This Row],[f turbulent]]="","",Table4[[#This Row],[f turbulent (guess)]]-Table4[[#This Row],[f turbulent]])</f>
        <v/>
      </c>
      <c r="O1095" s="87">
        <f>IF(Table4[[#This Row],[Segment]]="",0,IF(C1096="",0,IF(C1096&lt;=Table4[[#This Row],[Diameter (in)]],0,1-(D1095/D1096))))</f>
        <v>0</v>
      </c>
      <c r="P1095" s="92" t="str">
        <f>IF(Table4[[#This Row],[Segment]]="","",IF(C1095&gt;C1096,"",IF(C1096="",0.55,(0.55*(1-D1096/D1095)))))</f>
        <v/>
      </c>
      <c r="Q109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95" s="92" t="str">
        <f>IF(Table4[[#This Row],[Segment]]="","",IF(Table4[[#This Row],[Kexpansion]]="","0",((Table4[[#This Row],[Velocity (m/s)]]^2)/2)*Table4[[#This Row],[Kexpansion]]))</f>
        <v/>
      </c>
      <c r="S1095" s="92" t="str">
        <f>IF(Table4[[#This Row],[Segment]]="","",IF(Table4[[#This Row],[Kcontraction]]="","0",((Table4[[#This Row],[Velocity (m/s)]]^2)/2)*Table4[[#This Row],[Kcontraction]]))</f>
        <v/>
      </c>
      <c r="T1095" s="89" t="str">
        <f>IF(Table4[[#This Row],[Segment]]="","",SUMIF($Y$7:$Y$2000,Table4[[#This Row],[Segment]],$AD$7:$AD$2000))</f>
        <v/>
      </c>
      <c r="U1095" s="95" t="str">
        <f>IF(Table4[[#This Row],[Segment]]="","",Table4[[#This Row],[Hfriction (J/kg)]]+Table4[[#This Row],[Hexpansions (J/kg)]]+Table4[[#This Row],[Hcontractions (J/kg)]]+Table4[[#This Row],[Hf (J/kg)]])</f>
        <v/>
      </c>
      <c r="V1095" s="95" t="str">
        <f>IF(Table4[[#This Row],[Segment]]="","",Table4[[#This Row],[Total Friction Loss (J/kg)]]*Table3[Density (kg/m3)])</f>
        <v/>
      </c>
      <c r="W1095" s="95" t="str">
        <f>IF(Table4[[#This Row],[Segment]]="","",Table4[[#This Row],[Total Pressure Drop (Pa)]]/1000)</f>
        <v/>
      </c>
      <c r="Y1095" s="82" t="str">
        <f>IF('Set Up'!D1318="","",'Set Up'!D1318)</f>
        <v/>
      </c>
      <c r="Z1095" s="82" t="str">
        <f>IF('Set Up'!E1318="","",'Set Up'!E1318)</f>
        <v/>
      </c>
      <c r="AA1095" s="82" t="str">
        <f>IF('Set Up'!F1318="","",'Set Up'!F1318)</f>
        <v/>
      </c>
      <c r="AB1095" s="82" t="str">
        <f>IF('Set Up'!G1318="","",'Set Up'!G1318)</f>
        <v/>
      </c>
      <c r="AC1095" s="82" t="str">
        <f t="array" ref="AC1095">IF(Y1095="","",INDEX(Data!$G$4:$G$51,MATCH(Table7[[#This Row],[Fitting]]&amp;Table7[[#This Row],[Fitting Subtype]],Data!$E$4:$E$51&amp;Data!$F$4:$F$51,0)))</f>
        <v/>
      </c>
      <c r="AD1095" s="89" t="str">
        <f>IF(Table7[[#This Row],[Segment]]="","",Table7[[#This Row],[Quantity]]*Table7[[#This Row],[Kf]]*(((INDEX(Table4[Velocity (m/s)],MATCH(Table7[[#This Row],[Segment]],Table4[Segment],0)))^2)/2))</f>
        <v/>
      </c>
      <c r="AF1095" s="82" t="str">
        <f>Table4[[#This Row],[Segment]]</f>
        <v/>
      </c>
      <c r="AG1095" s="75"/>
      <c r="AH1095" s="82" t="str">
        <f>IF(Table5[[#This Row],[Segment]]="","",AG1095-Table4[[#This Row],[Total Pressure Drop (kPa)]])</f>
        <v/>
      </c>
    </row>
    <row r="1096" spans="1:34" x14ac:dyDescent="0.25">
      <c r="A1096" s="95" t="str">
        <f>IF('Set Up'!A1093="","",'Set Up'!A1093)</f>
        <v/>
      </c>
      <c r="B1096" s="75" t="s">
        <v>81</v>
      </c>
      <c r="C1096" s="85"/>
      <c r="D1096" s="86" t="str">
        <f>IF(Table4[[#This Row],[Diameter (in)]]="","",(((CONVERT(Table4[[#This Row],[Diameter (in)]],"in","m"))/2)^2)*PI())</f>
        <v/>
      </c>
      <c r="E1096" s="87" t="str">
        <f>IF(Table4[[#This Row],[Area (m2)]]="","",$D$4/Table4[[#This Row],[Area (m2)]])</f>
        <v/>
      </c>
      <c r="F1096" s="85">
        <f t="shared" si="17"/>
        <v>4.6951999999999998</v>
      </c>
      <c r="G1096" s="88" t="str">
        <f>IF(Table4[[#This Row],[Segment]]="","",(CONVERT(Table4[[#This Row],[Diameter (in)]],"in","m")*$B$4*Table4[[#This Row],[Velocity (m/s)]])/$C$4)</f>
        <v/>
      </c>
      <c r="H1096" s="96" t="str">
        <f>IF(Table4[[#This Row],[Segment]]="","",IF(Table4[[#This Row],[Teynold''s Number]]&gt;4000,"TURBULENT","LAMINAR"))</f>
        <v/>
      </c>
      <c r="I1096" s="86" t="str">
        <f>IF(Table4[[#This Row],[Segment]]="","",INDEX(Data!C1093:C1107,MATCH(Table4[Material],Data!B1093:B1107,0)))</f>
        <v/>
      </c>
      <c r="J1096" s="89" t="str">
        <f>IF(Table4[[#This Row],[ε (m)]]="","",Table4[[#This Row],[ε (m)]]/(CONVERT(Table4[[#This Row],[Diameter (in)]],"in","m")))</f>
        <v/>
      </c>
      <c r="K1096" s="96" t="str">
        <f>IF(Table4[[#This Row],[Regime]]="LAMINAR",16/Table4[[#This Row],[Teynold''s Number]],"-")</f>
        <v>-</v>
      </c>
      <c r="L1096" s="86"/>
      <c r="M1096" s="97" t="str">
        <f>IF(Table4[[#This Row],[Regime]]="TURBULENT",(((-4*LOG10(Table4[[#This Row],[ε/D]]/3.7+1.256/(Table4[[#This Row],[Teynold''s Number]]*SQRT(Table4[[#This Row],[f turbulent (guess)]]))))^-1)^2),"")</f>
        <v/>
      </c>
      <c r="N1096" s="91" t="str">
        <f>IF(Table4[[#This Row],[f turbulent]]="","",Table4[[#This Row],[f turbulent (guess)]]-Table4[[#This Row],[f turbulent]])</f>
        <v/>
      </c>
      <c r="O1096" s="87">
        <f>IF(Table4[[#This Row],[Segment]]="",0,IF(C1097="",0,IF(C1097&lt;=Table4[[#This Row],[Diameter (in)]],0,1-(D1096/D1097))))</f>
        <v>0</v>
      </c>
      <c r="P1096" s="92" t="str">
        <f>IF(Table4[[#This Row],[Segment]]="","",IF(C1096&gt;C1097,"",IF(C1097="",0.55,(0.55*(1-D1097/D1096)))))</f>
        <v/>
      </c>
      <c r="Q109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96" s="92" t="str">
        <f>IF(Table4[[#This Row],[Segment]]="","",IF(Table4[[#This Row],[Kexpansion]]="","0",((Table4[[#This Row],[Velocity (m/s)]]^2)/2)*Table4[[#This Row],[Kexpansion]]))</f>
        <v/>
      </c>
      <c r="S1096" s="92" t="str">
        <f>IF(Table4[[#This Row],[Segment]]="","",IF(Table4[[#This Row],[Kcontraction]]="","0",((Table4[[#This Row],[Velocity (m/s)]]^2)/2)*Table4[[#This Row],[Kcontraction]]))</f>
        <v/>
      </c>
      <c r="T1096" s="89" t="str">
        <f>IF(Table4[[#This Row],[Segment]]="","",SUMIF($Y$7:$Y$2000,Table4[[#This Row],[Segment]],$AD$7:$AD$2000))</f>
        <v/>
      </c>
      <c r="U1096" s="95" t="str">
        <f>IF(Table4[[#This Row],[Segment]]="","",Table4[[#This Row],[Hfriction (J/kg)]]+Table4[[#This Row],[Hexpansions (J/kg)]]+Table4[[#This Row],[Hcontractions (J/kg)]]+Table4[[#This Row],[Hf (J/kg)]])</f>
        <v/>
      </c>
      <c r="V1096" s="95" t="str">
        <f>IF(Table4[[#This Row],[Segment]]="","",Table4[[#This Row],[Total Friction Loss (J/kg)]]*Table3[Density (kg/m3)])</f>
        <v/>
      </c>
      <c r="W1096" s="95" t="str">
        <f>IF(Table4[[#This Row],[Segment]]="","",Table4[[#This Row],[Total Pressure Drop (Pa)]]/1000)</f>
        <v/>
      </c>
      <c r="Y1096" s="82" t="str">
        <f>IF('Set Up'!D1319="","",'Set Up'!D1319)</f>
        <v/>
      </c>
      <c r="Z1096" s="82" t="str">
        <f>IF('Set Up'!E1319="","",'Set Up'!E1319)</f>
        <v/>
      </c>
      <c r="AA1096" s="82" t="str">
        <f>IF('Set Up'!F1319="","",'Set Up'!F1319)</f>
        <v/>
      </c>
      <c r="AB1096" s="82" t="str">
        <f>IF('Set Up'!G1319="","",'Set Up'!G1319)</f>
        <v/>
      </c>
      <c r="AC1096" s="82" t="str">
        <f t="array" ref="AC1096">IF(Y1096="","",INDEX(Data!$G$4:$G$51,MATCH(Table7[[#This Row],[Fitting]]&amp;Table7[[#This Row],[Fitting Subtype]],Data!$E$4:$E$51&amp;Data!$F$4:$F$51,0)))</f>
        <v/>
      </c>
      <c r="AD1096" s="89" t="str">
        <f>IF(Table7[[#This Row],[Segment]]="","",Table7[[#This Row],[Quantity]]*Table7[[#This Row],[Kf]]*(((INDEX(Table4[Velocity (m/s)],MATCH(Table7[[#This Row],[Segment]],Table4[Segment],0)))^2)/2))</f>
        <v/>
      </c>
      <c r="AF1096" s="82" t="str">
        <f>Table4[[#This Row],[Segment]]</f>
        <v/>
      </c>
      <c r="AG1096" s="75"/>
      <c r="AH1096" s="82" t="str">
        <f>IF(Table5[[#This Row],[Segment]]="","",AG1096-Table4[[#This Row],[Total Pressure Drop (kPa)]])</f>
        <v/>
      </c>
    </row>
    <row r="1097" spans="1:34" x14ac:dyDescent="0.25">
      <c r="A1097" s="95" t="str">
        <f>IF('Set Up'!A1094="","",'Set Up'!A1094)</f>
        <v/>
      </c>
      <c r="B1097" s="75" t="s">
        <v>81</v>
      </c>
      <c r="C1097" s="85"/>
      <c r="D1097" s="86" t="str">
        <f>IF(Table4[[#This Row],[Diameter (in)]]="","",(((CONVERT(Table4[[#This Row],[Diameter (in)]],"in","m"))/2)^2)*PI())</f>
        <v/>
      </c>
      <c r="E1097" s="87" t="str">
        <f>IF(Table4[[#This Row],[Area (m2)]]="","",$D$4/Table4[[#This Row],[Area (m2)]])</f>
        <v/>
      </c>
      <c r="F1097" s="85">
        <f t="shared" si="17"/>
        <v>4.6951999999999998</v>
      </c>
      <c r="G1097" s="88" t="str">
        <f>IF(Table4[[#This Row],[Segment]]="","",(CONVERT(Table4[[#This Row],[Diameter (in)]],"in","m")*$B$4*Table4[[#This Row],[Velocity (m/s)]])/$C$4)</f>
        <v/>
      </c>
      <c r="H1097" s="96" t="str">
        <f>IF(Table4[[#This Row],[Segment]]="","",IF(Table4[[#This Row],[Teynold''s Number]]&gt;4000,"TURBULENT","LAMINAR"))</f>
        <v/>
      </c>
      <c r="I1097" s="86" t="str">
        <f>IF(Table4[[#This Row],[Segment]]="","",INDEX(Data!C1094:C1108,MATCH(Table4[Material],Data!B1094:B1108,0)))</f>
        <v/>
      </c>
      <c r="J1097" s="89" t="str">
        <f>IF(Table4[[#This Row],[ε (m)]]="","",Table4[[#This Row],[ε (m)]]/(CONVERT(Table4[[#This Row],[Diameter (in)]],"in","m")))</f>
        <v/>
      </c>
      <c r="K1097" s="96" t="str">
        <f>IF(Table4[[#This Row],[Regime]]="LAMINAR",16/Table4[[#This Row],[Teynold''s Number]],"-")</f>
        <v>-</v>
      </c>
      <c r="L1097" s="86"/>
      <c r="M1097" s="97" t="str">
        <f>IF(Table4[[#This Row],[Regime]]="TURBULENT",(((-4*LOG10(Table4[[#This Row],[ε/D]]/3.7+1.256/(Table4[[#This Row],[Teynold''s Number]]*SQRT(Table4[[#This Row],[f turbulent (guess)]]))))^-1)^2),"")</f>
        <v/>
      </c>
      <c r="N1097" s="91" t="str">
        <f>IF(Table4[[#This Row],[f turbulent]]="","",Table4[[#This Row],[f turbulent (guess)]]-Table4[[#This Row],[f turbulent]])</f>
        <v/>
      </c>
      <c r="O1097" s="87">
        <f>IF(Table4[[#This Row],[Segment]]="",0,IF(C1098="",0,IF(C1098&lt;=Table4[[#This Row],[Diameter (in)]],0,1-(D1097/D1098))))</f>
        <v>0</v>
      </c>
      <c r="P1097" s="92" t="str">
        <f>IF(Table4[[#This Row],[Segment]]="","",IF(C1097&gt;C1098,"",IF(C1098="",0.55,(0.55*(1-D1098/D1097)))))</f>
        <v/>
      </c>
      <c r="Q109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97" s="92" t="str">
        <f>IF(Table4[[#This Row],[Segment]]="","",IF(Table4[[#This Row],[Kexpansion]]="","0",((Table4[[#This Row],[Velocity (m/s)]]^2)/2)*Table4[[#This Row],[Kexpansion]]))</f>
        <v/>
      </c>
      <c r="S1097" s="92" t="str">
        <f>IF(Table4[[#This Row],[Segment]]="","",IF(Table4[[#This Row],[Kcontraction]]="","0",((Table4[[#This Row],[Velocity (m/s)]]^2)/2)*Table4[[#This Row],[Kcontraction]]))</f>
        <v/>
      </c>
      <c r="T1097" s="89" t="str">
        <f>IF(Table4[[#This Row],[Segment]]="","",SUMIF($Y$7:$Y$2000,Table4[[#This Row],[Segment]],$AD$7:$AD$2000))</f>
        <v/>
      </c>
      <c r="U1097" s="95" t="str">
        <f>IF(Table4[[#This Row],[Segment]]="","",Table4[[#This Row],[Hfriction (J/kg)]]+Table4[[#This Row],[Hexpansions (J/kg)]]+Table4[[#This Row],[Hcontractions (J/kg)]]+Table4[[#This Row],[Hf (J/kg)]])</f>
        <v/>
      </c>
      <c r="V1097" s="95" t="str">
        <f>IF(Table4[[#This Row],[Segment]]="","",Table4[[#This Row],[Total Friction Loss (J/kg)]]*Table3[Density (kg/m3)])</f>
        <v/>
      </c>
      <c r="W1097" s="95" t="str">
        <f>IF(Table4[[#This Row],[Segment]]="","",Table4[[#This Row],[Total Pressure Drop (Pa)]]/1000)</f>
        <v/>
      </c>
      <c r="Y1097" s="82" t="str">
        <f>IF('Set Up'!D1320="","",'Set Up'!D1320)</f>
        <v/>
      </c>
      <c r="Z1097" s="82" t="str">
        <f>IF('Set Up'!E1320="","",'Set Up'!E1320)</f>
        <v/>
      </c>
      <c r="AA1097" s="82" t="str">
        <f>IF('Set Up'!F1320="","",'Set Up'!F1320)</f>
        <v/>
      </c>
      <c r="AB1097" s="82" t="str">
        <f>IF('Set Up'!G1320="","",'Set Up'!G1320)</f>
        <v/>
      </c>
      <c r="AC1097" s="82" t="str">
        <f t="array" ref="AC1097">IF(Y1097="","",INDEX(Data!$G$4:$G$51,MATCH(Table7[[#This Row],[Fitting]]&amp;Table7[[#This Row],[Fitting Subtype]],Data!$E$4:$E$51&amp;Data!$F$4:$F$51,0)))</f>
        <v/>
      </c>
      <c r="AD1097" s="89" t="str">
        <f>IF(Table7[[#This Row],[Segment]]="","",Table7[[#This Row],[Quantity]]*Table7[[#This Row],[Kf]]*(((INDEX(Table4[Velocity (m/s)],MATCH(Table7[[#This Row],[Segment]],Table4[Segment],0)))^2)/2))</f>
        <v/>
      </c>
      <c r="AF1097" s="82" t="str">
        <f>Table4[[#This Row],[Segment]]</f>
        <v/>
      </c>
      <c r="AG1097" s="75"/>
      <c r="AH1097" s="82" t="str">
        <f>IF(Table5[[#This Row],[Segment]]="","",AG1097-Table4[[#This Row],[Total Pressure Drop (kPa)]])</f>
        <v/>
      </c>
    </row>
    <row r="1098" spans="1:34" x14ac:dyDescent="0.25">
      <c r="A1098" s="95" t="str">
        <f>IF('Set Up'!A1095="","",'Set Up'!A1095)</f>
        <v/>
      </c>
      <c r="B1098" s="75" t="s">
        <v>81</v>
      </c>
      <c r="C1098" s="85"/>
      <c r="D1098" s="86" t="str">
        <f>IF(Table4[[#This Row],[Diameter (in)]]="","",(((CONVERT(Table4[[#This Row],[Diameter (in)]],"in","m"))/2)^2)*PI())</f>
        <v/>
      </c>
      <c r="E1098" s="87" t="str">
        <f>IF(Table4[[#This Row],[Area (m2)]]="","",$D$4/Table4[[#This Row],[Area (m2)]])</f>
        <v/>
      </c>
      <c r="F1098" s="85">
        <f t="shared" si="17"/>
        <v>4.6951999999999998</v>
      </c>
      <c r="G1098" s="88" t="str">
        <f>IF(Table4[[#This Row],[Segment]]="","",(CONVERT(Table4[[#This Row],[Diameter (in)]],"in","m")*$B$4*Table4[[#This Row],[Velocity (m/s)]])/$C$4)</f>
        <v/>
      </c>
      <c r="H1098" s="96" t="str">
        <f>IF(Table4[[#This Row],[Segment]]="","",IF(Table4[[#This Row],[Teynold''s Number]]&gt;4000,"TURBULENT","LAMINAR"))</f>
        <v/>
      </c>
      <c r="I1098" s="86" t="str">
        <f>IF(Table4[[#This Row],[Segment]]="","",INDEX(Data!C1095:C1109,MATCH(Table4[Material],Data!B1095:B1109,0)))</f>
        <v/>
      </c>
      <c r="J1098" s="89" t="str">
        <f>IF(Table4[[#This Row],[ε (m)]]="","",Table4[[#This Row],[ε (m)]]/(CONVERT(Table4[[#This Row],[Diameter (in)]],"in","m")))</f>
        <v/>
      </c>
      <c r="K1098" s="96" t="str">
        <f>IF(Table4[[#This Row],[Regime]]="LAMINAR",16/Table4[[#This Row],[Teynold''s Number]],"-")</f>
        <v>-</v>
      </c>
      <c r="L1098" s="86"/>
      <c r="M1098" s="97" t="str">
        <f>IF(Table4[[#This Row],[Regime]]="TURBULENT",(((-4*LOG10(Table4[[#This Row],[ε/D]]/3.7+1.256/(Table4[[#This Row],[Teynold''s Number]]*SQRT(Table4[[#This Row],[f turbulent (guess)]]))))^-1)^2),"")</f>
        <v/>
      </c>
      <c r="N1098" s="91" t="str">
        <f>IF(Table4[[#This Row],[f turbulent]]="","",Table4[[#This Row],[f turbulent (guess)]]-Table4[[#This Row],[f turbulent]])</f>
        <v/>
      </c>
      <c r="O1098" s="87">
        <f>IF(Table4[[#This Row],[Segment]]="",0,IF(C1099="",0,IF(C1099&lt;=Table4[[#This Row],[Diameter (in)]],0,1-(D1098/D1099))))</f>
        <v>0</v>
      </c>
      <c r="P1098" s="92" t="str">
        <f>IF(Table4[[#This Row],[Segment]]="","",IF(C1098&gt;C1099,"",IF(C1099="",0.55,(0.55*(1-D1099/D1098)))))</f>
        <v/>
      </c>
      <c r="Q109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98" s="92" t="str">
        <f>IF(Table4[[#This Row],[Segment]]="","",IF(Table4[[#This Row],[Kexpansion]]="","0",((Table4[[#This Row],[Velocity (m/s)]]^2)/2)*Table4[[#This Row],[Kexpansion]]))</f>
        <v/>
      </c>
      <c r="S1098" s="92" t="str">
        <f>IF(Table4[[#This Row],[Segment]]="","",IF(Table4[[#This Row],[Kcontraction]]="","0",((Table4[[#This Row],[Velocity (m/s)]]^2)/2)*Table4[[#This Row],[Kcontraction]]))</f>
        <v/>
      </c>
      <c r="T1098" s="89" t="str">
        <f>IF(Table4[[#This Row],[Segment]]="","",SUMIF($Y$7:$Y$2000,Table4[[#This Row],[Segment]],$AD$7:$AD$2000))</f>
        <v/>
      </c>
      <c r="U1098" s="95" t="str">
        <f>IF(Table4[[#This Row],[Segment]]="","",Table4[[#This Row],[Hfriction (J/kg)]]+Table4[[#This Row],[Hexpansions (J/kg)]]+Table4[[#This Row],[Hcontractions (J/kg)]]+Table4[[#This Row],[Hf (J/kg)]])</f>
        <v/>
      </c>
      <c r="V1098" s="95" t="str">
        <f>IF(Table4[[#This Row],[Segment]]="","",Table4[[#This Row],[Total Friction Loss (J/kg)]]*Table3[Density (kg/m3)])</f>
        <v/>
      </c>
      <c r="W1098" s="95" t="str">
        <f>IF(Table4[[#This Row],[Segment]]="","",Table4[[#This Row],[Total Pressure Drop (Pa)]]/1000)</f>
        <v/>
      </c>
      <c r="Y1098" s="82" t="str">
        <f>IF('Set Up'!D1321="","",'Set Up'!D1321)</f>
        <v/>
      </c>
      <c r="Z1098" s="82" t="str">
        <f>IF('Set Up'!E1321="","",'Set Up'!E1321)</f>
        <v/>
      </c>
      <c r="AA1098" s="82" t="str">
        <f>IF('Set Up'!F1321="","",'Set Up'!F1321)</f>
        <v/>
      </c>
      <c r="AB1098" s="82" t="str">
        <f>IF('Set Up'!G1321="","",'Set Up'!G1321)</f>
        <v/>
      </c>
      <c r="AC1098" s="82" t="str">
        <f t="array" ref="AC1098">IF(Y1098="","",INDEX(Data!$G$4:$G$51,MATCH(Table7[[#This Row],[Fitting]]&amp;Table7[[#This Row],[Fitting Subtype]],Data!$E$4:$E$51&amp;Data!$F$4:$F$51,0)))</f>
        <v/>
      </c>
      <c r="AD1098" s="89" t="str">
        <f>IF(Table7[[#This Row],[Segment]]="","",Table7[[#This Row],[Quantity]]*Table7[[#This Row],[Kf]]*(((INDEX(Table4[Velocity (m/s)],MATCH(Table7[[#This Row],[Segment]],Table4[Segment],0)))^2)/2))</f>
        <v/>
      </c>
      <c r="AF1098" s="82" t="str">
        <f>Table4[[#This Row],[Segment]]</f>
        <v/>
      </c>
      <c r="AG1098" s="75"/>
      <c r="AH1098" s="82" t="str">
        <f>IF(Table5[[#This Row],[Segment]]="","",AG1098-Table4[[#This Row],[Total Pressure Drop (kPa)]])</f>
        <v/>
      </c>
    </row>
    <row r="1099" spans="1:34" x14ac:dyDescent="0.25">
      <c r="A1099" s="95" t="str">
        <f>IF('Set Up'!A1096="","",'Set Up'!A1096)</f>
        <v/>
      </c>
      <c r="B1099" s="75" t="s">
        <v>81</v>
      </c>
      <c r="C1099" s="85"/>
      <c r="D1099" s="86" t="str">
        <f>IF(Table4[[#This Row],[Diameter (in)]]="","",(((CONVERT(Table4[[#This Row],[Diameter (in)]],"in","m"))/2)^2)*PI())</f>
        <v/>
      </c>
      <c r="E1099" s="87" t="str">
        <f>IF(Table4[[#This Row],[Area (m2)]]="","",$D$4/Table4[[#This Row],[Area (m2)]])</f>
        <v/>
      </c>
      <c r="F1099" s="85">
        <f t="shared" si="17"/>
        <v>4.6951999999999998</v>
      </c>
      <c r="G1099" s="88" t="str">
        <f>IF(Table4[[#This Row],[Segment]]="","",(CONVERT(Table4[[#This Row],[Diameter (in)]],"in","m")*$B$4*Table4[[#This Row],[Velocity (m/s)]])/$C$4)</f>
        <v/>
      </c>
      <c r="H1099" s="96" t="str">
        <f>IF(Table4[[#This Row],[Segment]]="","",IF(Table4[[#This Row],[Teynold''s Number]]&gt;4000,"TURBULENT","LAMINAR"))</f>
        <v/>
      </c>
      <c r="I1099" s="86" t="str">
        <f>IF(Table4[[#This Row],[Segment]]="","",INDEX(Data!C1096:C1110,MATCH(Table4[Material],Data!B1096:B1110,0)))</f>
        <v/>
      </c>
      <c r="J1099" s="89" t="str">
        <f>IF(Table4[[#This Row],[ε (m)]]="","",Table4[[#This Row],[ε (m)]]/(CONVERT(Table4[[#This Row],[Diameter (in)]],"in","m")))</f>
        <v/>
      </c>
      <c r="K1099" s="96" t="str">
        <f>IF(Table4[[#This Row],[Regime]]="LAMINAR",16/Table4[[#This Row],[Teynold''s Number]],"-")</f>
        <v>-</v>
      </c>
      <c r="L1099" s="86"/>
      <c r="M1099" s="97" t="str">
        <f>IF(Table4[[#This Row],[Regime]]="TURBULENT",(((-4*LOG10(Table4[[#This Row],[ε/D]]/3.7+1.256/(Table4[[#This Row],[Teynold''s Number]]*SQRT(Table4[[#This Row],[f turbulent (guess)]]))))^-1)^2),"")</f>
        <v/>
      </c>
      <c r="N1099" s="91" t="str">
        <f>IF(Table4[[#This Row],[f turbulent]]="","",Table4[[#This Row],[f turbulent (guess)]]-Table4[[#This Row],[f turbulent]])</f>
        <v/>
      </c>
      <c r="O1099" s="87">
        <f>IF(Table4[[#This Row],[Segment]]="",0,IF(C1100="",0,IF(C1100&lt;=Table4[[#This Row],[Diameter (in)]],0,1-(D1099/D1100))))</f>
        <v>0</v>
      </c>
      <c r="P1099" s="92" t="str">
        <f>IF(Table4[[#This Row],[Segment]]="","",IF(C1099&gt;C1100,"",IF(C1100="",0.55,(0.55*(1-D1100/D1099)))))</f>
        <v/>
      </c>
      <c r="Q109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099" s="92" t="str">
        <f>IF(Table4[[#This Row],[Segment]]="","",IF(Table4[[#This Row],[Kexpansion]]="","0",((Table4[[#This Row],[Velocity (m/s)]]^2)/2)*Table4[[#This Row],[Kexpansion]]))</f>
        <v/>
      </c>
      <c r="S1099" s="92" t="str">
        <f>IF(Table4[[#This Row],[Segment]]="","",IF(Table4[[#This Row],[Kcontraction]]="","0",((Table4[[#This Row],[Velocity (m/s)]]^2)/2)*Table4[[#This Row],[Kcontraction]]))</f>
        <v/>
      </c>
      <c r="T1099" s="89" t="str">
        <f>IF(Table4[[#This Row],[Segment]]="","",SUMIF($Y$7:$Y$2000,Table4[[#This Row],[Segment]],$AD$7:$AD$2000))</f>
        <v/>
      </c>
      <c r="U1099" s="95" t="str">
        <f>IF(Table4[[#This Row],[Segment]]="","",Table4[[#This Row],[Hfriction (J/kg)]]+Table4[[#This Row],[Hexpansions (J/kg)]]+Table4[[#This Row],[Hcontractions (J/kg)]]+Table4[[#This Row],[Hf (J/kg)]])</f>
        <v/>
      </c>
      <c r="V1099" s="95" t="str">
        <f>IF(Table4[[#This Row],[Segment]]="","",Table4[[#This Row],[Total Friction Loss (J/kg)]]*Table3[Density (kg/m3)])</f>
        <v/>
      </c>
      <c r="W1099" s="95" t="str">
        <f>IF(Table4[[#This Row],[Segment]]="","",Table4[[#This Row],[Total Pressure Drop (Pa)]]/1000)</f>
        <v/>
      </c>
      <c r="Y1099" s="82" t="str">
        <f>IF('Set Up'!D1322="","",'Set Up'!D1322)</f>
        <v/>
      </c>
      <c r="Z1099" s="82" t="str">
        <f>IF('Set Up'!E1322="","",'Set Up'!E1322)</f>
        <v/>
      </c>
      <c r="AA1099" s="82" t="str">
        <f>IF('Set Up'!F1322="","",'Set Up'!F1322)</f>
        <v/>
      </c>
      <c r="AB1099" s="82" t="str">
        <f>IF('Set Up'!G1322="","",'Set Up'!G1322)</f>
        <v/>
      </c>
      <c r="AC1099" s="82" t="str">
        <f t="array" ref="AC1099">IF(Y1099="","",INDEX(Data!$G$4:$G$51,MATCH(Table7[[#This Row],[Fitting]]&amp;Table7[[#This Row],[Fitting Subtype]],Data!$E$4:$E$51&amp;Data!$F$4:$F$51,0)))</f>
        <v/>
      </c>
      <c r="AD1099" s="89" t="str">
        <f>IF(Table7[[#This Row],[Segment]]="","",Table7[[#This Row],[Quantity]]*Table7[[#This Row],[Kf]]*(((INDEX(Table4[Velocity (m/s)],MATCH(Table7[[#This Row],[Segment]],Table4[Segment],0)))^2)/2))</f>
        <v/>
      </c>
      <c r="AF1099" s="82" t="str">
        <f>Table4[[#This Row],[Segment]]</f>
        <v/>
      </c>
      <c r="AG1099" s="75"/>
      <c r="AH1099" s="82" t="str">
        <f>IF(Table5[[#This Row],[Segment]]="","",AG1099-Table4[[#This Row],[Total Pressure Drop (kPa)]])</f>
        <v/>
      </c>
    </row>
    <row r="1100" spans="1:34" x14ac:dyDescent="0.25">
      <c r="A1100" s="95" t="str">
        <f>IF('Set Up'!A1097="","",'Set Up'!A1097)</f>
        <v/>
      </c>
      <c r="B1100" s="75" t="s">
        <v>81</v>
      </c>
      <c r="C1100" s="85"/>
      <c r="D1100" s="86" t="str">
        <f>IF(Table4[[#This Row],[Diameter (in)]]="","",(((CONVERT(Table4[[#This Row],[Diameter (in)]],"in","m"))/2)^2)*PI())</f>
        <v/>
      </c>
      <c r="E1100" s="87" t="str">
        <f>IF(Table4[[#This Row],[Area (m2)]]="","",$D$4/Table4[[#This Row],[Area (m2)]])</f>
        <v/>
      </c>
      <c r="F1100" s="85">
        <f t="shared" si="17"/>
        <v>4.6951999999999998</v>
      </c>
      <c r="G1100" s="88" t="str">
        <f>IF(Table4[[#This Row],[Segment]]="","",(CONVERT(Table4[[#This Row],[Diameter (in)]],"in","m")*$B$4*Table4[[#This Row],[Velocity (m/s)]])/$C$4)</f>
        <v/>
      </c>
      <c r="H1100" s="96" t="str">
        <f>IF(Table4[[#This Row],[Segment]]="","",IF(Table4[[#This Row],[Teynold''s Number]]&gt;4000,"TURBULENT","LAMINAR"))</f>
        <v/>
      </c>
      <c r="I1100" s="86" t="str">
        <f>IF(Table4[[#This Row],[Segment]]="","",INDEX(Data!C1097:C1111,MATCH(Table4[Material],Data!B1097:B1111,0)))</f>
        <v/>
      </c>
      <c r="J1100" s="89" t="str">
        <f>IF(Table4[[#This Row],[ε (m)]]="","",Table4[[#This Row],[ε (m)]]/(CONVERT(Table4[[#This Row],[Diameter (in)]],"in","m")))</f>
        <v/>
      </c>
      <c r="K1100" s="96" t="str">
        <f>IF(Table4[[#This Row],[Regime]]="LAMINAR",16/Table4[[#This Row],[Teynold''s Number]],"-")</f>
        <v>-</v>
      </c>
      <c r="L1100" s="86"/>
      <c r="M1100" s="97" t="str">
        <f>IF(Table4[[#This Row],[Regime]]="TURBULENT",(((-4*LOG10(Table4[[#This Row],[ε/D]]/3.7+1.256/(Table4[[#This Row],[Teynold''s Number]]*SQRT(Table4[[#This Row],[f turbulent (guess)]]))))^-1)^2),"")</f>
        <v/>
      </c>
      <c r="N1100" s="91" t="str">
        <f>IF(Table4[[#This Row],[f turbulent]]="","",Table4[[#This Row],[f turbulent (guess)]]-Table4[[#This Row],[f turbulent]])</f>
        <v/>
      </c>
      <c r="O1100" s="87">
        <f>IF(Table4[[#This Row],[Segment]]="",0,IF(C1101="",0,IF(C1101&lt;=Table4[[#This Row],[Diameter (in)]],0,1-(D1100/D1101))))</f>
        <v>0</v>
      </c>
      <c r="P1100" s="92" t="str">
        <f>IF(Table4[[#This Row],[Segment]]="","",IF(C1100&gt;C1101,"",IF(C1101="",0.55,(0.55*(1-D1101/D1100)))))</f>
        <v/>
      </c>
      <c r="Q110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00" s="92" t="str">
        <f>IF(Table4[[#This Row],[Segment]]="","",IF(Table4[[#This Row],[Kexpansion]]="","0",((Table4[[#This Row],[Velocity (m/s)]]^2)/2)*Table4[[#This Row],[Kexpansion]]))</f>
        <v/>
      </c>
      <c r="S1100" s="92" t="str">
        <f>IF(Table4[[#This Row],[Segment]]="","",IF(Table4[[#This Row],[Kcontraction]]="","0",((Table4[[#This Row],[Velocity (m/s)]]^2)/2)*Table4[[#This Row],[Kcontraction]]))</f>
        <v/>
      </c>
      <c r="T1100" s="89" t="str">
        <f>IF(Table4[[#This Row],[Segment]]="","",SUMIF($Y$7:$Y$2000,Table4[[#This Row],[Segment]],$AD$7:$AD$2000))</f>
        <v/>
      </c>
      <c r="U1100" s="95" t="str">
        <f>IF(Table4[[#This Row],[Segment]]="","",Table4[[#This Row],[Hfriction (J/kg)]]+Table4[[#This Row],[Hexpansions (J/kg)]]+Table4[[#This Row],[Hcontractions (J/kg)]]+Table4[[#This Row],[Hf (J/kg)]])</f>
        <v/>
      </c>
      <c r="V1100" s="95" t="str">
        <f>IF(Table4[[#This Row],[Segment]]="","",Table4[[#This Row],[Total Friction Loss (J/kg)]]*Table3[Density (kg/m3)])</f>
        <v/>
      </c>
      <c r="W1100" s="95" t="str">
        <f>IF(Table4[[#This Row],[Segment]]="","",Table4[[#This Row],[Total Pressure Drop (Pa)]]/1000)</f>
        <v/>
      </c>
      <c r="Y1100" s="82" t="str">
        <f>IF('Set Up'!D1323="","",'Set Up'!D1323)</f>
        <v/>
      </c>
      <c r="Z1100" s="82" t="str">
        <f>IF('Set Up'!E1323="","",'Set Up'!E1323)</f>
        <v/>
      </c>
      <c r="AA1100" s="82" t="str">
        <f>IF('Set Up'!F1323="","",'Set Up'!F1323)</f>
        <v/>
      </c>
      <c r="AB1100" s="82" t="str">
        <f>IF('Set Up'!G1323="","",'Set Up'!G1323)</f>
        <v/>
      </c>
      <c r="AC1100" s="82" t="str">
        <f t="array" ref="AC1100">IF(Y1100="","",INDEX(Data!$G$4:$G$51,MATCH(Table7[[#This Row],[Fitting]]&amp;Table7[[#This Row],[Fitting Subtype]],Data!$E$4:$E$51&amp;Data!$F$4:$F$51,0)))</f>
        <v/>
      </c>
      <c r="AD1100" s="89" t="str">
        <f>IF(Table7[[#This Row],[Segment]]="","",Table7[[#This Row],[Quantity]]*Table7[[#This Row],[Kf]]*(((INDEX(Table4[Velocity (m/s)],MATCH(Table7[[#This Row],[Segment]],Table4[Segment],0)))^2)/2))</f>
        <v/>
      </c>
      <c r="AF1100" s="82" t="str">
        <f>Table4[[#This Row],[Segment]]</f>
        <v/>
      </c>
      <c r="AG1100" s="75"/>
      <c r="AH1100" s="82" t="str">
        <f>IF(Table5[[#This Row],[Segment]]="","",AG1100-Table4[[#This Row],[Total Pressure Drop (kPa)]])</f>
        <v/>
      </c>
    </row>
    <row r="1101" spans="1:34" x14ac:dyDescent="0.25">
      <c r="A1101" s="95" t="str">
        <f>IF('Set Up'!A1098="","",'Set Up'!A1098)</f>
        <v/>
      </c>
      <c r="B1101" s="75" t="s">
        <v>81</v>
      </c>
      <c r="C1101" s="85"/>
      <c r="D1101" s="86" t="str">
        <f>IF(Table4[[#This Row],[Diameter (in)]]="","",(((CONVERT(Table4[[#This Row],[Diameter (in)]],"in","m"))/2)^2)*PI())</f>
        <v/>
      </c>
      <c r="E1101" s="87" t="str">
        <f>IF(Table4[[#This Row],[Area (m2)]]="","",$D$4/Table4[[#This Row],[Area (m2)]])</f>
        <v/>
      </c>
      <c r="F1101" s="85">
        <f t="shared" si="17"/>
        <v>4.6951999999999998</v>
      </c>
      <c r="G1101" s="88" t="str">
        <f>IF(Table4[[#This Row],[Segment]]="","",(CONVERT(Table4[[#This Row],[Diameter (in)]],"in","m")*$B$4*Table4[[#This Row],[Velocity (m/s)]])/$C$4)</f>
        <v/>
      </c>
      <c r="H1101" s="96" t="str">
        <f>IF(Table4[[#This Row],[Segment]]="","",IF(Table4[[#This Row],[Teynold''s Number]]&gt;4000,"TURBULENT","LAMINAR"))</f>
        <v/>
      </c>
      <c r="I1101" s="86" t="str">
        <f>IF(Table4[[#This Row],[Segment]]="","",INDEX(Data!C1098:C1112,MATCH(Table4[Material],Data!B1098:B1112,0)))</f>
        <v/>
      </c>
      <c r="J1101" s="89" t="str">
        <f>IF(Table4[[#This Row],[ε (m)]]="","",Table4[[#This Row],[ε (m)]]/(CONVERT(Table4[[#This Row],[Diameter (in)]],"in","m")))</f>
        <v/>
      </c>
      <c r="K1101" s="96" t="str">
        <f>IF(Table4[[#This Row],[Regime]]="LAMINAR",16/Table4[[#This Row],[Teynold''s Number]],"-")</f>
        <v>-</v>
      </c>
      <c r="L1101" s="86"/>
      <c r="M1101" s="97" t="str">
        <f>IF(Table4[[#This Row],[Regime]]="TURBULENT",(((-4*LOG10(Table4[[#This Row],[ε/D]]/3.7+1.256/(Table4[[#This Row],[Teynold''s Number]]*SQRT(Table4[[#This Row],[f turbulent (guess)]]))))^-1)^2),"")</f>
        <v/>
      </c>
      <c r="N1101" s="91" t="str">
        <f>IF(Table4[[#This Row],[f turbulent]]="","",Table4[[#This Row],[f turbulent (guess)]]-Table4[[#This Row],[f turbulent]])</f>
        <v/>
      </c>
      <c r="O1101" s="87">
        <f>IF(Table4[[#This Row],[Segment]]="",0,IF(C1102="",0,IF(C1102&lt;=Table4[[#This Row],[Diameter (in)]],0,1-(D1101/D1102))))</f>
        <v>0</v>
      </c>
      <c r="P1101" s="92" t="str">
        <f>IF(Table4[[#This Row],[Segment]]="","",IF(C1101&gt;C1102,"",IF(C1102="",0.55,(0.55*(1-D1102/D1101)))))</f>
        <v/>
      </c>
      <c r="Q110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01" s="92" t="str">
        <f>IF(Table4[[#This Row],[Segment]]="","",IF(Table4[[#This Row],[Kexpansion]]="","0",((Table4[[#This Row],[Velocity (m/s)]]^2)/2)*Table4[[#This Row],[Kexpansion]]))</f>
        <v/>
      </c>
      <c r="S1101" s="92" t="str">
        <f>IF(Table4[[#This Row],[Segment]]="","",IF(Table4[[#This Row],[Kcontraction]]="","0",((Table4[[#This Row],[Velocity (m/s)]]^2)/2)*Table4[[#This Row],[Kcontraction]]))</f>
        <v/>
      </c>
      <c r="T1101" s="89" t="str">
        <f>IF(Table4[[#This Row],[Segment]]="","",SUMIF($Y$7:$Y$2000,Table4[[#This Row],[Segment]],$AD$7:$AD$2000))</f>
        <v/>
      </c>
      <c r="U1101" s="95" t="str">
        <f>IF(Table4[[#This Row],[Segment]]="","",Table4[[#This Row],[Hfriction (J/kg)]]+Table4[[#This Row],[Hexpansions (J/kg)]]+Table4[[#This Row],[Hcontractions (J/kg)]]+Table4[[#This Row],[Hf (J/kg)]])</f>
        <v/>
      </c>
      <c r="V1101" s="95" t="str">
        <f>IF(Table4[[#This Row],[Segment]]="","",Table4[[#This Row],[Total Friction Loss (J/kg)]]*Table3[Density (kg/m3)])</f>
        <v/>
      </c>
      <c r="W1101" s="95" t="str">
        <f>IF(Table4[[#This Row],[Segment]]="","",Table4[[#This Row],[Total Pressure Drop (Pa)]]/1000)</f>
        <v/>
      </c>
      <c r="Y1101" s="82" t="str">
        <f>IF('Set Up'!D1324="","",'Set Up'!D1324)</f>
        <v/>
      </c>
      <c r="Z1101" s="82" t="str">
        <f>IF('Set Up'!E1324="","",'Set Up'!E1324)</f>
        <v/>
      </c>
      <c r="AA1101" s="82" t="str">
        <f>IF('Set Up'!F1324="","",'Set Up'!F1324)</f>
        <v/>
      </c>
      <c r="AB1101" s="82" t="str">
        <f>IF('Set Up'!G1324="","",'Set Up'!G1324)</f>
        <v/>
      </c>
      <c r="AC1101" s="82" t="str">
        <f t="array" ref="AC1101">IF(Y1101="","",INDEX(Data!$G$4:$G$51,MATCH(Table7[[#This Row],[Fitting]]&amp;Table7[[#This Row],[Fitting Subtype]],Data!$E$4:$E$51&amp;Data!$F$4:$F$51,0)))</f>
        <v/>
      </c>
      <c r="AD1101" s="89" t="str">
        <f>IF(Table7[[#This Row],[Segment]]="","",Table7[[#This Row],[Quantity]]*Table7[[#This Row],[Kf]]*(((INDEX(Table4[Velocity (m/s)],MATCH(Table7[[#This Row],[Segment]],Table4[Segment],0)))^2)/2))</f>
        <v/>
      </c>
      <c r="AF1101" s="82" t="str">
        <f>Table4[[#This Row],[Segment]]</f>
        <v/>
      </c>
      <c r="AG1101" s="75"/>
      <c r="AH1101" s="82" t="str">
        <f>IF(Table5[[#This Row],[Segment]]="","",AG1101-Table4[[#This Row],[Total Pressure Drop (kPa)]])</f>
        <v/>
      </c>
    </row>
    <row r="1102" spans="1:34" x14ac:dyDescent="0.25">
      <c r="A1102" s="95" t="str">
        <f>IF('Set Up'!A1099="","",'Set Up'!A1099)</f>
        <v/>
      </c>
      <c r="B1102" s="75" t="s">
        <v>81</v>
      </c>
      <c r="C1102" s="85"/>
      <c r="D1102" s="86" t="str">
        <f>IF(Table4[[#This Row],[Diameter (in)]]="","",(((CONVERT(Table4[[#This Row],[Diameter (in)]],"in","m"))/2)^2)*PI())</f>
        <v/>
      </c>
      <c r="E1102" s="87" t="str">
        <f>IF(Table4[[#This Row],[Area (m2)]]="","",$D$4/Table4[[#This Row],[Area (m2)]])</f>
        <v/>
      </c>
      <c r="F1102" s="85">
        <f t="shared" si="17"/>
        <v>4.6951999999999998</v>
      </c>
      <c r="G1102" s="88" t="str">
        <f>IF(Table4[[#This Row],[Segment]]="","",(CONVERT(Table4[[#This Row],[Diameter (in)]],"in","m")*$B$4*Table4[[#This Row],[Velocity (m/s)]])/$C$4)</f>
        <v/>
      </c>
      <c r="H1102" s="96" t="str">
        <f>IF(Table4[[#This Row],[Segment]]="","",IF(Table4[[#This Row],[Teynold''s Number]]&gt;4000,"TURBULENT","LAMINAR"))</f>
        <v/>
      </c>
      <c r="I1102" s="86" t="str">
        <f>IF(Table4[[#This Row],[Segment]]="","",INDEX(Data!C1099:C1113,MATCH(Table4[Material],Data!B1099:B1113,0)))</f>
        <v/>
      </c>
      <c r="J1102" s="89" t="str">
        <f>IF(Table4[[#This Row],[ε (m)]]="","",Table4[[#This Row],[ε (m)]]/(CONVERT(Table4[[#This Row],[Diameter (in)]],"in","m")))</f>
        <v/>
      </c>
      <c r="K1102" s="96" t="str">
        <f>IF(Table4[[#This Row],[Regime]]="LAMINAR",16/Table4[[#This Row],[Teynold''s Number]],"-")</f>
        <v>-</v>
      </c>
      <c r="L1102" s="86"/>
      <c r="M1102" s="97" t="str">
        <f>IF(Table4[[#This Row],[Regime]]="TURBULENT",(((-4*LOG10(Table4[[#This Row],[ε/D]]/3.7+1.256/(Table4[[#This Row],[Teynold''s Number]]*SQRT(Table4[[#This Row],[f turbulent (guess)]]))))^-1)^2),"")</f>
        <v/>
      </c>
      <c r="N1102" s="91" t="str">
        <f>IF(Table4[[#This Row],[f turbulent]]="","",Table4[[#This Row],[f turbulent (guess)]]-Table4[[#This Row],[f turbulent]])</f>
        <v/>
      </c>
      <c r="O1102" s="87">
        <f>IF(Table4[[#This Row],[Segment]]="",0,IF(C1103="",0,IF(C1103&lt;=Table4[[#This Row],[Diameter (in)]],0,1-(D1102/D1103))))</f>
        <v>0</v>
      </c>
      <c r="P1102" s="92" t="str">
        <f>IF(Table4[[#This Row],[Segment]]="","",IF(C1102&gt;C1103,"",IF(C1103="",0.55,(0.55*(1-D1103/D1102)))))</f>
        <v/>
      </c>
      <c r="Q110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02" s="92" t="str">
        <f>IF(Table4[[#This Row],[Segment]]="","",IF(Table4[[#This Row],[Kexpansion]]="","0",((Table4[[#This Row],[Velocity (m/s)]]^2)/2)*Table4[[#This Row],[Kexpansion]]))</f>
        <v/>
      </c>
      <c r="S1102" s="92" t="str">
        <f>IF(Table4[[#This Row],[Segment]]="","",IF(Table4[[#This Row],[Kcontraction]]="","0",((Table4[[#This Row],[Velocity (m/s)]]^2)/2)*Table4[[#This Row],[Kcontraction]]))</f>
        <v/>
      </c>
      <c r="T1102" s="89" t="str">
        <f>IF(Table4[[#This Row],[Segment]]="","",SUMIF($Y$7:$Y$2000,Table4[[#This Row],[Segment]],$AD$7:$AD$2000))</f>
        <v/>
      </c>
      <c r="U1102" s="95" t="str">
        <f>IF(Table4[[#This Row],[Segment]]="","",Table4[[#This Row],[Hfriction (J/kg)]]+Table4[[#This Row],[Hexpansions (J/kg)]]+Table4[[#This Row],[Hcontractions (J/kg)]]+Table4[[#This Row],[Hf (J/kg)]])</f>
        <v/>
      </c>
      <c r="V1102" s="95" t="str">
        <f>IF(Table4[[#This Row],[Segment]]="","",Table4[[#This Row],[Total Friction Loss (J/kg)]]*Table3[Density (kg/m3)])</f>
        <v/>
      </c>
      <c r="W1102" s="95" t="str">
        <f>IF(Table4[[#This Row],[Segment]]="","",Table4[[#This Row],[Total Pressure Drop (Pa)]]/1000)</f>
        <v/>
      </c>
      <c r="Y1102" s="82" t="str">
        <f>IF('Set Up'!D1325="","",'Set Up'!D1325)</f>
        <v/>
      </c>
      <c r="Z1102" s="82" t="str">
        <f>IF('Set Up'!E1325="","",'Set Up'!E1325)</f>
        <v/>
      </c>
      <c r="AA1102" s="82" t="str">
        <f>IF('Set Up'!F1325="","",'Set Up'!F1325)</f>
        <v/>
      </c>
      <c r="AB1102" s="82" t="str">
        <f>IF('Set Up'!G1325="","",'Set Up'!G1325)</f>
        <v/>
      </c>
      <c r="AC1102" s="82" t="str">
        <f t="array" ref="AC1102">IF(Y1102="","",INDEX(Data!$G$4:$G$51,MATCH(Table7[[#This Row],[Fitting]]&amp;Table7[[#This Row],[Fitting Subtype]],Data!$E$4:$E$51&amp;Data!$F$4:$F$51,0)))</f>
        <v/>
      </c>
      <c r="AD1102" s="89" t="str">
        <f>IF(Table7[[#This Row],[Segment]]="","",Table7[[#This Row],[Quantity]]*Table7[[#This Row],[Kf]]*(((INDEX(Table4[Velocity (m/s)],MATCH(Table7[[#This Row],[Segment]],Table4[Segment],0)))^2)/2))</f>
        <v/>
      </c>
      <c r="AF1102" s="82" t="str">
        <f>Table4[[#This Row],[Segment]]</f>
        <v/>
      </c>
      <c r="AG1102" s="75"/>
      <c r="AH1102" s="82" t="str">
        <f>IF(Table5[[#This Row],[Segment]]="","",AG1102-Table4[[#This Row],[Total Pressure Drop (kPa)]])</f>
        <v/>
      </c>
    </row>
    <row r="1103" spans="1:34" x14ac:dyDescent="0.25">
      <c r="A1103" s="95" t="str">
        <f>IF('Set Up'!A1100="","",'Set Up'!A1100)</f>
        <v/>
      </c>
      <c r="B1103" s="75" t="s">
        <v>81</v>
      </c>
      <c r="C1103" s="85"/>
      <c r="D1103" s="86" t="str">
        <f>IF(Table4[[#This Row],[Diameter (in)]]="","",(((CONVERT(Table4[[#This Row],[Diameter (in)]],"in","m"))/2)^2)*PI())</f>
        <v/>
      </c>
      <c r="E1103" s="87" t="str">
        <f>IF(Table4[[#This Row],[Area (m2)]]="","",$D$4/Table4[[#This Row],[Area (m2)]])</f>
        <v/>
      </c>
      <c r="F1103" s="85">
        <f t="shared" si="17"/>
        <v>4.6951999999999998</v>
      </c>
      <c r="G1103" s="88" t="str">
        <f>IF(Table4[[#This Row],[Segment]]="","",(CONVERT(Table4[[#This Row],[Diameter (in)]],"in","m")*$B$4*Table4[[#This Row],[Velocity (m/s)]])/$C$4)</f>
        <v/>
      </c>
      <c r="H1103" s="96" t="str">
        <f>IF(Table4[[#This Row],[Segment]]="","",IF(Table4[[#This Row],[Teynold''s Number]]&gt;4000,"TURBULENT","LAMINAR"))</f>
        <v/>
      </c>
      <c r="I1103" s="86" t="str">
        <f>IF(Table4[[#This Row],[Segment]]="","",INDEX(Data!C1100:C1114,MATCH(Table4[Material],Data!B1100:B1114,0)))</f>
        <v/>
      </c>
      <c r="J1103" s="89" t="str">
        <f>IF(Table4[[#This Row],[ε (m)]]="","",Table4[[#This Row],[ε (m)]]/(CONVERT(Table4[[#This Row],[Diameter (in)]],"in","m")))</f>
        <v/>
      </c>
      <c r="K1103" s="96" t="str">
        <f>IF(Table4[[#This Row],[Regime]]="LAMINAR",16/Table4[[#This Row],[Teynold''s Number]],"-")</f>
        <v>-</v>
      </c>
      <c r="L1103" s="86"/>
      <c r="M1103" s="97" t="str">
        <f>IF(Table4[[#This Row],[Regime]]="TURBULENT",(((-4*LOG10(Table4[[#This Row],[ε/D]]/3.7+1.256/(Table4[[#This Row],[Teynold''s Number]]*SQRT(Table4[[#This Row],[f turbulent (guess)]]))))^-1)^2),"")</f>
        <v/>
      </c>
      <c r="N1103" s="91" t="str">
        <f>IF(Table4[[#This Row],[f turbulent]]="","",Table4[[#This Row],[f turbulent (guess)]]-Table4[[#This Row],[f turbulent]])</f>
        <v/>
      </c>
      <c r="O1103" s="87">
        <f>IF(Table4[[#This Row],[Segment]]="",0,IF(C1104="",0,IF(C1104&lt;=Table4[[#This Row],[Diameter (in)]],0,1-(D1103/D1104))))</f>
        <v>0</v>
      </c>
      <c r="P1103" s="92" t="str">
        <f>IF(Table4[[#This Row],[Segment]]="","",IF(C1103&gt;C1104,"",IF(C1104="",0.55,(0.55*(1-D1104/D1103)))))</f>
        <v/>
      </c>
      <c r="Q110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03" s="92" t="str">
        <f>IF(Table4[[#This Row],[Segment]]="","",IF(Table4[[#This Row],[Kexpansion]]="","0",((Table4[[#This Row],[Velocity (m/s)]]^2)/2)*Table4[[#This Row],[Kexpansion]]))</f>
        <v/>
      </c>
      <c r="S1103" s="92" t="str">
        <f>IF(Table4[[#This Row],[Segment]]="","",IF(Table4[[#This Row],[Kcontraction]]="","0",((Table4[[#This Row],[Velocity (m/s)]]^2)/2)*Table4[[#This Row],[Kcontraction]]))</f>
        <v/>
      </c>
      <c r="T1103" s="89" t="str">
        <f>IF(Table4[[#This Row],[Segment]]="","",SUMIF($Y$7:$Y$2000,Table4[[#This Row],[Segment]],$AD$7:$AD$2000))</f>
        <v/>
      </c>
      <c r="U1103" s="95" t="str">
        <f>IF(Table4[[#This Row],[Segment]]="","",Table4[[#This Row],[Hfriction (J/kg)]]+Table4[[#This Row],[Hexpansions (J/kg)]]+Table4[[#This Row],[Hcontractions (J/kg)]]+Table4[[#This Row],[Hf (J/kg)]])</f>
        <v/>
      </c>
      <c r="V1103" s="95" t="str">
        <f>IF(Table4[[#This Row],[Segment]]="","",Table4[[#This Row],[Total Friction Loss (J/kg)]]*Table3[Density (kg/m3)])</f>
        <v/>
      </c>
      <c r="W1103" s="95" t="str">
        <f>IF(Table4[[#This Row],[Segment]]="","",Table4[[#This Row],[Total Pressure Drop (Pa)]]/1000)</f>
        <v/>
      </c>
      <c r="Y1103" s="82" t="str">
        <f>IF('Set Up'!D1326="","",'Set Up'!D1326)</f>
        <v/>
      </c>
      <c r="Z1103" s="82" t="str">
        <f>IF('Set Up'!E1326="","",'Set Up'!E1326)</f>
        <v/>
      </c>
      <c r="AA1103" s="82" t="str">
        <f>IF('Set Up'!F1326="","",'Set Up'!F1326)</f>
        <v/>
      </c>
      <c r="AB1103" s="82" t="str">
        <f>IF('Set Up'!G1326="","",'Set Up'!G1326)</f>
        <v/>
      </c>
      <c r="AC1103" s="82" t="str">
        <f t="array" ref="AC1103">IF(Y1103="","",INDEX(Data!$G$4:$G$51,MATCH(Table7[[#This Row],[Fitting]]&amp;Table7[[#This Row],[Fitting Subtype]],Data!$E$4:$E$51&amp;Data!$F$4:$F$51,0)))</f>
        <v/>
      </c>
      <c r="AD1103" s="89" t="str">
        <f>IF(Table7[[#This Row],[Segment]]="","",Table7[[#This Row],[Quantity]]*Table7[[#This Row],[Kf]]*(((INDEX(Table4[Velocity (m/s)],MATCH(Table7[[#This Row],[Segment]],Table4[Segment],0)))^2)/2))</f>
        <v/>
      </c>
      <c r="AF1103" s="82" t="str">
        <f>Table4[[#This Row],[Segment]]</f>
        <v/>
      </c>
      <c r="AG1103" s="75"/>
      <c r="AH1103" s="82" t="str">
        <f>IF(Table5[[#This Row],[Segment]]="","",AG1103-Table4[[#This Row],[Total Pressure Drop (kPa)]])</f>
        <v/>
      </c>
    </row>
    <row r="1104" spans="1:34" x14ac:dyDescent="0.25">
      <c r="A1104" s="95" t="str">
        <f>IF('Set Up'!A1101="","",'Set Up'!A1101)</f>
        <v/>
      </c>
      <c r="B1104" s="75" t="s">
        <v>81</v>
      </c>
      <c r="C1104" s="85"/>
      <c r="D1104" s="86" t="str">
        <f>IF(Table4[[#This Row],[Diameter (in)]]="","",(((CONVERT(Table4[[#This Row],[Diameter (in)]],"in","m"))/2)^2)*PI())</f>
        <v/>
      </c>
      <c r="E1104" s="87" t="str">
        <f>IF(Table4[[#This Row],[Area (m2)]]="","",$D$4/Table4[[#This Row],[Area (m2)]])</f>
        <v/>
      </c>
      <c r="F1104" s="85">
        <f t="shared" si="17"/>
        <v>4.6951999999999998</v>
      </c>
      <c r="G1104" s="88" t="str">
        <f>IF(Table4[[#This Row],[Segment]]="","",(CONVERT(Table4[[#This Row],[Diameter (in)]],"in","m")*$B$4*Table4[[#This Row],[Velocity (m/s)]])/$C$4)</f>
        <v/>
      </c>
      <c r="H1104" s="96" t="str">
        <f>IF(Table4[[#This Row],[Segment]]="","",IF(Table4[[#This Row],[Teynold''s Number]]&gt;4000,"TURBULENT","LAMINAR"))</f>
        <v/>
      </c>
      <c r="I1104" s="86" t="str">
        <f>IF(Table4[[#This Row],[Segment]]="","",INDEX(Data!C1101:C1115,MATCH(Table4[Material],Data!B1101:B1115,0)))</f>
        <v/>
      </c>
      <c r="J1104" s="89" t="str">
        <f>IF(Table4[[#This Row],[ε (m)]]="","",Table4[[#This Row],[ε (m)]]/(CONVERT(Table4[[#This Row],[Diameter (in)]],"in","m")))</f>
        <v/>
      </c>
      <c r="K1104" s="96" t="str">
        <f>IF(Table4[[#This Row],[Regime]]="LAMINAR",16/Table4[[#This Row],[Teynold''s Number]],"-")</f>
        <v>-</v>
      </c>
      <c r="L1104" s="86"/>
      <c r="M1104" s="97" t="str">
        <f>IF(Table4[[#This Row],[Regime]]="TURBULENT",(((-4*LOG10(Table4[[#This Row],[ε/D]]/3.7+1.256/(Table4[[#This Row],[Teynold''s Number]]*SQRT(Table4[[#This Row],[f turbulent (guess)]]))))^-1)^2),"")</f>
        <v/>
      </c>
      <c r="N1104" s="91" t="str">
        <f>IF(Table4[[#This Row],[f turbulent]]="","",Table4[[#This Row],[f turbulent (guess)]]-Table4[[#This Row],[f turbulent]])</f>
        <v/>
      </c>
      <c r="O1104" s="87">
        <f>IF(Table4[[#This Row],[Segment]]="",0,IF(C1105="",0,IF(C1105&lt;=Table4[[#This Row],[Diameter (in)]],0,1-(D1104/D1105))))</f>
        <v>0</v>
      </c>
      <c r="P1104" s="92" t="str">
        <f>IF(Table4[[#This Row],[Segment]]="","",IF(C1104&gt;C1105,"",IF(C1105="",0.55,(0.55*(1-D1105/D1104)))))</f>
        <v/>
      </c>
      <c r="Q110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04" s="92" t="str">
        <f>IF(Table4[[#This Row],[Segment]]="","",IF(Table4[[#This Row],[Kexpansion]]="","0",((Table4[[#This Row],[Velocity (m/s)]]^2)/2)*Table4[[#This Row],[Kexpansion]]))</f>
        <v/>
      </c>
      <c r="S1104" s="92" t="str">
        <f>IF(Table4[[#This Row],[Segment]]="","",IF(Table4[[#This Row],[Kcontraction]]="","0",((Table4[[#This Row],[Velocity (m/s)]]^2)/2)*Table4[[#This Row],[Kcontraction]]))</f>
        <v/>
      </c>
      <c r="T1104" s="89" t="str">
        <f>IF(Table4[[#This Row],[Segment]]="","",SUMIF($Y$7:$Y$2000,Table4[[#This Row],[Segment]],$AD$7:$AD$2000))</f>
        <v/>
      </c>
      <c r="U1104" s="95" t="str">
        <f>IF(Table4[[#This Row],[Segment]]="","",Table4[[#This Row],[Hfriction (J/kg)]]+Table4[[#This Row],[Hexpansions (J/kg)]]+Table4[[#This Row],[Hcontractions (J/kg)]]+Table4[[#This Row],[Hf (J/kg)]])</f>
        <v/>
      </c>
      <c r="V1104" s="95" t="str">
        <f>IF(Table4[[#This Row],[Segment]]="","",Table4[[#This Row],[Total Friction Loss (J/kg)]]*Table3[Density (kg/m3)])</f>
        <v/>
      </c>
      <c r="W1104" s="95" t="str">
        <f>IF(Table4[[#This Row],[Segment]]="","",Table4[[#This Row],[Total Pressure Drop (Pa)]]/1000)</f>
        <v/>
      </c>
      <c r="Y1104" s="82" t="str">
        <f>IF('Set Up'!D1327="","",'Set Up'!D1327)</f>
        <v/>
      </c>
      <c r="Z1104" s="82" t="str">
        <f>IF('Set Up'!E1327="","",'Set Up'!E1327)</f>
        <v/>
      </c>
      <c r="AA1104" s="82" t="str">
        <f>IF('Set Up'!F1327="","",'Set Up'!F1327)</f>
        <v/>
      </c>
      <c r="AB1104" s="82" t="str">
        <f>IF('Set Up'!G1327="","",'Set Up'!G1327)</f>
        <v/>
      </c>
      <c r="AC1104" s="82" t="str">
        <f t="array" ref="AC1104">IF(Y1104="","",INDEX(Data!$G$4:$G$51,MATCH(Table7[[#This Row],[Fitting]]&amp;Table7[[#This Row],[Fitting Subtype]],Data!$E$4:$E$51&amp;Data!$F$4:$F$51,0)))</f>
        <v/>
      </c>
      <c r="AD1104" s="89" t="str">
        <f>IF(Table7[[#This Row],[Segment]]="","",Table7[[#This Row],[Quantity]]*Table7[[#This Row],[Kf]]*(((INDEX(Table4[Velocity (m/s)],MATCH(Table7[[#This Row],[Segment]],Table4[Segment],0)))^2)/2))</f>
        <v/>
      </c>
      <c r="AF1104" s="82" t="str">
        <f>Table4[[#This Row],[Segment]]</f>
        <v/>
      </c>
      <c r="AG1104" s="75"/>
      <c r="AH1104" s="82" t="str">
        <f>IF(Table5[[#This Row],[Segment]]="","",AG1104-Table4[[#This Row],[Total Pressure Drop (kPa)]])</f>
        <v/>
      </c>
    </row>
    <row r="1105" spans="1:34" x14ac:dyDescent="0.25">
      <c r="A1105" s="95" t="str">
        <f>IF('Set Up'!A1102="","",'Set Up'!A1102)</f>
        <v/>
      </c>
      <c r="B1105" s="75" t="s">
        <v>81</v>
      </c>
      <c r="C1105" s="85"/>
      <c r="D1105" s="86" t="str">
        <f>IF(Table4[[#This Row],[Diameter (in)]]="","",(((CONVERT(Table4[[#This Row],[Diameter (in)]],"in","m"))/2)^2)*PI())</f>
        <v/>
      </c>
      <c r="E1105" s="87" t="str">
        <f>IF(Table4[[#This Row],[Area (m2)]]="","",$D$4/Table4[[#This Row],[Area (m2)]])</f>
        <v/>
      </c>
      <c r="F1105" s="85">
        <f t="shared" si="17"/>
        <v>4.6951999999999998</v>
      </c>
      <c r="G1105" s="88" t="str">
        <f>IF(Table4[[#This Row],[Segment]]="","",(CONVERT(Table4[[#This Row],[Diameter (in)]],"in","m")*$B$4*Table4[[#This Row],[Velocity (m/s)]])/$C$4)</f>
        <v/>
      </c>
      <c r="H1105" s="96" t="str">
        <f>IF(Table4[[#This Row],[Segment]]="","",IF(Table4[[#This Row],[Teynold''s Number]]&gt;4000,"TURBULENT","LAMINAR"))</f>
        <v/>
      </c>
      <c r="I1105" s="86" t="str">
        <f>IF(Table4[[#This Row],[Segment]]="","",INDEX(Data!C1102:C1116,MATCH(Table4[Material],Data!B1102:B1116,0)))</f>
        <v/>
      </c>
      <c r="J1105" s="89" t="str">
        <f>IF(Table4[[#This Row],[ε (m)]]="","",Table4[[#This Row],[ε (m)]]/(CONVERT(Table4[[#This Row],[Diameter (in)]],"in","m")))</f>
        <v/>
      </c>
      <c r="K1105" s="96" t="str">
        <f>IF(Table4[[#This Row],[Regime]]="LAMINAR",16/Table4[[#This Row],[Teynold''s Number]],"-")</f>
        <v>-</v>
      </c>
      <c r="L1105" s="86"/>
      <c r="M1105" s="97" t="str">
        <f>IF(Table4[[#This Row],[Regime]]="TURBULENT",(((-4*LOG10(Table4[[#This Row],[ε/D]]/3.7+1.256/(Table4[[#This Row],[Teynold''s Number]]*SQRT(Table4[[#This Row],[f turbulent (guess)]]))))^-1)^2),"")</f>
        <v/>
      </c>
      <c r="N1105" s="91" t="str">
        <f>IF(Table4[[#This Row],[f turbulent]]="","",Table4[[#This Row],[f turbulent (guess)]]-Table4[[#This Row],[f turbulent]])</f>
        <v/>
      </c>
      <c r="O1105" s="87">
        <f>IF(Table4[[#This Row],[Segment]]="",0,IF(C1106="",0,IF(C1106&lt;=Table4[[#This Row],[Diameter (in)]],0,1-(D1105/D1106))))</f>
        <v>0</v>
      </c>
      <c r="P1105" s="92" t="str">
        <f>IF(Table4[[#This Row],[Segment]]="","",IF(C1105&gt;C1106,"",IF(C1106="",0.55,(0.55*(1-D1106/D1105)))))</f>
        <v/>
      </c>
      <c r="Q110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05" s="92" t="str">
        <f>IF(Table4[[#This Row],[Segment]]="","",IF(Table4[[#This Row],[Kexpansion]]="","0",((Table4[[#This Row],[Velocity (m/s)]]^2)/2)*Table4[[#This Row],[Kexpansion]]))</f>
        <v/>
      </c>
      <c r="S1105" s="92" t="str">
        <f>IF(Table4[[#This Row],[Segment]]="","",IF(Table4[[#This Row],[Kcontraction]]="","0",((Table4[[#This Row],[Velocity (m/s)]]^2)/2)*Table4[[#This Row],[Kcontraction]]))</f>
        <v/>
      </c>
      <c r="T1105" s="89" t="str">
        <f>IF(Table4[[#This Row],[Segment]]="","",SUMIF($Y$7:$Y$2000,Table4[[#This Row],[Segment]],$AD$7:$AD$2000))</f>
        <v/>
      </c>
      <c r="U1105" s="95" t="str">
        <f>IF(Table4[[#This Row],[Segment]]="","",Table4[[#This Row],[Hfriction (J/kg)]]+Table4[[#This Row],[Hexpansions (J/kg)]]+Table4[[#This Row],[Hcontractions (J/kg)]]+Table4[[#This Row],[Hf (J/kg)]])</f>
        <v/>
      </c>
      <c r="V1105" s="95" t="str">
        <f>IF(Table4[[#This Row],[Segment]]="","",Table4[[#This Row],[Total Friction Loss (J/kg)]]*Table3[Density (kg/m3)])</f>
        <v/>
      </c>
      <c r="W1105" s="95" t="str">
        <f>IF(Table4[[#This Row],[Segment]]="","",Table4[[#This Row],[Total Pressure Drop (Pa)]]/1000)</f>
        <v/>
      </c>
      <c r="Y1105" s="82" t="str">
        <f>IF('Set Up'!D1328="","",'Set Up'!D1328)</f>
        <v/>
      </c>
      <c r="Z1105" s="82" t="str">
        <f>IF('Set Up'!E1328="","",'Set Up'!E1328)</f>
        <v/>
      </c>
      <c r="AA1105" s="82" t="str">
        <f>IF('Set Up'!F1328="","",'Set Up'!F1328)</f>
        <v/>
      </c>
      <c r="AB1105" s="82" t="str">
        <f>IF('Set Up'!G1328="","",'Set Up'!G1328)</f>
        <v/>
      </c>
      <c r="AC1105" s="82" t="str">
        <f t="array" ref="AC1105">IF(Y1105="","",INDEX(Data!$G$4:$G$51,MATCH(Table7[[#This Row],[Fitting]]&amp;Table7[[#This Row],[Fitting Subtype]],Data!$E$4:$E$51&amp;Data!$F$4:$F$51,0)))</f>
        <v/>
      </c>
      <c r="AD1105" s="89" t="str">
        <f>IF(Table7[[#This Row],[Segment]]="","",Table7[[#This Row],[Quantity]]*Table7[[#This Row],[Kf]]*(((INDEX(Table4[Velocity (m/s)],MATCH(Table7[[#This Row],[Segment]],Table4[Segment],0)))^2)/2))</f>
        <v/>
      </c>
      <c r="AF1105" s="82" t="str">
        <f>Table4[[#This Row],[Segment]]</f>
        <v/>
      </c>
      <c r="AG1105" s="75"/>
      <c r="AH1105" s="82" t="str">
        <f>IF(Table5[[#This Row],[Segment]]="","",AG1105-Table4[[#This Row],[Total Pressure Drop (kPa)]])</f>
        <v/>
      </c>
    </row>
    <row r="1106" spans="1:34" x14ac:dyDescent="0.25">
      <c r="A1106" s="95" t="str">
        <f>IF('Set Up'!A1103="","",'Set Up'!A1103)</f>
        <v/>
      </c>
      <c r="B1106" s="75" t="s">
        <v>81</v>
      </c>
      <c r="C1106" s="85"/>
      <c r="D1106" s="86" t="str">
        <f>IF(Table4[[#This Row],[Diameter (in)]]="","",(((CONVERT(Table4[[#This Row],[Diameter (in)]],"in","m"))/2)^2)*PI())</f>
        <v/>
      </c>
      <c r="E1106" s="87" t="str">
        <f>IF(Table4[[#This Row],[Area (m2)]]="","",$D$4/Table4[[#This Row],[Area (m2)]])</f>
        <v/>
      </c>
      <c r="F1106" s="85">
        <f t="shared" si="17"/>
        <v>4.6951999999999998</v>
      </c>
      <c r="G1106" s="88" t="str">
        <f>IF(Table4[[#This Row],[Segment]]="","",(CONVERT(Table4[[#This Row],[Diameter (in)]],"in","m")*$B$4*Table4[[#This Row],[Velocity (m/s)]])/$C$4)</f>
        <v/>
      </c>
      <c r="H1106" s="96" t="str">
        <f>IF(Table4[[#This Row],[Segment]]="","",IF(Table4[[#This Row],[Teynold''s Number]]&gt;4000,"TURBULENT","LAMINAR"))</f>
        <v/>
      </c>
      <c r="I1106" s="86" t="str">
        <f>IF(Table4[[#This Row],[Segment]]="","",INDEX(Data!C1103:C1117,MATCH(Table4[Material],Data!B1103:B1117,0)))</f>
        <v/>
      </c>
      <c r="J1106" s="89" t="str">
        <f>IF(Table4[[#This Row],[ε (m)]]="","",Table4[[#This Row],[ε (m)]]/(CONVERT(Table4[[#This Row],[Diameter (in)]],"in","m")))</f>
        <v/>
      </c>
      <c r="K1106" s="96" t="str">
        <f>IF(Table4[[#This Row],[Regime]]="LAMINAR",16/Table4[[#This Row],[Teynold''s Number]],"-")</f>
        <v>-</v>
      </c>
      <c r="L1106" s="86"/>
      <c r="M1106" s="97" t="str">
        <f>IF(Table4[[#This Row],[Regime]]="TURBULENT",(((-4*LOG10(Table4[[#This Row],[ε/D]]/3.7+1.256/(Table4[[#This Row],[Teynold''s Number]]*SQRT(Table4[[#This Row],[f turbulent (guess)]]))))^-1)^2),"")</f>
        <v/>
      </c>
      <c r="N1106" s="91" t="str">
        <f>IF(Table4[[#This Row],[f turbulent]]="","",Table4[[#This Row],[f turbulent (guess)]]-Table4[[#This Row],[f turbulent]])</f>
        <v/>
      </c>
      <c r="O1106" s="87">
        <f>IF(Table4[[#This Row],[Segment]]="",0,IF(C1107="",0,IF(C1107&lt;=Table4[[#This Row],[Diameter (in)]],0,1-(D1106/D1107))))</f>
        <v>0</v>
      </c>
      <c r="P1106" s="92" t="str">
        <f>IF(Table4[[#This Row],[Segment]]="","",IF(C1106&gt;C1107,"",IF(C1107="",0.55,(0.55*(1-D1107/D1106)))))</f>
        <v/>
      </c>
      <c r="Q110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06" s="92" t="str">
        <f>IF(Table4[[#This Row],[Segment]]="","",IF(Table4[[#This Row],[Kexpansion]]="","0",((Table4[[#This Row],[Velocity (m/s)]]^2)/2)*Table4[[#This Row],[Kexpansion]]))</f>
        <v/>
      </c>
      <c r="S1106" s="92" t="str">
        <f>IF(Table4[[#This Row],[Segment]]="","",IF(Table4[[#This Row],[Kcontraction]]="","0",((Table4[[#This Row],[Velocity (m/s)]]^2)/2)*Table4[[#This Row],[Kcontraction]]))</f>
        <v/>
      </c>
      <c r="T1106" s="89" t="str">
        <f>IF(Table4[[#This Row],[Segment]]="","",SUMIF($Y$7:$Y$2000,Table4[[#This Row],[Segment]],$AD$7:$AD$2000))</f>
        <v/>
      </c>
      <c r="U1106" s="95" t="str">
        <f>IF(Table4[[#This Row],[Segment]]="","",Table4[[#This Row],[Hfriction (J/kg)]]+Table4[[#This Row],[Hexpansions (J/kg)]]+Table4[[#This Row],[Hcontractions (J/kg)]]+Table4[[#This Row],[Hf (J/kg)]])</f>
        <v/>
      </c>
      <c r="V1106" s="95" t="str">
        <f>IF(Table4[[#This Row],[Segment]]="","",Table4[[#This Row],[Total Friction Loss (J/kg)]]*Table3[Density (kg/m3)])</f>
        <v/>
      </c>
      <c r="W1106" s="95" t="str">
        <f>IF(Table4[[#This Row],[Segment]]="","",Table4[[#This Row],[Total Pressure Drop (Pa)]]/1000)</f>
        <v/>
      </c>
      <c r="Y1106" s="82" t="str">
        <f>IF('Set Up'!D1329="","",'Set Up'!D1329)</f>
        <v/>
      </c>
      <c r="Z1106" s="82" t="str">
        <f>IF('Set Up'!E1329="","",'Set Up'!E1329)</f>
        <v/>
      </c>
      <c r="AA1106" s="82" t="str">
        <f>IF('Set Up'!F1329="","",'Set Up'!F1329)</f>
        <v/>
      </c>
      <c r="AB1106" s="82" t="str">
        <f>IF('Set Up'!G1329="","",'Set Up'!G1329)</f>
        <v/>
      </c>
      <c r="AC1106" s="82" t="str">
        <f t="array" ref="AC1106">IF(Y1106="","",INDEX(Data!$G$4:$G$51,MATCH(Table7[[#This Row],[Fitting]]&amp;Table7[[#This Row],[Fitting Subtype]],Data!$E$4:$E$51&amp;Data!$F$4:$F$51,0)))</f>
        <v/>
      </c>
      <c r="AD1106" s="89" t="str">
        <f>IF(Table7[[#This Row],[Segment]]="","",Table7[[#This Row],[Quantity]]*Table7[[#This Row],[Kf]]*(((INDEX(Table4[Velocity (m/s)],MATCH(Table7[[#This Row],[Segment]],Table4[Segment],0)))^2)/2))</f>
        <v/>
      </c>
      <c r="AF1106" s="82" t="str">
        <f>Table4[[#This Row],[Segment]]</f>
        <v/>
      </c>
      <c r="AG1106" s="75"/>
      <c r="AH1106" s="82" t="str">
        <f>IF(Table5[[#This Row],[Segment]]="","",AG1106-Table4[[#This Row],[Total Pressure Drop (kPa)]])</f>
        <v/>
      </c>
    </row>
    <row r="1107" spans="1:34" x14ac:dyDescent="0.25">
      <c r="A1107" s="95" t="str">
        <f>IF('Set Up'!A1104="","",'Set Up'!A1104)</f>
        <v/>
      </c>
      <c r="B1107" s="75" t="s">
        <v>81</v>
      </c>
      <c r="C1107" s="85"/>
      <c r="D1107" s="86" t="str">
        <f>IF(Table4[[#This Row],[Diameter (in)]]="","",(((CONVERT(Table4[[#This Row],[Diameter (in)]],"in","m"))/2)^2)*PI())</f>
        <v/>
      </c>
      <c r="E1107" s="87" t="str">
        <f>IF(Table4[[#This Row],[Area (m2)]]="","",$D$4/Table4[[#This Row],[Area (m2)]])</f>
        <v/>
      </c>
      <c r="F1107" s="85">
        <f t="shared" si="17"/>
        <v>4.6951999999999998</v>
      </c>
      <c r="G1107" s="88" t="str">
        <f>IF(Table4[[#This Row],[Segment]]="","",(CONVERT(Table4[[#This Row],[Diameter (in)]],"in","m")*$B$4*Table4[[#This Row],[Velocity (m/s)]])/$C$4)</f>
        <v/>
      </c>
      <c r="H1107" s="96" t="str">
        <f>IF(Table4[[#This Row],[Segment]]="","",IF(Table4[[#This Row],[Teynold''s Number]]&gt;4000,"TURBULENT","LAMINAR"))</f>
        <v/>
      </c>
      <c r="I1107" s="86" t="str">
        <f>IF(Table4[[#This Row],[Segment]]="","",INDEX(Data!C1104:C1118,MATCH(Table4[Material],Data!B1104:B1118,0)))</f>
        <v/>
      </c>
      <c r="J1107" s="89" t="str">
        <f>IF(Table4[[#This Row],[ε (m)]]="","",Table4[[#This Row],[ε (m)]]/(CONVERT(Table4[[#This Row],[Diameter (in)]],"in","m")))</f>
        <v/>
      </c>
      <c r="K1107" s="96" t="str">
        <f>IF(Table4[[#This Row],[Regime]]="LAMINAR",16/Table4[[#This Row],[Teynold''s Number]],"-")</f>
        <v>-</v>
      </c>
      <c r="L1107" s="86"/>
      <c r="M1107" s="97" t="str">
        <f>IF(Table4[[#This Row],[Regime]]="TURBULENT",(((-4*LOG10(Table4[[#This Row],[ε/D]]/3.7+1.256/(Table4[[#This Row],[Teynold''s Number]]*SQRT(Table4[[#This Row],[f turbulent (guess)]]))))^-1)^2),"")</f>
        <v/>
      </c>
      <c r="N1107" s="91" t="str">
        <f>IF(Table4[[#This Row],[f turbulent]]="","",Table4[[#This Row],[f turbulent (guess)]]-Table4[[#This Row],[f turbulent]])</f>
        <v/>
      </c>
      <c r="O1107" s="87">
        <f>IF(Table4[[#This Row],[Segment]]="",0,IF(C1108="",0,IF(C1108&lt;=Table4[[#This Row],[Diameter (in)]],0,1-(D1107/D1108))))</f>
        <v>0</v>
      </c>
      <c r="P1107" s="92" t="str">
        <f>IF(Table4[[#This Row],[Segment]]="","",IF(C1107&gt;C1108,"",IF(C1108="",0.55,(0.55*(1-D1108/D1107)))))</f>
        <v/>
      </c>
      <c r="Q110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07" s="92" t="str">
        <f>IF(Table4[[#This Row],[Segment]]="","",IF(Table4[[#This Row],[Kexpansion]]="","0",((Table4[[#This Row],[Velocity (m/s)]]^2)/2)*Table4[[#This Row],[Kexpansion]]))</f>
        <v/>
      </c>
      <c r="S1107" s="92" t="str">
        <f>IF(Table4[[#This Row],[Segment]]="","",IF(Table4[[#This Row],[Kcontraction]]="","0",((Table4[[#This Row],[Velocity (m/s)]]^2)/2)*Table4[[#This Row],[Kcontraction]]))</f>
        <v/>
      </c>
      <c r="T1107" s="89" t="str">
        <f>IF(Table4[[#This Row],[Segment]]="","",SUMIF($Y$7:$Y$2000,Table4[[#This Row],[Segment]],$AD$7:$AD$2000))</f>
        <v/>
      </c>
      <c r="U1107" s="95" t="str">
        <f>IF(Table4[[#This Row],[Segment]]="","",Table4[[#This Row],[Hfriction (J/kg)]]+Table4[[#This Row],[Hexpansions (J/kg)]]+Table4[[#This Row],[Hcontractions (J/kg)]]+Table4[[#This Row],[Hf (J/kg)]])</f>
        <v/>
      </c>
      <c r="V1107" s="95" t="str">
        <f>IF(Table4[[#This Row],[Segment]]="","",Table4[[#This Row],[Total Friction Loss (J/kg)]]*Table3[Density (kg/m3)])</f>
        <v/>
      </c>
      <c r="W1107" s="95" t="str">
        <f>IF(Table4[[#This Row],[Segment]]="","",Table4[[#This Row],[Total Pressure Drop (Pa)]]/1000)</f>
        <v/>
      </c>
      <c r="Y1107" s="82" t="str">
        <f>IF('Set Up'!D1330="","",'Set Up'!D1330)</f>
        <v/>
      </c>
      <c r="Z1107" s="82" t="str">
        <f>IF('Set Up'!E1330="","",'Set Up'!E1330)</f>
        <v/>
      </c>
      <c r="AA1107" s="82" t="str">
        <f>IF('Set Up'!F1330="","",'Set Up'!F1330)</f>
        <v/>
      </c>
      <c r="AB1107" s="82" t="str">
        <f>IF('Set Up'!G1330="","",'Set Up'!G1330)</f>
        <v/>
      </c>
      <c r="AC1107" s="82" t="str">
        <f t="array" ref="AC1107">IF(Y1107="","",INDEX(Data!$G$4:$G$51,MATCH(Table7[[#This Row],[Fitting]]&amp;Table7[[#This Row],[Fitting Subtype]],Data!$E$4:$E$51&amp;Data!$F$4:$F$51,0)))</f>
        <v/>
      </c>
      <c r="AD1107" s="89" t="str">
        <f>IF(Table7[[#This Row],[Segment]]="","",Table7[[#This Row],[Quantity]]*Table7[[#This Row],[Kf]]*(((INDEX(Table4[Velocity (m/s)],MATCH(Table7[[#This Row],[Segment]],Table4[Segment],0)))^2)/2))</f>
        <v/>
      </c>
      <c r="AF1107" s="82" t="str">
        <f>Table4[[#This Row],[Segment]]</f>
        <v/>
      </c>
      <c r="AG1107" s="75"/>
      <c r="AH1107" s="82" t="str">
        <f>IF(Table5[[#This Row],[Segment]]="","",AG1107-Table4[[#This Row],[Total Pressure Drop (kPa)]])</f>
        <v/>
      </c>
    </row>
    <row r="1108" spans="1:34" x14ac:dyDescent="0.25">
      <c r="A1108" s="95" t="str">
        <f>IF('Set Up'!A1105="","",'Set Up'!A1105)</f>
        <v/>
      </c>
      <c r="B1108" s="75" t="s">
        <v>81</v>
      </c>
      <c r="C1108" s="85"/>
      <c r="D1108" s="86" t="str">
        <f>IF(Table4[[#This Row],[Diameter (in)]]="","",(((CONVERT(Table4[[#This Row],[Diameter (in)]],"in","m"))/2)^2)*PI())</f>
        <v/>
      </c>
      <c r="E1108" s="87" t="str">
        <f>IF(Table4[[#This Row],[Area (m2)]]="","",$D$4/Table4[[#This Row],[Area (m2)]])</f>
        <v/>
      </c>
      <c r="F1108" s="85">
        <f t="shared" si="17"/>
        <v>4.6951999999999998</v>
      </c>
      <c r="G1108" s="88" t="str">
        <f>IF(Table4[[#This Row],[Segment]]="","",(CONVERT(Table4[[#This Row],[Diameter (in)]],"in","m")*$B$4*Table4[[#This Row],[Velocity (m/s)]])/$C$4)</f>
        <v/>
      </c>
      <c r="H1108" s="96" t="str">
        <f>IF(Table4[[#This Row],[Segment]]="","",IF(Table4[[#This Row],[Teynold''s Number]]&gt;4000,"TURBULENT","LAMINAR"))</f>
        <v/>
      </c>
      <c r="I1108" s="86" t="str">
        <f>IF(Table4[[#This Row],[Segment]]="","",INDEX(Data!C1105:C1119,MATCH(Table4[Material],Data!B1105:B1119,0)))</f>
        <v/>
      </c>
      <c r="J1108" s="89" t="str">
        <f>IF(Table4[[#This Row],[ε (m)]]="","",Table4[[#This Row],[ε (m)]]/(CONVERT(Table4[[#This Row],[Diameter (in)]],"in","m")))</f>
        <v/>
      </c>
      <c r="K1108" s="96" t="str">
        <f>IF(Table4[[#This Row],[Regime]]="LAMINAR",16/Table4[[#This Row],[Teynold''s Number]],"-")</f>
        <v>-</v>
      </c>
      <c r="L1108" s="86"/>
      <c r="M1108" s="97" t="str">
        <f>IF(Table4[[#This Row],[Regime]]="TURBULENT",(((-4*LOG10(Table4[[#This Row],[ε/D]]/3.7+1.256/(Table4[[#This Row],[Teynold''s Number]]*SQRT(Table4[[#This Row],[f turbulent (guess)]]))))^-1)^2),"")</f>
        <v/>
      </c>
      <c r="N1108" s="91" t="str">
        <f>IF(Table4[[#This Row],[f turbulent]]="","",Table4[[#This Row],[f turbulent (guess)]]-Table4[[#This Row],[f turbulent]])</f>
        <v/>
      </c>
      <c r="O1108" s="87">
        <f>IF(Table4[[#This Row],[Segment]]="",0,IF(C1109="",0,IF(C1109&lt;=Table4[[#This Row],[Diameter (in)]],0,1-(D1108/D1109))))</f>
        <v>0</v>
      </c>
      <c r="P1108" s="92" t="str">
        <f>IF(Table4[[#This Row],[Segment]]="","",IF(C1108&gt;C1109,"",IF(C1109="",0.55,(0.55*(1-D1109/D1108)))))</f>
        <v/>
      </c>
      <c r="Q110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08" s="92" t="str">
        <f>IF(Table4[[#This Row],[Segment]]="","",IF(Table4[[#This Row],[Kexpansion]]="","0",((Table4[[#This Row],[Velocity (m/s)]]^2)/2)*Table4[[#This Row],[Kexpansion]]))</f>
        <v/>
      </c>
      <c r="S1108" s="92" t="str">
        <f>IF(Table4[[#This Row],[Segment]]="","",IF(Table4[[#This Row],[Kcontraction]]="","0",((Table4[[#This Row],[Velocity (m/s)]]^2)/2)*Table4[[#This Row],[Kcontraction]]))</f>
        <v/>
      </c>
      <c r="T1108" s="89" t="str">
        <f>IF(Table4[[#This Row],[Segment]]="","",SUMIF($Y$7:$Y$2000,Table4[[#This Row],[Segment]],$AD$7:$AD$2000))</f>
        <v/>
      </c>
      <c r="U1108" s="95" t="str">
        <f>IF(Table4[[#This Row],[Segment]]="","",Table4[[#This Row],[Hfriction (J/kg)]]+Table4[[#This Row],[Hexpansions (J/kg)]]+Table4[[#This Row],[Hcontractions (J/kg)]]+Table4[[#This Row],[Hf (J/kg)]])</f>
        <v/>
      </c>
      <c r="V1108" s="95" t="str">
        <f>IF(Table4[[#This Row],[Segment]]="","",Table4[[#This Row],[Total Friction Loss (J/kg)]]*Table3[Density (kg/m3)])</f>
        <v/>
      </c>
      <c r="W1108" s="95" t="str">
        <f>IF(Table4[[#This Row],[Segment]]="","",Table4[[#This Row],[Total Pressure Drop (Pa)]]/1000)</f>
        <v/>
      </c>
      <c r="Y1108" s="82" t="str">
        <f>IF('Set Up'!D1331="","",'Set Up'!D1331)</f>
        <v/>
      </c>
      <c r="Z1108" s="82" t="str">
        <f>IF('Set Up'!E1331="","",'Set Up'!E1331)</f>
        <v/>
      </c>
      <c r="AA1108" s="82" t="str">
        <f>IF('Set Up'!F1331="","",'Set Up'!F1331)</f>
        <v/>
      </c>
      <c r="AB1108" s="82" t="str">
        <f>IF('Set Up'!G1331="","",'Set Up'!G1331)</f>
        <v/>
      </c>
      <c r="AC1108" s="82" t="str">
        <f t="array" ref="AC1108">IF(Y1108="","",INDEX(Data!$G$4:$G$51,MATCH(Table7[[#This Row],[Fitting]]&amp;Table7[[#This Row],[Fitting Subtype]],Data!$E$4:$E$51&amp;Data!$F$4:$F$51,0)))</f>
        <v/>
      </c>
      <c r="AD1108" s="89" t="str">
        <f>IF(Table7[[#This Row],[Segment]]="","",Table7[[#This Row],[Quantity]]*Table7[[#This Row],[Kf]]*(((INDEX(Table4[Velocity (m/s)],MATCH(Table7[[#This Row],[Segment]],Table4[Segment],0)))^2)/2))</f>
        <v/>
      </c>
      <c r="AF1108" s="82" t="str">
        <f>Table4[[#This Row],[Segment]]</f>
        <v/>
      </c>
      <c r="AG1108" s="75"/>
      <c r="AH1108" s="82" t="str">
        <f>IF(Table5[[#This Row],[Segment]]="","",AG1108-Table4[[#This Row],[Total Pressure Drop (kPa)]])</f>
        <v/>
      </c>
    </row>
    <row r="1109" spans="1:34" x14ac:dyDescent="0.25">
      <c r="A1109" s="95" t="str">
        <f>IF('Set Up'!A1106="","",'Set Up'!A1106)</f>
        <v/>
      </c>
      <c r="B1109" s="75" t="s">
        <v>81</v>
      </c>
      <c r="C1109" s="85"/>
      <c r="D1109" s="86" t="str">
        <f>IF(Table4[[#This Row],[Diameter (in)]]="","",(((CONVERT(Table4[[#This Row],[Diameter (in)]],"in","m"))/2)^2)*PI())</f>
        <v/>
      </c>
      <c r="E1109" s="87" t="str">
        <f>IF(Table4[[#This Row],[Area (m2)]]="","",$D$4/Table4[[#This Row],[Area (m2)]])</f>
        <v/>
      </c>
      <c r="F1109" s="85">
        <f t="shared" si="17"/>
        <v>4.6951999999999998</v>
      </c>
      <c r="G1109" s="88" t="str">
        <f>IF(Table4[[#This Row],[Segment]]="","",(CONVERT(Table4[[#This Row],[Diameter (in)]],"in","m")*$B$4*Table4[[#This Row],[Velocity (m/s)]])/$C$4)</f>
        <v/>
      </c>
      <c r="H1109" s="96" t="str">
        <f>IF(Table4[[#This Row],[Segment]]="","",IF(Table4[[#This Row],[Teynold''s Number]]&gt;4000,"TURBULENT","LAMINAR"))</f>
        <v/>
      </c>
      <c r="I1109" s="86" t="str">
        <f>IF(Table4[[#This Row],[Segment]]="","",INDEX(Data!C1106:C1120,MATCH(Table4[Material],Data!B1106:B1120,0)))</f>
        <v/>
      </c>
      <c r="J1109" s="89" t="str">
        <f>IF(Table4[[#This Row],[ε (m)]]="","",Table4[[#This Row],[ε (m)]]/(CONVERT(Table4[[#This Row],[Diameter (in)]],"in","m")))</f>
        <v/>
      </c>
      <c r="K1109" s="96" t="str">
        <f>IF(Table4[[#This Row],[Regime]]="LAMINAR",16/Table4[[#This Row],[Teynold''s Number]],"-")</f>
        <v>-</v>
      </c>
      <c r="L1109" s="86"/>
      <c r="M1109" s="97" t="str">
        <f>IF(Table4[[#This Row],[Regime]]="TURBULENT",(((-4*LOG10(Table4[[#This Row],[ε/D]]/3.7+1.256/(Table4[[#This Row],[Teynold''s Number]]*SQRT(Table4[[#This Row],[f turbulent (guess)]]))))^-1)^2),"")</f>
        <v/>
      </c>
      <c r="N1109" s="91" t="str">
        <f>IF(Table4[[#This Row],[f turbulent]]="","",Table4[[#This Row],[f turbulent (guess)]]-Table4[[#This Row],[f turbulent]])</f>
        <v/>
      </c>
      <c r="O1109" s="87">
        <f>IF(Table4[[#This Row],[Segment]]="",0,IF(C1110="",0,IF(C1110&lt;=Table4[[#This Row],[Diameter (in)]],0,1-(D1109/D1110))))</f>
        <v>0</v>
      </c>
      <c r="P1109" s="92" t="str">
        <f>IF(Table4[[#This Row],[Segment]]="","",IF(C1109&gt;C1110,"",IF(C1110="",0.55,(0.55*(1-D1110/D1109)))))</f>
        <v/>
      </c>
      <c r="Q110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09" s="92" t="str">
        <f>IF(Table4[[#This Row],[Segment]]="","",IF(Table4[[#This Row],[Kexpansion]]="","0",((Table4[[#This Row],[Velocity (m/s)]]^2)/2)*Table4[[#This Row],[Kexpansion]]))</f>
        <v/>
      </c>
      <c r="S1109" s="92" t="str">
        <f>IF(Table4[[#This Row],[Segment]]="","",IF(Table4[[#This Row],[Kcontraction]]="","0",((Table4[[#This Row],[Velocity (m/s)]]^2)/2)*Table4[[#This Row],[Kcontraction]]))</f>
        <v/>
      </c>
      <c r="T1109" s="89" t="str">
        <f>IF(Table4[[#This Row],[Segment]]="","",SUMIF($Y$7:$Y$2000,Table4[[#This Row],[Segment]],$AD$7:$AD$2000))</f>
        <v/>
      </c>
      <c r="U1109" s="95" t="str">
        <f>IF(Table4[[#This Row],[Segment]]="","",Table4[[#This Row],[Hfriction (J/kg)]]+Table4[[#This Row],[Hexpansions (J/kg)]]+Table4[[#This Row],[Hcontractions (J/kg)]]+Table4[[#This Row],[Hf (J/kg)]])</f>
        <v/>
      </c>
      <c r="V1109" s="95" t="str">
        <f>IF(Table4[[#This Row],[Segment]]="","",Table4[[#This Row],[Total Friction Loss (J/kg)]]*Table3[Density (kg/m3)])</f>
        <v/>
      </c>
      <c r="W1109" s="95" t="str">
        <f>IF(Table4[[#This Row],[Segment]]="","",Table4[[#This Row],[Total Pressure Drop (Pa)]]/1000)</f>
        <v/>
      </c>
      <c r="Y1109" s="82" t="str">
        <f>IF('Set Up'!D1332="","",'Set Up'!D1332)</f>
        <v/>
      </c>
      <c r="Z1109" s="82" t="str">
        <f>IF('Set Up'!E1332="","",'Set Up'!E1332)</f>
        <v/>
      </c>
      <c r="AA1109" s="82" t="str">
        <f>IF('Set Up'!F1332="","",'Set Up'!F1332)</f>
        <v/>
      </c>
      <c r="AB1109" s="82" t="str">
        <f>IF('Set Up'!G1332="","",'Set Up'!G1332)</f>
        <v/>
      </c>
      <c r="AC1109" s="82" t="str">
        <f t="array" ref="AC1109">IF(Y1109="","",INDEX(Data!$G$4:$G$51,MATCH(Table7[[#This Row],[Fitting]]&amp;Table7[[#This Row],[Fitting Subtype]],Data!$E$4:$E$51&amp;Data!$F$4:$F$51,0)))</f>
        <v/>
      </c>
      <c r="AD1109" s="89" t="str">
        <f>IF(Table7[[#This Row],[Segment]]="","",Table7[[#This Row],[Quantity]]*Table7[[#This Row],[Kf]]*(((INDEX(Table4[Velocity (m/s)],MATCH(Table7[[#This Row],[Segment]],Table4[Segment],0)))^2)/2))</f>
        <v/>
      </c>
      <c r="AF1109" s="82" t="str">
        <f>Table4[[#This Row],[Segment]]</f>
        <v/>
      </c>
      <c r="AG1109" s="75"/>
      <c r="AH1109" s="82" t="str">
        <f>IF(Table5[[#This Row],[Segment]]="","",AG1109-Table4[[#This Row],[Total Pressure Drop (kPa)]])</f>
        <v/>
      </c>
    </row>
    <row r="1110" spans="1:34" x14ac:dyDescent="0.25">
      <c r="A1110" s="95" t="str">
        <f>IF('Set Up'!A1107="","",'Set Up'!A1107)</f>
        <v/>
      </c>
      <c r="B1110" s="75" t="s">
        <v>81</v>
      </c>
      <c r="C1110" s="85"/>
      <c r="D1110" s="86" t="str">
        <f>IF(Table4[[#This Row],[Diameter (in)]]="","",(((CONVERT(Table4[[#This Row],[Diameter (in)]],"in","m"))/2)^2)*PI())</f>
        <v/>
      </c>
      <c r="E1110" s="87" t="str">
        <f>IF(Table4[[#This Row],[Area (m2)]]="","",$D$4/Table4[[#This Row],[Area (m2)]])</f>
        <v/>
      </c>
      <c r="F1110" s="85">
        <f t="shared" si="17"/>
        <v>4.6951999999999998</v>
      </c>
      <c r="G1110" s="88" t="str">
        <f>IF(Table4[[#This Row],[Segment]]="","",(CONVERT(Table4[[#This Row],[Diameter (in)]],"in","m")*$B$4*Table4[[#This Row],[Velocity (m/s)]])/$C$4)</f>
        <v/>
      </c>
      <c r="H1110" s="96" t="str">
        <f>IF(Table4[[#This Row],[Segment]]="","",IF(Table4[[#This Row],[Teynold''s Number]]&gt;4000,"TURBULENT","LAMINAR"))</f>
        <v/>
      </c>
      <c r="I1110" s="86" t="str">
        <f>IF(Table4[[#This Row],[Segment]]="","",INDEX(Data!C1107:C1121,MATCH(Table4[Material],Data!B1107:B1121,0)))</f>
        <v/>
      </c>
      <c r="J1110" s="89" t="str">
        <f>IF(Table4[[#This Row],[ε (m)]]="","",Table4[[#This Row],[ε (m)]]/(CONVERT(Table4[[#This Row],[Diameter (in)]],"in","m")))</f>
        <v/>
      </c>
      <c r="K1110" s="96" t="str">
        <f>IF(Table4[[#This Row],[Regime]]="LAMINAR",16/Table4[[#This Row],[Teynold''s Number]],"-")</f>
        <v>-</v>
      </c>
      <c r="L1110" s="86"/>
      <c r="M1110" s="97" t="str">
        <f>IF(Table4[[#This Row],[Regime]]="TURBULENT",(((-4*LOG10(Table4[[#This Row],[ε/D]]/3.7+1.256/(Table4[[#This Row],[Teynold''s Number]]*SQRT(Table4[[#This Row],[f turbulent (guess)]]))))^-1)^2),"")</f>
        <v/>
      </c>
      <c r="N1110" s="91" t="str">
        <f>IF(Table4[[#This Row],[f turbulent]]="","",Table4[[#This Row],[f turbulent (guess)]]-Table4[[#This Row],[f turbulent]])</f>
        <v/>
      </c>
      <c r="O1110" s="87">
        <f>IF(Table4[[#This Row],[Segment]]="",0,IF(C1111="",0,IF(C1111&lt;=Table4[[#This Row],[Diameter (in)]],0,1-(D1110/D1111))))</f>
        <v>0</v>
      </c>
      <c r="P1110" s="92" t="str">
        <f>IF(Table4[[#This Row],[Segment]]="","",IF(C1110&gt;C1111,"",IF(C1111="",0.55,(0.55*(1-D1111/D1110)))))</f>
        <v/>
      </c>
      <c r="Q111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10" s="92" t="str">
        <f>IF(Table4[[#This Row],[Segment]]="","",IF(Table4[[#This Row],[Kexpansion]]="","0",((Table4[[#This Row],[Velocity (m/s)]]^2)/2)*Table4[[#This Row],[Kexpansion]]))</f>
        <v/>
      </c>
      <c r="S1110" s="92" t="str">
        <f>IF(Table4[[#This Row],[Segment]]="","",IF(Table4[[#This Row],[Kcontraction]]="","0",((Table4[[#This Row],[Velocity (m/s)]]^2)/2)*Table4[[#This Row],[Kcontraction]]))</f>
        <v/>
      </c>
      <c r="T1110" s="89" t="str">
        <f>IF(Table4[[#This Row],[Segment]]="","",SUMIF($Y$7:$Y$2000,Table4[[#This Row],[Segment]],$AD$7:$AD$2000))</f>
        <v/>
      </c>
      <c r="U1110" s="95" t="str">
        <f>IF(Table4[[#This Row],[Segment]]="","",Table4[[#This Row],[Hfriction (J/kg)]]+Table4[[#This Row],[Hexpansions (J/kg)]]+Table4[[#This Row],[Hcontractions (J/kg)]]+Table4[[#This Row],[Hf (J/kg)]])</f>
        <v/>
      </c>
      <c r="V1110" s="95" t="str">
        <f>IF(Table4[[#This Row],[Segment]]="","",Table4[[#This Row],[Total Friction Loss (J/kg)]]*Table3[Density (kg/m3)])</f>
        <v/>
      </c>
      <c r="W1110" s="95" t="str">
        <f>IF(Table4[[#This Row],[Segment]]="","",Table4[[#This Row],[Total Pressure Drop (Pa)]]/1000)</f>
        <v/>
      </c>
      <c r="Y1110" s="82" t="str">
        <f>IF('Set Up'!D1333="","",'Set Up'!D1333)</f>
        <v/>
      </c>
      <c r="Z1110" s="82" t="str">
        <f>IF('Set Up'!E1333="","",'Set Up'!E1333)</f>
        <v/>
      </c>
      <c r="AA1110" s="82" t="str">
        <f>IF('Set Up'!F1333="","",'Set Up'!F1333)</f>
        <v/>
      </c>
      <c r="AB1110" s="82" t="str">
        <f>IF('Set Up'!G1333="","",'Set Up'!G1333)</f>
        <v/>
      </c>
      <c r="AC1110" s="82" t="str">
        <f t="array" ref="AC1110">IF(Y1110="","",INDEX(Data!$G$4:$G$51,MATCH(Table7[[#This Row],[Fitting]]&amp;Table7[[#This Row],[Fitting Subtype]],Data!$E$4:$E$51&amp;Data!$F$4:$F$51,0)))</f>
        <v/>
      </c>
      <c r="AD1110" s="89" t="str">
        <f>IF(Table7[[#This Row],[Segment]]="","",Table7[[#This Row],[Quantity]]*Table7[[#This Row],[Kf]]*(((INDEX(Table4[Velocity (m/s)],MATCH(Table7[[#This Row],[Segment]],Table4[Segment],0)))^2)/2))</f>
        <v/>
      </c>
      <c r="AF1110" s="82" t="str">
        <f>Table4[[#This Row],[Segment]]</f>
        <v/>
      </c>
      <c r="AG1110" s="75"/>
      <c r="AH1110" s="82" t="str">
        <f>IF(Table5[[#This Row],[Segment]]="","",AG1110-Table4[[#This Row],[Total Pressure Drop (kPa)]])</f>
        <v/>
      </c>
    </row>
    <row r="1111" spans="1:34" x14ac:dyDescent="0.25">
      <c r="A1111" s="95" t="str">
        <f>IF('Set Up'!A1108="","",'Set Up'!A1108)</f>
        <v/>
      </c>
      <c r="B1111" s="75" t="s">
        <v>81</v>
      </c>
      <c r="C1111" s="85"/>
      <c r="D1111" s="86" t="str">
        <f>IF(Table4[[#This Row],[Diameter (in)]]="","",(((CONVERT(Table4[[#This Row],[Diameter (in)]],"in","m"))/2)^2)*PI())</f>
        <v/>
      </c>
      <c r="E1111" s="87" t="str">
        <f>IF(Table4[[#This Row],[Area (m2)]]="","",$D$4/Table4[[#This Row],[Area (m2)]])</f>
        <v/>
      </c>
      <c r="F1111" s="85">
        <f t="shared" si="17"/>
        <v>4.6951999999999998</v>
      </c>
      <c r="G1111" s="88" t="str">
        <f>IF(Table4[[#This Row],[Segment]]="","",(CONVERT(Table4[[#This Row],[Diameter (in)]],"in","m")*$B$4*Table4[[#This Row],[Velocity (m/s)]])/$C$4)</f>
        <v/>
      </c>
      <c r="H1111" s="96" t="str">
        <f>IF(Table4[[#This Row],[Segment]]="","",IF(Table4[[#This Row],[Teynold''s Number]]&gt;4000,"TURBULENT","LAMINAR"))</f>
        <v/>
      </c>
      <c r="I1111" s="86" t="str">
        <f>IF(Table4[[#This Row],[Segment]]="","",INDEX(Data!C1108:C1122,MATCH(Table4[Material],Data!B1108:B1122,0)))</f>
        <v/>
      </c>
      <c r="J1111" s="89" t="str">
        <f>IF(Table4[[#This Row],[ε (m)]]="","",Table4[[#This Row],[ε (m)]]/(CONVERT(Table4[[#This Row],[Diameter (in)]],"in","m")))</f>
        <v/>
      </c>
      <c r="K1111" s="96" t="str">
        <f>IF(Table4[[#This Row],[Regime]]="LAMINAR",16/Table4[[#This Row],[Teynold''s Number]],"-")</f>
        <v>-</v>
      </c>
      <c r="L1111" s="86"/>
      <c r="M1111" s="97" t="str">
        <f>IF(Table4[[#This Row],[Regime]]="TURBULENT",(((-4*LOG10(Table4[[#This Row],[ε/D]]/3.7+1.256/(Table4[[#This Row],[Teynold''s Number]]*SQRT(Table4[[#This Row],[f turbulent (guess)]]))))^-1)^2),"")</f>
        <v/>
      </c>
      <c r="N1111" s="91" t="str">
        <f>IF(Table4[[#This Row],[f turbulent]]="","",Table4[[#This Row],[f turbulent (guess)]]-Table4[[#This Row],[f turbulent]])</f>
        <v/>
      </c>
      <c r="O1111" s="87">
        <f>IF(Table4[[#This Row],[Segment]]="",0,IF(C1112="",0,IF(C1112&lt;=Table4[[#This Row],[Diameter (in)]],0,1-(D1111/D1112))))</f>
        <v>0</v>
      </c>
      <c r="P1111" s="92" t="str">
        <f>IF(Table4[[#This Row],[Segment]]="","",IF(C1111&gt;C1112,"",IF(C1112="",0.55,(0.55*(1-D1112/D1111)))))</f>
        <v/>
      </c>
      <c r="Q111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11" s="92" t="str">
        <f>IF(Table4[[#This Row],[Segment]]="","",IF(Table4[[#This Row],[Kexpansion]]="","0",((Table4[[#This Row],[Velocity (m/s)]]^2)/2)*Table4[[#This Row],[Kexpansion]]))</f>
        <v/>
      </c>
      <c r="S1111" s="92" t="str">
        <f>IF(Table4[[#This Row],[Segment]]="","",IF(Table4[[#This Row],[Kcontraction]]="","0",((Table4[[#This Row],[Velocity (m/s)]]^2)/2)*Table4[[#This Row],[Kcontraction]]))</f>
        <v/>
      </c>
      <c r="T1111" s="89" t="str">
        <f>IF(Table4[[#This Row],[Segment]]="","",SUMIF($Y$7:$Y$2000,Table4[[#This Row],[Segment]],$AD$7:$AD$2000))</f>
        <v/>
      </c>
      <c r="U1111" s="95" t="str">
        <f>IF(Table4[[#This Row],[Segment]]="","",Table4[[#This Row],[Hfriction (J/kg)]]+Table4[[#This Row],[Hexpansions (J/kg)]]+Table4[[#This Row],[Hcontractions (J/kg)]]+Table4[[#This Row],[Hf (J/kg)]])</f>
        <v/>
      </c>
      <c r="V1111" s="95" t="str">
        <f>IF(Table4[[#This Row],[Segment]]="","",Table4[[#This Row],[Total Friction Loss (J/kg)]]*Table3[Density (kg/m3)])</f>
        <v/>
      </c>
      <c r="W1111" s="95" t="str">
        <f>IF(Table4[[#This Row],[Segment]]="","",Table4[[#This Row],[Total Pressure Drop (Pa)]]/1000)</f>
        <v/>
      </c>
      <c r="Y1111" s="82" t="str">
        <f>IF('Set Up'!D1334="","",'Set Up'!D1334)</f>
        <v/>
      </c>
      <c r="Z1111" s="82" t="str">
        <f>IF('Set Up'!E1334="","",'Set Up'!E1334)</f>
        <v/>
      </c>
      <c r="AA1111" s="82" t="str">
        <f>IF('Set Up'!F1334="","",'Set Up'!F1334)</f>
        <v/>
      </c>
      <c r="AB1111" s="82" t="str">
        <f>IF('Set Up'!G1334="","",'Set Up'!G1334)</f>
        <v/>
      </c>
      <c r="AC1111" s="82" t="str">
        <f t="array" ref="AC1111">IF(Y1111="","",INDEX(Data!$G$4:$G$51,MATCH(Table7[[#This Row],[Fitting]]&amp;Table7[[#This Row],[Fitting Subtype]],Data!$E$4:$E$51&amp;Data!$F$4:$F$51,0)))</f>
        <v/>
      </c>
      <c r="AD1111" s="89" t="str">
        <f>IF(Table7[[#This Row],[Segment]]="","",Table7[[#This Row],[Quantity]]*Table7[[#This Row],[Kf]]*(((INDEX(Table4[Velocity (m/s)],MATCH(Table7[[#This Row],[Segment]],Table4[Segment],0)))^2)/2))</f>
        <v/>
      </c>
      <c r="AF1111" s="82" t="str">
        <f>Table4[[#This Row],[Segment]]</f>
        <v/>
      </c>
      <c r="AG1111" s="75"/>
      <c r="AH1111" s="82" t="str">
        <f>IF(Table5[[#This Row],[Segment]]="","",AG1111-Table4[[#This Row],[Total Pressure Drop (kPa)]])</f>
        <v/>
      </c>
    </row>
    <row r="1112" spans="1:34" x14ac:dyDescent="0.25">
      <c r="A1112" s="95" t="str">
        <f>IF('Set Up'!A1109="","",'Set Up'!A1109)</f>
        <v/>
      </c>
      <c r="B1112" s="75" t="s">
        <v>81</v>
      </c>
      <c r="C1112" s="85"/>
      <c r="D1112" s="86" t="str">
        <f>IF(Table4[[#This Row],[Diameter (in)]]="","",(((CONVERT(Table4[[#This Row],[Diameter (in)]],"in","m"))/2)^2)*PI())</f>
        <v/>
      </c>
      <c r="E1112" s="87" t="str">
        <f>IF(Table4[[#This Row],[Area (m2)]]="","",$D$4/Table4[[#This Row],[Area (m2)]])</f>
        <v/>
      </c>
      <c r="F1112" s="85">
        <f t="shared" si="17"/>
        <v>4.6951999999999998</v>
      </c>
      <c r="G1112" s="88" t="str">
        <f>IF(Table4[[#This Row],[Segment]]="","",(CONVERT(Table4[[#This Row],[Diameter (in)]],"in","m")*$B$4*Table4[[#This Row],[Velocity (m/s)]])/$C$4)</f>
        <v/>
      </c>
      <c r="H1112" s="96" t="str">
        <f>IF(Table4[[#This Row],[Segment]]="","",IF(Table4[[#This Row],[Teynold''s Number]]&gt;4000,"TURBULENT","LAMINAR"))</f>
        <v/>
      </c>
      <c r="I1112" s="86" t="str">
        <f>IF(Table4[[#This Row],[Segment]]="","",INDEX(Data!C1109:C1123,MATCH(Table4[Material],Data!B1109:B1123,0)))</f>
        <v/>
      </c>
      <c r="J1112" s="89" t="str">
        <f>IF(Table4[[#This Row],[ε (m)]]="","",Table4[[#This Row],[ε (m)]]/(CONVERT(Table4[[#This Row],[Diameter (in)]],"in","m")))</f>
        <v/>
      </c>
      <c r="K1112" s="96" t="str">
        <f>IF(Table4[[#This Row],[Regime]]="LAMINAR",16/Table4[[#This Row],[Teynold''s Number]],"-")</f>
        <v>-</v>
      </c>
      <c r="L1112" s="86"/>
      <c r="M1112" s="97" t="str">
        <f>IF(Table4[[#This Row],[Regime]]="TURBULENT",(((-4*LOG10(Table4[[#This Row],[ε/D]]/3.7+1.256/(Table4[[#This Row],[Teynold''s Number]]*SQRT(Table4[[#This Row],[f turbulent (guess)]]))))^-1)^2),"")</f>
        <v/>
      </c>
      <c r="N1112" s="91" t="str">
        <f>IF(Table4[[#This Row],[f turbulent]]="","",Table4[[#This Row],[f turbulent (guess)]]-Table4[[#This Row],[f turbulent]])</f>
        <v/>
      </c>
      <c r="O1112" s="87">
        <f>IF(Table4[[#This Row],[Segment]]="",0,IF(C1113="",0,IF(C1113&lt;=Table4[[#This Row],[Diameter (in)]],0,1-(D1112/D1113))))</f>
        <v>0</v>
      </c>
      <c r="P1112" s="92" t="str">
        <f>IF(Table4[[#This Row],[Segment]]="","",IF(C1112&gt;C1113,"",IF(C1113="",0.55,(0.55*(1-D1113/D1112)))))</f>
        <v/>
      </c>
      <c r="Q111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12" s="92" t="str">
        <f>IF(Table4[[#This Row],[Segment]]="","",IF(Table4[[#This Row],[Kexpansion]]="","0",((Table4[[#This Row],[Velocity (m/s)]]^2)/2)*Table4[[#This Row],[Kexpansion]]))</f>
        <v/>
      </c>
      <c r="S1112" s="92" t="str">
        <f>IF(Table4[[#This Row],[Segment]]="","",IF(Table4[[#This Row],[Kcontraction]]="","0",((Table4[[#This Row],[Velocity (m/s)]]^2)/2)*Table4[[#This Row],[Kcontraction]]))</f>
        <v/>
      </c>
      <c r="T1112" s="89" t="str">
        <f>IF(Table4[[#This Row],[Segment]]="","",SUMIF($Y$7:$Y$2000,Table4[[#This Row],[Segment]],$AD$7:$AD$2000))</f>
        <v/>
      </c>
      <c r="U1112" s="95" t="str">
        <f>IF(Table4[[#This Row],[Segment]]="","",Table4[[#This Row],[Hfriction (J/kg)]]+Table4[[#This Row],[Hexpansions (J/kg)]]+Table4[[#This Row],[Hcontractions (J/kg)]]+Table4[[#This Row],[Hf (J/kg)]])</f>
        <v/>
      </c>
      <c r="V1112" s="95" t="str">
        <f>IF(Table4[[#This Row],[Segment]]="","",Table4[[#This Row],[Total Friction Loss (J/kg)]]*Table3[Density (kg/m3)])</f>
        <v/>
      </c>
      <c r="W1112" s="95" t="str">
        <f>IF(Table4[[#This Row],[Segment]]="","",Table4[[#This Row],[Total Pressure Drop (Pa)]]/1000)</f>
        <v/>
      </c>
      <c r="Y1112" s="82" t="str">
        <f>IF('Set Up'!D1335="","",'Set Up'!D1335)</f>
        <v/>
      </c>
      <c r="Z1112" s="82" t="str">
        <f>IF('Set Up'!E1335="","",'Set Up'!E1335)</f>
        <v/>
      </c>
      <c r="AA1112" s="82" t="str">
        <f>IF('Set Up'!F1335="","",'Set Up'!F1335)</f>
        <v/>
      </c>
      <c r="AB1112" s="82" t="str">
        <f>IF('Set Up'!G1335="","",'Set Up'!G1335)</f>
        <v/>
      </c>
      <c r="AC1112" s="82" t="str">
        <f t="array" ref="AC1112">IF(Y1112="","",INDEX(Data!$G$4:$G$51,MATCH(Table7[[#This Row],[Fitting]]&amp;Table7[[#This Row],[Fitting Subtype]],Data!$E$4:$E$51&amp;Data!$F$4:$F$51,0)))</f>
        <v/>
      </c>
      <c r="AD1112" s="89" t="str">
        <f>IF(Table7[[#This Row],[Segment]]="","",Table7[[#This Row],[Quantity]]*Table7[[#This Row],[Kf]]*(((INDEX(Table4[Velocity (m/s)],MATCH(Table7[[#This Row],[Segment]],Table4[Segment],0)))^2)/2))</f>
        <v/>
      </c>
      <c r="AF1112" s="82" t="str">
        <f>Table4[[#This Row],[Segment]]</f>
        <v/>
      </c>
      <c r="AG1112" s="75"/>
      <c r="AH1112" s="82" t="str">
        <f>IF(Table5[[#This Row],[Segment]]="","",AG1112-Table4[[#This Row],[Total Pressure Drop (kPa)]])</f>
        <v/>
      </c>
    </row>
    <row r="1113" spans="1:34" x14ac:dyDescent="0.25">
      <c r="A1113" s="95" t="str">
        <f>IF('Set Up'!A1110="","",'Set Up'!A1110)</f>
        <v/>
      </c>
      <c r="B1113" s="75" t="s">
        <v>81</v>
      </c>
      <c r="C1113" s="85"/>
      <c r="D1113" s="86" t="str">
        <f>IF(Table4[[#This Row],[Diameter (in)]]="","",(((CONVERT(Table4[[#This Row],[Diameter (in)]],"in","m"))/2)^2)*PI())</f>
        <v/>
      </c>
      <c r="E1113" s="87" t="str">
        <f>IF(Table4[[#This Row],[Area (m2)]]="","",$D$4/Table4[[#This Row],[Area (m2)]])</f>
        <v/>
      </c>
      <c r="F1113" s="85">
        <f t="shared" si="17"/>
        <v>4.6951999999999998</v>
      </c>
      <c r="G1113" s="88" t="str">
        <f>IF(Table4[[#This Row],[Segment]]="","",(CONVERT(Table4[[#This Row],[Diameter (in)]],"in","m")*$B$4*Table4[[#This Row],[Velocity (m/s)]])/$C$4)</f>
        <v/>
      </c>
      <c r="H1113" s="96" t="str">
        <f>IF(Table4[[#This Row],[Segment]]="","",IF(Table4[[#This Row],[Teynold''s Number]]&gt;4000,"TURBULENT","LAMINAR"))</f>
        <v/>
      </c>
      <c r="I1113" s="86" t="str">
        <f>IF(Table4[[#This Row],[Segment]]="","",INDEX(Data!C1110:C1124,MATCH(Table4[Material],Data!B1110:B1124,0)))</f>
        <v/>
      </c>
      <c r="J1113" s="89" t="str">
        <f>IF(Table4[[#This Row],[ε (m)]]="","",Table4[[#This Row],[ε (m)]]/(CONVERT(Table4[[#This Row],[Diameter (in)]],"in","m")))</f>
        <v/>
      </c>
      <c r="K1113" s="96" t="str">
        <f>IF(Table4[[#This Row],[Regime]]="LAMINAR",16/Table4[[#This Row],[Teynold''s Number]],"-")</f>
        <v>-</v>
      </c>
      <c r="L1113" s="86"/>
      <c r="M1113" s="97" t="str">
        <f>IF(Table4[[#This Row],[Regime]]="TURBULENT",(((-4*LOG10(Table4[[#This Row],[ε/D]]/3.7+1.256/(Table4[[#This Row],[Teynold''s Number]]*SQRT(Table4[[#This Row],[f turbulent (guess)]]))))^-1)^2),"")</f>
        <v/>
      </c>
      <c r="N1113" s="91" t="str">
        <f>IF(Table4[[#This Row],[f turbulent]]="","",Table4[[#This Row],[f turbulent (guess)]]-Table4[[#This Row],[f turbulent]])</f>
        <v/>
      </c>
      <c r="O1113" s="87">
        <f>IF(Table4[[#This Row],[Segment]]="",0,IF(C1114="",0,IF(C1114&lt;=Table4[[#This Row],[Diameter (in)]],0,1-(D1113/D1114))))</f>
        <v>0</v>
      </c>
      <c r="P1113" s="92" t="str">
        <f>IF(Table4[[#This Row],[Segment]]="","",IF(C1113&gt;C1114,"",IF(C1114="",0.55,(0.55*(1-D1114/D1113)))))</f>
        <v/>
      </c>
      <c r="Q111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13" s="92" t="str">
        <f>IF(Table4[[#This Row],[Segment]]="","",IF(Table4[[#This Row],[Kexpansion]]="","0",((Table4[[#This Row],[Velocity (m/s)]]^2)/2)*Table4[[#This Row],[Kexpansion]]))</f>
        <v/>
      </c>
      <c r="S1113" s="92" t="str">
        <f>IF(Table4[[#This Row],[Segment]]="","",IF(Table4[[#This Row],[Kcontraction]]="","0",((Table4[[#This Row],[Velocity (m/s)]]^2)/2)*Table4[[#This Row],[Kcontraction]]))</f>
        <v/>
      </c>
      <c r="T1113" s="89" t="str">
        <f>IF(Table4[[#This Row],[Segment]]="","",SUMIF($Y$7:$Y$2000,Table4[[#This Row],[Segment]],$AD$7:$AD$2000))</f>
        <v/>
      </c>
      <c r="U1113" s="95" t="str">
        <f>IF(Table4[[#This Row],[Segment]]="","",Table4[[#This Row],[Hfriction (J/kg)]]+Table4[[#This Row],[Hexpansions (J/kg)]]+Table4[[#This Row],[Hcontractions (J/kg)]]+Table4[[#This Row],[Hf (J/kg)]])</f>
        <v/>
      </c>
      <c r="V1113" s="95" t="str">
        <f>IF(Table4[[#This Row],[Segment]]="","",Table4[[#This Row],[Total Friction Loss (J/kg)]]*Table3[Density (kg/m3)])</f>
        <v/>
      </c>
      <c r="W1113" s="95" t="str">
        <f>IF(Table4[[#This Row],[Segment]]="","",Table4[[#This Row],[Total Pressure Drop (Pa)]]/1000)</f>
        <v/>
      </c>
      <c r="Y1113" s="82" t="str">
        <f>IF('Set Up'!D1336="","",'Set Up'!D1336)</f>
        <v/>
      </c>
      <c r="Z1113" s="82" t="str">
        <f>IF('Set Up'!E1336="","",'Set Up'!E1336)</f>
        <v/>
      </c>
      <c r="AA1113" s="82" t="str">
        <f>IF('Set Up'!F1336="","",'Set Up'!F1336)</f>
        <v/>
      </c>
      <c r="AB1113" s="82" t="str">
        <f>IF('Set Up'!G1336="","",'Set Up'!G1336)</f>
        <v/>
      </c>
      <c r="AC1113" s="82" t="str">
        <f t="array" ref="AC1113">IF(Y1113="","",INDEX(Data!$G$4:$G$51,MATCH(Table7[[#This Row],[Fitting]]&amp;Table7[[#This Row],[Fitting Subtype]],Data!$E$4:$E$51&amp;Data!$F$4:$F$51,0)))</f>
        <v/>
      </c>
      <c r="AD1113" s="89" t="str">
        <f>IF(Table7[[#This Row],[Segment]]="","",Table7[[#This Row],[Quantity]]*Table7[[#This Row],[Kf]]*(((INDEX(Table4[Velocity (m/s)],MATCH(Table7[[#This Row],[Segment]],Table4[Segment],0)))^2)/2))</f>
        <v/>
      </c>
      <c r="AF1113" s="82" t="str">
        <f>Table4[[#This Row],[Segment]]</f>
        <v/>
      </c>
      <c r="AG1113" s="75"/>
      <c r="AH1113" s="82" t="str">
        <f>IF(Table5[[#This Row],[Segment]]="","",AG1113-Table4[[#This Row],[Total Pressure Drop (kPa)]])</f>
        <v/>
      </c>
    </row>
    <row r="1114" spans="1:34" x14ac:dyDescent="0.25">
      <c r="A1114" s="95" t="str">
        <f>IF('Set Up'!A1111="","",'Set Up'!A1111)</f>
        <v/>
      </c>
      <c r="B1114" s="75" t="s">
        <v>81</v>
      </c>
      <c r="C1114" s="85"/>
      <c r="D1114" s="86" t="str">
        <f>IF(Table4[[#This Row],[Diameter (in)]]="","",(((CONVERT(Table4[[#This Row],[Diameter (in)]],"in","m"))/2)^2)*PI())</f>
        <v/>
      </c>
      <c r="E1114" s="87" t="str">
        <f>IF(Table4[[#This Row],[Area (m2)]]="","",$D$4/Table4[[#This Row],[Area (m2)]])</f>
        <v/>
      </c>
      <c r="F1114" s="85">
        <f t="shared" si="17"/>
        <v>4.6951999999999998</v>
      </c>
      <c r="G1114" s="88" t="str">
        <f>IF(Table4[[#This Row],[Segment]]="","",(CONVERT(Table4[[#This Row],[Diameter (in)]],"in","m")*$B$4*Table4[[#This Row],[Velocity (m/s)]])/$C$4)</f>
        <v/>
      </c>
      <c r="H1114" s="96" t="str">
        <f>IF(Table4[[#This Row],[Segment]]="","",IF(Table4[[#This Row],[Teynold''s Number]]&gt;4000,"TURBULENT","LAMINAR"))</f>
        <v/>
      </c>
      <c r="I1114" s="86" t="str">
        <f>IF(Table4[[#This Row],[Segment]]="","",INDEX(Data!C1111:C1125,MATCH(Table4[Material],Data!B1111:B1125,0)))</f>
        <v/>
      </c>
      <c r="J1114" s="89" t="str">
        <f>IF(Table4[[#This Row],[ε (m)]]="","",Table4[[#This Row],[ε (m)]]/(CONVERT(Table4[[#This Row],[Diameter (in)]],"in","m")))</f>
        <v/>
      </c>
      <c r="K1114" s="96" t="str">
        <f>IF(Table4[[#This Row],[Regime]]="LAMINAR",16/Table4[[#This Row],[Teynold''s Number]],"-")</f>
        <v>-</v>
      </c>
      <c r="L1114" s="86"/>
      <c r="M1114" s="97" t="str">
        <f>IF(Table4[[#This Row],[Regime]]="TURBULENT",(((-4*LOG10(Table4[[#This Row],[ε/D]]/3.7+1.256/(Table4[[#This Row],[Teynold''s Number]]*SQRT(Table4[[#This Row],[f turbulent (guess)]]))))^-1)^2),"")</f>
        <v/>
      </c>
      <c r="N1114" s="91" t="str">
        <f>IF(Table4[[#This Row],[f turbulent]]="","",Table4[[#This Row],[f turbulent (guess)]]-Table4[[#This Row],[f turbulent]])</f>
        <v/>
      </c>
      <c r="O1114" s="87">
        <f>IF(Table4[[#This Row],[Segment]]="",0,IF(C1115="",0,IF(C1115&lt;=Table4[[#This Row],[Diameter (in)]],0,1-(D1114/D1115))))</f>
        <v>0</v>
      </c>
      <c r="P1114" s="92" t="str">
        <f>IF(Table4[[#This Row],[Segment]]="","",IF(C1114&gt;C1115,"",IF(C1115="",0.55,(0.55*(1-D1115/D1114)))))</f>
        <v/>
      </c>
      <c r="Q111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14" s="92" t="str">
        <f>IF(Table4[[#This Row],[Segment]]="","",IF(Table4[[#This Row],[Kexpansion]]="","0",((Table4[[#This Row],[Velocity (m/s)]]^2)/2)*Table4[[#This Row],[Kexpansion]]))</f>
        <v/>
      </c>
      <c r="S1114" s="92" t="str">
        <f>IF(Table4[[#This Row],[Segment]]="","",IF(Table4[[#This Row],[Kcontraction]]="","0",((Table4[[#This Row],[Velocity (m/s)]]^2)/2)*Table4[[#This Row],[Kcontraction]]))</f>
        <v/>
      </c>
      <c r="T1114" s="89" t="str">
        <f>IF(Table4[[#This Row],[Segment]]="","",SUMIF($Y$7:$Y$2000,Table4[[#This Row],[Segment]],$AD$7:$AD$2000))</f>
        <v/>
      </c>
      <c r="U1114" s="95" t="str">
        <f>IF(Table4[[#This Row],[Segment]]="","",Table4[[#This Row],[Hfriction (J/kg)]]+Table4[[#This Row],[Hexpansions (J/kg)]]+Table4[[#This Row],[Hcontractions (J/kg)]]+Table4[[#This Row],[Hf (J/kg)]])</f>
        <v/>
      </c>
      <c r="V1114" s="95" t="str">
        <f>IF(Table4[[#This Row],[Segment]]="","",Table4[[#This Row],[Total Friction Loss (J/kg)]]*Table3[Density (kg/m3)])</f>
        <v/>
      </c>
      <c r="W1114" s="95" t="str">
        <f>IF(Table4[[#This Row],[Segment]]="","",Table4[[#This Row],[Total Pressure Drop (Pa)]]/1000)</f>
        <v/>
      </c>
      <c r="Y1114" s="82" t="str">
        <f>IF('Set Up'!D1337="","",'Set Up'!D1337)</f>
        <v/>
      </c>
      <c r="Z1114" s="82" t="str">
        <f>IF('Set Up'!E1337="","",'Set Up'!E1337)</f>
        <v/>
      </c>
      <c r="AA1114" s="82" t="str">
        <f>IF('Set Up'!F1337="","",'Set Up'!F1337)</f>
        <v/>
      </c>
      <c r="AB1114" s="82" t="str">
        <f>IF('Set Up'!G1337="","",'Set Up'!G1337)</f>
        <v/>
      </c>
      <c r="AC1114" s="82" t="str">
        <f t="array" ref="AC1114">IF(Y1114="","",INDEX(Data!$G$4:$G$51,MATCH(Table7[[#This Row],[Fitting]]&amp;Table7[[#This Row],[Fitting Subtype]],Data!$E$4:$E$51&amp;Data!$F$4:$F$51,0)))</f>
        <v/>
      </c>
      <c r="AD1114" s="89" t="str">
        <f>IF(Table7[[#This Row],[Segment]]="","",Table7[[#This Row],[Quantity]]*Table7[[#This Row],[Kf]]*(((INDEX(Table4[Velocity (m/s)],MATCH(Table7[[#This Row],[Segment]],Table4[Segment],0)))^2)/2))</f>
        <v/>
      </c>
      <c r="AF1114" s="82" t="str">
        <f>Table4[[#This Row],[Segment]]</f>
        <v/>
      </c>
      <c r="AG1114" s="75"/>
      <c r="AH1114" s="82" t="str">
        <f>IF(Table5[[#This Row],[Segment]]="","",AG1114-Table4[[#This Row],[Total Pressure Drop (kPa)]])</f>
        <v/>
      </c>
    </row>
    <row r="1115" spans="1:34" x14ac:dyDescent="0.25">
      <c r="A1115" s="95" t="str">
        <f>IF('Set Up'!A1112="","",'Set Up'!A1112)</f>
        <v/>
      </c>
      <c r="B1115" s="75" t="s">
        <v>81</v>
      </c>
      <c r="C1115" s="85"/>
      <c r="D1115" s="86" t="str">
        <f>IF(Table4[[#This Row],[Diameter (in)]]="","",(((CONVERT(Table4[[#This Row],[Diameter (in)]],"in","m"))/2)^2)*PI())</f>
        <v/>
      </c>
      <c r="E1115" s="87" t="str">
        <f>IF(Table4[[#This Row],[Area (m2)]]="","",$D$4/Table4[[#This Row],[Area (m2)]])</f>
        <v/>
      </c>
      <c r="F1115" s="85">
        <f t="shared" si="17"/>
        <v>4.6951999999999998</v>
      </c>
      <c r="G1115" s="88" t="str">
        <f>IF(Table4[[#This Row],[Segment]]="","",(CONVERT(Table4[[#This Row],[Diameter (in)]],"in","m")*$B$4*Table4[[#This Row],[Velocity (m/s)]])/$C$4)</f>
        <v/>
      </c>
      <c r="H1115" s="96" t="str">
        <f>IF(Table4[[#This Row],[Segment]]="","",IF(Table4[[#This Row],[Teynold''s Number]]&gt;4000,"TURBULENT","LAMINAR"))</f>
        <v/>
      </c>
      <c r="I1115" s="86" t="str">
        <f>IF(Table4[[#This Row],[Segment]]="","",INDEX(Data!C1112:C1126,MATCH(Table4[Material],Data!B1112:B1126,0)))</f>
        <v/>
      </c>
      <c r="J1115" s="89" t="str">
        <f>IF(Table4[[#This Row],[ε (m)]]="","",Table4[[#This Row],[ε (m)]]/(CONVERT(Table4[[#This Row],[Diameter (in)]],"in","m")))</f>
        <v/>
      </c>
      <c r="K1115" s="96" t="str">
        <f>IF(Table4[[#This Row],[Regime]]="LAMINAR",16/Table4[[#This Row],[Teynold''s Number]],"-")</f>
        <v>-</v>
      </c>
      <c r="L1115" s="86"/>
      <c r="M1115" s="97" t="str">
        <f>IF(Table4[[#This Row],[Regime]]="TURBULENT",(((-4*LOG10(Table4[[#This Row],[ε/D]]/3.7+1.256/(Table4[[#This Row],[Teynold''s Number]]*SQRT(Table4[[#This Row],[f turbulent (guess)]]))))^-1)^2),"")</f>
        <v/>
      </c>
      <c r="N1115" s="91" t="str">
        <f>IF(Table4[[#This Row],[f turbulent]]="","",Table4[[#This Row],[f turbulent (guess)]]-Table4[[#This Row],[f turbulent]])</f>
        <v/>
      </c>
      <c r="O1115" s="87">
        <f>IF(Table4[[#This Row],[Segment]]="",0,IF(C1116="",0,IF(C1116&lt;=Table4[[#This Row],[Diameter (in)]],0,1-(D1115/D1116))))</f>
        <v>0</v>
      </c>
      <c r="P1115" s="92" t="str">
        <f>IF(Table4[[#This Row],[Segment]]="","",IF(C1115&gt;C1116,"",IF(C1116="",0.55,(0.55*(1-D1116/D1115)))))</f>
        <v/>
      </c>
      <c r="Q111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15" s="92" t="str">
        <f>IF(Table4[[#This Row],[Segment]]="","",IF(Table4[[#This Row],[Kexpansion]]="","0",((Table4[[#This Row],[Velocity (m/s)]]^2)/2)*Table4[[#This Row],[Kexpansion]]))</f>
        <v/>
      </c>
      <c r="S1115" s="92" t="str">
        <f>IF(Table4[[#This Row],[Segment]]="","",IF(Table4[[#This Row],[Kcontraction]]="","0",((Table4[[#This Row],[Velocity (m/s)]]^2)/2)*Table4[[#This Row],[Kcontraction]]))</f>
        <v/>
      </c>
      <c r="T1115" s="89" t="str">
        <f>IF(Table4[[#This Row],[Segment]]="","",SUMIF($Y$7:$Y$2000,Table4[[#This Row],[Segment]],$AD$7:$AD$2000))</f>
        <v/>
      </c>
      <c r="U1115" s="95" t="str">
        <f>IF(Table4[[#This Row],[Segment]]="","",Table4[[#This Row],[Hfriction (J/kg)]]+Table4[[#This Row],[Hexpansions (J/kg)]]+Table4[[#This Row],[Hcontractions (J/kg)]]+Table4[[#This Row],[Hf (J/kg)]])</f>
        <v/>
      </c>
      <c r="V1115" s="95" t="str">
        <f>IF(Table4[[#This Row],[Segment]]="","",Table4[[#This Row],[Total Friction Loss (J/kg)]]*Table3[Density (kg/m3)])</f>
        <v/>
      </c>
      <c r="W1115" s="95" t="str">
        <f>IF(Table4[[#This Row],[Segment]]="","",Table4[[#This Row],[Total Pressure Drop (Pa)]]/1000)</f>
        <v/>
      </c>
      <c r="Y1115" s="82" t="str">
        <f>IF('Set Up'!D1338="","",'Set Up'!D1338)</f>
        <v/>
      </c>
      <c r="Z1115" s="82" t="str">
        <f>IF('Set Up'!E1338="","",'Set Up'!E1338)</f>
        <v/>
      </c>
      <c r="AA1115" s="82" t="str">
        <f>IF('Set Up'!F1338="","",'Set Up'!F1338)</f>
        <v/>
      </c>
      <c r="AB1115" s="82" t="str">
        <f>IF('Set Up'!G1338="","",'Set Up'!G1338)</f>
        <v/>
      </c>
      <c r="AC1115" s="82" t="str">
        <f t="array" ref="AC1115">IF(Y1115="","",INDEX(Data!$G$4:$G$51,MATCH(Table7[[#This Row],[Fitting]]&amp;Table7[[#This Row],[Fitting Subtype]],Data!$E$4:$E$51&amp;Data!$F$4:$F$51,0)))</f>
        <v/>
      </c>
      <c r="AD1115" s="89" t="str">
        <f>IF(Table7[[#This Row],[Segment]]="","",Table7[[#This Row],[Quantity]]*Table7[[#This Row],[Kf]]*(((INDEX(Table4[Velocity (m/s)],MATCH(Table7[[#This Row],[Segment]],Table4[Segment],0)))^2)/2))</f>
        <v/>
      </c>
      <c r="AF1115" s="82" t="str">
        <f>Table4[[#This Row],[Segment]]</f>
        <v/>
      </c>
      <c r="AG1115" s="75"/>
      <c r="AH1115" s="82" t="str">
        <f>IF(Table5[[#This Row],[Segment]]="","",AG1115-Table4[[#This Row],[Total Pressure Drop (kPa)]])</f>
        <v/>
      </c>
    </row>
    <row r="1116" spans="1:34" x14ac:dyDescent="0.25">
      <c r="A1116" s="95" t="str">
        <f>IF('Set Up'!A1113="","",'Set Up'!A1113)</f>
        <v/>
      </c>
      <c r="B1116" s="75" t="s">
        <v>81</v>
      </c>
      <c r="C1116" s="85"/>
      <c r="D1116" s="86" t="str">
        <f>IF(Table4[[#This Row],[Diameter (in)]]="","",(((CONVERT(Table4[[#This Row],[Diameter (in)]],"in","m"))/2)^2)*PI())</f>
        <v/>
      </c>
      <c r="E1116" s="87" t="str">
        <f>IF(Table4[[#This Row],[Area (m2)]]="","",$D$4/Table4[[#This Row],[Area (m2)]])</f>
        <v/>
      </c>
      <c r="F1116" s="85">
        <f t="shared" si="17"/>
        <v>4.6951999999999998</v>
      </c>
      <c r="G1116" s="88" t="str">
        <f>IF(Table4[[#This Row],[Segment]]="","",(CONVERT(Table4[[#This Row],[Diameter (in)]],"in","m")*$B$4*Table4[[#This Row],[Velocity (m/s)]])/$C$4)</f>
        <v/>
      </c>
      <c r="H1116" s="96" t="str">
        <f>IF(Table4[[#This Row],[Segment]]="","",IF(Table4[[#This Row],[Teynold''s Number]]&gt;4000,"TURBULENT","LAMINAR"))</f>
        <v/>
      </c>
      <c r="I1116" s="86" t="str">
        <f>IF(Table4[[#This Row],[Segment]]="","",INDEX(Data!C1113:C1127,MATCH(Table4[Material],Data!B1113:B1127,0)))</f>
        <v/>
      </c>
      <c r="J1116" s="89" t="str">
        <f>IF(Table4[[#This Row],[ε (m)]]="","",Table4[[#This Row],[ε (m)]]/(CONVERT(Table4[[#This Row],[Diameter (in)]],"in","m")))</f>
        <v/>
      </c>
      <c r="K1116" s="96" t="str">
        <f>IF(Table4[[#This Row],[Regime]]="LAMINAR",16/Table4[[#This Row],[Teynold''s Number]],"-")</f>
        <v>-</v>
      </c>
      <c r="L1116" s="86"/>
      <c r="M1116" s="97" t="str">
        <f>IF(Table4[[#This Row],[Regime]]="TURBULENT",(((-4*LOG10(Table4[[#This Row],[ε/D]]/3.7+1.256/(Table4[[#This Row],[Teynold''s Number]]*SQRT(Table4[[#This Row],[f turbulent (guess)]]))))^-1)^2),"")</f>
        <v/>
      </c>
      <c r="N1116" s="91" t="str">
        <f>IF(Table4[[#This Row],[f turbulent]]="","",Table4[[#This Row],[f turbulent (guess)]]-Table4[[#This Row],[f turbulent]])</f>
        <v/>
      </c>
      <c r="O1116" s="87">
        <f>IF(Table4[[#This Row],[Segment]]="",0,IF(C1117="",0,IF(C1117&lt;=Table4[[#This Row],[Diameter (in)]],0,1-(D1116/D1117))))</f>
        <v>0</v>
      </c>
      <c r="P1116" s="92" t="str">
        <f>IF(Table4[[#This Row],[Segment]]="","",IF(C1116&gt;C1117,"",IF(C1117="",0.55,(0.55*(1-D1117/D1116)))))</f>
        <v/>
      </c>
      <c r="Q111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16" s="92" t="str">
        <f>IF(Table4[[#This Row],[Segment]]="","",IF(Table4[[#This Row],[Kexpansion]]="","0",((Table4[[#This Row],[Velocity (m/s)]]^2)/2)*Table4[[#This Row],[Kexpansion]]))</f>
        <v/>
      </c>
      <c r="S1116" s="92" t="str">
        <f>IF(Table4[[#This Row],[Segment]]="","",IF(Table4[[#This Row],[Kcontraction]]="","0",((Table4[[#This Row],[Velocity (m/s)]]^2)/2)*Table4[[#This Row],[Kcontraction]]))</f>
        <v/>
      </c>
      <c r="T1116" s="89" t="str">
        <f>IF(Table4[[#This Row],[Segment]]="","",SUMIF($Y$7:$Y$2000,Table4[[#This Row],[Segment]],$AD$7:$AD$2000))</f>
        <v/>
      </c>
      <c r="U1116" s="95" t="str">
        <f>IF(Table4[[#This Row],[Segment]]="","",Table4[[#This Row],[Hfriction (J/kg)]]+Table4[[#This Row],[Hexpansions (J/kg)]]+Table4[[#This Row],[Hcontractions (J/kg)]]+Table4[[#This Row],[Hf (J/kg)]])</f>
        <v/>
      </c>
      <c r="V1116" s="95" t="str">
        <f>IF(Table4[[#This Row],[Segment]]="","",Table4[[#This Row],[Total Friction Loss (J/kg)]]*Table3[Density (kg/m3)])</f>
        <v/>
      </c>
      <c r="W1116" s="95" t="str">
        <f>IF(Table4[[#This Row],[Segment]]="","",Table4[[#This Row],[Total Pressure Drop (Pa)]]/1000)</f>
        <v/>
      </c>
      <c r="Y1116" s="82" t="str">
        <f>IF('Set Up'!D1339="","",'Set Up'!D1339)</f>
        <v/>
      </c>
      <c r="Z1116" s="82" t="str">
        <f>IF('Set Up'!E1339="","",'Set Up'!E1339)</f>
        <v/>
      </c>
      <c r="AA1116" s="82" t="str">
        <f>IF('Set Up'!F1339="","",'Set Up'!F1339)</f>
        <v/>
      </c>
      <c r="AB1116" s="82" t="str">
        <f>IF('Set Up'!G1339="","",'Set Up'!G1339)</f>
        <v/>
      </c>
      <c r="AC1116" s="82" t="str">
        <f t="array" ref="AC1116">IF(Y1116="","",INDEX(Data!$G$4:$G$51,MATCH(Table7[[#This Row],[Fitting]]&amp;Table7[[#This Row],[Fitting Subtype]],Data!$E$4:$E$51&amp;Data!$F$4:$F$51,0)))</f>
        <v/>
      </c>
      <c r="AD1116" s="89" t="str">
        <f>IF(Table7[[#This Row],[Segment]]="","",Table7[[#This Row],[Quantity]]*Table7[[#This Row],[Kf]]*(((INDEX(Table4[Velocity (m/s)],MATCH(Table7[[#This Row],[Segment]],Table4[Segment],0)))^2)/2))</f>
        <v/>
      </c>
      <c r="AF1116" s="82" t="str">
        <f>Table4[[#This Row],[Segment]]</f>
        <v/>
      </c>
      <c r="AG1116" s="75"/>
      <c r="AH1116" s="82" t="str">
        <f>IF(Table5[[#This Row],[Segment]]="","",AG1116-Table4[[#This Row],[Total Pressure Drop (kPa)]])</f>
        <v/>
      </c>
    </row>
    <row r="1117" spans="1:34" x14ac:dyDescent="0.25">
      <c r="A1117" s="95" t="str">
        <f>IF('Set Up'!A1114="","",'Set Up'!A1114)</f>
        <v/>
      </c>
      <c r="B1117" s="75" t="s">
        <v>81</v>
      </c>
      <c r="C1117" s="85"/>
      <c r="D1117" s="86" t="str">
        <f>IF(Table4[[#This Row],[Diameter (in)]]="","",(((CONVERT(Table4[[#This Row],[Diameter (in)]],"in","m"))/2)^2)*PI())</f>
        <v/>
      </c>
      <c r="E1117" s="87" t="str">
        <f>IF(Table4[[#This Row],[Area (m2)]]="","",$D$4/Table4[[#This Row],[Area (m2)]])</f>
        <v/>
      </c>
      <c r="F1117" s="85">
        <f t="shared" si="17"/>
        <v>4.6951999999999998</v>
      </c>
      <c r="G1117" s="88" t="str">
        <f>IF(Table4[[#This Row],[Segment]]="","",(CONVERT(Table4[[#This Row],[Diameter (in)]],"in","m")*$B$4*Table4[[#This Row],[Velocity (m/s)]])/$C$4)</f>
        <v/>
      </c>
      <c r="H1117" s="96" t="str">
        <f>IF(Table4[[#This Row],[Segment]]="","",IF(Table4[[#This Row],[Teynold''s Number]]&gt;4000,"TURBULENT","LAMINAR"))</f>
        <v/>
      </c>
      <c r="I1117" s="86" t="str">
        <f>IF(Table4[[#This Row],[Segment]]="","",INDEX(Data!C1114:C1128,MATCH(Table4[Material],Data!B1114:B1128,0)))</f>
        <v/>
      </c>
      <c r="J1117" s="89" t="str">
        <f>IF(Table4[[#This Row],[ε (m)]]="","",Table4[[#This Row],[ε (m)]]/(CONVERT(Table4[[#This Row],[Diameter (in)]],"in","m")))</f>
        <v/>
      </c>
      <c r="K1117" s="96" t="str">
        <f>IF(Table4[[#This Row],[Regime]]="LAMINAR",16/Table4[[#This Row],[Teynold''s Number]],"-")</f>
        <v>-</v>
      </c>
      <c r="L1117" s="86"/>
      <c r="M1117" s="97" t="str">
        <f>IF(Table4[[#This Row],[Regime]]="TURBULENT",(((-4*LOG10(Table4[[#This Row],[ε/D]]/3.7+1.256/(Table4[[#This Row],[Teynold''s Number]]*SQRT(Table4[[#This Row],[f turbulent (guess)]]))))^-1)^2),"")</f>
        <v/>
      </c>
      <c r="N1117" s="91" t="str">
        <f>IF(Table4[[#This Row],[f turbulent]]="","",Table4[[#This Row],[f turbulent (guess)]]-Table4[[#This Row],[f turbulent]])</f>
        <v/>
      </c>
      <c r="O1117" s="87">
        <f>IF(Table4[[#This Row],[Segment]]="",0,IF(C1118="",0,IF(C1118&lt;=Table4[[#This Row],[Diameter (in)]],0,1-(D1117/D1118))))</f>
        <v>0</v>
      </c>
      <c r="P1117" s="92" t="str">
        <f>IF(Table4[[#This Row],[Segment]]="","",IF(C1117&gt;C1118,"",IF(C1118="",0.55,(0.55*(1-D1118/D1117)))))</f>
        <v/>
      </c>
      <c r="Q111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17" s="92" t="str">
        <f>IF(Table4[[#This Row],[Segment]]="","",IF(Table4[[#This Row],[Kexpansion]]="","0",((Table4[[#This Row],[Velocity (m/s)]]^2)/2)*Table4[[#This Row],[Kexpansion]]))</f>
        <v/>
      </c>
      <c r="S1117" s="92" t="str">
        <f>IF(Table4[[#This Row],[Segment]]="","",IF(Table4[[#This Row],[Kcontraction]]="","0",((Table4[[#This Row],[Velocity (m/s)]]^2)/2)*Table4[[#This Row],[Kcontraction]]))</f>
        <v/>
      </c>
      <c r="T1117" s="89" t="str">
        <f>IF(Table4[[#This Row],[Segment]]="","",SUMIF($Y$7:$Y$2000,Table4[[#This Row],[Segment]],$AD$7:$AD$2000))</f>
        <v/>
      </c>
      <c r="U1117" s="95" t="str">
        <f>IF(Table4[[#This Row],[Segment]]="","",Table4[[#This Row],[Hfriction (J/kg)]]+Table4[[#This Row],[Hexpansions (J/kg)]]+Table4[[#This Row],[Hcontractions (J/kg)]]+Table4[[#This Row],[Hf (J/kg)]])</f>
        <v/>
      </c>
      <c r="V1117" s="95" t="str">
        <f>IF(Table4[[#This Row],[Segment]]="","",Table4[[#This Row],[Total Friction Loss (J/kg)]]*Table3[Density (kg/m3)])</f>
        <v/>
      </c>
      <c r="W1117" s="95" t="str">
        <f>IF(Table4[[#This Row],[Segment]]="","",Table4[[#This Row],[Total Pressure Drop (Pa)]]/1000)</f>
        <v/>
      </c>
      <c r="Y1117" s="82" t="str">
        <f>IF('Set Up'!D1340="","",'Set Up'!D1340)</f>
        <v/>
      </c>
      <c r="Z1117" s="82" t="str">
        <f>IF('Set Up'!E1340="","",'Set Up'!E1340)</f>
        <v/>
      </c>
      <c r="AA1117" s="82" t="str">
        <f>IF('Set Up'!F1340="","",'Set Up'!F1340)</f>
        <v/>
      </c>
      <c r="AB1117" s="82" t="str">
        <f>IF('Set Up'!G1340="","",'Set Up'!G1340)</f>
        <v/>
      </c>
      <c r="AC1117" s="82" t="str">
        <f t="array" ref="AC1117">IF(Y1117="","",INDEX(Data!$G$4:$G$51,MATCH(Table7[[#This Row],[Fitting]]&amp;Table7[[#This Row],[Fitting Subtype]],Data!$E$4:$E$51&amp;Data!$F$4:$F$51,0)))</f>
        <v/>
      </c>
      <c r="AD1117" s="89" t="str">
        <f>IF(Table7[[#This Row],[Segment]]="","",Table7[[#This Row],[Quantity]]*Table7[[#This Row],[Kf]]*(((INDEX(Table4[Velocity (m/s)],MATCH(Table7[[#This Row],[Segment]],Table4[Segment],0)))^2)/2))</f>
        <v/>
      </c>
      <c r="AF1117" s="82" t="str">
        <f>Table4[[#This Row],[Segment]]</f>
        <v/>
      </c>
      <c r="AG1117" s="75"/>
      <c r="AH1117" s="82" t="str">
        <f>IF(Table5[[#This Row],[Segment]]="","",AG1117-Table4[[#This Row],[Total Pressure Drop (kPa)]])</f>
        <v/>
      </c>
    </row>
    <row r="1118" spans="1:34" x14ac:dyDescent="0.25">
      <c r="A1118" s="95" t="str">
        <f>IF('Set Up'!A1115="","",'Set Up'!A1115)</f>
        <v/>
      </c>
      <c r="B1118" s="75" t="s">
        <v>81</v>
      </c>
      <c r="C1118" s="85"/>
      <c r="D1118" s="86" t="str">
        <f>IF(Table4[[#This Row],[Diameter (in)]]="","",(((CONVERT(Table4[[#This Row],[Diameter (in)]],"in","m"))/2)^2)*PI())</f>
        <v/>
      </c>
      <c r="E1118" s="87" t="str">
        <f>IF(Table4[[#This Row],[Area (m2)]]="","",$D$4/Table4[[#This Row],[Area (m2)]])</f>
        <v/>
      </c>
      <c r="F1118" s="85">
        <f t="shared" si="17"/>
        <v>4.6951999999999998</v>
      </c>
      <c r="G1118" s="88" t="str">
        <f>IF(Table4[[#This Row],[Segment]]="","",(CONVERT(Table4[[#This Row],[Diameter (in)]],"in","m")*$B$4*Table4[[#This Row],[Velocity (m/s)]])/$C$4)</f>
        <v/>
      </c>
      <c r="H1118" s="96" t="str">
        <f>IF(Table4[[#This Row],[Segment]]="","",IF(Table4[[#This Row],[Teynold''s Number]]&gt;4000,"TURBULENT","LAMINAR"))</f>
        <v/>
      </c>
      <c r="I1118" s="86" t="str">
        <f>IF(Table4[[#This Row],[Segment]]="","",INDEX(Data!C1115:C1129,MATCH(Table4[Material],Data!B1115:B1129,0)))</f>
        <v/>
      </c>
      <c r="J1118" s="89" t="str">
        <f>IF(Table4[[#This Row],[ε (m)]]="","",Table4[[#This Row],[ε (m)]]/(CONVERT(Table4[[#This Row],[Diameter (in)]],"in","m")))</f>
        <v/>
      </c>
      <c r="K1118" s="96" t="str">
        <f>IF(Table4[[#This Row],[Regime]]="LAMINAR",16/Table4[[#This Row],[Teynold''s Number]],"-")</f>
        <v>-</v>
      </c>
      <c r="L1118" s="86"/>
      <c r="M1118" s="97" t="str">
        <f>IF(Table4[[#This Row],[Regime]]="TURBULENT",(((-4*LOG10(Table4[[#This Row],[ε/D]]/3.7+1.256/(Table4[[#This Row],[Teynold''s Number]]*SQRT(Table4[[#This Row],[f turbulent (guess)]]))))^-1)^2),"")</f>
        <v/>
      </c>
      <c r="N1118" s="91" t="str">
        <f>IF(Table4[[#This Row],[f turbulent]]="","",Table4[[#This Row],[f turbulent (guess)]]-Table4[[#This Row],[f turbulent]])</f>
        <v/>
      </c>
      <c r="O1118" s="87">
        <f>IF(Table4[[#This Row],[Segment]]="",0,IF(C1119="",0,IF(C1119&lt;=Table4[[#This Row],[Diameter (in)]],0,1-(D1118/D1119))))</f>
        <v>0</v>
      </c>
      <c r="P1118" s="92" t="str">
        <f>IF(Table4[[#This Row],[Segment]]="","",IF(C1118&gt;C1119,"",IF(C1119="",0.55,(0.55*(1-D1119/D1118)))))</f>
        <v/>
      </c>
      <c r="Q111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18" s="92" t="str">
        <f>IF(Table4[[#This Row],[Segment]]="","",IF(Table4[[#This Row],[Kexpansion]]="","0",((Table4[[#This Row],[Velocity (m/s)]]^2)/2)*Table4[[#This Row],[Kexpansion]]))</f>
        <v/>
      </c>
      <c r="S1118" s="92" t="str">
        <f>IF(Table4[[#This Row],[Segment]]="","",IF(Table4[[#This Row],[Kcontraction]]="","0",((Table4[[#This Row],[Velocity (m/s)]]^2)/2)*Table4[[#This Row],[Kcontraction]]))</f>
        <v/>
      </c>
      <c r="T1118" s="89" t="str">
        <f>IF(Table4[[#This Row],[Segment]]="","",SUMIF($Y$7:$Y$2000,Table4[[#This Row],[Segment]],$AD$7:$AD$2000))</f>
        <v/>
      </c>
      <c r="U1118" s="95" t="str">
        <f>IF(Table4[[#This Row],[Segment]]="","",Table4[[#This Row],[Hfriction (J/kg)]]+Table4[[#This Row],[Hexpansions (J/kg)]]+Table4[[#This Row],[Hcontractions (J/kg)]]+Table4[[#This Row],[Hf (J/kg)]])</f>
        <v/>
      </c>
      <c r="V1118" s="95" t="str">
        <f>IF(Table4[[#This Row],[Segment]]="","",Table4[[#This Row],[Total Friction Loss (J/kg)]]*Table3[Density (kg/m3)])</f>
        <v/>
      </c>
      <c r="W1118" s="95" t="str">
        <f>IF(Table4[[#This Row],[Segment]]="","",Table4[[#This Row],[Total Pressure Drop (Pa)]]/1000)</f>
        <v/>
      </c>
      <c r="Y1118" s="82" t="str">
        <f>IF('Set Up'!D1341="","",'Set Up'!D1341)</f>
        <v/>
      </c>
      <c r="Z1118" s="82" t="str">
        <f>IF('Set Up'!E1341="","",'Set Up'!E1341)</f>
        <v/>
      </c>
      <c r="AA1118" s="82" t="str">
        <f>IF('Set Up'!F1341="","",'Set Up'!F1341)</f>
        <v/>
      </c>
      <c r="AB1118" s="82" t="str">
        <f>IF('Set Up'!G1341="","",'Set Up'!G1341)</f>
        <v/>
      </c>
      <c r="AC1118" s="82" t="str">
        <f t="array" ref="AC1118">IF(Y1118="","",INDEX(Data!$G$4:$G$51,MATCH(Table7[[#This Row],[Fitting]]&amp;Table7[[#This Row],[Fitting Subtype]],Data!$E$4:$E$51&amp;Data!$F$4:$F$51,0)))</f>
        <v/>
      </c>
      <c r="AD1118" s="89" t="str">
        <f>IF(Table7[[#This Row],[Segment]]="","",Table7[[#This Row],[Quantity]]*Table7[[#This Row],[Kf]]*(((INDEX(Table4[Velocity (m/s)],MATCH(Table7[[#This Row],[Segment]],Table4[Segment],0)))^2)/2))</f>
        <v/>
      </c>
      <c r="AF1118" s="82" t="str">
        <f>Table4[[#This Row],[Segment]]</f>
        <v/>
      </c>
      <c r="AG1118" s="75"/>
      <c r="AH1118" s="82" t="str">
        <f>IF(Table5[[#This Row],[Segment]]="","",AG1118-Table4[[#This Row],[Total Pressure Drop (kPa)]])</f>
        <v/>
      </c>
    </row>
    <row r="1119" spans="1:34" x14ac:dyDescent="0.25">
      <c r="A1119" s="95" t="str">
        <f>IF('Set Up'!A1116="","",'Set Up'!A1116)</f>
        <v/>
      </c>
      <c r="B1119" s="75" t="s">
        <v>81</v>
      </c>
      <c r="C1119" s="85"/>
      <c r="D1119" s="86" t="str">
        <f>IF(Table4[[#This Row],[Diameter (in)]]="","",(((CONVERT(Table4[[#This Row],[Diameter (in)]],"in","m"))/2)^2)*PI())</f>
        <v/>
      </c>
      <c r="E1119" s="87" t="str">
        <f>IF(Table4[[#This Row],[Area (m2)]]="","",$D$4/Table4[[#This Row],[Area (m2)]])</f>
        <v/>
      </c>
      <c r="F1119" s="85">
        <f t="shared" si="17"/>
        <v>4.6951999999999998</v>
      </c>
      <c r="G1119" s="88" t="str">
        <f>IF(Table4[[#This Row],[Segment]]="","",(CONVERT(Table4[[#This Row],[Diameter (in)]],"in","m")*$B$4*Table4[[#This Row],[Velocity (m/s)]])/$C$4)</f>
        <v/>
      </c>
      <c r="H1119" s="96" t="str">
        <f>IF(Table4[[#This Row],[Segment]]="","",IF(Table4[[#This Row],[Teynold''s Number]]&gt;4000,"TURBULENT","LAMINAR"))</f>
        <v/>
      </c>
      <c r="I1119" s="86" t="str">
        <f>IF(Table4[[#This Row],[Segment]]="","",INDEX(Data!C1116:C1130,MATCH(Table4[Material],Data!B1116:B1130,0)))</f>
        <v/>
      </c>
      <c r="J1119" s="89" t="str">
        <f>IF(Table4[[#This Row],[ε (m)]]="","",Table4[[#This Row],[ε (m)]]/(CONVERT(Table4[[#This Row],[Diameter (in)]],"in","m")))</f>
        <v/>
      </c>
      <c r="K1119" s="96" t="str">
        <f>IF(Table4[[#This Row],[Regime]]="LAMINAR",16/Table4[[#This Row],[Teynold''s Number]],"-")</f>
        <v>-</v>
      </c>
      <c r="L1119" s="86"/>
      <c r="M1119" s="97" t="str">
        <f>IF(Table4[[#This Row],[Regime]]="TURBULENT",(((-4*LOG10(Table4[[#This Row],[ε/D]]/3.7+1.256/(Table4[[#This Row],[Teynold''s Number]]*SQRT(Table4[[#This Row],[f turbulent (guess)]]))))^-1)^2),"")</f>
        <v/>
      </c>
      <c r="N1119" s="91" t="str">
        <f>IF(Table4[[#This Row],[f turbulent]]="","",Table4[[#This Row],[f turbulent (guess)]]-Table4[[#This Row],[f turbulent]])</f>
        <v/>
      </c>
      <c r="O1119" s="87">
        <f>IF(Table4[[#This Row],[Segment]]="",0,IF(C1120="",0,IF(C1120&lt;=Table4[[#This Row],[Diameter (in)]],0,1-(D1119/D1120))))</f>
        <v>0</v>
      </c>
      <c r="P1119" s="92" t="str">
        <f>IF(Table4[[#This Row],[Segment]]="","",IF(C1119&gt;C1120,"",IF(C1120="",0.55,(0.55*(1-D1120/D1119)))))</f>
        <v/>
      </c>
      <c r="Q111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19" s="92" t="str">
        <f>IF(Table4[[#This Row],[Segment]]="","",IF(Table4[[#This Row],[Kexpansion]]="","0",((Table4[[#This Row],[Velocity (m/s)]]^2)/2)*Table4[[#This Row],[Kexpansion]]))</f>
        <v/>
      </c>
      <c r="S1119" s="92" t="str">
        <f>IF(Table4[[#This Row],[Segment]]="","",IF(Table4[[#This Row],[Kcontraction]]="","0",((Table4[[#This Row],[Velocity (m/s)]]^2)/2)*Table4[[#This Row],[Kcontraction]]))</f>
        <v/>
      </c>
      <c r="T1119" s="89" t="str">
        <f>IF(Table4[[#This Row],[Segment]]="","",SUMIF($Y$7:$Y$2000,Table4[[#This Row],[Segment]],$AD$7:$AD$2000))</f>
        <v/>
      </c>
      <c r="U1119" s="95" t="str">
        <f>IF(Table4[[#This Row],[Segment]]="","",Table4[[#This Row],[Hfriction (J/kg)]]+Table4[[#This Row],[Hexpansions (J/kg)]]+Table4[[#This Row],[Hcontractions (J/kg)]]+Table4[[#This Row],[Hf (J/kg)]])</f>
        <v/>
      </c>
      <c r="V1119" s="95" t="str">
        <f>IF(Table4[[#This Row],[Segment]]="","",Table4[[#This Row],[Total Friction Loss (J/kg)]]*Table3[Density (kg/m3)])</f>
        <v/>
      </c>
      <c r="W1119" s="95" t="str">
        <f>IF(Table4[[#This Row],[Segment]]="","",Table4[[#This Row],[Total Pressure Drop (Pa)]]/1000)</f>
        <v/>
      </c>
      <c r="Y1119" s="82" t="str">
        <f>IF('Set Up'!D1342="","",'Set Up'!D1342)</f>
        <v/>
      </c>
      <c r="Z1119" s="82" t="str">
        <f>IF('Set Up'!E1342="","",'Set Up'!E1342)</f>
        <v/>
      </c>
      <c r="AA1119" s="82" t="str">
        <f>IF('Set Up'!F1342="","",'Set Up'!F1342)</f>
        <v/>
      </c>
      <c r="AB1119" s="82" t="str">
        <f>IF('Set Up'!G1342="","",'Set Up'!G1342)</f>
        <v/>
      </c>
      <c r="AC1119" s="82" t="str">
        <f t="array" ref="AC1119">IF(Y1119="","",INDEX(Data!$G$4:$G$51,MATCH(Table7[[#This Row],[Fitting]]&amp;Table7[[#This Row],[Fitting Subtype]],Data!$E$4:$E$51&amp;Data!$F$4:$F$51,0)))</f>
        <v/>
      </c>
      <c r="AD1119" s="89" t="str">
        <f>IF(Table7[[#This Row],[Segment]]="","",Table7[[#This Row],[Quantity]]*Table7[[#This Row],[Kf]]*(((INDEX(Table4[Velocity (m/s)],MATCH(Table7[[#This Row],[Segment]],Table4[Segment],0)))^2)/2))</f>
        <v/>
      </c>
      <c r="AF1119" s="82" t="str">
        <f>Table4[[#This Row],[Segment]]</f>
        <v/>
      </c>
      <c r="AG1119" s="75"/>
      <c r="AH1119" s="82" t="str">
        <f>IF(Table5[[#This Row],[Segment]]="","",AG1119-Table4[[#This Row],[Total Pressure Drop (kPa)]])</f>
        <v/>
      </c>
    </row>
    <row r="1120" spans="1:34" x14ac:dyDescent="0.25">
      <c r="A1120" s="95" t="str">
        <f>IF('Set Up'!A1117="","",'Set Up'!A1117)</f>
        <v/>
      </c>
      <c r="B1120" s="75" t="s">
        <v>81</v>
      </c>
      <c r="C1120" s="85"/>
      <c r="D1120" s="86" t="str">
        <f>IF(Table4[[#This Row],[Diameter (in)]]="","",(((CONVERT(Table4[[#This Row],[Diameter (in)]],"in","m"))/2)^2)*PI())</f>
        <v/>
      </c>
      <c r="E1120" s="87" t="str">
        <f>IF(Table4[[#This Row],[Area (m2)]]="","",$D$4/Table4[[#This Row],[Area (m2)]])</f>
        <v/>
      </c>
      <c r="F1120" s="85">
        <f t="shared" si="17"/>
        <v>4.6951999999999998</v>
      </c>
      <c r="G1120" s="88" t="str">
        <f>IF(Table4[[#This Row],[Segment]]="","",(CONVERT(Table4[[#This Row],[Diameter (in)]],"in","m")*$B$4*Table4[[#This Row],[Velocity (m/s)]])/$C$4)</f>
        <v/>
      </c>
      <c r="H1120" s="96" t="str">
        <f>IF(Table4[[#This Row],[Segment]]="","",IF(Table4[[#This Row],[Teynold''s Number]]&gt;4000,"TURBULENT","LAMINAR"))</f>
        <v/>
      </c>
      <c r="I1120" s="86" t="str">
        <f>IF(Table4[[#This Row],[Segment]]="","",INDEX(Data!C1117:C1131,MATCH(Table4[Material],Data!B1117:B1131,0)))</f>
        <v/>
      </c>
      <c r="J1120" s="89" t="str">
        <f>IF(Table4[[#This Row],[ε (m)]]="","",Table4[[#This Row],[ε (m)]]/(CONVERT(Table4[[#This Row],[Diameter (in)]],"in","m")))</f>
        <v/>
      </c>
      <c r="K1120" s="96" t="str">
        <f>IF(Table4[[#This Row],[Regime]]="LAMINAR",16/Table4[[#This Row],[Teynold''s Number]],"-")</f>
        <v>-</v>
      </c>
      <c r="L1120" s="86"/>
      <c r="M1120" s="97" t="str">
        <f>IF(Table4[[#This Row],[Regime]]="TURBULENT",(((-4*LOG10(Table4[[#This Row],[ε/D]]/3.7+1.256/(Table4[[#This Row],[Teynold''s Number]]*SQRT(Table4[[#This Row],[f turbulent (guess)]]))))^-1)^2),"")</f>
        <v/>
      </c>
      <c r="N1120" s="91" t="str">
        <f>IF(Table4[[#This Row],[f turbulent]]="","",Table4[[#This Row],[f turbulent (guess)]]-Table4[[#This Row],[f turbulent]])</f>
        <v/>
      </c>
      <c r="O1120" s="87">
        <f>IF(Table4[[#This Row],[Segment]]="",0,IF(C1121="",0,IF(C1121&lt;=Table4[[#This Row],[Diameter (in)]],0,1-(D1120/D1121))))</f>
        <v>0</v>
      </c>
      <c r="P1120" s="92" t="str">
        <f>IF(Table4[[#This Row],[Segment]]="","",IF(C1120&gt;C1121,"",IF(C1121="",0.55,(0.55*(1-D1121/D1120)))))</f>
        <v/>
      </c>
      <c r="Q112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20" s="92" t="str">
        <f>IF(Table4[[#This Row],[Segment]]="","",IF(Table4[[#This Row],[Kexpansion]]="","0",((Table4[[#This Row],[Velocity (m/s)]]^2)/2)*Table4[[#This Row],[Kexpansion]]))</f>
        <v/>
      </c>
      <c r="S1120" s="92" t="str">
        <f>IF(Table4[[#This Row],[Segment]]="","",IF(Table4[[#This Row],[Kcontraction]]="","0",((Table4[[#This Row],[Velocity (m/s)]]^2)/2)*Table4[[#This Row],[Kcontraction]]))</f>
        <v/>
      </c>
      <c r="T1120" s="89" t="str">
        <f>IF(Table4[[#This Row],[Segment]]="","",SUMIF($Y$7:$Y$2000,Table4[[#This Row],[Segment]],$AD$7:$AD$2000))</f>
        <v/>
      </c>
      <c r="U1120" s="95" t="str">
        <f>IF(Table4[[#This Row],[Segment]]="","",Table4[[#This Row],[Hfriction (J/kg)]]+Table4[[#This Row],[Hexpansions (J/kg)]]+Table4[[#This Row],[Hcontractions (J/kg)]]+Table4[[#This Row],[Hf (J/kg)]])</f>
        <v/>
      </c>
      <c r="V1120" s="95" t="str">
        <f>IF(Table4[[#This Row],[Segment]]="","",Table4[[#This Row],[Total Friction Loss (J/kg)]]*Table3[Density (kg/m3)])</f>
        <v/>
      </c>
      <c r="W1120" s="95" t="str">
        <f>IF(Table4[[#This Row],[Segment]]="","",Table4[[#This Row],[Total Pressure Drop (Pa)]]/1000)</f>
        <v/>
      </c>
      <c r="Y1120" s="82" t="str">
        <f>IF('Set Up'!D1343="","",'Set Up'!D1343)</f>
        <v/>
      </c>
      <c r="Z1120" s="82" t="str">
        <f>IF('Set Up'!E1343="","",'Set Up'!E1343)</f>
        <v/>
      </c>
      <c r="AA1120" s="82" t="str">
        <f>IF('Set Up'!F1343="","",'Set Up'!F1343)</f>
        <v/>
      </c>
      <c r="AB1120" s="82" t="str">
        <f>IF('Set Up'!G1343="","",'Set Up'!G1343)</f>
        <v/>
      </c>
      <c r="AC1120" s="82" t="str">
        <f t="array" ref="AC1120">IF(Y1120="","",INDEX(Data!$G$4:$G$51,MATCH(Table7[[#This Row],[Fitting]]&amp;Table7[[#This Row],[Fitting Subtype]],Data!$E$4:$E$51&amp;Data!$F$4:$F$51,0)))</f>
        <v/>
      </c>
      <c r="AD1120" s="89" t="str">
        <f>IF(Table7[[#This Row],[Segment]]="","",Table7[[#This Row],[Quantity]]*Table7[[#This Row],[Kf]]*(((INDEX(Table4[Velocity (m/s)],MATCH(Table7[[#This Row],[Segment]],Table4[Segment],0)))^2)/2))</f>
        <v/>
      </c>
      <c r="AF1120" s="82" t="str">
        <f>Table4[[#This Row],[Segment]]</f>
        <v/>
      </c>
      <c r="AG1120" s="75"/>
      <c r="AH1120" s="82" t="str">
        <f>IF(Table5[[#This Row],[Segment]]="","",AG1120-Table4[[#This Row],[Total Pressure Drop (kPa)]])</f>
        <v/>
      </c>
    </row>
    <row r="1121" spans="1:34" x14ac:dyDescent="0.25">
      <c r="A1121" s="95" t="str">
        <f>IF('Set Up'!A1118="","",'Set Up'!A1118)</f>
        <v/>
      </c>
      <c r="B1121" s="75" t="s">
        <v>81</v>
      </c>
      <c r="C1121" s="85"/>
      <c r="D1121" s="86" t="str">
        <f>IF(Table4[[#This Row],[Diameter (in)]]="","",(((CONVERT(Table4[[#This Row],[Diameter (in)]],"in","m"))/2)^2)*PI())</f>
        <v/>
      </c>
      <c r="E1121" s="87" t="str">
        <f>IF(Table4[[#This Row],[Area (m2)]]="","",$D$4/Table4[[#This Row],[Area (m2)]])</f>
        <v/>
      </c>
      <c r="F1121" s="85">
        <f t="shared" si="17"/>
        <v>4.6951999999999998</v>
      </c>
      <c r="G1121" s="88" t="str">
        <f>IF(Table4[[#This Row],[Segment]]="","",(CONVERT(Table4[[#This Row],[Diameter (in)]],"in","m")*$B$4*Table4[[#This Row],[Velocity (m/s)]])/$C$4)</f>
        <v/>
      </c>
      <c r="H1121" s="96" t="str">
        <f>IF(Table4[[#This Row],[Segment]]="","",IF(Table4[[#This Row],[Teynold''s Number]]&gt;4000,"TURBULENT","LAMINAR"))</f>
        <v/>
      </c>
      <c r="I1121" s="86" t="str">
        <f>IF(Table4[[#This Row],[Segment]]="","",INDEX(Data!C1118:C1132,MATCH(Table4[Material],Data!B1118:B1132,0)))</f>
        <v/>
      </c>
      <c r="J1121" s="89" t="str">
        <f>IF(Table4[[#This Row],[ε (m)]]="","",Table4[[#This Row],[ε (m)]]/(CONVERT(Table4[[#This Row],[Diameter (in)]],"in","m")))</f>
        <v/>
      </c>
      <c r="K1121" s="96" t="str">
        <f>IF(Table4[[#This Row],[Regime]]="LAMINAR",16/Table4[[#This Row],[Teynold''s Number]],"-")</f>
        <v>-</v>
      </c>
      <c r="L1121" s="86"/>
      <c r="M1121" s="97" t="str">
        <f>IF(Table4[[#This Row],[Regime]]="TURBULENT",(((-4*LOG10(Table4[[#This Row],[ε/D]]/3.7+1.256/(Table4[[#This Row],[Teynold''s Number]]*SQRT(Table4[[#This Row],[f turbulent (guess)]]))))^-1)^2),"")</f>
        <v/>
      </c>
      <c r="N1121" s="91" t="str">
        <f>IF(Table4[[#This Row],[f turbulent]]="","",Table4[[#This Row],[f turbulent (guess)]]-Table4[[#This Row],[f turbulent]])</f>
        <v/>
      </c>
      <c r="O1121" s="87">
        <f>IF(Table4[[#This Row],[Segment]]="",0,IF(C1122="",0,IF(C1122&lt;=Table4[[#This Row],[Diameter (in)]],0,1-(D1121/D1122))))</f>
        <v>0</v>
      </c>
      <c r="P1121" s="92" t="str">
        <f>IF(Table4[[#This Row],[Segment]]="","",IF(C1121&gt;C1122,"",IF(C1122="",0.55,(0.55*(1-D1122/D1121)))))</f>
        <v/>
      </c>
      <c r="Q112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21" s="92" t="str">
        <f>IF(Table4[[#This Row],[Segment]]="","",IF(Table4[[#This Row],[Kexpansion]]="","0",((Table4[[#This Row],[Velocity (m/s)]]^2)/2)*Table4[[#This Row],[Kexpansion]]))</f>
        <v/>
      </c>
      <c r="S1121" s="92" t="str">
        <f>IF(Table4[[#This Row],[Segment]]="","",IF(Table4[[#This Row],[Kcontraction]]="","0",((Table4[[#This Row],[Velocity (m/s)]]^2)/2)*Table4[[#This Row],[Kcontraction]]))</f>
        <v/>
      </c>
      <c r="T1121" s="89" t="str">
        <f>IF(Table4[[#This Row],[Segment]]="","",SUMIF($Y$7:$Y$2000,Table4[[#This Row],[Segment]],$AD$7:$AD$2000))</f>
        <v/>
      </c>
      <c r="U1121" s="95" t="str">
        <f>IF(Table4[[#This Row],[Segment]]="","",Table4[[#This Row],[Hfriction (J/kg)]]+Table4[[#This Row],[Hexpansions (J/kg)]]+Table4[[#This Row],[Hcontractions (J/kg)]]+Table4[[#This Row],[Hf (J/kg)]])</f>
        <v/>
      </c>
      <c r="V1121" s="95" t="str">
        <f>IF(Table4[[#This Row],[Segment]]="","",Table4[[#This Row],[Total Friction Loss (J/kg)]]*Table3[Density (kg/m3)])</f>
        <v/>
      </c>
      <c r="W1121" s="95" t="str">
        <f>IF(Table4[[#This Row],[Segment]]="","",Table4[[#This Row],[Total Pressure Drop (Pa)]]/1000)</f>
        <v/>
      </c>
      <c r="Y1121" s="82" t="str">
        <f>IF('Set Up'!D1344="","",'Set Up'!D1344)</f>
        <v/>
      </c>
      <c r="Z1121" s="82" t="str">
        <f>IF('Set Up'!E1344="","",'Set Up'!E1344)</f>
        <v/>
      </c>
      <c r="AA1121" s="82" t="str">
        <f>IF('Set Up'!F1344="","",'Set Up'!F1344)</f>
        <v/>
      </c>
      <c r="AB1121" s="82" t="str">
        <f>IF('Set Up'!G1344="","",'Set Up'!G1344)</f>
        <v/>
      </c>
      <c r="AC1121" s="82" t="str">
        <f t="array" ref="AC1121">IF(Y1121="","",INDEX(Data!$G$4:$G$51,MATCH(Table7[[#This Row],[Fitting]]&amp;Table7[[#This Row],[Fitting Subtype]],Data!$E$4:$E$51&amp;Data!$F$4:$F$51,0)))</f>
        <v/>
      </c>
      <c r="AD1121" s="89" t="str">
        <f>IF(Table7[[#This Row],[Segment]]="","",Table7[[#This Row],[Quantity]]*Table7[[#This Row],[Kf]]*(((INDEX(Table4[Velocity (m/s)],MATCH(Table7[[#This Row],[Segment]],Table4[Segment],0)))^2)/2))</f>
        <v/>
      </c>
      <c r="AF1121" s="82" t="str">
        <f>Table4[[#This Row],[Segment]]</f>
        <v/>
      </c>
      <c r="AG1121" s="75"/>
      <c r="AH1121" s="82" t="str">
        <f>IF(Table5[[#This Row],[Segment]]="","",AG1121-Table4[[#This Row],[Total Pressure Drop (kPa)]])</f>
        <v/>
      </c>
    </row>
    <row r="1122" spans="1:34" x14ac:dyDescent="0.25">
      <c r="A1122" s="95" t="str">
        <f>IF('Set Up'!A1119="","",'Set Up'!A1119)</f>
        <v/>
      </c>
      <c r="B1122" s="75" t="s">
        <v>81</v>
      </c>
      <c r="C1122" s="85"/>
      <c r="D1122" s="86" t="str">
        <f>IF(Table4[[#This Row],[Diameter (in)]]="","",(((CONVERT(Table4[[#This Row],[Diameter (in)]],"in","m"))/2)^2)*PI())</f>
        <v/>
      </c>
      <c r="E1122" s="87" t="str">
        <f>IF(Table4[[#This Row],[Area (m2)]]="","",$D$4/Table4[[#This Row],[Area (m2)]])</f>
        <v/>
      </c>
      <c r="F1122" s="85">
        <f t="shared" si="17"/>
        <v>4.6951999999999998</v>
      </c>
      <c r="G1122" s="88" t="str">
        <f>IF(Table4[[#This Row],[Segment]]="","",(CONVERT(Table4[[#This Row],[Diameter (in)]],"in","m")*$B$4*Table4[[#This Row],[Velocity (m/s)]])/$C$4)</f>
        <v/>
      </c>
      <c r="H1122" s="96" t="str">
        <f>IF(Table4[[#This Row],[Segment]]="","",IF(Table4[[#This Row],[Teynold''s Number]]&gt;4000,"TURBULENT","LAMINAR"))</f>
        <v/>
      </c>
      <c r="I1122" s="86" t="str">
        <f>IF(Table4[[#This Row],[Segment]]="","",INDEX(Data!C1119:C1133,MATCH(Table4[Material],Data!B1119:B1133,0)))</f>
        <v/>
      </c>
      <c r="J1122" s="89" t="str">
        <f>IF(Table4[[#This Row],[ε (m)]]="","",Table4[[#This Row],[ε (m)]]/(CONVERT(Table4[[#This Row],[Diameter (in)]],"in","m")))</f>
        <v/>
      </c>
      <c r="K1122" s="96" t="str">
        <f>IF(Table4[[#This Row],[Regime]]="LAMINAR",16/Table4[[#This Row],[Teynold''s Number]],"-")</f>
        <v>-</v>
      </c>
      <c r="L1122" s="86"/>
      <c r="M1122" s="97" t="str">
        <f>IF(Table4[[#This Row],[Regime]]="TURBULENT",(((-4*LOG10(Table4[[#This Row],[ε/D]]/3.7+1.256/(Table4[[#This Row],[Teynold''s Number]]*SQRT(Table4[[#This Row],[f turbulent (guess)]]))))^-1)^2),"")</f>
        <v/>
      </c>
      <c r="N1122" s="91" t="str">
        <f>IF(Table4[[#This Row],[f turbulent]]="","",Table4[[#This Row],[f turbulent (guess)]]-Table4[[#This Row],[f turbulent]])</f>
        <v/>
      </c>
      <c r="O1122" s="87">
        <f>IF(Table4[[#This Row],[Segment]]="",0,IF(C1123="",0,IF(C1123&lt;=Table4[[#This Row],[Diameter (in)]],0,1-(D1122/D1123))))</f>
        <v>0</v>
      </c>
      <c r="P1122" s="92" t="str">
        <f>IF(Table4[[#This Row],[Segment]]="","",IF(C1122&gt;C1123,"",IF(C1123="",0.55,(0.55*(1-D1123/D1122)))))</f>
        <v/>
      </c>
      <c r="Q112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22" s="92" t="str">
        <f>IF(Table4[[#This Row],[Segment]]="","",IF(Table4[[#This Row],[Kexpansion]]="","0",((Table4[[#This Row],[Velocity (m/s)]]^2)/2)*Table4[[#This Row],[Kexpansion]]))</f>
        <v/>
      </c>
      <c r="S1122" s="92" t="str">
        <f>IF(Table4[[#This Row],[Segment]]="","",IF(Table4[[#This Row],[Kcontraction]]="","0",((Table4[[#This Row],[Velocity (m/s)]]^2)/2)*Table4[[#This Row],[Kcontraction]]))</f>
        <v/>
      </c>
      <c r="T1122" s="89" t="str">
        <f>IF(Table4[[#This Row],[Segment]]="","",SUMIF($Y$7:$Y$2000,Table4[[#This Row],[Segment]],$AD$7:$AD$2000))</f>
        <v/>
      </c>
      <c r="U1122" s="95" t="str">
        <f>IF(Table4[[#This Row],[Segment]]="","",Table4[[#This Row],[Hfriction (J/kg)]]+Table4[[#This Row],[Hexpansions (J/kg)]]+Table4[[#This Row],[Hcontractions (J/kg)]]+Table4[[#This Row],[Hf (J/kg)]])</f>
        <v/>
      </c>
      <c r="V1122" s="95" t="str">
        <f>IF(Table4[[#This Row],[Segment]]="","",Table4[[#This Row],[Total Friction Loss (J/kg)]]*Table3[Density (kg/m3)])</f>
        <v/>
      </c>
      <c r="W1122" s="95" t="str">
        <f>IF(Table4[[#This Row],[Segment]]="","",Table4[[#This Row],[Total Pressure Drop (Pa)]]/1000)</f>
        <v/>
      </c>
      <c r="Y1122" s="82" t="str">
        <f>IF('Set Up'!D1345="","",'Set Up'!D1345)</f>
        <v/>
      </c>
      <c r="Z1122" s="82" t="str">
        <f>IF('Set Up'!E1345="","",'Set Up'!E1345)</f>
        <v/>
      </c>
      <c r="AA1122" s="82" t="str">
        <f>IF('Set Up'!F1345="","",'Set Up'!F1345)</f>
        <v/>
      </c>
      <c r="AB1122" s="82" t="str">
        <f>IF('Set Up'!G1345="","",'Set Up'!G1345)</f>
        <v/>
      </c>
      <c r="AC1122" s="82" t="str">
        <f t="array" ref="AC1122">IF(Y1122="","",INDEX(Data!$G$4:$G$51,MATCH(Table7[[#This Row],[Fitting]]&amp;Table7[[#This Row],[Fitting Subtype]],Data!$E$4:$E$51&amp;Data!$F$4:$F$51,0)))</f>
        <v/>
      </c>
      <c r="AD1122" s="89" t="str">
        <f>IF(Table7[[#This Row],[Segment]]="","",Table7[[#This Row],[Quantity]]*Table7[[#This Row],[Kf]]*(((INDEX(Table4[Velocity (m/s)],MATCH(Table7[[#This Row],[Segment]],Table4[Segment],0)))^2)/2))</f>
        <v/>
      </c>
      <c r="AF1122" s="82" t="str">
        <f>Table4[[#This Row],[Segment]]</f>
        <v/>
      </c>
      <c r="AG1122" s="75"/>
      <c r="AH1122" s="82" t="str">
        <f>IF(Table5[[#This Row],[Segment]]="","",AG1122-Table4[[#This Row],[Total Pressure Drop (kPa)]])</f>
        <v/>
      </c>
    </row>
    <row r="1123" spans="1:34" x14ac:dyDescent="0.25">
      <c r="A1123" s="95" t="str">
        <f>IF('Set Up'!A1120="","",'Set Up'!A1120)</f>
        <v/>
      </c>
      <c r="B1123" s="75" t="s">
        <v>81</v>
      </c>
      <c r="C1123" s="85"/>
      <c r="D1123" s="86" t="str">
        <f>IF(Table4[[#This Row],[Diameter (in)]]="","",(((CONVERT(Table4[[#This Row],[Diameter (in)]],"in","m"))/2)^2)*PI())</f>
        <v/>
      </c>
      <c r="E1123" s="87" t="str">
        <f>IF(Table4[[#This Row],[Area (m2)]]="","",$D$4/Table4[[#This Row],[Area (m2)]])</f>
        <v/>
      </c>
      <c r="F1123" s="85">
        <f t="shared" si="17"/>
        <v>4.6951999999999998</v>
      </c>
      <c r="G1123" s="88" t="str">
        <f>IF(Table4[[#This Row],[Segment]]="","",(CONVERT(Table4[[#This Row],[Diameter (in)]],"in","m")*$B$4*Table4[[#This Row],[Velocity (m/s)]])/$C$4)</f>
        <v/>
      </c>
      <c r="H1123" s="96" t="str">
        <f>IF(Table4[[#This Row],[Segment]]="","",IF(Table4[[#This Row],[Teynold''s Number]]&gt;4000,"TURBULENT","LAMINAR"))</f>
        <v/>
      </c>
      <c r="I1123" s="86" t="str">
        <f>IF(Table4[[#This Row],[Segment]]="","",INDEX(Data!C1120:C1134,MATCH(Table4[Material],Data!B1120:B1134,0)))</f>
        <v/>
      </c>
      <c r="J1123" s="89" t="str">
        <f>IF(Table4[[#This Row],[ε (m)]]="","",Table4[[#This Row],[ε (m)]]/(CONVERT(Table4[[#This Row],[Diameter (in)]],"in","m")))</f>
        <v/>
      </c>
      <c r="K1123" s="96" t="str">
        <f>IF(Table4[[#This Row],[Regime]]="LAMINAR",16/Table4[[#This Row],[Teynold''s Number]],"-")</f>
        <v>-</v>
      </c>
      <c r="L1123" s="86"/>
      <c r="M1123" s="97" t="str">
        <f>IF(Table4[[#This Row],[Regime]]="TURBULENT",(((-4*LOG10(Table4[[#This Row],[ε/D]]/3.7+1.256/(Table4[[#This Row],[Teynold''s Number]]*SQRT(Table4[[#This Row],[f turbulent (guess)]]))))^-1)^2),"")</f>
        <v/>
      </c>
      <c r="N1123" s="91" t="str">
        <f>IF(Table4[[#This Row],[f turbulent]]="","",Table4[[#This Row],[f turbulent (guess)]]-Table4[[#This Row],[f turbulent]])</f>
        <v/>
      </c>
      <c r="O1123" s="87">
        <f>IF(Table4[[#This Row],[Segment]]="",0,IF(C1124="",0,IF(C1124&lt;=Table4[[#This Row],[Diameter (in)]],0,1-(D1123/D1124))))</f>
        <v>0</v>
      </c>
      <c r="P1123" s="92" t="str">
        <f>IF(Table4[[#This Row],[Segment]]="","",IF(C1123&gt;C1124,"",IF(C1124="",0.55,(0.55*(1-D1124/D1123)))))</f>
        <v/>
      </c>
      <c r="Q112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23" s="92" t="str">
        <f>IF(Table4[[#This Row],[Segment]]="","",IF(Table4[[#This Row],[Kexpansion]]="","0",((Table4[[#This Row],[Velocity (m/s)]]^2)/2)*Table4[[#This Row],[Kexpansion]]))</f>
        <v/>
      </c>
      <c r="S1123" s="92" t="str">
        <f>IF(Table4[[#This Row],[Segment]]="","",IF(Table4[[#This Row],[Kcontraction]]="","0",((Table4[[#This Row],[Velocity (m/s)]]^2)/2)*Table4[[#This Row],[Kcontraction]]))</f>
        <v/>
      </c>
      <c r="T1123" s="89" t="str">
        <f>IF(Table4[[#This Row],[Segment]]="","",SUMIF($Y$7:$Y$2000,Table4[[#This Row],[Segment]],$AD$7:$AD$2000))</f>
        <v/>
      </c>
      <c r="U1123" s="95" t="str">
        <f>IF(Table4[[#This Row],[Segment]]="","",Table4[[#This Row],[Hfriction (J/kg)]]+Table4[[#This Row],[Hexpansions (J/kg)]]+Table4[[#This Row],[Hcontractions (J/kg)]]+Table4[[#This Row],[Hf (J/kg)]])</f>
        <v/>
      </c>
      <c r="V1123" s="95" t="str">
        <f>IF(Table4[[#This Row],[Segment]]="","",Table4[[#This Row],[Total Friction Loss (J/kg)]]*Table3[Density (kg/m3)])</f>
        <v/>
      </c>
      <c r="W1123" s="95" t="str">
        <f>IF(Table4[[#This Row],[Segment]]="","",Table4[[#This Row],[Total Pressure Drop (Pa)]]/1000)</f>
        <v/>
      </c>
      <c r="Y1123" s="82" t="str">
        <f>IF('Set Up'!D1346="","",'Set Up'!D1346)</f>
        <v/>
      </c>
      <c r="Z1123" s="82" t="str">
        <f>IF('Set Up'!E1346="","",'Set Up'!E1346)</f>
        <v/>
      </c>
      <c r="AA1123" s="82" t="str">
        <f>IF('Set Up'!F1346="","",'Set Up'!F1346)</f>
        <v/>
      </c>
      <c r="AB1123" s="82" t="str">
        <f>IF('Set Up'!G1346="","",'Set Up'!G1346)</f>
        <v/>
      </c>
      <c r="AC1123" s="82" t="str">
        <f t="array" ref="AC1123">IF(Y1123="","",INDEX(Data!$G$4:$G$51,MATCH(Table7[[#This Row],[Fitting]]&amp;Table7[[#This Row],[Fitting Subtype]],Data!$E$4:$E$51&amp;Data!$F$4:$F$51,0)))</f>
        <v/>
      </c>
      <c r="AD1123" s="89" t="str">
        <f>IF(Table7[[#This Row],[Segment]]="","",Table7[[#This Row],[Quantity]]*Table7[[#This Row],[Kf]]*(((INDEX(Table4[Velocity (m/s)],MATCH(Table7[[#This Row],[Segment]],Table4[Segment],0)))^2)/2))</f>
        <v/>
      </c>
      <c r="AF1123" s="82" t="str">
        <f>Table4[[#This Row],[Segment]]</f>
        <v/>
      </c>
      <c r="AG1123" s="75"/>
      <c r="AH1123" s="82" t="str">
        <f>IF(Table5[[#This Row],[Segment]]="","",AG1123-Table4[[#This Row],[Total Pressure Drop (kPa)]])</f>
        <v/>
      </c>
    </row>
    <row r="1124" spans="1:34" x14ac:dyDescent="0.25">
      <c r="A1124" s="95" t="str">
        <f>IF('Set Up'!A1121="","",'Set Up'!A1121)</f>
        <v/>
      </c>
      <c r="B1124" s="75" t="s">
        <v>81</v>
      </c>
      <c r="C1124" s="85"/>
      <c r="D1124" s="86" t="str">
        <f>IF(Table4[[#This Row],[Diameter (in)]]="","",(((CONVERT(Table4[[#This Row],[Diameter (in)]],"in","m"))/2)^2)*PI())</f>
        <v/>
      </c>
      <c r="E1124" s="87" t="str">
        <f>IF(Table4[[#This Row],[Area (m2)]]="","",$D$4/Table4[[#This Row],[Area (m2)]])</f>
        <v/>
      </c>
      <c r="F1124" s="85">
        <f t="shared" si="17"/>
        <v>4.6951999999999998</v>
      </c>
      <c r="G1124" s="88" t="str">
        <f>IF(Table4[[#This Row],[Segment]]="","",(CONVERT(Table4[[#This Row],[Diameter (in)]],"in","m")*$B$4*Table4[[#This Row],[Velocity (m/s)]])/$C$4)</f>
        <v/>
      </c>
      <c r="H1124" s="96" t="str">
        <f>IF(Table4[[#This Row],[Segment]]="","",IF(Table4[[#This Row],[Teynold''s Number]]&gt;4000,"TURBULENT","LAMINAR"))</f>
        <v/>
      </c>
      <c r="I1124" s="86" t="str">
        <f>IF(Table4[[#This Row],[Segment]]="","",INDEX(Data!C1121:C1135,MATCH(Table4[Material],Data!B1121:B1135,0)))</f>
        <v/>
      </c>
      <c r="J1124" s="89" t="str">
        <f>IF(Table4[[#This Row],[ε (m)]]="","",Table4[[#This Row],[ε (m)]]/(CONVERT(Table4[[#This Row],[Diameter (in)]],"in","m")))</f>
        <v/>
      </c>
      <c r="K1124" s="96" t="str">
        <f>IF(Table4[[#This Row],[Regime]]="LAMINAR",16/Table4[[#This Row],[Teynold''s Number]],"-")</f>
        <v>-</v>
      </c>
      <c r="L1124" s="86"/>
      <c r="M1124" s="97" t="str">
        <f>IF(Table4[[#This Row],[Regime]]="TURBULENT",(((-4*LOG10(Table4[[#This Row],[ε/D]]/3.7+1.256/(Table4[[#This Row],[Teynold''s Number]]*SQRT(Table4[[#This Row],[f turbulent (guess)]]))))^-1)^2),"")</f>
        <v/>
      </c>
      <c r="N1124" s="91" t="str">
        <f>IF(Table4[[#This Row],[f turbulent]]="","",Table4[[#This Row],[f turbulent (guess)]]-Table4[[#This Row],[f turbulent]])</f>
        <v/>
      </c>
      <c r="O1124" s="87">
        <f>IF(Table4[[#This Row],[Segment]]="",0,IF(C1125="",0,IF(C1125&lt;=Table4[[#This Row],[Diameter (in)]],0,1-(D1124/D1125))))</f>
        <v>0</v>
      </c>
      <c r="P1124" s="92" t="str">
        <f>IF(Table4[[#This Row],[Segment]]="","",IF(C1124&gt;C1125,"",IF(C1125="",0.55,(0.55*(1-D1125/D1124)))))</f>
        <v/>
      </c>
      <c r="Q112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24" s="92" t="str">
        <f>IF(Table4[[#This Row],[Segment]]="","",IF(Table4[[#This Row],[Kexpansion]]="","0",((Table4[[#This Row],[Velocity (m/s)]]^2)/2)*Table4[[#This Row],[Kexpansion]]))</f>
        <v/>
      </c>
      <c r="S1124" s="92" t="str">
        <f>IF(Table4[[#This Row],[Segment]]="","",IF(Table4[[#This Row],[Kcontraction]]="","0",((Table4[[#This Row],[Velocity (m/s)]]^2)/2)*Table4[[#This Row],[Kcontraction]]))</f>
        <v/>
      </c>
      <c r="T1124" s="89" t="str">
        <f>IF(Table4[[#This Row],[Segment]]="","",SUMIF($Y$7:$Y$2000,Table4[[#This Row],[Segment]],$AD$7:$AD$2000))</f>
        <v/>
      </c>
      <c r="U1124" s="95" t="str">
        <f>IF(Table4[[#This Row],[Segment]]="","",Table4[[#This Row],[Hfriction (J/kg)]]+Table4[[#This Row],[Hexpansions (J/kg)]]+Table4[[#This Row],[Hcontractions (J/kg)]]+Table4[[#This Row],[Hf (J/kg)]])</f>
        <v/>
      </c>
      <c r="V1124" s="95" t="str">
        <f>IF(Table4[[#This Row],[Segment]]="","",Table4[[#This Row],[Total Friction Loss (J/kg)]]*Table3[Density (kg/m3)])</f>
        <v/>
      </c>
      <c r="W1124" s="95" t="str">
        <f>IF(Table4[[#This Row],[Segment]]="","",Table4[[#This Row],[Total Pressure Drop (Pa)]]/1000)</f>
        <v/>
      </c>
      <c r="Y1124" s="82" t="str">
        <f>IF('Set Up'!D1347="","",'Set Up'!D1347)</f>
        <v/>
      </c>
      <c r="Z1124" s="82" t="str">
        <f>IF('Set Up'!E1347="","",'Set Up'!E1347)</f>
        <v/>
      </c>
      <c r="AA1124" s="82" t="str">
        <f>IF('Set Up'!F1347="","",'Set Up'!F1347)</f>
        <v/>
      </c>
      <c r="AB1124" s="82" t="str">
        <f>IF('Set Up'!G1347="","",'Set Up'!G1347)</f>
        <v/>
      </c>
      <c r="AC1124" s="82" t="str">
        <f t="array" ref="AC1124">IF(Y1124="","",INDEX(Data!$G$4:$G$51,MATCH(Table7[[#This Row],[Fitting]]&amp;Table7[[#This Row],[Fitting Subtype]],Data!$E$4:$E$51&amp;Data!$F$4:$F$51,0)))</f>
        <v/>
      </c>
      <c r="AD1124" s="89" t="str">
        <f>IF(Table7[[#This Row],[Segment]]="","",Table7[[#This Row],[Quantity]]*Table7[[#This Row],[Kf]]*(((INDEX(Table4[Velocity (m/s)],MATCH(Table7[[#This Row],[Segment]],Table4[Segment],0)))^2)/2))</f>
        <v/>
      </c>
      <c r="AF1124" s="82" t="str">
        <f>Table4[[#This Row],[Segment]]</f>
        <v/>
      </c>
      <c r="AG1124" s="75"/>
      <c r="AH1124" s="82" t="str">
        <f>IF(Table5[[#This Row],[Segment]]="","",AG1124-Table4[[#This Row],[Total Pressure Drop (kPa)]])</f>
        <v/>
      </c>
    </row>
    <row r="1125" spans="1:34" x14ac:dyDescent="0.25">
      <c r="A1125" s="95" t="str">
        <f>IF('Set Up'!A1122="","",'Set Up'!A1122)</f>
        <v/>
      </c>
      <c r="B1125" s="75" t="s">
        <v>81</v>
      </c>
      <c r="C1125" s="85"/>
      <c r="D1125" s="86" t="str">
        <f>IF(Table4[[#This Row],[Diameter (in)]]="","",(((CONVERT(Table4[[#This Row],[Diameter (in)]],"in","m"))/2)^2)*PI())</f>
        <v/>
      </c>
      <c r="E1125" s="87" t="str">
        <f>IF(Table4[[#This Row],[Area (m2)]]="","",$D$4/Table4[[#This Row],[Area (m2)]])</f>
        <v/>
      </c>
      <c r="F1125" s="85">
        <f t="shared" si="17"/>
        <v>4.6951999999999998</v>
      </c>
      <c r="G1125" s="88" t="str">
        <f>IF(Table4[[#This Row],[Segment]]="","",(CONVERT(Table4[[#This Row],[Diameter (in)]],"in","m")*$B$4*Table4[[#This Row],[Velocity (m/s)]])/$C$4)</f>
        <v/>
      </c>
      <c r="H1125" s="96" t="str">
        <f>IF(Table4[[#This Row],[Segment]]="","",IF(Table4[[#This Row],[Teynold''s Number]]&gt;4000,"TURBULENT","LAMINAR"))</f>
        <v/>
      </c>
      <c r="I1125" s="86" t="str">
        <f>IF(Table4[[#This Row],[Segment]]="","",INDEX(Data!C1122:C1136,MATCH(Table4[Material],Data!B1122:B1136,0)))</f>
        <v/>
      </c>
      <c r="J1125" s="89" t="str">
        <f>IF(Table4[[#This Row],[ε (m)]]="","",Table4[[#This Row],[ε (m)]]/(CONVERT(Table4[[#This Row],[Diameter (in)]],"in","m")))</f>
        <v/>
      </c>
      <c r="K1125" s="96" t="str">
        <f>IF(Table4[[#This Row],[Regime]]="LAMINAR",16/Table4[[#This Row],[Teynold''s Number]],"-")</f>
        <v>-</v>
      </c>
      <c r="L1125" s="86"/>
      <c r="M1125" s="97" t="str">
        <f>IF(Table4[[#This Row],[Regime]]="TURBULENT",(((-4*LOG10(Table4[[#This Row],[ε/D]]/3.7+1.256/(Table4[[#This Row],[Teynold''s Number]]*SQRT(Table4[[#This Row],[f turbulent (guess)]]))))^-1)^2),"")</f>
        <v/>
      </c>
      <c r="N1125" s="91" t="str">
        <f>IF(Table4[[#This Row],[f turbulent]]="","",Table4[[#This Row],[f turbulent (guess)]]-Table4[[#This Row],[f turbulent]])</f>
        <v/>
      </c>
      <c r="O1125" s="87">
        <f>IF(Table4[[#This Row],[Segment]]="",0,IF(C1126="",0,IF(C1126&lt;=Table4[[#This Row],[Diameter (in)]],0,1-(D1125/D1126))))</f>
        <v>0</v>
      </c>
      <c r="P1125" s="92" t="str">
        <f>IF(Table4[[#This Row],[Segment]]="","",IF(C1125&gt;C1126,"",IF(C1126="",0.55,(0.55*(1-D1126/D1125)))))</f>
        <v/>
      </c>
      <c r="Q112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25" s="92" t="str">
        <f>IF(Table4[[#This Row],[Segment]]="","",IF(Table4[[#This Row],[Kexpansion]]="","0",((Table4[[#This Row],[Velocity (m/s)]]^2)/2)*Table4[[#This Row],[Kexpansion]]))</f>
        <v/>
      </c>
      <c r="S1125" s="92" t="str">
        <f>IF(Table4[[#This Row],[Segment]]="","",IF(Table4[[#This Row],[Kcontraction]]="","0",((Table4[[#This Row],[Velocity (m/s)]]^2)/2)*Table4[[#This Row],[Kcontraction]]))</f>
        <v/>
      </c>
      <c r="T1125" s="89" t="str">
        <f>IF(Table4[[#This Row],[Segment]]="","",SUMIF($Y$7:$Y$2000,Table4[[#This Row],[Segment]],$AD$7:$AD$2000))</f>
        <v/>
      </c>
      <c r="U1125" s="95" t="str">
        <f>IF(Table4[[#This Row],[Segment]]="","",Table4[[#This Row],[Hfriction (J/kg)]]+Table4[[#This Row],[Hexpansions (J/kg)]]+Table4[[#This Row],[Hcontractions (J/kg)]]+Table4[[#This Row],[Hf (J/kg)]])</f>
        <v/>
      </c>
      <c r="V1125" s="95" t="str">
        <f>IF(Table4[[#This Row],[Segment]]="","",Table4[[#This Row],[Total Friction Loss (J/kg)]]*Table3[Density (kg/m3)])</f>
        <v/>
      </c>
      <c r="W1125" s="95" t="str">
        <f>IF(Table4[[#This Row],[Segment]]="","",Table4[[#This Row],[Total Pressure Drop (Pa)]]/1000)</f>
        <v/>
      </c>
      <c r="Y1125" s="82" t="str">
        <f>IF('Set Up'!D1348="","",'Set Up'!D1348)</f>
        <v/>
      </c>
      <c r="Z1125" s="82" t="str">
        <f>IF('Set Up'!E1348="","",'Set Up'!E1348)</f>
        <v/>
      </c>
      <c r="AA1125" s="82" t="str">
        <f>IF('Set Up'!F1348="","",'Set Up'!F1348)</f>
        <v/>
      </c>
      <c r="AB1125" s="82" t="str">
        <f>IF('Set Up'!G1348="","",'Set Up'!G1348)</f>
        <v/>
      </c>
      <c r="AC1125" s="82" t="str">
        <f t="array" ref="AC1125">IF(Y1125="","",INDEX(Data!$G$4:$G$51,MATCH(Table7[[#This Row],[Fitting]]&amp;Table7[[#This Row],[Fitting Subtype]],Data!$E$4:$E$51&amp;Data!$F$4:$F$51,0)))</f>
        <v/>
      </c>
      <c r="AD1125" s="89" t="str">
        <f>IF(Table7[[#This Row],[Segment]]="","",Table7[[#This Row],[Quantity]]*Table7[[#This Row],[Kf]]*(((INDEX(Table4[Velocity (m/s)],MATCH(Table7[[#This Row],[Segment]],Table4[Segment],0)))^2)/2))</f>
        <v/>
      </c>
      <c r="AF1125" s="82" t="str">
        <f>Table4[[#This Row],[Segment]]</f>
        <v/>
      </c>
      <c r="AG1125" s="75"/>
      <c r="AH1125" s="82" t="str">
        <f>IF(Table5[[#This Row],[Segment]]="","",AG1125-Table4[[#This Row],[Total Pressure Drop (kPa)]])</f>
        <v/>
      </c>
    </row>
    <row r="1126" spans="1:34" x14ac:dyDescent="0.25">
      <c r="A1126" s="95" t="str">
        <f>IF('Set Up'!A1123="","",'Set Up'!A1123)</f>
        <v/>
      </c>
      <c r="B1126" s="75" t="s">
        <v>81</v>
      </c>
      <c r="C1126" s="85"/>
      <c r="D1126" s="86" t="str">
        <f>IF(Table4[[#This Row],[Diameter (in)]]="","",(((CONVERT(Table4[[#This Row],[Diameter (in)]],"in","m"))/2)^2)*PI())</f>
        <v/>
      </c>
      <c r="E1126" s="87" t="str">
        <f>IF(Table4[[#This Row],[Area (m2)]]="","",$D$4/Table4[[#This Row],[Area (m2)]])</f>
        <v/>
      </c>
      <c r="F1126" s="85">
        <f t="shared" si="17"/>
        <v>4.6951999999999998</v>
      </c>
      <c r="G1126" s="88" t="str">
        <f>IF(Table4[[#This Row],[Segment]]="","",(CONVERT(Table4[[#This Row],[Diameter (in)]],"in","m")*$B$4*Table4[[#This Row],[Velocity (m/s)]])/$C$4)</f>
        <v/>
      </c>
      <c r="H1126" s="96" t="str">
        <f>IF(Table4[[#This Row],[Segment]]="","",IF(Table4[[#This Row],[Teynold''s Number]]&gt;4000,"TURBULENT","LAMINAR"))</f>
        <v/>
      </c>
      <c r="I1126" s="86" t="str">
        <f>IF(Table4[[#This Row],[Segment]]="","",INDEX(Data!C1123:C1137,MATCH(Table4[Material],Data!B1123:B1137,0)))</f>
        <v/>
      </c>
      <c r="J1126" s="89" t="str">
        <f>IF(Table4[[#This Row],[ε (m)]]="","",Table4[[#This Row],[ε (m)]]/(CONVERT(Table4[[#This Row],[Diameter (in)]],"in","m")))</f>
        <v/>
      </c>
      <c r="K1126" s="96" t="str">
        <f>IF(Table4[[#This Row],[Regime]]="LAMINAR",16/Table4[[#This Row],[Teynold''s Number]],"-")</f>
        <v>-</v>
      </c>
      <c r="L1126" s="86"/>
      <c r="M1126" s="97" t="str">
        <f>IF(Table4[[#This Row],[Regime]]="TURBULENT",(((-4*LOG10(Table4[[#This Row],[ε/D]]/3.7+1.256/(Table4[[#This Row],[Teynold''s Number]]*SQRT(Table4[[#This Row],[f turbulent (guess)]]))))^-1)^2),"")</f>
        <v/>
      </c>
      <c r="N1126" s="91" t="str">
        <f>IF(Table4[[#This Row],[f turbulent]]="","",Table4[[#This Row],[f turbulent (guess)]]-Table4[[#This Row],[f turbulent]])</f>
        <v/>
      </c>
      <c r="O1126" s="87">
        <f>IF(Table4[[#This Row],[Segment]]="",0,IF(C1127="",0,IF(C1127&lt;=Table4[[#This Row],[Diameter (in)]],0,1-(D1126/D1127))))</f>
        <v>0</v>
      </c>
      <c r="P1126" s="92" t="str">
        <f>IF(Table4[[#This Row],[Segment]]="","",IF(C1126&gt;C1127,"",IF(C1127="",0.55,(0.55*(1-D1127/D1126)))))</f>
        <v/>
      </c>
      <c r="Q112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26" s="92" t="str">
        <f>IF(Table4[[#This Row],[Segment]]="","",IF(Table4[[#This Row],[Kexpansion]]="","0",((Table4[[#This Row],[Velocity (m/s)]]^2)/2)*Table4[[#This Row],[Kexpansion]]))</f>
        <v/>
      </c>
      <c r="S1126" s="92" t="str">
        <f>IF(Table4[[#This Row],[Segment]]="","",IF(Table4[[#This Row],[Kcontraction]]="","0",((Table4[[#This Row],[Velocity (m/s)]]^2)/2)*Table4[[#This Row],[Kcontraction]]))</f>
        <v/>
      </c>
      <c r="T1126" s="89" t="str">
        <f>IF(Table4[[#This Row],[Segment]]="","",SUMIF($Y$7:$Y$2000,Table4[[#This Row],[Segment]],$AD$7:$AD$2000))</f>
        <v/>
      </c>
      <c r="U1126" s="95" t="str">
        <f>IF(Table4[[#This Row],[Segment]]="","",Table4[[#This Row],[Hfriction (J/kg)]]+Table4[[#This Row],[Hexpansions (J/kg)]]+Table4[[#This Row],[Hcontractions (J/kg)]]+Table4[[#This Row],[Hf (J/kg)]])</f>
        <v/>
      </c>
      <c r="V1126" s="95" t="str">
        <f>IF(Table4[[#This Row],[Segment]]="","",Table4[[#This Row],[Total Friction Loss (J/kg)]]*Table3[Density (kg/m3)])</f>
        <v/>
      </c>
      <c r="W1126" s="95" t="str">
        <f>IF(Table4[[#This Row],[Segment]]="","",Table4[[#This Row],[Total Pressure Drop (Pa)]]/1000)</f>
        <v/>
      </c>
      <c r="Y1126" s="82" t="str">
        <f>IF('Set Up'!D1349="","",'Set Up'!D1349)</f>
        <v/>
      </c>
      <c r="Z1126" s="82" t="str">
        <f>IF('Set Up'!E1349="","",'Set Up'!E1349)</f>
        <v/>
      </c>
      <c r="AA1126" s="82" t="str">
        <f>IF('Set Up'!F1349="","",'Set Up'!F1349)</f>
        <v/>
      </c>
      <c r="AB1126" s="82" t="str">
        <f>IF('Set Up'!G1349="","",'Set Up'!G1349)</f>
        <v/>
      </c>
      <c r="AC1126" s="82" t="str">
        <f t="array" ref="AC1126">IF(Y1126="","",INDEX(Data!$G$4:$G$51,MATCH(Table7[[#This Row],[Fitting]]&amp;Table7[[#This Row],[Fitting Subtype]],Data!$E$4:$E$51&amp;Data!$F$4:$F$51,0)))</f>
        <v/>
      </c>
      <c r="AD1126" s="89" t="str">
        <f>IF(Table7[[#This Row],[Segment]]="","",Table7[[#This Row],[Quantity]]*Table7[[#This Row],[Kf]]*(((INDEX(Table4[Velocity (m/s)],MATCH(Table7[[#This Row],[Segment]],Table4[Segment],0)))^2)/2))</f>
        <v/>
      </c>
      <c r="AF1126" s="82" t="str">
        <f>Table4[[#This Row],[Segment]]</f>
        <v/>
      </c>
      <c r="AG1126" s="75"/>
      <c r="AH1126" s="82" t="str">
        <f>IF(Table5[[#This Row],[Segment]]="","",AG1126-Table4[[#This Row],[Total Pressure Drop (kPa)]])</f>
        <v/>
      </c>
    </row>
    <row r="1127" spans="1:34" x14ac:dyDescent="0.25">
      <c r="A1127" s="95" t="str">
        <f>IF('Set Up'!A1124="","",'Set Up'!A1124)</f>
        <v/>
      </c>
      <c r="B1127" s="75" t="s">
        <v>81</v>
      </c>
      <c r="C1127" s="85"/>
      <c r="D1127" s="86" t="str">
        <f>IF(Table4[[#This Row],[Diameter (in)]]="","",(((CONVERT(Table4[[#This Row],[Diameter (in)]],"in","m"))/2)^2)*PI())</f>
        <v/>
      </c>
      <c r="E1127" s="87" t="str">
        <f>IF(Table4[[#This Row],[Area (m2)]]="","",$D$4/Table4[[#This Row],[Area (m2)]])</f>
        <v/>
      </c>
      <c r="F1127" s="85">
        <f t="shared" si="17"/>
        <v>4.6951999999999998</v>
      </c>
      <c r="G1127" s="88" t="str">
        <f>IF(Table4[[#This Row],[Segment]]="","",(CONVERT(Table4[[#This Row],[Diameter (in)]],"in","m")*$B$4*Table4[[#This Row],[Velocity (m/s)]])/$C$4)</f>
        <v/>
      </c>
      <c r="H1127" s="96" t="str">
        <f>IF(Table4[[#This Row],[Segment]]="","",IF(Table4[[#This Row],[Teynold''s Number]]&gt;4000,"TURBULENT","LAMINAR"))</f>
        <v/>
      </c>
      <c r="I1127" s="86" t="str">
        <f>IF(Table4[[#This Row],[Segment]]="","",INDEX(Data!C1124:C1138,MATCH(Table4[Material],Data!B1124:B1138,0)))</f>
        <v/>
      </c>
      <c r="J1127" s="89" t="str">
        <f>IF(Table4[[#This Row],[ε (m)]]="","",Table4[[#This Row],[ε (m)]]/(CONVERT(Table4[[#This Row],[Diameter (in)]],"in","m")))</f>
        <v/>
      </c>
      <c r="K1127" s="96" t="str">
        <f>IF(Table4[[#This Row],[Regime]]="LAMINAR",16/Table4[[#This Row],[Teynold''s Number]],"-")</f>
        <v>-</v>
      </c>
      <c r="L1127" s="86"/>
      <c r="M1127" s="97" t="str">
        <f>IF(Table4[[#This Row],[Regime]]="TURBULENT",(((-4*LOG10(Table4[[#This Row],[ε/D]]/3.7+1.256/(Table4[[#This Row],[Teynold''s Number]]*SQRT(Table4[[#This Row],[f turbulent (guess)]]))))^-1)^2),"")</f>
        <v/>
      </c>
      <c r="N1127" s="91" t="str">
        <f>IF(Table4[[#This Row],[f turbulent]]="","",Table4[[#This Row],[f turbulent (guess)]]-Table4[[#This Row],[f turbulent]])</f>
        <v/>
      </c>
      <c r="O1127" s="87">
        <f>IF(Table4[[#This Row],[Segment]]="",0,IF(C1128="",0,IF(C1128&lt;=Table4[[#This Row],[Diameter (in)]],0,1-(D1127/D1128))))</f>
        <v>0</v>
      </c>
      <c r="P1127" s="92" t="str">
        <f>IF(Table4[[#This Row],[Segment]]="","",IF(C1127&gt;C1128,"",IF(C1128="",0.55,(0.55*(1-D1128/D1127)))))</f>
        <v/>
      </c>
      <c r="Q112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27" s="92" t="str">
        <f>IF(Table4[[#This Row],[Segment]]="","",IF(Table4[[#This Row],[Kexpansion]]="","0",((Table4[[#This Row],[Velocity (m/s)]]^2)/2)*Table4[[#This Row],[Kexpansion]]))</f>
        <v/>
      </c>
      <c r="S1127" s="92" t="str">
        <f>IF(Table4[[#This Row],[Segment]]="","",IF(Table4[[#This Row],[Kcontraction]]="","0",((Table4[[#This Row],[Velocity (m/s)]]^2)/2)*Table4[[#This Row],[Kcontraction]]))</f>
        <v/>
      </c>
      <c r="T1127" s="89" t="str">
        <f>IF(Table4[[#This Row],[Segment]]="","",SUMIF($Y$7:$Y$2000,Table4[[#This Row],[Segment]],$AD$7:$AD$2000))</f>
        <v/>
      </c>
      <c r="U1127" s="95" t="str">
        <f>IF(Table4[[#This Row],[Segment]]="","",Table4[[#This Row],[Hfriction (J/kg)]]+Table4[[#This Row],[Hexpansions (J/kg)]]+Table4[[#This Row],[Hcontractions (J/kg)]]+Table4[[#This Row],[Hf (J/kg)]])</f>
        <v/>
      </c>
      <c r="V1127" s="95" t="str">
        <f>IF(Table4[[#This Row],[Segment]]="","",Table4[[#This Row],[Total Friction Loss (J/kg)]]*Table3[Density (kg/m3)])</f>
        <v/>
      </c>
      <c r="W1127" s="95" t="str">
        <f>IF(Table4[[#This Row],[Segment]]="","",Table4[[#This Row],[Total Pressure Drop (Pa)]]/1000)</f>
        <v/>
      </c>
      <c r="Y1127" s="82" t="str">
        <f>IF('Set Up'!D1350="","",'Set Up'!D1350)</f>
        <v/>
      </c>
      <c r="Z1127" s="82" t="str">
        <f>IF('Set Up'!E1350="","",'Set Up'!E1350)</f>
        <v/>
      </c>
      <c r="AA1127" s="82" t="str">
        <f>IF('Set Up'!F1350="","",'Set Up'!F1350)</f>
        <v/>
      </c>
      <c r="AB1127" s="82" t="str">
        <f>IF('Set Up'!G1350="","",'Set Up'!G1350)</f>
        <v/>
      </c>
      <c r="AC1127" s="82" t="str">
        <f t="array" ref="AC1127">IF(Y1127="","",INDEX(Data!$G$4:$G$51,MATCH(Table7[[#This Row],[Fitting]]&amp;Table7[[#This Row],[Fitting Subtype]],Data!$E$4:$E$51&amp;Data!$F$4:$F$51,0)))</f>
        <v/>
      </c>
      <c r="AD1127" s="89" t="str">
        <f>IF(Table7[[#This Row],[Segment]]="","",Table7[[#This Row],[Quantity]]*Table7[[#This Row],[Kf]]*(((INDEX(Table4[Velocity (m/s)],MATCH(Table7[[#This Row],[Segment]],Table4[Segment],0)))^2)/2))</f>
        <v/>
      </c>
      <c r="AF1127" s="82" t="str">
        <f>Table4[[#This Row],[Segment]]</f>
        <v/>
      </c>
      <c r="AG1127" s="75"/>
      <c r="AH1127" s="82" t="str">
        <f>IF(Table5[[#This Row],[Segment]]="","",AG1127-Table4[[#This Row],[Total Pressure Drop (kPa)]])</f>
        <v/>
      </c>
    </row>
    <row r="1128" spans="1:34" x14ac:dyDescent="0.25">
      <c r="A1128" s="95" t="str">
        <f>IF('Set Up'!A1125="","",'Set Up'!A1125)</f>
        <v/>
      </c>
      <c r="B1128" s="75" t="s">
        <v>81</v>
      </c>
      <c r="C1128" s="85"/>
      <c r="D1128" s="86" t="str">
        <f>IF(Table4[[#This Row],[Diameter (in)]]="","",(((CONVERT(Table4[[#This Row],[Diameter (in)]],"in","m"))/2)^2)*PI())</f>
        <v/>
      </c>
      <c r="E1128" s="87" t="str">
        <f>IF(Table4[[#This Row],[Area (m2)]]="","",$D$4/Table4[[#This Row],[Area (m2)]])</f>
        <v/>
      </c>
      <c r="F1128" s="85">
        <f t="shared" si="17"/>
        <v>4.6951999999999998</v>
      </c>
      <c r="G1128" s="88" t="str">
        <f>IF(Table4[[#This Row],[Segment]]="","",(CONVERT(Table4[[#This Row],[Diameter (in)]],"in","m")*$B$4*Table4[[#This Row],[Velocity (m/s)]])/$C$4)</f>
        <v/>
      </c>
      <c r="H1128" s="96" t="str">
        <f>IF(Table4[[#This Row],[Segment]]="","",IF(Table4[[#This Row],[Teynold''s Number]]&gt;4000,"TURBULENT","LAMINAR"))</f>
        <v/>
      </c>
      <c r="I1128" s="86" t="str">
        <f>IF(Table4[[#This Row],[Segment]]="","",INDEX(Data!C1125:C1139,MATCH(Table4[Material],Data!B1125:B1139,0)))</f>
        <v/>
      </c>
      <c r="J1128" s="89" t="str">
        <f>IF(Table4[[#This Row],[ε (m)]]="","",Table4[[#This Row],[ε (m)]]/(CONVERT(Table4[[#This Row],[Diameter (in)]],"in","m")))</f>
        <v/>
      </c>
      <c r="K1128" s="96" t="str">
        <f>IF(Table4[[#This Row],[Regime]]="LAMINAR",16/Table4[[#This Row],[Teynold''s Number]],"-")</f>
        <v>-</v>
      </c>
      <c r="L1128" s="86"/>
      <c r="M1128" s="97" t="str">
        <f>IF(Table4[[#This Row],[Regime]]="TURBULENT",(((-4*LOG10(Table4[[#This Row],[ε/D]]/3.7+1.256/(Table4[[#This Row],[Teynold''s Number]]*SQRT(Table4[[#This Row],[f turbulent (guess)]]))))^-1)^2),"")</f>
        <v/>
      </c>
      <c r="N1128" s="91" t="str">
        <f>IF(Table4[[#This Row],[f turbulent]]="","",Table4[[#This Row],[f turbulent (guess)]]-Table4[[#This Row],[f turbulent]])</f>
        <v/>
      </c>
      <c r="O1128" s="87">
        <f>IF(Table4[[#This Row],[Segment]]="",0,IF(C1129="",0,IF(C1129&lt;=Table4[[#This Row],[Diameter (in)]],0,1-(D1128/D1129))))</f>
        <v>0</v>
      </c>
      <c r="P1128" s="92" t="str">
        <f>IF(Table4[[#This Row],[Segment]]="","",IF(C1128&gt;C1129,"",IF(C1129="",0.55,(0.55*(1-D1129/D1128)))))</f>
        <v/>
      </c>
      <c r="Q112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28" s="92" t="str">
        <f>IF(Table4[[#This Row],[Segment]]="","",IF(Table4[[#This Row],[Kexpansion]]="","0",((Table4[[#This Row],[Velocity (m/s)]]^2)/2)*Table4[[#This Row],[Kexpansion]]))</f>
        <v/>
      </c>
      <c r="S1128" s="92" t="str">
        <f>IF(Table4[[#This Row],[Segment]]="","",IF(Table4[[#This Row],[Kcontraction]]="","0",((Table4[[#This Row],[Velocity (m/s)]]^2)/2)*Table4[[#This Row],[Kcontraction]]))</f>
        <v/>
      </c>
      <c r="T1128" s="89" t="str">
        <f>IF(Table4[[#This Row],[Segment]]="","",SUMIF($Y$7:$Y$2000,Table4[[#This Row],[Segment]],$AD$7:$AD$2000))</f>
        <v/>
      </c>
      <c r="U1128" s="95" t="str">
        <f>IF(Table4[[#This Row],[Segment]]="","",Table4[[#This Row],[Hfriction (J/kg)]]+Table4[[#This Row],[Hexpansions (J/kg)]]+Table4[[#This Row],[Hcontractions (J/kg)]]+Table4[[#This Row],[Hf (J/kg)]])</f>
        <v/>
      </c>
      <c r="V1128" s="95" t="str">
        <f>IF(Table4[[#This Row],[Segment]]="","",Table4[[#This Row],[Total Friction Loss (J/kg)]]*Table3[Density (kg/m3)])</f>
        <v/>
      </c>
      <c r="W1128" s="95" t="str">
        <f>IF(Table4[[#This Row],[Segment]]="","",Table4[[#This Row],[Total Pressure Drop (Pa)]]/1000)</f>
        <v/>
      </c>
      <c r="Y1128" s="82" t="str">
        <f>IF('Set Up'!D1351="","",'Set Up'!D1351)</f>
        <v/>
      </c>
      <c r="Z1128" s="82" t="str">
        <f>IF('Set Up'!E1351="","",'Set Up'!E1351)</f>
        <v/>
      </c>
      <c r="AA1128" s="82" t="str">
        <f>IF('Set Up'!F1351="","",'Set Up'!F1351)</f>
        <v/>
      </c>
      <c r="AB1128" s="82" t="str">
        <f>IF('Set Up'!G1351="","",'Set Up'!G1351)</f>
        <v/>
      </c>
      <c r="AC1128" s="82" t="str">
        <f t="array" ref="AC1128">IF(Y1128="","",INDEX(Data!$G$4:$G$51,MATCH(Table7[[#This Row],[Fitting]]&amp;Table7[[#This Row],[Fitting Subtype]],Data!$E$4:$E$51&amp;Data!$F$4:$F$51,0)))</f>
        <v/>
      </c>
      <c r="AD1128" s="89" t="str">
        <f>IF(Table7[[#This Row],[Segment]]="","",Table7[[#This Row],[Quantity]]*Table7[[#This Row],[Kf]]*(((INDEX(Table4[Velocity (m/s)],MATCH(Table7[[#This Row],[Segment]],Table4[Segment],0)))^2)/2))</f>
        <v/>
      </c>
      <c r="AF1128" s="82" t="str">
        <f>Table4[[#This Row],[Segment]]</f>
        <v/>
      </c>
      <c r="AG1128" s="75"/>
      <c r="AH1128" s="82" t="str">
        <f>IF(Table5[[#This Row],[Segment]]="","",AG1128-Table4[[#This Row],[Total Pressure Drop (kPa)]])</f>
        <v/>
      </c>
    </row>
    <row r="1129" spans="1:34" x14ac:dyDescent="0.25">
      <c r="A1129" s="95" t="str">
        <f>IF('Set Up'!A1126="","",'Set Up'!A1126)</f>
        <v/>
      </c>
      <c r="B1129" s="75" t="s">
        <v>81</v>
      </c>
      <c r="C1129" s="85"/>
      <c r="D1129" s="86" t="str">
        <f>IF(Table4[[#This Row],[Diameter (in)]]="","",(((CONVERT(Table4[[#This Row],[Diameter (in)]],"in","m"))/2)^2)*PI())</f>
        <v/>
      </c>
      <c r="E1129" s="87" t="str">
        <f>IF(Table4[[#This Row],[Area (m2)]]="","",$D$4/Table4[[#This Row],[Area (m2)]])</f>
        <v/>
      </c>
      <c r="F1129" s="85">
        <f t="shared" si="17"/>
        <v>4.6951999999999998</v>
      </c>
      <c r="G1129" s="88" t="str">
        <f>IF(Table4[[#This Row],[Segment]]="","",(CONVERT(Table4[[#This Row],[Diameter (in)]],"in","m")*$B$4*Table4[[#This Row],[Velocity (m/s)]])/$C$4)</f>
        <v/>
      </c>
      <c r="H1129" s="96" t="str">
        <f>IF(Table4[[#This Row],[Segment]]="","",IF(Table4[[#This Row],[Teynold''s Number]]&gt;4000,"TURBULENT","LAMINAR"))</f>
        <v/>
      </c>
      <c r="I1129" s="86" t="str">
        <f>IF(Table4[[#This Row],[Segment]]="","",INDEX(Data!C1126:C1140,MATCH(Table4[Material],Data!B1126:B1140,0)))</f>
        <v/>
      </c>
      <c r="J1129" s="89" t="str">
        <f>IF(Table4[[#This Row],[ε (m)]]="","",Table4[[#This Row],[ε (m)]]/(CONVERT(Table4[[#This Row],[Diameter (in)]],"in","m")))</f>
        <v/>
      </c>
      <c r="K1129" s="96" t="str">
        <f>IF(Table4[[#This Row],[Regime]]="LAMINAR",16/Table4[[#This Row],[Teynold''s Number]],"-")</f>
        <v>-</v>
      </c>
      <c r="L1129" s="86"/>
      <c r="M1129" s="97" t="str">
        <f>IF(Table4[[#This Row],[Regime]]="TURBULENT",(((-4*LOG10(Table4[[#This Row],[ε/D]]/3.7+1.256/(Table4[[#This Row],[Teynold''s Number]]*SQRT(Table4[[#This Row],[f turbulent (guess)]]))))^-1)^2),"")</f>
        <v/>
      </c>
      <c r="N1129" s="91" t="str">
        <f>IF(Table4[[#This Row],[f turbulent]]="","",Table4[[#This Row],[f turbulent (guess)]]-Table4[[#This Row],[f turbulent]])</f>
        <v/>
      </c>
      <c r="O1129" s="87">
        <f>IF(Table4[[#This Row],[Segment]]="",0,IF(C1130="",0,IF(C1130&lt;=Table4[[#This Row],[Diameter (in)]],0,1-(D1129/D1130))))</f>
        <v>0</v>
      </c>
      <c r="P1129" s="92" t="str">
        <f>IF(Table4[[#This Row],[Segment]]="","",IF(C1129&gt;C1130,"",IF(C1130="",0.55,(0.55*(1-D1130/D1129)))))</f>
        <v/>
      </c>
      <c r="Q112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29" s="92" t="str">
        <f>IF(Table4[[#This Row],[Segment]]="","",IF(Table4[[#This Row],[Kexpansion]]="","0",((Table4[[#This Row],[Velocity (m/s)]]^2)/2)*Table4[[#This Row],[Kexpansion]]))</f>
        <v/>
      </c>
      <c r="S1129" s="92" t="str">
        <f>IF(Table4[[#This Row],[Segment]]="","",IF(Table4[[#This Row],[Kcontraction]]="","0",((Table4[[#This Row],[Velocity (m/s)]]^2)/2)*Table4[[#This Row],[Kcontraction]]))</f>
        <v/>
      </c>
      <c r="T1129" s="89" t="str">
        <f>IF(Table4[[#This Row],[Segment]]="","",SUMIF($Y$7:$Y$2000,Table4[[#This Row],[Segment]],$AD$7:$AD$2000))</f>
        <v/>
      </c>
      <c r="U1129" s="95" t="str">
        <f>IF(Table4[[#This Row],[Segment]]="","",Table4[[#This Row],[Hfriction (J/kg)]]+Table4[[#This Row],[Hexpansions (J/kg)]]+Table4[[#This Row],[Hcontractions (J/kg)]]+Table4[[#This Row],[Hf (J/kg)]])</f>
        <v/>
      </c>
      <c r="V1129" s="95" t="str">
        <f>IF(Table4[[#This Row],[Segment]]="","",Table4[[#This Row],[Total Friction Loss (J/kg)]]*Table3[Density (kg/m3)])</f>
        <v/>
      </c>
      <c r="W1129" s="95" t="str">
        <f>IF(Table4[[#This Row],[Segment]]="","",Table4[[#This Row],[Total Pressure Drop (Pa)]]/1000)</f>
        <v/>
      </c>
      <c r="Y1129" s="82" t="str">
        <f>IF('Set Up'!D1352="","",'Set Up'!D1352)</f>
        <v/>
      </c>
      <c r="Z1129" s="82" t="str">
        <f>IF('Set Up'!E1352="","",'Set Up'!E1352)</f>
        <v/>
      </c>
      <c r="AA1129" s="82" t="str">
        <f>IF('Set Up'!F1352="","",'Set Up'!F1352)</f>
        <v/>
      </c>
      <c r="AB1129" s="82" t="str">
        <f>IF('Set Up'!G1352="","",'Set Up'!G1352)</f>
        <v/>
      </c>
      <c r="AC1129" s="82" t="str">
        <f t="array" ref="AC1129">IF(Y1129="","",INDEX(Data!$G$4:$G$51,MATCH(Table7[[#This Row],[Fitting]]&amp;Table7[[#This Row],[Fitting Subtype]],Data!$E$4:$E$51&amp;Data!$F$4:$F$51,0)))</f>
        <v/>
      </c>
      <c r="AD1129" s="89" t="str">
        <f>IF(Table7[[#This Row],[Segment]]="","",Table7[[#This Row],[Quantity]]*Table7[[#This Row],[Kf]]*(((INDEX(Table4[Velocity (m/s)],MATCH(Table7[[#This Row],[Segment]],Table4[Segment],0)))^2)/2))</f>
        <v/>
      </c>
      <c r="AF1129" s="82" t="str">
        <f>Table4[[#This Row],[Segment]]</f>
        <v/>
      </c>
      <c r="AG1129" s="75"/>
      <c r="AH1129" s="82" t="str">
        <f>IF(Table5[[#This Row],[Segment]]="","",AG1129-Table4[[#This Row],[Total Pressure Drop (kPa)]])</f>
        <v/>
      </c>
    </row>
    <row r="1130" spans="1:34" x14ac:dyDescent="0.25">
      <c r="A1130" s="95" t="str">
        <f>IF('Set Up'!A1127="","",'Set Up'!A1127)</f>
        <v/>
      </c>
      <c r="B1130" s="75" t="s">
        <v>81</v>
      </c>
      <c r="C1130" s="85"/>
      <c r="D1130" s="86" t="str">
        <f>IF(Table4[[#This Row],[Diameter (in)]]="","",(((CONVERT(Table4[[#This Row],[Diameter (in)]],"in","m"))/2)^2)*PI())</f>
        <v/>
      </c>
      <c r="E1130" s="87" t="str">
        <f>IF(Table4[[#This Row],[Area (m2)]]="","",$D$4/Table4[[#This Row],[Area (m2)]])</f>
        <v/>
      </c>
      <c r="F1130" s="85">
        <f t="shared" si="17"/>
        <v>4.6951999999999998</v>
      </c>
      <c r="G1130" s="88" t="str">
        <f>IF(Table4[[#This Row],[Segment]]="","",(CONVERT(Table4[[#This Row],[Diameter (in)]],"in","m")*$B$4*Table4[[#This Row],[Velocity (m/s)]])/$C$4)</f>
        <v/>
      </c>
      <c r="H1130" s="96" t="str">
        <f>IF(Table4[[#This Row],[Segment]]="","",IF(Table4[[#This Row],[Teynold''s Number]]&gt;4000,"TURBULENT","LAMINAR"))</f>
        <v/>
      </c>
      <c r="I1130" s="86" t="str">
        <f>IF(Table4[[#This Row],[Segment]]="","",INDEX(Data!C1127:C1141,MATCH(Table4[Material],Data!B1127:B1141,0)))</f>
        <v/>
      </c>
      <c r="J1130" s="89" t="str">
        <f>IF(Table4[[#This Row],[ε (m)]]="","",Table4[[#This Row],[ε (m)]]/(CONVERT(Table4[[#This Row],[Diameter (in)]],"in","m")))</f>
        <v/>
      </c>
      <c r="K1130" s="96" t="str">
        <f>IF(Table4[[#This Row],[Regime]]="LAMINAR",16/Table4[[#This Row],[Teynold''s Number]],"-")</f>
        <v>-</v>
      </c>
      <c r="L1130" s="86"/>
      <c r="M1130" s="97" t="str">
        <f>IF(Table4[[#This Row],[Regime]]="TURBULENT",(((-4*LOG10(Table4[[#This Row],[ε/D]]/3.7+1.256/(Table4[[#This Row],[Teynold''s Number]]*SQRT(Table4[[#This Row],[f turbulent (guess)]]))))^-1)^2),"")</f>
        <v/>
      </c>
      <c r="N1130" s="91" t="str">
        <f>IF(Table4[[#This Row],[f turbulent]]="","",Table4[[#This Row],[f turbulent (guess)]]-Table4[[#This Row],[f turbulent]])</f>
        <v/>
      </c>
      <c r="O1130" s="87">
        <f>IF(Table4[[#This Row],[Segment]]="",0,IF(C1131="",0,IF(C1131&lt;=Table4[[#This Row],[Diameter (in)]],0,1-(D1130/D1131))))</f>
        <v>0</v>
      </c>
      <c r="P1130" s="92" t="str">
        <f>IF(Table4[[#This Row],[Segment]]="","",IF(C1130&gt;C1131,"",IF(C1131="",0.55,(0.55*(1-D1131/D1130)))))</f>
        <v/>
      </c>
      <c r="Q113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30" s="92" t="str">
        <f>IF(Table4[[#This Row],[Segment]]="","",IF(Table4[[#This Row],[Kexpansion]]="","0",((Table4[[#This Row],[Velocity (m/s)]]^2)/2)*Table4[[#This Row],[Kexpansion]]))</f>
        <v/>
      </c>
      <c r="S1130" s="92" t="str">
        <f>IF(Table4[[#This Row],[Segment]]="","",IF(Table4[[#This Row],[Kcontraction]]="","0",((Table4[[#This Row],[Velocity (m/s)]]^2)/2)*Table4[[#This Row],[Kcontraction]]))</f>
        <v/>
      </c>
      <c r="T1130" s="89" t="str">
        <f>IF(Table4[[#This Row],[Segment]]="","",SUMIF($Y$7:$Y$2000,Table4[[#This Row],[Segment]],$AD$7:$AD$2000))</f>
        <v/>
      </c>
      <c r="U1130" s="95" t="str">
        <f>IF(Table4[[#This Row],[Segment]]="","",Table4[[#This Row],[Hfriction (J/kg)]]+Table4[[#This Row],[Hexpansions (J/kg)]]+Table4[[#This Row],[Hcontractions (J/kg)]]+Table4[[#This Row],[Hf (J/kg)]])</f>
        <v/>
      </c>
      <c r="V1130" s="95" t="str">
        <f>IF(Table4[[#This Row],[Segment]]="","",Table4[[#This Row],[Total Friction Loss (J/kg)]]*Table3[Density (kg/m3)])</f>
        <v/>
      </c>
      <c r="W1130" s="95" t="str">
        <f>IF(Table4[[#This Row],[Segment]]="","",Table4[[#This Row],[Total Pressure Drop (Pa)]]/1000)</f>
        <v/>
      </c>
      <c r="Y1130" s="82" t="str">
        <f>IF('Set Up'!D1353="","",'Set Up'!D1353)</f>
        <v/>
      </c>
      <c r="Z1130" s="82" t="str">
        <f>IF('Set Up'!E1353="","",'Set Up'!E1353)</f>
        <v/>
      </c>
      <c r="AA1130" s="82" t="str">
        <f>IF('Set Up'!F1353="","",'Set Up'!F1353)</f>
        <v/>
      </c>
      <c r="AB1130" s="82" t="str">
        <f>IF('Set Up'!G1353="","",'Set Up'!G1353)</f>
        <v/>
      </c>
      <c r="AC1130" s="82" t="str">
        <f t="array" ref="AC1130">IF(Y1130="","",INDEX(Data!$G$4:$G$51,MATCH(Table7[[#This Row],[Fitting]]&amp;Table7[[#This Row],[Fitting Subtype]],Data!$E$4:$E$51&amp;Data!$F$4:$F$51,0)))</f>
        <v/>
      </c>
      <c r="AD1130" s="89" t="str">
        <f>IF(Table7[[#This Row],[Segment]]="","",Table7[[#This Row],[Quantity]]*Table7[[#This Row],[Kf]]*(((INDEX(Table4[Velocity (m/s)],MATCH(Table7[[#This Row],[Segment]],Table4[Segment],0)))^2)/2))</f>
        <v/>
      </c>
      <c r="AF1130" s="82" t="str">
        <f>Table4[[#This Row],[Segment]]</f>
        <v/>
      </c>
      <c r="AG1130" s="75"/>
      <c r="AH1130" s="82" t="str">
        <f>IF(Table5[[#This Row],[Segment]]="","",AG1130-Table4[[#This Row],[Total Pressure Drop (kPa)]])</f>
        <v/>
      </c>
    </row>
    <row r="1131" spans="1:34" x14ac:dyDescent="0.25">
      <c r="A1131" s="95" t="str">
        <f>IF('Set Up'!A1128="","",'Set Up'!A1128)</f>
        <v/>
      </c>
      <c r="B1131" s="75" t="s">
        <v>81</v>
      </c>
      <c r="C1131" s="85"/>
      <c r="D1131" s="86" t="str">
        <f>IF(Table4[[#This Row],[Diameter (in)]]="","",(((CONVERT(Table4[[#This Row],[Diameter (in)]],"in","m"))/2)^2)*PI())</f>
        <v/>
      </c>
      <c r="E1131" s="87" t="str">
        <f>IF(Table4[[#This Row],[Area (m2)]]="","",$D$4/Table4[[#This Row],[Area (m2)]])</f>
        <v/>
      </c>
      <c r="F1131" s="85">
        <f t="shared" si="17"/>
        <v>4.6951999999999998</v>
      </c>
      <c r="G1131" s="88" t="str">
        <f>IF(Table4[[#This Row],[Segment]]="","",(CONVERT(Table4[[#This Row],[Diameter (in)]],"in","m")*$B$4*Table4[[#This Row],[Velocity (m/s)]])/$C$4)</f>
        <v/>
      </c>
      <c r="H1131" s="96" t="str">
        <f>IF(Table4[[#This Row],[Segment]]="","",IF(Table4[[#This Row],[Teynold''s Number]]&gt;4000,"TURBULENT","LAMINAR"))</f>
        <v/>
      </c>
      <c r="I1131" s="86" t="str">
        <f>IF(Table4[[#This Row],[Segment]]="","",INDEX(Data!C1128:C1142,MATCH(Table4[Material],Data!B1128:B1142,0)))</f>
        <v/>
      </c>
      <c r="J1131" s="89" t="str">
        <f>IF(Table4[[#This Row],[ε (m)]]="","",Table4[[#This Row],[ε (m)]]/(CONVERT(Table4[[#This Row],[Diameter (in)]],"in","m")))</f>
        <v/>
      </c>
      <c r="K1131" s="96" t="str">
        <f>IF(Table4[[#This Row],[Regime]]="LAMINAR",16/Table4[[#This Row],[Teynold''s Number]],"-")</f>
        <v>-</v>
      </c>
      <c r="L1131" s="86"/>
      <c r="M1131" s="97" t="str">
        <f>IF(Table4[[#This Row],[Regime]]="TURBULENT",(((-4*LOG10(Table4[[#This Row],[ε/D]]/3.7+1.256/(Table4[[#This Row],[Teynold''s Number]]*SQRT(Table4[[#This Row],[f turbulent (guess)]]))))^-1)^2),"")</f>
        <v/>
      </c>
      <c r="N1131" s="91" t="str">
        <f>IF(Table4[[#This Row],[f turbulent]]="","",Table4[[#This Row],[f turbulent (guess)]]-Table4[[#This Row],[f turbulent]])</f>
        <v/>
      </c>
      <c r="O1131" s="87">
        <f>IF(Table4[[#This Row],[Segment]]="",0,IF(C1132="",0,IF(C1132&lt;=Table4[[#This Row],[Diameter (in)]],0,1-(D1131/D1132))))</f>
        <v>0</v>
      </c>
      <c r="P1131" s="92" t="str">
        <f>IF(Table4[[#This Row],[Segment]]="","",IF(C1131&gt;C1132,"",IF(C1132="",0.55,(0.55*(1-D1132/D1131)))))</f>
        <v/>
      </c>
      <c r="Q113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31" s="92" t="str">
        <f>IF(Table4[[#This Row],[Segment]]="","",IF(Table4[[#This Row],[Kexpansion]]="","0",((Table4[[#This Row],[Velocity (m/s)]]^2)/2)*Table4[[#This Row],[Kexpansion]]))</f>
        <v/>
      </c>
      <c r="S1131" s="92" t="str">
        <f>IF(Table4[[#This Row],[Segment]]="","",IF(Table4[[#This Row],[Kcontraction]]="","0",((Table4[[#This Row],[Velocity (m/s)]]^2)/2)*Table4[[#This Row],[Kcontraction]]))</f>
        <v/>
      </c>
      <c r="T1131" s="89" t="str">
        <f>IF(Table4[[#This Row],[Segment]]="","",SUMIF($Y$7:$Y$2000,Table4[[#This Row],[Segment]],$AD$7:$AD$2000))</f>
        <v/>
      </c>
      <c r="U1131" s="95" t="str">
        <f>IF(Table4[[#This Row],[Segment]]="","",Table4[[#This Row],[Hfriction (J/kg)]]+Table4[[#This Row],[Hexpansions (J/kg)]]+Table4[[#This Row],[Hcontractions (J/kg)]]+Table4[[#This Row],[Hf (J/kg)]])</f>
        <v/>
      </c>
      <c r="V1131" s="95" t="str">
        <f>IF(Table4[[#This Row],[Segment]]="","",Table4[[#This Row],[Total Friction Loss (J/kg)]]*Table3[Density (kg/m3)])</f>
        <v/>
      </c>
      <c r="W1131" s="95" t="str">
        <f>IF(Table4[[#This Row],[Segment]]="","",Table4[[#This Row],[Total Pressure Drop (Pa)]]/1000)</f>
        <v/>
      </c>
      <c r="Y1131" s="82" t="str">
        <f>IF('Set Up'!D1354="","",'Set Up'!D1354)</f>
        <v/>
      </c>
      <c r="Z1131" s="82" t="str">
        <f>IF('Set Up'!E1354="","",'Set Up'!E1354)</f>
        <v/>
      </c>
      <c r="AA1131" s="82" t="str">
        <f>IF('Set Up'!F1354="","",'Set Up'!F1354)</f>
        <v/>
      </c>
      <c r="AB1131" s="82" t="str">
        <f>IF('Set Up'!G1354="","",'Set Up'!G1354)</f>
        <v/>
      </c>
      <c r="AC1131" s="82" t="str">
        <f t="array" ref="AC1131">IF(Y1131="","",INDEX(Data!$G$4:$G$51,MATCH(Table7[[#This Row],[Fitting]]&amp;Table7[[#This Row],[Fitting Subtype]],Data!$E$4:$E$51&amp;Data!$F$4:$F$51,0)))</f>
        <v/>
      </c>
      <c r="AD1131" s="89" t="str">
        <f>IF(Table7[[#This Row],[Segment]]="","",Table7[[#This Row],[Quantity]]*Table7[[#This Row],[Kf]]*(((INDEX(Table4[Velocity (m/s)],MATCH(Table7[[#This Row],[Segment]],Table4[Segment],0)))^2)/2))</f>
        <v/>
      </c>
      <c r="AF1131" s="82" t="str">
        <f>Table4[[#This Row],[Segment]]</f>
        <v/>
      </c>
      <c r="AG1131" s="75"/>
      <c r="AH1131" s="82" t="str">
        <f>IF(Table5[[#This Row],[Segment]]="","",AG1131-Table4[[#This Row],[Total Pressure Drop (kPa)]])</f>
        <v/>
      </c>
    </row>
    <row r="1132" spans="1:34" x14ac:dyDescent="0.25">
      <c r="A1132" s="95" t="str">
        <f>IF('Set Up'!A1129="","",'Set Up'!A1129)</f>
        <v/>
      </c>
      <c r="B1132" s="75" t="s">
        <v>81</v>
      </c>
      <c r="C1132" s="85"/>
      <c r="D1132" s="86" t="str">
        <f>IF(Table4[[#This Row],[Diameter (in)]]="","",(((CONVERT(Table4[[#This Row],[Diameter (in)]],"in","m"))/2)^2)*PI())</f>
        <v/>
      </c>
      <c r="E1132" s="87" t="str">
        <f>IF(Table4[[#This Row],[Area (m2)]]="","",$D$4/Table4[[#This Row],[Area (m2)]])</f>
        <v/>
      </c>
      <c r="F1132" s="85">
        <f t="shared" si="17"/>
        <v>4.6951999999999998</v>
      </c>
      <c r="G1132" s="88" t="str">
        <f>IF(Table4[[#This Row],[Segment]]="","",(CONVERT(Table4[[#This Row],[Diameter (in)]],"in","m")*$B$4*Table4[[#This Row],[Velocity (m/s)]])/$C$4)</f>
        <v/>
      </c>
      <c r="H1132" s="96" t="str">
        <f>IF(Table4[[#This Row],[Segment]]="","",IF(Table4[[#This Row],[Teynold''s Number]]&gt;4000,"TURBULENT","LAMINAR"))</f>
        <v/>
      </c>
      <c r="I1132" s="86" t="str">
        <f>IF(Table4[[#This Row],[Segment]]="","",INDEX(Data!C1129:C1143,MATCH(Table4[Material],Data!B1129:B1143,0)))</f>
        <v/>
      </c>
      <c r="J1132" s="89" t="str">
        <f>IF(Table4[[#This Row],[ε (m)]]="","",Table4[[#This Row],[ε (m)]]/(CONVERT(Table4[[#This Row],[Diameter (in)]],"in","m")))</f>
        <v/>
      </c>
      <c r="K1132" s="96" t="str">
        <f>IF(Table4[[#This Row],[Regime]]="LAMINAR",16/Table4[[#This Row],[Teynold''s Number]],"-")</f>
        <v>-</v>
      </c>
      <c r="L1132" s="86"/>
      <c r="M1132" s="97" t="str">
        <f>IF(Table4[[#This Row],[Regime]]="TURBULENT",(((-4*LOG10(Table4[[#This Row],[ε/D]]/3.7+1.256/(Table4[[#This Row],[Teynold''s Number]]*SQRT(Table4[[#This Row],[f turbulent (guess)]]))))^-1)^2),"")</f>
        <v/>
      </c>
      <c r="N1132" s="91" t="str">
        <f>IF(Table4[[#This Row],[f turbulent]]="","",Table4[[#This Row],[f turbulent (guess)]]-Table4[[#This Row],[f turbulent]])</f>
        <v/>
      </c>
      <c r="O1132" s="87">
        <f>IF(Table4[[#This Row],[Segment]]="",0,IF(C1133="",0,IF(C1133&lt;=Table4[[#This Row],[Diameter (in)]],0,1-(D1132/D1133))))</f>
        <v>0</v>
      </c>
      <c r="P1132" s="92" t="str">
        <f>IF(Table4[[#This Row],[Segment]]="","",IF(C1132&gt;C1133,"",IF(C1133="",0.55,(0.55*(1-D1133/D1132)))))</f>
        <v/>
      </c>
      <c r="Q113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32" s="92" t="str">
        <f>IF(Table4[[#This Row],[Segment]]="","",IF(Table4[[#This Row],[Kexpansion]]="","0",((Table4[[#This Row],[Velocity (m/s)]]^2)/2)*Table4[[#This Row],[Kexpansion]]))</f>
        <v/>
      </c>
      <c r="S1132" s="92" t="str">
        <f>IF(Table4[[#This Row],[Segment]]="","",IF(Table4[[#This Row],[Kcontraction]]="","0",((Table4[[#This Row],[Velocity (m/s)]]^2)/2)*Table4[[#This Row],[Kcontraction]]))</f>
        <v/>
      </c>
      <c r="T1132" s="89" t="str">
        <f>IF(Table4[[#This Row],[Segment]]="","",SUMIF($Y$7:$Y$2000,Table4[[#This Row],[Segment]],$AD$7:$AD$2000))</f>
        <v/>
      </c>
      <c r="U1132" s="95" t="str">
        <f>IF(Table4[[#This Row],[Segment]]="","",Table4[[#This Row],[Hfriction (J/kg)]]+Table4[[#This Row],[Hexpansions (J/kg)]]+Table4[[#This Row],[Hcontractions (J/kg)]]+Table4[[#This Row],[Hf (J/kg)]])</f>
        <v/>
      </c>
      <c r="V1132" s="95" t="str">
        <f>IF(Table4[[#This Row],[Segment]]="","",Table4[[#This Row],[Total Friction Loss (J/kg)]]*Table3[Density (kg/m3)])</f>
        <v/>
      </c>
      <c r="W1132" s="95" t="str">
        <f>IF(Table4[[#This Row],[Segment]]="","",Table4[[#This Row],[Total Pressure Drop (Pa)]]/1000)</f>
        <v/>
      </c>
      <c r="Y1132" s="82" t="str">
        <f>IF('Set Up'!D1355="","",'Set Up'!D1355)</f>
        <v/>
      </c>
      <c r="Z1132" s="82" t="str">
        <f>IF('Set Up'!E1355="","",'Set Up'!E1355)</f>
        <v/>
      </c>
      <c r="AA1132" s="82" t="str">
        <f>IF('Set Up'!F1355="","",'Set Up'!F1355)</f>
        <v/>
      </c>
      <c r="AB1132" s="82" t="str">
        <f>IF('Set Up'!G1355="","",'Set Up'!G1355)</f>
        <v/>
      </c>
      <c r="AC1132" s="82" t="str">
        <f t="array" ref="AC1132">IF(Y1132="","",INDEX(Data!$G$4:$G$51,MATCH(Table7[[#This Row],[Fitting]]&amp;Table7[[#This Row],[Fitting Subtype]],Data!$E$4:$E$51&amp;Data!$F$4:$F$51,0)))</f>
        <v/>
      </c>
      <c r="AD1132" s="89" t="str">
        <f>IF(Table7[[#This Row],[Segment]]="","",Table7[[#This Row],[Quantity]]*Table7[[#This Row],[Kf]]*(((INDEX(Table4[Velocity (m/s)],MATCH(Table7[[#This Row],[Segment]],Table4[Segment],0)))^2)/2))</f>
        <v/>
      </c>
      <c r="AF1132" s="82" t="str">
        <f>Table4[[#This Row],[Segment]]</f>
        <v/>
      </c>
      <c r="AG1132" s="75"/>
      <c r="AH1132" s="82" t="str">
        <f>IF(Table5[[#This Row],[Segment]]="","",AG1132-Table4[[#This Row],[Total Pressure Drop (kPa)]])</f>
        <v/>
      </c>
    </row>
    <row r="1133" spans="1:34" x14ac:dyDescent="0.25">
      <c r="A1133" s="95" t="str">
        <f>IF('Set Up'!A1130="","",'Set Up'!A1130)</f>
        <v/>
      </c>
      <c r="B1133" s="75" t="s">
        <v>81</v>
      </c>
      <c r="C1133" s="85"/>
      <c r="D1133" s="86" t="str">
        <f>IF(Table4[[#This Row],[Diameter (in)]]="","",(((CONVERT(Table4[[#This Row],[Diameter (in)]],"in","m"))/2)^2)*PI())</f>
        <v/>
      </c>
      <c r="E1133" s="87" t="str">
        <f>IF(Table4[[#This Row],[Area (m2)]]="","",$D$4/Table4[[#This Row],[Area (m2)]])</f>
        <v/>
      </c>
      <c r="F1133" s="85">
        <f t="shared" si="17"/>
        <v>4.6951999999999998</v>
      </c>
      <c r="G1133" s="88" t="str">
        <f>IF(Table4[[#This Row],[Segment]]="","",(CONVERT(Table4[[#This Row],[Diameter (in)]],"in","m")*$B$4*Table4[[#This Row],[Velocity (m/s)]])/$C$4)</f>
        <v/>
      </c>
      <c r="H1133" s="96" t="str">
        <f>IF(Table4[[#This Row],[Segment]]="","",IF(Table4[[#This Row],[Teynold''s Number]]&gt;4000,"TURBULENT","LAMINAR"))</f>
        <v/>
      </c>
      <c r="I1133" s="86" t="str">
        <f>IF(Table4[[#This Row],[Segment]]="","",INDEX(Data!C1130:C1144,MATCH(Table4[Material],Data!B1130:B1144,0)))</f>
        <v/>
      </c>
      <c r="J1133" s="89" t="str">
        <f>IF(Table4[[#This Row],[ε (m)]]="","",Table4[[#This Row],[ε (m)]]/(CONVERT(Table4[[#This Row],[Diameter (in)]],"in","m")))</f>
        <v/>
      </c>
      <c r="K1133" s="96" t="str">
        <f>IF(Table4[[#This Row],[Regime]]="LAMINAR",16/Table4[[#This Row],[Teynold''s Number]],"-")</f>
        <v>-</v>
      </c>
      <c r="L1133" s="86"/>
      <c r="M1133" s="97" t="str">
        <f>IF(Table4[[#This Row],[Regime]]="TURBULENT",(((-4*LOG10(Table4[[#This Row],[ε/D]]/3.7+1.256/(Table4[[#This Row],[Teynold''s Number]]*SQRT(Table4[[#This Row],[f turbulent (guess)]]))))^-1)^2),"")</f>
        <v/>
      </c>
      <c r="N1133" s="91" t="str">
        <f>IF(Table4[[#This Row],[f turbulent]]="","",Table4[[#This Row],[f turbulent (guess)]]-Table4[[#This Row],[f turbulent]])</f>
        <v/>
      </c>
      <c r="O1133" s="87">
        <f>IF(Table4[[#This Row],[Segment]]="",0,IF(C1134="",0,IF(C1134&lt;=Table4[[#This Row],[Diameter (in)]],0,1-(D1133/D1134))))</f>
        <v>0</v>
      </c>
      <c r="P1133" s="92" t="str">
        <f>IF(Table4[[#This Row],[Segment]]="","",IF(C1133&gt;C1134,"",IF(C1134="",0.55,(0.55*(1-D1134/D1133)))))</f>
        <v/>
      </c>
      <c r="Q113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33" s="92" t="str">
        <f>IF(Table4[[#This Row],[Segment]]="","",IF(Table4[[#This Row],[Kexpansion]]="","0",((Table4[[#This Row],[Velocity (m/s)]]^2)/2)*Table4[[#This Row],[Kexpansion]]))</f>
        <v/>
      </c>
      <c r="S1133" s="92" t="str">
        <f>IF(Table4[[#This Row],[Segment]]="","",IF(Table4[[#This Row],[Kcontraction]]="","0",((Table4[[#This Row],[Velocity (m/s)]]^2)/2)*Table4[[#This Row],[Kcontraction]]))</f>
        <v/>
      </c>
      <c r="T1133" s="89" t="str">
        <f>IF(Table4[[#This Row],[Segment]]="","",SUMIF($Y$7:$Y$2000,Table4[[#This Row],[Segment]],$AD$7:$AD$2000))</f>
        <v/>
      </c>
      <c r="U1133" s="95" t="str">
        <f>IF(Table4[[#This Row],[Segment]]="","",Table4[[#This Row],[Hfriction (J/kg)]]+Table4[[#This Row],[Hexpansions (J/kg)]]+Table4[[#This Row],[Hcontractions (J/kg)]]+Table4[[#This Row],[Hf (J/kg)]])</f>
        <v/>
      </c>
      <c r="V1133" s="95" t="str">
        <f>IF(Table4[[#This Row],[Segment]]="","",Table4[[#This Row],[Total Friction Loss (J/kg)]]*Table3[Density (kg/m3)])</f>
        <v/>
      </c>
      <c r="W1133" s="95" t="str">
        <f>IF(Table4[[#This Row],[Segment]]="","",Table4[[#This Row],[Total Pressure Drop (Pa)]]/1000)</f>
        <v/>
      </c>
      <c r="Y1133" s="82" t="str">
        <f>IF('Set Up'!D1356="","",'Set Up'!D1356)</f>
        <v/>
      </c>
      <c r="Z1133" s="82" t="str">
        <f>IF('Set Up'!E1356="","",'Set Up'!E1356)</f>
        <v/>
      </c>
      <c r="AA1133" s="82" t="str">
        <f>IF('Set Up'!F1356="","",'Set Up'!F1356)</f>
        <v/>
      </c>
      <c r="AB1133" s="82" t="str">
        <f>IF('Set Up'!G1356="","",'Set Up'!G1356)</f>
        <v/>
      </c>
      <c r="AC1133" s="82" t="str">
        <f t="array" ref="AC1133">IF(Y1133="","",INDEX(Data!$G$4:$G$51,MATCH(Table7[[#This Row],[Fitting]]&amp;Table7[[#This Row],[Fitting Subtype]],Data!$E$4:$E$51&amp;Data!$F$4:$F$51,0)))</f>
        <v/>
      </c>
      <c r="AD1133" s="89" t="str">
        <f>IF(Table7[[#This Row],[Segment]]="","",Table7[[#This Row],[Quantity]]*Table7[[#This Row],[Kf]]*(((INDEX(Table4[Velocity (m/s)],MATCH(Table7[[#This Row],[Segment]],Table4[Segment],0)))^2)/2))</f>
        <v/>
      </c>
      <c r="AF1133" s="82" t="str">
        <f>Table4[[#This Row],[Segment]]</f>
        <v/>
      </c>
      <c r="AG1133" s="75"/>
      <c r="AH1133" s="82" t="str">
        <f>IF(Table5[[#This Row],[Segment]]="","",AG1133-Table4[[#This Row],[Total Pressure Drop (kPa)]])</f>
        <v/>
      </c>
    </row>
    <row r="1134" spans="1:34" x14ac:dyDescent="0.25">
      <c r="A1134" s="95" t="str">
        <f>IF('Set Up'!A1131="","",'Set Up'!A1131)</f>
        <v/>
      </c>
      <c r="B1134" s="75" t="s">
        <v>81</v>
      </c>
      <c r="C1134" s="85"/>
      <c r="D1134" s="86" t="str">
        <f>IF(Table4[[#This Row],[Diameter (in)]]="","",(((CONVERT(Table4[[#This Row],[Diameter (in)]],"in","m"))/2)^2)*PI())</f>
        <v/>
      </c>
      <c r="E1134" s="87" t="str">
        <f>IF(Table4[[#This Row],[Area (m2)]]="","",$D$4/Table4[[#This Row],[Area (m2)]])</f>
        <v/>
      </c>
      <c r="F1134" s="85">
        <f t="shared" si="17"/>
        <v>4.6951999999999998</v>
      </c>
      <c r="G1134" s="88" t="str">
        <f>IF(Table4[[#This Row],[Segment]]="","",(CONVERT(Table4[[#This Row],[Diameter (in)]],"in","m")*$B$4*Table4[[#This Row],[Velocity (m/s)]])/$C$4)</f>
        <v/>
      </c>
      <c r="H1134" s="96" t="str">
        <f>IF(Table4[[#This Row],[Segment]]="","",IF(Table4[[#This Row],[Teynold''s Number]]&gt;4000,"TURBULENT","LAMINAR"))</f>
        <v/>
      </c>
      <c r="I1134" s="86" t="str">
        <f>IF(Table4[[#This Row],[Segment]]="","",INDEX(Data!C1131:C1145,MATCH(Table4[Material],Data!B1131:B1145,0)))</f>
        <v/>
      </c>
      <c r="J1134" s="89" t="str">
        <f>IF(Table4[[#This Row],[ε (m)]]="","",Table4[[#This Row],[ε (m)]]/(CONVERT(Table4[[#This Row],[Diameter (in)]],"in","m")))</f>
        <v/>
      </c>
      <c r="K1134" s="96" t="str">
        <f>IF(Table4[[#This Row],[Regime]]="LAMINAR",16/Table4[[#This Row],[Teynold''s Number]],"-")</f>
        <v>-</v>
      </c>
      <c r="L1134" s="86"/>
      <c r="M1134" s="97" t="str">
        <f>IF(Table4[[#This Row],[Regime]]="TURBULENT",(((-4*LOG10(Table4[[#This Row],[ε/D]]/3.7+1.256/(Table4[[#This Row],[Teynold''s Number]]*SQRT(Table4[[#This Row],[f turbulent (guess)]]))))^-1)^2),"")</f>
        <v/>
      </c>
      <c r="N1134" s="91" t="str">
        <f>IF(Table4[[#This Row],[f turbulent]]="","",Table4[[#This Row],[f turbulent (guess)]]-Table4[[#This Row],[f turbulent]])</f>
        <v/>
      </c>
      <c r="O1134" s="87">
        <f>IF(Table4[[#This Row],[Segment]]="",0,IF(C1135="",0,IF(C1135&lt;=Table4[[#This Row],[Diameter (in)]],0,1-(D1134/D1135))))</f>
        <v>0</v>
      </c>
      <c r="P1134" s="92" t="str">
        <f>IF(Table4[[#This Row],[Segment]]="","",IF(C1134&gt;C1135,"",IF(C1135="",0.55,(0.55*(1-D1135/D1134)))))</f>
        <v/>
      </c>
      <c r="Q113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34" s="92" t="str">
        <f>IF(Table4[[#This Row],[Segment]]="","",IF(Table4[[#This Row],[Kexpansion]]="","0",((Table4[[#This Row],[Velocity (m/s)]]^2)/2)*Table4[[#This Row],[Kexpansion]]))</f>
        <v/>
      </c>
      <c r="S1134" s="92" t="str">
        <f>IF(Table4[[#This Row],[Segment]]="","",IF(Table4[[#This Row],[Kcontraction]]="","0",((Table4[[#This Row],[Velocity (m/s)]]^2)/2)*Table4[[#This Row],[Kcontraction]]))</f>
        <v/>
      </c>
      <c r="T1134" s="89" t="str">
        <f>IF(Table4[[#This Row],[Segment]]="","",SUMIF($Y$7:$Y$2000,Table4[[#This Row],[Segment]],$AD$7:$AD$2000))</f>
        <v/>
      </c>
      <c r="U1134" s="95" t="str">
        <f>IF(Table4[[#This Row],[Segment]]="","",Table4[[#This Row],[Hfriction (J/kg)]]+Table4[[#This Row],[Hexpansions (J/kg)]]+Table4[[#This Row],[Hcontractions (J/kg)]]+Table4[[#This Row],[Hf (J/kg)]])</f>
        <v/>
      </c>
      <c r="V1134" s="95" t="str">
        <f>IF(Table4[[#This Row],[Segment]]="","",Table4[[#This Row],[Total Friction Loss (J/kg)]]*Table3[Density (kg/m3)])</f>
        <v/>
      </c>
      <c r="W1134" s="95" t="str">
        <f>IF(Table4[[#This Row],[Segment]]="","",Table4[[#This Row],[Total Pressure Drop (Pa)]]/1000)</f>
        <v/>
      </c>
      <c r="Y1134" s="82" t="str">
        <f>IF('Set Up'!D1357="","",'Set Up'!D1357)</f>
        <v/>
      </c>
      <c r="Z1134" s="82" t="str">
        <f>IF('Set Up'!E1357="","",'Set Up'!E1357)</f>
        <v/>
      </c>
      <c r="AA1134" s="82" t="str">
        <f>IF('Set Up'!F1357="","",'Set Up'!F1357)</f>
        <v/>
      </c>
      <c r="AB1134" s="82" t="str">
        <f>IF('Set Up'!G1357="","",'Set Up'!G1357)</f>
        <v/>
      </c>
      <c r="AC1134" s="82" t="str">
        <f t="array" ref="AC1134">IF(Y1134="","",INDEX(Data!$G$4:$G$51,MATCH(Table7[[#This Row],[Fitting]]&amp;Table7[[#This Row],[Fitting Subtype]],Data!$E$4:$E$51&amp;Data!$F$4:$F$51,0)))</f>
        <v/>
      </c>
      <c r="AD1134" s="89" t="str">
        <f>IF(Table7[[#This Row],[Segment]]="","",Table7[[#This Row],[Quantity]]*Table7[[#This Row],[Kf]]*(((INDEX(Table4[Velocity (m/s)],MATCH(Table7[[#This Row],[Segment]],Table4[Segment],0)))^2)/2))</f>
        <v/>
      </c>
      <c r="AF1134" s="82" t="str">
        <f>Table4[[#This Row],[Segment]]</f>
        <v/>
      </c>
      <c r="AG1134" s="75"/>
      <c r="AH1134" s="82" t="str">
        <f>IF(Table5[[#This Row],[Segment]]="","",AG1134-Table4[[#This Row],[Total Pressure Drop (kPa)]])</f>
        <v/>
      </c>
    </row>
    <row r="1135" spans="1:34" x14ac:dyDescent="0.25">
      <c r="A1135" s="95" t="str">
        <f>IF('Set Up'!A1132="","",'Set Up'!A1132)</f>
        <v/>
      </c>
      <c r="B1135" s="75" t="s">
        <v>81</v>
      </c>
      <c r="C1135" s="85"/>
      <c r="D1135" s="86" t="str">
        <f>IF(Table4[[#This Row],[Diameter (in)]]="","",(((CONVERT(Table4[[#This Row],[Diameter (in)]],"in","m"))/2)^2)*PI())</f>
        <v/>
      </c>
      <c r="E1135" s="87" t="str">
        <f>IF(Table4[[#This Row],[Area (m2)]]="","",$D$4/Table4[[#This Row],[Area (m2)]])</f>
        <v/>
      </c>
      <c r="F1135" s="85">
        <f t="shared" si="17"/>
        <v>4.6951999999999998</v>
      </c>
      <c r="G1135" s="88" t="str">
        <f>IF(Table4[[#This Row],[Segment]]="","",(CONVERT(Table4[[#This Row],[Diameter (in)]],"in","m")*$B$4*Table4[[#This Row],[Velocity (m/s)]])/$C$4)</f>
        <v/>
      </c>
      <c r="H1135" s="96" t="str">
        <f>IF(Table4[[#This Row],[Segment]]="","",IF(Table4[[#This Row],[Teynold''s Number]]&gt;4000,"TURBULENT","LAMINAR"))</f>
        <v/>
      </c>
      <c r="I1135" s="86" t="str">
        <f>IF(Table4[[#This Row],[Segment]]="","",INDEX(Data!C1132:C1146,MATCH(Table4[Material],Data!B1132:B1146,0)))</f>
        <v/>
      </c>
      <c r="J1135" s="89" t="str">
        <f>IF(Table4[[#This Row],[ε (m)]]="","",Table4[[#This Row],[ε (m)]]/(CONVERT(Table4[[#This Row],[Diameter (in)]],"in","m")))</f>
        <v/>
      </c>
      <c r="K1135" s="96" t="str">
        <f>IF(Table4[[#This Row],[Regime]]="LAMINAR",16/Table4[[#This Row],[Teynold''s Number]],"-")</f>
        <v>-</v>
      </c>
      <c r="L1135" s="86"/>
      <c r="M1135" s="97" t="str">
        <f>IF(Table4[[#This Row],[Regime]]="TURBULENT",(((-4*LOG10(Table4[[#This Row],[ε/D]]/3.7+1.256/(Table4[[#This Row],[Teynold''s Number]]*SQRT(Table4[[#This Row],[f turbulent (guess)]]))))^-1)^2),"")</f>
        <v/>
      </c>
      <c r="N1135" s="91" t="str">
        <f>IF(Table4[[#This Row],[f turbulent]]="","",Table4[[#This Row],[f turbulent (guess)]]-Table4[[#This Row],[f turbulent]])</f>
        <v/>
      </c>
      <c r="O1135" s="87">
        <f>IF(Table4[[#This Row],[Segment]]="",0,IF(C1136="",0,IF(C1136&lt;=Table4[[#This Row],[Diameter (in)]],0,1-(D1135/D1136))))</f>
        <v>0</v>
      </c>
      <c r="P1135" s="92" t="str">
        <f>IF(Table4[[#This Row],[Segment]]="","",IF(C1135&gt;C1136,"",IF(C1136="",0.55,(0.55*(1-D1136/D1135)))))</f>
        <v/>
      </c>
      <c r="Q113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35" s="92" t="str">
        <f>IF(Table4[[#This Row],[Segment]]="","",IF(Table4[[#This Row],[Kexpansion]]="","0",((Table4[[#This Row],[Velocity (m/s)]]^2)/2)*Table4[[#This Row],[Kexpansion]]))</f>
        <v/>
      </c>
      <c r="S1135" s="92" t="str">
        <f>IF(Table4[[#This Row],[Segment]]="","",IF(Table4[[#This Row],[Kcontraction]]="","0",((Table4[[#This Row],[Velocity (m/s)]]^2)/2)*Table4[[#This Row],[Kcontraction]]))</f>
        <v/>
      </c>
      <c r="T1135" s="89" t="str">
        <f>IF(Table4[[#This Row],[Segment]]="","",SUMIF($Y$7:$Y$2000,Table4[[#This Row],[Segment]],$AD$7:$AD$2000))</f>
        <v/>
      </c>
      <c r="U1135" s="95" t="str">
        <f>IF(Table4[[#This Row],[Segment]]="","",Table4[[#This Row],[Hfriction (J/kg)]]+Table4[[#This Row],[Hexpansions (J/kg)]]+Table4[[#This Row],[Hcontractions (J/kg)]]+Table4[[#This Row],[Hf (J/kg)]])</f>
        <v/>
      </c>
      <c r="V1135" s="95" t="str">
        <f>IF(Table4[[#This Row],[Segment]]="","",Table4[[#This Row],[Total Friction Loss (J/kg)]]*Table3[Density (kg/m3)])</f>
        <v/>
      </c>
      <c r="W1135" s="95" t="str">
        <f>IF(Table4[[#This Row],[Segment]]="","",Table4[[#This Row],[Total Pressure Drop (Pa)]]/1000)</f>
        <v/>
      </c>
      <c r="Y1135" s="82" t="str">
        <f>IF('Set Up'!D1358="","",'Set Up'!D1358)</f>
        <v/>
      </c>
      <c r="Z1135" s="82" t="str">
        <f>IF('Set Up'!E1358="","",'Set Up'!E1358)</f>
        <v/>
      </c>
      <c r="AA1135" s="82" t="str">
        <f>IF('Set Up'!F1358="","",'Set Up'!F1358)</f>
        <v/>
      </c>
      <c r="AB1135" s="82" t="str">
        <f>IF('Set Up'!G1358="","",'Set Up'!G1358)</f>
        <v/>
      </c>
      <c r="AC1135" s="82" t="str">
        <f t="array" ref="AC1135">IF(Y1135="","",INDEX(Data!$G$4:$G$51,MATCH(Table7[[#This Row],[Fitting]]&amp;Table7[[#This Row],[Fitting Subtype]],Data!$E$4:$E$51&amp;Data!$F$4:$F$51,0)))</f>
        <v/>
      </c>
      <c r="AD1135" s="89" t="str">
        <f>IF(Table7[[#This Row],[Segment]]="","",Table7[[#This Row],[Quantity]]*Table7[[#This Row],[Kf]]*(((INDEX(Table4[Velocity (m/s)],MATCH(Table7[[#This Row],[Segment]],Table4[Segment],0)))^2)/2))</f>
        <v/>
      </c>
      <c r="AF1135" s="82" t="str">
        <f>Table4[[#This Row],[Segment]]</f>
        <v/>
      </c>
      <c r="AG1135" s="75"/>
      <c r="AH1135" s="82" t="str">
        <f>IF(Table5[[#This Row],[Segment]]="","",AG1135-Table4[[#This Row],[Total Pressure Drop (kPa)]])</f>
        <v/>
      </c>
    </row>
    <row r="1136" spans="1:34" x14ac:dyDescent="0.25">
      <c r="A1136" s="95" t="str">
        <f>IF('Set Up'!A1133="","",'Set Up'!A1133)</f>
        <v/>
      </c>
      <c r="B1136" s="75" t="s">
        <v>81</v>
      </c>
      <c r="C1136" s="85"/>
      <c r="D1136" s="86" t="str">
        <f>IF(Table4[[#This Row],[Diameter (in)]]="","",(((CONVERT(Table4[[#This Row],[Diameter (in)]],"in","m"))/2)^2)*PI())</f>
        <v/>
      </c>
      <c r="E1136" s="87" t="str">
        <f>IF(Table4[[#This Row],[Area (m2)]]="","",$D$4/Table4[[#This Row],[Area (m2)]])</f>
        <v/>
      </c>
      <c r="F1136" s="85">
        <f t="shared" si="17"/>
        <v>4.6951999999999998</v>
      </c>
      <c r="G1136" s="88" t="str">
        <f>IF(Table4[[#This Row],[Segment]]="","",(CONVERT(Table4[[#This Row],[Diameter (in)]],"in","m")*$B$4*Table4[[#This Row],[Velocity (m/s)]])/$C$4)</f>
        <v/>
      </c>
      <c r="H1136" s="96" t="str">
        <f>IF(Table4[[#This Row],[Segment]]="","",IF(Table4[[#This Row],[Teynold''s Number]]&gt;4000,"TURBULENT","LAMINAR"))</f>
        <v/>
      </c>
      <c r="I1136" s="86" t="str">
        <f>IF(Table4[[#This Row],[Segment]]="","",INDEX(Data!C1133:C1147,MATCH(Table4[Material],Data!B1133:B1147,0)))</f>
        <v/>
      </c>
      <c r="J1136" s="89" t="str">
        <f>IF(Table4[[#This Row],[ε (m)]]="","",Table4[[#This Row],[ε (m)]]/(CONVERT(Table4[[#This Row],[Diameter (in)]],"in","m")))</f>
        <v/>
      </c>
      <c r="K1136" s="96" t="str">
        <f>IF(Table4[[#This Row],[Regime]]="LAMINAR",16/Table4[[#This Row],[Teynold''s Number]],"-")</f>
        <v>-</v>
      </c>
      <c r="L1136" s="86"/>
      <c r="M1136" s="97" t="str">
        <f>IF(Table4[[#This Row],[Regime]]="TURBULENT",(((-4*LOG10(Table4[[#This Row],[ε/D]]/3.7+1.256/(Table4[[#This Row],[Teynold''s Number]]*SQRT(Table4[[#This Row],[f turbulent (guess)]]))))^-1)^2),"")</f>
        <v/>
      </c>
      <c r="N1136" s="91" t="str">
        <f>IF(Table4[[#This Row],[f turbulent]]="","",Table4[[#This Row],[f turbulent (guess)]]-Table4[[#This Row],[f turbulent]])</f>
        <v/>
      </c>
      <c r="O1136" s="87">
        <f>IF(Table4[[#This Row],[Segment]]="",0,IF(C1137="",0,IF(C1137&lt;=Table4[[#This Row],[Diameter (in)]],0,1-(D1136/D1137))))</f>
        <v>0</v>
      </c>
      <c r="P1136" s="92" t="str">
        <f>IF(Table4[[#This Row],[Segment]]="","",IF(C1136&gt;C1137,"",IF(C1137="",0.55,(0.55*(1-D1137/D1136)))))</f>
        <v/>
      </c>
      <c r="Q113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36" s="92" t="str">
        <f>IF(Table4[[#This Row],[Segment]]="","",IF(Table4[[#This Row],[Kexpansion]]="","0",((Table4[[#This Row],[Velocity (m/s)]]^2)/2)*Table4[[#This Row],[Kexpansion]]))</f>
        <v/>
      </c>
      <c r="S1136" s="92" t="str">
        <f>IF(Table4[[#This Row],[Segment]]="","",IF(Table4[[#This Row],[Kcontraction]]="","0",((Table4[[#This Row],[Velocity (m/s)]]^2)/2)*Table4[[#This Row],[Kcontraction]]))</f>
        <v/>
      </c>
      <c r="T1136" s="89" t="str">
        <f>IF(Table4[[#This Row],[Segment]]="","",SUMIF($Y$7:$Y$2000,Table4[[#This Row],[Segment]],$AD$7:$AD$2000))</f>
        <v/>
      </c>
      <c r="U1136" s="95" t="str">
        <f>IF(Table4[[#This Row],[Segment]]="","",Table4[[#This Row],[Hfriction (J/kg)]]+Table4[[#This Row],[Hexpansions (J/kg)]]+Table4[[#This Row],[Hcontractions (J/kg)]]+Table4[[#This Row],[Hf (J/kg)]])</f>
        <v/>
      </c>
      <c r="V1136" s="95" t="str">
        <f>IF(Table4[[#This Row],[Segment]]="","",Table4[[#This Row],[Total Friction Loss (J/kg)]]*Table3[Density (kg/m3)])</f>
        <v/>
      </c>
      <c r="W1136" s="95" t="str">
        <f>IF(Table4[[#This Row],[Segment]]="","",Table4[[#This Row],[Total Pressure Drop (Pa)]]/1000)</f>
        <v/>
      </c>
      <c r="Y1136" s="82" t="str">
        <f>IF('Set Up'!D1359="","",'Set Up'!D1359)</f>
        <v/>
      </c>
      <c r="Z1136" s="82" t="str">
        <f>IF('Set Up'!E1359="","",'Set Up'!E1359)</f>
        <v/>
      </c>
      <c r="AA1136" s="82" t="str">
        <f>IF('Set Up'!F1359="","",'Set Up'!F1359)</f>
        <v/>
      </c>
      <c r="AB1136" s="82" t="str">
        <f>IF('Set Up'!G1359="","",'Set Up'!G1359)</f>
        <v/>
      </c>
      <c r="AC1136" s="82" t="str">
        <f t="array" ref="AC1136">IF(Y1136="","",INDEX(Data!$G$4:$G$51,MATCH(Table7[[#This Row],[Fitting]]&amp;Table7[[#This Row],[Fitting Subtype]],Data!$E$4:$E$51&amp;Data!$F$4:$F$51,0)))</f>
        <v/>
      </c>
      <c r="AD1136" s="89" t="str">
        <f>IF(Table7[[#This Row],[Segment]]="","",Table7[[#This Row],[Quantity]]*Table7[[#This Row],[Kf]]*(((INDEX(Table4[Velocity (m/s)],MATCH(Table7[[#This Row],[Segment]],Table4[Segment],0)))^2)/2))</f>
        <v/>
      </c>
      <c r="AF1136" s="82" t="str">
        <f>Table4[[#This Row],[Segment]]</f>
        <v/>
      </c>
      <c r="AG1136" s="75"/>
      <c r="AH1136" s="82" t="str">
        <f>IF(Table5[[#This Row],[Segment]]="","",AG1136-Table4[[#This Row],[Total Pressure Drop (kPa)]])</f>
        <v/>
      </c>
    </row>
    <row r="1137" spans="1:34" x14ac:dyDescent="0.25">
      <c r="A1137" s="95" t="str">
        <f>IF('Set Up'!A1134="","",'Set Up'!A1134)</f>
        <v/>
      </c>
      <c r="B1137" s="75" t="s">
        <v>81</v>
      </c>
      <c r="C1137" s="85"/>
      <c r="D1137" s="86" t="str">
        <f>IF(Table4[[#This Row],[Diameter (in)]]="","",(((CONVERT(Table4[[#This Row],[Diameter (in)]],"in","m"))/2)^2)*PI())</f>
        <v/>
      </c>
      <c r="E1137" s="87" t="str">
        <f>IF(Table4[[#This Row],[Area (m2)]]="","",$D$4/Table4[[#This Row],[Area (m2)]])</f>
        <v/>
      </c>
      <c r="F1137" s="85">
        <f t="shared" si="17"/>
        <v>4.6951999999999998</v>
      </c>
      <c r="G1137" s="88" t="str">
        <f>IF(Table4[[#This Row],[Segment]]="","",(CONVERT(Table4[[#This Row],[Diameter (in)]],"in","m")*$B$4*Table4[[#This Row],[Velocity (m/s)]])/$C$4)</f>
        <v/>
      </c>
      <c r="H1137" s="96" t="str">
        <f>IF(Table4[[#This Row],[Segment]]="","",IF(Table4[[#This Row],[Teynold''s Number]]&gt;4000,"TURBULENT","LAMINAR"))</f>
        <v/>
      </c>
      <c r="I1137" s="86" t="str">
        <f>IF(Table4[[#This Row],[Segment]]="","",INDEX(Data!C1134:C1148,MATCH(Table4[Material],Data!B1134:B1148,0)))</f>
        <v/>
      </c>
      <c r="J1137" s="89" t="str">
        <f>IF(Table4[[#This Row],[ε (m)]]="","",Table4[[#This Row],[ε (m)]]/(CONVERT(Table4[[#This Row],[Diameter (in)]],"in","m")))</f>
        <v/>
      </c>
      <c r="K1137" s="96" t="str">
        <f>IF(Table4[[#This Row],[Regime]]="LAMINAR",16/Table4[[#This Row],[Teynold''s Number]],"-")</f>
        <v>-</v>
      </c>
      <c r="L1137" s="86"/>
      <c r="M1137" s="97" t="str">
        <f>IF(Table4[[#This Row],[Regime]]="TURBULENT",(((-4*LOG10(Table4[[#This Row],[ε/D]]/3.7+1.256/(Table4[[#This Row],[Teynold''s Number]]*SQRT(Table4[[#This Row],[f turbulent (guess)]]))))^-1)^2),"")</f>
        <v/>
      </c>
      <c r="N1137" s="91" t="str">
        <f>IF(Table4[[#This Row],[f turbulent]]="","",Table4[[#This Row],[f turbulent (guess)]]-Table4[[#This Row],[f turbulent]])</f>
        <v/>
      </c>
      <c r="O1137" s="87">
        <f>IF(Table4[[#This Row],[Segment]]="",0,IF(C1138="",0,IF(C1138&lt;=Table4[[#This Row],[Diameter (in)]],0,1-(D1137/D1138))))</f>
        <v>0</v>
      </c>
      <c r="P1137" s="92" t="str">
        <f>IF(Table4[[#This Row],[Segment]]="","",IF(C1137&gt;C1138,"",IF(C1138="",0.55,(0.55*(1-D1138/D1137)))))</f>
        <v/>
      </c>
      <c r="Q113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37" s="92" t="str">
        <f>IF(Table4[[#This Row],[Segment]]="","",IF(Table4[[#This Row],[Kexpansion]]="","0",((Table4[[#This Row],[Velocity (m/s)]]^2)/2)*Table4[[#This Row],[Kexpansion]]))</f>
        <v/>
      </c>
      <c r="S1137" s="92" t="str">
        <f>IF(Table4[[#This Row],[Segment]]="","",IF(Table4[[#This Row],[Kcontraction]]="","0",((Table4[[#This Row],[Velocity (m/s)]]^2)/2)*Table4[[#This Row],[Kcontraction]]))</f>
        <v/>
      </c>
      <c r="T1137" s="89" t="str">
        <f>IF(Table4[[#This Row],[Segment]]="","",SUMIF($Y$7:$Y$2000,Table4[[#This Row],[Segment]],$AD$7:$AD$2000))</f>
        <v/>
      </c>
      <c r="U1137" s="95" t="str">
        <f>IF(Table4[[#This Row],[Segment]]="","",Table4[[#This Row],[Hfriction (J/kg)]]+Table4[[#This Row],[Hexpansions (J/kg)]]+Table4[[#This Row],[Hcontractions (J/kg)]]+Table4[[#This Row],[Hf (J/kg)]])</f>
        <v/>
      </c>
      <c r="V1137" s="95" t="str">
        <f>IF(Table4[[#This Row],[Segment]]="","",Table4[[#This Row],[Total Friction Loss (J/kg)]]*Table3[Density (kg/m3)])</f>
        <v/>
      </c>
      <c r="W1137" s="95" t="str">
        <f>IF(Table4[[#This Row],[Segment]]="","",Table4[[#This Row],[Total Pressure Drop (Pa)]]/1000)</f>
        <v/>
      </c>
      <c r="Y1137" s="82" t="str">
        <f>IF('Set Up'!D1360="","",'Set Up'!D1360)</f>
        <v/>
      </c>
      <c r="Z1137" s="82" t="str">
        <f>IF('Set Up'!E1360="","",'Set Up'!E1360)</f>
        <v/>
      </c>
      <c r="AA1137" s="82" t="str">
        <f>IF('Set Up'!F1360="","",'Set Up'!F1360)</f>
        <v/>
      </c>
      <c r="AB1137" s="82" t="str">
        <f>IF('Set Up'!G1360="","",'Set Up'!G1360)</f>
        <v/>
      </c>
      <c r="AC1137" s="82" t="str">
        <f t="array" ref="AC1137">IF(Y1137="","",INDEX(Data!$G$4:$G$51,MATCH(Table7[[#This Row],[Fitting]]&amp;Table7[[#This Row],[Fitting Subtype]],Data!$E$4:$E$51&amp;Data!$F$4:$F$51,0)))</f>
        <v/>
      </c>
      <c r="AD1137" s="89" t="str">
        <f>IF(Table7[[#This Row],[Segment]]="","",Table7[[#This Row],[Quantity]]*Table7[[#This Row],[Kf]]*(((INDEX(Table4[Velocity (m/s)],MATCH(Table7[[#This Row],[Segment]],Table4[Segment],0)))^2)/2))</f>
        <v/>
      </c>
      <c r="AF1137" s="82" t="str">
        <f>Table4[[#This Row],[Segment]]</f>
        <v/>
      </c>
      <c r="AG1137" s="75"/>
      <c r="AH1137" s="82" t="str">
        <f>IF(Table5[[#This Row],[Segment]]="","",AG1137-Table4[[#This Row],[Total Pressure Drop (kPa)]])</f>
        <v/>
      </c>
    </row>
    <row r="1138" spans="1:34" x14ac:dyDescent="0.25">
      <c r="A1138" s="95" t="str">
        <f>IF('Set Up'!A1135="","",'Set Up'!A1135)</f>
        <v/>
      </c>
      <c r="B1138" s="75" t="s">
        <v>81</v>
      </c>
      <c r="C1138" s="85"/>
      <c r="D1138" s="86" t="str">
        <f>IF(Table4[[#This Row],[Diameter (in)]]="","",(((CONVERT(Table4[[#This Row],[Diameter (in)]],"in","m"))/2)^2)*PI())</f>
        <v/>
      </c>
      <c r="E1138" s="87" t="str">
        <f>IF(Table4[[#This Row],[Area (m2)]]="","",$D$4/Table4[[#This Row],[Area (m2)]])</f>
        <v/>
      </c>
      <c r="F1138" s="85">
        <f t="shared" si="17"/>
        <v>4.6951999999999998</v>
      </c>
      <c r="G1138" s="88" t="str">
        <f>IF(Table4[[#This Row],[Segment]]="","",(CONVERT(Table4[[#This Row],[Diameter (in)]],"in","m")*$B$4*Table4[[#This Row],[Velocity (m/s)]])/$C$4)</f>
        <v/>
      </c>
      <c r="H1138" s="96" t="str">
        <f>IF(Table4[[#This Row],[Segment]]="","",IF(Table4[[#This Row],[Teynold''s Number]]&gt;4000,"TURBULENT","LAMINAR"))</f>
        <v/>
      </c>
      <c r="I1138" s="86" t="str">
        <f>IF(Table4[[#This Row],[Segment]]="","",INDEX(Data!C1135:C1149,MATCH(Table4[Material],Data!B1135:B1149,0)))</f>
        <v/>
      </c>
      <c r="J1138" s="89" t="str">
        <f>IF(Table4[[#This Row],[ε (m)]]="","",Table4[[#This Row],[ε (m)]]/(CONVERT(Table4[[#This Row],[Diameter (in)]],"in","m")))</f>
        <v/>
      </c>
      <c r="K1138" s="96" t="str">
        <f>IF(Table4[[#This Row],[Regime]]="LAMINAR",16/Table4[[#This Row],[Teynold''s Number]],"-")</f>
        <v>-</v>
      </c>
      <c r="L1138" s="86"/>
      <c r="M1138" s="97" t="str">
        <f>IF(Table4[[#This Row],[Regime]]="TURBULENT",(((-4*LOG10(Table4[[#This Row],[ε/D]]/3.7+1.256/(Table4[[#This Row],[Teynold''s Number]]*SQRT(Table4[[#This Row],[f turbulent (guess)]]))))^-1)^2),"")</f>
        <v/>
      </c>
      <c r="N1138" s="91" t="str">
        <f>IF(Table4[[#This Row],[f turbulent]]="","",Table4[[#This Row],[f turbulent (guess)]]-Table4[[#This Row],[f turbulent]])</f>
        <v/>
      </c>
      <c r="O1138" s="87">
        <f>IF(Table4[[#This Row],[Segment]]="",0,IF(C1139="",0,IF(C1139&lt;=Table4[[#This Row],[Diameter (in)]],0,1-(D1138/D1139))))</f>
        <v>0</v>
      </c>
      <c r="P1138" s="92" t="str">
        <f>IF(Table4[[#This Row],[Segment]]="","",IF(C1138&gt;C1139,"",IF(C1139="",0.55,(0.55*(1-D1139/D1138)))))</f>
        <v/>
      </c>
      <c r="Q113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38" s="92" t="str">
        <f>IF(Table4[[#This Row],[Segment]]="","",IF(Table4[[#This Row],[Kexpansion]]="","0",((Table4[[#This Row],[Velocity (m/s)]]^2)/2)*Table4[[#This Row],[Kexpansion]]))</f>
        <v/>
      </c>
      <c r="S1138" s="92" t="str">
        <f>IF(Table4[[#This Row],[Segment]]="","",IF(Table4[[#This Row],[Kcontraction]]="","0",((Table4[[#This Row],[Velocity (m/s)]]^2)/2)*Table4[[#This Row],[Kcontraction]]))</f>
        <v/>
      </c>
      <c r="T1138" s="89" t="str">
        <f>IF(Table4[[#This Row],[Segment]]="","",SUMIF($Y$7:$Y$2000,Table4[[#This Row],[Segment]],$AD$7:$AD$2000))</f>
        <v/>
      </c>
      <c r="U1138" s="95" t="str">
        <f>IF(Table4[[#This Row],[Segment]]="","",Table4[[#This Row],[Hfriction (J/kg)]]+Table4[[#This Row],[Hexpansions (J/kg)]]+Table4[[#This Row],[Hcontractions (J/kg)]]+Table4[[#This Row],[Hf (J/kg)]])</f>
        <v/>
      </c>
      <c r="V1138" s="95" t="str">
        <f>IF(Table4[[#This Row],[Segment]]="","",Table4[[#This Row],[Total Friction Loss (J/kg)]]*Table3[Density (kg/m3)])</f>
        <v/>
      </c>
      <c r="W1138" s="95" t="str">
        <f>IF(Table4[[#This Row],[Segment]]="","",Table4[[#This Row],[Total Pressure Drop (Pa)]]/1000)</f>
        <v/>
      </c>
      <c r="Y1138" s="82" t="str">
        <f>IF('Set Up'!D1361="","",'Set Up'!D1361)</f>
        <v/>
      </c>
      <c r="Z1138" s="82" t="str">
        <f>IF('Set Up'!E1361="","",'Set Up'!E1361)</f>
        <v/>
      </c>
      <c r="AA1138" s="82" t="str">
        <f>IF('Set Up'!F1361="","",'Set Up'!F1361)</f>
        <v/>
      </c>
      <c r="AB1138" s="82" t="str">
        <f>IF('Set Up'!G1361="","",'Set Up'!G1361)</f>
        <v/>
      </c>
      <c r="AC1138" s="82" t="str">
        <f t="array" ref="AC1138">IF(Y1138="","",INDEX(Data!$G$4:$G$51,MATCH(Table7[[#This Row],[Fitting]]&amp;Table7[[#This Row],[Fitting Subtype]],Data!$E$4:$E$51&amp;Data!$F$4:$F$51,0)))</f>
        <v/>
      </c>
      <c r="AD1138" s="89" t="str">
        <f>IF(Table7[[#This Row],[Segment]]="","",Table7[[#This Row],[Quantity]]*Table7[[#This Row],[Kf]]*(((INDEX(Table4[Velocity (m/s)],MATCH(Table7[[#This Row],[Segment]],Table4[Segment],0)))^2)/2))</f>
        <v/>
      </c>
      <c r="AF1138" s="82" t="str">
        <f>Table4[[#This Row],[Segment]]</f>
        <v/>
      </c>
      <c r="AG1138" s="75"/>
      <c r="AH1138" s="82" t="str">
        <f>IF(Table5[[#This Row],[Segment]]="","",AG1138-Table4[[#This Row],[Total Pressure Drop (kPa)]])</f>
        <v/>
      </c>
    </row>
    <row r="1139" spans="1:34" x14ac:dyDescent="0.25">
      <c r="A1139" s="95" t="str">
        <f>IF('Set Up'!A1136="","",'Set Up'!A1136)</f>
        <v/>
      </c>
      <c r="B1139" s="75" t="s">
        <v>81</v>
      </c>
      <c r="C1139" s="85"/>
      <c r="D1139" s="86" t="str">
        <f>IF(Table4[[#This Row],[Diameter (in)]]="","",(((CONVERT(Table4[[#This Row],[Diameter (in)]],"in","m"))/2)^2)*PI())</f>
        <v/>
      </c>
      <c r="E1139" s="87" t="str">
        <f>IF(Table4[[#This Row],[Area (m2)]]="","",$D$4/Table4[[#This Row],[Area (m2)]])</f>
        <v/>
      </c>
      <c r="F1139" s="85">
        <f t="shared" si="17"/>
        <v>4.6951999999999998</v>
      </c>
      <c r="G1139" s="88" t="str">
        <f>IF(Table4[[#This Row],[Segment]]="","",(CONVERT(Table4[[#This Row],[Diameter (in)]],"in","m")*$B$4*Table4[[#This Row],[Velocity (m/s)]])/$C$4)</f>
        <v/>
      </c>
      <c r="H1139" s="96" t="str">
        <f>IF(Table4[[#This Row],[Segment]]="","",IF(Table4[[#This Row],[Teynold''s Number]]&gt;4000,"TURBULENT","LAMINAR"))</f>
        <v/>
      </c>
      <c r="I1139" s="86" t="str">
        <f>IF(Table4[[#This Row],[Segment]]="","",INDEX(Data!C1136:C1150,MATCH(Table4[Material],Data!B1136:B1150,0)))</f>
        <v/>
      </c>
      <c r="J1139" s="89" t="str">
        <f>IF(Table4[[#This Row],[ε (m)]]="","",Table4[[#This Row],[ε (m)]]/(CONVERT(Table4[[#This Row],[Diameter (in)]],"in","m")))</f>
        <v/>
      </c>
      <c r="K1139" s="96" t="str">
        <f>IF(Table4[[#This Row],[Regime]]="LAMINAR",16/Table4[[#This Row],[Teynold''s Number]],"-")</f>
        <v>-</v>
      </c>
      <c r="L1139" s="86"/>
      <c r="M1139" s="97" t="str">
        <f>IF(Table4[[#This Row],[Regime]]="TURBULENT",(((-4*LOG10(Table4[[#This Row],[ε/D]]/3.7+1.256/(Table4[[#This Row],[Teynold''s Number]]*SQRT(Table4[[#This Row],[f turbulent (guess)]]))))^-1)^2),"")</f>
        <v/>
      </c>
      <c r="N1139" s="91" t="str">
        <f>IF(Table4[[#This Row],[f turbulent]]="","",Table4[[#This Row],[f turbulent (guess)]]-Table4[[#This Row],[f turbulent]])</f>
        <v/>
      </c>
      <c r="O1139" s="87">
        <f>IF(Table4[[#This Row],[Segment]]="",0,IF(C1140="",0,IF(C1140&lt;=Table4[[#This Row],[Diameter (in)]],0,1-(D1139/D1140))))</f>
        <v>0</v>
      </c>
      <c r="P1139" s="92" t="str">
        <f>IF(Table4[[#This Row],[Segment]]="","",IF(C1139&gt;C1140,"",IF(C1140="",0.55,(0.55*(1-D1140/D1139)))))</f>
        <v/>
      </c>
      <c r="Q113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39" s="92" t="str">
        <f>IF(Table4[[#This Row],[Segment]]="","",IF(Table4[[#This Row],[Kexpansion]]="","0",((Table4[[#This Row],[Velocity (m/s)]]^2)/2)*Table4[[#This Row],[Kexpansion]]))</f>
        <v/>
      </c>
      <c r="S1139" s="92" t="str">
        <f>IF(Table4[[#This Row],[Segment]]="","",IF(Table4[[#This Row],[Kcontraction]]="","0",((Table4[[#This Row],[Velocity (m/s)]]^2)/2)*Table4[[#This Row],[Kcontraction]]))</f>
        <v/>
      </c>
      <c r="T1139" s="89" t="str">
        <f>IF(Table4[[#This Row],[Segment]]="","",SUMIF($Y$7:$Y$2000,Table4[[#This Row],[Segment]],$AD$7:$AD$2000))</f>
        <v/>
      </c>
      <c r="U1139" s="95" t="str">
        <f>IF(Table4[[#This Row],[Segment]]="","",Table4[[#This Row],[Hfriction (J/kg)]]+Table4[[#This Row],[Hexpansions (J/kg)]]+Table4[[#This Row],[Hcontractions (J/kg)]]+Table4[[#This Row],[Hf (J/kg)]])</f>
        <v/>
      </c>
      <c r="V1139" s="95" t="str">
        <f>IF(Table4[[#This Row],[Segment]]="","",Table4[[#This Row],[Total Friction Loss (J/kg)]]*Table3[Density (kg/m3)])</f>
        <v/>
      </c>
      <c r="W1139" s="95" t="str">
        <f>IF(Table4[[#This Row],[Segment]]="","",Table4[[#This Row],[Total Pressure Drop (Pa)]]/1000)</f>
        <v/>
      </c>
      <c r="Y1139" s="82" t="str">
        <f>IF('Set Up'!D1362="","",'Set Up'!D1362)</f>
        <v/>
      </c>
      <c r="Z1139" s="82" t="str">
        <f>IF('Set Up'!E1362="","",'Set Up'!E1362)</f>
        <v/>
      </c>
      <c r="AA1139" s="82" t="str">
        <f>IF('Set Up'!F1362="","",'Set Up'!F1362)</f>
        <v/>
      </c>
      <c r="AB1139" s="82" t="str">
        <f>IF('Set Up'!G1362="","",'Set Up'!G1362)</f>
        <v/>
      </c>
      <c r="AC1139" s="82" t="str">
        <f t="array" ref="AC1139">IF(Y1139="","",INDEX(Data!$G$4:$G$51,MATCH(Table7[[#This Row],[Fitting]]&amp;Table7[[#This Row],[Fitting Subtype]],Data!$E$4:$E$51&amp;Data!$F$4:$F$51,0)))</f>
        <v/>
      </c>
      <c r="AD1139" s="89" t="str">
        <f>IF(Table7[[#This Row],[Segment]]="","",Table7[[#This Row],[Quantity]]*Table7[[#This Row],[Kf]]*(((INDEX(Table4[Velocity (m/s)],MATCH(Table7[[#This Row],[Segment]],Table4[Segment],0)))^2)/2))</f>
        <v/>
      </c>
      <c r="AF1139" s="82" t="str">
        <f>Table4[[#This Row],[Segment]]</f>
        <v/>
      </c>
      <c r="AG1139" s="75"/>
      <c r="AH1139" s="82" t="str">
        <f>IF(Table5[[#This Row],[Segment]]="","",AG1139-Table4[[#This Row],[Total Pressure Drop (kPa)]])</f>
        <v/>
      </c>
    </row>
    <row r="1140" spans="1:34" x14ac:dyDescent="0.25">
      <c r="A1140" s="95" t="str">
        <f>IF('Set Up'!A1137="","",'Set Up'!A1137)</f>
        <v/>
      </c>
      <c r="B1140" s="75" t="s">
        <v>81</v>
      </c>
      <c r="C1140" s="85"/>
      <c r="D1140" s="86" t="str">
        <f>IF(Table4[[#This Row],[Diameter (in)]]="","",(((CONVERT(Table4[[#This Row],[Diameter (in)]],"in","m"))/2)^2)*PI())</f>
        <v/>
      </c>
      <c r="E1140" s="87" t="str">
        <f>IF(Table4[[#This Row],[Area (m2)]]="","",$D$4/Table4[[#This Row],[Area (m2)]])</f>
        <v/>
      </c>
      <c r="F1140" s="85">
        <f t="shared" si="17"/>
        <v>4.6951999999999998</v>
      </c>
      <c r="G1140" s="88" t="str">
        <f>IF(Table4[[#This Row],[Segment]]="","",(CONVERT(Table4[[#This Row],[Diameter (in)]],"in","m")*$B$4*Table4[[#This Row],[Velocity (m/s)]])/$C$4)</f>
        <v/>
      </c>
      <c r="H1140" s="96" t="str">
        <f>IF(Table4[[#This Row],[Segment]]="","",IF(Table4[[#This Row],[Teynold''s Number]]&gt;4000,"TURBULENT","LAMINAR"))</f>
        <v/>
      </c>
      <c r="I1140" s="86" t="str">
        <f>IF(Table4[[#This Row],[Segment]]="","",INDEX(Data!C1137:C1151,MATCH(Table4[Material],Data!B1137:B1151,0)))</f>
        <v/>
      </c>
      <c r="J1140" s="89" t="str">
        <f>IF(Table4[[#This Row],[ε (m)]]="","",Table4[[#This Row],[ε (m)]]/(CONVERT(Table4[[#This Row],[Diameter (in)]],"in","m")))</f>
        <v/>
      </c>
      <c r="K1140" s="96" t="str">
        <f>IF(Table4[[#This Row],[Regime]]="LAMINAR",16/Table4[[#This Row],[Teynold''s Number]],"-")</f>
        <v>-</v>
      </c>
      <c r="L1140" s="86"/>
      <c r="M1140" s="97" t="str">
        <f>IF(Table4[[#This Row],[Regime]]="TURBULENT",(((-4*LOG10(Table4[[#This Row],[ε/D]]/3.7+1.256/(Table4[[#This Row],[Teynold''s Number]]*SQRT(Table4[[#This Row],[f turbulent (guess)]]))))^-1)^2),"")</f>
        <v/>
      </c>
      <c r="N1140" s="91" t="str">
        <f>IF(Table4[[#This Row],[f turbulent]]="","",Table4[[#This Row],[f turbulent (guess)]]-Table4[[#This Row],[f turbulent]])</f>
        <v/>
      </c>
      <c r="O1140" s="87">
        <f>IF(Table4[[#This Row],[Segment]]="",0,IF(C1141="",0,IF(C1141&lt;=Table4[[#This Row],[Diameter (in)]],0,1-(D1140/D1141))))</f>
        <v>0</v>
      </c>
      <c r="P1140" s="92" t="str">
        <f>IF(Table4[[#This Row],[Segment]]="","",IF(C1140&gt;C1141,"",IF(C1141="",0.55,(0.55*(1-D1141/D1140)))))</f>
        <v/>
      </c>
      <c r="Q114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40" s="92" t="str">
        <f>IF(Table4[[#This Row],[Segment]]="","",IF(Table4[[#This Row],[Kexpansion]]="","0",((Table4[[#This Row],[Velocity (m/s)]]^2)/2)*Table4[[#This Row],[Kexpansion]]))</f>
        <v/>
      </c>
      <c r="S1140" s="92" t="str">
        <f>IF(Table4[[#This Row],[Segment]]="","",IF(Table4[[#This Row],[Kcontraction]]="","0",((Table4[[#This Row],[Velocity (m/s)]]^2)/2)*Table4[[#This Row],[Kcontraction]]))</f>
        <v/>
      </c>
      <c r="T1140" s="89" t="str">
        <f>IF(Table4[[#This Row],[Segment]]="","",SUMIF($Y$7:$Y$2000,Table4[[#This Row],[Segment]],$AD$7:$AD$2000))</f>
        <v/>
      </c>
      <c r="U1140" s="95" t="str">
        <f>IF(Table4[[#This Row],[Segment]]="","",Table4[[#This Row],[Hfriction (J/kg)]]+Table4[[#This Row],[Hexpansions (J/kg)]]+Table4[[#This Row],[Hcontractions (J/kg)]]+Table4[[#This Row],[Hf (J/kg)]])</f>
        <v/>
      </c>
      <c r="V1140" s="95" t="str">
        <f>IF(Table4[[#This Row],[Segment]]="","",Table4[[#This Row],[Total Friction Loss (J/kg)]]*Table3[Density (kg/m3)])</f>
        <v/>
      </c>
      <c r="W1140" s="95" t="str">
        <f>IF(Table4[[#This Row],[Segment]]="","",Table4[[#This Row],[Total Pressure Drop (Pa)]]/1000)</f>
        <v/>
      </c>
      <c r="Y1140" s="82" t="str">
        <f>IF('Set Up'!D1363="","",'Set Up'!D1363)</f>
        <v/>
      </c>
      <c r="Z1140" s="82" t="str">
        <f>IF('Set Up'!E1363="","",'Set Up'!E1363)</f>
        <v/>
      </c>
      <c r="AA1140" s="82" t="str">
        <f>IF('Set Up'!F1363="","",'Set Up'!F1363)</f>
        <v/>
      </c>
      <c r="AB1140" s="82" t="str">
        <f>IF('Set Up'!G1363="","",'Set Up'!G1363)</f>
        <v/>
      </c>
      <c r="AC1140" s="82" t="str">
        <f t="array" ref="AC1140">IF(Y1140="","",INDEX(Data!$G$4:$G$51,MATCH(Table7[[#This Row],[Fitting]]&amp;Table7[[#This Row],[Fitting Subtype]],Data!$E$4:$E$51&amp;Data!$F$4:$F$51,0)))</f>
        <v/>
      </c>
      <c r="AD1140" s="89" t="str">
        <f>IF(Table7[[#This Row],[Segment]]="","",Table7[[#This Row],[Quantity]]*Table7[[#This Row],[Kf]]*(((INDEX(Table4[Velocity (m/s)],MATCH(Table7[[#This Row],[Segment]],Table4[Segment],0)))^2)/2))</f>
        <v/>
      </c>
      <c r="AF1140" s="82" t="str">
        <f>Table4[[#This Row],[Segment]]</f>
        <v/>
      </c>
      <c r="AG1140" s="75"/>
      <c r="AH1140" s="82" t="str">
        <f>IF(Table5[[#This Row],[Segment]]="","",AG1140-Table4[[#This Row],[Total Pressure Drop (kPa)]])</f>
        <v/>
      </c>
    </row>
    <row r="1141" spans="1:34" x14ac:dyDescent="0.25">
      <c r="A1141" s="95" t="str">
        <f>IF('Set Up'!A1138="","",'Set Up'!A1138)</f>
        <v/>
      </c>
      <c r="B1141" s="75" t="s">
        <v>81</v>
      </c>
      <c r="C1141" s="85"/>
      <c r="D1141" s="86" t="str">
        <f>IF(Table4[[#This Row],[Diameter (in)]]="","",(((CONVERT(Table4[[#This Row],[Diameter (in)]],"in","m"))/2)^2)*PI())</f>
        <v/>
      </c>
      <c r="E1141" s="87" t="str">
        <f>IF(Table4[[#This Row],[Area (m2)]]="","",$D$4/Table4[[#This Row],[Area (m2)]])</f>
        <v/>
      </c>
      <c r="F1141" s="85">
        <f t="shared" si="17"/>
        <v>4.6951999999999998</v>
      </c>
      <c r="G1141" s="88" t="str">
        <f>IF(Table4[[#This Row],[Segment]]="","",(CONVERT(Table4[[#This Row],[Diameter (in)]],"in","m")*$B$4*Table4[[#This Row],[Velocity (m/s)]])/$C$4)</f>
        <v/>
      </c>
      <c r="H1141" s="96" t="str">
        <f>IF(Table4[[#This Row],[Segment]]="","",IF(Table4[[#This Row],[Teynold''s Number]]&gt;4000,"TURBULENT","LAMINAR"))</f>
        <v/>
      </c>
      <c r="I1141" s="86" t="str">
        <f>IF(Table4[[#This Row],[Segment]]="","",INDEX(Data!C1138:C1152,MATCH(Table4[Material],Data!B1138:B1152,0)))</f>
        <v/>
      </c>
      <c r="J1141" s="89" t="str">
        <f>IF(Table4[[#This Row],[ε (m)]]="","",Table4[[#This Row],[ε (m)]]/(CONVERT(Table4[[#This Row],[Diameter (in)]],"in","m")))</f>
        <v/>
      </c>
      <c r="K1141" s="96" t="str">
        <f>IF(Table4[[#This Row],[Regime]]="LAMINAR",16/Table4[[#This Row],[Teynold''s Number]],"-")</f>
        <v>-</v>
      </c>
      <c r="L1141" s="86"/>
      <c r="M1141" s="97" t="str">
        <f>IF(Table4[[#This Row],[Regime]]="TURBULENT",(((-4*LOG10(Table4[[#This Row],[ε/D]]/3.7+1.256/(Table4[[#This Row],[Teynold''s Number]]*SQRT(Table4[[#This Row],[f turbulent (guess)]]))))^-1)^2),"")</f>
        <v/>
      </c>
      <c r="N1141" s="91" t="str">
        <f>IF(Table4[[#This Row],[f turbulent]]="","",Table4[[#This Row],[f turbulent (guess)]]-Table4[[#This Row],[f turbulent]])</f>
        <v/>
      </c>
      <c r="O1141" s="87">
        <f>IF(Table4[[#This Row],[Segment]]="",0,IF(C1142="",0,IF(C1142&lt;=Table4[[#This Row],[Diameter (in)]],0,1-(D1141/D1142))))</f>
        <v>0</v>
      </c>
      <c r="P1141" s="92" t="str">
        <f>IF(Table4[[#This Row],[Segment]]="","",IF(C1141&gt;C1142,"",IF(C1142="",0.55,(0.55*(1-D1142/D1141)))))</f>
        <v/>
      </c>
      <c r="Q114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41" s="92" t="str">
        <f>IF(Table4[[#This Row],[Segment]]="","",IF(Table4[[#This Row],[Kexpansion]]="","0",((Table4[[#This Row],[Velocity (m/s)]]^2)/2)*Table4[[#This Row],[Kexpansion]]))</f>
        <v/>
      </c>
      <c r="S1141" s="92" t="str">
        <f>IF(Table4[[#This Row],[Segment]]="","",IF(Table4[[#This Row],[Kcontraction]]="","0",((Table4[[#This Row],[Velocity (m/s)]]^2)/2)*Table4[[#This Row],[Kcontraction]]))</f>
        <v/>
      </c>
      <c r="T1141" s="89" t="str">
        <f>IF(Table4[[#This Row],[Segment]]="","",SUMIF($Y$7:$Y$2000,Table4[[#This Row],[Segment]],$AD$7:$AD$2000))</f>
        <v/>
      </c>
      <c r="U1141" s="95" t="str">
        <f>IF(Table4[[#This Row],[Segment]]="","",Table4[[#This Row],[Hfriction (J/kg)]]+Table4[[#This Row],[Hexpansions (J/kg)]]+Table4[[#This Row],[Hcontractions (J/kg)]]+Table4[[#This Row],[Hf (J/kg)]])</f>
        <v/>
      </c>
      <c r="V1141" s="95" t="str">
        <f>IF(Table4[[#This Row],[Segment]]="","",Table4[[#This Row],[Total Friction Loss (J/kg)]]*Table3[Density (kg/m3)])</f>
        <v/>
      </c>
      <c r="W1141" s="95" t="str">
        <f>IF(Table4[[#This Row],[Segment]]="","",Table4[[#This Row],[Total Pressure Drop (Pa)]]/1000)</f>
        <v/>
      </c>
      <c r="Y1141" s="82" t="str">
        <f>IF('Set Up'!D1364="","",'Set Up'!D1364)</f>
        <v/>
      </c>
      <c r="Z1141" s="82" t="str">
        <f>IF('Set Up'!E1364="","",'Set Up'!E1364)</f>
        <v/>
      </c>
      <c r="AA1141" s="82" t="str">
        <f>IF('Set Up'!F1364="","",'Set Up'!F1364)</f>
        <v/>
      </c>
      <c r="AB1141" s="82" t="str">
        <f>IF('Set Up'!G1364="","",'Set Up'!G1364)</f>
        <v/>
      </c>
      <c r="AC1141" s="82" t="str">
        <f t="array" ref="AC1141">IF(Y1141="","",INDEX(Data!$G$4:$G$51,MATCH(Table7[[#This Row],[Fitting]]&amp;Table7[[#This Row],[Fitting Subtype]],Data!$E$4:$E$51&amp;Data!$F$4:$F$51,0)))</f>
        <v/>
      </c>
      <c r="AD1141" s="89" t="str">
        <f>IF(Table7[[#This Row],[Segment]]="","",Table7[[#This Row],[Quantity]]*Table7[[#This Row],[Kf]]*(((INDEX(Table4[Velocity (m/s)],MATCH(Table7[[#This Row],[Segment]],Table4[Segment],0)))^2)/2))</f>
        <v/>
      </c>
      <c r="AF1141" s="82" t="str">
        <f>Table4[[#This Row],[Segment]]</f>
        <v/>
      </c>
      <c r="AG1141" s="75"/>
      <c r="AH1141" s="82" t="str">
        <f>IF(Table5[[#This Row],[Segment]]="","",AG1141-Table4[[#This Row],[Total Pressure Drop (kPa)]])</f>
        <v/>
      </c>
    </row>
    <row r="1142" spans="1:34" x14ac:dyDescent="0.25">
      <c r="A1142" s="95" t="str">
        <f>IF('Set Up'!A1139="","",'Set Up'!A1139)</f>
        <v/>
      </c>
      <c r="B1142" s="75" t="s">
        <v>81</v>
      </c>
      <c r="C1142" s="85"/>
      <c r="D1142" s="86" t="str">
        <f>IF(Table4[[#This Row],[Diameter (in)]]="","",(((CONVERT(Table4[[#This Row],[Diameter (in)]],"in","m"))/2)^2)*PI())</f>
        <v/>
      </c>
      <c r="E1142" s="87" t="str">
        <f>IF(Table4[[#This Row],[Area (m2)]]="","",$D$4/Table4[[#This Row],[Area (m2)]])</f>
        <v/>
      </c>
      <c r="F1142" s="85">
        <f t="shared" si="17"/>
        <v>4.6951999999999998</v>
      </c>
      <c r="G1142" s="88" t="str">
        <f>IF(Table4[[#This Row],[Segment]]="","",(CONVERT(Table4[[#This Row],[Diameter (in)]],"in","m")*$B$4*Table4[[#This Row],[Velocity (m/s)]])/$C$4)</f>
        <v/>
      </c>
      <c r="H1142" s="96" t="str">
        <f>IF(Table4[[#This Row],[Segment]]="","",IF(Table4[[#This Row],[Teynold''s Number]]&gt;4000,"TURBULENT","LAMINAR"))</f>
        <v/>
      </c>
      <c r="I1142" s="86" t="str">
        <f>IF(Table4[[#This Row],[Segment]]="","",INDEX(Data!C1139:C1153,MATCH(Table4[Material],Data!B1139:B1153,0)))</f>
        <v/>
      </c>
      <c r="J1142" s="89" t="str">
        <f>IF(Table4[[#This Row],[ε (m)]]="","",Table4[[#This Row],[ε (m)]]/(CONVERT(Table4[[#This Row],[Diameter (in)]],"in","m")))</f>
        <v/>
      </c>
      <c r="K1142" s="96" t="str">
        <f>IF(Table4[[#This Row],[Regime]]="LAMINAR",16/Table4[[#This Row],[Teynold''s Number]],"-")</f>
        <v>-</v>
      </c>
      <c r="L1142" s="86"/>
      <c r="M1142" s="97" t="str">
        <f>IF(Table4[[#This Row],[Regime]]="TURBULENT",(((-4*LOG10(Table4[[#This Row],[ε/D]]/3.7+1.256/(Table4[[#This Row],[Teynold''s Number]]*SQRT(Table4[[#This Row],[f turbulent (guess)]]))))^-1)^2),"")</f>
        <v/>
      </c>
      <c r="N1142" s="91" t="str">
        <f>IF(Table4[[#This Row],[f turbulent]]="","",Table4[[#This Row],[f turbulent (guess)]]-Table4[[#This Row],[f turbulent]])</f>
        <v/>
      </c>
      <c r="O1142" s="87">
        <f>IF(Table4[[#This Row],[Segment]]="",0,IF(C1143="",0,IF(C1143&lt;=Table4[[#This Row],[Diameter (in)]],0,1-(D1142/D1143))))</f>
        <v>0</v>
      </c>
      <c r="P1142" s="92" t="str">
        <f>IF(Table4[[#This Row],[Segment]]="","",IF(C1142&gt;C1143,"",IF(C1143="",0.55,(0.55*(1-D1143/D1142)))))</f>
        <v/>
      </c>
      <c r="Q114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42" s="92" t="str">
        <f>IF(Table4[[#This Row],[Segment]]="","",IF(Table4[[#This Row],[Kexpansion]]="","0",((Table4[[#This Row],[Velocity (m/s)]]^2)/2)*Table4[[#This Row],[Kexpansion]]))</f>
        <v/>
      </c>
      <c r="S1142" s="92" t="str">
        <f>IF(Table4[[#This Row],[Segment]]="","",IF(Table4[[#This Row],[Kcontraction]]="","0",((Table4[[#This Row],[Velocity (m/s)]]^2)/2)*Table4[[#This Row],[Kcontraction]]))</f>
        <v/>
      </c>
      <c r="T1142" s="89" t="str">
        <f>IF(Table4[[#This Row],[Segment]]="","",SUMIF($Y$7:$Y$2000,Table4[[#This Row],[Segment]],$AD$7:$AD$2000))</f>
        <v/>
      </c>
      <c r="U1142" s="95" t="str">
        <f>IF(Table4[[#This Row],[Segment]]="","",Table4[[#This Row],[Hfriction (J/kg)]]+Table4[[#This Row],[Hexpansions (J/kg)]]+Table4[[#This Row],[Hcontractions (J/kg)]]+Table4[[#This Row],[Hf (J/kg)]])</f>
        <v/>
      </c>
      <c r="V1142" s="95" t="str">
        <f>IF(Table4[[#This Row],[Segment]]="","",Table4[[#This Row],[Total Friction Loss (J/kg)]]*Table3[Density (kg/m3)])</f>
        <v/>
      </c>
      <c r="W1142" s="95" t="str">
        <f>IF(Table4[[#This Row],[Segment]]="","",Table4[[#This Row],[Total Pressure Drop (Pa)]]/1000)</f>
        <v/>
      </c>
      <c r="Y1142" s="82" t="str">
        <f>IF('Set Up'!D1365="","",'Set Up'!D1365)</f>
        <v/>
      </c>
      <c r="Z1142" s="82" t="str">
        <f>IF('Set Up'!E1365="","",'Set Up'!E1365)</f>
        <v/>
      </c>
      <c r="AA1142" s="82" t="str">
        <f>IF('Set Up'!F1365="","",'Set Up'!F1365)</f>
        <v/>
      </c>
      <c r="AB1142" s="82" t="str">
        <f>IF('Set Up'!G1365="","",'Set Up'!G1365)</f>
        <v/>
      </c>
      <c r="AC1142" s="82" t="str">
        <f t="array" ref="AC1142">IF(Y1142="","",INDEX(Data!$G$4:$G$51,MATCH(Table7[[#This Row],[Fitting]]&amp;Table7[[#This Row],[Fitting Subtype]],Data!$E$4:$E$51&amp;Data!$F$4:$F$51,0)))</f>
        <v/>
      </c>
      <c r="AD1142" s="89" t="str">
        <f>IF(Table7[[#This Row],[Segment]]="","",Table7[[#This Row],[Quantity]]*Table7[[#This Row],[Kf]]*(((INDEX(Table4[Velocity (m/s)],MATCH(Table7[[#This Row],[Segment]],Table4[Segment],0)))^2)/2))</f>
        <v/>
      </c>
      <c r="AF1142" s="82" t="str">
        <f>Table4[[#This Row],[Segment]]</f>
        <v/>
      </c>
      <c r="AG1142" s="75"/>
      <c r="AH1142" s="82" t="str">
        <f>IF(Table5[[#This Row],[Segment]]="","",AG1142-Table4[[#This Row],[Total Pressure Drop (kPa)]])</f>
        <v/>
      </c>
    </row>
    <row r="1143" spans="1:34" x14ac:dyDescent="0.25">
      <c r="A1143" s="95" t="str">
        <f>IF('Set Up'!A1140="","",'Set Up'!A1140)</f>
        <v/>
      </c>
      <c r="B1143" s="75" t="s">
        <v>81</v>
      </c>
      <c r="C1143" s="85"/>
      <c r="D1143" s="86" t="str">
        <f>IF(Table4[[#This Row],[Diameter (in)]]="","",(((CONVERT(Table4[[#This Row],[Diameter (in)]],"in","m"))/2)^2)*PI())</f>
        <v/>
      </c>
      <c r="E1143" s="87" t="str">
        <f>IF(Table4[[#This Row],[Area (m2)]]="","",$D$4/Table4[[#This Row],[Area (m2)]])</f>
        <v/>
      </c>
      <c r="F1143" s="85">
        <f t="shared" si="17"/>
        <v>4.6951999999999998</v>
      </c>
      <c r="G1143" s="88" t="str">
        <f>IF(Table4[[#This Row],[Segment]]="","",(CONVERT(Table4[[#This Row],[Diameter (in)]],"in","m")*$B$4*Table4[[#This Row],[Velocity (m/s)]])/$C$4)</f>
        <v/>
      </c>
      <c r="H1143" s="96" t="str">
        <f>IF(Table4[[#This Row],[Segment]]="","",IF(Table4[[#This Row],[Teynold''s Number]]&gt;4000,"TURBULENT","LAMINAR"))</f>
        <v/>
      </c>
      <c r="I1143" s="86" t="str">
        <f>IF(Table4[[#This Row],[Segment]]="","",INDEX(Data!C1140:C1154,MATCH(Table4[Material],Data!B1140:B1154,0)))</f>
        <v/>
      </c>
      <c r="J1143" s="89" t="str">
        <f>IF(Table4[[#This Row],[ε (m)]]="","",Table4[[#This Row],[ε (m)]]/(CONVERT(Table4[[#This Row],[Diameter (in)]],"in","m")))</f>
        <v/>
      </c>
      <c r="K1143" s="96" t="str">
        <f>IF(Table4[[#This Row],[Regime]]="LAMINAR",16/Table4[[#This Row],[Teynold''s Number]],"-")</f>
        <v>-</v>
      </c>
      <c r="L1143" s="86"/>
      <c r="M1143" s="97" t="str">
        <f>IF(Table4[[#This Row],[Regime]]="TURBULENT",(((-4*LOG10(Table4[[#This Row],[ε/D]]/3.7+1.256/(Table4[[#This Row],[Teynold''s Number]]*SQRT(Table4[[#This Row],[f turbulent (guess)]]))))^-1)^2),"")</f>
        <v/>
      </c>
      <c r="N1143" s="91" t="str">
        <f>IF(Table4[[#This Row],[f turbulent]]="","",Table4[[#This Row],[f turbulent (guess)]]-Table4[[#This Row],[f turbulent]])</f>
        <v/>
      </c>
      <c r="O1143" s="87">
        <f>IF(Table4[[#This Row],[Segment]]="",0,IF(C1144="",0,IF(C1144&lt;=Table4[[#This Row],[Diameter (in)]],0,1-(D1143/D1144))))</f>
        <v>0</v>
      </c>
      <c r="P1143" s="92" t="str">
        <f>IF(Table4[[#This Row],[Segment]]="","",IF(C1143&gt;C1144,"",IF(C1144="",0.55,(0.55*(1-D1144/D1143)))))</f>
        <v/>
      </c>
      <c r="Q114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43" s="92" t="str">
        <f>IF(Table4[[#This Row],[Segment]]="","",IF(Table4[[#This Row],[Kexpansion]]="","0",((Table4[[#This Row],[Velocity (m/s)]]^2)/2)*Table4[[#This Row],[Kexpansion]]))</f>
        <v/>
      </c>
      <c r="S1143" s="92" t="str">
        <f>IF(Table4[[#This Row],[Segment]]="","",IF(Table4[[#This Row],[Kcontraction]]="","0",((Table4[[#This Row],[Velocity (m/s)]]^2)/2)*Table4[[#This Row],[Kcontraction]]))</f>
        <v/>
      </c>
      <c r="T1143" s="89" t="str">
        <f>IF(Table4[[#This Row],[Segment]]="","",SUMIF($Y$7:$Y$2000,Table4[[#This Row],[Segment]],$AD$7:$AD$2000))</f>
        <v/>
      </c>
      <c r="U1143" s="95" t="str">
        <f>IF(Table4[[#This Row],[Segment]]="","",Table4[[#This Row],[Hfriction (J/kg)]]+Table4[[#This Row],[Hexpansions (J/kg)]]+Table4[[#This Row],[Hcontractions (J/kg)]]+Table4[[#This Row],[Hf (J/kg)]])</f>
        <v/>
      </c>
      <c r="V1143" s="95" t="str">
        <f>IF(Table4[[#This Row],[Segment]]="","",Table4[[#This Row],[Total Friction Loss (J/kg)]]*Table3[Density (kg/m3)])</f>
        <v/>
      </c>
      <c r="W1143" s="95" t="str">
        <f>IF(Table4[[#This Row],[Segment]]="","",Table4[[#This Row],[Total Pressure Drop (Pa)]]/1000)</f>
        <v/>
      </c>
      <c r="Y1143" s="82" t="str">
        <f>IF('Set Up'!D1366="","",'Set Up'!D1366)</f>
        <v/>
      </c>
      <c r="Z1143" s="82" t="str">
        <f>IF('Set Up'!E1366="","",'Set Up'!E1366)</f>
        <v/>
      </c>
      <c r="AA1143" s="82" t="str">
        <f>IF('Set Up'!F1366="","",'Set Up'!F1366)</f>
        <v/>
      </c>
      <c r="AB1143" s="82" t="str">
        <f>IF('Set Up'!G1366="","",'Set Up'!G1366)</f>
        <v/>
      </c>
      <c r="AC1143" s="82" t="str">
        <f t="array" ref="AC1143">IF(Y1143="","",INDEX(Data!$G$4:$G$51,MATCH(Table7[[#This Row],[Fitting]]&amp;Table7[[#This Row],[Fitting Subtype]],Data!$E$4:$E$51&amp;Data!$F$4:$F$51,0)))</f>
        <v/>
      </c>
      <c r="AD1143" s="89" t="str">
        <f>IF(Table7[[#This Row],[Segment]]="","",Table7[[#This Row],[Quantity]]*Table7[[#This Row],[Kf]]*(((INDEX(Table4[Velocity (m/s)],MATCH(Table7[[#This Row],[Segment]],Table4[Segment],0)))^2)/2))</f>
        <v/>
      </c>
      <c r="AF1143" s="82" t="str">
        <f>Table4[[#This Row],[Segment]]</f>
        <v/>
      </c>
      <c r="AG1143" s="75"/>
      <c r="AH1143" s="82" t="str">
        <f>IF(Table5[[#This Row],[Segment]]="","",AG1143-Table4[[#This Row],[Total Pressure Drop (kPa)]])</f>
        <v/>
      </c>
    </row>
    <row r="1144" spans="1:34" x14ac:dyDescent="0.25">
      <c r="A1144" s="95" t="str">
        <f>IF('Set Up'!A1141="","",'Set Up'!A1141)</f>
        <v/>
      </c>
      <c r="B1144" s="75" t="s">
        <v>81</v>
      </c>
      <c r="C1144" s="85"/>
      <c r="D1144" s="86" t="str">
        <f>IF(Table4[[#This Row],[Diameter (in)]]="","",(((CONVERT(Table4[[#This Row],[Diameter (in)]],"in","m"))/2)^2)*PI())</f>
        <v/>
      </c>
      <c r="E1144" s="87" t="str">
        <f>IF(Table4[[#This Row],[Area (m2)]]="","",$D$4/Table4[[#This Row],[Area (m2)]])</f>
        <v/>
      </c>
      <c r="F1144" s="85">
        <f t="shared" si="17"/>
        <v>4.6951999999999998</v>
      </c>
      <c r="G1144" s="88" t="str">
        <f>IF(Table4[[#This Row],[Segment]]="","",(CONVERT(Table4[[#This Row],[Diameter (in)]],"in","m")*$B$4*Table4[[#This Row],[Velocity (m/s)]])/$C$4)</f>
        <v/>
      </c>
      <c r="H1144" s="96" t="str">
        <f>IF(Table4[[#This Row],[Segment]]="","",IF(Table4[[#This Row],[Teynold''s Number]]&gt;4000,"TURBULENT","LAMINAR"))</f>
        <v/>
      </c>
      <c r="I1144" s="86" t="str">
        <f>IF(Table4[[#This Row],[Segment]]="","",INDEX(Data!C1141:C1155,MATCH(Table4[Material],Data!B1141:B1155,0)))</f>
        <v/>
      </c>
      <c r="J1144" s="89" t="str">
        <f>IF(Table4[[#This Row],[ε (m)]]="","",Table4[[#This Row],[ε (m)]]/(CONVERT(Table4[[#This Row],[Diameter (in)]],"in","m")))</f>
        <v/>
      </c>
      <c r="K1144" s="96" t="str">
        <f>IF(Table4[[#This Row],[Regime]]="LAMINAR",16/Table4[[#This Row],[Teynold''s Number]],"-")</f>
        <v>-</v>
      </c>
      <c r="L1144" s="86"/>
      <c r="M1144" s="97" t="str">
        <f>IF(Table4[[#This Row],[Regime]]="TURBULENT",(((-4*LOG10(Table4[[#This Row],[ε/D]]/3.7+1.256/(Table4[[#This Row],[Teynold''s Number]]*SQRT(Table4[[#This Row],[f turbulent (guess)]]))))^-1)^2),"")</f>
        <v/>
      </c>
      <c r="N1144" s="91" t="str">
        <f>IF(Table4[[#This Row],[f turbulent]]="","",Table4[[#This Row],[f turbulent (guess)]]-Table4[[#This Row],[f turbulent]])</f>
        <v/>
      </c>
      <c r="O1144" s="87">
        <f>IF(Table4[[#This Row],[Segment]]="",0,IF(C1145="",0,IF(C1145&lt;=Table4[[#This Row],[Diameter (in)]],0,1-(D1144/D1145))))</f>
        <v>0</v>
      </c>
      <c r="P1144" s="92" t="str">
        <f>IF(Table4[[#This Row],[Segment]]="","",IF(C1144&gt;C1145,"",IF(C1145="",0.55,(0.55*(1-D1145/D1144)))))</f>
        <v/>
      </c>
      <c r="Q114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44" s="92" t="str">
        <f>IF(Table4[[#This Row],[Segment]]="","",IF(Table4[[#This Row],[Kexpansion]]="","0",((Table4[[#This Row],[Velocity (m/s)]]^2)/2)*Table4[[#This Row],[Kexpansion]]))</f>
        <v/>
      </c>
      <c r="S1144" s="92" t="str">
        <f>IF(Table4[[#This Row],[Segment]]="","",IF(Table4[[#This Row],[Kcontraction]]="","0",((Table4[[#This Row],[Velocity (m/s)]]^2)/2)*Table4[[#This Row],[Kcontraction]]))</f>
        <v/>
      </c>
      <c r="T1144" s="89" t="str">
        <f>IF(Table4[[#This Row],[Segment]]="","",SUMIF($Y$7:$Y$2000,Table4[[#This Row],[Segment]],$AD$7:$AD$2000))</f>
        <v/>
      </c>
      <c r="U1144" s="95" t="str">
        <f>IF(Table4[[#This Row],[Segment]]="","",Table4[[#This Row],[Hfriction (J/kg)]]+Table4[[#This Row],[Hexpansions (J/kg)]]+Table4[[#This Row],[Hcontractions (J/kg)]]+Table4[[#This Row],[Hf (J/kg)]])</f>
        <v/>
      </c>
      <c r="V1144" s="95" t="str">
        <f>IF(Table4[[#This Row],[Segment]]="","",Table4[[#This Row],[Total Friction Loss (J/kg)]]*Table3[Density (kg/m3)])</f>
        <v/>
      </c>
      <c r="W1144" s="95" t="str">
        <f>IF(Table4[[#This Row],[Segment]]="","",Table4[[#This Row],[Total Pressure Drop (Pa)]]/1000)</f>
        <v/>
      </c>
      <c r="Y1144" s="82" t="str">
        <f>IF('Set Up'!D1367="","",'Set Up'!D1367)</f>
        <v/>
      </c>
      <c r="Z1144" s="82" t="str">
        <f>IF('Set Up'!E1367="","",'Set Up'!E1367)</f>
        <v/>
      </c>
      <c r="AA1144" s="82" t="str">
        <f>IF('Set Up'!F1367="","",'Set Up'!F1367)</f>
        <v/>
      </c>
      <c r="AB1144" s="82" t="str">
        <f>IF('Set Up'!G1367="","",'Set Up'!G1367)</f>
        <v/>
      </c>
      <c r="AC1144" s="82" t="str">
        <f t="array" ref="AC1144">IF(Y1144="","",INDEX(Data!$G$4:$G$51,MATCH(Table7[[#This Row],[Fitting]]&amp;Table7[[#This Row],[Fitting Subtype]],Data!$E$4:$E$51&amp;Data!$F$4:$F$51,0)))</f>
        <v/>
      </c>
      <c r="AD1144" s="89" t="str">
        <f>IF(Table7[[#This Row],[Segment]]="","",Table7[[#This Row],[Quantity]]*Table7[[#This Row],[Kf]]*(((INDEX(Table4[Velocity (m/s)],MATCH(Table7[[#This Row],[Segment]],Table4[Segment],0)))^2)/2))</f>
        <v/>
      </c>
      <c r="AF1144" s="82" t="str">
        <f>Table4[[#This Row],[Segment]]</f>
        <v/>
      </c>
      <c r="AG1144" s="75"/>
      <c r="AH1144" s="82" t="str">
        <f>IF(Table5[[#This Row],[Segment]]="","",AG1144-Table4[[#This Row],[Total Pressure Drop (kPa)]])</f>
        <v/>
      </c>
    </row>
    <row r="1145" spans="1:34" x14ac:dyDescent="0.25">
      <c r="A1145" s="95" t="str">
        <f>IF('Set Up'!A1142="","",'Set Up'!A1142)</f>
        <v/>
      </c>
      <c r="B1145" s="75" t="s">
        <v>81</v>
      </c>
      <c r="C1145" s="85"/>
      <c r="D1145" s="86" t="str">
        <f>IF(Table4[[#This Row],[Diameter (in)]]="","",(((CONVERT(Table4[[#This Row],[Diameter (in)]],"in","m"))/2)^2)*PI())</f>
        <v/>
      </c>
      <c r="E1145" s="87" t="str">
        <f>IF(Table4[[#This Row],[Area (m2)]]="","",$D$4/Table4[[#This Row],[Area (m2)]])</f>
        <v/>
      </c>
      <c r="F1145" s="85">
        <f t="shared" si="17"/>
        <v>4.6951999999999998</v>
      </c>
      <c r="G1145" s="88" t="str">
        <f>IF(Table4[[#This Row],[Segment]]="","",(CONVERT(Table4[[#This Row],[Diameter (in)]],"in","m")*$B$4*Table4[[#This Row],[Velocity (m/s)]])/$C$4)</f>
        <v/>
      </c>
      <c r="H1145" s="96" t="str">
        <f>IF(Table4[[#This Row],[Segment]]="","",IF(Table4[[#This Row],[Teynold''s Number]]&gt;4000,"TURBULENT","LAMINAR"))</f>
        <v/>
      </c>
      <c r="I1145" s="86" t="str">
        <f>IF(Table4[[#This Row],[Segment]]="","",INDEX(Data!C1142:C1156,MATCH(Table4[Material],Data!B1142:B1156,0)))</f>
        <v/>
      </c>
      <c r="J1145" s="89" t="str">
        <f>IF(Table4[[#This Row],[ε (m)]]="","",Table4[[#This Row],[ε (m)]]/(CONVERT(Table4[[#This Row],[Diameter (in)]],"in","m")))</f>
        <v/>
      </c>
      <c r="K1145" s="96" t="str">
        <f>IF(Table4[[#This Row],[Regime]]="LAMINAR",16/Table4[[#This Row],[Teynold''s Number]],"-")</f>
        <v>-</v>
      </c>
      <c r="L1145" s="86"/>
      <c r="M1145" s="97" t="str">
        <f>IF(Table4[[#This Row],[Regime]]="TURBULENT",(((-4*LOG10(Table4[[#This Row],[ε/D]]/3.7+1.256/(Table4[[#This Row],[Teynold''s Number]]*SQRT(Table4[[#This Row],[f turbulent (guess)]]))))^-1)^2),"")</f>
        <v/>
      </c>
      <c r="N1145" s="91" t="str">
        <f>IF(Table4[[#This Row],[f turbulent]]="","",Table4[[#This Row],[f turbulent (guess)]]-Table4[[#This Row],[f turbulent]])</f>
        <v/>
      </c>
      <c r="O1145" s="87">
        <f>IF(Table4[[#This Row],[Segment]]="",0,IF(C1146="",0,IF(C1146&lt;=Table4[[#This Row],[Diameter (in)]],0,1-(D1145/D1146))))</f>
        <v>0</v>
      </c>
      <c r="P1145" s="92" t="str">
        <f>IF(Table4[[#This Row],[Segment]]="","",IF(C1145&gt;C1146,"",IF(C1146="",0.55,(0.55*(1-D1146/D1145)))))</f>
        <v/>
      </c>
      <c r="Q114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45" s="92" t="str">
        <f>IF(Table4[[#This Row],[Segment]]="","",IF(Table4[[#This Row],[Kexpansion]]="","0",((Table4[[#This Row],[Velocity (m/s)]]^2)/2)*Table4[[#This Row],[Kexpansion]]))</f>
        <v/>
      </c>
      <c r="S1145" s="92" t="str">
        <f>IF(Table4[[#This Row],[Segment]]="","",IF(Table4[[#This Row],[Kcontraction]]="","0",((Table4[[#This Row],[Velocity (m/s)]]^2)/2)*Table4[[#This Row],[Kcontraction]]))</f>
        <v/>
      </c>
      <c r="T1145" s="89" t="str">
        <f>IF(Table4[[#This Row],[Segment]]="","",SUMIF($Y$7:$Y$2000,Table4[[#This Row],[Segment]],$AD$7:$AD$2000))</f>
        <v/>
      </c>
      <c r="U1145" s="95" t="str">
        <f>IF(Table4[[#This Row],[Segment]]="","",Table4[[#This Row],[Hfriction (J/kg)]]+Table4[[#This Row],[Hexpansions (J/kg)]]+Table4[[#This Row],[Hcontractions (J/kg)]]+Table4[[#This Row],[Hf (J/kg)]])</f>
        <v/>
      </c>
      <c r="V1145" s="95" t="str">
        <f>IF(Table4[[#This Row],[Segment]]="","",Table4[[#This Row],[Total Friction Loss (J/kg)]]*Table3[Density (kg/m3)])</f>
        <v/>
      </c>
      <c r="W1145" s="95" t="str">
        <f>IF(Table4[[#This Row],[Segment]]="","",Table4[[#This Row],[Total Pressure Drop (Pa)]]/1000)</f>
        <v/>
      </c>
      <c r="Y1145" s="82" t="str">
        <f>IF('Set Up'!D1368="","",'Set Up'!D1368)</f>
        <v/>
      </c>
      <c r="Z1145" s="82" t="str">
        <f>IF('Set Up'!E1368="","",'Set Up'!E1368)</f>
        <v/>
      </c>
      <c r="AA1145" s="82" t="str">
        <f>IF('Set Up'!F1368="","",'Set Up'!F1368)</f>
        <v/>
      </c>
      <c r="AB1145" s="82" t="str">
        <f>IF('Set Up'!G1368="","",'Set Up'!G1368)</f>
        <v/>
      </c>
      <c r="AC1145" s="82" t="str">
        <f t="array" ref="AC1145">IF(Y1145="","",INDEX(Data!$G$4:$G$51,MATCH(Table7[[#This Row],[Fitting]]&amp;Table7[[#This Row],[Fitting Subtype]],Data!$E$4:$E$51&amp;Data!$F$4:$F$51,0)))</f>
        <v/>
      </c>
      <c r="AD1145" s="89" t="str">
        <f>IF(Table7[[#This Row],[Segment]]="","",Table7[[#This Row],[Quantity]]*Table7[[#This Row],[Kf]]*(((INDEX(Table4[Velocity (m/s)],MATCH(Table7[[#This Row],[Segment]],Table4[Segment],0)))^2)/2))</f>
        <v/>
      </c>
      <c r="AF1145" s="82" t="str">
        <f>Table4[[#This Row],[Segment]]</f>
        <v/>
      </c>
      <c r="AG1145" s="75"/>
      <c r="AH1145" s="82" t="str">
        <f>IF(Table5[[#This Row],[Segment]]="","",AG1145-Table4[[#This Row],[Total Pressure Drop (kPa)]])</f>
        <v/>
      </c>
    </row>
    <row r="1146" spans="1:34" x14ac:dyDescent="0.25">
      <c r="A1146" s="95" t="str">
        <f>IF('Set Up'!A1143="","",'Set Up'!A1143)</f>
        <v/>
      </c>
      <c r="B1146" s="75" t="s">
        <v>81</v>
      </c>
      <c r="C1146" s="85"/>
      <c r="D1146" s="86" t="str">
        <f>IF(Table4[[#This Row],[Diameter (in)]]="","",(((CONVERT(Table4[[#This Row],[Diameter (in)]],"in","m"))/2)^2)*PI())</f>
        <v/>
      </c>
      <c r="E1146" s="87" t="str">
        <f>IF(Table4[[#This Row],[Area (m2)]]="","",$D$4/Table4[[#This Row],[Area (m2)]])</f>
        <v/>
      </c>
      <c r="F1146" s="85">
        <f t="shared" si="17"/>
        <v>4.6951999999999998</v>
      </c>
      <c r="G1146" s="88" t="str">
        <f>IF(Table4[[#This Row],[Segment]]="","",(CONVERT(Table4[[#This Row],[Diameter (in)]],"in","m")*$B$4*Table4[[#This Row],[Velocity (m/s)]])/$C$4)</f>
        <v/>
      </c>
      <c r="H1146" s="96" t="str">
        <f>IF(Table4[[#This Row],[Segment]]="","",IF(Table4[[#This Row],[Teynold''s Number]]&gt;4000,"TURBULENT","LAMINAR"))</f>
        <v/>
      </c>
      <c r="I1146" s="86" t="str">
        <f>IF(Table4[[#This Row],[Segment]]="","",INDEX(Data!C1143:C1157,MATCH(Table4[Material],Data!B1143:B1157,0)))</f>
        <v/>
      </c>
      <c r="J1146" s="89" t="str">
        <f>IF(Table4[[#This Row],[ε (m)]]="","",Table4[[#This Row],[ε (m)]]/(CONVERT(Table4[[#This Row],[Diameter (in)]],"in","m")))</f>
        <v/>
      </c>
      <c r="K1146" s="96" t="str">
        <f>IF(Table4[[#This Row],[Regime]]="LAMINAR",16/Table4[[#This Row],[Teynold''s Number]],"-")</f>
        <v>-</v>
      </c>
      <c r="L1146" s="86"/>
      <c r="M1146" s="97" t="str">
        <f>IF(Table4[[#This Row],[Regime]]="TURBULENT",(((-4*LOG10(Table4[[#This Row],[ε/D]]/3.7+1.256/(Table4[[#This Row],[Teynold''s Number]]*SQRT(Table4[[#This Row],[f turbulent (guess)]]))))^-1)^2),"")</f>
        <v/>
      </c>
      <c r="N1146" s="91" t="str">
        <f>IF(Table4[[#This Row],[f turbulent]]="","",Table4[[#This Row],[f turbulent (guess)]]-Table4[[#This Row],[f turbulent]])</f>
        <v/>
      </c>
      <c r="O1146" s="87">
        <f>IF(Table4[[#This Row],[Segment]]="",0,IF(C1147="",0,IF(C1147&lt;=Table4[[#This Row],[Diameter (in)]],0,1-(D1146/D1147))))</f>
        <v>0</v>
      </c>
      <c r="P1146" s="92" t="str">
        <f>IF(Table4[[#This Row],[Segment]]="","",IF(C1146&gt;C1147,"",IF(C1147="",0.55,(0.55*(1-D1147/D1146)))))</f>
        <v/>
      </c>
      <c r="Q114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46" s="92" t="str">
        <f>IF(Table4[[#This Row],[Segment]]="","",IF(Table4[[#This Row],[Kexpansion]]="","0",((Table4[[#This Row],[Velocity (m/s)]]^2)/2)*Table4[[#This Row],[Kexpansion]]))</f>
        <v/>
      </c>
      <c r="S1146" s="92" t="str">
        <f>IF(Table4[[#This Row],[Segment]]="","",IF(Table4[[#This Row],[Kcontraction]]="","0",((Table4[[#This Row],[Velocity (m/s)]]^2)/2)*Table4[[#This Row],[Kcontraction]]))</f>
        <v/>
      </c>
      <c r="T1146" s="89" t="str">
        <f>IF(Table4[[#This Row],[Segment]]="","",SUMIF($Y$7:$Y$2000,Table4[[#This Row],[Segment]],$AD$7:$AD$2000))</f>
        <v/>
      </c>
      <c r="U1146" s="95" t="str">
        <f>IF(Table4[[#This Row],[Segment]]="","",Table4[[#This Row],[Hfriction (J/kg)]]+Table4[[#This Row],[Hexpansions (J/kg)]]+Table4[[#This Row],[Hcontractions (J/kg)]]+Table4[[#This Row],[Hf (J/kg)]])</f>
        <v/>
      </c>
      <c r="V1146" s="95" t="str">
        <f>IF(Table4[[#This Row],[Segment]]="","",Table4[[#This Row],[Total Friction Loss (J/kg)]]*Table3[Density (kg/m3)])</f>
        <v/>
      </c>
      <c r="W1146" s="95" t="str">
        <f>IF(Table4[[#This Row],[Segment]]="","",Table4[[#This Row],[Total Pressure Drop (Pa)]]/1000)</f>
        <v/>
      </c>
      <c r="Y1146" s="82" t="str">
        <f>IF('Set Up'!D1369="","",'Set Up'!D1369)</f>
        <v/>
      </c>
      <c r="Z1146" s="82" t="str">
        <f>IF('Set Up'!E1369="","",'Set Up'!E1369)</f>
        <v/>
      </c>
      <c r="AA1146" s="82" t="str">
        <f>IF('Set Up'!F1369="","",'Set Up'!F1369)</f>
        <v/>
      </c>
      <c r="AB1146" s="82" t="str">
        <f>IF('Set Up'!G1369="","",'Set Up'!G1369)</f>
        <v/>
      </c>
      <c r="AC1146" s="82" t="str">
        <f t="array" ref="AC1146">IF(Y1146="","",INDEX(Data!$G$4:$G$51,MATCH(Table7[[#This Row],[Fitting]]&amp;Table7[[#This Row],[Fitting Subtype]],Data!$E$4:$E$51&amp;Data!$F$4:$F$51,0)))</f>
        <v/>
      </c>
      <c r="AD1146" s="89" t="str">
        <f>IF(Table7[[#This Row],[Segment]]="","",Table7[[#This Row],[Quantity]]*Table7[[#This Row],[Kf]]*(((INDEX(Table4[Velocity (m/s)],MATCH(Table7[[#This Row],[Segment]],Table4[Segment],0)))^2)/2))</f>
        <v/>
      </c>
      <c r="AF1146" s="82" t="str">
        <f>Table4[[#This Row],[Segment]]</f>
        <v/>
      </c>
      <c r="AG1146" s="75"/>
      <c r="AH1146" s="82" t="str">
        <f>IF(Table5[[#This Row],[Segment]]="","",AG1146-Table4[[#This Row],[Total Pressure Drop (kPa)]])</f>
        <v/>
      </c>
    </row>
    <row r="1147" spans="1:34" x14ac:dyDescent="0.25">
      <c r="A1147" s="95" t="str">
        <f>IF('Set Up'!A1144="","",'Set Up'!A1144)</f>
        <v/>
      </c>
      <c r="B1147" s="75" t="s">
        <v>81</v>
      </c>
      <c r="C1147" s="85"/>
      <c r="D1147" s="86" t="str">
        <f>IF(Table4[[#This Row],[Diameter (in)]]="","",(((CONVERT(Table4[[#This Row],[Diameter (in)]],"in","m"))/2)^2)*PI())</f>
        <v/>
      </c>
      <c r="E1147" s="87" t="str">
        <f>IF(Table4[[#This Row],[Area (m2)]]="","",$D$4/Table4[[#This Row],[Area (m2)]])</f>
        <v/>
      </c>
      <c r="F1147" s="85">
        <f t="shared" si="17"/>
        <v>4.6951999999999998</v>
      </c>
      <c r="G1147" s="88" t="str">
        <f>IF(Table4[[#This Row],[Segment]]="","",(CONVERT(Table4[[#This Row],[Diameter (in)]],"in","m")*$B$4*Table4[[#This Row],[Velocity (m/s)]])/$C$4)</f>
        <v/>
      </c>
      <c r="H1147" s="96" t="str">
        <f>IF(Table4[[#This Row],[Segment]]="","",IF(Table4[[#This Row],[Teynold''s Number]]&gt;4000,"TURBULENT","LAMINAR"))</f>
        <v/>
      </c>
      <c r="I1147" s="86" t="str">
        <f>IF(Table4[[#This Row],[Segment]]="","",INDEX(Data!C1144:C1158,MATCH(Table4[Material],Data!B1144:B1158,0)))</f>
        <v/>
      </c>
      <c r="J1147" s="89" t="str">
        <f>IF(Table4[[#This Row],[ε (m)]]="","",Table4[[#This Row],[ε (m)]]/(CONVERT(Table4[[#This Row],[Diameter (in)]],"in","m")))</f>
        <v/>
      </c>
      <c r="K1147" s="96" t="str">
        <f>IF(Table4[[#This Row],[Regime]]="LAMINAR",16/Table4[[#This Row],[Teynold''s Number]],"-")</f>
        <v>-</v>
      </c>
      <c r="L1147" s="86"/>
      <c r="M1147" s="97" t="str">
        <f>IF(Table4[[#This Row],[Regime]]="TURBULENT",(((-4*LOG10(Table4[[#This Row],[ε/D]]/3.7+1.256/(Table4[[#This Row],[Teynold''s Number]]*SQRT(Table4[[#This Row],[f turbulent (guess)]]))))^-1)^2),"")</f>
        <v/>
      </c>
      <c r="N1147" s="91" t="str">
        <f>IF(Table4[[#This Row],[f turbulent]]="","",Table4[[#This Row],[f turbulent (guess)]]-Table4[[#This Row],[f turbulent]])</f>
        <v/>
      </c>
      <c r="O1147" s="87">
        <f>IF(Table4[[#This Row],[Segment]]="",0,IF(C1148="",0,IF(C1148&lt;=Table4[[#This Row],[Diameter (in)]],0,1-(D1147/D1148))))</f>
        <v>0</v>
      </c>
      <c r="P1147" s="92" t="str">
        <f>IF(Table4[[#This Row],[Segment]]="","",IF(C1147&gt;C1148,"",IF(C1148="",0.55,(0.55*(1-D1148/D1147)))))</f>
        <v/>
      </c>
      <c r="Q114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47" s="92" t="str">
        <f>IF(Table4[[#This Row],[Segment]]="","",IF(Table4[[#This Row],[Kexpansion]]="","0",((Table4[[#This Row],[Velocity (m/s)]]^2)/2)*Table4[[#This Row],[Kexpansion]]))</f>
        <v/>
      </c>
      <c r="S1147" s="92" t="str">
        <f>IF(Table4[[#This Row],[Segment]]="","",IF(Table4[[#This Row],[Kcontraction]]="","0",((Table4[[#This Row],[Velocity (m/s)]]^2)/2)*Table4[[#This Row],[Kcontraction]]))</f>
        <v/>
      </c>
      <c r="T1147" s="89" t="str">
        <f>IF(Table4[[#This Row],[Segment]]="","",SUMIF($Y$7:$Y$2000,Table4[[#This Row],[Segment]],$AD$7:$AD$2000))</f>
        <v/>
      </c>
      <c r="U1147" s="95" t="str">
        <f>IF(Table4[[#This Row],[Segment]]="","",Table4[[#This Row],[Hfriction (J/kg)]]+Table4[[#This Row],[Hexpansions (J/kg)]]+Table4[[#This Row],[Hcontractions (J/kg)]]+Table4[[#This Row],[Hf (J/kg)]])</f>
        <v/>
      </c>
      <c r="V1147" s="95" t="str">
        <f>IF(Table4[[#This Row],[Segment]]="","",Table4[[#This Row],[Total Friction Loss (J/kg)]]*Table3[Density (kg/m3)])</f>
        <v/>
      </c>
      <c r="W1147" s="95" t="str">
        <f>IF(Table4[[#This Row],[Segment]]="","",Table4[[#This Row],[Total Pressure Drop (Pa)]]/1000)</f>
        <v/>
      </c>
      <c r="Y1147" s="82" t="str">
        <f>IF('Set Up'!D1370="","",'Set Up'!D1370)</f>
        <v/>
      </c>
      <c r="Z1147" s="82" t="str">
        <f>IF('Set Up'!E1370="","",'Set Up'!E1370)</f>
        <v/>
      </c>
      <c r="AA1147" s="82" t="str">
        <f>IF('Set Up'!F1370="","",'Set Up'!F1370)</f>
        <v/>
      </c>
      <c r="AB1147" s="82" t="str">
        <f>IF('Set Up'!G1370="","",'Set Up'!G1370)</f>
        <v/>
      </c>
      <c r="AC1147" s="82" t="str">
        <f t="array" ref="AC1147">IF(Y1147="","",INDEX(Data!$G$4:$G$51,MATCH(Table7[[#This Row],[Fitting]]&amp;Table7[[#This Row],[Fitting Subtype]],Data!$E$4:$E$51&amp;Data!$F$4:$F$51,0)))</f>
        <v/>
      </c>
      <c r="AD1147" s="89" t="str">
        <f>IF(Table7[[#This Row],[Segment]]="","",Table7[[#This Row],[Quantity]]*Table7[[#This Row],[Kf]]*(((INDEX(Table4[Velocity (m/s)],MATCH(Table7[[#This Row],[Segment]],Table4[Segment],0)))^2)/2))</f>
        <v/>
      </c>
      <c r="AF1147" s="82" t="str">
        <f>Table4[[#This Row],[Segment]]</f>
        <v/>
      </c>
      <c r="AG1147" s="75"/>
      <c r="AH1147" s="82" t="str">
        <f>IF(Table5[[#This Row],[Segment]]="","",AG1147-Table4[[#This Row],[Total Pressure Drop (kPa)]])</f>
        <v/>
      </c>
    </row>
    <row r="1148" spans="1:34" x14ac:dyDescent="0.25">
      <c r="A1148" s="95" t="str">
        <f>IF('Set Up'!A1145="","",'Set Up'!A1145)</f>
        <v/>
      </c>
      <c r="B1148" s="75" t="s">
        <v>81</v>
      </c>
      <c r="C1148" s="85"/>
      <c r="D1148" s="86" t="str">
        <f>IF(Table4[[#This Row],[Diameter (in)]]="","",(((CONVERT(Table4[[#This Row],[Diameter (in)]],"in","m"))/2)^2)*PI())</f>
        <v/>
      </c>
      <c r="E1148" s="87" t="str">
        <f>IF(Table4[[#This Row],[Area (m2)]]="","",$D$4/Table4[[#This Row],[Area (m2)]])</f>
        <v/>
      </c>
      <c r="F1148" s="85">
        <f t="shared" si="17"/>
        <v>4.6951999999999998</v>
      </c>
      <c r="G1148" s="88" t="str">
        <f>IF(Table4[[#This Row],[Segment]]="","",(CONVERT(Table4[[#This Row],[Diameter (in)]],"in","m")*$B$4*Table4[[#This Row],[Velocity (m/s)]])/$C$4)</f>
        <v/>
      </c>
      <c r="H1148" s="96" t="str">
        <f>IF(Table4[[#This Row],[Segment]]="","",IF(Table4[[#This Row],[Teynold''s Number]]&gt;4000,"TURBULENT","LAMINAR"))</f>
        <v/>
      </c>
      <c r="I1148" s="86" t="str">
        <f>IF(Table4[[#This Row],[Segment]]="","",INDEX(Data!C1145:C1159,MATCH(Table4[Material],Data!B1145:B1159,0)))</f>
        <v/>
      </c>
      <c r="J1148" s="89" t="str">
        <f>IF(Table4[[#This Row],[ε (m)]]="","",Table4[[#This Row],[ε (m)]]/(CONVERT(Table4[[#This Row],[Diameter (in)]],"in","m")))</f>
        <v/>
      </c>
      <c r="K1148" s="96" t="str">
        <f>IF(Table4[[#This Row],[Regime]]="LAMINAR",16/Table4[[#This Row],[Teynold''s Number]],"-")</f>
        <v>-</v>
      </c>
      <c r="L1148" s="86"/>
      <c r="M1148" s="97" t="str">
        <f>IF(Table4[[#This Row],[Regime]]="TURBULENT",(((-4*LOG10(Table4[[#This Row],[ε/D]]/3.7+1.256/(Table4[[#This Row],[Teynold''s Number]]*SQRT(Table4[[#This Row],[f turbulent (guess)]]))))^-1)^2),"")</f>
        <v/>
      </c>
      <c r="N1148" s="91" t="str">
        <f>IF(Table4[[#This Row],[f turbulent]]="","",Table4[[#This Row],[f turbulent (guess)]]-Table4[[#This Row],[f turbulent]])</f>
        <v/>
      </c>
      <c r="O1148" s="87">
        <f>IF(Table4[[#This Row],[Segment]]="",0,IF(C1149="",0,IF(C1149&lt;=Table4[[#This Row],[Diameter (in)]],0,1-(D1148/D1149))))</f>
        <v>0</v>
      </c>
      <c r="P1148" s="92" t="str">
        <f>IF(Table4[[#This Row],[Segment]]="","",IF(C1148&gt;C1149,"",IF(C1149="",0.55,(0.55*(1-D1149/D1148)))))</f>
        <v/>
      </c>
      <c r="Q114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48" s="92" t="str">
        <f>IF(Table4[[#This Row],[Segment]]="","",IF(Table4[[#This Row],[Kexpansion]]="","0",((Table4[[#This Row],[Velocity (m/s)]]^2)/2)*Table4[[#This Row],[Kexpansion]]))</f>
        <v/>
      </c>
      <c r="S1148" s="92" t="str">
        <f>IF(Table4[[#This Row],[Segment]]="","",IF(Table4[[#This Row],[Kcontraction]]="","0",((Table4[[#This Row],[Velocity (m/s)]]^2)/2)*Table4[[#This Row],[Kcontraction]]))</f>
        <v/>
      </c>
      <c r="T1148" s="89" t="str">
        <f>IF(Table4[[#This Row],[Segment]]="","",SUMIF($Y$7:$Y$2000,Table4[[#This Row],[Segment]],$AD$7:$AD$2000))</f>
        <v/>
      </c>
      <c r="U1148" s="95" t="str">
        <f>IF(Table4[[#This Row],[Segment]]="","",Table4[[#This Row],[Hfriction (J/kg)]]+Table4[[#This Row],[Hexpansions (J/kg)]]+Table4[[#This Row],[Hcontractions (J/kg)]]+Table4[[#This Row],[Hf (J/kg)]])</f>
        <v/>
      </c>
      <c r="V1148" s="95" t="str">
        <f>IF(Table4[[#This Row],[Segment]]="","",Table4[[#This Row],[Total Friction Loss (J/kg)]]*Table3[Density (kg/m3)])</f>
        <v/>
      </c>
      <c r="W1148" s="95" t="str">
        <f>IF(Table4[[#This Row],[Segment]]="","",Table4[[#This Row],[Total Pressure Drop (Pa)]]/1000)</f>
        <v/>
      </c>
      <c r="Y1148" s="82" t="str">
        <f>IF('Set Up'!D1371="","",'Set Up'!D1371)</f>
        <v/>
      </c>
      <c r="Z1148" s="82" t="str">
        <f>IF('Set Up'!E1371="","",'Set Up'!E1371)</f>
        <v/>
      </c>
      <c r="AA1148" s="82" t="str">
        <f>IF('Set Up'!F1371="","",'Set Up'!F1371)</f>
        <v/>
      </c>
      <c r="AB1148" s="82" t="str">
        <f>IF('Set Up'!G1371="","",'Set Up'!G1371)</f>
        <v/>
      </c>
      <c r="AC1148" s="82" t="str">
        <f t="array" ref="AC1148">IF(Y1148="","",INDEX(Data!$G$4:$G$51,MATCH(Table7[[#This Row],[Fitting]]&amp;Table7[[#This Row],[Fitting Subtype]],Data!$E$4:$E$51&amp;Data!$F$4:$F$51,0)))</f>
        <v/>
      </c>
      <c r="AD1148" s="89" t="str">
        <f>IF(Table7[[#This Row],[Segment]]="","",Table7[[#This Row],[Quantity]]*Table7[[#This Row],[Kf]]*(((INDEX(Table4[Velocity (m/s)],MATCH(Table7[[#This Row],[Segment]],Table4[Segment],0)))^2)/2))</f>
        <v/>
      </c>
      <c r="AF1148" s="82" t="str">
        <f>Table4[[#This Row],[Segment]]</f>
        <v/>
      </c>
      <c r="AG1148" s="75"/>
      <c r="AH1148" s="82" t="str">
        <f>IF(Table5[[#This Row],[Segment]]="","",AG1148-Table4[[#This Row],[Total Pressure Drop (kPa)]])</f>
        <v/>
      </c>
    </row>
    <row r="1149" spans="1:34" x14ac:dyDescent="0.25">
      <c r="A1149" s="95" t="str">
        <f>IF('Set Up'!A1146="","",'Set Up'!A1146)</f>
        <v/>
      </c>
      <c r="B1149" s="75" t="s">
        <v>81</v>
      </c>
      <c r="C1149" s="85"/>
      <c r="D1149" s="86" t="str">
        <f>IF(Table4[[#This Row],[Diameter (in)]]="","",(((CONVERT(Table4[[#This Row],[Diameter (in)]],"in","m"))/2)^2)*PI())</f>
        <v/>
      </c>
      <c r="E1149" s="87" t="str">
        <f>IF(Table4[[#This Row],[Area (m2)]]="","",$D$4/Table4[[#This Row],[Area (m2)]])</f>
        <v/>
      </c>
      <c r="F1149" s="85">
        <f t="shared" si="17"/>
        <v>4.6951999999999998</v>
      </c>
      <c r="G1149" s="88" t="str">
        <f>IF(Table4[[#This Row],[Segment]]="","",(CONVERT(Table4[[#This Row],[Diameter (in)]],"in","m")*$B$4*Table4[[#This Row],[Velocity (m/s)]])/$C$4)</f>
        <v/>
      </c>
      <c r="H1149" s="96" t="str">
        <f>IF(Table4[[#This Row],[Segment]]="","",IF(Table4[[#This Row],[Teynold''s Number]]&gt;4000,"TURBULENT","LAMINAR"))</f>
        <v/>
      </c>
      <c r="I1149" s="86" t="str">
        <f>IF(Table4[[#This Row],[Segment]]="","",INDEX(Data!C1146:C1160,MATCH(Table4[Material],Data!B1146:B1160,0)))</f>
        <v/>
      </c>
      <c r="J1149" s="89" t="str">
        <f>IF(Table4[[#This Row],[ε (m)]]="","",Table4[[#This Row],[ε (m)]]/(CONVERT(Table4[[#This Row],[Diameter (in)]],"in","m")))</f>
        <v/>
      </c>
      <c r="K1149" s="96" t="str">
        <f>IF(Table4[[#This Row],[Regime]]="LAMINAR",16/Table4[[#This Row],[Teynold''s Number]],"-")</f>
        <v>-</v>
      </c>
      <c r="L1149" s="86"/>
      <c r="M1149" s="97" t="str">
        <f>IF(Table4[[#This Row],[Regime]]="TURBULENT",(((-4*LOG10(Table4[[#This Row],[ε/D]]/3.7+1.256/(Table4[[#This Row],[Teynold''s Number]]*SQRT(Table4[[#This Row],[f turbulent (guess)]]))))^-1)^2),"")</f>
        <v/>
      </c>
      <c r="N1149" s="91" t="str">
        <f>IF(Table4[[#This Row],[f turbulent]]="","",Table4[[#This Row],[f turbulent (guess)]]-Table4[[#This Row],[f turbulent]])</f>
        <v/>
      </c>
      <c r="O1149" s="87">
        <f>IF(Table4[[#This Row],[Segment]]="",0,IF(C1150="",0,IF(C1150&lt;=Table4[[#This Row],[Diameter (in)]],0,1-(D1149/D1150))))</f>
        <v>0</v>
      </c>
      <c r="P1149" s="92" t="str">
        <f>IF(Table4[[#This Row],[Segment]]="","",IF(C1149&gt;C1150,"",IF(C1150="",0.55,(0.55*(1-D1150/D1149)))))</f>
        <v/>
      </c>
      <c r="Q114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49" s="92" t="str">
        <f>IF(Table4[[#This Row],[Segment]]="","",IF(Table4[[#This Row],[Kexpansion]]="","0",((Table4[[#This Row],[Velocity (m/s)]]^2)/2)*Table4[[#This Row],[Kexpansion]]))</f>
        <v/>
      </c>
      <c r="S1149" s="92" t="str">
        <f>IF(Table4[[#This Row],[Segment]]="","",IF(Table4[[#This Row],[Kcontraction]]="","0",((Table4[[#This Row],[Velocity (m/s)]]^2)/2)*Table4[[#This Row],[Kcontraction]]))</f>
        <v/>
      </c>
      <c r="T1149" s="89" t="str">
        <f>IF(Table4[[#This Row],[Segment]]="","",SUMIF($Y$7:$Y$2000,Table4[[#This Row],[Segment]],$AD$7:$AD$2000))</f>
        <v/>
      </c>
      <c r="U1149" s="95" t="str">
        <f>IF(Table4[[#This Row],[Segment]]="","",Table4[[#This Row],[Hfriction (J/kg)]]+Table4[[#This Row],[Hexpansions (J/kg)]]+Table4[[#This Row],[Hcontractions (J/kg)]]+Table4[[#This Row],[Hf (J/kg)]])</f>
        <v/>
      </c>
      <c r="V1149" s="95" t="str">
        <f>IF(Table4[[#This Row],[Segment]]="","",Table4[[#This Row],[Total Friction Loss (J/kg)]]*Table3[Density (kg/m3)])</f>
        <v/>
      </c>
      <c r="W1149" s="95" t="str">
        <f>IF(Table4[[#This Row],[Segment]]="","",Table4[[#This Row],[Total Pressure Drop (Pa)]]/1000)</f>
        <v/>
      </c>
      <c r="Y1149" s="82" t="str">
        <f>IF('Set Up'!D1372="","",'Set Up'!D1372)</f>
        <v/>
      </c>
      <c r="Z1149" s="82" t="str">
        <f>IF('Set Up'!E1372="","",'Set Up'!E1372)</f>
        <v/>
      </c>
      <c r="AA1149" s="82" t="str">
        <f>IF('Set Up'!F1372="","",'Set Up'!F1372)</f>
        <v/>
      </c>
      <c r="AB1149" s="82" t="str">
        <f>IF('Set Up'!G1372="","",'Set Up'!G1372)</f>
        <v/>
      </c>
      <c r="AC1149" s="82" t="str">
        <f t="array" ref="AC1149">IF(Y1149="","",INDEX(Data!$G$4:$G$51,MATCH(Table7[[#This Row],[Fitting]]&amp;Table7[[#This Row],[Fitting Subtype]],Data!$E$4:$E$51&amp;Data!$F$4:$F$51,0)))</f>
        <v/>
      </c>
      <c r="AD1149" s="89" t="str">
        <f>IF(Table7[[#This Row],[Segment]]="","",Table7[[#This Row],[Quantity]]*Table7[[#This Row],[Kf]]*(((INDEX(Table4[Velocity (m/s)],MATCH(Table7[[#This Row],[Segment]],Table4[Segment],0)))^2)/2))</f>
        <v/>
      </c>
      <c r="AF1149" s="82" t="str">
        <f>Table4[[#This Row],[Segment]]</f>
        <v/>
      </c>
      <c r="AG1149" s="75"/>
      <c r="AH1149" s="82" t="str">
        <f>IF(Table5[[#This Row],[Segment]]="","",AG1149-Table4[[#This Row],[Total Pressure Drop (kPa)]])</f>
        <v/>
      </c>
    </row>
    <row r="1150" spans="1:34" x14ac:dyDescent="0.25">
      <c r="A1150" s="95" t="str">
        <f>IF('Set Up'!A1147="","",'Set Up'!A1147)</f>
        <v/>
      </c>
      <c r="B1150" s="75" t="s">
        <v>81</v>
      </c>
      <c r="C1150" s="85"/>
      <c r="D1150" s="86" t="str">
        <f>IF(Table4[[#This Row],[Diameter (in)]]="","",(((CONVERT(Table4[[#This Row],[Diameter (in)]],"in","m"))/2)^2)*PI())</f>
        <v/>
      </c>
      <c r="E1150" s="87" t="str">
        <f>IF(Table4[[#This Row],[Area (m2)]]="","",$D$4/Table4[[#This Row],[Area (m2)]])</f>
        <v/>
      </c>
      <c r="F1150" s="85">
        <f t="shared" si="17"/>
        <v>4.6951999999999998</v>
      </c>
      <c r="G1150" s="88" t="str">
        <f>IF(Table4[[#This Row],[Segment]]="","",(CONVERT(Table4[[#This Row],[Diameter (in)]],"in","m")*$B$4*Table4[[#This Row],[Velocity (m/s)]])/$C$4)</f>
        <v/>
      </c>
      <c r="H1150" s="96" t="str">
        <f>IF(Table4[[#This Row],[Segment]]="","",IF(Table4[[#This Row],[Teynold''s Number]]&gt;4000,"TURBULENT","LAMINAR"))</f>
        <v/>
      </c>
      <c r="I1150" s="86" t="str">
        <f>IF(Table4[[#This Row],[Segment]]="","",INDEX(Data!C1147:C1161,MATCH(Table4[Material],Data!B1147:B1161,0)))</f>
        <v/>
      </c>
      <c r="J1150" s="89" t="str">
        <f>IF(Table4[[#This Row],[ε (m)]]="","",Table4[[#This Row],[ε (m)]]/(CONVERT(Table4[[#This Row],[Diameter (in)]],"in","m")))</f>
        <v/>
      </c>
      <c r="K1150" s="96" t="str">
        <f>IF(Table4[[#This Row],[Regime]]="LAMINAR",16/Table4[[#This Row],[Teynold''s Number]],"-")</f>
        <v>-</v>
      </c>
      <c r="L1150" s="86"/>
      <c r="M1150" s="97" t="str">
        <f>IF(Table4[[#This Row],[Regime]]="TURBULENT",(((-4*LOG10(Table4[[#This Row],[ε/D]]/3.7+1.256/(Table4[[#This Row],[Teynold''s Number]]*SQRT(Table4[[#This Row],[f turbulent (guess)]]))))^-1)^2),"")</f>
        <v/>
      </c>
      <c r="N1150" s="91" t="str">
        <f>IF(Table4[[#This Row],[f turbulent]]="","",Table4[[#This Row],[f turbulent (guess)]]-Table4[[#This Row],[f turbulent]])</f>
        <v/>
      </c>
      <c r="O1150" s="87">
        <f>IF(Table4[[#This Row],[Segment]]="",0,IF(C1151="",0,IF(C1151&lt;=Table4[[#This Row],[Diameter (in)]],0,1-(D1150/D1151))))</f>
        <v>0</v>
      </c>
      <c r="P1150" s="92" t="str">
        <f>IF(Table4[[#This Row],[Segment]]="","",IF(C1150&gt;C1151,"",IF(C1151="",0.55,(0.55*(1-D1151/D1150)))))</f>
        <v/>
      </c>
      <c r="Q115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50" s="92" t="str">
        <f>IF(Table4[[#This Row],[Segment]]="","",IF(Table4[[#This Row],[Kexpansion]]="","0",((Table4[[#This Row],[Velocity (m/s)]]^2)/2)*Table4[[#This Row],[Kexpansion]]))</f>
        <v/>
      </c>
      <c r="S1150" s="92" t="str">
        <f>IF(Table4[[#This Row],[Segment]]="","",IF(Table4[[#This Row],[Kcontraction]]="","0",((Table4[[#This Row],[Velocity (m/s)]]^2)/2)*Table4[[#This Row],[Kcontraction]]))</f>
        <v/>
      </c>
      <c r="T1150" s="89" t="str">
        <f>IF(Table4[[#This Row],[Segment]]="","",SUMIF($Y$7:$Y$2000,Table4[[#This Row],[Segment]],$AD$7:$AD$2000))</f>
        <v/>
      </c>
      <c r="U1150" s="95" t="str">
        <f>IF(Table4[[#This Row],[Segment]]="","",Table4[[#This Row],[Hfriction (J/kg)]]+Table4[[#This Row],[Hexpansions (J/kg)]]+Table4[[#This Row],[Hcontractions (J/kg)]]+Table4[[#This Row],[Hf (J/kg)]])</f>
        <v/>
      </c>
      <c r="V1150" s="95" t="str">
        <f>IF(Table4[[#This Row],[Segment]]="","",Table4[[#This Row],[Total Friction Loss (J/kg)]]*Table3[Density (kg/m3)])</f>
        <v/>
      </c>
      <c r="W1150" s="95" t="str">
        <f>IF(Table4[[#This Row],[Segment]]="","",Table4[[#This Row],[Total Pressure Drop (Pa)]]/1000)</f>
        <v/>
      </c>
      <c r="Y1150" s="82" t="str">
        <f>IF('Set Up'!D1373="","",'Set Up'!D1373)</f>
        <v/>
      </c>
      <c r="Z1150" s="82" t="str">
        <f>IF('Set Up'!E1373="","",'Set Up'!E1373)</f>
        <v/>
      </c>
      <c r="AA1150" s="82" t="str">
        <f>IF('Set Up'!F1373="","",'Set Up'!F1373)</f>
        <v/>
      </c>
      <c r="AB1150" s="82" t="str">
        <f>IF('Set Up'!G1373="","",'Set Up'!G1373)</f>
        <v/>
      </c>
      <c r="AC1150" s="82" t="str">
        <f t="array" ref="AC1150">IF(Y1150="","",INDEX(Data!$G$4:$G$51,MATCH(Table7[[#This Row],[Fitting]]&amp;Table7[[#This Row],[Fitting Subtype]],Data!$E$4:$E$51&amp;Data!$F$4:$F$51,0)))</f>
        <v/>
      </c>
      <c r="AD1150" s="89" t="str">
        <f>IF(Table7[[#This Row],[Segment]]="","",Table7[[#This Row],[Quantity]]*Table7[[#This Row],[Kf]]*(((INDEX(Table4[Velocity (m/s)],MATCH(Table7[[#This Row],[Segment]],Table4[Segment],0)))^2)/2))</f>
        <v/>
      </c>
      <c r="AF1150" s="82" t="str">
        <f>Table4[[#This Row],[Segment]]</f>
        <v/>
      </c>
      <c r="AG1150" s="75"/>
      <c r="AH1150" s="82" t="str">
        <f>IF(Table5[[#This Row],[Segment]]="","",AG1150-Table4[[#This Row],[Total Pressure Drop (kPa)]])</f>
        <v/>
      </c>
    </row>
    <row r="1151" spans="1:34" x14ac:dyDescent="0.25">
      <c r="A1151" s="95" t="str">
        <f>IF('Set Up'!A1148="","",'Set Up'!A1148)</f>
        <v/>
      </c>
      <c r="B1151" s="75" t="s">
        <v>81</v>
      </c>
      <c r="C1151" s="85"/>
      <c r="D1151" s="86" t="str">
        <f>IF(Table4[[#This Row],[Diameter (in)]]="","",(((CONVERT(Table4[[#This Row],[Diameter (in)]],"in","m"))/2)^2)*PI())</f>
        <v/>
      </c>
      <c r="E1151" s="87" t="str">
        <f>IF(Table4[[#This Row],[Area (m2)]]="","",$D$4/Table4[[#This Row],[Area (m2)]])</f>
        <v/>
      </c>
      <c r="F1151" s="85">
        <f t="shared" si="17"/>
        <v>4.6951999999999998</v>
      </c>
      <c r="G1151" s="88" t="str">
        <f>IF(Table4[[#This Row],[Segment]]="","",(CONVERT(Table4[[#This Row],[Diameter (in)]],"in","m")*$B$4*Table4[[#This Row],[Velocity (m/s)]])/$C$4)</f>
        <v/>
      </c>
      <c r="H1151" s="96" t="str">
        <f>IF(Table4[[#This Row],[Segment]]="","",IF(Table4[[#This Row],[Teynold''s Number]]&gt;4000,"TURBULENT","LAMINAR"))</f>
        <v/>
      </c>
      <c r="I1151" s="86" t="str">
        <f>IF(Table4[[#This Row],[Segment]]="","",INDEX(Data!C1148:C1162,MATCH(Table4[Material],Data!B1148:B1162,0)))</f>
        <v/>
      </c>
      <c r="J1151" s="89" t="str">
        <f>IF(Table4[[#This Row],[ε (m)]]="","",Table4[[#This Row],[ε (m)]]/(CONVERT(Table4[[#This Row],[Diameter (in)]],"in","m")))</f>
        <v/>
      </c>
      <c r="K1151" s="96" t="str">
        <f>IF(Table4[[#This Row],[Regime]]="LAMINAR",16/Table4[[#This Row],[Teynold''s Number]],"-")</f>
        <v>-</v>
      </c>
      <c r="L1151" s="86"/>
      <c r="M1151" s="97" t="str">
        <f>IF(Table4[[#This Row],[Regime]]="TURBULENT",(((-4*LOG10(Table4[[#This Row],[ε/D]]/3.7+1.256/(Table4[[#This Row],[Teynold''s Number]]*SQRT(Table4[[#This Row],[f turbulent (guess)]]))))^-1)^2),"")</f>
        <v/>
      </c>
      <c r="N1151" s="91" t="str">
        <f>IF(Table4[[#This Row],[f turbulent]]="","",Table4[[#This Row],[f turbulent (guess)]]-Table4[[#This Row],[f turbulent]])</f>
        <v/>
      </c>
      <c r="O1151" s="87">
        <f>IF(Table4[[#This Row],[Segment]]="",0,IF(C1152="",0,IF(C1152&lt;=Table4[[#This Row],[Diameter (in)]],0,1-(D1151/D1152))))</f>
        <v>0</v>
      </c>
      <c r="P1151" s="92" t="str">
        <f>IF(Table4[[#This Row],[Segment]]="","",IF(C1151&gt;C1152,"",IF(C1152="",0.55,(0.55*(1-D1152/D1151)))))</f>
        <v/>
      </c>
      <c r="Q115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51" s="92" t="str">
        <f>IF(Table4[[#This Row],[Segment]]="","",IF(Table4[[#This Row],[Kexpansion]]="","0",((Table4[[#This Row],[Velocity (m/s)]]^2)/2)*Table4[[#This Row],[Kexpansion]]))</f>
        <v/>
      </c>
      <c r="S1151" s="92" t="str">
        <f>IF(Table4[[#This Row],[Segment]]="","",IF(Table4[[#This Row],[Kcontraction]]="","0",((Table4[[#This Row],[Velocity (m/s)]]^2)/2)*Table4[[#This Row],[Kcontraction]]))</f>
        <v/>
      </c>
      <c r="T1151" s="89" t="str">
        <f>IF(Table4[[#This Row],[Segment]]="","",SUMIF($Y$7:$Y$2000,Table4[[#This Row],[Segment]],$AD$7:$AD$2000))</f>
        <v/>
      </c>
      <c r="U1151" s="95" t="str">
        <f>IF(Table4[[#This Row],[Segment]]="","",Table4[[#This Row],[Hfriction (J/kg)]]+Table4[[#This Row],[Hexpansions (J/kg)]]+Table4[[#This Row],[Hcontractions (J/kg)]]+Table4[[#This Row],[Hf (J/kg)]])</f>
        <v/>
      </c>
      <c r="V1151" s="95" t="str">
        <f>IF(Table4[[#This Row],[Segment]]="","",Table4[[#This Row],[Total Friction Loss (J/kg)]]*Table3[Density (kg/m3)])</f>
        <v/>
      </c>
      <c r="W1151" s="95" t="str">
        <f>IF(Table4[[#This Row],[Segment]]="","",Table4[[#This Row],[Total Pressure Drop (Pa)]]/1000)</f>
        <v/>
      </c>
      <c r="Y1151" s="82" t="str">
        <f>IF('Set Up'!D1374="","",'Set Up'!D1374)</f>
        <v/>
      </c>
      <c r="Z1151" s="82" t="str">
        <f>IF('Set Up'!E1374="","",'Set Up'!E1374)</f>
        <v/>
      </c>
      <c r="AA1151" s="82" t="str">
        <f>IF('Set Up'!F1374="","",'Set Up'!F1374)</f>
        <v/>
      </c>
      <c r="AB1151" s="82" t="str">
        <f>IF('Set Up'!G1374="","",'Set Up'!G1374)</f>
        <v/>
      </c>
      <c r="AC1151" s="82" t="str">
        <f t="array" ref="AC1151">IF(Y1151="","",INDEX(Data!$G$4:$G$51,MATCH(Table7[[#This Row],[Fitting]]&amp;Table7[[#This Row],[Fitting Subtype]],Data!$E$4:$E$51&amp;Data!$F$4:$F$51,0)))</f>
        <v/>
      </c>
      <c r="AD1151" s="89" t="str">
        <f>IF(Table7[[#This Row],[Segment]]="","",Table7[[#This Row],[Quantity]]*Table7[[#This Row],[Kf]]*(((INDEX(Table4[Velocity (m/s)],MATCH(Table7[[#This Row],[Segment]],Table4[Segment],0)))^2)/2))</f>
        <v/>
      </c>
      <c r="AF1151" s="82" t="str">
        <f>Table4[[#This Row],[Segment]]</f>
        <v/>
      </c>
      <c r="AG1151" s="75"/>
      <c r="AH1151" s="82" t="str">
        <f>IF(Table5[[#This Row],[Segment]]="","",AG1151-Table4[[#This Row],[Total Pressure Drop (kPa)]])</f>
        <v/>
      </c>
    </row>
    <row r="1152" spans="1:34" x14ac:dyDescent="0.25">
      <c r="A1152" s="95" t="str">
        <f>IF('Set Up'!A1149="","",'Set Up'!A1149)</f>
        <v/>
      </c>
      <c r="B1152" s="75" t="s">
        <v>81</v>
      </c>
      <c r="C1152" s="85"/>
      <c r="D1152" s="86" t="str">
        <f>IF(Table4[[#This Row],[Diameter (in)]]="","",(((CONVERT(Table4[[#This Row],[Diameter (in)]],"in","m"))/2)^2)*PI())</f>
        <v/>
      </c>
      <c r="E1152" s="87" t="str">
        <f>IF(Table4[[#This Row],[Area (m2)]]="","",$D$4/Table4[[#This Row],[Area (m2)]])</f>
        <v/>
      </c>
      <c r="F1152" s="85">
        <f t="shared" si="17"/>
        <v>4.6951999999999998</v>
      </c>
      <c r="G1152" s="88" t="str">
        <f>IF(Table4[[#This Row],[Segment]]="","",(CONVERT(Table4[[#This Row],[Diameter (in)]],"in","m")*$B$4*Table4[[#This Row],[Velocity (m/s)]])/$C$4)</f>
        <v/>
      </c>
      <c r="H1152" s="96" t="str">
        <f>IF(Table4[[#This Row],[Segment]]="","",IF(Table4[[#This Row],[Teynold''s Number]]&gt;4000,"TURBULENT","LAMINAR"))</f>
        <v/>
      </c>
      <c r="I1152" s="86" t="str">
        <f>IF(Table4[[#This Row],[Segment]]="","",INDEX(Data!C1149:C1163,MATCH(Table4[Material],Data!B1149:B1163,0)))</f>
        <v/>
      </c>
      <c r="J1152" s="89" t="str">
        <f>IF(Table4[[#This Row],[ε (m)]]="","",Table4[[#This Row],[ε (m)]]/(CONVERT(Table4[[#This Row],[Diameter (in)]],"in","m")))</f>
        <v/>
      </c>
      <c r="K1152" s="96" t="str">
        <f>IF(Table4[[#This Row],[Regime]]="LAMINAR",16/Table4[[#This Row],[Teynold''s Number]],"-")</f>
        <v>-</v>
      </c>
      <c r="L1152" s="86"/>
      <c r="M1152" s="97" t="str">
        <f>IF(Table4[[#This Row],[Regime]]="TURBULENT",(((-4*LOG10(Table4[[#This Row],[ε/D]]/3.7+1.256/(Table4[[#This Row],[Teynold''s Number]]*SQRT(Table4[[#This Row],[f turbulent (guess)]]))))^-1)^2),"")</f>
        <v/>
      </c>
      <c r="N1152" s="91" t="str">
        <f>IF(Table4[[#This Row],[f turbulent]]="","",Table4[[#This Row],[f turbulent (guess)]]-Table4[[#This Row],[f turbulent]])</f>
        <v/>
      </c>
      <c r="O1152" s="87">
        <f>IF(Table4[[#This Row],[Segment]]="",0,IF(C1153="",0,IF(C1153&lt;=Table4[[#This Row],[Diameter (in)]],0,1-(D1152/D1153))))</f>
        <v>0</v>
      </c>
      <c r="P1152" s="92" t="str">
        <f>IF(Table4[[#This Row],[Segment]]="","",IF(C1152&gt;C1153,"",IF(C1153="",0.55,(0.55*(1-D1153/D1152)))))</f>
        <v/>
      </c>
      <c r="Q115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52" s="92" t="str">
        <f>IF(Table4[[#This Row],[Segment]]="","",IF(Table4[[#This Row],[Kexpansion]]="","0",((Table4[[#This Row],[Velocity (m/s)]]^2)/2)*Table4[[#This Row],[Kexpansion]]))</f>
        <v/>
      </c>
      <c r="S1152" s="92" t="str">
        <f>IF(Table4[[#This Row],[Segment]]="","",IF(Table4[[#This Row],[Kcontraction]]="","0",((Table4[[#This Row],[Velocity (m/s)]]^2)/2)*Table4[[#This Row],[Kcontraction]]))</f>
        <v/>
      </c>
      <c r="T1152" s="89" t="str">
        <f>IF(Table4[[#This Row],[Segment]]="","",SUMIF($Y$7:$Y$2000,Table4[[#This Row],[Segment]],$AD$7:$AD$2000))</f>
        <v/>
      </c>
      <c r="U1152" s="95" t="str">
        <f>IF(Table4[[#This Row],[Segment]]="","",Table4[[#This Row],[Hfriction (J/kg)]]+Table4[[#This Row],[Hexpansions (J/kg)]]+Table4[[#This Row],[Hcontractions (J/kg)]]+Table4[[#This Row],[Hf (J/kg)]])</f>
        <v/>
      </c>
      <c r="V1152" s="95" t="str">
        <f>IF(Table4[[#This Row],[Segment]]="","",Table4[[#This Row],[Total Friction Loss (J/kg)]]*Table3[Density (kg/m3)])</f>
        <v/>
      </c>
      <c r="W1152" s="95" t="str">
        <f>IF(Table4[[#This Row],[Segment]]="","",Table4[[#This Row],[Total Pressure Drop (Pa)]]/1000)</f>
        <v/>
      </c>
      <c r="Y1152" s="82" t="str">
        <f>IF('Set Up'!D1375="","",'Set Up'!D1375)</f>
        <v/>
      </c>
      <c r="Z1152" s="82" t="str">
        <f>IF('Set Up'!E1375="","",'Set Up'!E1375)</f>
        <v/>
      </c>
      <c r="AA1152" s="82" t="str">
        <f>IF('Set Up'!F1375="","",'Set Up'!F1375)</f>
        <v/>
      </c>
      <c r="AB1152" s="82" t="str">
        <f>IF('Set Up'!G1375="","",'Set Up'!G1375)</f>
        <v/>
      </c>
      <c r="AC1152" s="82" t="str">
        <f t="array" ref="AC1152">IF(Y1152="","",INDEX(Data!$G$4:$G$51,MATCH(Table7[[#This Row],[Fitting]]&amp;Table7[[#This Row],[Fitting Subtype]],Data!$E$4:$E$51&amp;Data!$F$4:$F$51,0)))</f>
        <v/>
      </c>
      <c r="AD1152" s="89" t="str">
        <f>IF(Table7[[#This Row],[Segment]]="","",Table7[[#This Row],[Quantity]]*Table7[[#This Row],[Kf]]*(((INDEX(Table4[Velocity (m/s)],MATCH(Table7[[#This Row],[Segment]],Table4[Segment],0)))^2)/2))</f>
        <v/>
      </c>
      <c r="AF1152" s="82" t="str">
        <f>Table4[[#This Row],[Segment]]</f>
        <v/>
      </c>
      <c r="AG1152" s="75"/>
      <c r="AH1152" s="82" t="str">
        <f>IF(Table5[[#This Row],[Segment]]="","",AG1152-Table4[[#This Row],[Total Pressure Drop (kPa)]])</f>
        <v/>
      </c>
    </row>
    <row r="1153" spans="1:34" x14ac:dyDescent="0.25">
      <c r="A1153" s="95" t="str">
        <f>IF('Set Up'!A1150="","",'Set Up'!A1150)</f>
        <v/>
      </c>
      <c r="B1153" s="75" t="s">
        <v>81</v>
      </c>
      <c r="C1153" s="85"/>
      <c r="D1153" s="86" t="str">
        <f>IF(Table4[[#This Row],[Diameter (in)]]="","",(((CONVERT(Table4[[#This Row],[Diameter (in)]],"in","m"))/2)^2)*PI())</f>
        <v/>
      </c>
      <c r="E1153" s="87" t="str">
        <f>IF(Table4[[#This Row],[Area (m2)]]="","",$D$4/Table4[[#This Row],[Area (m2)]])</f>
        <v/>
      </c>
      <c r="F1153" s="85">
        <f t="shared" si="17"/>
        <v>4.6951999999999998</v>
      </c>
      <c r="G1153" s="88" t="str">
        <f>IF(Table4[[#This Row],[Segment]]="","",(CONVERT(Table4[[#This Row],[Diameter (in)]],"in","m")*$B$4*Table4[[#This Row],[Velocity (m/s)]])/$C$4)</f>
        <v/>
      </c>
      <c r="H1153" s="96" t="str">
        <f>IF(Table4[[#This Row],[Segment]]="","",IF(Table4[[#This Row],[Teynold''s Number]]&gt;4000,"TURBULENT","LAMINAR"))</f>
        <v/>
      </c>
      <c r="I1153" s="86" t="str">
        <f>IF(Table4[[#This Row],[Segment]]="","",INDEX(Data!C1150:C1164,MATCH(Table4[Material],Data!B1150:B1164,0)))</f>
        <v/>
      </c>
      <c r="J1153" s="89" t="str">
        <f>IF(Table4[[#This Row],[ε (m)]]="","",Table4[[#This Row],[ε (m)]]/(CONVERT(Table4[[#This Row],[Diameter (in)]],"in","m")))</f>
        <v/>
      </c>
      <c r="K1153" s="96" t="str">
        <f>IF(Table4[[#This Row],[Regime]]="LAMINAR",16/Table4[[#This Row],[Teynold''s Number]],"-")</f>
        <v>-</v>
      </c>
      <c r="L1153" s="86"/>
      <c r="M1153" s="97" t="str">
        <f>IF(Table4[[#This Row],[Regime]]="TURBULENT",(((-4*LOG10(Table4[[#This Row],[ε/D]]/3.7+1.256/(Table4[[#This Row],[Teynold''s Number]]*SQRT(Table4[[#This Row],[f turbulent (guess)]]))))^-1)^2),"")</f>
        <v/>
      </c>
      <c r="N1153" s="91" t="str">
        <f>IF(Table4[[#This Row],[f turbulent]]="","",Table4[[#This Row],[f turbulent (guess)]]-Table4[[#This Row],[f turbulent]])</f>
        <v/>
      </c>
      <c r="O1153" s="87">
        <f>IF(Table4[[#This Row],[Segment]]="",0,IF(C1154="",0,IF(C1154&lt;=Table4[[#This Row],[Diameter (in)]],0,1-(D1153/D1154))))</f>
        <v>0</v>
      </c>
      <c r="P1153" s="92" t="str">
        <f>IF(Table4[[#This Row],[Segment]]="","",IF(C1153&gt;C1154,"",IF(C1154="",0.55,(0.55*(1-D1154/D1153)))))</f>
        <v/>
      </c>
      <c r="Q115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53" s="92" t="str">
        <f>IF(Table4[[#This Row],[Segment]]="","",IF(Table4[[#This Row],[Kexpansion]]="","0",((Table4[[#This Row],[Velocity (m/s)]]^2)/2)*Table4[[#This Row],[Kexpansion]]))</f>
        <v/>
      </c>
      <c r="S1153" s="92" t="str">
        <f>IF(Table4[[#This Row],[Segment]]="","",IF(Table4[[#This Row],[Kcontraction]]="","0",((Table4[[#This Row],[Velocity (m/s)]]^2)/2)*Table4[[#This Row],[Kcontraction]]))</f>
        <v/>
      </c>
      <c r="T1153" s="89" t="str">
        <f>IF(Table4[[#This Row],[Segment]]="","",SUMIF($Y$7:$Y$2000,Table4[[#This Row],[Segment]],$AD$7:$AD$2000))</f>
        <v/>
      </c>
      <c r="U1153" s="95" t="str">
        <f>IF(Table4[[#This Row],[Segment]]="","",Table4[[#This Row],[Hfriction (J/kg)]]+Table4[[#This Row],[Hexpansions (J/kg)]]+Table4[[#This Row],[Hcontractions (J/kg)]]+Table4[[#This Row],[Hf (J/kg)]])</f>
        <v/>
      </c>
      <c r="V1153" s="95" t="str">
        <f>IF(Table4[[#This Row],[Segment]]="","",Table4[[#This Row],[Total Friction Loss (J/kg)]]*Table3[Density (kg/m3)])</f>
        <v/>
      </c>
      <c r="W1153" s="95" t="str">
        <f>IF(Table4[[#This Row],[Segment]]="","",Table4[[#This Row],[Total Pressure Drop (Pa)]]/1000)</f>
        <v/>
      </c>
      <c r="Y1153" s="82" t="str">
        <f>IF('Set Up'!D1376="","",'Set Up'!D1376)</f>
        <v/>
      </c>
      <c r="Z1153" s="82" t="str">
        <f>IF('Set Up'!E1376="","",'Set Up'!E1376)</f>
        <v/>
      </c>
      <c r="AA1153" s="82" t="str">
        <f>IF('Set Up'!F1376="","",'Set Up'!F1376)</f>
        <v/>
      </c>
      <c r="AB1153" s="82" t="str">
        <f>IF('Set Up'!G1376="","",'Set Up'!G1376)</f>
        <v/>
      </c>
      <c r="AC1153" s="82" t="str">
        <f t="array" ref="AC1153">IF(Y1153="","",INDEX(Data!$G$4:$G$51,MATCH(Table7[[#This Row],[Fitting]]&amp;Table7[[#This Row],[Fitting Subtype]],Data!$E$4:$E$51&amp;Data!$F$4:$F$51,0)))</f>
        <v/>
      </c>
      <c r="AD1153" s="89" t="str">
        <f>IF(Table7[[#This Row],[Segment]]="","",Table7[[#This Row],[Quantity]]*Table7[[#This Row],[Kf]]*(((INDEX(Table4[Velocity (m/s)],MATCH(Table7[[#This Row],[Segment]],Table4[Segment],0)))^2)/2))</f>
        <v/>
      </c>
      <c r="AF1153" s="82" t="str">
        <f>Table4[[#This Row],[Segment]]</f>
        <v/>
      </c>
      <c r="AG1153" s="75"/>
      <c r="AH1153" s="82" t="str">
        <f>IF(Table5[[#This Row],[Segment]]="","",AG1153-Table4[[#This Row],[Total Pressure Drop (kPa)]])</f>
        <v/>
      </c>
    </row>
    <row r="1154" spans="1:34" x14ac:dyDescent="0.25">
      <c r="A1154" s="95" t="str">
        <f>IF('Set Up'!A1151="","",'Set Up'!A1151)</f>
        <v/>
      </c>
      <c r="B1154" s="75" t="s">
        <v>81</v>
      </c>
      <c r="C1154" s="85"/>
      <c r="D1154" s="86" t="str">
        <f>IF(Table4[[#This Row],[Diameter (in)]]="","",(((CONVERT(Table4[[#This Row],[Diameter (in)]],"in","m"))/2)^2)*PI())</f>
        <v/>
      </c>
      <c r="E1154" s="87" t="str">
        <f>IF(Table4[[#This Row],[Area (m2)]]="","",$D$4/Table4[[#This Row],[Area (m2)]])</f>
        <v/>
      </c>
      <c r="F1154" s="85">
        <f t="shared" si="17"/>
        <v>4.6951999999999998</v>
      </c>
      <c r="G1154" s="88" t="str">
        <f>IF(Table4[[#This Row],[Segment]]="","",(CONVERT(Table4[[#This Row],[Diameter (in)]],"in","m")*$B$4*Table4[[#This Row],[Velocity (m/s)]])/$C$4)</f>
        <v/>
      </c>
      <c r="H1154" s="96" t="str">
        <f>IF(Table4[[#This Row],[Segment]]="","",IF(Table4[[#This Row],[Teynold''s Number]]&gt;4000,"TURBULENT","LAMINAR"))</f>
        <v/>
      </c>
      <c r="I1154" s="86" t="str">
        <f>IF(Table4[[#This Row],[Segment]]="","",INDEX(Data!C1151:C1165,MATCH(Table4[Material],Data!B1151:B1165,0)))</f>
        <v/>
      </c>
      <c r="J1154" s="89" t="str">
        <f>IF(Table4[[#This Row],[ε (m)]]="","",Table4[[#This Row],[ε (m)]]/(CONVERT(Table4[[#This Row],[Diameter (in)]],"in","m")))</f>
        <v/>
      </c>
      <c r="K1154" s="96" t="str">
        <f>IF(Table4[[#This Row],[Regime]]="LAMINAR",16/Table4[[#This Row],[Teynold''s Number]],"-")</f>
        <v>-</v>
      </c>
      <c r="L1154" s="86"/>
      <c r="M1154" s="97" t="str">
        <f>IF(Table4[[#This Row],[Regime]]="TURBULENT",(((-4*LOG10(Table4[[#This Row],[ε/D]]/3.7+1.256/(Table4[[#This Row],[Teynold''s Number]]*SQRT(Table4[[#This Row],[f turbulent (guess)]]))))^-1)^2),"")</f>
        <v/>
      </c>
      <c r="N1154" s="91" t="str">
        <f>IF(Table4[[#This Row],[f turbulent]]="","",Table4[[#This Row],[f turbulent (guess)]]-Table4[[#This Row],[f turbulent]])</f>
        <v/>
      </c>
      <c r="O1154" s="87">
        <f>IF(Table4[[#This Row],[Segment]]="",0,IF(C1155="",0,IF(C1155&lt;=Table4[[#This Row],[Diameter (in)]],0,1-(D1154/D1155))))</f>
        <v>0</v>
      </c>
      <c r="P1154" s="92" t="str">
        <f>IF(Table4[[#This Row],[Segment]]="","",IF(C1154&gt;C1155,"",IF(C1155="",0.55,(0.55*(1-D1155/D1154)))))</f>
        <v/>
      </c>
      <c r="Q115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54" s="92" t="str">
        <f>IF(Table4[[#This Row],[Segment]]="","",IF(Table4[[#This Row],[Kexpansion]]="","0",((Table4[[#This Row],[Velocity (m/s)]]^2)/2)*Table4[[#This Row],[Kexpansion]]))</f>
        <v/>
      </c>
      <c r="S1154" s="92" t="str">
        <f>IF(Table4[[#This Row],[Segment]]="","",IF(Table4[[#This Row],[Kcontraction]]="","0",((Table4[[#This Row],[Velocity (m/s)]]^2)/2)*Table4[[#This Row],[Kcontraction]]))</f>
        <v/>
      </c>
      <c r="T1154" s="89" t="str">
        <f>IF(Table4[[#This Row],[Segment]]="","",SUMIF($Y$7:$Y$2000,Table4[[#This Row],[Segment]],$AD$7:$AD$2000))</f>
        <v/>
      </c>
      <c r="U1154" s="95" t="str">
        <f>IF(Table4[[#This Row],[Segment]]="","",Table4[[#This Row],[Hfriction (J/kg)]]+Table4[[#This Row],[Hexpansions (J/kg)]]+Table4[[#This Row],[Hcontractions (J/kg)]]+Table4[[#This Row],[Hf (J/kg)]])</f>
        <v/>
      </c>
      <c r="V1154" s="95" t="str">
        <f>IF(Table4[[#This Row],[Segment]]="","",Table4[[#This Row],[Total Friction Loss (J/kg)]]*Table3[Density (kg/m3)])</f>
        <v/>
      </c>
      <c r="W1154" s="95" t="str">
        <f>IF(Table4[[#This Row],[Segment]]="","",Table4[[#This Row],[Total Pressure Drop (Pa)]]/1000)</f>
        <v/>
      </c>
      <c r="Y1154" s="82" t="str">
        <f>IF('Set Up'!D1377="","",'Set Up'!D1377)</f>
        <v/>
      </c>
      <c r="Z1154" s="82" t="str">
        <f>IF('Set Up'!E1377="","",'Set Up'!E1377)</f>
        <v/>
      </c>
      <c r="AA1154" s="82" t="str">
        <f>IF('Set Up'!F1377="","",'Set Up'!F1377)</f>
        <v/>
      </c>
      <c r="AB1154" s="82" t="str">
        <f>IF('Set Up'!G1377="","",'Set Up'!G1377)</f>
        <v/>
      </c>
      <c r="AC1154" s="82" t="str">
        <f t="array" ref="AC1154">IF(Y1154="","",INDEX(Data!$G$4:$G$51,MATCH(Table7[[#This Row],[Fitting]]&amp;Table7[[#This Row],[Fitting Subtype]],Data!$E$4:$E$51&amp;Data!$F$4:$F$51,0)))</f>
        <v/>
      </c>
      <c r="AD1154" s="89" t="str">
        <f>IF(Table7[[#This Row],[Segment]]="","",Table7[[#This Row],[Quantity]]*Table7[[#This Row],[Kf]]*(((INDEX(Table4[Velocity (m/s)],MATCH(Table7[[#This Row],[Segment]],Table4[Segment],0)))^2)/2))</f>
        <v/>
      </c>
      <c r="AF1154" s="82" t="str">
        <f>Table4[[#This Row],[Segment]]</f>
        <v/>
      </c>
      <c r="AG1154" s="75"/>
      <c r="AH1154" s="82" t="str">
        <f>IF(Table5[[#This Row],[Segment]]="","",AG1154-Table4[[#This Row],[Total Pressure Drop (kPa)]])</f>
        <v/>
      </c>
    </row>
    <row r="1155" spans="1:34" x14ac:dyDescent="0.25">
      <c r="A1155" s="95" t="str">
        <f>IF('Set Up'!A1152="","",'Set Up'!A1152)</f>
        <v/>
      </c>
      <c r="B1155" s="75" t="s">
        <v>81</v>
      </c>
      <c r="C1155" s="85"/>
      <c r="D1155" s="86" t="str">
        <f>IF(Table4[[#This Row],[Diameter (in)]]="","",(((CONVERT(Table4[[#This Row],[Diameter (in)]],"in","m"))/2)^2)*PI())</f>
        <v/>
      </c>
      <c r="E1155" s="87" t="str">
        <f>IF(Table4[[#This Row],[Area (m2)]]="","",$D$4/Table4[[#This Row],[Area (m2)]])</f>
        <v/>
      </c>
      <c r="F1155" s="85">
        <f t="shared" si="17"/>
        <v>4.6951999999999998</v>
      </c>
      <c r="G1155" s="88" t="str">
        <f>IF(Table4[[#This Row],[Segment]]="","",(CONVERT(Table4[[#This Row],[Diameter (in)]],"in","m")*$B$4*Table4[[#This Row],[Velocity (m/s)]])/$C$4)</f>
        <v/>
      </c>
      <c r="H1155" s="96" t="str">
        <f>IF(Table4[[#This Row],[Segment]]="","",IF(Table4[[#This Row],[Teynold''s Number]]&gt;4000,"TURBULENT","LAMINAR"))</f>
        <v/>
      </c>
      <c r="I1155" s="86" t="str">
        <f>IF(Table4[[#This Row],[Segment]]="","",INDEX(Data!C1152:C1166,MATCH(Table4[Material],Data!B1152:B1166,0)))</f>
        <v/>
      </c>
      <c r="J1155" s="89" t="str">
        <f>IF(Table4[[#This Row],[ε (m)]]="","",Table4[[#This Row],[ε (m)]]/(CONVERT(Table4[[#This Row],[Diameter (in)]],"in","m")))</f>
        <v/>
      </c>
      <c r="K1155" s="96" t="str">
        <f>IF(Table4[[#This Row],[Regime]]="LAMINAR",16/Table4[[#This Row],[Teynold''s Number]],"-")</f>
        <v>-</v>
      </c>
      <c r="L1155" s="86"/>
      <c r="M1155" s="97" t="str">
        <f>IF(Table4[[#This Row],[Regime]]="TURBULENT",(((-4*LOG10(Table4[[#This Row],[ε/D]]/3.7+1.256/(Table4[[#This Row],[Teynold''s Number]]*SQRT(Table4[[#This Row],[f turbulent (guess)]]))))^-1)^2),"")</f>
        <v/>
      </c>
      <c r="N1155" s="91" t="str">
        <f>IF(Table4[[#This Row],[f turbulent]]="","",Table4[[#This Row],[f turbulent (guess)]]-Table4[[#This Row],[f turbulent]])</f>
        <v/>
      </c>
      <c r="O1155" s="87">
        <f>IF(Table4[[#This Row],[Segment]]="",0,IF(C1156="",0,IF(C1156&lt;=Table4[[#This Row],[Diameter (in)]],0,1-(D1155/D1156))))</f>
        <v>0</v>
      </c>
      <c r="P1155" s="92" t="str">
        <f>IF(Table4[[#This Row],[Segment]]="","",IF(C1155&gt;C1156,"",IF(C1156="",0.55,(0.55*(1-D1156/D1155)))))</f>
        <v/>
      </c>
      <c r="Q115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55" s="92" t="str">
        <f>IF(Table4[[#This Row],[Segment]]="","",IF(Table4[[#This Row],[Kexpansion]]="","0",((Table4[[#This Row],[Velocity (m/s)]]^2)/2)*Table4[[#This Row],[Kexpansion]]))</f>
        <v/>
      </c>
      <c r="S1155" s="92" t="str">
        <f>IF(Table4[[#This Row],[Segment]]="","",IF(Table4[[#This Row],[Kcontraction]]="","0",((Table4[[#This Row],[Velocity (m/s)]]^2)/2)*Table4[[#This Row],[Kcontraction]]))</f>
        <v/>
      </c>
      <c r="T1155" s="89" t="str">
        <f>IF(Table4[[#This Row],[Segment]]="","",SUMIF($Y$7:$Y$2000,Table4[[#This Row],[Segment]],$AD$7:$AD$2000))</f>
        <v/>
      </c>
      <c r="U1155" s="95" t="str">
        <f>IF(Table4[[#This Row],[Segment]]="","",Table4[[#This Row],[Hfriction (J/kg)]]+Table4[[#This Row],[Hexpansions (J/kg)]]+Table4[[#This Row],[Hcontractions (J/kg)]]+Table4[[#This Row],[Hf (J/kg)]])</f>
        <v/>
      </c>
      <c r="V1155" s="95" t="str">
        <f>IF(Table4[[#This Row],[Segment]]="","",Table4[[#This Row],[Total Friction Loss (J/kg)]]*Table3[Density (kg/m3)])</f>
        <v/>
      </c>
      <c r="W1155" s="95" t="str">
        <f>IF(Table4[[#This Row],[Segment]]="","",Table4[[#This Row],[Total Pressure Drop (Pa)]]/1000)</f>
        <v/>
      </c>
      <c r="Y1155" s="82" t="str">
        <f>IF('Set Up'!D1378="","",'Set Up'!D1378)</f>
        <v/>
      </c>
      <c r="Z1155" s="82" t="str">
        <f>IF('Set Up'!E1378="","",'Set Up'!E1378)</f>
        <v/>
      </c>
      <c r="AA1155" s="82" t="str">
        <f>IF('Set Up'!F1378="","",'Set Up'!F1378)</f>
        <v/>
      </c>
      <c r="AB1155" s="82" t="str">
        <f>IF('Set Up'!G1378="","",'Set Up'!G1378)</f>
        <v/>
      </c>
      <c r="AC1155" s="82" t="str">
        <f t="array" ref="AC1155">IF(Y1155="","",INDEX(Data!$G$4:$G$51,MATCH(Table7[[#This Row],[Fitting]]&amp;Table7[[#This Row],[Fitting Subtype]],Data!$E$4:$E$51&amp;Data!$F$4:$F$51,0)))</f>
        <v/>
      </c>
      <c r="AD1155" s="89" t="str">
        <f>IF(Table7[[#This Row],[Segment]]="","",Table7[[#This Row],[Quantity]]*Table7[[#This Row],[Kf]]*(((INDEX(Table4[Velocity (m/s)],MATCH(Table7[[#This Row],[Segment]],Table4[Segment],0)))^2)/2))</f>
        <v/>
      </c>
      <c r="AF1155" s="82" t="str">
        <f>Table4[[#This Row],[Segment]]</f>
        <v/>
      </c>
      <c r="AG1155" s="75"/>
      <c r="AH1155" s="82" t="str">
        <f>IF(Table5[[#This Row],[Segment]]="","",AG1155-Table4[[#This Row],[Total Pressure Drop (kPa)]])</f>
        <v/>
      </c>
    </row>
    <row r="1156" spans="1:34" x14ac:dyDescent="0.25">
      <c r="A1156" s="95" t="str">
        <f>IF('Set Up'!A1153="","",'Set Up'!A1153)</f>
        <v/>
      </c>
      <c r="B1156" s="75" t="s">
        <v>81</v>
      </c>
      <c r="C1156" s="85"/>
      <c r="D1156" s="86" t="str">
        <f>IF(Table4[[#This Row],[Diameter (in)]]="","",(((CONVERT(Table4[[#This Row],[Diameter (in)]],"in","m"))/2)^2)*PI())</f>
        <v/>
      </c>
      <c r="E1156" s="87" t="str">
        <f>IF(Table4[[#This Row],[Area (m2)]]="","",$D$4/Table4[[#This Row],[Area (m2)]])</f>
        <v/>
      </c>
      <c r="F1156" s="85">
        <f t="shared" si="17"/>
        <v>4.6951999999999998</v>
      </c>
      <c r="G1156" s="88" t="str">
        <f>IF(Table4[[#This Row],[Segment]]="","",(CONVERT(Table4[[#This Row],[Diameter (in)]],"in","m")*$B$4*Table4[[#This Row],[Velocity (m/s)]])/$C$4)</f>
        <v/>
      </c>
      <c r="H1156" s="96" t="str">
        <f>IF(Table4[[#This Row],[Segment]]="","",IF(Table4[[#This Row],[Teynold''s Number]]&gt;4000,"TURBULENT","LAMINAR"))</f>
        <v/>
      </c>
      <c r="I1156" s="86" t="str">
        <f>IF(Table4[[#This Row],[Segment]]="","",INDEX(Data!C1153:C1167,MATCH(Table4[Material],Data!B1153:B1167,0)))</f>
        <v/>
      </c>
      <c r="J1156" s="89" t="str">
        <f>IF(Table4[[#This Row],[ε (m)]]="","",Table4[[#This Row],[ε (m)]]/(CONVERT(Table4[[#This Row],[Diameter (in)]],"in","m")))</f>
        <v/>
      </c>
      <c r="K1156" s="96" t="str">
        <f>IF(Table4[[#This Row],[Regime]]="LAMINAR",16/Table4[[#This Row],[Teynold''s Number]],"-")</f>
        <v>-</v>
      </c>
      <c r="L1156" s="86"/>
      <c r="M1156" s="97" t="str">
        <f>IF(Table4[[#This Row],[Regime]]="TURBULENT",(((-4*LOG10(Table4[[#This Row],[ε/D]]/3.7+1.256/(Table4[[#This Row],[Teynold''s Number]]*SQRT(Table4[[#This Row],[f turbulent (guess)]]))))^-1)^2),"")</f>
        <v/>
      </c>
      <c r="N1156" s="91" t="str">
        <f>IF(Table4[[#This Row],[f turbulent]]="","",Table4[[#This Row],[f turbulent (guess)]]-Table4[[#This Row],[f turbulent]])</f>
        <v/>
      </c>
      <c r="O1156" s="87">
        <f>IF(Table4[[#This Row],[Segment]]="",0,IF(C1157="",0,IF(C1157&lt;=Table4[[#This Row],[Diameter (in)]],0,1-(D1156/D1157))))</f>
        <v>0</v>
      </c>
      <c r="P1156" s="92" t="str">
        <f>IF(Table4[[#This Row],[Segment]]="","",IF(C1156&gt;C1157,"",IF(C1157="",0.55,(0.55*(1-D1157/D1156)))))</f>
        <v/>
      </c>
      <c r="Q115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56" s="92" t="str">
        <f>IF(Table4[[#This Row],[Segment]]="","",IF(Table4[[#This Row],[Kexpansion]]="","0",((Table4[[#This Row],[Velocity (m/s)]]^2)/2)*Table4[[#This Row],[Kexpansion]]))</f>
        <v/>
      </c>
      <c r="S1156" s="92" t="str">
        <f>IF(Table4[[#This Row],[Segment]]="","",IF(Table4[[#This Row],[Kcontraction]]="","0",((Table4[[#This Row],[Velocity (m/s)]]^2)/2)*Table4[[#This Row],[Kcontraction]]))</f>
        <v/>
      </c>
      <c r="T1156" s="89" t="str">
        <f>IF(Table4[[#This Row],[Segment]]="","",SUMIF($Y$7:$Y$2000,Table4[[#This Row],[Segment]],$AD$7:$AD$2000))</f>
        <v/>
      </c>
      <c r="U1156" s="95" t="str">
        <f>IF(Table4[[#This Row],[Segment]]="","",Table4[[#This Row],[Hfriction (J/kg)]]+Table4[[#This Row],[Hexpansions (J/kg)]]+Table4[[#This Row],[Hcontractions (J/kg)]]+Table4[[#This Row],[Hf (J/kg)]])</f>
        <v/>
      </c>
      <c r="V1156" s="95" t="str">
        <f>IF(Table4[[#This Row],[Segment]]="","",Table4[[#This Row],[Total Friction Loss (J/kg)]]*Table3[Density (kg/m3)])</f>
        <v/>
      </c>
      <c r="W1156" s="95" t="str">
        <f>IF(Table4[[#This Row],[Segment]]="","",Table4[[#This Row],[Total Pressure Drop (Pa)]]/1000)</f>
        <v/>
      </c>
      <c r="Y1156" s="82" t="str">
        <f>IF('Set Up'!D1379="","",'Set Up'!D1379)</f>
        <v/>
      </c>
      <c r="Z1156" s="82" t="str">
        <f>IF('Set Up'!E1379="","",'Set Up'!E1379)</f>
        <v/>
      </c>
      <c r="AA1156" s="82" t="str">
        <f>IF('Set Up'!F1379="","",'Set Up'!F1379)</f>
        <v/>
      </c>
      <c r="AB1156" s="82" t="str">
        <f>IF('Set Up'!G1379="","",'Set Up'!G1379)</f>
        <v/>
      </c>
      <c r="AC1156" s="82" t="str">
        <f t="array" ref="AC1156">IF(Y1156="","",INDEX(Data!$G$4:$G$51,MATCH(Table7[[#This Row],[Fitting]]&amp;Table7[[#This Row],[Fitting Subtype]],Data!$E$4:$E$51&amp;Data!$F$4:$F$51,0)))</f>
        <v/>
      </c>
      <c r="AD1156" s="89" t="str">
        <f>IF(Table7[[#This Row],[Segment]]="","",Table7[[#This Row],[Quantity]]*Table7[[#This Row],[Kf]]*(((INDEX(Table4[Velocity (m/s)],MATCH(Table7[[#This Row],[Segment]],Table4[Segment],0)))^2)/2))</f>
        <v/>
      </c>
      <c r="AF1156" s="82" t="str">
        <f>Table4[[#This Row],[Segment]]</f>
        <v/>
      </c>
      <c r="AG1156" s="75"/>
      <c r="AH1156" s="82" t="str">
        <f>IF(Table5[[#This Row],[Segment]]="","",AG1156-Table4[[#This Row],[Total Pressure Drop (kPa)]])</f>
        <v/>
      </c>
    </row>
    <row r="1157" spans="1:34" x14ac:dyDescent="0.25">
      <c r="A1157" s="95" t="str">
        <f>IF('Set Up'!A1154="","",'Set Up'!A1154)</f>
        <v/>
      </c>
      <c r="B1157" s="75" t="s">
        <v>81</v>
      </c>
      <c r="C1157" s="85"/>
      <c r="D1157" s="86" t="str">
        <f>IF(Table4[[#This Row],[Diameter (in)]]="","",(((CONVERT(Table4[[#This Row],[Diameter (in)]],"in","m"))/2)^2)*PI())</f>
        <v/>
      </c>
      <c r="E1157" s="87" t="str">
        <f>IF(Table4[[#This Row],[Area (m2)]]="","",$D$4/Table4[[#This Row],[Area (m2)]])</f>
        <v/>
      </c>
      <c r="F1157" s="85">
        <f t="shared" si="17"/>
        <v>4.6951999999999998</v>
      </c>
      <c r="G1157" s="88" t="str">
        <f>IF(Table4[[#This Row],[Segment]]="","",(CONVERT(Table4[[#This Row],[Diameter (in)]],"in","m")*$B$4*Table4[[#This Row],[Velocity (m/s)]])/$C$4)</f>
        <v/>
      </c>
      <c r="H1157" s="96" t="str">
        <f>IF(Table4[[#This Row],[Segment]]="","",IF(Table4[[#This Row],[Teynold''s Number]]&gt;4000,"TURBULENT","LAMINAR"))</f>
        <v/>
      </c>
      <c r="I1157" s="86" t="str">
        <f>IF(Table4[[#This Row],[Segment]]="","",INDEX(Data!C1154:C1168,MATCH(Table4[Material],Data!B1154:B1168,0)))</f>
        <v/>
      </c>
      <c r="J1157" s="89" t="str">
        <f>IF(Table4[[#This Row],[ε (m)]]="","",Table4[[#This Row],[ε (m)]]/(CONVERT(Table4[[#This Row],[Diameter (in)]],"in","m")))</f>
        <v/>
      </c>
      <c r="K1157" s="96" t="str">
        <f>IF(Table4[[#This Row],[Regime]]="LAMINAR",16/Table4[[#This Row],[Teynold''s Number]],"-")</f>
        <v>-</v>
      </c>
      <c r="L1157" s="86"/>
      <c r="M1157" s="97" t="str">
        <f>IF(Table4[[#This Row],[Regime]]="TURBULENT",(((-4*LOG10(Table4[[#This Row],[ε/D]]/3.7+1.256/(Table4[[#This Row],[Teynold''s Number]]*SQRT(Table4[[#This Row],[f turbulent (guess)]]))))^-1)^2),"")</f>
        <v/>
      </c>
      <c r="N1157" s="91" t="str">
        <f>IF(Table4[[#This Row],[f turbulent]]="","",Table4[[#This Row],[f turbulent (guess)]]-Table4[[#This Row],[f turbulent]])</f>
        <v/>
      </c>
      <c r="O1157" s="87">
        <f>IF(Table4[[#This Row],[Segment]]="",0,IF(C1158="",0,IF(C1158&lt;=Table4[[#This Row],[Diameter (in)]],0,1-(D1157/D1158))))</f>
        <v>0</v>
      </c>
      <c r="P1157" s="92" t="str">
        <f>IF(Table4[[#This Row],[Segment]]="","",IF(C1157&gt;C1158,"",IF(C1158="",0.55,(0.55*(1-D1158/D1157)))))</f>
        <v/>
      </c>
      <c r="Q115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57" s="92" t="str">
        <f>IF(Table4[[#This Row],[Segment]]="","",IF(Table4[[#This Row],[Kexpansion]]="","0",((Table4[[#This Row],[Velocity (m/s)]]^2)/2)*Table4[[#This Row],[Kexpansion]]))</f>
        <v/>
      </c>
      <c r="S1157" s="92" t="str">
        <f>IF(Table4[[#This Row],[Segment]]="","",IF(Table4[[#This Row],[Kcontraction]]="","0",((Table4[[#This Row],[Velocity (m/s)]]^2)/2)*Table4[[#This Row],[Kcontraction]]))</f>
        <v/>
      </c>
      <c r="T1157" s="89" t="str">
        <f>IF(Table4[[#This Row],[Segment]]="","",SUMIF($Y$7:$Y$2000,Table4[[#This Row],[Segment]],$AD$7:$AD$2000))</f>
        <v/>
      </c>
      <c r="U1157" s="95" t="str">
        <f>IF(Table4[[#This Row],[Segment]]="","",Table4[[#This Row],[Hfriction (J/kg)]]+Table4[[#This Row],[Hexpansions (J/kg)]]+Table4[[#This Row],[Hcontractions (J/kg)]]+Table4[[#This Row],[Hf (J/kg)]])</f>
        <v/>
      </c>
      <c r="V1157" s="95" t="str">
        <f>IF(Table4[[#This Row],[Segment]]="","",Table4[[#This Row],[Total Friction Loss (J/kg)]]*Table3[Density (kg/m3)])</f>
        <v/>
      </c>
      <c r="W1157" s="95" t="str">
        <f>IF(Table4[[#This Row],[Segment]]="","",Table4[[#This Row],[Total Pressure Drop (Pa)]]/1000)</f>
        <v/>
      </c>
      <c r="Y1157" s="82" t="str">
        <f>IF('Set Up'!D1380="","",'Set Up'!D1380)</f>
        <v/>
      </c>
      <c r="Z1157" s="82" t="str">
        <f>IF('Set Up'!E1380="","",'Set Up'!E1380)</f>
        <v/>
      </c>
      <c r="AA1157" s="82" t="str">
        <f>IF('Set Up'!F1380="","",'Set Up'!F1380)</f>
        <v/>
      </c>
      <c r="AB1157" s="82" t="str">
        <f>IF('Set Up'!G1380="","",'Set Up'!G1380)</f>
        <v/>
      </c>
      <c r="AC1157" s="82" t="str">
        <f t="array" ref="AC1157">IF(Y1157="","",INDEX(Data!$G$4:$G$51,MATCH(Table7[[#This Row],[Fitting]]&amp;Table7[[#This Row],[Fitting Subtype]],Data!$E$4:$E$51&amp;Data!$F$4:$F$51,0)))</f>
        <v/>
      </c>
      <c r="AD1157" s="89" t="str">
        <f>IF(Table7[[#This Row],[Segment]]="","",Table7[[#This Row],[Quantity]]*Table7[[#This Row],[Kf]]*(((INDEX(Table4[Velocity (m/s)],MATCH(Table7[[#This Row],[Segment]],Table4[Segment],0)))^2)/2))</f>
        <v/>
      </c>
      <c r="AF1157" s="82" t="str">
        <f>Table4[[#This Row],[Segment]]</f>
        <v/>
      </c>
      <c r="AG1157" s="75"/>
      <c r="AH1157" s="82" t="str">
        <f>IF(Table5[[#This Row],[Segment]]="","",AG1157-Table4[[#This Row],[Total Pressure Drop (kPa)]])</f>
        <v/>
      </c>
    </row>
    <row r="1158" spans="1:34" x14ac:dyDescent="0.25">
      <c r="A1158" s="95" t="str">
        <f>IF('Set Up'!A1155="","",'Set Up'!A1155)</f>
        <v/>
      </c>
      <c r="B1158" s="75" t="s">
        <v>81</v>
      </c>
      <c r="C1158" s="85"/>
      <c r="D1158" s="86" t="str">
        <f>IF(Table4[[#This Row],[Diameter (in)]]="","",(((CONVERT(Table4[[#This Row],[Diameter (in)]],"in","m"))/2)^2)*PI())</f>
        <v/>
      </c>
      <c r="E1158" s="87" t="str">
        <f>IF(Table4[[#This Row],[Area (m2)]]="","",$D$4/Table4[[#This Row],[Area (m2)]])</f>
        <v/>
      </c>
      <c r="F1158" s="85">
        <f t="shared" si="17"/>
        <v>4.6951999999999998</v>
      </c>
      <c r="G1158" s="88" t="str">
        <f>IF(Table4[[#This Row],[Segment]]="","",(CONVERT(Table4[[#This Row],[Diameter (in)]],"in","m")*$B$4*Table4[[#This Row],[Velocity (m/s)]])/$C$4)</f>
        <v/>
      </c>
      <c r="H1158" s="96" t="str">
        <f>IF(Table4[[#This Row],[Segment]]="","",IF(Table4[[#This Row],[Teynold''s Number]]&gt;4000,"TURBULENT","LAMINAR"))</f>
        <v/>
      </c>
      <c r="I1158" s="86" t="str">
        <f>IF(Table4[[#This Row],[Segment]]="","",INDEX(Data!C1155:C1169,MATCH(Table4[Material],Data!B1155:B1169,0)))</f>
        <v/>
      </c>
      <c r="J1158" s="89" t="str">
        <f>IF(Table4[[#This Row],[ε (m)]]="","",Table4[[#This Row],[ε (m)]]/(CONVERT(Table4[[#This Row],[Diameter (in)]],"in","m")))</f>
        <v/>
      </c>
      <c r="K1158" s="96" t="str">
        <f>IF(Table4[[#This Row],[Regime]]="LAMINAR",16/Table4[[#This Row],[Teynold''s Number]],"-")</f>
        <v>-</v>
      </c>
      <c r="L1158" s="86"/>
      <c r="M1158" s="97" t="str">
        <f>IF(Table4[[#This Row],[Regime]]="TURBULENT",(((-4*LOG10(Table4[[#This Row],[ε/D]]/3.7+1.256/(Table4[[#This Row],[Teynold''s Number]]*SQRT(Table4[[#This Row],[f turbulent (guess)]]))))^-1)^2),"")</f>
        <v/>
      </c>
      <c r="N1158" s="91" t="str">
        <f>IF(Table4[[#This Row],[f turbulent]]="","",Table4[[#This Row],[f turbulent (guess)]]-Table4[[#This Row],[f turbulent]])</f>
        <v/>
      </c>
      <c r="O1158" s="87">
        <f>IF(Table4[[#This Row],[Segment]]="",0,IF(C1159="",0,IF(C1159&lt;=Table4[[#This Row],[Diameter (in)]],0,1-(D1158/D1159))))</f>
        <v>0</v>
      </c>
      <c r="P1158" s="92" t="str">
        <f>IF(Table4[[#This Row],[Segment]]="","",IF(C1158&gt;C1159,"",IF(C1159="",0.55,(0.55*(1-D1159/D1158)))))</f>
        <v/>
      </c>
      <c r="Q115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58" s="92" t="str">
        <f>IF(Table4[[#This Row],[Segment]]="","",IF(Table4[[#This Row],[Kexpansion]]="","0",((Table4[[#This Row],[Velocity (m/s)]]^2)/2)*Table4[[#This Row],[Kexpansion]]))</f>
        <v/>
      </c>
      <c r="S1158" s="92" t="str">
        <f>IF(Table4[[#This Row],[Segment]]="","",IF(Table4[[#This Row],[Kcontraction]]="","0",((Table4[[#This Row],[Velocity (m/s)]]^2)/2)*Table4[[#This Row],[Kcontraction]]))</f>
        <v/>
      </c>
      <c r="T1158" s="89" t="str">
        <f>IF(Table4[[#This Row],[Segment]]="","",SUMIF($Y$7:$Y$2000,Table4[[#This Row],[Segment]],$AD$7:$AD$2000))</f>
        <v/>
      </c>
      <c r="U1158" s="95" t="str">
        <f>IF(Table4[[#This Row],[Segment]]="","",Table4[[#This Row],[Hfriction (J/kg)]]+Table4[[#This Row],[Hexpansions (J/kg)]]+Table4[[#This Row],[Hcontractions (J/kg)]]+Table4[[#This Row],[Hf (J/kg)]])</f>
        <v/>
      </c>
      <c r="V1158" s="95" t="str">
        <f>IF(Table4[[#This Row],[Segment]]="","",Table4[[#This Row],[Total Friction Loss (J/kg)]]*Table3[Density (kg/m3)])</f>
        <v/>
      </c>
      <c r="W1158" s="95" t="str">
        <f>IF(Table4[[#This Row],[Segment]]="","",Table4[[#This Row],[Total Pressure Drop (Pa)]]/1000)</f>
        <v/>
      </c>
      <c r="Y1158" s="82" t="str">
        <f>IF('Set Up'!D1381="","",'Set Up'!D1381)</f>
        <v/>
      </c>
      <c r="Z1158" s="82" t="str">
        <f>IF('Set Up'!E1381="","",'Set Up'!E1381)</f>
        <v/>
      </c>
      <c r="AA1158" s="82" t="str">
        <f>IF('Set Up'!F1381="","",'Set Up'!F1381)</f>
        <v/>
      </c>
      <c r="AB1158" s="82" t="str">
        <f>IF('Set Up'!G1381="","",'Set Up'!G1381)</f>
        <v/>
      </c>
      <c r="AC1158" s="82" t="str">
        <f t="array" ref="AC1158">IF(Y1158="","",INDEX(Data!$G$4:$G$51,MATCH(Table7[[#This Row],[Fitting]]&amp;Table7[[#This Row],[Fitting Subtype]],Data!$E$4:$E$51&amp;Data!$F$4:$F$51,0)))</f>
        <v/>
      </c>
      <c r="AD1158" s="89" t="str">
        <f>IF(Table7[[#This Row],[Segment]]="","",Table7[[#This Row],[Quantity]]*Table7[[#This Row],[Kf]]*(((INDEX(Table4[Velocity (m/s)],MATCH(Table7[[#This Row],[Segment]],Table4[Segment],0)))^2)/2))</f>
        <v/>
      </c>
      <c r="AF1158" s="82" t="str">
        <f>Table4[[#This Row],[Segment]]</f>
        <v/>
      </c>
      <c r="AG1158" s="75"/>
      <c r="AH1158" s="82" t="str">
        <f>IF(Table5[[#This Row],[Segment]]="","",AG1158-Table4[[#This Row],[Total Pressure Drop (kPa)]])</f>
        <v/>
      </c>
    </row>
    <row r="1159" spans="1:34" x14ac:dyDescent="0.25">
      <c r="A1159" s="95" t="str">
        <f>IF('Set Up'!A1156="","",'Set Up'!A1156)</f>
        <v/>
      </c>
      <c r="B1159" s="75" t="s">
        <v>81</v>
      </c>
      <c r="C1159" s="85"/>
      <c r="D1159" s="86" t="str">
        <f>IF(Table4[[#This Row],[Diameter (in)]]="","",(((CONVERT(Table4[[#This Row],[Diameter (in)]],"in","m"))/2)^2)*PI())</f>
        <v/>
      </c>
      <c r="E1159" s="87" t="str">
        <f>IF(Table4[[#This Row],[Area (m2)]]="","",$D$4/Table4[[#This Row],[Area (m2)]])</f>
        <v/>
      </c>
      <c r="F1159" s="85">
        <f t="shared" ref="F1159:F1222" si="18">5 - CONVERT(1,"ft","m")</f>
        <v>4.6951999999999998</v>
      </c>
      <c r="G1159" s="88" t="str">
        <f>IF(Table4[[#This Row],[Segment]]="","",(CONVERT(Table4[[#This Row],[Diameter (in)]],"in","m")*$B$4*Table4[[#This Row],[Velocity (m/s)]])/$C$4)</f>
        <v/>
      </c>
      <c r="H1159" s="96" t="str">
        <f>IF(Table4[[#This Row],[Segment]]="","",IF(Table4[[#This Row],[Teynold''s Number]]&gt;4000,"TURBULENT","LAMINAR"))</f>
        <v/>
      </c>
      <c r="I1159" s="86" t="str">
        <f>IF(Table4[[#This Row],[Segment]]="","",INDEX(Data!C1156:C1170,MATCH(Table4[Material],Data!B1156:B1170,0)))</f>
        <v/>
      </c>
      <c r="J1159" s="89" t="str">
        <f>IF(Table4[[#This Row],[ε (m)]]="","",Table4[[#This Row],[ε (m)]]/(CONVERT(Table4[[#This Row],[Diameter (in)]],"in","m")))</f>
        <v/>
      </c>
      <c r="K1159" s="96" t="str">
        <f>IF(Table4[[#This Row],[Regime]]="LAMINAR",16/Table4[[#This Row],[Teynold''s Number]],"-")</f>
        <v>-</v>
      </c>
      <c r="L1159" s="86"/>
      <c r="M1159" s="97" t="str">
        <f>IF(Table4[[#This Row],[Regime]]="TURBULENT",(((-4*LOG10(Table4[[#This Row],[ε/D]]/3.7+1.256/(Table4[[#This Row],[Teynold''s Number]]*SQRT(Table4[[#This Row],[f turbulent (guess)]]))))^-1)^2),"")</f>
        <v/>
      </c>
      <c r="N1159" s="91" t="str">
        <f>IF(Table4[[#This Row],[f turbulent]]="","",Table4[[#This Row],[f turbulent (guess)]]-Table4[[#This Row],[f turbulent]])</f>
        <v/>
      </c>
      <c r="O1159" s="87">
        <f>IF(Table4[[#This Row],[Segment]]="",0,IF(C1160="",0,IF(C1160&lt;=Table4[[#This Row],[Diameter (in)]],0,1-(D1159/D1160))))</f>
        <v>0</v>
      </c>
      <c r="P1159" s="92" t="str">
        <f>IF(Table4[[#This Row],[Segment]]="","",IF(C1159&gt;C1160,"",IF(C1160="",0.55,(0.55*(1-D1160/D1159)))))</f>
        <v/>
      </c>
      <c r="Q115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59" s="92" t="str">
        <f>IF(Table4[[#This Row],[Segment]]="","",IF(Table4[[#This Row],[Kexpansion]]="","0",((Table4[[#This Row],[Velocity (m/s)]]^2)/2)*Table4[[#This Row],[Kexpansion]]))</f>
        <v/>
      </c>
      <c r="S1159" s="92" t="str">
        <f>IF(Table4[[#This Row],[Segment]]="","",IF(Table4[[#This Row],[Kcontraction]]="","0",((Table4[[#This Row],[Velocity (m/s)]]^2)/2)*Table4[[#This Row],[Kcontraction]]))</f>
        <v/>
      </c>
      <c r="T1159" s="89" t="str">
        <f>IF(Table4[[#This Row],[Segment]]="","",SUMIF($Y$7:$Y$2000,Table4[[#This Row],[Segment]],$AD$7:$AD$2000))</f>
        <v/>
      </c>
      <c r="U1159" s="95" t="str">
        <f>IF(Table4[[#This Row],[Segment]]="","",Table4[[#This Row],[Hfriction (J/kg)]]+Table4[[#This Row],[Hexpansions (J/kg)]]+Table4[[#This Row],[Hcontractions (J/kg)]]+Table4[[#This Row],[Hf (J/kg)]])</f>
        <v/>
      </c>
      <c r="V1159" s="95" t="str">
        <f>IF(Table4[[#This Row],[Segment]]="","",Table4[[#This Row],[Total Friction Loss (J/kg)]]*Table3[Density (kg/m3)])</f>
        <v/>
      </c>
      <c r="W1159" s="95" t="str">
        <f>IF(Table4[[#This Row],[Segment]]="","",Table4[[#This Row],[Total Pressure Drop (Pa)]]/1000)</f>
        <v/>
      </c>
      <c r="Y1159" s="82" t="str">
        <f>IF('Set Up'!D1382="","",'Set Up'!D1382)</f>
        <v/>
      </c>
      <c r="Z1159" s="82" t="str">
        <f>IF('Set Up'!E1382="","",'Set Up'!E1382)</f>
        <v/>
      </c>
      <c r="AA1159" s="82" t="str">
        <f>IF('Set Up'!F1382="","",'Set Up'!F1382)</f>
        <v/>
      </c>
      <c r="AB1159" s="82" t="str">
        <f>IF('Set Up'!G1382="","",'Set Up'!G1382)</f>
        <v/>
      </c>
      <c r="AC1159" s="82" t="str">
        <f t="array" ref="AC1159">IF(Y1159="","",INDEX(Data!$G$4:$G$51,MATCH(Table7[[#This Row],[Fitting]]&amp;Table7[[#This Row],[Fitting Subtype]],Data!$E$4:$E$51&amp;Data!$F$4:$F$51,0)))</f>
        <v/>
      </c>
      <c r="AD1159" s="89" t="str">
        <f>IF(Table7[[#This Row],[Segment]]="","",Table7[[#This Row],[Quantity]]*Table7[[#This Row],[Kf]]*(((INDEX(Table4[Velocity (m/s)],MATCH(Table7[[#This Row],[Segment]],Table4[Segment],0)))^2)/2))</f>
        <v/>
      </c>
      <c r="AF1159" s="82" t="str">
        <f>Table4[[#This Row],[Segment]]</f>
        <v/>
      </c>
      <c r="AG1159" s="75"/>
      <c r="AH1159" s="82" t="str">
        <f>IF(Table5[[#This Row],[Segment]]="","",AG1159-Table4[[#This Row],[Total Pressure Drop (kPa)]])</f>
        <v/>
      </c>
    </row>
    <row r="1160" spans="1:34" x14ac:dyDescent="0.25">
      <c r="A1160" s="95" t="str">
        <f>IF('Set Up'!A1157="","",'Set Up'!A1157)</f>
        <v/>
      </c>
      <c r="B1160" s="75" t="s">
        <v>81</v>
      </c>
      <c r="C1160" s="85"/>
      <c r="D1160" s="86" t="str">
        <f>IF(Table4[[#This Row],[Diameter (in)]]="","",(((CONVERT(Table4[[#This Row],[Diameter (in)]],"in","m"))/2)^2)*PI())</f>
        <v/>
      </c>
      <c r="E1160" s="87" t="str">
        <f>IF(Table4[[#This Row],[Area (m2)]]="","",$D$4/Table4[[#This Row],[Area (m2)]])</f>
        <v/>
      </c>
      <c r="F1160" s="85">
        <f t="shared" si="18"/>
        <v>4.6951999999999998</v>
      </c>
      <c r="G1160" s="88" t="str">
        <f>IF(Table4[[#This Row],[Segment]]="","",(CONVERT(Table4[[#This Row],[Diameter (in)]],"in","m")*$B$4*Table4[[#This Row],[Velocity (m/s)]])/$C$4)</f>
        <v/>
      </c>
      <c r="H1160" s="96" t="str">
        <f>IF(Table4[[#This Row],[Segment]]="","",IF(Table4[[#This Row],[Teynold''s Number]]&gt;4000,"TURBULENT","LAMINAR"))</f>
        <v/>
      </c>
      <c r="I1160" s="86" t="str">
        <f>IF(Table4[[#This Row],[Segment]]="","",INDEX(Data!C1157:C1171,MATCH(Table4[Material],Data!B1157:B1171,0)))</f>
        <v/>
      </c>
      <c r="J1160" s="89" t="str">
        <f>IF(Table4[[#This Row],[ε (m)]]="","",Table4[[#This Row],[ε (m)]]/(CONVERT(Table4[[#This Row],[Diameter (in)]],"in","m")))</f>
        <v/>
      </c>
      <c r="K1160" s="96" t="str">
        <f>IF(Table4[[#This Row],[Regime]]="LAMINAR",16/Table4[[#This Row],[Teynold''s Number]],"-")</f>
        <v>-</v>
      </c>
      <c r="L1160" s="86"/>
      <c r="M1160" s="97" t="str">
        <f>IF(Table4[[#This Row],[Regime]]="TURBULENT",(((-4*LOG10(Table4[[#This Row],[ε/D]]/3.7+1.256/(Table4[[#This Row],[Teynold''s Number]]*SQRT(Table4[[#This Row],[f turbulent (guess)]]))))^-1)^2),"")</f>
        <v/>
      </c>
      <c r="N1160" s="91" t="str">
        <f>IF(Table4[[#This Row],[f turbulent]]="","",Table4[[#This Row],[f turbulent (guess)]]-Table4[[#This Row],[f turbulent]])</f>
        <v/>
      </c>
      <c r="O1160" s="87">
        <f>IF(Table4[[#This Row],[Segment]]="",0,IF(C1161="",0,IF(C1161&lt;=Table4[[#This Row],[Diameter (in)]],0,1-(D1160/D1161))))</f>
        <v>0</v>
      </c>
      <c r="P1160" s="92" t="str">
        <f>IF(Table4[[#This Row],[Segment]]="","",IF(C1160&gt;C1161,"",IF(C1161="",0.55,(0.55*(1-D1161/D1160)))))</f>
        <v/>
      </c>
      <c r="Q116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60" s="92" t="str">
        <f>IF(Table4[[#This Row],[Segment]]="","",IF(Table4[[#This Row],[Kexpansion]]="","0",((Table4[[#This Row],[Velocity (m/s)]]^2)/2)*Table4[[#This Row],[Kexpansion]]))</f>
        <v/>
      </c>
      <c r="S1160" s="92" t="str">
        <f>IF(Table4[[#This Row],[Segment]]="","",IF(Table4[[#This Row],[Kcontraction]]="","0",((Table4[[#This Row],[Velocity (m/s)]]^2)/2)*Table4[[#This Row],[Kcontraction]]))</f>
        <v/>
      </c>
      <c r="T1160" s="89" t="str">
        <f>IF(Table4[[#This Row],[Segment]]="","",SUMIF($Y$7:$Y$2000,Table4[[#This Row],[Segment]],$AD$7:$AD$2000))</f>
        <v/>
      </c>
      <c r="U1160" s="95" t="str">
        <f>IF(Table4[[#This Row],[Segment]]="","",Table4[[#This Row],[Hfriction (J/kg)]]+Table4[[#This Row],[Hexpansions (J/kg)]]+Table4[[#This Row],[Hcontractions (J/kg)]]+Table4[[#This Row],[Hf (J/kg)]])</f>
        <v/>
      </c>
      <c r="V1160" s="95" t="str">
        <f>IF(Table4[[#This Row],[Segment]]="","",Table4[[#This Row],[Total Friction Loss (J/kg)]]*Table3[Density (kg/m3)])</f>
        <v/>
      </c>
      <c r="W1160" s="95" t="str">
        <f>IF(Table4[[#This Row],[Segment]]="","",Table4[[#This Row],[Total Pressure Drop (Pa)]]/1000)</f>
        <v/>
      </c>
      <c r="Y1160" s="82" t="str">
        <f>IF('Set Up'!D1383="","",'Set Up'!D1383)</f>
        <v/>
      </c>
      <c r="Z1160" s="82" t="str">
        <f>IF('Set Up'!E1383="","",'Set Up'!E1383)</f>
        <v/>
      </c>
      <c r="AA1160" s="82" t="str">
        <f>IF('Set Up'!F1383="","",'Set Up'!F1383)</f>
        <v/>
      </c>
      <c r="AB1160" s="82" t="str">
        <f>IF('Set Up'!G1383="","",'Set Up'!G1383)</f>
        <v/>
      </c>
      <c r="AC1160" s="82" t="str">
        <f t="array" ref="AC1160">IF(Y1160="","",INDEX(Data!$G$4:$G$51,MATCH(Table7[[#This Row],[Fitting]]&amp;Table7[[#This Row],[Fitting Subtype]],Data!$E$4:$E$51&amp;Data!$F$4:$F$51,0)))</f>
        <v/>
      </c>
      <c r="AD1160" s="89" t="str">
        <f>IF(Table7[[#This Row],[Segment]]="","",Table7[[#This Row],[Quantity]]*Table7[[#This Row],[Kf]]*(((INDEX(Table4[Velocity (m/s)],MATCH(Table7[[#This Row],[Segment]],Table4[Segment],0)))^2)/2))</f>
        <v/>
      </c>
      <c r="AF1160" s="82" t="str">
        <f>Table4[[#This Row],[Segment]]</f>
        <v/>
      </c>
      <c r="AG1160" s="75"/>
      <c r="AH1160" s="82" t="str">
        <f>IF(Table5[[#This Row],[Segment]]="","",AG1160-Table4[[#This Row],[Total Pressure Drop (kPa)]])</f>
        <v/>
      </c>
    </row>
    <row r="1161" spans="1:34" x14ac:dyDescent="0.25">
      <c r="A1161" s="95" t="str">
        <f>IF('Set Up'!A1158="","",'Set Up'!A1158)</f>
        <v/>
      </c>
      <c r="B1161" s="75" t="s">
        <v>81</v>
      </c>
      <c r="C1161" s="85"/>
      <c r="D1161" s="86" t="str">
        <f>IF(Table4[[#This Row],[Diameter (in)]]="","",(((CONVERT(Table4[[#This Row],[Diameter (in)]],"in","m"))/2)^2)*PI())</f>
        <v/>
      </c>
      <c r="E1161" s="87" t="str">
        <f>IF(Table4[[#This Row],[Area (m2)]]="","",$D$4/Table4[[#This Row],[Area (m2)]])</f>
        <v/>
      </c>
      <c r="F1161" s="85">
        <f t="shared" si="18"/>
        <v>4.6951999999999998</v>
      </c>
      <c r="G1161" s="88" t="str">
        <f>IF(Table4[[#This Row],[Segment]]="","",(CONVERT(Table4[[#This Row],[Diameter (in)]],"in","m")*$B$4*Table4[[#This Row],[Velocity (m/s)]])/$C$4)</f>
        <v/>
      </c>
      <c r="H1161" s="96" t="str">
        <f>IF(Table4[[#This Row],[Segment]]="","",IF(Table4[[#This Row],[Teynold''s Number]]&gt;4000,"TURBULENT","LAMINAR"))</f>
        <v/>
      </c>
      <c r="I1161" s="86" t="str">
        <f>IF(Table4[[#This Row],[Segment]]="","",INDEX(Data!C1158:C1172,MATCH(Table4[Material],Data!B1158:B1172,0)))</f>
        <v/>
      </c>
      <c r="J1161" s="89" t="str">
        <f>IF(Table4[[#This Row],[ε (m)]]="","",Table4[[#This Row],[ε (m)]]/(CONVERT(Table4[[#This Row],[Diameter (in)]],"in","m")))</f>
        <v/>
      </c>
      <c r="K1161" s="96" t="str">
        <f>IF(Table4[[#This Row],[Regime]]="LAMINAR",16/Table4[[#This Row],[Teynold''s Number]],"-")</f>
        <v>-</v>
      </c>
      <c r="L1161" s="86"/>
      <c r="M1161" s="97" t="str">
        <f>IF(Table4[[#This Row],[Regime]]="TURBULENT",(((-4*LOG10(Table4[[#This Row],[ε/D]]/3.7+1.256/(Table4[[#This Row],[Teynold''s Number]]*SQRT(Table4[[#This Row],[f turbulent (guess)]]))))^-1)^2),"")</f>
        <v/>
      </c>
      <c r="N1161" s="91" t="str">
        <f>IF(Table4[[#This Row],[f turbulent]]="","",Table4[[#This Row],[f turbulent (guess)]]-Table4[[#This Row],[f turbulent]])</f>
        <v/>
      </c>
      <c r="O1161" s="87">
        <f>IF(Table4[[#This Row],[Segment]]="",0,IF(C1162="",0,IF(C1162&lt;=Table4[[#This Row],[Diameter (in)]],0,1-(D1161/D1162))))</f>
        <v>0</v>
      </c>
      <c r="P1161" s="92" t="str">
        <f>IF(Table4[[#This Row],[Segment]]="","",IF(C1161&gt;C1162,"",IF(C1162="",0.55,(0.55*(1-D1162/D1161)))))</f>
        <v/>
      </c>
      <c r="Q116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61" s="92" t="str">
        <f>IF(Table4[[#This Row],[Segment]]="","",IF(Table4[[#This Row],[Kexpansion]]="","0",((Table4[[#This Row],[Velocity (m/s)]]^2)/2)*Table4[[#This Row],[Kexpansion]]))</f>
        <v/>
      </c>
      <c r="S1161" s="92" t="str">
        <f>IF(Table4[[#This Row],[Segment]]="","",IF(Table4[[#This Row],[Kcontraction]]="","0",((Table4[[#This Row],[Velocity (m/s)]]^2)/2)*Table4[[#This Row],[Kcontraction]]))</f>
        <v/>
      </c>
      <c r="T1161" s="89" t="str">
        <f>IF(Table4[[#This Row],[Segment]]="","",SUMIF($Y$7:$Y$2000,Table4[[#This Row],[Segment]],$AD$7:$AD$2000))</f>
        <v/>
      </c>
      <c r="U1161" s="95" t="str">
        <f>IF(Table4[[#This Row],[Segment]]="","",Table4[[#This Row],[Hfriction (J/kg)]]+Table4[[#This Row],[Hexpansions (J/kg)]]+Table4[[#This Row],[Hcontractions (J/kg)]]+Table4[[#This Row],[Hf (J/kg)]])</f>
        <v/>
      </c>
      <c r="V1161" s="95" t="str">
        <f>IF(Table4[[#This Row],[Segment]]="","",Table4[[#This Row],[Total Friction Loss (J/kg)]]*Table3[Density (kg/m3)])</f>
        <v/>
      </c>
      <c r="W1161" s="95" t="str">
        <f>IF(Table4[[#This Row],[Segment]]="","",Table4[[#This Row],[Total Pressure Drop (Pa)]]/1000)</f>
        <v/>
      </c>
      <c r="Y1161" s="82" t="str">
        <f>IF('Set Up'!D1384="","",'Set Up'!D1384)</f>
        <v/>
      </c>
      <c r="Z1161" s="82" t="str">
        <f>IF('Set Up'!E1384="","",'Set Up'!E1384)</f>
        <v/>
      </c>
      <c r="AA1161" s="82" t="str">
        <f>IF('Set Up'!F1384="","",'Set Up'!F1384)</f>
        <v/>
      </c>
      <c r="AB1161" s="82" t="str">
        <f>IF('Set Up'!G1384="","",'Set Up'!G1384)</f>
        <v/>
      </c>
      <c r="AC1161" s="82" t="str">
        <f t="array" ref="AC1161">IF(Y1161="","",INDEX(Data!$G$4:$G$51,MATCH(Table7[[#This Row],[Fitting]]&amp;Table7[[#This Row],[Fitting Subtype]],Data!$E$4:$E$51&amp;Data!$F$4:$F$51,0)))</f>
        <v/>
      </c>
      <c r="AD1161" s="89" t="str">
        <f>IF(Table7[[#This Row],[Segment]]="","",Table7[[#This Row],[Quantity]]*Table7[[#This Row],[Kf]]*(((INDEX(Table4[Velocity (m/s)],MATCH(Table7[[#This Row],[Segment]],Table4[Segment],0)))^2)/2))</f>
        <v/>
      </c>
      <c r="AF1161" s="82" t="str">
        <f>Table4[[#This Row],[Segment]]</f>
        <v/>
      </c>
      <c r="AG1161" s="75"/>
      <c r="AH1161" s="82" t="str">
        <f>IF(Table5[[#This Row],[Segment]]="","",AG1161-Table4[[#This Row],[Total Pressure Drop (kPa)]])</f>
        <v/>
      </c>
    </row>
    <row r="1162" spans="1:34" x14ac:dyDescent="0.25">
      <c r="A1162" s="95" t="str">
        <f>IF('Set Up'!A1159="","",'Set Up'!A1159)</f>
        <v/>
      </c>
      <c r="B1162" s="75" t="s">
        <v>81</v>
      </c>
      <c r="C1162" s="85"/>
      <c r="D1162" s="86" t="str">
        <f>IF(Table4[[#This Row],[Diameter (in)]]="","",(((CONVERT(Table4[[#This Row],[Diameter (in)]],"in","m"))/2)^2)*PI())</f>
        <v/>
      </c>
      <c r="E1162" s="87" t="str">
        <f>IF(Table4[[#This Row],[Area (m2)]]="","",$D$4/Table4[[#This Row],[Area (m2)]])</f>
        <v/>
      </c>
      <c r="F1162" s="85">
        <f t="shared" si="18"/>
        <v>4.6951999999999998</v>
      </c>
      <c r="G1162" s="88" t="str">
        <f>IF(Table4[[#This Row],[Segment]]="","",(CONVERT(Table4[[#This Row],[Diameter (in)]],"in","m")*$B$4*Table4[[#This Row],[Velocity (m/s)]])/$C$4)</f>
        <v/>
      </c>
      <c r="H1162" s="96" t="str">
        <f>IF(Table4[[#This Row],[Segment]]="","",IF(Table4[[#This Row],[Teynold''s Number]]&gt;4000,"TURBULENT","LAMINAR"))</f>
        <v/>
      </c>
      <c r="I1162" s="86" t="str">
        <f>IF(Table4[[#This Row],[Segment]]="","",INDEX(Data!C1159:C1173,MATCH(Table4[Material],Data!B1159:B1173,0)))</f>
        <v/>
      </c>
      <c r="J1162" s="89" t="str">
        <f>IF(Table4[[#This Row],[ε (m)]]="","",Table4[[#This Row],[ε (m)]]/(CONVERT(Table4[[#This Row],[Diameter (in)]],"in","m")))</f>
        <v/>
      </c>
      <c r="K1162" s="96" t="str">
        <f>IF(Table4[[#This Row],[Regime]]="LAMINAR",16/Table4[[#This Row],[Teynold''s Number]],"-")</f>
        <v>-</v>
      </c>
      <c r="L1162" s="86"/>
      <c r="M1162" s="97" t="str">
        <f>IF(Table4[[#This Row],[Regime]]="TURBULENT",(((-4*LOG10(Table4[[#This Row],[ε/D]]/3.7+1.256/(Table4[[#This Row],[Teynold''s Number]]*SQRT(Table4[[#This Row],[f turbulent (guess)]]))))^-1)^2),"")</f>
        <v/>
      </c>
      <c r="N1162" s="91" t="str">
        <f>IF(Table4[[#This Row],[f turbulent]]="","",Table4[[#This Row],[f turbulent (guess)]]-Table4[[#This Row],[f turbulent]])</f>
        <v/>
      </c>
      <c r="O1162" s="87">
        <f>IF(Table4[[#This Row],[Segment]]="",0,IF(C1163="",0,IF(C1163&lt;=Table4[[#This Row],[Diameter (in)]],0,1-(D1162/D1163))))</f>
        <v>0</v>
      </c>
      <c r="P1162" s="92" t="str">
        <f>IF(Table4[[#This Row],[Segment]]="","",IF(C1162&gt;C1163,"",IF(C1163="",0.55,(0.55*(1-D1163/D1162)))))</f>
        <v/>
      </c>
      <c r="Q116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62" s="92" t="str">
        <f>IF(Table4[[#This Row],[Segment]]="","",IF(Table4[[#This Row],[Kexpansion]]="","0",((Table4[[#This Row],[Velocity (m/s)]]^2)/2)*Table4[[#This Row],[Kexpansion]]))</f>
        <v/>
      </c>
      <c r="S1162" s="92" t="str">
        <f>IF(Table4[[#This Row],[Segment]]="","",IF(Table4[[#This Row],[Kcontraction]]="","0",((Table4[[#This Row],[Velocity (m/s)]]^2)/2)*Table4[[#This Row],[Kcontraction]]))</f>
        <v/>
      </c>
      <c r="T1162" s="89" t="str">
        <f>IF(Table4[[#This Row],[Segment]]="","",SUMIF($Y$7:$Y$2000,Table4[[#This Row],[Segment]],$AD$7:$AD$2000))</f>
        <v/>
      </c>
      <c r="U1162" s="95" t="str">
        <f>IF(Table4[[#This Row],[Segment]]="","",Table4[[#This Row],[Hfriction (J/kg)]]+Table4[[#This Row],[Hexpansions (J/kg)]]+Table4[[#This Row],[Hcontractions (J/kg)]]+Table4[[#This Row],[Hf (J/kg)]])</f>
        <v/>
      </c>
      <c r="V1162" s="95" t="str">
        <f>IF(Table4[[#This Row],[Segment]]="","",Table4[[#This Row],[Total Friction Loss (J/kg)]]*Table3[Density (kg/m3)])</f>
        <v/>
      </c>
      <c r="W1162" s="95" t="str">
        <f>IF(Table4[[#This Row],[Segment]]="","",Table4[[#This Row],[Total Pressure Drop (Pa)]]/1000)</f>
        <v/>
      </c>
      <c r="Y1162" s="82" t="str">
        <f>IF('Set Up'!D1385="","",'Set Up'!D1385)</f>
        <v/>
      </c>
      <c r="Z1162" s="82" t="str">
        <f>IF('Set Up'!E1385="","",'Set Up'!E1385)</f>
        <v/>
      </c>
      <c r="AA1162" s="82" t="str">
        <f>IF('Set Up'!F1385="","",'Set Up'!F1385)</f>
        <v/>
      </c>
      <c r="AB1162" s="82" t="str">
        <f>IF('Set Up'!G1385="","",'Set Up'!G1385)</f>
        <v/>
      </c>
      <c r="AC1162" s="82" t="str">
        <f t="array" ref="AC1162">IF(Y1162="","",INDEX(Data!$G$4:$G$51,MATCH(Table7[[#This Row],[Fitting]]&amp;Table7[[#This Row],[Fitting Subtype]],Data!$E$4:$E$51&amp;Data!$F$4:$F$51,0)))</f>
        <v/>
      </c>
      <c r="AD1162" s="89" t="str">
        <f>IF(Table7[[#This Row],[Segment]]="","",Table7[[#This Row],[Quantity]]*Table7[[#This Row],[Kf]]*(((INDEX(Table4[Velocity (m/s)],MATCH(Table7[[#This Row],[Segment]],Table4[Segment],0)))^2)/2))</f>
        <v/>
      </c>
      <c r="AF1162" s="82" t="str">
        <f>Table4[[#This Row],[Segment]]</f>
        <v/>
      </c>
      <c r="AG1162" s="75"/>
      <c r="AH1162" s="82" t="str">
        <f>IF(Table5[[#This Row],[Segment]]="","",AG1162-Table4[[#This Row],[Total Pressure Drop (kPa)]])</f>
        <v/>
      </c>
    </row>
    <row r="1163" spans="1:34" x14ac:dyDescent="0.25">
      <c r="A1163" s="95" t="str">
        <f>IF('Set Up'!A1160="","",'Set Up'!A1160)</f>
        <v/>
      </c>
      <c r="B1163" s="75" t="s">
        <v>81</v>
      </c>
      <c r="C1163" s="85"/>
      <c r="D1163" s="86" t="str">
        <f>IF(Table4[[#This Row],[Diameter (in)]]="","",(((CONVERT(Table4[[#This Row],[Diameter (in)]],"in","m"))/2)^2)*PI())</f>
        <v/>
      </c>
      <c r="E1163" s="87" t="str">
        <f>IF(Table4[[#This Row],[Area (m2)]]="","",$D$4/Table4[[#This Row],[Area (m2)]])</f>
        <v/>
      </c>
      <c r="F1163" s="85">
        <f t="shared" si="18"/>
        <v>4.6951999999999998</v>
      </c>
      <c r="G1163" s="88" t="str">
        <f>IF(Table4[[#This Row],[Segment]]="","",(CONVERT(Table4[[#This Row],[Diameter (in)]],"in","m")*$B$4*Table4[[#This Row],[Velocity (m/s)]])/$C$4)</f>
        <v/>
      </c>
      <c r="H1163" s="96" t="str">
        <f>IF(Table4[[#This Row],[Segment]]="","",IF(Table4[[#This Row],[Teynold''s Number]]&gt;4000,"TURBULENT","LAMINAR"))</f>
        <v/>
      </c>
      <c r="I1163" s="86" t="str">
        <f>IF(Table4[[#This Row],[Segment]]="","",INDEX(Data!C1160:C1174,MATCH(Table4[Material],Data!B1160:B1174,0)))</f>
        <v/>
      </c>
      <c r="J1163" s="89" t="str">
        <f>IF(Table4[[#This Row],[ε (m)]]="","",Table4[[#This Row],[ε (m)]]/(CONVERT(Table4[[#This Row],[Diameter (in)]],"in","m")))</f>
        <v/>
      </c>
      <c r="K1163" s="96" t="str">
        <f>IF(Table4[[#This Row],[Regime]]="LAMINAR",16/Table4[[#This Row],[Teynold''s Number]],"-")</f>
        <v>-</v>
      </c>
      <c r="L1163" s="86"/>
      <c r="M1163" s="97" t="str">
        <f>IF(Table4[[#This Row],[Regime]]="TURBULENT",(((-4*LOG10(Table4[[#This Row],[ε/D]]/3.7+1.256/(Table4[[#This Row],[Teynold''s Number]]*SQRT(Table4[[#This Row],[f turbulent (guess)]]))))^-1)^2),"")</f>
        <v/>
      </c>
      <c r="N1163" s="91" t="str">
        <f>IF(Table4[[#This Row],[f turbulent]]="","",Table4[[#This Row],[f turbulent (guess)]]-Table4[[#This Row],[f turbulent]])</f>
        <v/>
      </c>
      <c r="O1163" s="87">
        <f>IF(Table4[[#This Row],[Segment]]="",0,IF(C1164="",0,IF(C1164&lt;=Table4[[#This Row],[Diameter (in)]],0,1-(D1163/D1164))))</f>
        <v>0</v>
      </c>
      <c r="P1163" s="92" t="str">
        <f>IF(Table4[[#This Row],[Segment]]="","",IF(C1163&gt;C1164,"",IF(C1164="",0.55,(0.55*(1-D1164/D1163)))))</f>
        <v/>
      </c>
      <c r="Q116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63" s="92" t="str">
        <f>IF(Table4[[#This Row],[Segment]]="","",IF(Table4[[#This Row],[Kexpansion]]="","0",((Table4[[#This Row],[Velocity (m/s)]]^2)/2)*Table4[[#This Row],[Kexpansion]]))</f>
        <v/>
      </c>
      <c r="S1163" s="92" t="str">
        <f>IF(Table4[[#This Row],[Segment]]="","",IF(Table4[[#This Row],[Kcontraction]]="","0",((Table4[[#This Row],[Velocity (m/s)]]^2)/2)*Table4[[#This Row],[Kcontraction]]))</f>
        <v/>
      </c>
      <c r="T1163" s="89" t="str">
        <f>IF(Table4[[#This Row],[Segment]]="","",SUMIF($Y$7:$Y$2000,Table4[[#This Row],[Segment]],$AD$7:$AD$2000))</f>
        <v/>
      </c>
      <c r="U1163" s="95" t="str">
        <f>IF(Table4[[#This Row],[Segment]]="","",Table4[[#This Row],[Hfriction (J/kg)]]+Table4[[#This Row],[Hexpansions (J/kg)]]+Table4[[#This Row],[Hcontractions (J/kg)]]+Table4[[#This Row],[Hf (J/kg)]])</f>
        <v/>
      </c>
      <c r="V1163" s="95" t="str">
        <f>IF(Table4[[#This Row],[Segment]]="","",Table4[[#This Row],[Total Friction Loss (J/kg)]]*Table3[Density (kg/m3)])</f>
        <v/>
      </c>
      <c r="W1163" s="95" t="str">
        <f>IF(Table4[[#This Row],[Segment]]="","",Table4[[#This Row],[Total Pressure Drop (Pa)]]/1000)</f>
        <v/>
      </c>
      <c r="Y1163" s="82" t="str">
        <f>IF('Set Up'!D1386="","",'Set Up'!D1386)</f>
        <v/>
      </c>
      <c r="Z1163" s="82" t="str">
        <f>IF('Set Up'!E1386="","",'Set Up'!E1386)</f>
        <v/>
      </c>
      <c r="AA1163" s="82" t="str">
        <f>IF('Set Up'!F1386="","",'Set Up'!F1386)</f>
        <v/>
      </c>
      <c r="AB1163" s="82" t="str">
        <f>IF('Set Up'!G1386="","",'Set Up'!G1386)</f>
        <v/>
      </c>
      <c r="AC1163" s="82" t="str">
        <f t="array" ref="AC1163">IF(Y1163="","",INDEX(Data!$G$4:$G$51,MATCH(Table7[[#This Row],[Fitting]]&amp;Table7[[#This Row],[Fitting Subtype]],Data!$E$4:$E$51&amp;Data!$F$4:$F$51,0)))</f>
        <v/>
      </c>
      <c r="AD1163" s="89" t="str">
        <f>IF(Table7[[#This Row],[Segment]]="","",Table7[[#This Row],[Quantity]]*Table7[[#This Row],[Kf]]*(((INDEX(Table4[Velocity (m/s)],MATCH(Table7[[#This Row],[Segment]],Table4[Segment],0)))^2)/2))</f>
        <v/>
      </c>
      <c r="AF1163" s="82" t="str">
        <f>Table4[[#This Row],[Segment]]</f>
        <v/>
      </c>
      <c r="AG1163" s="75"/>
      <c r="AH1163" s="82" t="str">
        <f>IF(Table5[[#This Row],[Segment]]="","",AG1163-Table4[[#This Row],[Total Pressure Drop (kPa)]])</f>
        <v/>
      </c>
    </row>
    <row r="1164" spans="1:34" x14ac:dyDescent="0.25">
      <c r="A1164" s="95" t="str">
        <f>IF('Set Up'!A1161="","",'Set Up'!A1161)</f>
        <v/>
      </c>
      <c r="B1164" s="75" t="s">
        <v>81</v>
      </c>
      <c r="C1164" s="85"/>
      <c r="D1164" s="86" t="str">
        <f>IF(Table4[[#This Row],[Diameter (in)]]="","",(((CONVERT(Table4[[#This Row],[Diameter (in)]],"in","m"))/2)^2)*PI())</f>
        <v/>
      </c>
      <c r="E1164" s="87" t="str">
        <f>IF(Table4[[#This Row],[Area (m2)]]="","",$D$4/Table4[[#This Row],[Area (m2)]])</f>
        <v/>
      </c>
      <c r="F1164" s="85">
        <f t="shared" si="18"/>
        <v>4.6951999999999998</v>
      </c>
      <c r="G1164" s="88" t="str">
        <f>IF(Table4[[#This Row],[Segment]]="","",(CONVERT(Table4[[#This Row],[Diameter (in)]],"in","m")*$B$4*Table4[[#This Row],[Velocity (m/s)]])/$C$4)</f>
        <v/>
      </c>
      <c r="H1164" s="96" t="str">
        <f>IF(Table4[[#This Row],[Segment]]="","",IF(Table4[[#This Row],[Teynold''s Number]]&gt;4000,"TURBULENT","LAMINAR"))</f>
        <v/>
      </c>
      <c r="I1164" s="86" t="str">
        <f>IF(Table4[[#This Row],[Segment]]="","",INDEX(Data!C1161:C1175,MATCH(Table4[Material],Data!B1161:B1175,0)))</f>
        <v/>
      </c>
      <c r="J1164" s="89" t="str">
        <f>IF(Table4[[#This Row],[ε (m)]]="","",Table4[[#This Row],[ε (m)]]/(CONVERT(Table4[[#This Row],[Diameter (in)]],"in","m")))</f>
        <v/>
      </c>
      <c r="K1164" s="96" t="str">
        <f>IF(Table4[[#This Row],[Regime]]="LAMINAR",16/Table4[[#This Row],[Teynold''s Number]],"-")</f>
        <v>-</v>
      </c>
      <c r="L1164" s="86"/>
      <c r="M1164" s="97" t="str">
        <f>IF(Table4[[#This Row],[Regime]]="TURBULENT",(((-4*LOG10(Table4[[#This Row],[ε/D]]/3.7+1.256/(Table4[[#This Row],[Teynold''s Number]]*SQRT(Table4[[#This Row],[f turbulent (guess)]]))))^-1)^2),"")</f>
        <v/>
      </c>
      <c r="N1164" s="91" t="str">
        <f>IF(Table4[[#This Row],[f turbulent]]="","",Table4[[#This Row],[f turbulent (guess)]]-Table4[[#This Row],[f turbulent]])</f>
        <v/>
      </c>
      <c r="O1164" s="87">
        <f>IF(Table4[[#This Row],[Segment]]="",0,IF(C1165="",0,IF(C1165&lt;=Table4[[#This Row],[Diameter (in)]],0,1-(D1164/D1165))))</f>
        <v>0</v>
      </c>
      <c r="P1164" s="92" t="str">
        <f>IF(Table4[[#This Row],[Segment]]="","",IF(C1164&gt;C1165,"",IF(C1165="",0.55,(0.55*(1-D1165/D1164)))))</f>
        <v/>
      </c>
      <c r="Q116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64" s="92" t="str">
        <f>IF(Table4[[#This Row],[Segment]]="","",IF(Table4[[#This Row],[Kexpansion]]="","0",((Table4[[#This Row],[Velocity (m/s)]]^2)/2)*Table4[[#This Row],[Kexpansion]]))</f>
        <v/>
      </c>
      <c r="S1164" s="92" t="str">
        <f>IF(Table4[[#This Row],[Segment]]="","",IF(Table4[[#This Row],[Kcontraction]]="","0",((Table4[[#This Row],[Velocity (m/s)]]^2)/2)*Table4[[#This Row],[Kcontraction]]))</f>
        <v/>
      </c>
      <c r="T1164" s="89" t="str">
        <f>IF(Table4[[#This Row],[Segment]]="","",SUMIF($Y$7:$Y$2000,Table4[[#This Row],[Segment]],$AD$7:$AD$2000))</f>
        <v/>
      </c>
      <c r="U1164" s="95" t="str">
        <f>IF(Table4[[#This Row],[Segment]]="","",Table4[[#This Row],[Hfriction (J/kg)]]+Table4[[#This Row],[Hexpansions (J/kg)]]+Table4[[#This Row],[Hcontractions (J/kg)]]+Table4[[#This Row],[Hf (J/kg)]])</f>
        <v/>
      </c>
      <c r="V1164" s="95" t="str">
        <f>IF(Table4[[#This Row],[Segment]]="","",Table4[[#This Row],[Total Friction Loss (J/kg)]]*Table3[Density (kg/m3)])</f>
        <v/>
      </c>
      <c r="W1164" s="95" t="str">
        <f>IF(Table4[[#This Row],[Segment]]="","",Table4[[#This Row],[Total Pressure Drop (Pa)]]/1000)</f>
        <v/>
      </c>
      <c r="Y1164" s="82" t="str">
        <f>IF('Set Up'!D1387="","",'Set Up'!D1387)</f>
        <v/>
      </c>
      <c r="Z1164" s="82" t="str">
        <f>IF('Set Up'!E1387="","",'Set Up'!E1387)</f>
        <v/>
      </c>
      <c r="AA1164" s="82" t="str">
        <f>IF('Set Up'!F1387="","",'Set Up'!F1387)</f>
        <v/>
      </c>
      <c r="AB1164" s="82" t="str">
        <f>IF('Set Up'!G1387="","",'Set Up'!G1387)</f>
        <v/>
      </c>
      <c r="AC1164" s="82" t="str">
        <f t="array" ref="AC1164">IF(Y1164="","",INDEX(Data!$G$4:$G$51,MATCH(Table7[[#This Row],[Fitting]]&amp;Table7[[#This Row],[Fitting Subtype]],Data!$E$4:$E$51&amp;Data!$F$4:$F$51,0)))</f>
        <v/>
      </c>
      <c r="AD1164" s="89" t="str">
        <f>IF(Table7[[#This Row],[Segment]]="","",Table7[[#This Row],[Quantity]]*Table7[[#This Row],[Kf]]*(((INDEX(Table4[Velocity (m/s)],MATCH(Table7[[#This Row],[Segment]],Table4[Segment],0)))^2)/2))</f>
        <v/>
      </c>
      <c r="AF1164" s="82" t="str">
        <f>Table4[[#This Row],[Segment]]</f>
        <v/>
      </c>
      <c r="AG1164" s="75"/>
      <c r="AH1164" s="82" t="str">
        <f>IF(Table5[[#This Row],[Segment]]="","",AG1164-Table4[[#This Row],[Total Pressure Drop (kPa)]])</f>
        <v/>
      </c>
    </row>
    <row r="1165" spans="1:34" x14ac:dyDescent="0.25">
      <c r="A1165" s="95" t="str">
        <f>IF('Set Up'!A1162="","",'Set Up'!A1162)</f>
        <v/>
      </c>
      <c r="B1165" s="75" t="s">
        <v>81</v>
      </c>
      <c r="C1165" s="85"/>
      <c r="D1165" s="86" t="str">
        <f>IF(Table4[[#This Row],[Diameter (in)]]="","",(((CONVERT(Table4[[#This Row],[Diameter (in)]],"in","m"))/2)^2)*PI())</f>
        <v/>
      </c>
      <c r="E1165" s="87" t="str">
        <f>IF(Table4[[#This Row],[Area (m2)]]="","",$D$4/Table4[[#This Row],[Area (m2)]])</f>
        <v/>
      </c>
      <c r="F1165" s="85">
        <f t="shared" si="18"/>
        <v>4.6951999999999998</v>
      </c>
      <c r="G1165" s="88" t="str">
        <f>IF(Table4[[#This Row],[Segment]]="","",(CONVERT(Table4[[#This Row],[Diameter (in)]],"in","m")*$B$4*Table4[[#This Row],[Velocity (m/s)]])/$C$4)</f>
        <v/>
      </c>
      <c r="H1165" s="96" t="str">
        <f>IF(Table4[[#This Row],[Segment]]="","",IF(Table4[[#This Row],[Teynold''s Number]]&gt;4000,"TURBULENT","LAMINAR"))</f>
        <v/>
      </c>
      <c r="I1165" s="86" t="str">
        <f>IF(Table4[[#This Row],[Segment]]="","",INDEX(Data!C1162:C1176,MATCH(Table4[Material],Data!B1162:B1176,0)))</f>
        <v/>
      </c>
      <c r="J1165" s="89" t="str">
        <f>IF(Table4[[#This Row],[ε (m)]]="","",Table4[[#This Row],[ε (m)]]/(CONVERT(Table4[[#This Row],[Diameter (in)]],"in","m")))</f>
        <v/>
      </c>
      <c r="K1165" s="96" t="str">
        <f>IF(Table4[[#This Row],[Regime]]="LAMINAR",16/Table4[[#This Row],[Teynold''s Number]],"-")</f>
        <v>-</v>
      </c>
      <c r="L1165" s="86"/>
      <c r="M1165" s="97" t="str">
        <f>IF(Table4[[#This Row],[Regime]]="TURBULENT",(((-4*LOG10(Table4[[#This Row],[ε/D]]/3.7+1.256/(Table4[[#This Row],[Teynold''s Number]]*SQRT(Table4[[#This Row],[f turbulent (guess)]]))))^-1)^2),"")</f>
        <v/>
      </c>
      <c r="N1165" s="91" t="str">
        <f>IF(Table4[[#This Row],[f turbulent]]="","",Table4[[#This Row],[f turbulent (guess)]]-Table4[[#This Row],[f turbulent]])</f>
        <v/>
      </c>
      <c r="O1165" s="87">
        <f>IF(Table4[[#This Row],[Segment]]="",0,IF(C1166="",0,IF(C1166&lt;=Table4[[#This Row],[Diameter (in)]],0,1-(D1165/D1166))))</f>
        <v>0</v>
      </c>
      <c r="P1165" s="92" t="str">
        <f>IF(Table4[[#This Row],[Segment]]="","",IF(C1165&gt;C1166,"",IF(C1166="",0.55,(0.55*(1-D1166/D1165)))))</f>
        <v/>
      </c>
      <c r="Q116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65" s="92" t="str">
        <f>IF(Table4[[#This Row],[Segment]]="","",IF(Table4[[#This Row],[Kexpansion]]="","0",((Table4[[#This Row],[Velocity (m/s)]]^2)/2)*Table4[[#This Row],[Kexpansion]]))</f>
        <v/>
      </c>
      <c r="S1165" s="92" t="str">
        <f>IF(Table4[[#This Row],[Segment]]="","",IF(Table4[[#This Row],[Kcontraction]]="","0",((Table4[[#This Row],[Velocity (m/s)]]^2)/2)*Table4[[#This Row],[Kcontraction]]))</f>
        <v/>
      </c>
      <c r="T1165" s="89" t="str">
        <f>IF(Table4[[#This Row],[Segment]]="","",SUMIF($Y$7:$Y$2000,Table4[[#This Row],[Segment]],$AD$7:$AD$2000))</f>
        <v/>
      </c>
      <c r="U1165" s="95" t="str">
        <f>IF(Table4[[#This Row],[Segment]]="","",Table4[[#This Row],[Hfriction (J/kg)]]+Table4[[#This Row],[Hexpansions (J/kg)]]+Table4[[#This Row],[Hcontractions (J/kg)]]+Table4[[#This Row],[Hf (J/kg)]])</f>
        <v/>
      </c>
      <c r="V1165" s="95" t="str">
        <f>IF(Table4[[#This Row],[Segment]]="","",Table4[[#This Row],[Total Friction Loss (J/kg)]]*Table3[Density (kg/m3)])</f>
        <v/>
      </c>
      <c r="W1165" s="95" t="str">
        <f>IF(Table4[[#This Row],[Segment]]="","",Table4[[#This Row],[Total Pressure Drop (Pa)]]/1000)</f>
        <v/>
      </c>
      <c r="Y1165" s="82" t="str">
        <f>IF('Set Up'!D1388="","",'Set Up'!D1388)</f>
        <v/>
      </c>
      <c r="Z1165" s="82" t="str">
        <f>IF('Set Up'!E1388="","",'Set Up'!E1388)</f>
        <v/>
      </c>
      <c r="AA1165" s="82" t="str">
        <f>IF('Set Up'!F1388="","",'Set Up'!F1388)</f>
        <v/>
      </c>
      <c r="AB1165" s="82" t="str">
        <f>IF('Set Up'!G1388="","",'Set Up'!G1388)</f>
        <v/>
      </c>
      <c r="AC1165" s="82" t="str">
        <f t="array" ref="AC1165">IF(Y1165="","",INDEX(Data!$G$4:$G$51,MATCH(Table7[[#This Row],[Fitting]]&amp;Table7[[#This Row],[Fitting Subtype]],Data!$E$4:$E$51&amp;Data!$F$4:$F$51,0)))</f>
        <v/>
      </c>
      <c r="AD1165" s="89" t="str">
        <f>IF(Table7[[#This Row],[Segment]]="","",Table7[[#This Row],[Quantity]]*Table7[[#This Row],[Kf]]*(((INDEX(Table4[Velocity (m/s)],MATCH(Table7[[#This Row],[Segment]],Table4[Segment],0)))^2)/2))</f>
        <v/>
      </c>
      <c r="AF1165" s="82" t="str">
        <f>Table4[[#This Row],[Segment]]</f>
        <v/>
      </c>
      <c r="AG1165" s="75"/>
      <c r="AH1165" s="82" t="str">
        <f>IF(Table5[[#This Row],[Segment]]="","",AG1165-Table4[[#This Row],[Total Pressure Drop (kPa)]])</f>
        <v/>
      </c>
    </row>
    <row r="1166" spans="1:34" x14ac:dyDescent="0.25">
      <c r="A1166" s="95" t="str">
        <f>IF('Set Up'!A1163="","",'Set Up'!A1163)</f>
        <v/>
      </c>
      <c r="B1166" s="75" t="s">
        <v>81</v>
      </c>
      <c r="C1166" s="85"/>
      <c r="D1166" s="86" t="str">
        <f>IF(Table4[[#This Row],[Diameter (in)]]="","",(((CONVERT(Table4[[#This Row],[Diameter (in)]],"in","m"))/2)^2)*PI())</f>
        <v/>
      </c>
      <c r="E1166" s="87" t="str">
        <f>IF(Table4[[#This Row],[Area (m2)]]="","",$D$4/Table4[[#This Row],[Area (m2)]])</f>
        <v/>
      </c>
      <c r="F1166" s="85">
        <f t="shared" si="18"/>
        <v>4.6951999999999998</v>
      </c>
      <c r="G1166" s="88" t="str">
        <f>IF(Table4[[#This Row],[Segment]]="","",(CONVERT(Table4[[#This Row],[Diameter (in)]],"in","m")*$B$4*Table4[[#This Row],[Velocity (m/s)]])/$C$4)</f>
        <v/>
      </c>
      <c r="H1166" s="96" t="str">
        <f>IF(Table4[[#This Row],[Segment]]="","",IF(Table4[[#This Row],[Teynold''s Number]]&gt;4000,"TURBULENT","LAMINAR"))</f>
        <v/>
      </c>
      <c r="I1166" s="86" t="str">
        <f>IF(Table4[[#This Row],[Segment]]="","",INDEX(Data!C1163:C1177,MATCH(Table4[Material],Data!B1163:B1177,0)))</f>
        <v/>
      </c>
      <c r="J1166" s="89" t="str">
        <f>IF(Table4[[#This Row],[ε (m)]]="","",Table4[[#This Row],[ε (m)]]/(CONVERT(Table4[[#This Row],[Diameter (in)]],"in","m")))</f>
        <v/>
      </c>
      <c r="K1166" s="96" t="str">
        <f>IF(Table4[[#This Row],[Regime]]="LAMINAR",16/Table4[[#This Row],[Teynold''s Number]],"-")</f>
        <v>-</v>
      </c>
      <c r="L1166" s="86"/>
      <c r="M1166" s="97" t="str">
        <f>IF(Table4[[#This Row],[Regime]]="TURBULENT",(((-4*LOG10(Table4[[#This Row],[ε/D]]/3.7+1.256/(Table4[[#This Row],[Teynold''s Number]]*SQRT(Table4[[#This Row],[f turbulent (guess)]]))))^-1)^2),"")</f>
        <v/>
      </c>
      <c r="N1166" s="91" t="str">
        <f>IF(Table4[[#This Row],[f turbulent]]="","",Table4[[#This Row],[f turbulent (guess)]]-Table4[[#This Row],[f turbulent]])</f>
        <v/>
      </c>
      <c r="O1166" s="87">
        <f>IF(Table4[[#This Row],[Segment]]="",0,IF(C1167="",0,IF(C1167&lt;=Table4[[#This Row],[Diameter (in)]],0,1-(D1166/D1167))))</f>
        <v>0</v>
      </c>
      <c r="P1166" s="92" t="str">
        <f>IF(Table4[[#This Row],[Segment]]="","",IF(C1166&gt;C1167,"",IF(C1167="",0.55,(0.55*(1-D1167/D1166)))))</f>
        <v/>
      </c>
      <c r="Q116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66" s="92" t="str">
        <f>IF(Table4[[#This Row],[Segment]]="","",IF(Table4[[#This Row],[Kexpansion]]="","0",((Table4[[#This Row],[Velocity (m/s)]]^2)/2)*Table4[[#This Row],[Kexpansion]]))</f>
        <v/>
      </c>
      <c r="S1166" s="92" t="str">
        <f>IF(Table4[[#This Row],[Segment]]="","",IF(Table4[[#This Row],[Kcontraction]]="","0",((Table4[[#This Row],[Velocity (m/s)]]^2)/2)*Table4[[#This Row],[Kcontraction]]))</f>
        <v/>
      </c>
      <c r="T1166" s="89" t="str">
        <f>IF(Table4[[#This Row],[Segment]]="","",SUMIF($Y$7:$Y$2000,Table4[[#This Row],[Segment]],$AD$7:$AD$2000))</f>
        <v/>
      </c>
      <c r="U1166" s="95" t="str">
        <f>IF(Table4[[#This Row],[Segment]]="","",Table4[[#This Row],[Hfriction (J/kg)]]+Table4[[#This Row],[Hexpansions (J/kg)]]+Table4[[#This Row],[Hcontractions (J/kg)]]+Table4[[#This Row],[Hf (J/kg)]])</f>
        <v/>
      </c>
      <c r="V1166" s="95" t="str">
        <f>IF(Table4[[#This Row],[Segment]]="","",Table4[[#This Row],[Total Friction Loss (J/kg)]]*Table3[Density (kg/m3)])</f>
        <v/>
      </c>
      <c r="W1166" s="95" t="str">
        <f>IF(Table4[[#This Row],[Segment]]="","",Table4[[#This Row],[Total Pressure Drop (Pa)]]/1000)</f>
        <v/>
      </c>
      <c r="Y1166" s="82" t="str">
        <f>IF('Set Up'!D1389="","",'Set Up'!D1389)</f>
        <v/>
      </c>
      <c r="Z1166" s="82" t="str">
        <f>IF('Set Up'!E1389="","",'Set Up'!E1389)</f>
        <v/>
      </c>
      <c r="AA1166" s="82" t="str">
        <f>IF('Set Up'!F1389="","",'Set Up'!F1389)</f>
        <v/>
      </c>
      <c r="AB1166" s="82" t="str">
        <f>IF('Set Up'!G1389="","",'Set Up'!G1389)</f>
        <v/>
      </c>
      <c r="AC1166" s="82" t="str">
        <f t="array" ref="AC1166">IF(Y1166="","",INDEX(Data!$G$4:$G$51,MATCH(Table7[[#This Row],[Fitting]]&amp;Table7[[#This Row],[Fitting Subtype]],Data!$E$4:$E$51&amp;Data!$F$4:$F$51,0)))</f>
        <v/>
      </c>
      <c r="AD1166" s="89" t="str">
        <f>IF(Table7[[#This Row],[Segment]]="","",Table7[[#This Row],[Quantity]]*Table7[[#This Row],[Kf]]*(((INDEX(Table4[Velocity (m/s)],MATCH(Table7[[#This Row],[Segment]],Table4[Segment],0)))^2)/2))</f>
        <v/>
      </c>
      <c r="AF1166" s="82" t="str">
        <f>Table4[[#This Row],[Segment]]</f>
        <v/>
      </c>
      <c r="AG1166" s="75"/>
      <c r="AH1166" s="82" t="str">
        <f>IF(Table5[[#This Row],[Segment]]="","",AG1166-Table4[[#This Row],[Total Pressure Drop (kPa)]])</f>
        <v/>
      </c>
    </row>
    <row r="1167" spans="1:34" x14ac:dyDescent="0.25">
      <c r="A1167" s="95" t="str">
        <f>IF('Set Up'!A1164="","",'Set Up'!A1164)</f>
        <v/>
      </c>
      <c r="B1167" s="75" t="s">
        <v>81</v>
      </c>
      <c r="C1167" s="85"/>
      <c r="D1167" s="86" t="str">
        <f>IF(Table4[[#This Row],[Diameter (in)]]="","",(((CONVERT(Table4[[#This Row],[Diameter (in)]],"in","m"))/2)^2)*PI())</f>
        <v/>
      </c>
      <c r="E1167" s="87" t="str">
        <f>IF(Table4[[#This Row],[Area (m2)]]="","",$D$4/Table4[[#This Row],[Area (m2)]])</f>
        <v/>
      </c>
      <c r="F1167" s="85">
        <f t="shared" si="18"/>
        <v>4.6951999999999998</v>
      </c>
      <c r="G1167" s="88" t="str">
        <f>IF(Table4[[#This Row],[Segment]]="","",(CONVERT(Table4[[#This Row],[Diameter (in)]],"in","m")*$B$4*Table4[[#This Row],[Velocity (m/s)]])/$C$4)</f>
        <v/>
      </c>
      <c r="H1167" s="96" t="str">
        <f>IF(Table4[[#This Row],[Segment]]="","",IF(Table4[[#This Row],[Teynold''s Number]]&gt;4000,"TURBULENT","LAMINAR"))</f>
        <v/>
      </c>
      <c r="I1167" s="86" t="str">
        <f>IF(Table4[[#This Row],[Segment]]="","",INDEX(Data!C1164:C1178,MATCH(Table4[Material],Data!B1164:B1178,0)))</f>
        <v/>
      </c>
      <c r="J1167" s="89" t="str">
        <f>IF(Table4[[#This Row],[ε (m)]]="","",Table4[[#This Row],[ε (m)]]/(CONVERT(Table4[[#This Row],[Diameter (in)]],"in","m")))</f>
        <v/>
      </c>
      <c r="K1167" s="96" t="str">
        <f>IF(Table4[[#This Row],[Regime]]="LAMINAR",16/Table4[[#This Row],[Teynold''s Number]],"-")</f>
        <v>-</v>
      </c>
      <c r="L1167" s="86"/>
      <c r="M1167" s="97" t="str">
        <f>IF(Table4[[#This Row],[Regime]]="TURBULENT",(((-4*LOG10(Table4[[#This Row],[ε/D]]/3.7+1.256/(Table4[[#This Row],[Teynold''s Number]]*SQRT(Table4[[#This Row],[f turbulent (guess)]]))))^-1)^2),"")</f>
        <v/>
      </c>
      <c r="N1167" s="91" t="str">
        <f>IF(Table4[[#This Row],[f turbulent]]="","",Table4[[#This Row],[f turbulent (guess)]]-Table4[[#This Row],[f turbulent]])</f>
        <v/>
      </c>
      <c r="O1167" s="87">
        <f>IF(Table4[[#This Row],[Segment]]="",0,IF(C1168="",0,IF(C1168&lt;=Table4[[#This Row],[Diameter (in)]],0,1-(D1167/D1168))))</f>
        <v>0</v>
      </c>
      <c r="P1167" s="92" t="str">
        <f>IF(Table4[[#This Row],[Segment]]="","",IF(C1167&gt;C1168,"",IF(C1168="",0.55,(0.55*(1-D1168/D1167)))))</f>
        <v/>
      </c>
      <c r="Q116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67" s="92" t="str">
        <f>IF(Table4[[#This Row],[Segment]]="","",IF(Table4[[#This Row],[Kexpansion]]="","0",((Table4[[#This Row],[Velocity (m/s)]]^2)/2)*Table4[[#This Row],[Kexpansion]]))</f>
        <v/>
      </c>
      <c r="S1167" s="92" t="str">
        <f>IF(Table4[[#This Row],[Segment]]="","",IF(Table4[[#This Row],[Kcontraction]]="","0",((Table4[[#This Row],[Velocity (m/s)]]^2)/2)*Table4[[#This Row],[Kcontraction]]))</f>
        <v/>
      </c>
      <c r="T1167" s="89" t="str">
        <f>IF(Table4[[#This Row],[Segment]]="","",SUMIF($Y$7:$Y$2000,Table4[[#This Row],[Segment]],$AD$7:$AD$2000))</f>
        <v/>
      </c>
      <c r="U1167" s="95" t="str">
        <f>IF(Table4[[#This Row],[Segment]]="","",Table4[[#This Row],[Hfriction (J/kg)]]+Table4[[#This Row],[Hexpansions (J/kg)]]+Table4[[#This Row],[Hcontractions (J/kg)]]+Table4[[#This Row],[Hf (J/kg)]])</f>
        <v/>
      </c>
      <c r="V1167" s="95" t="str">
        <f>IF(Table4[[#This Row],[Segment]]="","",Table4[[#This Row],[Total Friction Loss (J/kg)]]*Table3[Density (kg/m3)])</f>
        <v/>
      </c>
      <c r="W1167" s="95" t="str">
        <f>IF(Table4[[#This Row],[Segment]]="","",Table4[[#This Row],[Total Pressure Drop (Pa)]]/1000)</f>
        <v/>
      </c>
      <c r="Y1167" s="82" t="str">
        <f>IF('Set Up'!D1390="","",'Set Up'!D1390)</f>
        <v/>
      </c>
      <c r="Z1167" s="82" t="str">
        <f>IF('Set Up'!E1390="","",'Set Up'!E1390)</f>
        <v/>
      </c>
      <c r="AA1167" s="82" t="str">
        <f>IF('Set Up'!F1390="","",'Set Up'!F1390)</f>
        <v/>
      </c>
      <c r="AB1167" s="82" t="str">
        <f>IF('Set Up'!G1390="","",'Set Up'!G1390)</f>
        <v/>
      </c>
      <c r="AC1167" s="82" t="str">
        <f t="array" ref="AC1167">IF(Y1167="","",INDEX(Data!$G$4:$G$51,MATCH(Table7[[#This Row],[Fitting]]&amp;Table7[[#This Row],[Fitting Subtype]],Data!$E$4:$E$51&amp;Data!$F$4:$F$51,0)))</f>
        <v/>
      </c>
      <c r="AD1167" s="89" t="str">
        <f>IF(Table7[[#This Row],[Segment]]="","",Table7[[#This Row],[Quantity]]*Table7[[#This Row],[Kf]]*(((INDEX(Table4[Velocity (m/s)],MATCH(Table7[[#This Row],[Segment]],Table4[Segment],0)))^2)/2))</f>
        <v/>
      </c>
      <c r="AF1167" s="82" t="str">
        <f>Table4[[#This Row],[Segment]]</f>
        <v/>
      </c>
      <c r="AG1167" s="75"/>
      <c r="AH1167" s="82" t="str">
        <f>IF(Table5[[#This Row],[Segment]]="","",AG1167-Table4[[#This Row],[Total Pressure Drop (kPa)]])</f>
        <v/>
      </c>
    </row>
    <row r="1168" spans="1:34" x14ac:dyDescent="0.25">
      <c r="A1168" s="95" t="str">
        <f>IF('Set Up'!A1165="","",'Set Up'!A1165)</f>
        <v/>
      </c>
      <c r="B1168" s="75" t="s">
        <v>81</v>
      </c>
      <c r="C1168" s="85"/>
      <c r="D1168" s="86" t="str">
        <f>IF(Table4[[#This Row],[Diameter (in)]]="","",(((CONVERT(Table4[[#This Row],[Diameter (in)]],"in","m"))/2)^2)*PI())</f>
        <v/>
      </c>
      <c r="E1168" s="87" t="str">
        <f>IF(Table4[[#This Row],[Area (m2)]]="","",$D$4/Table4[[#This Row],[Area (m2)]])</f>
        <v/>
      </c>
      <c r="F1168" s="85">
        <f t="shared" si="18"/>
        <v>4.6951999999999998</v>
      </c>
      <c r="G1168" s="88" t="str">
        <f>IF(Table4[[#This Row],[Segment]]="","",(CONVERT(Table4[[#This Row],[Diameter (in)]],"in","m")*$B$4*Table4[[#This Row],[Velocity (m/s)]])/$C$4)</f>
        <v/>
      </c>
      <c r="H1168" s="96" t="str">
        <f>IF(Table4[[#This Row],[Segment]]="","",IF(Table4[[#This Row],[Teynold''s Number]]&gt;4000,"TURBULENT","LAMINAR"))</f>
        <v/>
      </c>
      <c r="I1168" s="86" t="str">
        <f>IF(Table4[[#This Row],[Segment]]="","",INDEX(Data!C1165:C1179,MATCH(Table4[Material],Data!B1165:B1179,0)))</f>
        <v/>
      </c>
      <c r="J1168" s="89" t="str">
        <f>IF(Table4[[#This Row],[ε (m)]]="","",Table4[[#This Row],[ε (m)]]/(CONVERT(Table4[[#This Row],[Diameter (in)]],"in","m")))</f>
        <v/>
      </c>
      <c r="K1168" s="96" t="str">
        <f>IF(Table4[[#This Row],[Regime]]="LAMINAR",16/Table4[[#This Row],[Teynold''s Number]],"-")</f>
        <v>-</v>
      </c>
      <c r="L1168" s="86"/>
      <c r="M1168" s="97" t="str">
        <f>IF(Table4[[#This Row],[Regime]]="TURBULENT",(((-4*LOG10(Table4[[#This Row],[ε/D]]/3.7+1.256/(Table4[[#This Row],[Teynold''s Number]]*SQRT(Table4[[#This Row],[f turbulent (guess)]]))))^-1)^2),"")</f>
        <v/>
      </c>
      <c r="N1168" s="91" t="str">
        <f>IF(Table4[[#This Row],[f turbulent]]="","",Table4[[#This Row],[f turbulent (guess)]]-Table4[[#This Row],[f turbulent]])</f>
        <v/>
      </c>
      <c r="O1168" s="87">
        <f>IF(Table4[[#This Row],[Segment]]="",0,IF(C1169="",0,IF(C1169&lt;=Table4[[#This Row],[Diameter (in)]],0,1-(D1168/D1169))))</f>
        <v>0</v>
      </c>
      <c r="P1168" s="92" t="str">
        <f>IF(Table4[[#This Row],[Segment]]="","",IF(C1168&gt;C1169,"",IF(C1169="",0.55,(0.55*(1-D1169/D1168)))))</f>
        <v/>
      </c>
      <c r="Q116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68" s="92" t="str">
        <f>IF(Table4[[#This Row],[Segment]]="","",IF(Table4[[#This Row],[Kexpansion]]="","0",((Table4[[#This Row],[Velocity (m/s)]]^2)/2)*Table4[[#This Row],[Kexpansion]]))</f>
        <v/>
      </c>
      <c r="S1168" s="92" t="str">
        <f>IF(Table4[[#This Row],[Segment]]="","",IF(Table4[[#This Row],[Kcontraction]]="","0",((Table4[[#This Row],[Velocity (m/s)]]^2)/2)*Table4[[#This Row],[Kcontraction]]))</f>
        <v/>
      </c>
      <c r="T1168" s="89" t="str">
        <f>IF(Table4[[#This Row],[Segment]]="","",SUMIF($Y$7:$Y$2000,Table4[[#This Row],[Segment]],$AD$7:$AD$2000))</f>
        <v/>
      </c>
      <c r="U1168" s="95" t="str">
        <f>IF(Table4[[#This Row],[Segment]]="","",Table4[[#This Row],[Hfriction (J/kg)]]+Table4[[#This Row],[Hexpansions (J/kg)]]+Table4[[#This Row],[Hcontractions (J/kg)]]+Table4[[#This Row],[Hf (J/kg)]])</f>
        <v/>
      </c>
      <c r="V1168" s="95" t="str">
        <f>IF(Table4[[#This Row],[Segment]]="","",Table4[[#This Row],[Total Friction Loss (J/kg)]]*Table3[Density (kg/m3)])</f>
        <v/>
      </c>
      <c r="W1168" s="95" t="str">
        <f>IF(Table4[[#This Row],[Segment]]="","",Table4[[#This Row],[Total Pressure Drop (Pa)]]/1000)</f>
        <v/>
      </c>
      <c r="Y1168" s="82" t="str">
        <f>IF('Set Up'!D1391="","",'Set Up'!D1391)</f>
        <v/>
      </c>
      <c r="Z1168" s="82" t="str">
        <f>IF('Set Up'!E1391="","",'Set Up'!E1391)</f>
        <v/>
      </c>
      <c r="AA1168" s="82" t="str">
        <f>IF('Set Up'!F1391="","",'Set Up'!F1391)</f>
        <v/>
      </c>
      <c r="AB1168" s="82" t="str">
        <f>IF('Set Up'!G1391="","",'Set Up'!G1391)</f>
        <v/>
      </c>
      <c r="AC1168" s="82" t="str">
        <f t="array" ref="AC1168">IF(Y1168="","",INDEX(Data!$G$4:$G$51,MATCH(Table7[[#This Row],[Fitting]]&amp;Table7[[#This Row],[Fitting Subtype]],Data!$E$4:$E$51&amp;Data!$F$4:$F$51,0)))</f>
        <v/>
      </c>
      <c r="AD1168" s="89" t="str">
        <f>IF(Table7[[#This Row],[Segment]]="","",Table7[[#This Row],[Quantity]]*Table7[[#This Row],[Kf]]*(((INDEX(Table4[Velocity (m/s)],MATCH(Table7[[#This Row],[Segment]],Table4[Segment],0)))^2)/2))</f>
        <v/>
      </c>
      <c r="AF1168" s="82" t="str">
        <f>Table4[[#This Row],[Segment]]</f>
        <v/>
      </c>
      <c r="AG1168" s="75"/>
      <c r="AH1168" s="82" t="str">
        <f>IF(Table5[[#This Row],[Segment]]="","",AG1168-Table4[[#This Row],[Total Pressure Drop (kPa)]])</f>
        <v/>
      </c>
    </row>
    <row r="1169" spans="1:34" x14ac:dyDescent="0.25">
      <c r="A1169" s="95" t="str">
        <f>IF('Set Up'!A1166="","",'Set Up'!A1166)</f>
        <v/>
      </c>
      <c r="B1169" s="75" t="s">
        <v>81</v>
      </c>
      <c r="C1169" s="85"/>
      <c r="D1169" s="86" t="str">
        <f>IF(Table4[[#This Row],[Diameter (in)]]="","",(((CONVERT(Table4[[#This Row],[Diameter (in)]],"in","m"))/2)^2)*PI())</f>
        <v/>
      </c>
      <c r="E1169" s="87" t="str">
        <f>IF(Table4[[#This Row],[Area (m2)]]="","",$D$4/Table4[[#This Row],[Area (m2)]])</f>
        <v/>
      </c>
      <c r="F1169" s="85">
        <f t="shared" si="18"/>
        <v>4.6951999999999998</v>
      </c>
      <c r="G1169" s="88" t="str">
        <f>IF(Table4[[#This Row],[Segment]]="","",(CONVERT(Table4[[#This Row],[Diameter (in)]],"in","m")*$B$4*Table4[[#This Row],[Velocity (m/s)]])/$C$4)</f>
        <v/>
      </c>
      <c r="H1169" s="96" t="str">
        <f>IF(Table4[[#This Row],[Segment]]="","",IF(Table4[[#This Row],[Teynold''s Number]]&gt;4000,"TURBULENT","LAMINAR"))</f>
        <v/>
      </c>
      <c r="I1169" s="86" t="str">
        <f>IF(Table4[[#This Row],[Segment]]="","",INDEX(Data!C1166:C1180,MATCH(Table4[Material],Data!B1166:B1180,0)))</f>
        <v/>
      </c>
      <c r="J1169" s="89" t="str">
        <f>IF(Table4[[#This Row],[ε (m)]]="","",Table4[[#This Row],[ε (m)]]/(CONVERT(Table4[[#This Row],[Diameter (in)]],"in","m")))</f>
        <v/>
      </c>
      <c r="K1169" s="96" t="str">
        <f>IF(Table4[[#This Row],[Regime]]="LAMINAR",16/Table4[[#This Row],[Teynold''s Number]],"-")</f>
        <v>-</v>
      </c>
      <c r="L1169" s="86"/>
      <c r="M1169" s="97" t="str">
        <f>IF(Table4[[#This Row],[Regime]]="TURBULENT",(((-4*LOG10(Table4[[#This Row],[ε/D]]/3.7+1.256/(Table4[[#This Row],[Teynold''s Number]]*SQRT(Table4[[#This Row],[f turbulent (guess)]]))))^-1)^2),"")</f>
        <v/>
      </c>
      <c r="N1169" s="91" t="str">
        <f>IF(Table4[[#This Row],[f turbulent]]="","",Table4[[#This Row],[f turbulent (guess)]]-Table4[[#This Row],[f turbulent]])</f>
        <v/>
      </c>
      <c r="O1169" s="87">
        <f>IF(Table4[[#This Row],[Segment]]="",0,IF(C1170="",0,IF(C1170&lt;=Table4[[#This Row],[Diameter (in)]],0,1-(D1169/D1170))))</f>
        <v>0</v>
      </c>
      <c r="P1169" s="92" t="str">
        <f>IF(Table4[[#This Row],[Segment]]="","",IF(C1169&gt;C1170,"",IF(C1170="",0.55,(0.55*(1-D1170/D1169)))))</f>
        <v/>
      </c>
      <c r="Q116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69" s="92" t="str">
        <f>IF(Table4[[#This Row],[Segment]]="","",IF(Table4[[#This Row],[Kexpansion]]="","0",((Table4[[#This Row],[Velocity (m/s)]]^2)/2)*Table4[[#This Row],[Kexpansion]]))</f>
        <v/>
      </c>
      <c r="S1169" s="92" t="str">
        <f>IF(Table4[[#This Row],[Segment]]="","",IF(Table4[[#This Row],[Kcontraction]]="","0",((Table4[[#This Row],[Velocity (m/s)]]^2)/2)*Table4[[#This Row],[Kcontraction]]))</f>
        <v/>
      </c>
      <c r="T1169" s="89" t="str">
        <f>IF(Table4[[#This Row],[Segment]]="","",SUMIF($Y$7:$Y$2000,Table4[[#This Row],[Segment]],$AD$7:$AD$2000))</f>
        <v/>
      </c>
      <c r="U1169" s="95" t="str">
        <f>IF(Table4[[#This Row],[Segment]]="","",Table4[[#This Row],[Hfriction (J/kg)]]+Table4[[#This Row],[Hexpansions (J/kg)]]+Table4[[#This Row],[Hcontractions (J/kg)]]+Table4[[#This Row],[Hf (J/kg)]])</f>
        <v/>
      </c>
      <c r="V1169" s="95" t="str">
        <f>IF(Table4[[#This Row],[Segment]]="","",Table4[[#This Row],[Total Friction Loss (J/kg)]]*Table3[Density (kg/m3)])</f>
        <v/>
      </c>
      <c r="W1169" s="95" t="str">
        <f>IF(Table4[[#This Row],[Segment]]="","",Table4[[#This Row],[Total Pressure Drop (Pa)]]/1000)</f>
        <v/>
      </c>
      <c r="Y1169" s="82" t="str">
        <f>IF('Set Up'!D1392="","",'Set Up'!D1392)</f>
        <v/>
      </c>
      <c r="Z1169" s="82" t="str">
        <f>IF('Set Up'!E1392="","",'Set Up'!E1392)</f>
        <v/>
      </c>
      <c r="AA1169" s="82" t="str">
        <f>IF('Set Up'!F1392="","",'Set Up'!F1392)</f>
        <v/>
      </c>
      <c r="AB1169" s="82" t="str">
        <f>IF('Set Up'!G1392="","",'Set Up'!G1392)</f>
        <v/>
      </c>
      <c r="AC1169" s="82" t="str">
        <f t="array" ref="AC1169">IF(Y1169="","",INDEX(Data!$G$4:$G$51,MATCH(Table7[[#This Row],[Fitting]]&amp;Table7[[#This Row],[Fitting Subtype]],Data!$E$4:$E$51&amp;Data!$F$4:$F$51,0)))</f>
        <v/>
      </c>
      <c r="AD1169" s="89" t="str">
        <f>IF(Table7[[#This Row],[Segment]]="","",Table7[[#This Row],[Quantity]]*Table7[[#This Row],[Kf]]*(((INDEX(Table4[Velocity (m/s)],MATCH(Table7[[#This Row],[Segment]],Table4[Segment],0)))^2)/2))</f>
        <v/>
      </c>
      <c r="AF1169" s="82" t="str">
        <f>Table4[[#This Row],[Segment]]</f>
        <v/>
      </c>
      <c r="AG1169" s="75"/>
      <c r="AH1169" s="82" t="str">
        <f>IF(Table5[[#This Row],[Segment]]="","",AG1169-Table4[[#This Row],[Total Pressure Drop (kPa)]])</f>
        <v/>
      </c>
    </row>
    <row r="1170" spans="1:34" x14ac:dyDescent="0.25">
      <c r="A1170" s="95" t="str">
        <f>IF('Set Up'!A1167="","",'Set Up'!A1167)</f>
        <v/>
      </c>
      <c r="B1170" s="75" t="s">
        <v>81</v>
      </c>
      <c r="C1170" s="85"/>
      <c r="D1170" s="86" t="str">
        <f>IF(Table4[[#This Row],[Diameter (in)]]="","",(((CONVERT(Table4[[#This Row],[Diameter (in)]],"in","m"))/2)^2)*PI())</f>
        <v/>
      </c>
      <c r="E1170" s="87" t="str">
        <f>IF(Table4[[#This Row],[Area (m2)]]="","",$D$4/Table4[[#This Row],[Area (m2)]])</f>
        <v/>
      </c>
      <c r="F1170" s="85">
        <f t="shared" si="18"/>
        <v>4.6951999999999998</v>
      </c>
      <c r="G1170" s="88" t="str">
        <f>IF(Table4[[#This Row],[Segment]]="","",(CONVERT(Table4[[#This Row],[Diameter (in)]],"in","m")*$B$4*Table4[[#This Row],[Velocity (m/s)]])/$C$4)</f>
        <v/>
      </c>
      <c r="H1170" s="96" t="str">
        <f>IF(Table4[[#This Row],[Segment]]="","",IF(Table4[[#This Row],[Teynold''s Number]]&gt;4000,"TURBULENT","LAMINAR"))</f>
        <v/>
      </c>
      <c r="I1170" s="86" t="str">
        <f>IF(Table4[[#This Row],[Segment]]="","",INDEX(Data!C1167:C1181,MATCH(Table4[Material],Data!B1167:B1181,0)))</f>
        <v/>
      </c>
      <c r="J1170" s="89" t="str">
        <f>IF(Table4[[#This Row],[ε (m)]]="","",Table4[[#This Row],[ε (m)]]/(CONVERT(Table4[[#This Row],[Diameter (in)]],"in","m")))</f>
        <v/>
      </c>
      <c r="K1170" s="96" t="str">
        <f>IF(Table4[[#This Row],[Regime]]="LAMINAR",16/Table4[[#This Row],[Teynold''s Number]],"-")</f>
        <v>-</v>
      </c>
      <c r="L1170" s="86"/>
      <c r="M1170" s="97" t="str">
        <f>IF(Table4[[#This Row],[Regime]]="TURBULENT",(((-4*LOG10(Table4[[#This Row],[ε/D]]/3.7+1.256/(Table4[[#This Row],[Teynold''s Number]]*SQRT(Table4[[#This Row],[f turbulent (guess)]]))))^-1)^2),"")</f>
        <v/>
      </c>
      <c r="N1170" s="91" t="str">
        <f>IF(Table4[[#This Row],[f turbulent]]="","",Table4[[#This Row],[f turbulent (guess)]]-Table4[[#This Row],[f turbulent]])</f>
        <v/>
      </c>
      <c r="O1170" s="87">
        <f>IF(Table4[[#This Row],[Segment]]="",0,IF(C1171="",0,IF(C1171&lt;=Table4[[#This Row],[Diameter (in)]],0,1-(D1170/D1171))))</f>
        <v>0</v>
      </c>
      <c r="P1170" s="92" t="str">
        <f>IF(Table4[[#This Row],[Segment]]="","",IF(C1170&gt;C1171,"",IF(C1171="",0.55,(0.55*(1-D1171/D1170)))))</f>
        <v/>
      </c>
      <c r="Q117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70" s="92" t="str">
        <f>IF(Table4[[#This Row],[Segment]]="","",IF(Table4[[#This Row],[Kexpansion]]="","0",((Table4[[#This Row],[Velocity (m/s)]]^2)/2)*Table4[[#This Row],[Kexpansion]]))</f>
        <v/>
      </c>
      <c r="S1170" s="92" t="str">
        <f>IF(Table4[[#This Row],[Segment]]="","",IF(Table4[[#This Row],[Kcontraction]]="","0",((Table4[[#This Row],[Velocity (m/s)]]^2)/2)*Table4[[#This Row],[Kcontraction]]))</f>
        <v/>
      </c>
      <c r="T1170" s="89" t="str">
        <f>IF(Table4[[#This Row],[Segment]]="","",SUMIF($Y$7:$Y$2000,Table4[[#This Row],[Segment]],$AD$7:$AD$2000))</f>
        <v/>
      </c>
      <c r="U1170" s="95" t="str">
        <f>IF(Table4[[#This Row],[Segment]]="","",Table4[[#This Row],[Hfriction (J/kg)]]+Table4[[#This Row],[Hexpansions (J/kg)]]+Table4[[#This Row],[Hcontractions (J/kg)]]+Table4[[#This Row],[Hf (J/kg)]])</f>
        <v/>
      </c>
      <c r="V1170" s="95" t="str">
        <f>IF(Table4[[#This Row],[Segment]]="","",Table4[[#This Row],[Total Friction Loss (J/kg)]]*Table3[Density (kg/m3)])</f>
        <v/>
      </c>
      <c r="W1170" s="95" t="str">
        <f>IF(Table4[[#This Row],[Segment]]="","",Table4[[#This Row],[Total Pressure Drop (Pa)]]/1000)</f>
        <v/>
      </c>
      <c r="Y1170" s="82" t="str">
        <f>IF('Set Up'!D1393="","",'Set Up'!D1393)</f>
        <v/>
      </c>
      <c r="Z1170" s="82" t="str">
        <f>IF('Set Up'!E1393="","",'Set Up'!E1393)</f>
        <v/>
      </c>
      <c r="AA1170" s="82" t="str">
        <f>IF('Set Up'!F1393="","",'Set Up'!F1393)</f>
        <v/>
      </c>
      <c r="AB1170" s="82" t="str">
        <f>IF('Set Up'!G1393="","",'Set Up'!G1393)</f>
        <v/>
      </c>
      <c r="AC1170" s="82" t="str">
        <f t="array" ref="AC1170">IF(Y1170="","",INDEX(Data!$G$4:$G$51,MATCH(Table7[[#This Row],[Fitting]]&amp;Table7[[#This Row],[Fitting Subtype]],Data!$E$4:$E$51&amp;Data!$F$4:$F$51,0)))</f>
        <v/>
      </c>
      <c r="AD1170" s="89" t="str">
        <f>IF(Table7[[#This Row],[Segment]]="","",Table7[[#This Row],[Quantity]]*Table7[[#This Row],[Kf]]*(((INDEX(Table4[Velocity (m/s)],MATCH(Table7[[#This Row],[Segment]],Table4[Segment],0)))^2)/2))</f>
        <v/>
      </c>
      <c r="AF1170" s="82" t="str">
        <f>Table4[[#This Row],[Segment]]</f>
        <v/>
      </c>
      <c r="AG1170" s="75"/>
      <c r="AH1170" s="82" t="str">
        <f>IF(Table5[[#This Row],[Segment]]="","",AG1170-Table4[[#This Row],[Total Pressure Drop (kPa)]])</f>
        <v/>
      </c>
    </row>
    <row r="1171" spans="1:34" x14ac:dyDescent="0.25">
      <c r="A1171" s="95" t="str">
        <f>IF('Set Up'!A1168="","",'Set Up'!A1168)</f>
        <v/>
      </c>
      <c r="B1171" s="75" t="s">
        <v>81</v>
      </c>
      <c r="C1171" s="85"/>
      <c r="D1171" s="86" t="str">
        <f>IF(Table4[[#This Row],[Diameter (in)]]="","",(((CONVERT(Table4[[#This Row],[Diameter (in)]],"in","m"))/2)^2)*PI())</f>
        <v/>
      </c>
      <c r="E1171" s="87" t="str">
        <f>IF(Table4[[#This Row],[Area (m2)]]="","",$D$4/Table4[[#This Row],[Area (m2)]])</f>
        <v/>
      </c>
      <c r="F1171" s="85">
        <f t="shared" si="18"/>
        <v>4.6951999999999998</v>
      </c>
      <c r="G1171" s="88" t="str">
        <f>IF(Table4[[#This Row],[Segment]]="","",(CONVERT(Table4[[#This Row],[Diameter (in)]],"in","m")*$B$4*Table4[[#This Row],[Velocity (m/s)]])/$C$4)</f>
        <v/>
      </c>
      <c r="H1171" s="96" t="str">
        <f>IF(Table4[[#This Row],[Segment]]="","",IF(Table4[[#This Row],[Teynold''s Number]]&gt;4000,"TURBULENT","LAMINAR"))</f>
        <v/>
      </c>
      <c r="I1171" s="86" t="str">
        <f>IF(Table4[[#This Row],[Segment]]="","",INDEX(Data!C1168:C1182,MATCH(Table4[Material],Data!B1168:B1182,0)))</f>
        <v/>
      </c>
      <c r="J1171" s="89" t="str">
        <f>IF(Table4[[#This Row],[ε (m)]]="","",Table4[[#This Row],[ε (m)]]/(CONVERT(Table4[[#This Row],[Diameter (in)]],"in","m")))</f>
        <v/>
      </c>
      <c r="K1171" s="96" t="str">
        <f>IF(Table4[[#This Row],[Regime]]="LAMINAR",16/Table4[[#This Row],[Teynold''s Number]],"-")</f>
        <v>-</v>
      </c>
      <c r="L1171" s="86"/>
      <c r="M1171" s="97" t="str">
        <f>IF(Table4[[#This Row],[Regime]]="TURBULENT",(((-4*LOG10(Table4[[#This Row],[ε/D]]/3.7+1.256/(Table4[[#This Row],[Teynold''s Number]]*SQRT(Table4[[#This Row],[f turbulent (guess)]]))))^-1)^2),"")</f>
        <v/>
      </c>
      <c r="N1171" s="91" t="str">
        <f>IF(Table4[[#This Row],[f turbulent]]="","",Table4[[#This Row],[f turbulent (guess)]]-Table4[[#This Row],[f turbulent]])</f>
        <v/>
      </c>
      <c r="O1171" s="87">
        <f>IF(Table4[[#This Row],[Segment]]="",0,IF(C1172="",0,IF(C1172&lt;=Table4[[#This Row],[Diameter (in)]],0,1-(D1171/D1172))))</f>
        <v>0</v>
      </c>
      <c r="P1171" s="92" t="str">
        <f>IF(Table4[[#This Row],[Segment]]="","",IF(C1171&gt;C1172,"",IF(C1172="",0.55,(0.55*(1-D1172/D1171)))))</f>
        <v/>
      </c>
      <c r="Q117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71" s="92" t="str">
        <f>IF(Table4[[#This Row],[Segment]]="","",IF(Table4[[#This Row],[Kexpansion]]="","0",((Table4[[#This Row],[Velocity (m/s)]]^2)/2)*Table4[[#This Row],[Kexpansion]]))</f>
        <v/>
      </c>
      <c r="S1171" s="92" t="str">
        <f>IF(Table4[[#This Row],[Segment]]="","",IF(Table4[[#This Row],[Kcontraction]]="","0",((Table4[[#This Row],[Velocity (m/s)]]^2)/2)*Table4[[#This Row],[Kcontraction]]))</f>
        <v/>
      </c>
      <c r="T1171" s="89" t="str">
        <f>IF(Table4[[#This Row],[Segment]]="","",SUMIF($Y$7:$Y$2000,Table4[[#This Row],[Segment]],$AD$7:$AD$2000))</f>
        <v/>
      </c>
      <c r="U1171" s="95" t="str">
        <f>IF(Table4[[#This Row],[Segment]]="","",Table4[[#This Row],[Hfriction (J/kg)]]+Table4[[#This Row],[Hexpansions (J/kg)]]+Table4[[#This Row],[Hcontractions (J/kg)]]+Table4[[#This Row],[Hf (J/kg)]])</f>
        <v/>
      </c>
      <c r="V1171" s="95" t="str">
        <f>IF(Table4[[#This Row],[Segment]]="","",Table4[[#This Row],[Total Friction Loss (J/kg)]]*Table3[Density (kg/m3)])</f>
        <v/>
      </c>
      <c r="W1171" s="95" t="str">
        <f>IF(Table4[[#This Row],[Segment]]="","",Table4[[#This Row],[Total Pressure Drop (Pa)]]/1000)</f>
        <v/>
      </c>
      <c r="Y1171" s="82" t="str">
        <f>IF('Set Up'!D1394="","",'Set Up'!D1394)</f>
        <v/>
      </c>
      <c r="Z1171" s="82" t="str">
        <f>IF('Set Up'!E1394="","",'Set Up'!E1394)</f>
        <v/>
      </c>
      <c r="AA1171" s="82" t="str">
        <f>IF('Set Up'!F1394="","",'Set Up'!F1394)</f>
        <v/>
      </c>
      <c r="AB1171" s="82" t="str">
        <f>IF('Set Up'!G1394="","",'Set Up'!G1394)</f>
        <v/>
      </c>
      <c r="AC1171" s="82" t="str">
        <f t="array" ref="AC1171">IF(Y1171="","",INDEX(Data!$G$4:$G$51,MATCH(Table7[[#This Row],[Fitting]]&amp;Table7[[#This Row],[Fitting Subtype]],Data!$E$4:$E$51&amp;Data!$F$4:$F$51,0)))</f>
        <v/>
      </c>
      <c r="AD1171" s="89" t="str">
        <f>IF(Table7[[#This Row],[Segment]]="","",Table7[[#This Row],[Quantity]]*Table7[[#This Row],[Kf]]*(((INDEX(Table4[Velocity (m/s)],MATCH(Table7[[#This Row],[Segment]],Table4[Segment],0)))^2)/2))</f>
        <v/>
      </c>
      <c r="AF1171" s="82" t="str">
        <f>Table4[[#This Row],[Segment]]</f>
        <v/>
      </c>
      <c r="AG1171" s="75"/>
      <c r="AH1171" s="82" t="str">
        <f>IF(Table5[[#This Row],[Segment]]="","",AG1171-Table4[[#This Row],[Total Pressure Drop (kPa)]])</f>
        <v/>
      </c>
    </row>
    <row r="1172" spans="1:34" x14ac:dyDescent="0.25">
      <c r="A1172" s="95" t="str">
        <f>IF('Set Up'!A1169="","",'Set Up'!A1169)</f>
        <v/>
      </c>
      <c r="B1172" s="75" t="s">
        <v>81</v>
      </c>
      <c r="C1172" s="85"/>
      <c r="D1172" s="86" t="str">
        <f>IF(Table4[[#This Row],[Diameter (in)]]="","",(((CONVERT(Table4[[#This Row],[Diameter (in)]],"in","m"))/2)^2)*PI())</f>
        <v/>
      </c>
      <c r="E1172" s="87" t="str">
        <f>IF(Table4[[#This Row],[Area (m2)]]="","",$D$4/Table4[[#This Row],[Area (m2)]])</f>
        <v/>
      </c>
      <c r="F1172" s="85">
        <f t="shared" si="18"/>
        <v>4.6951999999999998</v>
      </c>
      <c r="G1172" s="88" t="str">
        <f>IF(Table4[[#This Row],[Segment]]="","",(CONVERT(Table4[[#This Row],[Diameter (in)]],"in","m")*$B$4*Table4[[#This Row],[Velocity (m/s)]])/$C$4)</f>
        <v/>
      </c>
      <c r="H1172" s="96" t="str">
        <f>IF(Table4[[#This Row],[Segment]]="","",IF(Table4[[#This Row],[Teynold''s Number]]&gt;4000,"TURBULENT","LAMINAR"))</f>
        <v/>
      </c>
      <c r="I1172" s="86" t="str">
        <f>IF(Table4[[#This Row],[Segment]]="","",INDEX(Data!C1169:C1183,MATCH(Table4[Material],Data!B1169:B1183,0)))</f>
        <v/>
      </c>
      <c r="J1172" s="89" t="str">
        <f>IF(Table4[[#This Row],[ε (m)]]="","",Table4[[#This Row],[ε (m)]]/(CONVERT(Table4[[#This Row],[Diameter (in)]],"in","m")))</f>
        <v/>
      </c>
      <c r="K1172" s="96" t="str">
        <f>IF(Table4[[#This Row],[Regime]]="LAMINAR",16/Table4[[#This Row],[Teynold''s Number]],"-")</f>
        <v>-</v>
      </c>
      <c r="L1172" s="86"/>
      <c r="M1172" s="97" t="str">
        <f>IF(Table4[[#This Row],[Regime]]="TURBULENT",(((-4*LOG10(Table4[[#This Row],[ε/D]]/3.7+1.256/(Table4[[#This Row],[Teynold''s Number]]*SQRT(Table4[[#This Row],[f turbulent (guess)]]))))^-1)^2),"")</f>
        <v/>
      </c>
      <c r="N1172" s="91" t="str">
        <f>IF(Table4[[#This Row],[f turbulent]]="","",Table4[[#This Row],[f turbulent (guess)]]-Table4[[#This Row],[f turbulent]])</f>
        <v/>
      </c>
      <c r="O1172" s="87">
        <f>IF(Table4[[#This Row],[Segment]]="",0,IF(C1173="",0,IF(C1173&lt;=Table4[[#This Row],[Diameter (in)]],0,1-(D1172/D1173))))</f>
        <v>0</v>
      </c>
      <c r="P1172" s="92" t="str">
        <f>IF(Table4[[#This Row],[Segment]]="","",IF(C1172&gt;C1173,"",IF(C1173="",0.55,(0.55*(1-D1173/D1172)))))</f>
        <v/>
      </c>
      <c r="Q117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72" s="92" t="str">
        <f>IF(Table4[[#This Row],[Segment]]="","",IF(Table4[[#This Row],[Kexpansion]]="","0",((Table4[[#This Row],[Velocity (m/s)]]^2)/2)*Table4[[#This Row],[Kexpansion]]))</f>
        <v/>
      </c>
      <c r="S1172" s="92" t="str">
        <f>IF(Table4[[#This Row],[Segment]]="","",IF(Table4[[#This Row],[Kcontraction]]="","0",((Table4[[#This Row],[Velocity (m/s)]]^2)/2)*Table4[[#This Row],[Kcontraction]]))</f>
        <v/>
      </c>
      <c r="T1172" s="89" t="str">
        <f>IF(Table4[[#This Row],[Segment]]="","",SUMIF($Y$7:$Y$2000,Table4[[#This Row],[Segment]],$AD$7:$AD$2000))</f>
        <v/>
      </c>
      <c r="U1172" s="95" t="str">
        <f>IF(Table4[[#This Row],[Segment]]="","",Table4[[#This Row],[Hfriction (J/kg)]]+Table4[[#This Row],[Hexpansions (J/kg)]]+Table4[[#This Row],[Hcontractions (J/kg)]]+Table4[[#This Row],[Hf (J/kg)]])</f>
        <v/>
      </c>
      <c r="V1172" s="95" t="str">
        <f>IF(Table4[[#This Row],[Segment]]="","",Table4[[#This Row],[Total Friction Loss (J/kg)]]*Table3[Density (kg/m3)])</f>
        <v/>
      </c>
      <c r="W1172" s="95" t="str">
        <f>IF(Table4[[#This Row],[Segment]]="","",Table4[[#This Row],[Total Pressure Drop (Pa)]]/1000)</f>
        <v/>
      </c>
      <c r="Y1172" s="82" t="str">
        <f>IF('Set Up'!D1395="","",'Set Up'!D1395)</f>
        <v/>
      </c>
      <c r="Z1172" s="82" t="str">
        <f>IF('Set Up'!E1395="","",'Set Up'!E1395)</f>
        <v/>
      </c>
      <c r="AA1172" s="82" t="str">
        <f>IF('Set Up'!F1395="","",'Set Up'!F1395)</f>
        <v/>
      </c>
      <c r="AB1172" s="82" t="str">
        <f>IF('Set Up'!G1395="","",'Set Up'!G1395)</f>
        <v/>
      </c>
      <c r="AC1172" s="82" t="str">
        <f t="array" ref="AC1172">IF(Y1172="","",INDEX(Data!$G$4:$G$51,MATCH(Table7[[#This Row],[Fitting]]&amp;Table7[[#This Row],[Fitting Subtype]],Data!$E$4:$E$51&amp;Data!$F$4:$F$51,0)))</f>
        <v/>
      </c>
      <c r="AD1172" s="89" t="str">
        <f>IF(Table7[[#This Row],[Segment]]="","",Table7[[#This Row],[Quantity]]*Table7[[#This Row],[Kf]]*(((INDEX(Table4[Velocity (m/s)],MATCH(Table7[[#This Row],[Segment]],Table4[Segment],0)))^2)/2))</f>
        <v/>
      </c>
      <c r="AF1172" s="82" t="str">
        <f>Table4[[#This Row],[Segment]]</f>
        <v/>
      </c>
      <c r="AG1172" s="75"/>
      <c r="AH1172" s="82" t="str">
        <f>IF(Table5[[#This Row],[Segment]]="","",AG1172-Table4[[#This Row],[Total Pressure Drop (kPa)]])</f>
        <v/>
      </c>
    </row>
    <row r="1173" spans="1:34" x14ac:dyDescent="0.25">
      <c r="A1173" s="95" t="str">
        <f>IF('Set Up'!A1170="","",'Set Up'!A1170)</f>
        <v/>
      </c>
      <c r="B1173" s="75" t="s">
        <v>81</v>
      </c>
      <c r="C1173" s="85"/>
      <c r="D1173" s="86" t="str">
        <f>IF(Table4[[#This Row],[Diameter (in)]]="","",(((CONVERT(Table4[[#This Row],[Diameter (in)]],"in","m"))/2)^2)*PI())</f>
        <v/>
      </c>
      <c r="E1173" s="87" t="str">
        <f>IF(Table4[[#This Row],[Area (m2)]]="","",$D$4/Table4[[#This Row],[Area (m2)]])</f>
        <v/>
      </c>
      <c r="F1173" s="85">
        <f t="shared" si="18"/>
        <v>4.6951999999999998</v>
      </c>
      <c r="G1173" s="88" t="str">
        <f>IF(Table4[[#This Row],[Segment]]="","",(CONVERT(Table4[[#This Row],[Diameter (in)]],"in","m")*$B$4*Table4[[#This Row],[Velocity (m/s)]])/$C$4)</f>
        <v/>
      </c>
      <c r="H1173" s="96" t="str">
        <f>IF(Table4[[#This Row],[Segment]]="","",IF(Table4[[#This Row],[Teynold''s Number]]&gt;4000,"TURBULENT","LAMINAR"))</f>
        <v/>
      </c>
      <c r="I1173" s="86" t="str">
        <f>IF(Table4[[#This Row],[Segment]]="","",INDEX(Data!C1170:C1184,MATCH(Table4[Material],Data!B1170:B1184,0)))</f>
        <v/>
      </c>
      <c r="J1173" s="89" t="str">
        <f>IF(Table4[[#This Row],[ε (m)]]="","",Table4[[#This Row],[ε (m)]]/(CONVERT(Table4[[#This Row],[Diameter (in)]],"in","m")))</f>
        <v/>
      </c>
      <c r="K1173" s="96" t="str">
        <f>IF(Table4[[#This Row],[Regime]]="LAMINAR",16/Table4[[#This Row],[Teynold''s Number]],"-")</f>
        <v>-</v>
      </c>
      <c r="L1173" s="86"/>
      <c r="M1173" s="97" t="str">
        <f>IF(Table4[[#This Row],[Regime]]="TURBULENT",(((-4*LOG10(Table4[[#This Row],[ε/D]]/3.7+1.256/(Table4[[#This Row],[Teynold''s Number]]*SQRT(Table4[[#This Row],[f turbulent (guess)]]))))^-1)^2),"")</f>
        <v/>
      </c>
      <c r="N1173" s="91" t="str">
        <f>IF(Table4[[#This Row],[f turbulent]]="","",Table4[[#This Row],[f turbulent (guess)]]-Table4[[#This Row],[f turbulent]])</f>
        <v/>
      </c>
      <c r="O1173" s="87">
        <f>IF(Table4[[#This Row],[Segment]]="",0,IF(C1174="",0,IF(C1174&lt;=Table4[[#This Row],[Diameter (in)]],0,1-(D1173/D1174))))</f>
        <v>0</v>
      </c>
      <c r="P1173" s="92" t="str">
        <f>IF(Table4[[#This Row],[Segment]]="","",IF(C1173&gt;C1174,"",IF(C1174="",0.55,(0.55*(1-D1174/D1173)))))</f>
        <v/>
      </c>
      <c r="Q117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73" s="92" t="str">
        <f>IF(Table4[[#This Row],[Segment]]="","",IF(Table4[[#This Row],[Kexpansion]]="","0",((Table4[[#This Row],[Velocity (m/s)]]^2)/2)*Table4[[#This Row],[Kexpansion]]))</f>
        <v/>
      </c>
      <c r="S1173" s="92" t="str">
        <f>IF(Table4[[#This Row],[Segment]]="","",IF(Table4[[#This Row],[Kcontraction]]="","0",((Table4[[#This Row],[Velocity (m/s)]]^2)/2)*Table4[[#This Row],[Kcontraction]]))</f>
        <v/>
      </c>
      <c r="T1173" s="89" t="str">
        <f>IF(Table4[[#This Row],[Segment]]="","",SUMIF($Y$7:$Y$2000,Table4[[#This Row],[Segment]],$AD$7:$AD$2000))</f>
        <v/>
      </c>
      <c r="U1173" s="95" t="str">
        <f>IF(Table4[[#This Row],[Segment]]="","",Table4[[#This Row],[Hfriction (J/kg)]]+Table4[[#This Row],[Hexpansions (J/kg)]]+Table4[[#This Row],[Hcontractions (J/kg)]]+Table4[[#This Row],[Hf (J/kg)]])</f>
        <v/>
      </c>
      <c r="V1173" s="95" t="str">
        <f>IF(Table4[[#This Row],[Segment]]="","",Table4[[#This Row],[Total Friction Loss (J/kg)]]*Table3[Density (kg/m3)])</f>
        <v/>
      </c>
      <c r="W1173" s="95" t="str">
        <f>IF(Table4[[#This Row],[Segment]]="","",Table4[[#This Row],[Total Pressure Drop (Pa)]]/1000)</f>
        <v/>
      </c>
      <c r="Y1173" s="82" t="str">
        <f>IF('Set Up'!D1396="","",'Set Up'!D1396)</f>
        <v/>
      </c>
      <c r="Z1173" s="82" t="str">
        <f>IF('Set Up'!E1396="","",'Set Up'!E1396)</f>
        <v/>
      </c>
      <c r="AA1173" s="82" t="str">
        <f>IF('Set Up'!F1396="","",'Set Up'!F1396)</f>
        <v/>
      </c>
      <c r="AB1173" s="82" t="str">
        <f>IF('Set Up'!G1396="","",'Set Up'!G1396)</f>
        <v/>
      </c>
      <c r="AC1173" s="82" t="str">
        <f t="array" ref="AC1173">IF(Y1173="","",INDEX(Data!$G$4:$G$51,MATCH(Table7[[#This Row],[Fitting]]&amp;Table7[[#This Row],[Fitting Subtype]],Data!$E$4:$E$51&amp;Data!$F$4:$F$51,0)))</f>
        <v/>
      </c>
      <c r="AD1173" s="89" t="str">
        <f>IF(Table7[[#This Row],[Segment]]="","",Table7[[#This Row],[Quantity]]*Table7[[#This Row],[Kf]]*(((INDEX(Table4[Velocity (m/s)],MATCH(Table7[[#This Row],[Segment]],Table4[Segment],0)))^2)/2))</f>
        <v/>
      </c>
      <c r="AF1173" s="82" t="str">
        <f>Table4[[#This Row],[Segment]]</f>
        <v/>
      </c>
      <c r="AG1173" s="75"/>
      <c r="AH1173" s="82" t="str">
        <f>IF(Table5[[#This Row],[Segment]]="","",AG1173-Table4[[#This Row],[Total Pressure Drop (kPa)]])</f>
        <v/>
      </c>
    </row>
    <row r="1174" spans="1:34" x14ac:dyDescent="0.25">
      <c r="A1174" s="95" t="str">
        <f>IF('Set Up'!A1171="","",'Set Up'!A1171)</f>
        <v/>
      </c>
      <c r="B1174" s="75" t="s">
        <v>81</v>
      </c>
      <c r="C1174" s="85"/>
      <c r="D1174" s="86" t="str">
        <f>IF(Table4[[#This Row],[Diameter (in)]]="","",(((CONVERT(Table4[[#This Row],[Diameter (in)]],"in","m"))/2)^2)*PI())</f>
        <v/>
      </c>
      <c r="E1174" s="87" t="str">
        <f>IF(Table4[[#This Row],[Area (m2)]]="","",$D$4/Table4[[#This Row],[Area (m2)]])</f>
        <v/>
      </c>
      <c r="F1174" s="85">
        <f t="shared" si="18"/>
        <v>4.6951999999999998</v>
      </c>
      <c r="G1174" s="88" t="str">
        <f>IF(Table4[[#This Row],[Segment]]="","",(CONVERT(Table4[[#This Row],[Diameter (in)]],"in","m")*$B$4*Table4[[#This Row],[Velocity (m/s)]])/$C$4)</f>
        <v/>
      </c>
      <c r="H1174" s="96" t="str">
        <f>IF(Table4[[#This Row],[Segment]]="","",IF(Table4[[#This Row],[Teynold''s Number]]&gt;4000,"TURBULENT","LAMINAR"))</f>
        <v/>
      </c>
      <c r="I1174" s="86" t="str">
        <f>IF(Table4[[#This Row],[Segment]]="","",INDEX(Data!C1171:C1185,MATCH(Table4[Material],Data!B1171:B1185,0)))</f>
        <v/>
      </c>
      <c r="J1174" s="89" t="str">
        <f>IF(Table4[[#This Row],[ε (m)]]="","",Table4[[#This Row],[ε (m)]]/(CONVERT(Table4[[#This Row],[Diameter (in)]],"in","m")))</f>
        <v/>
      </c>
      <c r="K1174" s="96" t="str">
        <f>IF(Table4[[#This Row],[Regime]]="LAMINAR",16/Table4[[#This Row],[Teynold''s Number]],"-")</f>
        <v>-</v>
      </c>
      <c r="L1174" s="86"/>
      <c r="M1174" s="97" t="str">
        <f>IF(Table4[[#This Row],[Regime]]="TURBULENT",(((-4*LOG10(Table4[[#This Row],[ε/D]]/3.7+1.256/(Table4[[#This Row],[Teynold''s Number]]*SQRT(Table4[[#This Row],[f turbulent (guess)]]))))^-1)^2),"")</f>
        <v/>
      </c>
      <c r="N1174" s="91" t="str">
        <f>IF(Table4[[#This Row],[f turbulent]]="","",Table4[[#This Row],[f turbulent (guess)]]-Table4[[#This Row],[f turbulent]])</f>
        <v/>
      </c>
      <c r="O1174" s="87">
        <f>IF(Table4[[#This Row],[Segment]]="",0,IF(C1175="",0,IF(C1175&lt;=Table4[[#This Row],[Diameter (in)]],0,1-(D1174/D1175))))</f>
        <v>0</v>
      </c>
      <c r="P1174" s="92" t="str">
        <f>IF(Table4[[#This Row],[Segment]]="","",IF(C1174&gt;C1175,"",IF(C1175="",0.55,(0.55*(1-D1175/D1174)))))</f>
        <v/>
      </c>
      <c r="Q117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74" s="92" t="str">
        <f>IF(Table4[[#This Row],[Segment]]="","",IF(Table4[[#This Row],[Kexpansion]]="","0",((Table4[[#This Row],[Velocity (m/s)]]^2)/2)*Table4[[#This Row],[Kexpansion]]))</f>
        <v/>
      </c>
      <c r="S1174" s="92" t="str">
        <f>IF(Table4[[#This Row],[Segment]]="","",IF(Table4[[#This Row],[Kcontraction]]="","0",((Table4[[#This Row],[Velocity (m/s)]]^2)/2)*Table4[[#This Row],[Kcontraction]]))</f>
        <v/>
      </c>
      <c r="T1174" s="89" t="str">
        <f>IF(Table4[[#This Row],[Segment]]="","",SUMIF($Y$7:$Y$2000,Table4[[#This Row],[Segment]],$AD$7:$AD$2000))</f>
        <v/>
      </c>
      <c r="U1174" s="95" t="str">
        <f>IF(Table4[[#This Row],[Segment]]="","",Table4[[#This Row],[Hfriction (J/kg)]]+Table4[[#This Row],[Hexpansions (J/kg)]]+Table4[[#This Row],[Hcontractions (J/kg)]]+Table4[[#This Row],[Hf (J/kg)]])</f>
        <v/>
      </c>
      <c r="V1174" s="95" t="str">
        <f>IF(Table4[[#This Row],[Segment]]="","",Table4[[#This Row],[Total Friction Loss (J/kg)]]*Table3[Density (kg/m3)])</f>
        <v/>
      </c>
      <c r="W1174" s="95" t="str">
        <f>IF(Table4[[#This Row],[Segment]]="","",Table4[[#This Row],[Total Pressure Drop (Pa)]]/1000)</f>
        <v/>
      </c>
      <c r="Y1174" s="82" t="str">
        <f>IF('Set Up'!D1397="","",'Set Up'!D1397)</f>
        <v/>
      </c>
      <c r="Z1174" s="82" t="str">
        <f>IF('Set Up'!E1397="","",'Set Up'!E1397)</f>
        <v/>
      </c>
      <c r="AA1174" s="82" t="str">
        <f>IF('Set Up'!F1397="","",'Set Up'!F1397)</f>
        <v/>
      </c>
      <c r="AB1174" s="82" t="str">
        <f>IF('Set Up'!G1397="","",'Set Up'!G1397)</f>
        <v/>
      </c>
      <c r="AC1174" s="82" t="str">
        <f t="array" ref="AC1174">IF(Y1174="","",INDEX(Data!$G$4:$G$51,MATCH(Table7[[#This Row],[Fitting]]&amp;Table7[[#This Row],[Fitting Subtype]],Data!$E$4:$E$51&amp;Data!$F$4:$F$51,0)))</f>
        <v/>
      </c>
      <c r="AD1174" s="89" t="str">
        <f>IF(Table7[[#This Row],[Segment]]="","",Table7[[#This Row],[Quantity]]*Table7[[#This Row],[Kf]]*(((INDEX(Table4[Velocity (m/s)],MATCH(Table7[[#This Row],[Segment]],Table4[Segment],0)))^2)/2))</f>
        <v/>
      </c>
      <c r="AF1174" s="82" t="str">
        <f>Table4[[#This Row],[Segment]]</f>
        <v/>
      </c>
      <c r="AG1174" s="75"/>
      <c r="AH1174" s="82" t="str">
        <f>IF(Table5[[#This Row],[Segment]]="","",AG1174-Table4[[#This Row],[Total Pressure Drop (kPa)]])</f>
        <v/>
      </c>
    </row>
    <row r="1175" spans="1:34" x14ac:dyDescent="0.25">
      <c r="A1175" s="95" t="str">
        <f>IF('Set Up'!A1172="","",'Set Up'!A1172)</f>
        <v/>
      </c>
      <c r="B1175" s="75" t="s">
        <v>81</v>
      </c>
      <c r="C1175" s="85"/>
      <c r="D1175" s="86" t="str">
        <f>IF(Table4[[#This Row],[Diameter (in)]]="","",(((CONVERT(Table4[[#This Row],[Diameter (in)]],"in","m"))/2)^2)*PI())</f>
        <v/>
      </c>
      <c r="E1175" s="87" t="str">
        <f>IF(Table4[[#This Row],[Area (m2)]]="","",$D$4/Table4[[#This Row],[Area (m2)]])</f>
        <v/>
      </c>
      <c r="F1175" s="85">
        <f t="shared" si="18"/>
        <v>4.6951999999999998</v>
      </c>
      <c r="G1175" s="88" t="str">
        <f>IF(Table4[[#This Row],[Segment]]="","",(CONVERT(Table4[[#This Row],[Diameter (in)]],"in","m")*$B$4*Table4[[#This Row],[Velocity (m/s)]])/$C$4)</f>
        <v/>
      </c>
      <c r="H1175" s="96" t="str">
        <f>IF(Table4[[#This Row],[Segment]]="","",IF(Table4[[#This Row],[Teynold''s Number]]&gt;4000,"TURBULENT","LAMINAR"))</f>
        <v/>
      </c>
      <c r="I1175" s="86" t="str">
        <f>IF(Table4[[#This Row],[Segment]]="","",INDEX(Data!C1172:C1186,MATCH(Table4[Material],Data!B1172:B1186,0)))</f>
        <v/>
      </c>
      <c r="J1175" s="89" t="str">
        <f>IF(Table4[[#This Row],[ε (m)]]="","",Table4[[#This Row],[ε (m)]]/(CONVERT(Table4[[#This Row],[Diameter (in)]],"in","m")))</f>
        <v/>
      </c>
      <c r="K1175" s="96" t="str">
        <f>IF(Table4[[#This Row],[Regime]]="LAMINAR",16/Table4[[#This Row],[Teynold''s Number]],"-")</f>
        <v>-</v>
      </c>
      <c r="L1175" s="86"/>
      <c r="M1175" s="97" t="str">
        <f>IF(Table4[[#This Row],[Regime]]="TURBULENT",(((-4*LOG10(Table4[[#This Row],[ε/D]]/3.7+1.256/(Table4[[#This Row],[Teynold''s Number]]*SQRT(Table4[[#This Row],[f turbulent (guess)]]))))^-1)^2),"")</f>
        <v/>
      </c>
      <c r="N1175" s="91" t="str">
        <f>IF(Table4[[#This Row],[f turbulent]]="","",Table4[[#This Row],[f turbulent (guess)]]-Table4[[#This Row],[f turbulent]])</f>
        <v/>
      </c>
      <c r="O1175" s="87">
        <f>IF(Table4[[#This Row],[Segment]]="",0,IF(C1176="",0,IF(C1176&lt;=Table4[[#This Row],[Diameter (in)]],0,1-(D1175/D1176))))</f>
        <v>0</v>
      </c>
      <c r="P1175" s="92" t="str">
        <f>IF(Table4[[#This Row],[Segment]]="","",IF(C1175&gt;C1176,"",IF(C1176="",0.55,(0.55*(1-D1176/D1175)))))</f>
        <v/>
      </c>
      <c r="Q117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75" s="92" t="str">
        <f>IF(Table4[[#This Row],[Segment]]="","",IF(Table4[[#This Row],[Kexpansion]]="","0",((Table4[[#This Row],[Velocity (m/s)]]^2)/2)*Table4[[#This Row],[Kexpansion]]))</f>
        <v/>
      </c>
      <c r="S1175" s="92" t="str">
        <f>IF(Table4[[#This Row],[Segment]]="","",IF(Table4[[#This Row],[Kcontraction]]="","0",((Table4[[#This Row],[Velocity (m/s)]]^2)/2)*Table4[[#This Row],[Kcontraction]]))</f>
        <v/>
      </c>
      <c r="T1175" s="89" t="str">
        <f>IF(Table4[[#This Row],[Segment]]="","",SUMIF($Y$7:$Y$2000,Table4[[#This Row],[Segment]],$AD$7:$AD$2000))</f>
        <v/>
      </c>
      <c r="U1175" s="95" t="str">
        <f>IF(Table4[[#This Row],[Segment]]="","",Table4[[#This Row],[Hfriction (J/kg)]]+Table4[[#This Row],[Hexpansions (J/kg)]]+Table4[[#This Row],[Hcontractions (J/kg)]]+Table4[[#This Row],[Hf (J/kg)]])</f>
        <v/>
      </c>
      <c r="V1175" s="95" t="str">
        <f>IF(Table4[[#This Row],[Segment]]="","",Table4[[#This Row],[Total Friction Loss (J/kg)]]*Table3[Density (kg/m3)])</f>
        <v/>
      </c>
      <c r="W1175" s="95" t="str">
        <f>IF(Table4[[#This Row],[Segment]]="","",Table4[[#This Row],[Total Pressure Drop (Pa)]]/1000)</f>
        <v/>
      </c>
      <c r="Y1175" s="82" t="str">
        <f>IF('Set Up'!D1398="","",'Set Up'!D1398)</f>
        <v/>
      </c>
      <c r="Z1175" s="82" t="str">
        <f>IF('Set Up'!E1398="","",'Set Up'!E1398)</f>
        <v/>
      </c>
      <c r="AA1175" s="82" t="str">
        <f>IF('Set Up'!F1398="","",'Set Up'!F1398)</f>
        <v/>
      </c>
      <c r="AB1175" s="82" t="str">
        <f>IF('Set Up'!G1398="","",'Set Up'!G1398)</f>
        <v/>
      </c>
      <c r="AC1175" s="82" t="str">
        <f t="array" ref="AC1175">IF(Y1175="","",INDEX(Data!$G$4:$G$51,MATCH(Table7[[#This Row],[Fitting]]&amp;Table7[[#This Row],[Fitting Subtype]],Data!$E$4:$E$51&amp;Data!$F$4:$F$51,0)))</f>
        <v/>
      </c>
      <c r="AD1175" s="89" t="str">
        <f>IF(Table7[[#This Row],[Segment]]="","",Table7[[#This Row],[Quantity]]*Table7[[#This Row],[Kf]]*(((INDEX(Table4[Velocity (m/s)],MATCH(Table7[[#This Row],[Segment]],Table4[Segment],0)))^2)/2))</f>
        <v/>
      </c>
      <c r="AF1175" s="82" t="str">
        <f>Table4[[#This Row],[Segment]]</f>
        <v/>
      </c>
      <c r="AG1175" s="75"/>
      <c r="AH1175" s="82" t="str">
        <f>IF(Table5[[#This Row],[Segment]]="","",AG1175-Table4[[#This Row],[Total Pressure Drop (kPa)]])</f>
        <v/>
      </c>
    </row>
    <row r="1176" spans="1:34" x14ac:dyDescent="0.25">
      <c r="A1176" s="95" t="str">
        <f>IF('Set Up'!A1173="","",'Set Up'!A1173)</f>
        <v/>
      </c>
      <c r="B1176" s="75" t="s">
        <v>81</v>
      </c>
      <c r="C1176" s="85"/>
      <c r="D1176" s="86" t="str">
        <f>IF(Table4[[#This Row],[Diameter (in)]]="","",(((CONVERT(Table4[[#This Row],[Diameter (in)]],"in","m"))/2)^2)*PI())</f>
        <v/>
      </c>
      <c r="E1176" s="87" t="str">
        <f>IF(Table4[[#This Row],[Area (m2)]]="","",$D$4/Table4[[#This Row],[Area (m2)]])</f>
        <v/>
      </c>
      <c r="F1176" s="85">
        <f t="shared" si="18"/>
        <v>4.6951999999999998</v>
      </c>
      <c r="G1176" s="88" t="str">
        <f>IF(Table4[[#This Row],[Segment]]="","",(CONVERT(Table4[[#This Row],[Diameter (in)]],"in","m")*$B$4*Table4[[#This Row],[Velocity (m/s)]])/$C$4)</f>
        <v/>
      </c>
      <c r="H1176" s="96" t="str">
        <f>IF(Table4[[#This Row],[Segment]]="","",IF(Table4[[#This Row],[Teynold''s Number]]&gt;4000,"TURBULENT","LAMINAR"))</f>
        <v/>
      </c>
      <c r="I1176" s="86" t="str">
        <f>IF(Table4[[#This Row],[Segment]]="","",INDEX(Data!C1173:C1187,MATCH(Table4[Material],Data!B1173:B1187,0)))</f>
        <v/>
      </c>
      <c r="J1176" s="89" t="str">
        <f>IF(Table4[[#This Row],[ε (m)]]="","",Table4[[#This Row],[ε (m)]]/(CONVERT(Table4[[#This Row],[Diameter (in)]],"in","m")))</f>
        <v/>
      </c>
      <c r="K1176" s="96" t="str">
        <f>IF(Table4[[#This Row],[Regime]]="LAMINAR",16/Table4[[#This Row],[Teynold''s Number]],"-")</f>
        <v>-</v>
      </c>
      <c r="L1176" s="86"/>
      <c r="M1176" s="97" t="str">
        <f>IF(Table4[[#This Row],[Regime]]="TURBULENT",(((-4*LOG10(Table4[[#This Row],[ε/D]]/3.7+1.256/(Table4[[#This Row],[Teynold''s Number]]*SQRT(Table4[[#This Row],[f turbulent (guess)]]))))^-1)^2),"")</f>
        <v/>
      </c>
      <c r="N1176" s="91" t="str">
        <f>IF(Table4[[#This Row],[f turbulent]]="","",Table4[[#This Row],[f turbulent (guess)]]-Table4[[#This Row],[f turbulent]])</f>
        <v/>
      </c>
      <c r="O1176" s="87">
        <f>IF(Table4[[#This Row],[Segment]]="",0,IF(C1177="",0,IF(C1177&lt;=Table4[[#This Row],[Diameter (in)]],0,1-(D1176/D1177))))</f>
        <v>0</v>
      </c>
      <c r="P1176" s="92" t="str">
        <f>IF(Table4[[#This Row],[Segment]]="","",IF(C1176&gt;C1177,"",IF(C1177="",0.55,(0.55*(1-D1177/D1176)))))</f>
        <v/>
      </c>
      <c r="Q117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76" s="92" t="str">
        <f>IF(Table4[[#This Row],[Segment]]="","",IF(Table4[[#This Row],[Kexpansion]]="","0",((Table4[[#This Row],[Velocity (m/s)]]^2)/2)*Table4[[#This Row],[Kexpansion]]))</f>
        <v/>
      </c>
      <c r="S1176" s="92" t="str">
        <f>IF(Table4[[#This Row],[Segment]]="","",IF(Table4[[#This Row],[Kcontraction]]="","0",((Table4[[#This Row],[Velocity (m/s)]]^2)/2)*Table4[[#This Row],[Kcontraction]]))</f>
        <v/>
      </c>
      <c r="T1176" s="89" t="str">
        <f>IF(Table4[[#This Row],[Segment]]="","",SUMIF($Y$7:$Y$2000,Table4[[#This Row],[Segment]],$AD$7:$AD$2000))</f>
        <v/>
      </c>
      <c r="U1176" s="95" t="str">
        <f>IF(Table4[[#This Row],[Segment]]="","",Table4[[#This Row],[Hfriction (J/kg)]]+Table4[[#This Row],[Hexpansions (J/kg)]]+Table4[[#This Row],[Hcontractions (J/kg)]]+Table4[[#This Row],[Hf (J/kg)]])</f>
        <v/>
      </c>
      <c r="V1176" s="95" t="str">
        <f>IF(Table4[[#This Row],[Segment]]="","",Table4[[#This Row],[Total Friction Loss (J/kg)]]*Table3[Density (kg/m3)])</f>
        <v/>
      </c>
      <c r="W1176" s="95" t="str">
        <f>IF(Table4[[#This Row],[Segment]]="","",Table4[[#This Row],[Total Pressure Drop (Pa)]]/1000)</f>
        <v/>
      </c>
      <c r="Y1176" s="82" t="str">
        <f>IF('Set Up'!D1399="","",'Set Up'!D1399)</f>
        <v/>
      </c>
      <c r="Z1176" s="82" t="str">
        <f>IF('Set Up'!E1399="","",'Set Up'!E1399)</f>
        <v/>
      </c>
      <c r="AA1176" s="82" t="str">
        <f>IF('Set Up'!F1399="","",'Set Up'!F1399)</f>
        <v/>
      </c>
      <c r="AB1176" s="82" t="str">
        <f>IF('Set Up'!G1399="","",'Set Up'!G1399)</f>
        <v/>
      </c>
      <c r="AC1176" s="82" t="str">
        <f t="array" ref="AC1176">IF(Y1176="","",INDEX(Data!$G$4:$G$51,MATCH(Table7[[#This Row],[Fitting]]&amp;Table7[[#This Row],[Fitting Subtype]],Data!$E$4:$E$51&amp;Data!$F$4:$F$51,0)))</f>
        <v/>
      </c>
      <c r="AD1176" s="89" t="str">
        <f>IF(Table7[[#This Row],[Segment]]="","",Table7[[#This Row],[Quantity]]*Table7[[#This Row],[Kf]]*(((INDEX(Table4[Velocity (m/s)],MATCH(Table7[[#This Row],[Segment]],Table4[Segment],0)))^2)/2))</f>
        <v/>
      </c>
      <c r="AF1176" s="82" t="str">
        <f>Table4[[#This Row],[Segment]]</f>
        <v/>
      </c>
      <c r="AG1176" s="75"/>
      <c r="AH1176" s="82" t="str">
        <f>IF(Table5[[#This Row],[Segment]]="","",AG1176-Table4[[#This Row],[Total Pressure Drop (kPa)]])</f>
        <v/>
      </c>
    </row>
    <row r="1177" spans="1:34" x14ac:dyDescent="0.25">
      <c r="A1177" s="95" t="str">
        <f>IF('Set Up'!A1174="","",'Set Up'!A1174)</f>
        <v/>
      </c>
      <c r="B1177" s="75" t="s">
        <v>81</v>
      </c>
      <c r="C1177" s="85"/>
      <c r="D1177" s="86" t="str">
        <f>IF(Table4[[#This Row],[Diameter (in)]]="","",(((CONVERT(Table4[[#This Row],[Diameter (in)]],"in","m"))/2)^2)*PI())</f>
        <v/>
      </c>
      <c r="E1177" s="87" t="str">
        <f>IF(Table4[[#This Row],[Area (m2)]]="","",$D$4/Table4[[#This Row],[Area (m2)]])</f>
        <v/>
      </c>
      <c r="F1177" s="85">
        <f t="shared" si="18"/>
        <v>4.6951999999999998</v>
      </c>
      <c r="G1177" s="88" t="str">
        <f>IF(Table4[[#This Row],[Segment]]="","",(CONVERT(Table4[[#This Row],[Diameter (in)]],"in","m")*$B$4*Table4[[#This Row],[Velocity (m/s)]])/$C$4)</f>
        <v/>
      </c>
      <c r="H1177" s="96" t="str">
        <f>IF(Table4[[#This Row],[Segment]]="","",IF(Table4[[#This Row],[Teynold''s Number]]&gt;4000,"TURBULENT","LAMINAR"))</f>
        <v/>
      </c>
      <c r="I1177" s="86" t="str">
        <f>IF(Table4[[#This Row],[Segment]]="","",INDEX(Data!C1174:C1188,MATCH(Table4[Material],Data!B1174:B1188,0)))</f>
        <v/>
      </c>
      <c r="J1177" s="89" t="str">
        <f>IF(Table4[[#This Row],[ε (m)]]="","",Table4[[#This Row],[ε (m)]]/(CONVERT(Table4[[#This Row],[Diameter (in)]],"in","m")))</f>
        <v/>
      </c>
      <c r="K1177" s="96" t="str">
        <f>IF(Table4[[#This Row],[Regime]]="LAMINAR",16/Table4[[#This Row],[Teynold''s Number]],"-")</f>
        <v>-</v>
      </c>
      <c r="L1177" s="86"/>
      <c r="M1177" s="97" t="str">
        <f>IF(Table4[[#This Row],[Regime]]="TURBULENT",(((-4*LOG10(Table4[[#This Row],[ε/D]]/3.7+1.256/(Table4[[#This Row],[Teynold''s Number]]*SQRT(Table4[[#This Row],[f turbulent (guess)]]))))^-1)^2),"")</f>
        <v/>
      </c>
      <c r="N1177" s="91" t="str">
        <f>IF(Table4[[#This Row],[f turbulent]]="","",Table4[[#This Row],[f turbulent (guess)]]-Table4[[#This Row],[f turbulent]])</f>
        <v/>
      </c>
      <c r="O1177" s="87">
        <f>IF(Table4[[#This Row],[Segment]]="",0,IF(C1178="",0,IF(C1178&lt;=Table4[[#This Row],[Diameter (in)]],0,1-(D1177/D1178))))</f>
        <v>0</v>
      </c>
      <c r="P1177" s="92" t="str">
        <f>IF(Table4[[#This Row],[Segment]]="","",IF(C1177&gt;C1178,"",IF(C1178="",0.55,(0.55*(1-D1178/D1177)))))</f>
        <v/>
      </c>
      <c r="Q117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77" s="92" t="str">
        <f>IF(Table4[[#This Row],[Segment]]="","",IF(Table4[[#This Row],[Kexpansion]]="","0",((Table4[[#This Row],[Velocity (m/s)]]^2)/2)*Table4[[#This Row],[Kexpansion]]))</f>
        <v/>
      </c>
      <c r="S1177" s="92" t="str">
        <f>IF(Table4[[#This Row],[Segment]]="","",IF(Table4[[#This Row],[Kcontraction]]="","0",((Table4[[#This Row],[Velocity (m/s)]]^2)/2)*Table4[[#This Row],[Kcontraction]]))</f>
        <v/>
      </c>
      <c r="T1177" s="89" t="str">
        <f>IF(Table4[[#This Row],[Segment]]="","",SUMIF($Y$7:$Y$2000,Table4[[#This Row],[Segment]],$AD$7:$AD$2000))</f>
        <v/>
      </c>
      <c r="U1177" s="95" t="str">
        <f>IF(Table4[[#This Row],[Segment]]="","",Table4[[#This Row],[Hfriction (J/kg)]]+Table4[[#This Row],[Hexpansions (J/kg)]]+Table4[[#This Row],[Hcontractions (J/kg)]]+Table4[[#This Row],[Hf (J/kg)]])</f>
        <v/>
      </c>
      <c r="V1177" s="95" t="str">
        <f>IF(Table4[[#This Row],[Segment]]="","",Table4[[#This Row],[Total Friction Loss (J/kg)]]*Table3[Density (kg/m3)])</f>
        <v/>
      </c>
      <c r="W1177" s="95" t="str">
        <f>IF(Table4[[#This Row],[Segment]]="","",Table4[[#This Row],[Total Pressure Drop (Pa)]]/1000)</f>
        <v/>
      </c>
      <c r="Y1177" s="82" t="str">
        <f>IF('Set Up'!D1400="","",'Set Up'!D1400)</f>
        <v/>
      </c>
      <c r="Z1177" s="82" t="str">
        <f>IF('Set Up'!E1400="","",'Set Up'!E1400)</f>
        <v/>
      </c>
      <c r="AA1177" s="82" t="str">
        <f>IF('Set Up'!F1400="","",'Set Up'!F1400)</f>
        <v/>
      </c>
      <c r="AB1177" s="82" t="str">
        <f>IF('Set Up'!G1400="","",'Set Up'!G1400)</f>
        <v/>
      </c>
      <c r="AC1177" s="82" t="str">
        <f t="array" ref="AC1177">IF(Y1177="","",INDEX(Data!$G$4:$G$51,MATCH(Table7[[#This Row],[Fitting]]&amp;Table7[[#This Row],[Fitting Subtype]],Data!$E$4:$E$51&amp;Data!$F$4:$F$51,0)))</f>
        <v/>
      </c>
      <c r="AD1177" s="89" t="str">
        <f>IF(Table7[[#This Row],[Segment]]="","",Table7[[#This Row],[Quantity]]*Table7[[#This Row],[Kf]]*(((INDEX(Table4[Velocity (m/s)],MATCH(Table7[[#This Row],[Segment]],Table4[Segment],0)))^2)/2))</f>
        <v/>
      </c>
      <c r="AF1177" s="82" t="str">
        <f>Table4[[#This Row],[Segment]]</f>
        <v/>
      </c>
      <c r="AG1177" s="75"/>
      <c r="AH1177" s="82" t="str">
        <f>IF(Table5[[#This Row],[Segment]]="","",AG1177-Table4[[#This Row],[Total Pressure Drop (kPa)]])</f>
        <v/>
      </c>
    </row>
    <row r="1178" spans="1:34" x14ac:dyDescent="0.25">
      <c r="A1178" s="95" t="str">
        <f>IF('Set Up'!A1175="","",'Set Up'!A1175)</f>
        <v/>
      </c>
      <c r="B1178" s="75" t="s">
        <v>81</v>
      </c>
      <c r="C1178" s="85"/>
      <c r="D1178" s="86" t="str">
        <f>IF(Table4[[#This Row],[Diameter (in)]]="","",(((CONVERT(Table4[[#This Row],[Diameter (in)]],"in","m"))/2)^2)*PI())</f>
        <v/>
      </c>
      <c r="E1178" s="87" t="str">
        <f>IF(Table4[[#This Row],[Area (m2)]]="","",$D$4/Table4[[#This Row],[Area (m2)]])</f>
        <v/>
      </c>
      <c r="F1178" s="85">
        <f t="shared" si="18"/>
        <v>4.6951999999999998</v>
      </c>
      <c r="G1178" s="88" t="str">
        <f>IF(Table4[[#This Row],[Segment]]="","",(CONVERT(Table4[[#This Row],[Diameter (in)]],"in","m")*$B$4*Table4[[#This Row],[Velocity (m/s)]])/$C$4)</f>
        <v/>
      </c>
      <c r="H1178" s="96" t="str">
        <f>IF(Table4[[#This Row],[Segment]]="","",IF(Table4[[#This Row],[Teynold''s Number]]&gt;4000,"TURBULENT","LAMINAR"))</f>
        <v/>
      </c>
      <c r="I1178" s="86" t="str">
        <f>IF(Table4[[#This Row],[Segment]]="","",INDEX(Data!C1175:C1189,MATCH(Table4[Material],Data!B1175:B1189,0)))</f>
        <v/>
      </c>
      <c r="J1178" s="89" t="str">
        <f>IF(Table4[[#This Row],[ε (m)]]="","",Table4[[#This Row],[ε (m)]]/(CONVERT(Table4[[#This Row],[Diameter (in)]],"in","m")))</f>
        <v/>
      </c>
      <c r="K1178" s="96" t="str">
        <f>IF(Table4[[#This Row],[Regime]]="LAMINAR",16/Table4[[#This Row],[Teynold''s Number]],"-")</f>
        <v>-</v>
      </c>
      <c r="L1178" s="86"/>
      <c r="M1178" s="97" t="str">
        <f>IF(Table4[[#This Row],[Regime]]="TURBULENT",(((-4*LOG10(Table4[[#This Row],[ε/D]]/3.7+1.256/(Table4[[#This Row],[Teynold''s Number]]*SQRT(Table4[[#This Row],[f turbulent (guess)]]))))^-1)^2),"")</f>
        <v/>
      </c>
      <c r="N1178" s="91" t="str">
        <f>IF(Table4[[#This Row],[f turbulent]]="","",Table4[[#This Row],[f turbulent (guess)]]-Table4[[#This Row],[f turbulent]])</f>
        <v/>
      </c>
      <c r="O1178" s="87">
        <f>IF(Table4[[#This Row],[Segment]]="",0,IF(C1179="",0,IF(C1179&lt;=Table4[[#This Row],[Diameter (in)]],0,1-(D1178/D1179))))</f>
        <v>0</v>
      </c>
      <c r="P1178" s="92" t="str">
        <f>IF(Table4[[#This Row],[Segment]]="","",IF(C1178&gt;C1179,"",IF(C1179="",0.55,(0.55*(1-D1179/D1178)))))</f>
        <v/>
      </c>
      <c r="Q117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78" s="92" t="str">
        <f>IF(Table4[[#This Row],[Segment]]="","",IF(Table4[[#This Row],[Kexpansion]]="","0",((Table4[[#This Row],[Velocity (m/s)]]^2)/2)*Table4[[#This Row],[Kexpansion]]))</f>
        <v/>
      </c>
      <c r="S1178" s="92" t="str">
        <f>IF(Table4[[#This Row],[Segment]]="","",IF(Table4[[#This Row],[Kcontraction]]="","0",((Table4[[#This Row],[Velocity (m/s)]]^2)/2)*Table4[[#This Row],[Kcontraction]]))</f>
        <v/>
      </c>
      <c r="T1178" s="89" t="str">
        <f>IF(Table4[[#This Row],[Segment]]="","",SUMIF($Y$7:$Y$2000,Table4[[#This Row],[Segment]],$AD$7:$AD$2000))</f>
        <v/>
      </c>
      <c r="U1178" s="95" t="str">
        <f>IF(Table4[[#This Row],[Segment]]="","",Table4[[#This Row],[Hfriction (J/kg)]]+Table4[[#This Row],[Hexpansions (J/kg)]]+Table4[[#This Row],[Hcontractions (J/kg)]]+Table4[[#This Row],[Hf (J/kg)]])</f>
        <v/>
      </c>
      <c r="V1178" s="95" t="str">
        <f>IF(Table4[[#This Row],[Segment]]="","",Table4[[#This Row],[Total Friction Loss (J/kg)]]*Table3[Density (kg/m3)])</f>
        <v/>
      </c>
      <c r="W1178" s="95" t="str">
        <f>IF(Table4[[#This Row],[Segment]]="","",Table4[[#This Row],[Total Pressure Drop (Pa)]]/1000)</f>
        <v/>
      </c>
      <c r="Y1178" s="82" t="str">
        <f>IF('Set Up'!D1401="","",'Set Up'!D1401)</f>
        <v/>
      </c>
      <c r="Z1178" s="82" t="str">
        <f>IF('Set Up'!E1401="","",'Set Up'!E1401)</f>
        <v/>
      </c>
      <c r="AA1178" s="82" t="str">
        <f>IF('Set Up'!F1401="","",'Set Up'!F1401)</f>
        <v/>
      </c>
      <c r="AB1178" s="82" t="str">
        <f>IF('Set Up'!G1401="","",'Set Up'!G1401)</f>
        <v/>
      </c>
      <c r="AC1178" s="82" t="str">
        <f t="array" ref="AC1178">IF(Y1178="","",INDEX(Data!$G$4:$G$51,MATCH(Table7[[#This Row],[Fitting]]&amp;Table7[[#This Row],[Fitting Subtype]],Data!$E$4:$E$51&amp;Data!$F$4:$F$51,0)))</f>
        <v/>
      </c>
      <c r="AD1178" s="89" t="str">
        <f>IF(Table7[[#This Row],[Segment]]="","",Table7[[#This Row],[Quantity]]*Table7[[#This Row],[Kf]]*(((INDEX(Table4[Velocity (m/s)],MATCH(Table7[[#This Row],[Segment]],Table4[Segment],0)))^2)/2))</f>
        <v/>
      </c>
      <c r="AF1178" s="82" t="str">
        <f>Table4[[#This Row],[Segment]]</f>
        <v/>
      </c>
      <c r="AG1178" s="75"/>
      <c r="AH1178" s="82" t="str">
        <f>IF(Table5[[#This Row],[Segment]]="","",AG1178-Table4[[#This Row],[Total Pressure Drop (kPa)]])</f>
        <v/>
      </c>
    </row>
    <row r="1179" spans="1:34" x14ac:dyDescent="0.25">
      <c r="A1179" s="95" t="str">
        <f>IF('Set Up'!A1176="","",'Set Up'!A1176)</f>
        <v/>
      </c>
      <c r="B1179" s="75" t="s">
        <v>81</v>
      </c>
      <c r="C1179" s="85"/>
      <c r="D1179" s="86" t="str">
        <f>IF(Table4[[#This Row],[Diameter (in)]]="","",(((CONVERT(Table4[[#This Row],[Diameter (in)]],"in","m"))/2)^2)*PI())</f>
        <v/>
      </c>
      <c r="E1179" s="87" t="str">
        <f>IF(Table4[[#This Row],[Area (m2)]]="","",$D$4/Table4[[#This Row],[Area (m2)]])</f>
        <v/>
      </c>
      <c r="F1179" s="85">
        <f t="shared" si="18"/>
        <v>4.6951999999999998</v>
      </c>
      <c r="G1179" s="88" t="str">
        <f>IF(Table4[[#This Row],[Segment]]="","",(CONVERT(Table4[[#This Row],[Diameter (in)]],"in","m")*$B$4*Table4[[#This Row],[Velocity (m/s)]])/$C$4)</f>
        <v/>
      </c>
      <c r="H1179" s="96" t="str">
        <f>IF(Table4[[#This Row],[Segment]]="","",IF(Table4[[#This Row],[Teynold''s Number]]&gt;4000,"TURBULENT","LAMINAR"))</f>
        <v/>
      </c>
      <c r="I1179" s="86" t="str">
        <f>IF(Table4[[#This Row],[Segment]]="","",INDEX(Data!C1176:C1190,MATCH(Table4[Material],Data!B1176:B1190,0)))</f>
        <v/>
      </c>
      <c r="J1179" s="89" t="str">
        <f>IF(Table4[[#This Row],[ε (m)]]="","",Table4[[#This Row],[ε (m)]]/(CONVERT(Table4[[#This Row],[Diameter (in)]],"in","m")))</f>
        <v/>
      </c>
      <c r="K1179" s="96" t="str">
        <f>IF(Table4[[#This Row],[Regime]]="LAMINAR",16/Table4[[#This Row],[Teynold''s Number]],"-")</f>
        <v>-</v>
      </c>
      <c r="L1179" s="86"/>
      <c r="M1179" s="97" t="str">
        <f>IF(Table4[[#This Row],[Regime]]="TURBULENT",(((-4*LOG10(Table4[[#This Row],[ε/D]]/3.7+1.256/(Table4[[#This Row],[Teynold''s Number]]*SQRT(Table4[[#This Row],[f turbulent (guess)]]))))^-1)^2),"")</f>
        <v/>
      </c>
      <c r="N1179" s="91" t="str">
        <f>IF(Table4[[#This Row],[f turbulent]]="","",Table4[[#This Row],[f turbulent (guess)]]-Table4[[#This Row],[f turbulent]])</f>
        <v/>
      </c>
      <c r="O1179" s="87">
        <f>IF(Table4[[#This Row],[Segment]]="",0,IF(C1180="",0,IF(C1180&lt;=Table4[[#This Row],[Diameter (in)]],0,1-(D1179/D1180))))</f>
        <v>0</v>
      </c>
      <c r="P1179" s="92" t="str">
        <f>IF(Table4[[#This Row],[Segment]]="","",IF(C1179&gt;C1180,"",IF(C1180="",0.55,(0.55*(1-D1180/D1179)))))</f>
        <v/>
      </c>
      <c r="Q117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79" s="92" t="str">
        <f>IF(Table4[[#This Row],[Segment]]="","",IF(Table4[[#This Row],[Kexpansion]]="","0",((Table4[[#This Row],[Velocity (m/s)]]^2)/2)*Table4[[#This Row],[Kexpansion]]))</f>
        <v/>
      </c>
      <c r="S1179" s="92" t="str">
        <f>IF(Table4[[#This Row],[Segment]]="","",IF(Table4[[#This Row],[Kcontraction]]="","0",((Table4[[#This Row],[Velocity (m/s)]]^2)/2)*Table4[[#This Row],[Kcontraction]]))</f>
        <v/>
      </c>
      <c r="T1179" s="89" t="str">
        <f>IF(Table4[[#This Row],[Segment]]="","",SUMIF($Y$7:$Y$2000,Table4[[#This Row],[Segment]],$AD$7:$AD$2000))</f>
        <v/>
      </c>
      <c r="U1179" s="95" t="str">
        <f>IF(Table4[[#This Row],[Segment]]="","",Table4[[#This Row],[Hfriction (J/kg)]]+Table4[[#This Row],[Hexpansions (J/kg)]]+Table4[[#This Row],[Hcontractions (J/kg)]]+Table4[[#This Row],[Hf (J/kg)]])</f>
        <v/>
      </c>
      <c r="V1179" s="95" t="str">
        <f>IF(Table4[[#This Row],[Segment]]="","",Table4[[#This Row],[Total Friction Loss (J/kg)]]*Table3[Density (kg/m3)])</f>
        <v/>
      </c>
      <c r="W1179" s="95" t="str">
        <f>IF(Table4[[#This Row],[Segment]]="","",Table4[[#This Row],[Total Pressure Drop (Pa)]]/1000)</f>
        <v/>
      </c>
      <c r="Y1179" s="82" t="str">
        <f>IF('Set Up'!D1402="","",'Set Up'!D1402)</f>
        <v/>
      </c>
      <c r="Z1179" s="82" t="str">
        <f>IF('Set Up'!E1402="","",'Set Up'!E1402)</f>
        <v/>
      </c>
      <c r="AA1179" s="82" t="str">
        <f>IF('Set Up'!F1402="","",'Set Up'!F1402)</f>
        <v/>
      </c>
      <c r="AB1179" s="82" t="str">
        <f>IF('Set Up'!G1402="","",'Set Up'!G1402)</f>
        <v/>
      </c>
      <c r="AC1179" s="82" t="str">
        <f t="array" ref="AC1179">IF(Y1179="","",INDEX(Data!$G$4:$G$51,MATCH(Table7[[#This Row],[Fitting]]&amp;Table7[[#This Row],[Fitting Subtype]],Data!$E$4:$E$51&amp;Data!$F$4:$F$51,0)))</f>
        <v/>
      </c>
      <c r="AD1179" s="89" t="str">
        <f>IF(Table7[[#This Row],[Segment]]="","",Table7[[#This Row],[Quantity]]*Table7[[#This Row],[Kf]]*(((INDEX(Table4[Velocity (m/s)],MATCH(Table7[[#This Row],[Segment]],Table4[Segment],0)))^2)/2))</f>
        <v/>
      </c>
      <c r="AF1179" s="82" t="str">
        <f>Table4[[#This Row],[Segment]]</f>
        <v/>
      </c>
      <c r="AG1179" s="75"/>
      <c r="AH1179" s="82" t="str">
        <f>IF(Table5[[#This Row],[Segment]]="","",AG1179-Table4[[#This Row],[Total Pressure Drop (kPa)]])</f>
        <v/>
      </c>
    </row>
    <row r="1180" spans="1:34" x14ac:dyDescent="0.25">
      <c r="A1180" s="95" t="str">
        <f>IF('Set Up'!A1177="","",'Set Up'!A1177)</f>
        <v/>
      </c>
      <c r="B1180" s="75" t="s">
        <v>81</v>
      </c>
      <c r="C1180" s="85"/>
      <c r="D1180" s="86" t="str">
        <f>IF(Table4[[#This Row],[Diameter (in)]]="","",(((CONVERT(Table4[[#This Row],[Diameter (in)]],"in","m"))/2)^2)*PI())</f>
        <v/>
      </c>
      <c r="E1180" s="87" t="str">
        <f>IF(Table4[[#This Row],[Area (m2)]]="","",$D$4/Table4[[#This Row],[Area (m2)]])</f>
        <v/>
      </c>
      <c r="F1180" s="85">
        <f t="shared" si="18"/>
        <v>4.6951999999999998</v>
      </c>
      <c r="G1180" s="88" t="str">
        <f>IF(Table4[[#This Row],[Segment]]="","",(CONVERT(Table4[[#This Row],[Diameter (in)]],"in","m")*$B$4*Table4[[#This Row],[Velocity (m/s)]])/$C$4)</f>
        <v/>
      </c>
      <c r="H1180" s="96" t="str">
        <f>IF(Table4[[#This Row],[Segment]]="","",IF(Table4[[#This Row],[Teynold''s Number]]&gt;4000,"TURBULENT","LAMINAR"))</f>
        <v/>
      </c>
      <c r="I1180" s="86" t="str">
        <f>IF(Table4[[#This Row],[Segment]]="","",INDEX(Data!C1177:C1191,MATCH(Table4[Material],Data!B1177:B1191,0)))</f>
        <v/>
      </c>
      <c r="J1180" s="89" t="str">
        <f>IF(Table4[[#This Row],[ε (m)]]="","",Table4[[#This Row],[ε (m)]]/(CONVERT(Table4[[#This Row],[Diameter (in)]],"in","m")))</f>
        <v/>
      </c>
      <c r="K1180" s="96" t="str">
        <f>IF(Table4[[#This Row],[Regime]]="LAMINAR",16/Table4[[#This Row],[Teynold''s Number]],"-")</f>
        <v>-</v>
      </c>
      <c r="L1180" s="86"/>
      <c r="M1180" s="97" t="str">
        <f>IF(Table4[[#This Row],[Regime]]="TURBULENT",(((-4*LOG10(Table4[[#This Row],[ε/D]]/3.7+1.256/(Table4[[#This Row],[Teynold''s Number]]*SQRT(Table4[[#This Row],[f turbulent (guess)]]))))^-1)^2),"")</f>
        <v/>
      </c>
      <c r="N1180" s="91" t="str">
        <f>IF(Table4[[#This Row],[f turbulent]]="","",Table4[[#This Row],[f turbulent (guess)]]-Table4[[#This Row],[f turbulent]])</f>
        <v/>
      </c>
      <c r="O1180" s="87">
        <f>IF(Table4[[#This Row],[Segment]]="",0,IF(C1181="",0,IF(C1181&lt;=Table4[[#This Row],[Diameter (in)]],0,1-(D1180/D1181))))</f>
        <v>0</v>
      </c>
      <c r="P1180" s="92" t="str">
        <f>IF(Table4[[#This Row],[Segment]]="","",IF(C1180&gt;C1181,"",IF(C1181="",0.55,(0.55*(1-D1181/D1180)))))</f>
        <v/>
      </c>
      <c r="Q118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80" s="92" t="str">
        <f>IF(Table4[[#This Row],[Segment]]="","",IF(Table4[[#This Row],[Kexpansion]]="","0",((Table4[[#This Row],[Velocity (m/s)]]^2)/2)*Table4[[#This Row],[Kexpansion]]))</f>
        <v/>
      </c>
      <c r="S1180" s="92" t="str">
        <f>IF(Table4[[#This Row],[Segment]]="","",IF(Table4[[#This Row],[Kcontraction]]="","0",((Table4[[#This Row],[Velocity (m/s)]]^2)/2)*Table4[[#This Row],[Kcontraction]]))</f>
        <v/>
      </c>
      <c r="T1180" s="89" t="str">
        <f>IF(Table4[[#This Row],[Segment]]="","",SUMIF($Y$7:$Y$2000,Table4[[#This Row],[Segment]],$AD$7:$AD$2000))</f>
        <v/>
      </c>
      <c r="U1180" s="95" t="str">
        <f>IF(Table4[[#This Row],[Segment]]="","",Table4[[#This Row],[Hfriction (J/kg)]]+Table4[[#This Row],[Hexpansions (J/kg)]]+Table4[[#This Row],[Hcontractions (J/kg)]]+Table4[[#This Row],[Hf (J/kg)]])</f>
        <v/>
      </c>
      <c r="V1180" s="95" t="str">
        <f>IF(Table4[[#This Row],[Segment]]="","",Table4[[#This Row],[Total Friction Loss (J/kg)]]*Table3[Density (kg/m3)])</f>
        <v/>
      </c>
      <c r="W1180" s="95" t="str">
        <f>IF(Table4[[#This Row],[Segment]]="","",Table4[[#This Row],[Total Pressure Drop (Pa)]]/1000)</f>
        <v/>
      </c>
      <c r="Y1180" s="82" t="str">
        <f>IF('Set Up'!D1403="","",'Set Up'!D1403)</f>
        <v/>
      </c>
      <c r="Z1180" s="82" t="str">
        <f>IF('Set Up'!E1403="","",'Set Up'!E1403)</f>
        <v/>
      </c>
      <c r="AA1180" s="82" t="str">
        <f>IF('Set Up'!F1403="","",'Set Up'!F1403)</f>
        <v/>
      </c>
      <c r="AB1180" s="82" t="str">
        <f>IF('Set Up'!G1403="","",'Set Up'!G1403)</f>
        <v/>
      </c>
      <c r="AC1180" s="82" t="str">
        <f t="array" ref="AC1180">IF(Y1180="","",INDEX(Data!$G$4:$G$51,MATCH(Table7[[#This Row],[Fitting]]&amp;Table7[[#This Row],[Fitting Subtype]],Data!$E$4:$E$51&amp;Data!$F$4:$F$51,0)))</f>
        <v/>
      </c>
      <c r="AD1180" s="89" t="str">
        <f>IF(Table7[[#This Row],[Segment]]="","",Table7[[#This Row],[Quantity]]*Table7[[#This Row],[Kf]]*(((INDEX(Table4[Velocity (m/s)],MATCH(Table7[[#This Row],[Segment]],Table4[Segment],0)))^2)/2))</f>
        <v/>
      </c>
      <c r="AF1180" s="82" t="str">
        <f>Table4[[#This Row],[Segment]]</f>
        <v/>
      </c>
      <c r="AG1180" s="75"/>
      <c r="AH1180" s="82" t="str">
        <f>IF(Table5[[#This Row],[Segment]]="","",AG1180-Table4[[#This Row],[Total Pressure Drop (kPa)]])</f>
        <v/>
      </c>
    </row>
    <row r="1181" spans="1:34" x14ac:dyDescent="0.25">
      <c r="A1181" s="95" t="str">
        <f>IF('Set Up'!A1178="","",'Set Up'!A1178)</f>
        <v/>
      </c>
      <c r="B1181" s="75" t="s">
        <v>81</v>
      </c>
      <c r="C1181" s="85"/>
      <c r="D1181" s="86" t="str">
        <f>IF(Table4[[#This Row],[Diameter (in)]]="","",(((CONVERT(Table4[[#This Row],[Diameter (in)]],"in","m"))/2)^2)*PI())</f>
        <v/>
      </c>
      <c r="E1181" s="87" t="str">
        <f>IF(Table4[[#This Row],[Area (m2)]]="","",$D$4/Table4[[#This Row],[Area (m2)]])</f>
        <v/>
      </c>
      <c r="F1181" s="85">
        <f t="shared" si="18"/>
        <v>4.6951999999999998</v>
      </c>
      <c r="G1181" s="88" t="str">
        <f>IF(Table4[[#This Row],[Segment]]="","",(CONVERT(Table4[[#This Row],[Diameter (in)]],"in","m")*$B$4*Table4[[#This Row],[Velocity (m/s)]])/$C$4)</f>
        <v/>
      </c>
      <c r="H1181" s="96" t="str">
        <f>IF(Table4[[#This Row],[Segment]]="","",IF(Table4[[#This Row],[Teynold''s Number]]&gt;4000,"TURBULENT","LAMINAR"))</f>
        <v/>
      </c>
      <c r="I1181" s="86" t="str">
        <f>IF(Table4[[#This Row],[Segment]]="","",INDEX(Data!C1178:C1192,MATCH(Table4[Material],Data!B1178:B1192,0)))</f>
        <v/>
      </c>
      <c r="J1181" s="89" t="str">
        <f>IF(Table4[[#This Row],[ε (m)]]="","",Table4[[#This Row],[ε (m)]]/(CONVERT(Table4[[#This Row],[Diameter (in)]],"in","m")))</f>
        <v/>
      </c>
      <c r="K1181" s="96" t="str">
        <f>IF(Table4[[#This Row],[Regime]]="LAMINAR",16/Table4[[#This Row],[Teynold''s Number]],"-")</f>
        <v>-</v>
      </c>
      <c r="L1181" s="86"/>
      <c r="M1181" s="97" t="str">
        <f>IF(Table4[[#This Row],[Regime]]="TURBULENT",(((-4*LOG10(Table4[[#This Row],[ε/D]]/3.7+1.256/(Table4[[#This Row],[Teynold''s Number]]*SQRT(Table4[[#This Row],[f turbulent (guess)]]))))^-1)^2),"")</f>
        <v/>
      </c>
      <c r="N1181" s="91" t="str">
        <f>IF(Table4[[#This Row],[f turbulent]]="","",Table4[[#This Row],[f turbulent (guess)]]-Table4[[#This Row],[f turbulent]])</f>
        <v/>
      </c>
      <c r="O1181" s="87">
        <f>IF(Table4[[#This Row],[Segment]]="",0,IF(C1182="",0,IF(C1182&lt;=Table4[[#This Row],[Diameter (in)]],0,1-(D1181/D1182))))</f>
        <v>0</v>
      </c>
      <c r="P1181" s="92" t="str">
        <f>IF(Table4[[#This Row],[Segment]]="","",IF(C1181&gt;C1182,"",IF(C1182="",0.55,(0.55*(1-D1182/D1181)))))</f>
        <v/>
      </c>
      <c r="Q118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81" s="92" t="str">
        <f>IF(Table4[[#This Row],[Segment]]="","",IF(Table4[[#This Row],[Kexpansion]]="","0",((Table4[[#This Row],[Velocity (m/s)]]^2)/2)*Table4[[#This Row],[Kexpansion]]))</f>
        <v/>
      </c>
      <c r="S1181" s="92" t="str">
        <f>IF(Table4[[#This Row],[Segment]]="","",IF(Table4[[#This Row],[Kcontraction]]="","0",((Table4[[#This Row],[Velocity (m/s)]]^2)/2)*Table4[[#This Row],[Kcontraction]]))</f>
        <v/>
      </c>
      <c r="T1181" s="89" t="str">
        <f>IF(Table4[[#This Row],[Segment]]="","",SUMIF($Y$7:$Y$2000,Table4[[#This Row],[Segment]],$AD$7:$AD$2000))</f>
        <v/>
      </c>
      <c r="U1181" s="95" t="str">
        <f>IF(Table4[[#This Row],[Segment]]="","",Table4[[#This Row],[Hfriction (J/kg)]]+Table4[[#This Row],[Hexpansions (J/kg)]]+Table4[[#This Row],[Hcontractions (J/kg)]]+Table4[[#This Row],[Hf (J/kg)]])</f>
        <v/>
      </c>
      <c r="V1181" s="95" t="str">
        <f>IF(Table4[[#This Row],[Segment]]="","",Table4[[#This Row],[Total Friction Loss (J/kg)]]*Table3[Density (kg/m3)])</f>
        <v/>
      </c>
      <c r="W1181" s="95" t="str">
        <f>IF(Table4[[#This Row],[Segment]]="","",Table4[[#This Row],[Total Pressure Drop (Pa)]]/1000)</f>
        <v/>
      </c>
      <c r="Y1181" s="82" t="str">
        <f>IF('Set Up'!D1404="","",'Set Up'!D1404)</f>
        <v/>
      </c>
      <c r="Z1181" s="82" t="str">
        <f>IF('Set Up'!E1404="","",'Set Up'!E1404)</f>
        <v/>
      </c>
      <c r="AA1181" s="82" t="str">
        <f>IF('Set Up'!F1404="","",'Set Up'!F1404)</f>
        <v/>
      </c>
      <c r="AB1181" s="82" t="str">
        <f>IF('Set Up'!G1404="","",'Set Up'!G1404)</f>
        <v/>
      </c>
      <c r="AC1181" s="82" t="str">
        <f t="array" ref="AC1181">IF(Y1181="","",INDEX(Data!$G$4:$G$51,MATCH(Table7[[#This Row],[Fitting]]&amp;Table7[[#This Row],[Fitting Subtype]],Data!$E$4:$E$51&amp;Data!$F$4:$F$51,0)))</f>
        <v/>
      </c>
      <c r="AD1181" s="89" t="str">
        <f>IF(Table7[[#This Row],[Segment]]="","",Table7[[#This Row],[Quantity]]*Table7[[#This Row],[Kf]]*(((INDEX(Table4[Velocity (m/s)],MATCH(Table7[[#This Row],[Segment]],Table4[Segment],0)))^2)/2))</f>
        <v/>
      </c>
      <c r="AF1181" s="82" t="str">
        <f>Table4[[#This Row],[Segment]]</f>
        <v/>
      </c>
      <c r="AG1181" s="75"/>
      <c r="AH1181" s="82" t="str">
        <f>IF(Table5[[#This Row],[Segment]]="","",AG1181-Table4[[#This Row],[Total Pressure Drop (kPa)]])</f>
        <v/>
      </c>
    </row>
    <row r="1182" spans="1:34" x14ac:dyDescent="0.25">
      <c r="A1182" s="95" t="str">
        <f>IF('Set Up'!A1179="","",'Set Up'!A1179)</f>
        <v/>
      </c>
      <c r="B1182" s="75" t="s">
        <v>81</v>
      </c>
      <c r="C1182" s="85"/>
      <c r="D1182" s="86" t="str">
        <f>IF(Table4[[#This Row],[Diameter (in)]]="","",(((CONVERT(Table4[[#This Row],[Diameter (in)]],"in","m"))/2)^2)*PI())</f>
        <v/>
      </c>
      <c r="E1182" s="87" t="str">
        <f>IF(Table4[[#This Row],[Area (m2)]]="","",$D$4/Table4[[#This Row],[Area (m2)]])</f>
        <v/>
      </c>
      <c r="F1182" s="85">
        <f t="shared" si="18"/>
        <v>4.6951999999999998</v>
      </c>
      <c r="G1182" s="88" t="str">
        <f>IF(Table4[[#This Row],[Segment]]="","",(CONVERT(Table4[[#This Row],[Diameter (in)]],"in","m")*$B$4*Table4[[#This Row],[Velocity (m/s)]])/$C$4)</f>
        <v/>
      </c>
      <c r="H1182" s="96" t="str">
        <f>IF(Table4[[#This Row],[Segment]]="","",IF(Table4[[#This Row],[Teynold''s Number]]&gt;4000,"TURBULENT","LAMINAR"))</f>
        <v/>
      </c>
      <c r="I1182" s="86" t="str">
        <f>IF(Table4[[#This Row],[Segment]]="","",INDEX(Data!C1179:C1193,MATCH(Table4[Material],Data!B1179:B1193,0)))</f>
        <v/>
      </c>
      <c r="J1182" s="89" t="str">
        <f>IF(Table4[[#This Row],[ε (m)]]="","",Table4[[#This Row],[ε (m)]]/(CONVERT(Table4[[#This Row],[Diameter (in)]],"in","m")))</f>
        <v/>
      </c>
      <c r="K1182" s="96" t="str">
        <f>IF(Table4[[#This Row],[Regime]]="LAMINAR",16/Table4[[#This Row],[Teynold''s Number]],"-")</f>
        <v>-</v>
      </c>
      <c r="L1182" s="86"/>
      <c r="M1182" s="97" t="str">
        <f>IF(Table4[[#This Row],[Regime]]="TURBULENT",(((-4*LOG10(Table4[[#This Row],[ε/D]]/3.7+1.256/(Table4[[#This Row],[Teynold''s Number]]*SQRT(Table4[[#This Row],[f turbulent (guess)]]))))^-1)^2),"")</f>
        <v/>
      </c>
      <c r="N1182" s="91" t="str">
        <f>IF(Table4[[#This Row],[f turbulent]]="","",Table4[[#This Row],[f turbulent (guess)]]-Table4[[#This Row],[f turbulent]])</f>
        <v/>
      </c>
      <c r="O1182" s="87">
        <f>IF(Table4[[#This Row],[Segment]]="",0,IF(C1183="",0,IF(C1183&lt;=Table4[[#This Row],[Diameter (in)]],0,1-(D1182/D1183))))</f>
        <v>0</v>
      </c>
      <c r="P1182" s="92" t="str">
        <f>IF(Table4[[#This Row],[Segment]]="","",IF(C1182&gt;C1183,"",IF(C1183="",0.55,(0.55*(1-D1183/D1182)))))</f>
        <v/>
      </c>
      <c r="Q118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82" s="92" t="str">
        <f>IF(Table4[[#This Row],[Segment]]="","",IF(Table4[[#This Row],[Kexpansion]]="","0",((Table4[[#This Row],[Velocity (m/s)]]^2)/2)*Table4[[#This Row],[Kexpansion]]))</f>
        <v/>
      </c>
      <c r="S1182" s="92" t="str">
        <f>IF(Table4[[#This Row],[Segment]]="","",IF(Table4[[#This Row],[Kcontraction]]="","0",((Table4[[#This Row],[Velocity (m/s)]]^2)/2)*Table4[[#This Row],[Kcontraction]]))</f>
        <v/>
      </c>
      <c r="T1182" s="89" t="str">
        <f>IF(Table4[[#This Row],[Segment]]="","",SUMIF($Y$7:$Y$2000,Table4[[#This Row],[Segment]],$AD$7:$AD$2000))</f>
        <v/>
      </c>
      <c r="U1182" s="95" t="str">
        <f>IF(Table4[[#This Row],[Segment]]="","",Table4[[#This Row],[Hfriction (J/kg)]]+Table4[[#This Row],[Hexpansions (J/kg)]]+Table4[[#This Row],[Hcontractions (J/kg)]]+Table4[[#This Row],[Hf (J/kg)]])</f>
        <v/>
      </c>
      <c r="V1182" s="95" t="str">
        <f>IF(Table4[[#This Row],[Segment]]="","",Table4[[#This Row],[Total Friction Loss (J/kg)]]*Table3[Density (kg/m3)])</f>
        <v/>
      </c>
      <c r="W1182" s="95" t="str">
        <f>IF(Table4[[#This Row],[Segment]]="","",Table4[[#This Row],[Total Pressure Drop (Pa)]]/1000)</f>
        <v/>
      </c>
      <c r="Y1182" s="82" t="str">
        <f>IF('Set Up'!D1405="","",'Set Up'!D1405)</f>
        <v/>
      </c>
      <c r="Z1182" s="82" t="str">
        <f>IF('Set Up'!E1405="","",'Set Up'!E1405)</f>
        <v/>
      </c>
      <c r="AA1182" s="82" t="str">
        <f>IF('Set Up'!F1405="","",'Set Up'!F1405)</f>
        <v/>
      </c>
      <c r="AB1182" s="82" t="str">
        <f>IF('Set Up'!G1405="","",'Set Up'!G1405)</f>
        <v/>
      </c>
      <c r="AC1182" s="82" t="str">
        <f t="array" ref="AC1182">IF(Y1182="","",INDEX(Data!$G$4:$G$51,MATCH(Table7[[#This Row],[Fitting]]&amp;Table7[[#This Row],[Fitting Subtype]],Data!$E$4:$E$51&amp;Data!$F$4:$F$51,0)))</f>
        <v/>
      </c>
      <c r="AD1182" s="89" t="str">
        <f>IF(Table7[[#This Row],[Segment]]="","",Table7[[#This Row],[Quantity]]*Table7[[#This Row],[Kf]]*(((INDEX(Table4[Velocity (m/s)],MATCH(Table7[[#This Row],[Segment]],Table4[Segment],0)))^2)/2))</f>
        <v/>
      </c>
      <c r="AF1182" s="82" t="str">
        <f>Table4[[#This Row],[Segment]]</f>
        <v/>
      </c>
      <c r="AG1182" s="75"/>
      <c r="AH1182" s="82" t="str">
        <f>IF(Table5[[#This Row],[Segment]]="","",AG1182-Table4[[#This Row],[Total Pressure Drop (kPa)]])</f>
        <v/>
      </c>
    </row>
    <row r="1183" spans="1:34" x14ac:dyDescent="0.25">
      <c r="A1183" s="95" t="str">
        <f>IF('Set Up'!A1180="","",'Set Up'!A1180)</f>
        <v/>
      </c>
      <c r="B1183" s="75" t="s">
        <v>81</v>
      </c>
      <c r="C1183" s="85"/>
      <c r="D1183" s="86" t="str">
        <f>IF(Table4[[#This Row],[Diameter (in)]]="","",(((CONVERT(Table4[[#This Row],[Diameter (in)]],"in","m"))/2)^2)*PI())</f>
        <v/>
      </c>
      <c r="E1183" s="87" t="str">
        <f>IF(Table4[[#This Row],[Area (m2)]]="","",$D$4/Table4[[#This Row],[Area (m2)]])</f>
        <v/>
      </c>
      <c r="F1183" s="85">
        <f t="shared" si="18"/>
        <v>4.6951999999999998</v>
      </c>
      <c r="G1183" s="88" t="str">
        <f>IF(Table4[[#This Row],[Segment]]="","",(CONVERT(Table4[[#This Row],[Diameter (in)]],"in","m")*$B$4*Table4[[#This Row],[Velocity (m/s)]])/$C$4)</f>
        <v/>
      </c>
      <c r="H1183" s="96" t="str">
        <f>IF(Table4[[#This Row],[Segment]]="","",IF(Table4[[#This Row],[Teynold''s Number]]&gt;4000,"TURBULENT","LAMINAR"))</f>
        <v/>
      </c>
      <c r="I1183" s="86" t="str">
        <f>IF(Table4[[#This Row],[Segment]]="","",INDEX(Data!C1180:C1194,MATCH(Table4[Material],Data!B1180:B1194,0)))</f>
        <v/>
      </c>
      <c r="J1183" s="89" t="str">
        <f>IF(Table4[[#This Row],[ε (m)]]="","",Table4[[#This Row],[ε (m)]]/(CONVERT(Table4[[#This Row],[Diameter (in)]],"in","m")))</f>
        <v/>
      </c>
      <c r="K1183" s="96" t="str">
        <f>IF(Table4[[#This Row],[Regime]]="LAMINAR",16/Table4[[#This Row],[Teynold''s Number]],"-")</f>
        <v>-</v>
      </c>
      <c r="L1183" s="86"/>
      <c r="M1183" s="97" t="str">
        <f>IF(Table4[[#This Row],[Regime]]="TURBULENT",(((-4*LOG10(Table4[[#This Row],[ε/D]]/3.7+1.256/(Table4[[#This Row],[Teynold''s Number]]*SQRT(Table4[[#This Row],[f turbulent (guess)]]))))^-1)^2),"")</f>
        <v/>
      </c>
      <c r="N1183" s="91" t="str">
        <f>IF(Table4[[#This Row],[f turbulent]]="","",Table4[[#This Row],[f turbulent (guess)]]-Table4[[#This Row],[f turbulent]])</f>
        <v/>
      </c>
      <c r="O1183" s="87">
        <f>IF(Table4[[#This Row],[Segment]]="",0,IF(C1184="",0,IF(C1184&lt;=Table4[[#This Row],[Diameter (in)]],0,1-(D1183/D1184))))</f>
        <v>0</v>
      </c>
      <c r="P1183" s="92" t="str">
        <f>IF(Table4[[#This Row],[Segment]]="","",IF(C1183&gt;C1184,"",IF(C1184="",0.55,(0.55*(1-D1184/D1183)))))</f>
        <v/>
      </c>
      <c r="Q118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83" s="92" t="str">
        <f>IF(Table4[[#This Row],[Segment]]="","",IF(Table4[[#This Row],[Kexpansion]]="","0",((Table4[[#This Row],[Velocity (m/s)]]^2)/2)*Table4[[#This Row],[Kexpansion]]))</f>
        <v/>
      </c>
      <c r="S1183" s="92" t="str">
        <f>IF(Table4[[#This Row],[Segment]]="","",IF(Table4[[#This Row],[Kcontraction]]="","0",((Table4[[#This Row],[Velocity (m/s)]]^2)/2)*Table4[[#This Row],[Kcontraction]]))</f>
        <v/>
      </c>
      <c r="T1183" s="89" t="str">
        <f>IF(Table4[[#This Row],[Segment]]="","",SUMIF($Y$7:$Y$2000,Table4[[#This Row],[Segment]],$AD$7:$AD$2000))</f>
        <v/>
      </c>
      <c r="U1183" s="95" t="str">
        <f>IF(Table4[[#This Row],[Segment]]="","",Table4[[#This Row],[Hfriction (J/kg)]]+Table4[[#This Row],[Hexpansions (J/kg)]]+Table4[[#This Row],[Hcontractions (J/kg)]]+Table4[[#This Row],[Hf (J/kg)]])</f>
        <v/>
      </c>
      <c r="V1183" s="95" t="str">
        <f>IF(Table4[[#This Row],[Segment]]="","",Table4[[#This Row],[Total Friction Loss (J/kg)]]*Table3[Density (kg/m3)])</f>
        <v/>
      </c>
      <c r="W1183" s="95" t="str">
        <f>IF(Table4[[#This Row],[Segment]]="","",Table4[[#This Row],[Total Pressure Drop (Pa)]]/1000)</f>
        <v/>
      </c>
      <c r="Y1183" s="82" t="str">
        <f>IF('Set Up'!D1406="","",'Set Up'!D1406)</f>
        <v/>
      </c>
      <c r="Z1183" s="82" t="str">
        <f>IF('Set Up'!E1406="","",'Set Up'!E1406)</f>
        <v/>
      </c>
      <c r="AA1183" s="82" t="str">
        <f>IF('Set Up'!F1406="","",'Set Up'!F1406)</f>
        <v/>
      </c>
      <c r="AB1183" s="82" t="str">
        <f>IF('Set Up'!G1406="","",'Set Up'!G1406)</f>
        <v/>
      </c>
      <c r="AC1183" s="82" t="str">
        <f t="array" ref="AC1183">IF(Y1183="","",INDEX(Data!$G$4:$G$51,MATCH(Table7[[#This Row],[Fitting]]&amp;Table7[[#This Row],[Fitting Subtype]],Data!$E$4:$E$51&amp;Data!$F$4:$F$51,0)))</f>
        <v/>
      </c>
      <c r="AD1183" s="89" t="str">
        <f>IF(Table7[[#This Row],[Segment]]="","",Table7[[#This Row],[Quantity]]*Table7[[#This Row],[Kf]]*(((INDEX(Table4[Velocity (m/s)],MATCH(Table7[[#This Row],[Segment]],Table4[Segment],0)))^2)/2))</f>
        <v/>
      </c>
      <c r="AF1183" s="82" t="str">
        <f>Table4[[#This Row],[Segment]]</f>
        <v/>
      </c>
      <c r="AG1183" s="75"/>
      <c r="AH1183" s="82" t="str">
        <f>IF(Table5[[#This Row],[Segment]]="","",AG1183-Table4[[#This Row],[Total Pressure Drop (kPa)]])</f>
        <v/>
      </c>
    </row>
    <row r="1184" spans="1:34" x14ac:dyDescent="0.25">
      <c r="A1184" s="95" t="str">
        <f>IF('Set Up'!A1181="","",'Set Up'!A1181)</f>
        <v/>
      </c>
      <c r="B1184" s="75" t="s">
        <v>81</v>
      </c>
      <c r="C1184" s="85"/>
      <c r="D1184" s="86" t="str">
        <f>IF(Table4[[#This Row],[Diameter (in)]]="","",(((CONVERT(Table4[[#This Row],[Diameter (in)]],"in","m"))/2)^2)*PI())</f>
        <v/>
      </c>
      <c r="E1184" s="87" t="str">
        <f>IF(Table4[[#This Row],[Area (m2)]]="","",$D$4/Table4[[#This Row],[Area (m2)]])</f>
        <v/>
      </c>
      <c r="F1184" s="85">
        <f t="shared" si="18"/>
        <v>4.6951999999999998</v>
      </c>
      <c r="G1184" s="88" t="str">
        <f>IF(Table4[[#This Row],[Segment]]="","",(CONVERT(Table4[[#This Row],[Diameter (in)]],"in","m")*$B$4*Table4[[#This Row],[Velocity (m/s)]])/$C$4)</f>
        <v/>
      </c>
      <c r="H1184" s="96" t="str">
        <f>IF(Table4[[#This Row],[Segment]]="","",IF(Table4[[#This Row],[Teynold''s Number]]&gt;4000,"TURBULENT","LAMINAR"))</f>
        <v/>
      </c>
      <c r="I1184" s="86" t="str">
        <f>IF(Table4[[#This Row],[Segment]]="","",INDEX(Data!C1181:C1195,MATCH(Table4[Material],Data!B1181:B1195,0)))</f>
        <v/>
      </c>
      <c r="J1184" s="89" t="str">
        <f>IF(Table4[[#This Row],[ε (m)]]="","",Table4[[#This Row],[ε (m)]]/(CONVERT(Table4[[#This Row],[Diameter (in)]],"in","m")))</f>
        <v/>
      </c>
      <c r="K1184" s="96" t="str">
        <f>IF(Table4[[#This Row],[Regime]]="LAMINAR",16/Table4[[#This Row],[Teynold''s Number]],"-")</f>
        <v>-</v>
      </c>
      <c r="L1184" s="86"/>
      <c r="M1184" s="97" t="str">
        <f>IF(Table4[[#This Row],[Regime]]="TURBULENT",(((-4*LOG10(Table4[[#This Row],[ε/D]]/3.7+1.256/(Table4[[#This Row],[Teynold''s Number]]*SQRT(Table4[[#This Row],[f turbulent (guess)]]))))^-1)^2),"")</f>
        <v/>
      </c>
      <c r="N1184" s="91" t="str">
        <f>IF(Table4[[#This Row],[f turbulent]]="","",Table4[[#This Row],[f turbulent (guess)]]-Table4[[#This Row],[f turbulent]])</f>
        <v/>
      </c>
      <c r="O1184" s="87">
        <f>IF(Table4[[#This Row],[Segment]]="",0,IF(C1185="",0,IF(C1185&lt;=Table4[[#This Row],[Diameter (in)]],0,1-(D1184/D1185))))</f>
        <v>0</v>
      </c>
      <c r="P1184" s="92" t="str">
        <f>IF(Table4[[#This Row],[Segment]]="","",IF(C1184&gt;C1185,"",IF(C1185="",0.55,(0.55*(1-D1185/D1184)))))</f>
        <v/>
      </c>
      <c r="Q118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84" s="92" t="str">
        <f>IF(Table4[[#This Row],[Segment]]="","",IF(Table4[[#This Row],[Kexpansion]]="","0",((Table4[[#This Row],[Velocity (m/s)]]^2)/2)*Table4[[#This Row],[Kexpansion]]))</f>
        <v/>
      </c>
      <c r="S1184" s="92" t="str">
        <f>IF(Table4[[#This Row],[Segment]]="","",IF(Table4[[#This Row],[Kcontraction]]="","0",((Table4[[#This Row],[Velocity (m/s)]]^2)/2)*Table4[[#This Row],[Kcontraction]]))</f>
        <v/>
      </c>
      <c r="T1184" s="89" t="str">
        <f>IF(Table4[[#This Row],[Segment]]="","",SUMIF($Y$7:$Y$2000,Table4[[#This Row],[Segment]],$AD$7:$AD$2000))</f>
        <v/>
      </c>
      <c r="U1184" s="95" t="str">
        <f>IF(Table4[[#This Row],[Segment]]="","",Table4[[#This Row],[Hfriction (J/kg)]]+Table4[[#This Row],[Hexpansions (J/kg)]]+Table4[[#This Row],[Hcontractions (J/kg)]]+Table4[[#This Row],[Hf (J/kg)]])</f>
        <v/>
      </c>
      <c r="V1184" s="95" t="str">
        <f>IF(Table4[[#This Row],[Segment]]="","",Table4[[#This Row],[Total Friction Loss (J/kg)]]*Table3[Density (kg/m3)])</f>
        <v/>
      </c>
      <c r="W1184" s="95" t="str">
        <f>IF(Table4[[#This Row],[Segment]]="","",Table4[[#This Row],[Total Pressure Drop (Pa)]]/1000)</f>
        <v/>
      </c>
      <c r="Y1184" s="82" t="str">
        <f>IF('Set Up'!D1407="","",'Set Up'!D1407)</f>
        <v/>
      </c>
      <c r="Z1184" s="82" t="str">
        <f>IF('Set Up'!E1407="","",'Set Up'!E1407)</f>
        <v/>
      </c>
      <c r="AA1184" s="82" t="str">
        <f>IF('Set Up'!F1407="","",'Set Up'!F1407)</f>
        <v/>
      </c>
      <c r="AB1184" s="82" t="str">
        <f>IF('Set Up'!G1407="","",'Set Up'!G1407)</f>
        <v/>
      </c>
      <c r="AC1184" s="82" t="str">
        <f t="array" ref="AC1184">IF(Y1184="","",INDEX(Data!$G$4:$G$51,MATCH(Table7[[#This Row],[Fitting]]&amp;Table7[[#This Row],[Fitting Subtype]],Data!$E$4:$E$51&amp;Data!$F$4:$F$51,0)))</f>
        <v/>
      </c>
      <c r="AD1184" s="89" t="str">
        <f>IF(Table7[[#This Row],[Segment]]="","",Table7[[#This Row],[Quantity]]*Table7[[#This Row],[Kf]]*(((INDEX(Table4[Velocity (m/s)],MATCH(Table7[[#This Row],[Segment]],Table4[Segment],0)))^2)/2))</f>
        <v/>
      </c>
      <c r="AF1184" s="82" t="str">
        <f>Table4[[#This Row],[Segment]]</f>
        <v/>
      </c>
      <c r="AG1184" s="75"/>
      <c r="AH1184" s="82" t="str">
        <f>IF(Table5[[#This Row],[Segment]]="","",AG1184-Table4[[#This Row],[Total Pressure Drop (kPa)]])</f>
        <v/>
      </c>
    </row>
    <row r="1185" spans="1:34" x14ac:dyDescent="0.25">
      <c r="A1185" s="95" t="str">
        <f>IF('Set Up'!A1182="","",'Set Up'!A1182)</f>
        <v/>
      </c>
      <c r="B1185" s="75" t="s">
        <v>81</v>
      </c>
      <c r="C1185" s="85"/>
      <c r="D1185" s="86" t="str">
        <f>IF(Table4[[#This Row],[Diameter (in)]]="","",(((CONVERT(Table4[[#This Row],[Diameter (in)]],"in","m"))/2)^2)*PI())</f>
        <v/>
      </c>
      <c r="E1185" s="87" t="str">
        <f>IF(Table4[[#This Row],[Area (m2)]]="","",$D$4/Table4[[#This Row],[Area (m2)]])</f>
        <v/>
      </c>
      <c r="F1185" s="85">
        <f t="shared" si="18"/>
        <v>4.6951999999999998</v>
      </c>
      <c r="G1185" s="88" t="str">
        <f>IF(Table4[[#This Row],[Segment]]="","",(CONVERT(Table4[[#This Row],[Diameter (in)]],"in","m")*$B$4*Table4[[#This Row],[Velocity (m/s)]])/$C$4)</f>
        <v/>
      </c>
      <c r="H1185" s="96" t="str">
        <f>IF(Table4[[#This Row],[Segment]]="","",IF(Table4[[#This Row],[Teynold''s Number]]&gt;4000,"TURBULENT","LAMINAR"))</f>
        <v/>
      </c>
      <c r="I1185" s="86" t="str">
        <f>IF(Table4[[#This Row],[Segment]]="","",INDEX(Data!C1182:C1196,MATCH(Table4[Material],Data!B1182:B1196,0)))</f>
        <v/>
      </c>
      <c r="J1185" s="89" t="str">
        <f>IF(Table4[[#This Row],[ε (m)]]="","",Table4[[#This Row],[ε (m)]]/(CONVERT(Table4[[#This Row],[Diameter (in)]],"in","m")))</f>
        <v/>
      </c>
      <c r="K1185" s="96" t="str">
        <f>IF(Table4[[#This Row],[Regime]]="LAMINAR",16/Table4[[#This Row],[Teynold''s Number]],"-")</f>
        <v>-</v>
      </c>
      <c r="L1185" s="86"/>
      <c r="M1185" s="97" t="str">
        <f>IF(Table4[[#This Row],[Regime]]="TURBULENT",(((-4*LOG10(Table4[[#This Row],[ε/D]]/3.7+1.256/(Table4[[#This Row],[Teynold''s Number]]*SQRT(Table4[[#This Row],[f turbulent (guess)]]))))^-1)^2),"")</f>
        <v/>
      </c>
      <c r="N1185" s="91" t="str">
        <f>IF(Table4[[#This Row],[f turbulent]]="","",Table4[[#This Row],[f turbulent (guess)]]-Table4[[#This Row],[f turbulent]])</f>
        <v/>
      </c>
      <c r="O1185" s="87">
        <f>IF(Table4[[#This Row],[Segment]]="",0,IF(C1186="",0,IF(C1186&lt;=Table4[[#This Row],[Diameter (in)]],0,1-(D1185/D1186))))</f>
        <v>0</v>
      </c>
      <c r="P1185" s="92" t="str">
        <f>IF(Table4[[#This Row],[Segment]]="","",IF(C1185&gt;C1186,"",IF(C1186="",0.55,(0.55*(1-D1186/D1185)))))</f>
        <v/>
      </c>
      <c r="Q118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85" s="92" t="str">
        <f>IF(Table4[[#This Row],[Segment]]="","",IF(Table4[[#This Row],[Kexpansion]]="","0",((Table4[[#This Row],[Velocity (m/s)]]^2)/2)*Table4[[#This Row],[Kexpansion]]))</f>
        <v/>
      </c>
      <c r="S1185" s="92" t="str">
        <f>IF(Table4[[#This Row],[Segment]]="","",IF(Table4[[#This Row],[Kcontraction]]="","0",((Table4[[#This Row],[Velocity (m/s)]]^2)/2)*Table4[[#This Row],[Kcontraction]]))</f>
        <v/>
      </c>
      <c r="T1185" s="89" t="str">
        <f>IF(Table4[[#This Row],[Segment]]="","",SUMIF($Y$7:$Y$2000,Table4[[#This Row],[Segment]],$AD$7:$AD$2000))</f>
        <v/>
      </c>
      <c r="U1185" s="95" t="str">
        <f>IF(Table4[[#This Row],[Segment]]="","",Table4[[#This Row],[Hfriction (J/kg)]]+Table4[[#This Row],[Hexpansions (J/kg)]]+Table4[[#This Row],[Hcontractions (J/kg)]]+Table4[[#This Row],[Hf (J/kg)]])</f>
        <v/>
      </c>
      <c r="V1185" s="95" t="str">
        <f>IF(Table4[[#This Row],[Segment]]="","",Table4[[#This Row],[Total Friction Loss (J/kg)]]*Table3[Density (kg/m3)])</f>
        <v/>
      </c>
      <c r="W1185" s="95" t="str">
        <f>IF(Table4[[#This Row],[Segment]]="","",Table4[[#This Row],[Total Pressure Drop (Pa)]]/1000)</f>
        <v/>
      </c>
      <c r="Y1185" s="82" t="str">
        <f>IF('Set Up'!D1408="","",'Set Up'!D1408)</f>
        <v/>
      </c>
      <c r="Z1185" s="82" t="str">
        <f>IF('Set Up'!E1408="","",'Set Up'!E1408)</f>
        <v/>
      </c>
      <c r="AA1185" s="82" t="str">
        <f>IF('Set Up'!F1408="","",'Set Up'!F1408)</f>
        <v/>
      </c>
      <c r="AB1185" s="82" t="str">
        <f>IF('Set Up'!G1408="","",'Set Up'!G1408)</f>
        <v/>
      </c>
      <c r="AC1185" s="82" t="str">
        <f t="array" ref="AC1185">IF(Y1185="","",INDEX(Data!$G$4:$G$51,MATCH(Table7[[#This Row],[Fitting]]&amp;Table7[[#This Row],[Fitting Subtype]],Data!$E$4:$E$51&amp;Data!$F$4:$F$51,0)))</f>
        <v/>
      </c>
      <c r="AD1185" s="89" t="str">
        <f>IF(Table7[[#This Row],[Segment]]="","",Table7[[#This Row],[Quantity]]*Table7[[#This Row],[Kf]]*(((INDEX(Table4[Velocity (m/s)],MATCH(Table7[[#This Row],[Segment]],Table4[Segment],0)))^2)/2))</f>
        <v/>
      </c>
      <c r="AF1185" s="82" t="str">
        <f>Table4[[#This Row],[Segment]]</f>
        <v/>
      </c>
      <c r="AG1185" s="75"/>
      <c r="AH1185" s="82" t="str">
        <f>IF(Table5[[#This Row],[Segment]]="","",AG1185-Table4[[#This Row],[Total Pressure Drop (kPa)]])</f>
        <v/>
      </c>
    </row>
    <row r="1186" spans="1:34" x14ac:dyDescent="0.25">
      <c r="A1186" s="95" t="str">
        <f>IF('Set Up'!A1183="","",'Set Up'!A1183)</f>
        <v/>
      </c>
      <c r="B1186" s="75" t="s">
        <v>81</v>
      </c>
      <c r="C1186" s="85"/>
      <c r="D1186" s="86" t="str">
        <f>IF(Table4[[#This Row],[Diameter (in)]]="","",(((CONVERT(Table4[[#This Row],[Diameter (in)]],"in","m"))/2)^2)*PI())</f>
        <v/>
      </c>
      <c r="E1186" s="87" t="str">
        <f>IF(Table4[[#This Row],[Area (m2)]]="","",$D$4/Table4[[#This Row],[Area (m2)]])</f>
        <v/>
      </c>
      <c r="F1186" s="85">
        <f t="shared" si="18"/>
        <v>4.6951999999999998</v>
      </c>
      <c r="G1186" s="88" t="str">
        <f>IF(Table4[[#This Row],[Segment]]="","",(CONVERT(Table4[[#This Row],[Diameter (in)]],"in","m")*$B$4*Table4[[#This Row],[Velocity (m/s)]])/$C$4)</f>
        <v/>
      </c>
      <c r="H1186" s="96" t="str">
        <f>IF(Table4[[#This Row],[Segment]]="","",IF(Table4[[#This Row],[Teynold''s Number]]&gt;4000,"TURBULENT","LAMINAR"))</f>
        <v/>
      </c>
      <c r="I1186" s="86" t="str">
        <f>IF(Table4[[#This Row],[Segment]]="","",INDEX(Data!C1183:C1197,MATCH(Table4[Material],Data!B1183:B1197,0)))</f>
        <v/>
      </c>
      <c r="J1186" s="89" t="str">
        <f>IF(Table4[[#This Row],[ε (m)]]="","",Table4[[#This Row],[ε (m)]]/(CONVERT(Table4[[#This Row],[Diameter (in)]],"in","m")))</f>
        <v/>
      </c>
      <c r="K1186" s="96" t="str">
        <f>IF(Table4[[#This Row],[Regime]]="LAMINAR",16/Table4[[#This Row],[Teynold''s Number]],"-")</f>
        <v>-</v>
      </c>
      <c r="L1186" s="86"/>
      <c r="M1186" s="97" t="str">
        <f>IF(Table4[[#This Row],[Regime]]="TURBULENT",(((-4*LOG10(Table4[[#This Row],[ε/D]]/3.7+1.256/(Table4[[#This Row],[Teynold''s Number]]*SQRT(Table4[[#This Row],[f turbulent (guess)]]))))^-1)^2),"")</f>
        <v/>
      </c>
      <c r="N1186" s="91" t="str">
        <f>IF(Table4[[#This Row],[f turbulent]]="","",Table4[[#This Row],[f turbulent (guess)]]-Table4[[#This Row],[f turbulent]])</f>
        <v/>
      </c>
      <c r="O1186" s="87">
        <f>IF(Table4[[#This Row],[Segment]]="",0,IF(C1187="",0,IF(C1187&lt;=Table4[[#This Row],[Diameter (in)]],0,1-(D1186/D1187))))</f>
        <v>0</v>
      </c>
      <c r="P1186" s="92" t="str">
        <f>IF(Table4[[#This Row],[Segment]]="","",IF(C1186&gt;C1187,"",IF(C1187="",0.55,(0.55*(1-D1187/D1186)))))</f>
        <v/>
      </c>
      <c r="Q118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86" s="92" t="str">
        <f>IF(Table4[[#This Row],[Segment]]="","",IF(Table4[[#This Row],[Kexpansion]]="","0",((Table4[[#This Row],[Velocity (m/s)]]^2)/2)*Table4[[#This Row],[Kexpansion]]))</f>
        <v/>
      </c>
      <c r="S1186" s="92" t="str">
        <f>IF(Table4[[#This Row],[Segment]]="","",IF(Table4[[#This Row],[Kcontraction]]="","0",((Table4[[#This Row],[Velocity (m/s)]]^2)/2)*Table4[[#This Row],[Kcontraction]]))</f>
        <v/>
      </c>
      <c r="T1186" s="89" t="str">
        <f>IF(Table4[[#This Row],[Segment]]="","",SUMIF($Y$7:$Y$2000,Table4[[#This Row],[Segment]],$AD$7:$AD$2000))</f>
        <v/>
      </c>
      <c r="U1186" s="95" t="str">
        <f>IF(Table4[[#This Row],[Segment]]="","",Table4[[#This Row],[Hfriction (J/kg)]]+Table4[[#This Row],[Hexpansions (J/kg)]]+Table4[[#This Row],[Hcontractions (J/kg)]]+Table4[[#This Row],[Hf (J/kg)]])</f>
        <v/>
      </c>
      <c r="V1186" s="95" t="str">
        <f>IF(Table4[[#This Row],[Segment]]="","",Table4[[#This Row],[Total Friction Loss (J/kg)]]*Table3[Density (kg/m3)])</f>
        <v/>
      </c>
      <c r="W1186" s="95" t="str">
        <f>IF(Table4[[#This Row],[Segment]]="","",Table4[[#This Row],[Total Pressure Drop (Pa)]]/1000)</f>
        <v/>
      </c>
      <c r="Y1186" s="82" t="str">
        <f>IF('Set Up'!D1409="","",'Set Up'!D1409)</f>
        <v/>
      </c>
      <c r="Z1186" s="82" t="str">
        <f>IF('Set Up'!E1409="","",'Set Up'!E1409)</f>
        <v/>
      </c>
      <c r="AA1186" s="82" t="str">
        <f>IF('Set Up'!F1409="","",'Set Up'!F1409)</f>
        <v/>
      </c>
      <c r="AB1186" s="82" t="str">
        <f>IF('Set Up'!G1409="","",'Set Up'!G1409)</f>
        <v/>
      </c>
      <c r="AC1186" s="82" t="str">
        <f t="array" ref="AC1186">IF(Y1186="","",INDEX(Data!$G$4:$G$51,MATCH(Table7[[#This Row],[Fitting]]&amp;Table7[[#This Row],[Fitting Subtype]],Data!$E$4:$E$51&amp;Data!$F$4:$F$51,0)))</f>
        <v/>
      </c>
      <c r="AD1186" s="89" t="str">
        <f>IF(Table7[[#This Row],[Segment]]="","",Table7[[#This Row],[Quantity]]*Table7[[#This Row],[Kf]]*(((INDEX(Table4[Velocity (m/s)],MATCH(Table7[[#This Row],[Segment]],Table4[Segment],0)))^2)/2))</f>
        <v/>
      </c>
      <c r="AF1186" s="82" t="str">
        <f>Table4[[#This Row],[Segment]]</f>
        <v/>
      </c>
      <c r="AG1186" s="75"/>
      <c r="AH1186" s="82" t="str">
        <f>IF(Table5[[#This Row],[Segment]]="","",AG1186-Table4[[#This Row],[Total Pressure Drop (kPa)]])</f>
        <v/>
      </c>
    </row>
    <row r="1187" spans="1:34" x14ac:dyDescent="0.25">
      <c r="A1187" s="95" t="str">
        <f>IF('Set Up'!A1184="","",'Set Up'!A1184)</f>
        <v/>
      </c>
      <c r="B1187" s="75" t="s">
        <v>81</v>
      </c>
      <c r="C1187" s="85"/>
      <c r="D1187" s="86" t="str">
        <f>IF(Table4[[#This Row],[Diameter (in)]]="","",(((CONVERT(Table4[[#This Row],[Diameter (in)]],"in","m"))/2)^2)*PI())</f>
        <v/>
      </c>
      <c r="E1187" s="87" t="str">
        <f>IF(Table4[[#This Row],[Area (m2)]]="","",$D$4/Table4[[#This Row],[Area (m2)]])</f>
        <v/>
      </c>
      <c r="F1187" s="85">
        <f t="shared" si="18"/>
        <v>4.6951999999999998</v>
      </c>
      <c r="G1187" s="88" t="str">
        <f>IF(Table4[[#This Row],[Segment]]="","",(CONVERT(Table4[[#This Row],[Diameter (in)]],"in","m")*$B$4*Table4[[#This Row],[Velocity (m/s)]])/$C$4)</f>
        <v/>
      </c>
      <c r="H1187" s="96" t="str">
        <f>IF(Table4[[#This Row],[Segment]]="","",IF(Table4[[#This Row],[Teynold''s Number]]&gt;4000,"TURBULENT","LAMINAR"))</f>
        <v/>
      </c>
      <c r="I1187" s="86" t="str">
        <f>IF(Table4[[#This Row],[Segment]]="","",INDEX(Data!C1184:C1198,MATCH(Table4[Material],Data!B1184:B1198,0)))</f>
        <v/>
      </c>
      <c r="J1187" s="89" t="str">
        <f>IF(Table4[[#This Row],[ε (m)]]="","",Table4[[#This Row],[ε (m)]]/(CONVERT(Table4[[#This Row],[Diameter (in)]],"in","m")))</f>
        <v/>
      </c>
      <c r="K1187" s="96" t="str">
        <f>IF(Table4[[#This Row],[Regime]]="LAMINAR",16/Table4[[#This Row],[Teynold''s Number]],"-")</f>
        <v>-</v>
      </c>
      <c r="L1187" s="86"/>
      <c r="M1187" s="97" t="str">
        <f>IF(Table4[[#This Row],[Regime]]="TURBULENT",(((-4*LOG10(Table4[[#This Row],[ε/D]]/3.7+1.256/(Table4[[#This Row],[Teynold''s Number]]*SQRT(Table4[[#This Row],[f turbulent (guess)]]))))^-1)^2),"")</f>
        <v/>
      </c>
      <c r="N1187" s="91" t="str">
        <f>IF(Table4[[#This Row],[f turbulent]]="","",Table4[[#This Row],[f turbulent (guess)]]-Table4[[#This Row],[f turbulent]])</f>
        <v/>
      </c>
      <c r="O1187" s="87">
        <f>IF(Table4[[#This Row],[Segment]]="",0,IF(C1188="",0,IF(C1188&lt;=Table4[[#This Row],[Diameter (in)]],0,1-(D1187/D1188))))</f>
        <v>0</v>
      </c>
      <c r="P1187" s="92" t="str">
        <f>IF(Table4[[#This Row],[Segment]]="","",IF(C1187&gt;C1188,"",IF(C1188="",0.55,(0.55*(1-D1188/D1187)))))</f>
        <v/>
      </c>
      <c r="Q118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87" s="92" t="str">
        <f>IF(Table4[[#This Row],[Segment]]="","",IF(Table4[[#This Row],[Kexpansion]]="","0",((Table4[[#This Row],[Velocity (m/s)]]^2)/2)*Table4[[#This Row],[Kexpansion]]))</f>
        <v/>
      </c>
      <c r="S1187" s="92" t="str">
        <f>IF(Table4[[#This Row],[Segment]]="","",IF(Table4[[#This Row],[Kcontraction]]="","0",((Table4[[#This Row],[Velocity (m/s)]]^2)/2)*Table4[[#This Row],[Kcontraction]]))</f>
        <v/>
      </c>
      <c r="T1187" s="89" t="str">
        <f>IF(Table4[[#This Row],[Segment]]="","",SUMIF($Y$7:$Y$2000,Table4[[#This Row],[Segment]],$AD$7:$AD$2000))</f>
        <v/>
      </c>
      <c r="U1187" s="95" t="str">
        <f>IF(Table4[[#This Row],[Segment]]="","",Table4[[#This Row],[Hfriction (J/kg)]]+Table4[[#This Row],[Hexpansions (J/kg)]]+Table4[[#This Row],[Hcontractions (J/kg)]]+Table4[[#This Row],[Hf (J/kg)]])</f>
        <v/>
      </c>
      <c r="V1187" s="95" t="str">
        <f>IF(Table4[[#This Row],[Segment]]="","",Table4[[#This Row],[Total Friction Loss (J/kg)]]*Table3[Density (kg/m3)])</f>
        <v/>
      </c>
      <c r="W1187" s="95" t="str">
        <f>IF(Table4[[#This Row],[Segment]]="","",Table4[[#This Row],[Total Pressure Drop (Pa)]]/1000)</f>
        <v/>
      </c>
      <c r="Y1187" s="82" t="str">
        <f>IF('Set Up'!D1410="","",'Set Up'!D1410)</f>
        <v/>
      </c>
      <c r="Z1187" s="82" t="str">
        <f>IF('Set Up'!E1410="","",'Set Up'!E1410)</f>
        <v/>
      </c>
      <c r="AA1187" s="82" t="str">
        <f>IF('Set Up'!F1410="","",'Set Up'!F1410)</f>
        <v/>
      </c>
      <c r="AB1187" s="82" t="str">
        <f>IF('Set Up'!G1410="","",'Set Up'!G1410)</f>
        <v/>
      </c>
      <c r="AC1187" s="82" t="str">
        <f t="array" ref="AC1187">IF(Y1187="","",INDEX(Data!$G$4:$G$51,MATCH(Table7[[#This Row],[Fitting]]&amp;Table7[[#This Row],[Fitting Subtype]],Data!$E$4:$E$51&amp;Data!$F$4:$F$51,0)))</f>
        <v/>
      </c>
      <c r="AD1187" s="89" t="str">
        <f>IF(Table7[[#This Row],[Segment]]="","",Table7[[#This Row],[Quantity]]*Table7[[#This Row],[Kf]]*(((INDEX(Table4[Velocity (m/s)],MATCH(Table7[[#This Row],[Segment]],Table4[Segment],0)))^2)/2))</f>
        <v/>
      </c>
      <c r="AF1187" s="82" t="str">
        <f>Table4[[#This Row],[Segment]]</f>
        <v/>
      </c>
      <c r="AG1187" s="75"/>
      <c r="AH1187" s="82" t="str">
        <f>IF(Table5[[#This Row],[Segment]]="","",AG1187-Table4[[#This Row],[Total Pressure Drop (kPa)]])</f>
        <v/>
      </c>
    </row>
    <row r="1188" spans="1:34" x14ac:dyDescent="0.25">
      <c r="A1188" s="95" t="str">
        <f>IF('Set Up'!A1185="","",'Set Up'!A1185)</f>
        <v/>
      </c>
      <c r="B1188" s="75" t="s">
        <v>81</v>
      </c>
      <c r="C1188" s="85"/>
      <c r="D1188" s="86" t="str">
        <f>IF(Table4[[#This Row],[Diameter (in)]]="","",(((CONVERT(Table4[[#This Row],[Diameter (in)]],"in","m"))/2)^2)*PI())</f>
        <v/>
      </c>
      <c r="E1188" s="87" t="str">
        <f>IF(Table4[[#This Row],[Area (m2)]]="","",$D$4/Table4[[#This Row],[Area (m2)]])</f>
        <v/>
      </c>
      <c r="F1188" s="85">
        <f t="shared" si="18"/>
        <v>4.6951999999999998</v>
      </c>
      <c r="G1188" s="88" t="str">
        <f>IF(Table4[[#This Row],[Segment]]="","",(CONVERT(Table4[[#This Row],[Diameter (in)]],"in","m")*$B$4*Table4[[#This Row],[Velocity (m/s)]])/$C$4)</f>
        <v/>
      </c>
      <c r="H1188" s="96" t="str">
        <f>IF(Table4[[#This Row],[Segment]]="","",IF(Table4[[#This Row],[Teynold''s Number]]&gt;4000,"TURBULENT","LAMINAR"))</f>
        <v/>
      </c>
      <c r="I1188" s="86" t="str">
        <f>IF(Table4[[#This Row],[Segment]]="","",INDEX(Data!C1185:C1199,MATCH(Table4[Material],Data!B1185:B1199,0)))</f>
        <v/>
      </c>
      <c r="J1188" s="89" t="str">
        <f>IF(Table4[[#This Row],[ε (m)]]="","",Table4[[#This Row],[ε (m)]]/(CONVERT(Table4[[#This Row],[Diameter (in)]],"in","m")))</f>
        <v/>
      </c>
      <c r="K1188" s="96" t="str">
        <f>IF(Table4[[#This Row],[Regime]]="LAMINAR",16/Table4[[#This Row],[Teynold''s Number]],"-")</f>
        <v>-</v>
      </c>
      <c r="L1188" s="86"/>
      <c r="M1188" s="97" t="str">
        <f>IF(Table4[[#This Row],[Regime]]="TURBULENT",(((-4*LOG10(Table4[[#This Row],[ε/D]]/3.7+1.256/(Table4[[#This Row],[Teynold''s Number]]*SQRT(Table4[[#This Row],[f turbulent (guess)]]))))^-1)^2),"")</f>
        <v/>
      </c>
      <c r="N1188" s="91" t="str">
        <f>IF(Table4[[#This Row],[f turbulent]]="","",Table4[[#This Row],[f turbulent (guess)]]-Table4[[#This Row],[f turbulent]])</f>
        <v/>
      </c>
      <c r="O1188" s="87">
        <f>IF(Table4[[#This Row],[Segment]]="",0,IF(C1189="",0,IF(C1189&lt;=Table4[[#This Row],[Diameter (in)]],0,1-(D1188/D1189))))</f>
        <v>0</v>
      </c>
      <c r="P1188" s="92" t="str">
        <f>IF(Table4[[#This Row],[Segment]]="","",IF(C1188&gt;C1189,"",IF(C1189="",0.55,(0.55*(1-D1189/D1188)))))</f>
        <v/>
      </c>
      <c r="Q118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88" s="92" t="str">
        <f>IF(Table4[[#This Row],[Segment]]="","",IF(Table4[[#This Row],[Kexpansion]]="","0",((Table4[[#This Row],[Velocity (m/s)]]^2)/2)*Table4[[#This Row],[Kexpansion]]))</f>
        <v/>
      </c>
      <c r="S1188" s="92" t="str">
        <f>IF(Table4[[#This Row],[Segment]]="","",IF(Table4[[#This Row],[Kcontraction]]="","0",((Table4[[#This Row],[Velocity (m/s)]]^2)/2)*Table4[[#This Row],[Kcontraction]]))</f>
        <v/>
      </c>
      <c r="T1188" s="89" t="str">
        <f>IF(Table4[[#This Row],[Segment]]="","",SUMIF($Y$7:$Y$2000,Table4[[#This Row],[Segment]],$AD$7:$AD$2000))</f>
        <v/>
      </c>
      <c r="U1188" s="95" t="str">
        <f>IF(Table4[[#This Row],[Segment]]="","",Table4[[#This Row],[Hfriction (J/kg)]]+Table4[[#This Row],[Hexpansions (J/kg)]]+Table4[[#This Row],[Hcontractions (J/kg)]]+Table4[[#This Row],[Hf (J/kg)]])</f>
        <v/>
      </c>
      <c r="V1188" s="95" t="str">
        <f>IF(Table4[[#This Row],[Segment]]="","",Table4[[#This Row],[Total Friction Loss (J/kg)]]*Table3[Density (kg/m3)])</f>
        <v/>
      </c>
      <c r="W1188" s="95" t="str">
        <f>IF(Table4[[#This Row],[Segment]]="","",Table4[[#This Row],[Total Pressure Drop (Pa)]]/1000)</f>
        <v/>
      </c>
      <c r="Y1188" s="82" t="str">
        <f>IF('Set Up'!D1411="","",'Set Up'!D1411)</f>
        <v/>
      </c>
      <c r="Z1188" s="82" t="str">
        <f>IF('Set Up'!E1411="","",'Set Up'!E1411)</f>
        <v/>
      </c>
      <c r="AA1188" s="82" t="str">
        <f>IF('Set Up'!F1411="","",'Set Up'!F1411)</f>
        <v/>
      </c>
      <c r="AB1188" s="82" t="str">
        <f>IF('Set Up'!G1411="","",'Set Up'!G1411)</f>
        <v/>
      </c>
      <c r="AC1188" s="82" t="str">
        <f t="array" ref="AC1188">IF(Y1188="","",INDEX(Data!$G$4:$G$51,MATCH(Table7[[#This Row],[Fitting]]&amp;Table7[[#This Row],[Fitting Subtype]],Data!$E$4:$E$51&amp;Data!$F$4:$F$51,0)))</f>
        <v/>
      </c>
      <c r="AD1188" s="89" t="str">
        <f>IF(Table7[[#This Row],[Segment]]="","",Table7[[#This Row],[Quantity]]*Table7[[#This Row],[Kf]]*(((INDEX(Table4[Velocity (m/s)],MATCH(Table7[[#This Row],[Segment]],Table4[Segment],0)))^2)/2))</f>
        <v/>
      </c>
      <c r="AF1188" s="82" t="str">
        <f>Table4[[#This Row],[Segment]]</f>
        <v/>
      </c>
      <c r="AG1188" s="75"/>
      <c r="AH1188" s="82" t="str">
        <f>IF(Table5[[#This Row],[Segment]]="","",AG1188-Table4[[#This Row],[Total Pressure Drop (kPa)]])</f>
        <v/>
      </c>
    </row>
    <row r="1189" spans="1:34" x14ac:dyDescent="0.25">
      <c r="A1189" s="95" t="str">
        <f>IF('Set Up'!A1186="","",'Set Up'!A1186)</f>
        <v/>
      </c>
      <c r="B1189" s="75" t="s">
        <v>81</v>
      </c>
      <c r="C1189" s="85"/>
      <c r="D1189" s="86" t="str">
        <f>IF(Table4[[#This Row],[Diameter (in)]]="","",(((CONVERT(Table4[[#This Row],[Diameter (in)]],"in","m"))/2)^2)*PI())</f>
        <v/>
      </c>
      <c r="E1189" s="87" t="str">
        <f>IF(Table4[[#This Row],[Area (m2)]]="","",$D$4/Table4[[#This Row],[Area (m2)]])</f>
        <v/>
      </c>
      <c r="F1189" s="85">
        <f t="shared" si="18"/>
        <v>4.6951999999999998</v>
      </c>
      <c r="G1189" s="88" t="str">
        <f>IF(Table4[[#This Row],[Segment]]="","",(CONVERT(Table4[[#This Row],[Diameter (in)]],"in","m")*$B$4*Table4[[#This Row],[Velocity (m/s)]])/$C$4)</f>
        <v/>
      </c>
      <c r="H1189" s="96" t="str">
        <f>IF(Table4[[#This Row],[Segment]]="","",IF(Table4[[#This Row],[Teynold''s Number]]&gt;4000,"TURBULENT","LAMINAR"))</f>
        <v/>
      </c>
      <c r="I1189" s="86" t="str">
        <f>IF(Table4[[#This Row],[Segment]]="","",INDEX(Data!C1186:C1200,MATCH(Table4[Material],Data!B1186:B1200,0)))</f>
        <v/>
      </c>
      <c r="J1189" s="89" t="str">
        <f>IF(Table4[[#This Row],[ε (m)]]="","",Table4[[#This Row],[ε (m)]]/(CONVERT(Table4[[#This Row],[Diameter (in)]],"in","m")))</f>
        <v/>
      </c>
      <c r="K1189" s="96" t="str">
        <f>IF(Table4[[#This Row],[Regime]]="LAMINAR",16/Table4[[#This Row],[Teynold''s Number]],"-")</f>
        <v>-</v>
      </c>
      <c r="L1189" s="86"/>
      <c r="M1189" s="97" t="str">
        <f>IF(Table4[[#This Row],[Regime]]="TURBULENT",(((-4*LOG10(Table4[[#This Row],[ε/D]]/3.7+1.256/(Table4[[#This Row],[Teynold''s Number]]*SQRT(Table4[[#This Row],[f turbulent (guess)]]))))^-1)^2),"")</f>
        <v/>
      </c>
      <c r="N1189" s="91" t="str">
        <f>IF(Table4[[#This Row],[f turbulent]]="","",Table4[[#This Row],[f turbulent (guess)]]-Table4[[#This Row],[f turbulent]])</f>
        <v/>
      </c>
      <c r="O1189" s="87">
        <f>IF(Table4[[#This Row],[Segment]]="",0,IF(C1190="",0,IF(C1190&lt;=Table4[[#This Row],[Diameter (in)]],0,1-(D1189/D1190))))</f>
        <v>0</v>
      </c>
      <c r="P1189" s="92" t="str">
        <f>IF(Table4[[#This Row],[Segment]]="","",IF(C1189&gt;C1190,"",IF(C1190="",0.55,(0.55*(1-D1190/D1189)))))</f>
        <v/>
      </c>
      <c r="Q118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89" s="92" t="str">
        <f>IF(Table4[[#This Row],[Segment]]="","",IF(Table4[[#This Row],[Kexpansion]]="","0",((Table4[[#This Row],[Velocity (m/s)]]^2)/2)*Table4[[#This Row],[Kexpansion]]))</f>
        <v/>
      </c>
      <c r="S1189" s="92" t="str">
        <f>IF(Table4[[#This Row],[Segment]]="","",IF(Table4[[#This Row],[Kcontraction]]="","0",((Table4[[#This Row],[Velocity (m/s)]]^2)/2)*Table4[[#This Row],[Kcontraction]]))</f>
        <v/>
      </c>
      <c r="T1189" s="89" t="str">
        <f>IF(Table4[[#This Row],[Segment]]="","",SUMIF($Y$7:$Y$2000,Table4[[#This Row],[Segment]],$AD$7:$AD$2000))</f>
        <v/>
      </c>
      <c r="U1189" s="95" t="str">
        <f>IF(Table4[[#This Row],[Segment]]="","",Table4[[#This Row],[Hfriction (J/kg)]]+Table4[[#This Row],[Hexpansions (J/kg)]]+Table4[[#This Row],[Hcontractions (J/kg)]]+Table4[[#This Row],[Hf (J/kg)]])</f>
        <v/>
      </c>
      <c r="V1189" s="95" t="str">
        <f>IF(Table4[[#This Row],[Segment]]="","",Table4[[#This Row],[Total Friction Loss (J/kg)]]*Table3[Density (kg/m3)])</f>
        <v/>
      </c>
      <c r="W1189" s="95" t="str">
        <f>IF(Table4[[#This Row],[Segment]]="","",Table4[[#This Row],[Total Pressure Drop (Pa)]]/1000)</f>
        <v/>
      </c>
      <c r="Y1189" s="82" t="str">
        <f>IF('Set Up'!D1412="","",'Set Up'!D1412)</f>
        <v/>
      </c>
      <c r="Z1189" s="82" t="str">
        <f>IF('Set Up'!E1412="","",'Set Up'!E1412)</f>
        <v/>
      </c>
      <c r="AA1189" s="82" t="str">
        <f>IF('Set Up'!F1412="","",'Set Up'!F1412)</f>
        <v/>
      </c>
      <c r="AB1189" s="82" t="str">
        <f>IF('Set Up'!G1412="","",'Set Up'!G1412)</f>
        <v/>
      </c>
      <c r="AC1189" s="82" t="str">
        <f t="array" ref="AC1189">IF(Y1189="","",INDEX(Data!$G$4:$G$51,MATCH(Table7[[#This Row],[Fitting]]&amp;Table7[[#This Row],[Fitting Subtype]],Data!$E$4:$E$51&amp;Data!$F$4:$F$51,0)))</f>
        <v/>
      </c>
      <c r="AD1189" s="89" t="str">
        <f>IF(Table7[[#This Row],[Segment]]="","",Table7[[#This Row],[Quantity]]*Table7[[#This Row],[Kf]]*(((INDEX(Table4[Velocity (m/s)],MATCH(Table7[[#This Row],[Segment]],Table4[Segment],0)))^2)/2))</f>
        <v/>
      </c>
      <c r="AF1189" s="82" t="str">
        <f>Table4[[#This Row],[Segment]]</f>
        <v/>
      </c>
      <c r="AG1189" s="75"/>
      <c r="AH1189" s="82" t="str">
        <f>IF(Table5[[#This Row],[Segment]]="","",AG1189-Table4[[#This Row],[Total Pressure Drop (kPa)]])</f>
        <v/>
      </c>
    </row>
    <row r="1190" spans="1:34" x14ac:dyDescent="0.25">
      <c r="A1190" s="95" t="str">
        <f>IF('Set Up'!A1187="","",'Set Up'!A1187)</f>
        <v/>
      </c>
      <c r="B1190" s="75" t="s">
        <v>81</v>
      </c>
      <c r="C1190" s="85"/>
      <c r="D1190" s="86" t="str">
        <f>IF(Table4[[#This Row],[Diameter (in)]]="","",(((CONVERT(Table4[[#This Row],[Diameter (in)]],"in","m"))/2)^2)*PI())</f>
        <v/>
      </c>
      <c r="E1190" s="87" t="str">
        <f>IF(Table4[[#This Row],[Area (m2)]]="","",$D$4/Table4[[#This Row],[Area (m2)]])</f>
        <v/>
      </c>
      <c r="F1190" s="85">
        <f t="shared" si="18"/>
        <v>4.6951999999999998</v>
      </c>
      <c r="G1190" s="88" t="str">
        <f>IF(Table4[[#This Row],[Segment]]="","",(CONVERT(Table4[[#This Row],[Diameter (in)]],"in","m")*$B$4*Table4[[#This Row],[Velocity (m/s)]])/$C$4)</f>
        <v/>
      </c>
      <c r="H1190" s="96" t="str">
        <f>IF(Table4[[#This Row],[Segment]]="","",IF(Table4[[#This Row],[Teynold''s Number]]&gt;4000,"TURBULENT","LAMINAR"))</f>
        <v/>
      </c>
      <c r="I1190" s="86" t="str">
        <f>IF(Table4[[#This Row],[Segment]]="","",INDEX(Data!C1187:C1201,MATCH(Table4[Material],Data!B1187:B1201,0)))</f>
        <v/>
      </c>
      <c r="J1190" s="89" t="str">
        <f>IF(Table4[[#This Row],[ε (m)]]="","",Table4[[#This Row],[ε (m)]]/(CONVERT(Table4[[#This Row],[Diameter (in)]],"in","m")))</f>
        <v/>
      </c>
      <c r="K1190" s="96" t="str">
        <f>IF(Table4[[#This Row],[Regime]]="LAMINAR",16/Table4[[#This Row],[Teynold''s Number]],"-")</f>
        <v>-</v>
      </c>
      <c r="L1190" s="86"/>
      <c r="M1190" s="97" t="str">
        <f>IF(Table4[[#This Row],[Regime]]="TURBULENT",(((-4*LOG10(Table4[[#This Row],[ε/D]]/3.7+1.256/(Table4[[#This Row],[Teynold''s Number]]*SQRT(Table4[[#This Row],[f turbulent (guess)]]))))^-1)^2),"")</f>
        <v/>
      </c>
      <c r="N1190" s="91" t="str">
        <f>IF(Table4[[#This Row],[f turbulent]]="","",Table4[[#This Row],[f turbulent (guess)]]-Table4[[#This Row],[f turbulent]])</f>
        <v/>
      </c>
      <c r="O1190" s="87">
        <f>IF(Table4[[#This Row],[Segment]]="",0,IF(C1191="",0,IF(C1191&lt;=Table4[[#This Row],[Diameter (in)]],0,1-(D1190/D1191))))</f>
        <v>0</v>
      </c>
      <c r="P1190" s="92" t="str">
        <f>IF(Table4[[#This Row],[Segment]]="","",IF(C1190&gt;C1191,"",IF(C1191="",0.55,(0.55*(1-D1191/D1190)))))</f>
        <v/>
      </c>
      <c r="Q119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90" s="92" t="str">
        <f>IF(Table4[[#This Row],[Segment]]="","",IF(Table4[[#This Row],[Kexpansion]]="","0",((Table4[[#This Row],[Velocity (m/s)]]^2)/2)*Table4[[#This Row],[Kexpansion]]))</f>
        <v/>
      </c>
      <c r="S1190" s="92" t="str">
        <f>IF(Table4[[#This Row],[Segment]]="","",IF(Table4[[#This Row],[Kcontraction]]="","0",((Table4[[#This Row],[Velocity (m/s)]]^2)/2)*Table4[[#This Row],[Kcontraction]]))</f>
        <v/>
      </c>
      <c r="T1190" s="89" t="str">
        <f>IF(Table4[[#This Row],[Segment]]="","",SUMIF($Y$7:$Y$2000,Table4[[#This Row],[Segment]],$AD$7:$AD$2000))</f>
        <v/>
      </c>
      <c r="U1190" s="95" t="str">
        <f>IF(Table4[[#This Row],[Segment]]="","",Table4[[#This Row],[Hfriction (J/kg)]]+Table4[[#This Row],[Hexpansions (J/kg)]]+Table4[[#This Row],[Hcontractions (J/kg)]]+Table4[[#This Row],[Hf (J/kg)]])</f>
        <v/>
      </c>
      <c r="V1190" s="95" t="str">
        <f>IF(Table4[[#This Row],[Segment]]="","",Table4[[#This Row],[Total Friction Loss (J/kg)]]*Table3[Density (kg/m3)])</f>
        <v/>
      </c>
      <c r="W1190" s="95" t="str">
        <f>IF(Table4[[#This Row],[Segment]]="","",Table4[[#This Row],[Total Pressure Drop (Pa)]]/1000)</f>
        <v/>
      </c>
      <c r="Y1190" s="82" t="str">
        <f>IF('Set Up'!D1413="","",'Set Up'!D1413)</f>
        <v/>
      </c>
      <c r="Z1190" s="82" t="str">
        <f>IF('Set Up'!E1413="","",'Set Up'!E1413)</f>
        <v/>
      </c>
      <c r="AA1190" s="82" t="str">
        <f>IF('Set Up'!F1413="","",'Set Up'!F1413)</f>
        <v/>
      </c>
      <c r="AB1190" s="82" t="str">
        <f>IF('Set Up'!G1413="","",'Set Up'!G1413)</f>
        <v/>
      </c>
      <c r="AC1190" s="82" t="str">
        <f t="array" ref="AC1190">IF(Y1190="","",INDEX(Data!$G$4:$G$51,MATCH(Table7[[#This Row],[Fitting]]&amp;Table7[[#This Row],[Fitting Subtype]],Data!$E$4:$E$51&amp;Data!$F$4:$F$51,0)))</f>
        <v/>
      </c>
      <c r="AD1190" s="89" t="str">
        <f>IF(Table7[[#This Row],[Segment]]="","",Table7[[#This Row],[Quantity]]*Table7[[#This Row],[Kf]]*(((INDEX(Table4[Velocity (m/s)],MATCH(Table7[[#This Row],[Segment]],Table4[Segment],0)))^2)/2))</f>
        <v/>
      </c>
      <c r="AF1190" s="82" t="str">
        <f>Table4[[#This Row],[Segment]]</f>
        <v/>
      </c>
      <c r="AG1190" s="75"/>
      <c r="AH1190" s="82" t="str">
        <f>IF(Table5[[#This Row],[Segment]]="","",AG1190-Table4[[#This Row],[Total Pressure Drop (kPa)]])</f>
        <v/>
      </c>
    </row>
    <row r="1191" spans="1:34" x14ac:dyDescent="0.25">
      <c r="A1191" s="95" t="str">
        <f>IF('Set Up'!A1188="","",'Set Up'!A1188)</f>
        <v/>
      </c>
      <c r="B1191" s="75" t="s">
        <v>81</v>
      </c>
      <c r="C1191" s="85"/>
      <c r="D1191" s="86" t="str">
        <f>IF(Table4[[#This Row],[Diameter (in)]]="","",(((CONVERT(Table4[[#This Row],[Diameter (in)]],"in","m"))/2)^2)*PI())</f>
        <v/>
      </c>
      <c r="E1191" s="87" t="str">
        <f>IF(Table4[[#This Row],[Area (m2)]]="","",$D$4/Table4[[#This Row],[Area (m2)]])</f>
        <v/>
      </c>
      <c r="F1191" s="85">
        <f t="shared" si="18"/>
        <v>4.6951999999999998</v>
      </c>
      <c r="G1191" s="88" t="str">
        <f>IF(Table4[[#This Row],[Segment]]="","",(CONVERT(Table4[[#This Row],[Diameter (in)]],"in","m")*$B$4*Table4[[#This Row],[Velocity (m/s)]])/$C$4)</f>
        <v/>
      </c>
      <c r="H1191" s="96" t="str">
        <f>IF(Table4[[#This Row],[Segment]]="","",IF(Table4[[#This Row],[Teynold''s Number]]&gt;4000,"TURBULENT","LAMINAR"))</f>
        <v/>
      </c>
      <c r="I1191" s="86" t="str">
        <f>IF(Table4[[#This Row],[Segment]]="","",INDEX(Data!C1188:C1202,MATCH(Table4[Material],Data!B1188:B1202,0)))</f>
        <v/>
      </c>
      <c r="J1191" s="89" t="str">
        <f>IF(Table4[[#This Row],[ε (m)]]="","",Table4[[#This Row],[ε (m)]]/(CONVERT(Table4[[#This Row],[Diameter (in)]],"in","m")))</f>
        <v/>
      </c>
      <c r="K1191" s="96" t="str">
        <f>IF(Table4[[#This Row],[Regime]]="LAMINAR",16/Table4[[#This Row],[Teynold''s Number]],"-")</f>
        <v>-</v>
      </c>
      <c r="L1191" s="86"/>
      <c r="M1191" s="97" t="str">
        <f>IF(Table4[[#This Row],[Regime]]="TURBULENT",(((-4*LOG10(Table4[[#This Row],[ε/D]]/3.7+1.256/(Table4[[#This Row],[Teynold''s Number]]*SQRT(Table4[[#This Row],[f turbulent (guess)]]))))^-1)^2),"")</f>
        <v/>
      </c>
      <c r="N1191" s="91" t="str">
        <f>IF(Table4[[#This Row],[f turbulent]]="","",Table4[[#This Row],[f turbulent (guess)]]-Table4[[#This Row],[f turbulent]])</f>
        <v/>
      </c>
      <c r="O1191" s="87">
        <f>IF(Table4[[#This Row],[Segment]]="",0,IF(C1192="",0,IF(C1192&lt;=Table4[[#This Row],[Diameter (in)]],0,1-(D1191/D1192))))</f>
        <v>0</v>
      </c>
      <c r="P1191" s="92" t="str">
        <f>IF(Table4[[#This Row],[Segment]]="","",IF(C1191&gt;C1192,"",IF(C1192="",0.55,(0.55*(1-D1192/D1191)))))</f>
        <v/>
      </c>
      <c r="Q119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91" s="92" t="str">
        <f>IF(Table4[[#This Row],[Segment]]="","",IF(Table4[[#This Row],[Kexpansion]]="","0",((Table4[[#This Row],[Velocity (m/s)]]^2)/2)*Table4[[#This Row],[Kexpansion]]))</f>
        <v/>
      </c>
      <c r="S1191" s="92" t="str">
        <f>IF(Table4[[#This Row],[Segment]]="","",IF(Table4[[#This Row],[Kcontraction]]="","0",((Table4[[#This Row],[Velocity (m/s)]]^2)/2)*Table4[[#This Row],[Kcontraction]]))</f>
        <v/>
      </c>
      <c r="T1191" s="89" t="str">
        <f>IF(Table4[[#This Row],[Segment]]="","",SUMIF($Y$7:$Y$2000,Table4[[#This Row],[Segment]],$AD$7:$AD$2000))</f>
        <v/>
      </c>
      <c r="U1191" s="95" t="str">
        <f>IF(Table4[[#This Row],[Segment]]="","",Table4[[#This Row],[Hfriction (J/kg)]]+Table4[[#This Row],[Hexpansions (J/kg)]]+Table4[[#This Row],[Hcontractions (J/kg)]]+Table4[[#This Row],[Hf (J/kg)]])</f>
        <v/>
      </c>
      <c r="V1191" s="95" t="str">
        <f>IF(Table4[[#This Row],[Segment]]="","",Table4[[#This Row],[Total Friction Loss (J/kg)]]*Table3[Density (kg/m3)])</f>
        <v/>
      </c>
      <c r="W1191" s="95" t="str">
        <f>IF(Table4[[#This Row],[Segment]]="","",Table4[[#This Row],[Total Pressure Drop (Pa)]]/1000)</f>
        <v/>
      </c>
      <c r="Y1191" s="82" t="str">
        <f>IF('Set Up'!D1414="","",'Set Up'!D1414)</f>
        <v/>
      </c>
      <c r="Z1191" s="82" t="str">
        <f>IF('Set Up'!E1414="","",'Set Up'!E1414)</f>
        <v/>
      </c>
      <c r="AA1191" s="82" t="str">
        <f>IF('Set Up'!F1414="","",'Set Up'!F1414)</f>
        <v/>
      </c>
      <c r="AB1191" s="82" t="str">
        <f>IF('Set Up'!G1414="","",'Set Up'!G1414)</f>
        <v/>
      </c>
      <c r="AC1191" s="82" t="str">
        <f t="array" ref="AC1191">IF(Y1191="","",INDEX(Data!$G$4:$G$51,MATCH(Table7[[#This Row],[Fitting]]&amp;Table7[[#This Row],[Fitting Subtype]],Data!$E$4:$E$51&amp;Data!$F$4:$F$51,0)))</f>
        <v/>
      </c>
      <c r="AD1191" s="89" t="str">
        <f>IF(Table7[[#This Row],[Segment]]="","",Table7[[#This Row],[Quantity]]*Table7[[#This Row],[Kf]]*(((INDEX(Table4[Velocity (m/s)],MATCH(Table7[[#This Row],[Segment]],Table4[Segment],0)))^2)/2))</f>
        <v/>
      </c>
      <c r="AF1191" s="82" t="str">
        <f>Table4[[#This Row],[Segment]]</f>
        <v/>
      </c>
      <c r="AG1191" s="75"/>
      <c r="AH1191" s="82" t="str">
        <f>IF(Table5[[#This Row],[Segment]]="","",AG1191-Table4[[#This Row],[Total Pressure Drop (kPa)]])</f>
        <v/>
      </c>
    </row>
    <row r="1192" spans="1:34" x14ac:dyDescent="0.25">
      <c r="A1192" s="95" t="str">
        <f>IF('Set Up'!A1189="","",'Set Up'!A1189)</f>
        <v/>
      </c>
      <c r="B1192" s="75" t="s">
        <v>81</v>
      </c>
      <c r="C1192" s="85"/>
      <c r="D1192" s="86" t="str">
        <f>IF(Table4[[#This Row],[Diameter (in)]]="","",(((CONVERT(Table4[[#This Row],[Diameter (in)]],"in","m"))/2)^2)*PI())</f>
        <v/>
      </c>
      <c r="E1192" s="87" t="str">
        <f>IF(Table4[[#This Row],[Area (m2)]]="","",$D$4/Table4[[#This Row],[Area (m2)]])</f>
        <v/>
      </c>
      <c r="F1192" s="85">
        <f t="shared" si="18"/>
        <v>4.6951999999999998</v>
      </c>
      <c r="G1192" s="88" t="str">
        <f>IF(Table4[[#This Row],[Segment]]="","",(CONVERT(Table4[[#This Row],[Diameter (in)]],"in","m")*$B$4*Table4[[#This Row],[Velocity (m/s)]])/$C$4)</f>
        <v/>
      </c>
      <c r="H1192" s="96" t="str">
        <f>IF(Table4[[#This Row],[Segment]]="","",IF(Table4[[#This Row],[Teynold''s Number]]&gt;4000,"TURBULENT","LAMINAR"))</f>
        <v/>
      </c>
      <c r="I1192" s="86" t="str">
        <f>IF(Table4[[#This Row],[Segment]]="","",INDEX(Data!C1189:C1203,MATCH(Table4[Material],Data!B1189:B1203,0)))</f>
        <v/>
      </c>
      <c r="J1192" s="89" t="str">
        <f>IF(Table4[[#This Row],[ε (m)]]="","",Table4[[#This Row],[ε (m)]]/(CONVERT(Table4[[#This Row],[Diameter (in)]],"in","m")))</f>
        <v/>
      </c>
      <c r="K1192" s="96" t="str">
        <f>IF(Table4[[#This Row],[Regime]]="LAMINAR",16/Table4[[#This Row],[Teynold''s Number]],"-")</f>
        <v>-</v>
      </c>
      <c r="L1192" s="86"/>
      <c r="M1192" s="97" t="str">
        <f>IF(Table4[[#This Row],[Regime]]="TURBULENT",(((-4*LOG10(Table4[[#This Row],[ε/D]]/3.7+1.256/(Table4[[#This Row],[Teynold''s Number]]*SQRT(Table4[[#This Row],[f turbulent (guess)]]))))^-1)^2),"")</f>
        <v/>
      </c>
      <c r="N1192" s="91" t="str">
        <f>IF(Table4[[#This Row],[f turbulent]]="","",Table4[[#This Row],[f turbulent (guess)]]-Table4[[#This Row],[f turbulent]])</f>
        <v/>
      </c>
      <c r="O1192" s="87">
        <f>IF(Table4[[#This Row],[Segment]]="",0,IF(C1193="",0,IF(C1193&lt;=Table4[[#This Row],[Diameter (in)]],0,1-(D1192/D1193))))</f>
        <v>0</v>
      </c>
      <c r="P1192" s="92" t="str">
        <f>IF(Table4[[#This Row],[Segment]]="","",IF(C1192&gt;C1193,"",IF(C1193="",0.55,(0.55*(1-D1193/D1192)))))</f>
        <v/>
      </c>
      <c r="Q119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92" s="92" t="str">
        <f>IF(Table4[[#This Row],[Segment]]="","",IF(Table4[[#This Row],[Kexpansion]]="","0",((Table4[[#This Row],[Velocity (m/s)]]^2)/2)*Table4[[#This Row],[Kexpansion]]))</f>
        <v/>
      </c>
      <c r="S1192" s="92" t="str">
        <f>IF(Table4[[#This Row],[Segment]]="","",IF(Table4[[#This Row],[Kcontraction]]="","0",((Table4[[#This Row],[Velocity (m/s)]]^2)/2)*Table4[[#This Row],[Kcontraction]]))</f>
        <v/>
      </c>
      <c r="T1192" s="89" t="str">
        <f>IF(Table4[[#This Row],[Segment]]="","",SUMIF($Y$7:$Y$2000,Table4[[#This Row],[Segment]],$AD$7:$AD$2000))</f>
        <v/>
      </c>
      <c r="U1192" s="95" t="str">
        <f>IF(Table4[[#This Row],[Segment]]="","",Table4[[#This Row],[Hfriction (J/kg)]]+Table4[[#This Row],[Hexpansions (J/kg)]]+Table4[[#This Row],[Hcontractions (J/kg)]]+Table4[[#This Row],[Hf (J/kg)]])</f>
        <v/>
      </c>
      <c r="V1192" s="95" t="str">
        <f>IF(Table4[[#This Row],[Segment]]="","",Table4[[#This Row],[Total Friction Loss (J/kg)]]*Table3[Density (kg/m3)])</f>
        <v/>
      </c>
      <c r="W1192" s="95" t="str">
        <f>IF(Table4[[#This Row],[Segment]]="","",Table4[[#This Row],[Total Pressure Drop (Pa)]]/1000)</f>
        <v/>
      </c>
      <c r="Y1192" s="82" t="str">
        <f>IF('Set Up'!D1415="","",'Set Up'!D1415)</f>
        <v/>
      </c>
      <c r="Z1192" s="82" t="str">
        <f>IF('Set Up'!E1415="","",'Set Up'!E1415)</f>
        <v/>
      </c>
      <c r="AA1192" s="82" t="str">
        <f>IF('Set Up'!F1415="","",'Set Up'!F1415)</f>
        <v/>
      </c>
      <c r="AB1192" s="82" t="str">
        <f>IF('Set Up'!G1415="","",'Set Up'!G1415)</f>
        <v/>
      </c>
      <c r="AC1192" s="82" t="str">
        <f t="array" ref="AC1192">IF(Y1192="","",INDEX(Data!$G$4:$G$51,MATCH(Table7[[#This Row],[Fitting]]&amp;Table7[[#This Row],[Fitting Subtype]],Data!$E$4:$E$51&amp;Data!$F$4:$F$51,0)))</f>
        <v/>
      </c>
      <c r="AD1192" s="89" t="str">
        <f>IF(Table7[[#This Row],[Segment]]="","",Table7[[#This Row],[Quantity]]*Table7[[#This Row],[Kf]]*(((INDEX(Table4[Velocity (m/s)],MATCH(Table7[[#This Row],[Segment]],Table4[Segment],0)))^2)/2))</f>
        <v/>
      </c>
      <c r="AF1192" s="82" t="str">
        <f>Table4[[#This Row],[Segment]]</f>
        <v/>
      </c>
      <c r="AG1192" s="75"/>
      <c r="AH1192" s="82" t="str">
        <f>IF(Table5[[#This Row],[Segment]]="","",AG1192-Table4[[#This Row],[Total Pressure Drop (kPa)]])</f>
        <v/>
      </c>
    </row>
    <row r="1193" spans="1:34" x14ac:dyDescent="0.25">
      <c r="A1193" s="95" t="str">
        <f>IF('Set Up'!A1190="","",'Set Up'!A1190)</f>
        <v/>
      </c>
      <c r="B1193" s="75" t="s">
        <v>81</v>
      </c>
      <c r="C1193" s="85"/>
      <c r="D1193" s="86" t="str">
        <f>IF(Table4[[#This Row],[Diameter (in)]]="","",(((CONVERT(Table4[[#This Row],[Diameter (in)]],"in","m"))/2)^2)*PI())</f>
        <v/>
      </c>
      <c r="E1193" s="87" t="str">
        <f>IF(Table4[[#This Row],[Area (m2)]]="","",$D$4/Table4[[#This Row],[Area (m2)]])</f>
        <v/>
      </c>
      <c r="F1193" s="85">
        <f t="shared" si="18"/>
        <v>4.6951999999999998</v>
      </c>
      <c r="G1193" s="88" t="str">
        <f>IF(Table4[[#This Row],[Segment]]="","",(CONVERT(Table4[[#This Row],[Diameter (in)]],"in","m")*$B$4*Table4[[#This Row],[Velocity (m/s)]])/$C$4)</f>
        <v/>
      </c>
      <c r="H1193" s="96" t="str">
        <f>IF(Table4[[#This Row],[Segment]]="","",IF(Table4[[#This Row],[Teynold''s Number]]&gt;4000,"TURBULENT","LAMINAR"))</f>
        <v/>
      </c>
      <c r="I1193" s="86" t="str">
        <f>IF(Table4[[#This Row],[Segment]]="","",INDEX(Data!C1190:C1204,MATCH(Table4[Material],Data!B1190:B1204,0)))</f>
        <v/>
      </c>
      <c r="J1193" s="89" t="str">
        <f>IF(Table4[[#This Row],[ε (m)]]="","",Table4[[#This Row],[ε (m)]]/(CONVERT(Table4[[#This Row],[Diameter (in)]],"in","m")))</f>
        <v/>
      </c>
      <c r="K1193" s="96" t="str">
        <f>IF(Table4[[#This Row],[Regime]]="LAMINAR",16/Table4[[#This Row],[Teynold''s Number]],"-")</f>
        <v>-</v>
      </c>
      <c r="L1193" s="86"/>
      <c r="M1193" s="97" t="str">
        <f>IF(Table4[[#This Row],[Regime]]="TURBULENT",(((-4*LOG10(Table4[[#This Row],[ε/D]]/3.7+1.256/(Table4[[#This Row],[Teynold''s Number]]*SQRT(Table4[[#This Row],[f turbulent (guess)]]))))^-1)^2),"")</f>
        <v/>
      </c>
      <c r="N1193" s="91" t="str">
        <f>IF(Table4[[#This Row],[f turbulent]]="","",Table4[[#This Row],[f turbulent (guess)]]-Table4[[#This Row],[f turbulent]])</f>
        <v/>
      </c>
      <c r="O1193" s="87">
        <f>IF(Table4[[#This Row],[Segment]]="",0,IF(C1194="",0,IF(C1194&lt;=Table4[[#This Row],[Diameter (in)]],0,1-(D1193/D1194))))</f>
        <v>0</v>
      </c>
      <c r="P1193" s="92" t="str">
        <f>IF(Table4[[#This Row],[Segment]]="","",IF(C1193&gt;C1194,"",IF(C1194="",0.55,(0.55*(1-D1194/D1193)))))</f>
        <v/>
      </c>
      <c r="Q119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93" s="92" t="str">
        <f>IF(Table4[[#This Row],[Segment]]="","",IF(Table4[[#This Row],[Kexpansion]]="","0",((Table4[[#This Row],[Velocity (m/s)]]^2)/2)*Table4[[#This Row],[Kexpansion]]))</f>
        <v/>
      </c>
      <c r="S1193" s="92" t="str">
        <f>IF(Table4[[#This Row],[Segment]]="","",IF(Table4[[#This Row],[Kcontraction]]="","0",((Table4[[#This Row],[Velocity (m/s)]]^2)/2)*Table4[[#This Row],[Kcontraction]]))</f>
        <v/>
      </c>
      <c r="T1193" s="89" t="str">
        <f>IF(Table4[[#This Row],[Segment]]="","",SUMIF($Y$7:$Y$2000,Table4[[#This Row],[Segment]],$AD$7:$AD$2000))</f>
        <v/>
      </c>
      <c r="U1193" s="95" t="str">
        <f>IF(Table4[[#This Row],[Segment]]="","",Table4[[#This Row],[Hfriction (J/kg)]]+Table4[[#This Row],[Hexpansions (J/kg)]]+Table4[[#This Row],[Hcontractions (J/kg)]]+Table4[[#This Row],[Hf (J/kg)]])</f>
        <v/>
      </c>
      <c r="V1193" s="95" t="str">
        <f>IF(Table4[[#This Row],[Segment]]="","",Table4[[#This Row],[Total Friction Loss (J/kg)]]*Table3[Density (kg/m3)])</f>
        <v/>
      </c>
      <c r="W1193" s="95" t="str">
        <f>IF(Table4[[#This Row],[Segment]]="","",Table4[[#This Row],[Total Pressure Drop (Pa)]]/1000)</f>
        <v/>
      </c>
      <c r="Y1193" s="82" t="str">
        <f>IF('Set Up'!D1416="","",'Set Up'!D1416)</f>
        <v/>
      </c>
      <c r="Z1193" s="82" t="str">
        <f>IF('Set Up'!E1416="","",'Set Up'!E1416)</f>
        <v/>
      </c>
      <c r="AA1193" s="82" t="str">
        <f>IF('Set Up'!F1416="","",'Set Up'!F1416)</f>
        <v/>
      </c>
      <c r="AB1193" s="82" t="str">
        <f>IF('Set Up'!G1416="","",'Set Up'!G1416)</f>
        <v/>
      </c>
      <c r="AC1193" s="82" t="str">
        <f t="array" ref="AC1193">IF(Y1193="","",INDEX(Data!$G$4:$G$51,MATCH(Table7[[#This Row],[Fitting]]&amp;Table7[[#This Row],[Fitting Subtype]],Data!$E$4:$E$51&amp;Data!$F$4:$F$51,0)))</f>
        <v/>
      </c>
      <c r="AD1193" s="89" t="str">
        <f>IF(Table7[[#This Row],[Segment]]="","",Table7[[#This Row],[Quantity]]*Table7[[#This Row],[Kf]]*(((INDEX(Table4[Velocity (m/s)],MATCH(Table7[[#This Row],[Segment]],Table4[Segment],0)))^2)/2))</f>
        <v/>
      </c>
      <c r="AF1193" s="82" t="str">
        <f>Table4[[#This Row],[Segment]]</f>
        <v/>
      </c>
      <c r="AG1193" s="75"/>
      <c r="AH1193" s="82" t="str">
        <f>IF(Table5[[#This Row],[Segment]]="","",AG1193-Table4[[#This Row],[Total Pressure Drop (kPa)]])</f>
        <v/>
      </c>
    </row>
    <row r="1194" spans="1:34" x14ac:dyDescent="0.25">
      <c r="A1194" s="95" t="str">
        <f>IF('Set Up'!A1191="","",'Set Up'!A1191)</f>
        <v/>
      </c>
      <c r="B1194" s="75" t="s">
        <v>81</v>
      </c>
      <c r="C1194" s="85"/>
      <c r="D1194" s="86" t="str">
        <f>IF(Table4[[#This Row],[Diameter (in)]]="","",(((CONVERT(Table4[[#This Row],[Diameter (in)]],"in","m"))/2)^2)*PI())</f>
        <v/>
      </c>
      <c r="E1194" s="87" t="str">
        <f>IF(Table4[[#This Row],[Area (m2)]]="","",$D$4/Table4[[#This Row],[Area (m2)]])</f>
        <v/>
      </c>
      <c r="F1194" s="85">
        <f t="shared" si="18"/>
        <v>4.6951999999999998</v>
      </c>
      <c r="G1194" s="88" t="str">
        <f>IF(Table4[[#This Row],[Segment]]="","",(CONVERT(Table4[[#This Row],[Diameter (in)]],"in","m")*$B$4*Table4[[#This Row],[Velocity (m/s)]])/$C$4)</f>
        <v/>
      </c>
      <c r="H1194" s="96" t="str">
        <f>IF(Table4[[#This Row],[Segment]]="","",IF(Table4[[#This Row],[Teynold''s Number]]&gt;4000,"TURBULENT","LAMINAR"))</f>
        <v/>
      </c>
      <c r="I1194" s="86" t="str">
        <f>IF(Table4[[#This Row],[Segment]]="","",INDEX(Data!C1191:C1205,MATCH(Table4[Material],Data!B1191:B1205,0)))</f>
        <v/>
      </c>
      <c r="J1194" s="89" t="str">
        <f>IF(Table4[[#This Row],[ε (m)]]="","",Table4[[#This Row],[ε (m)]]/(CONVERT(Table4[[#This Row],[Diameter (in)]],"in","m")))</f>
        <v/>
      </c>
      <c r="K1194" s="96" t="str">
        <f>IF(Table4[[#This Row],[Regime]]="LAMINAR",16/Table4[[#This Row],[Teynold''s Number]],"-")</f>
        <v>-</v>
      </c>
      <c r="L1194" s="86"/>
      <c r="M1194" s="97" t="str">
        <f>IF(Table4[[#This Row],[Regime]]="TURBULENT",(((-4*LOG10(Table4[[#This Row],[ε/D]]/3.7+1.256/(Table4[[#This Row],[Teynold''s Number]]*SQRT(Table4[[#This Row],[f turbulent (guess)]]))))^-1)^2),"")</f>
        <v/>
      </c>
      <c r="N1194" s="91" t="str">
        <f>IF(Table4[[#This Row],[f turbulent]]="","",Table4[[#This Row],[f turbulent (guess)]]-Table4[[#This Row],[f turbulent]])</f>
        <v/>
      </c>
      <c r="O1194" s="87">
        <f>IF(Table4[[#This Row],[Segment]]="",0,IF(C1195="",0,IF(C1195&lt;=Table4[[#This Row],[Diameter (in)]],0,1-(D1194/D1195))))</f>
        <v>0</v>
      </c>
      <c r="P1194" s="92" t="str">
        <f>IF(Table4[[#This Row],[Segment]]="","",IF(C1194&gt;C1195,"",IF(C1195="",0.55,(0.55*(1-D1195/D1194)))))</f>
        <v/>
      </c>
      <c r="Q119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94" s="92" t="str">
        <f>IF(Table4[[#This Row],[Segment]]="","",IF(Table4[[#This Row],[Kexpansion]]="","0",((Table4[[#This Row],[Velocity (m/s)]]^2)/2)*Table4[[#This Row],[Kexpansion]]))</f>
        <v/>
      </c>
      <c r="S1194" s="92" t="str">
        <f>IF(Table4[[#This Row],[Segment]]="","",IF(Table4[[#This Row],[Kcontraction]]="","0",((Table4[[#This Row],[Velocity (m/s)]]^2)/2)*Table4[[#This Row],[Kcontraction]]))</f>
        <v/>
      </c>
      <c r="T1194" s="89" t="str">
        <f>IF(Table4[[#This Row],[Segment]]="","",SUMIF($Y$7:$Y$2000,Table4[[#This Row],[Segment]],$AD$7:$AD$2000))</f>
        <v/>
      </c>
      <c r="U1194" s="95" t="str">
        <f>IF(Table4[[#This Row],[Segment]]="","",Table4[[#This Row],[Hfriction (J/kg)]]+Table4[[#This Row],[Hexpansions (J/kg)]]+Table4[[#This Row],[Hcontractions (J/kg)]]+Table4[[#This Row],[Hf (J/kg)]])</f>
        <v/>
      </c>
      <c r="V1194" s="95" t="str">
        <f>IF(Table4[[#This Row],[Segment]]="","",Table4[[#This Row],[Total Friction Loss (J/kg)]]*Table3[Density (kg/m3)])</f>
        <v/>
      </c>
      <c r="W1194" s="95" t="str">
        <f>IF(Table4[[#This Row],[Segment]]="","",Table4[[#This Row],[Total Pressure Drop (Pa)]]/1000)</f>
        <v/>
      </c>
      <c r="Y1194" s="82" t="str">
        <f>IF('Set Up'!D1417="","",'Set Up'!D1417)</f>
        <v/>
      </c>
      <c r="Z1194" s="82" t="str">
        <f>IF('Set Up'!E1417="","",'Set Up'!E1417)</f>
        <v/>
      </c>
      <c r="AA1194" s="82" t="str">
        <f>IF('Set Up'!F1417="","",'Set Up'!F1417)</f>
        <v/>
      </c>
      <c r="AB1194" s="82" t="str">
        <f>IF('Set Up'!G1417="","",'Set Up'!G1417)</f>
        <v/>
      </c>
      <c r="AC1194" s="82" t="str">
        <f t="array" ref="AC1194">IF(Y1194="","",INDEX(Data!$G$4:$G$51,MATCH(Table7[[#This Row],[Fitting]]&amp;Table7[[#This Row],[Fitting Subtype]],Data!$E$4:$E$51&amp;Data!$F$4:$F$51,0)))</f>
        <v/>
      </c>
      <c r="AD1194" s="89" t="str">
        <f>IF(Table7[[#This Row],[Segment]]="","",Table7[[#This Row],[Quantity]]*Table7[[#This Row],[Kf]]*(((INDEX(Table4[Velocity (m/s)],MATCH(Table7[[#This Row],[Segment]],Table4[Segment],0)))^2)/2))</f>
        <v/>
      </c>
      <c r="AF1194" s="82" t="str">
        <f>Table4[[#This Row],[Segment]]</f>
        <v/>
      </c>
      <c r="AG1194" s="75"/>
      <c r="AH1194" s="82" t="str">
        <f>IF(Table5[[#This Row],[Segment]]="","",AG1194-Table4[[#This Row],[Total Pressure Drop (kPa)]])</f>
        <v/>
      </c>
    </row>
    <row r="1195" spans="1:34" x14ac:dyDescent="0.25">
      <c r="A1195" s="95" t="str">
        <f>IF('Set Up'!A1192="","",'Set Up'!A1192)</f>
        <v/>
      </c>
      <c r="B1195" s="75" t="s">
        <v>81</v>
      </c>
      <c r="C1195" s="85"/>
      <c r="D1195" s="86" t="str">
        <f>IF(Table4[[#This Row],[Diameter (in)]]="","",(((CONVERT(Table4[[#This Row],[Diameter (in)]],"in","m"))/2)^2)*PI())</f>
        <v/>
      </c>
      <c r="E1195" s="87" t="str">
        <f>IF(Table4[[#This Row],[Area (m2)]]="","",$D$4/Table4[[#This Row],[Area (m2)]])</f>
        <v/>
      </c>
      <c r="F1195" s="85">
        <f t="shared" si="18"/>
        <v>4.6951999999999998</v>
      </c>
      <c r="G1195" s="88" t="str">
        <f>IF(Table4[[#This Row],[Segment]]="","",(CONVERT(Table4[[#This Row],[Diameter (in)]],"in","m")*$B$4*Table4[[#This Row],[Velocity (m/s)]])/$C$4)</f>
        <v/>
      </c>
      <c r="H1195" s="96" t="str">
        <f>IF(Table4[[#This Row],[Segment]]="","",IF(Table4[[#This Row],[Teynold''s Number]]&gt;4000,"TURBULENT","LAMINAR"))</f>
        <v/>
      </c>
      <c r="I1195" s="86" t="str">
        <f>IF(Table4[[#This Row],[Segment]]="","",INDEX(Data!C1192:C1206,MATCH(Table4[Material],Data!B1192:B1206,0)))</f>
        <v/>
      </c>
      <c r="J1195" s="89" t="str">
        <f>IF(Table4[[#This Row],[ε (m)]]="","",Table4[[#This Row],[ε (m)]]/(CONVERT(Table4[[#This Row],[Diameter (in)]],"in","m")))</f>
        <v/>
      </c>
      <c r="K1195" s="96" t="str">
        <f>IF(Table4[[#This Row],[Regime]]="LAMINAR",16/Table4[[#This Row],[Teynold''s Number]],"-")</f>
        <v>-</v>
      </c>
      <c r="L1195" s="86"/>
      <c r="M1195" s="97" t="str">
        <f>IF(Table4[[#This Row],[Regime]]="TURBULENT",(((-4*LOG10(Table4[[#This Row],[ε/D]]/3.7+1.256/(Table4[[#This Row],[Teynold''s Number]]*SQRT(Table4[[#This Row],[f turbulent (guess)]]))))^-1)^2),"")</f>
        <v/>
      </c>
      <c r="N1195" s="91" t="str">
        <f>IF(Table4[[#This Row],[f turbulent]]="","",Table4[[#This Row],[f turbulent (guess)]]-Table4[[#This Row],[f turbulent]])</f>
        <v/>
      </c>
      <c r="O1195" s="87">
        <f>IF(Table4[[#This Row],[Segment]]="",0,IF(C1196="",0,IF(C1196&lt;=Table4[[#This Row],[Diameter (in)]],0,1-(D1195/D1196))))</f>
        <v>0</v>
      </c>
      <c r="P1195" s="92" t="str">
        <f>IF(Table4[[#This Row],[Segment]]="","",IF(C1195&gt;C1196,"",IF(C1196="",0.55,(0.55*(1-D1196/D1195)))))</f>
        <v/>
      </c>
      <c r="Q119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95" s="92" t="str">
        <f>IF(Table4[[#This Row],[Segment]]="","",IF(Table4[[#This Row],[Kexpansion]]="","0",((Table4[[#This Row],[Velocity (m/s)]]^2)/2)*Table4[[#This Row],[Kexpansion]]))</f>
        <v/>
      </c>
      <c r="S1195" s="92" t="str">
        <f>IF(Table4[[#This Row],[Segment]]="","",IF(Table4[[#This Row],[Kcontraction]]="","0",((Table4[[#This Row],[Velocity (m/s)]]^2)/2)*Table4[[#This Row],[Kcontraction]]))</f>
        <v/>
      </c>
      <c r="T1195" s="89" t="str">
        <f>IF(Table4[[#This Row],[Segment]]="","",SUMIF($Y$7:$Y$2000,Table4[[#This Row],[Segment]],$AD$7:$AD$2000))</f>
        <v/>
      </c>
      <c r="U1195" s="95" t="str">
        <f>IF(Table4[[#This Row],[Segment]]="","",Table4[[#This Row],[Hfriction (J/kg)]]+Table4[[#This Row],[Hexpansions (J/kg)]]+Table4[[#This Row],[Hcontractions (J/kg)]]+Table4[[#This Row],[Hf (J/kg)]])</f>
        <v/>
      </c>
      <c r="V1195" s="95" t="str">
        <f>IF(Table4[[#This Row],[Segment]]="","",Table4[[#This Row],[Total Friction Loss (J/kg)]]*Table3[Density (kg/m3)])</f>
        <v/>
      </c>
      <c r="W1195" s="95" t="str">
        <f>IF(Table4[[#This Row],[Segment]]="","",Table4[[#This Row],[Total Pressure Drop (Pa)]]/1000)</f>
        <v/>
      </c>
      <c r="Y1195" s="82" t="str">
        <f>IF('Set Up'!D1418="","",'Set Up'!D1418)</f>
        <v/>
      </c>
      <c r="Z1195" s="82" t="str">
        <f>IF('Set Up'!E1418="","",'Set Up'!E1418)</f>
        <v/>
      </c>
      <c r="AA1195" s="82" t="str">
        <f>IF('Set Up'!F1418="","",'Set Up'!F1418)</f>
        <v/>
      </c>
      <c r="AB1195" s="82" t="str">
        <f>IF('Set Up'!G1418="","",'Set Up'!G1418)</f>
        <v/>
      </c>
      <c r="AC1195" s="82" t="str">
        <f t="array" ref="AC1195">IF(Y1195="","",INDEX(Data!$G$4:$G$51,MATCH(Table7[[#This Row],[Fitting]]&amp;Table7[[#This Row],[Fitting Subtype]],Data!$E$4:$E$51&amp;Data!$F$4:$F$51,0)))</f>
        <v/>
      </c>
      <c r="AD1195" s="89" t="str">
        <f>IF(Table7[[#This Row],[Segment]]="","",Table7[[#This Row],[Quantity]]*Table7[[#This Row],[Kf]]*(((INDEX(Table4[Velocity (m/s)],MATCH(Table7[[#This Row],[Segment]],Table4[Segment],0)))^2)/2))</f>
        <v/>
      </c>
      <c r="AF1195" s="82" t="str">
        <f>Table4[[#This Row],[Segment]]</f>
        <v/>
      </c>
      <c r="AG1195" s="75"/>
      <c r="AH1195" s="82" t="str">
        <f>IF(Table5[[#This Row],[Segment]]="","",AG1195-Table4[[#This Row],[Total Pressure Drop (kPa)]])</f>
        <v/>
      </c>
    </row>
    <row r="1196" spans="1:34" x14ac:dyDescent="0.25">
      <c r="A1196" s="95" t="str">
        <f>IF('Set Up'!A1193="","",'Set Up'!A1193)</f>
        <v/>
      </c>
      <c r="B1196" s="75" t="s">
        <v>81</v>
      </c>
      <c r="C1196" s="85"/>
      <c r="D1196" s="86" t="str">
        <f>IF(Table4[[#This Row],[Diameter (in)]]="","",(((CONVERT(Table4[[#This Row],[Diameter (in)]],"in","m"))/2)^2)*PI())</f>
        <v/>
      </c>
      <c r="E1196" s="87" t="str">
        <f>IF(Table4[[#This Row],[Area (m2)]]="","",$D$4/Table4[[#This Row],[Area (m2)]])</f>
        <v/>
      </c>
      <c r="F1196" s="85">
        <f t="shared" si="18"/>
        <v>4.6951999999999998</v>
      </c>
      <c r="G1196" s="88" t="str">
        <f>IF(Table4[[#This Row],[Segment]]="","",(CONVERT(Table4[[#This Row],[Diameter (in)]],"in","m")*$B$4*Table4[[#This Row],[Velocity (m/s)]])/$C$4)</f>
        <v/>
      </c>
      <c r="H1196" s="96" t="str">
        <f>IF(Table4[[#This Row],[Segment]]="","",IF(Table4[[#This Row],[Teynold''s Number]]&gt;4000,"TURBULENT","LAMINAR"))</f>
        <v/>
      </c>
      <c r="I1196" s="86" t="str">
        <f>IF(Table4[[#This Row],[Segment]]="","",INDEX(Data!C1193:C1207,MATCH(Table4[Material],Data!B1193:B1207,0)))</f>
        <v/>
      </c>
      <c r="J1196" s="89" t="str">
        <f>IF(Table4[[#This Row],[ε (m)]]="","",Table4[[#This Row],[ε (m)]]/(CONVERT(Table4[[#This Row],[Diameter (in)]],"in","m")))</f>
        <v/>
      </c>
      <c r="K1196" s="96" t="str">
        <f>IF(Table4[[#This Row],[Regime]]="LAMINAR",16/Table4[[#This Row],[Teynold''s Number]],"-")</f>
        <v>-</v>
      </c>
      <c r="L1196" s="86"/>
      <c r="M1196" s="97" t="str">
        <f>IF(Table4[[#This Row],[Regime]]="TURBULENT",(((-4*LOG10(Table4[[#This Row],[ε/D]]/3.7+1.256/(Table4[[#This Row],[Teynold''s Number]]*SQRT(Table4[[#This Row],[f turbulent (guess)]]))))^-1)^2),"")</f>
        <v/>
      </c>
      <c r="N1196" s="91" t="str">
        <f>IF(Table4[[#This Row],[f turbulent]]="","",Table4[[#This Row],[f turbulent (guess)]]-Table4[[#This Row],[f turbulent]])</f>
        <v/>
      </c>
      <c r="O1196" s="87">
        <f>IF(Table4[[#This Row],[Segment]]="",0,IF(C1197="",0,IF(C1197&lt;=Table4[[#This Row],[Diameter (in)]],0,1-(D1196/D1197))))</f>
        <v>0</v>
      </c>
      <c r="P1196" s="92" t="str">
        <f>IF(Table4[[#This Row],[Segment]]="","",IF(C1196&gt;C1197,"",IF(C1197="",0.55,(0.55*(1-D1197/D1196)))))</f>
        <v/>
      </c>
      <c r="Q119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96" s="92" t="str">
        <f>IF(Table4[[#This Row],[Segment]]="","",IF(Table4[[#This Row],[Kexpansion]]="","0",((Table4[[#This Row],[Velocity (m/s)]]^2)/2)*Table4[[#This Row],[Kexpansion]]))</f>
        <v/>
      </c>
      <c r="S1196" s="92" t="str">
        <f>IF(Table4[[#This Row],[Segment]]="","",IF(Table4[[#This Row],[Kcontraction]]="","0",((Table4[[#This Row],[Velocity (m/s)]]^2)/2)*Table4[[#This Row],[Kcontraction]]))</f>
        <v/>
      </c>
      <c r="T1196" s="89" t="str">
        <f>IF(Table4[[#This Row],[Segment]]="","",SUMIF($Y$7:$Y$2000,Table4[[#This Row],[Segment]],$AD$7:$AD$2000))</f>
        <v/>
      </c>
      <c r="U1196" s="95" t="str">
        <f>IF(Table4[[#This Row],[Segment]]="","",Table4[[#This Row],[Hfriction (J/kg)]]+Table4[[#This Row],[Hexpansions (J/kg)]]+Table4[[#This Row],[Hcontractions (J/kg)]]+Table4[[#This Row],[Hf (J/kg)]])</f>
        <v/>
      </c>
      <c r="V1196" s="95" t="str">
        <f>IF(Table4[[#This Row],[Segment]]="","",Table4[[#This Row],[Total Friction Loss (J/kg)]]*Table3[Density (kg/m3)])</f>
        <v/>
      </c>
      <c r="W1196" s="95" t="str">
        <f>IF(Table4[[#This Row],[Segment]]="","",Table4[[#This Row],[Total Pressure Drop (Pa)]]/1000)</f>
        <v/>
      </c>
      <c r="Y1196" s="82" t="str">
        <f>IF('Set Up'!D1419="","",'Set Up'!D1419)</f>
        <v/>
      </c>
      <c r="Z1196" s="82" t="str">
        <f>IF('Set Up'!E1419="","",'Set Up'!E1419)</f>
        <v/>
      </c>
      <c r="AA1196" s="82" t="str">
        <f>IF('Set Up'!F1419="","",'Set Up'!F1419)</f>
        <v/>
      </c>
      <c r="AB1196" s="82" t="str">
        <f>IF('Set Up'!G1419="","",'Set Up'!G1419)</f>
        <v/>
      </c>
      <c r="AC1196" s="82" t="str">
        <f t="array" ref="AC1196">IF(Y1196="","",INDEX(Data!$G$4:$G$51,MATCH(Table7[[#This Row],[Fitting]]&amp;Table7[[#This Row],[Fitting Subtype]],Data!$E$4:$E$51&amp;Data!$F$4:$F$51,0)))</f>
        <v/>
      </c>
      <c r="AD1196" s="89" t="str">
        <f>IF(Table7[[#This Row],[Segment]]="","",Table7[[#This Row],[Quantity]]*Table7[[#This Row],[Kf]]*(((INDEX(Table4[Velocity (m/s)],MATCH(Table7[[#This Row],[Segment]],Table4[Segment],0)))^2)/2))</f>
        <v/>
      </c>
      <c r="AF1196" s="82" t="str">
        <f>Table4[[#This Row],[Segment]]</f>
        <v/>
      </c>
      <c r="AG1196" s="75"/>
      <c r="AH1196" s="82" t="str">
        <f>IF(Table5[[#This Row],[Segment]]="","",AG1196-Table4[[#This Row],[Total Pressure Drop (kPa)]])</f>
        <v/>
      </c>
    </row>
    <row r="1197" spans="1:34" x14ac:dyDescent="0.25">
      <c r="A1197" s="95" t="str">
        <f>IF('Set Up'!A1194="","",'Set Up'!A1194)</f>
        <v/>
      </c>
      <c r="B1197" s="75" t="s">
        <v>81</v>
      </c>
      <c r="C1197" s="85"/>
      <c r="D1197" s="86" t="str">
        <f>IF(Table4[[#This Row],[Diameter (in)]]="","",(((CONVERT(Table4[[#This Row],[Diameter (in)]],"in","m"))/2)^2)*PI())</f>
        <v/>
      </c>
      <c r="E1197" s="87" t="str">
        <f>IF(Table4[[#This Row],[Area (m2)]]="","",$D$4/Table4[[#This Row],[Area (m2)]])</f>
        <v/>
      </c>
      <c r="F1197" s="85">
        <f t="shared" si="18"/>
        <v>4.6951999999999998</v>
      </c>
      <c r="G1197" s="88" t="str">
        <f>IF(Table4[[#This Row],[Segment]]="","",(CONVERT(Table4[[#This Row],[Diameter (in)]],"in","m")*$B$4*Table4[[#This Row],[Velocity (m/s)]])/$C$4)</f>
        <v/>
      </c>
      <c r="H1197" s="96" t="str">
        <f>IF(Table4[[#This Row],[Segment]]="","",IF(Table4[[#This Row],[Teynold''s Number]]&gt;4000,"TURBULENT","LAMINAR"))</f>
        <v/>
      </c>
      <c r="I1197" s="86" t="str">
        <f>IF(Table4[[#This Row],[Segment]]="","",INDEX(Data!C1194:C1208,MATCH(Table4[Material],Data!B1194:B1208,0)))</f>
        <v/>
      </c>
      <c r="J1197" s="89" t="str">
        <f>IF(Table4[[#This Row],[ε (m)]]="","",Table4[[#This Row],[ε (m)]]/(CONVERT(Table4[[#This Row],[Diameter (in)]],"in","m")))</f>
        <v/>
      </c>
      <c r="K1197" s="96" t="str">
        <f>IF(Table4[[#This Row],[Regime]]="LAMINAR",16/Table4[[#This Row],[Teynold''s Number]],"-")</f>
        <v>-</v>
      </c>
      <c r="L1197" s="86"/>
      <c r="M1197" s="97" t="str">
        <f>IF(Table4[[#This Row],[Regime]]="TURBULENT",(((-4*LOG10(Table4[[#This Row],[ε/D]]/3.7+1.256/(Table4[[#This Row],[Teynold''s Number]]*SQRT(Table4[[#This Row],[f turbulent (guess)]]))))^-1)^2),"")</f>
        <v/>
      </c>
      <c r="N1197" s="91" t="str">
        <f>IF(Table4[[#This Row],[f turbulent]]="","",Table4[[#This Row],[f turbulent (guess)]]-Table4[[#This Row],[f turbulent]])</f>
        <v/>
      </c>
      <c r="O1197" s="87">
        <f>IF(Table4[[#This Row],[Segment]]="",0,IF(C1198="",0,IF(C1198&lt;=Table4[[#This Row],[Diameter (in)]],0,1-(D1197/D1198))))</f>
        <v>0</v>
      </c>
      <c r="P1197" s="92" t="str">
        <f>IF(Table4[[#This Row],[Segment]]="","",IF(C1197&gt;C1198,"",IF(C1198="",0.55,(0.55*(1-D1198/D1197)))))</f>
        <v/>
      </c>
      <c r="Q119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97" s="92" t="str">
        <f>IF(Table4[[#This Row],[Segment]]="","",IF(Table4[[#This Row],[Kexpansion]]="","0",((Table4[[#This Row],[Velocity (m/s)]]^2)/2)*Table4[[#This Row],[Kexpansion]]))</f>
        <v/>
      </c>
      <c r="S1197" s="92" t="str">
        <f>IF(Table4[[#This Row],[Segment]]="","",IF(Table4[[#This Row],[Kcontraction]]="","0",((Table4[[#This Row],[Velocity (m/s)]]^2)/2)*Table4[[#This Row],[Kcontraction]]))</f>
        <v/>
      </c>
      <c r="T1197" s="89" t="str">
        <f>IF(Table4[[#This Row],[Segment]]="","",SUMIF($Y$7:$Y$2000,Table4[[#This Row],[Segment]],$AD$7:$AD$2000))</f>
        <v/>
      </c>
      <c r="U1197" s="95" t="str">
        <f>IF(Table4[[#This Row],[Segment]]="","",Table4[[#This Row],[Hfriction (J/kg)]]+Table4[[#This Row],[Hexpansions (J/kg)]]+Table4[[#This Row],[Hcontractions (J/kg)]]+Table4[[#This Row],[Hf (J/kg)]])</f>
        <v/>
      </c>
      <c r="V1197" s="95" t="str">
        <f>IF(Table4[[#This Row],[Segment]]="","",Table4[[#This Row],[Total Friction Loss (J/kg)]]*Table3[Density (kg/m3)])</f>
        <v/>
      </c>
      <c r="W1197" s="95" t="str">
        <f>IF(Table4[[#This Row],[Segment]]="","",Table4[[#This Row],[Total Pressure Drop (Pa)]]/1000)</f>
        <v/>
      </c>
      <c r="Y1197" s="82" t="str">
        <f>IF('Set Up'!D1420="","",'Set Up'!D1420)</f>
        <v/>
      </c>
      <c r="Z1197" s="82" t="str">
        <f>IF('Set Up'!E1420="","",'Set Up'!E1420)</f>
        <v/>
      </c>
      <c r="AA1197" s="82" t="str">
        <f>IF('Set Up'!F1420="","",'Set Up'!F1420)</f>
        <v/>
      </c>
      <c r="AB1197" s="82" t="str">
        <f>IF('Set Up'!G1420="","",'Set Up'!G1420)</f>
        <v/>
      </c>
      <c r="AC1197" s="82" t="str">
        <f t="array" ref="AC1197">IF(Y1197="","",INDEX(Data!$G$4:$G$51,MATCH(Table7[[#This Row],[Fitting]]&amp;Table7[[#This Row],[Fitting Subtype]],Data!$E$4:$E$51&amp;Data!$F$4:$F$51,0)))</f>
        <v/>
      </c>
      <c r="AD1197" s="89" t="str">
        <f>IF(Table7[[#This Row],[Segment]]="","",Table7[[#This Row],[Quantity]]*Table7[[#This Row],[Kf]]*(((INDEX(Table4[Velocity (m/s)],MATCH(Table7[[#This Row],[Segment]],Table4[Segment],0)))^2)/2))</f>
        <v/>
      </c>
      <c r="AF1197" s="82" t="str">
        <f>Table4[[#This Row],[Segment]]</f>
        <v/>
      </c>
      <c r="AG1197" s="75"/>
      <c r="AH1197" s="82" t="str">
        <f>IF(Table5[[#This Row],[Segment]]="","",AG1197-Table4[[#This Row],[Total Pressure Drop (kPa)]])</f>
        <v/>
      </c>
    </row>
    <row r="1198" spans="1:34" x14ac:dyDescent="0.25">
      <c r="A1198" s="95" t="str">
        <f>IF('Set Up'!A1195="","",'Set Up'!A1195)</f>
        <v/>
      </c>
      <c r="B1198" s="75" t="s">
        <v>81</v>
      </c>
      <c r="C1198" s="85"/>
      <c r="D1198" s="86" t="str">
        <f>IF(Table4[[#This Row],[Diameter (in)]]="","",(((CONVERT(Table4[[#This Row],[Diameter (in)]],"in","m"))/2)^2)*PI())</f>
        <v/>
      </c>
      <c r="E1198" s="87" t="str">
        <f>IF(Table4[[#This Row],[Area (m2)]]="","",$D$4/Table4[[#This Row],[Area (m2)]])</f>
        <v/>
      </c>
      <c r="F1198" s="85">
        <f t="shared" si="18"/>
        <v>4.6951999999999998</v>
      </c>
      <c r="G1198" s="88" t="str">
        <f>IF(Table4[[#This Row],[Segment]]="","",(CONVERT(Table4[[#This Row],[Diameter (in)]],"in","m")*$B$4*Table4[[#This Row],[Velocity (m/s)]])/$C$4)</f>
        <v/>
      </c>
      <c r="H1198" s="96" t="str">
        <f>IF(Table4[[#This Row],[Segment]]="","",IF(Table4[[#This Row],[Teynold''s Number]]&gt;4000,"TURBULENT","LAMINAR"))</f>
        <v/>
      </c>
      <c r="I1198" s="86" t="str">
        <f>IF(Table4[[#This Row],[Segment]]="","",INDEX(Data!C1195:C1209,MATCH(Table4[Material],Data!B1195:B1209,0)))</f>
        <v/>
      </c>
      <c r="J1198" s="89" t="str">
        <f>IF(Table4[[#This Row],[ε (m)]]="","",Table4[[#This Row],[ε (m)]]/(CONVERT(Table4[[#This Row],[Diameter (in)]],"in","m")))</f>
        <v/>
      </c>
      <c r="K1198" s="96" t="str">
        <f>IF(Table4[[#This Row],[Regime]]="LAMINAR",16/Table4[[#This Row],[Teynold''s Number]],"-")</f>
        <v>-</v>
      </c>
      <c r="L1198" s="86"/>
      <c r="M1198" s="97" t="str">
        <f>IF(Table4[[#This Row],[Regime]]="TURBULENT",(((-4*LOG10(Table4[[#This Row],[ε/D]]/3.7+1.256/(Table4[[#This Row],[Teynold''s Number]]*SQRT(Table4[[#This Row],[f turbulent (guess)]]))))^-1)^2),"")</f>
        <v/>
      </c>
      <c r="N1198" s="91" t="str">
        <f>IF(Table4[[#This Row],[f turbulent]]="","",Table4[[#This Row],[f turbulent (guess)]]-Table4[[#This Row],[f turbulent]])</f>
        <v/>
      </c>
      <c r="O1198" s="87">
        <f>IF(Table4[[#This Row],[Segment]]="",0,IF(C1199="",0,IF(C1199&lt;=Table4[[#This Row],[Diameter (in)]],0,1-(D1198/D1199))))</f>
        <v>0</v>
      </c>
      <c r="P1198" s="92" t="str">
        <f>IF(Table4[[#This Row],[Segment]]="","",IF(C1198&gt;C1199,"",IF(C1199="",0.55,(0.55*(1-D1199/D1198)))))</f>
        <v/>
      </c>
      <c r="Q119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98" s="92" t="str">
        <f>IF(Table4[[#This Row],[Segment]]="","",IF(Table4[[#This Row],[Kexpansion]]="","0",((Table4[[#This Row],[Velocity (m/s)]]^2)/2)*Table4[[#This Row],[Kexpansion]]))</f>
        <v/>
      </c>
      <c r="S1198" s="92" t="str">
        <f>IF(Table4[[#This Row],[Segment]]="","",IF(Table4[[#This Row],[Kcontraction]]="","0",((Table4[[#This Row],[Velocity (m/s)]]^2)/2)*Table4[[#This Row],[Kcontraction]]))</f>
        <v/>
      </c>
      <c r="T1198" s="89" t="str">
        <f>IF(Table4[[#This Row],[Segment]]="","",SUMIF($Y$7:$Y$2000,Table4[[#This Row],[Segment]],$AD$7:$AD$2000))</f>
        <v/>
      </c>
      <c r="U1198" s="95" t="str">
        <f>IF(Table4[[#This Row],[Segment]]="","",Table4[[#This Row],[Hfriction (J/kg)]]+Table4[[#This Row],[Hexpansions (J/kg)]]+Table4[[#This Row],[Hcontractions (J/kg)]]+Table4[[#This Row],[Hf (J/kg)]])</f>
        <v/>
      </c>
      <c r="V1198" s="95" t="str">
        <f>IF(Table4[[#This Row],[Segment]]="","",Table4[[#This Row],[Total Friction Loss (J/kg)]]*Table3[Density (kg/m3)])</f>
        <v/>
      </c>
      <c r="W1198" s="95" t="str">
        <f>IF(Table4[[#This Row],[Segment]]="","",Table4[[#This Row],[Total Pressure Drop (Pa)]]/1000)</f>
        <v/>
      </c>
      <c r="Y1198" s="82" t="str">
        <f>IF('Set Up'!D1421="","",'Set Up'!D1421)</f>
        <v/>
      </c>
      <c r="Z1198" s="82" t="str">
        <f>IF('Set Up'!E1421="","",'Set Up'!E1421)</f>
        <v/>
      </c>
      <c r="AA1198" s="82" t="str">
        <f>IF('Set Up'!F1421="","",'Set Up'!F1421)</f>
        <v/>
      </c>
      <c r="AB1198" s="82" t="str">
        <f>IF('Set Up'!G1421="","",'Set Up'!G1421)</f>
        <v/>
      </c>
      <c r="AC1198" s="82" t="str">
        <f t="array" ref="AC1198">IF(Y1198="","",INDEX(Data!$G$4:$G$51,MATCH(Table7[[#This Row],[Fitting]]&amp;Table7[[#This Row],[Fitting Subtype]],Data!$E$4:$E$51&amp;Data!$F$4:$F$51,0)))</f>
        <v/>
      </c>
      <c r="AD1198" s="89" t="str">
        <f>IF(Table7[[#This Row],[Segment]]="","",Table7[[#This Row],[Quantity]]*Table7[[#This Row],[Kf]]*(((INDEX(Table4[Velocity (m/s)],MATCH(Table7[[#This Row],[Segment]],Table4[Segment],0)))^2)/2))</f>
        <v/>
      </c>
      <c r="AF1198" s="82" t="str">
        <f>Table4[[#This Row],[Segment]]</f>
        <v/>
      </c>
      <c r="AG1198" s="75"/>
      <c r="AH1198" s="82" t="str">
        <f>IF(Table5[[#This Row],[Segment]]="","",AG1198-Table4[[#This Row],[Total Pressure Drop (kPa)]])</f>
        <v/>
      </c>
    </row>
    <row r="1199" spans="1:34" x14ac:dyDescent="0.25">
      <c r="A1199" s="95" t="str">
        <f>IF('Set Up'!A1196="","",'Set Up'!A1196)</f>
        <v/>
      </c>
      <c r="B1199" s="75" t="s">
        <v>81</v>
      </c>
      <c r="C1199" s="85"/>
      <c r="D1199" s="86" t="str">
        <f>IF(Table4[[#This Row],[Diameter (in)]]="","",(((CONVERT(Table4[[#This Row],[Diameter (in)]],"in","m"))/2)^2)*PI())</f>
        <v/>
      </c>
      <c r="E1199" s="87" t="str">
        <f>IF(Table4[[#This Row],[Area (m2)]]="","",$D$4/Table4[[#This Row],[Area (m2)]])</f>
        <v/>
      </c>
      <c r="F1199" s="85">
        <f t="shared" si="18"/>
        <v>4.6951999999999998</v>
      </c>
      <c r="G1199" s="88" t="str">
        <f>IF(Table4[[#This Row],[Segment]]="","",(CONVERT(Table4[[#This Row],[Diameter (in)]],"in","m")*$B$4*Table4[[#This Row],[Velocity (m/s)]])/$C$4)</f>
        <v/>
      </c>
      <c r="H1199" s="96" t="str">
        <f>IF(Table4[[#This Row],[Segment]]="","",IF(Table4[[#This Row],[Teynold''s Number]]&gt;4000,"TURBULENT","LAMINAR"))</f>
        <v/>
      </c>
      <c r="I1199" s="86" t="str">
        <f>IF(Table4[[#This Row],[Segment]]="","",INDEX(Data!C1196:C1210,MATCH(Table4[Material],Data!B1196:B1210,0)))</f>
        <v/>
      </c>
      <c r="J1199" s="89" t="str">
        <f>IF(Table4[[#This Row],[ε (m)]]="","",Table4[[#This Row],[ε (m)]]/(CONVERT(Table4[[#This Row],[Diameter (in)]],"in","m")))</f>
        <v/>
      </c>
      <c r="K1199" s="96" t="str">
        <f>IF(Table4[[#This Row],[Regime]]="LAMINAR",16/Table4[[#This Row],[Teynold''s Number]],"-")</f>
        <v>-</v>
      </c>
      <c r="L1199" s="86"/>
      <c r="M1199" s="97" t="str">
        <f>IF(Table4[[#This Row],[Regime]]="TURBULENT",(((-4*LOG10(Table4[[#This Row],[ε/D]]/3.7+1.256/(Table4[[#This Row],[Teynold''s Number]]*SQRT(Table4[[#This Row],[f turbulent (guess)]]))))^-1)^2),"")</f>
        <v/>
      </c>
      <c r="N1199" s="91" t="str">
        <f>IF(Table4[[#This Row],[f turbulent]]="","",Table4[[#This Row],[f turbulent (guess)]]-Table4[[#This Row],[f turbulent]])</f>
        <v/>
      </c>
      <c r="O1199" s="87">
        <f>IF(Table4[[#This Row],[Segment]]="",0,IF(C1200="",0,IF(C1200&lt;=Table4[[#This Row],[Diameter (in)]],0,1-(D1199/D1200))))</f>
        <v>0</v>
      </c>
      <c r="P1199" s="92" t="str">
        <f>IF(Table4[[#This Row],[Segment]]="","",IF(C1199&gt;C1200,"",IF(C1200="",0.55,(0.55*(1-D1200/D1199)))))</f>
        <v/>
      </c>
      <c r="Q119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199" s="92" t="str">
        <f>IF(Table4[[#This Row],[Segment]]="","",IF(Table4[[#This Row],[Kexpansion]]="","0",((Table4[[#This Row],[Velocity (m/s)]]^2)/2)*Table4[[#This Row],[Kexpansion]]))</f>
        <v/>
      </c>
      <c r="S1199" s="92" t="str">
        <f>IF(Table4[[#This Row],[Segment]]="","",IF(Table4[[#This Row],[Kcontraction]]="","0",((Table4[[#This Row],[Velocity (m/s)]]^2)/2)*Table4[[#This Row],[Kcontraction]]))</f>
        <v/>
      </c>
      <c r="T1199" s="89" t="str">
        <f>IF(Table4[[#This Row],[Segment]]="","",SUMIF($Y$7:$Y$2000,Table4[[#This Row],[Segment]],$AD$7:$AD$2000))</f>
        <v/>
      </c>
      <c r="U1199" s="95" t="str">
        <f>IF(Table4[[#This Row],[Segment]]="","",Table4[[#This Row],[Hfriction (J/kg)]]+Table4[[#This Row],[Hexpansions (J/kg)]]+Table4[[#This Row],[Hcontractions (J/kg)]]+Table4[[#This Row],[Hf (J/kg)]])</f>
        <v/>
      </c>
      <c r="V1199" s="95" t="str">
        <f>IF(Table4[[#This Row],[Segment]]="","",Table4[[#This Row],[Total Friction Loss (J/kg)]]*Table3[Density (kg/m3)])</f>
        <v/>
      </c>
      <c r="W1199" s="95" t="str">
        <f>IF(Table4[[#This Row],[Segment]]="","",Table4[[#This Row],[Total Pressure Drop (Pa)]]/1000)</f>
        <v/>
      </c>
      <c r="Y1199" s="82" t="str">
        <f>IF('Set Up'!D1422="","",'Set Up'!D1422)</f>
        <v/>
      </c>
      <c r="Z1199" s="82" t="str">
        <f>IF('Set Up'!E1422="","",'Set Up'!E1422)</f>
        <v/>
      </c>
      <c r="AA1199" s="82" t="str">
        <f>IF('Set Up'!F1422="","",'Set Up'!F1422)</f>
        <v/>
      </c>
      <c r="AB1199" s="82" t="str">
        <f>IF('Set Up'!G1422="","",'Set Up'!G1422)</f>
        <v/>
      </c>
      <c r="AC1199" s="82" t="str">
        <f t="array" ref="AC1199">IF(Y1199="","",INDEX(Data!$G$4:$G$51,MATCH(Table7[[#This Row],[Fitting]]&amp;Table7[[#This Row],[Fitting Subtype]],Data!$E$4:$E$51&amp;Data!$F$4:$F$51,0)))</f>
        <v/>
      </c>
      <c r="AD1199" s="89" t="str">
        <f>IF(Table7[[#This Row],[Segment]]="","",Table7[[#This Row],[Quantity]]*Table7[[#This Row],[Kf]]*(((INDEX(Table4[Velocity (m/s)],MATCH(Table7[[#This Row],[Segment]],Table4[Segment],0)))^2)/2))</f>
        <v/>
      </c>
      <c r="AF1199" s="82" t="str">
        <f>Table4[[#This Row],[Segment]]</f>
        <v/>
      </c>
      <c r="AG1199" s="75"/>
      <c r="AH1199" s="82" t="str">
        <f>IF(Table5[[#This Row],[Segment]]="","",AG1199-Table4[[#This Row],[Total Pressure Drop (kPa)]])</f>
        <v/>
      </c>
    </row>
    <row r="1200" spans="1:34" x14ac:dyDescent="0.25">
      <c r="A1200" s="95" t="str">
        <f>IF('Set Up'!A1197="","",'Set Up'!A1197)</f>
        <v/>
      </c>
      <c r="B1200" s="75" t="s">
        <v>81</v>
      </c>
      <c r="C1200" s="85"/>
      <c r="D1200" s="86" t="str">
        <f>IF(Table4[[#This Row],[Diameter (in)]]="","",(((CONVERT(Table4[[#This Row],[Diameter (in)]],"in","m"))/2)^2)*PI())</f>
        <v/>
      </c>
      <c r="E1200" s="87" t="str">
        <f>IF(Table4[[#This Row],[Area (m2)]]="","",$D$4/Table4[[#This Row],[Area (m2)]])</f>
        <v/>
      </c>
      <c r="F1200" s="85">
        <f t="shared" si="18"/>
        <v>4.6951999999999998</v>
      </c>
      <c r="G1200" s="88" t="str">
        <f>IF(Table4[[#This Row],[Segment]]="","",(CONVERT(Table4[[#This Row],[Diameter (in)]],"in","m")*$B$4*Table4[[#This Row],[Velocity (m/s)]])/$C$4)</f>
        <v/>
      </c>
      <c r="H1200" s="96" t="str">
        <f>IF(Table4[[#This Row],[Segment]]="","",IF(Table4[[#This Row],[Teynold''s Number]]&gt;4000,"TURBULENT","LAMINAR"))</f>
        <v/>
      </c>
      <c r="I1200" s="86" t="str">
        <f>IF(Table4[[#This Row],[Segment]]="","",INDEX(Data!C1197:C1211,MATCH(Table4[Material],Data!B1197:B1211,0)))</f>
        <v/>
      </c>
      <c r="J1200" s="89" t="str">
        <f>IF(Table4[[#This Row],[ε (m)]]="","",Table4[[#This Row],[ε (m)]]/(CONVERT(Table4[[#This Row],[Diameter (in)]],"in","m")))</f>
        <v/>
      </c>
      <c r="K1200" s="96" t="str">
        <f>IF(Table4[[#This Row],[Regime]]="LAMINAR",16/Table4[[#This Row],[Teynold''s Number]],"-")</f>
        <v>-</v>
      </c>
      <c r="L1200" s="86"/>
      <c r="M1200" s="97" t="str">
        <f>IF(Table4[[#This Row],[Regime]]="TURBULENT",(((-4*LOG10(Table4[[#This Row],[ε/D]]/3.7+1.256/(Table4[[#This Row],[Teynold''s Number]]*SQRT(Table4[[#This Row],[f turbulent (guess)]]))))^-1)^2),"")</f>
        <v/>
      </c>
      <c r="N1200" s="91" t="str">
        <f>IF(Table4[[#This Row],[f turbulent]]="","",Table4[[#This Row],[f turbulent (guess)]]-Table4[[#This Row],[f turbulent]])</f>
        <v/>
      </c>
      <c r="O1200" s="87">
        <f>IF(Table4[[#This Row],[Segment]]="",0,IF(C1201="",0,IF(C1201&lt;=Table4[[#This Row],[Diameter (in)]],0,1-(D1200/D1201))))</f>
        <v>0</v>
      </c>
      <c r="P1200" s="92" t="str">
        <f>IF(Table4[[#This Row],[Segment]]="","",IF(C1200&gt;C1201,"",IF(C1201="",0.55,(0.55*(1-D1201/D1200)))))</f>
        <v/>
      </c>
      <c r="Q120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00" s="92" t="str">
        <f>IF(Table4[[#This Row],[Segment]]="","",IF(Table4[[#This Row],[Kexpansion]]="","0",((Table4[[#This Row],[Velocity (m/s)]]^2)/2)*Table4[[#This Row],[Kexpansion]]))</f>
        <v/>
      </c>
      <c r="S1200" s="92" t="str">
        <f>IF(Table4[[#This Row],[Segment]]="","",IF(Table4[[#This Row],[Kcontraction]]="","0",((Table4[[#This Row],[Velocity (m/s)]]^2)/2)*Table4[[#This Row],[Kcontraction]]))</f>
        <v/>
      </c>
      <c r="T1200" s="89" t="str">
        <f>IF(Table4[[#This Row],[Segment]]="","",SUMIF($Y$7:$Y$2000,Table4[[#This Row],[Segment]],$AD$7:$AD$2000))</f>
        <v/>
      </c>
      <c r="U1200" s="95" t="str">
        <f>IF(Table4[[#This Row],[Segment]]="","",Table4[[#This Row],[Hfriction (J/kg)]]+Table4[[#This Row],[Hexpansions (J/kg)]]+Table4[[#This Row],[Hcontractions (J/kg)]]+Table4[[#This Row],[Hf (J/kg)]])</f>
        <v/>
      </c>
      <c r="V1200" s="95" t="str">
        <f>IF(Table4[[#This Row],[Segment]]="","",Table4[[#This Row],[Total Friction Loss (J/kg)]]*Table3[Density (kg/m3)])</f>
        <v/>
      </c>
      <c r="W1200" s="95" t="str">
        <f>IF(Table4[[#This Row],[Segment]]="","",Table4[[#This Row],[Total Pressure Drop (Pa)]]/1000)</f>
        <v/>
      </c>
      <c r="Y1200" s="82" t="str">
        <f>IF('Set Up'!D1423="","",'Set Up'!D1423)</f>
        <v/>
      </c>
      <c r="Z1200" s="82" t="str">
        <f>IF('Set Up'!E1423="","",'Set Up'!E1423)</f>
        <v/>
      </c>
      <c r="AA1200" s="82" t="str">
        <f>IF('Set Up'!F1423="","",'Set Up'!F1423)</f>
        <v/>
      </c>
      <c r="AB1200" s="82" t="str">
        <f>IF('Set Up'!G1423="","",'Set Up'!G1423)</f>
        <v/>
      </c>
      <c r="AC1200" s="82" t="str">
        <f t="array" ref="AC1200">IF(Y1200="","",INDEX(Data!$G$4:$G$51,MATCH(Table7[[#This Row],[Fitting]]&amp;Table7[[#This Row],[Fitting Subtype]],Data!$E$4:$E$51&amp;Data!$F$4:$F$51,0)))</f>
        <v/>
      </c>
      <c r="AD1200" s="89" t="str">
        <f>IF(Table7[[#This Row],[Segment]]="","",Table7[[#This Row],[Quantity]]*Table7[[#This Row],[Kf]]*(((INDEX(Table4[Velocity (m/s)],MATCH(Table7[[#This Row],[Segment]],Table4[Segment],0)))^2)/2))</f>
        <v/>
      </c>
      <c r="AF1200" s="82" t="str">
        <f>Table4[[#This Row],[Segment]]</f>
        <v/>
      </c>
      <c r="AG1200" s="75"/>
      <c r="AH1200" s="82" t="str">
        <f>IF(Table5[[#This Row],[Segment]]="","",AG1200-Table4[[#This Row],[Total Pressure Drop (kPa)]])</f>
        <v/>
      </c>
    </row>
    <row r="1201" spans="1:34" x14ac:dyDescent="0.25">
      <c r="A1201" s="95" t="str">
        <f>IF('Set Up'!A1198="","",'Set Up'!A1198)</f>
        <v/>
      </c>
      <c r="B1201" s="75" t="s">
        <v>81</v>
      </c>
      <c r="C1201" s="85"/>
      <c r="D1201" s="86" t="str">
        <f>IF(Table4[[#This Row],[Diameter (in)]]="","",(((CONVERT(Table4[[#This Row],[Diameter (in)]],"in","m"))/2)^2)*PI())</f>
        <v/>
      </c>
      <c r="E1201" s="87" t="str">
        <f>IF(Table4[[#This Row],[Area (m2)]]="","",$D$4/Table4[[#This Row],[Area (m2)]])</f>
        <v/>
      </c>
      <c r="F1201" s="85">
        <f t="shared" si="18"/>
        <v>4.6951999999999998</v>
      </c>
      <c r="G1201" s="88" t="str">
        <f>IF(Table4[[#This Row],[Segment]]="","",(CONVERT(Table4[[#This Row],[Diameter (in)]],"in","m")*$B$4*Table4[[#This Row],[Velocity (m/s)]])/$C$4)</f>
        <v/>
      </c>
      <c r="H1201" s="96" t="str">
        <f>IF(Table4[[#This Row],[Segment]]="","",IF(Table4[[#This Row],[Teynold''s Number]]&gt;4000,"TURBULENT","LAMINAR"))</f>
        <v/>
      </c>
      <c r="I1201" s="86" t="str">
        <f>IF(Table4[[#This Row],[Segment]]="","",INDEX(Data!C1198:C1212,MATCH(Table4[Material],Data!B1198:B1212,0)))</f>
        <v/>
      </c>
      <c r="J1201" s="89" t="str">
        <f>IF(Table4[[#This Row],[ε (m)]]="","",Table4[[#This Row],[ε (m)]]/(CONVERT(Table4[[#This Row],[Diameter (in)]],"in","m")))</f>
        <v/>
      </c>
      <c r="K1201" s="96" t="str">
        <f>IF(Table4[[#This Row],[Regime]]="LAMINAR",16/Table4[[#This Row],[Teynold''s Number]],"-")</f>
        <v>-</v>
      </c>
      <c r="L1201" s="86"/>
      <c r="M1201" s="97" t="str">
        <f>IF(Table4[[#This Row],[Regime]]="TURBULENT",(((-4*LOG10(Table4[[#This Row],[ε/D]]/3.7+1.256/(Table4[[#This Row],[Teynold''s Number]]*SQRT(Table4[[#This Row],[f turbulent (guess)]]))))^-1)^2),"")</f>
        <v/>
      </c>
      <c r="N1201" s="91" t="str">
        <f>IF(Table4[[#This Row],[f turbulent]]="","",Table4[[#This Row],[f turbulent (guess)]]-Table4[[#This Row],[f turbulent]])</f>
        <v/>
      </c>
      <c r="O1201" s="87">
        <f>IF(Table4[[#This Row],[Segment]]="",0,IF(C1202="",0,IF(C1202&lt;=Table4[[#This Row],[Diameter (in)]],0,1-(D1201/D1202))))</f>
        <v>0</v>
      </c>
      <c r="P1201" s="92" t="str">
        <f>IF(Table4[[#This Row],[Segment]]="","",IF(C1201&gt;C1202,"",IF(C1202="",0.55,(0.55*(1-D1202/D1201)))))</f>
        <v/>
      </c>
      <c r="Q120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01" s="92" t="str">
        <f>IF(Table4[[#This Row],[Segment]]="","",IF(Table4[[#This Row],[Kexpansion]]="","0",((Table4[[#This Row],[Velocity (m/s)]]^2)/2)*Table4[[#This Row],[Kexpansion]]))</f>
        <v/>
      </c>
      <c r="S1201" s="92" t="str">
        <f>IF(Table4[[#This Row],[Segment]]="","",IF(Table4[[#This Row],[Kcontraction]]="","0",((Table4[[#This Row],[Velocity (m/s)]]^2)/2)*Table4[[#This Row],[Kcontraction]]))</f>
        <v/>
      </c>
      <c r="T1201" s="89" t="str">
        <f>IF(Table4[[#This Row],[Segment]]="","",SUMIF($Y$7:$Y$2000,Table4[[#This Row],[Segment]],$AD$7:$AD$2000))</f>
        <v/>
      </c>
      <c r="U1201" s="95" t="str">
        <f>IF(Table4[[#This Row],[Segment]]="","",Table4[[#This Row],[Hfriction (J/kg)]]+Table4[[#This Row],[Hexpansions (J/kg)]]+Table4[[#This Row],[Hcontractions (J/kg)]]+Table4[[#This Row],[Hf (J/kg)]])</f>
        <v/>
      </c>
      <c r="V1201" s="95" t="str">
        <f>IF(Table4[[#This Row],[Segment]]="","",Table4[[#This Row],[Total Friction Loss (J/kg)]]*Table3[Density (kg/m3)])</f>
        <v/>
      </c>
      <c r="W1201" s="95" t="str">
        <f>IF(Table4[[#This Row],[Segment]]="","",Table4[[#This Row],[Total Pressure Drop (Pa)]]/1000)</f>
        <v/>
      </c>
      <c r="Y1201" s="82" t="str">
        <f>IF('Set Up'!D1424="","",'Set Up'!D1424)</f>
        <v/>
      </c>
      <c r="Z1201" s="82" t="str">
        <f>IF('Set Up'!E1424="","",'Set Up'!E1424)</f>
        <v/>
      </c>
      <c r="AA1201" s="82" t="str">
        <f>IF('Set Up'!F1424="","",'Set Up'!F1424)</f>
        <v/>
      </c>
      <c r="AB1201" s="82" t="str">
        <f>IF('Set Up'!G1424="","",'Set Up'!G1424)</f>
        <v/>
      </c>
      <c r="AC1201" s="82" t="str">
        <f t="array" ref="AC1201">IF(Y1201="","",INDEX(Data!$G$4:$G$51,MATCH(Table7[[#This Row],[Fitting]]&amp;Table7[[#This Row],[Fitting Subtype]],Data!$E$4:$E$51&amp;Data!$F$4:$F$51,0)))</f>
        <v/>
      </c>
      <c r="AD1201" s="89" t="str">
        <f>IF(Table7[[#This Row],[Segment]]="","",Table7[[#This Row],[Quantity]]*Table7[[#This Row],[Kf]]*(((INDEX(Table4[Velocity (m/s)],MATCH(Table7[[#This Row],[Segment]],Table4[Segment],0)))^2)/2))</f>
        <v/>
      </c>
      <c r="AF1201" s="82" t="str">
        <f>Table4[[#This Row],[Segment]]</f>
        <v/>
      </c>
      <c r="AG1201" s="75"/>
      <c r="AH1201" s="82" t="str">
        <f>IF(Table5[[#This Row],[Segment]]="","",AG1201-Table4[[#This Row],[Total Pressure Drop (kPa)]])</f>
        <v/>
      </c>
    </row>
    <row r="1202" spans="1:34" x14ac:dyDescent="0.25">
      <c r="A1202" s="95" t="str">
        <f>IF('Set Up'!A1199="","",'Set Up'!A1199)</f>
        <v/>
      </c>
      <c r="B1202" s="75" t="s">
        <v>81</v>
      </c>
      <c r="C1202" s="85"/>
      <c r="D1202" s="86" t="str">
        <f>IF(Table4[[#This Row],[Diameter (in)]]="","",(((CONVERT(Table4[[#This Row],[Diameter (in)]],"in","m"))/2)^2)*PI())</f>
        <v/>
      </c>
      <c r="E1202" s="87" t="str">
        <f>IF(Table4[[#This Row],[Area (m2)]]="","",$D$4/Table4[[#This Row],[Area (m2)]])</f>
        <v/>
      </c>
      <c r="F1202" s="85">
        <f t="shared" si="18"/>
        <v>4.6951999999999998</v>
      </c>
      <c r="G1202" s="88" t="str">
        <f>IF(Table4[[#This Row],[Segment]]="","",(CONVERT(Table4[[#This Row],[Diameter (in)]],"in","m")*$B$4*Table4[[#This Row],[Velocity (m/s)]])/$C$4)</f>
        <v/>
      </c>
      <c r="H1202" s="96" t="str">
        <f>IF(Table4[[#This Row],[Segment]]="","",IF(Table4[[#This Row],[Teynold''s Number]]&gt;4000,"TURBULENT","LAMINAR"))</f>
        <v/>
      </c>
      <c r="I1202" s="86" t="str">
        <f>IF(Table4[[#This Row],[Segment]]="","",INDEX(Data!C1199:C1213,MATCH(Table4[Material],Data!B1199:B1213,0)))</f>
        <v/>
      </c>
      <c r="J1202" s="89" t="str">
        <f>IF(Table4[[#This Row],[ε (m)]]="","",Table4[[#This Row],[ε (m)]]/(CONVERT(Table4[[#This Row],[Diameter (in)]],"in","m")))</f>
        <v/>
      </c>
      <c r="K1202" s="96" t="str">
        <f>IF(Table4[[#This Row],[Regime]]="LAMINAR",16/Table4[[#This Row],[Teynold''s Number]],"-")</f>
        <v>-</v>
      </c>
      <c r="L1202" s="86"/>
      <c r="M1202" s="97" t="str">
        <f>IF(Table4[[#This Row],[Regime]]="TURBULENT",(((-4*LOG10(Table4[[#This Row],[ε/D]]/3.7+1.256/(Table4[[#This Row],[Teynold''s Number]]*SQRT(Table4[[#This Row],[f turbulent (guess)]]))))^-1)^2),"")</f>
        <v/>
      </c>
      <c r="N1202" s="91" t="str">
        <f>IF(Table4[[#This Row],[f turbulent]]="","",Table4[[#This Row],[f turbulent (guess)]]-Table4[[#This Row],[f turbulent]])</f>
        <v/>
      </c>
      <c r="O1202" s="87">
        <f>IF(Table4[[#This Row],[Segment]]="",0,IF(C1203="",0,IF(C1203&lt;=Table4[[#This Row],[Diameter (in)]],0,1-(D1202/D1203))))</f>
        <v>0</v>
      </c>
      <c r="P1202" s="92" t="str">
        <f>IF(Table4[[#This Row],[Segment]]="","",IF(C1202&gt;C1203,"",IF(C1203="",0.55,(0.55*(1-D1203/D1202)))))</f>
        <v/>
      </c>
      <c r="Q120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02" s="92" t="str">
        <f>IF(Table4[[#This Row],[Segment]]="","",IF(Table4[[#This Row],[Kexpansion]]="","0",((Table4[[#This Row],[Velocity (m/s)]]^2)/2)*Table4[[#This Row],[Kexpansion]]))</f>
        <v/>
      </c>
      <c r="S1202" s="92" t="str">
        <f>IF(Table4[[#This Row],[Segment]]="","",IF(Table4[[#This Row],[Kcontraction]]="","0",((Table4[[#This Row],[Velocity (m/s)]]^2)/2)*Table4[[#This Row],[Kcontraction]]))</f>
        <v/>
      </c>
      <c r="T1202" s="89" t="str">
        <f>IF(Table4[[#This Row],[Segment]]="","",SUMIF($Y$7:$Y$2000,Table4[[#This Row],[Segment]],$AD$7:$AD$2000))</f>
        <v/>
      </c>
      <c r="U1202" s="95" t="str">
        <f>IF(Table4[[#This Row],[Segment]]="","",Table4[[#This Row],[Hfriction (J/kg)]]+Table4[[#This Row],[Hexpansions (J/kg)]]+Table4[[#This Row],[Hcontractions (J/kg)]]+Table4[[#This Row],[Hf (J/kg)]])</f>
        <v/>
      </c>
      <c r="V1202" s="95" t="str">
        <f>IF(Table4[[#This Row],[Segment]]="","",Table4[[#This Row],[Total Friction Loss (J/kg)]]*Table3[Density (kg/m3)])</f>
        <v/>
      </c>
      <c r="W1202" s="95" t="str">
        <f>IF(Table4[[#This Row],[Segment]]="","",Table4[[#This Row],[Total Pressure Drop (Pa)]]/1000)</f>
        <v/>
      </c>
      <c r="Y1202" s="82" t="str">
        <f>IF('Set Up'!D1425="","",'Set Up'!D1425)</f>
        <v/>
      </c>
      <c r="Z1202" s="82" t="str">
        <f>IF('Set Up'!E1425="","",'Set Up'!E1425)</f>
        <v/>
      </c>
      <c r="AA1202" s="82" t="str">
        <f>IF('Set Up'!F1425="","",'Set Up'!F1425)</f>
        <v/>
      </c>
      <c r="AB1202" s="82" t="str">
        <f>IF('Set Up'!G1425="","",'Set Up'!G1425)</f>
        <v/>
      </c>
      <c r="AC1202" s="82" t="str">
        <f t="array" ref="AC1202">IF(Y1202="","",INDEX(Data!$G$4:$G$51,MATCH(Table7[[#This Row],[Fitting]]&amp;Table7[[#This Row],[Fitting Subtype]],Data!$E$4:$E$51&amp;Data!$F$4:$F$51,0)))</f>
        <v/>
      </c>
      <c r="AD1202" s="89" t="str">
        <f>IF(Table7[[#This Row],[Segment]]="","",Table7[[#This Row],[Quantity]]*Table7[[#This Row],[Kf]]*(((INDEX(Table4[Velocity (m/s)],MATCH(Table7[[#This Row],[Segment]],Table4[Segment],0)))^2)/2))</f>
        <v/>
      </c>
      <c r="AF1202" s="82" t="str">
        <f>Table4[[#This Row],[Segment]]</f>
        <v/>
      </c>
      <c r="AG1202" s="75"/>
      <c r="AH1202" s="82" t="str">
        <f>IF(Table5[[#This Row],[Segment]]="","",AG1202-Table4[[#This Row],[Total Pressure Drop (kPa)]])</f>
        <v/>
      </c>
    </row>
    <row r="1203" spans="1:34" x14ac:dyDescent="0.25">
      <c r="A1203" s="95" t="str">
        <f>IF('Set Up'!A1200="","",'Set Up'!A1200)</f>
        <v/>
      </c>
      <c r="B1203" s="75" t="s">
        <v>81</v>
      </c>
      <c r="C1203" s="85"/>
      <c r="D1203" s="86" t="str">
        <f>IF(Table4[[#This Row],[Diameter (in)]]="","",(((CONVERT(Table4[[#This Row],[Diameter (in)]],"in","m"))/2)^2)*PI())</f>
        <v/>
      </c>
      <c r="E1203" s="87" t="str">
        <f>IF(Table4[[#This Row],[Area (m2)]]="","",$D$4/Table4[[#This Row],[Area (m2)]])</f>
        <v/>
      </c>
      <c r="F1203" s="85">
        <f t="shared" si="18"/>
        <v>4.6951999999999998</v>
      </c>
      <c r="G1203" s="88" t="str">
        <f>IF(Table4[[#This Row],[Segment]]="","",(CONVERT(Table4[[#This Row],[Diameter (in)]],"in","m")*$B$4*Table4[[#This Row],[Velocity (m/s)]])/$C$4)</f>
        <v/>
      </c>
      <c r="H1203" s="96" t="str">
        <f>IF(Table4[[#This Row],[Segment]]="","",IF(Table4[[#This Row],[Teynold''s Number]]&gt;4000,"TURBULENT","LAMINAR"))</f>
        <v/>
      </c>
      <c r="I1203" s="86" t="str">
        <f>IF(Table4[[#This Row],[Segment]]="","",INDEX(Data!C1200:C1214,MATCH(Table4[Material],Data!B1200:B1214,0)))</f>
        <v/>
      </c>
      <c r="J1203" s="89" t="str">
        <f>IF(Table4[[#This Row],[ε (m)]]="","",Table4[[#This Row],[ε (m)]]/(CONVERT(Table4[[#This Row],[Diameter (in)]],"in","m")))</f>
        <v/>
      </c>
      <c r="K1203" s="96" t="str">
        <f>IF(Table4[[#This Row],[Regime]]="LAMINAR",16/Table4[[#This Row],[Teynold''s Number]],"-")</f>
        <v>-</v>
      </c>
      <c r="L1203" s="86"/>
      <c r="M1203" s="97" t="str">
        <f>IF(Table4[[#This Row],[Regime]]="TURBULENT",(((-4*LOG10(Table4[[#This Row],[ε/D]]/3.7+1.256/(Table4[[#This Row],[Teynold''s Number]]*SQRT(Table4[[#This Row],[f turbulent (guess)]]))))^-1)^2),"")</f>
        <v/>
      </c>
      <c r="N1203" s="91" t="str">
        <f>IF(Table4[[#This Row],[f turbulent]]="","",Table4[[#This Row],[f turbulent (guess)]]-Table4[[#This Row],[f turbulent]])</f>
        <v/>
      </c>
      <c r="O1203" s="87">
        <f>IF(Table4[[#This Row],[Segment]]="",0,IF(C1204="",0,IF(C1204&lt;=Table4[[#This Row],[Diameter (in)]],0,1-(D1203/D1204))))</f>
        <v>0</v>
      </c>
      <c r="P1203" s="92" t="str">
        <f>IF(Table4[[#This Row],[Segment]]="","",IF(C1203&gt;C1204,"",IF(C1204="",0.55,(0.55*(1-D1204/D1203)))))</f>
        <v/>
      </c>
      <c r="Q120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03" s="92" t="str">
        <f>IF(Table4[[#This Row],[Segment]]="","",IF(Table4[[#This Row],[Kexpansion]]="","0",((Table4[[#This Row],[Velocity (m/s)]]^2)/2)*Table4[[#This Row],[Kexpansion]]))</f>
        <v/>
      </c>
      <c r="S1203" s="92" t="str">
        <f>IF(Table4[[#This Row],[Segment]]="","",IF(Table4[[#This Row],[Kcontraction]]="","0",((Table4[[#This Row],[Velocity (m/s)]]^2)/2)*Table4[[#This Row],[Kcontraction]]))</f>
        <v/>
      </c>
      <c r="T1203" s="89" t="str">
        <f>IF(Table4[[#This Row],[Segment]]="","",SUMIF($Y$7:$Y$2000,Table4[[#This Row],[Segment]],$AD$7:$AD$2000))</f>
        <v/>
      </c>
      <c r="U1203" s="95" t="str">
        <f>IF(Table4[[#This Row],[Segment]]="","",Table4[[#This Row],[Hfriction (J/kg)]]+Table4[[#This Row],[Hexpansions (J/kg)]]+Table4[[#This Row],[Hcontractions (J/kg)]]+Table4[[#This Row],[Hf (J/kg)]])</f>
        <v/>
      </c>
      <c r="V1203" s="95" t="str">
        <f>IF(Table4[[#This Row],[Segment]]="","",Table4[[#This Row],[Total Friction Loss (J/kg)]]*Table3[Density (kg/m3)])</f>
        <v/>
      </c>
      <c r="W1203" s="95" t="str">
        <f>IF(Table4[[#This Row],[Segment]]="","",Table4[[#This Row],[Total Pressure Drop (Pa)]]/1000)</f>
        <v/>
      </c>
      <c r="Y1203" s="82" t="str">
        <f>IF('Set Up'!D1426="","",'Set Up'!D1426)</f>
        <v/>
      </c>
      <c r="Z1203" s="82" t="str">
        <f>IF('Set Up'!E1426="","",'Set Up'!E1426)</f>
        <v/>
      </c>
      <c r="AA1203" s="82" t="str">
        <f>IF('Set Up'!F1426="","",'Set Up'!F1426)</f>
        <v/>
      </c>
      <c r="AB1203" s="82" t="str">
        <f>IF('Set Up'!G1426="","",'Set Up'!G1426)</f>
        <v/>
      </c>
      <c r="AC1203" s="82" t="str">
        <f t="array" ref="AC1203">IF(Y1203="","",INDEX(Data!$G$4:$G$51,MATCH(Table7[[#This Row],[Fitting]]&amp;Table7[[#This Row],[Fitting Subtype]],Data!$E$4:$E$51&amp;Data!$F$4:$F$51,0)))</f>
        <v/>
      </c>
      <c r="AD1203" s="89" t="str">
        <f>IF(Table7[[#This Row],[Segment]]="","",Table7[[#This Row],[Quantity]]*Table7[[#This Row],[Kf]]*(((INDEX(Table4[Velocity (m/s)],MATCH(Table7[[#This Row],[Segment]],Table4[Segment],0)))^2)/2))</f>
        <v/>
      </c>
      <c r="AF1203" s="82" t="str">
        <f>Table4[[#This Row],[Segment]]</f>
        <v/>
      </c>
      <c r="AG1203" s="75"/>
      <c r="AH1203" s="82" t="str">
        <f>IF(Table5[[#This Row],[Segment]]="","",AG1203-Table4[[#This Row],[Total Pressure Drop (kPa)]])</f>
        <v/>
      </c>
    </row>
    <row r="1204" spans="1:34" x14ac:dyDescent="0.25">
      <c r="A1204" s="95" t="str">
        <f>IF('Set Up'!A1201="","",'Set Up'!A1201)</f>
        <v/>
      </c>
      <c r="B1204" s="75" t="s">
        <v>81</v>
      </c>
      <c r="C1204" s="85"/>
      <c r="D1204" s="86" t="str">
        <f>IF(Table4[[#This Row],[Diameter (in)]]="","",(((CONVERT(Table4[[#This Row],[Diameter (in)]],"in","m"))/2)^2)*PI())</f>
        <v/>
      </c>
      <c r="E1204" s="87" t="str">
        <f>IF(Table4[[#This Row],[Area (m2)]]="","",$D$4/Table4[[#This Row],[Area (m2)]])</f>
        <v/>
      </c>
      <c r="F1204" s="85">
        <f t="shared" si="18"/>
        <v>4.6951999999999998</v>
      </c>
      <c r="G1204" s="88" t="str">
        <f>IF(Table4[[#This Row],[Segment]]="","",(CONVERT(Table4[[#This Row],[Diameter (in)]],"in","m")*$B$4*Table4[[#This Row],[Velocity (m/s)]])/$C$4)</f>
        <v/>
      </c>
      <c r="H1204" s="96" t="str">
        <f>IF(Table4[[#This Row],[Segment]]="","",IF(Table4[[#This Row],[Teynold''s Number]]&gt;4000,"TURBULENT","LAMINAR"))</f>
        <v/>
      </c>
      <c r="I1204" s="86" t="str">
        <f>IF(Table4[[#This Row],[Segment]]="","",INDEX(Data!C1201:C1215,MATCH(Table4[Material],Data!B1201:B1215,0)))</f>
        <v/>
      </c>
      <c r="J1204" s="89" t="str">
        <f>IF(Table4[[#This Row],[ε (m)]]="","",Table4[[#This Row],[ε (m)]]/(CONVERT(Table4[[#This Row],[Diameter (in)]],"in","m")))</f>
        <v/>
      </c>
      <c r="K1204" s="96" t="str">
        <f>IF(Table4[[#This Row],[Regime]]="LAMINAR",16/Table4[[#This Row],[Teynold''s Number]],"-")</f>
        <v>-</v>
      </c>
      <c r="L1204" s="86"/>
      <c r="M1204" s="97" t="str">
        <f>IF(Table4[[#This Row],[Regime]]="TURBULENT",(((-4*LOG10(Table4[[#This Row],[ε/D]]/3.7+1.256/(Table4[[#This Row],[Teynold''s Number]]*SQRT(Table4[[#This Row],[f turbulent (guess)]]))))^-1)^2),"")</f>
        <v/>
      </c>
      <c r="N1204" s="91" t="str">
        <f>IF(Table4[[#This Row],[f turbulent]]="","",Table4[[#This Row],[f turbulent (guess)]]-Table4[[#This Row],[f turbulent]])</f>
        <v/>
      </c>
      <c r="O1204" s="87">
        <f>IF(Table4[[#This Row],[Segment]]="",0,IF(C1205="",0,IF(C1205&lt;=Table4[[#This Row],[Diameter (in)]],0,1-(D1204/D1205))))</f>
        <v>0</v>
      </c>
      <c r="P1204" s="92" t="str">
        <f>IF(Table4[[#This Row],[Segment]]="","",IF(C1204&gt;C1205,"",IF(C1205="",0.55,(0.55*(1-D1205/D1204)))))</f>
        <v/>
      </c>
      <c r="Q120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04" s="92" t="str">
        <f>IF(Table4[[#This Row],[Segment]]="","",IF(Table4[[#This Row],[Kexpansion]]="","0",((Table4[[#This Row],[Velocity (m/s)]]^2)/2)*Table4[[#This Row],[Kexpansion]]))</f>
        <v/>
      </c>
      <c r="S1204" s="92" t="str">
        <f>IF(Table4[[#This Row],[Segment]]="","",IF(Table4[[#This Row],[Kcontraction]]="","0",((Table4[[#This Row],[Velocity (m/s)]]^2)/2)*Table4[[#This Row],[Kcontraction]]))</f>
        <v/>
      </c>
      <c r="T1204" s="89" t="str">
        <f>IF(Table4[[#This Row],[Segment]]="","",SUMIF($Y$7:$Y$2000,Table4[[#This Row],[Segment]],$AD$7:$AD$2000))</f>
        <v/>
      </c>
      <c r="U1204" s="95" t="str">
        <f>IF(Table4[[#This Row],[Segment]]="","",Table4[[#This Row],[Hfriction (J/kg)]]+Table4[[#This Row],[Hexpansions (J/kg)]]+Table4[[#This Row],[Hcontractions (J/kg)]]+Table4[[#This Row],[Hf (J/kg)]])</f>
        <v/>
      </c>
      <c r="V1204" s="95" t="str">
        <f>IF(Table4[[#This Row],[Segment]]="","",Table4[[#This Row],[Total Friction Loss (J/kg)]]*Table3[Density (kg/m3)])</f>
        <v/>
      </c>
      <c r="W1204" s="95" t="str">
        <f>IF(Table4[[#This Row],[Segment]]="","",Table4[[#This Row],[Total Pressure Drop (Pa)]]/1000)</f>
        <v/>
      </c>
      <c r="Y1204" s="82" t="str">
        <f>IF('Set Up'!D1427="","",'Set Up'!D1427)</f>
        <v/>
      </c>
      <c r="Z1204" s="82" t="str">
        <f>IF('Set Up'!E1427="","",'Set Up'!E1427)</f>
        <v/>
      </c>
      <c r="AA1204" s="82" t="str">
        <f>IF('Set Up'!F1427="","",'Set Up'!F1427)</f>
        <v/>
      </c>
      <c r="AB1204" s="82" t="str">
        <f>IF('Set Up'!G1427="","",'Set Up'!G1427)</f>
        <v/>
      </c>
      <c r="AC1204" s="82" t="str">
        <f t="array" ref="AC1204">IF(Y1204="","",INDEX(Data!$G$4:$G$51,MATCH(Table7[[#This Row],[Fitting]]&amp;Table7[[#This Row],[Fitting Subtype]],Data!$E$4:$E$51&amp;Data!$F$4:$F$51,0)))</f>
        <v/>
      </c>
      <c r="AD1204" s="89" t="str">
        <f>IF(Table7[[#This Row],[Segment]]="","",Table7[[#This Row],[Quantity]]*Table7[[#This Row],[Kf]]*(((INDEX(Table4[Velocity (m/s)],MATCH(Table7[[#This Row],[Segment]],Table4[Segment],0)))^2)/2))</f>
        <v/>
      </c>
      <c r="AF1204" s="82" t="str">
        <f>Table4[[#This Row],[Segment]]</f>
        <v/>
      </c>
      <c r="AG1204" s="75"/>
      <c r="AH1204" s="82" t="str">
        <f>IF(Table5[[#This Row],[Segment]]="","",AG1204-Table4[[#This Row],[Total Pressure Drop (kPa)]])</f>
        <v/>
      </c>
    </row>
    <row r="1205" spans="1:34" x14ac:dyDescent="0.25">
      <c r="A1205" s="95" t="str">
        <f>IF('Set Up'!A1202="","",'Set Up'!A1202)</f>
        <v/>
      </c>
      <c r="B1205" s="75" t="s">
        <v>81</v>
      </c>
      <c r="C1205" s="85"/>
      <c r="D1205" s="86" t="str">
        <f>IF(Table4[[#This Row],[Diameter (in)]]="","",(((CONVERT(Table4[[#This Row],[Diameter (in)]],"in","m"))/2)^2)*PI())</f>
        <v/>
      </c>
      <c r="E1205" s="87" t="str">
        <f>IF(Table4[[#This Row],[Area (m2)]]="","",$D$4/Table4[[#This Row],[Area (m2)]])</f>
        <v/>
      </c>
      <c r="F1205" s="85">
        <f t="shared" si="18"/>
        <v>4.6951999999999998</v>
      </c>
      <c r="G1205" s="88" t="str">
        <f>IF(Table4[[#This Row],[Segment]]="","",(CONVERT(Table4[[#This Row],[Diameter (in)]],"in","m")*$B$4*Table4[[#This Row],[Velocity (m/s)]])/$C$4)</f>
        <v/>
      </c>
      <c r="H1205" s="96" t="str">
        <f>IF(Table4[[#This Row],[Segment]]="","",IF(Table4[[#This Row],[Teynold''s Number]]&gt;4000,"TURBULENT","LAMINAR"))</f>
        <v/>
      </c>
      <c r="I1205" s="86" t="str">
        <f>IF(Table4[[#This Row],[Segment]]="","",INDEX(Data!C1202:C1216,MATCH(Table4[Material],Data!B1202:B1216,0)))</f>
        <v/>
      </c>
      <c r="J1205" s="89" t="str">
        <f>IF(Table4[[#This Row],[ε (m)]]="","",Table4[[#This Row],[ε (m)]]/(CONVERT(Table4[[#This Row],[Diameter (in)]],"in","m")))</f>
        <v/>
      </c>
      <c r="K1205" s="96" t="str">
        <f>IF(Table4[[#This Row],[Regime]]="LAMINAR",16/Table4[[#This Row],[Teynold''s Number]],"-")</f>
        <v>-</v>
      </c>
      <c r="L1205" s="86"/>
      <c r="M1205" s="97" t="str">
        <f>IF(Table4[[#This Row],[Regime]]="TURBULENT",(((-4*LOG10(Table4[[#This Row],[ε/D]]/3.7+1.256/(Table4[[#This Row],[Teynold''s Number]]*SQRT(Table4[[#This Row],[f turbulent (guess)]]))))^-1)^2),"")</f>
        <v/>
      </c>
      <c r="N1205" s="91" t="str">
        <f>IF(Table4[[#This Row],[f turbulent]]="","",Table4[[#This Row],[f turbulent (guess)]]-Table4[[#This Row],[f turbulent]])</f>
        <v/>
      </c>
      <c r="O1205" s="87">
        <f>IF(Table4[[#This Row],[Segment]]="",0,IF(C1206="",0,IF(C1206&lt;=Table4[[#This Row],[Diameter (in)]],0,1-(D1205/D1206))))</f>
        <v>0</v>
      </c>
      <c r="P1205" s="92" t="str">
        <f>IF(Table4[[#This Row],[Segment]]="","",IF(C1205&gt;C1206,"",IF(C1206="",0.55,(0.55*(1-D1206/D1205)))))</f>
        <v/>
      </c>
      <c r="Q120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05" s="92" t="str">
        <f>IF(Table4[[#This Row],[Segment]]="","",IF(Table4[[#This Row],[Kexpansion]]="","0",((Table4[[#This Row],[Velocity (m/s)]]^2)/2)*Table4[[#This Row],[Kexpansion]]))</f>
        <v/>
      </c>
      <c r="S1205" s="92" t="str">
        <f>IF(Table4[[#This Row],[Segment]]="","",IF(Table4[[#This Row],[Kcontraction]]="","0",((Table4[[#This Row],[Velocity (m/s)]]^2)/2)*Table4[[#This Row],[Kcontraction]]))</f>
        <v/>
      </c>
      <c r="T1205" s="89" t="str">
        <f>IF(Table4[[#This Row],[Segment]]="","",SUMIF($Y$7:$Y$2000,Table4[[#This Row],[Segment]],$AD$7:$AD$2000))</f>
        <v/>
      </c>
      <c r="U1205" s="95" t="str">
        <f>IF(Table4[[#This Row],[Segment]]="","",Table4[[#This Row],[Hfriction (J/kg)]]+Table4[[#This Row],[Hexpansions (J/kg)]]+Table4[[#This Row],[Hcontractions (J/kg)]]+Table4[[#This Row],[Hf (J/kg)]])</f>
        <v/>
      </c>
      <c r="V1205" s="95" t="str">
        <f>IF(Table4[[#This Row],[Segment]]="","",Table4[[#This Row],[Total Friction Loss (J/kg)]]*Table3[Density (kg/m3)])</f>
        <v/>
      </c>
      <c r="W1205" s="95" t="str">
        <f>IF(Table4[[#This Row],[Segment]]="","",Table4[[#This Row],[Total Pressure Drop (Pa)]]/1000)</f>
        <v/>
      </c>
      <c r="Y1205" s="82" t="str">
        <f>IF('Set Up'!D1428="","",'Set Up'!D1428)</f>
        <v/>
      </c>
      <c r="Z1205" s="82" t="str">
        <f>IF('Set Up'!E1428="","",'Set Up'!E1428)</f>
        <v/>
      </c>
      <c r="AA1205" s="82" t="str">
        <f>IF('Set Up'!F1428="","",'Set Up'!F1428)</f>
        <v/>
      </c>
      <c r="AB1205" s="82" t="str">
        <f>IF('Set Up'!G1428="","",'Set Up'!G1428)</f>
        <v/>
      </c>
      <c r="AC1205" s="82" t="str">
        <f t="array" ref="AC1205">IF(Y1205="","",INDEX(Data!$G$4:$G$51,MATCH(Table7[[#This Row],[Fitting]]&amp;Table7[[#This Row],[Fitting Subtype]],Data!$E$4:$E$51&amp;Data!$F$4:$F$51,0)))</f>
        <v/>
      </c>
      <c r="AD1205" s="89" t="str">
        <f>IF(Table7[[#This Row],[Segment]]="","",Table7[[#This Row],[Quantity]]*Table7[[#This Row],[Kf]]*(((INDEX(Table4[Velocity (m/s)],MATCH(Table7[[#This Row],[Segment]],Table4[Segment],0)))^2)/2))</f>
        <v/>
      </c>
      <c r="AF1205" s="82" t="str">
        <f>Table4[[#This Row],[Segment]]</f>
        <v/>
      </c>
      <c r="AG1205" s="75"/>
      <c r="AH1205" s="82" t="str">
        <f>IF(Table5[[#This Row],[Segment]]="","",AG1205-Table4[[#This Row],[Total Pressure Drop (kPa)]])</f>
        <v/>
      </c>
    </row>
    <row r="1206" spans="1:34" x14ac:dyDescent="0.25">
      <c r="A1206" s="95" t="str">
        <f>IF('Set Up'!A1203="","",'Set Up'!A1203)</f>
        <v/>
      </c>
      <c r="B1206" s="75" t="s">
        <v>81</v>
      </c>
      <c r="C1206" s="85"/>
      <c r="D1206" s="86" t="str">
        <f>IF(Table4[[#This Row],[Diameter (in)]]="","",(((CONVERT(Table4[[#This Row],[Diameter (in)]],"in","m"))/2)^2)*PI())</f>
        <v/>
      </c>
      <c r="E1206" s="87" t="str">
        <f>IF(Table4[[#This Row],[Area (m2)]]="","",$D$4/Table4[[#This Row],[Area (m2)]])</f>
        <v/>
      </c>
      <c r="F1206" s="85">
        <f t="shared" si="18"/>
        <v>4.6951999999999998</v>
      </c>
      <c r="G1206" s="88" t="str">
        <f>IF(Table4[[#This Row],[Segment]]="","",(CONVERT(Table4[[#This Row],[Diameter (in)]],"in","m")*$B$4*Table4[[#This Row],[Velocity (m/s)]])/$C$4)</f>
        <v/>
      </c>
      <c r="H1206" s="96" t="str">
        <f>IF(Table4[[#This Row],[Segment]]="","",IF(Table4[[#This Row],[Teynold''s Number]]&gt;4000,"TURBULENT","LAMINAR"))</f>
        <v/>
      </c>
      <c r="I1206" s="86" t="str">
        <f>IF(Table4[[#This Row],[Segment]]="","",INDEX(Data!C1203:C1217,MATCH(Table4[Material],Data!B1203:B1217,0)))</f>
        <v/>
      </c>
      <c r="J1206" s="89" t="str">
        <f>IF(Table4[[#This Row],[ε (m)]]="","",Table4[[#This Row],[ε (m)]]/(CONVERT(Table4[[#This Row],[Diameter (in)]],"in","m")))</f>
        <v/>
      </c>
      <c r="K1206" s="96" t="str">
        <f>IF(Table4[[#This Row],[Regime]]="LAMINAR",16/Table4[[#This Row],[Teynold''s Number]],"-")</f>
        <v>-</v>
      </c>
      <c r="L1206" s="86"/>
      <c r="M1206" s="97" t="str">
        <f>IF(Table4[[#This Row],[Regime]]="TURBULENT",(((-4*LOG10(Table4[[#This Row],[ε/D]]/3.7+1.256/(Table4[[#This Row],[Teynold''s Number]]*SQRT(Table4[[#This Row],[f turbulent (guess)]]))))^-1)^2),"")</f>
        <v/>
      </c>
      <c r="N1206" s="91" t="str">
        <f>IF(Table4[[#This Row],[f turbulent]]="","",Table4[[#This Row],[f turbulent (guess)]]-Table4[[#This Row],[f turbulent]])</f>
        <v/>
      </c>
      <c r="O1206" s="87">
        <f>IF(Table4[[#This Row],[Segment]]="",0,IF(C1207="",0,IF(C1207&lt;=Table4[[#This Row],[Diameter (in)]],0,1-(D1206/D1207))))</f>
        <v>0</v>
      </c>
      <c r="P1206" s="92" t="str">
        <f>IF(Table4[[#This Row],[Segment]]="","",IF(C1206&gt;C1207,"",IF(C1207="",0.55,(0.55*(1-D1207/D1206)))))</f>
        <v/>
      </c>
      <c r="Q120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06" s="92" t="str">
        <f>IF(Table4[[#This Row],[Segment]]="","",IF(Table4[[#This Row],[Kexpansion]]="","0",((Table4[[#This Row],[Velocity (m/s)]]^2)/2)*Table4[[#This Row],[Kexpansion]]))</f>
        <v/>
      </c>
      <c r="S1206" s="92" t="str">
        <f>IF(Table4[[#This Row],[Segment]]="","",IF(Table4[[#This Row],[Kcontraction]]="","0",((Table4[[#This Row],[Velocity (m/s)]]^2)/2)*Table4[[#This Row],[Kcontraction]]))</f>
        <v/>
      </c>
      <c r="T1206" s="89" t="str">
        <f>IF(Table4[[#This Row],[Segment]]="","",SUMIF($Y$7:$Y$2000,Table4[[#This Row],[Segment]],$AD$7:$AD$2000))</f>
        <v/>
      </c>
      <c r="U1206" s="95" t="str">
        <f>IF(Table4[[#This Row],[Segment]]="","",Table4[[#This Row],[Hfriction (J/kg)]]+Table4[[#This Row],[Hexpansions (J/kg)]]+Table4[[#This Row],[Hcontractions (J/kg)]]+Table4[[#This Row],[Hf (J/kg)]])</f>
        <v/>
      </c>
      <c r="V1206" s="95" t="str">
        <f>IF(Table4[[#This Row],[Segment]]="","",Table4[[#This Row],[Total Friction Loss (J/kg)]]*Table3[Density (kg/m3)])</f>
        <v/>
      </c>
      <c r="W1206" s="95" t="str">
        <f>IF(Table4[[#This Row],[Segment]]="","",Table4[[#This Row],[Total Pressure Drop (Pa)]]/1000)</f>
        <v/>
      </c>
      <c r="Y1206" s="82" t="str">
        <f>IF('Set Up'!D1429="","",'Set Up'!D1429)</f>
        <v/>
      </c>
      <c r="Z1206" s="82" t="str">
        <f>IF('Set Up'!E1429="","",'Set Up'!E1429)</f>
        <v/>
      </c>
      <c r="AA1206" s="82" t="str">
        <f>IF('Set Up'!F1429="","",'Set Up'!F1429)</f>
        <v/>
      </c>
      <c r="AB1206" s="82" t="str">
        <f>IF('Set Up'!G1429="","",'Set Up'!G1429)</f>
        <v/>
      </c>
      <c r="AC1206" s="82" t="str">
        <f t="array" ref="AC1206">IF(Y1206="","",INDEX(Data!$G$4:$G$51,MATCH(Table7[[#This Row],[Fitting]]&amp;Table7[[#This Row],[Fitting Subtype]],Data!$E$4:$E$51&amp;Data!$F$4:$F$51,0)))</f>
        <v/>
      </c>
      <c r="AD1206" s="89" t="str">
        <f>IF(Table7[[#This Row],[Segment]]="","",Table7[[#This Row],[Quantity]]*Table7[[#This Row],[Kf]]*(((INDEX(Table4[Velocity (m/s)],MATCH(Table7[[#This Row],[Segment]],Table4[Segment],0)))^2)/2))</f>
        <v/>
      </c>
      <c r="AF1206" s="82" t="str">
        <f>Table4[[#This Row],[Segment]]</f>
        <v/>
      </c>
      <c r="AG1206" s="75"/>
      <c r="AH1206" s="82" t="str">
        <f>IF(Table5[[#This Row],[Segment]]="","",AG1206-Table4[[#This Row],[Total Pressure Drop (kPa)]])</f>
        <v/>
      </c>
    </row>
    <row r="1207" spans="1:34" x14ac:dyDescent="0.25">
      <c r="A1207" s="95" t="str">
        <f>IF('Set Up'!A1204="","",'Set Up'!A1204)</f>
        <v/>
      </c>
      <c r="B1207" s="75" t="s">
        <v>81</v>
      </c>
      <c r="C1207" s="85"/>
      <c r="D1207" s="86" t="str">
        <f>IF(Table4[[#This Row],[Diameter (in)]]="","",(((CONVERT(Table4[[#This Row],[Diameter (in)]],"in","m"))/2)^2)*PI())</f>
        <v/>
      </c>
      <c r="E1207" s="87" t="str">
        <f>IF(Table4[[#This Row],[Area (m2)]]="","",$D$4/Table4[[#This Row],[Area (m2)]])</f>
        <v/>
      </c>
      <c r="F1207" s="85">
        <f t="shared" si="18"/>
        <v>4.6951999999999998</v>
      </c>
      <c r="G1207" s="88" t="str">
        <f>IF(Table4[[#This Row],[Segment]]="","",(CONVERT(Table4[[#This Row],[Diameter (in)]],"in","m")*$B$4*Table4[[#This Row],[Velocity (m/s)]])/$C$4)</f>
        <v/>
      </c>
      <c r="H1207" s="96" t="str">
        <f>IF(Table4[[#This Row],[Segment]]="","",IF(Table4[[#This Row],[Teynold''s Number]]&gt;4000,"TURBULENT","LAMINAR"))</f>
        <v/>
      </c>
      <c r="I1207" s="86" t="str">
        <f>IF(Table4[[#This Row],[Segment]]="","",INDEX(Data!C1204:C1218,MATCH(Table4[Material],Data!B1204:B1218,0)))</f>
        <v/>
      </c>
      <c r="J1207" s="89" t="str">
        <f>IF(Table4[[#This Row],[ε (m)]]="","",Table4[[#This Row],[ε (m)]]/(CONVERT(Table4[[#This Row],[Diameter (in)]],"in","m")))</f>
        <v/>
      </c>
      <c r="K1207" s="96" t="str">
        <f>IF(Table4[[#This Row],[Regime]]="LAMINAR",16/Table4[[#This Row],[Teynold''s Number]],"-")</f>
        <v>-</v>
      </c>
      <c r="L1207" s="86"/>
      <c r="M1207" s="97" t="str">
        <f>IF(Table4[[#This Row],[Regime]]="TURBULENT",(((-4*LOG10(Table4[[#This Row],[ε/D]]/3.7+1.256/(Table4[[#This Row],[Teynold''s Number]]*SQRT(Table4[[#This Row],[f turbulent (guess)]]))))^-1)^2),"")</f>
        <v/>
      </c>
      <c r="N1207" s="91" t="str">
        <f>IF(Table4[[#This Row],[f turbulent]]="","",Table4[[#This Row],[f turbulent (guess)]]-Table4[[#This Row],[f turbulent]])</f>
        <v/>
      </c>
      <c r="O1207" s="87">
        <f>IF(Table4[[#This Row],[Segment]]="",0,IF(C1208="",0,IF(C1208&lt;=Table4[[#This Row],[Diameter (in)]],0,1-(D1207/D1208))))</f>
        <v>0</v>
      </c>
      <c r="P1207" s="92" t="str">
        <f>IF(Table4[[#This Row],[Segment]]="","",IF(C1207&gt;C1208,"",IF(C1208="",0.55,(0.55*(1-D1208/D1207)))))</f>
        <v/>
      </c>
      <c r="Q120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07" s="92" t="str">
        <f>IF(Table4[[#This Row],[Segment]]="","",IF(Table4[[#This Row],[Kexpansion]]="","0",((Table4[[#This Row],[Velocity (m/s)]]^2)/2)*Table4[[#This Row],[Kexpansion]]))</f>
        <v/>
      </c>
      <c r="S1207" s="92" t="str">
        <f>IF(Table4[[#This Row],[Segment]]="","",IF(Table4[[#This Row],[Kcontraction]]="","0",((Table4[[#This Row],[Velocity (m/s)]]^2)/2)*Table4[[#This Row],[Kcontraction]]))</f>
        <v/>
      </c>
      <c r="T1207" s="89" t="str">
        <f>IF(Table4[[#This Row],[Segment]]="","",SUMIF($Y$7:$Y$2000,Table4[[#This Row],[Segment]],$AD$7:$AD$2000))</f>
        <v/>
      </c>
      <c r="U1207" s="95" t="str">
        <f>IF(Table4[[#This Row],[Segment]]="","",Table4[[#This Row],[Hfriction (J/kg)]]+Table4[[#This Row],[Hexpansions (J/kg)]]+Table4[[#This Row],[Hcontractions (J/kg)]]+Table4[[#This Row],[Hf (J/kg)]])</f>
        <v/>
      </c>
      <c r="V1207" s="95" t="str">
        <f>IF(Table4[[#This Row],[Segment]]="","",Table4[[#This Row],[Total Friction Loss (J/kg)]]*Table3[Density (kg/m3)])</f>
        <v/>
      </c>
      <c r="W1207" s="95" t="str">
        <f>IF(Table4[[#This Row],[Segment]]="","",Table4[[#This Row],[Total Pressure Drop (Pa)]]/1000)</f>
        <v/>
      </c>
      <c r="Y1207" s="82" t="str">
        <f>IF('Set Up'!D1430="","",'Set Up'!D1430)</f>
        <v/>
      </c>
      <c r="Z1207" s="82" t="str">
        <f>IF('Set Up'!E1430="","",'Set Up'!E1430)</f>
        <v/>
      </c>
      <c r="AA1207" s="82" t="str">
        <f>IF('Set Up'!F1430="","",'Set Up'!F1430)</f>
        <v/>
      </c>
      <c r="AB1207" s="82" t="str">
        <f>IF('Set Up'!G1430="","",'Set Up'!G1430)</f>
        <v/>
      </c>
      <c r="AC1207" s="82" t="str">
        <f t="array" ref="AC1207">IF(Y1207="","",INDEX(Data!$G$4:$G$51,MATCH(Table7[[#This Row],[Fitting]]&amp;Table7[[#This Row],[Fitting Subtype]],Data!$E$4:$E$51&amp;Data!$F$4:$F$51,0)))</f>
        <v/>
      </c>
      <c r="AD1207" s="89" t="str">
        <f>IF(Table7[[#This Row],[Segment]]="","",Table7[[#This Row],[Quantity]]*Table7[[#This Row],[Kf]]*(((INDEX(Table4[Velocity (m/s)],MATCH(Table7[[#This Row],[Segment]],Table4[Segment],0)))^2)/2))</f>
        <v/>
      </c>
      <c r="AF1207" s="82" t="str">
        <f>Table4[[#This Row],[Segment]]</f>
        <v/>
      </c>
      <c r="AG1207" s="75"/>
      <c r="AH1207" s="82" t="str">
        <f>IF(Table5[[#This Row],[Segment]]="","",AG1207-Table4[[#This Row],[Total Pressure Drop (kPa)]])</f>
        <v/>
      </c>
    </row>
    <row r="1208" spans="1:34" x14ac:dyDescent="0.25">
      <c r="A1208" s="95" t="str">
        <f>IF('Set Up'!A1205="","",'Set Up'!A1205)</f>
        <v/>
      </c>
      <c r="B1208" s="75" t="s">
        <v>81</v>
      </c>
      <c r="C1208" s="85"/>
      <c r="D1208" s="86" t="str">
        <f>IF(Table4[[#This Row],[Diameter (in)]]="","",(((CONVERT(Table4[[#This Row],[Diameter (in)]],"in","m"))/2)^2)*PI())</f>
        <v/>
      </c>
      <c r="E1208" s="87" t="str">
        <f>IF(Table4[[#This Row],[Area (m2)]]="","",$D$4/Table4[[#This Row],[Area (m2)]])</f>
        <v/>
      </c>
      <c r="F1208" s="85">
        <f t="shared" si="18"/>
        <v>4.6951999999999998</v>
      </c>
      <c r="G1208" s="88" t="str">
        <f>IF(Table4[[#This Row],[Segment]]="","",(CONVERT(Table4[[#This Row],[Diameter (in)]],"in","m")*$B$4*Table4[[#This Row],[Velocity (m/s)]])/$C$4)</f>
        <v/>
      </c>
      <c r="H1208" s="96" t="str">
        <f>IF(Table4[[#This Row],[Segment]]="","",IF(Table4[[#This Row],[Teynold''s Number]]&gt;4000,"TURBULENT","LAMINAR"))</f>
        <v/>
      </c>
      <c r="I1208" s="86" t="str">
        <f>IF(Table4[[#This Row],[Segment]]="","",INDEX(Data!C1205:C1219,MATCH(Table4[Material],Data!B1205:B1219,0)))</f>
        <v/>
      </c>
      <c r="J1208" s="89" t="str">
        <f>IF(Table4[[#This Row],[ε (m)]]="","",Table4[[#This Row],[ε (m)]]/(CONVERT(Table4[[#This Row],[Diameter (in)]],"in","m")))</f>
        <v/>
      </c>
      <c r="K1208" s="96" t="str">
        <f>IF(Table4[[#This Row],[Regime]]="LAMINAR",16/Table4[[#This Row],[Teynold''s Number]],"-")</f>
        <v>-</v>
      </c>
      <c r="L1208" s="86"/>
      <c r="M1208" s="97" t="str">
        <f>IF(Table4[[#This Row],[Regime]]="TURBULENT",(((-4*LOG10(Table4[[#This Row],[ε/D]]/3.7+1.256/(Table4[[#This Row],[Teynold''s Number]]*SQRT(Table4[[#This Row],[f turbulent (guess)]]))))^-1)^2),"")</f>
        <v/>
      </c>
      <c r="N1208" s="91" t="str">
        <f>IF(Table4[[#This Row],[f turbulent]]="","",Table4[[#This Row],[f turbulent (guess)]]-Table4[[#This Row],[f turbulent]])</f>
        <v/>
      </c>
      <c r="O1208" s="87">
        <f>IF(Table4[[#This Row],[Segment]]="",0,IF(C1209="",0,IF(C1209&lt;=Table4[[#This Row],[Diameter (in)]],0,1-(D1208/D1209))))</f>
        <v>0</v>
      </c>
      <c r="P1208" s="92" t="str">
        <f>IF(Table4[[#This Row],[Segment]]="","",IF(C1208&gt;C1209,"",IF(C1209="",0.55,(0.55*(1-D1209/D1208)))))</f>
        <v/>
      </c>
      <c r="Q120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08" s="92" t="str">
        <f>IF(Table4[[#This Row],[Segment]]="","",IF(Table4[[#This Row],[Kexpansion]]="","0",((Table4[[#This Row],[Velocity (m/s)]]^2)/2)*Table4[[#This Row],[Kexpansion]]))</f>
        <v/>
      </c>
      <c r="S1208" s="92" t="str">
        <f>IF(Table4[[#This Row],[Segment]]="","",IF(Table4[[#This Row],[Kcontraction]]="","0",((Table4[[#This Row],[Velocity (m/s)]]^2)/2)*Table4[[#This Row],[Kcontraction]]))</f>
        <v/>
      </c>
      <c r="T1208" s="89" t="str">
        <f>IF(Table4[[#This Row],[Segment]]="","",SUMIF($Y$7:$Y$2000,Table4[[#This Row],[Segment]],$AD$7:$AD$2000))</f>
        <v/>
      </c>
      <c r="U1208" s="95" t="str">
        <f>IF(Table4[[#This Row],[Segment]]="","",Table4[[#This Row],[Hfriction (J/kg)]]+Table4[[#This Row],[Hexpansions (J/kg)]]+Table4[[#This Row],[Hcontractions (J/kg)]]+Table4[[#This Row],[Hf (J/kg)]])</f>
        <v/>
      </c>
      <c r="V1208" s="95" t="str">
        <f>IF(Table4[[#This Row],[Segment]]="","",Table4[[#This Row],[Total Friction Loss (J/kg)]]*Table3[Density (kg/m3)])</f>
        <v/>
      </c>
      <c r="W1208" s="95" t="str">
        <f>IF(Table4[[#This Row],[Segment]]="","",Table4[[#This Row],[Total Pressure Drop (Pa)]]/1000)</f>
        <v/>
      </c>
      <c r="Y1208" s="82" t="str">
        <f>IF('Set Up'!D1431="","",'Set Up'!D1431)</f>
        <v/>
      </c>
      <c r="Z1208" s="82" t="str">
        <f>IF('Set Up'!E1431="","",'Set Up'!E1431)</f>
        <v/>
      </c>
      <c r="AA1208" s="82" t="str">
        <f>IF('Set Up'!F1431="","",'Set Up'!F1431)</f>
        <v/>
      </c>
      <c r="AB1208" s="82" t="str">
        <f>IF('Set Up'!G1431="","",'Set Up'!G1431)</f>
        <v/>
      </c>
      <c r="AC1208" s="82" t="str">
        <f t="array" ref="AC1208">IF(Y1208="","",INDEX(Data!$G$4:$G$51,MATCH(Table7[[#This Row],[Fitting]]&amp;Table7[[#This Row],[Fitting Subtype]],Data!$E$4:$E$51&amp;Data!$F$4:$F$51,0)))</f>
        <v/>
      </c>
      <c r="AD1208" s="89" t="str">
        <f>IF(Table7[[#This Row],[Segment]]="","",Table7[[#This Row],[Quantity]]*Table7[[#This Row],[Kf]]*(((INDEX(Table4[Velocity (m/s)],MATCH(Table7[[#This Row],[Segment]],Table4[Segment],0)))^2)/2))</f>
        <v/>
      </c>
      <c r="AF1208" s="82" t="str">
        <f>Table4[[#This Row],[Segment]]</f>
        <v/>
      </c>
      <c r="AG1208" s="75"/>
      <c r="AH1208" s="82" t="str">
        <f>IF(Table5[[#This Row],[Segment]]="","",AG1208-Table4[[#This Row],[Total Pressure Drop (kPa)]])</f>
        <v/>
      </c>
    </row>
    <row r="1209" spans="1:34" x14ac:dyDescent="0.25">
      <c r="A1209" s="95" t="str">
        <f>IF('Set Up'!A1206="","",'Set Up'!A1206)</f>
        <v/>
      </c>
      <c r="B1209" s="75" t="s">
        <v>81</v>
      </c>
      <c r="C1209" s="85"/>
      <c r="D1209" s="86" t="str">
        <f>IF(Table4[[#This Row],[Diameter (in)]]="","",(((CONVERT(Table4[[#This Row],[Diameter (in)]],"in","m"))/2)^2)*PI())</f>
        <v/>
      </c>
      <c r="E1209" s="87" t="str">
        <f>IF(Table4[[#This Row],[Area (m2)]]="","",$D$4/Table4[[#This Row],[Area (m2)]])</f>
        <v/>
      </c>
      <c r="F1209" s="85">
        <f t="shared" si="18"/>
        <v>4.6951999999999998</v>
      </c>
      <c r="G1209" s="88" t="str">
        <f>IF(Table4[[#This Row],[Segment]]="","",(CONVERT(Table4[[#This Row],[Diameter (in)]],"in","m")*$B$4*Table4[[#This Row],[Velocity (m/s)]])/$C$4)</f>
        <v/>
      </c>
      <c r="H1209" s="96" t="str">
        <f>IF(Table4[[#This Row],[Segment]]="","",IF(Table4[[#This Row],[Teynold''s Number]]&gt;4000,"TURBULENT","LAMINAR"))</f>
        <v/>
      </c>
      <c r="I1209" s="86" t="str">
        <f>IF(Table4[[#This Row],[Segment]]="","",INDEX(Data!C1206:C1220,MATCH(Table4[Material],Data!B1206:B1220,0)))</f>
        <v/>
      </c>
      <c r="J1209" s="89" t="str">
        <f>IF(Table4[[#This Row],[ε (m)]]="","",Table4[[#This Row],[ε (m)]]/(CONVERT(Table4[[#This Row],[Diameter (in)]],"in","m")))</f>
        <v/>
      </c>
      <c r="K1209" s="96" t="str">
        <f>IF(Table4[[#This Row],[Regime]]="LAMINAR",16/Table4[[#This Row],[Teynold''s Number]],"-")</f>
        <v>-</v>
      </c>
      <c r="L1209" s="86"/>
      <c r="M1209" s="97" t="str">
        <f>IF(Table4[[#This Row],[Regime]]="TURBULENT",(((-4*LOG10(Table4[[#This Row],[ε/D]]/3.7+1.256/(Table4[[#This Row],[Teynold''s Number]]*SQRT(Table4[[#This Row],[f turbulent (guess)]]))))^-1)^2),"")</f>
        <v/>
      </c>
      <c r="N1209" s="91" t="str">
        <f>IF(Table4[[#This Row],[f turbulent]]="","",Table4[[#This Row],[f turbulent (guess)]]-Table4[[#This Row],[f turbulent]])</f>
        <v/>
      </c>
      <c r="O1209" s="87">
        <f>IF(Table4[[#This Row],[Segment]]="",0,IF(C1210="",0,IF(C1210&lt;=Table4[[#This Row],[Diameter (in)]],0,1-(D1209/D1210))))</f>
        <v>0</v>
      </c>
      <c r="P1209" s="92" t="str">
        <f>IF(Table4[[#This Row],[Segment]]="","",IF(C1209&gt;C1210,"",IF(C1210="",0.55,(0.55*(1-D1210/D1209)))))</f>
        <v/>
      </c>
      <c r="Q120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09" s="92" t="str">
        <f>IF(Table4[[#This Row],[Segment]]="","",IF(Table4[[#This Row],[Kexpansion]]="","0",((Table4[[#This Row],[Velocity (m/s)]]^2)/2)*Table4[[#This Row],[Kexpansion]]))</f>
        <v/>
      </c>
      <c r="S1209" s="92" t="str">
        <f>IF(Table4[[#This Row],[Segment]]="","",IF(Table4[[#This Row],[Kcontraction]]="","0",((Table4[[#This Row],[Velocity (m/s)]]^2)/2)*Table4[[#This Row],[Kcontraction]]))</f>
        <v/>
      </c>
      <c r="T1209" s="89" t="str">
        <f>IF(Table4[[#This Row],[Segment]]="","",SUMIF($Y$7:$Y$2000,Table4[[#This Row],[Segment]],$AD$7:$AD$2000))</f>
        <v/>
      </c>
      <c r="U1209" s="95" t="str">
        <f>IF(Table4[[#This Row],[Segment]]="","",Table4[[#This Row],[Hfriction (J/kg)]]+Table4[[#This Row],[Hexpansions (J/kg)]]+Table4[[#This Row],[Hcontractions (J/kg)]]+Table4[[#This Row],[Hf (J/kg)]])</f>
        <v/>
      </c>
      <c r="V1209" s="95" t="str">
        <f>IF(Table4[[#This Row],[Segment]]="","",Table4[[#This Row],[Total Friction Loss (J/kg)]]*Table3[Density (kg/m3)])</f>
        <v/>
      </c>
      <c r="W1209" s="95" t="str">
        <f>IF(Table4[[#This Row],[Segment]]="","",Table4[[#This Row],[Total Pressure Drop (Pa)]]/1000)</f>
        <v/>
      </c>
      <c r="Y1209" s="82" t="str">
        <f>IF('Set Up'!D1432="","",'Set Up'!D1432)</f>
        <v/>
      </c>
      <c r="Z1209" s="82" t="str">
        <f>IF('Set Up'!E1432="","",'Set Up'!E1432)</f>
        <v/>
      </c>
      <c r="AA1209" s="82" t="str">
        <f>IF('Set Up'!F1432="","",'Set Up'!F1432)</f>
        <v/>
      </c>
      <c r="AB1209" s="82" t="str">
        <f>IF('Set Up'!G1432="","",'Set Up'!G1432)</f>
        <v/>
      </c>
      <c r="AC1209" s="82" t="str">
        <f t="array" ref="AC1209">IF(Y1209="","",INDEX(Data!$G$4:$G$51,MATCH(Table7[[#This Row],[Fitting]]&amp;Table7[[#This Row],[Fitting Subtype]],Data!$E$4:$E$51&amp;Data!$F$4:$F$51,0)))</f>
        <v/>
      </c>
      <c r="AD1209" s="89" t="str">
        <f>IF(Table7[[#This Row],[Segment]]="","",Table7[[#This Row],[Quantity]]*Table7[[#This Row],[Kf]]*(((INDEX(Table4[Velocity (m/s)],MATCH(Table7[[#This Row],[Segment]],Table4[Segment],0)))^2)/2))</f>
        <v/>
      </c>
      <c r="AF1209" s="82" t="str">
        <f>Table4[[#This Row],[Segment]]</f>
        <v/>
      </c>
      <c r="AG1209" s="75"/>
      <c r="AH1209" s="82" t="str">
        <f>IF(Table5[[#This Row],[Segment]]="","",AG1209-Table4[[#This Row],[Total Pressure Drop (kPa)]])</f>
        <v/>
      </c>
    </row>
    <row r="1210" spans="1:34" x14ac:dyDescent="0.25">
      <c r="A1210" s="95" t="str">
        <f>IF('Set Up'!A1207="","",'Set Up'!A1207)</f>
        <v/>
      </c>
      <c r="B1210" s="75" t="s">
        <v>81</v>
      </c>
      <c r="C1210" s="85"/>
      <c r="D1210" s="86" t="str">
        <f>IF(Table4[[#This Row],[Diameter (in)]]="","",(((CONVERT(Table4[[#This Row],[Diameter (in)]],"in","m"))/2)^2)*PI())</f>
        <v/>
      </c>
      <c r="E1210" s="87" t="str">
        <f>IF(Table4[[#This Row],[Area (m2)]]="","",$D$4/Table4[[#This Row],[Area (m2)]])</f>
        <v/>
      </c>
      <c r="F1210" s="85">
        <f t="shared" si="18"/>
        <v>4.6951999999999998</v>
      </c>
      <c r="G1210" s="88" t="str">
        <f>IF(Table4[[#This Row],[Segment]]="","",(CONVERT(Table4[[#This Row],[Diameter (in)]],"in","m")*$B$4*Table4[[#This Row],[Velocity (m/s)]])/$C$4)</f>
        <v/>
      </c>
      <c r="H1210" s="96" t="str">
        <f>IF(Table4[[#This Row],[Segment]]="","",IF(Table4[[#This Row],[Teynold''s Number]]&gt;4000,"TURBULENT","LAMINAR"))</f>
        <v/>
      </c>
      <c r="I1210" s="86" t="str">
        <f>IF(Table4[[#This Row],[Segment]]="","",INDEX(Data!C1207:C1221,MATCH(Table4[Material],Data!B1207:B1221,0)))</f>
        <v/>
      </c>
      <c r="J1210" s="89" t="str">
        <f>IF(Table4[[#This Row],[ε (m)]]="","",Table4[[#This Row],[ε (m)]]/(CONVERT(Table4[[#This Row],[Diameter (in)]],"in","m")))</f>
        <v/>
      </c>
      <c r="K1210" s="96" t="str">
        <f>IF(Table4[[#This Row],[Regime]]="LAMINAR",16/Table4[[#This Row],[Teynold''s Number]],"-")</f>
        <v>-</v>
      </c>
      <c r="L1210" s="86"/>
      <c r="M1210" s="97" t="str">
        <f>IF(Table4[[#This Row],[Regime]]="TURBULENT",(((-4*LOG10(Table4[[#This Row],[ε/D]]/3.7+1.256/(Table4[[#This Row],[Teynold''s Number]]*SQRT(Table4[[#This Row],[f turbulent (guess)]]))))^-1)^2),"")</f>
        <v/>
      </c>
      <c r="N1210" s="91" t="str">
        <f>IF(Table4[[#This Row],[f turbulent]]="","",Table4[[#This Row],[f turbulent (guess)]]-Table4[[#This Row],[f turbulent]])</f>
        <v/>
      </c>
      <c r="O1210" s="87">
        <f>IF(Table4[[#This Row],[Segment]]="",0,IF(C1211="",0,IF(C1211&lt;=Table4[[#This Row],[Diameter (in)]],0,1-(D1210/D1211))))</f>
        <v>0</v>
      </c>
      <c r="P1210" s="92" t="str">
        <f>IF(Table4[[#This Row],[Segment]]="","",IF(C1210&gt;C1211,"",IF(C1211="",0.55,(0.55*(1-D1211/D1210)))))</f>
        <v/>
      </c>
      <c r="Q121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10" s="92" t="str">
        <f>IF(Table4[[#This Row],[Segment]]="","",IF(Table4[[#This Row],[Kexpansion]]="","0",((Table4[[#This Row],[Velocity (m/s)]]^2)/2)*Table4[[#This Row],[Kexpansion]]))</f>
        <v/>
      </c>
      <c r="S1210" s="92" t="str">
        <f>IF(Table4[[#This Row],[Segment]]="","",IF(Table4[[#This Row],[Kcontraction]]="","0",((Table4[[#This Row],[Velocity (m/s)]]^2)/2)*Table4[[#This Row],[Kcontraction]]))</f>
        <v/>
      </c>
      <c r="T1210" s="89" t="str">
        <f>IF(Table4[[#This Row],[Segment]]="","",SUMIF($Y$7:$Y$2000,Table4[[#This Row],[Segment]],$AD$7:$AD$2000))</f>
        <v/>
      </c>
      <c r="U1210" s="95" t="str">
        <f>IF(Table4[[#This Row],[Segment]]="","",Table4[[#This Row],[Hfriction (J/kg)]]+Table4[[#This Row],[Hexpansions (J/kg)]]+Table4[[#This Row],[Hcontractions (J/kg)]]+Table4[[#This Row],[Hf (J/kg)]])</f>
        <v/>
      </c>
      <c r="V1210" s="95" t="str">
        <f>IF(Table4[[#This Row],[Segment]]="","",Table4[[#This Row],[Total Friction Loss (J/kg)]]*Table3[Density (kg/m3)])</f>
        <v/>
      </c>
      <c r="W1210" s="95" t="str">
        <f>IF(Table4[[#This Row],[Segment]]="","",Table4[[#This Row],[Total Pressure Drop (Pa)]]/1000)</f>
        <v/>
      </c>
      <c r="Y1210" s="82" t="str">
        <f>IF('Set Up'!D1433="","",'Set Up'!D1433)</f>
        <v/>
      </c>
      <c r="Z1210" s="82" t="str">
        <f>IF('Set Up'!E1433="","",'Set Up'!E1433)</f>
        <v/>
      </c>
      <c r="AA1210" s="82" t="str">
        <f>IF('Set Up'!F1433="","",'Set Up'!F1433)</f>
        <v/>
      </c>
      <c r="AB1210" s="82" t="str">
        <f>IF('Set Up'!G1433="","",'Set Up'!G1433)</f>
        <v/>
      </c>
      <c r="AC1210" s="82" t="str">
        <f t="array" ref="AC1210">IF(Y1210="","",INDEX(Data!$G$4:$G$51,MATCH(Table7[[#This Row],[Fitting]]&amp;Table7[[#This Row],[Fitting Subtype]],Data!$E$4:$E$51&amp;Data!$F$4:$F$51,0)))</f>
        <v/>
      </c>
      <c r="AD1210" s="89" t="str">
        <f>IF(Table7[[#This Row],[Segment]]="","",Table7[[#This Row],[Quantity]]*Table7[[#This Row],[Kf]]*(((INDEX(Table4[Velocity (m/s)],MATCH(Table7[[#This Row],[Segment]],Table4[Segment],0)))^2)/2))</f>
        <v/>
      </c>
      <c r="AF1210" s="82" t="str">
        <f>Table4[[#This Row],[Segment]]</f>
        <v/>
      </c>
      <c r="AG1210" s="75"/>
      <c r="AH1210" s="82" t="str">
        <f>IF(Table5[[#This Row],[Segment]]="","",AG1210-Table4[[#This Row],[Total Pressure Drop (kPa)]])</f>
        <v/>
      </c>
    </row>
    <row r="1211" spans="1:34" x14ac:dyDescent="0.25">
      <c r="A1211" s="95" t="str">
        <f>IF('Set Up'!A1208="","",'Set Up'!A1208)</f>
        <v/>
      </c>
      <c r="B1211" s="75" t="s">
        <v>81</v>
      </c>
      <c r="C1211" s="85"/>
      <c r="D1211" s="86" t="str">
        <f>IF(Table4[[#This Row],[Diameter (in)]]="","",(((CONVERT(Table4[[#This Row],[Diameter (in)]],"in","m"))/2)^2)*PI())</f>
        <v/>
      </c>
      <c r="E1211" s="87" t="str">
        <f>IF(Table4[[#This Row],[Area (m2)]]="","",$D$4/Table4[[#This Row],[Area (m2)]])</f>
        <v/>
      </c>
      <c r="F1211" s="85">
        <f t="shared" si="18"/>
        <v>4.6951999999999998</v>
      </c>
      <c r="G1211" s="88" t="str">
        <f>IF(Table4[[#This Row],[Segment]]="","",(CONVERT(Table4[[#This Row],[Diameter (in)]],"in","m")*$B$4*Table4[[#This Row],[Velocity (m/s)]])/$C$4)</f>
        <v/>
      </c>
      <c r="H1211" s="96" t="str">
        <f>IF(Table4[[#This Row],[Segment]]="","",IF(Table4[[#This Row],[Teynold''s Number]]&gt;4000,"TURBULENT","LAMINAR"))</f>
        <v/>
      </c>
      <c r="I1211" s="86" t="str">
        <f>IF(Table4[[#This Row],[Segment]]="","",INDEX(Data!C1208:C1222,MATCH(Table4[Material],Data!B1208:B1222,0)))</f>
        <v/>
      </c>
      <c r="J1211" s="89" t="str">
        <f>IF(Table4[[#This Row],[ε (m)]]="","",Table4[[#This Row],[ε (m)]]/(CONVERT(Table4[[#This Row],[Diameter (in)]],"in","m")))</f>
        <v/>
      </c>
      <c r="K1211" s="96" t="str">
        <f>IF(Table4[[#This Row],[Regime]]="LAMINAR",16/Table4[[#This Row],[Teynold''s Number]],"-")</f>
        <v>-</v>
      </c>
      <c r="L1211" s="86"/>
      <c r="M1211" s="97" t="str">
        <f>IF(Table4[[#This Row],[Regime]]="TURBULENT",(((-4*LOG10(Table4[[#This Row],[ε/D]]/3.7+1.256/(Table4[[#This Row],[Teynold''s Number]]*SQRT(Table4[[#This Row],[f turbulent (guess)]]))))^-1)^2),"")</f>
        <v/>
      </c>
      <c r="N1211" s="91" t="str">
        <f>IF(Table4[[#This Row],[f turbulent]]="","",Table4[[#This Row],[f turbulent (guess)]]-Table4[[#This Row],[f turbulent]])</f>
        <v/>
      </c>
      <c r="O1211" s="87">
        <f>IF(Table4[[#This Row],[Segment]]="",0,IF(C1212="",0,IF(C1212&lt;=Table4[[#This Row],[Diameter (in)]],0,1-(D1211/D1212))))</f>
        <v>0</v>
      </c>
      <c r="P1211" s="92" t="str">
        <f>IF(Table4[[#This Row],[Segment]]="","",IF(C1211&gt;C1212,"",IF(C1212="",0.55,(0.55*(1-D1212/D1211)))))</f>
        <v/>
      </c>
      <c r="Q121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11" s="92" t="str">
        <f>IF(Table4[[#This Row],[Segment]]="","",IF(Table4[[#This Row],[Kexpansion]]="","0",((Table4[[#This Row],[Velocity (m/s)]]^2)/2)*Table4[[#This Row],[Kexpansion]]))</f>
        <v/>
      </c>
      <c r="S1211" s="92" t="str">
        <f>IF(Table4[[#This Row],[Segment]]="","",IF(Table4[[#This Row],[Kcontraction]]="","0",((Table4[[#This Row],[Velocity (m/s)]]^2)/2)*Table4[[#This Row],[Kcontraction]]))</f>
        <v/>
      </c>
      <c r="T1211" s="89" t="str">
        <f>IF(Table4[[#This Row],[Segment]]="","",SUMIF($Y$7:$Y$2000,Table4[[#This Row],[Segment]],$AD$7:$AD$2000))</f>
        <v/>
      </c>
      <c r="U1211" s="95" t="str">
        <f>IF(Table4[[#This Row],[Segment]]="","",Table4[[#This Row],[Hfriction (J/kg)]]+Table4[[#This Row],[Hexpansions (J/kg)]]+Table4[[#This Row],[Hcontractions (J/kg)]]+Table4[[#This Row],[Hf (J/kg)]])</f>
        <v/>
      </c>
      <c r="V1211" s="95" t="str">
        <f>IF(Table4[[#This Row],[Segment]]="","",Table4[[#This Row],[Total Friction Loss (J/kg)]]*Table3[Density (kg/m3)])</f>
        <v/>
      </c>
      <c r="W1211" s="95" t="str">
        <f>IF(Table4[[#This Row],[Segment]]="","",Table4[[#This Row],[Total Pressure Drop (Pa)]]/1000)</f>
        <v/>
      </c>
      <c r="Y1211" s="82" t="str">
        <f>IF('Set Up'!D1434="","",'Set Up'!D1434)</f>
        <v/>
      </c>
      <c r="Z1211" s="82" t="str">
        <f>IF('Set Up'!E1434="","",'Set Up'!E1434)</f>
        <v/>
      </c>
      <c r="AA1211" s="82" t="str">
        <f>IF('Set Up'!F1434="","",'Set Up'!F1434)</f>
        <v/>
      </c>
      <c r="AB1211" s="82" t="str">
        <f>IF('Set Up'!G1434="","",'Set Up'!G1434)</f>
        <v/>
      </c>
      <c r="AC1211" s="82" t="str">
        <f t="array" ref="AC1211">IF(Y1211="","",INDEX(Data!$G$4:$G$51,MATCH(Table7[[#This Row],[Fitting]]&amp;Table7[[#This Row],[Fitting Subtype]],Data!$E$4:$E$51&amp;Data!$F$4:$F$51,0)))</f>
        <v/>
      </c>
      <c r="AD1211" s="89" t="str">
        <f>IF(Table7[[#This Row],[Segment]]="","",Table7[[#This Row],[Quantity]]*Table7[[#This Row],[Kf]]*(((INDEX(Table4[Velocity (m/s)],MATCH(Table7[[#This Row],[Segment]],Table4[Segment],0)))^2)/2))</f>
        <v/>
      </c>
      <c r="AF1211" s="82" t="str">
        <f>Table4[[#This Row],[Segment]]</f>
        <v/>
      </c>
      <c r="AG1211" s="75"/>
      <c r="AH1211" s="82" t="str">
        <f>IF(Table5[[#This Row],[Segment]]="","",AG1211-Table4[[#This Row],[Total Pressure Drop (kPa)]])</f>
        <v/>
      </c>
    </row>
    <row r="1212" spans="1:34" x14ac:dyDescent="0.25">
      <c r="A1212" s="95" t="str">
        <f>IF('Set Up'!A1209="","",'Set Up'!A1209)</f>
        <v/>
      </c>
      <c r="B1212" s="75" t="s">
        <v>81</v>
      </c>
      <c r="C1212" s="85"/>
      <c r="D1212" s="86" t="str">
        <f>IF(Table4[[#This Row],[Diameter (in)]]="","",(((CONVERT(Table4[[#This Row],[Diameter (in)]],"in","m"))/2)^2)*PI())</f>
        <v/>
      </c>
      <c r="E1212" s="87" t="str">
        <f>IF(Table4[[#This Row],[Area (m2)]]="","",$D$4/Table4[[#This Row],[Area (m2)]])</f>
        <v/>
      </c>
      <c r="F1212" s="85">
        <f t="shared" si="18"/>
        <v>4.6951999999999998</v>
      </c>
      <c r="G1212" s="88" t="str">
        <f>IF(Table4[[#This Row],[Segment]]="","",(CONVERT(Table4[[#This Row],[Diameter (in)]],"in","m")*$B$4*Table4[[#This Row],[Velocity (m/s)]])/$C$4)</f>
        <v/>
      </c>
      <c r="H1212" s="96" t="str">
        <f>IF(Table4[[#This Row],[Segment]]="","",IF(Table4[[#This Row],[Teynold''s Number]]&gt;4000,"TURBULENT","LAMINAR"))</f>
        <v/>
      </c>
      <c r="I1212" s="86" t="str">
        <f>IF(Table4[[#This Row],[Segment]]="","",INDEX(Data!C1209:C1223,MATCH(Table4[Material],Data!B1209:B1223,0)))</f>
        <v/>
      </c>
      <c r="J1212" s="89" t="str">
        <f>IF(Table4[[#This Row],[ε (m)]]="","",Table4[[#This Row],[ε (m)]]/(CONVERT(Table4[[#This Row],[Diameter (in)]],"in","m")))</f>
        <v/>
      </c>
      <c r="K1212" s="96" t="str">
        <f>IF(Table4[[#This Row],[Regime]]="LAMINAR",16/Table4[[#This Row],[Teynold''s Number]],"-")</f>
        <v>-</v>
      </c>
      <c r="L1212" s="86"/>
      <c r="M1212" s="97" t="str">
        <f>IF(Table4[[#This Row],[Regime]]="TURBULENT",(((-4*LOG10(Table4[[#This Row],[ε/D]]/3.7+1.256/(Table4[[#This Row],[Teynold''s Number]]*SQRT(Table4[[#This Row],[f turbulent (guess)]]))))^-1)^2),"")</f>
        <v/>
      </c>
      <c r="N1212" s="91" t="str">
        <f>IF(Table4[[#This Row],[f turbulent]]="","",Table4[[#This Row],[f turbulent (guess)]]-Table4[[#This Row],[f turbulent]])</f>
        <v/>
      </c>
      <c r="O1212" s="87">
        <f>IF(Table4[[#This Row],[Segment]]="",0,IF(C1213="",0,IF(C1213&lt;=Table4[[#This Row],[Diameter (in)]],0,1-(D1212/D1213))))</f>
        <v>0</v>
      </c>
      <c r="P1212" s="92" t="str">
        <f>IF(Table4[[#This Row],[Segment]]="","",IF(C1212&gt;C1213,"",IF(C1213="",0.55,(0.55*(1-D1213/D1212)))))</f>
        <v/>
      </c>
      <c r="Q121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12" s="92" t="str">
        <f>IF(Table4[[#This Row],[Segment]]="","",IF(Table4[[#This Row],[Kexpansion]]="","0",((Table4[[#This Row],[Velocity (m/s)]]^2)/2)*Table4[[#This Row],[Kexpansion]]))</f>
        <v/>
      </c>
      <c r="S1212" s="92" t="str">
        <f>IF(Table4[[#This Row],[Segment]]="","",IF(Table4[[#This Row],[Kcontraction]]="","0",((Table4[[#This Row],[Velocity (m/s)]]^2)/2)*Table4[[#This Row],[Kcontraction]]))</f>
        <v/>
      </c>
      <c r="T1212" s="89" t="str">
        <f>IF(Table4[[#This Row],[Segment]]="","",SUMIF($Y$7:$Y$2000,Table4[[#This Row],[Segment]],$AD$7:$AD$2000))</f>
        <v/>
      </c>
      <c r="U1212" s="95" t="str">
        <f>IF(Table4[[#This Row],[Segment]]="","",Table4[[#This Row],[Hfriction (J/kg)]]+Table4[[#This Row],[Hexpansions (J/kg)]]+Table4[[#This Row],[Hcontractions (J/kg)]]+Table4[[#This Row],[Hf (J/kg)]])</f>
        <v/>
      </c>
      <c r="V1212" s="95" t="str">
        <f>IF(Table4[[#This Row],[Segment]]="","",Table4[[#This Row],[Total Friction Loss (J/kg)]]*Table3[Density (kg/m3)])</f>
        <v/>
      </c>
      <c r="W1212" s="95" t="str">
        <f>IF(Table4[[#This Row],[Segment]]="","",Table4[[#This Row],[Total Pressure Drop (Pa)]]/1000)</f>
        <v/>
      </c>
      <c r="Y1212" s="82" t="str">
        <f>IF('Set Up'!D1435="","",'Set Up'!D1435)</f>
        <v/>
      </c>
      <c r="Z1212" s="82" t="str">
        <f>IF('Set Up'!E1435="","",'Set Up'!E1435)</f>
        <v/>
      </c>
      <c r="AA1212" s="82" t="str">
        <f>IF('Set Up'!F1435="","",'Set Up'!F1435)</f>
        <v/>
      </c>
      <c r="AB1212" s="82" t="str">
        <f>IF('Set Up'!G1435="","",'Set Up'!G1435)</f>
        <v/>
      </c>
      <c r="AC1212" s="82" t="str">
        <f t="array" ref="AC1212">IF(Y1212="","",INDEX(Data!$G$4:$G$51,MATCH(Table7[[#This Row],[Fitting]]&amp;Table7[[#This Row],[Fitting Subtype]],Data!$E$4:$E$51&amp;Data!$F$4:$F$51,0)))</f>
        <v/>
      </c>
      <c r="AD1212" s="89" t="str">
        <f>IF(Table7[[#This Row],[Segment]]="","",Table7[[#This Row],[Quantity]]*Table7[[#This Row],[Kf]]*(((INDEX(Table4[Velocity (m/s)],MATCH(Table7[[#This Row],[Segment]],Table4[Segment],0)))^2)/2))</f>
        <v/>
      </c>
      <c r="AF1212" s="82" t="str">
        <f>Table4[[#This Row],[Segment]]</f>
        <v/>
      </c>
      <c r="AG1212" s="75"/>
      <c r="AH1212" s="82" t="str">
        <f>IF(Table5[[#This Row],[Segment]]="","",AG1212-Table4[[#This Row],[Total Pressure Drop (kPa)]])</f>
        <v/>
      </c>
    </row>
    <row r="1213" spans="1:34" x14ac:dyDescent="0.25">
      <c r="A1213" s="95" t="str">
        <f>IF('Set Up'!A1210="","",'Set Up'!A1210)</f>
        <v/>
      </c>
      <c r="B1213" s="75" t="s">
        <v>81</v>
      </c>
      <c r="C1213" s="85"/>
      <c r="D1213" s="86" t="str">
        <f>IF(Table4[[#This Row],[Diameter (in)]]="","",(((CONVERT(Table4[[#This Row],[Diameter (in)]],"in","m"))/2)^2)*PI())</f>
        <v/>
      </c>
      <c r="E1213" s="87" t="str">
        <f>IF(Table4[[#This Row],[Area (m2)]]="","",$D$4/Table4[[#This Row],[Area (m2)]])</f>
        <v/>
      </c>
      <c r="F1213" s="85">
        <f t="shared" si="18"/>
        <v>4.6951999999999998</v>
      </c>
      <c r="G1213" s="88" t="str">
        <f>IF(Table4[[#This Row],[Segment]]="","",(CONVERT(Table4[[#This Row],[Diameter (in)]],"in","m")*$B$4*Table4[[#This Row],[Velocity (m/s)]])/$C$4)</f>
        <v/>
      </c>
      <c r="H1213" s="96" t="str">
        <f>IF(Table4[[#This Row],[Segment]]="","",IF(Table4[[#This Row],[Teynold''s Number]]&gt;4000,"TURBULENT","LAMINAR"))</f>
        <v/>
      </c>
      <c r="I1213" s="86" t="str">
        <f>IF(Table4[[#This Row],[Segment]]="","",INDEX(Data!C1210:C1224,MATCH(Table4[Material],Data!B1210:B1224,0)))</f>
        <v/>
      </c>
      <c r="J1213" s="89" t="str">
        <f>IF(Table4[[#This Row],[ε (m)]]="","",Table4[[#This Row],[ε (m)]]/(CONVERT(Table4[[#This Row],[Diameter (in)]],"in","m")))</f>
        <v/>
      </c>
      <c r="K1213" s="96" t="str">
        <f>IF(Table4[[#This Row],[Regime]]="LAMINAR",16/Table4[[#This Row],[Teynold''s Number]],"-")</f>
        <v>-</v>
      </c>
      <c r="L1213" s="86"/>
      <c r="M1213" s="97" t="str">
        <f>IF(Table4[[#This Row],[Regime]]="TURBULENT",(((-4*LOG10(Table4[[#This Row],[ε/D]]/3.7+1.256/(Table4[[#This Row],[Teynold''s Number]]*SQRT(Table4[[#This Row],[f turbulent (guess)]]))))^-1)^2),"")</f>
        <v/>
      </c>
      <c r="N1213" s="91" t="str">
        <f>IF(Table4[[#This Row],[f turbulent]]="","",Table4[[#This Row],[f turbulent (guess)]]-Table4[[#This Row],[f turbulent]])</f>
        <v/>
      </c>
      <c r="O1213" s="87">
        <f>IF(Table4[[#This Row],[Segment]]="",0,IF(C1214="",0,IF(C1214&lt;=Table4[[#This Row],[Diameter (in)]],0,1-(D1213/D1214))))</f>
        <v>0</v>
      </c>
      <c r="P1213" s="92" t="str">
        <f>IF(Table4[[#This Row],[Segment]]="","",IF(C1213&gt;C1214,"",IF(C1214="",0.55,(0.55*(1-D1214/D1213)))))</f>
        <v/>
      </c>
      <c r="Q121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13" s="92" t="str">
        <f>IF(Table4[[#This Row],[Segment]]="","",IF(Table4[[#This Row],[Kexpansion]]="","0",((Table4[[#This Row],[Velocity (m/s)]]^2)/2)*Table4[[#This Row],[Kexpansion]]))</f>
        <v/>
      </c>
      <c r="S1213" s="92" t="str">
        <f>IF(Table4[[#This Row],[Segment]]="","",IF(Table4[[#This Row],[Kcontraction]]="","0",((Table4[[#This Row],[Velocity (m/s)]]^2)/2)*Table4[[#This Row],[Kcontraction]]))</f>
        <v/>
      </c>
      <c r="T1213" s="89" t="str">
        <f>IF(Table4[[#This Row],[Segment]]="","",SUMIF($Y$7:$Y$2000,Table4[[#This Row],[Segment]],$AD$7:$AD$2000))</f>
        <v/>
      </c>
      <c r="U1213" s="95" t="str">
        <f>IF(Table4[[#This Row],[Segment]]="","",Table4[[#This Row],[Hfriction (J/kg)]]+Table4[[#This Row],[Hexpansions (J/kg)]]+Table4[[#This Row],[Hcontractions (J/kg)]]+Table4[[#This Row],[Hf (J/kg)]])</f>
        <v/>
      </c>
      <c r="V1213" s="95" t="str">
        <f>IF(Table4[[#This Row],[Segment]]="","",Table4[[#This Row],[Total Friction Loss (J/kg)]]*Table3[Density (kg/m3)])</f>
        <v/>
      </c>
      <c r="W1213" s="95" t="str">
        <f>IF(Table4[[#This Row],[Segment]]="","",Table4[[#This Row],[Total Pressure Drop (Pa)]]/1000)</f>
        <v/>
      </c>
      <c r="Y1213" s="82" t="str">
        <f>IF('Set Up'!D1436="","",'Set Up'!D1436)</f>
        <v/>
      </c>
      <c r="Z1213" s="82" t="str">
        <f>IF('Set Up'!E1436="","",'Set Up'!E1436)</f>
        <v/>
      </c>
      <c r="AA1213" s="82" t="str">
        <f>IF('Set Up'!F1436="","",'Set Up'!F1436)</f>
        <v/>
      </c>
      <c r="AB1213" s="82" t="str">
        <f>IF('Set Up'!G1436="","",'Set Up'!G1436)</f>
        <v/>
      </c>
      <c r="AC1213" s="82" t="str">
        <f t="array" ref="AC1213">IF(Y1213="","",INDEX(Data!$G$4:$G$51,MATCH(Table7[[#This Row],[Fitting]]&amp;Table7[[#This Row],[Fitting Subtype]],Data!$E$4:$E$51&amp;Data!$F$4:$F$51,0)))</f>
        <v/>
      </c>
      <c r="AD1213" s="89" t="str">
        <f>IF(Table7[[#This Row],[Segment]]="","",Table7[[#This Row],[Quantity]]*Table7[[#This Row],[Kf]]*(((INDEX(Table4[Velocity (m/s)],MATCH(Table7[[#This Row],[Segment]],Table4[Segment],0)))^2)/2))</f>
        <v/>
      </c>
      <c r="AF1213" s="82" t="str">
        <f>Table4[[#This Row],[Segment]]</f>
        <v/>
      </c>
      <c r="AG1213" s="75"/>
      <c r="AH1213" s="82" t="str">
        <f>IF(Table5[[#This Row],[Segment]]="","",AG1213-Table4[[#This Row],[Total Pressure Drop (kPa)]])</f>
        <v/>
      </c>
    </row>
    <row r="1214" spans="1:34" x14ac:dyDescent="0.25">
      <c r="A1214" s="95" t="str">
        <f>IF('Set Up'!A1211="","",'Set Up'!A1211)</f>
        <v/>
      </c>
      <c r="B1214" s="75" t="s">
        <v>81</v>
      </c>
      <c r="C1214" s="85"/>
      <c r="D1214" s="86" t="str">
        <f>IF(Table4[[#This Row],[Diameter (in)]]="","",(((CONVERT(Table4[[#This Row],[Diameter (in)]],"in","m"))/2)^2)*PI())</f>
        <v/>
      </c>
      <c r="E1214" s="87" t="str">
        <f>IF(Table4[[#This Row],[Area (m2)]]="","",$D$4/Table4[[#This Row],[Area (m2)]])</f>
        <v/>
      </c>
      <c r="F1214" s="85">
        <f t="shared" si="18"/>
        <v>4.6951999999999998</v>
      </c>
      <c r="G1214" s="88" t="str">
        <f>IF(Table4[[#This Row],[Segment]]="","",(CONVERT(Table4[[#This Row],[Diameter (in)]],"in","m")*$B$4*Table4[[#This Row],[Velocity (m/s)]])/$C$4)</f>
        <v/>
      </c>
      <c r="H1214" s="96" t="str">
        <f>IF(Table4[[#This Row],[Segment]]="","",IF(Table4[[#This Row],[Teynold''s Number]]&gt;4000,"TURBULENT","LAMINAR"))</f>
        <v/>
      </c>
      <c r="I1214" s="86" t="str">
        <f>IF(Table4[[#This Row],[Segment]]="","",INDEX(Data!C1211:C1225,MATCH(Table4[Material],Data!B1211:B1225,0)))</f>
        <v/>
      </c>
      <c r="J1214" s="89" t="str">
        <f>IF(Table4[[#This Row],[ε (m)]]="","",Table4[[#This Row],[ε (m)]]/(CONVERT(Table4[[#This Row],[Diameter (in)]],"in","m")))</f>
        <v/>
      </c>
      <c r="K1214" s="96" t="str">
        <f>IF(Table4[[#This Row],[Regime]]="LAMINAR",16/Table4[[#This Row],[Teynold''s Number]],"-")</f>
        <v>-</v>
      </c>
      <c r="L1214" s="86"/>
      <c r="M1214" s="97" t="str">
        <f>IF(Table4[[#This Row],[Regime]]="TURBULENT",(((-4*LOG10(Table4[[#This Row],[ε/D]]/3.7+1.256/(Table4[[#This Row],[Teynold''s Number]]*SQRT(Table4[[#This Row],[f turbulent (guess)]]))))^-1)^2),"")</f>
        <v/>
      </c>
      <c r="N1214" s="91" t="str">
        <f>IF(Table4[[#This Row],[f turbulent]]="","",Table4[[#This Row],[f turbulent (guess)]]-Table4[[#This Row],[f turbulent]])</f>
        <v/>
      </c>
      <c r="O1214" s="87">
        <f>IF(Table4[[#This Row],[Segment]]="",0,IF(C1215="",0,IF(C1215&lt;=Table4[[#This Row],[Diameter (in)]],0,1-(D1214/D1215))))</f>
        <v>0</v>
      </c>
      <c r="P1214" s="92" t="str">
        <f>IF(Table4[[#This Row],[Segment]]="","",IF(C1214&gt;C1215,"",IF(C1215="",0.55,(0.55*(1-D1215/D1214)))))</f>
        <v/>
      </c>
      <c r="Q121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14" s="92" t="str">
        <f>IF(Table4[[#This Row],[Segment]]="","",IF(Table4[[#This Row],[Kexpansion]]="","0",((Table4[[#This Row],[Velocity (m/s)]]^2)/2)*Table4[[#This Row],[Kexpansion]]))</f>
        <v/>
      </c>
      <c r="S1214" s="92" t="str">
        <f>IF(Table4[[#This Row],[Segment]]="","",IF(Table4[[#This Row],[Kcontraction]]="","0",((Table4[[#This Row],[Velocity (m/s)]]^2)/2)*Table4[[#This Row],[Kcontraction]]))</f>
        <v/>
      </c>
      <c r="T1214" s="89" t="str">
        <f>IF(Table4[[#This Row],[Segment]]="","",SUMIF($Y$7:$Y$2000,Table4[[#This Row],[Segment]],$AD$7:$AD$2000))</f>
        <v/>
      </c>
      <c r="U1214" s="95" t="str">
        <f>IF(Table4[[#This Row],[Segment]]="","",Table4[[#This Row],[Hfriction (J/kg)]]+Table4[[#This Row],[Hexpansions (J/kg)]]+Table4[[#This Row],[Hcontractions (J/kg)]]+Table4[[#This Row],[Hf (J/kg)]])</f>
        <v/>
      </c>
      <c r="V1214" s="95" t="str">
        <f>IF(Table4[[#This Row],[Segment]]="","",Table4[[#This Row],[Total Friction Loss (J/kg)]]*Table3[Density (kg/m3)])</f>
        <v/>
      </c>
      <c r="W1214" s="95" t="str">
        <f>IF(Table4[[#This Row],[Segment]]="","",Table4[[#This Row],[Total Pressure Drop (Pa)]]/1000)</f>
        <v/>
      </c>
      <c r="Y1214" s="82" t="str">
        <f>IF('Set Up'!D1437="","",'Set Up'!D1437)</f>
        <v/>
      </c>
      <c r="Z1214" s="82" t="str">
        <f>IF('Set Up'!E1437="","",'Set Up'!E1437)</f>
        <v/>
      </c>
      <c r="AA1214" s="82" t="str">
        <f>IF('Set Up'!F1437="","",'Set Up'!F1437)</f>
        <v/>
      </c>
      <c r="AB1214" s="82" t="str">
        <f>IF('Set Up'!G1437="","",'Set Up'!G1437)</f>
        <v/>
      </c>
      <c r="AC1214" s="82" t="str">
        <f t="array" ref="AC1214">IF(Y1214="","",INDEX(Data!$G$4:$G$51,MATCH(Table7[[#This Row],[Fitting]]&amp;Table7[[#This Row],[Fitting Subtype]],Data!$E$4:$E$51&amp;Data!$F$4:$F$51,0)))</f>
        <v/>
      </c>
      <c r="AD1214" s="89" t="str">
        <f>IF(Table7[[#This Row],[Segment]]="","",Table7[[#This Row],[Quantity]]*Table7[[#This Row],[Kf]]*(((INDEX(Table4[Velocity (m/s)],MATCH(Table7[[#This Row],[Segment]],Table4[Segment],0)))^2)/2))</f>
        <v/>
      </c>
      <c r="AF1214" s="82" t="str">
        <f>Table4[[#This Row],[Segment]]</f>
        <v/>
      </c>
      <c r="AG1214" s="75"/>
      <c r="AH1214" s="82" t="str">
        <f>IF(Table5[[#This Row],[Segment]]="","",AG1214-Table4[[#This Row],[Total Pressure Drop (kPa)]])</f>
        <v/>
      </c>
    </row>
    <row r="1215" spans="1:34" x14ac:dyDescent="0.25">
      <c r="A1215" s="95" t="str">
        <f>IF('Set Up'!A1212="","",'Set Up'!A1212)</f>
        <v/>
      </c>
      <c r="B1215" s="75" t="s">
        <v>81</v>
      </c>
      <c r="C1215" s="85"/>
      <c r="D1215" s="86" t="str">
        <f>IF(Table4[[#This Row],[Diameter (in)]]="","",(((CONVERT(Table4[[#This Row],[Diameter (in)]],"in","m"))/2)^2)*PI())</f>
        <v/>
      </c>
      <c r="E1215" s="87" t="str">
        <f>IF(Table4[[#This Row],[Area (m2)]]="","",$D$4/Table4[[#This Row],[Area (m2)]])</f>
        <v/>
      </c>
      <c r="F1215" s="85">
        <f t="shared" si="18"/>
        <v>4.6951999999999998</v>
      </c>
      <c r="G1215" s="88" t="str">
        <f>IF(Table4[[#This Row],[Segment]]="","",(CONVERT(Table4[[#This Row],[Diameter (in)]],"in","m")*$B$4*Table4[[#This Row],[Velocity (m/s)]])/$C$4)</f>
        <v/>
      </c>
      <c r="H1215" s="96" t="str">
        <f>IF(Table4[[#This Row],[Segment]]="","",IF(Table4[[#This Row],[Teynold''s Number]]&gt;4000,"TURBULENT","LAMINAR"))</f>
        <v/>
      </c>
      <c r="I1215" s="86" t="str">
        <f>IF(Table4[[#This Row],[Segment]]="","",INDEX(Data!C1212:C1226,MATCH(Table4[Material],Data!B1212:B1226,0)))</f>
        <v/>
      </c>
      <c r="J1215" s="89" t="str">
        <f>IF(Table4[[#This Row],[ε (m)]]="","",Table4[[#This Row],[ε (m)]]/(CONVERT(Table4[[#This Row],[Diameter (in)]],"in","m")))</f>
        <v/>
      </c>
      <c r="K1215" s="96" t="str">
        <f>IF(Table4[[#This Row],[Regime]]="LAMINAR",16/Table4[[#This Row],[Teynold''s Number]],"-")</f>
        <v>-</v>
      </c>
      <c r="L1215" s="86"/>
      <c r="M1215" s="97" t="str">
        <f>IF(Table4[[#This Row],[Regime]]="TURBULENT",(((-4*LOG10(Table4[[#This Row],[ε/D]]/3.7+1.256/(Table4[[#This Row],[Teynold''s Number]]*SQRT(Table4[[#This Row],[f turbulent (guess)]]))))^-1)^2),"")</f>
        <v/>
      </c>
      <c r="N1215" s="91" t="str">
        <f>IF(Table4[[#This Row],[f turbulent]]="","",Table4[[#This Row],[f turbulent (guess)]]-Table4[[#This Row],[f turbulent]])</f>
        <v/>
      </c>
      <c r="O1215" s="87">
        <f>IF(Table4[[#This Row],[Segment]]="",0,IF(C1216="",0,IF(C1216&lt;=Table4[[#This Row],[Diameter (in)]],0,1-(D1215/D1216))))</f>
        <v>0</v>
      </c>
      <c r="P1215" s="92" t="str">
        <f>IF(Table4[[#This Row],[Segment]]="","",IF(C1215&gt;C1216,"",IF(C1216="",0.55,(0.55*(1-D1216/D1215)))))</f>
        <v/>
      </c>
      <c r="Q121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15" s="92" t="str">
        <f>IF(Table4[[#This Row],[Segment]]="","",IF(Table4[[#This Row],[Kexpansion]]="","0",((Table4[[#This Row],[Velocity (m/s)]]^2)/2)*Table4[[#This Row],[Kexpansion]]))</f>
        <v/>
      </c>
      <c r="S1215" s="92" t="str">
        <f>IF(Table4[[#This Row],[Segment]]="","",IF(Table4[[#This Row],[Kcontraction]]="","0",((Table4[[#This Row],[Velocity (m/s)]]^2)/2)*Table4[[#This Row],[Kcontraction]]))</f>
        <v/>
      </c>
      <c r="T1215" s="89" t="str">
        <f>IF(Table4[[#This Row],[Segment]]="","",SUMIF($Y$7:$Y$2000,Table4[[#This Row],[Segment]],$AD$7:$AD$2000))</f>
        <v/>
      </c>
      <c r="U1215" s="95" t="str">
        <f>IF(Table4[[#This Row],[Segment]]="","",Table4[[#This Row],[Hfriction (J/kg)]]+Table4[[#This Row],[Hexpansions (J/kg)]]+Table4[[#This Row],[Hcontractions (J/kg)]]+Table4[[#This Row],[Hf (J/kg)]])</f>
        <v/>
      </c>
      <c r="V1215" s="95" t="str">
        <f>IF(Table4[[#This Row],[Segment]]="","",Table4[[#This Row],[Total Friction Loss (J/kg)]]*Table3[Density (kg/m3)])</f>
        <v/>
      </c>
      <c r="W1215" s="95" t="str">
        <f>IF(Table4[[#This Row],[Segment]]="","",Table4[[#This Row],[Total Pressure Drop (Pa)]]/1000)</f>
        <v/>
      </c>
      <c r="Y1215" s="82" t="str">
        <f>IF('Set Up'!D1438="","",'Set Up'!D1438)</f>
        <v/>
      </c>
      <c r="Z1215" s="82" t="str">
        <f>IF('Set Up'!E1438="","",'Set Up'!E1438)</f>
        <v/>
      </c>
      <c r="AA1215" s="82" t="str">
        <f>IF('Set Up'!F1438="","",'Set Up'!F1438)</f>
        <v/>
      </c>
      <c r="AB1215" s="82" t="str">
        <f>IF('Set Up'!G1438="","",'Set Up'!G1438)</f>
        <v/>
      </c>
      <c r="AC1215" s="82" t="str">
        <f t="array" ref="AC1215">IF(Y1215="","",INDEX(Data!$G$4:$G$51,MATCH(Table7[[#This Row],[Fitting]]&amp;Table7[[#This Row],[Fitting Subtype]],Data!$E$4:$E$51&amp;Data!$F$4:$F$51,0)))</f>
        <v/>
      </c>
      <c r="AD1215" s="89" t="str">
        <f>IF(Table7[[#This Row],[Segment]]="","",Table7[[#This Row],[Quantity]]*Table7[[#This Row],[Kf]]*(((INDEX(Table4[Velocity (m/s)],MATCH(Table7[[#This Row],[Segment]],Table4[Segment],0)))^2)/2))</f>
        <v/>
      </c>
      <c r="AF1215" s="82" t="str">
        <f>Table4[[#This Row],[Segment]]</f>
        <v/>
      </c>
      <c r="AG1215" s="75"/>
      <c r="AH1215" s="82" t="str">
        <f>IF(Table5[[#This Row],[Segment]]="","",AG1215-Table4[[#This Row],[Total Pressure Drop (kPa)]])</f>
        <v/>
      </c>
    </row>
    <row r="1216" spans="1:34" x14ac:dyDescent="0.25">
      <c r="A1216" s="95" t="str">
        <f>IF('Set Up'!A1213="","",'Set Up'!A1213)</f>
        <v/>
      </c>
      <c r="B1216" s="75" t="s">
        <v>81</v>
      </c>
      <c r="C1216" s="85"/>
      <c r="D1216" s="86" t="str">
        <f>IF(Table4[[#This Row],[Diameter (in)]]="","",(((CONVERT(Table4[[#This Row],[Diameter (in)]],"in","m"))/2)^2)*PI())</f>
        <v/>
      </c>
      <c r="E1216" s="87" t="str">
        <f>IF(Table4[[#This Row],[Area (m2)]]="","",$D$4/Table4[[#This Row],[Area (m2)]])</f>
        <v/>
      </c>
      <c r="F1216" s="85">
        <f t="shared" si="18"/>
        <v>4.6951999999999998</v>
      </c>
      <c r="G1216" s="88" t="str">
        <f>IF(Table4[[#This Row],[Segment]]="","",(CONVERT(Table4[[#This Row],[Diameter (in)]],"in","m")*$B$4*Table4[[#This Row],[Velocity (m/s)]])/$C$4)</f>
        <v/>
      </c>
      <c r="H1216" s="96" t="str">
        <f>IF(Table4[[#This Row],[Segment]]="","",IF(Table4[[#This Row],[Teynold''s Number]]&gt;4000,"TURBULENT","LAMINAR"))</f>
        <v/>
      </c>
      <c r="I1216" s="86" t="str">
        <f>IF(Table4[[#This Row],[Segment]]="","",INDEX(Data!C1213:C1227,MATCH(Table4[Material],Data!B1213:B1227,0)))</f>
        <v/>
      </c>
      <c r="J1216" s="89" t="str">
        <f>IF(Table4[[#This Row],[ε (m)]]="","",Table4[[#This Row],[ε (m)]]/(CONVERT(Table4[[#This Row],[Diameter (in)]],"in","m")))</f>
        <v/>
      </c>
      <c r="K1216" s="96" t="str">
        <f>IF(Table4[[#This Row],[Regime]]="LAMINAR",16/Table4[[#This Row],[Teynold''s Number]],"-")</f>
        <v>-</v>
      </c>
      <c r="L1216" s="86"/>
      <c r="M1216" s="97" t="str">
        <f>IF(Table4[[#This Row],[Regime]]="TURBULENT",(((-4*LOG10(Table4[[#This Row],[ε/D]]/3.7+1.256/(Table4[[#This Row],[Teynold''s Number]]*SQRT(Table4[[#This Row],[f turbulent (guess)]]))))^-1)^2),"")</f>
        <v/>
      </c>
      <c r="N1216" s="91" t="str">
        <f>IF(Table4[[#This Row],[f turbulent]]="","",Table4[[#This Row],[f turbulent (guess)]]-Table4[[#This Row],[f turbulent]])</f>
        <v/>
      </c>
      <c r="O1216" s="87">
        <f>IF(Table4[[#This Row],[Segment]]="",0,IF(C1217="",0,IF(C1217&lt;=Table4[[#This Row],[Diameter (in)]],0,1-(D1216/D1217))))</f>
        <v>0</v>
      </c>
      <c r="P1216" s="92" t="str">
        <f>IF(Table4[[#This Row],[Segment]]="","",IF(C1216&gt;C1217,"",IF(C1217="",0.55,(0.55*(1-D1217/D1216)))))</f>
        <v/>
      </c>
      <c r="Q121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16" s="92" t="str">
        <f>IF(Table4[[#This Row],[Segment]]="","",IF(Table4[[#This Row],[Kexpansion]]="","0",((Table4[[#This Row],[Velocity (m/s)]]^2)/2)*Table4[[#This Row],[Kexpansion]]))</f>
        <v/>
      </c>
      <c r="S1216" s="92" t="str">
        <f>IF(Table4[[#This Row],[Segment]]="","",IF(Table4[[#This Row],[Kcontraction]]="","0",((Table4[[#This Row],[Velocity (m/s)]]^2)/2)*Table4[[#This Row],[Kcontraction]]))</f>
        <v/>
      </c>
      <c r="T1216" s="89" t="str">
        <f>IF(Table4[[#This Row],[Segment]]="","",SUMIF($Y$7:$Y$2000,Table4[[#This Row],[Segment]],$AD$7:$AD$2000))</f>
        <v/>
      </c>
      <c r="U1216" s="95" t="str">
        <f>IF(Table4[[#This Row],[Segment]]="","",Table4[[#This Row],[Hfriction (J/kg)]]+Table4[[#This Row],[Hexpansions (J/kg)]]+Table4[[#This Row],[Hcontractions (J/kg)]]+Table4[[#This Row],[Hf (J/kg)]])</f>
        <v/>
      </c>
      <c r="V1216" s="95" t="str">
        <f>IF(Table4[[#This Row],[Segment]]="","",Table4[[#This Row],[Total Friction Loss (J/kg)]]*Table3[Density (kg/m3)])</f>
        <v/>
      </c>
      <c r="W1216" s="95" t="str">
        <f>IF(Table4[[#This Row],[Segment]]="","",Table4[[#This Row],[Total Pressure Drop (Pa)]]/1000)</f>
        <v/>
      </c>
      <c r="Y1216" s="82" t="str">
        <f>IF('Set Up'!D1439="","",'Set Up'!D1439)</f>
        <v/>
      </c>
      <c r="Z1216" s="82" t="str">
        <f>IF('Set Up'!E1439="","",'Set Up'!E1439)</f>
        <v/>
      </c>
      <c r="AA1216" s="82" t="str">
        <f>IF('Set Up'!F1439="","",'Set Up'!F1439)</f>
        <v/>
      </c>
      <c r="AB1216" s="82" t="str">
        <f>IF('Set Up'!G1439="","",'Set Up'!G1439)</f>
        <v/>
      </c>
      <c r="AC1216" s="82" t="str">
        <f t="array" ref="AC1216">IF(Y1216="","",INDEX(Data!$G$4:$G$51,MATCH(Table7[[#This Row],[Fitting]]&amp;Table7[[#This Row],[Fitting Subtype]],Data!$E$4:$E$51&amp;Data!$F$4:$F$51,0)))</f>
        <v/>
      </c>
      <c r="AD1216" s="89" t="str">
        <f>IF(Table7[[#This Row],[Segment]]="","",Table7[[#This Row],[Quantity]]*Table7[[#This Row],[Kf]]*(((INDEX(Table4[Velocity (m/s)],MATCH(Table7[[#This Row],[Segment]],Table4[Segment],0)))^2)/2))</f>
        <v/>
      </c>
      <c r="AF1216" s="82" t="str">
        <f>Table4[[#This Row],[Segment]]</f>
        <v/>
      </c>
      <c r="AG1216" s="75"/>
      <c r="AH1216" s="82" t="str">
        <f>IF(Table5[[#This Row],[Segment]]="","",AG1216-Table4[[#This Row],[Total Pressure Drop (kPa)]])</f>
        <v/>
      </c>
    </row>
    <row r="1217" spans="1:34" x14ac:dyDescent="0.25">
      <c r="A1217" s="95" t="str">
        <f>IF('Set Up'!A1214="","",'Set Up'!A1214)</f>
        <v/>
      </c>
      <c r="B1217" s="75" t="s">
        <v>81</v>
      </c>
      <c r="C1217" s="85"/>
      <c r="D1217" s="86" t="str">
        <f>IF(Table4[[#This Row],[Diameter (in)]]="","",(((CONVERT(Table4[[#This Row],[Diameter (in)]],"in","m"))/2)^2)*PI())</f>
        <v/>
      </c>
      <c r="E1217" s="87" t="str">
        <f>IF(Table4[[#This Row],[Area (m2)]]="","",$D$4/Table4[[#This Row],[Area (m2)]])</f>
        <v/>
      </c>
      <c r="F1217" s="85">
        <f t="shared" si="18"/>
        <v>4.6951999999999998</v>
      </c>
      <c r="G1217" s="88" t="str">
        <f>IF(Table4[[#This Row],[Segment]]="","",(CONVERT(Table4[[#This Row],[Diameter (in)]],"in","m")*$B$4*Table4[[#This Row],[Velocity (m/s)]])/$C$4)</f>
        <v/>
      </c>
      <c r="H1217" s="96" t="str">
        <f>IF(Table4[[#This Row],[Segment]]="","",IF(Table4[[#This Row],[Teynold''s Number]]&gt;4000,"TURBULENT","LAMINAR"))</f>
        <v/>
      </c>
      <c r="I1217" s="86" t="str">
        <f>IF(Table4[[#This Row],[Segment]]="","",INDEX(Data!C1214:C1228,MATCH(Table4[Material],Data!B1214:B1228,0)))</f>
        <v/>
      </c>
      <c r="J1217" s="89" t="str">
        <f>IF(Table4[[#This Row],[ε (m)]]="","",Table4[[#This Row],[ε (m)]]/(CONVERT(Table4[[#This Row],[Diameter (in)]],"in","m")))</f>
        <v/>
      </c>
      <c r="K1217" s="96" t="str">
        <f>IF(Table4[[#This Row],[Regime]]="LAMINAR",16/Table4[[#This Row],[Teynold''s Number]],"-")</f>
        <v>-</v>
      </c>
      <c r="L1217" s="86"/>
      <c r="M1217" s="97" t="str">
        <f>IF(Table4[[#This Row],[Regime]]="TURBULENT",(((-4*LOG10(Table4[[#This Row],[ε/D]]/3.7+1.256/(Table4[[#This Row],[Teynold''s Number]]*SQRT(Table4[[#This Row],[f turbulent (guess)]]))))^-1)^2),"")</f>
        <v/>
      </c>
      <c r="N1217" s="91" t="str">
        <f>IF(Table4[[#This Row],[f turbulent]]="","",Table4[[#This Row],[f turbulent (guess)]]-Table4[[#This Row],[f turbulent]])</f>
        <v/>
      </c>
      <c r="O1217" s="87">
        <f>IF(Table4[[#This Row],[Segment]]="",0,IF(C1218="",0,IF(C1218&lt;=Table4[[#This Row],[Diameter (in)]],0,1-(D1217/D1218))))</f>
        <v>0</v>
      </c>
      <c r="P1217" s="92" t="str">
        <f>IF(Table4[[#This Row],[Segment]]="","",IF(C1217&gt;C1218,"",IF(C1218="",0.55,(0.55*(1-D1218/D1217)))))</f>
        <v/>
      </c>
      <c r="Q121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17" s="92" t="str">
        <f>IF(Table4[[#This Row],[Segment]]="","",IF(Table4[[#This Row],[Kexpansion]]="","0",((Table4[[#This Row],[Velocity (m/s)]]^2)/2)*Table4[[#This Row],[Kexpansion]]))</f>
        <v/>
      </c>
      <c r="S1217" s="92" t="str">
        <f>IF(Table4[[#This Row],[Segment]]="","",IF(Table4[[#This Row],[Kcontraction]]="","0",((Table4[[#This Row],[Velocity (m/s)]]^2)/2)*Table4[[#This Row],[Kcontraction]]))</f>
        <v/>
      </c>
      <c r="T1217" s="89" t="str">
        <f>IF(Table4[[#This Row],[Segment]]="","",SUMIF($Y$7:$Y$2000,Table4[[#This Row],[Segment]],$AD$7:$AD$2000))</f>
        <v/>
      </c>
      <c r="U1217" s="95" t="str">
        <f>IF(Table4[[#This Row],[Segment]]="","",Table4[[#This Row],[Hfriction (J/kg)]]+Table4[[#This Row],[Hexpansions (J/kg)]]+Table4[[#This Row],[Hcontractions (J/kg)]]+Table4[[#This Row],[Hf (J/kg)]])</f>
        <v/>
      </c>
      <c r="V1217" s="95" t="str">
        <f>IF(Table4[[#This Row],[Segment]]="","",Table4[[#This Row],[Total Friction Loss (J/kg)]]*Table3[Density (kg/m3)])</f>
        <v/>
      </c>
      <c r="W1217" s="95" t="str">
        <f>IF(Table4[[#This Row],[Segment]]="","",Table4[[#This Row],[Total Pressure Drop (Pa)]]/1000)</f>
        <v/>
      </c>
      <c r="Y1217" s="82" t="str">
        <f>IF('Set Up'!D1440="","",'Set Up'!D1440)</f>
        <v/>
      </c>
      <c r="Z1217" s="82" t="str">
        <f>IF('Set Up'!E1440="","",'Set Up'!E1440)</f>
        <v/>
      </c>
      <c r="AA1217" s="82" t="str">
        <f>IF('Set Up'!F1440="","",'Set Up'!F1440)</f>
        <v/>
      </c>
      <c r="AB1217" s="82" t="str">
        <f>IF('Set Up'!G1440="","",'Set Up'!G1440)</f>
        <v/>
      </c>
      <c r="AC1217" s="82" t="str">
        <f t="array" ref="AC1217">IF(Y1217="","",INDEX(Data!$G$4:$G$51,MATCH(Table7[[#This Row],[Fitting]]&amp;Table7[[#This Row],[Fitting Subtype]],Data!$E$4:$E$51&amp;Data!$F$4:$F$51,0)))</f>
        <v/>
      </c>
      <c r="AD1217" s="89" t="str">
        <f>IF(Table7[[#This Row],[Segment]]="","",Table7[[#This Row],[Quantity]]*Table7[[#This Row],[Kf]]*(((INDEX(Table4[Velocity (m/s)],MATCH(Table7[[#This Row],[Segment]],Table4[Segment],0)))^2)/2))</f>
        <v/>
      </c>
      <c r="AF1217" s="82" t="str">
        <f>Table4[[#This Row],[Segment]]</f>
        <v/>
      </c>
      <c r="AG1217" s="75"/>
      <c r="AH1217" s="82" t="str">
        <f>IF(Table5[[#This Row],[Segment]]="","",AG1217-Table4[[#This Row],[Total Pressure Drop (kPa)]])</f>
        <v/>
      </c>
    </row>
    <row r="1218" spans="1:34" x14ac:dyDescent="0.25">
      <c r="A1218" s="95" t="str">
        <f>IF('Set Up'!A1215="","",'Set Up'!A1215)</f>
        <v/>
      </c>
      <c r="B1218" s="75" t="s">
        <v>81</v>
      </c>
      <c r="C1218" s="85"/>
      <c r="D1218" s="86" t="str">
        <f>IF(Table4[[#This Row],[Diameter (in)]]="","",(((CONVERT(Table4[[#This Row],[Diameter (in)]],"in","m"))/2)^2)*PI())</f>
        <v/>
      </c>
      <c r="E1218" s="87" t="str">
        <f>IF(Table4[[#This Row],[Area (m2)]]="","",$D$4/Table4[[#This Row],[Area (m2)]])</f>
        <v/>
      </c>
      <c r="F1218" s="85">
        <f t="shared" si="18"/>
        <v>4.6951999999999998</v>
      </c>
      <c r="G1218" s="88" t="str">
        <f>IF(Table4[[#This Row],[Segment]]="","",(CONVERT(Table4[[#This Row],[Diameter (in)]],"in","m")*$B$4*Table4[[#This Row],[Velocity (m/s)]])/$C$4)</f>
        <v/>
      </c>
      <c r="H1218" s="96" t="str">
        <f>IF(Table4[[#This Row],[Segment]]="","",IF(Table4[[#This Row],[Teynold''s Number]]&gt;4000,"TURBULENT","LAMINAR"))</f>
        <v/>
      </c>
      <c r="I1218" s="86" t="str">
        <f>IF(Table4[[#This Row],[Segment]]="","",INDEX(Data!C1215:C1229,MATCH(Table4[Material],Data!B1215:B1229,0)))</f>
        <v/>
      </c>
      <c r="J1218" s="89" t="str">
        <f>IF(Table4[[#This Row],[ε (m)]]="","",Table4[[#This Row],[ε (m)]]/(CONVERT(Table4[[#This Row],[Diameter (in)]],"in","m")))</f>
        <v/>
      </c>
      <c r="K1218" s="96" t="str">
        <f>IF(Table4[[#This Row],[Regime]]="LAMINAR",16/Table4[[#This Row],[Teynold''s Number]],"-")</f>
        <v>-</v>
      </c>
      <c r="L1218" s="86"/>
      <c r="M1218" s="97" t="str">
        <f>IF(Table4[[#This Row],[Regime]]="TURBULENT",(((-4*LOG10(Table4[[#This Row],[ε/D]]/3.7+1.256/(Table4[[#This Row],[Teynold''s Number]]*SQRT(Table4[[#This Row],[f turbulent (guess)]]))))^-1)^2),"")</f>
        <v/>
      </c>
      <c r="N1218" s="91" t="str">
        <f>IF(Table4[[#This Row],[f turbulent]]="","",Table4[[#This Row],[f turbulent (guess)]]-Table4[[#This Row],[f turbulent]])</f>
        <v/>
      </c>
      <c r="O1218" s="87">
        <f>IF(Table4[[#This Row],[Segment]]="",0,IF(C1219="",0,IF(C1219&lt;=Table4[[#This Row],[Diameter (in)]],0,1-(D1218/D1219))))</f>
        <v>0</v>
      </c>
      <c r="P1218" s="92" t="str">
        <f>IF(Table4[[#This Row],[Segment]]="","",IF(C1218&gt;C1219,"",IF(C1219="",0.55,(0.55*(1-D1219/D1218)))))</f>
        <v/>
      </c>
      <c r="Q121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18" s="92" t="str">
        <f>IF(Table4[[#This Row],[Segment]]="","",IF(Table4[[#This Row],[Kexpansion]]="","0",((Table4[[#This Row],[Velocity (m/s)]]^2)/2)*Table4[[#This Row],[Kexpansion]]))</f>
        <v/>
      </c>
      <c r="S1218" s="92" t="str">
        <f>IF(Table4[[#This Row],[Segment]]="","",IF(Table4[[#This Row],[Kcontraction]]="","0",((Table4[[#This Row],[Velocity (m/s)]]^2)/2)*Table4[[#This Row],[Kcontraction]]))</f>
        <v/>
      </c>
      <c r="T1218" s="89" t="str">
        <f>IF(Table4[[#This Row],[Segment]]="","",SUMIF($Y$7:$Y$2000,Table4[[#This Row],[Segment]],$AD$7:$AD$2000))</f>
        <v/>
      </c>
      <c r="U1218" s="95" t="str">
        <f>IF(Table4[[#This Row],[Segment]]="","",Table4[[#This Row],[Hfriction (J/kg)]]+Table4[[#This Row],[Hexpansions (J/kg)]]+Table4[[#This Row],[Hcontractions (J/kg)]]+Table4[[#This Row],[Hf (J/kg)]])</f>
        <v/>
      </c>
      <c r="V1218" s="95" t="str">
        <f>IF(Table4[[#This Row],[Segment]]="","",Table4[[#This Row],[Total Friction Loss (J/kg)]]*Table3[Density (kg/m3)])</f>
        <v/>
      </c>
      <c r="W1218" s="95" t="str">
        <f>IF(Table4[[#This Row],[Segment]]="","",Table4[[#This Row],[Total Pressure Drop (Pa)]]/1000)</f>
        <v/>
      </c>
      <c r="Y1218" s="82" t="str">
        <f>IF('Set Up'!D1441="","",'Set Up'!D1441)</f>
        <v/>
      </c>
      <c r="Z1218" s="82" t="str">
        <f>IF('Set Up'!E1441="","",'Set Up'!E1441)</f>
        <v/>
      </c>
      <c r="AA1218" s="82" t="str">
        <f>IF('Set Up'!F1441="","",'Set Up'!F1441)</f>
        <v/>
      </c>
      <c r="AB1218" s="82" t="str">
        <f>IF('Set Up'!G1441="","",'Set Up'!G1441)</f>
        <v/>
      </c>
      <c r="AC1218" s="82" t="str">
        <f t="array" ref="AC1218">IF(Y1218="","",INDEX(Data!$G$4:$G$51,MATCH(Table7[[#This Row],[Fitting]]&amp;Table7[[#This Row],[Fitting Subtype]],Data!$E$4:$E$51&amp;Data!$F$4:$F$51,0)))</f>
        <v/>
      </c>
      <c r="AD1218" s="89" t="str">
        <f>IF(Table7[[#This Row],[Segment]]="","",Table7[[#This Row],[Quantity]]*Table7[[#This Row],[Kf]]*(((INDEX(Table4[Velocity (m/s)],MATCH(Table7[[#This Row],[Segment]],Table4[Segment],0)))^2)/2))</f>
        <v/>
      </c>
      <c r="AF1218" s="82" t="str">
        <f>Table4[[#This Row],[Segment]]</f>
        <v/>
      </c>
      <c r="AG1218" s="75"/>
      <c r="AH1218" s="82" t="str">
        <f>IF(Table5[[#This Row],[Segment]]="","",AG1218-Table4[[#This Row],[Total Pressure Drop (kPa)]])</f>
        <v/>
      </c>
    </row>
    <row r="1219" spans="1:34" x14ac:dyDescent="0.25">
      <c r="A1219" s="95" t="str">
        <f>IF('Set Up'!A1216="","",'Set Up'!A1216)</f>
        <v/>
      </c>
      <c r="B1219" s="75" t="s">
        <v>81</v>
      </c>
      <c r="C1219" s="85"/>
      <c r="D1219" s="86" t="str">
        <f>IF(Table4[[#This Row],[Diameter (in)]]="","",(((CONVERT(Table4[[#This Row],[Diameter (in)]],"in","m"))/2)^2)*PI())</f>
        <v/>
      </c>
      <c r="E1219" s="87" t="str">
        <f>IF(Table4[[#This Row],[Area (m2)]]="","",$D$4/Table4[[#This Row],[Area (m2)]])</f>
        <v/>
      </c>
      <c r="F1219" s="85">
        <f t="shared" si="18"/>
        <v>4.6951999999999998</v>
      </c>
      <c r="G1219" s="88" t="str">
        <f>IF(Table4[[#This Row],[Segment]]="","",(CONVERT(Table4[[#This Row],[Diameter (in)]],"in","m")*$B$4*Table4[[#This Row],[Velocity (m/s)]])/$C$4)</f>
        <v/>
      </c>
      <c r="H1219" s="96" t="str">
        <f>IF(Table4[[#This Row],[Segment]]="","",IF(Table4[[#This Row],[Teynold''s Number]]&gt;4000,"TURBULENT","LAMINAR"))</f>
        <v/>
      </c>
      <c r="I1219" s="86" t="str">
        <f>IF(Table4[[#This Row],[Segment]]="","",INDEX(Data!C1216:C1230,MATCH(Table4[Material],Data!B1216:B1230,0)))</f>
        <v/>
      </c>
      <c r="J1219" s="89" t="str">
        <f>IF(Table4[[#This Row],[ε (m)]]="","",Table4[[#This Row],[ε (m)]]/(CONVERT(Table4[[#This Row],[Diameter (in)]],"in","m")))</f>
        <v/>
      </c>
      <c r="K1219" s="96" t="str">
        <f>IF(Table4[[#This Row],[Regime]]="LAMINAR",16/Table4[[#This Row],[Teynold''s Number]],"-")</f>
        <v>-</v>
      </c>
      <c r="L1219" s="86"/>
      <c r="M1219" s="97" t="str">
        <f>IF(Table4[[#This Row],[Regime]]="TURBULENT",(((-4*LOG10(Table4[[#This Row],[ε/D]]/3.7+1.256/(Table4[[#This Row],[Teynold''s Number]]*SQRT(Table4[[#This Row],[f turbulent (guess)]]))))^-1)^2),"")</f>
        <v/>
      </c>
      <c r="N1219" s="91" t="str">
        <f>IF(Table4[[#This Row],[f turbulent]]="","",Table4[[#This Row],[f turbulent (guess)]]-Table4[[#This Row],[f turbulent]])</f>
        <v/>
      </c>
      <c r="O1219" s="87">
        <f>IF(Table4[[#This Row],[Segment]]="",0,IF(C1220="",0,IF(C1220&lt;=Table4[[#This Row],[Diameter (in)]],0,1-(D1219/D1220))))</f>
        <v>0</v>
      </c>
      <c r="P1219" s="92" t="str">
        <f>IF(Table4[[#This Row],[Segment]]="","",IF(C1219&gt;C1220,"",IF(C1220="",0.55,(0.55*(1-D1220/D1219)))))</f>
        <v/>
      </c>
      <c r="Q121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19" s="92" t="str">
        <f>IF(Table4[[#This Row],[Segment]]="","",IF(Table4[[#This Row],[Kexpansion]]="","0",((Table4[[#This Row],[Velocity (m/s)]]^2)/2)*Table4[[#This Row],[Kexpansion]]))</f>
        <v/>
      </c>
      <c r="S1219" s="92" t="str">
        <f>IF(Table4[[#This Row],[Segment]]="","",IF(Table4[[#This Row],[Kcontraction]]="","0",((Table4[[#This Row],[Velocity (m/s)]]^2)/2)*Table4[[#This Row],[Kcontraction]]))</f>
        <v/>
      </c>
      <c r="T1219" s="89" t="str">
        <f>IF(Table4[[#This Row],[Segment]]="","",SUMIF($Y$7:$Y$2000,Table4[[#This Row],[Segment]],$AD$7:$AD$2000))</f>
        <v/>
      </c>
      <c r="U1219" s="95" t="str">
        <f>IF(Table4[[#This Row],[Segment]]="","",Table4[[#This Row],[Hfriction (J/kg)]]+Table4[[#This Row],[Hexpansions (J/kg)]]+Table4[[#This Row],[Hcontractions (J/kg)]]+Table4[[#This Row],[Hf (J/kg)]])</f>
        <v/>
      </c>
      <c r="V1219" s="95" t="str">
        <f>IF(Table4[[#This Row],[Segment]]="","",Table4[[#This Row],[Total Friction Loss (J/kg)]]*Table3[Density (kg/m3)])</f>
        <v/>
      </c>
      <c r="W1219" s="95" t="str">
        <f>IF(Table4[[#This Row],[Segment]]="","",Table4[[#This Row],[Total Pressure Drop (Pa)]]/1000)</f>
        <v/>
      </c>
      <c r="Y1219" s="82" t="str">
        <f>IF('Set Up'!D1442="","",'Set Up'!D1442)</f>
        <v/>
      </c>
      <c r="Z1219" s="82" t="str">
        <f>IF('Set Up'!E1442="","",'Set Up'!E1442)</f>
        <v/>
      </c>
      <c r="AA1219" s="82" t="str">
        <f>IF('Set Up'!F1442="","",'Set Up'!F1442)</f>
        <v/>
      </c>
      <c r="AB1219" s="82" t="str">
        <f>IF('Set Up'!G1442="","",'Set Up'!G1442)</f>
        <v/>
      </c>
      <c r="AC1219" s="82" t="str">
        <f t="array" ref="AC1219">IF(Y1219="","",INDEX(Data!$G$4:$G$51,MATCH(Table7[[#This Row],[Fitting]]&amp;Table7[[#This Row],[Fitting Subtype]],Data!$E$4:$E$51&amp;Data!$F$4:$F$51,0)))</f>
        <v/>
      </c>
      <c r="AD1219" s="89" t="str">
        <f>IF(Table7[[#This Row],[Segment]]="","",Table7[[#This Row],[Quantity]]*Table7[[#This Row],[Kf]]*(((INDEX(Table4[Velocity (m/s)],MATCH(Table7[[#This Row],[Segment]],Table4[Segment],0)))^2)/2))</f>
        <v/>
      </c>
      <c r="AF1219" s="82" t="str">
        <f>Table4[[#This Row],[Segment]]</f>
        <v/>
      </c>
      <c r="AG1219" s="75"/>
      <c r="AH1219" s="82" t="str">
        <f>IF(Table5[[#This Row],[Segment]]="","",AG1219-Table4[[#This Row],[Total Pressure Drop (kPa)]])</f>
        <v/>
      </c>
    </row>
    <row r="1220" spans="1:34" x14ac:dyDescent="0.25">
      <c r="A1220" s="95" t="str">
        <f>IF('Set Up'!A1217="","",'Set Up'!A1217)</f>
        <v/>
      </c>
      <c r="B1220" s="75" t="s">
        <v>81</v>
      </c>
      <c r="C1220" s="85"/>
      <c r="D1220" s="86" t="str">
        <f>IF(Table4[[#This Row],[Diameter (in)]]="","",(((CONVERT(Table4[[#This Row],[Diameter (in)]],"in","m"))/2)^2)*PI())</f>
        <v/>
      </c>
      <c r="E1220" s="87" t="str">
        <f>IF(Table4[[#This Row],[Area (m2)]]="","",$D$4/Table4[[#This Row],[Area (m2)]])</f>
        <v/>
      </c>
      <c r="F1220" s="85">
        <f t="shared" si="18"/>
        <v>4.6951999999999998</v>
      </c>
      <c r="G1220" s="88" t="str">
        <f>IF(Table4[[#This Row],[Segment]]="","",(CONVERT(Table4[[#This Row],[Diameter (in)]],"in","m")*$B$4*Table4[[#This Row],[Velocity (m/s)]])/$C$4)</f>
        <v/>
      </c>
      <c r="H1220" s="96" t="str">
        <f>IF(Table4[[#This Row],[Segment]]="","",IF(Table4[[#This Row],[Teynold''s Number]]&gt;4000,"TURBULENT","LAMINAR"))</f>
        <v/>
      </c>
      <c r="I1220" s="86" t="str">
        <f>IF(Table4[[#This Row],[Segment]]="","",INDEX(Data!C1217:C1231,MATCH(Table4[Material],Data!B1217:B1231,0)))</f>
        <v/>
      </c>
      <c r="J1220" s="89" t="str">
        <f>IF(Table4[[#This Row],[ε (m)]]="","",Table4[[#This Row],[ε (m)]]/(CONVERT(Table4[[#This Row],[Diameter (in)]],"in","m")))</f>
        <v/>
      </c>
      <c r="K1220" s="96" t="str">
        <f>IF(Table4[[#This Row],[Regime]]="LAMINAR",16/Table4[[#This Row],[Teynold''s Number]],"-")</f>
        <v>-</v>
      </c>
      <c r="L1220" s="86"/>
      <c r="M1220" s="97" t="str">
        <f>IF(Table4[[#This Row],[Regime]]="TURBULENT",(((-4*LOG10(Table4[[#This Row],[ε/D]]/3.7+1.256/(Table4[[#This Row],[Teynold''s Number]]*SQRT(Table4[[#This Row],[f turbulent (guess)]]))))^-1)^2),"")</f>
        <v/>
      </c>
      <c r="N1220" s="91" t="str">
        <f>IF(Table4[[#This Row],[f turbulent]]="","",Table4[[#This Row],[f turbulent (guess)]]-Table4[[#This Row],[f turbulent]])</f>
        <v/>
      </c>
      <c r="O1220" s="87">
        <f>IF(Table4[[#This Row],[Segment]]="",0,IF(C1221="",0,IF(C1221&lt;=Table4[[#This Row],[Diameter (in)]],0,1-(D1220/D1221))))</f>
        <v>0</v>
      </c>
      <c r="P1220" s="92" t="str">
        <f>IF(Table4[[#This Row],[Segment]]="","",IF(C1220&gt;C1221,"",IF(C1221="",0.55,(0.55*(1-D1221/D1220)))))</f>
        <v/>
      </c>
      <c r="Q122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20" s="92" t="str">
        <f>IF(Table4[[#This Row],[Segment]]="","",IF(Table4[[#This Row],[Kexpansion]]="","0",((Table4[[#This Row],[Velocity (m/s)]]^2)/2)*Table4[[#This Row],[Kexpansion]]))</f>
        <v/>
      </c>
      <c r="S1220" s="92" t="str">
        <f>IF(Table4[[#This Row],[Segment]]="","",IF(Table4[[#This Row],[Kcontraction]]="","0",((Table4[[#This Row],[Velocity (m/s)]]^2)/2)*Table4[[#This Row],[Kcontraction]]))</f>
        <v/>
      </c>
      <c r="T1220" s="89" t="str">
        <f>IF(Table4[[#This Row],[Segment]]="","",SUMIF($Y$7:$Y$2000,Table4[[#This Row],[Segment]],$AD$7:$AD$2000))</f>
        <v/>
      </c>
      <c r="U1220" s="95" t="str">
        <f>IF(Table4[[#This Row],[Segment]]="","",Table4[[#This Row],[Hfriction (J/kg)]]+Table4[[#This Row],[Hexpansions (J/kg)]]+Table4[[#This Row],[Hcontractions (J/kg)]]+Table4[[#This Row],[Hf (J/kg)]])</f>
        <v/>
      </c>
      <c r="V1220" s="95" t="str">
        <f>IF(Table4[[#This Row],[Segment]]="","",Table4[[#This Row],[Total Friction Loss (J/kg)]]*Table3[Density (kg/m3)])</f>
        <v/>
      </c>
      <c r="W1220" s="95" t="str">
        <f>IF(Table4[[#This Row],[Segment]]="","",Table4[[#This Row],[Total Pressure Drop (Pa)]]/1000)</f>
        <v/>
      </c>
      <c r="Y1220" s="82" t="str">
        <f>IF('Set Up'!D1443="","",'Set Up'!D1443)</f>
        <v/>
      </c>
      <c r="Z1220" s="82" t="str">
        <f>IF('Set Up'!E1443="","",'Set Up'!E1443)</f>
        <v/>
      </c>
      <c r="AA1220" s="82" t="str">
        <f>IF('Set Up'!F1443="","",'Set Up'!F1443)</f>
        <v/>
      </c>
      <c r="AB1220" s="82" t="str">
        <f>IF('Set Up'!G1443="","",'Set Up'!G1443)</f>
        <v/>
      </c>
      <c r="AC1220" s="82" t="str">
        <f t="array" ref="AC1220">IF(Y1220="","",INDEX(Data!$G$4:$G$51,MATCH(Table7[[#This Row],[Fitting]]&amp;Table7[[#This Row],[Fitting Subtype]],Data!$E$4:$E$51&amp;Data!$F$4:$F$51,0)))</f>
        <v/>
      </c>
      <c r="AD1220" s="89" t="str">
        <f>IF(Table7[[#This Row],[Segment]]="","",Table7[[#This Row],[Quantity]]*Table7[[#This Row],[Kf]]*(((INDEX(Table4[Velocity (m/s)],MATCH(Table7[[#This Row],[Segment]],Table4[Segment],0)))^2)/2))</f>
        <v/>
      </c>
      <c r="AF1220" s="82" t="str">
        <f>Table4[[#This Row],[Segment]]</f>
        <v/>
      </c>
      <c r="AG1220" s="75"/>
      <c r="AH1220" s="82" t="str">
        <f>IF(Table5[[#This Row],[Segment]]="","",AG1220-Table4[[#This Row],[Total Pressure Drop (kPa)]])</f>
        <v/>
      </c>
    </row>
    <row r="1221" spans="1:34" x14ac:dyDescent="0.25">
      <c r="A1221" s="95" t="str">
        <f>IF('Set Up'!A1218="","",'Set Up'!A1218)</f>
        <v/>
      </c>
      <c r="B1221" s="75" t="s">
        <v>81</v>
      </c>
      <c r="C1221" s="85"/>
      <c r="D1221" s="86" t="str">
        <f>IF(Table4[[#This Row],[Diameter (in)]]="","",(((CONVERT(Table4[[#This Row],[Diameter (in)]],"in","m"))/2)^2)*PI())</f>
        <v/>
      </c>
      <c r="E1221" s="87" t="str">
        <f>IF(Table4[[#This Row],[Area (m2)]]="","",$D$4/Table4[[#This Row],[Area (m2)]])</f>
        <v/>
      </c>
      <c r="F1221" s="85">
        <f t="shared" si="18"/>
        <v>4.6951999999999998</v>
      </c>
      <c r="G1221" s="88" t="str">
        <f>IF(Table4[[#This Row],[Segment]]="","",(CONVERT(Table4[[#This Row],[Diameter (in)]],"in","m")*$B$4*Table4[[#This Row],[Velocity (m/s)]])/$C$4)</f>
        <v/>
      </c>
      <c r="H1221" s="96" t="str">
        <f>IF(Table4[[#This Row],[Segment]]="","",IF(Table4[[#This Row],[Teynold''s Number]]&gt;4000,"TURBULENT","LAMINAR"))</f>
        <v/>
      </c>
      <c r="I1221" s="86" t="str">
        <f>IF(Table4[[#This Row],[Segment]]="","",INDEX(Data!C1218:C1232,MATCH(Table4[Material],Data!B1218:B1232,0)))</f>
        <v/>
      </c>
      <c r="J1221" s="89" t="str">
        <f>IF(Table4[[#This Row],[ε (m)]]="","",Table4[[#This Row],[ε (m)]]/(CONVERT(Table4[[#This Row],[Diameter (in)]],"in","m")))</f>
        <v/>
      </c>
      <c r="K1221" s="96" t="str">
        <f>IF(Table4[[#This Row],[Regime]]="LAMINAR",16/Table4[[#This Row],[Teynold''s Number]],"-")</f>
        <v>-</v>
      </c>
      <c r="L1221" s="86"/>
      <c r="M1221" s="97" t="str">
        <f>IF(Table4[[#This Row],[Regime]]="TURBULENT",(((-4*LOG10(Table4[[#This Row],[ε/D]]/3.7+1.256/(Table4[[#This Row],[Teynold''s Number]]*SQRT(Table4[[#This Row],[f turbulent (guess)]]))))^-1)^2),"")</f>
        <v/>
      </c>
      <c r="N1221" s="91" t="str">
        <f>IF(Table4[[#This Row],[f turbulent]]="","",Table4[[#This Row],[f turbulent (guess)]]-Table4[[#This Row],[f turbulent]])</f>
        <v/>
      </c>
      <c r="O1221" s="87">
        <f>IF(Table4[[#This Row],[Segment]]="",0,IF(C1222="",0,IF(C1222&lt;=Table4[[#This Row],[Diameter (in)]],0,1-(D1221/D1222))))</f>
        <v>0</v>
      </c>
      <c r="P1221" s="92" t="str">
        <f>IF(Table4[[#This Row],[Segment]]="","",IF(C1221&gt;C1222,"",IF(C1222="",0.55,(0.55*(1-D1222/D1221)))))</f>
        <v/>
      </c>
      <c r="Q122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21" s="92" t="str">
        <f>IF(Table4[[#This Row],[Segment]]="","",IF(Table4[[#This Row],[Kexpansion]]="","0",((Table4[[#This Row],[Velocity (m/s)]]^2)/2)*Table4[[#This Row],[Kexpansion]]))</f>
        <v/>
      </c>
      <c r="S1221" s="92" t="str">
        <f>IF(Table4[[#This Row],[Segment]]="","",IF(Table4[[#This Row],[Kcontraction]]="","0",((Table4[[#This Row],[Velocity (m/s)]]^2)/2)*Table4[[#This Row],[Kcontraction]]))</f>
        <v/>
      </c>
      <c r="T1221" s="89" t="str">
        <f>IF(Table4[[#This Row],[Segment]]="","",SUMIF($Y$7:$Y$2000,Table4[[#This Row],[Segment]],$AD$7:$AD$2000))</f>
        <v/>
      </c>
      <c r="U1221" s="95" t="str">
        <f>IF(Table4[[#This Row],[Segment]]="","",Table4[[#This Row],[Hfriction (J/kg)]]+Table4[[#This Row],[Hexpansions (J/kg)]]+Table4[[#This Row],[Hcontractions (J/kg)]]+Table4[[#This Row],[Hf (J/kg)]])</f>
        <v/>
      </c>
      <c r="V1221" s="95" t="str">
        <f>IF(Table4[[#This Row],[Segment]]="","",Table4[[#This Row],[Total Friction Loss (J/kg)]]*Table3[Density (kg/m3)])</f>
        <v/>
      </c>
      <c r="W1221" s="95" t="str">
        <f>IF(Table4[[#This Row],[Segment]]="","",Table4[[#This Row],[Total Pressure Drop (Pa)]]/1000)</f>
        <v/>
      </c>
      <c r="Y1221" s="82" t="str">
        <f>IF('Set Up'!D1444="","",'Set Up'!D1444)</f>
        <v/>
      </c>
      <c r="Z1221" s="82" t="str">
        <f>IF('Set Up'!E1444="","",'Set Up'!E1444)</f>
        <v/>
      </c>
      <c r="AA1221" s="82" t="str">
        <f>IF('Set Up'!F1444="","",'Set Up'!F1444)</f>
        <v/>
      </c>
      <c r="AB1221" s="82" t="str">
        <f>IF('Set Up'!G1444="","",'Set Up'!G1444)</f>
        <v/>
      </c>
      <c r="AC1221" s="82" t="str">
        <f t="array" ref="AC1221">IF(Y1221="","",INDEX(Data!$G$4:$G$51,MATCH(Table7[[#This Row],[Fitting]]&amp;Table7[[#This Row],[Fitting Subtype]],Data!$E$4:$E$51&amp;Data!$F$4:$F$51,0)))</f>
        <v/>
      </c>
      <c r="AD1221" s="89" t="str">
        <f>IF(Table7[[#This Row],[Segment]]="","",Table7[[#This Row],[Quantity]]*Table7[[#This Row],[Kf]]*(((INDEX(Table4[Velocity (m/s)],MATCH(Table7[[#This Row],[Segment]],Table4[Segment],0)))^2)/2))</f>
        <v/>
      </c>
      <c r="AF1221" s="82" t="str">
        <f>Table4[[#This Row],[Segment]]</f>
        <v/>
      </c>
      <c r="AG1221" s="75"/>
      <c r="AH1221" s="82" t="str">
        <f>IF(Table5[[#This Row],[Segment]]="","",AG1221-Table4[[#This Row],[Total Pressure Drop (kPa)]])</f>
        <v/>
      </c>
    </row>
    <row r="1222" spans="1:34" x14ac:dyDescent="0.25">
      <c r="A1222" s="95" t="str">
        <f>IF('Set Up'!A1219="","",'Set Up'!A1219)</f>
        <v/>
      </c>
      <c r="B1222" s="75" t="s">
        <v>81</v>
      </c>
      <c r="C1222" s="85"/>
      <c r="D1222" s="86" t="str">
        <f>IF(Table4[[#This Row],[Diameter (in)]]="","",(((CONVERT(Table4[[#This Row],[Diameter (in)]],"in","m"))/2)^2)*PI())</f>
        <v/>
      </c>
      <c r="E1222" s="87" t="str">
        <f>IF(Table4[[#This Row],[Area (m2)]]="","",$D$4/Table4[[#This Row],[Area (m2)]])</f>
        <v/>
      </c>
      <c r="F1222" s="85">
        <f t="shared" si="18"/>
        <v>4.6951999999999998</v>
      </c>
      <c r="G1222" s="88" t="str">
        <f>IF(Table4[[#This Row],[Segment]]="","",(CONVERT(Table4[[#This Row],[Diameter (in)]],"in","m")*$B$4*Table4[[#This Row],[Velocity (m/s)]])/$C$4)</f>
        <v/>
      </c>
      <c r="H1222" s="96" t="str">
        <f>IF(Table4[[#This Row],[Segment]]="","",IF(Table4[[#This Row],[Teynold''s Number]]&gt;4000,"TURBULENT","LAMINAR"))</f>
        <v/>
      </c>
      <c r="I1222" s="86" t="str">
        <f>IF(Table4[[#This Row],[Segment]]="","",INDEX(Data!C1219:C1233,MATCH(Table4[Material],Data!B1219:B1233,0)))</f>
        <v/>
      </c>
      <c r="J1222" s="89" t="str">
        <f>IF(Table4[[#This Row],[ε (m)]]="","",Table4[[#This Row],[ε (m)]]/(CONVERT(Table4[[#This Row],[Diameter (in)]],"in","m")))</f>
        <v/>
      </c>
      <c r="K1222" s="96" t="str">
        <f>IF(Table4[[#This Row],[Regime]]="LAMINAR",16/Table4[[#This Row],[Teynold''s Number]],"-")</f>
        <v>-</v>
      </c>
      <c r="L1222" s="86"/>
      <c r="M1222" s="97" t="str">
        <f>IF(Table4[[#This Row],[Regime]]="TURBULENT",(((-4*LOG10(Table4[[#This Row],[ε/D]]/3.7+1.256/(Table4[[#This Row],[Teynold''s Number]]*SQRT(Table4[[#This Row],[f turbulent (guess)]]))))^-1)^2),"")</f>
        <v/>
      </c>
      <c r="N1222" s="91" t="str">
        <f>IF(Table4[[#This Row],[f turbulent]]="","",Table4[[#This Row],[f turbulent (guess)]]-Table4[[#This Row],[f turbulent]])</f>
        <v/>
      </c>
      <c r="O1222" s="87">
        <f>IF(Table4[[#This Row],[Segment]]="",0,IF(C1223="",0,IF(C1223&lt;=Table4[[#This Row],[Diameter (in)]],0,1-(D1222/D1223))))</f>
        <v>0</v>
      </c>
      <c r="P1222" s="92" t="str">
        <f>IF(Table4[[#This Row],[Segment]]="","",IF(C1222&gt;C1223,"",IF(C1223="",0.55,(0.55*(1-D1223/D1222)))))</f>
        <v/>
      </c>
      <c r="Q122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22" s="92" t="str">
        <f>IF(Table4[[#This Row],[Segment]]="","",IF(Table4[[#This Row],[Kexpansion]]="","0",((Table4[[#This Row],[Velocity (m/s)]]^2)/2)*Table4[[#This Row],[Kexpansion]]))</f>
        <v/>
      </c>
      <c r="S1222" s="92" t="str">
        <f>IF(Table4[[#This Row],[Segment]]="","",IF(Table4[[#This Row],[Kcontraction]]="","0",((Table4[[#This Row],[Velocity (m/s)]]^2)/2)*Table4[[#This Row],[Kcontraction]]))</f>
        <v/>
      </c>
      <c r="T1222" s="89" t="str">
        <f>IF(Table4[[#This Row],[Segment]]="","",SUMIF($Y$7:$Y$2000,Table4[[#This Row],[Segment]],$AD$7:$AD$2000))</f>
        <v/>
      </c>
      <c r="U1222" s="95" t="str">
        <f>IF(Table4[[#This Row],[Segment]]="","",Table4[[#This Row],[Hfriction (J/kg)]]+Table4[[#This Row],[Hexpansions (J/kg)]]+Table4[[#This Row],[Hcontractions (J/kg)]]+Table4[[#This Row],[Hf (J/kg)]])</f>
        <v/>
      </c>
      <c r="V1222" s="95" t="str">
        <f>IF(Table4[[#This Row],[Segment]]="","",Table4[[#This Row],[Total Friction Loss (J/kg)]]*Table3[Density (kg/m3)])</f>
        <v/>
      </c>
      <c r="W1222" s="95" t="str">
        <f>IF(Table4[[#This Row],[Segment]]="","",Table4[[#This Row],[Total Pressure Drop (Pa)]]/1000)</f>
        <v/>
      </c>
      <c r="Y1222" s="82" t="str">
        <f>IF('Set Up'!D1445="","",'Set Up'!D1445)</f>
        <v/>
      </c>
      <c r="Z1222" s="82" t="str">
        <f>IF('Set Up'!E1445="","",'Set Up'!E1445)</f>
        <v/>
      </c>
      <c r="AA1222" s="82" t="str">
        <f>IF('Set Up'!F1445="","",'Set Up'!F1445)</f>
        <v/>
      </c>
      <c r="AB1222" s="82" t="str">
        <f>IF('Set Up'!G1445="","",'Set Up'!G1445)</f>
        <v/>
      </c>
      <c r="AC1222" s="82" t="str">
        <f t="array" ref="AC1222">IF(Y1222="","",INDEX(Data!$G$4:$G$51,MATCH(Table7[[#This Row],[Fitting]]&amp;Table7[[#This Row],[Fitting Subtype]],Data!$E$4:$E$51&amp;Data!$F$4:$F$51,0)))</f>
        <v/>
      </c>
      <c r="AD1222" s="89" t="str">
        <f>IF(Table7[[#This Row],[Segment]]="","",Table7[[#This Row],[Quantity]]*Table7[[#This Row],[Kf]]*(((INDEX(Table4[Velocity (m/s)],MATCH(Table7[[#This Row],[Segment]],Table4[Segment],0)))^2)/2))</f>
        <v/>
      </c>
      <c r="AF1222" s="82" t="str">
        <f>Table4[[#This Row],[Segment]]</f>
        <v/>
      </c>
      <c r="AG1222" s="75"/>
      <c r="AH1222" s="82" t="str">
        <f>IF(Table5[[#This Row],[Segment]]="","",AG1222-Table4[[#This Row],[Total Pressure Drop (kPa)]])</f>
        <v/>
      </c>
    </row>
    <row r="1223" spans="1:34" x14ac:dyDescent="0.25">
      <c r="A1223" s="95" t="str">
        <f>IF('Set Up'!A1220="","",'Set Up'!A1220)</f>
        <v/>
      </c>
      <c r="B1223" s="75" t="s">
        <v>81</v>
      </c>
      <c r="C1223" s="85"/>
      <c r="D1223" s="86" t="str">
        <f>IF(Table4[[#This Row],[Diameter (in)]]="","",(((CONVERT(Table4[[#This Row],[Diameter (in)]],"in","m"))/2)^2)*PI())</f>
        <v/>
      </c>
      <c r="E1223" s="87" t="str">
        <f>IF(Table4[[#This Row],[Area (m2)]]="","",$D$4/Table4[[#This Row],[Area (m2)]])</f>
        <v/>
      </c>
      <c r="F1223" s="85">
        <f t="shared" ref="F1223:F1286" si="19">5 - CONVERT(1,"ft","m")</f>
        <v>4.6951999999999998</v>
      </c>
      <c r="G1223" s="88" t="str">
        <f>IF(Table4[[#This Row],[Segment]]="","",(CONVERT(Table4[[#This Row],[Diameter (in)]],"in","m")*$B$4*Table4[[#This Row],[Velocity (m/s)]])/$C$4)</f>
        <v/>
      </c>
      <c r="H1223" s="96" t="str">
        <f>IF(Table4[[#This Row],[Segment]]="","",IF(Table4[[#This Row],[Teynold''s Number]]&gt;4000,"TURBULENT","LAMINAR"))</f>
        <v/>
      </c>
      <c r="I1223" s="86" t="str">
        <f>IF(Table4[[#This Row],[Segment]]="","",INDEX(Data!C1220:C1234,MATCH(Table4[Material],Data!B1220:B1234,0)))</f>
        <v/>
      </c>
      <c r="J1223" s="89" t="str">
        <f>IF(Table4[[#This Row],[ε (m)]]="","",Table4[[#This Row],[ε (m)]]/(CONVERT(Table4[[#This Row],[Diameter (in)]],"in","m")))</f>
        <v/>
      </c>
      <c r="K1223" s="96" t="str">
        <f>IF(Table4[[#This Row],[Regime]]="LAMINAR",16/Table4[[#This Row],[Teynold''s Number]],"-")</f>
        <v>-</v>
      </c>
      <c r="L1223" s="86"/>
      <c r="M1223" s="97" t="str">
        <f>IF(Table4[[#This Row],[Regime]]="TURBULENT",(((-4*LOG10(Table4[[#This Row],[ε/D]]/3.7+1.256/(Table4[[#This Row],[Teynold''s Number]]*SQRT(Table4[[#This Row],[f turbulent (guess)]]))))^-1)^2),"")</f>
        <v/>
      </c>
      <c r="N1223" s="91" t="str">
        <f>IF(Table4[[#This Row],[f turbulent]]="","",Table4[[#This Row],[f turbulent (guess)]]-Table4[[#This Row],[f turbulent]])</f>
        <v/>
      </c>
      <c r="O1223" s="87">
        <f>IF(Table4[[#This Row],[Segment]]="",0,IF(C1224="",0,IF(C1224&lt;=Table4[[#This Row],[Diameter (in)]],0,1-(D1223/D1224))))</f>
        <v>0</v>
      </c>
      <c r="P1223" s="92" t="str">
        <f>IF(Table4[[#This Row],[Segment]]="","",IF(C1223&gt;C1224,"",IF(C1224="",0.55,(0.55*(1-D1224/D1223)))))</f>
        <v/>
      </c>
      <c r="Q122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23" s="92" t="str">
        <f>IF(Table4[[#This Row],[Segment]]="","",IF(Table4[[#This Row],[Kexpansion]]="","0",((Table4[[#This Row],[Velocity (m/s)]]^2)/2)*Table4[[#This Row],[Kexpansion]]))</f>
        <v/>
      </c>
      <c r="S1223" s="92" t="str">
        <f>IF(Table4[[#This Row],[Segment]]="","",IF(Table4[[#This Row],[Kcontraction]]="","0",((Table4[[#This Row],[Velocity (m/s)]]^2)/2)*Table4[[#This Row],[Kcontraction]]))</f>
        <v/>
      </c>
      <c r="T1223" s="89" t="str">
        <f>IF(Table4[[#This Row],[Segment]]="","",SUMIF($Y$7:$Y$2000,Table4[[#This Row],[Segment]],$AD$7:$AD$2000))</f>
        <v/>
      </c>
      <c r="U1223" s="95" t="str">
        <f>IF(Table4[[#This Row],[Segment]]="","",Table4[[#This Row],[Hfriction (J/kg)]]+Table4[[#This Row],[Hexpansions (J/kg)]]+Table4[[#This Row],[Hcontractions (J/kg)]]+Table4[[#This Row],[Hf (J/kg)]])</f>
        <v/>
      </c>
      <c r="V1223" s="95" t="str">
        <f>IF(Table4[[#This Row],[Segment]]="","",Table4[[#This Row],[Total Friction Loss (J/kg)]]*Table3[Density (kg/m3)])</f>
        <v/>
      </c>
      <c r="W1223" s="95" t="str">
        <f>IF(Table4[[#This Row],[Segment]]="","",Table4[[#This Row],[Total Pressure Drop (Pa)]]/1000)</f>
        <v/>
      </c>
      <c r="Y1223" s="82" t="str">
        <f>IF('Set Up'!D1446="","",'Set Up'!D1446)</f>
        <v/>
      </c>
      <c r="Z1223" s="82" t="str">
        <f>IF('Set Up'!E1446="","",'Set Up'!E1446)</f>
        <v/>
      </c>
      <c r="AA1223" s="82" t="str">
        <f>IF('Set Up'!F1446="","",'Set Up'!F1446)</f>
        <v/>
      </c>
      <c r="AB1223" s="82" t="str">
        <f>IF('Set Up'!G1446="","",'Set Up'!G1446)</f>
        <v/>
      </c>
      <c r="AC1223" s="82" t="str">
        <f t="array" ref="AC1223">IF(Y1223="","",INDEX(Data!$G$4:$G$51,MATCH(Table7[[#This Row],[Fitting]]&amp;Table7[[#This Row],[Fitting Subtype]],Data!$E$4:$E$51&amp;Data!$F$4:$F$51,0)))</f>
        <v/>
      </c>
      <c r="AD1223" s="89" t="str">
        <f>IF(Table7[[#This Row],[Segment]]="","",Table7[[#This Row],[Quantity]]*Table7[[#This Row],[Kf]]*(((INDEX(Table4[Velocity (m/s)],MATCH(Table7[[#This Row],[Segment]],Table4[Segment],0)))^2)/2))</f>
        <v/>
      </c>
      <c r="AF1223" s="82" t="str">
        <f>Table4[[#This Row],[Segment]]</f>
        <v/>
      </c>
      <c r="AG1223" s="75"/>
      <c r="AH1223" s="82" t="str">
        <f>IF(Table5[[#This Row],[Segment]]="","",AG1223-Table4[[#This Row],[Total Pressure Drop (kPa)]])</f>
        <v/>
      </c>
    </row>
    <row r="1224" spans="1:34" x14ac:dyDescent="0.25">
      <c r="A1224" s="95" t="str">
        <f>IF('Set Up'!A1221="","",'Set Up'!A1221)</f>
        <v/>
      </c>
      <c r="B1224" s="75" t="s">
        <v>81</v>
      </c>
      <c r="C1224" s="85"/>
      <c r="D1224" s="86" t="str">
        <f>IF(Table4[[#This Row],[Diameter (in)]]="","",(((CONVERT(Table4[[#This Row],[Diameter (in)]],"in","m"))/2)^2)*PI())</f>
        <v/>
      </c>
      <c r="E1224" s="87" t="str">
        <f>IF(Table4[[#This Row],[Area (m2)]]="","",$D$4/Table4[[#This Row],[Area (m2)]])</f>
        <v/>
      </c>
      <c r="F1224" s="85">
        <f t="shared" si="19"/>
        <v>4.6951999999999998</v>
      </c>
      <c r="G1224" s="88" t="str">
        <f>IF(Table4[[#This Row],[Segment]]="","",(CONVERT(Table4[[#This Row],[Diameter (in)]],"in","m")*$B$4*Table4[[#This Row],[Velocity (m/s)]])/$C$4)</f>
        <v/>
      </c>
      <c r="H1224" s="96" t="str">
        <f>IF(Table4[[#This Row],[Segment]]="","",IF(Table4[[#This Row],[Teynold''s Number]]&gt;4000,"TURBULENT","LAMINAR"))</f>
        <v/>
      </c>
      <c r="I1224" s="86" t="str">
        <f>IF(Table4[[#This Row],[Segment]]="","",INDEX(Data!C1221:C1235,MATCH(Table4[Material],Data!B1221:B1235,0)))</f>
        <v/>
      </c>
      <c r="J1224" s="89" t="str">
        <f>IF(Table4[[#This Row],[ε (m)]]="","",Table4[[#This Row],[ε (m)]]/(CONVERT(Table4[[#This Row],[Diameter (in)]],"in","m")))</f>
        <v/>
      </c>
      <c r="K1224" s="96" t="str">
        <f>IF(Table4[[#This Row],[Regime]]="LAMINAR",16/Table4[[#This Row],[Teynold''s Number]],"-")</f>
        <v>-</v>
      </c>
      <c r="L1224" s="86"/>
      <c r="M1224" s="97" t="str">
        <f>IF(Table4[[#This Row],[Regime]]="TURBULENT",(((-4*LOG10(Table4[[#This Row],[ε/D]]/3.7+1.256/(Table4[[#This Row],[Teynold''s Number]]*SQRT(Table4[[#This Row],[f turbulent (guess)]]))))^-1)^2),"")</f>
        <v/>
      </c>
      <c r="N1224" s="91" t="str">
        <f>IF(Table4[[#This Row],[f turbulent]]="","",Table4[[#This Row],[f turbulent (guess)]]-Table4[[#This Row],[f turbulent]])</f>
        <v/>
      </c>
      <c r="O1224" s="87">
        <f>IF(Table4[[#This Row],[Segment]]="",0,IF(C1225="",0,IF(C1225&lt;=Table4[[#This Row],[Diameter (in)]],0,1-(D1224/D1225))))</f>
        <v>0</v>
      </c>
      <c r="P1224" s="92" t="str">
        <f>IF(Table4[[#This Row],[Segment]]="","",IF(C1224&gt;C1225,"",IF(C1225="",0.55,(0.55*(1-D1225/D1224)))))</f>
        <v/>
      </c>
      <c r="Q122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24" s="92" t="str">
        <f>IF(Table4[[#This Row],[Segment]]="","",IF(Table4[[#This Row],[Kexpansion]]="","0",((Table4[[#This Row],[Velocity (m/s)]]^2)/2)*Table4[[#This Row],[Kexpansion]]))</f>
        <v/>
      </c>
      <c r="S1224" s="92" t="str">
        <f>IF(Table4[[#This Row],[Segment]]="","",IF(Table4[[#This Row],[Kcontraction]]="","0",((Table4[[#This Row],[Velocity (m/s)]]^2)/2)*Table4[[#This Row],[Kcontraction]]))</f>
        <v/>
      </c>
      <c r="T1224" s="89" t="str">
        <f>IF(Table4[[#This Row],[Segment]]="","",SUMIF($Y$7:$Y$2000,Table4[[#This Row],[Segment]],$AD$7:$AD$2000))</f>
        <v/>
      </c>
      <c r="U1224" s="95" t="str">
        <f>IF(Table4[[#This Row],[Segment]]="","",Table4[[#This Row],[Hfriction (J/kg)]]+Table4[[#This Row],[Hexpansions (J/kg)]]+Table4[[#This Row],[Hcontractions (J/kg)]]+Table4[[#This Row],[Hf (J/kg)]])</f>
        <v/>
      </c>
      <c r="V1224" s="95" t="str">
        <f>IF(Table4[[#This Row],[Segment]]="","",Table4[[#This Row],[Total Friction Loss (J/kg)]]*Table3[Density (kg/m3)])</f>
        <v/>
      </c>
      <c r="W1224" s="95" t="str">
        <f>IF(Table4[[#This Row],[Segment]]="","",Table4[[#This Row],[Total Pressure Drop (Pa)]]/1000)</f>
        <v/>
      </c>
      <c r="Y1224" s="82" t="str">
        <f>IF('Set Up'!D1447="","",'Set Up'!D1447)</f>
        <v/>
      </c>
      <c r="Z1224" s="82" t="str">
        <f>IF('Set Up'!E1447="","",'Set Up'!E1447)</f>
        <v/>
      </c>
      <c r="AA1224" s="82" t="str">
        <f>IF('Set Up'!F1447="","",'Set Up'!F1447)</f>
        <v/>
      </c>
      <c r="AB1224" s="82" t="str">
        <f>IF('Set Up'!G1447="","",'Set Up'!G1447)</f>
        <v/>
      </c>
      <c r="AC1224" s="82" t="str">
        <f t="array" ref="AC1224">IF(Y1224="","",INDEX(Data!$G$4:$G$51,MATCH(Table7[[#This Row],[Fitting]]&amp;Table7[[#This Row],[Fitting Subtype]],Data!$E$4:$E$51&amp;Data!$F$4:$F$51,0)))</f>
        <v/>
      </c>
      <c r="AD1224" s="89" t="str">
        <f>IF(Table7[[#This Row],[Segment]]="","",Table7[[#This Row],[Quantity]]*Table7[[#This Row],[Kf]]*(((INDEX(Table4[Velocity (m/s)],MATCH(Table7[[#This Row],[Segment]],Table4[Segment],0)))^2)/2))</f>
        <v/>
      </c>
      <c r="AF1224" s="82" t="str">
        <f>Table4[[#This Row],[Segment]]</f>
        <v/>
      </c>
      <c r="AG1224" s="75"/>
      <c r="AH1224" s="82" t="str">
        <f>IF(Table5[[#This Row],[Segment]]="","",AG1224-Table4[[#This Row],[Total Pressure Drop (kPa)]])</f>
        <v/>
      </c>
    </row>
    <row r="1225" spans="1:34" x14ac:dyDescent="0.25">
      <c r="A1225" s="95" t="str">
        <f>IF('Set Up'!A1222="","",'Set Up'!A1222)</f>
        <v/>
      </c>
      <c r="B1225" s="75" t="s">
        <v>81</v>
      </c>
      <c r="C1225" s="85"/>
      <c r="D1225" s="86" t="str">
        <f>IF(Table4[[#This Row],[Diameter (in)]]="","",(((CONVERT(Table4[[#This Row],[Diameter (in)]],"in","m"))/2)^2)*PI())</f>
        <v/>
      </c>
      <c r="E1225" s="87" t="str">
        <f>IF(Table4[[#This Row],[Area (m2)]]="","",$D$4/Table4[[#This Row],[Area (m2)]])</f>
        <v/>
      </c>
      <c r="F1225" s="85">
        <f t="shared" si="19"/>
        <v>4.6951999999999998</v>
      </c>
      <c r="G1225" s="88" t="str">
        <f>IF(Table4[[#This Row],[Segment]]="","",(CONVERT(Table4[[#This Row],[Diameter (in)]],"in","m")*$B$4*Table4[[#This Row],[Velocity (m/s)]])/$C$4)</f>
        <v/>
      </c>
      <c r="H1225" s="96" t="str">
        <f>IF(Table4[[#This Row],[Segment]]="","",IF(Table4[[#This Row],[Teynold''s Number]]&gt;4000,"TURBULENT","LAMINAR"))</f>
        <v/>
      </c>
      <c r="I1225" s="86" t="str">
        <f>IF(Table4[[#This Row],[Segment]]="","",INDEX(Data!C1222:C1236,MATCH(Table4[Material],Data!B1222:B1236,0)))</f>
        <v/>
      </c>
      <c r="J1225" s="89" t="str">
        <f>IF(Table4[[#This Row],[ε (m)]]="","",Table4[[#This Row],[ε (m)]]/(CONVERT(Table4[[#This Row],[Diameter (in)]],"in","m")))</f>
        <v/>
      </c>
      <c r="K1225" s="96" t="str">
        <f>IF(Table4[[#This Row],[Regime]]="LAMINAR",16/Table4[[#This Row],[Teynold''s Number]],"-")</f>
        <v>-</v>
      </c>
      <c r="L1225" s="86"/>
      <c r="M1225" s="97" t="str">
        <f>IF(Table4[[#This Row],[Regime]]="TURBULENT",(((-4*LOG10(Table4[[#This Row],[ε/D]]/3.7+1.256/(Table4[[#This Row],[Teynold''s Number]]*SQRT(Table4[[#This Row],[f turbulent (guess)]]))))^-1)^2),"")</f>
        <v/>
      </c>
      <c r="N1225" s="91" t="str">
        <f>IF(Table4[[#This Row],[f turbulent]]="","",Table4[[#This Row],[f turbulent (guess)]]-Table4[[#This Row],[f turbulent]])</f>
        <v/>
      </c>
      <c r="O1225" s="87">
        <f>IF(Table4[[#This Row],[Segment]]="",0,IF(C1226="",0,IF(C1226&lt;=Table4[[#This Row],[Diameter (in)]],0,1-(D1225/D1226))))</f>
        <v>0</v>
      </c>
      <c r="P1225" s="92" t="str">
        <f>IF(Table4[[#This Row],[Segment]]="","",IF(C1225&gt;C1226,"",IF(C1226="",0.55,(0.55*(1-D1226/D1225)))))</f>
        <v/>
      </c>
      <c r="Q122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25" s="92" t="str">
        <f>IF(Table4[[#This Row],[Segment]]="","",IF(Table4[[#This Row],[Kexpansion]]="","0",((Table4[[#This Row],[Velocity (m/s)]]^2)/2)*Table4[[#This Row],[Kexpansion]]))</f>
        <v/>
      </c>
      <c r="S1225" s="92" t="str">
        <f>IF(Table4[[#This Row],[Segment]]="","",IF(Table4[[#This Row],[Kcontraction]]="","0",((Table4[[#This Row],[Velocity (m/s)]]^2)/2)*Table4[[#This Row],[Kcontraction]]))</f>
        <v/>
      </c>
      <c r="T1225" s="89" t="str">
        <f>IF(Table4[[#This Row],[Segment]]="","",SUMIF($Y$7:$Y$2000,Table4[[#This Row],[Segment]],$AD$7:$AD$2000))</f>
        <v/>
      </c>
      <c r="U1225" s="95" t="str">
        <f>IF(Table4[[#This Row],[Segment]]="","",Table4[[#This Row],[Hfriction (J/kg)]]+Table4[[#This Row],[Hexpansions (J/kg)]]+Table4[[#This Row],[Hcontractions (J/kg)]]+Table4[[#This Row],[Hf (J/kg)]])</f>
        <v/>
      </c>
      <c r="V1225" s="95" t="str">
        <f>IF(Table4[[#This Row],[Segment]]="","",Table4[[#This Row],[Total Friction Loss (J/kg)]]*Table3[Density (kg/m3)])</f>
        <v/>
      </c>
      <c r="W1225" s="95" t="str">
        <f>IF(Table4[[#This Row],[Segment]]="","",Table4[[#This Row],[Total Pressure Drop (Pa)]]/1000)</f>
        <v/>
      </c>
      <c r="Y1225" s="82" t="str">
        <f>IF('Set Up'!D1448="","",'Set Up'!D1448)</f>
        <v/>
      </c>
      <c r="Z1225" s="82" t="str">
        <f>IF('Set Up'!E1448="","",'Set Up'!E1448)</f>
        <v/>
      </c>
      <c r="AA1225" s="82" t="str">
        <f>IF('Set Up'!F1448="","",'Set Up'!F1448)</f>
        <v/>
      </c>
      <c r="AB1225" s="82" t="str">
        <f>IF('Set Up'!G1448="","",'Set Up'!G1448)</f>
        <v/>
      </c>
      <c r="AC1225" s="82" t="str">
        <f t="array" ref="AC1225">IF(Y1225="","",INDEX(Data!$G$4:$G$51,MATCH(Table7[[#This Row],[Fitting]]&amp;Table7[[#This Row],[Fitting Subtype]],Data!$E$4:$E$51&amp;Data!$F$4:$F$51,0)))</f>
        <v/>
      </c>
      <c r="AD1225" s="89" t="str">
        <f>IF(Table7[[#This Row],[Segment]]="","",Table7[[#This Row],[Quantity]]*Table7[[#This Row],[Kf]]*(((INDEX(Table4[Velocity (m/s)],MATCH(Table7[[#This Row],[Segment]],Table4[Segment],0)))^2)/2))</f>
        <v/>
      </c>
      <c r="AF1225" s="82" t="str">
        <f>Table4[[#This Row],[Segment]]</f>
        <v/>
      </c>
      <c r="AG1225" s="75"/>
      <c r="AH1225" s="82" t="str">
        <f>IF(Table5[[#This Row],[Segment]]="","",AG1225-Table4[[#This Row],[Total Pressure Drop (kPa)]])</f>
        <v/>
      </c>
    </row>
    <row r="1226" spans="1:34" x14ac:dyDescent="0.25">
      <c r="A1226" s="95" t="str">
        <f>IF('Set Up'!A1223="","",'Set Up'!A1223)</f>
        <v/>
      </c>
      <c r="B1226" s="75" t="s">
        <v>81</v>
      </c>
      <c r="C1226" s="85"/>
      <c r="D1226" s="86" t="str">
        <f>IF(Table4[[#This Row],[Diameter (in)]]="","",(((CONVERT(Table4[[#This Row],[Diameter (in)]],"in","m"))/2)^2)*PI())</f>
        <v/>
      </c>
      <c r="E1226" s="87" t="str">
        <f>IF(Table4[[#This Row],[Area (m2)]]="","",$D$4/Table4[[#This Row],[Area (m2)]])</f>
        <v/>
      </c>
      <c r="F1226" s="85">
        <f t="shared" si="19"/>
        <v>4.6951999999999998</v>
      </c>
      <c r="G1226" s="88" t="str">
        <f>IF(Table4[[#This Row],[Segment]]="","",(CONVERT(Table4[[#This Row],[Diameter (in)]],"in","m")*$B$4*Table4[[#This Row],[Velocity (m/s)]])/$C$4)</f>
        <v/>
      </c>
      <c r="H1226" s="96" t="str">
        <f>IF(Table4[[#This Row],[Segment]]="","",IF(Table4[[#This Row],[Teynold''s Number]]&gt;4000,"TURBULENT","LAMINAR"))</f>
        <v/>
      </c>
      <c r="I1226" s="86" t="str">
        <f>IF(Table4[[#This Row],[Segment]]="","",INDEX(Data!C1223:C1237,MATCH(Table4[Material],Data!B1223:B1237,0)))</f>
        <v/>
      </c>
      <c r="J1226" s="89" t="str">
        <f>IF(Table4[[#This Row],[ε (m)]]="","",Table4[[#This Row],[ε (m)]]/(CONVERT(Table4[[#This Row],[Diameter (in)]],"in","m")))</f>
        <v/>
      </c>
      <c r="K1226" s="96" t="str">
        <f>IF(Table4[[#This Row],[Regime]]="LAMINAR",16/Table4[[#This Row],[Teynold''s Number]],"-")</f>
        <v>-</v>
      </c>
      <c r="L1226" s="86"/>
      <c r="M1226" s="97" t="str">
        <f>IF(Table4[[#This Row],[Regime]]="TURBULENT",(((-4*LOG10(Table4[[#This Row],[ε/D]]/3.7+1.256/(Table4[[#This Row],[Teynold''s Number]]*SQRT(Table4[[#This Row],[f turbulent (guess)]]))))^-1)^2),"")</f>
        <v/>
      </c>
      <c r="N1226" s="91" t="str">
        <f>IF(Table4[[#This Row],[f turbulent]]="","",Table4[[#This Row],[f turbulent (guess)]]-Table4[[#This Row],[f turbulent]])</f>
        <v/>
      </c>
      <c r="O1226" s="87">
        <f>IF(Table4[[#This Row],[Segment]]="",0,IF(C1227="",0,IF(C1227&lt;=Table4[[#This Row],[Diameter (in)]],0,1-(D1226/D1227))))</f>
        <v>0</v>
      </c>
      <c r="P1226" s="92" t="str">
        <f>IF(Table4[[#This Row],[Segment]]="","",IF(C1226&gt;C1227,"",IF(C1227="",0.55,(0.55*(1-D1227/D1226)))))</f>
        <v/>
      </c>
      <c r="Q122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26" s="92" t="str">
        <f>IF(Table4[[#This Row],[Segment]]="","",IF(Table4[[#This Row],[Kexpansion]]="","0",((Table4[[#This Row],[Velocity (m/s)]]^2)/2)*Table4[[#This Row],[Kexpansion]]))</f>
        <v/>
      </c>
      <c r="S1226" s="92" t="str">
        <f>IF(Table4[[#This Row],[Segment]]="","",IF(Table4[[#This Row],[Kcontraction]]="","0",((Table4[[#This Row],[Velocity (m/s)]]^2)/2)*Table4[[#This Row],[Kcontraction]]))</f>
        <v/>
      </c>
      <c r="T1226" s="89" t="str">
        <f>IF(Table4[[#This Row],[Segment]]="","",SUMIF($Y$7:$Y$2000,Table4[[#This Row],[Segment]],$AD$7:$AD$2000))</f>
        <v/>
      </c>
      <c r="U1226" s="95" t="str">
        <f>IF(Table4[[#This Row],[Segment]]="","",Table4[[#This Row],[Hfriction (J/kg)]]+Table4[[#This Row],[Hexpansions (J/kg)]]+Table4[[#This Row],[Hcontractions (J/kg)]]+Table4[[#This Row],[Hf (J/kg)]])</f>
        <v/>
      </c>
      <c r="V1226" s="95" t="str">
        <f>IF(Table4[[#This Row],[Segment]]="","",Table4[[#This Row],[Total Friction Loss (J/kg)]]*Table3[Density (kg/m3)])</f>
        <v/>
      </c>
      <c r="W1226" s="95" t="str">
        <f>IF(Table4[[#This Row],[Segment]]="","",Table4[[#This Row],[Total Pressure Drop (Pa)]]/1000)</f>
        <v/>
      </c>
      <c r="Y1226" s="82" t="str">
        <f>IF('Set Up'!D1449="","",'Set Up'!D1449)</f>
        <v/>
      </c>
      <c r="Z1226" s="82" t="str">
        <f>IF('Set Up'!E1449="","",'Set Up'!E1449)</f>
        <v/>
      </c>
      <c r="AA1226" s="82" t="str">
        <f>IF('Set Up'!F1449="","",'Set Up'!F1449)</f>
        <v/>
      </c>
      <c r="AB1226" s="82" t="str">
        <f>IF('Set Up'!G1449="","",'Set Up'!G1449)</f>
        <v/>
      </c>
      <c r="AC1226" s="82" t="str">
        <f t="array" ref="AC1226">IF(Y1226="","",INDEX(Data!$G$4:$G$51,MATCH(Table7[[#This Row],[Fitting]]&amp;Table7[[#This Row],[Fitting Subtype]],Data!$E$4:$E$51&amp;Data!$F$4:$F$51,0)))</f>
        <v/>
      </c>
      <c r="AD1226" s="89" t="str">
        <f>IF(Table7[[#This Row],[Segment]]="","",Table7[[#This Row],[Quantity]]*Table7[[#This Row],[Kf]]*(((INDEX(Table4[Velocity (m/s)],MATCH(Table7[[#This Row],[Segment]],Table4[Segment],0)))^2)/2))</f>
        <v/>
      </c>
      <c r="AF1226" s="82" t="str">
        <f>Table4[[#This Row],[Segment]]</f>
        <v/>
      </c>
      <c r="AG1226" s="75"/>
      <c r="AH1226" s="82" t="str">
        <f>IF(Table5[[#This Row],[Segment]]="","",AG1226-Table4[[#This Row],[Total Pressure Drop (kPa)]])</f>
        <v/>
      </c>
    </row>
    <row r="1227" spans="1:34" x14ac:dyDescent="0.25">
      <c r="A1227" s="95" t="str">
        <f>IF('Set Up'!A1224="","",'Set Up'!A1224)</f>
        <v/>
      </c>
      <c r="B1227" s="75" t="s">
        <v>81</v>
      </c>
      <c r="C1227" s="85"/>
      <c r="D1227" s="86" t="str">
        <f>IF(Table4[[#This Row],[Diameter (in)]]="","",(((CONVERT(Table4[[#This Row],[Diameter (in)]],"in","m"))/2)^2)*PI())</f>
        <v/>
      </c>
      <c r="E1227" s="87" t="str">
        <f>IF(Table4[[#This Row],[Area (m2)]]="","",$D$4/Table4[[#This Row],[Area (m2)]])</f>
        <v/>
      </c>
      <c r="F1227" s="85">
        <f t="shared" si="19"/>
        <v>4.6951999999999998</v>
      </c>
      <c r="G1227" s="88" t="str">
        <f>IF(Table4[[#This Row],[Segment]]="","",(CONVERT(Table4[[#This Row],[Diameter (in)]],"in","m")*$B$4*Table4[[#This Row],[Velocity (m/s)]])/$C$4)</f>
        <v/>
      </c>
      <c r="H1227" s="96" t="str">
        <f>IF(Table4[[#This Row],[Segment]]="","",IF(Table4[[#This Row],[Teynold''s Number]]&gt;4000,"TURBULENT","LAMINAR"))</f>
        <v/>
      </c>
      <c r="I1227" s="86" t="str">
        <f>IF(Table4[[#This Row],[Segment]]="","",INDEX(Data!C1224:C1238,MATCH(Table4[Material],Data!B1224:B1238,0)))</f>
        <v/>
      </c>
      <c r="J1227" s="89" t="str">
        <f>IF(Table4[[#This Row],[ε (m)]]="","",Table4[[#This Row],[ε (m)]]/(CONVERT(Table4[[#This Row],[Diameter (in)]],"in","m")))</f>
        <v/>
      </c>
      <c r="K1227" s="96" t="str">
        <f>IF(Table4[[#This Row],[Regime]]="LAMINAR",16/Table4[[#This Row],[Teynold''s Number]],"-")</f>
        <v>-</v>
      </c>
      <c r="L1227" s="86"/>
      <c r="M1227" s="97" t="str">
        <f>IF(Table4[[#This Row],[Regime]]="TURBULENT",(((-4*LOG10(Table4[[#This Row],[ε/D]]/3.7+1.256/(Table4[[#This Row],[Teynold''s Number]]*SQRT(Table4[[#This Row],[f turbulent (guess)]]))))^-1)^2),"")</f>
        <v/>
      </c>
      <c r="N1227" s="91" t="str">
        <f>IF(Table4[[#This Row],[f turbulent]]="","",Table4[[#This Row],[f turbulent (guess)]]-Table4[[#This Row],[f turbulent]])</f>
        <v/>
      </c>
      <c r="O1227" s="87">
        <f>IF(Table4[[#This Row],[Segment]]="",0,IF(C1228="",0,IF(C1228&lt;=Table4[[#This Row],[Diameter (in)]],0,1-(D1227/D1228))))</f>
        <v>0</v>
      </c>
      <c r="P1227" s="92" t="str">
        <f>IF(Table4[[#This Row],[Segment]]="","",IF(C1227&gt;C1228,"",IF(C1228="",0.55,(0.55*(1-D1228/D1227)))))</f>
        <v/>
      </c>
      <c r="Q122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27" s="92" t="str">
        <f>IF(Table4[[#This Row],[Segment]]="","",IF(Table4[[#This Row],[Kexpansion]]="","0",((Table4[[#This Row],[Velocity (m/s)]]^2)/2)*Table4[[#This Row],[Kexpansion]]))</f>
        <v/>
      </c>
      <c r="S1227" s="92" t="str">
        <f>IF(Table4[[#This Row],[Segment]]="","",IF(Table4[[#This Row],[Kcontraction]]="","0",((Table4[[#This Row],[Velocity (m/s)]]^2)/2)*Table4[[#This Row],[Kcontraction]]))</f>
        <v/>
      </c>
      <c r="T1227" s="89" t="str">
        <f>IF(Table4[[#This Row],[Segment]]="","",SUMIF($Y$7:$Y$2000,Table4[[#This Row],[Segment]],$AD$7:$AD$2000))</f>
        <v/>
      </c>
      <c r="U1227" s="95" t="str">
        <f>IF(Table4[[#This Row],[Segment]]="","",Table4[[#This Row],[Hfriction (J/kg)]]+Table4[[#This Row],[Hexpansions (J/kg)]]+Table4[[#This Row],[Hcontractions (J/kg)]]+Table4[[#This Row],[Hf (J/kg)]])</f>
        <v/>
      </c>
      <c r="V1227" s="95" t="str">
        <f>IF(Table4[[#This Row],[Segment]]="","",Table4[[#This Row],[Total Friction Loss (J/kg)]]*Table3[Density (kg/m3)])</f>
        <v/>
      </c>
      <c r="W1227" s="95" t="str">
        <f>IF(Table4[[#This Row],[Segment]]="","",Table4[[#This Row],[Total Pressure Drop (Pa)]]/1000)</f>
        <v/>
      </c>
      <c r="Y1227" s="82" t="str">
        <f>IF('Set Up'!D1450="","",'Set Up'!D1450)</f>
        <v/>
      </c>
      <c r="Z1227" s="82" t="str">
        <f>IF('Set Up'!E1450="","",'Set Up'!E1450)</f>
        <v/>
      </c>
      <c r="AA1227" s="82" t="str">
        <f>IF('Set Up'!F1450="","",'Set Up'!F1450)</f>
        <v/>
      </c>
      <c r="AB1227" s="82" t="str">
        <f>IF('Set Up'!G1450="","",'Set Up'!G1450)</f>
        <v/>
      </c>
      <c r="AC1227" s="82" t="str">
        <f t="array" ref="AC1227">IF(Y1227="","",INDEX(Data!$G$4:$G$51,MATCH(Table7[[#This Row],[Fitting]]&amp;Table7[[#This Row],[Fitting Subtype]],Data!$E$4:$E$51&amp;Data!$F$4:$F$51,0)))</f>
        <v/>
      </c>
      <c r="AD1227" s="89" t="str">
        <f>IF(Table7[[#This Row],[Segment]]="","",Table7[[#This Row],[Quantity]]*Table7[[#This Row],[Kf]]*(((INDEX(Table4[Velocity (m/s)],MATCH(Table7[[#This Row],[Segment]],Table4[Segment],0)))^2)/2))</f>
        <v/>
      </c>
      <c r="AF1227" s="82" t="str">
        <f>Table4[[#This Row],[Segment]]</f>
        <v/>
      </c>
      <c r="AG1227" s="75"/>
      <c r="AH1227" s="82" t="str">
        <f>IF(Table5[[#This Row],[Segment]]="","",AG1227-Table4[[#This Row],[Total Pressure Drop (kPa)]])</f>
        <v/>
      </c>
    </row>
    <row r="1228" spans="1:34" x14ac:dyDescent="0.25">
      <c r="A1228" s="95" t="str">
        <f>IF('Set Up'!A1225="","",'Set Up'!A1225)</f>
        <v/>
      </c>
      <c r="B1228" s="75" t="s">
        <v>81</v>
      </c>
      <c r="C1228" s="85"/>
      <c r="D1228" s="86" t="str">
        <f>IF(Table4[[#This Row],[Diameter (in)]]="","",(((CONVERT(Table4[[#This Row],[Diameter (in)]],"in","m"))/2)^2)*PI())</f>
        <v/>
      </c>
      <c r="E1228" s="87" t="str">
        <f>IF(Table4[[#This Row],[Area (m2)]]="","",$D$4/Table4[[#This Row],[Area (m2)]])</f>
        <v/>
      </c>
      <c r="F1228" s="85">
        <f t="shared" si="19"/>
        <v>4.6951999999999998</v>
      </c>
      <c r="G1228" s="88" t="str">
        <f>IF(Table4[[#This Row],[Segment]]="","",(CONVERT(Table4[[#This Row],[Diameter (in)]],"in","m")*$B$4*Table4[[#This Row],[Velocity (m/s)]])/$C$4)</f>
        <v/>
      </c>
      <c r="H1228" s="96" t="str">
        <f>IF(Table4[[#This Row],[Segment]]="","",IF(Table4[[#This Row],[Teynold''s Number]]&gt;4000,"TURBULENT","LAMINAR"))</f>
        <v/>
      </c>
      <c r="I1228" s="86" t="str">
        <f>IF(Table4[[#This Row],[Segment]]="","",INDEX(Data!C1225:C1239,MATCH(Table4[Material],Data!B1225:B1239,0)))</f>
        <v/>
      </c>
      <c r="J1228" s="89" t="str">
        <f>IF(Table4[[#This Row],[ε (m)]]="","",Table4[[#This Row],[ε (m)]]/(CONVERT(Table4[[#This Row],[Diameter (in)]],"in","m")))</f>
        <v/>
      </c>
      <c r="K1228" s="96" t="str">
        <f>IF(Table4[[#This Row],[Regime]]="LAMINAR",16/Table4[[#This Row],[Teynold''s Number]],"-")</f>
        <v>-</v>
      </c>
      <c r="L1228" s="86"/>
      <c r="M1228" s="97" t="str">
        <f>IF(Table4[[#This Row],[Regime]]="TURBULENT",(((-4*LOG10(Table4[[#This Row],[ε/D]]/3.7+1.256/(Table4[[#This Row],[Teynold''s Number]]*SQRT(Table4[[#This Row],[f turbulent (guess)]]))))^-1)^2),"")</f>
        <v/>
      </c>
      <c r="N1228" s="91" t="str">
        <f>IF(Table4[[#This Row],[f turbulent]]="","",Table4[[#This Row],[f turbulent (guess)]]-Table4[[#This Row],[f turbulent]])</f>
        <v/>
      </c>
      <c r="O1228" s="87">
        <f>IF(Table4[[#This Row],[Segment]]="",0,IF(C1229="",0,IF(C1229&lt;=Table4[[#This Row],[Diameter (in)]],0,1-(D1228/D1229))))</f>
        <v>0</v>
      </c>
      <c r="P1228" s="92" t="str">
        <f>IF(Table4[[#This Row],[Segment]]="","",IF(C1228&gt;C1229,"",IF(C1229="",0.55,(0.55*(1-D1229/D1228)))))</f>
        <v/>
      </c>
      <c r="Q122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28" s="92" t="str">
        <f>IF(Table4[[#This Row],[Segment]]="","",IF(Table4[[#This Row],[Kexpansion]]="","0",((Table4[[#This Row],[Velocity (m/s)]]^2)/2)*Table4[[#This Row],[Kexpansion]]))</f>
        <v/>
      </c>
      <c r="S1228" s="92" t="str">
        <f>IF(Table4[[#This Row],[Segment]]="","",IF(Table4[[#This Row],[Kcontraction]]="","0",((Table4[[#This Row],[Velocity (m/s)]]^2)/2)*Table4[[#This Row],[Kcontraction]]))</f>
        <v/>
      </c>
      <c r="T1228" s="89" t="str">
        <f>IF(Table4[[#This Row],[Segment]]="","",SUMIF($Y$7:$Y$2000,Table4[[#This Row],[Segment]],$AD$7:$AD$2000))</f>
        <v/>
      </c>
      <c r="U1228" s="95" t="str">
        <f>IF(Table4[[#This Row],[Segment]]="","",Table4[[#This Row],[Hfriction (J/kg)]]+Table4[[#This Row],[Hexpansions (J/kg)]]+Table4[[#This Row],[Hcontractions (J/kg)]]+Table4[[#This Row],[Hf (J/kg)]])</f>
        <v/>
      </c>
      <c r="V1228" s="95" t="str">
        <f>IF(Table4[[#This Row],[Segment]]="","",Table4[[#This Row],[Total Friction Loss (J/kg)]]*Table3[Density (kg/m3)])</f>
        <v/>
      </c>
      <c r="W1228" s="95" t="str">
        <f>IF(Table4[[#This Row],[Segment]]="","",Table4[[#This Row],[Total Pressure Drop (Pa)]]/1000)</f>
        <v/>
      </c>
      <c r="Y1228" s="82" t="str">
        <f>IF('Set Up'!D1451="","",'Set Up'!D1451)</f>
        <v/>
      </c>
      <c r="Z1228" s="82" t="str">
        <f>IF('Set Up'!E1451="","",'Set Up'!E1451)</f>
        <v/>
      </c>
      <c r="AA1228" s="82" t="str">
        <f>IF('Set Up'!F1451="","",'Set Up'!F1451)</f>
        <v/>
      </c>
      <c r="AB1228" s="82" t="str">
        <f>IF('Set Up'!G1451="","",'Set Up'!G1451)</f>
        <v/>
      </c>
      <c r="AC1228" s="82" t="str">
        <f t="array" ref="AC1228">IF(Y1228="","",INDEX(Data!$G$4:$G$51,MATCH(Table7[[#This Row],[Fitting]]&amp;Table7[[#This Row],[Fitting Subtype]],Data!$E$4:$E$51&amp;Data!$F$4:$F$51,0)))</f>
        <v/>
      </c>
      <c r="AD1228" s="89" t="str">
        <f>IF(Table7[[#This Row],[Segment]]="","",Table7[[#This Row],[Quantity]]*Table7[[#This Row],[Kf]]*(((INDEX(Table4[Velocity (m/s)],MATCH(Table7[[#This Row],[Segment]],Table4[Segment],0)))^2)/2))</f>
        <v/>
      </c>
      <c r="AF1228" s="82" t="str">
        <f>Table4[[#This Row],[Segment]]</f>
        <v/>
      </c>
      <c r="AG1228" s="75"/>
      <c r="AH1228" s="82" t="str">
        <f>IF(Table5[[#This Row],[Segment]]="","",AG1228-Table4[[#This Row],[Total Pressure Drop (kPa)]])</f>
        <v/>
      </c>
    </row>
    <row r="1229" spans="1:34" x14ac:dyDescent="0.25">
      <c r="A1229" s="95" t="str">
        <f>IF('Set Up'!A1226="","",'Set Up'!A1226)</f>
        <v/>
      </c>
      <c r="B1229" s="75" t="s">
        <v>81</v>
      </c>
      <c r="C1229" s="85"/>
      <c r="D1229" s="86" t="str">
        <f>IF(Table4[[#This Row],[Diameter (in)]]="","",(((CONVERT(Table4[[#This Row],[Diameter (in)]],"in","m"))/2)^2)*PI())</f>
        <v/>
      </c>
      <c r="E1229" s="87" t="str">
        <f>IF(Table4[[#This Row],[Area (m2)]]="","",$D$4/Table4[[#This Row],[Area (m2)]])</f>
        <v/>
      </c>
      <c r="F1229" s="85">
        <f t="shared" si="19"/>
        <v>4.6951999999999998</v>
      </c>
      <c r="G1229" s="88" t="str">
        <f>IF(Table4[[#This Row],[Segment]]="","",(CONVERT(Table4[[#This Row],[Diameter (in)]],"in","m")*$B$4*Table4[[#This Row],[Velocity (m/s)]])/$C$4)</f>
        <v/>
      </c>
      <c r="H1229" s="96" t="str">
        <f>IF(Table4[[#This Row],[Segment]]="","",IF(Table4[[#This Row],[Teynold''s Number]]&gt;4000,"TURBULENT","LAMINAR"))</f>
        <v/>
      </c>
      <c r="I1229" s="86" t="str">
        <f>IF(Table4[[#This Row],[Segment]]="","",INDEX(Data!C1226:C1240,MATCH(Table4[Material],Data!B1226:B1240,0)))</f>
        <v/>
      </c>
      <c r="J1229" s="89" t="str">
        <f>IF(Table4[[#This Row],[ε (m)]]="","",Table4[[#This Row],[ε (m)]]/(CONVERT(Table4[[#This Row],[Diameter (in)]],"in","m")))</f>
        <v/>
      </c>
      <c r="K1229" s="96" t="str">
        <f>IF(Table4[[#This Row],[Regime]]="LAMINAR",16/Table4[[#This Row],[Teynold''s Number]],"-")</f>
        <v>-</v>
      </c>
      <c r="L1229" s="86"/>
      <c r="M1229" s="97" t="str">
        <f>IF(Table4[[#This Row],[Regime]]="TURBULENT",(((-4*LOG10(Table4[[#This Row],[ε/D]]/3.7+1.256/(Table4[[#This Row],[Teynold''s Number]]*SQRT(Table4[[#This Row],[f turbulent (guess)]]))))^-1)^2),"")</f>
        <v/>
      </c>
      <c r="N1229" s="91" t="str">
        <f>IF(Table4[[#This Row],[f turbulent]]="","",Table4[[#This Row],[f turbulent (guess)]]-Table4[[#This Row],[f turbulent]])</f>
        <v/>
      </c>
      <c r="O1229" s="87">
        <f>IF(Table4[[#This Row],[Segment]]="",0,IF(C1230="",0,IF(C1230&lt;=Table4[[#This Row],[Diameter (in)]],0,1-(D1229/D1230))))</f>
        <v>0</v>
      </c>
      <c r="P1229" s="92" t="str">
        <f>IF(Table4[[#This Row],[Segment]]="","",IF(C1229&gt;C1230,"",IF(C1230="",0.55,(0.55*(1-D1230/D1229)))))</f>
        <v/>
      </c>
      <c r="Q122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29" s="92" t="str">
        <f>IF(Table4[[#This Row],[Segment]]="","",IF(Table4[[#This Row],[Kexpansion]]="","0",((Table4[[#This Row],[Velocity (m/s)]]^2)/2)*Table4[[#This Row],[Kexpansion]]))</f>
        <v/>
      </c>
      <c r="S1229" s="92" t="str">
        <f>IF(Table4[[#This Row],[Segment]]="","",IF(Table4[[#This Row],[Kcontraction]]="","0",((Table4[[#This Row],[Velocity (m/s)]]^2)/2)*Table4[[#This Row],[Kcontraction]]))</f>
        <v/>
      </c>
      <c r="T1229" s="89" t="str">
        <f>IF(Table4[[#This Row],[Segment]]="","",SUMIF($Y$7:$Y$2000,Table4[[#This Row],[Segment]],$AD$7:$AD$2000))</f>
        <v/>
      </c>
      <c r="U1229" s="95" t="str">
        <f>IF(Table4[[#This Row],[Segment]]="","",Table4[[#This Row],[Hfriction (J/kg)]]+Table4[[#This Row],[Hexpansions (J/kg)]]+Table4[[#This Row],[Hcontractions (J/kg)]]+Table4[[#This Row],[Hf (J/kg)]])</f>
        <v/>
      </c>
      <c r="V1229" s="95" t="str">
        <f>IF(Table4[[#This Row],[Segment]]="","",Table4[[#This Row],[Total Friction Loss (J/kg)]]*Table3[Density (kg/m3)])</f>
        <v/>
      </c>
      <c r="W1229" s="95" t="str">
        <f>IF(Table4[[#This Row],[Segment]]="","",Table4[[#This Row],[Total Pressure Drop (Pa)]]/1000)</f>
        <v/>
      </c>
      <c r="Y1229" s="82" t="str">
        <f>IF('Set Up'!D1452="","",'Set Up'!D1452)</f>
        <v/>
      </c>
      <c r="Z1229" s="82" t="str">
        <f>IF('Set Up'!E1452="","",'Set Up'!E1452)</f>
        <v/>
      </c>
      <c r="AA1229" s="82" t="str">
        <f>IF('Set Up'!F1452="","",'Set Up'!F1452)</f>
        <v/>
      </c>
      <c r="AB1229" s="82" t="str">
        <f>IF('Set Up'!G1452="","",'Set Up'!G1452)</f>
        <v/>
      </c>
      <c r="AC1229" s="82" t="str">
        <f t="array" ref="AC1229">IF(Y1229="","",INDEX(Data!$G$4:$G$51,MATCH(Table7[[#This Row],[Fitting]]&amp;Table7[[#This Row],[Fitting Subtype]],Data!$E$4:$E$51&amp;Data!$F$4:$F$51,0)))</f>
        <v/>
      </c>
      <c r="AD1229" s="89" t="str">
        <f>IF(Table7[[#This Row],[Segment]]="","",Table7[[#This Row],[Quantity]]*Table7[[#This Row],[Kf]]*(((INDEX(Table4[Velocity (m/s)],MATCH(Table7[[#This Row],[Segment]],Table4[Segment],0)))^2)/2))</f>
        <v/>
      </c>
      <c r="AF1229" s="82" t="str">
        <f>Table4[[#This Row],[Segment]]</f>
        <v/>
      </c>
      <c r="AG1229" s="75"/>
      <c r="AH1229" s="82" t="str">
        <f>IF(Table5[[#This Row],[Segment]]="","",AG1229-Table4[[#This Row],[Total Pressure Drop (kPa)]])</f>
        <v/>
      </c>
    </row>
    <row r="1230" spans="1:34" x14ac:dyDescent="0.25">
      <c r="A1230" s="95" t="str">
        <f>IF('Set Up'!A1227="","",'Set Up'!A1227)</f>
        <v/>
      </c>
      <c r="B1230" s="75" t="s">
        <v>81</v>
      </c>
      <c r="C1230" s="85"/>
      <c r="D1230" s="86" t="str">
        <f>IF(Table4[[#This Row],[Diameter (in)]]="","",(((CONVERT(Table4[[#This Row],[Diameter (in)]],"in","m"))/2)^2)*PI())</f>
        <v/>
      </c>
      <c r="E1230" s="87" t="str">
        <f>IF(Table4[[#This Row],[Area (m2)]]="","",$D$4/Table4[[#This Row],[Area (m2)]])</f>
        <v/>
      </c>
      <c r="F1230" s="85">
        <f t="shared" si="19"/>
        <v>4.6951999999999998</v>
      </c>
      <c r="G1230" s="88" t="str">
        <f>IF(Table4[[#This Row],[Segment]]="","",(CONVERT(Table4[[#This Row],[Diameter (in)]],"in","m")*$B$4*Table4[[#This Row],[Velocity (m/s)]])/$C$4)</f>
        <v/>
      </c>
      <c r="H1230" s="96" t="str">
        <f>IF(Table4[[#This Row],[Segment]]="","",IF(Table4[[#This Row],[Teynold''s Number]]&gt;4000,"TURBULENT","LAMINAR"))</f>
        <v/>
      </c>
      <c r="I1230" s="86" t="str">
        <f>IF(Table4[[#This Row],[Segment]]="","",INDEX(Data!C1227:C1241,MATCH(Table4[Material],Data!B1227:B1241,0)))</f>
        <v/>
      </c>
      <c r="J1230" s="89" t="str">
        <f>IF(Table4[[#This Row],[ε (m)]]="","",Table4[[#This Row],[ε (m)]]/(CONVERT(Table4[[#This Row],[Diameter (in)]],"in","m")))</f>
        <v/>
      </c>
      <c r="K1230" s="96" t="str">
        <f>IF(Table4[[#This Row],[Regime]]="LAMINAR",16/Table4[[#This Row],[Teynold''s Number]],"-")</f>
        <v>-</v>
      </c>
      <c r="L1230" s="86"/>
      <c r="M1230" s="97" t="str">
        <f>IF(Table4[[#This Row],[Regime]]="TURBULENT",(((-4*LOG10(Table4[[#This Row],[ε/D]]/3.7+1.256/(Table4[[#This Row],[Teynold''s Number]]*SQRT(Table4[[#This Row],[f turbulent (guess)]]))))^-1)^2),"")</f>
        <v/>
      </c>
      <c r="N1230" s="91" t="str">
        <f>IF(Table4[[#This Row],[f turbulent]]="","",Table4[[#This Row],[f turbulent (guess)]]-Table4[[#This Row],[f turbulent]])</f>
        <v/>
      </c>
      <c r="O1230" s="87">
        <f>IF(Table4[[#This Row],[Segment]]="",0,IF(C1231="",0,IF(C1231&lt;=Table4[[#This Row],[Diameter (in)]],0,1-(D1230/D1231))))</f>
        <v>0</v>
      </c>
      <c r="P1230" s="92" t="str">
        <f>IF(Table4[[#This Row],[Segment]]="","",IF(C1230&gt;C1231,"",IF(C1231="",0.55,(0.55*(1-D1231/D1230)))))</f>
        <v/>
      </c>
      <c r="Q123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30" s="92" t="str">
        <f>IF(Table4[[#This Row],[Segment]]="","",IF(Table4[[#This Row],[Kexpansion]]="","0",((Table4[[#This Row],[Velocity (m/s)]]^2)/2)*Table4[[#This Row],[Kexpansion]]))</f>
        <v/>
      </c>
      <c r="S1230" s="92" t="str">
        <f>IF(Table4[[#This Row],[Segment]]="","",IF(Table4[[#This Row],[Kcontraction]]="","0",((Table4[[#This Row],[Velocity (m/s)]]^2)/2)*Table4[[#This Row],[Kcontraction]]))</f>
        <v/>
      </c>
      <c r="T1230" s="89" t="str">
        <f>IF(Table4[[#This Row],[Segment]]="","",SUMIF($Y$7:$Y$2000,Table4[[#This Row],[Segment]],$AD$7:$AD$2000))</f>
        <v/>
      </c>
      <c r="U1230" s="95" t="str">
        <f>IF(Table4[[#This Row],[Segment]]="","",Table4[[#This Row],[Hfriction (J/kg)]]+Table4[[#This Row],[Hexpansions (J/kg)]]+Table4[[#This Row],[Hcontractions (J/kg)]]+Table4[[#This Row],[Hf (J/kg)]])</f>
        <v/>
      </c>
      <c r="V1230" s="95" t="str">
        <f>IF(Table4[[#This Row],[Segment]]="","",Table4[[#This Row],[Total Friction Loss (J/kg)]]*Table3[Density (kg/m3)])</f>
        <v/>
      </c>
      <c r="W1230" s="95" t="str">
        <f>IF(Table4[[#This Row],[Segment]]="","",Table4[[#This Row],[Total Pressure Drop (Pa)]]/1000)</f>
        <v/>
      </c>
      <c r="Y1230" s="82" t="str">
        <f>IF('Set Up'!D1453="","",'Set Up'!D1453)</f>
        <v/>
      </c>
      <c r="Z1230" s="82" t="str">
        <f>IF('Set Up'!E1453="","",'Set Up'!E1453)</f>
        <v/>
      </c>
      <c r="AA1230" s="82" t="str">
        <f>IF('Set Up'!F1453="","",'Set Up'!F1453)</f>
        <v/>
      </c>
      <c r="AB1230" s="82" t="str">
        <f>IF('Set Up'!G1453="","",'Set Up'!G1453)</f>
        <v/>
      </c>
      <c r="AC1230" s="82" t="str">
        <f t="array" ref="AC1230">IF(Y1230="","",INDEX(Data!$G$4:$G$51,MATCH(Table7[[#This Row],[Fitting]]&amp;Table7[[#This Row],[Fitting Subtype]],Data!$E$4:$E$51&amp;Data!$F$4:$F$51,0)))</f>
        <v/>
      </c>
      <c r="AD1230" s="89" t="str">
        <f>IF(Table7[[#This Row],[Segment]]="","",Table7[[#This Row],[Quantity]]*Table7[[#This Row],[Kf]]*(((INDEX(Table4[Velocity (m/s)],MATCH(Table7[[#This Row],[Segment]],Table4[Segment],0)))^2)/2))</f>
        <v/>
      </c>
      <c r="AF1230" s="82" t="str">
        <f>Table4[[#This Row],[Segment]]</f>
        <v/>
      </c>
      <c r="AG1230" s="75"/>
      <c r="AH1230" s="82" t="str">
        <f>IF(Table5[[#This Row],[Segment]]="","",AG1230-Table4[[#This Row],[Total Pressure Drop (kPa)]])</f>
        <v/>
      </c>
    </row>
    <row r="1231" spans="1:34" x14ac:dyDescent="0.25">
      <c r="A1231" s="95" t="str">
        <f>IF('Set Up'!A1228="","",'Set Up'!A1228)</f>
        <v/>
      </c>
      <c r="B1231" s="75" t="s">
        <v>81</v>
      </c>
      <c r="C1231" s="85"/>
      <c r="D1231" s="86" t="str">
        <f>IF(Table4[[#This Row],[Diameter (in)]]="","",(((CONVERT(Table4[[#This Row],[Diameter (in)]],"in","m"))/2)^2)*PI())</f>
        <v/>
      </c>
      <c r="E1231" s="87" t="str">
        <f>IF(Table4[[#This Row],[Area (m2)]]="","",$D$4/Table4[[#This Row],[Area (m2)]])</f>
        <v/>
      </c>
      <c r="F1231" s="85">
        <f t="shared" si="19"/>
        <v>4.6951999999999998</v>
      </c>
      <c r="G1231" s="88" t="str">
        <f>IF(Table4[[#This Row],[Segment]]="","",(CONVERT(Table4[[#This Row],[Diameter (in)]],"in","m")*$B$4*Table4[[#This Row],[Velocity (m/s)]])/$C$4)</f>
        <v/>
      </c>
      <c r="H1231" s="96" t="str">
        <f>IF(Table4[[#This Row],[Segment]]="","",IF(Table4[[#This Row],[Teynold''s Number]]&gt;4000,"TURBULENT","LAMINAR"))</f>
        <v/>
      </c>
      <c r="I1231" s="86" t="str">
        <f>IF(Table4[[#This Row],[Segment]]="","",INDEX(Data!C1228:C1242,MATCH(Table4[Material],Data!B1228:B1242,0)))</f>
        <v/>
      </c>
      <c r="J1231" s="89" t="str">
        <f>IF(Table4[[#This Row],[ε (m)]]="","",Table4[[#This Row],[ε (m)]]/(CONVERT(Table4[[#This Row],[Diameter (in)]],"in","m")))</f>
        <v/>
      </c>
      <c r="K1231" s="96" t="str">
        <f>IF(Table4[[#This Row],[Regime]]="LAMINAR",16/Table4[[#This Row],[Teynold''s Number]],"-")</f>
        <v>-</v>
      </c>
      <c r="L1231" s="86"/>
      <c r="M1231" s="97" t="str">
        <f>IF(Table4[[#This Row],[Regime]]="TURBULENT",(((-4*LOG10(Table4[[#This Row],[ε/D]]/3.7+1.256/(Table4[[#This Row],[Teynold''s Number]]*SQRT(Table4[[#This Row],[f turbulent (guess)]]))))^-1)^2),"")</f>
        <v/>
      </c>
      <c r="N1231" s="91" t="str">
        <f>IF(Table4[[#This Row],[f turbulent]]="","",Table4[[#This Row],[f turbulent (guess)]]-Table4[[#This Row],[f turbulent]])</f>
        <v/>
      </c>
      <c r="O1231" s="87">
        <f>IF(Table4[[#This Row],[Segment]]="",0,IF(C1232="",0,IF(C1232&lt;=Table4[[#This Row],[Diameter (in)]],0,1-(D1231/D1232))))</f>
        <v>0</v>
      </c>
      <c r="P1231" s="92" t="str">
        <f>IF(Table4[[#This Row],[Segment]]="","",IF(C1231&gt;C1232,"",IF(C1232="",0.55,(0.55*(1-D1232/D1231)))))</f>
        <v/>
      </c>
      <c r="Q123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31" s="92" t="str">
        <f>IF(Table4[[#This Row],[Segment]]="","",IF(Table4[[#This Row],[Kexpansion]]="","0",((Table4[[#This Row],[Velocity (m/s)]]^2)/2)*Table4[[#This Row],[Kexpansion]]))</f>
        <v/>
      </c>
      <c r="S1231" s="92" t="str">
        <f>IF(Table4[[#This Row],[Segment]]="","",IF(Table4[[#This Row],[Kcontraction]]="","0",((Table4[[#This Row],[Velocity (m/s)]]^2)/2)*Table4[[#This Row],[Kcontraction]]))</f>
        <v/>
      </c>
      <c r="T1231" s="89" t="str">
        <f>IF(Table4[[#This Row],[Segment]]="","",SUMIF($Y$7:$Y$2000,Table4[[#This Row],[Segment]],$AD$7:$AD$2000))</f>
        <v/>
      </c>
      <c r="U1231" s="95" t="str">
        <f>IF(Table4[[#This Row],[Segment]]="","",Table4[[#This Row],[Hfriction (J/kg)]]+Table4[[#This Row],[Hexpansions (J/kg)]]+Table4[[#This Row],[Hcontractions (J/kg)]]+Table4[[#This Row],[Hf (J/kg)]])</f>
        <v/>
      </c>
      <c r="V1231" s="95" t="str">
        <f>IF(Table4[[#This Row],[Segment]]="","",Table4[[#This Row],[Total Friction Loss (J/kg)]]*Table3[Density (kg/m3)])</f>
        <v/>
      </c>
      <c r="W1231" s="95" t="str">
        <f>IF(Table4[[#This Row],[Segment]]="","",Table4[[#This Row],[Total Pressure Drop (Pa)]]/1000)</f>
        <v/>
      </c>
      <c r="Y1231" s="82" t="str">
        <f>IF('Set Up'!D1454="","",'Set Up'!D1454)</f>
        <v/>
      </c>
      <c r="Z1231" s="82" t="str">
        <f>IF('Set Up'!E1454="","",'Set Up'!E1454)</f>
        <v/>
      </c>
      <c r="AA1231" s="82" t="str">
        <f>IF('Set Up'!F1454="","",'Set Up'!F1454)</f>
        <v/>
      </c>
      <c r="AB1231" s="82" t="str">
        <f>IF('Set Up'!G1454="","",'Set Up'!G1454)</f>
        <v/>
      </c>
      <c r="AC1231" s="82" t="str">
        <f t="array" ref="AC1231">IF(Y1231="","",INDEX(Data!$G$4:$G$51,MATCH(Table7[[#This Row],[Fitting]]&amp;Table7[[#This Row],[Fitting Subtype]],Data!$E$4:$E$51&amp;Data!$F$4:$F$51,0)))</f>
        <v/>
      </c>
      <c r="AD1231" s="89" t="str">
        <f>IF(Table7[[#This Row],[Segment]]="","",Table7[[#This Row],[Quantity]]*Table7[[#This Row],[Kf]]*(((INDEX(Table4[Velocity (m/s)],MATCH(Table7[[#This Row],[Segment]],Table4[Segment],0)))^2)/2))</f>
        <v/>
      </c>
      <c r="AF1231" s="82" t="str">
        <f>Table4[[#This Row],[Segment]]</f>
        <v/>
      </c>
      <c r="AG1231" s="75"/>
      <c r="AH1231" s="82" t="str">
        <f>IF(Table5[[#This Row],[Segment]]="","",AG1231-Table4[[#This Row],[Total Pressure Drop (kPa)]])</f>
        <v/>
      </c>
    </row>
    <row r="1232" spans="1:34" x14ac:dyDescent="0.25">
      <c r="A1232" s="95" t="str">
        <f>IF('Set Up'!A1229="","",'Set Up'!A1229)</f>
        <v/>
      </c>
      <c r="B1232" s="75" t="s">
        <v>81</v>
      </c>
      <c r="C1232" s="85"/>
      <c r="D1232" s="86" t="str">
        <f>IF(Table4[[#This Row],[Diameter (in)]]="","",(((CONVERT(Table4[[#This Row],[Diameter (in)]],"in","m"))/2)^2)*PI())</f>
        <v/>
      </c>
      <c r="E1232" s="87" t="str">
        <f>IF(Table4[[#This Row],[Area (m2)]]="","",$D$4/Table4[[#This Row],[Area (m2)]])</f>
        <v/>
      </c>
      <c r="F1232" s="85">
        <f t="shared" si="19"/>
        <v>4.6951999999999998</v>
      </c>
      <c r="G1232" s="88" t="str">
        <f>IF(Table4[[#This Row],[Segment]]="","",(CONVERT(Table4[[#This Row],[Diameter (in)]],"in","m")*$B$4*Table4[[#This Row],[Velocity (m/s)]])/$C$4)</f>
        <v/>
      </c>
      <c r="H1232" s="96" t="str">
        <f>IF(Table4[[#This Row],[Segment]]="","",IF(Table4[[#This Row],[Teynold''s Number]]&gt;4000,"TURBULENT","LAMINAR"))</f>
        <v/>
      </c>
      <c r="I1232" s="86" t="str">
        <f>IF(Table4[[#This Row],[Segment]]="","",INDEX(Data!C1229:C1243,MATCH(Table4[Material],Data!B1229:B1243,0)))</f>
        <v/>
      </c>
      <c r="J1232" s="89" t="str">
        <f>IF(Table4[[#This Row],[ε (m)]]="","",Table4[[#This Row],[ε (m)]]/(CONVERT(Table4[[#This Row],[Diameter (in)]],"in","m")))</f>
        <v/>
      </c>
      <c r="K1232" s="96" t="str">
        <f>IF(Table4[[#This Row],[Regime]]="LAMINAR",16/Table4[[#This Row],[Teynold''s Number]],"-")</f>
        <v>-</v>
      </c>
      <c r="L1232" s="86"/>
      <c r="M1232" s="97" t="str">
        <f>IF(Table4[[#This Row],[Regime]]="TURBULENT",(((-4*LOG10(Table4[[#This Row],[ε/D]]/3.7+1.256/(Table4[[#This Row],[Teynold''s Number]]*SQRT(Table4[[#This Row],[f turbulent (guess)]]))))^-1)^2),"")</f>
        <v/>
      </c>
      <c r="N1232" s="91" t="str">
        <f>IF(Table4[[#This Row],[f turbulent]]="","",Table4[[#This Row],[f turbulent (guess)]]-Table4[[#This Row],[f turbulent]])</f>
        <v/>
      </c>
      <c r="O1232" s="87">
        <f>IF(Table4[[#This Row],[Segment]]="",0,IF(C1233="",0,IF(C1233&lt;=Table4[[#This Row],[Diameter (in)]],0,1-(D1232/D1233))))</f>
        <v>0</v>
      </c>
      <c r="P1232" s="92" t="str">
        <f>IF(Table4[[#This Row],[Segment]]="","",IF(C1232&gt;C1233,"",IF(C1233="",0.55,(0.55*(1-D1233/D1232)))))</f>
        <v/>
      </c>
      <c r="Q123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32" s="92" t="str">
        <f>IF(Table4[[#This Row],[Segment]]="","",IF(Table4[[#This Row],[Kexpansion]]="","0",((Table4[[#This Row],[Velocity (m/s)]]^2)/2)*Table4[[#This Row],[Kexpansion]]))</f>
        <v/>
      </c>
      <c r="S1232" s="92" t="str">
        <f>IF(Table4[[#This Row],[Segment]]="","",IF(Table4[[#This Row],[Kcontraction]]="","0",((Table4[[#This Row],[Velocity (m/s)]]^2)/2)*Table4[[#This Row],[Kcontraction]]))</f>
        <v/>
      </c>
      <c r="T1232" s="89" t="str">
        <f>IF(Table4[[#This Row],[Segment]]="","",SUMIF($Y$7:$Y$2000,Table4[[#This Row],[Segment]],$AD$7:$AD$2000))</f>
        <v/>
      </c>
      <c r="U1232" s="95" t="str">
        <f>IF(Table4[[#This Row],[Segment]]="","",Table4[[#This Row],[Hfriction (J/kg)]]+Table4[[#This Row],[Hexpansions (J/kg)]]+Table4[[#This Row],[Hcontractions (J/kg)]]+Table4[[#This Row],[Hf (J/kg)]])</f>
        <v/>
      </c>
      <c r="V1232" s="95" t="str">
        <f>IF(Table4[[#This Row],[Segment]]="","",Table4[[#This Row],[Total Friction Loss (J/kg)]]*Table3[Density (kg/m3)])</f>
        <v/>
      </c>
      <c r="W1232" s="95" t="str">
        <f>IF(Table4[[#This Row],[Segment]]="","",Table4[[#This Row],[Total Pressure Drop (Pa)]]/1000)</f>
        <v/>
      </c>
      <c r="Y1232" s="82" t="str">
        <f>IF('Set Up'!D1455="","",'Set Up'!D1455)</f>
        <v/>
      </c>
      <c r="Z1232" s="82" t="str">
        <f>IF('Set Up'!E1455="","",'Set Up'!E1455)</f>
        <v/>
      </c>
      <c r="AA1232" s="82" t="str">
        <f>IF('Set Up'!F1455="","",'Set Up'!F1455)</f>
        <v/>
      </c>
      <c r="AB1232" s="82" t="str">
        <f>IF('Set Up'!G1455="","",'Set Up'!G1455)</f>
        <v/>
      </c>
      <c r="AC1232" s="82" t="str">
        <f t="array" ref="AC1232">IF(Y1232="","",INDEX(Data!$G$4:$G$51,MATCH(Table7[[#This Row],[Fitting]]&amp;Table7[[#This Row],[Fitting Subtype]],Data!$E$4:$E$51&amp;Data!$F$4:$F$51,0)))</f>
        <v/>
      </c>
      <c r="AD1232" s="89" t="str">
        <f>IF(Table7[[#This Row],[Segment]]="","",Table7[[#This Row],[Quantity]]*Table7[[#This Row],[Kf]]*(((INDEX(Table4[Velocity (m/s)],MATCH(Table7[[#This Row],[Segment]],Table4[Segment],0)))^2)/2))</f>
        <v/>
      </c>
      <c r="AF1232" s="82" t="str">
        <f>Table4[[#This Row],[Segment]]</f>
        <v/>
      </c>
      <c r="AG1232" s="75"/>
      <c r="AH1232" s="82" t="str">
        <f>IF(Table5[[#This Row],[Segment]]="","",AG1232-Table4[[#This Row],[Total Pressure Drop (kPa)]])</f>
        <v/>
      </c>
    </row>
    <row r="1233" spans="1:34" x14ac:dyDescent="0.25">
      <c r="A1233" s="95" t="str">
        <f>IF('Set Up'!A1230="","",'Set Up'!A1230)</f>
        <v/>
      </c>
      <c r="B1233" s="75" t="s">
        <v>81</v>
      </c>
      <c r="C1233" s="85"/>
      <c r="D1233" s="86" t="str">
        <f>IF(Table4[[#This Row],[Diameter (in)]]="","",(((CONVERT(Table4[[#This Row],[Diameter (in)]],"in","m"))/2)^2)*PI())</f>
        <v/>
      </c>
      <c r="E1233" s="87" t="str">
        <f>IF(Table4[[#This Row],[Area (m2)]]="","",$D$4/Table4[[#This Row],[Area (m2)]])</f>
        <v/>
      </c>
      <c r="F1233" s="85">
        <f t="shared" si="19"/>
        <v>4.6951999999999998</v>
      </c>
      <c r="G1233" s="88" t="str">
        <f>IF(Table4[[#This Row],[Segment]]="","",(CONVERT(Table4[[#This Row],[Diameter (in)]],"in","m")*$B$4*Table4[[#This Row],[Velocity (m/s)]])/$C$4)</f>
        <v/>
      </c>
      <c r="H1233" s="96" t="str">
        <f>IF(Table4[[#This Row],[Segment]]="","",IF(Table4[[#This Row],[Teynold''s Number]]&gt;4000,"TURBULENT","LAMINAR"))</f>
        <v/>
      </c>
      <c r="I1233" s="86" t="str">
        <f>IF(Table4[[#This Row],[Segment]]="","",INDEX(Data!C1230:C1244,MATCH(Table4[Material],Data!B1230:B1244,0)))</f>
        <v/>
      </c>
      <c r="J1233" s="89" t="str">
        <f>IF(Table4[[#This Row],[ε (m)]]="","",Table4[[#This Row],[ε (m)]]/(CONVERT(Table4[[#This Row],[Diameter (in)]],"in","m")))</f>
        <v/>
      </c>
      <c r="K1233" s="96" t="str">
        <f>IF(Table4[[#This Row],[Regime]]="LAMINAR",16/Table4[[#This Row],[Teynold''s Number]],"-")</f>
        <v>-</v>
      </c>
      <c r="L1233" s="86"/>
      <c r="M1233" s="97" t="str">
        <f>IF(Table4[[#This Row],[Regime]]="TURBULENT",(((-4*LOG10(Table4[[#This Row],[ε/D]]/3.7+1.256/(Table4[[#This Row],[Teynold''s Number]]*SQRT(Table4[[#This Row],[f turbulent (guess)]]))))^-1)^2),"")</f>
        <v/>
      </c>
      <c r="N1233" s="91" t="str">
        <f>IF(Table4[[#This Row],[f turbulent]]="","",Table4[[#This Row],[f turbulent (guess)]]-Table4[[#This Row],[f turbulent]])</f>
        <v/>
      </c>
      <c r="O1233" s="87">
        <f>IF(Table4[[#This Row],[Segment]]="",0,IF(C1234="",0,IF(C1234&lt;=Table4[[#This Row],[Diameter (in)]],0,1-(D1233/D1234))))</f>
        <v>0</v>
      </c>
      <c r="P1233" s="92" t="str">
        <f>IF(Table4[[#This Row],[Segment]]="","",IF(C1233&gt;C1234,"",IF(C1234="",0.55,(0.55*(1-D1234/D1233)))))</f>
        <v/>
      </c>
      <c r="Q123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33" s="92" t="str">
        <f>IF(Table4[[#This Row],[Segment]]="","",IF(Table4[[#This Row],[Kexpansion]]="","0",((Table4[[#This Row],[Velocity (m/s)]]^2)/2)*Table4[[#This Row],[Kexpansion]]))</f>
        <v/>
      </c>
      <c r="S1233" s="92" t="str">
        <f>IF(Table4[[#This Row],[Segment]]="","",IF(Table4[[#This Row],[Kcontraction]]="","0",((Table4[[#This Row],[Velocity (m/s)]]^2)/2)*Table4[[#This Row],[Kcontraction]]))</f>
        <v/>
      </c>
      <c r="T1233" s="89" t="str">
        <f>IF(Table4[[#This Row],[Segment]]="","",SUMIF($Y$7:$Y$2000,Table4[[#This Row],[Segment]],$AD$7:$AD$2000))</f>
        <v/>
      </c>
      <c r="U1233" s="95" t="str">
        <f>IF(Table4[[#This Row],[Segment]]="","",Table4[[#This Row],[Hfriction (J/kg)]]+Table4[[#This Row],[Hexpansions (J/kg)]]+Table4[[#This Row],[Hcontractions (J/kg)]]+Table4[[#This Row],[Hf (J/kg)]])</f>
        <v/>
      </c>
      <c r="V1233" s="95" t="str">
        <f>IF(Table4[[#This Row],[Segment]]="","",Table4[[#This Row],[Total Friction Loss (J/kg)]]*Table3[Density (kg/m3)])</f>
        <v/>
      </c>
      <c r="W1233" s="95" t="str">
        <f>IF(Table4[[#This Row],[Segment]]="","",Table4[[#This Row],[Total Pressure Drop (Pa)]]/1000)</f>
        <v/>
      </c>
      <c r="Y1233" s="82" t="str">
        <f>IF('Set Up'!D1456="","",'Set Up'!D1456)</f>
        <v/>
      </c>
      <c r="Z1233" s="82" t="str">
        <f>IF('Set Up'!E1456="","",'Set Up'!E1456)</f>
        <v/>
      </c>
      <c r="AA1233" s="82" t="str">
        <f>IF('Set Up'!F1456="","",'Set Up'!F1456)</f>
        <v/>
      </c>
      <c r="AB1233" s="82" t="str">
        <f>IF('Set Up'!G1456="","",'Set Up'!G1456)</f>
        <v/>
      </c>
      <c r="AC1233" s="82" t="str">
        <f t="array" ref="AC1233">IF(Y1233="","",INDEX(Data!$G$4:$G$51,MATCH(Table7[[#This Row],[Fitting]]&amp;Table7[[#This Row],[Fitting Subtype]],Data!$E$4:$E$51&amp;Data!$F$4:$F$51,0)))</f>
        <v/>
      </c>
      <c r="AD1233" s="89" t="str">
        <f>IF(Table7[[#This Row],[Segment]]="","",Table7[[#This Row],[Quantity]]*Table7[[#This Row],[Kf]]*(((INDEX(Table4[Velocity (m/s)],MATCH(Table7[[#This Row],[Segment]],Table4[Segment],0)))^2)/2))</f>
        <v/>
      </c>
      <c r="AF1233" s="82" t="str">
        <f>Table4[[#This Row],[Segment]]</f>
        <v/>
      </c>
      <c r="AG1233" s="75"/>
      <c r="AH1233" s="82" t="str">
        <f>IF(Table5[[#This Row],[Segment]]="","",AG1233-Table4[[#This Row],[Total Pressure Drop (kPa)]])</f>
        <v/>
      </c>
    </row>
    <row r="1234" spans="1:34" x14ac:dyDescent="0.25">
      <c r="A1234" s="95" t="str">
        <f>IF('Set Up'!A1231="","",'Set Up'!A1231)</f>
        <v/>
      </c>
      <c r="B1234" s="75" t="s">
        <v>81</v>
      </c>
      <c r="C1234" s="85"/>
      <c r="D1234" s="86" t="str">
        <f>IF(Table4[[#This Row],[Diameter (in)]]="","",(((CONVERT(Table4[[#This Row],[Diameter (in)]],"in","m"))/2)^2)*PI())</f>
        <v/>
      </c>
      <c r="E1234" s="87" t="str">
        <f>IF(Table4[[#This Row],[Area (m2)]]="","",$D$4/Table4[[#This Row],[Area (m2)]])</f>
        <v/>
      </c>
      <c r="F1234" s="85">
        <f t="shared" si="19"/>
        <v>4.6951999999999998</v>
      </c>
      <c r="G1234" s="88" t="str">
        <f>IF(Table4[[#This Row],[Segment]]="","",(CONVERT(Table4[[#This Row],[Diameter (in)]],"in","m")*$B$4*Table4[[#This Row],[Velocity (m/s)]])/$C$4)</f>
        <v/>
      </c>
      <c r="H1234" s="96" t="str">
        <f>IF(Table4[[#This Row],[Segment]]="","",IF(Table4[[#This Row],[Teynold''s Number]]&gt;4000,"TURBULENT","LAMINAR"))</f>
        <v/>
      </c>
      <c r="I1234" s="86" t="str">
        <f>IF(Table4[[#This Row],[Segment]]="","",INDEX(Data!C1231:C1245,MATCH(Table4[Material],Data!B1231:B1245,0)))</f>
        <v/>
      </c>
      <c r="J1234" s="89" t="str">
        <f>IF(Table4[[#This Row],[ε (m)]]="","",Table4[[#This Row],[ε (m)]]/(CONVERT(Table4[[#This Row],[Diameter (in)]],"in","m")))</f>
        <v/>
      </c>
      <c r="K1234" s="96" t="str">
        <f>IF(Table4[[#This Row],[Regime]]="LAMINAR",16/Table4[[#This Row],[Teynold''s Number]],"-")</f>
        <v>-</v>
      </c>
      <c r="L1234" s="86"/>
      <c r="M1234" s="97" t="str">
        <f>IF(Table4[[#This Row],[Regime]]="TURBULENT",(((-4*LOG10(Table4[[#This Row],[ε/D]]/3.7+1.256/(Table4[[#This Row],[Teynold''s Number]]*SQRT(Table4[[#This Row],[f turbulent (guess)]]))))^-1)^2),"")</f>
        <v/>
      </c>
      <c r="N1234" s="91" t="str">
        <f>IF(Table4[[#This Row],[f turbulent]]="","",Table4[[#This Row],[f turbulent (guess)]]-Table4[[#This Row],[f turbulent]])</f>
        <v/>
      </c>
      <c r="O1234" s="87">
        <f>IF(Table4[[#This Row],[Segment]]="",0,IF(C1235="",0,IF(C1235&lt;=Table4[[#This Row],[Diameter (in)]],0,1-(D1234/D1235))))</f>
        <v>0</v>
      </c>
      <c r="P1234" s="92" t="str">
        <f>IF(Table4[[#This Row],[Segment]]="","",IF(C1234&gt;C1235,"",IF(C1235="",0.55,(0.55*(1-D1235/D1234)))))</f>
        <v/>
      </c>
      <c r="Q123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34" s="92" t="str">
        <f>IF(Table4[[#This Row],[Segment]]="","",IF(Table4[[#This Row],[Kexpansion]]="","0",((Table4[[#This Row],[Velocity (m/s)]]^2)/2)*Table4[[#This Row],[Kexpansion]]))</f>
        <v/>
      </c>
      <c r="S1234" s="92" t="str">
        <f>IF(Table4[[#This Row],[Segment]]="","",IF(Table4[[#This Row],[Kcontraction]]="","0",((Table4[[#This Row],[Velocity (m/s)]]^2)/2)*Table4[[#This Row],[Kcontraction]]))</f>
        <v/>
      </c>
      <c r="T1234" s="89" t="str">
        <f>IF(Table4[[#This Row],[Segment]]="","",SUMIF($Y$7:$Y$2000,Table4[[#This Row],[Segment]],$AD$7:$AD$2000))</f>
        <v/>
      </c>
      <c r="U1234" s="95" t="str">
        <f>IF(Table4[[#This Row],[Segment]]="","",Table4[[#This Row],[Hfriction (J/kg)]]+Table4[[#This Row],[Hexpansions (J/kg)]]+Table4[[#This Row],[Hcontractions (J/kg)]]+Table4[[#This Row],[Hf (J/kg)]])</f>
        <v/>
      </c>
      <c r="V1234" s="95" t="str">
        <f>IF(Table4[[#This Row],[Segment]]="","",Table4[[#This Row],[Total Friction Loss (J/kg)]]*Table3[Density (kg/m3)])</f>
        <v/>
      </c>
      <c r="W1234" s="95" t="str">
        <f>IF(Table4[[#This Row],[Segment]]="","",Table4[[#This Row],[Total Pressure Drop (Pa)]]/1000)</f>
        <v/>
      </c>
      <c r="Y1234" s="82" t="str">
        <f>IF('Set Up'!D1457="","",'Set Up'!D1457)</f>
        <v/>
      </c>
      <c r="Z1234" s="82" t="str">
        <f>IF('Set Up'!E1457="","",'Set Up'!E1457)</f>
        <v/>
      </c>
      <c r="AA1234" s="82" t="str">
        <f>IF('Set Up'!F1457="","",'Set Up'!F1457)</f>
        <v/>
      </c>
      <c r="AB1234" s="82" t="str">
        <f>IF('Set Up'!G1457="","",'Set Up'!G1457)</f>
        <v/>
      </c>
      <c r="AC1234" s="82" t="str">
        <f t="array" ref="AC1234">IF(Y1234="","",INDEX(Data!$G$4:$G$51,MATCH(Table7[[#This Row],[Fitting]]&amp;Table7[[#This Row],[Fitting Subtype]],Data!$E$4:$E$51&amp;Data!$F$4:$F$51,0)))</f>
        <v/>
      </c>
      <c r="AD1234" s="89" t="str">
        <f>IF(Table7[[#This Row],[Segment]]="","",Table7[[#This Row],[Quantity]]*Table7[[#This Row],[Kf]]*(((INDEX(Table4[Velocity (m/s)],MATCH(Table7[[#This Row],[Segment]],Table4[Segment],0)))^2)/2))</f>
        <v/>
      </c>
      <c r="AF1234" s="82" t="str">
        <f>Table4[[#This Row],[Segment]]</f>
        <v/>
      </c>
      <c r="AG1234" s="75"/>
      <c r="AH1234" s="82" t="str">
        <f>IF(Table5[[#This Row],[Segment]]="","",AG1234-Table4[[#This Row],[Total Pressure Drop (kPa)]])</f>
        <v/>
      </c>
    </row>
    <row r="1235" spans="1:34" x14ac:dyDescent="0.25">
      <c r="A1235" s="95" t="str">
        <f>IF('Set Up'!A1232="","",'Set Up'!A1232)</f>
        <v/>
      </c>
      <c r="B1235" s="75" t="s">
        <v>81</v>
      </c>
      <c r="C1235" s="85"/>
      <c r="D1235" s="86" t="str">
        <f>IF(Table4[[#This Row],[Diameter (in)]]="","",(((CONVERT(Table4[[#This Row],[Diameter (in)]],"in","m"))/2)^2)*PI())</f>
        <v/>
      </c>
      <c r="E1235" s="87" t="str">
        <f>IF(Table4[[#This Row],[Area (m2)]]="","",$D$4/Table4[[#This Row],[Area (m2)]])</f>
        <v/>
      </c>
      <c r="F1235" s="85">
        <f t="shared" si="19"/>
        <v>4.6951999999999998</v>
      </c>
      <c r="G1235" s="88" t="str">
        <f>IF(Table4[[#This Row],[Segment]]="","",(CONVERT(Table4[[#This Row],[Diameter (in)]],"in","m")*$B$4*Table4[[#This Row],[Velocity (m/s)]])/$C$4)</f>
        <v/>
      </c>
      <c r="H1235" s="96" t="str">
        <f>IF(Table4[[#This Row],[Segment]]="","",IF(Table4[[#This Row],[Teynold''s Number]]&gt;4000,"TURBULENT","LAMINAR"))</f>
        <v/>
      </c>
      <c r="I1235" s="86" t="str">
        <f>IF(Table4[[#This Row],[Segment]]="","",INDEX(Data!C1232:C1246,MATCH(Table4[Material],Data!B1232:B1246,0)))</f>
        <v/>
      </c>
      <c r="J1235" s="89" t="str">
        <f>IF(Table4[[#This Row],[ε (m)]]="","",Table4[[#This Row],[ε (m)]]/(CONVERT(Table4[[#This Row],[Diameter (in)]],"in","m")))</f>
        <v/>
      </c>
      <c r="K1235" s="96" t="str">
        <f>IF(Table4[[#This Row],[Regime]]="LAMINAR",16/Table4[[#This Row],[Teynold''s Number]],"-")</f>
        <v>-</v>
      </c>
      <c r="L1235" s="86"/>
      <c r="M1235" s="97" t="str">
        <f>IF(Table4[[#This Row],[Regime]]="TURBULENT",(((-4*LOG10(Table4[[#This Row],[ε/D]]/3.7+1.256/(Table4[[#This Row],[Teynold''s Number]]*SQRT(Table4[[#This Row],[f turbulent (guess)]]))))^-1)^2),"")</f>
        <v/>
      </c>
      <c r="N1235" s="91" t="str">
        <f>IF(Table4[[#This Row],[f turbulent]]="","",Table4[[#This Row],[f turbulent (guess)]]-Table4[[#This Row],[f turbulent]])</f>
        <v/>
      </c>
      <c r="O1235" s="87">
        <f>IF(Table4[[#This Row],[Segment]]="",0,IF(C1236="",0,IF(C1236&lt;=Table4[[#This Row],[Diameter (in)]],0,1-(D1235/D1236))))</f>
        <v>0</v>
      </c>
      <c r="P1235" s="92" t="str">
        <f>IF(Table4[[#This Row],[Segment]]="","",IF(C1235&gt;C1236,"",IF(C1236="",0.55,(0.55*(1-D1236/D1235)))))</f>
        <v/>
      </c>
      <c r="Q123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35" s="92" t="str">
        <f>IF(Table4[[#This Row],[Segment]]="","",IF(Table4[[#This Row],[Kexpansion]]="","0",((Table4[[#This Row],[Velocity (m/s)]]^2)/2)*Table4[[#This Row],[Kexpansion]]))</f>
        <v/>
      </c>
      <c r="S1235" s="92" t="str">
        <f>IF(Table4[[#This Row],[Segment]]="","",IF(Table4[[#This Row],[Kcontraction]]="","0",((Table4[[#This Row],[Velocity (m/s)]]^2)/2)*Table4[[#This Row],[Kcontraction]]))</f>
        <v/>
      </c>
      <c r="T1235" s="89" t="str">
        <f>IF(Table4[[#This Row],[Segment]]="","",SUMIF($Y$7:$Y$2000,Table4[[#This Row],[Segment]],$AD$7:$AD$2000))</f>
        <v/>
      </c>
      <c r="U1235" s="95" t="str">
        <f>IF(Table4[[#This Row],[Segment]]="","",Table4[[#This Row],[Hfriction (J/kg)]]+Table4[[#This Row],[Hexpansions (J/kg)]]+Table4[[#This Row],[Hcontractions (J/kg)]]+Table4[[#This Row],[Hf (J/kg)]])</f>
        <v/>
      </c>
      <c r="V1235" s="95" t="str">
        <f>IF(Table4[[#This Row],[Segment]]="","",Table4[[#This Row],[Total Friction Loss (J/kg)]]*Table3[Density (kg/m3)])</f>
        <v/>
      </c>
      <c r="W1235" s="95" t="str">
        <f>IF(Table4[[#This Row],[Segment]]="","",Table4[[#This Row],[Total Pressure Drop (Pa)]]/1000)</f>
        <v/>
      </c>
      <c r="Y1235" s="82" t="str">
        <f>IF('Set Up'!D1458="","",'Set Up'!D1458)</f>
        <v/>
      </c>
      <c r="Z1235" s="82" t="str">
        <f>IF('Set Up'!E1458="","",'Set Up'!E1458)</f>
        <v/>
      </c>
      <c r="AA1235" s="82" t="str">
        <f>IF('Set Up'!F1458="","",'Set Up'!F1458)</f>
        <v/>
      </c>
      <c r="AB1235" s="82" t="str">
        <f>IF('Set Up'!G1458="","",'Set Up'!G1458)</f>
        <v/>
      </c>
      <c r="AC1235" s="82" t="str">
        <f t="array" ref="AC1235">IF(Y1235="","",INDEX(Data!$G$4:$G$51,MATCH(Table7[[#This Row],[Fitting]]&amp;Table7[[#This Row],[Fitting Subtype]],Data!$E$4:$E$51&amp;Data!$F$4:$F$51,0)))</f>
        <v/>
      </c>
      <c r="AD1235" s="89" t="str">
        <f>IF(Table7[[#This Row],[Segment]]="","",Table7[[#This Row],[Quantity]]*Table7[[#This Row],[Kf]]*(((INDEX(Table4[Velocity (m/s)],MATCH(Table7[[#This Row],[Segment]],Table4[Segment],0)))^2)/2))</f>
        <v/>
      </c>
      <c r="AF1235" s="82" t="str">
        <f>Table4[[#This Row],[Segment]]</f>
        <v/>
      </c>
      <c r="AG1235" s="75"/>
      <c r="AH1235" s="82" t="str">
        <f>IF(Table5[[#This Row],[Segment]]="","",AG1235-Table4[[#This Row],[Total Pressure Drop (kPa)]])</f>
        <v/>
      </c>
    </row>
    <row r="1236" spans="1:34" x14ac:dyDescent="0.25">
      <c r="A1236" s="95" t="str">
        <f>IF('Set Up'!A1233="","",'Set Up'!A1233)</f>
        <v/>
      </c>
      <c r="B1236" s="75" t="s">
        <v>81</v>
      </c>
      <c r="C1236" s="85"/>
      <c r="D1236" s="86" t="str">
        <f>IF(Table4[[#This Row],[Diameter (in)]]="","",(((CONVERT(Table4[[#This Row],[Diameter (in)]],"in","m"))/2)^2)*PI())</f>
        <v/>
      </c>
      <c r="E1236" s="87" t="str">
        <f>IF(Table4[[#This Row],[Area (m2)]]="","",$D$4/Table4[[#This Row],[Area (m2)]])</f>
        <v/>
      </c>
      <c r="F1236" s="85">
        <f t="shared" si="19"/>
        <v>4.6951999999999998</v>
      </c>
      <c r="G1236" s="88" t="str">
        <f>IF(Table4[[#This Row],[Segment]]="","",(CONVERT(Table4[[#This Row],[Diameter (in)]],"in","m")*$B$4*Table4[[#This Row],[Velocity (m/s)]])/$C$4)</f>
        <v/>
      </c>
      <c r="H1236" s="96" t="str">
        <f>IF(Table4[[#This Row],[Segment]]="","",IF(Table4[[#This Row],[Teynold''s Number]]&gt;4000,"TURBULENT","LAMINAR"))</f>
        <v/>
      </c>
      <c r="I1236" s="86" t="str">
        <f>IF(Table4[[#This Row],[Segment]]="","",INDEX(Data!C1233:C1247,MATCH(Table4[Material],Data!B1233:B1247,0)))</f>
        <v/>
      </c>
      <c r="J1236" s="89" t="str">
        <f>IF(Table4[[#This Row],[ε (m)]]="","",Table4[[#This Row],[ε (m)]]/(CONVERT(Table4[[#This Row],[Diameter (in)]],"in","m")))</f>
        <v/>
      </c>
      <c r="K1236" s="96" t="str">
        <f>IF(Table4[[#This Row],[Regime]]="LAMINAR",16/Table4[[#This Row],[Teynold''s Number]],"-")</f>
        <v>-</v>
      </c>
      <c r="L1236" s="86"/>
      <c r="M1236" s="97" t="str">
        <f>IF(Table4[[#This Row],[Regime]]="TURBULENT",(((-4*LOG10(Table4[[#This Row],[ε/D]]/3.7+1.256/(Table4[[#This Row],[Teynold''s Number]]*SQRT(Table4[[#This Row],[f turbulent (guess)]]))))^-1)^2),"")</f>
        <v/>
      </c>
      <c r="N1236" s="91" t="str">
        <f>IF(Table4[[#This Row],[f turbulent]]="","",Table4[[#This Row],[f turbulent (guess)]]-Table4[[#This Row],[f turbulent]])</f>
        <v/>
      </c>
      <c r="O1236" s="87">
        <f>IF(Table4[[#This Row],[Segment]]="",0,IF(C1237="",0,IF(C1237&lt;=Table4[[#This Row],[Diameter (in)]],0,1-(D1236/D1237))))</f>
        <v>0</v>
      </c>
      <c r="P1236" s="92" t="str">
        <f>IF(Table4[[#This Row],[Segment]]="","",IF(C1236&gt;C1237,"",IF(C1237="",0.55,(0.55*(1-D1237/D1236)))))</f>
        <v/>
      </c>
      <c r="Q123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36" s="92" t="str">
        <f>IF(Table4[[#This Row],[Segment]]="","",IF(Table4[[#This Row],[Kexpansion]]="","0",((Table4[[#This Row],[Velocity (m/s)]]^2)/2)*Table4[[#This Row],[Kexpansion]]))</f>
        <v/>
      </c>
      <c r="S1236" s="92" t="str">
        <f>IF(Table4[[#This Row],[Segment]]="","",IF(Table4[[#This Row],[Kcontraction]]="","0",((Table4[[#This Row],[Velocity (m/s)]]^2)/2)*Table4[[#This Row],[Kcontraction]]))</f>
        <v/>
      </c>
      <c r="T1236" s="89" t="str">
        <f>IF(Table4[[#This Row],[Segment]]="","",SUMIF($Y$7:$Y$2000,Table4[[#This Row],[Segment]],$AD$7:$AD$2000))</f>
        <v/>
      </c>
      <c r="U1236" s="95" t="str">
        <f>IF(Table4[[#This Row],[Segment]]="","",Table4[[#This Row],[Hfriction (J/kg)]]+Table4[[#This Row],[Hexpansions (J/kg)]]+Table4[[#This Row],[Hcontractions (J/kg)]]+Table4[[#This Row],[Hf (J/kg)]])</f>
        <v/>
      </c>
      <c r="V1236" s="95" t="str">
        <f>IF(Table4[[#This Row],[Segment]]="","",Table4[[#This Row],[Total Friction Loss (J/kg)]]*Table3[Density (kg/m3)])</f>
        <v/>
      </c>
      <c r="W1236" s="95" t="str">
        <f>IF(Table4[[#This Row],[Segment]]="","",Table4[[#This Row],[Total Pressure Drop (Pa)]]/1000)</f>
        <v/>
      </c>
      <c r="Y1236" s="82" t="str">
        <f>IF('Set Up'!D1459="","",'Set Up'!D1459)</f>
        <v/>
      </c>
      <c r="Z1236" s="82" t="str">
        <f>IF('Set Up'!E1459="","",'Set Up'!E1459)</f>
        <v/>
      </c>
      <c r="AA1236" s="82" t="str">
        <f>IF('Set Up'!F1459="","",'Set Up'!F1459)</f>
        <v/>
      </c>
      <c r="AB1236" s="82" t="str">
        <f>IF('Set Up'!G1459="","",'Set Up'!G1459)</f>
        <v/>
      </c>
      <c r="AC1236" s="82" t="str">
        <f t="array" ref="AC1236">IF(Y1236="","",INDEX(Data!$G$4:$G$51,MATCH(Table7[[#This Row],[Fitting]]&amp;Table7[[#This Row],[Fitting Subtype]],Data!$E$4:$E$51&amp;Data!$F$4:$F$51,0)))</f>
        <v/>
      </c>
      <c r="AD1236" s="89" t="str">
        <f>IF(Table7[[#This Row],[Segment]]="","",Table7[[#This Row],[Quantity]]*Table7[[#This Row],[Kf]]*(((INDEX(Table4[Velocity (m/s)],MATCH(Table7[[#This Row],[Segment]],Table4[Segment],0)))^2)/2))</f>
        <v/>
      </c>
      <c r="AF1236" s="82" t="str">
        <f>Table4[[#This Row],[Segment]]</f>
        <v/>
      </c>
      <c r="AG1236" s="75"/>
      <c r="AH1236" s="82" t="str">
        <f>IF(Table5[[#This Row],[Segment]]="","",AG1236-Table4[[#This Row],[Total Pressure Drop (kPa)]])</f>
        <v/>
      </c>
    </row>
    <row r="1237" spans="1:34" x14ac:dyDescent="0.25">
      <c r="A1237" s="95" t="str">
        <f>IF('Set Up'!A1234="","",'Set Up'!A1234)</f>
        <v/>
      </c>
      <c r="B1237" s="75" t="s">
        <v>81</v>
      </c>
      <c r="C1237" s="85"/>
      <c r="D1237" s="86" t="str">
        <f>IF(Table4[[#This Row],[Diameter (in)]]="","",(((CONVERT(Table4[[#This Row],[Diameter (in)]],"in","m"))/2)^2)*PI())</f>
        <v/>
      </c>
      <c r="E1237" s="87" t="str">
        <f>IF(Table4[[#This Row],[Area (m2)]]="","",$D$4/Table4[[#This Row],[Area (m2)]])</f>
        <v/>
      </c>
      <c r="F1237" s="85">
        <f t="shared" si="19"/>
        <v>4.6951999999999998</v>
      </c>
      <c r="G1237" s="88" t="str">
        <f>IF(Table4[[#This Row],[Segment]]="","",(CONVERT(Table4[[#This Row],[Diameter (in)]],"in","m")*$B$4*Table4[[#This Row],[Velocity (m/s)]])/$C$4)</f>
        <v/>
      </c>
      <c r="H1237" s="96" t="str">
        <f>IF(Table4[[#This Row],[Segment]]="","",IF(Table4[[#This Row],[Teynold''s Number]]&gt;4000,"TURBULENT","LAMINAR"))</f>
        <v/>
      </c>
      <c r="I1237" s="86" t="str">
        <f>IF(Table4[[#This Row],[Segment]]="","",INDEX(Data!C1234:C1248,MATCH(Table4[Material],Data!B1234:B1248,0)))</f>
        <v/>
      </c>
      <c r="J1237" s="89" t="str">
        <f>IF(Table4[[#This Row],[ε (m)]]="","",Table4[[#This Row],[ε (m)]]/(CONVERT(Table4[[#This Row],[Diameter (in)]],"in","m")))</f>
        <v/>
      </c>
      <c r="K1237" s="96" t="str">
        <f>IF(Table4[[#This Row],[Regime]]="LAMINAR",16/Table4[[#This Row],[Teynold''s Number]],"-")</f>
        <v>-</v>
      </c>
      <c r="L1237" s="86"/>
      <c r="M1237" s="97" t="str">
        <f>IF(Table4[[#This Row],[Regime]]="TURBULENT",(((-4*LOG10(Table4[[#This Row],[ε/D]]/3.7+1.256/(Table4[[#This Row],[Teynold''s Number]]*SQRT(Table4[[#This Row],[f turbulent (guess)]]))))^-1)^2),"")</f>
        <v/>
      </c>
      <c r="N1237" s="91" t="str">
        <f>IF(Table4[[#This Row],[f turbulent]]="","",Table4[[#This Row],[f turbulent (guess)]]-Table4[[#This Row],[f turbulent]])</f>
        <v/>
      </c>
      <c r="O1237" s="87">
        <f>IF(Table4[[#This Row],[Segment]]="",0,IF(C1238="",0,IF(C1238&lt;=Table4[[#This Row],[Diameter (in)]],0,1-(D1237/D1238))))</f>
        <v>0</v>
      </c>
      <c r="P1237" s="92" t="str">
        <f>IF(Table4[[#This Row],[Segment]]="","",IF(C1237&gt;C1238,"",IF(C1238="",0.55,(0.55*(1-D1238/D1237)))))</f>
        <v/>
      </c>
      <c r="Q123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37" s="92" t="str">
        <f>IF(Table4[[#This Row],[Segment]]="","",IF(Table4[[#This Row],[Kexpansion]]="","0",((Table4[[#This Row],[Velocity (m/s)]]^2)/2)*Table4[[#This Row],[Kexpansion]]))</f>
        <v/>
      </c>
      <c r="S1237" s="92" t="str">
        <f>IF(Table4[[#This Row],[Segment]]="","",IF(Table4[[#This Row],[Kcontraction]]="","0",((Table4[[#This Row],[Velocity (m/s)]]^2)/2)*Table4[[#This Row],[Kcontraction]]))</f>
        <v/>
      </c>
      <c r="T1237" s="89" t="str">
        <f>IF(Table4[[#This Row],[Segment]]="","",SUMIF($Y$7:$Y$2000,Table4[[#This Row],[Segment]],$AD$7:$AD$2000))</f>
        <v/>
      </c>
      <c r="U1237" s="95" t="str">
        <f>IF(Table4[[#This Row],[Segment]]="","",Table4[[#This Row],[Hfriction (J/kg)]]+Table4[[#This Row],[Hexpansions (J/kg)]]+Table4[[#This Row],[Hcontractions (J/kg)]]+Table4[[#This Row],[Hf (J/kg)]])</f>
        <v/>
      </c>
      <c r="V1237" s="95" t="str">
        <f>IF(Table4[[#This Row],[Segment]]="","",Table4[[#This Row],[Total Friction Loss (J/kg)]]*Table3[Density (kg/m3)])</f>
        <v/>
      </c>
      <c r="W1237" s="95" t="str">
        <f>IF(Table4[[#This Row],[Segment]]="","",Table4[[#This Row],[Total Pressure Drop (Pa)]]/1000)</f>
        <v/>
      </c>
      <c r="Y1237" s="82" t="str">
        <f>IF('Set Up'!D1460="","",'Set Up'!D1460)</f>
        <v/>
      </c>
      <c r="Z1237" s="82" t="str">
        <f>IF('Set Up'!E1460="","",'Set Up'!E1460)</f>
        <v/>
      </c>
      <c r="AA1237" s="82" t="str">
        <f>IF('Set Up'!F1460="","",'Set Up'!F1460)</f>
        <v/>
      </c>
      <c r="AB1237" s="82" t="str">
        <f>IF('Set Up'!G1460="","",'Set Up'!G1460)</f>
        <v/>
      </c>
      <c r="AC1237" s="82" t="str">
        <f t="array" ref="AC1237">IF(Y1237="","",INDEX(Data!$G$4:$G$51,MATCH(Table7[[#This Row],[Fitting]]&amp;Table7[[#This Row],[Fitting Subtype]],Data!$E$4:$E$51&amp;Data!$F$4:$F$51,0)))</f>
        <v/>
      </c>
      <c r="AD1237" s="89" t="str">
        <f>IF(Table7[[#This Row],[Segment]]="","",Table7[[#This Row],[Quantity]]*Table7[[#This Row],[Kf]]*(((INDEX(Table4[Velocity (m/s)],MATCH(Table7[[#This Row],[Segment]],Table4[Segment],0)))^2)/2))</f>
        <v/>
      </c>
      <c r="AF1237" s="82" t="str">
        <f>Table4[[#This Row],[Segment]]</f>
        <v/>
      </c>
      <c r="AG1237" s="75"/>
      <c r="AH1237" s="82" t="str">
        <f>IF(Table5[[#This Row],[Segment]]="","",AG1237-Table4[[#This Row],[Total Pressure Drop (kPa)]])</f>
        <v/>
      </c>
    </row>
    <row r="1238" spans="1:34" x14ac:dyDescent="0.25">
      <c r="A1238" s="95" t="str">
        <f>IF('Set Up'!A1235="","",'Set Up'!A1235)</f>
        <v/>
      </c>
      <c r="B1238" s="75" t="s">
        <v>81</v>
      </c>
      <c r="C1238" s="85"/>
      <c r="D1238" s="86" t="str">
        <f>IF(Table4[[#This Row],[Diameter (in)]]="","",(((CONVERT(Table4[[#This Row],[Diameter (in)]],"in","m"))/2)^2)*PI())</f>
        <v/>
      </c>
      <c r="E1238" s="87" t="str">
        <f>IF(Table4[[#This Row],[Area (m2)]]="","",$D$4/Table4[[#This Row],[Area (m2)]])</f>
        <v/>
      </c>
      <c r="F1238" s="85">
        <f t="shared" si="19"/>
        <v>4.6951999999999998</v>
      </c>
      <c r="G1238" s="88" t="str">
        <f>IF(Table4[[#This Row],[Segment]]="","",(CONVERT(Table4[[#This Row],[Diameter (in)]],"in","m")*$B$4*Table4[[#This Row],[Velocity (m/s)]])/$C$4)</f>
        <v/>
      </c>
      <c r="H1238" s="96" t="str">
        <f>IF(Table4[[#This Row],[Segment]]="","",IF(Table4[[#This Row],[Teynold''s Number]]&gt;4000,"TURBULENT","LAMINAR"))</f>
        <v/>
      </c>
      <c r="I1238" s="86" t="str">
        <f>IF(Table4[[#This Row],[Segment]]="","",INDEX(Data!C1235:C1249,MATCH(Table4[Material],Data!B1235:B1249,0)))</f>
        <v/>
      </c>
      <c r="J1238" s="89" t="str">
        <f>IF(Table4[[#This Row],[ε (m)]]="","",Table4[[#This Row],[ε (m)]]/(CONVERT(Table4[[#This Row],[Diameter (in)]],"in","m")))</f>
        <v/>
      </c>
      <c r="K1238" s="96" t="str">
        <f>IF(Table4[[#This Row],[Regime]]="LAMINAR",16/Table4[[#This Row],[Teynold''s Number]],"-")</f>
        <v>-</v>
      </c>
      <c r="L1238" s="86"/>
      <c r="M1238" s="97" t="str">
        <f>IF(Table4[[#This Row],[Regime]]="TURBULENT",(((-4*LOG10(Table4[[#This Row],[ε/D]]/3.7+1.256/(Table4[[#This Row],[Teynold''s Number]]*SQRT(Table4[[#This Row],[f turbulent (guess)]]))))^-1)^2),"")</f>
        <v/>
      </c>
      <c r="N1238" s="91" t="str">
        <f>IF(Table4[[#This Row],[f turbulent]]="","",Table4[[#This Row],[f turbulent (guess)]]-Table4[[#This Row],[f turbulent]])</f>
        <v/>
      </c>
      <c r="O1238" s="87">
        <f>IF(Table4[[#This Row],[Segment]]="",0,IF(C1239="",0,IF(C1239&lt;=Table4[[#This Row],[Diameter (in)]],0,1-(D1238/D1239))))</f>
        <v>0</v>
      </c>
      <c r="P1238" s="92" t="str">
        <f>IF(Table4[[#This Row],[Segment]]="","",IF(C1238&gt;C1239,"",IF(C1239="",0.55,(0.55*(1-D1239/D1238)))))</f>
        <v/>
      </c>
      <c r="Q123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38" s="92" t="str">
        <f>IF(Table4[[#This Row],[Segment]]="","",IF(Table4[[#This Row],[Kexpansion]]="","0",((Table4[[#This Row],[Velocity (m/s)]]^2)/2)*Table4[[#This Row],[Kexpansion]]))</f>
        <v/>
      </c>
      <c r="S1238" s="92" t="str">
        <f>IF(Table4[[#This Row],[Segment]]="","",IF(Table4[[#This Row],[Kcontraction]]="","0",((Table4[[#This Row],[Velocity (m/s)]]^2)/2)*Table4[[#This Row],[Kcontraction]]))</f>
        <v/>
      </c>
      <c r="T1238" s="89" t="str">
        <f>IF(Table4[[#This Row],[Segment]]="","",SUMIF($Y$7:$Y$2000,Table4[[#This Row],[Segment]],$AD$7:$AD$2000))</f>
        <v/>
      </c>
      <c r="U1238" s="95" t="str">
        <f>IF(Table4[[#This Row],[Segment]]="","",Table4[[#This Row],[Hfriction (J/kg)]]+Table4[[#This Row],[Hexpansions (J/kg)]]+Table4[[#This Row],[Hcontractions (J/kg)]]+Table4[[#This Row],[Hf (J/kg)]])</f>
        <v/>
      </c>
      <c r="V1238" s="95" t="str">
        <f>IF(Table4[[#This Row],[Segment]]="","",Table4[[#This Row],[Total Friction Loss (J/kg)]]*Table3[Density (kg/m3)])</f>
        <v/>
      </c>
      <c r="W1238" s="95" t="str">
        <f>IF(Table4[[#This Row],[Segment]]="","",Table4[[#This Row],[Total Pressure Drop (Pa)]]/1000)</f>
        <v/>
      </c>
      <c r="Y1238" s="82" t="str">
        <f>IF('Set Up'!D1461="","",'Set Up'!D1461)</f>
        <v/>
      </c>
      <c r="Z1238" s="82" t="str">
        <f>IF('Set Up'!E1461="","",'Set Up'!E1461)</f>
        <v/>
      </c>
      <c r="AA1238" s="82" t="str">
        <f>IF('Set Up'!F1461="","",'Set Up'!F1461)</f>
        <v/>
      </c>
      <c r="AB1238" s="82" t="str">
        <f>IF('Set Up'!G1461="","",'Set Up'!G1461)</f>
        <v/>
      </c>
      <c r="AC1238" s="82" t="str">
        <f t="array" ref="AC1238">IF(Y1238="","",INDEX(Data!$G$4:$G$51,MATCH(Table7[[#This Row],[Fitting]]&amp;Table7[[#This Row],[Fitting Subtype]],Data!$E$4:$E$51&amp;Data!$F$4:$F$51,0)))</f>
        <v/>
      </c>
      <c r="AD1238" s="89" t="str">
        <f>IF(Table7[[#This Row],[Segment]]="","",Table7[[#This Row],[Quantity]]*Table7[[#This Row],[Kf]]*(((INDEX(Table4[Velocity (m/s)],MATCH(Table7[[#This Row],[Segment]],Table4[Segment],0)))^2)/2))</f>
        <v/>
      </c>
      <c r="AF1238" s="82" t="str">
        <f>Table4[[#This Row],[Segment]]</f>
        <v/>
      </c>
      <c r="AG1238" s="75"/>
      <c r="AH1238" s="82" t="str">
        <f>IF(Table5[[#This Row],[Segment]]="","",AG1238-Table4[[#This Row],[Total Pressure Drop (kPa)]])</f>
        <v/>
      </c>
    </row>
    <row r="1239" spans="1:34" x14ac:dyDescent="0.25">
      <c r="A1239" s="95" t="str">
        <f>IF('Set Up'!A1236="","",'Set Up'!A1236)</f>
        <v/>
      </c>
      <c r="B1239" s="75" t="s">
        <v>81</v>
      </c>
      <c r="C1239" s="85"/>
      <c r="D1239" s="86" t="str">
        <f>IF(Table4[[#This Row],[Diameter (in)]]="","",(((CONVERT(Table4[[#This Row],[Diameter (in)]],"in","m"))/2)^2)*PI())</f>
        <v/>
      </c>
      <c r="E1239" s="87" t="str">
        <f>IF(Table4[[#This Row],[Area (m2)]]="","",$D$4/Table4[[#This Row],[Area (m2)]])</f>
        <v/>
      </c>
      <c r="F1239" s="85">
        <f t="shared" si="19"/>
        <v>4.6951999999999998</v>
      </c>
      <c r="G1239" s="88" t="str">
        <f>IF(Table4[[#This Row],[Segment]]="","",(CONVERT(Table4[[#This Row],[Diameter (in)]],"in","m")*$B$4*Table4[[#This Row],[Velocity (m/s)]])/$C$4)</f>
        <v/>
      </c>
      <c r="H1239" s="96" t="str">
        <f>IF(Table4[[#This Row],[Segment]]="","",IF(Table4[[#This Row],[Teynold''s Number]]&gt;4000,"TURBULENT","LAMINAR"))</f>
        <v/>
      </c>
      <c r="I1239" s="86" t="str">
        <f>IF(Table4[[#This Row],[Segment]]="","",INDEX(Data!C1236:C1250,MATCH(Table4[Material],Data!B1236:B1250,0)))</f>
        <v/>
      </c>
      <c r="J1239" s="89" t="str">
        <f>IF(Table4[[#This Row],[ε (m)]]="","",Table4[[#This Row],[ε (m)]]/(CONVERT(Table4[[#This Row],[Diameter (in)]],"in","m")))</f>
        <v/>
      </c>
      <c r="K1239" s="96" t="str">
        <f>IF(Table4[[#This Row],[Regime]]="LAMINAR",16/Table4[[#This Row],[Teynold''s Number]],"-")</f>
        <v>-</v>
      </c>
      <c r="L1239" s="86"/>
      <c r="M1239" s="97" t="str">
        <f>IF(Table4[[#This Row],[Regime]]="TURBULENT",(((-4*LOG10(Table4[[#This Row],[ε/D]]/3.7+1.256/(Table4[[#This Row],[Teynold''s Number]]*SQRT(Table4[[#This Row],[f turbulent (guess)]]))))^-1)^2),"")</f>
        <v/>
      </c>
      <c r="N1239" s="91" t="str">
        <f>IF(Table4[[#This Row],[f turbulent]]="","",Table4[[#This Row],[f turbulent (guess)]]-Table4[[#This Row],[f turbulent]])</f>
        <v/>
      </c>
      <c r="O1239" s="87">
        <f>IF(Table4[[#This Row],[Segment]]="",0,IF(C1240="",0,IF(C1240&lt;=Table4[[#This Row],[Diameter (in)]],0,1-(D1239/D1240))))</f>
        <v>0</v>
      </c>
      <c r="P1239" s="92" t="str">
        <f>IF(Table4[[#This Row],[Segment]]="","",IF(C1239&gt;C1240,"",IF(C1240="",0.55,(0.55*(1-D1240/D1239)))))</f>
        <v/>
      </c>
      <c r="Q123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39" s="92" t="str">
        <f>IF(Table4[[#This Row],[Segment]]="","",IF(Table4[[#This Row],[Kexpansion]]="","0",((Table4[[#This Row],[Velocity (m/s)]]^2)/2)*Table4[[#This Row],[Kexpansion]]))</f>
        <v/>
      </c>
      <c r="S1239" s="92" t="str">
        <f>IF(Table4[[#This Row],[Segment]]="","",IF(Table4[[#This Row],[Kcontraction]]="","0",((Table4[[#This Row],[Velocity (m/s)]]^2)/2)*Table4[[#This Row],[Kcontraction]]))</f>
        <v/>
      </c>
      <c r="T1239" s="89" t="str">
        <f>IF(Table4[[#This Row],[Segment]]="","",SUMIF($Y$7:$Y$2000,Table4[[#This Row],[Segment]],$AD$7:$AD$2000))</f>
        <v/>
      </c>
      <c r="U1239" s="95" t="str">
        <f>IF(Table4[[#This Row],[Segment]]="","",Table4[[#This Row],[Hfriction (J/kg)]]+Table4[[#This Row],[Hexpansions (J/kg)]]+Table4[[#This Row],[Hcontractions (J/kg)]]+Table4[[#This Row],[Hf (J/kg)]])</f>
        <v/>
      </c>
      <c r="V1239" s="95" t="str">
        <f>IF(Table4[[#This Row],[Segment]]="","",Table4[[#This Row],[Total Friction Loss (J/kg)]]*Table3[Density (kg/m3)])</f>
        <v/>
      </c>
      <c r="W1239" s="95" t="str">
        <f>IF(Table4[[#This Row],[Segment]]="","",Table4[[#This Row],[Total Pressure Drop (Pa)]]/1000)</f>
        <v/>
      </c>
      <c r="Y1239" s="82" t="str">
        <f>IF('Set Up'!D1462="","",'Set Up'!D1462)</f>
        <v/>
      </c>
      <c r="Z1239" s="82" t="str">
        <f>IF('Set Up'!E1462="","",'Set Up'!E1462)</f>
        <v/>
      </c>
      <c r="AA1239" s="82" t="str">
        <f>IF('Set Up'!F1462="","",'Set Up'!F1462)</f>
        <v/>
      </c>
      <c r="AB1239" s="82" t="str">
        <f>IF('Set Up'!G1462="","",'Set Up'!G1462)</f>
        <v/>
      </c>
      <c r="AC1239" s="82" t="str">
        <f t="array" ref="AC1239">IF(Y1239="","",INDEX(Data!$G$4:$G$51,MATCH(Table7[[#This Row],[Fitting]]&amp;Table7[[#This Row],[Fitting Subtype]],Data!$E$4:$E$51&amp;Data!$F$4:$F$51,0)))</f>
        <v/>
      </c>
      <c r="AD1239" s="89" t="str">
        <f>IF(Table7[[#This Row],[Segment]]="","",Table7[[#This Row],[Quantity]]*Table7[[#This Row],[Kf]]*(((INDEX(Table4[Velocity (m/s)],MATCH(Table7[[#This Row],[Segment]],Table4[Segment],0)))^2)/2))</f>
        <v/>
      </c>
      <c r="AF1239" s="82" t="str">
        <f>Table4[[#This Row],[Segment]]</f>
        <v/>
      </c>
      <c r="AG1239" s="75"/>
      <c r="AH1239" s="82" t="str">
        <f>IF(Table5[[#This Row],[Segment]]="","",AG1239-Table4[[#This Row],[Total Pressure Drop (kPa)]])</f>
        <v/>
      </c>
    </row>
    <row r="1240" spans="1:34" x14ac:dyDescent="0.25">
      <c r="A1240" s="95" t="str">
        <f>IF('Set Up'!A1237="","",'Set Up'!A1237)</f>
        <v/>
      </c>
      <c r="B1240" s="75" t="s">
        <v>81</v>
      </c>
      <c r="C1240" s="85"/>
      <c r="D1240" s="86" t="str">
        <f>IF(Table4[[#This Row],[Diameter (in)]]="","",(((CONVERT(Table4[[#This Row],[Diameter (in)]],"in","m"))/2)^2)*PI())</f>
        <v/>
      </c>
      <c r="E1240" s="87" t="str">
        <f>IF(Table4[[#This Row],[Area (m2)]]="","",$D$4/Table4[[#This Row],[Area (m2)]])</f>
        <v/>
      </c>
      <c r="F1240" s="85">
        <f t="shared" si="19"/>
        <v>4.6951999999999998</v>
      </c>
      <c r="G1240" s="88" t="str">
        <f>IF(Table4[[#This Row],[Segment]]="","",(CONVERT(Table4[[#This Row],[Diameter (in)]],"in","m")*$B$4*Table4[[#This Row],[Velocity (m/s)]])/$C$4)</f>
        <v/>
      </c>
      <c r="H1240" s="96" t="str">
        <f>IF(Table4[[#This Row],[Segment]]="","",IF(Table4[[#This Row],[Teynold''s Number]]&gt;4000,"TURBULENT","LAMINAR"))</f>
        <v/>
      </c>
      <c r="I1240" s="86" t="str">
        <f>IF(Table4[[#This Row],[Segment]]="","",INDEX(Data!C1237:C1251,MATCH(Table4[Material],Data!B1237:B1251,0)))</f>
        <v/>
      </c>
      <c r="J1240" s="89" t="str">
        <f>IF(Table4[[#This Row],[ε (m)]]="","",Table4[[#This Row],[ε (m)]]/(CONVERT(Table4[[#This Row],[Diameter (in)]],"in","m")))</f>
        <v/>
      </c>
      <c r="K1240" s="96" t="str">
        <f>IF(Table4[[#This Row],[Regime]]="LAMINAR",16/Table4[[#This Row],[Teynold''s Number]],"-")</f>
        <v>-</v>
      </c>
      <c r="L1240" s="86"/>
      <c r="M1240" s="97" t="str">
        <f>IF(Table4[[#This Row],[Regime]]="TURBULENT",(((-4*LOG10(Table4[[#This Row],[ε/D]]/3.7+1.256/(Table4[[#This Row],[Teynold''s Number]]*SQRT(Table4[[#This Row],[f turbulent (guess)]]))))^-1)^2),"")</f>
        <v/>
      </c>
      <c r="N1240" s="91" t="str">
        <f>IF(Table4[[#This Row],[f turbulent]]="","",Table4[[#This Row],[f turbulent (guess)]]-Table4[[#This Row],[f turbulent]])</f>
        <v/>
      </c>
      <c r="O1240" s="87">
        <f>IF(Table4[[#This Row],[Segment]]="",0,IF(C1241="",0,IF(C1241&lt;=Table4[[#This Row],[Diameter (in)]],0,1-(D1240/D1241))))</f>
        <v>0</v>
      </c>
      <c r="P1240" s="92" t="str">
        <f>IF(Table4[[#This Row],[Segment]]="","",IF(C1240&gt;C1241,"",IF(C1241="",0.55,(0.55*(1-D1241/D1240)))))</f>
        <v/>
      </c>
      <c r="Q124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40" s="92" t="str">
        <f>IF(Table4[[#This Row],[Segment]]="","",IF(Table4[[#This Row],[Kexpansion]]="","0",((Table4[[#This Row],[Velocity (m/s)]]^2)/2)*Table4[[#This Row],[Kexpansion]]))</f>
        <v/>
      </c>
      <c r="S1240" s="92" t="str">
        <f>IF(Table4[[#This Row],[Segment]]="","",IF(Table4[[#This Row],[Kcontraction]]="","0",((Table4[[#This Row],[Velocity (m/s)]]^2)/2)*Table4[[#This Row],[Kcontraction]]))</f>
        <v/>
      </c>
      <c r="T1240" s="89" t="str">
        <f>IF(Table4[[#This Row],[Segment]]="","",SUMIF($Y$7:$Y$2000,Table4[[#This Row],[Segment]],$AD$7:$AD$2000))</f>
        <v/>
      </c>
      <c r="U1240" s="95" t="str">
        <f>IF(Table4[[#This Row],[Segment]]="","",Table4[[#This Row],[Hfriction (J/kg)]]+Table4[[#This Row],[Hexpansions (J/kg)]]+Table4[[#This Row],[Hcontractions (J/kg)]]+Table4[[#This Row],[Hf (J/kg)]])</f>
        <v/>
      </c>
      <c r="V1240" s="95" t="str">
        <f>IF(Table4[[#This Row],[Segment]]="","",Table4[[#This Row],[Total Friction Loss (J/kg)]]*Table3[Density (kg/m3)])</f>
        <v/>
      </c>
      <c r="W1240" s="95" t="str">
        <f>IF(Table4[[#This Row],[Segment]]="","",Table4[[#This Row],[Total Pressure Drop (Pa)]]/1000)</f>
        <v/>
      </c>
      <c r="Y1240" s="82" t="str">
        <f>IF('Set Up'!D1463="","",'Set Up'!D1463)</f>
        <v/>
      </c>
      <c r="Z1240" s="82" t="str">
        <f>IF('Set Up'!E1463="","",'Set Up'!E1463)</f>
        <v/>
      </c>
      <c r="AA1240" s="82" t="str">
        <f>IF('Set Up'!F1463="","",'Set Up'!F1463)</f>
        <v/>
      </c>
      <c r="AB1240" s="82" t="str">
        <f>IF('Set Up'!G1463="","",'Set Up'!G1463)</f>
        <v/>
      </c>
      <c r="AC1240" s="82" t="str">
        <f t="array" ref="AC1240">IF(Y1240="","",INDEX(Data!$G$4:$G$51,MATCH(Table7[[#This Row],[Fitting]]&amp;Table7[[#This Row],[Fitting Subtype]],Data!$E$4:$E$51&amp;Data!$F$4:$F$51,0)))</f>
        <v/>
      </c>
      <c r="AD1240" s="89" t="str">
        <f>IF(Table7[[#This Row],[Segment]]="","",Table7[[#This Row],[Quantity]]*Table7[[#This Row],[Kf]]*(((INDEX(Table4[Velocity (m/s)],MATCH(Table7[[#This Row],[Segment]],Table4[Segment],0)))^2)/2))</f>
        <v/>
      </c>
      <c r="AF1240" s="82" t="str">
        <f>Table4[[#This Row],[Segment]]</f>
        <v/>
      </c>
      <c r="AG1240" s="75"/>
      <c r="AH1240" s="82" t="str">
        <f>IF(Table5[[#This Row],[Segment]]="","",AG1240-Table4[[#This Row],[Total Pressure Drop (kPa)]])</f>
        <v/>
      </c>
    </row>
    <row r="1241" spans="1:34" x14ac:dyDescent="0.25">
      <c r="A1241" s="95" t="str">
        <f>IF('Set Up'!A1238="","",'Set Up'!A1238)</f>
        <v/>
      </c>
      <c r="B1241" s="75" t="s">
        <v>81</v>
      </c>
      <c r="C1241" s="85"/>
      <c r="D1241" s="86" t="str">
        <f>IF(Table4[[#This Row],[Diameter (in)]]="","",(((CONVERT(Table4[[#This Row],[Diameter (in)]],"in","m"))/2)^2)*PI())</f>
        <v/>
      </c>
      <c r="E1241" s="87" t="str">
        <f>IF(Table4[[#This Row],[Area (m2)]]="","",$D$4/Table4[[#This Row],[Area (m2)]])</f>
        <v/>
      </c>
      <c r="F1241" s="85">
        <f t="shared" si="19"/>
        <v>4.6951999999999998</v>
      </c>
      <c r="G1241" s="88" t="str">
        <f>IF(Table4[[#This Row],[Segment]]="","",(CONVERT(Table4[[#This Row],[Diameter (in)]],"in","m")*$B$4*Table4[[#This Row],[Velocity (m/s)]])/$C$4)</f>
        <v/>
      </c>
      <c r="H1241" s="96" t="str">
        <f>IF(Table4[[#This Row],[Segment]]="","",IF(Table4[[#This Row],[Teynold''s Number]]&gt;4000,"TURBULENT","LAMINAR"))</f>
        <v/>
      </c>
      <c r="I1241" s="86" t="str">
        <f>IF(Table4[[#This Row],[Segment]]="","",INDEX(Data!C1238:C1252,MATCH(Table4[Material],Data!B1238:B1252,0)))</f>
        <v/>
      </c>
      <c r="J1241" s="89" t="str">
        <f>IF(Table4[[#This Row],[ε (m)]]="","",Table4[[#This Row],[ε (m)]]/(CONVERT(Table4[[#This Row],[Diameter (in)]],"in","m")))</f>
        <v/>
      </c>
      <c r="K1241" s="96" t="str">
        <f>IF(Table4[[#This Row],[Regime]]="LAMINAR",16/Table4[[#This Row],[Teynold''s Number]],"-")</f>
        <v>-</v>
      </c>
      <c r="L1241" s="86"/>
      <c r="M1241" s="97" t="str">
        <f>IF(Table4[[#This Row],[Regime]]="TURBULENT",(((-4*LOG10(Table4[[#This Row],[ε/D]]/3.7+1.256/(Table4[[#This Row],[Teynold''s Number]]*SQRT(Table4[[#This Row],[f turbulent (guess)]]))))^-1)^2),"")</f>
        <v/>
      </c>
      <c r="N1241" s="91" t="str">
        <f>IF(Table4[[#This Row],[f turbulent]]="","",Table4[[#This Row],[f turbulent (guess)]]-Table4[[#This Row],[f turbulent]])</f>
        <v/>
      </c>
      <c r="O1241" s="87">
        <f>IF(Table4[[#This Row],[Segment]]="",0,IF(C1242="",0,IF(C1242&lt;=Table4[[#This Row],[Diameter (in)]],0,1-(D1241/D1242))))</f>
        <v>0</v>
      </c>
      <c r="P1241" s="92" t="str">
        <f>IF(Table4[[#This Row],[Segment]]="","",IF(C1241&gt;C1242,"",IF(C1242="",0.55,(0.55*(1-D1242/D1241)))))</f>
        <v/>
      </c>
      <c r="Q124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41" s="92" t="str">
        <f>IF(Table4[[#This Row],[Segment]]="","",IF(Table4[[#This Row],[Kexpansion]]="","0",((Table4[[#This Row],[Velocity (m/s)]]^2)/2)*Table4[[#This Row],[Kexpansion]]))</f>
        <v/>
      </c>
      <c r="S1241" s="92" t="str">
        <f>IF(Table4[[#This Row],[Segment]]="","",IF(Table4[[#This Row],[Kcontraction]]="","0",((Table4[[#This Row],[Velocity (m/s)]]^2)/2)*Table4[[#This Row],[Kcontraction]]))</f>
        <v/>
      </c>
      <c r="T1241" s="89" t="str">
        <f>IF(Table4[[#This Row],[Segment]]="","",SUMIF($Y$7:$Y$2000,Table4[[#This Row],[Segment]],$AD$7:$AD$2000))</f>
        <v/>
      </c>
      <c r="U1241" s="95" t="str">
        <f>IF(Table4[[#This Row],[Segment]]="","",Table4[[#This Row],[Hfriction (J/kg)]]+Table4[[#This Row],[Hexpansions (J/kg)]]+Table4[[#This Row],[Hcontractions (J/kg)]]+Table4[[#This Row],[Hf (J/kg)]])</f>
        <v/>
      </c>
      <c r="V1241" s="95" t="str">
        <f>IF(Table4[[#This Row],[Segment]]="","",Table4[[#This Row],[Total Friction Loss (J/kg)]]*Table3[Density (kg/m3)])</f>
        <v/>
      </c>
      <c r="W1241" s="95" t="str">
        <f>IF(Table4[[#This Row],[Segment]]="","",Table4[[#This Row],[Total Pressure Drop (Pa)]]/1000)</f>
        <v/>
      </c>
      <c r="Y1241" s="82" t="str">
        <f>IF('Set Up'!D1464="","",'Set Up'!D1464)</f>
        <v/>
      </c>
      <c r="Z1241" s="82" t="str">
        <f>IF('Set Up'!E1464="","",'Set Up'!E1464)</f>
        <v/>
      </c>
      <c r="AA1241" s="82" t="str">
        <f>IF('Set Up'!F1464="","",'Set Up'!F1464)</f>
        <v/>
      </c>
      <c r="AB1241" s="82" t="str">
        <f>IF('Set Up'!G1464="","",'Set Up'!G1464)</f>
        <v/>
      </c>
      <c r="AC1241" s="82" t="str">
        <f t="array" ref="AC1241">IF(Y1241="","",INDEX(Data!$G$4:$G$51,MATCH(Table7[[#This Row],[Fitting]]&amp;Table7[[#This Row],[Fitting Subtype]],Data!$E$4:$E$51&amp;Data!$F$4:$F$51,0)))</f>
        <v/>
      </c>
      <c r="AD1241" s="89" t="str">
        <f>IF(Table7[[#This Row],[Segment]]="","",Table7[[#This Row],[Quantity]]*Table7[[#This Row],[Kf]]*(((INDEX(Table4[Velocity (m/s)],MATCH(Table7[[#This Row],[Segment]],Table4[Segment],0)))^2)/2))</f>
        <v/>
      </c>
      <c r="AF1241" s="82" t="str">
        <f>Table4[[#This Row],[Segment]]</f>
        <v/>
      </c>
      <c r="AG1241" s="75"/>
      <c r="AH1241" s="82" t="str">
        <f>IF(Table5[[#This Row],[Segment]]="","",AG1241-Table4[[#This Row],[Total Pressure Drop (kPa)]])</f>
        <v/>
      </c>
    </row>
    <row r="1242" spans="1:34" x14ac:dyDescent="0.25">
      <c r="A1242" s="95" t="str">
        <f>IF('Set Up'!A1239="","",'Set Up'!A1239)</f>
        <v/>
      </c>
      <c r="B1242" s="75" t="s">
        <v>81</v>
      </c>
      <c r="C1242" s="85"/>
      <c r="D1242" s="86" t="str">
        <f>IF(Table4[[#This Row],[Diameter (in)]]="","",(((CONVERT(Table4[[#This Row],[Diameter (in)]],"in","m"))/2)^2)*PI())</f>
        <v/>
      </c>
      <c r="E1242" s="87" t="str">
        <f>IF(Table4[[#This Row],[Area (m2)]]="","",$D$4/Table4[[#This Row],[Area (m2)]])</f>
        <v/>
      </c>
      <c r="F1242" s="85">
        <f t="shared" si="19"/>
        <v>4.6951999999999998</v>
      </c>
      <c r="G1242" s="88" t="str">
        <f>IF(Table4[[#This Row],[Segment]]="","",(CONVERT(Table4[[#This Row],[Diameter (in)]],"in","m")*$B$4*Table4[[#This Row],[Velocity (m/s)]])/$C$4)</f>
        <v/>
      </c>
      <c r="H1242" s="96" t="str">
        <f>IF(Table4[[#This Row],[Segment]]="","",IF(Table4[[#This Row],[Teynold''s Number]]&gt;4000,"TURBULENT","LAMINAR"))</f>
        <v/>
      </c>
      <c r="I1242" s="86" t="str">
        <f>IF(Table4[[#This Row],[Segment]]="","",INDEX(Data!C1239:C1253,MATCH(Table4[Material],Data!B1239:B1253,0)))</f>
        <v/>
      </c>
      <c r="J1242" s="89" t="str">
        <f>IF(Table4[[#This Row],[ε (m)]]="","",Table4[[#This Row],[ε (m)]]/(CONVERT(Table4[[#This Row],[Diameter (in)]],"in","m")))</f>
        <v/>
      </c>
      <c r="K1242" s="96" t="str">
        <f>IF(Table4[[#This Row],[Regime]]="LAMINAR",16/Table4[[#This Row],[Teynold''s Number]],"-")</f>
        <v>-</v>
      </c>
      <c r="L1242" s="86"/>
      <c r="M1242" s="97" t="str">
        <f>IF(Table4[[#This Row],[Regime]]="TURBULENT",(((-4*LOG10(Table4[[#This Row],[ε/D]]/3.7+1.256/(Table4[[#This Row],[Teynold''s Number]]*SQRT(Table4[[#This Row],[f turbulent (guess)]]))))^-1)^2),"")</f>
        <v/>
      </c>
      <c r="N1242" s="91" t="str">
        <f>IF(Table4[[#This Row],[f turbulent]]="","",Table4[[#This Row],[f turbulent (guess)]]-Table4[[#This Row],[f turbulent]])</f>
        <v/>
      </c>
      <c r="O1242" s="87">
        <f>IF(Table4[[#This Row],[Segment]]="",0,IF(C1243="",0,IF(C1243&lt;=Table4[[#This Row],[Diameter (in)]],0,1-(D1242/D1243))))</f>
        <v>0</v>
      </c>
      <c r="P1242" s="92" t="str">
        <f>IF(Table4[[#This Row],[Segment]]="","",IF(C1242&gt;C1243,"",IF(C1243="",0.55,(0.55*(1-D1243/D1242)))))</f>
        <v/>
      </c>
      <c r="Q124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42" s="92" t="str">
        <f>IF(Table4[[#This Row],[Segment]]="","",IF(Table4[[#This Row],[Kexpansion]]="","0",((Table4[[#This Row],[Velocity (m/s)]]^2)/2)*Table4[[#This Row],[Kexpansion]]))</f>
        <v/>
      </c>
      <c r="S1242" s="92" t="str">
        <f>IF(Table4[[#This Row],[Segment]]="","",IF(Table4[[#This Row],[Kcontraction]]="","0",((Table4[[#This Row],[Velocity (m/s)]]^2)/2)*Table4[[#This Row],[Kcontraction]]))</f>
        <v/>
      </c>
      <c r="T1242" s="89" t="str">
        <f>IF(Table4[[#This Row],[Segment]]="","",SUMIF($Y$7:$Y$2000,Table4[[#This Row],[Segment]],$AD$7:$AD$2000))</f>
        <v/>
      </c>
      <c r="U1242" s="95" t="str">
        <f>IF(Table4[[#This Row],[Segment]]="","",Table4[[#This Row],[Hfriction (J/kg)]]+Table4[[#This Row],[Hexpansions (J/kg)]]+Table4[[#This Row],[Hcontractions (J/kg)]]+Table4[[#This Row],[Hf (J/kg)]])</f>
        <v/>
      </c>
      <c r="V1242" s="95" t="str">
        <f>IF(Table4[[#This Row],[Segment]]="","",Table4[[#This Row],[Total Friction Loss (J/kg)]]*Table3[Density (kg/m3)])</f>
        <v/>
      </c>
      <c r="W1242" s="95" t="str">
        <f>IF(Table4[[#This Row],[Segment]]="","",Table4[[#This Row],[Total Pressure Drop (Pa)]]/1000)</f>
        <v/>
      </c>
      <c r="Y1242" s="82" t="str">
        <f>IF('Set Up'!D1465="","",'Set Up'!D1465)</f>
        <v/>
      </c>
      <c r="Z1242" s="82" t="str">
        <f>IF('Set Up'!E1465="","",'Set Up'!E1465)</f>
        <v/>
      </c>
      <c r="AA1242" s="82" t="str">
        <f>IF('Set Up'!F1465="","",'Set Up'!F1465)</f>
        <v/>
      </c>
      <c r="AB1242" s="82" t="str">
        <f>IF('Set Up'!G1465="","",'Set Up'!G1465)</f>
        <v/>
      </c>
      <c r="AC1242" s="82" t="str">
        <f t="array" ref="AC1242">IF(Y1242="","",INDEX(Data!$G$4:$G$51,MATCH(Table7[[#This Row],[Fitting]]&amp;Table7[[#This Row],[Fitting Subtype]],Data!$E$4:$E$51&amp;Data!$F$4:$F$51,0)))</f>
        <v/>
      </c>
      <c r="AD1242" s="89" t="str">
        <f>IF(Table7[[#This Row],[Segment]]="","",Table7[[#This Row],[Quantity]]*Table7[[#This Row],[Kf]]*(((INDEX(Table4[Velocity (m/s)],MATCH(Table7[[#This Row],[Segment]],Table4[Segment],0)))^2)/2))</f>
        <v/>
      </c>
      <c r="AF1242" s="82" t="str">
        <f>Table4[[#This Row],[Segment]]</f>
        <v/>
      </c>
      <c r="AG1242" s="75"/>
      <c r="AH1242" s="82" t="str">
        <f>IF(Table5[[#This Row],[Segment]]="","",AG1242-Table4[[#This Row],[Total Pressure Drop (kPa)]])</f>
        <v/>
      </c>
    </row>
    <row r="1243" spans="1:34" x14ac:dyDescent="0.25">
      <c r="A1243" s="95" t="str">
        <f>IF('Set Up'!A1240="","",'Set Up'!A1240)</f>
        <v/>
      </c>
      <c r="B1243" s="75" t="s">
        <v>81</v>
      </c>
      <c r="C1243" s="85"/>
      <c r="D1243" s="86" t="str">
        <f>IF(Table4[[#This Row],[Diameter (in)]]="","",(((CONVERT(Table4[[#This Row],[Diameter (in)]],"in","m"))/2)^2)*PI())</f>
        <v/>
      </c>
      <c r="E1243" s="87" t="str">
        <f>IF(Table4[[#This Row],[Area (m2)]]="","",$D$4/Table4[[#This Row],[Area (m2)]])</f>
        <v/>
      </c>
      <c r="F1243" s="85">
        <f t="shared" si="19"/>
        <v>4.6951999999999998</v>
      </c>
      <c r="G1243" s="88" t="str">
        <f>IF(Table4[[#This Row],[Segment]]="","",(CONVERT(Table4[[#This Row],[Diameter (in)]],"in","m")*$B$4*Table4[[#This Row],[Velocity (m/s)]])/$C$4)</f>
        <v/>
      </c>
      <c r="H1243" s="96" t="str">
        <f>IF(Table4[[#This Row],[Segment]]="","",IF(Table4[[#This Row],[Teynold''s Number]]&gt;4000,"TURBULENT","LAMINAR"))</f>
        <v/>
      </c>
      <c r="I1243" s="86" t="str">
        <f>IF(Table4[[#This Row],[Segment]]="","",INDEX(Data!C1240:C1254,MATCH(Table4[Material],Data!B1240:B1254,0)))</f>
        <v/>
      </c>
      <c r="J1243" s="89" t="str">
        <f>IF(Table4[[#This Row],[ε (m)]]="","",Table4[[#This Row],[ε (m)]]/(CONVERT(Table4[[#This Row],[Diameter (in)]],"in","m")))</f>
        <v/>
      </c>
      <c r="K1243" s="96" t="str">
        <f>IF(Table4[[#This Row],[Regime]]="LAMINAR",16/Table4[[#This Row],[Teynold''s Number]],"-")</f>
        <v>-</v>
      </c>
      <c r="L1243" s="86"/>
      <c r="M1243" s="97" t="str">
        <f>IF(Table4[[#This Row],[Regime]]="TURBULENT",(((-4*LOG10(Table4[[#This Row],[ε/D]]/3.7+1.256/(Table4[[#This Row],[Teynold''s Number]]*SQRT(Table4[[#This Row],[f turbulent (guess)]]))))^-1)^2),"")</f>
        <v/>
      </c>
      <c r="N1243" s="91" t="str">
        <f>IF(Table4[[#This Row],[f turbulent]]="","",Table4[[#This Row],[f turbulent (guess)]]-Table4[[#This Row],[f turbulent]])</f>
        <v/>
      </c>
      <c r="O1243" s="87">
        <f>IF(Table4[[#This Row],[Segment]]="",0,IF(C1244="",0,IF(C1244&lt;=Table4[[#This Row],[Diameter (in)]],0,1-(D1243/D1244))))</f>
        <v>0</v>
      </c>
      <c r="P1243" s="92" t="str">
        <f>IF(Table4[[#This Row],[Segment]]="","",IF(C1243&gt;C1244,"",IF(C1244="",0.55,(0.55*(1-D1244/D1243)))))</f>
        <v/>
      </c>
      <c r="Q124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43" s="92" t="str">
        <f>IF(Table4[[#This Row],[Segment]]="","",IF(Table4[[#This Row],[Kexpansion]]="","0",((Table4[[#This Row],[Velocity (m/s)]]^2)/2)*Table4[[#This Row],[Kexpansion]]))</f>
        <v/>
      </c>
      <c r="S1243" s="92" t="str">
        <f>IF(Table4[[#This Row],[Segment]]="","",IF(Table4[[#This Row],[Kcontraction]]="","0",((Table4[[#This Row],[Velocity (m/s)]]^2)/2)*Table4[[#This Row],[Kcontraction]]))</f>
        <v/>
      </c>
      <c r="T1243" s="89" t="str">
        <f>IF(Table4[[#This Row],[Segment]]="","",SUMIF($Y$7:$Y$2000,Table4[[#This Row],[Segment]],$AD$7:$AD$2000))</f>
        <v/>
      </c>
      <c r="U1243" s="95" t="str">
        <f>IF(Table4[[#This Row],[Segment]]="","",Table4[[#This Row],[Hfriction (J/kg)]]+Table4[[#This Row],[Hexpansions (J/kg)]]+Table4[[#This Row],[Hcontractions (J/kg)]]+Table4[[#This Row],[Hf (J/kg)]])</f>
        <v/>
      </c>
      <c r="V1243" s="95" t="str">
        <f>IF(Table4[[#This Row],[Segment]]="","",Table4[[#This Row],[Total Friction Loss (J/kg)]]*Table3[Density (kg/m3)])</f>
        <v/>
      </c>
      <c r="W1243" s="95" t="str">
        <f>IF(Table4[[#This Row],[Segment]]="","",Table4[[#This Row],[Total Pressure Drop (Pa)]]/1000)</f>
        <v/>
      </c>
      <c r="Y1243" s="82" t="str">
        <f>IF('Set Up'!D1466="","",'Set Up'!D1466)</f>
        <v/>
      </c>
      <c r="Z1243" s="82" t="str">
        <f>IF('Set Up'!E1466="","",'Set Up'!E1466)</f>
        <v/>
      </c>
      <c r="AA1243" s="82" t="str">
        <f>IF('Set Up'!F1466="","",'Set Up'!F1466)</f>
        <v/>
      </c>
      <c r="AB1243" s="82" t="str">
        <f>IF('Set Up'!G1466="","",'Set Up'!G1466)</f>
        <v/>
      </c>
      <c r="AC1243" s="82" t="str">
        <f t="array" ref="AC1243">IF(Y1243="","",INDEX(Data!$G$4:$G$51,MATCH(Table7[[#This Row],[Fitting]]&amp;Table7[[#This Row],[Fitting Subtype]],Data!$E$4:$E$51&amp;Data!$F$4:$F$51,0)))</f>
        <v/>
      </c>
      <c r="AD1243" s="89" t="str">
        <f>IF(Table7[[#This Row],[Segment]]="","",Table7[[#This Row],[Quantity]]*Table7[[#This Row],[Kf]]*(((INDEX(Table4[Velocity (m/s)],MATCH(Table7[[#This Row],[Segment]],Table4[Segment],0)))^2)/2))</f>
        <v/>
      </c>
      <c r="AF1243" s="82" t="str">
        <f>Table4[[#This Row],[Segment]]</f>
        <v/>
      </c>
      <c r="AG1243" s="75"/>
      <c r="AH1243" s="82" t="str">
        <f>IF(Table5[[#This Row],[Segment]]="","",AG1243-Table4[[#This Row],[Total Pressure Drop (kPa)]])</f>
        <v/>
      </c>
    </row>
    <row r="1244" spans="1:34" x14ac:dyDescent="0.25">
      <c r="A1244" s="95" t="str">
        <f>IF('Set Up'!A1241="","",'Set Up'!A1241)</f>
        <v/>
      </c>
      <c r="B1244" s="75" t="s">
        <v>81</v>
      </c>
      <c r="C1244" s="85"/>
      <c r="D1244" s="86" t="str">
        <f>IF(Table4[[#This Row],[Diameter (in)]]="","",(((CONVERT(Table4[[#This Row],[Diameter (in)]],"in","m"))/2)^2)*PI())</f>
        <v/>
      </c>
      <c r="E1244" s="87" t="str">
        <f>IF(Table4[[#This Row],[Area (m2)]]="","",$D$4/Table4[[#This Row],[Area (m2)]])</f>
        <v/>
      </c>
      <c r="F1244" s="85">
        <f t="shared" si="19"/>
        <v>4.6951999999999998</v>
      </c>
      <c r="G1244" s="88" t="str">
        <f>IF(Table4[[#This Row],[Segment]]="","",(CONVERT(Table4[[#This Row],[Diameter (in)]],"in","m")*$B$4*Table4[[#This Row],[Velocity (m/s)]])/$C$4)</f>
        <v/>
      </c>
      <c r="H1244" s="96" t="str">
        <f>IF(Table4[[#This Row],[Segment]]="","",IF(Table4[[#This Row],[Teynold''s Number]]&gt;4000,"TURBULENT","LAMINAR"))</f>
        <v/>
      </c>
      <c r="I1244" s="86" t="str">
        <f>IF(Table4[[#This Row],[Segment]]="","",INDEX(Data!C1241:C1255,MATCH(Table4[Material],Data!B1241:B1255,0)))</f>
        <v/>
      </c>
      <c r="J1244" s="89" t="str">
        <f>IF(Table4[[#This Row],[ε (m)]]="","",Table4[[#This Row],[ε (m)]]/(CONVERT(Table4[[#This Row],[Diameter (in)]],"in","m")))</f>
        <v/>
      </c>
      <c r="K1244" s="96" t="str">
        <f>IF(Table4[[#This Row],[Regime]]="LAMINAR",16/Table4[[#This Row],[Teynold''s Number]],"-")</f>
        <v>-</v>
      </c>
      <c r="L1244" s="86"/>
      <c r="M1244" s="97" t="str">
        <f>IF(Table4[[#This Row],[Regime]]="TURBULENT",(((-4*LOG10(Table4[[#This Row],[ε/D]]/3.7+1.256/(Table4[[#This Row],[Teynold''s Number]]*SQRT(Table4[[#This Row],[f turbulent (guess)]]))))^-1)^2),"")</f>
        <v/>
      </c>
      <c r="N1244" s="91" t="str">
        <f>IF(Table4[[#This Row],[f turbulent]]="","",Table4[[#This Row],[f turbulent (guess)]]-Table4[[#This Row],[f turbulent]])</f>
        <v/>
      </c>
      <c r="O1244" s="87">
        <f>IF(Table4[[#This Row],[Segment]]="",0,IF(C1245="",0,IF(C1245&lt;=Table4[[#This Row],[Diameter (in)]],0,1-(D1244/D1245))))</f>
        <v>0</v>
      </c>
      <c r="P1244" s="92" t="str">
        <f>IF(Table4[[#This Row],[Segment]]="","",IF(C1244&gt;C1245,"",IF(C1245="",0.55,(0.55*(1-D1245/D1244)))))</f>
        <v/>
      </c>
      <c r="Q124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44" s="92" t="str">
        <f>IF(Table4[[#This Row],[Segment]]="","",IF(Table4[[#This Row],[Kexpansion]]="","0",((Table4[[#This Row],[Velocity (m/s)]]^2)/2)*Table4[[#This Row],[Kexpansion]]))</f>
        <v/>
      </c>
      <c r="S1244" s="92" t="str">
        <f>IF(Table4[[#This Row],[Segment]]="","",IF(Table4[[#This Row],[Kcontraction]]="","0",((Table4[[#This Row],[Velocity (m/s)]]^2)/2)*Table4[[#This Row],[Kcontraction]]))</f>
        <v/>
      </c>
      <c r="T1244" s="89" t="str">
        <f>IF(Table4[[#This Row],[Segment]]="","",SUMIF($Y$7:$Y$2000,Table4[[#This Row],[Segment]],$AD$7:$AD$2000))</f>
        <v/>
      </c>
      <c r="U1244" s="95" t="str">
        <f>IF(Table4[[#This Row],[Segment]]="","",Table4[[#This Row],[Hfriction (J/kg)]]+Table4[[#This Row],[Hexpansions (J/kg)]]+Table4[[#This Row],[Hcontractions (J/kg)]]+Table4[[#This Row],[Hf (J/kg)]])</f>
        <v/>
      </c>
      <c r="V1244" s="95" t="str">
        <f>IF(Table4[[#This Row],[Segment]]="","",Table4[[#This Row],[Total Friction Loss (J/kg)]]*Table3[Density (kg/m3)])</f>
        <v/>
      </c>
      <c r="W1244" s="95" t="str">
        <f>IF(Table4[[#This Row],[Segment]]="","",Table4[[#This Row],[Total Pressure Drop (Pa)]]/1000)</f>
        <v/>
      </c>
      <c r="Y1244" s="82" t="str">
        <f>IF('Set Up'!D1467="","",'Set Up'!D1467)</f>
        <v/>
      </c>
      <c r="Z1244" s="82" t="str">
        <f>IF('Set Up'!E1467="","",'Set Up'!E1467)</f>
        <v/>
      </c>
      <c r="AA1244" s="82" t="str">
        <f>IF('Set Up'!F1467="","",'Set Up'!F1467)</f>
        <v/>
      </c>
      <c r="AB1244" s="82" t="str">
        <f>IF('Set Up'!G1467="","",'Set Up'!G1467)</f>
        <v/>
      </c>
      <c r="AC1244" s="82" t="str">
        <f t="array" ref="AC1244">IF(Y1244="","",INDEX(Data!$G$4:$G$51,MATCH(Table7[[#This Row],[Fitting]]&amp;Table7[[#This Row],[Fitting Subtype]],Data!$E$4:$E$51&amp;Data!$F$4:$F$51,0)))</f>
        <v/>
      </c>
      <c r="AD1244" s="89" t="str">
        <f>IF(Table7[[#This Row],[Segment]]="","",Table7[[#This Row],[Quantity]]*Table7[[#This Row],[Kf]]*(((INDEX(Table4[Velocity (m/s)],MATCH(Table7[[#This Row],[Segment]],Table4[Segment],0)))^2)/2))</f>
        <v/>
      </c>
      <c r="AF1244" s="82" t="str">
        <f>Table4[[#This Row],[Segment]]</f>
        <v/>
      </c>
      <c r="AG1244" s="75"/>
      <c r="AH1244" s="82" t="str">
        <f>IF(Table5[[#This Row],[Segment]]="","",AG1244-Table4[[#This Row],[Total Pressure Drop (kPa)]])</f>
        <v/>
      </c>
    </row>
    <row r="1245" spans="1:34" x14ac:dyDescent="0.25">
      <c r="A1245" s="95" t="str">
        <f>IF('Set Up'!A1242="","",'Set Up'!A1242)</f>
        <v/>
      </c>
      <c r="B1245" s="75" t="s">
        <v>81</v>
      </c>
      <c r="C1245" s="85"/>
      <c r="D1245" s="86" t="str">
        <f>IF(Table4[[#This Row],[Diameter (in)]]="","",(((CONVERT(Table4[[#This Row],[Diameter (in)]],"in","m"))/2)^2)*PI())</f>
        <v/>
      </c>
      <c r="E1245" s="87" t="str">
        <f>IF(Table4[[#This Row],[Area (m2)]]="","",$D$4/Table4[[#This Row],[Area (m2)]])</f>
        <v/>
      </c>
      <c r="F1245" s="85">
        <f t="shared" si="19"/>
        <v>4.6951999999999998</v>
      </c>
      <c r="G1245" s="88" t="str">
        <f>IF(Table4[[#This Row],[Segment]]="","",(CONVERT(Table4[[#This Row],[Diameter (in)]],"in","m")*$B$4*Table4[[#This Row],[Velocity (m/s)]])/$C$4)</f>
        <v/>
      </c>
      <c r="H1245" s="96" t="str">
        <f>IF(Table4[[#This Row],[Segment]]="","",IF(Table4[[#This Row],[Teynold''s Number]]&gt;4000,"TURBULENT","LAMINAR"))</f>
        <v/>
      </c>
      <c r="I1245" s="86" t="str">
        <f>IF(Table4[[#This Row],[Segment]]="","",INDEX(Data!C1242:C1256,MATCH(Table4[Material],Data!B1242:B1256,0)))</f>
        <v/>
      </c>
      <c r="J1245" s="89" t="str">
        <f>IF(Table4[[#This Row],[ε (m)]]="","",Table4[[#This Row],[ε (m)]]/(CONVERT(Table4[[#This Row],[Diameter (in)]],"in","m")))</f>
        <v/>
      </c>
      <c r="K1245" s="96" t="str">
        <f>IF(Table4[[#This Row],[Regime]]="LAMINAR",16/Table4[[#This Row],[Teynold''s Number]],"-")</f>
        <v>-</v>
      </c>
      <c r="L1245" s="86"/>
      <c r="M1245" s="97" t="str">
        <f>IF(Table4[[#This Row],[Regime]]="TURBULENT",(((-4*LOG10(Table4[[#This Row],[ε/D]]/3.7+1.256/(Table4[[#This Row],[Teynold''s Number]]*SQRT(Table4[[#This Row],[f turbulent (guess)]]))))^-1)^2),"")</f>
        <v/>
      </c>
      <c r="N1245" s="91" t="str">
        <f>IF(Table4[[#This Row],[f turbulent]]="","",Table4[[#This Row],[f turbulent (guess)]]-Table4[[#This Row],[f turbulent]])</f>
        <v/>
      </c>
      <c r="O1245" s="87">
        <f>IF(Table4[[#This Row],[Segment]]="",0,IF(C1246="",0,IF(C1246&lt;=Table4[[#This Row],[Diameter (in)]],0,1-(D1245/D1246))))</f>
        <v>0</v>
      </c>
      <c r="P1245" s="92" t="str">
        <f>IF(Table4[[#This Row],[Segment]]="","",IF(C1245&gt;C1246,"",IF(C1246="",0.55,(0.55*(1-D1246/D1245)))))</f>
        <v/>
      </c>
      <c r="Q124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45" s="92" t="str">
        <f>IF(Table4[[#This Row],[Segment]]="","",IF(Table4[[#This Row],[Kexpansion]]="","0",((Table4[[#This Row],[Velocity (m/s)]]^2)/2)*Table4[[#This Row],[Kexpansion]]))</f>
        <v/>
      </c>
      <c r="S1245" s="92" t="str">
        <f>IF(Table4[[#This Row],[Segment]]="","",IF(Table4[[#This Row],[Kcontraction]]="","0",((Table4[[#This Row],[Velocity (m/s)]]^2)/2)*Table4[[#This Row],[Kcontraction]]))</f>
        <v/>
      </c>
      <c r="T1245" s="89" t="str">
        <f>IF(Table4[[#This Row],[Segment]]="","",SUMIF($Y$7:$Y$2000,Table4[[#This Row],[Segment]],$AD$7:$AD$2000))</f>
        <v/>
      </c>
      <c r="U1245" s="95" t="str">
        <f>IF(Table4[[#This Row],[Segment]]="","",Table4[[#This Row],[Hfriction (J/kg)]]+Table4[[#This Row],[Hexpansions (J/kg)]]+Table4[[#This Row],[Hcontractions (J/kg)]]+Table4[[#This Row],[Hf (J/kg)]])</f>
        <v/>
      </c>
      <c r="V1245" s="95" t="str">
        <f>IF(Table4[[#This Row],[Segment]]="","",Table4[[#This Row],[Total Friction Loss (J/kg)]]*Table3[Density (kg/m3)])</f>
        <v/>
      </c>
      <c r="W1245" s="95" t="str">
        <f>IF(Table4[[#This Row],[Segment]]="","",Table4[[#This Row],[Total Pressure Drop (Pa)]]/1000)</f>
        <v/>
      </c>
      <c r="Y1245" s="82" t="str">
        <f>IF('Set Up'!D1468="","",'Set Up'!D1468)</f>
        <v/>
      </c>
      <c r="Z1245" s="82" t="str">
        <f>IF('Set Up'!E1468="","",'Set Up'!E1468)</f>
        <v/>
      </c>
      <c r="AA1245" s="82" t="str">
        <f>IF('Set Up'!F1468="","",'Set Up'!F1468)</f>
        <v/>
      </c>
      <c r="AB1245" s="82" t="str">
        <f>IF('Set Up'!G1468="","",'Set Up'!G1468)</f>
        <v/>
      </c>
      <c r="AC1245" s="82" t="str">
        <f t="array" ref="AC1245">IF(Y1245="","",INDEX(Data!$G$4:$G$51,MATCH(Table7[[#This Row],[Fitting]]&amp;Table7[[#This Row],[Fitting Subtype]],Data!$E$4:$E$51&amp;Data!$F$4:$F$51,0)))</f>
        <v/>
      </c>
      <c r="AD1245" s="89" t="str">
        <f>IF(Table7[[#This Row],[Segment]]="","",Table7[[#This Row],[Quantity]]*Table7[[#This Row],[Kf]]*(((INDEX(Table4[Velocity (m/s)],MATCH(Table7[[#This Row],[Segment]],Table4[Segment],0)))^2)/2))</f>
        <v/>
      </c>
      <c r="AF1245" s="82" t="str">
        <f>Table4[[#This Row],[Segment]]</f>
        <v/>
      </c>
      <c r="AG1245" s="75"/>
      <c r="AH1245" s="82" t="str">
        <f>IF(Table5[[#This Row],[Segment]]="","",AG1245-Table4[[#This Row],[Total Pressure Drop (kPa)]])</f>
        <v/>
      </c>
    </row>
    <row r="1246" spans="1:34" x14ac:dyDescent="0.25">
      <c r="A1246" s="95" t="str">
        <f>IF('Set Up'!A1243="","",'Set Up'!A1243)</f>
        <v/>
      </c>
      <c r="B1246" s="75" t="s">
        <v>81</v>
      </c>
      <c r="C1246" s="85"/>
      <c r="D1246" s="86" t="str">
        <f>IF(Table4[[#This Row],[Diameter (in)]]="","",(((CONVERT(Table4[[#This Row],[Diameter (in)]],"in","m"))/2)^2)*PI())</f>
        <v/>
      </c>
      <c r="E1246" s="87" t="str">
        <f>IF(Table4[[#This Row],[Area (m2)]]="","",$D$4/Table4[[#This Row],[Area (m2)]])</f>
        <v/>
      </c>
      <c r="F1246" s="85">
        <f t="shared" si="19"/>
        <v>4.6951999999999998</v>
      </c>
      <c r="G1246" s="88" t="str">
        <f>IF(Table4[[#This Row],[Segment]]="","",(CONVERT(Table4[[#This Row],[Diameter (in)]],"in","m")*$B$4*Table4[[#This Row],[Velocity (m/s)]])/$C$4)</f>
        <v/>
      </c>
      <c r="H1246" s="96" t="str">
        <f>IF(Table4[[#This Row],[Segment]]="","",IF(Table4[[#This Row],[Teynold''s Number]]&gt;4000,"TURBULENT","LAMINAR"))</f>
        <v/>
      </c>
      <c r="I1246" s="86" t="str">
        <f>IF(Table4[[#This Row],[Segment]]="","",INDEX(Data!C1243:C1257,MATCH(Table4[Material],Data!B1243:B1257,0)))</f>
        <v/>
      </c>
      <c r="J1246" s="89" t="str">
        <f>IF(Table4[[#This Row],[ε (m)]]="","",Table4[[#This Row],[ε (m)]]/(CONVERT(Table4[[#This Row],[Diameter (in)]],"in","m")))</f>
        <v/>
      </c>
      <c r="K1246" s="96" t="str">
        <f>IF(Table4[[#This Row],[Regime]]="LAMINAR",16/Table4[[#This Row],[Teynold''s Number]],"-")</f>
        <v>-</v>
      </c>
      <c r="L1246" s="86"/>
      <c r="M1246" s="97" t="str">
        <f>IF(Table4[[#This Row],[Regime]]="TURBULENT",(((-4*LOG10(Table4[[#This Row],[ε/D]]/3.7+1.256/(Table4[[#This Row],[Teynold''s Number]]*SQRT(Table4[[#This Row],[f turbulent (guess)]]))))^-1)^2),"")</f>
        <v/>
      </c>
      <c r="N1246" s="91" t="str">
        <f>IF(Table4[[#This Row],[f turbulent]]="","",Table4[[#This Row],[f turbulent (guess)]]-Table4[[#This Row],[f turbulent]])</f>
        <v/>
      </c>
      <c r="O1246" s="87">
        <f>IF(Table4[[#This Row],[Segment]]="",0,IF(C1247="",0,IF(C1247&lt;=Table4[[#This Row],[Diameter (in)]],0,1-(D1246/D1247))))</f>
        <v>0</v>
      </c>
      <c r="P1246" s="92" t="str">
        <f>IF(Table4[[#This Row],[Segment]]="","",IF(C1246&gt;C1247,"",IF(C1247="",0.55,(0.55*(1-D1247/D1246)))))</f>
        <v/>
      </c>
      <c r="Q124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46" s="92" t="str">
        <f>IF(Table4[[#This Row],[Segment]]="","",IF(Table4[[#This Row],[Kexpansion]]="","0",((Table4[[#This Row],[Velocity (m/s)]]^2)/2)*Table4[[#This Row],[Kexpansion]]))</f>
        <v/>
      </c>
      <c r="S1246" s="92" t="str">
        <f>IF(Table4[[#This Row],[Segment]]="","",IF(Table4[[#This Row],[Kcontraction]]="","0",((Table4[[#This Row],[Velocity (m/s)]]^2)/2)*Table4[[#This Row],[Kcontraction]]))</f>
        <v/>
      </c>
      <c r="T1246" s="89" t="str">
        <f>IF(Table4[[#This Row],[Segment]]="","",SUMIF($Y$7:$Y$2000,Table4[[#This Row],[Segment]],$AD$7:$AD$2000))</f>
        <v/>
      </c>
      <c r="U1246" s="95" t="str">
        <f>IF(Table4[[#This Row],[Segment]]="","",Table4[[#This Row],[Hfriction (J/kg)]]+Table4[[#This Row],[Hexpansions (J/kg)]]+Table4[[#This Row],[Hcontractions (J/kg)]]+Table4[[#This Row],[Hf (J/kg)]])</f>
        <v/>
      </c>
      <c r="V1246" s="95" t="str">
        <f>IF(Table4[[#This Row],[Segment]]="","",Table4[[#This Row],[Total Friction Loss (J/kg)]]*Table3[Density (kg/m3)])</f>
        <v/>
      </c>
      <c r="W1246" s="95" t="str">
        <f>IF(Table4[[#This Row],[Segment]]="","",Table4[[#This Row],[Total Pressure Drop (Pa)]]/1000)</f>
        <v/>
      </c>
      <c r="Y1246" s="82" t="str">
        <f>IF('Set Up'!D1469="","",'Set Up'!D1469)</f>
        <v/>
      </c>
      <c r="Z1246" s="82" t="str">
        <f>IF('Set Up'!E1469="","",'Set Up'!E1469)</f>
        <v/>
      </c>
      <c r="AA1246" s="82" t="str">
        <f>IF('Set Up'!F1469="","",'Set Up'!F1469)</f>
        <v/>
      </c>
      <c r="AB1246" s="82" t="str">
        <f>IF('Set Up'!G1469="","",'Set Up'!G1469)</f>
        <v/>
      </c>
      <c r="AC1246" s="82" t="str">
        <f t="array" ref="AC1246">IF(Y1246="","",INDEX(Data!$G$4:$G$51,MATCH(Table7[[#This Row],[Fitting]]&amp;Table7[[#This Row],[Fitting Subtype]],Data!$E$4:$E$51&amp;Data!$F$4:$F$51,0)))</f>
        <v/>
      </c>
      <c r="AD1246" s="89" t="str">
        <f>IF(Table7[[#This Row],[Segment]]="","",Table7[[#This Row],[Quantity]]*Table7[[#This Row],[Kf]]*(((INDEX(Table4[Velocity (m/s)],MATCH(Table7[[#This Row],[Segment]],Table4[Segment],0)))^2)/2))</f>
        <v/>
      </c>
      <c r="AF1246" s="82" t="str">
        <f>Table4[[#This Row],[Segment]]</f>
        <v/>
      </c>
      <c r="AG1246" s="75"/>
      <c r="AH1246" s="82" t="str">
        <f>IF(Table5[[#This Row],[Segment]]="","",AG1246-Table4[[#This Row],[Total Pressure Drop (kPa)]])</f>
        <v/>
      </c>
    </row>
    <row r="1247" spans="1:34" x14ac:dyDescent="0.25">
      <c r="A1247" s="95" t="str">
        <f>IF('Set Up'!A1244="","",'Set Up'!A1244)</f>
        <v/>
      </c>
      <c r="B1247" s="75" t="s">
        <v>81</v>
      </c>
      <c r="C1247" s="85"/>
      <c r="D1247" s="86" t="str">
        <f>IF(Table4[[#This Row],[Diameter (in)]]="","",(((CONVERT(Table4[[#This Row],[Diameter (in)]],"in","m"))/2)^2)*PI())</f>
        <v/>
      </c>
      <c r="E1247" s="87" t="str">
        <f>IF(Table4[[#This Row],[Area (m2)]]="","",$D$4/Table4[[#This Row],[Area (m2)]])</f>
        <v/>
      </c>
      <c r="F1247" s="85">
        <f t="shared" si="19"/>
        <v>4.6951999999999998</v>
      </c>
      <c r="G1247" s="88" t="str">
        <f>IF(Table4[[#This Row],[Segment]]="","",(CONVERT(Table4[[#This Row],[Diameter (in)]],"in","m")*$B$4*Table4[[#This Row],[Velocity (m/s)]])/$C$4)</f>
        <v/>
      </c>
      <c r="H1247" s="96" t="str">
        <f>IF(Table4[[#This Row],[Segment]]="","",IF(Table4[[#This Row],[Teynold''s Number]]&gt;4000,"TURBULENT","LAMINAR"))</f>
        <v/>
      </c>
      <c r="I1247" s="86" t="str">
        <f>IF(Table4[[#This Row],[Segment]]="","",INDEX(Data!C1244:C1258,MATCH(Table4[Material],Data!B1244:B1258,0)))</f>
        <v/>
      </c>
      <c r="J1247" s="89" t="str">
        <f>IF(Table4[[#This Row],[ε (m)]]="","",Table4[[#This Row],[ε (m)]]/(CONVERT(Table4[[#This Row],[Diameter (in)]],"in","m")))</f>
        <v/>
      </c>
      <c r="K1247" s="96" t="str">
        <f>IF(Table4[[#This Row],[Regime]]="LAMINAR",16/Table4[[#This Row],[Teynold''s Number]],"-")</f>
        <v>-</v>
      </c>
      <c r="L1247" s="86"/>
      <c r="M1247" s="97" t="str">
        <f>IF(Table4[[#This Row],[Regime]]="TURBULENT",(((-4*LOG10(Table4[[#This Row],[ε/D]]/3.7+1.256/(Table4[[#This Row],[Teynold''s Number]]*SQRT(Table4[[#This Row],[f turbulent (guess)]]))))^-1)^2),"")</f>
        <v/>
      </c>
      <c r="N1247" s="91" t="str">
        <f>IF(Table4[[#This Row],[f turbulent]]="","",Table4[[#This Row],[f turbulent (guess)]]-Table4[[#This Row],[f turbulent]])</f>
        <v/>
      </c>
      <c r="O1247" s="87">
        <f>IF(Table4[[#This Row],[Segment]]="",0,IF(C1248="",0,IF(C1248&lt;=Table4[[#This Row],[Diameter (in)]],0,1-(D1247/D1248))))</f>
        <v>0</v>
      </c>
      <c r="P1247" s="92" t="str">
        <f>IF(Table4[[#This Row],[Segment]]="","",IF(C1247&gt;C1248,"",IF(C1248="",0.55,(0.55*(1-D1248/D1247)))))</f>
        <v/>
      </c>
      <c r="Q124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47" s="92" t="str">
        <f>IF(Table4[[#This Row],[Segment]]="","",IF(Table4[[#This Row],[Kexpansion]]="","0",((Table4[[#This Row],[Velocity (m/s)]]^2)/2)*Table4[[#This Row],[Kexpansion]]))</f>
        <v/>
      </c>
      <c r="S1247" s="92" t="str">
        <f>IF(Table4[[#This Row],[Segment]]="","",IF(Table4[[#This Row],[Kcontraction]]="","0",((Table4[[#This Row],[Velocity (m/s)]]^2)/2)*Table4[[#This Row],[Kcontraction]]))</f>
        <v/>
      </c>
      <c r="T1247" s="89" t="str">
        <f>IF(Table4[[#This Row],[Segment]]="","",SUMIF($Y$7:$Y$2000,Table4[[#This Row],[Segment]],$AD$7:$AD$2000))</f>
        <v/>
      </c>
      <c r="U1247" s="95" t="str">
        <f>IF(Table4[[#This Row],[Segment]]="","",Table4[[#This Row],[Hfriction (J/kg)]]+Table4[[#This Row],[Hexpansions (J/kg)]]+Table4[[#This Row],[Hcontractions (J/kg)]]+Table4[[#This Row],[Hf (J/kg)]])</f>
        <v/>
      </c>
      <c r="V1247" s="95" t="str">
        <f>IF(Table4[[#This Row],[Segment]]="","",Table4[[#This Row],[Total Friction Loss (J/kg)]]*Table3[Density (kg/m3)])</f>
        <v/>
      </c>
      <c r="W1247" s="95" t="str">
        <f>IF(Table4[[#This Row],[Segment]]="","",Table4[[#This Row],[Total Pressure Drop (Pa)]]/1000)</f>
        <v/>
      </c>
      <c r="Y1247" s="82" t="str">
        <f>IF('Set Up'!D1470="","",'Set Up'!D1470)</f>
        <v/>
      </c>
      <c r="Z1247" s="82" t="str">
        <f>IF('Set Up'!E1470="","",'Set Up'!E1470)</f>
        <v/>
      </c>
      <c r="AA1247" s="82" t="str">
        <f>IF('Set Up'!F1470="","",'Set Up'!F1470)</f>
        <v/>
      </c>
      <c r="AB1247" s="82" t="str">
        <f>IF('Set Up'!G1470="","",'Set Up'!G1470)</f>
        <v/>
      </c>
      <c r="AC1247" s="82" t="str">
        <f t="array" ref="AC1247">IF(Y1247="","",INDEX(Data!$G$4:$G$51,MATCH(Table7[[#This Row],[Fitting]]&amp;Table7[[#This Row],[Fitting Subtype]],Data!$E$4:$E$51&amp;Data!$F$4:$F$51,0)))</f>
        <v/>
      </c>
      <c r="AD1247" s="89" t="str">
        <f>IF(Table7[[#This Row],[Segment]]="","",Table7[[#This Row],[Quantity]]*Table7[[#This Row],[Kf]]*(((INDEX(Table4[Velocity (m/s)],MATCH(Table7[[#This Row],[Segment]],Table4[Segment],0)))^2)/2))</f>
        <v/>
      </c>
      <c r="AF1247" s="82" t="str">
        <f>Table4[[#This Row],[Segment]]</f>
        <v/>
      </c>
      <c r="AG1247" s="75"/>
      <c r="AH1247" s="82" t="str">
        <f>IF(Table5[[#This Row],[Segment]]="","",AG1247-Table4[[#This Row],[Total Pressure Drop (kPa)]])</f>
        <v/>
      </c>
    </row>
    <row r="1248" spans="1:34" x14ac:dyDescent="0.25">
      <c r="A1248" s="95" t="str">
        <f>IF('Set Up'!A1245="","",'Set Up'!A1245)</f>
        <v/>
      </c>
      <c r="B1248" s="75" t="s">
        <v>81</v>
      </c>
      <c r="C1248" s="85"/>
      <c r="D1248" s="86" t="str">
        <f>IF(Table4[[#This Row],[Diameter (in)]]="","",(((CONVERT(Table4[[#This Row],[Diameter (in)]],"in","m"))/2)^2)*PI())</f>
        <v/>
      </c>
      <c r="E1248" s="87" t="str">
        <f>IF(Table4[[#This Row],[Area (m2)]]="","",$D$4/Table4[[#This Row],[Area (m2)]])</f>
        <v/>
      </c>
      <c r="F1248" s="85">
        <f t="shared" si="19"/>
        <v>4.6951999999999998</v>
      </c>
      <c r="G1248" s="88" t="str">
        <f>IF(Table4[[#This Row],[Segment]]="","",(CONVERT(Table4[[#This Row],[Diameter (in)]],"in","m")*$B$4*Table4[[#This Row],[Velocity (m/s)]])/$C$4)</f>
        <v/>
      </c>
      <c r="H1248" s="96" t="str">
        <f>IF(Table4[[#This Row],[Segment]]="","",IF(Table4[[#This Row],[Teynold''s Number]]&gt;4000,"TURBULENT","LAMINAR"))</f>
        <v/>
      </c>
      <c r="I1248" s="86" t="str">
        <f>IF(Table4[[#This Row],[Segment]]="","",INDEX(Data!C1245:C1259,MATCH(Table4[Material],Data!B1245:B1259,0)))</f>
        <v/>
      </c>
      <c r="J1248" s="89" t="str">
        <f>IF(Table4[[#This Row],[ε (m)]]="","",Table4[[#This Row],[ε (m)]]/(CONVERT(Table4[[#This Row],[Diameter (in)]],"in","m")))</f>
        <v/>
      </c>
      <c r="K1248" s="96" t="str">
        <f>IF(Table4[[#This Row],[Regime]]="LAMINAR",16/Table4[[#This Row],[Teynold''s Number]],"-")</f>
        <v>-</v>
      </c>
      <c r="L1248" s="86"/>
      <c r="M1248" s="97" t="str">
        <f>IF(Table4[[#This Row],[Regime]]="TURBULENT",(((-4*LOG10(Table4[[#This Row],[ε/D]]/3.7+1.256/(Table4[[#This Row],[Teynold''s Number]]*SQRT(Table4[[#This Row],[f turbulent (guess)]]))))^-1)^2),"")</f>
        <v/>
      </c>
      <c r="N1248" s="91" t="str">
        <f>IF(Table4[[#This Row],[f turbulent]]="","",Table4[[#This Row],[f turbulent (guess)]]-Table4[[#This Row],[f turbulent]])</f>
        <v/>
      </c>
      <c r="O1248" s="87">
        <f>IF(Table4[[#This Row],[Segment]]="",0,IF(C1249="",0,IF(C1249&lt;=Table4[[#This Row],[Diameter (in)]],0,1-(D1248/D1249))))</f>
        <v>0</v>
      </c>
      <c r="P1248" s="92" t="str">
        <f>IF(Table4[[#This Row],[Segment]]="","",IF(C1248&gt;C1249,"",IF(C1249="",0.55,(0.55*(1-D1249/D1248)))))</f>
        <v/>
      </c>
      <c r="Q124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48" s="92" t="str">
        <f>IF(Table4[[#This Row],[Segment]]="","",IF(Table4[[#This Row],[Kexpansion]]="","0",((Table4[[#This Row],[Velocity (m/s)]]^2)/2)*Table4[[#This Row],[Kexpansion]]))</f>
        <v/>
      </c>
      <c r="S1248" s="92" t="str">
        <f>IF(Table4[[#This Row],[Segment]]="","",IF(Table4[[#This Row],[Kcontraction]]="","0",((Table4[[#This Row],[Velocity (m/s)]]^2)/2)*Table4[[#This Row],[Kcontraction]]))</f>
        <v/>
      </c>
      <c r="T1248" s="89" t="str">
        <f>IF(Table4[[#This Row],[Segment]]="","",SUMIF($Y$7:$Y$2000,Table4[[#This Row],[Segment]],$AD$7:$AD$2000))</f>
        <v/>
      </c>
      <c r="U1248" s="95" t="str">
        <f>IF(Table4[[#This Row],[Segment]]="","",Table4[[#This Row],[Hfriction (J/kg)]]+Table4[[#This Row],[Hexpansions (J/kg)]]+Table4[[#This Row],[Hcontractions (J/kg)]]+Table4[[#This Row],[Hf (J/kg)]])</f>
        <v/>
      </c>
      <c r="V1248" s="95" t="str">
        <f>IF(Table4[[#This Row],[Segment]]="","",Table4[[#This Row],[Total Friction Loss (J/kg)]]*Table3[Density (kg/m3)])</f>
        <v/>
      </c>
      <c r="W1248" s="95" t="str">
        <f>IF(Table4[[#This Row],[Segment]]="","",Table4[[#This Row],[Total Pressure Drop (Pa)]]/1000)</f>
        <v/>
      </c>
      <c r="Y1248" s="82" t="str">
        <f>IF('Set Up'!D1471="","",'Set Up'!D1471)</f>
        <v/>
      </c>
      <c r="Z1248" s="82" t="str">
        <f>IF('Set Up'!E1471="","",'Set Up'!E1471)</f>
        <v/>
      </c>
      <c r="AA1248" s="82" t="str">
        <f>IF('Set Up'!F1471="","",'Set Up'!F1471)</f>
        <v/>
      </c>
      <c r="AB1248" s="82" t="str">
        <f>IF('Set Up'!G1471="","",'Set Up'!G1471)</f>
        <v/>
      </c>
      <c r="AC1248" s="82" t="str">
        <f t="array" ref="AC1248">IF(Y1248="","",INDEX(Data!$G$4:$G$51,MATCH(Table7[[#This Row],[Fitting]]&amp;Table7[[#This Row],[Fitting Subtype]],Data!$E$4:$E$51&amp;Data!$F$4:$F$51,0)))</f>
        <v/>
      </c>
      <c r="AD1248" s="89" t="str">
        <f>IF(Table7[[#This Row],[Segment]]="","",Table7[[#This Row],[Quantity]]*Table7[[#This Row],[Kf]]*(((INDEX(Table4[Velocity (m/s)],MATCH(Table7[[#This Row],[Segment]],Table4[Segment],0)))^2)/2))</f>
        <v/>
      </c>
      <c r="AF1248" s="82" t="str">
        <f>Table4[[#This Row],[Segment]]</f>
        <v/>
      </c>
      <c r="AG1248" s="75"/>
      <c r="AH1248" s="82" t="str">
        <f>IF(Table5[[#This Row],[Segment]]="","",AG1248-Table4[[#This Row],[Total Pressure Drop (kPa)]])</f>
        <v/>
      </c>
    </row>
    <row r="1249" spans="1:34" x14ac:dyDescent="0.25">
      <c r="A1249" s="95" t="str">
        <f>IF('Set Up'!A1246="","",'Set Up'!A1246)</f>
        <v/>
      </c>
      <c r="B1249" s="75" t="s">
        <v>81</v>
      </c>
      <c r="C1249" s="85"/>
      <c r="D1249" s="86" t="str">
        <f>IF(Table4[[#This Row],[Diameter (in)]]="","",(((CONVERT(Table4[[#This Row],[Diameter (in)]],"in","m"))/2)^2)*PI())</f>
        <v/>
      </c>
      <c r="E1249" s="87" t="str">
        <f>IF(Table4[[#This Row],[Area (m2)]]="","",$D$4/Table4[[#This Row],[Area (m2)]])</f>
        <v/>
      </c>
      <c r="F1249" s="85">
        <f t="shared" si="19"/>
        <v>4.6951999999999998</v>
      </c>
      <c r="G1249" s="88" t="str">
        <f>IF(Table4[[#This Row],[Segment]]="","",(CONVERT(Table4[[#This Row],[Diameter (in)]],"in","m")*$B$4*Table4[[#This Row],[Velocity (m/s)]])/$C$4)</f>
        <v/>
      </c>
      <c r="H1249" s="96" t="str">
        <f>IF(Table4[[#This Row],[Segment]]="","",IF(Table4[[#This Row],[Teynold''s Number]]&gt;4000,"TURBULENT","LAMINAR"))</f>
        <v/>
      </c>
      <c r="I1249" s="86" t="str">
        <f>IF(Table4[[#This Row],[Segment]]="","",INDEX(Data!C1246:C1260,MATCH(Table4[Material],Data!B1246:B1260,0)))</f>
        <v/>
      </c>
      <c r="J1249" s="89" t="str">
        <f>IF(Table4[[#This Row],[ε (m)]]="","",Table4[[#This Row],[ε (m)]]/(CONVERT(Table4[[#This Row],[Diameter (in)]],"in","m")))</f>
        <v/>
      </c>
      <c r="K1249" s="96" t="str">
        <f>IF(Table4[[#This Row],[Regime]]="LAMINAR",16/Table4[[#This Row],[Teynold''s Number]],"-")</f>
        <v>-</v>
      </c>
      <c r="L1249" s="86"/>
      <c r="M1249" s="97" t="str">
        <f>IF(Table4[[#This Row],[Regime]]="TURBULENT",(((-4*LOG10(Table4[[#This Row],[ε/D]]/3.7+1.256/(Table4[[#This Row],[Teynold''s Number]]*SQRT(Table4[[#This Row],[f turbulent (guess)]]))))^-1)^2),"")</f>
        <v/>
      </c>
      <c r="N1249" s="91" t="str">
        <f>IF(Table4[[#This Row],[f turbulent]]="","",Table4[[#This Row],[f turbulent (guess)]]-Table4[[#This Row],[f turbulent]])</f>
        <v/>
      </c>
      <c r="O1249" s="87">
        <f>IF(Table4[[#This Row],[Segment]]="",0,IF(C1250="",0,IF(C1250&lt;=Table4[[#This Row],[Diameter (in)]],0,1-(D1249/D1250))))</f>
        <v>0</v>
      </c>
      <c r="P1249" s="92" t="str">
        <f>IF(Table4[[#This Row],[Segment]]="","",IF(C1249&gt;C1250,"",IF(C1250="",0.55,(0.55*(1-D1250/D1249)))))</f>
        <v/>
      </c>
      <c r="Q124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49" s="92" t="str">
        <f>IF(Table4[[#This Row],[Segment]]="","",IF(Table4[[#This Row],[Kexpansion]]="","0",((Table4[[#This Row],[Velocity (m/s)]]^2)/2)*Table4[[#This Row],[Kexpansion]]))</f>
        <v/>
      </c>
      <c r="S1249" s="92" t="str">
        <f>IF(Table4[[#This Row],[Segment]]="","",IF(Table4[[#This Row],[Kcontraction]]="","0",((Table4[[#This Row],[Velocity (m/s)]]^2)/2)*Table4[[#This Row],[Kcontraction]]))</f>
        <v/>
      </c>
      <c r="T1249" s="89" t="str">
        <f>IF(Table4[[#This Row],[Segment]]="","",SUMIF($Y$7:$Y$2000,Table4[[#This Row],[Segment]],$AD$7:$AD$2000))</f>
        <v/>
      </c>
      <c r="U1249" s="95" t="str">
        <f>IF(Table4[[#This Row],[Segment]]="","",Table4[[#This Row],[Hfriction (J/kg)]]+Table4[[#This Row],[Hexpansions (J/kg)]]+Table4[[#This Row],[Hcontractions (J/kg)]]+Table4[[#This Row],[Hf (J/kg)]])</f>
        <v/>
      </c>
      <c r="V1249" s="95" t="str">
        <f>IF(Table4[[#This Row],[Segment]]="","",Table4[[#This Row],[Total Friction Loss (J/kg)]]*Table3[Density (kg/m3)])</f>
        <v/>
      </c>
      <c r="W1249" s="95" t="str">
        <f>IF(Table4[[#This Row],[Segment]]="","",Table4[[#This Row],[Total Pressure Drop (Pa)]]/1000)</f>
        <v/>
      </c>
      <c r="Y1249" s="82" t="str">
        <f>IF('Set Up'!D1472="","",'Set Up'!D1472)</f>
        <v/>
      </c>
      <c r="Z1249" s="82" t="str">
        <f>IF('Set Up'!E1472="","",'Set Up'!E1472)</f>
        <v/>
      </c>
      <c r="AA1249" s="82" t="str">
        <f>IF('Set Up'!F1472="","",'Set Up'!F1472)</f>
        <v/>
      </c>
      <c r="AB1249" s="82" t="str">
        <f>IF('Set Up'!G1472="","",'Set Up'!G1472)</f>
        <v/>
      </c>
      <c r="AC1249" s="82" t="str">
        <f t="array" ref="AC1249">IF(Y1249="","",INDEX(Data!$G$4:$G$51,MATCH(Table7[[#This Row],[Fitting]]&amp;Table7[[#This Row],[Fitting Subtype]],Data!$E$4:$E$51&amp;Data!$F$4:$F$51,0)))</f>
        <v/>
      </c>
      <c r="AD1249" s="89" t="str">
        <f>IF(Table7[[#This Row],[Segment]]="","",Table7[[#This Row],[Quantity]]*Table7[[#This Row],[Kf]]*(((INDEX(Table4[Velocity (m/s)],MATCH(Table7[[#This Row],[Segment]],Table4[Segment],0)))^2)/2))</f>
        <v/>
      </c>
      <c r="AF1249" s="82" t="str">
        <f>Table4[[#This Row],[Segment]]</f>
        <v/>
      </c>
      <c r="AG1249" s="75"/>
      <c r="AH1249" s="82" t="str">
        <f>IF(Table5[[#This Row],[Segment]]="","",AG1249-Table4[[#This Row],[Total Pressure Drop (kPa)]])</f>
        <v/>
      </c>
    </row>
    <row r="1250" spans="1:34" x14ac:dyDescent="0.25">
      <c r="A1250" s="95" t="str">
        <f>IF('Set Up'!A1247="","",'Set Up'!A1247)</f>
        <v/>
      </c>
      <c r="B1250" s="75" t="s">
        <v>81</v>
      </c>
      <c r="C1250" s="85"/>
      <c r="D1250" s="86" t="str">
        <f>IF(Table4[[#This Row],[Diameter (in)]]="","",(((CONVERT(Table4[[#This Row],[Diameter (in)]],"in","m"))/2)^2)*PI())</f>
        <v/>
      </c>
      <c r="E1250" s="87" t="str">
        <f>IF(Table4[[#This Row],[Area (m2)]]="","",$D$4/Table4[[#This Row],[Area (m2)]])</f>
        <v/>
      </c>
      <c r="F1250" s="85">
        <f t="shared" si="19"/>
        <v>4.6951999999999998</v>
      </c>
      <c r="G1250" s="88" t="str">
        <f>IF(Table4[[#This Row],[Segment]]="","",(CONVERT(Table4[[#This Row],[Diameter (in)]],"in","m")*$B$4*Table4[[#This Row],[Velocity (m/s)]])/$C$4)</f>
        <v/>
      </c>
      <c r="H1250" s="96" t="str">
        <f>IF(Table4[[#This Row],[Segment]]="","",IF(Table4[[#This Row],[Teynold''s Number]]&gt;4000,"TURBULENT","LAMINAR"))</f>
        <v/>
      </c>
      <c r="I1250" s="86" t="str">
        <f>IF(Table4[[#This Row],[Segment]]="","",INDEX(Data!C1247:C1261,MATCH(Table4[Material],Data!B1247:B1261,0)))</f>
        <v/>
      </c>
      <c r="J1250" s="89" t="str">
        <f>IF(Table4[[#This Row],[ε (m)]]="","",Table4[[#This Row],[ε (m)]]/(CONVERT(Table4[[#This Row],[Diameter (in)]],"in","m")))</f>
        <v/>
      </c>
      <c r="K1250" s="96" t="str">
        <f>IF(Table4[[#This Row],[Regime]]="LAMINAR",16/Table4[[#This Row],[Teynold''s Number]],"-")</f>
        <v>-</v>
      </c>
      <c r="L1250" s="86"/>
      <c r="M1250" s="97" t="str">
        <f>IF(Table4[[#This Row],[Regime]]="TURBULENT",(((-4*LOG10(Table4[[#This Row],[ε/D]]/3.7+1.256/(Table4[[#This Row],[Teynold''s Number]]*SQRT(Table4[[#This Row],[f turbulent (guess)]]))))^-1)^2),"")</f>
        <v/>
      </c>
      <c r="N1250" s="91" t="str">
        <f>IF(Table4[[#This Row],[f turbulent]]="","",Table4[[#This Row],[f turbulent (guess)]]-Table4[[#This Row],[f turbulent]])</f>
        <v/>
      </c>
      <c r="O1250" s="87">
        <f>IF(Table4[[#This Row],[Segment]]="",0,IF(C1251="",0,IF(C1251&lt;=Table4[[#This Row],[Diameter (in)]],0,1-(D1250/D1251))))</f>
        <v>0</v>
      </c>
      <c r="P1250" s="92" t="str">
        <f>IF(Table4[[#This Row],[Segment]]="","",IF(C1250&gt;C1251,"",IF(C1251="",0.55,(0.55*(1-D1251/D1250)))))</f>
        <v/>
      </c>
      <c r="Q125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50" s="92" t="str">
        <f>IF(Table4[[#This Row],[Segment]]="","",IF(Table4[[#This Row],[Kexpansion]]="","0",((Table4[[#This Row],[Velocity (m/s)]]^2)/2)*Table4[[#This Row],[Kexpansion]]))</f>
        <v/>
      </c>
      <c r="S1250" s="92" t="str">
        <f>IF(Table4[[#This Row],[Segment]]="","",IF(Table4[[#This Row],[Kcontraction]]="","0",((Table4[[#This Row],[Velocity (m/s)]]^2)/2)*Table4[[#This Row],[Kcontraction]]))</f>
        <v/>
      </c>
      <c r="T1250" s="89" t="str">
        <f>IF(Table4[[#This Row],[Segment]]="","",SUMIF($Y$7:$Y$2000,Table4[[#This Row],[Segment]],$AD$7:$AD$2000))</f>
        <v/>
      </c>
      <c r="U1250" s="95" t="str">
        <f>IF(Table4[[#This Row],[Segment]]="","",Table4[[#This Row],[Hfriction (J/kg)]]+Table4[[#This Row],[Hexpansions (J/kg)]]+Table4[[#This Row],[Hcontractions (J/kg)]]+Table4[[#This Row],[Hf (J/kg)]])</f>
        <v/>
      </c>
      <c r="V1250" s="95" t="str">
        <f>IF(Table4[[#This Row],[Segment]]="","",Table4[[#This Row],[Total Friction Loss (J/kg)]]*Table3[Density (kg/m3)])</f>
        <v/>
      </c>
      <c r="W1250" s="95" t="str">
        <f>IF(Table4[[#This Row],[Segment]]="","",Table4[[#This Row],[Total Pressure Drop (Pa)]]/1000)</f>
        <v/>
      </c>
      <c r="Y1250" s="82" t="str">
        <f>IF('Set Up'!D1473="","",'Set Up'!D1473)</f>
        <v/>
      </c>
      <c r="Z1250" s="82" t="str">
        <f>IF('Set Up'!E1473="","",'Set Up'!E1473)</f>
        <v/>
      </c>
      <c r="AA1250" s="82" t="str">
        <f>IF('Set Up'!F1473="","",'Set Up'!F1473)</f>
        <v/>
      </c>
      <c r="AB1250" s="82" t="str">
        <f>IF('Set Up'!G1473="","",'Set Up'!G1473)</f>
        <v/>
      </c>
      <c r="AC1250" s="82" t="str">
        <f t="array" ref="AC1250">IF(Y1250="","",INDEX(Data!$G$4:$G$51,MATCH(Table7[[#This Row],[Fitting]]&amp;Table7[[#This Row],[Fitting Subtype]],Data!$E$4:$E$51&amp;Data!$F$4:$F$51,0)))</f>
        <v/>
      </c>
      <c r="AD1250" s="89" t="str">
        <f>IF(Table7[[#This Row],[Segment]]="","",Table7[[#This Row],[Quantity]]*Table7[[#This Row],[Kf]]*(((INDEX(Table4[Velocity (m/s)],MATCH(Table7[[#This Row],[Segment]],Table4[Segment],0)))^2)/2))</f>
        <v/>
      </c>
      <c r="AF1250" s="82" t="str">
        <f>Table4[[#This Row],[Segment]]</f>
        <v/>
      </c>
      <c r="AG1250" s="75"/>
      <c r="AH1250" s="82" t="str">
        <f>IF(Table5[[#This Row],[Segment]]="","",AG1250-Table4[[#This Row],[Total Pressure Drop (kPa)]])</f>
        <v/>
      </c>
    </row>
    <row r="1251" spans="1:34" x14ac:dyDescent="0.25">
      <c r="A1251" s="95" t="str">
        <f>IF('Set Up'!A1248="","",'Set Up'!A1248)</f>
        <v/>
      </c>
      <c r="B1251" s="75" t="s">
        <v>81</v>
      </c>
      <c r="C1251" s="85"/>
      <c r="D1251" s="86" t="str">
        <f>IF(Table4[[#This Row],[Diameter (in)]]="","",(((CONVERT(Table4[[#This Row],[Diameter (in)]],"in","m"))/2)^2)*PI())</f>
        <v/>
      </c>
      <c r="E1251" s="87" t="str">
        <f>IF(Table4[[#This Row],[Area (m2)]]="","",$D$4/Table4[[#This Row],[Area (m2)]])</f>
        <v/>
      </c>
      <c r="F1251" s="85">
        <f t="shared" si="19"/>
        <v>4.6951999999999998</v>
      </c>
      <c r="G1251" s="88" t="str">
        <f>IF(Table4[[#This Row],[Segment]]="","",(CONVERT(Table4[[#This Row],[Diameter (in)]],"in","m")*$B$4*Table4[[#This Row],[Velocity (m/s)]])/$C$4)</f>
        <v/>
      </c>
      <c r="H1251" s="96" t="str">
        <f>IF(Table4[[#This Row],[Segment]]="","",IF(Table4[[#This Row],[Teynold''s Number]]&gt;4000,"TURBULENT","LAMINAR"))</f>
        <v/>
      </c>
      <c r="I1251" s="86" t="str">
        <f>IF(Table4[[#This Row],[Segment]]="","",INDEX(Data!C1248:C1262,MATCH(Table4[Material],Data!B1248:B1262,0)))</f>
        <v/>
      </c>
      <c r="J1251" s="89" t="str">
        <f>IF(Table4[[#This Row],[ε (m)]]="","",Table4[[#This Row],[ε (m)]]/(CONVERT(Table4[[#This Row],[Diameter (in)]],"in","m")))</f>
        <v/>
      </c>
      <c r="K1251" s="96" t="str">
        <f>IF(Table4[[#This Row],[Regime]]="LAMINAR",16/Table4[[#This Row],[Teynold''s Number]],"-")</f>
        <v>-</v>
      </c>
      <c r="L1251" s="86"/>
      <c r="M1251" s="97" t="str">
        <f>IF(Table4[[#This Row],[Regime]]="TURBULENT",(((-4*LOG10(Table4[[#This Row],[ε/D]]/3.7+1.256/(Table4[[#This Row],[Teynold''s Number]]*SQRT(Table4[[#This Row],[f turbulent (guess)]]))))^-1)^2),"")</f>
        <v/>
      </c>
      <c r="N1251" s="91" t="str">
        <f>IF(Table4[[#This Row],[f turbulent]]="","",Table4[[#This Row],[f turbulent (guess)]]-Table4[[#This Row],[f turbulent]])</f>
        <v/>
      </c>
      <c r="O1251" s="87">
        <f>IF(Table4[[#This Row],[Segment]]="",0,IF(C1252="",0,IF(C1252&lt;=Table4[[#This Row],[Diameter (in)]],0,1-(D1251/D1252))))</f>
        <v>0</v>
      </c>
      <c r="P1251" s="92" t="str">
        <f>IF(Table4[[#This Row],[Segment]]="","",IF(C1251&gt;C1252,"",IF(C1252="",0.55,(0.55*(1-D1252/D1251)))))</f>
        <v/>
      </c>
      <c r="Q125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51" s="92" t="str">
        <f>IF(Table4[[#This Row],[Segment]]="","",IF(Table4[[#This Row],[Kexpansion]]="","0",((Table4[[#This Row],[Velocity (m/s)]]^2)/2)*Table4[[#This Row],[Kexpansion]]))</f>
        <v/>
      </c>
      <c r="S1251" s="92" t="str">
        <f>IF(Table4[[#This Row],[Segment]]="","",IF(Table4[[#This Row],[Kcontraction]]="","0",((Table4[[#This Row],[Velocity (m/s)]]^2)/2)*Table4[[#This Row],[Kcontraction]]))</f>
        <v/>
      </c>
      <c r="T1251" s="89" t="str">
        <f>IF(Table4[[#This Row],[Segment]]="","",SUMIF($Y$7:$Y$2000,Table4[[#This Row],[Segment]],$AD$7:$AD$2000))</f>
        <v/>
      </c>
      <c r="U1251" s="95" t="str">
        <f>IF(Table4[[#This Row],[Segment]]="","",Table4[[#This Row],[Hfriction (J/kg)]]+Table4[[#This Row],[Hexpansions (J/kg)]]+Table4[[#This Row],[Hcontractions (J/kg)]]+Table4[[#This Row],[Hf (J/kg)]])</f>
        <v/>
      </c>
      <c r="V1251" s="95" t="str">
        <f>IF(Table4[[#This Row],[Segment]]="","",Table4[[#This Row],[Total Friction Loss (J/kg)]]*Table3[Density (kg/m3)])</f>
        <v/>
      </c>
      <c r="W1251" s="95" t="str">
        <f>IF(Table4[[#This Row],[Segment]]="","",Table4[[#This Row],[Total Pressure Drop (Pa)]]/1000)</f>
        <v/>
      </c>
      <c r="Y1251" s="82" t="str">
        <f>IF('Set Up'!D1474="","",'Set Up'!D1474)</f>
        <v/>
      </c>
      <c r="Z1251" s="82" t="str">
        <f>IF('Set Up'!E1474="","",'Set Up'!E1474)</f>
        <v/>
      </c>
      <c r="AA1251" s="82" t="str">
        <f>IF('Set Up'!F1474="","",'Set Up'!F1474)</f>
        <v/>
      </c>
      <c r="AB1251" s="82" t="str">
        <f>IF('Set Up'!G1474="","",'Set Up'!G1474)</f>
        <v/>
      </c>
      <c r="AC1251" s="82" t="str">
        <f t="array" ref="AC1251">IF(Y1251="","",INDEX(Data!$G$4:$G$51,MATCH(Table7[[#This Row],[Fitting]]&amp;Table7[[#This Row],[Fitting Subtype]],Data!$E$4:$E$51&amp;Data!$F$4:$F$51,0)))</f>
        <v/>
      </c>
      <c r="AD1251" s="89" t="str">
        <f>IF(Table7[[#This Row],[Segment]]="","",Table7[[#This Row],[Quantity]]*Table7[[#This Row],[Kf]]*(((INDEX(Table4[Velocity (m/s)],MATCH(Table7[[#This Row],[Segment]],Table4[Segment],0)))^2)/2))</f>
        <v/>
      </c>
      <c r="AF1251" s="82" t="str">
        <f>Table4[[#This Row],[Segment]]</f>
        <v/>
      </c>
      <c r="AG1251" s="75"/>
      <c r="AH1251" s="82" t="str">
        <f>IF(Table5[[#This Row],[Segment]]="","",AG1251-Table4[[#This Row],[Total Pressure Drop (kPa)]])</f>
        <v/>
      </c>
    </row>
    <row r="1252" spans="1:34" x14ac:dyDescent="0.25">
      <c r="A1252" s="95" t="str">
        <f>IF('Set Up'!A1249="","",'Set Up'!A1249)</f>
        <v/>
      </c>
      <c r="B1252" s="75" t="s">
        <v>81</v>
      </c>
      <c r="C1252" s="85"/>
      <c r="D1252" s="86" t="str">
        <f>IF(Table4[[#This Row],[Diameter (in)]]="","",(((CONVERT(Table4[[#This Row],[Diameter (in)]],"in","m"))/2)^2)*PI())</f>
        <v/>
      </c>
      <c r="E1252" s="87" t="str">
        <f>IF(Table4[[#This Row],[Area (m2)]]="","",$D$4/Table4[[#This Row],[Area (m2)]])</f>
        <v/>
      </c>
      <c r="F1252" s="85">
        <f t="shared" si="19"/>
        <v>4.6951999999999998</v>
      </c>
      <c r="G1252" s="88" t="str">
        <f>IF(Table4[[#This Row],[Segment]]="","",(CONVERT(Table4[[#This Row],[Diameter (in)]],"in","m")*$B$4*Table4[[#This Row],[Velocity (m/s)]])/$C$4)</f>
        <v/>
      </c>
      <c r="H1252" s="96" t="str">
        <f>IF(Table4[[#This Row],[Segment]]="","",IF(Table4[[#This Row],[Teynold''s Number]]&gt;4000,"TURBULENT","LAMINAR"))</f>
        <v/>
      </c>
      <c r="I1252" s="86" t="str">
        <f>IF(Table4[[#This Row],[Segment]]="","",INDEX(Data!C1249:C1263,MATCH(Table4[Material],Data!B1249:B1263,0)))</f>
        <v/>
      </c>
      <c r="J1252" s="89" t="str">
        <f>IF(Table4[[#This Row],[ε (m)]]="","",Table4[[#This Row],[ε (m)]]/(CONVERT(Table4[[#This Row],[Diameter (in)]],"in","m")))</f>
        <v/>
      </c>
      <c r="K1252" s="96" t="str">
        <f>IF(Table4[[#This Row],[Regime]]="LAMINAR",16/Table4[[#This Row],[Teynold''s Number]],"-")</f>
        <v>-</v>
      </c>
      <c r="L1252" s="86"/>
      <c r="M1252" s="97" t="str">
        <f>IF(Table4[[#This Row],[Regime]]="TURBULENT",(((-4*LOG10(Table4[[#This Row],[ε/D]]/3.7+1.256/(Table4[[#This Row],[Teynold''s Number]]*SQRT(Table4[[#This Row],[f turbulent (guess)]]))))^-1)^2),"")</f>
        <v/>
      </c>
      <c r="N1252" s="91" t="str">
        <f>IF(Table4[[#This Row],[f turbulent]]="","",Table4[[#This Row],[f turbulent (guess)]]-Table4[[#This Row],[f turbulent]])</f>
        <v/>
      </c>
      <c r="O1252" s="87">
        <f>IF(Table4[[#This Row],[Segment]]="",0,IF(C1253="",0,IF(C1253&lt;=Table4[[#This Row],[Diameter (in)]],0,1-(D1252/D1253))))</f>
        <v>0</v>
      </c>
      <c r="P1252" s="92" t="str">
        <f>IF(Table4[[#This Row],[Segment]]="","",IF(C1252&gt;C1253,"",IF(C1253="",0.55,(0.55*(1-D1253/D1252)))))</f>
        <v/>
      </c>
      <c r="Q125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52" s="92" t="str">
        <f>IF(Table4[[#This Row],[Segment]]="","",IF(Table4[[#This Row],[Kexpansion]]="","0",((Table4[[#This Row],[Velocity (m/s)]]^2)/2)*Table4[[#This Row],[Kexpansion]]))</f>
        <v/>
      </c>
      <c r="S1252" s="92" t="str">
        <f>IF(Table4[[#This Row],[Segment]]="","",IF(Table4[[#This Row],[Kcontraction]]="","0",((Table4[[#This Row],[Velocity (m/s)]]^2)/2)*Table4[[#This Row],[Kcontraction]]))</f>
        <v/>
      </c>
      <c r="T1252" s="89" t="str">
        <f>IF(Table4[[#This Row],[Segment]]="","",SUMIF($Y$7:$Y$2000,Table4[[#This Row],[Segment]],$AD$7:$AD$2000))</f>
        <v/>
      </c>
      <c r="U1252" s="95" t="str">
        <f>IF(Table4[[#This Row],[Segment]]="","",Table4[[#This Row],[Hfriction (J/kg)]]+Table4[[#This Row],[Hexpansions (J/kg)]]+Table4[[#This Row],[Hcontractions (J/kg)]]+Table4[[#This Row],[Hf (J/kg)]])</f>
        <v/>
      </c>
      <c r="V1252" s="95" t="str">
        <f>IF(Table4[[#This Row],[Segment]]="","",Table4[[#This Row],[Total Friction Loss (J/kg)]]*Table3[Density (kg/m3)])</f>
        <v/>
      </c>
      <c r="W1252" s="95" t="str">
        <f>IF(Table4[[#This Row],[Segment]]="","",Table4[[#This Row],[Total Pressure Drop (Pa)]]/1000)</f>
        <v/>
      </c>
      <c r="Y1252" s="82" t="str">
        <f>IF('Set Up'!D1475="","",'Set Up'!D1475)</f>
        <v/>
      </c>
      <c r="Z1252" s="82" t="str">
        <f>IF('Set Up'!E1475="","",'Set Up'!E1475)</f>
        <v/>
      </c>
      <c r="AA1252" s="82" t="str">
        <f>IF('Set Up'!F1475="","",'Set Up'!F1475)</f>
        <v/>
      </c>
      <c r="AB1252" s="82" t="str">
        <f>IF('Set Up'!G1475="","",'Set Up'!G1475)</f>
        <v/>
      </c>
      <c r="AC1252" s="82" t="str">
        <f t="array" ref="AC1252">IF(Y1252="","",INDEX(Data!$G$4:$G$51,MATCH(Table7[[#This Row],[Fitting]]&amp;Table7[[#This Row],[Fitting Subtype]],Data!$E$4:$E$51&amp;Data!$F$4:$F$51,0)))</f>
        <v/>
      </c>
      <c r="AD1252" s="89" t="str">
        <f>IF(Table7[[#This Row],[Segment]]="","",Table7[[#This Row],[Quantity]]*Table7[[#This Row],[Kf]]*(((INDEX(Table4[Velocity (m/s)],MATCH(Table7[[#This Row],[Segment]],Table4[Segment],0)))^2)/2))</f>
        <v/>
      </c>
      <c r="AF1252" s="82" t="str">
        <f>Table4[[#This Row],[Segment]]</f>
        <v/>
      </c>
      <c r="AG1252" s="75"/>
      <c r="AH1252" s="82" t="str">
        <f>IF(Table5[[#This Row],[Segment]]="","",AG1252-Table4[[#This Row],[Total Pressure Drop (kPa)]])</f>
        <v/>
      </c>
    </row>
    <row r="1253" spans="1:34" x14ac:dyDescent="0.25">
      <c r="A1253" s="95" t="str">
        <f>IF('Set Up'!A1250="","",'Set Up'!A1250)</f>
        <v/>
      </c>
      <c r="B1253" s="75" t="s">
        <v>81</v>
      </c>
      <c r="C1253" s="85"/>
      <c r="D1253" s="86" t="str">
        <f>IF(Table4[[#This Row],[Diameter (in)]]="","",(((CONVERT(Table4[[#This Row],[Diameter (in)]],"in","m"))/2)^2)*PI())</f>
        <v/>
      </c>
      <c r="E1253" s="87" t="str">
        <f>IF(Table4[[#This Row],[Area (m2)]]="","",$D$4/Table4[[#This Row],[Area (m2)]])</f>
        <v/>
      </c>
      <c r="F1253" s="85">
        <f t="shared" si="19"/>
        <v>4.6951999999999998</v>
      </c>
      <c r="G1253" s="88" t="str">
        <f>IF(Table4[[#This Row],[Segment]]="","",(CONVERT(Table4[[#This Row],[Diameter (in)]],"in","m")*$B$4*Table4[[#This Row],[Velocity (m/s)]])/$C$4)</f>
        <v/>
      </c>
      <c r="H1253" s="96" t="str">
        <f>IF(Table4[[#This Row],[Segment]]="","",IF(Table4[[#This Row],[Teynold''s Number]]&gt;4000,"TURBULENT","LAMINAR"))</f>
        <v/>
      </c>
      <c r="I1253" s="86" t="str">
        <f>IF(Table4[[#This Row],[Segment]]="","",INDEX(Data!C1250:C1264,MATCH(Table4[Material],Data!B1250:B1264,0)))</f>
        <v/>
      </c>
      <c r="J1253" s="89" t="str">
        <f>IF(Table4[[#This Row],[ε (m)]]="","",Table4[[#This Row],[ε (m)]]/(CONVERT(Table4[[#This Row],[Diameter (in)]],"in","m")))</f>
        <v/>
      </c>
      <c r="K1253" s="96" t="str">
        <f>IF(Table4[[#This Row],[Regime]]="LAMINAR",16/Table4[[#This Row],[Teynold''s Number]],"-")</f>
        <v>-</v>
      </c>
      <c r="L1253" s="86"/>
      <c r="M1253" s="97" t="str">
        <f>IF(Table4[[#This Row],[Regime]]="TURBULENT",(((-4*LOG10(Table4[[#This Row],[ε/D]]/3.7+1.256/(Table4[[#This Row],[Teynold''s Number]]*SQRT(Table4[[#This Row],[f turbulent (guess)]]))))^-1)^2),"")</f>
        <v/>
      </c>
      <c r="N1253" s="91" t="str">
        <f>IF(Table4[[#This Row],[f turbulent]]="","",Table4[[#This Row],[f turbulent (guess)]]-Table4[[#This Row],[f turbulent]])</f>
        <v/>
      </c>
      <c r="O1253" s="87">
        <f>IF(Table4[[#This Row],[Segment]]="",0,IF(C1254="",0,IF(C1254&lt;=Table4[[#This Row],[Diameter (in)]],0,1-(D1253/D1254))))</f>
        <v>0</v>
      </c>
      <c r="P1253" s="92" t="str">
        <f>IF(Table4[[#This Row],[Segment]]="","",IF(C1253&gt;C1254,"",IF(C1254="",0.55,(0.55*(1-D1254/D1253)))))</f>
        <v/>
      </c>
      <c r="Q125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53" s="92" t="str">
        <f>IF(Table4[[#This Row],[Segment]]="","",IF(Table4[[#This Row],[Kexpansion]]="","0",((Table4[[#This Row],[Velocity (m/s)]]^2)/2)*Table4[[#This Row],[Kexpansion]]))</f>
        <v/>
      </c>
      <c r="S1253" s="92" t="str">
        <f>IF(Table4[[#This Row],[Segment]]="","",IF(Table4[[#This Row],[Kcontraction]]="","0",((Table4[[#This Row],[Velocity (m/s)]]^2)/2)*Table4[[#This Row],[Kcontraction]]))</f>
        <v/>
      </c>
      <c r="T1253" s="89" t="str">
        <f>IF(Table4[[#This Row],[Segment]]="","",SUMIF($Y$7:$Y$2000,Table4[[#This Row],[Segment]],$AD$7:$AD$2000))</f>
        <v/>
      </c>
      <c r="U1253" s="95" t="str">
        <f>IF(Table4[[#This Row],[Segment]]="","",Table4[[#This Row],[Hfriction (J/kg)]]+Table4[[#This Row],[Hexpansions (J/kg)]]+Table4[[#This Row],[Hcontractions (J/kg)]]+Table4[[#This Row],[Hf (J/kg)]])</f>
        <v/>
      </c>
      <c r="V1253" s="95" t="str">
        <f>IF(Table4[[#This Row],[Segment]]="","",Table4[[#This Row],[Total Friction Loss (J/kg)]]*Table3[Density (kg/m3)])</f>
        <v/>
      </c>
      <c r="W1253" s="95" t="str">
        <f>IF(Table4[[#This Row],[Segment]]="","",Table4[[#This Row],[Total Pressure Drop (Pa)]]/1000)</f>
        <v/>
      </c>
      <c r="Y1253" s="82" t="str">
        <f>IF('Set Up'!D1476="","",'Set Up'!D1476)</f>
        <v/>
      </c>
      <c r="Z1253" s="82" t="str">
        <f>IF('Set Up'!E1476="","",'Set Up'!E1476)</f>
        <v/>
      </c>
      <c r="AA1253" s="82" t="str">
        <f>IF('Set Up'!F1476="","",'Set Up'!F1476)</f>
        <v/>
      </c>
      <c r="AB1253" s="82" t="str">
        <f>IF('Set Up'!G1476="","",'Set Up'!G1476)</f>
        <v/>
      </c>
      <c r="AC1253" s="82" t="str">
        <f t="array" ref="AC1253">IF(Y1253="","",INDEX(Data!$G$4:$G$51,MATCH(Table7[[#This Row],[Fitting]]&amp;Table7[[#This Row],[Fitting Subtype]],Data!$E$4:$E$51&amp;Data!$F$4:$F$51,0)))</f>
        <v/>
      </c>
      <c r="AD1253" s="89" t="str">
        <f>IF(Table7[[#This Row],[Segment]]="","",Table7[[#This Row],[Quantity]]*Table7[[#This Row],[Kf]]*(((INDEX(Table4[Velocity (m/s)],MATCH(Table7[[#This Row],[Segment]],Table4[Segment],0)))^2)/2))</f>
        <v/>
      </c>
      <c r="AF1253" s="82" t="str">
        <f>Table4[[#This Row],[Segment]]</f>
        <v/>
      </c>
      <c r="AG1253" s="75"/>
      <c r="AH1253" s="82" t="str">
        <f>IF(Table5[[#This Row],[Segment]]="","",AG1253-Table4[[#This Row],[Total Pressure Drop (kPa)]])</f>
        <v/>
      </c>
    </row>
    <row r="1254" spans="1:34" x14ac:dyDescent="0.25">
      <c r="A1254" s="95" t="str">
        <f>IF('Set Up'!A1251="","",'Set Up'!A1251)</f>
        <v/>
      </c>
      <c r="B1254" s="75" t="s">
        <v>81</v>
      </c>
      <c r="C1254" s="85"/>
      <c r="D1254" s="86" t="str">
        <f>IF(Table4[[#This Row],[Diameter (in)]]="","",(((CONVERT(Table4[[#This Row],[Diameter (in)]],"in","m"))/2)^2)*PI())</f>
        <v/>
      </c>
      <c r="E1254" s="87" t="str">
        <f>IF(Table4[[#This Row],[Area (m2)]]="","",$D$4/Table4[[#This Row],[Area (m2)]])</f>
        <v/>
      </c>
      <c r="F1254" s="85">
        <f t="shared" si="19"/>
        <v>4.6951999999999998</v>
      </c>
      <c r="G1254" s="88" t="str">
        <f>IF(Table4[[#This Row],[Segment]]="","",(CONVERT(Table4[[#This Row],[Diameter (in)]],"in","m")*$B$4*Table4[[#This Row],[Velocity (m/s)]])/$C$4)</f>
        <v/>
      </c>
      <c r="H1254" s="96" t="str">
        <f>IF(Table4[[#This Row],[Segment]]="","",IF(Table4[[#This Row],[Teynold''s Number]]&gt;4000,"TURBULENT","LAMINAR"))</f>
        <v/>
      </c>
      <c r="I1254" s="86" t="str">
        <f>IF(Table4[[#This Row],[Segment]]="","",INDEX(Data!C1251:C1265,MATCH(Table4[Material],Data!B1251:B1265,0)))</f>
        <v/>
      </c>
      <c r="J1254" s="89" t="str">
        <f>IF(Table4[[#This Row],[ε (m)]]="","",Table4[[#This Row],[ε (m)]]/(CONVERT(Table4[[#This Row],[Diameter (in)]],"in","m")))</f>
        <v/>
      </c>
      <c r="K1254" s="96" t="str">
        <f>IF(Table4[[#This Row],[Regime]]="LAMINAR",16/Table4[[#This Row],[Teynold''s Number]],"-")</f>
        <v>-</v>
      </c>
      <c r="L1254" s="86"/>
      <c r="M1254" s="97" t="str">
        <f>IF(Table4[[#This Row],[Regime]]="TURBULENT",(((-4*LOG10(Table4[[#This Row],[ε/D]]/3.7+1.256/(Table4[[#This Row],[Teynold''s Number]]*SQRT(Table4[[#This Row],[f turbulent (guess)]]))))^-1)^2),"")</f>
        <v/>
      </c>
      <c r="N1254" s="91" t="str">
        <f>IF(Table4[[#This Row],[f turbulent]]="","",Table4[[#This Row],[f turbulent (guess)]]-Table4[[#This Row],[f turbulent]])</f>
        <v/>
      </c>
      <c r="O1254" s="87">
        <f>IF(Table4[[#This Row],[Segment]]="",0,IF(C1255="",0,IF(C1255&lt;=Table4[[#This Row],[Diameter (in)]],0,1-(D1254/D1255))))</f>
        <v>0</v>
      </c>
      <c r="P1254" s="92" t="str">
        <f>IF(Table4[[#This Row],[Segment]]="","",IF(C1254&gt;C1255,"",IF(C1255="",0.55,(0.55*(1-D1255/D1254)))))</f>
        <v/>
      </c>
      <c r="Q125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54" s="92" t="str">
        <f>IF(Table4[[#This Row],[Segment]]="","",IF(Table4[[#This Row],[Kexpansion]]="","0",((Table4[[#This Row],[Velocity (m/s)]]^2)/2)*Table4[[#This Row],[Kexpansion]]))</f>
        <v/>
      </c>
      <c r="S1254" s="92" t="str">
        <f>IF(Table4[[#This Row],[Segment]]="","",IF(Table4[[#This Row],[Kcontraction]]="","0",((Table4[[#This Row],[Velocity (m/s)]]^2)/2)*Table4[[#This Row],[Kcontraction]]))</f>
        <v/>
      </c>
      <c r="T1254" s="89" t="str">
        <f>IF(Table4[[#This Row],[Segment]]="","",SUMIF($Y$7:$Y$2000,Table4[[#This Row],[Segment]],$AD$7:$AD$2000))</f>
        <v/>
      </c>
      <c r="U1254" s="95" t="str">
        <f>IF(Table4[[#This Row],[Segment]]="","",Table4[[#This Row],[Hfriction (J/kg)]]+Table4[[#This Row],[Hexpansions (J/kg)]]+Table4[[#This Row],[Hcontractions (J/kg)]]+Table4[[#This Row],[Hf (J/kg)]])</f>
        <v/>
      </c>
      <c r="V1254" s="95" t="str">
        <f>IF(Table4[[#This Row],[Segment]]="","",Table4[[#This Row],[Total Friction Loss (J/kg)]]*Table3[Density (kg/m3)])</f>
        <v/>
      </c>
      <c r="W1254" s="95" t="str">
        <f>IF(Table4[[#This Row],[Segment]]="","",Table4[[#This Row],[Total Pressure Drop (Pa)]]/1000)</f>
        <v/>
      </c>
      <c r="Y1254" s="82" t="str">
        <f>IF('Set Up'!D1477="","",'Set Up'!D1477)</f>
        <v/>
      </c>
      <c r="Z1254" s="82" t="str">
        <f>IF('Set Up'!E1477="","",'Set Up'!E1477)</f>
        <v/>
      </c>
      <c r="AA1254" s="82" t="str">
        <f>IF('Set Up'!F1477="","",'Set Up'!F1477)</f>
        <v/>
      </c>
      <c r="AB1254" s="82" t="str">
        <f>IF('Set Up'!G1477="","",'Set Up'!G1477)</f>
        <v/>
      </c>
      <c r="AC1254" s="82" t="str">
        <f t="array" ref="AC1254">IF(Y1254="","",INDEX(Data!$G$4:$G$51,MATCH(Table7[[#This Row],[Fitting]]&amp;Table7[[#This Row],[Fitting Subtype]],Data!$E$4:$E$51&amp;Data!$F$4:$F$51,0)))</f>
        <v/>
      </c>
      <c r="AD1254" s="89" t="str">
        <f>IF(Table7[[#This Row],[Segment]]="","",Table7[[#This Row],[Quantity]]*Table7[[#This Row],[Kf]]*(((INDEX(Table4[Velocity (m/s)],MATCH(Table7[[#This Row],[Segment]],Table4[Segment],0)))^2)/2))</f>
        <v/>
      </c>
      <c r="AF1254" s="82" t="str">
        <f>Table4[[#This Row],[Segment]]</f>
        <v/>
      </c>
      <c r="AG1254" s="75"/>
      <c r="AH1254" s="82" t="str">
        <f>IF(Table5[[#This Row],[Segment]]="","",AG1254-Table4[[#This Row],[Total Pressure Drop (kPa)]])</f>
        <v/>
      </c>
    </row>
    <row r="1255" spans="1:34" x14ac:dyDescent="0.25">
      <c r="A1255" s="95" t="str">
        <f>IF('Set Up'!A1252="","",'Set Up'!A1252)</f>
        <v/>
      </c>
      <c r="B1255" s="75" t="s">
        <v>81</v>
      </c>
      <c r="C1255" s="85"/>
      <c r="D1255" s="86" t="str">
        <f>IF(Table4[[#This Row],[Diameter (in)]]="","",(((CONVERT(Table4[[#This Row],[Diameter (in)]],"in","m"))/2)^2)*PI())</f>
        <v/>
      </c>
      <c r="E1255" s="87" t="str">
        <f>IF(Table4[[#This Row],[Area (m2)]]="","",$D$4/Table4[[#This Row],[Area (m2)]])</f>
        <v/>
      </c>
      <c r="F1255" s="85">
        <f t="shared" si="19"/>
        <v>4.6951999999999998</v>
      </c>
      <c r="G1255" s="88" t="str">
        <f>IF(Table4[[#This Row],[Segment]]="","",(CONVERT(Table4[[#This Row],[Diameter (in)]],"in","m")*$B$4*Table4[[#This Row],[Velocity (m/s)]])/$C$4)</f>
        <v/>
      </c>
      <c r="H1255" s="96" t="str">
        <f>IF(Table4[[#This Row],[Segment]]="","",IF(Table4[[#This Row],[Teynold''s Number]]&gt;4000,"TURBULENT","LAMINAR"))</f>
        <v/>
      </c>
      <c r="I1255" s="86" t="str">
        <f>IF(Table4[[#This Row],[Segment]]="","",INDEX(Data!C1252:C1266,MATCH(Table4[Material],Data!B1252:B1266,0)))</f>
        <v/>
      </c>
      <c r="J1255" s="89" t="str">
        <f>IF(Table4[[#This Row],[ε (m)]]="","",Table4[[#This Row],[ε (m)]]/(CONVERT(Table4[[#This Row],[Diameter (in)]],"in","m")))</f>
        <v/>
      </c>
      <c r="K1255" s="96" t="str">
        <f>IF(Table4[[#This Row],[Regime]]="LAMINAR",16/Table4[[#This Row],[Teynold''s Number]],"-")</f>
        <v>-</v>
      </c>
      <c r="L1255" s="86"/>
      <c r="M1255" s="97" t="str">
        <f>IF(Table4[[#This Row],[Regime]]="TURBULENT",(((-4*LOG10(Table4[[#This Row],[ε/D]]/3.7+1.256/(Table4[[#This Row],[Teynold''s Number]]*SQRT(Table4[[#This Row],[f turbulent (guess)]]))))^-1)^2),"")</f>
        <v/>
      </c>
      <c r="N1255" s="91" t="str">
        <f>IF(Table4[[#This Row],[f turbulent]]="","",Table4[[#This Row],[f turbulent (guess)]]-Table4[[#This Row],[f turbulent]])</f>
        <v/>
      </c>
      <c r="O1255" s="87">
        <f>IF(Table4[[#This Row],[Segment]]="",0,IF(C1256="",0,IF(C1256&lt;=Table4[[#This Row],[Diameter (in)]],0,1-(D1255/D1256))))</f>
        <v>0</v>
      </c>
      <c r="P1255" s="92" t="str">
        <f>IF(Table4[[#This Row],[Segment]]="","",IF(C1255&gt;C1256,"",IF(C1256="",0.55,(0.55*(1-D1256/D1255)))))</f>
        <v/>
      </c>
      <c r="Q125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55" s="92" t="str">
        <f>IF(Table4[[#This Row],[Segment]]="","",IF(Table4[[#This Row],[Kexpansion]]="","0",((Table4[[#This Row],[Velocity (m/s)]]^2)/2)*Table4[[#This Row],[Kexpansion]]))</f>
        <v/>
      </c>
      <c r="S1255" s="92" t="str">
        <f>IF(Table4[[#This Row],[Segment]]="","",IF(Table4[[#This Row],[Kcontraction]]="","0",((Table4[[#This Row],[Velocity (m/s)]]^2)/2)*Table4[[#This Row],[Kcontraction]]))</f>
        <v/>
      </c>
      <c r="T1255" s="89" t="str">
        <f>IF(Table4[[#This Row],[Segment]]="","",SUMIF($Y$7:$Y$2000,Table4[[#This Row],[Segment]],$AD$7:$AD$2000))</f>
        <v/>
      </c>
      <c r="U1255" s="95" t="str">
        <f>IF(Table4[[#This Row],[Segment]]="","",Table4[[#This Row],[Hfriction (J/kg)]]+Table4[[#This Row],[Hexpansions (J/kg)]]+Table4[[#This Row],[Hcontractions (J/kg)]]+Table4[[#This Row],[Hf (J/kg)]])</f>
        <v/>
      </c>
      <c r="V1255" s="95" t="str">
        <f>IF(Table4[[#This Row],[Segment]]="","",Table4[[#This Row],[Total Friction Loss (J/kg)]]*Table3[Density (kg/m3)])</f>
        <v/>
      </c>
      <c r="W1255" s="95" t="str">
        <f>IF(Table4[[#This Row],[Segment]]="","",Table4[[#This Row],[Total Pressure Drop (Pa)]]/1000)</f>
        <v/>
      </c>
      <c r="Y1255" s="82" t="str">
        <f>IF('Set Up'!D1478="","",'Set Up'!D1478)</f>
        <v/>
      </c>
      <c r="Z1255" s="82" t="str">
        <f>IF('Set Up'!E1478="","",'Set Up'!E1478)</f>
        <v/>
      </c>
      <c r="AA1255" s="82" t="str">
        <f>IF('Set Up'!F1478="","",'Set Up'!F1478)</f>
        <v/>
      </c>
      <c r="AB1255" s="82" t="str">
        <f>IF('Set Up'!G1478="","",'Set Up'!G1478)</f>
        <v/>
      </c>
      <c r="AC1255" s="82" t="str">
        <f t="array" ref="AC1255">IF(Y1255="","",INDEX(Data!$G$4:$G$51,MATCH(Table7[[#This Row],[Fitting]]&amp;Table7[[#This Row],[Fitting Subtype]],Data!$E$4:$E$51&amp;Data!$F$4:$F$51,0)))</f>
        <v/>
      </c>
      <c r="AD1255" s="89" t="str">
        <f>IF(Table7[[#This Row],[Segment]]="","",Table7[[#This Row],[Quantity]]*Table7[[#This Row],[Kf]]*(((INDEX(Table4[Velocity (m/s)],MATCH(Table7[[#This Row],[Segment]],Table4[Segment],0)))^2)/2))</f>
        <v/>
      </c>
      <c r="AF1255" s="82" t="str">
        <f>Table4[[#This Row],[Segment]]</f>
        <v/>
      </c>
      <c r="AG1255" s="75"/>
      <c r="AH1255" s="82" t="str">
        <f>IF(Table5[[#This Row],[Segment]]="","",AG1255-Table4[[#This Row],[Total Pressure Drop (kPa)]])</f>
        <v/>
      </c>
    </row>
    <row r="1256" spans="1:34" x14ac:dyDescent="0.25">
      <c r="A1256" s="95" t="str">
        <f>IF('Set Up'!A1253="","",'Set Up'!A1253)</f>
        <v/>
      </c>
      <c r="B1256" s="75" t="s">
        <v>81</v>
      </c>
      <c r="C1256" s="85"/>
      <c r="D1256" s="86" t="str">
        <f>IF(Table4[[#This Row],[Diameter (in)]]="","",(((CONVERT(Table4[[#This Row],[Diameter (in)]],"in","m"))/2)^2)*PI())</f>
        <v/>
      </c>
      <c r="E1256" s="87" t="str">
        <f>IF(Table4[[#This Row],[Area (m2)]]="","",$D$4/Table4[[#This Row],[Area (m2)]])</f>
        <v/>
      </c>
      <c r="F1256" s="85">
        <f t="shared" si="19"/>
        <v>4.6951999999999998</v>
      </c>
      <c r="G1256" s="88" t="str">
        <f>IF(Table4[[#This Row],[Segment]]="","",(CONVERT(Table4[[#This Row],[Diameter (in)]],"in","m")*$B$4*Table4[[#This Row],[Velocity (m/s)]])/$C$4)</f>
        <v/>
      </c>
      <c r="H1256" s="96" t="str">
        <f>IF(Table4[[#This Row],[Segment]]="","",IF(Table4[[#This Row],[Teynold''s Number]]&gt;4000,"TURBULENT","LAMINAR"))</f>
        <v/>
      </c>
      <c r="I1256" s="86" t="str">
        <f>IF(Table4[[#This Row],[Segment]]="","",INDEX(Data!C1253:C1267,MATCH(Table4[Material],Data!B1253:B1267,0)))</f>
        <v/>
      </c>
      <c r="J1256" s="89" t="str">
        <f>IF(Table4[[#This Row],[ε (m)]]="","",Table4[[#This Row],[ε (m)]]/(CONVERT(Table4[[#This Row],[Diameter (in)]],"in","m")))</f>
        <v/>
      </c>
      <c r="K1256" s="96" t="str">
        <f>IF(Table4[[#This Row],[Regime]]="LAMINAR",16/Table4[[#This Row],[Teynold''s Number]],"-")</f>
        <v>-</v>
      </c>
      <c r="L1256" s="86"/>
      <c r="M1256" s="97" t="str">
        <f>IF(Table4[[#This Row],[Regime]]="TURBULENT",(((-4*LOG10(Table4[[#This Row],[ε/D]]/3.7+1.256/(Table4[[#This Row],[Teynold''s Number]]*SQRT(Table4[[#This Row],[f turbulent (guess)]]))))^-1)^2),"")</f>
        <v/>
      </c>
      <c r="N1256" s="91" t="str">
        <f>IF(Table4[[#This Row],[f turbulent]]="","",Table4[[#This Row],[f turbulent (guess)]]-Table4[[#This Row],[f turbulent]])</f>
        <v/>
      </c>
      <c r="O1256" s="87">
        <f>IF(Table4[[#This Row],[Segment]]="",0,IF(C1257="",0,IF(C1257&lt;=Table4[[#This Row],[Diameter (in)]],0,1-(D1256/D1257))))</f>
        <v>0</v>
      </c>
      <c r="P1256" s="92" t="str">
        <f>IF(Table4[[#This Row],[Segment]]="","",IF(C1256&gt;C1257,"",IF(C1257="",0.55,(0.55*(1-D1257/D1256)))))</f>
        <v/>
      </c>
      <c r="Q125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56" s="92" t="str">
        <f>IF(Table4[[#This Row],[Segment]]="","",IF(Table4[[#This Row],[Kexpansion]]="","0",((Table4[[#This Row],[Velocity (m/s)]]^2)/2)*Table4[[#This Row],[Kexpansion]]))</f>
        <v/>
      </c>
      <c r="S1256" s="92" t="str">
        <f>IF(Table4[[#This Row],[Segment]]="","",IF(Table4[[#This Row],[Kcontraction]]="","0",((Table4[[#This Row],[Velocity (m/s)]]^2)/2)*Table4[[#This Row],[Kcontraction]]))</f>
        <v/>
      </c>
      <c r="T1256" s="89" t="str">
        <f>IF(Table4[[#This Row],[Segment]]="","",SUMIF($Y$7:$Y$2000,Table4[[#This Row],[Segment]],$AD$7:$AD$2000))</f>
        <v/>
      </c>
      <c r="U1256" s="95" t="str">
        <f>IF(Table4[[#This Row],[Segment]]="","",Table4[[#This Row],[Hfriction (J/kg)]]+Table4[[#This Row],[Hexpansions (J/kg)]]+Table4[[#This Row],[Hcontractions (J/kg)]]+Table4[[#This Row],[Hf (J/kg)]])</f>
        <v/>
      </c>
      <c r="V1256" s="95" t="str">
        <f>IF(Table4[[#This Row],[Segment]]="","",Table4[[#This Row],[Total Friction Loss (J/kg)]]*Table3[Density (kg/m3)])</f>
        <v/>
      </c>
      <c r="W1256" s="95" t="str">
        <f>IF(Table4[[#This Row],[Segment]]="","",Table4[[#This Row],[Total Pressure Drop (Pa)]]/1000)</f>
        <v/>
      </c>
      <c r="Y1256" s="82" t="str">
        <f>IF('Set Up'!D1479="","",'Set Up'!D1479)</f>
        <v/>
      </c>
      <c r="Z1256" s="82" t="str">
        <f>IF('Set Up'!E1479="","",'Set Up'!E1479)</f>
        <v/>
      </c>
      <c r="AA1256" s="82" t="str">
        <f>IF('Set Up'!F1479="","",'Set Up'!F1479)</f>
        <v/>
      </c>
      <c r="AB1256" s="82" t="str">
        <f>IF('Set Up'!G1479="","",'Set Up'!G1479)</f>
        <v/>
      </c>
      <c r="AC1256" s="82" t="str">
        <f t="array" ref="AC1256">IF(Y1256="","",INDEX(Data!$G$4:$G$51,MATCH(Table7[[#This Row],[Fitting]]&amp;Table7[[#This Row],[Fitting Subtype]],Data!$E$4:$E$51&amp;Data!$F$4:$F$51,0)))</f>
        <v/>
      </c>
      <c r="AD1256" s="89" t="str">
        <f>IF(Table7[[#This Row],[Segment]]="","",Table7[[#This Row],[Quantity]]*Table7[[#This Row],[Kf]]*(((INDEX(Table4[Velocity (m/s)],MATCH(Table7[[#This Row],[Segment]],Table4[Segment],0)))^2)/2))</f>
        <v/>
      </c>
      <c r="AF1256" s="82" t="str">
        <f>Table4[[#This Row],[Segment]]</f>
        <v/>
      </c>
      <c r="AG1256" s="75"/>
      <c r="AH1256" s="82" t="str">
        <f>IF(Table5[[#This Row],[Segment]]="","",AG1256-Table4[[#This Row],[Total Pressure Drop (kPa)]])</f>
        <v/>
      </c>
    </row>
    <row r="1257" spans="1:34" x14ac:dyDescent="0.25">
      <c r="A1257" s="95" t="str">
        <f>IF('Set Up'!A1254="","",'Set Up'!A1254)</f>
        <v/>
      </c>
      <c r="B1257" s="75" t="s">
        <v>81</v>
      </c>
      <c r="C1257" s="85"/>
      <c r="D1257" s="86" t="str">
        <f>IF(Table4[[#This Row],[Diameter (in)]]="","",(((CONVERT(Table4[[#This Row],[Diameter (in)]],"in","m"))/2)^2)*PI())</f>
        <v/>
      </c>
      <c r="E1257" s="87" t="str">
        <f>IF(Table4[[#This Row],[Area (m2)]]="","",$D$4/Table4[[#This Row],[Area (m2)]])</f>
        <v/>
      </c>
      <c r="F1257" s="85">
        <f t="shared" si="19"/>
        <v>4.6951999999999998</v>
      </c>
      <c r="G1257" s="88" t="str">
        <f>IF(Table4[[#This Row],[Segment]]="","",(CONVERT(Table4[[#This Row],[Diameter (in)]],"in","m")*$B$4*Table4[[#This Row],[Velocity (m/s)]])/$C$4)</f>
        <v/>
      </c>
      <c r="H1257" s="96" t="str">
        <f>IF(Table4[[#This Row],[Segment]]="","",IF(Table4[[#This Row],[Teynold''s Number]]&gt;4000,"TURBULENT","LAMINAR"))</f>
        <v/>
      </c>
      <c r="I1257" s="86" t="str">
        <f>IF(Table4[[#This Row],[Segment]]="","",INDEX(Data!C1254:C1268,MATCH(Table4[Material],Data!B1254:B1268,0)))</f>
        <v/>
      </c>
      <c r="J1257" s="89" t="str">
        <f>IF(Table4[[#This Row],[ε (m)]]="","",Table4[[#This Row],[ε (m)]]/(CONVERT(Table4[[#This Row],[Diameter (in)]],"in","m")))</f>
        <v/>
      </c>
      <c r="K1257" s="96" t="str">
        <f>IF(Table4[[#This Row],[Regime]]="LAMINAR",16/Table4[[#This Row],[Teynold''s Number]],"-")</f>
        <v>-</v>
      </c>
      <c r="L1257" s="86"/>
      <c r="M1257" s="97" t="str">
        <f>IF(Table4[[#This Row],[Regime]]="TURBULENT",(((-4*LOG10(Table4[[#This Row],[ε/D]]/3.7+1.256/(Table4[[#This Row],[Teynold''s Number]]*SQRT(Table4[[#This Row],[f turbulent (guess)]]))))^-1)^2),"")</f>
        <v/>
      </c>
      <c r="N1257" s="91" t="str">
        <f>IF(Table4[[#This Row],[f turbulent]]="","",Table4[[#This Row],[f turbulent (guess)]]-Table4[[#This Row],[f turbulent]])</f>
        <v/>
      </c>
      <c r="O1257" s="87">
        <f>IF(Table4[[#This Row],[Segment]]="",0,IF(C1258="",0,IF(C1258&lt;=Table4[[#This Row],[Diameter (in)]],0,1-(D1257/D1258))))</f>
        <v>0</v>
      </c>
      <c r="P1257" s="92" t="str">
        <f>IF(Table4[[#This Row],[Segment]]="","",IF(C1257&gt;C1258,"",IF(C1258="",0.55,(0.55*(1-D1258/D1257)))))</f>
        <v/>
      </c>
      <c r="Q125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57" s="92" t="str">
        <f>IF(Table4[[#This Row],[Segment]]="","",IF(Table4[[#This Row],[Kexpansion]]="","0",((Table4[[#This Row],[Velocity (m/s)]]^2)/2)*Table4[[#This Row],[Kexpansion]]))</f>
        <v/>
      </c>
      <c r="S1257" s="92" t="str">
        <f>IF(Table4[[#This Row],[Segment]]="","",IF(Table4[[#This Row],[Kcontraction]]="","0",((Table4[[#This Row],[Velocity (m/s)]]^2)/2)*Table4[[#This Row],[Kcontraction]]))</f>
        <v/>
      </c>
      <c r="T1257" s="89" t="str">
        <f>IF(Table4[[#This Row],[Segment]]="","",SUMIF($Y$7:$Y$2000,Table4[[#This Row],[Segment]],$AD$7:$AD$2000))</f>
        <v/>
      </c>
      <c r="U1257" s="95" t="str">
        <f>IF(Table4[[#This Row],[Segment]]="","",Table4[[#This Row],[Hfriction (J/kg)]]+Table4[[#This Row],[Hexpansions (J/kg)]]+Table4[[#This Row],[Hcontractions (J/kg)]]+Table4[[#This Row],[Hf (J/kg)]])</f>
        <v/>
      </c>
      <c r="V1257" s="95" t="str">
        <f>IF(Table4[[#This Row],[Segment]]="","",Table4[[#This Row],[Total Friction Loss (J/kg)]]*Table3[Density (kg/m3)])</f>
        <v/>
      </c>
      <c r="W1257" s="95" t="str">
        <f>IF(Table4[[#This Row],[Segment]]="","",Table4[[#This Row],[Total Pressure Drop (Pa)]]/1000)</f>
        <v/>
      </c>
      <c r="Y1257" s="82" t="str">
        <f>IF('Set Up'!D1480="","",'Set Up'!D1480)</f>
        <v/>
      </c>
      <c r="Z1257" s="82" t="str">
        <f>IF('Set Up'!E1480="","",'Set Up'!E1480)</f>
        <v/>
      </c>
      <c r="AA1257" s="82" t="str">
        <f>IF('Set Up'!F1480="","",'Set Up'!F1480)</f>
        <v/>
      </c>
      <c r="AB1257" s="82" t="str">
        <f>IF('Set Up'!G1480="","",'Set Up'!G1480)</f>
        <v/>
      </c>
      <c r="AC1257" s="82" t="str">
        <f t="array" ref="AC1257">IF(Y1257="","",INDEX(Data!$G$4:$G$51,MATCH(Table7[[#This Row],[Fitting]]&amp;Table7[[#This Row],[Fitting Subtype]],Data!$E$4:$E$51&amp;Data!$F$4:$F$51,0)))</f>
        <v/>
      </c>
      <c r="AD1257" s="89" t="str">
        <f>IF(Table7[[#This Row],[Segment]]="","",Table7[[#This Row],[Quantity]]*Table7[[#This Row],[Kf]]*(((INDEX(Table4[Velocity (m/s)],MATCH(Table7[[#This Row],[Segment]],Table4[Segment],0)))^2)/2))</f>
        <v/>
      </c>
      <c r="AF1257" s="82" t="str">
        <f>Table4[[#This Row],[Segment]]</f>
        <v/>
      </c>
      <c r="AG1257" s="75"/>
      <c r="AH1257" s="82" t="str">
        <f>IF(Table5[[#This Row],[Segment]]="","",AG1257-Table4[[#This Row],[Total Pressure Drop (kPa)]])</f>
        <v/>
      </c>
    </row>
    <row r="1258" spans="1:34" x14ac:dyDescent="0.25">
      <c r="A1258" s="95" t="str">
        <f>IF('Set Up'!A1255="","",'Set Up'!A1255)</f>
        <v/>
      </c>
      <c r="B1258" s="75" t="s">
        <v>81</v>
      </c>
      <c r="C1258" s="85"/>
      <c r="D1258" s="86" t="str">
        <f>IF(Table4[[#This Row],[Diameter (in)]]="","",(((CONVERT(Table4[[#This Row],[Diameter (in)]],"in","m"))/2)^2)*PI())</f>
        <v/>
      </c>
      <c r="E1258" s="87" t="str">
        <f>IF(Table4[[#This Row],[Area (m2)]]="","",$D$4/Table4[[#This Row],[Area (m2)]])</f>
        <v/>
      </c>
      <c r="F1258" s="85">
        <f t="shared" si="19"/>
        <v>4.6951999999999998</v>
      </c>
      <c r="G1258" s="88" t="str">
        <f>IF(Table4[[#This Row],[Segment]]="","",(CONVERT(Table4[[#This Row],[Diameter (in)]],"in","m")*$B$4*Table4[[#This Row],[Velocity (m/s)]])/$C$4)</f>
        <v/>
      </c>
      <c r="H1258" s="96" t="str">
        <f>IF(Table4[[#This Row],[Segment]]="","",IF(Table4[[#This Row],[Teynold''s Number]]&gt;4000,"TURBULENT","LAMINAR"))</f>
        <v/>
      </c>
      <c r="I1258" s="86" t="str">
        <f>IF(Table4[[#This Row],[Segment]]="","",INDEX(Data!C1255:C1269,MATCH(Table4[Material],Data!B1255:B1269,0)))</f>
        <v/>
      </c>
      <c r="J1258" s="89" t="str">
        <f>IF(Table4[[#This Row],[ε (m)]]="","",Table4[[#This Row],[ε (m)]]/(CONVERT(Table4[[#This Row],[Diameter (in)]],"in","m")))</f>
        <v/>
      </c>
      <c r="K1258" s="96" t="str">
        <f>IF(Table4[[#This Row],[Regime]]="LAMINAR",16/Table4[[#This Row],[Teynold''s Number]],"-")</f>
        <v>-</v>
      </c>
      <c r="L1258" s="86"/>
      <c r="M1258" s="97" t="str">
        <f>IF(Table4[[#This Row],[Regime]]="TURBULENT",(((-4*LOG10(Table4[[#This Row],[ε/D]]/3.7+1.256/(Table4[[#This Row],[Teynold''s Number]]*SQRT(Table4[[#This Row],[f turbulent (guess)]]))))^-1)^2),"")</f>
        <v/>
      </c>
      <c r="N1258" s="91" t="str">
        <f>IF(Table4[[#This Row],[f turbulent]]="","",Table4[[#This Row],[f turbulent (guess)]]-Table4[[#This Row],[f turbulent]])</f>
        <v/>
      </c>
      <c r="O1258" s="87">
        <f>IF(Table4[[#This Row],[Segment]]="",0,IF(C1259="",0,IF(C1259&lt;=Table4[[#This Row],[Diameter (in)]],0,1-(D1258/D1259))))</f>
        <v>0</v>
      </c>
      <c r="P1258" s="92" t="str">
        <f>IF(Table4[[#This Row],[Segment]]="","",IF(C1258&gt;C1259,"",IF(C1259="",0.55,(0.55*(1-D1259/D1258)))))</f>
        <v/>
      </c>
      <c r="Q125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58" s="92" t="str">
        <f>IF(Table4[[#This Row],[Segment]]="","",IF(Table4[[#This Row],[Kexpansion]]="","0",((Table4[[#This Row],[Velocity (m/s)]]^2)/2)*Table4[[#This Row],[Kexpansion]]))</f>
        <v/>
      </c>
      <c r="S1258" s="92" t="str">
        <f>IF(Table4[[#This Row],[Segment]]="","",IF(Table4[[#This Row],[Kcontraction]]="","0",((Table4[[#This Row],[Velocity (m/s)]]^2)/2)*Table4[[#This Row],[Kcontraction]]))</f>
        <v/>
      </c>
      <c r="T1258" s="89" t="str">
        <f>IF(Table4[[#This Row],[Segment]]="","",SUMIF($Y$7:$Y$2000,Table4[[#This Row],[Segment]],$AD$7:$AD$2000))</f>
        <v/>
      </c>
      <c r="U1258" s="95" t="str">
        <f>IF(Table4[[#This Row],[Segment]]="","",Table4[[#This Row],[Hfriction (J/kg)]]+Table4[[#This Row],[Hexpansions (J/kg)]]+Table4[[#This Row],[Hcontractions (J/kg)]]+Table4[[#This Row],[Hf (J/kg)]])</f>
        <v/>
      </c>
      <c r="V1258" s="95" t="str">
        <f>IF(Table4[[#This Row],[Segment]]="","",Table4[[#This Row],[Total Friction Loss (J/kg)]]*Table3[Density (kg/m3)])</f>
        <v/>
      </c>
      <c r="W1258" s="95" t="str">
        <f>IF(Table4[[#This Row],[Segment]]="","",Table4[[#This Row],[Total Pressure Drop (Pa)]]/1000)</f>
        <v/>
      </c>
      <c r="Y1258" s="82" t="str">
        <f>IF('Set Up'!D1481="","",'Set Up'!D1481)</f>
        <v/>
      </c>
      <c r="Z1258" s="82" t="str">
        <f>IF('Set Up'!E1481="","",'Set Up'!E1481)</f>
        <v/>
      </c>
      <c r="AA1258" s="82" t="str">
        <f>IF('Set Up'!F1481="","",'Set Up'!F1481)</f>
        <v/>
      </c>
      <c r="AB1258" s="82" t="str">
        <f>IF('Set Up'!G1481="","",'Set Up'!G1481)</f>
        <v/>
      </c>
      <c r="AC1258" s="82" t="str">
        <f t="array" ref="AC1258">IF(Y1258="","",INDEX(Data!$G$4:$G$51,MATCH(Table7[[#This Row],[Fitting]]&amp;Table7[[#This Row],[Fitting Subtype]],Data!$E$4:$E$51&amp;Data!$F$4:$F$51,0)))</f>
        <v/>
      </c>
      <c r="AD1258" s="89" t="str">
        <f>IF(Table7[[#This Row],[Segment]]="","",Table7[[#This Row],[Quantity]]*Table7[[#This Row],[Kf]]*(((INDEX(Table4[Velocity (m/s)],MATCH(Table7[[#This Row],[Segment]],Table4[Segment],0)))^2)/2))</f>
        <v/>
      </c>
      <c r="AF1258" s="82" t="str">
        <f>Table4[[#This Row],[Segment]]</f>
        <v/>
      </c>
      <c r="AG1258" s="75"/>
      <c r="AH1258" s="82" t="str">
        <f>IF(Table5[[#This Row],[Segment]]="","",AG1258-Table4[[#This Row],[Total Pressure Drop (kPa)]])</f>
        <v/>
      </c>
    </row>
    <row r="1259" spans="1:34" x14ac:dyDescent="0.25">
      <c r="A1259" s="95" t="str">
        <f>IF('Set Up'!A1256="","",'Set Up'!A1256)</f>
        <v/>
      </c>
      <c r="B1259" s="75" t="s">
        <v>81</v>
      </c>
      <c r="C1259" s="85"/>
      <c r="D1259" s="86" t="str">
        <f>IF(Table4[[#This Row],[Diameter (in)]]="","",(((CONVERT(Table4[[#This Row],[Diameter (in)]],"in","m"))/2)^2)*PI())</f>
        <v/>
      </c>
      <c r="E1259" s="87" t="str">
        <f>IF(Table4[[#This Row],[Area (m2)]]="","",$D$4/Table4[[#This Row],[Area (m2)]])</f>
        <v/>
      </c>
      <c r="F1259" s="85">
        <f t="shared" si="19"/>
        <v>4.6951999999999998</v>
      </c>
      <c r="G1259" s="88" t="str">
        <f>IF(Table4[[#This Row],[Segment]]="","",(CONVERT(Table4[[#This Row],[Diameter (in)]],"in","m")*$B$4*Table4[[#This Row],[Velocity (m/s)]])/$C$4)</f>
        <v/>
      </c>
      <c r="H1259" s="96" t="str">
        <f>IF(Table4[[#This Row],[Segment]]="","",IF(Table4[[#This Row],[Teynold''s Number]]&gt;4000,"TURBULENT","LAMINAR"))</f>
        <v/>
      </c>
      <c r="I1259" s="86" t="str">
        <f>IF(Table4[[#This Row],[Segment]]="","",INDEX(Data!C1256:C1270,MATCH(Table4[Material],Data!B1256:B1270,0)))</f>
        <v/>
      </c>
      <c r="J1259" s="89" t="str">
        <f>IF(Table4[[#This Row],[ε (m)]]="","",Table4[[#This Row],[ε (m)]]/(CONVERT(Table4[[#This Row],[Diameter (in)]],"in","m")))</f>
        <v/>
      </c>
      <c r="K1259" s="96" t="str">
        <f>IF(Table4[[#This Row],[Regime]]="LAMINAR",16/Table4[[#This Row],[Teynold''s Number]],"-")</f>
        <v>-</v>
      </c>
      <c r="L1259" s="86"/>
      <c r="M1259" s="97" t="str">
        <f>IF(Table4[[#This Row],[Regime]]="TURBULENT",(((-4*LOG10(Table4[[#This Row],[ε/D]]/3.7+1.256/(Table4[[#This Row],[Teynold''s Number]]*SQRT(Table4[[#This Row],[f turbulent (guess)]]))))^-1)^2),"")</f>
        <v/>
      </c>
      <c r="N1259" s="91" t="str">
        <f>IF(Table4[[#This Row],[f turbulent]]="","",Table4[[#This Row],[f turbulent (guess)]]-Table4[[#This Row],[f turbulent]])</f>
        <v/>
      </c>
      <c r="O1259" s="87">
        <f>IF(Table4[[#This Row],[Segment]]="",0,IF(C1260="",0,IF(C1260&lt;=Table4[[#This Row],[Diameter (in)]],0,1-(D1259/D1260))))</f>
        <v>0</v>
      </c>
      <c r="P1259" s="92" t="str">
        <f>IF(Table4[[#This Row],[Segment]]="","",IF(C1259&gt;C1260,"",IF(C1260="",0.55,(0.55*(1-D1260/D1259)))))</f>
        <v/>
      </c>
      <c r="Q125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59" s="92" t="str">
        <f>IF(Table4[[#This Row],[Segment]]="","",IF(Table4[[#This Row],[Kexpansion]]="","0",((Table4[[#This Row],[Velocity (m/s)]]^2)/2)*Table4[[#This Row],[Kexpansion]]))</f>
        <v/>
      </c>
      <c r="S1259" s="92" t="str">
        <f>IF(Table4[[#This Row],[Segment]]="","",IF(Table4[[#This Row],[Kcontraction]]="","0",((Table4[[#This Row],[Velocity (m/s)]]^2)/2)*Table4[[#This Row],[Kcontraction]]))</f>
        <v/>
      </c>
      <c r="T1259" s="89" t="str">
        <f>IF(Table4[[#This Row],[Segment]]="","",SUMIF($Y$7:$Y$2000,Table4[[#This Row],[Segment]],$AD$7:$AD$2000))</f>
        <v/>
      </c>
      <c r="U1259" s="95" t="str">
        <f>IF(Table4[[#This Row],[Segment]]="","",Table4[[#This Row],[Hfriction (J/kg)]]+Table4[[#This Row],[Hexpansions (J/kg)]]+Table4[[#This Row],[Hcontractions (J/kg)]]+Table4[[#This Row],[Hf (J/kg)]])</f>
        <v/>
      </c>
      <c r="V1259" s="95" t="str">
        <f>IF(Table4[[#This Row],[Segment]]="","",Table4[[#This Row],[Total Friction Loss (J/kg)]]*Table3[Density (kg/m3)])</f>
        <v/>
      </c>
      <c r="W1259" s="95" t="str">
        <f>IF(Table4[[#This Row],[Segment]]="","",Table4[[#This Row],[Total Pressure Drop (Pa)]]/1000)</f>
        <v/>
      </c>
      <c r="Y1259" s="82" t="str">
        <f>IF('Set Up'!D1482="","",'Set Up'!D1482)</f>
        <v/>
      </c>
      <c r="Z1259" s="82" t="str">
        <f>IF('Set Up'!E1482="","",'Set Up'!E1482)</f>
        <v/>
      </c>
      <c r="AA1259" s="82" t="str">
        <f>IF('Set Up'!F1482="","",'Set Up'!F1482)</f>
        <v/>
      </c>
      <c r="AB1259" s="82" t="str">
        <f>IF('Set Up'!G1482="","",'Set Up'!G1482)</f>
        <v/>
      </c>
      <c r="AC1259" s="82" t="str">
        <f t="array" ref="AC1259">IF(Y1259="","",INDEX(Data!$G$4:$G$51,MATCH(Table7[[#This Row],[Fitting]]&amp;Table7[[#This Row],[Fitting Subtype]],Data!$E$4:$E$51&amp;Data!$F$4:$F$51,0)))</f>
        <v/>
      </c>
      <c r="AD1259" s="89" t="str">
        <f>IF(Table7[[#This Row],[Segment]]="","",Table7[[#This Row],[Quantity]]*Table7[[#This Row],[Kf]]*(((INDEX(Table4[Velocity (m/s)],MATCH(Table7[[#This Row],[Segment]],Table4[Segment],0)))^2)/2))</f>
        <v/>
      </c>
      <c r="AF1259" s="82" t="str">
        <f>Table4[[#This Row],[Segment]]</f>
        <v/>
      </c>
      <c r="AG1259" s="75"/>
      <c r="AH1259" s="82" t="str">
        <f>IF(Table5[[#This Row],[Segment]]="","",AG1259-Table4[[#This Row],[Total Pressure Drop (kPa)]])</f>
        <v/>
      </c>
    </row>
    <row r="1260" spans="1:34" x14ac:dyDescent="0.25">
      <c r="A1260" s="95" t="str">
        <f>IF('Set Up'!A1257="","",'Set Up'!A1257)</f>
        <v/>
      </c>
      <c r="B1260" s="75" t="s">
        <v>81</v>
      </c>
      <c r="C1260" s="85"/>
      <c r="D1260" s="86" t="str">
        <f>IF(Table4[[#This Row],[Diameter (in)]]="","",(((CONVERT(Table4[[#This Row],[Diameter (in)]],"in","m"))/2)^2)*PI())</f>
        <v/>
      </c>
      <c r="E1260" s="87" t="str">
        <f>IF(Table4[[#This Row],[Area (m2)]]="","",$D$4/Table4[[#This Row],[Area (m2)]])</f>
        <v/>
      </c>
      <c r="F1260" s="85">
        <f t="shared" si="19"/>
        <v>4.6951999999999998</v>
      </c>
      <c r="G1260" s="88" t="str">
        <f>IF(Table4[[#This Row],[Segment]]="","",(CONVERT(Table4[[#This Row],[Diameter (in)]],"in","m")*$B$4*Table4[[#This Row],[Velocity (m/s)]])/$C$4)</f>
        <v/>
      </c>
      <c r="H1260" s="96" t="str">
        <f>IF(Table4[[#This Row],[Segment]]="","",IF(Table4[[#This Row],[Teynold''s Number]]&gt;4000,"TURBULENT","LAMINAR"))</f>
        <v/>
      </c>
      <c r="I1260" s="86" t="str">
        <f>IF(Table4[[#This Row],[Segment]]="","",INDEX(Data!C1257:C1271,MATCH(Table4[Material],Data!B1257:B1271,0)))</f>
        <v/>
      </c>
      <c r="J1260" s="89" t="str">
        <f>IF(Table4[[#This Row],[ε (m)]]="","",Table4[[#This Row],[ε (m)]]/(CONVERT(Table4[[#This Row],[Diameter (in)]],"in","m")))</f>
        <v/>
      </c>
      <c r="K1260" s="96" t="str">
        <f>IF(Table4[[#This Row],[Regime]]="LAMINAR",16/Table4[[#This Row],[Teynold''s Number]],"-")</f>
        <v>-</v>
      </c>
      <c r="L1260" s="86"/>
      <c r="M1260" s="97" t="str">
        <f>IF(Table4[[#This Row],[Regime]]="TURBULENT",(((-4*LOG10(Table4[[#This Row],[ε/D]]/3.7+1.256/(Table4[[#This Row],[Teynold''s Number]]*SQRT(Table4[[#This Row],[f turbulent (guess)]]))))^-1)^2),"")</f>
        <v/>
      </c>
      <c r="N1260" s="91" t="str">
        <f>IF(Table4[[#This Row],[f turbulent]]="","",Table4[[#This Row],[f turbulent (guess)]]-Table4[[#This Row],[f turbulent]])</f>
        <v/>
      </c>
      <c r="O1260" s="87">
        <f>IF(Table4[[#This Row],[Segment]]="",0,IF(C1261="",0,IF(C1261&lt;=Table4[[#This Row],[Diameter (in)]],0,1-(D1260/D1261))))</f>
        <v>0</v>
      </c>
      <c r="P1260" s="92" t="str">
        <f>IF(Table4[[#This Row],[Segment]]="","",IF(C1260&gt;C1261,"",IF(C1261="",0.55,(0.55*(1-D1261/D1260)))))</f>
        <v/>
      </c>
      <c r="Q126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60" s="92" t="str">
        <f>IF(Table4[[#This Row],[Segment]]="","",IF(Table4[[#This Row],[Kexpansion]]="","0",((Table4[[#This Row],[Velocity (m/s)]]^2)/2)*Table4[[#This Row],[Kexpansion]]))</f>
        <v/>
      </c>
      <c r="S1260" s="92" t="str">
        <f>IF(Table4[[#This Row],[Segment]]="","",IF(Table4[[#This Row],[Kcontraction]]="","0",((Table4[[#This Row],[Velocity (m/s)]]^2)/2)*Table4[[#This Row],[Kcontraction]]))</f>
        <v/>
      </c>
      <c r="T1260" s="89" t="str">
        <f>IF(Table4[[#This Row],[Segment]]="","",SUMIF($Y$7:$Y$2000,Table4[[#This Row],[Segment]],$AD$7:$AD$2000))</f>
        <v/>
      </c>
      <c r="U1260" s="95" t="str">
        <f>IF(Table4[[#This Row],[Segment]]="","",Table4[[#This Row],[Hfriction (J/kg)]]+Table4[[#This Row],[Hexpansions (J/kg)]]+Table4[[#This Row],[Hcontractions (J/kg)]]+Table4[[#This Row],[Hf (J/kg)]])</f>
        <v/>
      </c>
      <c r="V1260" s="95" t="str">
        <f>IF(Table4[[#This Row],[Segment]]="","",Table4[[#This Row],[Total Friction Loss (J/kg)]]*Table3[Density (kg/m3)])</f>
        <v/>
      </c>
      <c r="W1260" s="95" t="str">
        <f>IF(Table4[[#This Row],[Segment]]="","",Table4[[#This Row],[Total Pressure Drop (Pa)]]/1000)</f>
        <v/>
      </c>
      <c r="Y1260" s="82" t="str">
        <f>IF('Set Up'!D1483="","",'Set Up'!D1483)</f>
        <v/>
      </c>
      <c r="Z1260" s="82" t="str">
        <f>IF('Set Up'!E1483="","",'Set Up'!E1483)</f>
        <v/>
      </c>
      <c r="AA1260" s="82" t="str">
        <f>IF('Set Up'!F1483="","",'Set Up'!F1483)</f>
        <v/>
      </c>
      <c r="AB1260" s="82" t="str">
        <f>IF('Set Up'!G1483="","",'Set Up'!G1483)</f>
        <v/>
      </c>
      <c r="AC1260" s="82" t="str">
        <f t="array" ref="AC1260">IF(Y1260="","",INDEX(Data!$G$4:$G$51,MATCH(Table7[[#This Row],[Fitting]]&amp;Table7[[#This Row],[Fitting Subtype]],Data!$E$4:$E$51&amp;Data!$F$4:$F$51,0)))</f>
        <v/>
      </c>
      <c r="AD1260" s="89" t="str">
        <f>IF(Table7[[#This Row],[Segment]]="","",Table7[[#This Row],[Quantity]]*Table7[[#This Row],[Kf]]*(((INDEX(Table4[Velocity (m/s)],MATCH(Table7[[#This Row],[Segment]],Table4[Segment],0)))^2)/2))</f>
        <v/>
      </c>
      <c r="AF1260" s="82" t="str">
        <f>Table4[[#This Row],[Segment]]</f>
        <v/>
      </c>
      <c r="AG1260" s="75"/>
      <c r="AH1260" s="82" t="str">
        <f>IF(Table5[[#This Row],[Segment]]="","",AG1260-Table4[[#This Row],[Total Pressure Drop (kPa)]])</f>
        <v/>
      </c>
    </row>
    <row r="1261" spans="1:34" x14ac:dyDescent="0.25">
      <c r="A1261" s="95" t="str">
        <f>IF('Set Up'!A1258="","",'Set Up'!A1258)</f>
        <v/>
      </c>
      <c r="B1261" s="75" t="s">
        <v>81</v>
      </c>
      <c r="C1261" s="85"/>
      <c r="D1261" s="86" t="str">
        <f>IF(Table4[[#This Row],[Diameter (in)]]="","",(((CONVERT(Table4[[#This Row],[Diameter (in)]],"in","m"))/2)^2)*PI())</f>
        <v/>
      </c>
      <c r="E1261" s="87" t="str">
        <f>IF(Table4[[#This Row],[Area (m2)]]="","",$D$4/Table4[[#This Row],[Area (m2)]])</f>
        <v/>
      </c>
      <c r="F1261" s="85">
        <f t="shared" si="19"/>
        <v>4.6951999999999998</v>
      </c>
      <c r="G1261" s="88" t="str">
        <f>IF(Table4[[#This Row],[Segment]]="","",(CONVERT(Table4[[#This Row],[Diameter (in)]],"in","m")*$B$4*Table4[[#This Row],[Velocity (m/s)]])/$C$4)</f>
        <v/>
      </c>
      <c r="H1261" s="96" t="str">
        <f>IF(Table4[[#This Row],[Segment]]="","",IF(Table4[[#This Row],[Teynold''s Number]]&gt;4000,"TURBULENT","LAMINAR"))</f>
        <v/>
      </c>
      <c r="I1261" s="86" t="str">
        <f>IF(Table4[[#This Row],[Segment]]="","",INDEX(Data!C1258:C1272,MATCH(Table4[Material],Data!B1258:B1272,0)))</f>
        <v/>
      </c>
      <c r="J1261" s="89" t="str">
        <f>IF(Table4[[#This Row],[ε (m)]]="","",Table4[[#This Row],[ε (m)]]/(CONVERT(Table4[[#This Row],[Diameter (in)]],"in","m")))</f>
        <v/>
      </c>
      <c r="K1261" s="96" t="str">
        <f>IF(Table4[[#This Row],[Regime]]="LAMINAR",16/Table4[[#This Row],[Teynold''s Number]],"-")</f>
        <v>-</v>
      </c>
      <c r="L1261" s="86"/>
      <c r="M1261" s="97" t="str">
        <f>IF(Table4[[#This Row],[Regime]]="TURBULENT",(((-4*LOG10(Table4[[#This Row],[ε/D]]/3.7+1.256/(Table4[[#This Row],[Teynold''s Number]]*SQRT(Table4[[#This Row],[f turbulent (guess)]]))))^-1)^2),"")</f>
        <v/>
      </c>
      <c r="N1261" s="91" t="str">
        <f>IF(Table4[[#This Row],[f turbulent]]="","",Table4[[#This Row],[f turbulent (guess)]]-Table4[[#This Row],[f turbulent]])</f>
        <v/>
      </c>
      <c r="O1261" s="87">
        <f>IF(Table4[[#This Row],[Segment]]="",0,IF(C1262="",0,IF(C1262&lt;=Table4[[#This Row],[Diameter (in)]],0,1-(D1261/D1262))))</f>
        <v>0</v>
      </c>
      <c r="P1261" s="92" t="str">
        <f>IF(Table4[[#This Row],[Segment]]="","",IF(C1261&gt;C1262,"",IF(C1262="",0.55,(0.55*(1-D1262/D1261)))))</f>
        <v/>
      </c>
      <c r="Q126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61" s="92" t="str">
        <f>IF(Table4[[#This Row],[Segment]]="","",IF(Table4[[#This Row],[Kexpansion]]="","0",((Table4[[#This Row],[Velocity (m/s)]]^2)/2)*Table4[[#This Row],[Kexpansion]]))</f>
        <v/>
      </c>
      <c r="S1261" s="92" t="str">
        <f>IF(Table4[[#This Row],[Segment]]="","",IF(Table4[[#This Row],[Kcontraction]]="","0",((Table4[[#This Row],[Velocity (m/s)]]^2)/2)*Table4[[#This Row],[Kcontraction]]))</f>
        <v/>
      </c>
      <c r="T1261" s="89" t="str">
        <f>IF(Table4[[#This Row],[Segment]]="","",SUMIF($Y$7:$Y$2000,Table4[[#This Row],[Segment]],$AD$7:$AD$2000))</f>
        <v/>
      </c>
      <c r="U1261" s="95" t="str">
        <f>IF(Table4[[#This Row],[Segment]]="","",Table4[[#This Row],[Hfriction (J/kg)]]+Table4[[#This Row],[Hexpansions (J/kg)]]+Table4[[#This Row],[Hcontractions (J/kg)]]+Table4[[#This Row],[Hf (J/kg)]])</f>
        <v/>
      </c>
      <c r="V1261" s="95" t="str">
        <f>IF(Table4[[#This Row],[Segment]]="","",Table4[[#This Row],[Total Friction Loss (J/kg)]]*Table3[Density (kg/m3)])</f>
        <v/>
      </c>
      <c r="W1261" s="95" t="str">
        <f>IF(Table4[[#This Row],[Segment]]="","",Table4[[#This Row],[Total Pressure Drop (Pa)]]/1000)</f>
        <v/>
      </c>
      <c r="Y1261" s="82" t="str">
        <f>IF('Set Up'!D1484="","",'Set Up'!D1484)</f>
        <v/>
      </c>
      <c r="Z1261" s="82" t="str">
        <f>IF('Set Up'!E1484="","",'Set Up'!E1484)</f>
        <v/>
      </c>
      <c r="AA1261" s="82" t="str">
        <f>IF('Set Up'!F1484="","",'Set Up'!F1484)</f>
        <v/>
      </c>
      <c r="AB1261" s="82" t="str">
        <f>IF('Set Up'!G1484="","",'Set Up'!G1484)</f>
        <v/>
      </c>
      <c r="AC1261" s="82" t="str">
        <f t="array" ref="AC1261">IF(Y1261="","",INDEX(Data!$G$4:$G$51,MATCH(Table7[[#This Row],[Fitting]]&amp;Table7[[#This Row],[Fitting Subtype]],Data!$E$4:$E$51&amp;Data!$F$4:$F$51,0)))</f>
        <v/>
      </c>
      <c r="AD1261" s="89" t="str">
        <f>IF(Table7[[#This Row],[Segment]]="","",Table7[[#This Row],[Quantity]]*Table7[[#This Row],[Kf]]*(((INDEX(Table4[Velocity (m/s)],MATCH(Table7[[#This Row],[Segment]],Table4[Segment],0)))^2)/2))</f>
        <v/>
      </c>
      <c r="AF1261" s="82" t="str">
        <f>Table4[[#This Row],[Segment]]</f>
        <v/>
      </c>
      <c r="AG1261" s="75"/>
      <c r="AH1261" s="82" t="str">
        <f>IF(Table5[[#This Row],[Segment]]="","",AG1261-Table4[[#This Row],[Total Pressure Drop (kPa)]])</f>
        <v/>
      </c>
    </row>
    <row r="1262" spans="1:34" x14ac:dyDescent="0.25">
      <c r="A1262" s="95" t="str">
        <f>IF('Set Up'!A1259="","",'Set Up'!A1259)</f>
        <v/>
      </c>
      <c r="B1262" s="75" t="s">
        <v>81</v>
      </c>
      <c r="C1262" s="85"/>
      <c r="D1262" s="86" t="str">
        <f>IF(Table4[[#This Row],[Diameter (in)]]="","",(((CONVERT(Table4[[#This Row],[Diameter (in)]],"in","m"))/2)^2)*PI())</f>
        <v/>
      </c>
      <c r="E1262" s="87" t="str">
        <f>IF(Table4[[#This Row],[Area (m2)]]="","",$D$4/Table4[[#This Row],[Area (m2)]])</f>
        <v/>
      </c>
      <c r="F1262" s="85">
        <f t="shared" si="19"/>
        <v>4.6951999999999998</v>
      </c>
      <c r="G1262" s="88" t="str">
        <f>IF(Table4[[#This Row],[Segment]]="","",(CONVERT(Table4[[#This Row],[Diameter (in)]],"in","m")*$B$4*Table4[[#This Row],[Velocity (m/s)]])/$C$4)</f>
        <v/>
      </c>
      <c r="H1262" s="96" t="str">
        <f>IF(Table4[[#This Row],[Segment]]="","",IF(Table4[[#This Row],[Teynold''s Number]]&gt;4000,"TURBULENT","LAMINAR"))</f>
        <v/>
      </c>
      <c r="I1262" s="86" t="str">
        <f>IF(Table4[[#This Row],[Segment]]="","",INDEX(Data!C1259:C1273,MATCH(Table4[Material],Data!B1259:B1273,0)))</f>
        <v/>
      </c>
      <c r="J1262" s="89" t="str">
        <f>IF(Table4[[#This Row],[ε (m)]]="","",Table4[[#This Row],[ε (m)]]/(CONVERT(Table4[[#This Row],[Diameter (in)]],"in","m")))</f>
        <v/>
      </c>
      <c r="K1262" s="96" t="str">
        <f>IF(Table4[[#This Row],[Regime]]="LAMINAR",16/Table4[[#This Row],[Teynold''s Number]],"-")</f>
        <v>-</v>
      </c>
      <c r="L1262" s="86"/>
      <c r="M1262" s="97" t="str">
        <f>IF(Table4[[#This Row],[Regime]]="TURBULENT",(((-4*LOG10(Table4[[#This Row],[ε/D]]/3.7+1.256/(Table4[[#This Row],[Teynold''s Number]]*SQRT(Table4[[#This Row],[f turbulent (guess)]]))))^-1)^2),"")</f>
        <v/>
      </c>
      <c r="N1262" s="91" t="str">
        <f>IF(Table4[[#This Row],[f turbulent]]="","",Table4[[#This Row],[f turbulent (guess)]]-Table4[[#This Row],[f turbulent]])</f>
        <v/>
      </c>
      <c r="O1262" s="87">
        <f>IF(Table4[[#This Row],[Segment]]="",0,IF(C1263="",0,IF(C1263&lt;=Table4[[#This Row],[Diameter (in)]],0,1-(D1262/D1263))))</f>
        <v>0</v>
      </c>
      <c r="P1262" s="92" t="str">
        <f>IF(Table4[[#This Row],[Segment]]="","",IF(C1262&gt;C1263,"",IF(C1263="",0.55,(0.55*(1-D1263/D1262)))))</f>
        <v/>
      </c>
      <c r="Q126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62" s="92" t="str">
        <f>IF(Table4[[#This Row],[Segment]]="","",IF(Table4[[#This Row],[Kexpansion]]="","0",((Table4[[#This Row],[Velocity (m/s)]]^2)/2)*Table4[[#This Row],[Kexpansion]]))</f>
        <v/>
      </c>
      <c r="S1262" s="92" t="str">
        <f>IF(Table4[[#This Row],[Segment]]="","",IF(Table4[[#This Row],[Kcontraction]]="","0",((Table4[[#This Row],[Velocity (m/s)]]^2)/2)*Table4[[#This Row],[Kcontraction]]))</f>
        <v/>
      </c>
      <c r="T1262" s="89" t="str">
        <f>IF(Table4[[#This Row],[Segment]]="","",SUMIF($Y$7:$Y$2000,Table4[[#This Row],[Segment]],$AD$7:$AD$2000))</f>
        <v/>
      </c>
      <c r="U1262" s="95" t="str">
        <f>IF(Table4[[#This Row],[Segment]]="","",Table4[[#This Row],[Hfriction (J/kg)]]+Table4[[#This Row],[Hexpansions (J/kg)]]+Table4[[#This Row],[Hcontractions (J/kg)]]+Table4[[#This Row],[Hf (J/kg)]])</f>
        <v/>
      </c>
      <c r="V1262" s="95" t="str">
        <f>IF(Table4[[#This Row],[Segment]]="","",Table4[[#This Row],[Total Friction Loss (J/kg)]]*Table3[Density (kg/m3)])</f>
        <v/>
      </c>
      <c r="W1262" s="95" t="str">
        <f>IF(Table4[[#This Row],[Segment]]="","",Table4[[#This Row],[Total Pressure Drop (Pa)]]/1000)</f>
        <v/>
      </c>
      <c r="Y1262" s="82" t="str">
        <f>IF('Set Up'!D1485="","",'Set Up'!D1485)</f>
        <v/>
      </c>
      <c r="Z1262" s="82" t="str">
        <f>IF('Set Up'!E1485="","",'Set Up'!E1485)</f>
        <v/>
      </c>
      <c r="AA1262" s="82" t="str">
        <f>IF('Set Up'!F1485="","",'Set Up'!F1485)</f>
        <v/>
      </c>
      <c r="AB1262" s="82" t="str">
        <f>IF('Set Up'!G1485="","",'Set Up'!G1485)</f>
        <v/>
      </c>
      <c r="AC1262" s="82" t="str">
        <f t="array" ref="AC1262">IF(Y1262="","",INDEX(Data!$G$4:$G$51,MATCH(Table7[[#This Row],[Fitting]]&amp;Table7[[#This Row],[Fitting Subtype]],Data!$E$4:$E$51&amp;Data!$F$4:$F$51,0)))</f>
        <v/>
      </c>
      <c r="AD1262" s="89" t="str">
        <f>IF(Table7[[#This Row],[Segment]]="","",Table7[[#This Row],[Quantity]]*Table7[[#This Row],[Kf]]*(((INDEX(Table4[Velocity (m/s)],MATCH(Table7[[#This Row],[Segment]],Table4[Segment],0)))^2)/2))</f>
        <v/>
      </c>
      <c r="AF1262" s="82" t="str">
        <f>Table4[[#This Row],[Segment]]</f>
        <v/>
      </c>
      <c r="AG1262" s="75"/>
      <c r="AH1262" s="82" t="str">
        <f>IF(Table5[[#This Row],[Segment]]="","",AG1262-Table4[[#This Row],[Total Pressure Drop (kPa)]])</f>
        <v/>
      </c>
    </row>
    <row r="1263" spans="1:34" x14ac:dyDescent="0.25">
      <c r="A1263" s="95" t="str">
        <f>IF('Set Up'!A1260="","",'Set Up'!A1260)</f>
        <v/>
      </c>
      <c r="B1263" s="75" t="s">
        <v>81</v>
      </c>
      <c r="C1263" s="85"/>
      <c r="D1263" s="86" t="str">
        <f>IF(Table4[[#This Row],[Diameter (in)]]="","",(((CONVERT(Table4[[#This Row],[Diameter (in)]],"in","m"))/2)^2)*PI())</f>
        <v/>
      </c>
      <c r="E1263" s="87" t="str">
        <f>IF(Table4[[#This Row],[Area (m2)]]="","",$D$4/Table4[[#This Row],[Area (m2)]])</f>
        <v/>
      </c>
      <c r="F1263" s="85">
        <f t="shared" si="19"/>
        <v>4.6951999999999998</v>
      </c>
      <c r="G1263" s="88" t="str">
        <f>IF(Table4[[#This Row],[Segment]]="","",(CONVERT(Table4[[#This Row],[Diameter (in)]],"in","m")*$B$4*Table4[[#This Row],[Velocity (m/s)]])/$C$4)</f>
        <v/>
      </c>
      <c r="H1263" s="96" t="str">
        <f>IF(Table4[[#This Row],[Segment]]="","",IF(Table4[[#This Row],[Teynold''s Number]]&gt;4000,"TURBULENT","LAMINAR"))</f>
        <v/>
      </c>
      <c r="I1263" s="86" t="str">
        <f>IF(Table4[[#This Row],[Segment]]="","",INDEX(Data!C1260:C1274,MATCH(Table4[Material],Data!B1260:B1274,0)))</f>
        <v/>
      </c>
      <c r="J1263" s="89" t="str">
        <f>IF(Table4[[#This Row],[ε (m)]]="","",Table4[[#This Row],[ε (m)]]/(CONVERT(Table4[[#This Row],[Diameter (in)]],"in","m")))</f>
        <v/>
      </c>
      <c r="K1263" s="96" t="str">
        <f>IF(Table4[[#This Row],[Regime]]="LAMINAR",16/Table4[[#This Row],[Teynold''s Number]],"-")</f>
        <v>-</v>
      </c>
      <c r="L1263" s="86"/>
      <c r="M1263" s="97" t="str">
        <f>IF(Table4[[#This Row],[Regime]]="TURBULENT",(((-4*LOG10(Table4[[#This Row],[ε/D]]/3.7+1.256/(Table4[[#This Row],[Teynold''s Number]]*SQRT(Table4[[#This Row],[f turbulent (guess)]]))))^-1)^2),"")</f>
        <v/>
      </c>
      <c r="N1263" s="91" t="str">
        <f>IF(Table4[[#This Row],[f turbulent]]="","",Table4[[#This Row],[f turbulent (guess)]]-Table4[[#This Row],[f turbulent]])</f>
        <v/>
      </c>
      <c r="O1263" s="87">
        <f>IF(Table4[[#This Row],[Segment]]="",0,IF(C1264="",0,IF(C1264&lt;=Table4[[#This Row],[Diameter (in)]],0,1-(D1263/D1264))))</f>
        <v>0</v>
      </c>
      <c r="P1263" s="92" t="str">
        <f>IF(Table4[[#This Row],[Segment]]="","",IF(C1263&gt;C1264,"",IF(C1264="",0.55,(0.55*(1-D1264/D1263)))))</f>
        <v/>
      </c>
      <c r="Q126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63" s="92" t="str">
        <f>IF(Table4[[#This Row],[Segment]]="","",IF(Table4[[#This Row],[Kexpansion]]="","0",((Table4[[#This Row],[Velocity (m/s)]]^2)/2)*Table4[[#This Row],[Kexpansion]]))</f>
        <v/>
      </c>
      <c r="S1263" s="92" t="str">
        <f>IF(Table4[[#This Row],[Segment]]="","",IF(Table4[[#This Row],[Kcontraction]]="","0",((Table4[[#This Row],[Velocity (m/s)]]^2)/2)*Table4[[#This Row],[Kcontraction]]))</f>
        <v/>
      </c>
      <c r="T1263" s="89" t="str">
        <f>IF(Table4[[#This Row],[Segment]]="","",SUMIF($Y$7:$Y$2000,Table4[[#This Row],[Segment]],$AD$7:$AD$2000))</f>
        <v/>
      </c>
      <c r="U1263" s="95" t="str">
        <f>IF(Table4[[#This Row],[Segment]]="","",Table4[[#This Row],[Hfriction (J/kg)]]+Table4[[#This Row],[Hexpansions (J/kg)]]+Table4[[#This Row],[Hcontractions (J/kg)]]+Table4[[#This Row],[Hf (J/kg)]])</f>
        <v/>
      </c>
      <c r="V1263" s="95" t="str">
        <f>IF(Table4[[#This Row],[Segment]]="","",Table4[[#This Row],[Total Friction Loss (J/kg)]]*Table3[Density (kg/m3)])</f>
        <v/>
      </c>
      <c r="W1263" s="95" t="str">
        <f>IF(Table4[[#This Row],[Segment]]="","",Table4[[#This Row],[Total Pressure Drop (Pa)]]/1000)</f>
        <v/>
      </c>
      <c r="Y1263" s="82" t="str">
        <f>IF('Set Up'!D1486="","",'Set Up'!D1486)</f>
        <v/>
      </c>
      <c r="Z1263" s="82" t="str">
        <f>IF('Set Up'!E1486="","",'Set Up'!E1486)</f>
        <v/>
      </c>
      <c r="AA1263" s="82" t="str">
        <f>IF('Set Up'!F1486="","",'Set Up'!F1486)</f>
        <v/>
      </c>
      <c r="AB1263" s="82" t="str">
        <f>IF('Set Up'!G1486="","",'Set Up'!G1486)</f>
        <v/>
      </c>
      <c r="AC1263" s="82" t="str">
        <f t="array" ref="AC1263">IF(Y1263="","",INDEX(Data!$G$4:$G$51,MATCH(Table7[[#This Row],[Fitting]]&amp;Table7[[#This Row],[Fitting Subtype]],Data!$E$4:$E$51&amp;Data!$F$4:$F$51,0)))</f>
        <v/>
      </c>
      <c r="AD1263" s="89" t="str">
        <f>IF(Table7[[#This Row],[Segment]]="","",Table7[[#This Row],[Quantity]]*Table7[[#This Row],[Kf]]*(((INDEX(Table4[Velocity (m/s)],MATCH(Table7[[#This Row],[Segment]],Table4[Segment],0)))^2)/2))</f>
        <v/>
      </c>
      <c r="AF1263" s="82" t="str">
        <f>Table4[[#This Row],[Segment]]</f>
        <v/>
      </c>
      <c r="AG1263" s="75"/>
      <c r="AH1263" s="82" t="str">
        <f>IF(Table5[[#This Row],[Segment]]="","",AG1263-Table4[[#This Row],[Total Pressure Drop (kPa)]])</f>
        <v/>
      </c>
    </row>
    <row r="1264" spans="1:34" x14ac:dyDescent="0.25">
      <c r="A1264" s="95" t="str">
        <f>IF('Set Up'!A1261="","",'Set Up'!A1261)</f>
        <v/>
      </c>
      <c r="B1264" s="75" t="s">
        <v>81</v>
      </c>
      <c r="C1264" s="85"/>
      <c r="D1264" s="86" t="str">
        <f>IF(Table4[[#This Row],[Diameter (in)]]="","",(((CONVERT(Table4[[#This Row],[Diameter (in)]],"in","m"))/2)^2)*PI())</f>
        <v/>
      </c>
      <c r="E1264" s="87" t="str">
        <f>IF(Table4[[#This Row],[Area (m2)]]="","",$D$4/Table4[[#This Row],[Area (m2)]])</f>
        <v/>
      </c>
      <c r="F1264" s="85">
        <f t="shared" si="19"/>
        <v>4.6951999999999998</v>
      </c>
      <c r="G1264" s="88" t="str">
        <f>IF(Table4[[#This Row],[Segment]]="","",(CONVERT(Table4[[#This Row],[Diameter (in)]],"in","m")*$B$4*Table4[[#This Row],[Velocity (m/s)]])/$C$4)</f>
        <v/>
      </c>
      <c r="H1264" s="96" t="str">
        <f>IF(Table4[[#This Row],[Segment]]="","",IF(Table4[[#This Row],[Teynold''s Number]]&gt;4000,"TURBULENT","LAMINAR"))</f>
        <v/>
      </c>
      <c r="I1264" s="86" t="str">
        <f>IF(Table4[[#This Row],[Segment]]="","",INDEX(Data!C1261:C1275,MATCH(Table4[Material],Data!B1261:B1275,0)))</f>
        <v/>
      </c>
      <c r="J1264" s="89" t="str">
        <f>IF(Table4[[#This Row],[ε (m)]]="","",Table4[[#This Row],[ε (m)]]/(CONVERT(Table4[[#This Row],[Diameter (in)]],"in","m")))</f>
        <v/>
      </c>
      <c r="K1264" s="96" t="str">
        <f>IF(Table4[[#This Row],[Regime]]="LAMINAR",16/Table4[[#This Row],[Teynold''s Number]],"-")</f>
        <v>-</v>
      </c>
      <c r="L1264" s="86"/>
      <c r="M1264" s="97" t="str">
        <f>IF(Table4[[#This Row],[Regime]]="TURBULENT",(((-4*LOG10(Table4[[#This Row],[ε/D]]/3.7+1.256/(Table4[[#This Row],[Teynold''s Number]]*SQRT(Table4[[#This Row],[f turbulent (guess)]]))))^-1)^2),"")</f>
        <v/>
      </c>
      <c r="N1264" s="91" t="str">
        <f>IF(Table4[[#This Row],[f turbulent]]="","",Table4[[#This Row],[f turbulent (guess)]]-Table4[[#This Row],[f turbulent]])</f>
        <v/>
      </c>
      <c r="O1264" s="87">
        <f>IF(Table4[[#This Row],[Segment]]="",0,IF(C1265="",0,IF(C1265&lt;=Table4[[#This Row],[Diameter (in)]],0,1-(D1264/D1265))))</f>
        <v>0</v>
      </c>
      <c r="P1264" s="92" t="str">
        <f>IF(Table4[[#This Row],[Segment]]="","",IF(C1264&gt;C1265,"",IF(C1265="",0.55,(0.55*(1-D1265/D1264)))))</f>
        <v/>
      </c>
      <c r="Q126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64" s="92" t="str">
        <f>IF(Table4[[#This Row],[Segment]]="","",IF(Table4[[#This Row],[Kexpansion]]="","0",((Table4[[#This Row],[Velocity (m/s)]]^2)/2)*Table4[[#This Row],[Kexpansion]]))</f>
        <v/>
      </c>
      <c r="S1264" s="92" t="str">
        <f>IF(Table4[[#This Row],[Segment]]="","",IF(Table4[[#This Row],[Kcontraction]]="","0",((Table4[[#This Row],[Velocity (m/s)]]^2)/2)*Table4[[#This Row],[Kcontraction]]))</f>
        <v/>
      </c>
      <c r="T1264" s="89" t="str">
        <f>IF(Table4[[#This Row],[Segment]]="","",SUMIF($Y$7:$Y$2000,Table4[[#This Row],[Segment]],$AD$7:$AD$2000))</f>
        <v/>
      </c>
      <c r="U1264" s="95" t="str">
        <f>IF(Table4[[#This Row],[Segment]]="","",Table4[[#This Row],[Hfriction (J/kg)]]+Table4[[#This Row],[Hexpansions (J/kg)]]+Table4[[#This Row],[Hcontractions (J/kg)]]+Table4[[#This Row],[Hf (J/kg)]])</f>
        <v/>
      </c>
      <c r="V1264" s="95" t="str">
        <f>IF(Table4[[#This Row],[Segment]]="","",Table4[[#This Row],[Total Friction Loss (J/kg)]]*Table3[Density (kg/m3)])</f>
        <v/>
      </c>
      <c r="W1264" s="95" t="str">
        <f>IF(Table4[[#This Row],[Segment]]="","",Table4[[#This Row],[Total Pressure Drop (Pa)]]/1000)</f>
        <v/>
      </c>
      <c r="Y1264" s="82" t="str">
        <f>IF('Set Up'!D1487="","",'Set Up'!D1487)</f>
        <v/>
      </c>
      <c r="Z1264" s="82" t="str">
        <f>IF('Set Up'!E1487="","",'Set Up'!E1487)</f>
        <v/>
      </c>
      <c r="AA1264" s="82" t="str">
        <f>IF('Set Up'!F1487="","",'Set Up'!F1487)</f>
        <v/>
      </c>
      <c r="AB1264" s="82" t="str">
        <f>IF('Set Up'!G1487="","",'Set Up'!G1487)</f>
        <v/>
      </c>
      <c r="AC1264" s="82" t="str">
        <f t="array" ref="AC1264">IF(Y1264="","",INDEX(Data!$G$4:$G$51,MATCH(Table7[[#This Row],[Fitting]]&amp;Table7[[#This Row],[Fitting Subtype]],Data!$E$4:$E$51&amp;Data!$F$4:$F$51,0)))</f>
        <v/>
      </c>
      <c r="AD1264" s="89" t="str">
        <f>IF(Table7[[#This Row],[Segment]]="","",Table7[[#This Row],[Quantity]]*Table7[[#This Row],[Kf]]*(((INDEX(Table4[Velocity (m/s)],MATCH(Table7[[#This Row],[Segment]],Table4[Segment],0)))^2)/2))</f>
        <v/>
      </c>
      <c r="AF1264" s="82" t="str">
        <f>Table4[[#This Row],[Segment]]</f>
        <v/>
      </c>
      <c r="AG1264" s="75"/>
      <c r="AH1264" s="82" t="str">
        <f>IF(Table5[[#This Row],[Segment]]="","",AG1264-Table4[[#This Row],[Total Pressure Drop (kPa)]])</f>
        <v/>
      </c>
    </row>
    <row r="1265" spans="1:34" x14ac:dyDescent="0.25">
      <c r="A1265" s="95" t="str">
        <f>IF('Set Up'!A1262="","",'Set Up'!A1262)</f>
        <v/>
      </c>
      <c r="B1265" s="75" t="s">
        <v>81</v>
      </c>
      <c r="C1265" s="85"/>
      <c r="D1265" s="86" t="str">
        <f>IF(Table4[[#This Row],[Diameter (in)]]="","",(((CONVERT(Table4[[#This Row],[Diameter (in)]],"in","m"))/2)^2)*PI())</f>
        <v/>
      </c>
      <c r="E1265" s="87" t="str">
        <f>IF(Table4[[#This Row],[Area (m2)]]="","",$D$4/Table4[[#This Row],[Area (m2)]])</f>
        <v/>
      </c>
      <c r="F1265" s="85">
        <f t="shared" si="19"/>
        <v>4.6951999999999998</v>
      </c>
      <c r="G1265" s="88" t="str">
        <f>IF(Table4[[#This Row],[Segment]]="","",(CONVERT(Table4[[#This Row],[Diameter (in)]],"in","m")*$B$4*Table4[[#This Row],[Velocity (m/s)]])/$C$4)</f>
        <v/>
      </c>
      <c r="H1265" s="96" t="str">
        <f>IF(Table4[[#This Row],[Segment]]="","",IF(Table4[[#This Row],[Teynold''s Number]]&gt;4000,"TURBULENT","LAMINAR"))</f>
        <v/>
      </c>
      <c r="I1265" s="86" t="str">
        <f>IF(Table4[[#This Row],[Segment]]="","",INDEX(Data!C1262:C1276,MATCH(Table4[Material],Data!B1262:B1276,0)))</f>
        <v/>
      </c>
      <c r="J1265" s="89" t="str">
        <f>IF(Table4[[#This Row],[ε (m)]]="","",Table4[[#This Row],[ε (m)]]/(CONVERT(Table4[[#This Row],[Diameter (in)]],"in","m")))</f>
        <v/>
      </c>
      <c r="K1265" s="96" t="str">
        <f>IF(Table4[[#This Row],[Regime]]="LAMINAR",16/Table4[[#This Row],[Teynold''s Number]],"-")</f>
        <v>-</v>
      </c>
      <c r="L1265" s="86"/>
      <c r="M1265" s="97" t="str">
        <f>IF(Table4[[#This Row],[Regime]]="TURBULENT",(((-4*LOG10(Table4[[#This Row],[ε/D]]/3.7+1.256/(Table4[[#This Row],[Teynold''s Number]]*SQRT(Table4[[#This Row],[f turbulent (guess)]]))))^-1)^2),"")</f>
        <v/>
      </c>
      <c r="N1265" s="91" t="str">
        <f>IF(Table4[[#This Row],[f turbulent]]="","",Table4[[#This Row],[f turbulent (guess)]]-Table4[[#This Row],[f turbulent]])</f>
        <v/>
      </c>
      <c r="O1265" s="87">
        <f>IF(Table4[[#This Row],[Segment]]="",0,IF(C1266="",0,IF(C1266&lt;=Table4[[#This Row],[Diameter (in)]],0,1-(D1265/D1266))))</f>
        <v>0</v>
      </c>
      <c r="P1265" s="92" t="str">
        <f>IF(Table4[[#This Row],[Segment]]="","",IF(C1265&gt;C1266,"",IF(C1266="",0.55,(0.55*(1-D1266/D1265)))))</f>
        <v/>
      </c>
      <c r="Q126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65" s="92" t="str">
        <f>IF(Table4[[#This Row],[Segment]]="","",IF(Table4[[#This Row],[Kexpansion]]="","0",((Table4[[#This Row],[Velocity (m/s)]]^2)/2)*Table4[[#This Row],[Kexpansion]]))</f>
        <v/>
      </c>
      <c r="S1265" s="92" t="str">
        <f>IF(Table4[[#This Row],[Segment]]="","",IF(Table4[[#This Row],[Kcontraction]]="","0",((Table4[[#This Row],[Velocity (m/s)]]^2)/2)*Table4[[#This Row],[Kcontraction]]))</f>
        <v/>
      </c>
      <c r="T1265" s="89" t="str">
        <f>IF(Table4[[#This Row],[Segment]]="","",SUMIF($Y$7:$Y$2000,Table4[[#This Row],[Segment]],$AD$7:$AD$2000))</f>
        <v/>
      </c>
      <c r="U1265" s="95" t="str">
        <f>IF(Table4[[#This Row],[Segment]]="","",Table4[[#This Row],[Hfriction (J/kg)]]+Table4[[#This Row],[Hexpansions (J/kg)]]+Table4[[#This Row],[Hcontractions (J/kg)]]+Table4[[#This Row],[Hf (J/kg)]])</f>
        <v/>
      </c>
      <c r="V1265" s="95" t="str">
        <f>IF(Table4[[#This Row],[Segment]]="","",Table4[[#This Row],[Total Friction Loss (J/kg)]]*Table3[Density (kg/m3)])</f>
        <v/>
      </c>
      <c r="W1265" s="95" t="str">
        <f>IF(Table4[[#This Row],[Segment]]="","",Table4[[#This Row],[Total Pressure Drop (Pa)]]/1000)</f>
        <v/>
      </c>
      <c r="Y1265" s="82" t="str">
        <f>IF('Set Up'!D1488="","",'Set Up'!D1488)</f>
        <v/>
      </c>
      <c r="Z1265" s="82" t="str">
        <f>IF('Set Up'!E1488="","",'Set Up'!E1488)</f>
        <v/>
      </c>
      <c r="AA1265" s="82" t="str">
        <f>IF('Set Up'!F1488="","",'Set Up'!F1488)</f>
        <v/>
      </c>
      <c r="AB1265" s="82" t="str">
        <f>IF('Set Up'!G1488="","",'Set Up'!G1488)</f>
        <v/>
      </c>
      <c r="AC1265" s="82" t="str">
        <f t="array" ref="AC1265">IF(Y1265="","",INDEX(Data!$G$4:$G$51,MATCH(Table7[[#This Row],[Fitting]]&amp;Table7[[#This Row],[Fitting Subtype]],Data!$E$4:$E$51&amp;Data!$F$4:$F$51,0)))</f>
        <v/>
      </c>
      <c r="AD1265" s="89" t="str">
        <f>IF(Table7[[#This Row],[Segment]]="","",Table7[[#This Row],[Quantity]]*Table7[[#This Row],[Kf]]*(((INDEX(Table4[Velocity (m/s)],MATCH(Table7[[#This Row],[Segment]],Table4[Segment],0)))^2)/2))</f>
        <v/>
      </c>
      <c r="AF1265" s="82" t="str">
        <f>Table4[[#This Row],[Segment]]</f>
        <v/>
      </c>
      <c r="AG1265" s="75"/>
      <c r="AH1265" s="82" t="str">
        <f>IF(Table5[[#This Row],[Segment]]="","",AG1265-Table4[[#This Row],[Total Pressure Drop (kPa)]])</f>
        <v/>
      </c>
    </row>
    <row r="1266" spans="1:34" x14ac:dyDescent="0.25">
      <c r="A1266" s="95" t="str">
        <f>IF('Set Up'!A1263="","",'Set Up'!A1263)</f>
        <v/>
      </c>
      <c r="B1266" s="75" t="s">
        <v>81</v>
      </c>
      <c r="C1266" s="85"/>
      <c r="D1266" s="86" t="str">
        <f>IF(Table4[[#This Row],[Diameter (in)]]="","",(((CONVERT(Table4[[#This Row],[Diameter (in)]],"in","m"))/2)^2)*PI())</f>
        <v/>
      </c>
      <c r="E1266" s="87" t="str">
        <f>IF(Table4[[#This Row],[Area (m2)]]="","",$D$4/Table4[[#This Row],[Area (m2)]])</f>
        <v/>
      </c>
      <c r="F1266" s="85">
        <f t="shared" si="19"/>
        <v>4.6951999999999998</v>
      </c>
      <c r="G1266" s="88" t="str">
        <f>IF(Table4[[#This Row],[Segment]]="","",(CONVERT(Table4[[#This Row],[Diameter (in)]],"in","m")*$B$4*Table4[[#This Row],[Velocity (m/s)]])/$C$4)</f>
        <v/>
      </c>
      <c r="H1266" s="96" t="str">
        <f>IF(Table4[[#This Row],[Segment]]="","",IF(Table4[[#This Row],[Teynold''s Number]]&gt;4000,"TURBULENT","LAMINAR"))</f>
        <v/>
      </c>
      <c r="I1266" s="86" t="str">
        <f>IF(Table4[[#This Row],[Segment]]="","",INDEX(Data!C1263:C1277,MATCH(Table4[Material],Data!B1263:B1277,0)))</f>
        <v/>
      </c>
      <c r="J1266" s="89" t="str">
        <f>IF(Table4[[#This Row],[ε (m)]]="","",Table4[[#This Row],[ε (m)]]/(CONVERT(Table4[[#This Row],[Diameter (in)]],"in","m")))</f>
        <v/>
      </c>
      <c r="K1266" s="96" t="str">
        <f>IF(Table4[[#This Row],[Regime]]="LAMINAR",16/Table4[[#This Row],[Teynold''s Number]],"-")</f>
        <v>-</v>
      </c>
      <c r="L1266" s="86"/>
      <c r="M1266" s="97" t="str">
        <f>IF(Table4[[#This Row],[Regime]]="TURBULENT",(((-4*LOG10(Table4[[#This Row],[ε/D]]/3.7+1.256/(Table4[[#This Row],[Teynold''s Number]]*SQRT(Table4[[#This Row],[f turbulent (guess)]]))))^-1)^2),"")</f>
        <v/>
      </c>
      <c r="N1266" s="91" t="str">
        <f>IF(Table4[[#This Row],[f turbulent]]="","",Table4[[#This Row],[f turbulent (guess)]]-Table4[[#This Row],[f turbulent]])</f>
        <v/>
      </c>
      <c r="O1266" s="87">
        <f>IF(Table4[[#This Row],[Segment]]="",0,IF(C1267="",0,IF(C1267&lt;=Table4[[#This Row],[Diameter (in)]],0,1-(D1266/D1267))))</f>
        <v>0</v>
      </c>
      <c r="P1266" s="92" t="str">
        <f>IF(Table4[[#This Row],[Segment]]="","",IF(C1266&gt;C1267,"",IF(C1267="",0.55,(0.55*(1-D1267/D1266)))))</f>
        <v/>
      </c>
      <c r="Q126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66" s="92" t="str">
        <f>IF(Table4[[#This Row],[Segment]]="","",IF(Table4[[#This Row],[Kexpansion]]="","0",((Table4[[#This Row],[Velocity (m/s)]]^2)/2)*Table4[[#This Row],[Kexpansion]]))</f>
        <v/>
      </c>
      <c r="S1266" s="92" t="str">
        <f>IF(Table4[[#This Row],[Segment]]="","",IF(Table4[[#This Row],[Kcontraction]]="","0",((Table4[[#This Row],[Velocity (m/s)]]^2)/2)*Table4[[#This Row],[Kcontraction]]))</f>
        <v/>
      </c>
      <c r="T1266" s="89" t="str">
        <f>IF(Table4[[#This Row],[Segment]]="","",SUMIF($Y$7:$Y$2000,Table4[[#This Row],[Segment]],$AD$7:$AD$2000))</f>
        <v/>
      </c>
      <c r="U1266" s="95" t="str">
        <f>IF(Table4[[#This Row],[Segment]]="","",Table4[[#This Row],[Hfriction (J/kg)]]+Table4[[#This Row],[Hexpansions (J/kg)]]+Table4[[#This Row],[Hcontractions (J/kg)]]+Table4[[#This Row],[Hf (J/kg)]])</f>
        <v/>
      </c>
      <c r="V1266" s="95" t="str">
        <f>IF(Table4[[#This Row],[Segment]]="","",Table4[[#This Row],[Total Friction Loss (J/kg)]]*Table3[Density (kg/m3)])</f>
        <v/>
      </c>
      <c r="W1266" s="95" t="str">
        <f>IF(Table4[[#This Row],[Segment]]="","",Table4[[#This Row],[Total Pressure Drop (Pa)]]/1000)</f>
        <v/>
      </c>
      <c r="Y1266" s="82" t="str">
        <f>IF('Set Up'!D1489="","",'Set Up'!D1489)</f>
        <v/>
      </c>
      <c r="Z1266" s="82" t="str">
        <f>IF('Set Up'!E1489="","",'Set Up'!E1489)</f>
        <v/>
      </c>
      <c r="AA1266" s="82" t="str">
        <f>IF('Set Up'!F1489="","",'Set Up'!F1489)</f>
        <v/>
      </c>
      <c r="AB1266" s="82" t="str">
        <f>IF('Set Up'!G1489="","",'Set Up'!G1489)</f>
        <v/>
      </c>
      <c r="AC1266" s="82" t="str">
        <f t="array" ref="AC1266">IF(Y1266="","",INDEX(Data!$G$4:$G$51,MATCH(Table7[[#This Row],[Fitting]]&amp;Table7[[#This Row],[Fitting Subtype]],Data!$E$4:$E$51&amp;Data!$F$4:$F$51,0)))</f>
        <v/>
      </c>
      <c r="AD1266" s="89" t="str">
        <f>IF(Table7[[#This Row],[Segment]]="","",Table7[[#This Row],[Quantity]]*Table7[[#This Row],[Kf]]*(((INDEX(Table4[Velocity (m/s)],MATCH(Table7[[#This Row],[Segment]],Table4[Segment],0)))^2)/2))</f>
        <v/>
      </c>
      <c r="AF1266" s="82" t="str">
        <f>Table4[[#This Row],[Segment]]</f>
        <v/>
      </c>
      <c r="AG1266" s="75"/>
      <c r="AH1266" s="82" t="str">
        <f>IF(Table5[[#This Row],[Segment]]="","",AG1266-Table4[[#This Row],[Total Pressure Drop (kPa)]])</f>
        <v/>
      </c>
    </row>
    <row r="1267" spans="1:34" x14ac:dyDescent="0.25">
      <c r="A1267" s="95" t="str">
        <f>IF('Set Up'!A1264="","",'Set Up'!A1264)</f>
        <v/>
      </c>
      <c r="B1267" s="75" t="s">
        <v>81</v>
      </c>
      <c r="C1267" s="85"/>
      <c r="D1267" s="86" t="str">
        <f>IF(Table4[[#This Row],[Diameter (in)]]="","",(((CONVERT(Table4[[#This Row],[Diameter (in)]],"in","m"))/2)^2)*PI())</f>
        <v/>
      </c>
      <c r="E1267" s="87" t="str">
        <f>IF(Table4[[#This Row],[Area (m2)]]="","",$D$4/Table4[[#This Row],[Area (m2)]])</f>
        <v/>
      </c>
      <c r="F1267" s="85">
        <f t="shared" si="19"/>
        <v>4.6951999999999998</v>
      </c>
      <c r="G1267" s="88" t="str">
        <f>IF(Table4[[#This Row],[Segment]]="","",(CONVERT(Table4[[#This Row],[Diameter (in)]],"in","m")*$B$4*Table4[[#This Row],[Velocity (m/s)]])/$C$4)</f>
        <v/>
      </c>
      <c r="H1267" s="96" t="str">
        <f>IF(Table4[[#This Row],[Segment]]="","",IF(Table4[[#This Row],[Teynold''s Number]]&gt;4000,"TURBULENT","LAMINAR"))</f>
        <v/>
      </c>
      <c r="I1267" s="86" t="str">
        <f>IF(Table4[[#This Row],[Segment]]="","",INDEX(Data!C1264:C1278,MATCH(Table4[Material],Data!B1264:B1278,0)))</f>
        <v/>
      </c>
      <c r="J1267" s="89" t="str">
        <f>IF(Table4[[#This Row],[ε (m)]]="","",Table4[[#This Row],[ε (m)]]/(CONVERT(Table4[[#This Row],[Diameter (in)]],"in","m")))</f>
        <v/>
      </c>
      <c r="K1267" s="96" t="str">
        <f>IF(Table4[[#This Row],[Regime]]="LAMINAR",16/Table4[[#This Row],[Teynold''s Number]],"-")</f>
        <v>-</v>
      </c>
      <c r="L1267" s="86"/>
      <c r="M1267" s="97" t="str">
        <f>IF(Table4[[#This Row],[Regime]]="TURBULENT",(((-4*LOG10(Table4[[#This Row],[ε/D]]/3.7+1.256/(Table4[[#This Row],[Teynold''s Number]]*SQRT(Table4[[#This Row],[f turbulent (guess)]]))))^-1)^2),"")</f>
        <v/>
      </c>
      <c r="N1267" s="91" t="str">
        <f>IF(Table4[[#This Row],[f turbulent]]="","",Table4[[#This Row],[f turbulent (guess)]]-Table4[[#This Row],[f turbulent]])</f>
        <v/>
      </c>
      <c r="O1267" s="87">
        <f>IF(Table4[[#This Row],[Segment]]="",0,IF(C1268="",0,IF(C1268&lt;=Table4[[#This Row],[Diameter (in)]],0,1-(D1267/D1268))))</f>
        <v>0</v>
      </c>
      <c r="P1267" s="92" t="str">
        <f>IF(Table4[[#This Row],[Segment]]="","",IF(C1267&gt;C1268,"",IF(C1268="",0.55,(0.55*(1-D1268/D1267)))))</f>
        <v/>
      </c>
      <c r="Q126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67" s="92" t="str">
        <f>IF(Table4[[#This Row],[Segment]]="","",IF(Table4[[#This Row],[Kexpansion]]="","0",((Table4[[#This Row],[Velocity (m/s)]]^2)/2)*Table4[[#This Row],[Kexpansion]]))</f>
        <v/>
      </c>
      <c r="S1267" s="92" t="str">
        <f>IF(Table4[[#This Row],[Segment]]="","",IF(Table4[[#This Row],[Kcontraction]]="","0",((Table4[[#This Row],[Velocity (m/s)]]^2)/2)*Table4[[#This Row],[Kcontraction]]))</f>
        <v/>
      </c>
      <c r="T1267" s="89" t="str">
        <f>IF(Table4[[#This Row],[Segment]]="","",SUMIF($Y$7:$Y$2000,Table4[[#This Row],[Segment]],$AD$7:$AD$2000))</f>
        <v/>
      </c>
      <c r="U1267" s="95" t="str">
        <f>IF(Table4[[#This Row],[Segment]]="","",Table4[[#This Row],[Hfriction (J/kg)]]+Table4[[#This Row],[Hexpansions (J/kg)]]+Table4[[#This Row],[Hcontractions (J/kg)]]+Table4[[#This Row],[Hf (J/kg)]])</f>
        <v/>
      </c>
      <c r="V1267" s="95" t="str">
        <f>IF(Table4[[#This Row],[Segment]]="","",Table4[[#This Row],[Total Friction Loss (J/kg)]]*Table3[Density (kg/m3)])</f>
        <v/>
      </c>
      <c r="W1267" s="95" t="str">
        <f>IF(Table4[[#This Row],[Segment]]="","",Table4[[#This Row],[Total Pressure Drop (Pa)]]/1000)</f>
        <v/>
      </c>
      <c r="Y1267" s="82" t="str">
        <f>IF('Set Up'!D1490="","",'Set Up'!D1490)</f>
        <v/>
      </c>
      <c r="Z1267" s="82" t="str">
        <f>IF('Set Up'!E1490="","",'Set Up'!E1490)</f>
        <v/>
      </c>
      <c r="AA1267" s="82" t="str">
        <f>IF('Set Up'!F1490="","",'Set Up'!F1490)</f>
        <v/>
      </c>
      <c r="AB1267" s="82" t="str">
        <f>IF('Set Up'!G1490="","",'Set Up'!G1490)</f>
        <v/>
      </c>
      <c r="AC1267" s="82" t="str">
        <f t="array" ref="AC1267">IF(Y1267="","",INDEX(Data!$G$4:$G$51,MATCH(Table7[[#This Row],[Fitting]]&amp;Table7[[#This Row],[Fitting Subtype]],Data!$E$4:$E$51&amp;Data!$F$4:$F$51,0)))</f>
        <v/>
      </c>
      <c r="AD1267" s="89" t="str">
        <f>IF(Table7[[#This Row],[Segment]]="","",Table7[[#This Row],[Quantity]]*Table7[[#This Row],[Kf]]*(((INDEX(Table4[Velocity (m/s)],MATCH(Table7[[#This Row],[Segment]],Table4[Segment],0)))^2)/2))</f>
        <v/>
      </c>
      <c r="AF1267" s="82" t="str">
        <f>Table4[[#This Row],[Segment]]</f>
        <v/>
      </c>
      <c r="AG1267" s="75"/>
      <c r="AH1267" s="82" t="str">
        <f>IF(Table5[[#This Row],[Segment]]="","",AG1267-Table4[[#This Row],[Total Pressure Drop (kPa)]])</f>
        <v/>
      </c>
    </row>
    <row r="1268" spans="1:34" x14ac:dyDescent="0.25">
      <c r="A1268" s="95" t="str">
        <f>IF('Set Up'!A1265="","",'Set Up'!A1265)</f>
        <v/>
      </c>
      <c r="B1268" s="75" t="s">
        <v>81</v>
      </c>
      <c r="C1268" s="85"/>
      <c r="D1268" s="86" t="str">
        <f>IF(Table4[[#This Row],[Diameter (in)]]="","",(((CONVERT(Table4[[#This Row],[Diameter (in)]],"in","m"))/2)^2)*PI())</f>
        <v/>
      </c>
      <c r="E1268" s="87" t="str">
        <f>IF(Table4[[#This Row],[Area (m2)]]="","",$D$4/Table4[[#This Row],[Area (m2)]])</f>
        <v/>
      </c>
      <c r="F1268" s="85">
        <f t="shared" si="19"/>
        <v>4.6951999999999998</v>
      </c>
      <c r="G1268" s="88" t="str">
        <f>IF(Table4[[#This Row],[Segment]]="","",(CONVERT(Table4[[#This Row],[Diameter (in)]],"in","m")*$B$4*Table4[[#This Row],[Velocity (m/s)]])/$C$4)</f>
        <v/>
      </c>
      <c r="H1268" s="96" t="str">
        <f>IF(Table4[[#This Row],[Segment]]="","",IF(Table4[[#This Row],[Teynold''s Number]]&gt;4000,"TURBULENT","LAMINAR"))</f>
        <v/>
      </c>
      <c r="I1268" s="86" t="str">
        <f>IF(Table4[[#This Row],[Segment]]="","",INDEX(Data!C1265:C1279,MATCH(Table4[Material],Data!B1265:B1279,0)))</f>
        <v/>
      </c>
      <c r="J1268" s="89" t="str">
        <f>IF(Table4[[#This Row],[ε (m)]]="","",Table4[[#This Row],[ε (m)]]/(CONVERT(Table4[[#This Row],[Diameter (in)]],"in","m")))</f>
        <v/>
      </c>
      <c r="K1268" s="96" t="str">
        <f>IF(Table4[[#This Row],[Regime]]="LAMINAR",16/Table4[[#This Row],[Teynold''s Number]],"-")</f>
        <v>-</v>
      </c>
      <c r="L1268" s="86"/>
      <c r="M1268" s="97" t="str">
        <f>IF(Table4[[#This Row],[Regime]]="TURBULENT",(((-4*LOG10(Table4[[#This Row],[ε/D]]/3.7+1.256/(Table4[[#This Row],[Teynold''s Number]]*SQRT(Table4[[#This Row],[f turbulent (guess)]]))))^-1)^2),"")</f>
        <v/>
      </c>
      <c r="N1268" s="91" t="str">
        <f>IF(Table4[[#This Row],[f turbulent]]="","",Table4[[#This Row],[f turbulent (guess)]]-Table4[[#This Row],[f turbulent]])</f>
        <v/>
      </c>
      <c r="O1268" s="87">
        <f>IF(Table4[[#This Row],[Segment]]="",0,IF(C1269="",0,IF(C1269&lt;=Table4[[#This Row],[Diameter (in)]],0,1-(D1268/D1269))))</f>
        <v>0</v>
      </c>
      <c r="P1268" s="92" t="str">
        <f>IF(Table4[[#This Row],[Segment]]="","",IF(C1268&gt;C1269,"",IF(C1269="",0.55,(0.55*(1-D1269/D1268)))))</f>
        <v/>
      </c>
      <c r="Q126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68" s="92" t="str">
        <f>IF(Table4[[#This Row],[Segment]]="","",IF(Table4[[#This Row],[Kexpansion]]="","0",((Table4[[#This Row],[Velocity (m/s)]]^2)/2)*Table4[[#This Row],[Kexpansion]]))</f>
        <v/>
      </c>
      <c r="S1268" s="92" t="str">
        <f>IF(Table4[[#This Row],[Segment]]="","",IF(Table4[[#This Row],[Kcontraction]]="","0",((Table4[[#This Row],[Velocity (m/s)]]^2)/2)*Table4[[#This Row],[Kcontraction]]))</f>
        <v/>
      </c>
      <c r="T1268" s="89" t="str">
        <f>IF(Table4[[#This Row],[Segment]]="","",SUMIF($Y$7:$Y$2000,Table4[[#This Row],[Segment]],$AD$7:$AD$2000))</f>
        <v/>
      </c>
      <c r="U1268" s="95" t="str">
        <f>IF(Table4[[#This Row],[Segment]]="","",Table4[[#This Row],[Hfriction (J/kg)]]+Table4[[#This Row],[Hexpansions (J/kg)]]+Table4[[#This Row],[Hcontractions (J/kg)]]+Table4[[#This Row],[Hf (J/kg)]])</f>
        <v/>
      </c>
      <c r="V1268" s="95" t="str">
        <f>IF(Table4[[#This Row],[Segment]]="","",Table4[[#This Row],[Total Friction Loss (J/kg)]]*Table3[Density (kg/m3)])</f>
        <v/>
      </c>
      <c r="W1268" s="95" t="str">
        <f>IF(Table4[[#This Row],[Segment]]="","",Table4[[#This Row],[Total Pressure Drop (Pa)]]/1000)</f>
        <v/>
      </c>
      <c r="Y1268" s="82" t="str">
        <f>IF('Set Up'!D1491="","",'Set Up'!D1491)</f>
        <v/>
      </c>
      <c r="Z1268" s="82" t="str">
        <f>IF('Set Up'!E1491="","",'Set Up'!E1491)</f>
        <v/>
      </c>
      <c r="AA1268" s="82" t="str">
        <f>IF('Set Up'!F1491="","",'Set Up'!F1491)</f>
        <v/>
      </c>
      <c r="AB1268" s="82" t="str">
        <f>IF('Set Up'!G1491="","",'Set Up'!G1491)</f>
        <v/>
      </c>
      <c r="AC1268" s="82" t="str">
        <f t="array" ref="AC1268">IF(Y1268="","",INDEX(Data!$G$4:$G$51,MATCH(Table7[[#This Row],[Fitting]]&amp;Table7[[#This Row],[Fitting Subtype]],Data!$E$4:$E$51&amp;Data!$F$4:$F$51,0)))</f>
        <v/>
      </c>
      <c r="AD1268" s="89" t="str">
        <f>IF(Table7[[#This Row],[Segment]]="","",Table7[[#This Row],[Quantity]]*Table7[[#This Row],[Kf]]*(((INDEX(Table4[Velocity (m/s)],MATCH(Table7[[#This Row],[Segment]],Table4[Segment],0)))^2)/2))</f>
        <v/>
      </c>
      <c r="AF1268" s="82" t="str">
        <f>Table4[[#This Row],[Segment]]</f>
        <v/>
      </c>
      <c r="AG1268" s="75"/>
      <c r="AH1268" s="82" t="str">
        <f>IF(Table5[[#This Row],[Segment]]="","",AG1268-Table4[[#This Row],[Total Pressure Drop (kPa)]])</f>
        <v/>
      </c>
    </row>
    <row r="1269" spans="1:34" x14ac:dyDescent="0.25">
      <c r="A1269" s="95" t="str">
        <f>IF('Set Up'!A1266="","",'Set Up'!A1266)</f>
        <v/>
      </c>
      <c r="B1269" s="75" t="s">
        <v>81</v>
      </c>
      <c r="C1269" s="85"/>
      <c r="D1269" s="86" t="str">
        <f>IF(Table4[[#This Row],[Diameter (in)]]="","",(((CONVERT(Table4[[#This Row],[Diameter (in)]],"in","m"))/2)^2)*PI())</f>
        <v/>
      </c>
      <c r="E1269" s="87" t="str">
        <f>IF(Table4[[#This Row],[Area (m2)]]="","",$D$4/Table4[[#This Row],[Area (m2)]])</f>
        <v/>
      </c>
      <c r="F1269" s="85">
        <f t="shared" si="19"/>
        <v>4.6951999999999998</v>
      </c>
      <c r="G1269" s="88" t="str">
        <f>IF(Table4[[#This Row],[Segment]]="","",(CONVERT(Table4[[#This Row],[Diameter (in)]],"in","m")*$B$4*Table4[[#This Row],[Velocity (m/s)]])/$C$4)</f>
        <v/>
      </c>
      <c r="H1269" s="96" t="str">
        <f>IF(Table4[[#This Row],[Segment]]="","",IF(Table4[[#This Row],[Teynold''s Number]]&gt;4000,"TURBULENT","LAMINAR"))</f>
        <v/>
      </c>
      <c r="I1269" s="86" t="str">
        <f>IF(Table4[[#This Row],[Segment]]="","",INDEX(Data!C1266:C1280,MATCH(Table4[Material],Data!B1266:B1280,0)))</f>
        <v/>
      </c>
      <c r="J1269" s="89" t="str">
        <f>IF(Table4[[#This Row],[ε (m)]]="","",Table4[[#This Row],[ε (m)]]/(CONVERT(Table4[[#This Row],[Diameter (in)]],"in","m")))</f>
        <v/>
      </c>
      <c r="K1269" s="96" t="str">
        <f>IF(Table4[[#This Row],[Regime]]="LAMINAR",16/Table4[[#This Row],[Teynold''s Number]],"-")</f>
        <v>-</v>
      </c>
      <c r="L1269" s="86"/>
      <c r="M1269" s="97" t="str">
        <f>IF(Table4[[#This Row],[Regime]]="TURBULENT",(((-4*LOG10(Table4[[#This Row],[ε/D]]/3.7+1.256/(Table4[[#This Row],[Teynold''s Number]]*SQRT(Table4[[#This Row],[f turbulent (guess)]]))))^-1)^2),"")</f>
        <v/>
      </c>
      <c r="N1269" s="91" t="str">
        <f>IF(Table4[[#This Row],[f turbulent]]="","",Table4[[#This Row],[f turbulent (guess)]]-Table4[[#This Row],[f turbulent]])</f>
        <v/>
      </c>
      <c r="O1269" s="87">
        <f>IF(Table4[[#This Row],[Segment]]="",0,IF(C1270="",0,IF(C1270&lt;=Table4[[#This Row],[Diameter (in)]],0,1-(D1269/D1270))))</f>
        <v>0</v>
      </c>
      <c r="P1269" s="92" t="str">
        <f>IF(Table4[[#This Row],[Segment]]="","",IF(C1269&gt;C1270,"",IF(C1270="",0.55,(0.55*(1-D1270/D1269)))))</f>
        <v/>
      </c>
      <c r="Q126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69" s="92" t="str">
        <f>IF(Table4[[#This Row],[Segment]]="","",IF(Table4[[#This Row],[Kexpansion]]="","0",((Table4[[#This Row],[Velocity (m/s)]]^2)/2)*Table4[[#This Row],[Kexpansion]]))</f>
        <v/>
      </c>
      <c r="S1269" s="92" t="str">
        <f>IF(Table4[[#This Row],[Segment]]="","",IF(Table4[[#This Row],[Kcontraction]]="","0",((Table4[[#This Row],[Velocity (m/s)]]^2)/2)*Table4[[#This Row],[Kcontraction]]))</f>
        <v/>
      </c>
      <c r="T1269" s="89" t="str">
        <f>IF(Table4[[#This Row],[Segment]]="","",SUMIF($Y$7:$Y$2000,Table4[[#This Row],[Segment]],$AD$7:$AD$2000))</f>
        <v/>
      </c>
      <c r="U1269" s="95" t="str">
        <f>IF(Table4[[#This Row],[Segment]]="","",Table4[[#This Row],[Hfriction (J/kg)]]+Table4[[#This Row],[Hexpansions (J/kg)]]+Table4[[#This Row],[Hcontractions (J/kg)]]+Table4[[#This Row],[Hf (J/kg)]])</f>
        <v/>
      </c>
      <c r="V1269" s="95" t="str">
        <f>IF(Table4[[#This Row],[Segment]]="","",Table4[[#This Row],[Total Friction Loss (J/kg)]]*Table3[Density (kg/m3)])</f>
        <v/>
      </c>
      <c r="W1269" s="95" t="str">
        <f>IF(Table4[[#This Row],[Segment]]="","",Table4[[#This Row],[Total Pressure Drop (Pa)]]/1000)</f>
        <v/>
      </c>
      <c r="Y1269" s="82" t="str">
        <f>IF('Set Up'!D1492="","",'Set Up'!D1492)</f>
        <v/>
      </c>
      <c r="Z1269" s="82" t="str">
        <f>IF('Set Up'!E1492="","",'Set Up'!E1492)</f>
        <v/>
      </c>
      <c r="AA1269" s="82" t="str">
        <f>IF('Set Up'!F1492="","",'Set Up'!F1492)</f>
        <v/>
      </c>
      <c r="AB1269" s="82" t="str">
        <f>IF('Set Up'!G1492="","",'Set Up'!G1492)</f>
        <v/>
      </c>
      <c r="AC1269" s="82" t="str">
        <f t="array" ref="AC1269">IF(Y1269="","",INDEX(Data!$G$4:$G$51,MATCH(Table7[[#This Row],[Fitting]]&amp;Table7[[#This Row],[Fitting Subtype]],Data!$E$4:$E$51&amp;Data!$F$4:$F$51,0)))</f>
        <v/>
      </c>
      <c r="AD1269" s="89" t="str">
        <f>IF(Table7[[#This Row],[Segment]]="","",Table7[[#This Row],[Quantity]]*Table7[[#This Row],[Kf]]*(((INDEX(Table4[Velocity (m/s)],MATCH(Table7[[#This Row],[Segment]],Table4[Segment],0)))^2)/2))</f>
        <v/>
      </c>
      <c r="AF1269" s="82" t="str">
        <f>Table4[[#This Row],[Segment]]</f>
        <v/>
      </c>
      <c r="AG1269" s="75"/>
      <c r="AH1269" s="82" t="str">
        <f>IF(Table5[[#This Row],[Segment]]="","",AG1269-Table4[[#This Row],[Total Pressure Drop (kPa)]])</f>
        <v/>
      </c>
    </row>
    <row r="1270" spans="1:34" x14ac:dyDescent="0.25">
      <c r="A1270" s="95" t="str">
        <f>IF('Set Up'!A1267="","",'Set Up'!A1267)</f>
        <v/>
      </c>
      <c r="B1270" s="75" t="s">
        <v>81</v>
      </c>
      <c r="C1270" s="85"/>
      <c r="D1270" s="86" t="str">
        <f>IF(Table4[[#This Row],[Diameter (in)]]="","",(((CONVERT(Table4[[#This Row],[Diameter (in)]],"in","m"))/2)^2)*PI())</f>
        <v/>
      </c>
      <c r="E1270" s="87" t="str">
        <f>IF(Table4[[#This Row],[Area (m2)]]="","",$D$4/Table4[[#This Row],[Area (m2)]])</f>
        <v/>
      </c>
      <c r="F1270" s="85">
        <f t="shared" si="19"/>
        <v>4.6951999999999998</v>
      </c>
      <c r="G1270" s="88" t="str">
        <f>IF(Table4[[#This Row],[Segment]]="","",(CONVERT(Table4[[#This Row],[Diameter (in)]],"in","m")*$B$4*Table4[[#This Row],[Velocity (m/s)]])/$C$4)</f>
        <v/>
      </c>
      <c r="H1270" s="96" t="str">
        <f>IF(Table4[[#This Row],[Segment]]="","",IF(Table4[[#This Row],[Teynold''s Number]]&gt;4000,"TURBULENT","LAMINAR"))</f>
        <v/>
      </c>
      <c r="I1270" s="86" t="str">
        <f>IF(Table4[[#This Row],[Segment]]="","",INDEX(Data!C1267:C1281,MATCH(Table4[Material],Data!B1267:B1281,0)))</f>
        <v/>
      </c>
      <c r="J1270" s="89" t="str">
        <f>IF(Table4[[#This Row],[ε (m)]]="","",Table4[[#This Row],[ε (m)]]/(CONVERT(Table4[[#This Row],[Diameter (in)]],"in","m")))</f>
        <v/>
      </c>
      <c r="K1270" s="96" t="str">
        <f>IF(Table4[[#This Row],[Regime]]="LAMINAR",16/Table4[[#This Row],[Teynold''s Number]],"-")</f>
        <v>-</v>
      </c>
      <c r="L1270" s="86"/>
      <c r="M1270" s="97" t="str">
        <f>IF(Table4[[#This Row],[Regime]]="TURBULENT",(((-4*LOG10(Table4[[#This Row],[ε/D]]/3.7+1.256/(Table4[[#This Row],[Teynold''s Number]]*SQRT(Table4[[#This Row],[f turbulent (guess)]]))))^-1)^2),"")</f>
        <v/>
      </c>
      <c r="N1270" s="91" t="str">
        <f>IF(Table4[[#This Row],[f turbulent]]="","",Table4[[#This Row],[f turbulent (guess)]]-Table4[[#This Row],[f turbulent]])</f>
        <v/>
      </c>
      <c r="O1270" s="87">
        <f>IF(Table4[[#This Row],[Segment]]="",0,IF(C1271="",0,IF(C1271&lt;=Table4[[#This Row],[Diameter (in)]],0,1-(D1270/D1271))))</f>
        <v>0</v>
      </c>
      <c r="P1270" s="92" t="str">
        <f>IF(Table4[[#This Row],[Segment]]="","",IF(C1270&gt;C1271,"",IF(C1271="",0.55,(0.55*(1-D1271/D1270)))))</f>
        <v/>
      </c>
      <c r="Q127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70" s="92" t="str">
        <f>IF(Table4[[#This Row],[Segment]]="","",IF(Table4[[#This Row],[Kexpansion]]="","0",((Table4[[#This Row],[Velocity (m/s)]]^2)/2)*Table4[[#This Row],[Kexpansion]]))</f>
        <v/>
      </c>
      <c r="S1270" s="92" t="str">
        <f>IF(Table4[[#This Row],[Segment]]="","",IF(Table4[[#This Row],[Kcontraction]]="","0",((Table4[[#This Row],[Velocity (m/s)]]^2)/2)*Table4[[#This Row],[Kcontraction]]))</f>
        <v/>
      </c>
      <c r="T1270" s="89" t="str">
        <f>IF(Table4[[#This Row],[Segment]]="","",SUMIF($Y$7:$Y$2000,Table4[[#This Row],[Segment]],$AD$7:$AD$2000))</f>
        <v/>
      </c>
      <c r="U1270" s="95" t="str">
        <f>IF(Table4[[#This Row],[Segment]]="","",Table4[[#This Row],[Hfriction (J/kg)]]+Table4[[#This Row],[Hexpansions (J/kg)]]+Table4[[#This Row],[Hcontractions (J/kg)]]+Table4[[#This Row],[Hf (J/kg)]])</f>
        <v/>
      </c>
      <c r="V1270" s="95" t="str">
        <f>IF(Table4[[#This Row],[Segment]]="","",Table4[[#This Row],[Total Friction Loss (J/kg)]]*Table3[Density (kg/m3)])</f>
        <v/>
      </c>
      <c r="W1270" s="95" t="str">
        <f>IF(Table4[[#This Row],[Segment]]="","",Table4[[#This Row],[Total Pressure Drop (Pa)]]/1000)</f>
        <v/>
      </c>
      <c r="Y1270" s="82" t="str">
        <f>IF('Set Up'!D1493="","",'Set Up'!D1493)</f>
        <v/>
      </c>
      <c r="Z1270" s="82" t="str">
        <f>IF('Set Up'!E1493="","",'Set Up'!E1493)</f>
        <v/>
      </c>
      <c r="AA1270" s="82" t="str">
        <f>IF('Set Up'!F1493="","",'Set Up'!F1493)</f>
        <v/>
      </c>
      <c r="AB1270" s="82" t="str">
        <f>IF('Set Up'!G1493="","",'Set Up'!G1493)</f>
        <v/>
      </c>
      <c r="AC1270" s="82" t="str">
        <f t="array" ref="AC1270">IF(Y1270="","",INDEX(Data!$G$4:$G$51,MATCH(Table7[[#This Row],[Fitting]]&amp;Table7[[#This Row],[Fitting Subtype]],Data!$E$4:$E$51&amp;Data!$F$4:$F$51,0)))</f>
        <v/>
      </c>
      <c r="AD1270" s="89" t="str">
        <f>IF(Table7[[#This Row],[Segment]]="","",Table7[[#This Row],[Quantity]]*Table7[[#This Row],[Kf]]*(((INDEX(Table4[Velocity (m/s)],MATCH(Table7[[#This Row],[Segment]],Table4[Segment],0)))^2)/2))</f>
        <v/>
      </c>
      <c r="AF1270" s="82" t="str">
        <f>Table4[[#This Row],[Segment]]</f>
        <v/>
      </c>
      <c r="AG1270" s="75"/>
      <c r="AH1270" s="82" t="str">
        <f>IF(Table5[[#This Row],[Segment]]="","",AG1270-Table4[[#This Row],[Total Pressure Drop (kPa)]])</f>
        <v/>
      </c>
    </row>
    <row r="1271" spans="1:34" x14ac:dyDescent="0.25">
      <c r="A1271" s="95" t="str">
        <f>IF('Set Up'!A1268="","",'Set Up'!A1268)</f>
        <v/>
      </c>
      <c r="B1271" s="75" t="s">
        <v>81</v>
      </c>
      <c r="C1271" s="85"/>
      <c r="D1271" s="86" t="str">
        <f>IF(Table4[[#This Row],[Diameter (in)]]="","",(((CONVERT(Table4[[#This Row],[Diameter (in)]],"in","m"))/2)^2)*PI())</f>
        <v/>
      </c>
      <c r="E1271" s="87" t="str">
        <f>IF(Table4[[#This Row],[Area (m2)]]="","",$D$4/Table4[[#This Row],[Area (m2)]])</f>
        <v/>
      </c>
      <c r="F1271" s="85">
        <f t="shared" si="19"/>
        <v>4.6951999999999998</v>
      </c>
      <c r="G1271" s="88" t="str">
        <f>IF(Table4[[#This Row],[Segment]]="","",(CONVERT(Table4[[#This Row],[Diameter (in)]],"in","m")*$B$4*Table4[[#This Row],[Velocity (m/s)]])/$C$4)</f>
        <v/>
      </c>
      <c r="H1271" s="96" t="str">
        <f>IF(Table4[[#This Row],[Segment]]="","",IF(Table4[[#This Row],[Teynold''s Number]]&gt;4000,"TURBULENT","LAMINAR"))</f>
        <v/>
      </c>
      <c r="I1271" s="86" t="str">
        <f>IF(Table4[[#This Row],[Segment]]="","",INDEX(Data!C1268:C1282,MATCH(Table4[Material],Data!B1268:B1282,0)))</f>
        <v/>
      </c>
      <c r="J1271" s="89" t="str">
        <f>IF(Table4[[#This Row],[ε (m)]]="","",Table4[[#This Row],[ε (m)]]/(CONVERT(Table4[[#This Row],[Diameter (in)]],"in","m")))</f>
        <v/>
      </c>
      <c r="K1271" s="96" t="str">
        <f>IF(Table4[[#This Row],[Regime]]="LAMINAR",16/Table4[[#This Row],[Teynold''s Number]],"-")</f>
        <v>-</v>
      </c>
      <c r="L1271" s="86"/>
      <c r="M1271" s="97" t="str">
        <f>IF(Table4[[#This Row],[Regime]]="TURBULENT",(((-4*LOG10(Table4[[#This Row],[ε/D]]/3.7+1.256/(Table4[[#This Row],[Teynold''s Number]]*SQRT(Table4[[#This Row],[f turbulent (guess)]]))))^-1)^2),"")</f>
        <v/>
      </c>
      <c r="N1271" s="91" t="str">
        <f>IF(Table4[[#This Row],[f turbulent]]="","",Table4[[#This Row],[f turbulent (guess)]]-Table4[[#This Row],[f turbulent]])</f>
        <v/>
      </c>
      <c r="O1271" s="87">
        <f>IF(Table4[[#This Row],[Segment]]="",0,IF(C1272="",0,IF(C1272&lt;=Table4[[#This Row],[Diameter (in)]],0,1-(D1271/D1272))))</f>
        <v>0</v>
      </c>
      <c r="P1271" s="92" t="str">
        <f>IF(Table4[[#This Row],[Segment]]="","",IF(C1271&gt;C1272,"",IF(C1272="",0.55,(0.55*(1-D1272/D1271)))))</f>
        <v/>
      </c>
      <c r="Q127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71" s="92" t="str">
        <f>IF(Table4[[#This Row],[Segment]]="","",IF(Table4[[#This Row],[Kexpansion]]="","0",((Table4[[#This Row],[Velocity (m/s)]]^2)/2)*Table4[[#This Row],[Kexpansion]]))</f>
        <v/>
      </c>
      <c r="S1271" s="92" t="str">
        <f>IF(Table4[[#This Row],[Segment]]="","",IF(Table4[[#This Row],[Kcontraction]]="","0",((Table4[[#This Row],[Velocity (m/s)]]^2)/2)*Table4[[#This Row],[Kcontraction]]))</f>
        <v/>
      </c>
      <c r="T1271" s="89" t="str">
        <f>IF(Table4[[#This Row],[Segment]]="","",SUMIF($Y$7:$Y$2000,Table4[[#This Row],[Segment]],$AD$7:$AD$2000))</f>
        <v/>
      </c>
      <c r="U1271" s="95" t="str">
        <f>IF(Table4[[#This Row],[Segment]]="","",Table4[[#This Row],[Hfriction (J/kg)]]+Table4[[#This Row],[Hexpansions (J/kg)]]+Table4[[#This Row],[Hcontractions (J/kg)]]+Table4[[#This Row],[Hf (J/kg)]])</f>
        <v/>
      </c>
      <c r="V1271" s="95" t="str">
        <f>IF(Table4[[#This Row],[Segment]]="","",Table4[[#This Row],[Total Friction Loss (J/kg)]]*Table3[Density (kg/m3)])</f>
        <v/>
      </c>
      <c r="W1271" s="95" t="str">
        <f>IF(Table4[[#This Row],[Segment]]="","",Table4[[#This Row],[Total Pressure Drop (Pa)]]/1000)</f>
        <v/>
      </c>
      <c r="Y1271" s="82" t="str">
        <f>IF('Set Up'!D1494="","",'Set Up'!D1494)</f>
        <v/>
      </c>
      <c r="Z1271" s="82" t="str">
        <f>IF('Set Up'!E1494="","",'Set Up'!E1494)</f>
        <v/>
      </c>
      <c r="AA1271" s="82" t="str">
        <f>IF('Set Up'!F1494="","",'Set Up'!F1494)</f>
        <v/>
      </c>
      <c r="AB1271" s="82" t="str">
        <f>IF('Set Up'!G1494="","",'Set Up'!G1494)</f>
        <v/>
      </c>
      <c r="AC1271" s="82" t="str">
        <f t="array" ref="AC1271">IF(Y1271="","",INDEX(Data!$G$4:$G$51,MATCH(Table7[[#This Row],[Fitting]]&amp;Table7[[#This Row],[Fitting Subtype]],Data!$E$4:$E$51&amp;Data!$F$4:$F$51,0)))</f>
        <v/>
      </c>
      <c r="AD1271" s="89" t="str">
        <f>IF(Table7[[#This Row],[Segment]]="","",Table7[[#This Row],[Quantity]]*Table7[[#This Row],[Kf]]*(((INDEX(Table4[Velocity (m/s)],MATCH(Table7[[#This Row],[Segment]],Table4[Segment],0)))^2)/2))</f>
        <v/>
      </c>
      <c r="AF1271" s="82" t="str">
        <f>Table4[[#This Row],[Segment]]</f>
        <v/>
      </c>
      <c r="AG1271" s="75"/>
      <c r="AH1271" s="82" t="str">
        <f>IF(Table5[[#This Row],[Segment]]="","",AG1271-Table4[[#This Row],[Total Pressure Drop (kPa)]])</f>
        <v/>
      </c>
    </row>
    <row r="1272" spans="1:34" x14ac:dyDescent="0.25">
      <c r="A1272" s="95" t="str">
        <f>IF('Set Up'!A1269="","",'Set Up'!A1269)</f>
        <v/>
      </c>
      <c r="B1272" s="75" t="s">
        <v>81</v>
      </c>
      <c r="C1272" s="85"/>
      <c r="D1272" s="86" t="str">
        <f>IF(Table4[[#This Row],[Diameter (in)]]="","",(((CONVERT(Table4[[#This Row],[Diameter (in)]],"in","m"))/2)^2)*PI())</f>
        <v/>
      </c>
      <c r="E1272" s="87" t="str">
        <f>IF(Table4[[#This Row],[Area (m2)]]="","",$D$4/Table4[[#This Row],[Area (m2)]])</f>
        <v/>
      </c>
      <c r="F1272" s="85">
        <f t="shared" si="19"/>
        <v>4.6951999999999998</v>
      </c>
      <c r="G1272" s="88" t="str">
        <f>IF(Table4[[#This Row],[Segment]]="","",(CONVERT(Table4[[#This Row],[Diameter (in)]],"in","m")*$B$4*Table4[[#This Row],[Velocity (m/s)]])/$C$4)</f>
        <v/>
      </c>
      <c r="H1272" s="96" t="str">
        <f>IF(Table4[[#This Row],[Segment]]="","",IF(Table4[[#This Row],[Teynold''s Number]]&gt;4000,"TURBULENT","LAMINAR"))</f>
        <v/>
      </c>
      <c r="I1272" s="86" t="str">
        <f>IF(Table4[[#This Row],[Segment]]="","",INDEX(Data!C1269:C1283,MATCH(Table4[Material],Data!B1269:B1283,0)))</f>
        <v/>
      </c>
      <c r="J1272" s="89" t="str">
        <f>IF(Table4[[#This Row],[ε (m)]]="","",Table4[[#This Row],[ε (m)]]/(CONVERT(Table4[[#This Row],[Diameter (in)]],"in","m")))</f>
        <v/>
      </c>
      <c r="K1272" s="96" t="str">
        <f>IF(Table4[[#This Row],[Regime]]="LAMINAR",16/Table4[[#This Row],[Teynold''s Number]],"-")</f>
        <v>-</v>
      </c>
      <c r="L1272" s="86"/>
      <c r="M1272" s="97" t="str">
        <f>IF(Table4[[#This Row],[Regime]]="TURBULENT",(((-4*LOG10(Table4[[#This Row],[ε/D]]/3.7+1.256/(Table4[[#This Row],[Teynold''s Number]]*SQRT(Table4[[#This Row],[f turbulent (guess)]]))))^-1)^2),"")</f>
        <v/>
      </c>
      <c r="N1272" s="91" t="str">
        <f>IF(Table4[[#This Row],[f turbulent]]="","",Table4[[#This Row],[f turbulent (guess)]]-Table4[[#This Row],[f turbulent]])</f>
        <v/>
      </c>
      <c r="O1272" s="87">
        <f>IF(Table4[[#This Row],[Segment]]="",0,IF(C1273="",0,IF(C1273&lt;=Table4[[#This Row],[Diameter (in)]],0,1-(D1272/D1273))))</f>
        <v>0</v>
      </c>
      <c r="P1272" s="92" t="str">
        <f>IF(Table4[[#This Row],[Segment]]="","",IF(C1272&gt;C1273,"",IF(C1273="",0.55,(0.55*(1-D1273/D1272)))))</f>
        <v/>
      </c>
      <c r="Q127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72" s="92" t="str">
        <f>IF(Table4[[#This Row],[Segment]]="","",IF(Table4[[#This Row],[Kexpansion]]="","0",((Table4[[#This Row],[Velocity (m/s)]]^2)/2)*Table4[[#This Row],[Kexpansion]]))</f>
        <v/>
      </c>
      <c r="S1272" s="92" t="str">
        <f>IF(Table4[[#This Row],[Segment]]="","",IF(Table4[[#This Row],[Kcontraction]]="","0",((Table4[[#This Row],[Velocity (m/s)]]^2)/2)*Table4[[#This Row],[Kcontraction]]))</f>
        <v/>
      </c>
      <c r="T1272" s="89" t="str">
        <f>IF(Table4[[#This Row],[Segment]]="","",SUMIF($Y$7:$Y$2000,Table4[[#This Row],[Segment]],$AD$7:$AD$2000))</f>
        <v/>
      </c>
      <c r="U1272" s="95" t="str">
        <f>IF(Table4[[#This Row],[Segment]]="","",Table4[[#This Row],[Hfriction (J/kg)]]+Table4[[#This Row],[Hexpansions (J/kg)]]+Table4[[#This Row],[Hcontractions (J/kg)]]+Table4[[#This Row],[Hf (J/kg)]])</f>
        <v/>
      </c>
      <c r="V1272" s="95" t="str">
        <f>IF(Table4[[#This Row],[Segment]]="","",Table4[[#This Row],[Total Friction Loss (J/kg)]]*Table3[Density (kg/m3)])</f>
        <v/>
      </c>
      <c r="W1272" s="95" t="str">
        <f>IF(Table4[[#This Row],[Segment]]="","",Table4[[#This Row],[Total Pressure Drop (Pa)]]/1000)</f>
        <v/>
      </c>
      <c r="Y1272" s="82" t="str">
        <f>IF('Set Up'!D1495="","",'Set Up'!D1495)</f>
        <v/>
      </c>
      <c r="Z1272" s="82" t="str">
        <f>IF('Set Up'!E1495="","",'Set Up'!E1495)</f>
        <v/>
      </c>
      <c r="AA1272" s="82" t="str">
        <f>IF('Set Up'!F1495="","",'Set Up'!F1495)</f>
        <v/>
      </c>
      <c r="AB1272" s="82" t="str">
        <f>IF('Set Up'!G1495="","",'Set Up'!G1495)</f>
        <v/>
      </c>
      <c r="AC1272" s="82" t="str">
        <f t="array" ref="AC1272">IF(Y1272="","",INDEX(Data!$G$4:$G$51,MATCH(Table7[[#This Row],[Fitting]]&amp;Table7[[#This Row],[Fitting Subtype]],Data!$E$4:$E$51&amp;Data!$F$4:$F$51,0)))</f>
        <v/>
      </c>
      <c r="AD1272" s="89" t="str">
        <f>IF(Table7[[#This Row],[Segment]]="","",Table7[[#This Row],[Quantity]]*Table7[[#This Row],[Kf]]*(((INDEX(Table4[Velocity (m/s)],MATCH(Table7[[#This Row],[Segment]],Table4[Segment],0)))^2)/2))</f>
        <v/>
      </c>
      <c r="AF1272" s="82" t="str">
        <f>Table4[[#This Row],[Segment]]</f>
        <v/>
      </c>
      <c r="AG1272" s="75"/>
      <c r="AH1272" s="82" t="str">
        <f>IF(Table5[[#This Row],[Segment]]="","",AG1272-Table4[[#This Row],[Total Pressure Drop (kPa)]])</f>
        <v/>
      </c>
    </row>
    <row r="1273" spans="1:34" x14ac:dyDescent="0.25">
      <c r="A1273" s="95" t="str">
        <f>IF('Set Up'!A1270="","",'Set Up'!A1270)</f>
        <v/>
      </c>
      <c r="B1273" s="75" t="s">
        <v>81</v>
      </c>
      <c r="C1273" s="85"/>
      <c r="D1273" s="86" t="str">
        <f>IF(Table4[[#This Row],[Diameter (in)]]="","",(((CONVERT(Table4[[#This Row],[Diameter (in)]],"in","m"))/2)^2)*PI())</f>
        <v/>
      </c>
      <c r="E1273" s="87" t="str">
        <f>IF(Table4[[#This Row],[Area (m2)]]="","",$D$4/Table4[[#This Row],[Area (m2)]])</f>
        <v/>
      </c>
      <c r="F1273" s="85">
        <f t="shared" si="19"/>
        <v>4.6951999999999998</v>
      </c>
      <c r="G1273" s="88" t="str">
        <f>IF(Table4[[#This Row],[Segment]]="","",(CONVERT(Table4[[#This Row],[Diameter (in)]],"in","m")*$B$4*Table4[[#This Row],[Velocity (m/s)]])/$C$4)</f>
        <v/>
      </c>
      <c r="H1273" s="96" t="str">
        <f>IF(Table4[[#This Row],[Segment]]="","",IF(Table4[[#This Row],[Teynold''s Number]]&gt;4000,"TURBULENT","LAMINAR"))</f>
        <v/>
      </c>
      <c r="I1273" s="86" t="str">
        <f>IF(Table4[[#This Row],[Segment]]="","",INDEX(Data!C1270:C1284,MATCH(Table4[Material],Data!B1270:B1284,0)))</f>
        <v/>
      </c>
      <c r="J1273" s="89" t="str">
        <f>IF(Table4[[#This Row],[ε (m)]]="","",Table4[[#This Row],[ε (m)]]/(CONVERT(Table4[[#This Row],[Diameter (in)]],"in","m")))</f>
        <v/>
      </c>
      <c r="K1273" s="96" t="str">
        <f>IF(Table4[[#This Row],[Regime]]="LAMINAR",16/Table4[[#This Row],[Teynold''s Number]],"-")</f>
        <v>-</v>
      </c>
      <c r="L1273" s="86"/>
      <c r="M1273" s="97" t="str">
        <f>IF(Table4[[#This Row],[Regime]]="TURBULENT",(((-4*LOG10(Table4[[#This Row],[ε/D]]/3.7+1.256/(Table4[[#This Row],[Teynold''s Number]]*SQRT(Table4[[#This Row],[f turbulent (guess)]]))))^-1)^2),"")</f>
        <v/>
      </c>
      <c r="N1273" s="91" t="str">
        <f>IF(Table4[[#This Row],[f turbulent]]="","",Table4[[#This Row],[f turbulent (guess)]]-Table4[[#This Row],[f turbulent]])</f>
        <v/>
      </c>
      <c r="O1273" s="87">
        <f>IF(Table4[[#This Row],[Segment]]="",0,IF(C1274="",0,IF(C1274&lt;=Table4[[#This Row],[Diameter (in)]],0,1-(D1273/D1274))))</f>
        <v>0</v>
      </c>
      <c r="P1273" s="92" t="str">
        <f>IF(Table4[[#This Row],[Segment]]="","",IF(C1273&gt;C1274,"",IF(C1274="",0.55,(0.55*(1-D1274/D1273)))))</f>
        <v/>
      </c>
      <c r="Q127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73" s="92" t="str">
        <f>IF(Table4[[#This Row],[Segment]]="","",IF(Table4[[#This Row],[Kexpansion]]="","0",((Table4[[#This Row],[Velocity (m/s)]]^2)/2)*Table4[[#This Row],[Kexpansion]]))</f>
        <v/>
      </c>
      <c r="S1273" s="92" t="str">
        <f>IF(Table4[[#This Row],[Segment]]="","",IF(Table4[[#This Row],[Kcontraction]]="","0",((Table4[[#This Row],[Velocity (m/s)]]^2)/2)*Table4[[#This Row],[Kcontraction]]))</f>
        <v/>
      </c>
      <c r="T1273" s="89" t="str">
        <f>IF(Table4[[#This Row],[Segment]]="","",SUMIF($Y$7:$Y$2000,Table4[[#This Row],[Segment]],$AD$7:$AD$2000))</f>
        <v/>
      </c>
      <c r="U1273" s="95" t="str">
        <f>IF(Table4[[#This Row],[Segment]]="","",Table4[[#This Row],[Hfriction (J/kg)]]+Table4[[#This Row],[Hexpansions (J/kg)]]+Table4[[#This Row],[Hcontractions (J/kg)]]+Table4[[#This Row],[Hf (J/kg)]])</f>
        <v/>
      </c>
      <c r="V1273" s="95" t="str">
        <f>IF(Table4[[#This Row],[Segment]]="","",Table4[[#This Row],[Total Friction Loss (J/kg)]]*Table3[Density (kg/m3)])</f>
        <v/>
      </c>
      <c r="W1273" s="95" t="str">
        <f>IF(Table4[[#This Row],[Segment]]="","",Table4[[#This Row],[Total Pressure Drop (Pa)]]/1000)</f>
        <v/>
      </c>
      <c r="Y1273" s="82" t="str">
        <f>IF('Set Up'!D1496="","",'Set Up'!D1496)</f>
        <v/>
      </c>
      <c r="Z1273" s="82" t="str">
        <f>IF('Set Up'!E1496="","",'Set Up'!E1496)</f>
        <v/>
      </c>
      <c r="AA1273" s="82" t="str">
        <f>IF('Set Up'!F1496="","",'Set Up'!F1496)</f>
        <v/>
      </c>
      <c r="AB1273" s="82" t="str">
        <f>IF('Set Up'!G1496="","",'Set Up'!G1496)</f>
        <v/>
      </c>
      <c r="AC1273" s="82" t="str">
        <f t="array" ref="AC1273">IF(Y1273="","",INDEX(Data!$G$4:$G$51,MATCH(Table7[[#This Row],[Fitting]]&amp;Table7[[#This Row],[Fitting Subtype]],Data!$E$4:$E$51&amp;Data!$F$4:$F$51,0)))</f>
        <v/>
      </c>
      <c r="AD1273" s="89" t="str">
        <f>IF(Table7[[#This Row],[Segment]]="","",Table7[[#This Row],[Quantity]]*Table7[[#This Row],[Kf]]*(((INDEX(Table4[Velocity (m/s)],MATCH(Table7[[#This Row],[Segment]],Table4[Segment],0)))^2)/2))</f>
        <v/>
      </c>
      <c r="AF1273" s="82" t="str">
        <f>Table4[[#This Row],[Segment]]</f>
        <v/>
      </c>
      <c r="AG1273" s="75"/>
      <c r="AH1273" s="82" t="str">
        <f>IF(Table5[[#This Row],[Segment]]="","",AG1273-Table4[[#This Row],[Total Pressure Drop (kPa)]])</f>
        <v/>
      </c>
    </row>
    <row r="1274" spans="1:34" x14ac:dyDescent="0.25">
      <c r="A1274" s="95" t="str">
        <f>IF('Set Up'!A1271="","",'Set Up'!A1271)</f>
        <v/>
      </c>
      <c r="B1274" s="75" t="s">
        <v>81</v>
      </c>
      <c r="C1274" s="85"/>
      <c r="D1274" s="86" t="str">
        <f>IF(Table4[[#This Row],[Diameter (in)]]="","",(((CONVERT(Table4[[#This Row],[Diameter (in)]],"in","m"))/2)^2)*PI())</f>
        <v/>
      </c>
      <c r="E1274" s="87" t="str">
        <f>IF(Table4[[#This Row],[Area (m2)]]="","",$D$4/Table4[[#This Row],[Area (m2)]])</f>
        <v/>
      </c>
      <c r="F1274" s="85">
        <f t="shared" si="19"/>
        <v>4.6951999999999998</v>
      </c>
      <c r="G1274" s="88" t="str">
        <f>IF(Table4[[#This Row],[Segment]]="","",(CONVERT(Table4[[#This Row],[Diameter (in)]],"in","m")*$B$4*Table4[[#This Row],[Velocity (m/s)]])/$C$4)</f>
        <v/>
      </c>
      <c r="H1274" s="96" t="str">
        <f>IF(Table4[[#This Row],[Segment]]="","",IF(Table4[[#This Row],[Teynold''s Number]]&gt;4000,"TURBULENT","LAMINAR"))</f>
        <v/>
      </c>
      <c r="I1274" s="86" t="str">
        <f>IF(Table4[[#This Row],[Segment]]="","",INDEX(Data!C1271:C1285,MATCH(Table4[Material],Data!B1271:B1285,0)))</f>
        <v/>
      </c>
      <c r="J1274" s="89" t="str">
        <f>IF(Table4[[#This Row],[ε (m)]]="","",Table4[[#This Row],[ε (m)]]/(CONVERT(Table4[[#This Row],[Diameter (in)]],"in","m")))</f>
        <v/>
      </c>
      <c r="K1274" s="96" t="str">
        <f>IF(Table4[[#This Row],[Regime]]="LAMINAR",16/Table4[[#This Row],[Teynold''s Number]],"-")</f>
        <v>-</v>
      </c>
      <c r="L1274" s="86"/>
      <c r="M1274" s="97" t="str">
        <f>IF(Table4[[#This Row],[Regime]]="TURBULENT",(((-4*LOG10(Table4[[#This Row],[ε/D]]/3.7+1.256/(Table4[[#This Row],[Teynold''s Number]]*SQRT(Table4[[#This Row],[f turbulent (guess)]]))))^-1)^2),"")</f>
        <v/>
      </c>
      <c r="N1274" s="91" t="str">
        <f>IF(Table4[[#This Row],[f turbulent]]="","",Table4[[#This Row],[f turbulent (guess)]]-Table4[[#This Row],[f turbulent]])</f>
        <v/>
      </c>
      <c r="O1274" s="87">
        <f>IF(Table4[[#This Row],[Segment]]="",0,IF(C1275="",0,IF(C1275&lt;=Table4[[#This Row],[Diameter (in)]],0,1-(D1274/D1275))))</f>
        <v>0</v>
      </c>
      <c r="P1274" s="92" t="str">
        <f>IF(Table4[[#This Row],[Segment]]="","",IF(C1274&gt;C1275,"",IF(C1275="",0.55,(0.55*(1-D1275/D1274)))))</f>
        <v/>
      </c>
      <c r="Q127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74" s="92" t="str">
        <f>IF(Table4[[#This Row],[Segment]]="","",IF(Table4[[#This Row],[Kexpansion]]="","0",((Table4[[#This Row],[Velocity (m/s)]]^2)/2)*Table4[[#This Row],[Kexpansion]]))</f>
        <v/>
      </c>
      <c r="S1274" s="92" t="str">
        <f>IF(Table4[[#This Row],[Segment]]="","",IF(Table4[[#This Row],[Kcontraction]]="","0",((Table4[[#This Row],[Velocity (m/s)]]^2)/2)*Table4[[#This Row],[Kcontraction]]))</f>
        <v/>
      </c>
      <c r="T1274" s="89" t="str">
        <f>IF(Table4[[#This Row],[Segment]]="","",SUMIF($Y$7:$Y$2000,Table4[[#This Row],[Segment]],$AD$7:$AD$2000))</f>
        <v/>
      </c>
      <c r="U1274" s="95" t="str">
        <f>IF(Table4[[#This Row],[Segment]]="","",Table4[[#This Row],[Hfriction (J/kg)]]+Table4[[#This Row],[Hexpansions (J/kg)]]+Table4[[#This Row],[Hcontractions (J/kg)]]+Table4[[#This Row],[Hf (J/kg)]])</f>
        <v/>
      </c>
      <c r="V1274" s="95" t="str">
        <f>IF(Table4[[#This Row],[Segment]]="","",Table4[[#This Row],[Total Friction Loss (J/kg)]]*Table3[Density (kg/m3)])</f>
        <v/>
      </c>
      <c r="W1274" s="95" t="str">
        <f>IF(Table4[[#This Row],[Segment]]="","",Table4[[#This Row],[Total Pressure Drop (Pa)]]/1000)</f>
        <v/>
      </c>
      <c r="Y1274" s="82" t="str">
        <f>IF('Set Up'!D1497="","",'Set Up'!D1497)</f>
        <v/>
      </c>
      <c r="Z1274" s="82" t="str">
        <f>IF('Set Up'!E1497="","",'Set Up'!E1497)</f>
        <v/>
      </c>
      <c r="AA1274" s="82" t="str">
        <f>IF('Set Up'!F1497="","",'Set Up'!F1497)</f>
        <v/>
      </c>
      <c r="AB1274" s="82" t="str">
        <f>IF('Set Up'!G1497="","",'Set Up'!G1497)</f>
        <v/>
      </c>
      <c r="AC1274" s="82" t="str">
        <f t="array" ref="AC1274">IF(Y1274="","",INDEX(Data!$G$4:$G$51,MATCH(Table7[[#This Row],[Fitting]]&amp;Table7[[#This Row],[Fitting Subtype]],Data!$E$4:$E$51&amp;Data!$F$4:$F$51,0)))</f>
        <v/>
      </c>
      <c r="AD1274" s="89" t="str">
        <f>IF(Table7[[#This Row],[Segment]]="","",Table7[[#This Row],[Quantity]]*Table7[[#This Row],[Kf]]*(((INDEX(Table4[Velocity (m/s)],MATCH(Table7[[#This Row],[Segment]],Table4[Segment],0)))^2)/2))</f>
        <v/>
      </c>
      <c r="AF1274" s="82" t="str">
        <f>Table4[[#This Row],[Segment]]</f>
        <v/>
      </c>
      <c r="AG1274" s="75"/>
      <c r="AH1274" s="82" t="str">
        <f>IF(Table5[[#This Row],[Segment]]="","",AG1274-Table4[[#This Row],[Total Pressure Drop (kPa)]])</f>
        <v/>
      </c>
    </row>
    <row r="1275" spans="1:34" x14ac:dyDescent="0.25">
      <c r="A1275" s="95" t="str">
        <f>IF('Set Up'!A1272="","",'Set Up'!A1272)</f>
        <v/>
      </c>
      <c r="B1275" s="75" t="s">
        <v>81</v>
      </c>
      <c r="C1275" s="85"/>
      <c r="D1275" s="86" t="str">
        <f>IF(Table4[[#This Row],[Diameter (in)]]="","",(((CONVERT(Table4[[#This Row],[Diameter (in)]],"in","m"))/2)^2)*PI())</f>
        <v/>
      </c>
      <c r="E1275" s="87" t="str">
        <f>IF(Table4[[#This Row],[Area (m2)]]="","",$D$4/Table4[[#This Row],[Area (m2)]])</f>
        <v/>
      </c>
      <c r="F1275" s="85">
        <f t="shared" si="19"/>
        <v>4.6951999999999998</v>
      </c>
      <c r="G1275" s="88" t="str">
        <f>IF(Table4[[#This Row],[Segment]]="","",(CONVERT(Table4[[#This Row],[Diameter (in)]],"in","m")*$B$4*Table4[[#This Row],[Velocity (m/s)]])/$C$4)</f>
        <v/>
      </c>
      <c r="H1275" s="96" t="str">
        <f>IF(Table4[[#This Row],[Segment]]="","",IF(Table4[[#This Row],[Teynold''s Number]]&gt;4000,"TURBULENT","LAMINAR"))</f>
        <v/>
      </c>
      <c r="I1275" s="86" t="str">
        <f>IF(Table4[[#This Row],[Segment]]="","",INDEX(Data!C1272:C1286,MATCH(Table4[Material],Data!B1272:B1286,0)))</f>
        <v/>
      </c>
      <c r="J1275" s="89" t="str">
        <f>IF(Table4[[#This Row],[ε (m)]]="","",Table4[[#This Row],[ε (m)]]/(CONVERT(Table4[[#This Row],[Diameter (in)]],"in","m")))</f>
        <v/>
      </c>
      <c r="K1275" s="96" t="str">
        <f>IF(Table4[[#This Row],[Regime]]="LAMINAR",16/Table4[[#This Row],[Teynold''s Number]],"-")</f>
        <v>-</v>
      </c>
      <c r="L1275" s="86"/>
      <c r="M1275" s="97" t="str">
        <f>IF(Table4[[#This Row],[Regime]]="TURBULENT",(((-4*LOG10(Table4[[#This Row],[ε/D]]/3.7+1.256/(Table4[[#This Row],[Teynold''s Number]]*SQRT(Table4[[#This Row],[f turbulent (guess)]]))))^-1)^2),"")</f>
        <v/>
      </c>
      <c r="N1275" s="91" t="str">
        <f>IF(Table4[[#This Row],[f turbulent]]="","",Table4[[#This Row],[f turbulent (guess)]]-Table4[[#This Row],[f turbulent]])</f>
        <v/>
      </c>
      <c r="O1275" s="87">
        <f>IF(Table4[[#This Row],[Segment]]="",0,IF(C1276="",0,IF(C1276&lt;=Table4[[#This Row],[Diameter (in)]],0,1-(D1275/D1276))))</f>
        <v>0</v>
      </c>
      <c r="P1275" s="92" t="str">
        <f>IF(Table4[[#This Row],[Segment]]="","",IF(C1275&gt;C1276,"",IF(C1276="",0.55,(0.55*(1-D1276/D1275)))))</f>
        <v/>
      </c>
      <c r="Q127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75" s="92" t="str">
        <f>IF(Table4[[#This Row],[Segment]]="","",IF(Table4[[#This Row],[Kexpansion]]="","0",((Table4[[#This Row],[Velocity (m/s)]]^2)/2)*Table4[[#This Row],[Kexpansion]]))</f>
        <v/>
      </c>
      <c r="S1275" s="92" t="str">
        <f>IF(Table4[[#This Row],[Segment]]="","",IF(Table4[[#This Row],[Kcontraction]]="","0",((Table4[[#This Row],[Velocity (m/s)]]^2)/2)*Table4[[#This Row],[Kcontraction]]))</f>
        <v/>
      </c>
      <c r="T1275" s="89" t="str">
        <f>IF(Table4[[#This Row],[Segment]]="","",SUMIF($Y$7:$Y$2000,Table4[[#This Row],[Segment]],$AD$7:$AD$2000))</f>
        <v/>
      </c>
      <c r="U1275" s="95" t="str">
        <f>IF(Table4[[#This Row],[Segment]]="","",Table4[[#This Row],[Hfriction (J/kg)]]+Table4[[#This Row],[Hexpansions (J/kg)]]+Table4[[#This Row],[Hcontractions (J/kg)]]+Table4[[#This Row],[Hf (J/kg)]])</f>
        <v/>
      </c>
      <c r="V1275" s="95" t="str">
        <f>IF(Table4[[#This Row],[Segment]]="","",Table4[[#This Row],[Total Friction Loss (J/kg)]]*Table3[Density (kg/m3)])</f>
        <v/>
      </c>
      <c r="W1275" s="95" t="str">
        <f>IF(Table4[[#This Row],[Segment]]="","",Table4[[#This Row],[Total Pressure Drop (Pa)]]/1000)</f>
        <v/>
      </c>
      <c r="Y1275" s="82" t="str">
        <f>IF('Set Up'!D1498="","",'Set Up'!D1498)</f>
        <v/>
      </c>
      <c r="Z1275" s="82" t="str">
        <f>IF('Set Up'!E1498="","",'Set Up'!E1498)</f>
        <v/>
      </c>
      <c r="AA1275" s="82" t="str">
        <f>IF('Set Up'!F1498="","",'Set Up'!F1498)</f>
        <v/>
      </c>
      <c r="AB1275" s="82" t="str">
        <f>IF('Set Up'!G1498="","",'Set Up'!G1498)</f>
        <v/>
      </c>
      <c r="AC1275" s="82" t="str">
        <f t="array" ref="AC1275">IF(Y1275="","",INDEX(Data!$G$4:$G$51,MATCH(Table7[[#This Row],[Fitting]]&amp;Table7[[#This Row],[Fitting Subtype]],Data!$E$4:$E$51&amp;Data!$F$4:$F$51,0)))</f>
        <v/>
      </c>
      <c r="AD1275" s="89" t="str">
        <f>IF(Table7[[#This Row],[Segment]]="","",Table7[[#This Row],[Quantity]]*Table7[[#This Row],[Kf]]*(((INDEX(Table4[Velocity (m/s)],MATCH(Table7[[#This Row],[Segment]],Table4[Segment],0)))^2)/2))</f>
        <v/>
      </c>
      <c r="AF1275" s="82" t="str">
        <f>Table4[[#This Row],[Segment]]</f>
        <v/>
      </c>
      <c r="AG1275" s="75"/>
      <c r="AH1275" s="82" t="str">
        <f>IF(Table5[[#This Row],[Segment]]="","",AG1275-Table4[[#This Row],[Total Pressure Drop (kPa)]])</f>
        <v/>
      </c>
    </row>
    <row r="1276" spans="1:34" x14ac:dyDescent="0.25">
      <c r="A1276" s="95" t="str">
        <f>IF('Set Up'!A1273="","",'Set Up'!A1273)</f>
        <v/>
      </c>
      <c r="B1276" s="75" t="s">
        <v>81</v>
      </c>
      <c r="C1276" s="85"/>
      <c r="D1276" s="86" t="str">
        <f>IF(Table4[[#This Row],[Diameter (in)]]="","",(((CONVERT(Table4[[#This Row],[Diameter (in)]],"in","m"))/2)^2)*PI())</f>
        <v/>
      </c>
      <c r="E1276" s="87" t="str">
        <f>IF(Table4[[#This Row],[Area (m2)]]="","",$D$4/Table4[[#This Row],[Area (m2)]])</f>
        <v/>
      </c>
      <c r="F1276" s="85">
        <f t="shared" si="19"/>
        <v>4.6951999999999998</v>
      </c>
      <c r="G1276" s="88" t="str">
        <f>IF(Table4[[#This Row],[Segment]]="","",(CONVERT(Table4[[#This Row],[Diameter (in)]],"in","m")*$B$4*Table4[[#This Row],[Velocity (m/s)]])/$C$4)</f>
        <v/>
      </c>
      <c r="H1276" s="96" t="str">
        <f>IF(Table4[[#This Row],[Segment]]="","",IF(Table4[[#This Row],[Teynold''s Number]]&gt;4000,"TURBULENT","LAMINAR"))</f>
        <v/>
      </c>
      <c r="I1276" s="86" t="str">
        <f>IF(Table4[[#This Row],[Segment]]="","",INDEX(Data!C1273:C1287,MATCH(Table4[Material],Data!B1273:B1287,0)))</f>
        <v/>
      </c>
      <c r="J1276" s="89" t="str">
        <f>IF(Table4[[#This Row],[ε (m)]]="","",Table4[[#This Row],[ε (m)]]/(CONVERT(Table4[[#This Row],[Diameter (in)]],"in","m")))</f>
        <v/>
      </c>
      <c r="K1276" s="96" t="str">
        <f>IF(Table4[[#This Row],[Regime]]="LAMINAR",16/Table4[[#This Row],[Teynold''s Number]],"-")</f>
        <v>-</v>
      </c>
      <c r="L1276" s="86"/>
      <c r="M1276" s="97" t="str">
        <f>IF(Table4[[#This Row],[Regime]]="TURBULENT",(((-4*LOG10(Table4[[#This Row],[ε/D]]/3.7+1.256/(Table4[[#This Row],[Teynold''s Number]]*SQRT(Table4[[#This Row],[f turbulent (guess)]]))))^-1)^2),"")</f>
        <v/>
      </c>
      <c r="N1276" s="91" t="str">
        <f>IF(Table4[[#This Row],[f turbulent]]="","",Table4[[#This Row],[f turbulent (guess)]]-Table4[[#This Row],[f turbulent]])</f>
        <v/>
      </c>
      <c r="O1276" s="87">
        <f>IF(Table4[[#This Row],[Segment]]="",0,IF(C1277="",0,IF(C1277&lt;=Table4[[#This Row],[Diameter (in)]],0,1-(D1276/D1277))))</f>
        <v>0</v>
      </c>
      <c r="P1276" s="92" t="str">
        <f>IF(Table4[[#This Row],[Segment]]="","",IF(C1276&gt;C1277,"",IF(C1277="",0.55,(0.55*(1-D1277/D1276)))))</f>
        <v/>
      </c>
      <c r="Q127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76" s="92" t="str">
        <f>IF(Table4[[#This Row],[Segment]]="","",IF(Table4[[#This Row],[Kexpansion]]="","0",((Table4[[#This Row],[Velocity (m/s)]]^2)/2)*Table4[[#This Row],[Kexpansion]]))</f>
        <v/>
      </c>
      <c r="S1276" s="92" t="str">
        <f>IF(Table4[[#This Row],[Segment]]="","",IF(Table4[[#This Row],[Kcontraction]]="","0",((Table4[[#This Row],[Velocity (m/s)]]^2)/2)*Table4[[#This Row],[Kcontraction]]))</f>
        <v/>
      </c>
      <c r="T1276" s="89" t="str">
        <f>IF(Table4[[#This Row],[Segment]]="","",SUMIF($Y$7:$Y$2000,Table4[[#This Row],[Segment]],$AD$7:$AD$2000))</f>
        <v/>
      </c>
      <c r="U1276" s="95" t="str">
        <f>IF(Table4[[#This Row],[Segment]]="","",Table4[[#This Row],[Hfriction (J/kg)]]+Table4[[#This Row],[Hexpansions (J/kg)]]+Table4[[#This Row],[Hcontractions (J/kg)]]+Table4[[#This Row],[Hf (J/kg)]])</f>
        <v/>
      </c>
      <c r="V1276" s="95" t="str">
        <f>IF(Table4[[#This Row],[Segment]]="","",Table4[[#This Row],[Total Friction Loss (J/kg)]]*Table3[Density (kg/m3)])</f>
        <v/>
      </c>
      <c r="W1276" s="95" t="str">
        <f>IF(Table4[[#This Row],[Segment]]="","",Table4[[#This Row],[Total Pressure Drop (Pa)]]/1000)</f>
        <v/>
      </c>
      <c r="Y1276" s="82" t="str">
        <f>IF('Set Up'!D1499="","",'Set Up'!D1499)</f>
        <v/>
      </c>
      <c r="Z1276" s="82" t="str">
        <f>IF('Set Up'!E1499="","",'Set Up'!E1499)</f>
        <v/>
      </c>
      <c r="AA1276" s="82" t="str">
        <f>IF('Set Up'!F1499="","",'Set Up'!F1499)</f>
        <v/>
      </c>
      <c r="AB1276" s="82" t="str">
        <f>IF('Set Up'!G1499="","",'Set Up'!G1499)</f>
        <v/>
      </c>
      <c r="AC1276" s="82" t="str">
        <f t="array" ref="AC1276">IF(Y1276="","",INDEX(Data!$G$4:$G$51,MATCH(Table7[[#This Row],[Fitting]]&amp;Table7[[#This Row],[Fitting Subtype]],Data!$E$4:$E$51&amp;Data!$F$4:$F$51,0)))</f>
        <v/>
      </c>
      <c r="AD1276" s="89" t="str">
        <f>IF(Table7[[#This Row],[Segment]]="","",Table7[[#This Row],[Quantity]]*Table7[[#This Row],[Kf]]*(((INDEX(Table4[Velocity (m/s)],MATCH(Table7[[#This Row],[Segment]],Table4[Segment],0)))^2)/2))</f>
        <v/>
      </c>
      <c r="AF1276" s="82" t="str">
        <f>Table4[[#This Row],[Segment]]</f>
        <v/>
      </c>
      <c r="AG1276" s="75"/>
      <c r="AH1276" s="82" t="str">
        <f>IF(Table5[[#This Row],[Segment]]="","",AG1276-Table4[[#This Row],[Total Pressure Drop (kPa)]])</f>
        <v/>
      </c>
    </row>
    <row r="1277" spans="1:34" x14ac:dyDescent="0.25">
      <c r="A1277" s="95" t="str">
        <f>IF('Set Up'!A1274="","",'Set Up'!A1274)</f>
        <v/>
      </c>
      <c r="B1277" s="75" t="s">
        <v>81</v>
      </c>
      <c r="C1277" s="85"/>
      <c r="D1277" s="86" t="str">
        <f>IF(Table4[[#This Row],[Diameter (in)]]="","",(((CONVERT(Table4[[#This Row],[Diameter (in)]],"in","m"))/2)^2)*PI())</f>
        <v/>
      </c>
      <c r="E1277" s="87" t="str">
        <f>IF(Table4[[#This Row],[Area (m2)]]="","",$D$4/Table4[[#This Row],[Area (m2)]])</f>
        <v/>
      </c>
      <c r="F1277" s="85">
        <f t="shared" si="19"/>
        <v>4.6951999999999998</v>
      </c>
      <c r="G1277" s="88" t="str">
        <f>IF(Table4[[#This Row],[Segment]]="","",(CONVERT(Table4[[#This Row],[Diameter (in)]],"in","m")*$B$4*Table4[[#This Row],[Velocity (m/s)]])/$C$4)</f>
        <v/>
      </c>
      <c r="H1277" s="96" t="str">
        <f>IF(Table4[[#This Row],[Segment]]="","",IF(Table4[[#This Row],[Teynold''s Number]]&gt;4000,"TURBULENT","LAMINAR"))</f>
        <v/>
      </c>
      <c r="I1277" s="86" t="str">
        <f>IF(Table4[[#This Row],[Segment]]="","",INDEX(Data!C1274:C1288,MATCH(Table4[Material],Data!B1274:B1288,0)))</f>
        <v/>
      </c>
      <c r="J1277" s="89" t="str">
        <f>IF(Table4[[#This Row],[ε (m)]]="","",Table4[[#This Row],[ε (m)]]/(CONVERT(Table4[[#This Row],[Diameter (in)]],"in","m")))</f>
        <v/>
      </c>
      <c r="K1277" s="96" t="str">
        <f>IF(Table4[[#This Row],[Regime]]="LAMINAR",16/Table4[[#This Row],[Teynold''s Number]],"-")</f>
        <v>-</v>
      </c>
      <c r="L1277" s="86"/>
      <c r="M1277" s="97" t="str">
        <f>IF(Table4[[#This Row],[Regime]]="TURBULENT",(((-4*LOG10(Table4[[#This Row],[ε/D]]/3.7+1.256/(Table4[[#This Row],[Teynold''s Number]]*SQRT(Table4[[#This Row],[f turbulent (guess)]]))))^-1)^2),"")</f>
        <v/>
      </c>
      <c r="N1277" s="91" t="str">
        <f>IF(Table4[[#This Row],[f turbulent]]="","",Table4[[#This Row],[f turbulent (guess)]]-Table4[[#This Row],[f turbulent]])</f>
        <v/>
      </c>
      <c r="O1277" s="87">
        <f>IF(Table4[[#This Row],[Segment]]="",0,IF(C1278="",0,IF(C1278&lt;=Table4[[#This Row],[Diameter (in)]],0,1-(D1277/D1278))))</f>
        <v>0</v>
      </c>
      <c r="P1277" s="92" t="str">
        <f>IF(Table4[[#This Row],[Segment]]="","",IF(C1277&gt;C1278,"",IF(C1278="",0.55,(0.55*(1-D1278/D1277)))))</f>
        <v/>
      </c>
      <c r="Q127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77" s="92" t="str">
        <f>IF(Table4[[#This Row],[Segment]]="","",IF(Table4[[#This Row],[Kexpansion]]="","0",((Table4[[#This Row],[Velocity (m/s)]]^2)/2)*Table4[[#This Row],[Kexpansion]]))</f>
        <v/>
      </c>
      <c r="S1277" s="92" t="str">
        <f>IF(Table4[[#This Row],[Segment]]="","",IF(Table4[[#This Row],[Kcontraction]]="","0",((Table4[[#This Row],[Velocity (m/s)]]^2)/2)*Table4[[#This Row],[Kcontraction]]))</f>
        <v/>
      </c>
      <c r="T1277" s="89" t="str">
        <f>IF(Table4[[#This Row],[Segment]]="","",SUMIF($Y$7:$Y$2000,Table4[[#This Row],[Segment]],$AD$7:$AD$2000))</f>
        <v/>
      </c>
      <c r="U1277" s="95" t="str">
        <f>IF(Table4[[#This Row],[Segment]]="","",Table4[[#This Row],[Hfriction (J/kg)]]+Table4[[#This Row],[Hexpansions (J/kg)]]+Table4[[#This Row],[Hcontractions (J/kg)]]+Table4[[#This Row],[Hf (J/kg)]])</f>
        <v/>
      </c>
      <c r="V1277" s="95" t="str">
        <f>IF(Table4[[#This Row],[Segment]]="","",Table4[[#This Row],[Total Friction Loss (J/kg)]]*Table3[Density (kg/m3)])</f>
        <v/>
      </c>
      <c r="W1277" s="95" t="str">
        <f>IF(Table4[[#This Row],[Segment]]="","",Table4[[#This Row],[Total Pressure Drop (Pa)]]/1000)</f>
        <v/>
      </c>
      <c r="Y1277" s="82" t="str">
        <f>IF('Set Up'!D1500="","",'Set Up'!D1500)</f>
        <v/>
      </c>
      <c r="Z1277" s="82" t="str">
        <f>IF('Set Up'!E1500="","",'Set Up'!E1500)</f>
        <v/>
      </c>
      <c r="AA1277" s="82" t="str">
        <f>IF('Set Up'!F1500="","",'Set Up'!F1500)</f>
        <v/>
      </c>
      <c r="AB1277" s="82" t="str">
        <f>IF('Set Up'!G1500="","",'Set Up'!G1500)</f>
        <v/>
      </c>
      <c r="AC1277" s="82" t="str">
        <f t="array" ref="AC1277">IF(Y1277="","",INDEX(Data!$G$4:$G$51,MATCH(Table7[[#This Row],[Fitting]]&amp;Table7[[#This Row],[Fitting Subtype]],Data!$E$4:$E$51&amp;Data!$F$4:$F$51,0)))</f>
        <v/>
      </c>
      <c r="AD1277" s="89" t="str">
        <f>IF(Table7[[#This Row],[Segment]]="","",Table7[[#This Row],[Quantity]]*Table7[[#This Row],[Kf]]*(((INDEX(Table4[Velocity (m/s)],MATCH(Table7[[#This Row],[Segment]],Table4[Segment],0)))^2)/2))</f>
        <v/>
      </c>
      <c r="AF1277" s="82" t="str">
        <f>Table4[[#This Row],[Segment]]</f>
        <v/>
      </c>
      <c r="AG1277" s="75"/>
      <c r="AH1277" s="82" t="str">
        <f>IF(Table5[[#This Row],[Segment]]="","",AG1277-Table4[[#This Row],[Total Pressure Drop (kPa)]])</f>
        <v/>
      </c>
    </row>
    <row r="1278" spans="1:34" x14ac:dyDescent="0.25">
      <c r="A1278" s="95" t="str">
        <f>IF('Set Up'!A1275="","",'Set Up'!A1275)</f>
        <v/>
      </c>
      <c r="B1278" s="75" t="s">
        <v>81</v>
      </c>
      <c r="C1278" s="85"/>
      <c r="D1278" s="86" t="str">
        <f>IF(Table4[[#This Row],[Diameter (in)]]="","",(((CONVERT(Table4[[#This Row],[Diameter (in)]],"in","m"))/2)^2)*PI())</f>
        <v/>
      </c>
      <c r="E1278" s="87" t="str">
        <f>IF(Table4[[#This Row],[Area (m2)]]="","",$D$4/Table4[[#This Row],[Area (m2)]])</f>
        <v/>
      </c>
      <c r="F1278" s="85">
        <f t="shared" si="19"/>
        <v>4.6951999999999998</v>
      </c>
      <c r="G1278" s="88" t="str">
        <f>IF(Table4[[#This Row],[Segment]]="","",(CONVERT(Table4[[#This Row],[Diameter (in)]],"in","m")*$B$4*Table4[[#This Row],[Velocity (m/s)]])/$C$4)</f>
        <v/>
      </c>
      <c r="H1278" s="96" t="str">
        <f>IF(Table4[[#This Row],[Segment]]="","",IF(Table4[[#This Row],[Teynold''s Number]]&gt;4000,"TURBULENT","LAMINAR"))</f>
        <v/>
      </c>
      <c r="I1278" s="86" t="str">
        <f>IF(Table4[[#This Row],[Segment]]="","",INDEX(Data!C1275:C1289,MATCH(Table4[Material],Data!B1275:B1289,0)))</f>
        <v/>
      </c>
      <c r="J1278" s="89" t="str">
        <f>IF(Table4[[#This Row],[ε (m)]]="","",Table4[[#This Row],[ε (m)]]/(CONVERT(Table4[[#This Row],[Diameter (in)]],"in","m")))</f>
        <v/>
      </c>
      <c r="K1278" s="96" t="str">
        <f>IF(Table4[[#This Row],[Regime]]="LAMINAR",16/Table4[[#This Row],[Teynold''s Number]],"-")</f>
        <v>-</v>
      </c>
      <c r="L1278" s="86"/>
      <c r="M1278" s="97" t="str">
        <f>IF(Table4[[#This Row],[Regime]]="TURBULENT",(((-4*LOG10(Table4[[#This Row],[ε/D]]/3.7+1.256/(Table4[[#This Row],[Teynold''s Number]]*SQRT(Table4[[#This Row],[f turbulent (guess)]]))))^-1)^2),"")</f>
        <v/>
      </c>
      <c r="N1278" s="91" t="str">
        <f>IF(Table4[[#This Row],[f turbulent]]="","",Table4[[#This Row],[f turbulent (guess)]]-Table4[[#This Row],[f turbulent]])</f>
        <v/>
      </c>
      <c r="O1278" s="87">
        <f>IF(Table4[[#This Row],[Segment]]="",0,IF(C1279="",0,IF(C1279&lt;=Table4[[#This Row],[Diameter (in)]],0,1-(D1278/D1279))))</f>
        <v>0</v>
      </c>
      <c r="P1278" s="92" t="str">
        <f>IF(Table4[[#This Row],[Segment]]="","",IF(C1278&gt;C1279,"",IF(C1279="",0.55,(0.55*(1-D1279/D1278)))))</f>
        <v/>
      </c>
      <c r="Q127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78" s="92" t="str">
        <f>IF(Table4[[#This Row],[Segment]]="","",IF(Table4[[#This Row],[Kexpansion]]="","0",((Table4[[#This Row],[Velocity (m/s)]]^2)/2)*Table4[[#This Row],[Kexpansion]]))</f>
        <v/>
      </c>
      <c r="S1278" s="92" t="str">
        <f>IF(Table4[[#This Row],[Segment]]="","",IF(Table4[[#This Row],[Kcontraction]]="","0",((Table4[[#This Row],[Velocity (m/s)]]^2)/2)*Table4[[#This Row],[Kcontraction]]))</f>
        <v/>
      </c>
      <c r="T1278" s="89" t="str">
        <f>IF(Table4[[#This Row],[Segment]]="","",SUMIF($Y$7:$Y$2000,Table4[[#This Row],[Segment]],$AD$7:$AD$2000))</f>
        <v/>
      </c>
      <c r="U1278" s="95" t="str">
        <f>IF(Table4[[#This Row],[Segment]]="","",Table4[[#This Row],[Hfriction (J/kg)]]+Table4[[#This Row],[Hexpansions (J/kg)]]+Table4[[#This Row],[Hcontractions (J/kg)]]+Table4[[#This Row],[Hf (J/kg)]])</f>
        <v/>
      </c>
      <c r="V1278" s="95" t="str">
        <f>IF(Table4[[#This Row],[Segment]]="","",Table4[[#This Row],[Total Friction Loss (J/kg)]]*Table3[Density (kg/m3)])</f>
        <v/>
      </c>
      <c r="W1278" s="95" t="str">
        <f>IF(Table4[[#This Row],[Segment]]="","",Table4[[#This Row],[Total Pressure Drop (Pa)]]/1000)</f>
        <v/>
      </c>
      <c r="Y1278" s="82" t="str">
        <f>IF('Set Up'!D1501="","",'Set Up'!D1501)</f>
        <v/>
      </c>
      <c r="Z1278" s="82" t="str">
        <f>IF('Set Up'!E1501="","",'Set Up'!E1501)</f>
        <v/>
      </c>
      <c r="AA1278" s="82" t="str">
        <f>IF('Set Up'!F1501="","",'Set Up'!F1501)</f>
        <v/>
      </c>
      <c r="AB1278" s="82" t="str">
        <f>IF('Set Up'!G1501="","",'Set Up'!G1501)</f>
        <v/>
      </c>
      <c r="AC1278" s="82" t="str">
        <f t="array" ref="AC1278">IF(Y1278="","",INDEX(Data!$G$4:$G$51,MATCH(Table7[[#This Row],[Fitting]]&amp;Table7[[#This Row],[Fitting Subtype]],Data!$E$4:$E$51&amp;Data!$F$4:$F$51,0)))</f>
        <v/>
      </c>
      <c r="AD1278" s="89" t="str">
        <f>IF(Table7[[#This Row],[Segment]]="","",Table7[[#This Row],[Quantity]]*Table7[[#This Row],[Kf]]*(((INDEX(Table4[Velocity (m/s)],MATCH(Table7[[#This Row],[Segment]],Table4[Segment],0)))^2)/2))</f>
        <v/>
      </c>
      <c r="AF1278" s="82" t="str">
        <f>Table4[[#This Row],[Segment]]</f>
        <v/>
      </c>
      <c r="AG1278" s="75"/>
      <c r="AH1278" s="82" t="str">
        <f>IF(Table5[[#This Row],[Segment]]="","",AG1278-Table4[[#This Row],[Total Pressure Drop (kPa)]])</f>
        <v/>
      </c>
    </row>
    <row r="1279" spans="1:34" x14ac:dyDescent="0.25">
      <c r="A1279" s="95" t="str">
        <f>IF('Set Up'!A1276="","",'Set Up'!A1276)</f>
        <v/>
      </c>
      <c r="B1279" s="75" t="s">
        <v>81</v>
      </c>
      <c r="C1279" s="85"/>
      <c r="D1279" s="86" t="str">
        <f>IF(Table4[[#This Row],[Diameter (in)]]="","",(((CONVERT(Table4[[#This Row],[Diameter (in)]],"in","m"))/2)^2)*PI())</f>
        <v/>
      </c>
      <c r="E1279" s="87" t="str">
        <f>IF(Table4[[#This Row],[Area (m2)]]="","",$D$4/Table4[[#This Row],[Area (m2)]])</f>
        <v/>
      </c>
      <c r="F1279" s="85">
        <f t="shared" si="19"/>
        <v>4.6951999999999998</v>
      </c>
      <c r="G1279" s="88" t="str">
        <f>IF(Table4[[#This Row],[Segment]]="","",(CONVERT(Table4[[#This Row],[Diameter (in)]],"in","m")*$B$4*Table4[[#This Row],[Velocity (m/s)]])/$C$4)</f>
        <v/>
      </c>
      <c r="H1279" s="96" t="str">
        <f>IF(Table4[[#This Row],[Segment]]="","",IF(Table4[[#This Row],[Teynold''s Number]]&gt;4000,"TURBULENT","LAMINAR"))</f>
        <v/>
      </c>
      <c r="I1279" s="86" t="str">
        <f>IF(Table4[[#This Row],[Segment]]="","",INDEX(Data!C1276:C1290,MATCH(Table4[Material],Data!B1276:B1290,0)))</f>
        <v/>
      </c>
      <c r="J1279" s="89" t="str">
        <f>IF(Table4[[#This Row],[ε (m)]]="","",Table4[[#This Row],[ε (m)]]/(CONVERT(Table4[[#This Row],[Diameter (in)]],"in","m")))</f>
        <v/>
      </c>
      <c r="K1279" s="96" t="str">
        <f>IF(Table4[[#This Row],[Regime]]="LAMINAR",16/Table4[[#This Row],[Teynold''s Number]],"-")</f>
        <v>-</v>
      </c>
      <c r="L1279" s="86"/>
      <c r="M1279" s="97" t="str">
        <f>IF(Table4[[#This Row],[Regime]]="TURBULENT",(((-4*LOG10(Table4[[#This Row],[ε/D]]/3.7+1.256/(Table4[[#This Row],[Teynold''s Number]]*SQRT(Table4[[#This Row],[f turbulent (guess)]]))))^-1)^2),"")</f>
        <v/>
      </c>
      <c r="N1279" s="91" t="str">
        <f>IF(Table4[[#This Row],[f turbulent]]="","",Table4[[#This Row],[f turbulent (guess)]]-Table4[[#This Row],[f turbulent]])</f>
        <v/>
      </c>
      <c r="O1279" s="87">
        <f>IF(Table4[[#This Row],[Segment]]="",0,IF(C1280="",0,IF(C1280&lt;=Table4[[#This Row],[Diameter (in)]],0,1-(D1279/D1280))))</f>
        <v>0</v>
      </c>
      <c r="P1279" s="92" t="str">
        <f>IF(Table4[[#This Row],[Segment]]="","",IF(C1279&gt;C1280,"",IF(C1280="",0.55,(0.55*(1-D1280/D1279)))))</f>
        <v/>
      </c>
      <c r="Q127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79" s="92" t="str">
        <f>IF(Table4[[#This Row],[Segment]]="","",IF(Table4[[#This Row],[Kexpansion]]="","0",((Table4[[#This Row],[Velocity (m/s)]]^2)/2)*Table4[[#This Row],[Kexpansion]]))</f>
        <v/>
      </c>
      <c r="S1279" s="92" t="str">
        <f>IF(Table4[[#This Row],[Segment]]="","",IF(Table4[[#This Row],[Kcontraction]]="","0",((Table4[[#This Row],[Velocity (m/s)]]^2)/2)*Table4[[#This Row],[Kcontraction]]))</f>
        <v/>
      </c>
      <c r="T1279" s="89" t="str">
        <f>IF(Table4[[#This Row],[Segment]]="","",SUMIF($Y$7:$Y$2000,Table4[[#This Row],[Segment]],$AD$7:$AD$2000))</f>
        <v/>
      </c>
      <c r="U1279" s="95" t="str">
        <f>IF(Table4[[#This Row],[Segment]]="","",Table4[[#This Row],[Hfriction (J/kg)]]+Table4[[#This Row],[Hexpansions (J/kg)]]+Table4[[#This Row],[Hcontractions (J/kg)]]+Table4[[#This Row],[Hf (J/kg)]])</f>
        <v/>
      </c>
      <c r="V1279" s="95" t="str">
        <f>IF(Table4[[#This Row],[Segment]]="","",Table4[[#This Row],[Total Friction Loss (J/kg)]]*Table3[Density (kg/m3)])</f>
        <v/>
      </c>
      <c r="W1279" s="95" t="str">
        <f>IF(Table4[[#This Row],[Segment]]="","",Table4[[#This Row],[Total Pressure Drop (Pa)]]/1000)</f>
        <v/>
      </c>
      <c r="Y1279" s="82" t="str">
        <f>IF('Set Up'!D1502="","",'Set Up'!D1502)</f>
        <v/>
      </c>
      <c r="Z1279" s="82" t="str">
        <f>IF('Set Up'!E1502="","",'Set Up'!E1502)</f>
        <v/>
      </c>
      <c r="AA1279" s="82" t="str">
        <f>IF('Set Up'!F1502="","",'Set Up'!F1502)</f>
        <v/>
      </c>
      <c r="AB1279" s="82" t="str">
        <f>IF('Set Up'!G1502="","",'Set Up'!G1502)</f>
        <v/>
      </c>
      <c r="AC1279" s="82" t="str">
        <f t="array" ref="AC1279">IF(Y1279="","",INDEX(Data!$G$4:$G$51,MATCH(Table7[[#This Row],[Fitting]]&amp;Table7[[#This Row],[Fitting Subtype]],Data!$E$4:$E$51&amp;Data!$F$4:$F$51,0)))</f>
        <v/>
      </c>
      <c r="AD1279" s="89" t="str">
        <f>IF(Table7[[#This Row],[Segment]]="","",Table7[[#This Row],[Quantity]]*Table7[[#This Row],[Kf]]*(((INDEX(Table4[Velocity (m/s)],MATCH(Table7[[#This Row],[Segment]],Table4[Segment],0)))^2)/2))</f>
        <v/>
      </c>
      <c r="AF1279" s="82" t="str">
        <f>Table4[[#This Row],[Segment]]</f>
        <v/>
      </c>
      <c r="AG1279" s="75"/>
      <c r="AH1279" s="82" t="str">
        <f>IF(Table5[[#This Row],[Segment]]="","",AG1279-Table4[[#This Row],[Total Pressure Drop (kPa)]])</f>
        <v/>
      </c>
    </row>
    <row r="1280" spans="1:34" x14ac:dyDescent="0.25">
      <c r="A1280" s="95" t="str">
        <f>IF('Set Up'!A1277="","",'Set Up'!A1277)</f>
        <v/>
      </c>
      <c r="B1280" s="75" t="s">
        <v>81</v>
      </c>
      <c r="C1280" s="85"/>
      <c r="D1280" s="86" t="str">
        <f>IF(Table4[[#This Row],[Diameter (in)]]="","",(((CONVERT(Table4[[#This Row],[Diameter (in)]],"in","m"))/2)^2)*PI())</f>
        <v/>
      </c>
      <c r="E1280" s="87" t="str">
        <f>IF(Table4[[#This Row],[Area (m2)]]="","",$D$4/Table4[[#This Row],[Area (m2)]])</f>
        <v/>
      </c>
      <c r="F1280" s="85">
        <f t="shared" si="19"/>
        <v>4.6951999999999998</v>
      </c>
      <c r="G1280" s="88" t="str">
        <f>IF(Table4[[#This Row],[Segment]]="","",(CONVERT(Table4[[#This Row],[Diameter (in)]],"in","m")*$B$4*Table4[[#This Row],[Velocity (m/s)]])/$C$4)</f>
        <v/>
      </c>
      <c r="H1280" s="96" t="str">
        <f>IF(Table4[[#This Row],[Segment]]="","",IF(Table4[[#This Row],[Teynold''s Number]]&gt;4000,"TURBULENT","LAMINAR"))</f>
        <v/>
      </c>
      <c r="I1280" s="86" t="str">
        <f>IF(Table4[[#This Row],[Segment]]="","",INDEX(Data!C1277:C1291,MATCH(Table4[Material],Data!B1277:B1291,0)))</f>
        <v/>
      </c>
      <c r="J1280" s="89" t="str">
        <f>IF(Table4[[#This Row],[ε (m)]]="","",Table4[[#This Row],[ε (m)]]/(CONVERT(Table4[[#This Row],[Diameter (in)]],"in","m")))</f>
        <v/>
      </c>
      <c r="K1280" s="96" t="str">
        <f>IF(Table4[[#This Row],[Regime]]="LAMINAR",16/Table4[[#This Row],[Teynold''s Number]],"-")</f>
        <v>-</v>
      </c>
      <c r="L1280" s="86"/>
      <c r="M1280" s="97" t="str">
        <f>IF(Table4[[#This Row],[Regime]]="TURBULENT",(((-4*LOG10(Table4[[#This Row],[ε/D]]/3.7+1.256/(Table4[[#This Row],[Teynold''s Number]]*SQRT(Table4[[#This Row],[f turbulent (guess)]]))))^-1)^2),"")</f>
        <v/>
      </c>
      <c r="N1280" s="91" t="str">
        <f>IF(Table4[[#This Row],[f turbulent]]="","",Table4[[#This Row],[f turbulent (guess)]]-Table4[[#This Row],[f turbulent]])</f>
        <v/>
      </c>
      <c r="O1280" s="87">
        <f>IF(Table4[[#This Row],[Segment]]="",0,IF(C1281="",0,IF(C1281&lt;=Table4[[#This Row],[Diameter (in)]],0,1-(D1280/D1281))))</f>
        <v>0</v>
      </c>
      <c r="P1280" s="92" t="str">
        <f>IF(Table4[[#This Row],[Segment]]="","",IF(C1280&gt;C1281,"",IF(C1281="",0.55,(0.55*(1-D1281/D1280)))))</f>
        <v/>
      </c>
      <c r="Q128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80" s="92" t="str">
        <f>IF(Table4[[#This Row],[Segment]]="","",IF(Table4[[#This Row],[Kexpansion]]="","0",((Table4[[#This Row],[Velocity (m/s)]]^2)/2)*Table4[[#This Row],[Kexpansion]]))</f>
        <v/>
      </c>
      <c r="S1280" s="92" t="str">
        <f>IF(Table4[[#This Row],[Segment]]="","",IF(Table4[[#This Row],[Kcontraction]]="","0",((Table4[[#This Row],[Velocity (m/s)]]^2)/2)*Table4[[#This Row],[Kcontraction]]))</f>
        <v/>
      </c>
      <c r="T1280" s="89" t="str">
        <f>IF(Table4[[#This Row],[Segment]]="","",SUMIF($Y$7:$Y$2000,Table4[[#This Row],[Segment]],$AD$7:$AD$2000))</f>
        <v/>
      </c>
      <c r="U1280" s="95" t="str">
        <f>IF(Table4[[#This Row],[Segment]]="","",Table4[[#This Row],[Hfriction (J/kg)]]+Table4[[#This Row],[Hexpansions (J/kg)]]+Table4[[#This Row],[Hcontractions (J/kg)]]+Table4[[#This Row],[Hf (J/kg)]])</f>
        <v/>
      </c>
      <c r="V1280" s="95" t="str">
        <f>IF(Table4[[#This Row],[Segment]]="","",Table4[[#This Row],[Total Friction Loss (J/kg)]]*Table3[Density (kg/m3)])</f>
        <v/>
      </c>
      <c r="W1280" s="95" t="str">
        <f>IF(Table4[[#This Row],[Segment]]="","",Table4[[#This Row],[Total Pressure Drop (Pa)]]/1000)</f>
        <v/>
      </c>
      <c r="Y1280" s="82" t="str">
        <f>IF('Set Up'!D1503="","",'Set Up'!D1503)</f>
        <v/>
      </c>
      <c r="Z1280" s="82" t="str">
        <f>IF('Set Up'!E1503="","",'Set Up'!E1503)</f>
        <v/>
      </c>
      <c r="AA1280" s="82" t="str">
        <f>IF('Set Up'!F1503="","",'Set Up'!F1503)</f>
        <v/>
      </c>
      <c r="AB1280" s="82" t="str">
        <f>IF('Set Up'!G1503="","",'Set Up'!G1503)</f>
        <v/>
      </c>
      <c r="AC1280" s="82" t="str">
        <f t="array" ref="AC1280">IF(Y1280="","",INDEX(Data!$G$4:$G$51,MATCH(Table7[[#This Row],[Fitting]]&amp;Table7[[#This Row],[Fitting Subtype]],Data!$E$4:$E$51&amp;Data!$F$4:$F$51,0)))</f>
        <v/>
      </c>
      <c r="AD1280" s="89" t="str">
        <f>IF(Table7[[#This Row],[Segment]]="","",Table7[[#This Row],[Quantity]]*Table7[[#This Row],[Kf]]*(((INDEX(Table4[Velocity (m/s)],MATCH(Table7[[#This Row],[Segment]],Table4[Segment],0)))^2)/2))</f>
        <v/>
      </c>
      <c r="AF1280" s="82" t="str">
        <f>Table4[[#This Row],[Segment]]</f>
        <v/>
      </c>
      <c r="AG1280" s="75"/>
      <c r="AH1280" s="82" t="str">
        <f>IF(Table5[[#This Row],[Segment]]="","",AG1280-Table4[[#This Row],[Total Pressure Drop (kPa)]])</f>
        <v/>
      </c>
    </row>
    <row r="1281" spans="1:34" x14ac:dyDescent="0.25">
      <c r="A1281" s="95" t="str">
        <f>IF('Set Up'!A1278="","",'Set Up'!A1278)</f>
        <v/>
      </c>
      <c r="B1281" s="75" t="s">
        <v>81</v>
      </c>
      <c r="C1281" s="85"/>
      <c r="D1281" s="86" t="str">
        <f>IF(Table4[[#This Row],[Diameter (in)]]="","",(((CONVERT(Table4[[#This Row],[Diameter (in)]],"in","m"))/2)^2)*PI())</f>
        <v/>
      </c>
      <c r="E1281" s="87" t="str">
        <f>IF(Table4[[#This Row],[Area (m2)]]="","",$D$4/Table4[[#This Row],[Area (m2)]])</f>
        <v/>
      </c>
      <c r="F1281" s="85">
        <f t="shared" si="19"/>
        <v>4.6951999999999998</v>
      </c>
      <c r="G1281" s="88" t="str">
        <f>IF(Table4[[#This Row],[Segment]]="","",(CONVERT(Table4[[#This Row],[Diameter (in)]],"in","m")*$B$4*Table4[[#This Row],[Velocity (m/s)]])/$C$4)</f>
        <v/>
      </c>
      <c r="H1281" s="96" t="str">
        <f>IF(Table4[[#This Row],[Segment]]="","",IF(Table4[[#This Row],[Teynold''s Number]]&gt;4000,"TURBULENT","LAMINAR"))</f>
        <v/>
      </c>
      <c r="I1281" s="86" t="str">
        <f>IF(Table4[[#This Row],[Segment]]="","",INDEX(Data!C1278:C1292,MATCH(Table4[Material],Data!B1278:B1292,0)))</f>
        <v/>
      </c>
      <c r="J1281" s="89" t="str">
        <f>IF(Table4[[#This Row],[ε (m)]]="","",Table4[[#This Row],[ε (m)]]/(CONVERT(Table4[[#This Row],[Diameter (in)]],"in","m")))</f>
        <v/>
      </c>
      <c r="K1281" s="96" t="str">
        <f>IF(Table4[[#This Row],[Regime]]="LAMINAR",16/Table4[[#This Row],[Teynold''s Number]],"-")</f>
        <v>-</v>
      </c>
      <c r="L1281" s="86"/>
      <c r="M1281" s="97" t="str">
        <f>IF(Table4[[#This Row],[Regime]]="TURBULENT",(((-4*LOG10(Table4[[#This Row],[ε/D]]/3.7+1.256/(Table4[[#This Row],[Teynold''s Number]]*SQRT(Table4[[#This Row],[f turbulent (guess)]]))))^-1)^2),"")</f>
        <v/>
      </c>
      <c r="N1281" s="91" t="str">
        <f>IF(Table4[[#This Row],[f turbulent]]="","",Table4[[#This Row],[f turbulent (guess)]]-Table4[[#This Row],[f turbulent]])</f>
        <v/>
      </c>
      <c r="O1281" s="87">
        <f>IF(Table4[[#This Row],[Segment]]="",0,IF(C1282="",0,IF(C1282&lt;=Table4[[#This Row],[Diameter (in)]],0,1-(D1281/D1282))))</f>
        <v>0</v>
      </c>
      <c r="P1281" s="92" t="str">
        <f>IF(Table4[[#This Row],[Segment]]="","",IF(C1281&gt;C1282,"",IF(C1282="",0.55,(0.55*(1-D1282/D1281)))))</f>
        <v/>
      </c>
      <c r="Q128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81" s="92" t="str">
        <f>IF(Table4[[#This Row],[Segment]]="","",IF(Table4[[#This Row],[Kexpansion]]="","0",((Table4[[#This Row],[Velocity (m/s)]]^2)/2)*Table4[[#This Row],[Kexpansion]]))</f>
        <v/>
      </c>
      <c r="S1281" s="92" t="str">
        <f>IF(Table4[[#This Row],[Segment]]="","",IF(Table4[[#This Row],[Kcontraction]]="","0",((Table4[[#This Row],[Velocity (m/s)]]^2)/2)*Table4[[#This Row],[Kcontraction]]))</f>
        <v/>
      </c>
      <c r="T1281" s="89" t="str">
        <f>IF(Table4[[#This Row],[Segment]]="","",SUMIF($Y$7:$Y$2000,Table4[[#This Row],[Segment]],$AD$7:$AD$2000))</f>
        <v/>
      </c>
      <c r="U1281" s="95" t="str">
        <f>IF(Table4[[#This Row],[Segment]]="","",Table4[[#This Row],[Hfriction (J/kg)]]+Table4[[#This Row],[Hexpansions (J/kg)]]+Table4[[#This Row],[Hcontractions (J/kg)]]+Table4[[#This Row],[Hf (J/kg)]])</f>
        <v/>
      </c>
      <c r="V1281" s="95" t="str">
        <f>IF(Table4[[#This Row],[Segment]]="","",Table4[[#This Row],[Total Friction Loss (J/kg)]]*Table3[Density (kg/m3)])</f>
        <v/>
      </c>
      <c r="W1281" s="95" t="str">
        <f>IF(Table4[[#This Row],[Segment]]="","",Table4[[#This Row],[Total Pressure Drop (Pa)]]/1000)</f>
        <v/>
      </c>
      <c r="Y1281" s="82" t="str">
        <f>IF('Set Up'!D1504="","",'Set Up'!D1504)</f>
        <v/>
      </c>
      <c r="Z1281" s="82" t="str">
        <f>IF('Set Up'!E1504="","",'Set Up'!E1504)</f>
        <v/>
      </c>
      <c r="AA1281" s="82" t="str">
        <f>IF('Set Up'!F1504="","",'Set Up'!F1504)</f>
        <v/>
      </c>
      <c r="AB1281" s="82" t="str">
        <f>IF('Set Up'!G1504="","",'Set Up'!G1504)</f>
        <v/>
      </c>
      <c r="AC1281" s="82" t="str">
        <f t="array" ref="AC1281">IF(Y1281="","",INDEX(Data!$G$4:$G$51,MATCH(Table7[[#This Row],[Fitting]]&amp;Table7[[#This Row],[Fitting Subtype]],Data!$E$4:$E$51&amp;Data!$F$4:$F$51,0)))</f>
        <v/>
      </c>
      <c r="AD1281" s="89" t="str">
        <f>IF(Table7[[#This Row],[Segment]]="","",Table7[[#This Row],[Quantity]]*Table7[[#This Row],[Kf]]*(((INDEX(Table4[Velocity (m/s)],MATCH(Table7[[#This Row],[Segment]],Table4[Segment],0)))^2)/2))</f>
        <v/>
      </c>
      <c r="AF1281" s="82" t="str">
        <f>Table4[[#This Row],[Segment]]</f>
        <v/>
      </c>
      <c r="AG1281" s="75"/>
      <c r="AH1281" s="82" t="str">
        <f>IF(Table5[[#This Row],[Segment]]="","",AG1281-Table4[[#This Row],[Total Pressure Drop (kPa)]])</f>
        <v/>
      </c>
    </row>
    <row r="1282" spans="1:34" x14ac:dyDescent="0.25">
      <c r="A1282" s="95" t="str">
        <f>IF('Set Up'!A1279="","",'Set Up'!A1279)</f>
        <v/>
      </c>
      <c r="B1282" s="75" t="s">
        <v>81</v>
      </c>
      <c r="C1282" s="85"/>
      <c r="D1282" s="86" t="str">
        <f>IF(Table4[[#This Row],[Diameter (in)]]="","",(((CONVERT(Table4[[#This Row],[Diameter (in)]],"in","m"))/2)^2)*PI())</f>
        <v/>
      </c>
      <c r="E1282" s="87" t="str">
        <f>IF(Table4[[#This Row],[Area (m2)]]="","",$D$4/Table4[[#This Row],[Area (m2)]])</f>
        <v/>
      </c>
      <c r="F1282" s="85">
        <f t="shared" si="19"/>
        <v>4.6951999999999998</v>
      </c>
      <c r="G1282" s="88" t="str">
        <f>IF(Table4[[#This Row],[Segment]]="","",(CONVERT(Table4[[#This Row],[Diameter (in)]],"in","m")*$B$4*Table4[[#This Row],[Velocity (m/s)]])/$C$4)</f>
        <v/>
      </c>
      <c r="H1282" s="96" t="str">
        <f>IF(Table4[[#This Row],[Segment]]="","",IF(Table4[[#This Row],[Teynold''s Number]]&gt;4000,"TURBULENT","LAMINAR"))</f>
        <v/>
      </c>
      <c r="I1282" s="86" t="str">
        <f>IF(Table4[[#This Row],[Segment]]="","",INDEX(Data!C1279:C1293,MATCH(Table4[Material],Data!B1279:B1293,0)))</f>
        <v/>
      </c>
      <c r="J1282" s="89" t="str">
        <f>IF(Table4[[#This Row],[ε (m)]]="","",Table4[[#This Row],[ε (m)]]/(CONVERT(Table4[[#This Row],[Diameter (in)]],"in","m")))</f>
        <v/>
      </c>
      <c r="K1282" s="96" t="str">
        <f>IF(Table4[[#This Row],[Regime]]="LAMINAR",16/Table4[[#This Row],[Teynold''s Number]],"-")</f>
        <v>-</v>
      </c>
      <c r="L1282" s="86"/>
      <c r="M1282" s="97" t="str">
        <f>IF(Table4[[#This Row],[Regime]]="TURBULENT",(((-4*LOG10(Table4[[#This Row],[ε/D]]/3.7+1.256/(Table4[[#This Row],[Teynold''s Number]]*SQRT(Table4[[#This Row],[f turbulent (guess)]]))))^-1)^2),"")</f>
        <v/>
      </c>
      <c r="N1282" s="91" t="str">
        <f>IF(Table4[[#This Row],[f turbulent]]="","",Table4[[#This Row],[f turbulent (guess)]]-Table4[[#This Row],[f turbulent]])</f>
        <v/>
      </c>
      <c r="O1282" s="87">
        <f>IF(Table4[[#This Row],[Segment]]="",0,IF(C1283="",0,IF(C1283&lt;=Table4[[#This Row],[Diameter (in)]],0,1-(D1282/D1283))))</f>
        <v>0</v>
      </c>
      <c r="P1282" s="92" t="str">
        <f>IF(Table4[[#This Row],[Segment]]="","",IF(C1282&gt;C1283,"",IF(C1283="",0.55,(0.55*(1-D1283/D1282)))))</f>
        <v/>
      </c>
      <c r="Q128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82" s="92" t="str">
        <f>IF(Table4[[#This Row],[Segment]]="","",IF(Table4[[#This Row],[Kexpansion]]="","0",((Table4[[#This Row],[Velocity (m/s)]]^2)/2)*Table4[[#This Row],[Kexpansion]]))</f>
        <v/>
      </c>
      <c r="S1282" s="92" t="str">
        <f>IF(Table4[[#This Row],[Segment]]="","",IF(Table4[[#This Row],[Kcontraction]]="","0",((Table4[[#This Row],[Velocity (m/s)]]^2)/2)*Table4[[#This Row],[Kcontraction]]))</f>
        <v/>
      </c>
      <c r="T1282" s="89" t="str">
        <f>IF(Table4[[#This Row],[Segment]]="","",SUMIF($Y$7:$Y$2000,Table4[[#This Row],[Segment]],$AD$7:$AD$2000))</f>
        <v/>
      </c>
      <c r="U1282" s="95" t="str">
        <f>IF(Table4[[#This Row],[Segment]]="","",Table4[[#This Row],[Hfriction (J/kg)]]+Table4[[#This Row],[Hexpansions (J/kg)]]+Table4[[#This Row],[Hcontractions (J/kg)]]+Table4[[#This Row],[Hf (J/kg)]])</f>
        <v/>
      </c>
      <c r="V1282" s="95" t="str">
        <f>IF(Table4[[#This Row],[Segment]]="","",Table4[[#This Row],[Total Friction Loss (J/kg)]]*Table3[Density (kg/m3)])</f>
        <v/>
      </c>
      <c r="W1282" s="95" t="str">
        <f>IF(Table4[[#This Row],[Segment]]="","",Table4[[#This Row],[Total Pressure Drop (Pa)]]/1000)</f>
        <v/>
      </c>
      <c r="Y1282" s="82" t="str">
        <f>IF('Set Up'!D1505="","",'Set Up'!D1505)</f>
        <v/>
      </c>
      <c r="Z1282" s="82" t="str">
        <f>IF('Set Up'!E1505="","",'Set Up'!E1505)</f>
        <v/>
      </c>
      <c r="AA1282" s="82" t="str">
        <f>IF('Set Up'!F1505="","",'Set Up'!F1505)</f>
        <v/>
      </c>
      <c r="AB1282" s="82" t="str">
        <f>IF('Set Up'!G1505="","",'Set Up'!G1505)</f>
        <v/>
      </c>
      <c r="AC1282" s="82" t="str">
        <f t="array" ref="AC1282">IF(Y1282="","",INDEX(Data!$G$4:$G$51,MATCH(Table7[[#This Row],[Fitting]]&amp;Table7[[#This Row],[Fitting Subtype]],Data!$E$4:$E$51&amp;Data!$F$4:$F$51,0)))</f>
        <v/>
      </c>
      <c r="AD1282" s="89" t="str">
        <f>IF(Table7[[#This Row],[Segment]]="","",Table7[[#This Row],[Quantity]]*Table7[[#This Row],[Kf]]*(((INDEX(Table4[Velocity (m/s)],MATCH(Table7[[#This Row],[Segment]],Table4[Segment],0)))^2)/2))</f>
        <v/>
      </c>
      <c r="AF1282" s="82" t="str">
        <f>Table4[[#This Row],[Segment]]</f>
        <v/>
      </c>
      <c r="AG1282" s="75"/>
      <c r="AH1282" s="82" t="str">
        <f>IF(Table5[[#This Row],[Segment]]="","",AG1282-Table4[[#This Row],[Total Pressure Drop (kPa)]])</f>
        <v/>
      </c>
    </row>
    <row r="1283" spans="1:34" x14ac:dyDescent="0.25">
      <c r="A1283" s="95" t="str">
        <f>IF('Set Up'!A1280="","",'Set Up'!A1280)</f>
        <v/>
      </c>
      <c r="B1283" s="75" t="s">
        <v>81</v>
      </c>
      <c r="C1283" s="85"/>
      <c r="D1283" s="86" t="str">
        <f>IF(Table4[[#This Row],[Diameter (in)]]="","",(((CONVERT(Table4[[#This Row],[Diameter (in)]],"in","m"))/2)^2)*PI())</f>
        <v/>
      </c>
      <c r="E1283" s="87" t="str">
        <f>IF(Table4[[#This Row],[Area (m2)]]="","",$D$4/Table4[[#This Row],[Area (m2)]])</f>
        <v/>
      </c>
      <c r="F1283" s="85">
        <f t="shared" si="19"/>
        <v>4.6951999999999998</v>
      </c>
      <c r="G1283" s="88" t="str">
        <f>IF(Table4[[#This Row],[Segment]]="","",(CONVERT(Table4[[#This Row],[Diameter (in)]],"in","m")*$B$4*Table4[[#This Row],[Velocity (m/s)]])/$C$4)</f>
        <v/>
      </c>
      <c r="H1283" s="96" t="str">
        <f>IF(Table4[[#This Row],[Segment]]="","",IF(Table4[[#This Row],[Teynold''s Number]]&gt;4000,"TURBULENT","LAMINAR"))</f>
        <v/>
      </c>
      <c r="I1283" s="86" t="str">
        <f>IF(Table4[[#This Row],[Segment]]="","",INDEX(Data!C1280:C1294,MATCH(Table4[Material],Data!B1280:B1294,0)))</f>
        <v/>
      </c>
      <c r="J1283" s="89" t="str">
        <f>IF(Table4[[#This Row],[ε (m)]]="","",Table4[[#This Row],[ε (m)]]/(CONVERT(Table4[[#This Row],[Diameter (in)]],"in","m")))</f>
        <v/>
      </c>
      <c r="K1283" s="96" t="str">
        <f>IF(Table4[[#This Row],[Regime]]="LAMINAR",16/Table4[[#This Row],[Teynold''s Number]],"-")</f>
        <v>-</v>
      </c>
      <c r="L1283" s="86"/>
      <c r="M1283" s="97" t="str">
        <f>IF(Table4[[#This Row],[Regime]]="TURBULENT",(((-4*LOG10(Table4[[#This Row],[ε/D]]/3.7+1.256/(Table4[[#This Row],[Teynold''s Number]]*SQRT(Table4[[#This Row],[f turbulent (guess)]]))))^-1)^2),"")</f>
        <v/>
      </c>
      <c r="N1283" s="91" t="str">
        <f>IF(Table4[[#This Row],[f turbulent]]="","",Table4[[#This Row],[f turbulent (guess)]]-Table4[[#This Row],[f turbulent]])</f>
        <v/>
      </c>
      <c r="O1283" s="87">
        <f>IF(Table4[[#This Row],[Segment]]="",0,IF(C1284="",0,IF(C1284&lt;=Table4[[#This Row],[Diameter (in)]],0,1-(D1283/D1284))))</f>
        <v>0</v>
      </c>
      <c r="P1283" s="92" t="str">
        <f>IF(Table4[[#This Row],[Segment]]="","",IF(C1283&gt;C1284,"",IF(C1284="",0.55,(0.55*(1-D1284/D1283)))))</f>
        <v/>
      </c>
      <c r="Q128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83" s="92" t="str">
        <f>IF(Table4[[#This Row],[Segment]]="","",IF(Table4[[#This Row],[Kexpansion]]="","0",((Table4[[#This Row],[Velocity (m/s)]]^2)/2)*Table4[[#This Row],[Kexpansion]]))</f>
        <v/>
      </c>
      <c r="S1283" s="92" t="str">
        <f>IF(Table4[[#This Row],[Segment]]="","",IF(Table4[[#This Row],[Kcontraction]]="","0",((Table4[[#This Row],[Velocity (m/s)]]^2)/2)*Table4[[#This Row],[Kcontraction]]))</f>
        <v/>
      </c>
      <c r="T1283" s="89" t="str">
        <f>IF(Table4[[#This Row],[Segment]]="","",SUMIF($Y$7:$Y$2000,Table4[[#This Row],[Segment]],$AD$7:$AD$2000))</f>
        <v/>
      </c>
      <c r="U1283" s="95" t="str">
        <f>IF(Table4[[#This Row],[Segment]]="","",Table4[[#This Row],[Hfriction (J/kg)]]+Table4[[#This Row],[Hexpansions (J/kg)]]+Table4[[#This Row],[Hcontractions (J/kg)]]+Table4[[#This Row],[Hf (J/kg)]])</f>
        <v/>
      </c>
      <c r="V1283" s="95" t="str">
        <f>IF(Table4[[#This Row],[Segment]]="","",Table4[[#This Row],[Total Friction Loss (J/kg)]]*Table3[Density (kg/m3)])</f>
        <v/>
      </c>
      <c r="W1283" s="95" t="str">
        <f>IF(Table4[[#This Row],[Segment]]="","",Table4[[#This Row],[Total Pressure Drop (Pa)]]/1000)</f>
        <v/>
      </c>
      <c r="Y1283" s="82" t="str">
        <f>IF('Set Up'!D1506="","",'Set Up'!D1506)</f>
        <v/>
      </c>
      <c r="Z1283" s="82" t="str">
        <f>IF('Set Up'!E1506="","",'Set Up'!E1506)</f>
        <v/>
      </c>
      <c r="AA1283" s="82" t="str">
        <f>IF('Set Up'!F1506="","",'Set Up'!F1506)</f>
        <v/>
      </c>
      <c r="AB1283" s="82" t="str">
        <f>IF('Set Up'!G1506="","",'Set Up'!G1506)</f>
        <v/>
      </c>
      <c r="AC1283" s="82" t="str">
        <f t="array" ref="AC1283">IF(Y1283="","",INDEX(Data!$G$4:$G$51,MATCH(Table7[[#This Row],[Fitting]]&amp;Table7[[#This Row],[Fitting Subtype]],Data!$E$4:$E$51&amp;Data!$F$4:$F$51,0)))</f>
        <v/>
      </c>
      <c r="AD1283" s="89" t="str">
        <f>IF(Table7[[#This Row],[Segment]]="","",Table7[[#This Row],[Quantity]]*Table7[[#This Row],[Kf]]*(((INDEX(Table4[Velocity (m/s)],MATCH(Table7[[#This Row],[Segment]],Table4[Segment],0)))^2)/2))</f>
        <v/>
      </c>
      <c r="AF1283" s="82" t="str">
        <f>Table4[[#This Row],[Segment]]</f>
        <v/>
      </c>
      <c r="AG1283" s="75"/>
      <c r="AH1283" s="82" t="str">
        <f>IF(Table5[[#This Row],[Segment]]="","",AG1283-Table4[[#This Row],[Total Pressure Drop (kPa)]])</f>
        <v/>
      </c>
    </row>
    <row r="1284" spans="1:34" x14ac:dyDescent="0.25">
      <c r="A1284" s="95" t="str">
        <f>IF('Set Up'!A1281="","",'Set Up'!A1281)</f>
        <v/>
      </c>
      <c r="B1284" s="75" t="s">
        <v>81</v>
      </c>
      <c r="C1284" s="85"/>
      <c r="D1284" s="86" t="str">
        <f>IF(Table4[[#This Row],[Diameter (in)]]="","",(((CONVERT(Table4[[#This Row],[Diameter (in)]],"in","m"))/2)^2)*PI())</f>
        <v/>
      </c>
      <c r="E1284" s="87" t="str">
        <f>IF(Table4[[#This Row],[Area (m2)]]="","",$D$4/Table4[[#This Row],[Area (m2)]])</f>
        <v/>
      </c>
      <c r="F1284" s="85">
        <f t="shared" si="19"/>
        <v>4.6951999999999998</v>
      </c>
      <c r="G1284" s="88" t="str">
        <f>IF(Table4[[#This Row],[Segment]]="","",(CONVERT(Table4[[#This Row],[Diameter (in)]],"in","m")*$B$4*Table4[[#This Row],[Velocity (m/s)]])/$C$4)</f>
        <v/>
      </c>
      <c r="H1284" s="96" t="str">
        <f>IF(Table4[[#This Row],[Segment]]="","",IF(Table4[[#This Row],[Teynold''s Number]]&gt;4000,"TURBULENT","LAMINAR"))</f>
        <v/>
      </c>
      <c r="I1284" s="86" t="str">
        <f>IF(Table4[[#This Row],[Segment]]="","",INDEX(Data!C1281:C1295,MATCH(Table4[Material],Data!B1281:B1295,0)))</f>
        <v/>
      </c>
      <c r="J1284" s="89" t="str">
        <f>IF(Table4[[#This Row],[ε (m)]]="","",Table4[[#This Row],[ε (m)]]/(CONVERT(Table4[[#This Row],[Diameter (in)]],"in","m")))</f>
        <v/>
      </c>
      <c r="K1284" s="96" t="str">
        <f>IF(Table4[[#This Row],[Regime]]="LAMINAR",16/Table4[[#This Row],[Teynold''s Number]],"-")</f>
        <v>-</v>
      </c>
      <c r="L1284" s="86"/>
      <c r="M1284" s="97" t="str">
        <f>IF(Table4[[#This Row],[Regime]]="TURBULENT",(((-4*LOG10(Table4[[#This Row],[ε/D]]/3.7+1.256/(Table4[[#This Row],[Teynold''s Number]]*SQRT(Table4[[#This Row],[f turbulent (guess)]]))))^-1)^2),"")</f>
        <v/>
      </c>
      <c r="N1284" s="91" t="str">
        <f>IF(Table4[[#This Row],[f turbulent]]="","",Table4[[#This Row],[f turbulent (guess)]]-Table4[[#This Row],[f turbulent]])</f>
        <v/>
      </c>
      <c r="O1284" s="87">
        <f>IF(Table4[[#This Row],[Segment]]="",0,IF(C1285="",0,IF(C1285&lt;=Table4[[#This Row],[Diameter (in)]],0,1-(D1284/D1285))))</f>
        <v>0</v>
      </c>
      <c r="P1284" s="92" t="str">
        <f>IF(Table4[[#This Row],[Segment]]="","",IF(C1284&gt;C1285,"",IF(C1285="",0.55,(0.55*(1-D1285/D1284)))))</f>
        <v/>
      </c>
      <c r="Q128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84" s="92" t="str">
        <f>IF(Table4[[#This Row],[Segment]]="","",IF(Table4[[#This Row],[Kexpansion]]="","0",((Table4[[#This Row],[Velocity (m/s)]]^2)/2)*Table4[[#This Row],[Kexpansion]]))</f>
        <v/>
      </c>
      <c r="S1284" s="92" t="str">
        <f>IF(Table4[[#This Row],[Segment]]="","",IF(Table4[[#This Row],[Kcontraction]]="","0",((Table4[[#This Row],[Velocity (m/s)]]^2)/2)*Table4[[#This Row],[Kcontraction]]))</f>
        <v/>
      </c>
      <c r="T1284" s="89" t="str">
        <f>IF(Table4[[#This Row],[Segment]]="","",SUMIF($Y$7:$Y$2000,Table4[[#This Row],[Segment]],$AD$7:$AD$2000))</f>
        <v/>
      </c>
      <c r="U1284" s="95" t="str">
        <f>IF(Table4[[#This Row],[Segment]]="","",Table4[[#This Row],[Hfriction (J/kg)]]+Table4[[#This Row],[Hexpansions (J/kg)]]+Table4[[#This Row],[Hcontractions (J/kg)]]+Table4[[#This Row],[Hf (J/kg)]])</f>
        <v/>
      </c>
      <c r="V1284" s="95" t="str">
        <f>IF(Table4[[#This Row],[Segment]]="","",Table4[[#This Row],[Total Friction Loss (J/kg)]]*Table3[Density (kg/m3)])</f>
        <v/>
      </c>
      <c r="W1284" s="95" t="str">
        <f>IF(Table4[[#This Row],[Segment]]="","",Table4[[#This Row],[Total Pressure Drop (Pa)]]/1000)</f>
        <v/>
      </c>
      <c r="Y1284" s="82" t="str">
        <f>IF('Set Up'!D1507="","",'Set Up'!D1507)</f>
        <v/>
      </c>
      <c r="Z1284" s="82" t="str">
        <f>IF('Set Up'!E1507="","",'Set Up'!E1507)</f>
        <v/>
      </c>
      <c r="AA1284" s="82" t="str">
        <f>IF('Set Up'!F1507="","",'Set Up'!F1507)</f>
        <v/>
      </c>
      <c r="AB1284" s="82" t="str">
        <f>IF('Set Up'!G1507="","",'Set Up'!G1507)</f>
        <v/>
      </c>
      <c r="AC1284" s="82" t="str">
        <f t="array" ref="AC1284">IF(Y1284="","",INDEX(Data!$G$4:$G$51,MATCH(Table7[[#This Row],[Fitting]]&amp;Table7[[#This Row],[Fitting Subtype]],Data!$E$4:$E$51&amp;Data!$F$4:$F$51,0)))</f>
        <v/>
      </c>
      <c r="AD1284" s="89" t="str">
        <f>IF(Table7[[#This Row],[Segment]]="","",Table7[[#This Row],[Quantity]]*Table7[[#This Row],[Kf]]*(((INDEX(Table4[Velocity (m/s)],MATCH(Table7[[#This Row],[Segment]],Table4[Segment],0)))^2)/2))</f>
        <v/>
      </c>
      <c r="AF1284" s="82" t="str">
        <f>Table4[[#This Row],[Segment]]</f>
        <v/>
      </c>
      <c r="AG1284" s="75"/>
      <c r="AH1284" s="82" t="str">
        <f>IF(Table5[[#This Row],[Segment]]="","",AG1284-Table4[[#This Row],[Total Pressure Drop (kPa)]])</f>
        <v/>
      </c>
    </row>
    <row r="1285" spans="1:34" x14ac:dyDescent="0.25">
      <c r="A1285" s="95" t="str">
        <f>IF('Set Up'!A1282="","",'Set Up'!A1282)</f>
        <v/>
      </c>
      <c r="B1285" s="75" t="s">
        <v>81</v>
      </c>
      <c r="C1285" s="85"/>
      <c r="D1285" s="86" t="str">
        <f>IF(Table4[[#This Row],[Diameter (in)]]="","",(((CONVERT(Table4[[#This Row],[Diameter (in)]],"in","m"))/2)^2)*PI())</f>
        <v/>
      </c>
      <c r="E1285" s="87" t="str">
        <f>IF(Table4[[#This Row],[Area (m2)]]="","",$D$4/Table4[[#This Row],[Area (m2)]])</f>
        <v/>
      </c>
      <c r="F1285" s="85">
        <f t="shared" si="19"/>
        <v>4.6951999999999998</v>
      </c>
      <c r="G1285" s="88" t="str">
        <f>IF(Table4[[#This Row],[Segment]]="","",(CONVERT(Table4[[#This Row],[Diameter (in)]],"in","m")*$B$4*Table4[[#This Row],[Velocity (m/s)]])/$C$4)</f>
        <v/>
      </c>
      <c r="H1285" s="96" t="str">
        <f>IF(Table4[[#This Row],[Segment]]="","",IF(Table4[[#This Row],[Teynold''s Number]]&gt;4000,"TURBULENT","LAMINAR"))</f>
        <v/>
      </c>
      <c r="I1285" s="86" t="str">
        <f>IF(Table4[[#This Row],[Segment]]="","",INDEX(Data!C1282:C1296,MATCH(Table4[Material],Data!B1282:B1296,0)))</f>
        <v/>
      </c>
      <c r="J1285" s="89" t="str">
        <f>IF(Table4[[#This Row],[ε (m)]]="","",Table4[[#This Row],[ε (m)]]/(CONVERT(Table4[[#This Row],[Diameter (in)]],"in","m")))</f>
        <v/>
      </c>
      <c r="K1285" s="96" t="str">
        <f>IF(Table4[[#This Row],[Regime]]="LAMINAR",16/Table4[[#This Row],[Teynold''s Number]],"-")</f>
        <v>-</v>
      </c>
      <c r="L1285" s="86"/>
      <c r="M1285" s="97" t="str">
        <f>IF(Table4[[#This Row],[Regime]]="TURBULENT",(((-4*LOG10(Table4[[#This Row],[ε/D]]/3.7+1.256/(Table4[[#This Row],[Teynold''s Number]]*SQRT(Table4[[#This Row],[f turbulent (guess)]]))))^-1)^2),"")</f>
        <v/>
      </c>
      <c r="N1285" s="91" t="str">
        <f>IF(Table4[[#This Row],[f turbulent]]="","",Table4[[#This Row],[f turbulent (guess)]]-Table4[[#This Row],[f turbulent]])</f>
        <v/>
      </c>
      <c r="O1285" s="87">
        <f>IF(Table4[[#This Row],[Segment]]="",0,IF(C1286="",0,IF(C1286&lt;=Table4[[#This Row],[Diameter (in)]],0,1-(D1285/D1286))))</f>
        <v>0</v>
      </c>
      <c r="P1285" s="92" t="str">
        <f>IF(Table4[[#This Row],[Segment]]="","",IF(C1285&gt;C1286,"",IF(C1286="",0.55,(0.55*(1-D1286/D1285)))))</f>
        <v/>
      </c>
      <c r="Q128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85" s="92" t="str">
        <f>IF(Table4[[#This Row],[Segment]]="","",IF(Table4[[#This Row],[Kexpansion]]="","0",((Table4[[#This Row],[Velocity (m/s)]]^2)/2)*Table4[[#This Row],[Kexpansion]]))</f>
        <v/>
      </c>
      <c r="S1285" s="92" t="str">
        <f>IF(Table4[[#This Row],[Segment]]="","",IF(Table4[[#This Row],[Kcontraction]]="","0",((Table4[[#This Row],[Velocity (m/s)]]^2)/2)*Table4[[#This Row],[Kcontraction]]))</f>
        <v/>
      </c>
      <c r="T1285" s="89" t="str">
        <f>IF(Table4[[#This Row],[Segment]]="","",SUMIF($Y$7:$Y$2000,Table4[[#This Row],[Segment]],$AD$7:$AD$2000))</f>
        <v/>
      </c>
      <c r="U1285" s="95" t="str">
        <f>IF(Table4[[#This Row],[Segment]]="","",Table4[[#This Row],[Hfriction (J/kg)]]+Table4[[#This Row],[Hexpansions (J/kg)]]+Table4[[#This Row],[Hcontractions (J/kg)]]+Table4[[#This Row],[Hf (J/kg)]])</f>
        <v/>
      </c>
      <c r="V1285" s="95" t="str">
        <f>IF(Table4[[#This Row],[Segment]]="","",Table4[[#This Row],[Total Friction Loss (J/kg)]]*Table3[Density (kg/m3)])</f>
        <v/>
      </c>
      <c r="W1285" s="95" t="str">
        <f>IF(Table4[[#This Row],[Segment]]="","",Table4[[#This Row],[Total Pressure Drop (Pa)]]/1000)</f>
        <v/>
      </c>
      <c r="Y1285" s="82" t="str">
        <f>IF('Set Up'!D1508="","",'Set Up'!D1508)</f>
        <v/>
      </c>
      <c r="Z1285" s="82" t="str">
        <f>IF('Set Up'!E1508="","",'Set Up'!E1508)</f>
        <v/>
      </c>
      <c r="AA1285" s="82" t="str">
        <f>IF('Set Up'!F1508="","",'Set Up'!F1508)</f>
        <v/>
      </c>
      <c r="AB1285" s="82" t="str">
        <f>IF('Set Up'!G1508="","",'Set Up'!G1508)</f>
        <v/>
      </c>
      <c r="AC1285" s="82" t="str">
        <f t="array" ref="AC1285">IF(Y1285="","",INDEX(Data!$G$4:$G$51,MATCH(Table7[[#This Row],[Fitting]]&amp;Table7[[#This Row],[Fitting Subtype]],Data!$E$4:$E$51&amp;Data!$F$4:$F$51,0)))</f>
        <v/>
      </c>
      <c r="AD1285" s="89" t="str">
        <f>IF(Table7[[#This Row],[Segment]]="","",Table7[[#This Row],[Quantity]]*Table7[[#This Row],[Kf]]*(((INDEX(Table4[Velocity (m/s)],MATCH(Table7[[#This Row],[Segment]],Table4[Segment],0)))^2)/2))</f>
        <v/>
      </c>
      <c r="AF1285" s="82" t="str">
        <f>Table4[[#This Row],[Segment]]</f>
        <v/>
      </c>
      <c r="AG1285" s="75"/>
      <c r="AH1285" s="82" t="str">
        <f>IF(Table5[[#This Row],[Segment]]="","",AG1285-Table4[[#This Row],[Total Pressure Drop (kPa)]])</f>
        <v/>
      </c>
    </row>
    <row r="1286" spans="1:34" x14ac:dyDescent="0.25">
      <c r="A1286" s="95" t="str">
        <f>IF('Set Up'!A1283="","",'Set Up'!A1283)</f>
        <v/>
      </c>
      <c r="B1286" s="75" t="s">
        <v>81</v>
      </c>
      <c r="C1286" s="85"/>
      <c r="D1286" s="86" t="str">
        <f>IF(Table4[[#This Row],[Diameter (in)]]="","",(((CONVERT(Table4[[#This Row],[Diameter (in)]],"in","m"))/2)^2)*PI())</f>
        <v/>
      </c>
      <c r="E1286" s="87" t="str">
        <f>IF(Table4[[#This Row],[Area (m2)]]="","",$D$4/Table4[[#This Row],[Area (m2)]])</f>
        <v/>
      </c>
      <c r="F1286" s="85">
        <f t="shared" si="19"/>
        <v>4.6951999999999998</v>
      </c>
      <c r="G1286" s="88" t="str">
        <f>IF(Table4[[#This Row],[Segment]]="","",(CONVERT(Table4[[#This Row],[Diameter (in)]],"in","m")*$B$4*Table4[[#This Row],[Velocity (m/s)]])/$C$4)</f>
        <v/>
      </c>
      <c r="H1286" s="96" t="str">
        <f>IF(Table4[[#This Row],[Segment]]="","",IF(Table4[[#This Row],[Teynold''s Number]]&gt;4000,"TURBULENT","LAMINAR"))</f>
        <v/>
      </c>
      <c r="I1286" s="86" t="str">
        <f>IF(Table4[[#This Row],[Segment]]="","",INDEX(Data!C1283:C1297,MATCH(Table4[Material],Data!B1283:B1297,0)))</f>
        <v/>
      </c>
      <c r="J1286" s="89" t="str">
        <f>IF(Table4[[#This Row],[ε (m)]]="","",Table4[[#This Row],[ε (m)]]/(CONVERT(Table4[[#This Row],[Diameter (in)]],"in","m")))</f>
        <v/>
      </c>
      <c r="K1286" s="96" t="str">
        <f>IF(Table4[[#This Row],[Regime]]="LAMINAR",16/Table4[[#This Row],[Teynold''s Number]],"-")</f>
        <v>-</v>
      </c>
      <c r="L1286" s="86"/>
      <c r="M1286" s="97" t="str">
        <f>IF(Table4[[#This Row],[Regime]]="TURBULENT",(((-4*LOG10(Table4[[#This Row],[ε/D]]/3.7+1.256/(Table4[[#This Row],[Teynold''s Number]]*SQRT(Table4[[#This Row],[f turbulent (guess)]]))))^-1)^2),"")</f>
        <v/>
      </c>
      <c r="N1286" s="91" t="str">
        <f>IF(Table4[[#This Row],[f turbulent]]="","",Table4[[#This Row],[f turbulent (guess)]]-Table4[[#This Row],[f turbulent]])</f>
        <v/>
      </c>
      <c r="O1286" s="87">
        <f>IF(Table4[[#This Row],[Segment]]="",0,IF(C1287="",0,IF(C1287&lt;=Table4[[#This Row],[Diameter (in)]],0,1-(D1286/D1287))))</f>
        <v>0</v>
      </c>
      <c r="P1286" s="92" t="str">
        <f>IF(Table4[[#This Row],[Segment]]="","",IF(C1286&gt;C1287,"",IF(C1287="",0.55,(0.55*(1-D1287/D1286)))))</f>
        <v/>
      </c>
      <c r="Q128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86" s="92" t="str">
        <f>IF(Table4[[#This Row],[Segment]]="","",IF(Table4[[#This Row],[Kexpansion]]="","0",((Table4[[#This Row],[Velocity (m/s)]]^2)/2)*Table4[[#This Row],[Kexpansion]]))</f>
        <v/>
      </c>
      <c r="S1286" s="92" t="str">
        <f>IF(Table4[[#This Row],[Segment]]="","",IF(Table4[[#This Row],[Kcontraction]]="","0",((Table4[[#This Row],[Velocity (m/s)]]^2)/2)*Table4[[#This Row],[Kcontraction]]))</f>
        <v/>
      </c>
      <c r="T1286" s="89" t="str">
        <f>IF(Table4[[#This Row],[Segment]]="","",SUMIF($Y$7:$Y$2000,Table4[[#This Row],[Segment]],$AD$7:$AD$2000))</f>
        <v/>
      </c>
      <c r="U1286" s="95" t="str">
        <f>IF(Table4[[#This Row],[Segment]]="","",Table4[[#This Row],[Hfriction (J/kg)]]+Table4[[#This Row],[Hexpansions (J/kg)]]+Table4[[#This Row],[Hcontractions (J/kg)]]+Table4[[#This Row],[Hf (J/kg)]])</f>
        <v/>
      </c>
      <c r="V1286" s="95" t="str">
        <f>IF(Table4[[#This Row],[Segment]]="","",Table4[[#This Row],[Total Friction Loss (J/kg)]]*Table3[Density (kg/m3)])</f>
        <v/>
      </c>
      <c r="W1286" s="95" t="str">
        <f>IF(Table4[[#This Row],[Segment]]="","",Table4[[#This Row],[Total Pressure Drop (Pa)]]/1000)</f>
        <v/>
      </c>
      <c r="Y1286" s="82" t="str">
        <f>IF('Set Up'!D1509="","",'Set Up'!D1509)</f>
        <v/>
      </c>
      <c r="Z1286" s="82" t="str">
        <f>IF('Set Up'!E1509="","",'Set Up'!E1509)</f>
        <v/>
      </c>
      <c r="AA1286" s="82" t="str">
        <f>IF('Set Up'!F1509="","",'Set Up'!F1509)</f>
        <v/>
      </c>
      <c r="AB1286" s="82" t="str">
        <f>IF('Set Up'!G1509="","",'Set Up'!G1509)</f>
        <v/>
      </c>
      <c r="AC1286" s="82" t="str">
        <f t="array" ref="AC1286">IF(Y1286="","",INDEX(Data!$G$4:$G$51,MATCH(Table7[[#This Row],[Fitting]]&amp;Table7[[#This Row],[Fitting Subtype]],Data!$E$4:$E$51&amp;Data!$F$4:$F$51,0)))</f>
        <v/>
      </c>
      <c r="AD1286" s="89" t="str">
        <f>IF(Table7[[#This Row],[Segment]]="","",Table7[[#This Row],[Quantity]]*Table7[[#This Row],[Kf]]*(((INDEX(Table4[Velocity (m/s)],MATCH(Table7[[#This Row],[Segment]],Table4[Segment],0)))^2)/2))</f>
        <v/>
      </c>
      <c r="AF1286" s="82" t="str">
        <f>Table4[[#This Row],[Segment]]</f>
        <v/>
      </c>
      <c r="AG1286" s="75"/>
      <c r="AH1286" s="82" t="str">
        <f>IF(Table5[[#This Row],[Segment]]="","",AG1286-Table4[[#This Row],[Total Pressure Drop (kPa)]])</f>
        <v/>
      </c>
    </row>
    <row r="1287" spans="1:34" x14ac:dyDescent="0.25">
      <c r="A1287" s="95" t="str">
        <f>IF('Set Up'!A1284="","",'Set Up'!A1284)</f>
        <v/>
      </c>
      <c r="B1287" s="75" t="s">
        <v>81</v>
      </c>
      <c r="C1287" s="85"/>
      <c r="D1287" s="86" t="str">
        <f>IF(Table4[[#This Row],[Diameter (in)]]="","",(((CONVERT(Table4[[#This Row],[Diameter (in)]],"in","m"))/2)^2)*PI())</f>
        <v/>
      </c>
      <c r="E1287" s="87" t="str">
        <f>IF(Table4[[#This Row],[Area (m2)]]="","",$D$4/Table4[[#This Row],[Area (m2)]])</f>
        <v/>
      </c>
      <c r="F1287" s="85">
        <f t="shared" ref="F1287:F1350" si="20">5 - CONVERT(1,"ft","m")</f>
        <v>4.6951999999999998</v>
      </c>
      <c r="G1287" s="88" t="str">
        <f>IF(Table4[[#This Row],[Segment]]="","",(CONVERT(Table4[[#This Row],[Diameter (in)]],"in","m")*$B$4*Table4[[#This Row],[Velocity (m/s)]])/$C$4)</f>
        <v/>
      </c>
      <c r="H1287" s="96" t="str">
        <f>IF(Table4[[#This Row],[Segment]]="","",IF(Table4[[#This Row],[Teynold''s Number]]&gt;4000,"TURBULENT","LAMINAR"))</f>
        <v/>
      </c>
      <c r="I1287" s="86" t="str">
        <f>IF(Table4[[#This Row],[Segment]]="","",INDEX(Data!C1284:C1298,MATCH(Table4[Material],Data!B1284:B1298,0)))</f>
        <v/>
      </c>
      <c r="J1287" s="89" t="str">
        <f>IF(Table4[[#This Row],[ε (m)]]="","",Table4[[#This Row],[ε (m)]]/(CONVERT(Table4[[#This Row],[Diameter (in)]],"in","m")))</f>
        <v/>
      </c>
      <c r="K1287" s="96" t="str">
        <f>IF(Table4[[#This Row],[Regime]]="LAMINAR",16/Table4[[#This Row],[Teynold''s Number]],"-")</f>
        <v>-</v>
      </c>
      <c r="L1287" s="86"/>
      <c r="M1287" s="97" t="str">
        <f>IF(Table4[[#This Row],[Regime]]="TURBULENT",(((-4*LOG10(Table4[[#This Row],[ε/D]]/3.7+1.256/(Table4[[#This Row],[Teynold''s Number]]*SQRT(Table4[[#This Row],[f turbulent (guess)]]))))^-1)^2),"")</f>
        <v/>
      </c>
      <c r="N1287" s="91" t="str">
        <f>IF(Table4[[#This Row],[f turbulent]]="","",Table4[[#This Row],[f turbulent (guess)]]-Table4[[#This Row],[f turbulent]])</f>
        <v/>
      </c>
      <c r="O1287" s="87">
        <f>IF(Table4[[#This Row],[Segment]]="",0,IF(C1288="",0,IF(C1288&lt;=Table4[[#This Row],[Diameter (in)]],0,1-(D1287/D1288))))</f>
        <v>0</v>
      </c>
      <c r="P1287" s="92" t="str">
        <f>IF(Table4[[#This Row],[Segment]]="","",IF(C1287&gt;C1288,"",IF(C1288="",0.55,(0.55*(1-D1288/D1287)))))</f>
        <v/>
      </c>
      <c r="Q128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87" s="92" t="str">
        <f>IF(Table4[[#This Row],[Segment]]="","",IF(Table4[[#This Row],[Kexpansion]]="","0",((Table4[[#This Row],[Velocity (m/s)]]^2)/2)*Table4[[#This Row],[Kexpansion]]))</f>
        <v/>
      </c>
      <c r="S1287" s="92" t="str">
        <f>IF(Table4[[#This Row],[Segment]]="","",IF(Table4[[#This Row],[Kcontraction]]="","0",((Table4[[#This Row],[Velocity (m/s)]]^2)/2)*Table4[[#This Row],[Kcontraction]]))</f>
        <v/>
      </c>
      <c r="T1287" s="89" t="str">
        <f>IF(Table4[[#This Row],[Segment]]="","",SUMIF($Y$7:$Y$2000,Table4[[#This Row],[Segment]],$AD$7:$AD$2000))</f>
        <v/>
      </c>
      <c r="U1287" s="95" t="str">
        <f>IF(Table4[[#This Row],[Segment]]="","",Table4[[#This Row],[Hfriction (J/kg)]]+Table4[[#This Row],[Hexpansions (J/kg)]]+Table4[[#This Row],[Hcontractions (J/kg)]]+Table4[[#This Row],[Hf (J/kg)]])</f>
        <v/>
      </c>
      <c r="V1287" s="95" t="str">
        <f>IF(Table4[[#This Row],[Segment]]="","",Table4[[#This Row],[Total Friction Loss (J/kg)]]*Table3[Density (kg/m3)])</f>
        <v/>
      </c>
      <c r="W1287" s="95" t="str">
        <f>IF(Table4[[#This Row],[Segment]]="","",Table4[[#This Row],[Total Pressure Drop (Pa)]]/1000)</f>
        <v/>
      </c>
      <c r="Y1287" s="82" t="str">
        <f>IF('Set Up'!D1510="","",'Set Up'!D1510)</f>
        <v/>
      </c>
      <c r="Z1287" s="82" t="str">
        <f>IF('Set Up'!E1510="","",'Set Up'!E1510)</f>
        <v/>
      </c>
      <c r="AA1287" s="82" t="str">
        <f>IF('Set Up'!F1510="","",'Set Up'!F1510)</f>
        <v/>
      </c>
      <c r="AB1287" s="82" t="str">
        <f>IF('Set Up'!G1510="","",'Set Up'!G1510)</f>
        <v/>
      </c>
      <c r="AC1287" s="82" t="str">
        <f t="array" ref="AC1287">IF(Y1287="","",INDEX(Data!$G$4:$G$51,MATCH(Table7[[#This Row],[Fitting]]&amp;Table7[[#This Row],[Fitting Subtype]],Data!$E$4:$E$51&amp;Data!$F$4:$F$51,0)))</f>
        <v/>
      </c>
      <c r="AD1287" s="89" t="str">
        <f>IF(Table7[[#This Row],[Segment]]="","",Table7[[#This Row],[Quantity]]*Table7[[#This Row],[Kf]]*(((INDEX(Table4[Velocity (m/s)],MATCH(Table7[[#This Row],[Segment]],Table4[Segment],0)))^2)/2))</f>
        <v/>
      </c>
      <c r="AF1287" s="82" t="str">
        <f>Table4[[#This Row],[Segment]]</f>
        <v/>
      </c>
      <c r="AG1287" s="75"/>
      <c r="AH1287" s="82" t="str">
        <f>IF(Table5[[#This Row],[Segment]]="","",AG1287-Table4[[#This Row],[Total Pressure Drop (kPa)]])</f>
        <v/>
      </c>
    </row>
    <row r="1288" spans="1:34" x14ac:dyDescent="0.25">
      <c r="A1288" s="95" t="str">
        <f>IF('Set Up'!A1285="","",'Set Up'!A1285)</f>
        <v/>
      </c>
      <c r="B1288" s="75" t="s">
        <v>81</v>
      </c>
      <c r="C1288" s="85"/>
      <c r="D1288" s="86" t="str">
        <f>IF(Table4[[#This Row],[Diameter (in)]]="","",(((CONVERT(Table4[[#This Row],[Diameter (in)]],"in","m"))/2)^2)*PI())</f>
        <v/>
      </c>
      <c r="E1288" s="87" t="str">
        <f>IF(Table4[[#This Row],[Area (m2)]]="","",$D$4/Table4[[#This Row],[Area (m2)]])</f>
        <v/>
      </c>
      <c r="F1288" s="85">
        <f t="shared" si="20"/>
        <v>4.6951999999999998</v>
      </c>
      <c r="G1288" s="88" t="str">
        <f>IF(Table4[[#This Row],[Segment]]="","",(CONVERT(Table4[[#This Row],[Diameter (in)]],"in","m")*$B$4*Table4[[#This Row],[Velocity (m/s)]])/$C$4)</f>
        <v/>
      </c>
      <c r="H1288" s="96" t="str">
        <f>IF(Table4[[#This Row],[Segment]]="","",IF(Table4[[#This Row],[Teynold''s Number]]&gt;4000,"TURBULENT","LAMINAR"))</f>
        <v/>
      </c>
      <c r="I1288" s="86" t="str">
        <f>IF(Table4[[#This Row],[Segment]]="","",INDEX(Data!C1285:C1299,MATCH(Table4[Material],Data!B1285:B1299,0)))</f>
        <v/>
      </c>
      <c r="J1288" s="89" t="str">
        <f>IF(Table4[[#This Row],[ε (m)]]="","",Table4[[#This Row],[ε (m)]]/(CONVERT(Table4[[#This Row],[Diameter (in)]],"in","m")))</f>
        <v/>
      </c>
      <c r="K1288" s="96" t="str">
        <f>IF(Table4[[#This Row],[Regime]]="LAMINAR",16/Table4[[#This Row],[Teynold''s Number]],"-")</f>
        <v>-</v>
      </c>
      <c r="L1288" s="86"/>
      <c r="M1288" s="97" t="str">
        <f>IF(Table4[[#This Row],[Regime]]="TURBULENT",(((-4*LOG10(Table4[[#This Row],[ε/D]]/3.7+1.256/(Table4[[#This Row],[Teynold''s Number]]*SQRT(Table4[[#This Row],[f turbulent (guess)]]))))^-1)^2),"")</f>
        <v/>
      </c>
      <c r="N1288" s="91" t="str">
        <f>IF(Table4[[#This Row],[f turbulent]]="","",Table4[[#This Row],[f turbulent (guess)]]-Table4[[#This Row],[f turbulent]])</f>
        <v/>
      </c>
      <c r="O1288" s="87">
        <f>IF(Table4[[#This Row],[Segment]]="",0,IF(C1289="",0,IF(C1289&lt;=Table4[[#This Row],[Diameter (in)]],0,1-(D1288/D1289))))</f>
        <v>0</v>
      </c>
      <c r="P1288" s="92" t="str">
        <f>IF(Table4[[#This Row],[Segment]]="","",IF(C1288&gt;C1289,"",IF(C1289="",0.55,(0.55*(1-D1289/D1288)))))</f>
        <v/>
      </c>
      <c r="Q128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88" s="92" t="str">
        <f>IF(Table4[[#This Row],[Segment]]="","",IF(Table4[[#This Row],[Kexpansion]]="","0",((Table4[[#This Row],[Velocity (m/s)]]^2)/2)*Table4[[#This Row],[Kexpansion]]))</f>
        <v/>
      </c>
      <c r="S1288" s="92" t="str">
        <f>IF(Table4[[#This Row],[Segment]]="","",IF(Table4[[#This Row],[Kcontraction]]="","0",((Table4[[#This Row],[Velocity (m/s)]]^2)/2)*Table4[[#This Row],[Kcontraction]]))</f>
        <v/>
      </c>
      <c r="T1288" s="89" t="str">
        <f>IF(Table4[[#This Row],[Segment]]="","",SUMIF($Y$7:$Y$2000,Table4[[#This Row],[Segment]],$AD$7:$AD$2000))</f>
        <v/>
      </c>
      <c r="U1288" s="95" t="str">
        <f>IF(Table4[[#This Row],[Segment]]="","",Table4[[#This Row],[Hfriction (J/kg)]]+Table4[[#This Row],[Hexpansions (J/kg)]]+Table4[[#This Row],[Hcontractions (J/kg)]]+Table4[[#This Row],[Hf (J/kg)]])</f>
        <v/>
      </c>
      <c r="V1288" s="95" t="str">
        <f>IF(Table4[[#This Row],[Segment]]="","",Table4[[#This Row],[Total Friction Loss (J/kg)]]*Table3[Density (kg/m3)])</f>
        <v/>
      </c>
      <c r="W1288" s="95" t="str">
        <f>IF(Table4[[#This Row],[Segment]]="","",Table4[[#This Row],[Total Pressure Drop (Pa)]]/1000)</f>
        <v/>
      </c>
      <c r="Y1288" s="82" t="str">
        <f>IF('Set Up'!D1511="","",'Set Up'!D1511)</f>
        <v/>
      </c>
      <c r="Z1288" s="82" t="str">
        <f>IF('Set Up'!E1511="","",'Set Up'!E1511)</f>
        <v/>
      </c>
      <c r="AA1288" s="82" t="str">
        <f>IF('Set Up'!F1511="","",'Set Up'!F1511)</f>
        <v/>
      </c>
      <c r="AB1288" s="82" t="str">
        <f>IF('Set Up'!G1511="","",'Set Up'!G1511)</f>
        <v/>
      </c>
      <c r="AC1288" s="82" t="str">
        <f t="array" ref="AC1288">IF(Y1288="","",INDEX(Data!$G$4:$G$51,MATCH(Table7[[#This Row],[Fitting]]&amp;Table7[[#This Row],[Fitting Subtype]],Data!$E$4:$E$51&amp;Data!$F$4:$F$51,0)))</f>
        <v/>
      </c>
      <c r="AD1288" s="89" t="str">
        <f>IF(Table7[[#This Row],[Segment]]="","",Table7[[#This Row],[Quantity]]*Table7[[#This Row],[Kf]]*(((INDEX(Table4[Velocity (m/s)],MATCH(Table7[[#This Row],[Segment]],Table4[Segment],0)))^2)/2))</f>
        <v/>
      </c>
      <c r="AF1288" s="82" t="str">
        <f>Table4[[#This Row],[Segment]]</f>
        <v/>
      </c>
      <c r="AG1288" s="75"/>
      <c r="AH1288" s="82" t="str">
        <f>IF(Table5[[#This Row],[Segment]]="","",AG1288-Table4[[#This Row],[Total Pressure Drop (kPa)]])</f>
        <v/>
      </c>
    </row>
    <row r="1289" spans="1:34" x14ac:dyDescent="0.25">
      <c r="A1289" s="95" t="str">
        <f>IF('Set Up'!A1286="","",'Set Up'!A1286)</f>
        <v/>
      </c>
      <c r="B1289" s="75" t="s">
        <v>81</v>
      </c>
      <c r="C1289" s="85"/>
      <c r="D1289" s="86" t="str">
        <f>IF(Table4[[#This Row],[Diameter (in)]]="","",(((CONVERT(Table4[[#This Row],[Diameter (in)]],"in","m"))/2)^2)*PI())</f>
        <v/>
      </c>
      <c r="E1289" s="87" t="str">
        <f>IF(Table4[[#This Row],[Area (m2)]]="","",$D$4/Table4[[#This Row],[Area (m2)]])</f>
        <v/>
      </c>
      <c r="F1289" s="85">
        <f t="shared" si="20"/>
        <v>4.6951999999999998</v>
      </c>
      <c r="G1289" s="88" t="str">
        <f>IF(Table4[[#This Row],[Segment]]="","",(CONVERT(Table4[[#This Row],[Diameter (in)]],"in","m")*$B$4*Table4[[#This Row],[Velocity (m/s)]])/$C$4)</f>
        <v/>
      </c>
      <c r="H1289" s="96" t="str">
        <f>IF(Table4[[#This Row],[Segment]]="","",IF(Table4[[#This Row],[Teynold''s Number]]&gt;4000,"TURBULENT","LAMINAR"))</f>
        <v/>
      </c>
      <c r="I1289" s="86" t="str">
        <f>IF(Table4[[#This Row],[Segment]]="","",INDEX(Data!C1286:C1300,MATCH(Table4[Material],Data!B1286:B1300,0)))</f>
        <v/>
      </c>
      <c r="J1289" s="89" t="str">
        <f>IF(Table4[[#This Row],[ε (m)]]="","",Table4[[#This Row],[ε (m)]]/(CONVERT(Table4[[#This Row],[Diameter (in)]],"in","m")))</f>
        <v/>
      </c>
      <c r="K1289" s="96" t="str">
        <f>IF(Table4[[#This Row],[Regime]]="LAMINAR",16/Table4[[#This Row],[Teynold''s Number]],"-")</f>
        <v>-</v>
      </c>
      <c r="L1289" s="86"/>
      <c r="M1289" s="97" t="str">
        <f>IF(Table4[[#This Row],[Regime]]="TURBULENT",(((-4*LOG10(Table4[[#This Row],[ε/D]]/3.7+1.256/(Table4[[#This Row],[Teynold''s Number]]*SQRT(Table4[[#This Row],[f turbulent (guess)]]))))^-1)^2),"")</f>
        <v/>
      </c>
      <c r="N1289" s="91" t="str">
        <f>IF(Table4[[#This Row],[f turbulent]]="","",Table4[[#This Row],[f turbulent (guess)]]-Table4[[#This Row],[f turbulent]])</f>
        <v/>
      </c>
      <c r="O1289" s="87">
        <f>IF(Table4[[#This Row],[Segment]]="",0,IF(C1290="",0,IF(C1290&lt;=Table4[[#This Row],[Diameter (in)]],0,1-(D1289/D1290))))</f>
        <v>0</v>
      </c>
      <c r="P1289" s="92" t="str">
        <f>IF(Table4[[#This Row],[Segment]]="","",IF(C1289&gt;C1290,"",IF(C1290="",0.55,(0.55*(1-D1290/D1289)))))</f>
        <v/>
      </c>
      <c r="Q128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89" s="92" t="str">
        <f>IF(Table4[[#This Row],[Segment]]="","",IF(Table4[[#This Row],[Kexpansion]]="","0",((Table4[[#This Row],[Velocity (m/s)]]^2)/2)*Table4[[#This Row],[Kexpansion]]))</f>
        <v/>
      </c>
      <c r="S1289" s="92" t="str">
        <f>IF(Table4[[#This Row],[Segment]]="","",IF(Table4[[#This Row],[Kcontraction]]="","0",((Table4[[#This Row],[Velocity (m/s)]]^2)/2)*Table4[[#This Row],[Kcontraction]]))</f>
        <v/>
      </c>
      <c r="T1289" s="89" t="str">
        <f>IF(Table4[[#This Row],[Segment]]="","",SUMIF($Y$7:$Y$2000,Table4[[#This Row],[Segment]],$AD$7:$AD$2000))</f>
        <v/>
      </c>
      <c r="U1289" s="95" t="str">
        <f>IF(Table4[[#This Row],[Segment]]="","",Table4[[#This Row],[Hfriction (J/kg)]]+Table4[[#This Row],[Hexpansions (J/kg)]]+Table4[[#This Row],[Hcontractions (J/kg)]]+Table4[[#This Row],[Hf (J/kg)]])</f>
        <v/>
      </c>
      <c r="V1289" s="95" t="str">
        <f>IF(Table4[[#This Row],[Segment]]="","",Table4[[#This Row],[Total Friction Loss (J/kg)]]*Table3[Density (kg/m3)])</f>
        <v/>
      </c>
      <c r="W1289" s="95" t="str">
        <f>IF(Table4[[#This Row],[Segment]]="","",Table4[[#This Row],[Total Pressure Drop (Pa)]]/1000)</f>
        <v/>
      </c>
      <c r="Y1289" s="82" t="str">
        <f>IF('Set Up'!D1512="","",'Set Up'!D1512)</f>
        <v/>
      </c>
      <c r="Z1289" s="82" t="str">
        <f>IF('Set Up'!E1512="","",'Set Up'!E1512)</f>
        <v/>
      </c>
      <c r="AA1289" s="82" t="str">
        <f>IF('Set Up'!F1512="","",'Set Up'!F1512)</f>
        <v/>
      </c>
      <c r="AB1289" s="82" t="str">
        <f>IF('Set Up'!G1512="","",'Set Up'!G1512)</f>
        <v/>
      </c>
      <c r="AC1289" s="82" t="str">
        <f t="array" ref="AC1289">IF(Y1289="","",INDEX(Data!$G$4:$G$51,MATCH(Table7[[#This Row],[Fitting]]&amp;Table7[[#This Row],[Fitting Subtype]],Data!$E$4:$E$51&amp;Data!$F$4:$F$51,0)))</f>
        <v/>
      </c>
      <c r="AD1289" s="89" t="str">
        <f>IF(Table7[[#This Row],[Segment]]="","",Table7[[#This Row],[Quantity]]*Table7[[#This Row],[Kf]]*(((INDEX(Table4[Velocity (m/s)],MATCH(Table7[[#This Row],[Segment]],Table4[Segment],0)))^2)/2))</f>
        <v/>
      </c>
      <c r="AF1289" s="82" t="str">
        <f>Table4[[#This Row],[Segment]]</f>
        <v/>
      </c>
      <c r="AG1289" s="75"/>
      <c r="AH1289" s="82" t="str">
        <f>IF(Table5[[#This Row],[Segment]]="","",AG1289-Table4[[#This Row],[Total Pressure Drop (kPa)]])</f>
        <v/>
      </c>
    </row>
    <row r="1290" spans="1:34" x14ac:dyDescent="0.25">
      <c r="A1290" s="95" t="str">
        <f>IF('Set Up'!A1287="","",'Set Up'!A1287)</f>
        <v/>
      </c>
      <c r="B1290" s="75" t="s">
        <v>81</v>
      </c>
      <c r="C1290" s="85"/>
      <c r="D1290" s="86" t="str">
        <f>IF(Table4[[#This Row],[Diameter (in)]]="","",(((CONVERT(Table4[[#This Row],[Diameter (in)]],"in","m"))/2)^2)*PI())</f>
        <v/>
      </c>
      <c r="E1290" s="87" t="str">
        <f>IF(Table4[[#This Row],[Area (m2)]]="","",$D$4/Table4[[#This Row],[Area (m2)]])</f>
        <v/>
      </c>
      <c r="F1290" s="85">
        <f t="shared" si="20"/>
        <v>4.6951999999999998</v>
      </c>
      <c r="G1290" s="88" t="str">
        <f>IF(Table4[[#This Row],[Segment]]="","",(CONVERT(Table4[[#This Row],[Diameter (in)]],"in","m")*$B$4*Table4[[#This Row],[Velocity (m/s)]])/$C$4)</f>
        <v/>
      </c>
      <c r="H1290" s="96" t="str">
        <f>IF(Table4[[#This Row],[Segment]]="","",IF(Table4[[#This Row],[Teynold''s Number]]&gt;4000,"TURBULENT","LAMINAR"))</f>
        <v/>
      </c>
      <c r="I1290" s="86" t="str">
        <f>IF(Table4[[#This Row],[Segment]]="","",INDEX(Data!C1287:C1301,MATCH(Table4[Material],Data!B1287:B1301,0)))</f>
        <v/>
      </c>
      <c r="J1290" s="89" t="str">
        <f>IF(Table4[[#This Row],[ε (m)]]="","",Table4[[#This Row],[ε (m)]]/(CONVERT(Table4[[#This Row],[Diameter (in)]],"in","m")))</f>
        <v/>
      </c>
      <c r="K1290" s="96" t="str">
        <f>IF(Table4[[#This Row],[Regime]]="LAMINAR",16/Table4[[#This Row],[Teynold''s Number]],"-")</f>
        <v>-</v>
      </c>
      <c r="L1290" s="86"/>
      <c r="M1290" s="97" t="str">
        <f>IF(Table4[[#This Row],[Regime]]="TURBULENT",(((-4*LOG10(Table4[[#This Row],[ε/D]]/3.7+1.256/(Table4[[#This Row],[Teynold''s Number]]*SQRT(Table4[[#This Row],[f turbulent (guess)]]))))^-1)^2),"")</f>
        <v/>
      </c>
      <c r="N1290" s="91" t="str">
        <f>IF(Table4[[#This Row],[f turbulent]]="","",Table4[[#This Row],[f turbulent (guess)]]-Table4[[#This Row],[f turbulent]])</f>
        <v/>
      </c>
      <c r="O1290" s="87">
        <f>IF(Table4[[#This Row],[Segment]]="",0,IF(C1291="",0,IF(C1291&lt;=Table4[[#This Row],[Diameter (in)]],0,1-(D1290/D1291))))</f>
        <v>0</v>
      </c>
      <c r="P1290" s="92" t="str">
        <f>IF(Table4[[#This Row],[Segment]]="","",IF(C1290&gt;C1291,"",IF(C1291="",0.55,(0.55*(1-D1291/D1290)))))</f>
        <v/>
      </c>
      <c r="Q129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90" s="92" t="str">
        <f>IF(Table4[[#This Row],[Segment]]="","",IF(Table4[[#This Row],[Kexpansion]]="","0",((Table4[[#This Row],[Velocity (m/s)]]^2)/2)*Table4[[#This Row],[Kexpansion]]))</f>
        <v/>
      </c>
      <c r="S1290" s="92" t="str">
        <f>IF(Table4[[#This Row],[Segment]]="","",IF(Table4[[#This Row],[Kcontraction]]="","0",((Table4[[#This Row],[Velocity (m/s)]]^2)/2)*Table4[[#This Row],[Kcontraction]]))</f>
        <v/>
      </c>
      <c r="T1290" s="89" t="str">
        <f>IF(Table4[[#This Row],[Segment]]="","",SUMIF($Y$7:$Y$2000,Table4[[#This Row],[Segment]],$AD$7:$AD$2000))</f>
        <v/>
      </c>
      <c r="U1290" s="95" t="str">
        <f>IF(Table4[[#This Row],[Segment]]="","",Table4[[#This Row],[Hfriction (J/kg)]]+Table4[[#This Row],[Hexpansions (J/kg)]]+Table4[[#This Row],[Hcontractions (J/kg)]]+Table4[[#This Row],[Hf (J/kg)]])</f>
        <v/>
      </c>
      <c r="V1290" s="95" t="str">
        <f>IF(Table4[[#This Row],[Segment]]="","",Table4[[#This Row],[Total Friction Loss (J/kg)]]*Table3[Density (kg/m3)])</f>
        <v/>
      </c>
      <c r="W1290" s="95" t="str">
        <f>IF(Table4[[#This Row],[Segment]]="","",Table4[[#This Row],[Total Pressure Drop (Pa)]]/1000)</f>
        <v/>
      </c>
      <c r="Y1290" s="82" t="str">
        <f>IF('Set Up'!D1513="","",'Set Up'!D1513)</f>
        <v/>
      </c>
      <c r="Z1290" s="82" t="str">
        <f>IF('Set Up'!E1513="","",'Set Up'!E1513)</f>
        <v/>
      </c>
      <c r="AA1290" s="82" t="str">
        <f>IF('Set Up'!F1513="","",'Set Up'!F1513)</f>
        <v/>
      </c>
      <c r="AB1290" s="82" t="str">
        <f>IF('Set Up'!G1513="","",'Set Up'!G1513)</f>
        <v/>
      </c>
      <c r="AC1290" s="82" t="str">
        <f t="array" ref="AC1290">IF(Y1290="","",INDEX(Data!$G$4:$G$51,MATCH(Table7[[#This Row],[Fitting]]&amp;Table7[[#This Row],[Fitting Subtype]],Data!$E$4:$E$51&amp;Data!$F$4:$F$51,0)))</f>
        <v/>
      </c>
      <c r="AD1290" s="89" t="str">
        <f>IF(Table7[[#This Row],[Segment]]="","",Table7[[#This Row],[Quantity]]*Table7[[#This Row],[Kf]]*(((INDEX(Table4[Velocity (m/s)],MATCH(Table7[[#This Row],[Segment]],Table4[Segment],0)))^2)/2))</f>
        <v/>
      </c>
      <c r="AF1290" s="82" t="str">
        <f>Table4[[#This Row],[Segment]]</f>
        <v/>
      </c>
      <c r="AG1290" s="75"/>
      <c r="AH1290" s="82" t="str">
        <f>IF(Table5[[#This Row],[Segment]]="","",AG1290-Table4[[#This Row],[Total Pressure Drop (kPa)]])</f>
        <v/>
      </c>
    </row>
    <row r="1291" spans="1:34" x14ac:dyDescent="0.25">
      <c r="A1291" s="95" t="str">
        <f>IF('Set Up'!A1288="","",'Set Up'!A1288)</f>
        <v/>
      </c>
      <c r="B1291" s="75" t="s">
        <v>81</v>
      </c>
      <c r="C1291" s="85"/>
      <c r="D1291" s="86" t="str">
        <f>IF(Table4[[#This Row],[Diameter (in)]]="","",(((CONVERT(Table4[[#This Row],[Diameter (in)]],"in","m"))/2)^2)*PI())</f>
        <v/>
      </c>
      <c r="E1291" s="87" t="str">
        <f>IF(Table4[[#This Row],[Area (m2)]]="","",$D$4/Table4[[#This Row],[Area (m2)]])</f>
        <v/>
      </c>
      <c r="F1291" s="85">
        <f t="shared" si="20"/>
        <v>4.6951999999999998</v>
      </c>
      <c r="G1291" s="88" t="str">
        <f>IF(Table4[[#This Row],[Segment]]="","",(CONVERT(Table4[[#This Row],[Diameter (in)]],"in","m")*$B$4*Table4[[#This Row],[Velocity (m/s)]])/$C$4)</f>
        <v/>
      </c>
      <c r="H1291" s="96" t="str">
        <f>IF(Table4[[#This Row],[Segment]]="","",IF(Table4[[#This Row],[Teynold''s Number]]&gt;4000,"TURBULENT","LAMINAR"))</f>
        <v/>
      </c>
      <c r="I1291" s="86" t="str">
        <f>IF(Table4[[#This Row],[Segment]]="","",INDEX(Data!C1288:C1302,MATCH(Table4[Material],Data!B1288:B1302,0)))</f>
        <v/>
      </c>
      <c r="J1291" s="89" t="str">
        <f>IF(Table4[[#This Row],[ε (m)]]="","",Table4[[#This Row],[ε (m)]]/(CONVERT(Table4[[#This Row],[Diameter (in)]],"in","m")))</f>
        <v/>
      </c>
      <c r="K1291" s="96" t="str">
        <f>IF(Table4[[#This Row],[Regime]]="LAMINAR",16/Table4[[#This Row],[Teynold''s Number]],"-")</f>
        <v>-</v>
      </c>
      <c r="L1291" s="86"/>
      <c r="M1291" s="97" t="str">
        <f>IF(Table4[[#This Row],[Regime]]="TURBULENT",(((-4*LOG10(Table4[[#This Row],[ε/D]]/3.7+1.256/(Table4[[#This Row],[Teynold''s Number]]*SQRT(Table4[[#This Row],[f turbulent (guess)]]))))^-1)^2),"")</f>
        <v/>
      </c>
      <c r="N1291" s="91" t="str">
        <f>IF(Table4[[#This Row],[f turbulent]]="","",Table4[[#This Row],[f turbulent (guess)]]-Table4[[#This Row],[f turbulent]])</f>
        <v/>
      </c>
      <c r="O1291" s="87">
        <f>IF(Table4[[#This Row],[Segment]]="",0,IF(C1292="",0,IF(C1292&lt;=Table4[[#This Row],[Diameter (in)]],0,1-(D1291/D1292))))</f>
        <v>0</v>
      </c>
      <c r="P1291" s="92" t="str">
        <f>IF(Table4[[#This Row],[Segment]]="","",IF(C1291&gt;C1292,"",IF(C1292="",0.55,(0.55*(1-D1292/D1291)))))</f>
        <v/>
      </c>
      <c r="Q129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91" s="92" t="str">
        <f>IF(Table4[[#This Row],[Segment]]="","",IF(Table4[[#This Row],[Kexpansion]]="","0",((Table4[[#This Row],[Velocity (m/s)]]^2)/2)*Table4[[#This Row],[Kexpansion]]))</f>
        <v/>
      </c>
      <c r="S1291" s="92" t="str">
        <f>IF(Table4[[#This Row],[Segment]]="","",IF(Table4[[#This Row],[Kcontraction]]="","0",((Table4[[#This Row],[Velocity (m/s)]]^2)/2)*Table4[[#This Row],[Kcontraction]]))</f>
        <v/>
      </c>
      <c r="T1291" s="89" t="str">
        <f>IF(Table4[[#This Row],[Segment]]="","",SUMIF($Y$7:$Y$2000,Table4[[#This Row],[Segment]],$AD$7:$AD$2000))</f>
        <v/>
      </c>
      <c r="U1291" s="95" t="str">
        <f>IF(Table4[[#This Row],[Segment]]="","",Table4[[#This Row],[Hfriction (J/kg)]]+Table4[[#This Row],[Hexpansions (J/kg)]]+Table4[[#This Row],[Hcontractions (J/kg)]]+Table4[[#This Row],[Hf (J/kg)]])</f>
        <v/>
      </c>
      <c r="V1291" s="95" t="str">
        <f>IF(Table4[[#This Row],[Segment]]="","",Table4[[#This Row],[Total Friction Loss (J/kg)]]*Table3[Density (kg/m3)])</f>
        <v/>
      </c>
      <c r="W1291" s="95" t="str">
        <f>IF(Table4[[#This Row],[Segment]]="","",Table4[[#This Row],[Total Pressure Drop (Pa)]]/1000)</f>
        <v/>
      </c>
      <c r="Y1291" s="82" t="str">
        <f>IF('Set Up'!D1514="","",'Set Up'!D1514)</f>
        <v/>
      </c>
      <c r="Z1291" s="82" t="str">
        <f>IF('Set Up'!E1514="","",'Set Up'!E1514)</f>
        <v/>
      </c>
      <c r="AA1291" s="82" t="str">
        <f>IF('Set Up'!F1514="","",'Set Up'!F1514)</f>
        <v/>
      </c>
      <c r="AB1291" s="82" t="str">
        <f>IF('Set Up'!G1514="","",'Set Up'!G1514)</f>
        <v/>
      </c>
      <c r="AC1291" s="82" t="str">
        <f t="array" ref="AC1291">IF(Y1291="","",INDEX(Data!$G$4:$G$51,MATCH(Table7[[#This Row],[Fitting]]&amp;Table7[[#This Row],[Fitting Subtype]],Data!$E$4:$E$51&amp;Data!$F$4:$F$51,0)))</f>
        <v/>
      </c>
      <c r="AD1291" s="89" t="str">
        <f>IF(Table7[[#This Row],[Segment]]="","",Table7[[#This Row],[Quantity]]*Table7[[#This Row],[Kf]]*(((INDEX(Table4[Velocity (m/s)],MATCH(Table7[[#This Row],[Segment]],Table4[Segment],0)))^2)/2))</f>
        <v/>
      </c>
      <c r="AF1291" s="82" t="str">
        <f>Table4[[#This Row],[Segment]]</f>
        <v/>
      </c>
      <c r="AG1291" s="75"/>
      <c r="AH1291" s="82" t="str">
        <f>IF(Table5[[#This Row],[Segment]]="","",AG1291-Table4[[#This Row],[Total Pressure Drop (kPa)]])</f>
        <v/>
      </c>
    </row>
    <row r="1292" spans="1:34" x14ac:dyDescent="0.25">
      <c r="A1292" s="95" t="str">
        <f>IF('Set Up'!A1289="","",'Set Up'!A1289)</f>
        <v/>
      </c>
      <c r="B1292" s="75" t="s">
        <v>81</v>
      </c>
      <c r="C1292" s="85"/>
      <c r="D1292" s="86" t="str">
        <f>IF(Table4[[#This Row],[Diameter (in)]]="","",(((CONVERT(Table4[[#This Row],[Diameter (in)]],"in","m"))/2)^2)*PI())</f>
        <v/>
      </c>
      <c r="E1292" s="87" t="str">
        <f>IF(Table4[[#This Row],[Area (m2)]]="","",$D$4/Table4[[#This Row],[Area (m2)]])</f>
        <v/>
      </c>
      <c r="F1292" s="85">
        <f t="shared" si="20"/>
        <v>4.6951999999999998</v>
      </c>
      <c r="G1292" s="88" t="str">
        <f>IF(Table4[[#This Row],[Segment]]="","",(CONVERT(Table4[[#This Row],[Diameter (in)]],"in","m")*$B$4*Table4[[#This Row],[Velocity (m/s)]])/$C$4)</f>
        <v/>
      </c>
      <c r="H1292" s="96" t="str">
        <f>IF(Table4[[#This Row],[Segment]]="","",IF(Table4[[#This Row],[Teynold''s Number]]&gt;4000,"TURBULENT","LAMINAR"))</f>
        <v/>
      </c>
      <c r="I1292" s="86" t="str">
        <f>IF(Table4[[#This Row],[Segment]]="","",INDEX(Data!C1289:C1303,MATCH(Table4[Material],Data!B1289:B1303,0)))</f>
        <v/>
      </c>
      <c r="J1292" s="89" t="str">
        <f>IF(Table4[[#This Row],[ε (m)]]="","",Table4[[#This Row],[ε (m)]]/(CONVERT(Table4[[#This Row],[Diameter (in)]],"in","m")))</f>
        <v/>
      </c>
      <c r="K1292" s="96" t="str">
        <f>IF(Table4[[#This Row],[Regime]]="LAMINAR",16/Table4[[#This Row],[Teynold''s Number]],"-")</f>
        <v>-</v>
      </c>
      <c r="L1292" s="86"/>
      <c r="M1292" s="97" t="str">
        <f>IF(Table4[[#This Row],[Regime]]="TURBULENT",(((-4*LOG10(Table4[[#This Row],[ε/D]]/3.7+1.256/(Table4[[#This Row],[Teynold''s Number]]*SQRT(Table4[[#This Row],[f turbulent (guess)]]))))^-1)^2),"")</f>
        <v/>
      </c>
      <c r="N1292" s="91" t="str">
        <f>IF(Table4[[#This Row],[f turbulent]]="","",Table4[[#This Row],[f turbulent (guess)]]-Table4[[#This Row],[f turbulent]])</f>
        <v/>
      </c>
      <c r="O1292" s="87">
        <f>IF(Table4[[#This Row],[Segment]]="",0,IF(C1293="",0,IF(C1293&lt;=Table4[[#This Row],[Diameter (in)]],0,1-(D1292/D1293))))</f>
        <v>0</v>
      </c>
      <c r="P1292" s="92" t="str">
        <f>IF(Table4[[#This Row],[Segment]]="","",IF(C1292&gt;C1293,"",IF(C1293="",0.55,(0.55*(1-D1293/D1292)))))</f>
        <v/>
      </c>
      <c r="Q129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92" s="92" t="str">
        <f>IF(Table4[[#This Row],[Segment]]="","",IF(Table4[[#This Row],[Kexpansion]]="","0",((Table4[[#This Row],[Velocity (m/s)]]^2)/2)*Table4[[#This Row],[Kexpansion]]))</f>
        <v/>
      </c>
      <c r="S1292" s="92" t="str">
        <f>IF(Table4[[#This Row],[Segment]]="","",IF(Table4[[#This Row],[Kcontraction]]="","0",((Table4[[#This Row],[Velocity (m/s)]]^2)/2)*Table4[[#This Row],[Kcontraction]]))</f>
        <v/>
      </c>
      <c r="T1292" s="89" t="str">
        <f>IF(Table4[[#This Row],[Segment]]="","",SUMIF($Y$7:$Y$2000,Table4[[#This Row],[Segment]],$AD$7:$AD$2000))</f>
        <v/>
      </c>
      <c r="U1292" s="95" t="str">
        <f>IF(Table4[[#This Row],[Segment]]="","",Table4[[#This Row],[Hfriction (J/kg)]]+Table4[[#This Row],[Hexpansions (J/kg)]]+Table4[[#This Row],[Hcontractions (J/kg)]]+Table4[[#This Row],[Hf (J/kg)]])</f>
        <v/>
      </c>
      <c r="V1292" s="95" t="str">
        <f>IF(Table4[[#This Row],[Segment]]="","",Table4[[#This Row],[Total Friction Loss (J/kg)]]*Table3[Density (kg/m3)])</f>
        <v/>
      </c>
      <c r="W1292" s="95" t="str">
        <f>IF(Table4[[#This Row],[Segment]]="","",Table4[[#This Row],[Total Pressure Drop (Pa)]]/1000)</f>
        <v/>
      </c>
      <c r="Y1292" s="82" t="str">
        <f>IF('Set Up'!D1515="","",'Set Up'!D1515)</f>
        <v/>
      </c>
      <c r="Z1292" s="82" t="str">
        <f>IF('Set Up'!E1515="","",'Set Up'!E1515)</f>
        <v/>
      </c>
      <c r="AA1292" s="82" t="str">
        <f>IF('Set Up'!F1515="","",'Set Up'!F1515)</f>
        <v/>
      </c>
      <c r="AB1292" s="82" t="str">
        <f>IF('Set Up'!G1515="","",'Set Up'!G1515)</f>
        <v/>
      </c>
      <c r="AC1292" s="82" t="str">
        <f t="array" ref="AC1292">IF(Y1292="","",INDEX(Data!$G$4:$G$51,MATCH(Table7[[#This Row],[Fitting]]&amp;Table7[[#This Row],[Fitting Subtype]],Data!$E$4:$E$51&amp;Data!$F$4:$F$51,0)))</f>
        <v/>
      </c>
      <c r="AD1292" s="89" t="str">
        <f>IF(Table7[[#This Row],[Segment]]="","",Table7[[#This Row],[Quantity]]*Table7[[#This Row],[Kf]]*(((INDEX(Table4[Velocity (m/s)],MATCH(Table7[[#This Row],[Segment]],Table4[Segment],0)))^2)/2))</f>
        <v/>
      </c>
      <c r="AF1292" s="82" t="str">
        <f>Table4[[#This Row],[Segment]]</f>
        <v/>
      </c>
      <c r="AG1292" s="75"/>
      <c r="AH1292" s="82" t="str">
        <f>IF(Table5[[#This Row],[Segment]]="","",AG1292-Table4[[#This Row],[Total Pressure Drop (kPa)]])</f>
        <v/>
      </c>
    </row>
    <row r="1293" spans="1:34" x14ac:dyDescent="0.25">
      <c r="A1293" s="95" t="str">
        <f>IF('Set Up'!A1290="","",'Set Up'!A1290)</f>
        <v/>
      </c>
      <c r="B1293" s="75" t="s">
        <v>81</v>
      </c>
      <c r="C1293" s="85"/>
      <c r="D1293" s="86" t="str">
        <f>IF(Table4[[#This Row],[Diameter (in)]]="","",(((CONVERT(Table4[[#This Row],[Diameter (in)]],"in","m"))/2)^2)*PI())</f>
        <v/>
      </c>
      <c r="E1293" s="87" t="str">
        <f>IF(Table4[[#This Row],[Area (m2)]]="","",$D$4/Table4[[#This Row],[Area (m2)]])</f>
        <v/>
      </c>
      <c r="F1293" s="85">
        <f t="shared" si="20"/>
        <v>4.6951999999999998</v>
      </c>
      <c r="G1293" s="88" t="str">
        <f>IF(Table4[[#This Row],[Segment]]="","",(CONVERT(Table4[[#This Row],[Diameter (in)]],"in","m")*$B$4*Table4[[#This Row],[Velocity (m/s)]])/$C$4)</f>
        <v/>
      </c>
      <c r="H1293" s="96" t="str">
        <f>IF(Table4[[#This Row],[Segment]]="","",IF(Table4[[#This Row],[Teynold''s Number]]&gt;4000,"TURBULENT","LAMINAR"))</f>
        <v/>
      </c>
      <c r="I1293" s="86" t="str">
        <f>IF(Table4[[#This Row],[Segment]]="","",INDEX(Data!C1290:C1304,MATCH(Table4[Material],Data!B1290:B1304,0)))</f>
        <v/>
      </c>
      <c r="J1293" s="89" t="str">
        <f>IF(Table4[[#This Row],[ε (m)]]="","",Table4[[#This Row],[ε (m)]]/(CONVERT(Table4[[#This Row],[Diameter (in)]],"in","m")))</f>
        <v/>
      </c>
      <c r="K1293" s="96" t="str">
        <f>IF(Table4[[#This Row],[Regime]]="LAMINAR",16/Table4[[#This Row],[Teynold''s Number]],"-")</f>
        <v>-</v>
      </c>
      <c r="L1293" s="86"/>
      <c r="M1293" s="97" t="str">
        <f>IF(Table4[[#This Row],[Regime]]="TURBULENT",(((-4*LOG10(Table4[[#This Row],[ε/D]]/3.7+1.256/(Table4[[#This Row],[Teynold''s Number]]*SQRT(Table4[[#This Row],[f turbulent (guess)]]))))^-1)^2),"")</f>
        <v/>
      </c>
      <c r="N1293" s="91" t="str">
        <f>IF(Table4[[#This Row],[f turbulent]]="","",Table4[[#This Row],[f turbulent (guess)]]-Table4[[#This Row],[f turbulent]])</f>
        <v/>
      </c>
      <c r="O1293" s="87">
        <f>IF(Table4[[#This Row],[Segment]]="",0,IF(C1294="",0,IF(C1294&lt;=Table4[[#This Row],[Diameter (in)]],0,1-(D1293/D1294))))</f>
        <v>0</v>
      </c>
      <c r="P1293" s="92" t="str">
        <f>IF(Table4[[#This Row],[Segment]]="","",IF(C1293&gt;C1294,"",IF(C1294="",0.55,(0.55*(1-D1294/D1293)))))</f>
        <v/>
      </c>
      <c r="Q129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93" s="92" t="str">
        <f>IF(Table4[[#This Row],[Segment]]="","",IF(Table4[[#This Row],[Kexpansion]]="","0",((Table4[[#This Row],[Velocity (m/s)]]^2)/2)*Table4[[#This Row],[Kexpansion]]))</f>
        <v/>
      </c>
      <c r="S1293" s="92" t="str">
        <f>IF(Table4[[#This Row],[Segment]]="","",IF(Table4[[#This Row],[Kcontraction]]="","0",((Table4[[#This Row],[Velocity (m/s)]]^2)/2)*Table4[[#This Row],[Kcontraction]]))</f>
        <v/>
      </c>
      <c r="T1293" s="89" t="str">
        <f>IF(Table4[[#This Row],[Segment]]="","",SUMIF($Y$7:$Y$2000,Table4[[#This Row],[Segment]],$AD$7:$AD$2000))</f>
        <v/>
      </c>
      <c r="U1293" s="95" t="str">
        <f>IF(Table4[[#This Row],[Segment]]="","",Table4[[#This Row],[Hfriction (J/kg)]]+Table4[[#This Row],[Hexpansions (J/kg)]]+Table4[[#This Row],[Hcontractions (J/kg)]]+Table4[[#This Row],[Hf (J/kg)]])</f>
        <v/>
      </c>
      <c r="V1293" s="95" t="str">
        <f>IF(Table4[[#This Row],[Segment]]="","",Table4[[#This Row],[Total Friction Loss (J/kg)]]*Table3[Density (kg/m3)])</f>
        <v/>
      </c>
      <c r="W1293" s="95" t="str">
        <f>IF(Table4[[#This Row],[Segment]]="","",Table4[[#This Row],[Total Pressure Drop (Pa)]]/1000)</f>
        <v/>
      </c>
      <c r="Y1293" s="82" t="str">
        <f>IF('Set Up'!D1516="","",'Set Up'!D1516)</f>
        <v/>
      </c>
      <c r="Z1293" s="82" t="str">
        <f>IF('Set Up'!E1516="","",'Set Up'!E1516)</f>
        <v/>
      </c>
      <c r="AA1293" s="82" t="str">
        <f>IF('Set Up'!F1516="","",'Set Up'!F1516)</f>
        <v/>
      </c>
      <c r="AB1293" s="82" t="str">
        <f>IF('Set Up'!G1516="","",'Set Up'!G1516)</f>
        <v/>
      </c>
      <c r="AC1293" s="82" t="str">
        <f t="array" ref="AC1293">IF(Y1293="","",INDEX(Data!$G$4:$G$51,MATCH(Table7[[#This Row],[Fitting]]&amp;Table7[[#This Row],[Fitting Subtype]],Data!$E$4:$E$51&amp;Data!$F$4:$F$51,0)))</f>
        <v/>
      </c>
      <c r="AD1293" s="89" t="str">
        <f>IF(Table7[[#This Row],[Segment]]="","",Table7[[#This Row],[Quantity]]*Table7[[#This Row],[Kf]]*(((INDEX(Table4[Velocity (m/s)],MATCH(Table7[[#This Row],[Segment]],Table4[Segment],0)))^2)/2))</f>
        <v/>
      </c>
      <c r="AF1293" s="82" t="str">
        <f>Table4[[#This Row],[Segment]]</f>
        <v/>
      </c>
      <c r="AG1293" s="75"/>
      <c r="AH1293" s="82" t="str">
        <f>IF(Table5[[#This Row],[Segment]]="","",AG1293-Table4[[#This Row],[Total Pressure Drop (kPa)]])</f>
        <v/>
      </c>
    </row>
    <row r="1294" spans="1:34" x14ac:dyDescent="0.25">
      <c r="A1294" s="95" t="str">
        <f>IF('Set Up'!A1291="","",'Set Up'!A1291)</f>
        <v/>
      </c>
      <c r="B1294" s="75" t="s">
        <v>81</v>
      </c>
      <c r="C1294" s="85"/>
      <c r="D1294" s="86" t="str">
        <f>IF(Table4[[#This Row],[Diameter (in)]]="","",(((CONVERT(Table4[[#This Row],[Diameter (in)]],"in","m"))/2)^2)*PI())</f>
        <v/>
      </c>
      <c r="E1294" s="87" t="str">
        <f>IF(Table4[[#This Row],[Area (m2)]]="","",$D$4/Table4[[#This Row],[Area (m2)]])</f>
        <v/>
      </c>
      <c r="F1294" s="85">
        <f t="shared" si="20"/>
        <v>4.6951999999999998</v>
      </c>
      <c r="G1294" s="88" t="str">
        <f>IF(Table4[[#This Row],[Segment]]="","",(CONVERT(Table4[[#This Row],[Diameter (in)]],"in","m")*$B$4*Table4[[#This Row],[Velocity (m/s)]])/$C$4)</f>
        <v/>
      </c>
      <c r="H1294" s="96" t="str">
        <f>IF(Table4[[#This Row],[Segment]]="","",IF(Table4[[#This Row],[Teynold''s Number]]&gt;4000,"TURBULENT","LAMINAR"))</f>
        <v/>
      </c>
      <c r="I1294" s="86" t="str">
        <f>IF(Table4[[#This Row],[Segment]]="","",INDEX(Data!C1291:C1305,MATCH(Table4[Material],Data!B1291:B1305,0)))</f>
        <v/>
      </c>
      <c r="J1294" s="89" t="str">
        <f>IF(Table4[[#This Row],[ε (m)]]="","",Table4[[#This Row],[ε (m)]]/(CONVERT(Table4[[#This Row],[Diameter (in)]],"in","m")))</f>
        <v/>
      </c>
      <c r="K1294" s="96" t="str">
        <f>IF(Table4[[#This Row],[Regime]]="LAMINAR",16/Table4[[#This Row],[Teynold''s Number]],"-")</f>
        <v>-</v>
      </c>
      <c r="L1294" s="86"/>
      <c r="M1294" s="97" t="str">
        <f>IF(Table4[[#This Row],[Regime]]="TURBULENT",(((-4*LOG10(Table4[[#This Row],[ε/D]]/3.7+1.256/(Table4[[#This Row],[Teynold''s Number]]*SQRT(Table4[[#This Row],[f turbulent (guess)]]))))^-1)^2),"")</f>
        <v/>
      </c>
      <c r="N1294" s="91" t="str">
        <f>IF(Table4[[#This Row],[f turbulent]]="","",Table4[[#This Row],[f turbulent (guess)]]-Table4[[#This Row],[f turbulent]])</f>
        <v/>
      </c>
      <c r="O1294" s="87">
        <f>IF(Table4[[#This Row],[Segment]]="",0,IF(C1295="",0,IF(C1295&lt;=Table4[[#This Row],[Diameter (in)]],0,1-(D1294/D1295))))</f>
        <v>0</v>
      </c>
      <c r="P1294" s="92" t="str">
        <f>IF(Table4[[#This Row],[Segment]]="","",IF(C1294&gt;C1295,"",IF(C1295="",0.55,(0.55*(1-D1295/D1294)))))</f>
        <v/>
      </c>
      <c r="Q129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94" s="92" t="str">
        <f>IF(Table4[[#This Row],[Segment]]="","",IF(Table4[[#This Row],[Kexpansion]]="","0",((Table4[[#This Row],[Velocity (m/s)]]^2)/2)*Table4[[#This Row],[Kexpansion]]))</f>
        <v/>
      </c>
      <c r="S1294" s="92" t="str">
        <f>IF(Table4[[#This Row],[Segment]]="","",IF(Table4[[#This Row],[Kcontraction]]="","0",((Table4[[#This Row],[Velocity (m/s)]]^2)/2)*Table4[[#This Row],[Kcontraction]]))</f>
        <v/>
      </c>
      <c r="T1294" s="89" t="str">
        <f>IF(Table4[[#This Row],[Segment]]="","",SUMIF($Y$7:$Y$2000,Table4[[#This Row],[Segment]],$AD$7:$AD$2000))</f>
        <v/>
      </c>
      <c r="U1294" s="95" t="str">
        <f>IF(Table4[[#This Row],[Segment]]="","",Table4[[#This Row],[Hfriction (J/kg)]]+Table4[[#This Row],[Hexpansions (J/kg)]]+Table4[[#This Row],[Hcontractions (J/kg)]]+Table4[[#This Row],[Hf (J/kg)]])</f>
        <v/>
      </c>
      <c r="V1294" s="95" t="str">
        <f>IF(Table4[[#This Row],[Segment]]="","",Table4[[#This Row],[Total Friction Loss (J/kg)]]*Table3[Density (kg/m3)])</f>
        <v/>
      </c>
      <c r="W1294" s="95" t="str">
        <f>IF(Table4[[#This Row],[Segment]]="","",Table4[[#This Row],[Total Pressure Drop (Pa)]]/1000)</f>
        <v/>
      </c>
      <c r="Y1294" s="82" t="str">
        <f>IF('Set Up'!D1517="","",'Set Up'!D1517)</f>
        <v/>
      </c>
      <c r="Z1294" s="82" t="str">
        <f>IF('Set Up'!E1517="","",'Set Up'!E1517)</f>
        <v/>
      </c>
      <c r="AA1294" s="82" t="str">
        <f>IF('Set Up'!F1517="","",'Set Up'!F1517)</f>
        <v/>
      </c>
      <c r="AB1294" s="82" t="str">
        <f>IF('Set Up'!G1517="","",'Set Up'!G1517)</f>
        <v/>
      </c>
      <c r="AC1294" s="82" t="str">
        <f t="array" ref="AC1294">IF(Y1294="","",INDEX(Data!$G$4:$G$51,MATCH(Table7[[#This Row],[Fitting]]&amp;Table7[[#This Row],[Fitting Subtype]],Data!$E$4:$E$51&amp;Data!$F$4:$F$51,0)))</f>
        <v/>
      </c>
      <c r="AD1294" s="89" t="str">
        <f>IF(Table7[[#This Row],[Segment]]="","",Table7[[#This Row],[Quantity]]*Table7[[#This Row],[Kf]]*(((INDEX(Table4[Velocity (m/s)],MATCH(Table7[[#This Row],[Segment]],Table4[Segment],0)))^2)/2))</f>
        <v/>
      </c>
      <c r="AF1294" s="82" t="str">
        <f>Table4[[#This Row],[Segment]]</f>
        <v/>
      </c>
      <c r="AG1294" s="75"/>
      <c r="AH1294" s="82" t="str">
        <f>IF(Table5[[#This Row],[Segment]]="","",AG1294-Table4[[#This Row],[Total Pressure Drop (kPa)]])</f>
        <v/>
      </c>
    </row>
    <row r="1295" spans="1:34" x14ac:dyDescent="0.25">
      <c r="A1295" s="95" t="str">
        <f>IF('Set Up'!A1292="","",'Set Up'!A1292)</f>
        <v/>
      </c>
      <c r="B1295" s="75" t="s">
        <v>81</v>
      </c>
      <c r="C1295" s="85"/>
      <c r="D1295" s="86" t="str">
        <f>IF(Table4[[#This Row],[Diameter (in)]]="","",(((CONVERT(Table4[[#This Row],[Diameter (in)]],"in","m"))/2)^2)*PI())</f>
        <v/>
      </c>
      <c r="E1295" s="87" t="str">
        <f>IF(Table4[[#This Row],[Area (m2)]]="","",$D$4/Table4[[#This Row],[Area (m2)]])</f>
        <v/>
      </c>
      <c r="F1295" s="85">
        <f t="shared" si="20"/>
        <v>4.6951999999999998</v>
      </c>
      <c r="G1295" s="88" t="str">
        <f>IF(Table4[[#This Row],[Segment]]="","",(CONVERT(Table4[[#This Row],[Diameter (in)]],"in","m")*$B$4*Table4[[#This Row],[Velocity (m/s)]])/$C$4)</f>
        <v/>
      </c>
      <c r="H1295" s="96" t="str">
        <f>IF(Table4[[#This Row],[Segment]]="","",IF(Table4[[#This Row],[Teynold''s Number]]&gt;4000,"TURBULENT","LAMINAR"))</f>
        <v/>
      </c>
      <c r="I1295" s="86" t="str">
        <f>IF(Table4[[#This Row],[Segment]]="","",INDEX(Data!C1292:C1306,MATCH(Table4[Material],Data!B1292:B1306,0)))</f>
        <v/>
      </c>
      <c r="J1295" s="89" t="str">
        <f>IF(Table4[[#This Row],[ε (m)]]="","",Table4[[#This Row],[ε (m)]]/(CONVERT(Table4[[#This Row],[Diameter (in)]],"in","m")))</f>
        <v/>
      </c>
      <c r="K1295" s="96" t="str">
        <f>IF(Table4[[#This Row],[Regime]]="LAMINAR",16/Table4[[#This Row],[Teynold''s Number]],"-")</f>
        <v>-</v>
      </c>
      <c r="L1295" s="86"/>
      <c r="M1295" s="97" t="str">
        <f>IF(Table4[[#This Row],[Regime]]="TURBULENT",(((-4*LOG10(Table4[[#This Row],[ε/D]]/3.7+1.256/(Table4[[#This Row],[Teynold''s Number]]*SQRT(Table4[[#This Row],[f turbulent (guess)]]))))^-1)^2),"")</f>
        <v/>
      </c>
      <c r="N1295" s="91" t="str">
        <f>IF(Table4[[#This Row],[f turbulent]]="","",Table4[[#This Row],[f turbulent (guess)]]-Table4[[#This Row],[f turbulent]])</f>
        <v/>
      </c>
      <c r="O1295" s="87">
        <f>IF(Table4[[#This Row],[Segment]]="",0,IF(C1296="",0,IF(C1296&lt;=Table4[[#This Row],[Diameter (in)]],0,1-(D1295/D1296))))</f>
        <v>0</v>
      </c>
      <c r="P1295" s="92" t="str">
        <f>IF(Table4[[#This Row],[Segment]]="","",IF(C1295&gt;C1296,"",IF(C1296="",0.55,(0.55*(1-D1296/D1295)))))</f>
        <v/>
      </c>
      <c r="Q129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95" s="92" t="str">
        <f>IF(Table4[[#This Row],[Segment]]="","",IF(Table4[[#This Row],[Kexpansion]]="","0",((Table4[[#This Row],[Velocity (m/s)]]^2)/2)*Table4[[#This Row],[Kexpansion]]))</f>
        <v/>
      </c>
      <c r="S1295" s="92" t="str">
        <f>IF(Table4[[#This Row],[Segment]]="","",IF(Table4[[#This Row],[Kcontraction]]="","0",((Table4[[#This Row],[Velocity (m/s)]]^2)/2)*Table4[[#This Row],[Kcontraction]]))</f>
        <v/>
      </c>
      <c r="T1295" s="89" t="str">
        <f>IF(Table4[[#This Row],[Segment]]="","",SUMIF($Y$7:$Y$2000,Table4[[#This Row],[Segment]],$AD$7:$AD$2000))</f>
        <v/>
      </c>
      <c r="U1295" s="95" t="str">
        <f>IF(Table4[[#This Row],[Segment]]="","",Table4[[#This Row],[Hfriction (J/kg)]]+Table4[[#This Row],[Hexpansions (J/kg)]]+Table4[[#This Row],[Hcontractions (J/kg)]]+Table4[[#This Row],[Hf (J/kg)]])</f>
        <v/>
      </c>
      <c r="V1295" s="95" t="str">
        <f>IF(Table4[[#This Row],[Segment]]="","",Table4[[#This Row],[Total Friction Loss (J/kg)]]*Table3[Density (kg/m3)])</f>
        <v/>
      </c>
      <c r="W1295" s="95" t="str">
        <f>IF(Table4[[#This Row],[Segment]]="","",Table4[[#This Row],[Total Pressure Drop (Pa)]]/1000)</f>
        <v/>
      </c>
      <c r="Y1295" s="82" t="str">
        <f>IF('Set Up'!D1518="","",'Set Up'!D1518)</f>
        <v/>
      </c>
      <c r="Z1295" s="82" t="str">
        <f>IF('Set Up'!E1518="","",'Set Up'!E1518)</f>
        <v/>
      </c>
      <c r="AA1295" s="82" t="str">
        <f>IF('Set Up'!F1518="","",'Set Up'!F1518)</f>
        <v/>
      </c>
      <c r="AB1295" s="82" t="str">
        <f>IF('Set Up'!G1518="","",'Set Up'!G1518)</f>
        <v/>
      </c>
      <c r="AC1295" s="82" t="str">
        <f t="array" ref="AC1295">IF(Y1295="","",INDEX(Data!$G$4:$G$51,MATCH(Table7[[#This Row],[Fitting]]&amp;Table7[[#This Row],[Fitting Subtype]],Data!$E$4:$E$51&amp;Data!$F$4:$F$51,0)))</f>
        <v/>
      </c>
      <c r="AD1295" s="89" t="str">
        <f>IF(Table7[[#This Row],[Segment]]="","",Table7[[#This Row],[Quantity]]*Table7[[#This Row],[Kf]]*(((INDEX(Table4[Velocity (m/s)],MATCH(Table7[[#This Row],[Segment]],Table4[Segment],0)))^2)/2))</f>
        <v/>
      </c>
      <c r="AF1295" s="82" t="str">
        <f>Table4[[#This Row],[Segment]]</f>
        <v/>
      </c>
      <c r="AG1295" s="75"/>
      <c r="AH1295" s="82" t="str">
        <f>IF(Table5[[#This Row],[Segment]]="","",AG1295-Table4[[#This Row],[Total Pressure Drop (kPa)]])</f>
        <v/>
      </c>
    </row>
    <row r="1296" spans="1:34" x14ac:dyDescent="0.25">
      <c r="A1296" s="95" t="str">
        <f>IF('Set Up'!A1293="","",'Set Up'!A1293)</f>
        <v/>
      </c>
      <c r="B1296" s="75" t="s">
        <v>81</v>
      </c>
      <c r="C1296" s="85"/>
      <c r="D1296" s="86" t="str">
        <f>IF(Table4[[#This Row],[Diameter (in)]]="","",(((CONVERT(Table4[[#This Row],[Diameter (in)]],"in","m"))/2)^2)*PI())</f>
        <v/>
      </c>
      <c r="E1296" s="87" t="str">
        <f>IF(Table4[[#This Row],[Area (m2)]]="","",$D$4/Table4[[#This Row],[Area (m2)]])</f>
        <v/>
      </c>
      <c r="F1296" s="85">
        <f t="shared" si="20"/>
        <v>4.6951999999999998</v>
      </c>
      <c r="G1296" s="88" t="str">
        <f>IF(Table4[[#This Row],[Segment]]="","",(CONVERT(Table4[[#This Row],[Diameter (in)]],"in","m")*$B$4*Table4[[#This Row],[Velocity (m/s)]])/$C$4)</f>
        <v/>
      </c>
      <c r="H1296" s="96" t="str">
        <f>IF(Table4[[#This Row],[Segment]]="","",IF(Table4[[#This Row],[Teynold''s Number]]&gt;4000,"TURBULENT","LAMINAR"))</f>
        <v/>
      </c>
      <c r="I1296" s="86" t="str">
        <f>IF(Table4[[#This Row],[Segment]]="","",INDEX(Data!C1293:C1307,MATCH(Table4[Material],Data!B1293:B1307,0)))</f>
        <v/>
      </c>
      <c r="J1296" s="89" t="str">
        <f>IF(Table4[[#This Row],[ε (m)]]="","",Table4[[#This Row],[ε (m)]]/(CONVERT(Table4[[#This Row],[Diameter (in)]],"in","m")))</f>
        <v/>
      </c>
      <c r="K1296" s="96" t="str">
        <f>IF(Table4[[#This Row],[Regime]]="LAMINAR",16/Table4[[#This Row],[Teynold''s Number]],"-")</f>
        <v>-</v>
      </c>
      <c r="L1296" s="86"/>
      <c r="M1296" s="97" t="str">
        <f>IF(Table4[[#This Row],[Regime]]="TURBULENT",(((-4*LOG10(Table4[[#This Row],[ε/D]]/3.7+1.256/(Table4[[#This Row],[Teynold''s Number]]*SQRT(Table4[[#This Row],[f turbulent (guess)]]))))^-1)^2),"")</f>
        <v/>
      </c>
      <c r="N1296" s="91" t="str">
        <f>IF(Table4[[#This Row],[f turbulent]]="","",Table4[[#This Row],[f turbulent (guess)]]-Table4[[#This Row],[f turbulent]])</f>
        <v/>
      </c>
      <c r="O1296" s="87">
        <f>IF(Table4[[#This Row],[Segment]]="",0,IF(C1297="",0,IF(C1297&lt;=Table4[[#This Row],[Diameter (in)]],0,1-(D1296/D1297))))</f>
        <v>0</v>
      </c>
      <c r="P1296" s="92" t="str">
        <f>IF(Table4[[#This Row],[Segment]]="","",IF(C1296&gt;C1297,"",IF(C1297="",0.55,(0.55*(1-D1297/D1296)))))</f>
        <v/>
      </c>
      <c r="Q129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96" s="92" t="str">
        <f>IF(Table4[[#This Row],[Segment]]="","",IF(Table4[[#This Row],[Kexpansion]]="","0",((Table4[[#This Row],[Velocity (m/s)]]^2)/2)*Table4[[#This Row],[Kexpansion]]))</f>
        <v/>
      </c>
      <c r="S1296" s="92" t="str">
        <f>IF(Table4[[#This Row],[Segment]]="","",IF(Table4[[#This Row],[Kcontraction]]="","0",((Table4[[#This Row],[Velocity (m/s)]]^2)/2)*Table4[[#This Row],[Kcontraction]]))</f>
        <v/>
      </c>
      <c r="T1296" s="89" t="str">
        <f>IF(Table4[[#This Row],[Segment]]="","",SUMIF($Y$7:$Y$2000,Table4[[#This Row],[Segment]],$AD$7:$AD$2000))</f>
        <v/>
      </c>
      <c r="U1296" s="95" t="str">
        <f>IF(Table4[[#This Row],[Segment]]="","",Table4[[#This Row],[Hfriction (J/kg)]]+Table4[[#This Row],[Hexpansions (J/kg)]]+Table4[[#This Row],[Hcontractions (J/kg)]]+Table4[[#This Row],[Hf (J/kg)]])</f>
        <v/>
      </c>
      <c r="V1296" s="95" t="str">
        <f>IF(Table4[[#This Row],[Segment]]="","",Table4[[#This Row],[Total Friction Loss (J/kg)]]*Table3[Density (kg/m3)])</f>
        <v/>
      </c>
      <c r="W1296" s="95" t="str">
        <f>IF(Table4[[#This Row],[Segment]]="","",Table4[[#This Row],[Total Pressure Drop (Pa)]]/1000)</f>
        <v/>
      </c>
      <c r="Y1296" s="82" t="str">
        <f>IF('Set Up'!D1519="","",'Set Up'!D1519)</f>
        <v/>
      </c>
      <c r="Z1296" s="82" t="str">
        <f>IF('Set Up'!E1519="","",'Set Up'!E1519)</f>
        <v/>
      </c>
      <c r="AA1296" s="82" t="str">
        <f>IF('Set Up'!F1519="","",'Set Up'!F1519)</f>
        <v/>
      </c>
      <c r="AB1296" s="82" t="str">
        <f>IF('Set Up'!G1519="","",'Set Up'!G1519)</f>
        <v/>
      </c>
      <c r="AC1296" s="82" t="str">
        <f t="array" ref="AC1296">IF(Y1296="","",INDEX(Data!$G$4:$G$51,MATCH(Table7[[#This Row],[Fitting]]&amp;Table7[[#This Row],[Fitting Subtype]],Data!$E$4:$E$51&amp;Data!$F$4:$F$51,0)))</f>
        <v/>
      </c>
      <c r="AD1296" s="89" t="str">
        <f>IF(Table7[[#This Row],[Segment]]="","",Table7[[#This Row],[Quantity]]*Table7[[#This Row],[Kf]]*(((INDEX(Table4[Velocity (m/s)],MATCH(Table7[[#This Row],[Segment]],Table4[Segment],0)))^2)/2))</f>
        <v/>
      </c>
      <c r="AF1296" s="82" t="str">
        <f>Table4[[#This Row],[Segment]]</f>
        <v/>
      </c>
      <c r="AG1296" s="75"/>
      <c r="AH1296" s="82" t="str">
        <f>IF(Table5[[#This Row],[Segment]]="","",AG1296-Table4[[#This Row],[Total Pressure Drop (kPa)]])</f>
        <v/>
      </c>
    </row>
    <row r="1297" spans="1:34" x14ac:dyDescent="0.25">
      <c r="A1297" s="95" t="str">
        <f>IF('Set Up'!A1294="","",'Set Up'!A1294)</f>
        <v/>
      </c>
      <c r="B1297" s="75" t="s">
        <v>81</v>
      </c>
      <c r="C1297" s="85"/>
      <c r="D1297" s="86" t="str">
        <f>IF(Table4[[#This Row],[Diameter (in)]]="","",(((CONVERT(Table4[[#This Row],[Diameter (in)]],"in","m"))/2)^2)*PI())</f>
        <v/>
      </c>
      <c r="E1297" s="87" t="str">
        <f>IF(Table4[[#This Row],[Area (m2)]]="","",$D$4/Table4[[#This Row],[Area (m2)]])</f>
        <v/>
      </c>
      <c r="F1297" s="85">
        <f t="shared" si="20"/>
        <v>4.6951999999999998</v>
      </c>
      <c r="G1297" s="88" t="str">
        <f>IF(Table4[[#This Row],[Segment]]="","",(CONVERT(Table4[[#This Row],[Diameter (in)]],"in","m")*$B$4*Table4[[#This Row],[Velocity (m/s)]])/$C$4)</f>
        <v/>
      </c>
      <c r="H1297" s="96" t="str">
        <f>IF(Table4[[#This Row],[Segment]]="","",IF(Table4[[#This Row],[Teynold''s Number]]&gt;4000,"TURBULENT","LAMINAR"))</f>
        <v/>
      </c>
      <c r="I1297" s="86" t="str">
        <f>IF(Table4[[#This Row],[Segment]]="","",INDEX(Data!C1294:C1308,MATCH(Table4[Material],Data!B1294:B1308,0)))</f>
        <v/>
      </c>
      <c r="J1297" s="89" t="str">
        <f>IF(Table4[[#This Row],[ε (m)]]="","",Table4[[#This Row],[ε (m)]]/(CONVERT(Table4[[#This Row],[Diameter (in)]],"in","m")))</f>
        <v/>
      </c>
      <c r="K1297" s="96" t="str">
        <f>IF(Table4[[#This Row],[Regime]]="LAMINAR",16/Table4[[#This Row],[Teynold''s Number]],"-")</f>
        <v>-</v>
      </c>
      <c r="L1297" s="86"/>
      <c r="M1297" s="97" t="str">
        <f>IF(Table4[[#This Row],[Regime]]="TURBULENT",(((-4*LOG10(Table4[[#This Row],[ε/D]]/3.7+1.256/(Table4[[#This Row],[Teynold''s Number]]*SQRT(Table4[[#This Row],[f turbulent (guess)]]))))^-1)^2),"")</f>
        <v/>
      </c>
      <c r="N1297" s="91" t="str">
        <f>IF(Table4[[#This Row],[f turbulent]]="","",Table4[[#This Row],[f turbulent (guess)]]-Table4[[#This Row],[f turbulent]])</f>
        <v/>
      </c>
      <c r="O1297" s="87">
        <f>IF(Table4[[#This Row],[Segment]]="",0,IF(C1298="",0,IF(C1298&lt;=Table4[[#This Row],[Diameter (in)]],0,1-(D1297/D1298))))</f>
        <v>0</v>
      </c>
      <c r="P1297" s="92" t="str">
        <f>IF(Table4[[#This Row],[Segment]]="","",IF(C1297&gt;C1298,"",IF(C1298="",0.55,(0.55*(1-D1298/D1297)))))</f>
        <v/>
      </c>
      <c r="Q129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97" s="92" t="str">
        <f>IF(Table4[[#This Row],[Segment]]="","",IF(Table4[[#This Row],[Kexpansion]]="","0",((Table4[[#This Row],[Velocity (m/s)]]^2)/2)*Table4[[#This Row],[Kexpansion]]))</f>
        <v/>
      </c>
      <c r="S1297" s="92" t="str">
        <f>IF(Table4[[#This Row],[Segment]]="","",IF(Table4[[#This Row],[Kcontraction]]="","0",((Table4[[#This Row],[Velocity (m/s)]]^2)/2)*Table4[[#This Row],[Kcontraction]]))</f>
        <v/>
      </c>
      <c r="T1297" s="89" t="str">
        <f>IF(Table4[[#This Row],[Segment]]="","",SUMIF($Y$7:$Y$2000,Table4[[#This Row],[Segment]],$AD$7:$AD$2000))</f>
        <v/>
      </c>
      <c r="U1297" s="95" t="str">
        <f>IF(Table4[[#This Row],[Segment]]="","",Table4[[#This Row],[Hfriction (J/kg)]]+Table4[[#This Row],[Hexpansions (J/kg)]]+Table4[[#This Row],[Hcontractions (J/kg)]]+Table4[[#This Row],[Hf (J/kg)]])</f>
        <v/>
      </c>
      <c r="V1297" s="95" t="str">
        <f>IF(Table4[[#This Row],[Segment]]="","",Table4[[#This Row],[Total Friction Loss (J/kg)]]*Table3[Density (kg/m3)])</f>
        <v/>
      </c>
      <c r="W1297" s="95" t="str">
        <f>IF(Table4[[#This Row],[Segment]]="","",Table4[[#This Row],[Total Pressure Drop (Pa)]]/1000)</f>
        <v/>
      </c>
      <c r="Y1297" s="82" t="str">
        <f>IF('Set Up'!D1520="","",'Set Up'!D1520)</f>
        <v/>
      </c>
      <c r="Z1297" s="82" t="str">
        <f>IF('Set Up'!E1520="","",'Set Up'!E1520)</f>
        <v/>
      </c>
      <c r="AA1297" s="82" t="str">
        <f>IF('Set Up'!F1520="","",'Set Up'!F1520)</f>
        <v/>
      </c>
      <c r="AB1297" s="82" t="str">
        <f>IF('Set Up'!G1520="","",'Set Up'!G1520)</f>
        <v/>
      </c>
      <c r="AC1297" s="82" t="str">
        <f t="array" ref="AC1297">IF(Y1297="","",INDEX(Data!$G$4:$G$51,MATCH(Table7[[#This Row],[Fitting]]&amp;Table7[[#This Row],[Fitting Subtype]],Data!$E$4:$E$51&amp;Data!$F$4:$F$51,0)))</f>
        <v/>
      </c>
      <c r="AD1297" s="89" t="str">
        <f>IF(Table7[[#This Row],[Segment]]="","",Table7[[#This Row],[Quantity]]*Table7[[#This Row],[Kf]]*(((INDEX(Table4[Velocity (m/s)],MATCH(Table7[[#This Row],[Segment]],Table4[Segment],0)))^2)/2))</f>
        <v/>
      </c>
      <c r="AF1297" s="82" t="str">
        <f>Table4[[#This Row],[Segment]]</f>
        <v/>
      </c>
      <c r="AG1297" s="75"/>
      <c r="AH1297" s="82" t="str">
        <f>IF(Table5[[#This Row],[Segment]]="","",AG1297-Table4[[#This Row],[Total Pressure Drop (kPa)]])</f>
        <v/>
      </c>
    </row>
    <row r="1298" spans="1:34" x14ac:dyDescent="0.25">
      <c r="A1298" s="95" t="str">
        <f>IF('Set Up'!A1295="","",'Set Up'!A1295)</f>
        <v/>
      </c>
      <c r="B1298" s="75" t="s">
        <v>81</v>
      </c>
      <c r="C1298" s="85"/>
      <c r="D1298" s="86" t="str">
        <f>IF(Table4[[#This Row],[Diameter (in)]]="","",(((CONVERT(Table4[[#This Row],[Diameter (in)]],"in","m"))/2)^2)*PI())</f>
        <v/>
      </c>
      <c r="E1298" s="87" t="str">
        <f>IF(Table4[[#This Row],[Area (m2)]]="","",$D$4/Table4[[#This Row],[Area (m2)]])</f>
        <v/>
      </c>
      <c r="F1298" s="85">
        <f t="shared" si="20"/>
        <v>4.6951999999999998</v>
      </c>
      <c r="G1298" s="88" t="str">
        <f>IF(Table4[[#This Row],[Segment]]="","",(CONVERT(Table4[[#This Row],[Diameter (in)]],"in","m")*$B$4*Table4[[#This Row],[Velocity (m/s)]])/$C$4)</f>
        <v/>
      </c>
      <c r="H1298" s="96" t="str">
        <f>IF(Table4[[#This Row],[Segment]]="","",IF(Table4[[#This Row],[Teynold''s Number]]&gt;4000,"TURBULENT","LAMINAR"))</f>
        <v/>
      </c>
      <c r="I1298" s="86" t="str">
        <f>IF(Table4[[#This Row],[Segment]]="","",INDEX(Data!C1295:C1309,MATCH(Table4[Material],Data!B1295:B1309,0)))</f>
        <v/>
      </c>
      <c r="J1298" s="89" t="str">
        <f>IF(Table4[[#This Row],[ε (m)]]="","",Table4[[#This Row],[ε (m)]]/(CONVERT(Table4[[#This Row],[Diameter (in)]],"in","m")))</f>
        <v/>
      </c>
      <c r="K1298" s="96" t="str">
        <f>IF(Table4[[#This Row],[Regime]]="LAMINAR",16/Table4[[#This Row],[Teynold''s Number]],"-")</f>
        <v>-</v>
      </c>
      <c r="L1298" s="86"/>
      <c r="M1298" s="97" t="str">
        <f>IF(Table4[[#This Row],[Regime]]="TURBULENT",(((-4*LOG10(Table4[[#This Row],[ε/D]]/3.7+1.256/(Table4[[#This Row],[Teynold''s Number]]*SQRT(Table4[[#This Row],[f turbulent (guess)]]))))^-1)^2),"")</f>
        <v/>
      </c>
      <c r="N1298" s="91" t="str">
        <f>IF(Table4[[#This Row],[f turbulent]]="","",Table4[[#This Row],[f turbulent (guess)]]-Table4[[#This Row],[f turbulent]])</f>
        <v/>
      </c>
      <c r="O1298" s="87">
        <f>IF(Table4[[#This Row],[Segment]]="",0,IF(C1299="",0,IF(C1299&lt;=Table4[[#This Row],[Diameter (in)]],0,1-(D1298/D1299))))</f>
        <v>0</v>
      </c>
      <c r="P1298" s="92" t="str">
        <f>IF(Table4[[#This Row],[Segment]]="","",IF(C1298&gt;C1299,"",IF(C1299="",0.55,(0.55*(1-D1299/D1298)))))</f>
        <v/>
      </c>
      <c r="Q129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98" s="92" t="str">
        <f>IF(Table4[[#This Row],[Segment]]="","",IF(Table4[[#This Row],[Kexpansion]]="","0",((Table4[[#This Row],[Velocity (m/s)]]^2)/2)*Table4[[#This Row],[Kexpansion]]))</f>
        <v/>
      </c>
      <c r="S1298" s="92" t="str">
        <f>IF(Table4[[#This Row],[Segment]]="","",IF(Table4[[#This Row],[Kcontraction]]="","0",((Table4[[#This Row],[Velocity (m/s)]]^2)/2)*Table4[[#This Row],[Kcontraction]]))</f>
        <v/>
      </c>
      <c r="T1298" s="89" t="str">
        <f>IF(Table4[[#This Row],[Segment]]="","",SUMIF($Y$7:$Y$2000,Table4[[#This Row],[Segment]],$AD$7:$AD$2000))</f>
        <v/>
      </c>
      <c r="U1298" s="95" t="str">
        <f>IF(Table4[[#This Row],[Segment]]="","",Table4[[#This Row],[Hfriction (J/kg)]]+Table4[[#This Row],[Hexpansions (J/kg)]]+Table4[[#This Row],[Hcontractions (J/kg)]]+Table4[[#This Row],[Hf (J/kg)]])</f>
        <v/>
      </c>
      <c r="V1298" s="95" t="str">
        <f>IF(Table4[[#This Row],[Segment]]="","",Table4[[#This Row],[Total Friction Loss (J/kg)]]*Table3[Density (kg/m3)])</f>
        <v/>
      </c>
      <c r="W1298" s="95" t="str">
        <f>IF(Table4[[#This Row],[Segment]]="","",Table4[[#This Row],[Total Pressure Drop (Pa)]]/1000)</f>
        <v/>
      </c>
      <c r="Y1298" s="82" t="str">
        <f>IF('Set Up'!D1521="","",'Set Up'!D1521)</f>
        <v/>
      </c>
      <c r="Z1298" s="82" t="str">
        <f>IF('Set Up'!E1521="","",'Set Up'!E1521)</f>
        <v/>
      </c>
      <c r="AA1298" s="82" t="str">
        <f>IF('Set Up'!F1521="","",'Set Up'!F1521)</f>
        <v/>
      </c>
      <c r="AB1298" s="82" t="str">
        <f>IF('Set Up'!G1521="","",'Set Up'!G1521)</f>
        <v/>
      </c>
      <c r="AC1298" s="82" t="str">
        <f t="array" ref="AC1298">IF(Y1298="","",INDEX(Data!$G$4:$G$51,MATCH(Table7[[#This Row],[Fitting]]&amp;Table7[[#This Row],[Fitting Subtype]],Data!$E$4:$E$51&amp;Data!$F$4:$F$51,0)))</f>
        <v/>
      </c>
      <c r="AD1298" s="89" t="str">
        <f>IF(Table7[[#This Row],[Segment]]="","",Table7[[#This Row],[Quantity]]*Table7[[#This Row],[Kf]]*(((INDEX(Table4[Velocity (m/s)],MATCH(Table7[[#This Row],[Segment]],Table4[Segment],0)))^2)/2))</f>
        <v/>
      </c>
      <c r="AF1298" s="82" t="str">
        <f>Table4[[#This Row],[Segment]]</f>
        <v/>
      </c>
      <c r="AG1298" s="75"/>
      <c r="AH1298" s="82" t="str">
        <f>IF(Table5[[#This Row],[Segment]]="","",AG1298-Table4[[#This Row],[Total Pressure Drop (kPa)]])</f>
        <v/>
      </c>
    </row>
    <row r="1299" spans="1:34" x14ac:dyDescent="0.25">
      <c r="A1299" s="95" t="str">
        <f>IF('Set Up'!A1296="","",'Set Up'!A1296)</f>
        <v/>
      </c>
      <c r="B1299" s="75" t="s">
        <v>81</v>
      </c>
      <c r="C1299" s="85"/>
      <c r="D1299" s="86" t="str">
        <f>IF(Table4[[#This Row],[Diameter (in)]]="","",(((CONVERT(Table4[[#This Row],[Diameter (in)]],"in","m"))/2)^2)*PI())</f>
        <v/>
      </c>
      <c r="E1299" s="87" t="str">
        <f>IF(Table4[[#This Row],[Area (m2)]]="","",$D$4/Table4[[#This Row],[Area (m2)]])</f>
        <v/>
      </c>
      <c r="F1299" s="85">
        <f t="shared" si="20"/>
        <v>4.6951999999999998</v>
      </c>
      <c r="G1299" s="88" t="str">
        <f>IF(Table4[[#This Row],[Segment]]="","",(CONVERT(Table4[[#This Row],[Diameter (in)]],"in","m")*$B$4*Table4[[#This Row],[Velocity (m/s)]])/$C$4)</f>
        <v/>
      </c>
      <c r="H1299" s="96" t="str">
        <f>IF(Table4[[#This Row],[Segment]]="","",IF(Table4[[#This Row],[Teynold''s Number]]&gt;4000,"TURBULENT","LAMINAR"))</f>
        <v/>
      </c>
      <c r="I1299" s="86" t="str">
        <f>IF(Table4[[#This Row],[Segment]]="","",INDEX(Data!C1296:C1310,MATCH(Table4[Material],Data!B1296:B1310,0)))</f>
        <v/>
      </c>
      <c r="J1299" s="89" t="str">
        <f>IF(Table4[[#This Row],[ε (m)]]="","",Table4[[#This Row],[ε (m)]]/(CONVERT(Table4[[#This Row],[Diameter (in)]],"in","m")))</f>
        <v/>
      </c>
      <c r="K1299" s="96" t="str">
        <f>IF(Table4[[#This Row],[Regime]]="LAMINAR",16/Table4[[#This Row],[Teynold''s Number]],"-")</f>
        <v>-</v>
      </c>
      <c r="L1299" s="86"/>
      <c r="M1299" s="97" t="str">
        <f>IF(Table4[[#This Row],[Regime]]="TURBULENT",(((-4*LOG10(Table4[[#This Row],[ε/D]]/3.7+1.256/(Table4[[#This Row],[Teynold''s Number]]*SQRT(Table4[[#This Row],[f turbulent (guess)]]))))^-1)^2),"")</f>
        <v/>
      </c>
      <c r="N1299" s="91" t="str">
        <f>IF(Table4[[#This Row],[f turbulent]]="","",Table4[[#This Row],[f turbulent (guess)]]-Table4[[#This Row],[f turbulent]])</f>
        <v/>
      </c>
      <c r="O1299" s="87">
        <f>IF(Table4[[#This Row],[Segment]]="",0,IF(C1300="",0,IF(C1300&lt;=Table4[[#This Row],[Diameter (in)]],0,1-(D1299/D1300))))</f>
        <v>0</v>
      </c>
      <c r="P1299" s="92" t="str">
        <f>IF(Table4[[#This Row],[Segment]]="","",IF(C1299&gt;C1300,"",IF(C1300="",0.55,(0.55*(1-D1300/D1299)))))</f>
        <v/>
      </c>
      <c r="Q129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299" s="92" t="str">
        <f>IF(Table4[[#This Row],[Segment]]="","",IF(Table4[[#This Row],[Kexpansion]]="","0",((Table4[[#This Row],[Velocity (m/s)]]^2)/2)*Table4[[#This Row],[Kexpansion]]))</f>
        <v/>
      </c>
      <c r="S1299" s="92" t="str">
        <f>IF(Table4[[#This Row],[Segment]]="","",IF(Table4[[#This Row],[Kcontraction]]="","0",((Table4[[#This Row],[Velocity (m/s)]]^2)/2)*Table4[[#This Row],[Kcontraction]]))</f>
        <v/>
      </c>
      <c r="T1299" s="89" t="str">
        <f>IF(Table4[[#This Row],[Segment]]="","",SUMIF($Y$7:$Y$2000,Table4[[#This Row],[Segment]],$AD$7:$AD$2000))</f>
        <v/>
      </c>
      <c r="U1299" s="95" t="str">
        <f>IF(Table4[[#This Row],[Segment]]="","",Table4[[#This Row],[Hfriction (J/kg)]]+Table4[[#This Row],[Hexpansions (J/kg)]]+Table4[[#This Row],[Hcontractions (J/kg)]]+Table4[[#This Row],[Hf (J/kg)]])</f>
        <v/>
      </c>
      <c r="V1299" s="95" t="str">
        <f>IF(Table4[[#This Row],[Segment]]="","",Table4[[#This Row],[Total Friction Loss (J/kg)]]*Table3[Density (kg/m3)])</f>
        <v/>
      </c>
      <c r="W1299" s="95" t="str">
        <f>IF(Table4[[#This Row],[Segment]]="","",Table4[[#This Row],[Total Pressure Drop (Pa)]]/1000)</f>
        <v/>
      </c>
      <c r="Y1299" s="82" t="str">
        <f>IF('Set Up'!D1522="","",'Set Up'!D1522)</f>
        <v/>
      </c>
      <c r="Z1299" s="82" t="str">
        <f>IF('Set Up'!E1522="","",'Set Up'!E1522)</f>
        <v/>
      </c>
      <c r="AA1299" s="82" t="str">
        <f>IF('Set Up'!F1522="","",'Set Up'!F1522)</f>
        <v/>
      </c>
      <c r="AB1299" s="82" t="str">
        <f>IF('Set Up'!G1522="","",'Set Up'!G1522)</f>
        <v/>
      </c>
      <c r="AC1299" s="82" t="str">
        <f t="array" ref="AC1299">IF(Y1299="","",INDEX(Data!$G$4:$G$51,MATCH(Table7[[#This Row],[Fitting]]&amp;Table7[[#This Row],[Fitting Subtype]],Data!$E$4:$E$51&amp;Data!$F$4:$F$51,0)))</f>
        <v/>
      </c>
      <c r="AD1299" s="89" t="str">
        <f>IF(Table7[[#This Row],[Segment]]="","",Table7[[#This Row],[Quantity]]*Table7[[#This Row],[Kf]]*(((INDEX(Table4[Velocity (m/s)],MATCH(Table7[[#This Row],[Segment]],Table4[Segment],0)))^2)/2))</f>
        <v/>
      </c>
      <c r="AF1299" s="82" t="str">
        <f>Table4[[#This Row],[Segment]]</f>
        <v/>
      </c>
      <c r="AG1299" s="75"/>
      <c r="AH1299" s="82" t="str">
        <f>IF(Table5[[#This Row],[Segment]]="","",AG1299-Table4[[#This Row],[Total Pressure Drop (kPa)]])</f>
        <v/>
      </c>
    </row>
    <row r="1300" spans="1:34" x14ac:dyDescent="0.25">
      <c r="A1300" s="95" t="str">
        <f>IF('Set Up'!A1297="","",'Set Up'!A1297)</f>
        <v/>
      </c>
      <c r="B1300" s="75" t="s">
        <v>81</v>
      </c>
      <c r="C1300" s="85"/>
      <c r="D1300" s="86" t="str">
        <f>IF(Table4[[#This Row],[Diameter (in)]]="","",(((CONVERT(Table4[[#This Row],[Diameter (in)]],"in","m"))/2)^2)*PI())</f>
        <v/>
      </c>
      <c r="E1300" s="87" t="str">
        <f>IF(Table4[[#This Row],[Area (m2)]]="","",$D$4/Table4[[#This Row],[Area (m2)]])</f>
        <v/>
      </c>
      <c r="F1300" s="85">
        <f t="shared" si="20"/>
        <v>4.6951999999999998</v>
      </c>
      <c r="G1300" s="88" t="str">
        <f>IF(Table4[[#This Row],[Segment]]="","",(CONVERT(Table4[[#This Row],[Diameter (in)]],"in","m")*$B$4*Table4[[#This Row],[Velocity (m/s)]])/$C$4)</f>
        <v/>
      </c>
      <c r="H1300" s="96" t="str">
        <f>IF(Table4[[#This Row],[Segment]]="","",IF(Table4[[#This Row],[Teynold''s Number]]&gt;4000,"TURBULENT","LAMINAR"))</f>
        <v/>
      </c>
      <c r="I1300" s="86" t="str">
        <f>IF(Table4[[#This Row],[Segment]]="","",INDEX(Data!C1297:C1311,MATCH(Table4[Material],Data!B1297:B1311,0)))</f>
        <v/>
      </c>
      <c r="J1300" s="89" t="str">
        <f>IF(Table4[[#This Row],[ε (m)]]="","",Table4[[#This Row],[ε (m)]]/(CONVERT(Table4[[#This Row],[Diameter (in)]],"in","m")))</f>
        <v/>
      </c>
      <c r="K1300" s="96" t="str">
        <f>IF(Table4[[#This Row],[Regime]]="LAMINAR",16/Table4[[#This Row],[Teynold''s Number]],"-")</f>
        <v>-</v>
      </c>
      <c r="L1300" s="86"/>
      <c r="M1300" s="97" t="str">
        <f>IF(Table4[[#This Row],[Regime]]="TURBULENT",(((-4*LOG10(Table4[[#This Row],[ε/D]]/3.7+1.256/(Table4[[#This Row],[Teynold''s Number]]*SQRT(Table4[[#This Row],[f turbulent (guess)]]))))^-1)^2),"")</f>
        <v/>
      </c>
      <c r="N1300" s="91" t="str">
        <f>IF(Table4[[#This Row],[f turbulent]]="","",Table4[[#This Row],[f turbulent (guess)]]-Table4[[#This Row],[f turbulent]])</f>
        <v/>
      </c>
      <c r="O1300" s="87">
        <f>IF(Table4[[#This Row],[Segment]]="",0,IF(C1301="",0,IF(C1301&lt;=Table4[[#This Row],[Diameter (in)]],0,1-(D1300/D1301))))</f>
        <v>0</v>
      </c>
      <c r="P1300" s="92" t="str">
        <f>IF(Table4[[#This Row],[Segment]]="","",IF(C1300&gt;C1301,"",IF(C1301="",0.55,(0.55*(1-D1301/D1300)))))</f>
        <v/>
      </c>
      <c r="Q130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00" s="92" t="str">
        <f>IF(Table4[[#This Row],[Segment]]="","",IF(Table4[[#This Row],[Kexpansion]]="","0",((Table4[[#This Row],[Velocity (m/s)]]^2)/2)*Table4[[#This Row],[Kexpansion]]))</f>
        <v/>
      </c>
      <c r="S1300" s="92" t="str">
        <f>IF(Table4[[#This Row],[Segment]]="","",IF(Table4[[#This Row],[Kcontraction]]="","0",((Table4[[#This Row],[Velocity (m/s)]]^2)/2)*Table4[[#This Row],[Kcontraction]]))</f>
        <v/>
      </c>
      <c r="T1300" s="89" t="str">
        <f>IF(Table4[[#This Row],[Segment]]="","",SUMIF($Y$7:$Y$2000,Table4[[#This Row],[Segment]],$AD$7:$AD$2000))</f>
        <v/>
      </c>
      <c r="U1300" s="95" t="str">
        <f>IF(Table4[[#This Row],[Segment]]="","",Table4[[#This Row],[Hfriction (J/kg)]]+Table4[[#This Row],[Hexpansions (J/kg)]]+Table4[[#This Row],[Hcontractions (J/kg)]]+Table4[[#This Row],[Hf (J/kg)]])</f>
        <v/>
      </c>
      <c r="V1300" s="95" t="str">
        <f>IF(Table4[[#This Row],[Segment]]="","",Table4[[#This Row],[Total Friction Loss (J/kg)]]*Table3[Density (kg/m3)])</f>
        <v/>
      </c>
      <c r="W1300" s="95" t="str">
        <f>IF(Table4[[#This Row],[Segment]]="","",Table4[[#This Row],[Total Pressure Drop (Pa)]]/1000)</f>
        <v/>
      </c>
      <c r="Y1300" s="82" t="str">
        <f>IF('Set Up'!D1523="","",'Set Up'!D1523)</f>
        <v/>
      </c>
      <c r="Z1300" s="82" t="str">
        <f>IF('Set Up'!E1523="","",'Set Up'!E1523)</f>
        <v/>
      </c>
      <c r="AA1300" s="82" t="str">
        <f>IF('Set Up'!F1523="","",'Set Up'!F1523)</f>
        <v/>
      </c>
      <c r="AB1300" s="82" t="str">
        <f>IF('Set Up'!G1523="","",'Set Up'!G1523)</f>
        <v/>
      </c>
      <c r="AC1300" s="82" t="str">
        <f t="array" ref="AC1300">IF(Y1300="","",INDEX(Data!$G$4:$G$51,MATCH(Table7[[#This Row],[Fitting]]&amp;Table7[[#This Row],[Fitting Subtype]],Data!$E$4:$E$51&amp;Data!$F$4:$F$51,0)))</f>
        <v/>
      </c>
      <c r="AD1300" s="89" t="str">
        <f>IF(Table7[[#This Row],[Segment]]="","",Table7[[#This Row],[Quantity]]*Table7[[#This Row],[Kf]]*(((INDEX(Table4[Velocity (m/s)],MATCH(Table7[[#This Row],[Segment]],Table4[Segment],0)))^2)/2))</f>
        <v/>
      </c>
      <c r="AF1300" s="82" t="str">
        <f>Table4[[#This Row],[Segment]]</f>
        <v/>
      </c>
      <c r="AG1300" s="75"/>
      <c r="AH1300" s="82" t="str">
        <f>IF(Table5[[#This Row],[Segment]]="","",AG1300-Table4[[#This Row],[Total Pressure Drop (kPa)]])</f>
        <v/>
      </c>
    </row>
    <row r="1301" spans="1:34" x14ac:dyDescent="0.25">
      <c r="A1301" s="95" t="str">
        <f>IF('Set Up'!A1298="","",'Set Up'!A1298)</f>
        <v/>
      </c>
      <c r="B1301" s="75" t="s">
        <v>81</v>
      </c>
      <c r="C1301" s="85"/>
      <c r="D1301" s="86" t="str">
        <f>IF(Table4[[#This Row],[Diameter (in)]]="","",(((CONVERT(Table4[[#This Row],[Diameter (in)]],"in","m"))/2)^2)*PI())</f>
        <v/>
      </c>
      <c r="E1301" s="87" t="str">
        <f>IF(Table4[[#This Row],[Area (m2)]]="","",$D$4/Table4[[#This Row],[Area (m2)]])</f>
        <v/>
      </c>
      <c r="F1301" s="85">
        <f t="shared" si="20"/>
        <v>4.6951999999999998</v>
      </c>
      <c r="G1301" s="88" t="str">
        <f>IF(Table4[[#This Row],[Segment]]="","",(CONVERT(Table4[[#This Row],[Diameter (in)]],"in","m")*$B$4*Table4[[#This Row],[Velocity (m/s)]])/$C$4)</f>
        <v/>
      </c>
      <c r="H1301" s="96" t="str">
        <f>IF(Table4[[#This Row],[Segment]]="","",IF(Table4[[#This Row],[Teynold''s Number]]&gt;4000,"TURBULENT","LAMINAR"))</f>
        <v/>
      </c>
      <c r="I1301" s="86" t="str">
        <f>IF(Table4[[#This Row],[Segment]]="","",INDEX(Data!C1298:C1312,MATCH(Table4[Material],Data!B1298:B1312,0)))</f>
        <v/>
      </c>
      <c r="J1301" s="89" t="str">
        <f>IF(Table4[[#This Row],[ε (m)]]="","",Table4[[#This Row],[ε (m)]]/(CONVERT(Table4[[#This Row],[Diameter (in)]],"in","m")))</f>
        <v/>
      </c>
      <c r="K1301" s="96" t="str">
        <f>IF(Table4[[#This Row],[Regime]]="LAMINAR",16/Table4[[#This Row],[Teynold''s Number]],"-")</f>
        <v>-</v>
      </c>
      <c r="L1301" s="86"/>
      <c r="M1301" s="97" t="str">
        <f>IF(Table4[[#This Row],[Regime]]="TURBULENT",(((-4*LOG10(Table4[[#This Row],[ε/D]]/3.7+1.256/(Table4[[#This Row],[Teynold''s Number]]*SQRT(Table4[[#This Row],[f turbulent (guess)]]))))^-1)^2),"")</f>
        <v/>
      </c>
      <c r="N1301" s="91" t="str">
        <f>IF(Table4[[#This Row],[f turbulent]]="","",Table4[[#This Row],[f turbulent (guess)]]-Table4[[#This Row],[f turbulent]])</f>
        <v/>
      </c>
      <c r="O1301" s="87">
        <f>IF(Table4[[#This Row],[Segment]]="",0,IF(C1302="",0,IF(C1302&lt;=Table4[[#This Row],[Diameter (in)]],0,1-(D1301/D1302))))</f>
        <v>0</v>
      </c>
      <c r="P1301" s="92" t="str">
        <f>IF(Table4[[#This Row],[Segment]]="","",IF(C1301&gt;C1302,"",IF(C1302="",0.55,(0.55*(1-D1302/D1301)))))</f>
        <v/>
      </c>
      <c r="Q130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01" s="92" t="str">
        <f>IF(Table4[[#This Row],[Segment]]="","",IF(Table4[[#This Row],[Kexpansion]]="","0",((Table4[[#This Row],[Velocity (m/s)]]^2)/2)*Table4[[#This Row],[Kexpansion]]))</f>
        <v/>
      </c>
      <c r="S1301" s="92" t="str">
        <f>IF(Table4[[#This Row],[Segment]]="","",IF(Table4[[#This Row],[Kcontraction]]="","0",((Table4[[#This Row],[Velocity (m/s)]]^2)/2)*Table4[[#This Row],[Kcontraction]]))</f>
        <v/>
      </c>
      <c r="T1301" s="89" t="str">
        <f>IF(Table4[[#This Row],[Segment]]="","",SUMIF($Y$7:$Y$2000,Table4[[#This Row],[Segment]],$AD$7:$AD$2000))</f>
        <v/>
      </c>
      <c r="U1301" s="95" t="str">
        <f>IF(Table4[[#This Row],[Segment]]="","",Table4[[#This Row],[Hfriction (J/kg)]]+Table4[[#This Row],[Hexpansions (J/kg)]]+Table4[[#This Row],[Hcontractions (J/kg)]]+Table4[[#This Row],[Hf (J/kg)]])</f>
        <v/>
      </c>
      <c r="V1301" s="95" t="str">
        <f>IF(Table4[[#This Row],[Segment]]="","",Table4[[#This Row],[Total Friction Loss (J/kg)]]*Table3[Density (kg/m3)])</f>
        <v/>
      </c>
      <c r="W1301" s="95" t="str">
        <f>IF(Table4[[#This Row],[Segment]]="","",Table4[[#This Row],[Total Pressure Drop (Pa)]]/1000)</f>
        <v/>
      </c>
      <c r="Y1301" s="82" t="str">
        <f>IF('Set Up'!D1524="","",'Set Up'!D1524)</f>
        <v/>
      </c>
      <c r="Z1301" s="82" t="str">
        <f>IF('Set Up'!E1524="","",'Set Up'!E1524)</f>
        <v/>
      </c>
      <c r="AA1301" s="82" t="str">
        <f>IF('Set Up'!F1524="","",'Set Up'!F1524)</f>
        <v/>
      </c>
      <c r="AB1301" s="82" t="str">
        <f>IF('Set Up'!G1524="","",'Set Up'!G1524)</f>
        <v/>
      </c>
      <c r="AC1301" s="82" t="str">
        <f t="array" ref="AC1301">IF(Y1301="","",INDEX(Data!$G$4:$G$51,MATCH(Table7[[#This Row],[Fitting]]&amp;Table7[[#This Row],[Fitting Subtype]],Data!$E$4:$E$51&amp;Data!$F$4:$F$51,0)))</f>
        <v/>
      </c>
      <c r="AD1301" s="89" t="str">
        <f>IF(Table7[[#This Row],[Segment]]="","",Table7[[#This Row],[Quantity]]*Table7[[#This Row],[Kf]]*(((INDEX(Table4[Velocity (m/s)],MATCH(Table7[[#This Row],[Segment]],Table4[Segment],0)))^2)/2))</f>
        <v/>
      </c>
      <c r="AF1301" s="82" t="str">
        <f>Table4[[#This Row],[Segment]]</f>
        <v/>
      </c>
      <c r="AG1301" s="75"/>
      <c r="AH1301" s="82" t="str">
        <f>IF(Table5[[#This Row],[Segment]]="","",AG1301-Table4[[#This Row],[Total Pressure Drop (kPa)]])</f>
        <v/>
      </c>
    </row>
    <row r="1302" spans="1:34" x14ac:dyDescent="0.25">
      <c r="A1302" s="95" t="str">
        <f>IF('Set Up'!A1299="","",'Set Up'!A1299)</f>
        <v/>
      </c>
      <c r="B1302" s="75" t="s">
        <v>81</v>
      </c>
      <c r="C1302" s="85"/>
      <c r="D1302" s="86" t="str">
        <f>IF(Table4[[#This Row],[Diameter (in)]]="","",(((CONVERT(Table4[[#This Row],[Diameter (in)]],"in","m"))/2)^2)*PI())</f>
        <v/>
      </c>
      <c r="E1302" s="87" t="str">
        <f>IF(Table4[[#This Row],[Area (m2)]]="","",$D$4/Table4[[#This Row],[Area (m2)]])</f>
        <v/>
      </c>
      <c r="F1302" s="85">
        <f t="shared" si="20"/>
        <v>4.6951999999999998</v>
      </c>
      <c r="G1302" s="88" t="str">
        <f>IF(Table4[[#This Row],[Segment]]="","",(CONVERT(Table4[[#This Row],[Diameter (in)]],"in","m")*$B$4*Table4[[#This Row],[Velocity (m/s)]])/$C$4)</f>
        <v/>
      </c>
      <c r="H1302" s="96" t="str">
        <f>IF(Table4[[#This Row],[Segment]]="","",IF(Table4[[#This Row],[Teynold''s Number]]&gt;4000,"TURBULENT","LAMINAR"))</f>
        <v/>
      </c>
      <c r="I1302" s="86" t="str">
        <f>IF(Table4[[#This Row],[Segment]]="","",INDEX(Data!C1299:C1313,MATCH(Table4[Material],Data!B1299:B1313,0)))</f>
        <v/>
      </c>
      <c r="J1302" s="89" t="str">
        <f>IF(Table4[[#This Row],[ε (m)]]="","",Table4[[#This Row],[ε (m)]]/(CONVERT(Table4[[#This Row],[Diameter (in)]],"in","m")))</f>
        <v/>
      </c>
      <c r="K1302" s="96" t="str">
        <f>IF(Table4[[#This Row],[Regime]]="LAMINAR",16/Table4[[#This Row],[Teynold''s Number]],"-")</f>
        <v>-</v>
      </c>
      <c r="L1302" s="86"/>
      <c r="M1302" s="97" t="str">
        <f>IF(Table4[[#This Row],[Regime]]="TURBULENT",(((-4*LOG10(Table4[[#This Row],[ε/D]]/3.7+1.256/(Table4[[#This Row],[Teynold''s Number]]*SQRT(Table4[[#This Row],[f turbulent (guess)]]))))^-1)^2),"")</f>
        <v/>
      </c>
      <c r="N1302" s="91" t="str">
        <f>IF(Table4[[#This Row],[f turbulent]]="","",Table4[[#This Row],[f turbulent (guess)]]-Table4[[#This Row],[f turbulent]])</f>
        <v/>
      </c>
      <c r="O1302" s="87">
        <f>IF(Table4[[#This Row],[Segment]]="",0,IF(C1303="",0,IF(C1303&lt;=Table4[[#This Row],[Diameter (in)]],0,1-(D1302/D1303))))</f>
        <v>0</v>
      </c>
      <c r="P1302" s="92" t="str">
        <f>IF(Table4[[#This Row],[Segment]]="","",IF(C1302&gt;C1303,"",IF(C1303="",0.55,(0.55*(1-D1303/D1302)))))</f>
        <v/>
      </c>
      <c r="Q130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02" s="92" t="str">
        <f>IF(Table4[[#This Row],[Segment]]="","",IF(Table4[[#This Row],[Kexpansion]]="","0",((Table4[[#This Row],[Velocity (m/s)]]^2)/2)*Table4[[#This Row],[Kexpansion]]))</f>
        <v/>
      </c>
      <c r="S1302" s="92" t="str">
        <f>IF(Table4[[#This Row],[Segment]]="","",IF(Table4[[#This Row],[Kcontraction]]="","0",((Table4[[#This Row],[Velocity (m/s)]]^2)/2)*Table4[[#This Row],[Kcontraction]]))</f>
        <v/>
      </c>
      <c r="T1302" s="89" t="str">
        <f>IF(Table4[[#This Row],[Segment]]="","",SUMIF($Y$7:$Y$2000,Table4[[#This Row],[Segment]],$AD$7:$AD$2000))</f>
        <v/>
      </c>
      <c r="U1302" s="95" t="str">
        <f>IF(Table4[[#This Row],[Segment]]="","",Table4[[#This Row],[Hfriction (J/kg)]]+Table4[[#This Row],[Hexpansions (J/kg)]]+Table4[[#This Row],[Hcontractions (J/kg)]]+Table4[[#This Row],[Hf (J/kg)]])</f>
        <v/>
      </c>
      <c r="V1302" s="95" t="str">
        <f>IF(Table4[[#This Row],[Segment]]="","",Table4[[#This Row],[Total Friction Loss (J/kg)]]*Table3[Density (kg/m3)])</f>
        <v/>
      </c>
      <c r="W1302" s="95" t="str">
        <f>IF(Table4[[#This Row],[Segment]]="","",Table4[[#This Row],[Total Pressure Drop (Pa)]]/1000)</f>
        <v/>
      </c>
      <c r="Y1302" s="82" t="str">
        <f>IF('Set Up'!D1525="","",'Set Up'!D1525)</f>
        <v/>
      </c>
      <c r="Z1302" s="82" t="str">
        <f>IF('Set Up'!E1525="","",'Set Up'!E1525)</f>
        <v/>
      </c>
      <c r="AA1302" s="82" t="str">
        <f>IF('Set Up'!F1525="","",'Set Up'!F1525)</f>
        <v/>
      </c>
      <c r="AB1302" s="82" t="str">
        <f>IF('Set Up'!G1525="","",'Set Up'!G1525)</f>
        <v/>
      </c>
      <c r="AC1302" s="82" t="str">
        <f t="array" ref="AC1302">IF(Y1302="","",INDEX(Data!$G$4:$G$51,MATCH(Table7[[#This Row],[Fitting]]&amp;Table7[[#This Row],[Fitting Subtype]],Data!$E$4:$E$51&amp;Data!$F$4:$F$51,0)))</f>
        <v/>
      </c>
      <c r="AD1302" s="89" t="str">
        <f>IF(Table7[[#This Row],[Segment]]="","",Table7[[#This Row],[Quantity]]*Table7[[#This Row],[Kf]]*(((INDEX(Table4[Velocity (m/s)],MATCH(Table7[[#This Row],[Segment]],Table4[Segment],0)))^2)/2))</f>
        <v/>
      </c>
      <c r="AF1302" s="82" t="str">
        <f>Table4[[#This Row],[Segment]]</f>
        <v/>
      </c>
      <c r="AG1302" s="75"/>
      <c r="AH1302" s="82" t="str">
        <f>IF(Table5[[#This Row],[Segment]]="","",AG1302-Table4[[#This Row],[Total Pressure Drop (kPa)]])</f>
        <v/>
      </c>
    </row>
    <row r="1303" spans="1:34" x14ac:dyDescent="0.25">
      <c r="A1303" s="95" t="str">
        <f>IF('Set Up'!A1300="","",'Set Up'!A1300)</f>
        <v/>
      </c>
      <c r="B1303" s="75" t="s">
        <v>81</v>
      </c>
      <c r="C1303" s="85"/>
      <c r="D1303" s="86" t="str">
        <f>IF(Table4[[#This Row],[Diameter (in)]]="","",(((CONVERT(Table4[[#This Row],[Diameter (in)]],"in","m"))/2)^2)*PI())</f>
        <v/>
      </c>
      <c r="E1303" s="87" t="str">
        <f>IF(Table4[[#This Row],[Area (m2)]]="","",$D$4/Table4[[#This Row],[Area (m2)]])</f>
        <v/>
      </c>
      <c r="F1303" s="85">
        <f t="shared" si="20"/>
        <v>4.6951999999999998</v>
      </c>
      <c r="G1303" s="88" t="str">
        <f>IF(Table4[[#This Row],[Segment]]="","",(CONVERT(Table4[[#This Row],[Diameter (in)]],"in","m")*$B$4*Table4[[#This Row],[Velocity (m/s)]])/$C$4)</f>
        <v/>
      </c>
      <c r="H1303" s="96" t="str">
        <f>IF(Table4[[#This Row],[Segment]]="","",IF(Table4[[#This Row],[Teynold''s Number]]&gt;4000,"TURBULENT","LAMINAR"))</f>
        <v/>
      </c>
      <c r="I1303" s="86" t="str">
        <f>IF(Table4[[#This Row],[Segment]]="","",INDEX(Data!C1300:C1314,MATCH(Table4[Material],Data!B1300:B1314,0)))</f>
        <v/>
      </c>
      <c r="J1303" s="89" t="str">
        <f>IF(Table4[[#This Row],[ε (m)]]="","",Table4[[#This Row],[ε (m)]]/(CONVERT(Table4[[#This Row],[Diameter (in)]],"in","m")))</f>
        <v/>
      </c>
      <c r="K1303" s="96" t="str">
        <f>IF(Table4[[#This Row],[Regime]]="LAMINAR",16/Table4[[#This Row],[Teynold''s Number]],"-")</f>
        <v>-</v>
      </c>
      <c r="L1303" s="86"/>
      <c r="M1303" s="97" t="str">
        <f>IF(Table4[[#This Row],[Regime]]="TURBULENT",(((-4*LOG10(Table4[[#This Row],[ε/D]]/3.7+1.256/(Table4[[#This Row],[Teynold''s Number]]*SQRT(Table4[[#This Row],[f turbulent (guess)]]))))^-1)^2),"")</f>
        <v/>
      </c>
      <c r="N1303" s="91" t="str">
        <f>IF(Table4[[#This Row],[f turbulent]]="","",Table4[[#This Row],[f turbulent (guess)]]-Table4[[#This Row],[f turbulent]])</f>
        <v/>
      </c>
      <c r="O1303" s="87">
        <f>IF(Table4[[#This Row],[Segment]]="",0,IF(C1304="",0,IF(C1304&lt;=Table4[[#This Row],[Diameter (in)]],0,1-(D1303/D1304))))</f>
        <v>0</v>
      </c>
      <c r="P1303" s="92" t="str">
        <f>IF(Table4[[#This Row],[Segment]]="","",IF(C1303&gt;C1304,"",IF(C1304="",0.55,(0.55*(1-D1304/D1303)))))</f>
        <v/>
      </c>
      <c r="Q130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03" s="92" t="str">
        <f>IF(Table4[[#This Row],[Segment]]="","",IF(Table4[[#This Row],[Kexpansion]]="","0",((Table4[[#This Row],[Velocity (m/s)]]^2)/2)*Table4[[#This Row],[Kexpansion]]))</f>
        <v/>
      </c>
      <c r="S1303" s="92" t="str">
        <f>IF(Table4[[#This Row],[Segment]]="","",IF(Table4[[#This Row],[Kcontraction]]="","0",((Table4[[#This Row],[Velocity (m/s)]]^2)/2)*Table4[[#This Row],[Kcontraction]]))</f>
        <v/>
      </c>
      <c r="T1303" s="89" t="str">
        <f>IF(Table4[[#This Row],[Segment]]="","",SUMIF($Y$7:$Y$2000,Table4[[#This Row],[Segment]],$AD$7:$AD$2000))</f>
        <v/>
      </c>
      <c r="U1303" s="95" t="str">
        <f>IF(Table4[[#This Row],[Segment]]="","",Table4[[#This Row],[Hfriction (J/kg)]]+Table4[[#This Row],[Hexpansions (J/kg)]]+Table4[[#This Row],[Hcontractions (J/kg)]]+Table4[[#This Row],[Hf (J/kg)]])</f>
        <v/>
      </c>
      <c r="V1303" s="95" t="str">
        <f>IF(Table4[[#This Row],[Segment]]="","",Table4[[#This Row],[Total Friction Loss (J/kg)]]*Table3[Density (kg/m3)])</f>
        <v/>
      </c>
      <c r="W1303" s="95" t="str">
        <f>IF(Table4[[#This Row],[Segment]]="","",Table4[[#This Row],[Total Pressure Drop (Pa)]]/1000)</f>
        <v/>
      </c>
      <c r="Y1303" s="82" t="str">
        <f>IF('Set Up'!D1526="","",'Set Up'!D1526)</f>
        <v/>
      </c>
      <c r="Z1303" s="82" t="str">
        <f>IF('Set Up'!E1526="","",'Set Up'!E1526)</f>
        <v/>
      </c>
      <c r="AA1303" s="82" t="str">
        <f>IF('Set Up'!F1526="","",'Set Up'!F1526)</f>
        <v/>
      </c>
      <c r="AB1303" s="82" t="str">
        <f>IF('Set Up'!G1526="","",'Set Up'!G1526)</f>
        <v/>
      </c>
      <c r="AC1303" s="82" t="str">
        <f t="array" ref="AC1303">IF(Y1303="","",INDEX(Data!$G$4:$G$51,MATCH(Table7[[#This Row],[Fitting]]&amp;Table7[[#This Row],[Fitting Subtype]],Data!$E$4:$E$51&amp;Data!$F$4:$F$51,0)))</f>
        <v/>
      </c>
      <c r="AD1303" s="89" t="str">
        <f>IF(Table7[[#This Row],[Segment]]="","",Table7[[#This Row],[Quantity]]*Table7[[#This Row],[Kf]]*(((INDEX(Table4[Velocity (m/s)],MATCH(Table7[[#This Row],[Segment]],Table4[Segment],0)))^2)/2))</f>
        <v/>
      </c>
      <c r="AF1303" s="82" t="str">
        <f>Table4[[#This Row],[Segment]]</f>
        <v/>
      </c>
      <c r="AG1303" s="75"/>
      <c r="AH1303" s="82" t="str">
        <f>IF(Table5[[#This Row],[Segment]]="","",AG1303-Table4[[#This Row],[Total Pressure Drop (kPa)]])</f>
        <v/>
      </c>
    </row>
    <row r="1304" spans="1:34" x14ac:dyDescent="0.25">
      <c r="A1304" s="95" t="str">
        <f>IF('Set Up'!A1301="","",'Set Up'!A1301)</f>
        <v/>
      </c>
      <c r="B1304" s="75" t="s">
        <v>81</v>
      </c>
      <c r="C1304" s="85"/>
      <c r="D1304" s="86" t="str">
        <f>IF(Table4[[#This Row],[Diameter (in)]]="","",(((CONVERT(Table4[[#This Row],[Diameter (in)]],"in","m"))/2)^2)*PI())</f>
        <v/>
      </c>
      <c r="E1304" s="87" t="str">
        <f>IF(Table4[[#This Row],[Area (m2)]]="","",$D$4/Table4[[#This Row],[Area (m2)]])</f>
        <v/>
      </c>
      <c r="F1304" s="85">
        <f t="shared" si="20"/>
        <v>4.6951999999999998</v>
      </c>
      <c r="G1304" s="88" t="str">
        <f>IF(Table4[[#This Row],[Segment]]="","",(CONVERT(Table4[[#This Row],[Diameter (in)]],"in","m")*$B$4*Table4[[#This Row],[Velocity (m/s)]])/$C$4)</f>
        <v/>
      </c>
      <c r="H1304" s="96" t="str">
        <f>IF(Table4[[#This Row],[Segment]]="","",IF(Table4[[#This Row],[Teynold''s Number]]&gt;4000,"TURBULENT","LAMINAR"))</f>
        <v/>
      </c>
      <c r="I1304" s="86" t="str">
        <f>IF(Table4[[#This Row],[Segment]]="","",INDEX(Data!C1301:C1315,MATCH(Table4[Material],Data!B1301:B1315,0)))</f>
        <v/>
      </c>
      <c r="J1304" s="89" t="str">
        <f>IF(Table4[[#This Row],[ε (m)]]="","",Table4[[#This Row],[ε (m)]]/(CONVERT(Table4[[#This Row],[Diameter (in)]],"in","m")))</f>
        <v/>
      </c>
      <c r="K1304" s="96" t="str">
        <f>IF(Table4[[#This Row],[Regime]]="LAMINAR",16/Table4[[#This Row],[Teynold''s Number]],"-")</f>
        <v>-</v>
      </c>
      <c r="L1304" s="86"/>
      <c r="M1304" s="97" t="str">
        <f>IF(Table4[[#This Row],[Regime]]="TURBULENT",(((-4*LOG10(Table4[[#This Row],[ε/D]]/3.7+1.256/(Table4[[#This Row],[Teynold''s Number]]*SQRT(Table4[[#This Row],[f turbulent (guess)]]))))^-1)^2),"")</f>
        <v/>
      </c>
      <c r="N1304" s="91" t="str">
        <f>IF(Table4[[#This Row],[f turbulent]]="","",Table4[[#This Row],[f turbulent (guess)]]-Table4[[#This Row],[f turbulent]])</f>
        <v/>
      </c>
      <c r="O1304" s="87">
        <f>IF(Table4[[#This Row],[Segment]]="",0,IF(C1305="",0,IF(C1305&lt;=Table4[[#This Row],[Diameter (in)]],0,1-(D1304/D1305))))</f>
        <v>0</v>
      </c>
      <c r="P1304" s="92" t="str">
        <f>IF(Table4[[#This Row],[Segment]]="","",IF(C1304&gt;C1305,"",IF(C1305="",0.55,(0.55*(1-D1305/D1304)))))</f>
        <v/>
      </c>
      <c r="Q130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04" s="92" t="str">
        <f>IF(Table4[[#This Row],[Segment]]="","",IF(Table4[[#This Row],[Kexpansion]]="","0",((Table4[[#This Row],[Velocity (m/s)]]^2)/2)*Table4[[#This Row],[Kexpansion]]))</f>
        <v/>
      </c>
      <c r="S1304" s="92" t="str">
        <f>IF(Table4[[#This Row],[Segment]]="","",IF(Table4[[#This Row],[Kcontraction]]="","0",((Table4[[#This Row],[Velocity (m/s)]]^2)/2)*Table4[[#This Row],[Kcontraction]]))</f>
        <v/>
      </c>
      <c r="T1304" s="89" t="str">
        <f>IF(Table4[[#This Row],[Segment]]="","",SUMIF($Y$7:$Y$2000,Table4[[#This Row],[Segment]],$AD$7:$AD$2000))</f>
        <v/>
      </c>
      <c r="U1304" s="95" t="str">
        <f>IF(Table4[[#This Row],[Segment]]="","",Table4[[#This Row],[Hfriction (J/kg)]]+Table4[[#This Row],[Hexpansions (J/kg)]]+Table4[[#This Row],[Hcontractions (J/kg)]]+Table4[[#This Row],[Hf (J/kg)]])</f>
        <v/>
      </c>
      <c r="V1304" s="95" t="str">
        <f>IF(Table4[[#This Row],[Segment]]="","",Table4[[#This Row],[Total Friction Loss (J/kg)]]*Table3[Density (kg/m3)])</f>
        <v/>
      </c>
      <c r="W1304" s="95" t="str">
        <f>IF(Table4[[#This Row],[Segment]]="","",Table4[[#This Row],[Total Pressure Drop (Pa)]]/1000)</f>
        <v/>
      </c>
      <c r="Y1304" s="82" t="str">
        <f>IF('Set Up'!D1527="","",'Set Up'!D1527)</f>
        <v/>
      </c>
      <c r="Z1304" s="82" t="str">
        <f>IF('Set Up'!E1527="","",'Set Up'!E1527)</f>
        <v/>
      </c>
      <c r="AA1304" s="82" t="str">
        <f>IF('Set Up'!F1527="","",'Set Up'!F1527)</f>
        <v/>
      </c>
      <c r="AB1304" s="82" t="str">
        <f>IF('Set Up'!G1527="","",'Set Up'!G1527)</f>
        <v/>
      </c>
      <c r="AC1304" s="82" t="str">
        <f t="array" ref="AC1304">IF(Y1304="","",INDEX(Data!$G$4:$G$51,MATCH(Table7[[#This Row],[Fitting]]&amp;Table7[[#This Row],[Fitting Subtype]],Data!$E$4:$E$51&amp;Data!$F$4:$F$51,0)))</f>
        <v/>
      </c>
      <c r="AD1304" s="89" t="str">
        <f>IF(Table7[[#This Row],[Segment]]="","",Table7[[#This Row],[Quantity]]*Table7[[#This Row],[Kf]]*(((INDEX(Table4[Velocity (m/s)],MATCH(Table7[[#This Row],[Segment]],Table4[Segment],0)))^2)/2))</f>
        <v/>
      </c>
      <c r="AF1304" s="82" t="str">
        <f>Table4[[#This Row],[Segment]]</f>
        <v/>
      </c>
      <c r="AG1304" s="75"/>
      <c r="AH1304" s="82" t="str">
        <f>IF(Table5[[#This Row],[Segment]]="","",AG1304-Table4[[#This Row],[Total Pressure Drop (kPa)]])</f>
        <v/>
      </c>
    </row>
    <row r="1305" spans="1:34" x14ac:dyDescent="0.25">
      <c r="A1305" s="95" t="str">
        <f>IF('Set Up'!A1302="","",'Set Up'!A1302)</f>
        <v/>
      </c>
      <c r="B1305" s="75" t="s">
        <v>81</v>
      </c>
      <c r="C1305" s="85"/>
      <c r="D1305" s="86" t="str">
        <f>IF(Table4[[#This Row],[Diameter (in)]]="","",(((CONVERT(Table4[[#This Row],[Diameter (in)]],"in","m"))/2)^2)*PI())</f>
        <v/>
      </c>
      <c r="E1305" s="87" t="str">
        <f>IF(Table4[[#This Row],[Area (m2)]]="","",$D$4/Table4[[#This Row],[Area (m2)]])</f>
        <v/>
      </c>
      <c r="F1305" s="85">
        <f t="shared" si="20"/>
        <v>4.6951999999999998</v>
      </c>
      <c r="G1305" s="88" t="str">
        <f>IF(Table4[[#This Row],[Segment]]="","",(CONVERT(Table4[[#This Row],[Diameter (in)]],"in","m")*$B$4*Table4[[#This Row],[Velocity (m/s)]])/$C$4)</f>
        <v/>
      </c>
      <c r="H1305" s="96" t="str">
        <f>IF(Table4[[#This Row],[Segment]]="","",IF(Table4[[#This Row],[Teynold''s Number]]&gt;4000,"TURBULENT","LAMINAR"))</f>
        <v/>
      </c>
      <c r="I1305" s="86" t="str">
        <f>IF(Table4[[#This Row],[Segment]]="","",INDEX(Data!C1302:C1316,MATCH(Table4[Material],Data!B1302:B1316,0)))</f>
        <v/>
      </c>
      <c r="J1305" s="89" t="str">
        <f>IF(Table4[[#This Row],[ε (m)]]="","",Table4[[#This Row],[ε (m)]]/(CONVERT(Table4[[#This Row],[Diameter (in)]],"in","m")))</f>
        <v/>
      </c>
      <c r="K1305" s="96" t="str">
        <f>IF(Table4[[#This Row],[Regime]]="LAMINAR",16/Table4[[#This Row],[Teynold''s Number]],"-")</f>
        <v>-</v>
      </c>
      <c r="L1305" s="86"/>
      <c r="M1305" s="97" t="str">
        <f>IF(Table4[[#This Row],[Regime]]="TURBULENT",(((-4*LOG10(Table4[[#This Row],[ε/D]]/3.7+1.256/(Table4[[#This Row],[Teynold''s Number]]*SQRT(Table4[[#This Row],[f turbulent (guess)]]))))^-1)^2),"")</f>
        <v/>
      </c>
      <c r="N1305" s="91" t="str">
        <f>IF(Table4[[#This Row],[f turbulent]]="","",Table4[[#This Row],[f turbulent (guess)]]-Table4[[#This Row],[f turbulent]])</f>
        <v/>
      </c>
      <c r="O1305" s="87">
        <f>IF(Table4[[#This Row],[Segment]]="",0,IF(C1306="",0,IF(C1306&lt;=Table4[[#This Row],[Diameter (in)]],0,1-(D1305/D1306))))</f>
        <v>0</v>
      </c>
      <c r="P1305" s="92" t="str">
        <f>IF(Table4[[#This Row],[Segment]]="","",IF(C1305&gt;C1306,"",IF(C1306="",0.55,(0.55*(1-D1306/D1305)))))</f>
        <v/>
      </c>
      <c r="Q130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05" s="92" t="str">
        <f>IF(Table4[[#This Row],[Segment]]="","",IF(Table4[[#This Row],[Kexpansion]]="","0",((Table4[[#This Row],[Velocity (m/s)]]^2)/2)*Table4[[#This Row],[Kexpansion]]))</f>
        <v/>
      </c>
      <c r="S1305" s="92" t="str">
        <f>IF(Table4[[#This Row],[Segment]]="","",IF(Table4[[#This Row],[Kcontraction]]="","0",((Table4[[#This Row],[Velocity (m/s)]]^2)/2)*Table4[[#This Row],[Kcontraction]]))</f>
        <v/>
      </c>
      <c r="T1305" s="89" t="str">
        <f>IF(Table4[[#This Row],[Segment]]="","",SUMIF($Y$7:$Y$2000,Table4[[#This Row],[Segment]],$AD$7:$AD$2000))</f>
        <v/>
      </c>
      <c r="U1305" s="95" t="str">
        <f>IF(Table4[[#This Row],[Segment]]="","",Table4[[#This Row],[Hfriction (J/kg)]]+Table4[[#This Row],[Hexpansions (J/kg)]]+Table4[[#This Row],[Hcontractions (J/kg)]]+Table4[[#This Row],[Hf (J/kg)]])</f>
        <v/>
      </c>
      <c r="V1305" s="95" t="str">
        <f>IF(Table4[[#This Row],[Segment]]="","",Table4[[#This Row],[Total Friction Loss (J/kg)]]*Table3[Density (kg/m3)])</f>
        <v/>
      </c>
      <c r="W1305" s="95" t="str">
        <f>IF(Table4[[#This Row],[Segment]]="","",Table4[[#This Row],[Total Pressure Drop (Pa)]]/1000)</f>
        <v/>
      </c>
      <c r="Y1305" s="82" t="str">
        <f>IF('Set Up'!D1528="","",'Set Up'!D1528)</f>
        <v/>
      </c>
      <c r="Z1305" s="82" t="str">
        <f>IF('Set Up'!E1528="","",'Set Up'!E1528)</f>
        <v/>
      </c>
      <c r="AA1305" s="82" t="str">
        <f>IF('Set Up'!F1528="","",'Set Up'!F1528)</f>
        <v/>
      </c>
      <c r="AB1305" s="82" t="str">
        <f>IF('Set Up'!G1528="","",'Set Up'!G1528)</f>
        <v/>
      </c>
      <c r="AC1305" s="82" t="str">
        <f t="array" ref="AC1305">IF(Y1305="","",INDEX(Data!$G$4:$G$51,MATCH(Table7[[#This Row],[Fitting]]&amp;Table7[[#This Row],[Fitting Subtype]],Data!$E$4:$E$51&amp;Data!$F$4:$F$51,0)))</f>
        <v/>
      </c>
      <c r="AD1305" s="89" t="str">
        <f>IF(Table7[[#This Row],[Segment]]="","",Table7[[#This Row],[Quantity]]*Table7[[#This Row],[Kf]]*(((INDEX(Table4[Velocity (m/s)],MATCH(Table7[[#This Row],[Segment]],Table4[Segment],0)))^2)/2))</f>
        <v/>
      </c>
      <c r="AF1305" s="82" t="str">
        <f>Table4[[#This Row],[Segment]]</f>
        <v/>
      </c>
      <c r="AG1305" s="75"/>
      <c r="AH1305" s="82" t="str">
        <f>IF(Table5[[#This Row],[Segment]]="","",AG1305-Table4[[#This Row],[Total Pressure Drop (kPa)]])</f>
        <v/>
      </c>
    </row>
    <row r="1306" spans="1:34" x14ac:dyDescent="0.25">
      <c r="A1306" s="95" t="str">
        <f>IF('Set Up'!A1303="","",'Set Up'!A1303)</f>
        <v/>
      </c>
      <c r="B1306" s="75" t="s">
        <v>81</v>
      </c>
      <c r="C1306" s="85"/>
      <c r="D1306" s="86" t="str">
        <f>IF(Table4[[#This Row],[Diameter (in)]]="","",(((CONVERT(Table4[[#This Row],[Diameter (in)]],"in","m"))/2)^2)*PI())</f>
        <v/>
      </c>
      <c r="E1306" s="87" t="str">
        <f>IF(Table4[[#This Row],[Area (m2)]]="","",$D$4/Table4[[#This Row],[Area (m2)]])</f>
        <v/>
      </c>
      <c r="F1306" s="85">
        <f t="shared" si="20"/>
        <v>4.6951999999999998</v>
      </c>
      <c r="G1306" s="88" t="str">
        <f>IF(Table4[[#This Row],[Segment]]="","",(CONVERT(Table4[[#This Row],[Diameter (in)]],"in","m")*$B$4*Table4[[#This Row],[Velocity (m/s)]])/$C$4)</f>
        <v/>
      </c>
      <c r="H1306" s="96" t="str">
        <f>IF(Table4[[#This Row],[Segment]]="","",IF(Table4[[#This Row],[Teynold''s Number]]&gt;4000,"TURBULENT","LAMINAR"))</f>
        <v/>
      </c>
      <c r="I1306" s="86" t="str">
        <f>IF(Table4[[#This Row],[Segment]]="","",INDEX(Data!C1303:C1317,MATCH(Table4[Material],Data!B1303:B1317,0)))</f>
        <v/>
      </c>
      <c r="J1306" s="89" t="str">
        <f>IF(Table4[[#This Row],[ε (m)]]="","",Table4[[#This Row],[ε (m)]]/(CONVERT(Table4[[#This Row],[Diameter (in)]],"in","m")))</f>
        <v/>
      </c>
      <c r="K1306" s="96" t="str">
        <f>IF(Table4[[#This Row],[Regime]]="LAMINAR",16/Table4[[#This Row],[Teynold''s Number]],"-")</f>
        <v>-</v>
      </c>
      <c r="L1306" s="86"/>
      <c r="M1306" s="97" t="str">
        <f>IF(Table4[[#This Row],[Regime]]="TURBULENT",(((-4*LOG10(Table4[[#This Row],[ε/D]]/3.7+1.256/(Table4[[#This Row],[Teynold''s Number]]*SQRT(Table4[[#This Row],[f turbulent (guess)]]))))^-1)^2),"")</f>
        <v/>
      </c>
      <c r="N1306" s="91" t="str">
        <f>IF(Table4[[#This Row],[f turbulent]]="","",Table4[[#This Row],[f turbulent (guess)]]-Table4[[#This Row],[f turbulent]])</f>
        <v/>
      </c>
      <c r="O1306" s="87">
        <f>IF(Table4[[#This Row],[Segment]]="",0,IF(C1307="",0,IF(C1307&lt;=Table4[[#This Row],[Diameter (in)]],0,1-(D1306/D1307))))</f>
        <v>0</v>
      </c>
      <c r="P1306" s="92" t="str">
        <f>IF(Table4[[#This Row],[Segment]]="","",IF(C1306&gt;C1307,"",IF(C1307="",0.55,(0.55*(1-D1307/D1306)))))</f>
        <v/>
      </c>
      <c r="Q130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06" s="92" t="str">
        <f>IF(Table4[[#This Row],[Segment]]="","",IF(Table4[[#This Row],[Kexpansion]]="","0",((Table4[[#This Row],[Velocity (m/s)]]^2)/2)*Table4[[#This Row],[Kexpansion]]))</f>
        <v/>
      </c>
      <c r="S1306" s="92" t="str">
        <f>IF(Table4[[#This Row],[Segment]]="","",IF(Table4[[#This Row],[Kcontraction]]="","0",((Table4[[#This Row],[Velocity (m/s)]]^2)/2)*Table4[[#This Row],[Kcontraction]]))</f>
        <v/>
      </c>
      <c r="T1306" s="89" t="str">
        <f>IF(Table4[[#This Row],[Segment]]="","",SUMIF($Y$7:$Y$2000,Table4[[#This Row],[Segment]],$AD$7:$AD$2000))</f>
        <v/>
      </c>
      <c r="U1306" s="95" t="str">
        <f>IF(Table4[[#This Row],[Segment]]="","",Table4[[#This Row],[Hfriction (J/kg)]]+Table4[[#This Row],[Hexpansions (J/kg)]]+Table4[[#This Row],[Hcontractions (J/kg)]]+Table4[[#This Row],[Hf (J/kg)]])</f>
        <v/>
      </c>
      <c r="V1306" s="95" t="str">
        <f>IF(Table4[[#This Row],[Segment]]="","",Table4[[#This Row],[Total Friction Loss (J/kg)]]*Table3[Density (kg/m3)])</f>
        <v/>
      </c>
      <c r="W1306" s="95" t="str">
        <f>IF(Table4[[#This Row],[Segment]]="","",Table4[[#This Row],[Total Pressure Drop (Pa)]]/1000)</f>
        <v/>
      </c>
      <c r="Y1306" s="82" t="str">
        <f>IF('Set Up'!D1529="","",'Set Up'!D1529)</f>
        <v/>
      </c>
      <c r="Z1306" s="82" t="str">
        <f>IF('Set Up'!E1529="","",'Set Up'!E1529)</f>
        <v/>
      </c>
      <c r="AA1306" s="82" t="str">
        <f>IF('Set Up'!F1529="","",'Set Up'!F1529)</f>
        <v/>
      </c>
      <c r="AB1306" s="82" t="str">
        <f>IF('Set Up'!G1529="","",'Set Up'!G1529)</f>
        <v/>
      </c>
      <c r="AC1306" s="82" t="str">
        <f t="array" ref="AC1306">IF(Y1306="","",INDEX(Data!$G$4:$G$51,MATCH(Table7[[#This Row],[Fitting]]&amp;Table7[[#This Row],[Fitting Subtype]],Data!$E$4:$E$51&amp;Data!$F$4:$F$51,0)))</f>
        <v/>
      </c>
      <c r="AD1306" s="89" t="str">
        <f>IF(Table7[[#This Row],[Segment]]="","",Table7[[#This Row],[Quantity]]*Table7[[#This Row],[Kf]]*(((INDEX(Table4[Velocity (m/s)],MATCH(Table7[[#This Row],[Segment]],Table4[Segment],0)))^2)/2))</f>
        <v/>
      </c>
      <c r="AF1306" s="82" t="str">
        <f>Table4[[#This Row],[Segment]]</f>
        <v/>
      </c>
      <c r="AG1306" s="75"/>
      <c r="AH1306" s="82" t="str">
        <f>IF(Table5[[#This Row],[Segment]]="","",AG1306-Table4[[#This Row],[Total Pressure Drop (kPa)]])</f>
        <v/>
      </c>
    </row>
    <row r="1307" spans="1:34" x14ac:dyDescent="0.25">
      <c r="A1307" s="95" t="str">
        <f>IF('Set Up'!A1304="","",'Set Up'!A1304)</f>
        <v/>
      </c>
      <c r="B1307" s="75" t="s">
        <v>81</v>
      </c>
      <c r="C1307" s="85"/>
      <c r="D1307" s="86" t="str">
        <f>IF(Table4[[#This Row],[Diameter (in)]]="","",(((CONVERT(Table4[[#This Row],[Diameter (in)]],"in","m"))/2)^2)*PI())</f>
        <v/>
      </c>
      <c r="E1307" s="87" t="str">
        <f>IF(Table4[[#This Row],[Area (m2)]]="","",$D$4/Table4[[#This Row],[Area (m2)]])</f>
        <v/>
      </c>
      <c r="F1307" s="85">
        <f t="shared" si="20"/>
        <v>4.6951999999999998</v>
      </c>
      <c r="G1307" s="88" t="str">
        <f>IF(Table4[[#This Row],[Segment]]="","",(CONVERT(Table4[[#This Row],[Diameter (in)]],"in","m")*$B$4*Table4[[#This Row],[Velocity (m/s)]])/$C$4)</f>
        <v/>
      </c>
      <c r="H1307" s="96" t="str">
        <f>IF(Table4[[#This Row],[Segment]]="","",IF(Table4[[#This Row],[Teynold''s Number]]&gt;4000,"TURBULENT","LAMINAR"))</f>
        <v/>
      </c>
      <c r="I1307" s="86" t="str">
        <f>IF(Table4[[#This Row],[Segment]]="","",INDEX(Data!C1304:C1318,MATCH(Table4[Material],Data!B1304:B1318,0)))</f>
        <v/>
      </c>
      <c r="J1307" s="89" t="str">
        <f>IF(Table4[[#This Row],[ε (m)]]="","",Table4[[#This Row],[ε (m)]]/(CONVERT(Table4[[#This Row],[Diameter (in)]],"in","m")))</f>
        <v/>
      </c>
      <c r="K1307" s="96" t="str">
        <f>IF(Table4[[#This Row],[Regime]]="LAMINAR",16/Table4[[#This Row],[Teynold''s Number]],"-")</f>
        <v>-</v>
      </c>
      <c r="L1307" s="86"/>
      <c r="M1307" s="97" t="str">
        <f>IF(Table4[[#This Row],[Regime]]="TURBULENT",(((-4*LOG10(Table4[[#This Row],[ε/D]]/3.7+1.256/(Table4[[#This Row],[Teynold''s Number]]*SQRT(Table4[[#This Row],[f turbulent (guess)]]))))^-1)^2),"")</f>
        <v/>
      </c>
      <c r="N1307" s="91" t="str">
        <f>IF(Table4[[#This Row],[f turbulent]]="","",Table4[[#This Row],[f turbulent (guess)]]-Table4[[#This Row],[f turbulent]])</f>
        <v/>
      </c>
      <c r="O1307" s="87">
        <f>IF(Table4[[#This Row],[Segment]]="",0,IF(C1308="",0,IF(C1308&lt;=Table4[[#This Row],[Diameter (in)]],0,1-(D1307/D1308))))</f>
        <v>0</v>
      </c>
      <c r="P1307" s="92" t="str">
        <f>IF(Table4[[#This Row],[Segment]]="","",IF(C1307&gt;C1308,"",IF(C1308="",0.55,(0.55*(1-D1308/D1307)))))</f>
        <v/>
      </c>
      <c r="Q130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07" s="92" t="str">
        <f>IF(Table4[[#This Row],[Segment]]="","",IF(Table4[[#This Row],[Kexpansion]]="","0",((Table4[[#This Row],[Velocity (m/s)]]^2)/2)*Table4[[#This Row],[Kexpansion]]))</f>
        <v/>
      </c>
      <c r="S1307" s="92" t="str">
        <f>IF(Table4[[#This Row],[Segment]]="","",IF(Table4[[#This Row],[Kcontraction]]="","0",((Table4[[#This Row],[Velocity (m/s)]]^2)/2)*Table4[[#This Row],[Kcontraction]]))</f>
        <v/>
      </c>
      <c r="T1307" s="89" t="str">
        <f>IF(Table4[[#This Row],[Segment]]="","",SUMIF($Y$7:$Y$2000,Table4[[#This Row],[Segment]],$AD$7:$AD$2000))</f>
        <v/>
      </c>
      <c r="U1307" s="95" t="str">
        <f>IF(Table4[[#This Row],[Segment]]="","",Table4[[#This Row],[Hfriction (J/kg)]]+Table4[[#This Row],[Hexpansions (J/kg)]]+Table4[[#This Row],[Hcontractions (J/kg)]]+Table4[[#This Row],[Hf (J/kg)]])</f>
        <v/>
      </c>
      <c r="V1307" s="95" t="str">
        <f>IF(Table4[[#This Row],[Segment]]="","",Table4[[#This Row],[Total Friction Loss (J/kg)]]*Table3[Density (kg/m3)])</f>
        <v/>
      </c>
      <c r="W1307" s="95" t="str">
        <f>IF(Table4[[#This Row],[Segment]]="","",Table4[[#This Row],[Total Pressure Drop (Pa)]]/1000)</f>
        <v/>
      </c>
      <c r="Y1307" s="82" t="str">
        <f>IF('Set Up'!D1530="","",'Set Up'!D1530)</f>
        <v/>
      </c>
      <c r="Z1307" s="82" t="str">
        <f>IF('Set Up'!E1530="","",'Set Up'!E1530)</f>
        <v/>
      </c>
      <c r="AA1307" s="82" t="str">
        <f>IF('Set Up'!F1530="","",'Set Up'!F1530)</f>
        <v/>
      </c>
      <c r="AB1307" s="82" t="str">
        <f>IF('Set Up'!G1530="","",'Set Up'!G1530)</f>
        <v/>
      </c>
      <c r="AC1307" s="82" t="str">
        <f t="array" ref="AC1307">IF(Y1307="","",INDEX(Data!$G$4:$G$51,MATCH(Table7[[#This Row],[Fitting]]&amp;Table7[[#This Row],[Fitting Subtype]],Data!$E$4:$E$51&amp;Data!$F$4:$F$51,0)))</f>
        <v/>
      </c>
      <c r="AD1307" s="89" t="str">
        <f>IF(Table7[[#This Row],[Segment]]="","",Table7[[#This Row],[Quantity]]*Table7[[#This Row],[Kf]]*(((INDEX(Table4[Velocity (m/s)],MATCH(Table7[[#This Row],[Segment]],Table4[Segment],0)))^2)/2))</f>
        <v/>
      </c>
      <c r="AF1307" s="82" t="str">
        <f>Table4[[#This Row],[Segment]]</f>
        <v/>
      </c>
      <c r="AG1307" s="75"/>
      <c r="AH1307" s="82" t="str">
        <f>IF(Table5[[#This Row],[Segment]]="","",AG1307-Table4[[#This Row],[Total Pressure Drop (kPa)]])</f>
        <v/>
      </c>
    </row>
    <row r="1308" spans="1:34" x14ac:dyDescent="0.25">
      <c r="A1308" s="95" t="str">
        <f>IF('Set Up'!A1305="","",'Set Up'!A1305)</f>
        <v/>
      </c>
      <c r="B1308" s="75" t="s">
        <v>81</v>
      </c>
      <c r="C1308" s="85"/>
      <c r="D1308" s="86" t="str">
        <f>IF(Table4[[#This Row],[Diameter (in)]]="","",(((CONVERT(Table4[[#This Row],[Diameter (in)]],"in","m"))/2)^2)*PI())</f>
        <v/>
      </c>
      <c r="E1308" s="87" t="str">
        <f>IF(Table4[[#This Row],[Area (m2)]]="","",$D$4/Table4[[#This Row],[Area (m2)]])</f>
        <v/>
      </c>
      <c r="F1308" s="85">
        <f t="shared" si="20"/>
        <v>4.6951999999999998</v>
      </c>
      <c r="G1308" s="88" t="str">
        <f>IF(Table4[[#This Row],[Segment]]="","",(CONVERT(Table4[[#This Row],[Diameter (in)]],"in","m")*$B$4*Table4[[#This Row],[Velocity (m/s)]])/$C$4)</f>
        <v/>
      </c>
      <c r="H1308" s="96" t="str">
        <f>IF(Table4[[#This Row],[Segment]]="","",IF(Table4[[#This Row],[Teynold''s Number]]&gt;4000,"TURBULENT","LAMINAR"))</f>
        <v/>
      </c>
      <c r="I1308" s="86" t="str">
        <f>IF(Table4[[#This Row],[Segment]]="","",INDEX(Data!C1305:C1319,MATCH(Table4[Material],Data!B1305:B1319,0)))</f>
        <v/>
      </c>
      <c r="J1308" s="89" t="str">
        <f>IF(Table4[[#This Row],[ε (m)]]="","",Table4[[#This Row],[ε (m)]]/(CONVERT(Table4[[#This Row],[Diameter (in)]],"in","m")))</f>
        <v/>
      </c>
      <c r="K1308" s="96" t="str">
        <f>IF(Table4[[#This Row],[Regime]]="LAMINAR",16/Table4[[#This Row],[Teynold''s Number]],"-")</f>
        <v>-</v>
      </c>
      <c r="L1308" s="86"/>
      <c r="M1308" s="97" t="str">
        <f>IF(Table4[[#This Row],[Regime]]="TURBULENT",(((-4*LOG10(Table4[[#This Row],[ε/D]]/3.7+1.256/(Table4[[#This Row],[Teynold''s Number]]*SQRT(Table4[[#This Row],[f turbulent (guess)]]))))^-1)^2),"")</f>
        <v/>
      </c>
      <c r="N1308" s="91" t="str">
        <f>IF(Table4[[#This Row],[f turbulent]]="","",Table4[[#This Row],[f turbulent (guess)]]-Table4[[#This Row],[f turbulent]])</f>
        <v/>
      </c>
      <c r="O1308" s="87">
        <f>IF(Table4[[#This Row],[Segment]]="",0,IF(C1309="",0,IF(C1309&lt;=Table4[[#This Row],[Diameter (in)]],0,1-(D1308/D1309))))</f>
        <v>0</v>
      </c>
      <c r="P1308" s="92" t="str">
        <f>IF(Table4[[#This Row],[Segment]]="","",IF(C1308&gt;C1309,"",IF(C1309="",0.55,(0.55*(1-D1309/D1308)))))</f>
        <v/>
      </c>
      <c r="Q130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08" s="92" t="str">
        <f>IF(Table4[[#This Row],[Segment]]="","",IF(Table4[[#This Row],[Kexpansion]]="","0",((Table4[[#This Row],[Velocity (m/s)]]^2)/2)*Table4[[#This Row],[Kexpansion]]))</f>
        <v/>
      </c>
      <c r="S1308" s="92" t="str">
        <f>IF(Table4[[#This Row],[Segment]]="","",IF(Table4[[#This Row],[Kcontraction]]="","0",((Table4[[#This Row],[Velocity (m/s)]]^2)/2)*Table4[[#This Row],[Kcontraction]]))</f>
        <v/>
      </c>
      <c r="T1308" s="89" t="str">
        <f>IF(Table4[[#This Row],[Segment]]="","",SUMIF($Y$7:$Y$2000,Table4[[#This Row],[Segment]],$AD$7:$AD$2000))</f>
        <v/>
      </c>
      <c r="U1308" s="95" t="str">
        <f>IF(Table4[[#This Row],[Segment]]="","",Table4[[#This Row],[Hfriction (J/kg)]]+Table4[[#This Row],[Hexpansions (J/kg)]]+Table4[[#This Row],[Hcontractions (J/kg)]]+Table4[[#This Row],[Hf (J/kg)]])</f>
        <v/>
      </c>
      <c r="V1308" s="95" t="str">
        <f>IF(Table4[[#This Row],[Segment]]="","",Table4[[#This Row],[Total Friction Loss (J/kg)]]*Table3[Density (kg/m3)])</f>
        <v/>
      </c>
      <c r="W1308" s="95" t="str">
        <f>IF(Table4[[#This Row],[Segment]]="","",Table4[[#This Row],[Total Pressure Drop (Pa)]]/1000)</f>
        <v/>
      </c>
      <c r="Y1308" s="82" t="str">
        <f>IF('Set Up'!D1531="","",'Set Up'!D1531)</f>
        <v/>
      </c>
      <c r="Z1308" s="82" t="str">
        <f>IF('Set Up'!E1531="","",'Set Up'!E1531)</f>
        <v/>
      </c>
      <c r="AA1308" s="82" t="str">
        <f>IF('Set Up'!F1531="","",'Set Up'!F1531)</f>
        <v/>
      </c>
      <c r="AB1308" s="82" t="str">
        <f>IF('Set Up'!G1531="","",'Set Up'!G1531)</f>
        <v/>
      </c>
      <c r="AC1308" s="82" t="str">
        <f t="array" ref="AC1308">IF(Y1308="","",INDEX(Data!$G$4:$G$51,MATCH(Table7[[#This Row],[Fitting]]&amp;Table7[[#This Row],[Fitting Subtype]],Data!$E$4:$E$51&amp;Data!$F$4:$F$51,0)))</f>
        <v/>
      </c>
      <c r="AD1308" s="89" t="str">
        <f>IF(Table7[[#This Row],[Segment]]="","",Table7[[#This Row],[Quantity]]*Table7[[#This Row],[Kf]]*(((INDEX(Table4[Velocity (m/s)],MATCH(Table7[[#This Row],[Segment]],Table4[Segment],0)))^2)/2))</f>
        <v/>
      </c>
      <c r="AF1308" s="82" t="str">
        <f>Table4[[#This Row],[Segment]]</f>
        <v/>
      </c>
      <c r="AG1308" s="75"/>
      <c r="AH1308" s="82" t="str">
        <f>IF(Table5[[#This Row],[Segment]]="","",AG1308-Table4[[#This Row],[Total Pressure Drop (kPa)]])</f>
        <v/>
      </c>
    </row>
    <row r="1309" spans="1:34" x14ac:dyDescent="0.25">
      <c r="A1309" s="95" t="str">
        <f>IF('Set Up'!A1306="","",'Set Up'!A1306)</f>
        <v/>
      </c>
      <c r="B1309" s="75" t="s">
        <v>81</v>
      </c>
      <c r="C1309" s="85"/>
      <c r="D1309" s="86" t="str">
        <f>IF(Table4[[#This Row],[Diameter (in)]]="","",(((CONVERT(Table4[[#This Row],[Diameter (in)]],"in","m"))/2)^2)*PI())</f>
        <v/>
      </c>
      <c r="E1309" s="87" t="str">
        <f>IF(Table4[[#This Row],[Area (m2)]]="","",$D$4/Table4[[#This Row],[Area (m2)]])</f>
        <v/>
      </c>
      <c r="F1309" s="85">
        <f t="shared" si="20"/>
        <v>4.6951999999999998</v>
      </c>
      <c r="G1309" s="88" t="str">
        <f>IF(Table4[[#This Row],[Segment]]="","",(CONVERT(Table4[[#This Row],[Diameter (in)]],"in","m")*$B$4*Table4[[#This Row],[Velocity (m/s)]])/$C$4)</f>
        <v/>
      </c>
      <c r="H1309" s="96" t="str">
        <f>IF(Table4[[#This Row],[Segment]]="","",IF(Table4[[#This Row],[Teynold''s Number]]&gt;4000,"TURBULENT","LAMINAR"))</f>
        <v/>
      </c>
      <c r="I1309" s="86" t="str">
        <f>IF(Table4[[#This Row],[Segment]]="","",INDEX(Data!C1306:C1320,MATCH(Table4[Material],Data!B1306:B1320,0)))</f>
        <v/>
      </c>
      <c r="J1309" s="89" t="str">
        <f>IF(Table4[[#This Row],[ε (m)]]="","",Table4[[#This Row],[ε (m)]]/(CONVERT(Table4[[#This Row],[Diameter (in)]],"in","m")))</f>
        <v/>
      </c>
      <c r="K1309" s="96" t="str">
        <f>IF(Table4[[#This Row],[Regime]]="LAMINAR",16/Table4[[#This Row],[Teynold''s Number]],"-")</f>
        <v>-</v>
      </c>
      <c r="L1309" s="86"/>
      <c r="M1309" s="97" t="str">
        <f>IF(Table4[[#This Row],[Regime]]="TURBULENT",(((-4*LOG10(Table4[[#This Row],[ε/D]]/3.7+1.256/(Table4[[#This Row],[Teynold''s Number]]*SQRT(Table4[[#This Row],[f turbulent (guess)]]))))^-1)^2),"")</f>
        <v/>
      </c>
      <c r="N1309" s="91" t="str">
        <f>IF(Table4[[#This Row],[f turbulent]]="","",Table4[[#This Row],[f turbulent (guess)]]-Table4[[#This Row],[f turbulent]])</f>
        <v/>
      </c>
      <c r="O1309" s="87">
        <f>IF(Table4[[#This Row],[Segment]]="",0,IF(C1310="",0,IF(C1310&lt;=Table4[[#This Row],[Diameter (in)]],0,1-(D1309/D1310))))</f>
        <v>0</v>
      </c>
      <c r="P1309" s="92" t="str">
        <f>IF(Table4[[#This Row],[Segment]]="","",IF(C1309&gt;C1310,"",IF(C1310="",0.55,(0.55*(1-D1310/D1309)))))</f>
        <v/>
      </c>
      <c r="Q130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09" s="92" t="str">
        <f>IF(Table4[[#This Row],[Segment]]="","",IF(Table4[[#This Row],[Kexpansion]]="","0",((Table4[[#This Row],[Velocity (m/s)]]^2)/2)*Table4[[#This Row],[Kexpansion]]))</f>
        <v/>
      </c>
      <c r="S1309" s="92" t="str">
        <f>IF(Table4[[#This Row],[Segment]]="","",IF(Table4[[#This Row],[Kcontraction]]="","0",((Table4[[#This Row],[Velocity (m/s)]]^2)/2)*Table4[[#This Row],[Kcontraction]]))</f>
        <v/>
      </c>
      <c r="T1309" s="89" t="str">
        <f>IF(Table4[[#This Row],[Segment]]="","",SUMIF($Y$7:$Y$2000,Table4[[#This Row],[Segment]],$AD$7:$AD$2000))</f>
        <v/>
      </c>
      <c r="U1309" s="95" t="str">
        <f>IF(Table4[[#This Row],[Segment]]="","",Table4[[#This Row],[Hfriction (J/kg)]]+Table4[[#This Row],[Hexpansions (J/kg)]]+Table4[[#This Row],[Hcontractions (J/kg)]]+Table4[[#This Row],[Hf (J/kg)]])</f>
        <v/>
      </c>
      <c r="V1309" s="95" t="str">
        <f>IF(Table4[[#This Row],[Segment]]="","",Table4[[#This Row],[Total Friction Loss (J/kg)]]*Table3[Density (kg/m3)])</f>
        <v/>
      </c>
      <c r="W1309" s="95" t="str">
        <f>IF(Table4[[#This Row],[Segment]]="","",Table4[[#This Row],[Total Pressure Drop (Pa)]]/1000)</f>
        <v/>
      </c>
      <c r="Y1309" s="82" t="str">
        <f>IF('Set Up'!D1532="","",'Set Up'!D1532)</f>
        <v/>
      </c>
      <c r="Z1309" s="82" t="str">
        <f>IF('Set Up'!E1532="","",'Set Up'!E1532)</f>
        <v/>
      </c>
      <c r="AA1309" s="82" t="str">
        <f>IF('Set Up'!F1532="","",'Set Up'!F1532)</f>
        <v/>
      </c>
      <c r="AB1309" s="82" t="str">
        <f>IF('Set Up'!G1532="","",'Set Up'!G1532)</f>
        <v/>
      </c>
      <c r="AC1309" s="82" t="str">
        <f t="array" ref="AC1309">IF(Y1309="","",INDEX(Data!$G$4:$G$51,MATCH(Table7[[#This Row],[Fitting]]&amp;Table7[[#This Row],[Fitting Subtype]],Data!$E$4:$E$51&amp;Data!$F$4:$F$51,0)))</f>
        <v/>
      </c>
      <c r="AD1309" s="89" t="str">
        <f>IF(Table7[[#This Row],[Segment]]="","",Table7[[#This Row],[Quantity]]*Table7[[#This Row],[Kf]]*(((INDEX(Table4[Velocity (m/s)],MATCH(Table7[[#This Row],[Segment]],Table4[Segment],0)))^2)/2))</f>
        <v/>
      </c>
      <c r="AF1309" s="82" t="str">
        <f>Table4[[#This Row],[Segment]]</f>
        <v/>
      </c>
      <c r="AG1309" s="75"/>
      <c r="AH1309" s="82" t="str">
        <f>IF(Table5[[#This Row],[Segment]]="","",AG1309-Table4[[#This Row],[Total Pressure Drop (kPa)]])</f>
        <v/>
      </c>
    </row>
    <row r="1310" spans="1:34" x14ac:dyDescent="0.25">
      <c r="A1310" s="95" t="str">
        <f>IF('Set Up'!A1307="","",'Set Up'!A1307)</f>
        <v/>
      </c>
      <c r="B1310" s="75" t="s">
        <v>81</v>
      </c>
      <c r="C1310" s="85"/>
      <c r="D1310" s="86" t="str">
        <f>IF(Table4[[#This Row],[Diameter (in)]]="","",(((CONVERT(Table4[[#This Row],[Diameter (in)]],"in","m"))/2)^2)*PI())</f>
        <v/>
      </c>
      <c r="E1310" s="87" t="str">
        <f>IF(Table4[[#This Row],[Area (m2)]]="","",$D$4/Table4[[#This Row],[Area (m2)]])</f>
        <v/>
      </c>
      <c r="F1310" s="85">
        <f t="shared" si="20"/>
        <v>4.6951999999999998</v>
      </c>
      <c r="G1310" s="88" t="str">
        <f>IF(Table4[[#This Row],[Segment]]="","",(CONVERT(Table4[[#This Row],[Diameter (in)]],"in","m")*$B$4*Table4[[#This Row],[Velocity (m/s)]])/$C$4)</f>
        <v/>
      </c>
      <c r="H1310" s="96" t="str">
        <f>IF(Table4[[#This Row],[Segment]]="","",IF(Table4[[#This Row],[Teynold''s Number]]&gt;4000,"TURBULENT","LAMINAR"))</f>
        <v/>
      </c>
      <c r="I1310" s="86" t="str">
        <f>IF(Table4[[#This Row],[Segment]]="","",INDEX(Data!C1307:C1321,MATCH(Table4[Material],Data!B1307:B1321,0)))</f>
        <v/>
      </c>
      <c r="J1310" s="89" t="str">
        <f>IF(Table4[[#This Row],[ε (m)]]="","",Table4[[#This Row],[ε (m)]]/(CONVERT(Table4[[#This Row],[Diameter (in)]],"in","m")))</f>
        <v/>
      </c>
      <c r="K1310" s="96" t="str">
        <f>IF(Table4[[#This Row],[Regime]]="LAMINAR",16/Table4[[#This Row],[Teynold''s Number]],"-")</f>
        <v>-</v>
      </c>
      <c r="L1310" s="86"/>
      <c r="M1310" s="97" t="str">
        <f>IF(Table4[[#This Row],[Regime]]="TURBULENT",(((-4*LOG10(Table4[[#This Row],[ε/D]]/3.7+1.256/(Table4[[#This Row],[Teynold''s Number]]*SQRT(Table4[[#This Row],[f turbulent (guess)]]))))^-1)^2),"")</f>
        <v/>
      </c>
      <c r="N1310" s="91" t="str">
        <f>IF(Table4[[#This Row],[f turbulent]]="","",Table4[[#This Row],[f turbulent (guess)]]-Table4[[#This Row],[f turbulent]])</f>
        <v/>
      </c>
      <c r="O1310" s="87">
        <f>IF(Table4[[#This Row],[Segment]]="",0,IF(C1311="",0,IF(C1311&lt;=Table4[[#This Row],[Diameter (in)]],0,1-(D1310/D1311))))</f>
        <v>0</v>
      </c>
      <c r="P1310" s="92" t="str">
        <f>IF(Table4[[#This Row],[Segment]]="","",IF(C1310&gt;C1311,"",IF(C1311="",0.55,(0.55*(1-D1311/D1310)))))</f>
        <v/>
      </c>
      <c r="Q131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10" s="92" t="str">
        <f>IF(Table4[[#This Row],[Segment]]="","",IF(Table4[[#This Row],[Kexpansion]]="","0",((Table4[[#This Row],[Velocity (m/s)]]^2)/2)*Table4[[#This Row],[Kexpansion]]))</f>
        <v/>
      </c>
      <c r="S1310" s="92" t="str">
        <f>IF(Table4[[#This Row],[Segment]]="","",IF(Table4[[#This Row],[Kcontraction]]="","0",((Table4[[#This Row],[Velocity (m/s)]]^2)/2)*Table4[[#This Row],[Kcontraction]]))</f>
        <v/>
      </c>
      <c r="T1310" s="89" t="str">
        <f>IF(Table4[[#This Row],[Segment]]="","",SUMIF($Y$7:$Y$2000,Table4[[#This Row],[Segment]],$AD$7:$AD$2000))</f>
        <v/>
      </c>
      <c r="U1310" s="95" t="str">
        <f>IF(Table4[[#This Row],[Segment]]="","",Table4[[#This Row],[Hfriction (J/kg)]]+Table4[[#This Row],[Hexpansions (J/kg)]]+Table4[[#This Row],[Hcontractions (J/kg)]]+Table4[[#This Row],[Hf (J/kg)]])</f>
        <v/>
      </c>
      <c r="V1310" s="95" t="str">
        <f>IF(Table4[[#This Row],[Segment]]="","",Table4[[#This Row],[Total Friction Loss (J/kg)]]*Table3[Density (kg/m3)])</f>
        <v/>
      </c>
      <c r="W1310" s="95" t="str">
        <f>IF(Table4[[#This Row],[Segment]]="","",Table4[[#This Row],[Total Pressure Drop (Pa)]]/1000)</f>
        <v/>
      </c>
      <c r="Y1310" s="82" t="str">
        <f>IF('Set Up'!D1533="","",'Set Up'!D1533)</f>
        <v/>
      </c>
      <c r="Z1310" s="82" t="str">
        <f>IF('Set Up'!E1533="","",'Set Up'!E1533)</f>
        <v/>
      </c>
      <c r="AA1310" s="82" t="str">
        <f>IF('Set Up'!F1533="","",'Set Up'!F1533)</f>
        <v/>
      </c>
      <c r="AB1310" s="82" t="str">
        <f>IF('Set Up'!G1533="","",'Set Up'!G1533)</f>
        <v/>
      </c>
      <c r="AC1310" s="82" t="str">
        <f t="array" ref="AC1310">IF(Y1310="","",INDEX(Data!$G$4:$G$51,MATCH(Table7[[#This Row],[Fitting]]&amp;Table7[[#This Row],[Fitting Subtype]],Data!$E$4:$E$51&amp;Data!$F$4:$F$51,0)))</f>
        <v/>
      </c>
      <c r="AD1310" s="89" t="str">
        <f>IF(Table7[[#This Row],[Segment]]="","",Table7[[#This Row],[Quantity]]*Table7[[#This Row],[Kf]]*(((INDEX(Table4[Velocity (m/s)],MATCH(Table7[[#This Row],[Segment]],Table4[Segment],0)))^2)/2))</f>
        <v/>
      </c>
      <c r="AF1310" s="82" t="str">
        <f>Table4[[#This Row],[Segment]]</f>
        <v/>
      </c>
      <c r="AG1310" s="75"/>
      <c r="AH1310" s="82" t="str">
        <f>IF(Table5[[#This Row],[Segment]]="","",AG1310-Table4[[#This Row],[Total Pressure Drop (kPa)]])</f>
        <v/>
      </c>
    </row>
    <row r="1311" spans="1:34" x14ac:dyDescent="0.25">
      <c r="A1311" s="95" t="str">
        <f>IF('Set Up'!A1308="","",'Set Up'!A1308)</f>
        <v/>
      </c>
      <c r="B1311" s="75" t="s">
        <v>81</v>
      </c>
      <c r="C1311" s="85"/>
      <c r="D1311" s="86" t="str">
        <f>IF(Table4[[#This Row],[Diameter (in)]]="","",(((CONVERT(Table4[[#This Row],[Diameter (in)]],"in","m"))/2)^2)*PI())</f>
        <v/>
      </c>
      <c r="E1311" s="87" t="str">
        <f>IF(Table4[[#This Row],[Area (m2)]]="","",$D$4/Table4[[#This Row],[Area (m2)]])</f>
        <v/>
      </c>
      <c r="F1311" s="85">
        <f t="shared" si="20"/>
        <v>4.6951999999999998</v>
      </c>
      <c r="G1311" s="88" t="str">
        <f>IF(Table4[[#This Row],[Segment]]="","",(CONVERT(Table4[[#This Row],[Diameter (in)]],"in","m")*$B$4*Table4[[#This Row],[Velocity (m/s)]])/$C$4)</f>
        <v/>
      </c>
      <c r="H1311" s="96" t="str">
        <f>IF(Table4[[#This Row],[Segment]]="","",IF(Table4[[#This Row],[Teynold''s Number]]&gt;4000,"TURBULENT","LAMINAR"))</f>
        <v/>
      </c>
      <c r="I1311" s="86" t="str">
        <f>IF(Table4[[#This Row],[Segment]]="","",INDEX(Data!C1308:C1322,MATCH(Table4[Material],Data!B1308:B1322,0)))</f>
        <v/>
      </c>
      <c r="J1311" s="89" t="str">
        <f>IF(Table4[[#This Row],[ε (m)]]="","",Table4[[#This Row],[ε (m)]]/(CONVERT(Table4[[#This Row],[Diameter (in)]],"in","m")))</f>
        <v/>
      </c>
      <c r="K1311" s="96" t="str">
        <f>IF(Table4[[#This Row],[Regime]]="LAMINAR",16/Table4[[#This Row],[Teynold''s Number]],"-")</f>
        <v>-</v>
      </c>
      <c r="L1311" s="86"/>
      <c r="M1311" s="97" t="str">
        <f>IF(Table4[[#This Row],[Regime]]="TURBULENT",(((-4*LOG10(Table4[[#This Row],[ε/D]]/3.7+1.256/(Table4[[#This Row],[Teynold''s Number]]*SQRT(Table4[[#This Row],[f turbulent (guess)]]))))^-1)^2),"")</f>
        <v/>
      </c>
      <c r="N1311" s="91" t="str">
        <f>IF(Table4[[#This Row],[f turbulent]]="","",Table4[[#This Row],[f turbulent (guess)]]-Table4[[#This Row],[f turbulent]])</f>
        <v/>
      </c>
      <c r="O1311" s="87">
        <f>IF(Table4[[#This Row],[Segment]]="",0,IF(C1312="",0,IF(C1312&lt;=Table4[[#This Row],[Diameter (in)]],0,1-(D1311/D1312))))</f>
        <v>0</v>
      </c>
      <c r="P1311" s="92" t="str">
        <f>IF(Table4[[#This Row],[Segment]]="","",IF(C1311&gt;C1312,"",IF(C1312="",0.55,(0.55*(1-D1312/D1311)))))</f>
        <v/>
      </c>
      <c r="Q131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11" s="92" t="str">
        <f>IF(Table4[[#This Row],[Segment]]="","",IF(Table4[[#This Row],[Kexpansion]]="","0",((Table4[[#This Row],[Velocity (m/s)]]^2)/2)*Table4[[#This Row],[Kexpansion]]))</f>
        <v/>
      </c>
      <c r="S1311" s="92" t="str">
        <f>IF(Table4[[#This Row],[Segment]]="","",IF(Table4[[#This Row],[Kcontraction]]="","0",((Table4[[#This Row],[Velocity (m/s)]]^2)/2)*Table4[[#This Row],[Kcontraction]]))</f>
        <v/>
      </c>
      <c r="T1311" s="89" t="str">
        <f>IF(Table4[[#This Row],[Segment]]="","",SUMIF($Y$7:$Y$2000,Table4[[#This Row],[Segment]],$AD$7:$AD$2000))</f>
        <v/>
      </c>
      <c r="U1311" s="95" t="str">
        <f>IF(Table4[[#This Row],[Segment]]="","",Table4[[#This Row],[Hfriction (J/kg)]]+Table4[[#This Row],[Hexpansions (J/kg)]]+Table4[[#This Row],[Hcontractions (J/kg)]]+Table4[[#This Row],[Hf (J/kg)]])</f>
        <v/>
      </c>
      <c r="V1311" s="95" t="str">
        <f>IF(Table4[[#This Row],[Segment]]="","",Table4[[#This Row],[Total Friction Loss (J/kg)]]*Table3[Density (kg/m3)])</f>
        <v/>
      </c>
      <c r="W1311" s="95" t="str">
        <f>IF(Table4[[#This Row],[Segment]]="","",Table4[[#This Row],[Total Pressure Drop (Pa)]]/1000)</f>
        <v/>
      </c>
      <c r="Y1311" s="82" t="str">
        <f>IF('Set Up'!D1534="","",'Set Up'!D1534)</f>
        <v/>
      </c>
      <c r="Z1311" s="82" t="str">
        <f>IF('Set Up'!E1534="","",'Set Up'!E1534)</f>
        <v/>
      </c>
      <c r="AA1311" s="82" t="str">
        <f>IF('Set Up'!F1534="","",'Set Up'!F1534)</f>
        <v/>
      </c>
      <c r="AB1311" s="82" t="str">
        <f>IF('Set Up'!G1534="","",'Set Up'!G1534)</f>
        <v/>
      </c>
      <c r="AC1311" s="82" t="str">
        <f t="array" ref="AC1311">IF(Y1311="","",INDEX(Data!$G$4:$G$51,MATCH(Table7[[#This Row],[Fitting]]&amp;Table7[[#This Row],[Fitting Subtype]],Data!$E$4:$E$51&amp;Data!$F$4:$F$51,0)))</f>
        <v/>
      </c>
      <c r="AD1311" s="89" t="str">
        <f>IF(Table7[[#This Row],[Segment]]="","",Table7[[#This Row],[Quantity]]*Table7[[#This Row],[Kf]]*(((INDEX(Table4[Velocity (m/s)],MATCH(Table7[[#This Row],[Segment]],Table4[Segment],0)))^2)/2))</f>
        <v/>
      </c>
      <c r="AF1311" s="82" t="str">
        <f>Table4[[#This Row],[Segment]]</f>
        <v/>
      </c>
      <c r="AG1311" s="75"/>
      <c r="AH1311" s="82" t="str">
        <f>IF(Table5[[#This Row],[Segment]]="","",AG1311-Table4[[#This Row],[Total Pressure Drop (kPa)]])</f>
        <v/>
      </c>
    </row>
    <row r="1312" spans="1:34" x14ac:dyDescent="0.25">
      <c r="A1312" s="95" t="str">
        <f>IF('Set Up'!A1309="","",'Set Up'!A1309)</f>
        <v/>
      </c>
      <c r="B1312" s="75" t="s">
        <v>81</v>
      </c>
      <c r="C1312" s="85"/>
      <c r="D1312" s="86" t="str">
        <f>IF(Table4[[#This Row],[Diameter (in)]]="","",(((CONVERT(Table4[[#This Row],[Diameter (in)]],"in","m"))/2)^2)*PI())</f>
        <v/>
      </c>
      <c r="E1312" s="87" t="str">
        <f>IF(Table4[[#This Row],[Area (m2)]]="","",$D$4/Table4[[#This Row],[Area (m2)]])</f>
        <v/>
      </c>
      <c r="F1312" s="85">
        <f t="shared" si="20"/>
        <v>4.6951999999999998</v>
      </c>
      <c r="G1312" s="88" t="str">
        <f>IF(Table4[[#This Row],[Segment]]="","",(CONVERT(Table4[[#This Row],[Diameter (in)]],"in","m")*$B$4*Table4[[#This Row],[Velocity (m/s)]])/$C$4)</f>
        <v/>
      </c>
      <c r="H1312" s="96" t="str">
        <f>IF(Table4[[#This Row],[Segment]]="","",IF(Table4[[#This Row],[Teynold''s Number]]&gt;4000,"TURBULENT","LAMINAR"))</f>
        <v/>
      </c>
      <c r="I1312" s="86" t="str">
        <f>IF(Table4[[#This Row],[Segment]]="","",INDEX(Data!C1309:C1323,MATCH(Table4[Material],Data!B1309:B1323,0)))</f>
        <v/>
      </c>
      <c r="J1312" s="89" t="str">
        <f>IF(Table4[[#This Row],[ε (m)]]="","",Table4[[#This Row],[ε (m)]]/(CONVERT(Table4[[#This Row],[Diameter (in)]],"in","m")))</f>
        <v/>
      </c>
      <c r="K1312" s="96" t="str">
        <f>IF(Table4[[#This Row],[Regime]]="LAMINAR",16/Table4[[#This Row],[Teynold''s Number]],"-")</f>
        <v>-</v>
      </c>
      <c r="L1312" s="86"/>
      <c r="M1312" s="97" t="str">
        <f>IF(Table4[[#This Row],[Regime]]="TURBULENT",(((-4*LOG10(Table4[[#This Row],[ε/D]]/3.7+1.256/(Table4[[#This Row],[Teynold''s Number]]*SQRT(Table4[[#This Row],[f turbulent (guess)]]))))^-1)^2),"")</f>
        <v/>
      </c>
      <c r="N1312" s="91" t="str">
        <f>IF(Table4[[#This Row],[f turbulent]]="","",Table4[[#This Row],[f turbulent (guess)]]-Table4[[#This Row],[f turbulent]])</f>
        <v/>
      </c>
      <c r="O1312" s="87">
        <f>IF(Table4[[#This Row],[Segment]]="",0,IF(C1313="",0,IF(C1313&lt;=Table4[[#This Row],[Diameter (in)]],0,1-(D1312/D1313))))</f>
        <v>0</v>
      </c>
      <c r="P1312" s="92" t="str">
        <f>IF(Table4[[#This Row],[Segment]]="","",IF(C1312&gt;C1313,"",IF(C1313="",0.55,(0.55*(1-D1313/D1312)))))</f>
        <v/>
      </c>
      <c r="Q131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12" s="92" t="str">
        <f>IF(Table4[[#This Row],[Segment]]="","",IF(Table4[[#This Row],[Kexpansion]]="","0",((Table4[[#This Row],[Velocity (m/s)]]^2)/2)*Table4[[#This Row],[Kexpansion]]))</f>
        <v/>
      </c>
      <c r="S1312" s="92" t="str">
        <f>IF(Table4[[#This Row],[Segment]]="","",IF(Table4[[#This Row],[Kcontraction]]="","0",((Table4[[#This Row],[Velocity (m/s)]]^2)/2)*Table4[[#This Row],[Kcontraction]]))</f>
        <v/>
      </c>
      <c r="T1312" s="89" t="str">
        <f>IF(Table4[[#This Row],[Segment]]="","",SUMIF($Y$7:$Y$2000,Table4[[#This Row],[Segment]],$AD$7:$AD$2000))</f>
        <v/>
      </c>
      <c r="U1312" s="95" t="str">
        <f>IF(Table4[[#This Row],[Segment]]="","",Table4[[#This Row],[Hfriction (J/kg)]]+Table4[[#This Row],[Hexpansions (J/kg)]]+Table4[[#This Row],[Hcontractions (J/kg)]]+Table4[[#This Row],[Hf (J/kg)]])</f>
        <v/>
      </c>
      <c r="V1312" s="95" t="str">
        <f>IF(Table4[[#This Row],[Segment]]="","",Table4[[#This Row],[Total Friction Loss (J/kg)]]*Table3[Density (kg/m3)])</f>
        <v/>
      </c>
      <c r="W1312" s="95" t="str">
        <f>IF(Table4[[#This Row],[Segment]]="","",Table4[[#This Row],[Total Pressure Drop (Pa)]]/1000)</f>
        <v/>
      </c>
      <c r="Y1312" s="82" t="str">
        <f>IF('Set Up'!D1535="","",'Set Up'!D1535)</f>
        <v/>
      </c>
      <c r="Z1312" s="82" t="str">
        <f>IF('Set Up'!E1535="","",'Set Up'!E1535)</f>
        <v/>
      </c>
      <c r="AA1312" s="82" t="str">
        <f>IF('Set Up'!F1535="","",'Set Up'!F1535)</f>
        <v/>
      </c>
      <c r="AB1312" s="82" t="str">
        <f>IF('Set Up'!G1535="","",'Set Up'!G1535)</f>
        <v/>
      </c>
      <c r="AC1312" s="82" t="str">
        <f t="array" ref="AC1312">IF(Y1312="","",INDEX(Data!$G$4:$G$51,MATCH(Table7[[#This Row],[Fitting]]&amp;Table7[[#This Row],[Fitting Subtype]],Data!$E$4:$E$51&amp;Data!$F$4:$F$51,0)))</f>
        <v/>
      </c>
      <c r="AD1312" s="89" t="str">
        <f>IF(Table7[[#This Row],[Segment]]="","",Table7[[#This Row],[Quantity]]*Table7[[#This Row],[Kf]]*(((INDEX(Table4[Velocity (m/s)],MATCH(Table7[[#This Row],[Segment]],Table4[Segment],0)))^2)/2))</f>
        <v/>
      </c>
      <c r="AF1312" s="82" t="str">
        <f>Table4[[#This Row],[Segment]]</f>
        <v/>
      </c>
      <c r="AG1312" s="75"/>
      <c r="AH1312" s="82" t="str">
        <f>IF(Table5[[#This Row],[Segment]]="","",AG1312-Table4[[#This Row],[Total Pressure Drop (kPa)]])</f>
        <v/>
      </c>
    </row>
    <row r="1313" spans="1:34" x14ac:dyDescent="0.25">
      <c r="A1313" s="95" t="str">
        <f>IF('Set Up'!A1310="","",'Set Up'!A1310)</f>
        <v/>
      </c>
      <c r="B1313" s="75" t="s">
        <v>81</v>
      </c>
      <c r="C1313" s="85"/>
      <c r="D1313" s="86" t="str">
        <f>IF(Table4[[#This Row],[Diameter (in)]]="","",(((CONVERT(Table4[[#This Row],[Diameter (in)]],"in","m"))/2)^2)*PI())</f>
        <v/>
      </c>
      <c r="E1313" s="87" t="str">
        <f>IF(Table4[[#This Row],[Area (m2)]]="","",$D$4/Table4[[#This Row],[Area (m2)]])</f>
        <v/>
      </c>
      <c r="F1313" s="85">
        <f t="shared" si="20"/>
        <v>4.6951999999999998</v>
      </c>
      <c r="G1313" s="88" t="str">
        <f>IF(Table4[[#This Row],[Segment]]="","",(CONVERT(Table4[[#This Row],[Diameter (in)]],"in","m")*$B$4*Table4[[#This Row],[Velocity (m/s)]])/$C$4)</f>
        <v/>
      </c>
      <c r="H1313" s="96" t="str">
        <f>IF(Table4[[#This Row],[Segment]]="","",IF(Table4[[#This Row],[Teynold''s Number]]&gt;4000,"TURBULENT","LAMINAR"))</f>
        <v/>
      </c>
      <c r="I1313" s="86" t="str">
        <f>IF(Table4[[#This Row],[Segment]]="","",INDEX(Data!C1310:C1324,MATCH(Table4[Material],Data!B1310:B1324,0)))</f>
        <v/>
      </c>
      <c r="J1313" s="89" t="str">
        <f>IF(Table4[[#This Row],[ε (m)]]="","",Table4[[#This Row],[ε (m)]]/(CONVERT(Table4[[#This Row],[Diameter (in)]],"in","m")))</f>
        <v/>
      </c>
      <c r="K1313" s="96" t="str">
        <f>IF(Table4[[#This Row],[Regime]]="LAMINAR",16/Table4[[#This Row],[Teynold''s Number]],"-")</f>
        <v>-</v>
      </c>
      <c r="L1313" s="86"/>
      <c r="M1313" s="97" t="str">
        <f>IF(Table4[[#This Row],[Regime]]="TURBULENT",(((-4*LOG10(Table4[[#This Row],[ε/D]]/3.7+1.256/(Table4[[#This Row],[Teynold''s Number]]*SQRT(Table4[[#This Row],[f turbulent (guess)]]))))^-1)^2),"")</f>
        <v/>
      </c>
      <c r="N1313" s="91" t="str">
        <f>IF(Table4[[#This Row],[f turbulent]]="","",Table4[[#This Row],[f turbulent (guess)]]-Table4[[#This Row],[f turbulent]])</f>
        <v/>
      </c>
      <c r="O1313" s="87">
        <f>IF(Table4[[#This Row],[Segment]]="",0,IF(C1314="",0,IF(C1314&lt;=Table4[[#This Row],[Diameter (in)]],0,1-(D1313/D1314))))</f>
        <v>0</v>
      </c>
      <c r="P1313" s="92" t="str">
        <f>IF(Table4[[#This Row],[Segment]]="","",IF(C1313&gt;C1314,"",IF(C1314="",0.55,(0.55*(1-D1314/D1313)))))</f>
        <v/>
      </c>
      <c r="Q131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13" s="92" t="str">
        <f>IF(Table4[[#This Row],[Segment]]="","",IF(Table4[[#This Row],[Kexpansion]]="","0",((Table4[[#This Row],[Velocity (m/s)]]^2)/2)*Table4[[#This Row],[Kexpansion]]))</f>
        <v/>
      </c>
      <c r="S1313" s="92" t="str">
        <f>IF(Table4[[#This Row],[Segment]]="","",IF(Table4[[#This Row],[Kcontraction]]="","0",((Table4[[#This Row],[Velocity (m/s)]]^2)/2)*Table4[[#This Row],[Kcontraction]]))</f>
        <v/>
      </c>
      <c r="T1313" s="89" t="str">
        <f>IF(Table4[[#This Row],[Segment]]="","",SUMIF($Y$7:$Y$2000,Table4[[#This Row],[Segment]],$AD$7:$AD$2000))</f>
        <v/>
      </c>
      <c r="U1313" s="95" t="str">
        <f>IF(Table4[[#This Row],[Segment]]="","",Table4[[#This Row],[Hfriction (J/kg)]]+Table4[[#This Row],[Hexpansions (J/kg)]]+Table4[[#This Row],[Hcontractions (J/kg)]]+Table4[[#This Row],[Hf (J/kg)]])</f>
        <v/>
      </c>
      <c r="V1313" s="95" t="str">
        <f>IF(Table4[[#This Row],[Segment]]="","",Table4[[#This Row],[Total Friction Loss (J/kg)]]*Table3[Density (kg/m3)])</f>
        <v/>
      </c>
      <c r="W1313" s="95" t="str">
        <f>IF(Table4[[#This Row],[Segment]]="","",Table4[[#This Row],[Total Pressure Drop (Pa)]]/1000)</f>
        <v/>
      </c>
      <c r="Y1313" s="82" t="str">
        <f>IF('Set Up'!D1536="","",'Set Up'!D1536)</f>
        <v/>
      </c>
      <c r="Z1313" s="82" t="str">
        <f>IF('Set Up'!E1536="","",'Set Up'!E1536)</f>
        <v/>
      </c>
      <c r="AA1313" s="82" t="str">
        <f>IF('Set Up'!F1536="","",'Set Up'!F1536)</f>
        <v/>
      </c>
      <c r="AB1313" s="82" t="str">
        <f>IF('Set Up'!G1536="","",'Set Up'!G1536)</f>
        <v/>
      </c>
      <c r="AC1313" s="82" t="str">
        <f t="array" ref="AC1313">IF(Y1313="","",INDEX(Data!$G$4:$G$51,MATCH(Table7[[#This Row],[Fitting]]&amp;Table7[[#This Row],[Fitting Subtype]],Data!$E$4:$E$51&amp;Data!$F$4:$F$51,0)))</f>
        <v/>
      </c>
      <c r="AD1313" s="89" t="str">
        <f>IF(Table7[[#This Row],[Segment]]="","",Table7[[#This Row],[Quantity]]*Table7[[#This Row],[Kf]]*(((INDEX(Table4[Velocity (m/s)],MATCH(Table7[[#This Row],[Segment]],Table4[Segment],0)))^2)/2))</f>
        <v/>
      </c>
      <c r="AF1313" s="82" t="str">
        <f>Table4[[#This Row],[Segment]]</f>
        <v/>
      </c>
      <c r="AG1313" s="75"/>
      <c r="AH1313" s="82" t="str">
        <f>IF(Table5[[#This Row],[Segment]]="","",AG1313-Table4[[#This Row],[Total Pressure Drop (kPa)]])</f>
        <v/>
      </c>
    </row>
    <row r="1314" spans="1:34" x14ac:dyDescent="0.25">
      <c r="A1314" s="95" t="str">
        <f>IF('Set Up'!A1311="","",'Set Up'!A1311)</f>
        <v/>
      </c>
      <c r="B1314" s="75" t="s">
        <v>81</v>
      </c>
      <c r="C1314" s="85"/>
      <c r="D1314" s="86" t="str">
        <f>IF(Table4[[#This Row],[Diameter (in)]]="","",(((CONVERT(Table4[[#This Row],[Diameter (in)]],"in","m"))/2)^2)*PI())</f>
        <v/>
      </c>
      <c r="E1314" s="87" t="str">
        <f>IF(Table4[[#This Row],[Area (m2)]]="","",$D$4/Table4[[#This Row],[Area (m2)]])</f>
        <v/>
      </c>
      <c r="F1314" s="85">
        <f t="shared" si="20"/>
        <v>4.6951999999999998</v>
      </c>
      <c r="G1314" s="88" t="str">
        <f>IF(Table4[[#This Row],[Segment]]="","",(CONVERT(Table4[[#This Row],[Diameter (in)]],"in","m")*$B$4*Table4[[#This Row],[Velocity (m/s)]])/$C$4)</f>
        <v/>
      </c>
      <c r="H1314" s="96" t="str">
        <f>IF(Table4[[#This Row],[Segment]]="","",IF(Table4[[#This Row],[Teynold''s Number]]&gt;4000,"TURBULENT","LAMINAR"))</f>
        <v/>
      </c>
      <c r="I1314" s="86" t="str">
        <f>IF(Table4[[#This Row],[Segment]]="","",INDEX(Data!C1311:C1325,MATCH(Table4[Material],Data!B1311:B1325,0)))</f>
        <v/>
      </c>
      <c r="J1314" s="89" t="str">
        <f>IF(Table4[[#This Row],[ε (m)]]="","",Table4[[#This Row],[ε (m)]]/(CONVERT(Table4[[#This Row],[Diameter (in)]],"in","m")))</f>
        <v/>
      </c>
      <c r="K1314" s="96" t="str">
        <f>IF(Table4[[#This Row],[Regime]]="LAMINAR",16/Table4[[#This Row],[Teynold''s Number]],"-")</f>
        <v>-</v>
      </c>
      <c r="L1314" s="86"/>
      <c r="M1314" s="97" t="str">
        <f>IF(Table4[[#This Row],[Regime]]="TURBULENT",(((-4*LOG10(Table4[[#This Row],[ε/D]]/3.7+1.256/(Table4[[#This Row],[Teynold''s Number]]*SQRT(Table4[[#This Row],[f turbulent (guess)]]))))^-1)^2),"")</f>
        <v/>
      </c>
      <c r="N1314" s="91" t="str">
        <f>IF(Table4[[#This Row],[f turbulent]]="","",Table4[[#This Row],[f turbulent (guess)]]-Table4[[#This Row],[f turbulent]])</f>
        <v/>
      </c>
      <c r="O1314" s="87">
        <f>IF(Table4[[#This Row],[Segment]]="",0,IF(C1315="",0,IF(C1315&lt;=Table4[[#This Row],[Diameter (in)]],0,1-(D1314/D1315))))</f>
        <v>0</v>
      </c>
      <c r="P1314" s="92" t="str">
        <f>IF(Table4[[#This Row],[Segment]]="","",IF(C1314&gt;C1315,"",IF(C1315="",0.55,(0.55*(1-D1315/D1314)))))</f>
        <v/>
      </c>
      <c r="Q131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14" s="92" t="str">
        <f>IF(Table4[[#This Row],[Segment]]="","",IF(Table4[[#This Row],[Kexpansion]]="","0",((Table4[[#This Row],[Velocity (m/s)]]^2)/2)*Table4[[#This Row],[Kexpansion]]))</f>
        <v/>
      </c>
      <c r="S1314" s="92" t="str">
        <f>IF(Table4[[#This Row],[Segment]]="","",IF(Table4[[#This Row],[Kcontraction]]="","0",((Table4[[#This Row],[Velocity (m/s)]]^2)/2)*Table4[[#This Row],[Kcontraction]]))</f>
        <v/>
      </c>
      <c r="T1314" s="89" t="str">
        <f>IF(Table4[[#This Row],[Segment]]="","",SUMIF($Y$7:$Y$2000,Table4[[#This Row],[Segment]],$AD$7:$AD$2000))</f>
        <v/>
      </c>
      <c r="U1314" s="95" t="str">
        <f>IF(Table4[[#This Row],[Segment]]="","",Table4[[#This Row],[Hfriction (J/kg)]]+Table4[[#This Row],[Hexpansions (J/kg)]]+Table4[[#This Row],[Hcontractions (J/kg)]]+Table4[[#This Row],[Hf (J/kg)]])</f>
        <v/>
      </c>
      <c r="V1314" s="95" t="str">
        <f>IF(Table4[[#This Row],[Segment]]="","",Table4[[#This Row],[Total Friction Loss (J/kg)]]*Table3[Density (kg/m3)])</f>
        <v/>
      </c>
      <c r="W1314" s="95" t="str">
        <f>IF(Table4[[#This Row],[Segment]]="","",Table4[[#This Row],[Total Pressure Drop (Pa)]]/1000)</f>
        <v/>
      </c>
      <c r="Y1314" s="82" t="str">
        <f>IF('Set Up'!D1537="","",'Set Up'!D1537)</f>
        <v/>
      </c>
      <c r="Z1314" s="82" t="str">
        <f>IF('Set Up'!E1537="","",'Set Up'!E1537)</f>
        <v/>
      </c>
      <c r="AA1314" s="82" t="str">
        <f>IF('Set Up'!F1537="","",'Set Up'!F1537)</f>
        <v/>
      </c>
      <c r="AB1314" s="82" t="str">
        <f>IF('Set Up'!G1537="","",'Set Up'!G1537)</f>
        <v/>
      </c>
      <c r="AC1314" s="82" t="str">
        <f t="array" ref="AC1314">IF(Y1314="","",INDEX(Data!$G$4:$G$51,MATCH(Table7[[#This Row],[Fitting]]&amp;Table7[[#This Row],[Fitting Subtype]],Data!$E$4:$E$51&amp;Data!$F$4:$F$51,0)))</f>
        <v/>
      </c>
      <c r="AD1314" s="89" t="str">
        <f>IF(Table7[[#This Row],[Segment]]="","",Table7[[#This Row],[Quantity]]*Table7[[#This Row],[Kf]]*(((INDEX(Table4[Velocity (m/s)],MATCH(Table7[[#This Row],[Segment]],Table4[Segment],0)))^2)/2))</f>
        <v/>
      </c>
      <c r="AF1314" s="82" t="str">
        <f>Table4[[#This Row],[Segment]]</f>
        <v/>
      </c>
      <c r="AG1314" s="75"/>
      <c r="AH1314" s="82" t="str">
        <f>IF(Table5[[#This Row],[Segment]]="","",AG1314-Table4[[#This Row],[Total Pressure Drop (kPa)]])</f>
        <v/>
      </c>
    </row>
    <row r="1315" spans="1:34" x14ac:dyDescent="0.25">
      <c r="A1315" s="95" t="str">
        <f>IF('Set Up'!A1312="","",'Set Up'!A1312)</f>
        <v/>
      </c>
      <c r="B1315" s="75" t="s">
        <v>81</v>
      </c>
      <c r="C1315" s="85"/>
      <c r="D1315" s="86" t="str">
        <f>IF(Table4[[#This Row],[Diameter (in)]]="","",(((CONVERT(Table4[[#This Row],[Diameter (in)]],"in","m"))/2)^2)*PI())</f>
        <v/>
      </c>
      <c r="E1315" s="87" t="str">
        <f>IF(Table4[[#This Row],[Area (m2)]]="","",$D$4/Table4[[#This Row],[Area (m2)]])</f>
        <v/>
      </c>
      <c r="F1315" s="85">
        <f t="shared" si="20"/>
        <v>4.6951999999999998</v>
      </c>
      <c r="G1315" s="88" t="str">
        <f>IF(Table4[[#This Row],[Segment]]="","",(CONVERT(Table4[[#This Row],[Diameter (in)]],"in","m")*$B$4*Table4[[#This Row],[Velocity (m/s)]])/$C$4)</f>
        <v/>
      </c>
      <c r="H1315" s="96" t="str">
        <f>IF(Table4[[#This Row],[Segment]]="","",IF(Table4[[#This Row],[Teynold''s Number]]&gt;4000,"TURBULENT","LAMINAR"))</f>
        <v/>
      </c>
      <c r="I1315" s="86" t="str">
        <f>IF(Table4[[#This Row],[Segment]]="","",INDEX(Data!C1312:C1326,MATCH(Table4[Material],Data!B1312:B1326,0)))</f>
        <v/>
      </c>
      <c r="J1315" s="89" t="str">
        <f>IF(Table4[[#This Row],[ε (m)]]="","",Table4[[#This Row],[ε (m)]]/(CONVERT(Table4[[#This Row],[Diameter (in)]],"in","m")))</f>
        <v/>
      </c>
      <c r="K1315" s="96" t="str">
        <f>IF(Table4[[#This Row],[Regime]]="LAMINAR",16/Table4[[#This Row],[Teynold''s Number]],"-")</f>
        <v>-</v>
      </c>
      <c r="L1315" s="86"/>
      <c r="M1315" s="97" t="str">
        <f>IF(Table4[[#This Row],[Regime]]="TURBULENT",(((-4*LOG10(Table4[[#This Row],[ε/D]]/3.7+1.256/(Table4[[#This Row],[Teynold''s Number]]*SQRT(Table4[[#This Row],[f turbulent (guess)]]))))^-1)^2),"")</f>
        <v/>
      </c>
      <c r="N1315" s="91" t="str">
        <f>IF(Table4[[#This Row],[f turbulent]]="","",Table4[[#This Row],[f turbulent (guess)]]-Table4[[#This Row],[f turbulent]])</f>
        <v/>
      </c>
      <c r="O1315" s="87">
        <f>IF(Table4[[#This Row],[Segment]]="",0,IF(C1316="",0,IF(C1316&lt;=Table4[[#This Row],[Diameter (in)]],0,1-(D1315/D1316))))</f>
        <v>0</v>
      </c>
      <c r="P1315" s="92" t="str">
        <f>IF(Table4[[#This Row],[Segment]]="","",IF(C1315&gt;C1316,"",IF(C1316="",0.55,(0.55*(1-D1316/D1315)))))</f>
        <v/>
      </c>
      <c r="Q131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15" s="92" t="str">
        <f>IF(Table4[[#This Row],[Segment]]="","",IF(Table4[[#This Row],[Kexpansion]]="","0",((Table4[[#This Row],[Velocity (m/s)]]^2)/2)*Table4[[#This Row],[Kexpansion]]))</f>
        <v/>
      </c>
      <c r="S1315" s="92" t="str">
        <f>IF(Table4[[#This Row],[Segment]]="","",IF(Table4[[#This Row],[Kcontraction]]="","0",((Table4[[#This Row],[Velocity (m/s)]]^2)/2)*Table4[[#This Row],[Kcontraction]]))</f>
        <v/>
      </c>
      <c r="T1315" s="89" t="str">
        <f>IF(Table4[[#This Row],[Segment]]="","",SUMIF($Y$7:$Y$2000,Table4[[#This Row],[Segment]],$AD$7:$AD$2000))</f>
        <v/>
      </c>
      <c r="U1315" s="95" t="str">
        <f>IF(Table4[[#This Row],[Segment]]="","",Table4[[#This Row],[Hfriction (J/kg)]]+Table4[[#This Row],[Hexpansions (J/kg)]]+Table4[[#This Row],[Hcontractions (J/kg)]]+Table4[[#This Row],[Hf (J/kg)]])</f>
        <v/>
      </c>
      <c r="V1315" s="95" t="str">
        <f>IF(Table4[[#This Row],[Segment]]="","",Table4[[#This Row],[Total Friction Loss (J/kg)]]*Table3[Density (kg/m3)])</f>
        <v/>
      </c>
      <c r="W1315" s="95" t="str">
        <f>IF(Table4[[#This Row],[Segment]]="","",Table4[[#This Row],[Total Pressure Drop (Pa)]]/1000)</f>
        <v/>
      </c>
      <c r="Y1315" s="82" t="str">
        <f>IF('Set Up'!D1538="","",'Set Up'!D1538)</f>
        <v/>
      </c>
      <c r="Z1315" s="82" t="str">
        <f>IF('Set Up'!E1538="","",'Set Up'!E1538)</f>
        <v/>
      </c>
      <c r="AA1315" s="82" t="str">
        <f>IF('Set Up'!F1538="","",'Set Up'!F1538)</f>
        <v/>
      </c>
      <c r="AB1315" s="82" t="str">
        <f>IF('Set Up'!G1538="","",'Set Up'!G1538)</f>
        <v/>
      </c>
      <c r="AC1315" s="82" t="str">
        <f t="array" ref="AC1315">IF(Y1315="","",INDEX(Data!$G$4:$G$51,MATCH(Table7[[#This Row],[Fitting]]&amp;Table7[[#This Row],[Fitting Subtype]],Data!$E$4:$E$51&amp;Data!$F$4:$F$51,0)))</f>
        <v/>
      </c>
      <c r="AD1315" s="89" t="str">
        <f>IF(Table7[[#This Row],[Segment]]="","",Table7[[#This Row],[Quantity]]*Table7[[#This Row],[Kf]]*(((INDEX(Table4[Velocity (m/s)],MATCH(Table7[[#This Row],[Segment]],Table4[Segment],0)))^2)/2))</f>
        <v/>
      </c>
      <c r="AF1315" s="82" t="str">
        <f>Table4[[#This Row],[Segment]]</f>
        <v/>
      </c>
      <c r="AG1315" s="75"/>
      <c r="AH1315" s="82" t="str">
        <f>IF(Table5[[#This Row],[Segment]]="","",AG1315-Table4[[#This Row],[Total Pressure Drop (kPa)]])</f>
        <v/>
      </c>
    </row>
    <row r="1316" spans="1:34" x14ac:dyDescent="0.25">
      <c r="A1316" s="95" t="str">
        <f>IF('Set Up'!A1313="","",'Set Up'!A1313)</f>
        <v/>
      </c>
      <c r="B1316" s="75" t="s">
        <v>81</v>
      </c>
      <c r="C1316" s="85"/>
      <c r="D1316" s="86" t="str">
        <f>IF(Table4[[#This Row],[Diameter (in)]]="","",(((CONVERT(Table4[[#This Row],[Diameter (in)]],"in","m"))/2)^2)*PI())</f>
        <v/>
      </c>
      <c r="E1316" s="87" t="str">
        <f>IF(Table4[[#This Row],[Area (m2)]]="","",$D$4/Table4[[#This Row],[Area (m2)]])</f>
        <v/>
      </c>
      <c r="F1316" s="85">
        <f t="shared" si="20"/>
        <v>4.6951999999999998</v>
      </c>
      <c r="G1316" s="88" t="str">
        <f>IF(Table4[[#This Row],[Segment]]="","",(CONVERT(Table4[[#This Row],[Diameter (in)]],"in","m")*$B$4*Table4[[#This Row],[Velocity (m/s)]])/$C$4)</f>
        <v/>
      </c>
      <c r="H1316" s="96" t="str">
        <f>IF(Table4[[#This Row],[Segment]]="","",IF(Table4[[#This Row],[Teynold''s Number]]&gt;4000,"TURBULENT","LAMINAR"))</f>
        <v/>
      </c>
      <c r="I1316" s="86" t="str">
        <f>IF(Table4[[#This Row],[Segment]]="","",INDEX(Data!C1313:C1327,MATCH(Table4[Material],Data!B1313:B1327,0)))</f>
        <v/>
      </c>
      <c r="J1316" s="89" t="str">
        <f>IF(Table4[[#This Row],[ε (m)]]="","",Table4[[#This Row],[ε (m)]]/(CONVERT(Table4[[#This Row],[Diameter (in)]],"in","m")))</f>
        <v/>
      </c>
      <c r="K1316" s="96" t="str">
        <f>IF(Table4[[#This Row],[Regime]]="LAMINAR",16/Table4[[#This Row],[Teynold''s Number]],"-")</f>
        <v>-</v>
      </c>
      <c r="L1316" s="86"/>
      <c r="M1316" s="97" t="str">
        <f>IF(Table4[[#This Row],[Regime]]="TURBULENT",(((-4*LOG10(Table4[[#This Row],[ε/D]]/3.7+1.256/(Table4[[#This Row],[Teynold''s Number]]*SQRT(Table4[[#This Row],[f turbulent (guess)]]))))^-1)^2),"")</f>
        <v/>
      </c>
      <c r="N1316" s="91" t="str">
        <f>IF(Table4[[#This Row],[f turbulent]]="","",Table4[[#This Row],[f turbulent (guess)]]-Table4[[#This Row],[f turbulent]])</f>
        <v/>
      </c>
      <c r="O1316" s="87">
        <f>IF(Table4[[#This Row],[Segment]]="",0,IF(C1317="",0,IF(C1317&lt;=Table4[[#This Row],[Diameter (in)]],0,1-(D1316/D1317))))</f>
        <v>0</v>
      </c>
      <c r="P1316" s="92" t="str">
        <f>IF(Table4[[#This Row],[Segment]]="","",IF(C1316&gt;C1317,"",IF(C1317="",0.55,(0.55*(1-D1317/D1316)))))</f>
        <v/>
      </c>
      <c r="Q131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16" s="92" t="str">
        <f>IF(Table4[[#This Row],[Segment]]="","",IF(Table4[[#This Row],[Kexpansion]]="","0",((Table4[[#This Row],[Velocity (m/s)]]^2)/2)*Table4[[#This Row],[Kexpansion]]))</f>
        <v/>
      </c>
      <c r="S1316" s="92" t="str">
        <f>IF(Table4[[#This Row],[Segment]]="","",IF(Table4[[#This Row],[Kcontraction]]="","0",((Table4[[#This Row],[Velocity (m/s)]]^2)/2)*Table4[[#This Row],[Kcontraction]]))</f>
        <v/>
      </c>
      <c r="T1316" s="89" t="str">
        <f>IF(Table4[[#This Row],[Segment]]="","",SUMIF($Y$7:$Y$2000,Table4[[#This Row],[Segment]],$AD$7:$AD$2000))</f>
        <v/>
      </c>
      <c r="U1316" s="95" t="str">
        <f>IF(Table4[[#This Row],[Segment]]="","",Table4[[#This Row],[Hfriction (J/kg)]]+Table4[[#This Row],[Hexpansions (J/kg)]]+Table4[[#This Row],[Hcontractions (J/kg)]]+Table4[[#This Row],[Hf (J/kg)]])</f>
        <v/>
      </c>
      <c r="V1316" s="95" t="str">
        <f>IF(Table4[[#This Row],[Segment]]="","",Table4[[#This Row],[Total Friction Loss (J/kg)]]*Table3[Density (kg/m3)])</f>
        <v/>
      </c>
      <c r="W1316" s="95" t="str">
        <f>IF(Table4[[#This Row],[Segment]]="","",Table4[[#This Row],[Total Pressure Drop (Pa)]]/1000)</f>
        <v/>
      </c>
      <c r="Y1316" s="82" t="str">
        <f>IF('Set Up'!D1539="","",'Set Up'!D1539)</f>
        <v/>
      </c>
      <c r="Z1316" s="82" t="str">
        <f>IF('Set Up'!E1539="","",'Set Up'!E1539)</f>
        <v/>
      </c>
      <c r="AA1316" s="82" t="str">
        <f>IF('Set Up'!F1539="","",'Set Up'!F1539)</f>
        <v/>
      </c>
      <c r="AB1316" s="82" t="str">
        <f>IF('Set Up'!G1539="","",'Set Up'!G1539)</f>
        <v/>
      </c>
      <c r="AC1316" s="82" t="str">
        <f t="array" ref="AC1316">IF(Y1316="","",INDEX(Data!$G$4:$G$51,MATCH(Table7[[#This Row],[Fitting]]&amp;Table7[[#This Row],[Fitting Subtype]],Data!$E$4:$E$51&amp;Data!$F$4:$F$51,0)))</f>
        <v/>
      </c>
      <c r="AD1316" s="89" t="str">
        <f>IF(Table7[[#This Row],[Segment]]="","",Table7[[#This Row],[Quantity]]*Table7[[#This Row],[Kf]]*(((INDEX(Table4[Velocity (m/s)],MATCH(Table7[[#This Row],[Segment]],Table4[Segment],0)))^2)/2))</f>
        <v/>
      </c>
      <c r="AF1316" s="82" t="str">
        <f>Table4[[#This Row],[Segment]]</f>
        <v/>
      </c>
      <c r="AG1316" s="75"/>
      <c r="AH1316" s="82" t="str">
        <f>IF(Table5[[#This Row],[Segment]]="","",AG1316-Table4[[#This Row],[Total Pressure Drop (kPa)]])</f>
        <v/>
      </c>
    </row>
    <row r="1317" spans="1:34" x14ac:dyDescent="0.25">
      <c r="A1317" s="95" t="str">
        <f>IF('Set Up'!A1314="","",'Set Up'!A1314)</f>
        <v/>
      </c>
      <c r="B1317" s="75" t="s">
        <v>81</v>
      </c>
      <c r="C1317" s="85"/>
      <c r="D1317" s="86" t="str">
        <f>IF(Table4[[#This Row],[Diameter (in)]]="","",(((CONVERT(Table4[[#This Row],[Diameter (in)]],"in","m"))/2)^2)*PI())</f>
        <v/>
      </c>
      <c r="E1317" s="87" t="str">
        <f>IF(Table4[[#This Row],[Area (m2)]]="","",$D$4/Table4[[#This Row],[Area (m2)]])</f>
        <v/>
      </c>
      <c r="F1317" s="85">
        <f t="shared" si="20"/>
        <v>4.6951999999999998</v>
      </c>
      <c r="G1317" s="88" t="str">
        <f>IF(Table4[[#This Row],[Segment]]="","",(CONVERT(Table4[[#This Row],[Diameter (in)]],"in","m")*$B$4*Table4[[#This Row],[Velocity (m/s)]])/$C$4)</f>
        <v/>
      </c>
      <c r="H1317" s="96" t="str">
        <f>IF(Table4[[#This Row],[Segment]]="","",IF(Table4[[#This Row],[Teynold''s Number]]&gt;4000,"TURBULENT","LAMINAR"))</f>
        <v/>
      </c>
      <c r="I1317" s="86" t="str">
        <f>IF(Table4[[#This Row],[Segment]]="","",INDEX(Data!C1314:C1328,MATCH(Table4[Material],Data!B1314:B1328,0)))</f>
        <v/>
      </c>
      <c r="J1317" s="89" t="str">
        <f>IF(Table4[[#This Row],[ε (m)]]="","",Table4[[#This Row],[ε (m)]]/(CONVERT(Table4[[#This Row],[Diameter (in)]],"in","m")))</f>
        <v/>
      </c>
      <c r="K1317" s="96" t="str">
        <f>IF(Table4[[#This Row],[Regime]]="LAMINAR",16/Table4[[#This Row],[Teynold''s Number]],"-")</f>
        <v>-</v>
      </c>
      <c r="L1317" s="86"/>
      <c r="M1317" s="97" t="str">
        <f>IF(Table4[[#This Row],[Regime]]="TURBULENT",(((-4*LOG10(Table4[[#This Row],[ε/D]]/3.7+1.256/(Table4[[#This Row],[Teynold''s Number]]*SQRT(Table4[[#This Row],[f turbulent (guess)]]))))^-1)^2),"")</f>
        <v/>
      </c>
      <c r="N1317" s="91" t="str">
        <f>IF(Table4[[#This Row],[f turbulent]]="","",Table4[[#This Row],[f turbulent (guess)]]-Table4[[#This Row],[f turbulent]])</f>
        <v/>
      </c>
      <c r="O1317" s="87">
        <f>IF(Table4[[#This Row],[Segment]]="",0,IF(C1318="",0,IF(C1318&lt;=Table4[[#This Row],[Diameter (in)]],0,1-(D1317/D1318))))</f>
        <v>0</v>
      </c>
      <c r="P1317" s="92" t="str">
        <f>IF(Table4[[#This Row],[Segment]]="","",IF(C1317&gt;C1318,"",IF(C1318="",0.55,(0.55*(1-D1318/D1317)))))</f>
        <v/>
      </c>
      <c r="Q131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17" s="92" t="str">
        <f>IF(Table4[[#This Row],[Segment]]="","",IF(Table4[[#This Row],[Kexpansion]]="","0",((Table4[[#This Row],[Velocity (m/s)]]^2)/2)*Table4[[#This Row],[Kexpansion]]))</f>
        <v/>
      </c>
      <c r="S1317" s="92" t="str">
        <f>IF(Table4[[#This Row],[Segment]]="","",IF(Table4[[#This Row],[Kcontraction]]="","0",((Table4[[#This Row],[Velocity (m/s)]]^2)/2)*Table4[[#This Row],[Kcontraction]]))</f>
        <v/>
      </c>
      <c r="T1317" s="89" t="str">
        <f>IF(Table4[[#This Row],[Segment]]="","",SUMIF($Y$7:$Y$2000,Table4[[#This Row],[Segment]],$AD$7:$AD$2000))</f>
        <v/>
      </c>
      <c r="U1317" s="95" t="str">
        <f>IF(Table4[[#This Row],[Segment]]="","",Table4[[#This Row],[Hfriction (J/kg)]]+Table4[[#This Row],[Hexpansions (J/kg)]]+Table4[[#This Row],[Hcontractions (J/kg)]]+Table4[[#This Row],[Hf (J/kg)]])</f>
        <v/>
      </c>
      <c r="V1317" s="95" t="str">
        <f>IF(Table4[[#This Row],[Segment]]="","",Table4[[#This Row],[Total Friction Loss (J/kg)]]*Table3[Density (kg/m3)])</f>
        <v/>
      </c>
      <c r="W1317" s="95" t="str">
        <f>IF(Table4[[#This Row],[Segment]]="","",Table4[[#This Row],[Total Pressure Drop (Pa)]]/1000)</f>
        <v/>
      </c>
      <c r="Y1317" s="82" t="str">
        <f>IF('Set Up'!D1540="","",'Set Up'!D1540)</f>
        <v/>
      </c>
      <c r="Z1317" s="82" t="str">
        <f>IF('Set Up'!E1540="","",'Set Up'!E1540)</f>
        <v/>
      </c>
      <c r="AA1317" s="82" t="str">
        <f>IF('Set Up'!F1540="","",'Set Up'!F1540)</f>
        <v/>
      </c>
      <c r="AB1317" s="82" t="str">
        <f>IF('Set Up'!G1540="","",'Set Up'!G1540)</f>
        <v/>
      </c>
      <c r="AC1317" s="82" t="str">
        <f t="array" ref="AC1317">IF(Y1317="","",INDEX(Data!$G$4:$G$51,MATCH(Table7[[#This Row],[Fitting]]&amp;Table7[[#This Row],[Fitting Subtype]],Data!$E$4:$E$51&amp;Data!$F$4:$F$51,0)))</f>
        <v/>
      </c>
      <c r="AD1317" s="89" t="str">
        <f>IF(Table7[[#This Row],[Segment]]="","",Table7[[#This Row],[Quantity]]*Table7[[#This Row],[Kf]]*(((INDEX(Table4[Velocity (m/s)],MATCH(Table7[[#This Row],[Segment]],Table4[Segment],0)))^2)/2))</f>
        <v/>
      </c>
      <c r="AF1317" s="82" t="str">
        <f>Table4[[#This Row],[Segment]]</f>
        <v/>
      </c>
      <c r="AG1317" s="75"/>
      <c r="AH1317" s="82" t="str">
        <f>IF(Table5[[#This Row],[Segment]]="","",AG1317-Table4[[#This Row],[Total Pressure Drop (kPa)]])</f>
        <v/>
      </c>
    </row>
    <row r="1318" spans="1:34" x14ac:dyDescent="0.25">
      <c r="A1318" s="95" t="str">
        <f>IF('Set Up'!A1315="","",'Set Up'!A1315)</f>
        <v/>
      </c>
      <c r="B1318" s="75" t="s">
        <v>81</v>
      </c>
      <c r="C1318" s="85"/>
      <c r="D1318" s="86" t="str">
        <f>IF(Table4[[#This Row],[Diameter (in)]]="","",(((CONVERT(Table4[[#This Row],[Diameter (in)]],"in","m"))/2)^2)*PI())</f>
        <v/>
      </c>
      <c r="E1318" s="87" t="str">
        <f>IF(Table4[[#This Row],[Area (m2)]]="","",$D$4/Table4[[#This Row],[Area (m2)]])</f>
        <v/>
      </c>
      <c r="F1318" s="85">
        <f t="shared" si="20"/>
        <v>4.6951999999999998</v>
      </c>
      <c r="G1318" s="88" t="str">
        <f>IF(Table4[[#This Row],[Segment]]="","",(CONVERT(Table4[[#This Row],[Diameter (in)]],"in","m")*$B$4*Table4[[#This Row],[Velocity (m/s)]])/$C$4)</f>
        <v/>
      </c>
      <c r="H1318" s="96" t="str">
        <f>IF(Table4[[#This Row],[Segment]]="","",IF(Table4[[#This Row],[Teynold''s Number]]&gt;4000,"TURBULENT","LAMINAR"))</f>
        <v/>
      </c>
      <c r="I1318" s="86" t="str">
        <f>IF(Table4[[#This Row],[Segment]]="","",INDEX(Data!C1315:C1329,MATCH(Table4[Material],Data!B1315:B1329,0)))</f>
        <v/>
      </c>
      <c r="J1318" s="89" t="str">
        <f>IF(Table4[[#This Row],[ε (m)]]="","",Table4[[#This Row],[ε (m)]]/(CONVERT(Table4[[#This Row],[Diameter (in)]],"in","m")))</f>
        <v/>
      </c>
      <c r="K1318" s="96" t="str">
        <f>IF(Table4[[#This Row],[Regime]]="LAMINAR",16/Table4[[#This Row],[Teynold''s Number]],"-")</f>
        <v>-</v>
      </c>
      <c r="L1318" s="86"/>
      <c r="M1318" s="97" t="str">
        <f>IF(Table4[[#This Row],[Regime]]="TURBULENT",(((-4*LOG10(Table4[[#This Row],[ε/D]]/3.7+1.256/(Table4[[#This Row],[Teynold''s Number]]*SQRT(Table4[[#This Row],[f turbulent (guess)]]))))^-1)^2),"")</f>
        <v/>
      </c>
      <c r="N1318" s="91" t="str">
        <f>IF(Table4[[#This Row],[f turbulent]]="","",Table4[[#This Row],[f turbulent (guess)]]-Table4[[#This Row],[f turbulent]])</f>
        <v/>
      </c>
      <c r="O1318" s="87">
        <f>IF(Table4[[#This Row],[Segment]]="",0,IF(C1319="",0,IF(C1319&lt;=Table4[[#This Row],[Diameter (in)]],0,1-(D1318/D1319))))</f>
        <v>0</v>
      </c>
      <c r="P1318" s="92" t="str">
        <f>IF(Table4[[#This Row],[Segment]]="","",IF(C1318&gt;C1319,"",IF(C1319="",0.55,(0.55*(1-D1319/D1318)))))</f>
        <v/>
      </c>
      <c r="Q131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18" s="92" t="str">
        <f>IF(Table4[[#This Row],[Segment]]="","",IF(Table4[[#This Row],[Kexpansion]]="","0",((Table4[[#This Row],[Velocity (m/s)]]^2)/2)*Table4[[#This Row],[Kexpansion]]))</f>
        <v/>
      </c>
      <c r="S1318" s="92" t="str">
        <f>IF(Table4[[#This Row],[Segment]]="","",IF(Table4[[#This Row],[Kcontraction]]="","0",((Table4[[#This Row],[Velocity (m/s)]]^2)/2)*Table4[[#This Row],[Kcontraction]]))</f>
        <v/>
      </c>
      <c r="T1318" s="89" t="str">
        <f>IF(Table4[[#This Row],[Segment]]="","",SUMIF($Y$7:$Y$2000,Table4[[#This Row],[Segment]],$AD$7:$AD$2000))</f>
        <v/>
      </c>
      <c r="U1318" s="95" t="str">
        <f>IF(Table4[[#This Row],[Segment]]="","",Table4[[#This Row],[Hfriction (J/kg)]]+Table4[[#This Row],[Hexpansions (J/kg)]]+Table4[[#This Row],[Hcontractions (J/kg)]]+Table4[[#This Row],[Hf (J/kg)]])</f>
        <v/>
      </c>
      <c r="V1318" s="95" t="str">
        <f>IF(Table4[[#This Row],[Segment]]="","",Table4[[#This Row],[Total Friction Loss (J/kg)]]*Table3[Density (kg/m3)])</f>
        <v/>
      </c>
      <c r="W1318" s="95" t="str">
        <f>IF(Table4[[#This Row],[Segment]]="","",Table4[[#This Row],[Total Pressure Drop (Pa)]]/1000)</f>
        <v/>
      </c>
      <c r="Y1318" s="82" t="str">
        <f>IF('Set Up'!D1541="","",'Set Up'!D1541)</f>
        <v/>
      </c>
      <c r="Z1318" s="82" t="str">
        <f>IF('Set Up'!E1541="","",'Set Up'!E1541)</f>
        <v/>
      </c>
      <c r="AA1318" s="82" t="str">
        <f>IF('Set Up'!F1541="","",'Set Up'!F1541)</f>
        <v/>
      </c>
      <c r="AB1318" s="82" t="str">
        <f>IF('Set Up'!G1541="","",'Set Up'!G1541)</f>
        <v/>
      </c>
      <c r="AC1318" s="82" t="str">
        <f t="array" ref="AC1318">IF(Y1318="","",INDEX(Data!$G$4:$G$51,MATCH(Table7[[#This Row],[Fitting]]&amp;Table7[[#This Row],[Fitting Subtype]],Data!$E$4:$E$51&amp;Data!$F$4:$F$51,0)))</f>
        <v/>
      </c>
      <c r="AD1318" s="89" t="str">
        <f>IF(Table7[[#This Row],[Segment]]="","",Table7[[#This Row],[Quantity]]*Table7[[#This Row],[Kf]]*(((INDEX(Table4[Velocity (m/s)],MATCH(Table7[[#This Row],[Segment]],Table4[Segment],0)))^2)/2))</f>
        <v/>
      </c>
      <c r="AF1318" s="82" t="str">
        <f>Table4[[#This Row],[Segment]]</f>
        <v/>
      </c>
      <c r="AG1318" s="75"/>
      <c r="AH1318" s="82" t="str">
        <f>IF(Table5[[#This Row],[Segment]]="","",AG1318-Table4[[#This Row],[Total Pressure Drop (kPa)]])</f>
        <v/>
      </c>
    </row>
    <row r="1319" spans="1:34" x14ac:dyDescent="0.25">
      <c r="A1319" s="95" t="str">
        <f>IF('Set Up'!A1316="","",'Set Up'!A1316)</f>
        <v/>
      </c>
      <c r="B1319" s="75" t="s">
        <v>81</v>
      </c>
      <c r="C1319" s="85"/>
      <c r="D1319" s="86" t="str">
        <f>IF(Table4[[#This Row],[Diameter (in)]]="","",(((CONVERT(Table4[[#This Row],[Diameter (in)]],"in","m"))/2)^2)*PI())</f>
        <v/>
      </c>
      <c r="E1319" s="87" t="str">
        <f>IF(Table4[[#This Row],[Area (m2)]]="","",$D$4/Table4[[#This Row],[Area (m2)]])</f>
        <v/>
      </c>
      <c r="F1319" s="85">
        <f t="shared" si="20"/>
        <v>4.6951999999999998</v>
      </c>
      <c r="G1319" s="88" t="str">
        <f>IF(Table4[[#This Row],[Segment]]="","",(CONVERT(Table4[[#This Row],[Diameter (in)]],"in","m")*$B$4*Table4[[#This Row],[Velocity (m/s)]])/$C$4)</f>
        <v/>
      </c>
      <c r="H1319" s="96" t="str">
        <f>IF(Table4[[#This Row],[Segment]]="","",IF(Table4[[#This Row],[Teynold''s Number]]&gt;4000,"TURBULENT","LAMINAR"))</f>
        <v/>
      </c>
      <c r="I1319" s="86" t="str">
        <f>IF(Table4[[#This Row],[Segment]]="","",INDEX(Data!C1316:C1330,MATCH(Table4[Material],Data!B1316:B1330,0)))</f>
        <v/>
      </c>
      <c r="J1319" s="89" t="str">
        <f>IF(Table4[[#This Row],[ε (m)]]="","",Table4[[#This Row],[ε (m)]]/(CONVERT(Table4[[#This Row],[Diameter (in)]],"in","m")))</f>
        <v/>
      </c>
      <c r="K1319" s="96" t="str">
        <f>IF(Table4[[#This Row],[Regime]]="LAMINAR",16/Table4[[#This Row],[Teynold''s Number]],"-")</f>
        <v>-</v>
      </c>
      <c r="L1319" s="86"/>
      <c r="M1319" s="97" t="str">
        <f>IF(Table4[[#This Row],[Regime]]="TURBULENT",(((-4*LOG10(Table4[[#This Row],[ε/D]]/3.7+1.256/(Table4[[#This Row],[Teynold''s Number]]*SQRT(Table4[[#This Row],[f turbulent (guess)]]))))^-1)^2),"")</f>
        <v/>
      </c>
      <c r="N1319" s="91" t="str">
        <f>IF(Table4[[#This Row],[f turbulent]]="","",Table4[[#This Row],[f turbulent (guess)]]-Table4[[#This Row],[f turbulent]])</f>
        <v/>
      </c>
      <c r="O1319" s="87">
        <f>IF(Table4[[#This Row],[Segment]]="",0,IF(C1320="",0,IF(C1320&lt;=Table4[[#This Row],[Diameter (in)]],0,1-(D1319/D1320))))</f>
        <v>0</v>
      </c>
      <c r="P1319" s="92" t="str">
        <f>IF(Table4[[#This Row],[Segment]]="","",IF(C1319&gt;C1320,"",IF(C1320="",0.55,(0.55*(1-D1320/D1319)))))</f>
        <v/>
      </c>
      <c r="Q131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19" s="92" t="str">
        <f>IF(Table4[[#This Row],[Segment]]="","",IF(Table4[[#This Row],[Kexpansion]]="","0",((Table4[[#This Row],[Velocity (m/s)]]^2)/2)*Table4[[#This Row],[Kexpansion]]))</f>
        <v/>
      </c>
      <c r="S1319" s="92" t="str">
        <f>IF(Table4[[#This Row],[Segment]]="","",IF(Table4[[#This Row],[Kcontraction]]="","0",((Table4[[#This Row],[Velocity (m/s)]]^2)/2)*Table4[[#This Row],[Kcontraction]]))</f>
        <v/>
      </c>
      <c r="T1319" s="89" t="str">
        <f>IF(Table4[[#This Row],[Segment]]="","",SUMIF($Y$7:$Y$2000,Table4[[#This Row],[Segment]],$AD$7:$AD$2000))</f>
        <v/>
      </c>
      <c r="U1319" s="95" t="str">
        <f>IF(Table4[[#This Row],[Segment]]="","",Table4[[#This Row],[Hfriction (J/kg)]]+Table4[[#This Row],[Hexpansions (J/kg)]]+Table4[[#This Row],[Hcontractions (J/kg)]]+Table4[[#This Row],[Hf (J/kg)]])</f>
        <v/>
      </c>
      <c r="V1319" s="95" t="str">
        <f>IF(Table4[[#This Row],[Segment]]="","",Table4[[#This Row],[Total Friction Loss (J/kg)]]*Table3[Density (kg/m3)])</f>
        <v/>
      </c>
      <c r="W1319" s="95" t="str">
        <f>IF(Table4[[#This Row],[Segment]]="","",Table4[[#This Row],[Total Pressure Drop (Pa)]]/1000)</f>
        <v/>
      </c>
      <c r="Y1319" s="82" t="str">
        <f>IF('Set Up'!D1542="","",'Set Up'!D1542)</f>
        <v/>
      </c>
      <c r="Z1319" s="82" t="str">
        <f>IF('Set Up'!E1542="","",'Set Up'!E1542)</f>
        <v/>
      </c>
      <c r="AA1319" s="82" t="str">
        <f>IF('Set Up'!F1542="","",'Set Up'!F1542)</f>
        <v/>
      </c>
      <c r="AB1319" s="82" t="str">
        <f>IF('Set Up'!G1542="","",'Set Up'!G1542)</f>
        <v/>
      </c>
      <c r="AC1319" s="82" t="str">
        <f t="array" ref="AC1319">IF(Y1319="","",INDEX(Data!$G$4:$G$51,MATCH(Table7[[#This Row],[Fitting]]&amp;Table7[[#This Row],[Fitting Subtype]],Data!$E$4:$E$51&amp;Data!$F$4:$F$51,0)))</f>
        <v/>
      </c>
      <c r="AD1319" s="89" t="str">
        <f>IF(Table7[[#This Row],[Segment]]="","",Table7[[#This Row],[Quantity]]*Table7[[#This Row],[Kf]]*(((INDEX(Table4[Velocity (m/s)],MATCH(Table7[[#This Row],[Segment]],Table4[Segment],0)))^2)/2))</f>
        <v/>
      </c>
      <c r="AF1319" s="82" t="str">
        <f>Table4[[#This Row],[Segment]]</f>
        <v/>
      </c>
      <c r="AG1319" s="75"/>
      <c r="AH1319" s="82" t="str">
        <f>IF(Table5[[#This Row],[Segment]]="","",AG1319-Table4[[#This Row],[Total Pressure Drop (kPa)]])</f>
        <v/>
      </c>
    </row>
    <row r="1320" spans="1:34" x14ac:dyDescent="0.25">
      <c r="A1320" s="95" t="str">
        <f>IF('Set Up'!A1317="","",'Set Up'!A1317)</f>
        <v/>
      </c>
      <c r="B1320" s="75" t="s">
        <v>81</v>
      </c>
      <c r="C1320" s="85"/>
      <c r="D1320" s="86" t="str">
        <f>IF(Table4[[#This Row],[Diameter (in)]]="","",(((CONVERT(Table4[[#This Row],[Diameter (in)]],"in","m"))/2)^2)*PI())</f>
        <v/>
      </c>
      <c r="E1320" s="87" t="str">
        <f>IF(Table4[[#This Row],[Area (m2)]]="","",$D$4/Table4[[#This Row],[Area (m2)]])</f>
        <v/>
      </c>
      <c r="F1320" s="85">
        <f t="shared" si="20"/>
        <v>4.6951999999999998</v>
      </c>
      <c r="G1320" s="88" t="str">
        <f>IF(Table4[[#This Row],[Segment]]="","",(CONVERT(Table4[[#This Row],[Diameter (in)]],"in","m")*$B$4*Table4[[#This Row],[Velocity (m/s)]])/$C$4)</f>
        <v/>
      </c>
      <c r="H1320" s="96" t="str">
        <f>IF(Table4[[#This Row],[Segment]]="","",IF(Table4[[#This Row],[Teynold''s Number]]&gt;4000,"TURBULENT","LAMINAR"))</f>
        <v/>
      </c>
      <c r="I1320" s="86" t="str">
        <f>IF(Table4[[#This Row],[Segment]]="","",INDEX(Data!C1317:C1331,MATCH(Table4[Material],Data!B1317:B1331,0)))</f>
        <v/>
      </c>
      <c r="J1320" s="89" t="str">
        <f>IF(Table4[[#This Row],[ε (m)]]="","",Table4[[#This Row],[ε (m)]]/(CONVERT(Table4[[#This Row],[Diameter (in)]],"in","m")))</f>
        <v/>
      </c>
      <c r="K1320" s="96" t="str">
        <f>IF(Table4[[#This Row],[Regime]]="LAMINAR",16/Table4[[#This Row],[Teynold''s Number]],"-")</f>
        <v>-</v>
      </c>
      <c r="L1320" s="86"/>
      <c r="M1320" s="97" t="str">
        <f>IF(Table4[[#This Row],[Regime]]="TURBULENT",(((-4*LOG10(Table4[[#This Row],[ε/D]]/3.7+1.256/(Table4[[#This Row],[Teynold''s Number]]*SQRT(Table4[[#This Row],[f turbulent (guess)]]))))^-1)^2),"")</f>
        <v/>
      </c>
      <c r="N1320" s="91" t="str">
        <f>IF(Table4[[#This Row],[f turbulent]]="","",Table4[[#This Row],[f turbulent (guess)]]-Table4[[#This Row],[f turbulent]])</f>
        <v/>
      </c>
      <c r="O1320" s="87">
        <f>IF(Table4[[#This Row],[Segment]]="",0,IF(C1321="",0,IF(C1321&lt;=Table4[[#This Row],[Diameter (in)]],0,1-(D1320/D1321))))</f>
        <v>0</v>
      </c>
      <c r="P1320" s="92" t="str">
        <f>IF(Table4[[#This Row],[Segment]]="","",IF(C1320&gt;C1321,"",IF(C1321="",0.55,(0.55*(1-D1321/D1320)))))</f>
        <v/>
      </c>
      <c r="Q132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20" s="92" t="str">
        <f>IF(Table4[[#This Row],[Segment]]="","",IF(Table4[[#This Row],[Kexpansion]]="","0",((Table4[[#This Row],[Velocity (m/s)]]^2)/2)*Table4[[#This Row],[Kexpansion]]))</f>
        <v/>
      </c>
      <c r="S1320" s="92" t="str">
        <f>IF(Table4[[#This Row],[Segment]]="","",IF(Table4[[#This Row],[Kcontraction]]="","0",((Table4[[#This Row],[Velocity (m/s)]]^2)/2)*Table4[[#This Row],[Kcontraction]]))</f>
        <v/>
      </c>
      <c r="T1320" s="89" t="str">
        <f>IF(Table4[[#This Row],[Segment]]="","",SUMIF($Y$7:$Y$2000,Table4[[#This Row],[Segment]],$AD$7:$AD$2000))</f>
        <v/>
      </c>
      <c r="U1320" s="95" t="str">
        <f>IF(Table4[[#This Row],[Segment]]="","",Table4[[#This Row],[Hfriction (J/kg)]]+Table4[[#This Row],[Hexpansions (J/kg)]]+Table4[[#This Row],[Hcontractions (J/kg)]]+Table4[[#This Row],[Hf (J/kg)]])</f>
        <v/>
      </c>
      <c r="V1320" s="95" t="str">
        <f>IF(Table4[[#This Row],[Segment]]="","",Table4[[#This Row],[Total Friction Loss (J/kg)]]*Table3[Density (kg/m3)])</f>
        <v/>
      </c>
      <c r="W1320" s="95" t="str">
        <f>IF(Table4[[#This Row],[Segment]]="","",Table4[[#This Row],[Total Pressure Drop (Pa)]]/1000)</f>
        <v/>
      </c>
      <c r="Y1320" s="82" t="str">
        <f>IF('Set Up'!D1543="","",'Set Up'!D1543)</f>
        <v/>
      </c>
      <c r="Z1320" s="82" t="str">
        <f>IF('Set Up'!E1543="","",'Set Up'!E1543)</f>
        <v/>
      </c>
      <c r="AA1320" s="82" t="str">
        <f>IF('Set Up'!F1543="","",'Set Up'!F1543)</f>
        <v/>
      </c>
      <c r="AB1320" s="82" t="str">
        <f>IF('Set Up'!G1543="","",'Set Up'!G1543)</f>
        <v/>
      </c>
      <c r="AC1320" s="82" t="str">
        <f t="array" ref="AC1320">IF(Y1320="","",INDEX(Data!$G$4:$G$51,MATCH(Table7[[#This Row],[Fitting]]&amp;Table7[[#This Row],[Fitting Subtype]],Data!$E$4:$E$51&amp;Data!$F$4:$F$51,0)))</f>
        <v/>
      </c>
      <c r="AD1320" s="89" t="str">
        <f>IF(Table7[[#This Row],[Segment]]="","",Table7[[#This Row],[Quantity]]*Table7[[#This Row],[Kf]]*(((INDEX(Table4[Velocity (m/s)],MATCH(Table7[[#This Row],[Segment]],Table4[Segment],0)))^2)/2))</f>
        <v/>
      </c>
      <c r="AF1320" s="82" t="str">
        <f>Table4[[#This Row],[Segment]]</f>
        <v/>
      </c>
      <c r="AG1320" s="75"/>
      <c r="AH1320" s="82" t="str">
        <f>IF(Table5[[#This Row],[Segment]]="","",AG1320-Table4[[#This Row],[Total Pressure Drop (kPa)]])</f>
        <v/>
      </c>
    </row>
    <row r="1321" spans="1:34" x14ac:dyDescent="0.25">
      <c r="A1321" s="95" t="str">
        <f>IF('Set Up'!A1318="","",'Set Up'!A1318)</f>
        <v/>
      </c>
      <c r="B1321" s="75" t="s">
        <v>81</v>
      </c>
      <c r="C1321" s="85"/>
      <c r="D1321" s="86" t="str">
        <f>IF(Table4[[#This Row],[Diameter (in)]]="","",(((CONVERT(Table4[[#This Row],[Diameter (in)]],"in","m"))/2)^2)*PI())</f>
        <v/>
      </c>
      <c r="E1321" s="87" t="str">
        <f>IF(Table4[[#This Row],[Area (m2)]]="","",$D$4/Table4[[#This Row],[Area (m2)]])</f>
        <v/>
      </c>
      <c r="F1321" s="85">
        <f t="shared" si="20"/>
        <v>4.6951999999999998</v>
      </c>
      <c r="G1321" s="88" t="str">
        <f>IF(Table4[[#This Row],[Segment]]="","",(CONVERT(Table4[[#This Row],[Diameter (in)]],"in","m")*$B$4*Table4[[#This Row],[Velocity (m/s)]])/$C$4)</f>
        <v/>
      </c>
      <c r="H1321" s="96" t="str">
        <f>IF(Table4[[#This Row],[Segment]]="","",IF(Table4[[#This Row],[Teynold''s Number]]&gt;4000,"TURBULENT","LAMINAR"))</f>
        <v/>
      </c>
      <c r="I1321" s="86" t="str">
        <f>IF(Table4[[#This Row],[Segment]]="","",INDEX(Data!C1318:C1332,MATCH(Table4[Material],Data!B1318:B1332,0)))</f>
        <v/>
      </c>
      <c r="J1321" s="89" t="str">
        <f>IF(Table4[[#This Row],[ε (m)]]="","",Table4[[#This Row],[ε (m)]]/(CONVERT(Table4[[#This Row],[Diameter (in)]],"in","m")))</f>
        <v/>
      </c>
      <c r="K1321" s="96" t="str">
        <f>IF(Table4[[#This Row],[Regime]]="LAMINAR",16/Table4[[#This Row],[Teynold''s Number]],"-")</f>
        <v>-</v>
      </c>
      <c r="L1321" s="86"/>
      <c r="M1321" s="97" t="str">
        <f>IF(Table4[[#This Row],[Regime]]="TURBULENT",(((-4*LOG10(Table4[[#This Row],[ε/D]]/3.7+1.256/(Table4[[#This Row],[Teynold''s Number]]*SQRT(Table4[[#This Row],[f turbulent (guess)]]))))^-1)^2),"")</f>
        <v/>
      </c>
      <c r="N1321" s="91" t="str">
        <f>IF(Table4[[#This Row],[f turbulent]]="","",Table4[[#This Row],[f turbulent (guess)]]-Table4[[#This Row],[f turbulent]])</f>
        <v/>
      </c>
      <c r="O1321" s="87">
        <f>IF(Table4[[#This Row],[Segment]]="",0,IF(C1322="",0,IF(C1322&lt;=Table4[[#This Row],[Diameter (in)]],0,1-(D1321/D1322))))</f>
        <v>0</v>
      </c>
      <c r="P1321" s="92" t="str">
        <f>IF(Table4[[#This Row],[Segment]]="","",IF(C1321&gt;C1322,"",IF(C1322="",0.55,(0.55*(1-D1322/D1321)))))</f>
        <v/>
      </c>
      <c r="Q132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21" s="92" t="str">
        <f>IF(Table4[[#This Row],[Segment]]="","",IF(Table4[[#This Row],[Kexpansion]]="","0",((Table4[[#This Row],[Velocity (m/s)]]^2)/2)*Table4[[#This Row],[Kexpansion]]))</f>
        <v/>
      </c>
      <c r="S1321" s="92" t="str">
        <f>IF(Table4[[#This Row],[Segment]]="","",IF(Table4[[#This Row],[Kcontraction]]="","0",((Table4[[#This Row],[Velocity (m/s)]]^2)/2)*Table4[[#This Row],[Kcontraction]]))</f>
        <v/>
      </c>
      <c r="T1321" s="89" t="str">
        <f>IF(Table4[[#This Row],[Segment]]="","",SUMIF($Y$7:$Y$2000,Table4[[#This Row],[Segment]],$AD$7:$AD$2000))</f>
        <v/>
      </c>
      <c r="U1321" s="95" t="str">
        <f>IF(Table4[[#This Row],[Segment]]="","",Table4[[#This Row],[Hfriction (J/kg)]]+Table4[[#This Row],[Hexpansions (J/kg)]]+Table4[[#This Row],[Hcontractions (J/kg)]]+Table4[[#This Row],[Hf (J/kg)]])</f>
        <v/>
      </c>
      <c r="V1321" s="95" t="str">
        <f>IF(Table4[[#This Row],[Segment]]="","",Table4[[#This Row],[Total Friction Loss (J/kg)]]*Table3[Density (kg/m3)])</f>
        <v/>
      </c>
      <c r="W1321" s="95" t="str">
        <f>IF(Table4[[#This Row],[Segment]]="","",Table4[[#This Row],[Total Pressure Drop (Pa)]]/1000)</f>
        <v/>
      </c>
      <c r="Y1321" s="82" t="str">
        <f>IF('Set Up'!D1544="","",'Set Up'!D1544)</f>
        <v/>
      </c>
      <c r="Z1321" s="82" t="str">
        <f>IF('Set Up'!E1544="","",'Set Up'!E1544)</f>
        <v/>
      </c>
      <c r="AA1321" s="82" t="str">
        <f>IF('Set Up'!F1544="","",'Set Up'!F1544)</f>
        <v/>
      </c>
      <c r="AB1321" s="82" t="str">
        <f>IF('Set Up'!G1544="","",'Set Up'!G1544)</f>
        <v/>
      </c>
      <c r="AC1321" s="82" t="str">
        <f t="array" ref="AC1321">IF(Y1321="","",INDEX(Data!$G$4:$G$51,MATCH(Table7[[#This Row],[Fitting]]&amp;Table7[[#This Row],[Fitting Subtype]],Data!$E$4:$E$51&amp;Data!$F$4:$F$51,0)))</f>
        <v/>
      </c>
      <c r="AD1321" s="89" t="str">
        <f>IF(Table7[[#This Row],[Segment]]="","",Table7[[#This Row],[Quantity]]*Table7[[#This Row],[Kf]]*(((INDEX(Table4[Velocity (m/s)],MATCH(Table7[[#This Row],[Segment]],Table4[Segment],0)))^2)/2))</f>
        <v/>
      </c>
      <c r="AF1321" s="82" t="str">
        <f>Table4[[#This Row],[Segment]]</f>
        <v/>
      </c>
      <c r="AG1321" s="75"/>
      <c r="AH1321" s="82" t="str">
        <f>IF(Table5[[#This Row],[Segment]]="","",AG1321-Table4[[#This Row],[Total Pressure Drop (kPa)]])</f>
        <v/>
      </c>
    </row>
    <row r="1322" spans="1:34" x14ac:dyDescent="0.25">
      <c r="A1322" s="95" t="str">
        <f>IF('Set Up'!A1319="","",'Set Up'!A1319)</f>
        <v/>
      </c>
      <c r="B1322" s="75" t="s">
        <v>81</v>
      </c>
      <c r="C1322" s="85"/>
      <c r="D1322" s="86" t="str">
        <f>IF(Table4[[#This Row],[Diameter (in)]]="","",(((CONVERT(Table4[[#This Row],[Diameter (in)]],"in","m"))/2)^2)*PI())</f>
        <v/>
      </c>
      <c r="E1322" s="87" t="str">
        <f>IF(Table4[[#This Row],[Area (m2)]]="","",$D$4/Table4[[#This Row],[Area (m2)]])</f>
        <v/>
      </c>
      <c r="F1322" s="85">
        <f t="shared" si="20"/>
        <v>4.6951999999999998</v>
      </c>
      <c r="G1322" s="88" t="str">
        <f>IF(Table4[[#This Row],[Segment]]="","",(CONVERT(Table4[[#This Row],[Diameter (in)]],"in","m")*$B$4*Table4[[#This Row],[Velocity (m/s)]])/$C$4)</f>
        <v/>
      </c>
      <c r="H1322" s="96" t="str">
        <f>IF(Table4[[#This Row],[Segment]]="","",IF(Table4[[#This Row],[Teynold''s Number]]&gt;4000,"TURBULENT","LAMINAR"))</f>
        <v/>
      </c>
      <c r="I1322" s="86" t="str">
        <f>IF(Table4[[#This Row],[Segment]]="","",INDEX(Data!C1319:C1333,MATCH(Table4[Material],Data!B1319:B1333,0)))</f>
        <v/>
      </c>
      <c r="J1322" s="89" t="str">
        <f>IF(Table4[[#This Row],[ε (m)]]="","",Table4[[#This Row],[ε (m)]]/(CONVERT(Table4[[#This Row],[Diameter (in)]],"in","m")))</f>
        <v/>
      </c>
      <c r="K1322" s="96" t="str">
        <f>IF(Table4[[#This Row],[Regime]]="LAMINAR",16/Table4[[#This Row],[Teynold''s Number]],"-")</f>
        <v>-</v>
      </c>
      <c r="L1322" s="86"/>
      <c r="M1322" s="97" t="str">
        <f>IF(Table4[[#This Row],[Regime]]="TURBULENT",(((-4*LOG10(Table4[[#This Row],[ε/D]]/3.7+1.256/(Table4[[#This Row],[Teynold''s Number]]*SQRT(Table4[[#This Row],[f turbulent (guess)]]))))^-1)^2),"")</f>
        <v/>
      </c>
      <c r="N1322" s="91" t="str">
        <f>IF(Table4[[#This Row],[f turbulent]]="","",Table4[[#This Row],[f turbulent (guess)]]-Table4[[#This Row],[f turbulent]])</f>
        <v/>
      </c>
      <c r="O1322" s="87">
        <f>IF(Table4[[#This Row],[Segment]]="",0,IF(C1323="",0,IF(C1323&lt;=Table4[[#This Row],[Diameter (in)]],0,1-(D1322/D1323))))</f>
        <v>0</v>
      </c>
      <c r="P1322" s="92" t="str">
        <f>IF(Table4[[#This Row],[Segment]]="","",IF(C1322&gt;C1323,"",IF(C1323="",0.55,(0.55*(1-D1323/D1322)))))</f>
        <v/>
      </c>
      <c r="Q132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22" s="92" t="str">
        <f>IF(Table4[[#This Row],[Segment]]="","",IF(Table4[[#This Row],[Kexpansion]]="","0",((Table4[[#This Row],[Velocity (m/s)]]^2)/2)*Table4[[#This Row],[Kexpansion]]))</f>
        <v/>
      </c>
      <c r="S1322" s="92" t="str">
        <f>IF(Table4[[#This Row],[Segment]]="","",IF(Table4[[#This Row],[Kcontraction]]="","0",((Table4[[#This Row],[Velocity (m/s)]]^2)/2)*Table4[[#This Row],[Kcontraction]]))</f>
        <v/>
      </c>
      <c r="T1322" s="89" t="str">
        <f>IF(Table4[[#This Row],[Segment]]="","",SUMIF($Y$7:$Y$2000,Table4[[#This Row],[Segment]],$AD$7:$AD$2000))</f>
        <v/>
      </c>
      <c r="U1322" s="95" t="str">
        <f>IF(Table4[[#This Row],[Segment]]="","",Table4[[#This Row],[Hfriction (J/kg)]]+Table4[[#This Row],[Hexpansions (J/kg)]]+Table4[[#This Row],[Hcontractions (J/kg)]]+Table4[[#This Row],[Hf (J/kg)]])</f>
        <v/>
      </c>
      <c r="V1322" s="95" t="str">
        <f>IF(Table4[[#This Row],[Segment]]="","",Table4[[#This Row],[Total Friction Loss (J/kg)]]*Table3[Density (kg/m3)])</f>
        <v/>
      </c>
      <c r="W1322" s="95" t="str">
        <f>IF(Table4[[#This Row],[Segment]]="","",Table4[[#This Row],[Total Pressure Drop (Pa)]]/1000)</f>
        <v/>
      </c>
      <c r="Y1322" s="82" t="str">
        <f>IF('Set Up'!D1545="","",'Set Up'!D1545)</f>
        <v/>
      </c>
      <c r="Z1322" s="82" t="str">
        <f>IF('Set Up'!E1545="","",'Set Up'!E1545)</f>
        <v/>
      </c>
      <c r="AA1322" s="82" t="str">
        <f>IF('Set Up'!F1545="","",'Set Up'!F1545)</f>
        <v/>
      </c>
      <c r="AB1322" s="82" t="str">
        <f>IF('Set Up'!G1545="","",'Set Up'!G1545)</f>
        <v/>
      </c>
      <c r="AC1322" s="82" t="str">
        <f t="array" ref="AC1322">IF(Y1322="","",INDEX(Data!$G$4:$G$51,MATCH(Table7[[#This Row],[Fitting]]&amp;Table7[[#This Row],[Fitting Subtype]],Data!$E$4:$E$51&amp;Data!$F$4:$F$51,0)))</f>
        <v/>
      </c>
      <c r="AD1322" s="89" t="str">
        <f>IF(Table7[[#This Row],[Segment]]="","",Table7[[#This Row],[Quantity]]*Table7[[#This Row],[Kf]]*(((INDEX(Table4[Velocity (m/s)],MATCH(Table7[[#This Row],[Segment]],Table4[Segment],0)))^2)/2))</f>
        <v/>
      </c>
      <c r="AF1322" s="82" t="str">
        <f>Table4[[#This Row],[Segment]]</f>
        <v/>
      </c>
      <c r="AG1322" s="75"/>
      <c r="AH1322" s="82" t="str">
        <f>IF(Table5[[#This Row],[Segment]]="","",AG1322-Table4[[#This Row],[Total Pressure Drop (kPa)]])</f>
        <v/>
      </c>
    </row>
    <row r="1323" spans="1:34" x14ac:dyDescent="0.25">
      <c r="A1323" s="95" t="str">
        <f>IF('Set Up'!A1320="","",'Set Up'!A1320)</f>
        <v/>
      </c>
      <c r="B1323" s="75" t="s">
        <v>81</v>
      </c>
      <c r="C1323" s="85"/>
      <c r="D1323" s="86" t="str">
        <f>IF(Table4[[#This Row],[Diameter (in)]]="","",(((CONVERT(Table4[[#This Row],[Diameter (in)]],"in","m"))/2)^2)*PI())</f>
        <v/>
      </c>
      <c r="E1323" s="87" t="str">
        <f>IF(Table4[[#This Row],[Area (m2)]]="","",$D$4/Table4[[#This Row],[Area (m2)]])</f>
        <v/>
      </c>
      <c r="F1323" s="85">
        <f t="shared" si="20"/>
        <v>4.6951999999999998</v>
      </c>
      <c r="G1323" s="88" t="str">
        <f>IF(Table4[[#This Row],[Segment]]="","",(CONVERT(Table4[[#This Row],[Diameter (in)]],"in","m")*$B$4*Table4[[#This Row],[Velocity (m/s)]])/$C$4)</f>
        <v/>
      </c>
      <c r="H1323" s="96" t="str">
        <f>IF(Table4[[#This Row],[Segment]]="","",IF(Table4[[#This Row],[Teynold''s Number]]&gt;4000,"TURBULENT","LAMINAR"))</f>
        <v/>
      </c>
      <c r="I1323" s="86" t="str">
        <f>IF(Table4[[#This Row],[Segment]]="","",INDEX(Data!C1320:C1334,MATCH(Table4[Material],Data!B1320:B1334,0)))</f>
        <v/>
      </c>
      <c r="J1323" s="89" t="str">
        <f>IF(Table4[[#This Row],[ε (m)]]="","",Table4[[#This Row],[ε (m)]]/(CONVERT(Table4[[#This Row],[Diameter (in)]],"in","m")))</f>
        <v/>
      </c>
      <c r="K1323" s="96" t="str">
        <f>IF(Table4[[#This Row],[Regime]]="LAMINAR",16/Table4[[#This Row],[Teynold''s Number]],"-")</f>
        <v>-</v>
      </c>
      <c r="L1323" s="86"/>
      <c r="M1323" s="97" t="str">
        <f>IF(Table4[[#This Row],[Regime]]="TURBULENT",(((-4*LOG10(Table4[[#This Row],[ε/D]]/3.7+1.256/(Table4[[#This Row],[Teynold''s Number]]*SQRT(Table4[[#This Row],[f turbulent (guess)]]))))^-1)^2),"")</f>
        <v/>
      </c>
      <c r="N1323" s="91" t="str">
        <f>IF(Table4[[#This Row],[f turbulent]]="","",Table4[[#This Row],[f turbulent (guess)]]-Table4[[#This Row],[f turbulent]])</f>
        <v/>
      </c>
      <c r="O1323" s="87">
        <f>IF(Table4[[#This Row],[Segment]]="",0,IF(C1324="",0,IF(C1324&lt;=Table4[[#This Row],[Diameter (in)]],0,1-(D1323/D1324))))</f>
        <v>0</v>
      </c>
      <c r="P1323" s="92" t="str">
        <f>IF(Table4[[#This Row],[Segment]]="","",IF(C1323&gt;C1324,"",IF(C1324="",0.55,(0.55*(1-D1324/D1323)))))</f>
        <v/>
      </c>
      <c r="Q132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23" s="92" t="str">
        <f>IF(Table4[[#This Row],[Segment]]="","",IF(Table4[[#This Row],[Kexpansion]]="","0",((Table4[[#This Row],[Velocity (m/s)]]^2)/2)*Table4[[#This Row],[Kexpansion]]))</f>
        <v/>
      </c>
      <c r="S1323" s="92" t="str">
        <f>IF(Table4[[#This Row],[Segment]]="","",IF(Table4[[#This Row],[Kcontraction]]="","0",((Table4[[#This Row],[Velocity (m/s)]]^2)/2)*Table4[[#This Row],[Kcontraction]]))</f>
        <v/>
      </c>
      <c r="T1323" s="89" t="str">
        <f>IF(Table4[[#This Row],[Segment]]="","",SUMIF($Y$7:$Y$2000,Table4[[#This Row],[Segment]],$AD$7:$AD$2000))</f>
        <v/>
      </c>
      <c r="U1323" s="95" t="str">
        <f>IF(Table4[[#This Row],[Segment]]="","",Table4[[#This Row],[Hfriction (J/kg)]]+Table4[[#This Row],[Hexpansions (J/kg)]]+Table4[[#This Row],[Hcontractions (J/kg)]]+Table4[[#This Row],[Hf (J/kg)]])</f>
        <v/>
      </c>
      <c r="V1323" s="95" t="str">
        <f>IF(Table4[[#This Row],[Segment]]="","",Table4[[#This Row],[Total Friction Loss (J/kg)]]*Table3[Density (kg/m3)])</f>
        <v/>
      </c>
      <c r="W1323" s="95" t="str">
        <f>IF(Table4[[#This Row],[Segment]]="","",Table4[[#This Row],[Total Pressure Drop (Pa)]]/1000)</f>
        <v/>
      </c>
      <c r="Y1323" s="82" t="str">
        <f>IF('Set Up'!D1546="","",'Set Up'!D1546)</f>
        <v/>
      </c>
      <c r="Z1323" s="82" t="str">
        <f>IF('Set Up'!E1546="","",'Set Up'!E1546)</f>
        <v/>
      </c>
      <c r="AA1323" s="82" t="str">
        <f>IF('Set Up'!F1546="","",'Set Up'!F1546)</f>
        <v/>
      </c>
      <c r="AB1323" s="82" t="str">
        <f>IF('Set Up'!G1546="","",'Set Up'!G1546)</f>
        <v/>
      </c>
      <c r="AC1323" s="82" t="str">
        <f t="array" ref="AC1323">IF(Y1323="","",INDEX(Data!$G$4:$G$51,MATCH(Table7[[#This Row],[Fitting]]&amp;Table7[[#This Row],[Fitting Subtype]],Data!$E$4:$E$51&amp;Data!$F$4:$F$51,0)))</f>
        <v/>
      </c>
      <c r="AD1323" s="89" t="str">
        <f>IF(Table7[[#This Row],[Segment]]="","",Table7[[#This Row],[Quantity]]*Table7[[#This Row],[Kf]]*(((INDEX(Table4[Velocity (m/s)],MATCH(Table7[[#This Row],[Segment]],Table4[Segment],0)))^2)/2))</f>
        <v/>
      </c>
      <c r="AF1323" s="82" t="str">
        <f>Table4[[#This Row],[Segment]]</f>
        <v/>
      </c>
      <c r="AG1323" s="75"/>
      <c r="AH1323" s="82" t="str">
        <f>IF(Table5[[#This Row],[Segment]]="","",AG1323-Table4[[#This Row],[Total Pressure Drop (kPa)]])</f>
        <v/>
      </c>
    </row>
    <row r="1324" spans="1:34" x14ac:dyDescent="0.25">
      <c r="A1324" s="95" t="str">
        <f>IF('Set Up'!A1321="","",'Set Up'!A1321)</f>
        <v/>
      </c>
      <c r="B1324" s="75" t="s">
        <v>81</v>
      </c>
      <c r="C1324" s="85"/>
      <c r="D1324" s="86" t="str">
        <f>IF(Table4[[#This Row],[Diameter (in)]]="","",(((CONVERT(Table4[[#This Row],[Diameter (in)]],"in","m"))/2)^2)*PI())</f>
        <v/>
      </c>
      <c r="E1324" s="87" t="str">
        <f>IF(Table4[[#This Row],[Area (m2)]]="","",$D$4/Table4[[#This Row],[Area (m2)]])</f>
        <v/>
      </c>
      <c r="F1324" s="85">
        <f t="shared" si="20"/>
        <v>4.6951999999999998</v>
      </c>
      <c r="G1324" s="88" t="str">
        <f>IF(Table4[[#This Row],[Segment]]="","",(CONVERT(Table4[[#This Row],[Diameter (in)]],"in","m")*$B$4*Table4[[#This Row],[Velocity (m/s)]])/$C$4)</f>
        <v/>
      </c>
      <c r="H1324" s="96" t="str">
        <f>IF(Table4[[#This Row],[Segment]]="","",IF(Table4[[#This Row],[Teynold''s Number]]&gt;4000,"TURBULENT","LAMINAR"))</f>
        <v/>
      </c>
      <c r="I1324" s="86" t="str">
        <f>IF(Table4[[#This Row],[Segment]]="","",INDEX(Data!C1321:C1335,MATCH(Table4[Material],Data!B1321:B1335,0)))</f>
        <v/>
      </c>
      <c r="J1324" s="89" t="str">
        <f>IF(Table4[[#This Row],[ε (m)]]="","",Table4[[#This Row],[ε (m)]]/(CONVERT(Table4[[#This Row],[Diameter (in)]],"in","m")))</f>
        <v/>
      </c>
      <c r="K1324" s="96" t="str">
        <f>IF(Table4[[#This Row],[Regime]]="LAMINAR",16/Table4[[#This Row],[Teynold''s Number]],"-")</f>
        <v>-</v>
      </c>
      <c r="L1324" s="86"/>
      <c r="M1324" s="97" t="str">
        <f>IF(Table4[[#This Row],[Regime]]="TURBULENT",(((-4*LOG10(Table4[[#This Row],[ε/D]]/3.7+1.256/(Table4[[#This Row],[Teynold''s Number]]*SQRT(Table4[[#This Row],[f turbulent (guess)]]))))^-1)^2),"")</f>
        <v/>
      </c>
      <c r="N1324" s="91" t="str">
        <f>IF(Table4[[#This Row],[f turbulent]]="","",Table4[[#This Row],[f turbulent (guess)]]-Table4[[#This Row],[f turbulent]])</f>
        <v/>
      </c>
      <c r="O1324" s="87">
        <f>IF(Table4[[#This Row],[Segment]]="",0,IF(C1325="",0,IF(C1325&lt;=Table4[[#This Row],[Diameter (in)]],0,1-(D1324/D1325))))</f>
        <v>0</v>
      </c>
      <c r="P1324" s="92" t="str">
        <f>IF(Table4[[#This Row],[Segment]]="","",IF(C1324&gt;C1325,"",IF(C1325="",0.55,(0.55*(1-D1325/D1324)))))</f>
        <v/>
      </c>
      <c r="Q132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24" s="92" t="str">
        <f>IF(Table4[[#This Row],[Segment]]="","",IF(Table4[[#This Row],[Kexpansion]]="","0",((Table4[[#This Row],[Velocity (m/s)]]^2)/2)*Table4[[#This Row],[Kexpansion]]))</f>
        <v/>
      </c>
      <c r="S1324" s="92" t="str">
        <f>IF(Table4[[#This Row],[Segment]]="","",IF(Table4[[#This Row],[Kcontraction]]="","0",((Table4[[#This Row],[Velocity (m/s)]]^2)/2)*Table4[[#This Row],[Kcontraction]]))</f>
        <v/>
      </c>
      <c r="T1324" s="89" t="str">
        <f>IF(Table4[[#This Row],[Segment]]="","",SUMIF($Y$7:$Y$2000,Table4[[#This Row],[Segment]],$AD$7:$AD$2000))</f>
        <v/>
      </c>
      <c r="U1324" s="95" t="str">
        <f>IF(Table4[[#This Row],[Segment]]="","",Table4[[#This Row],[Hfriction (J/kg)]]+Table4[[#This Row],[Hexpansions (J/kg)]]+Table4[[#This Row],[Hcontractions (J/kg)]]+Table4[[#This Row],[Hf (J/kg)]])</f>
        <v/>
      </c>
      <c r="V1324" s="95" t="str">
        <f>IF(Table4[[#This Row],[Segment]]="","",Table4[[#This Row],[Total Friction Loss (J/kg)]]*Table3[Density (kg/m3)])</f>
        <v/>
      </c>
      <c r="W1324" s="95" t="str">
        <f>IF(Table4[[#This Row],[Segment]]="","",Table4[[#This Row],[Total Pressure Drop (Pa)]]/1000)</f>
        <v/>
      </c>
      <c r="Y1324" s="82" t="str">
        <f>IF('Set Up'!D1547="","",'Set Up'!D1547)</f>
        <v/>
      </c>
      <c r="Z1324" s="82" t="str">
        <f>IF('Set Up'!E1547="","",'Set Up'!E1547)</f>
        <v/>
      </c>
      <c r="AA1324" s="82" t="str">
        <f>IF('Set Up'!F1547="","",'Set Up'!F1547)</f>
        <v/>
      </c>
      <c r="AB1324" s="82" t="str">
        <f>IF('Set Up'!G1547="","",'Set Up'!G1547)</f>
        <v/>
      </c>
      <c r="AC1324" s="82" t="str">
        <f t="array" ref="AC1324">IF(Y1324="","",INDEX(Data!$G$4:$G$51,MATCH(Table7[[#This Row],[Fitting]]&amp;Table7[[#This Row],[Fitting Subtype]],Data!$E$4:$E$51&amp;Data!$F$4:$F$51,0)))</f>
        <v/>
      </c>
      <c r="AD1324" s="89" t="str">
        <f>IF(Table7[[#This Row],[Segment]]="","",Table7[[#This Row],[Quantity]]*Table7[[#This Row],[Kf]]*(((INDEX(Table4[Velocity (m/s)],MATCH(Table7[[#This Row],[Segment]],Table4[Segment],0)))^2)/2))</f>
        <v/>
      </c>
      <c r="AF1324" s="82" t="str">
        <f>Table4[[#This Row],[Segment]]</f>
        <v/>
      </c>
      <c r="AG1324" s="75"/>
      <c r="AH1324" s="82" t="str">
        <f>IF(Table5[[#This Row],[Segment]]="","",AG1324-Table4[[#This Row],[Total Pressure Drop (kPa)]])</f>
        <v/>
      </c>
    </row>
    <row r="1325" spans="1:34" x14ac:dyDescent="0.25">
      <c r="A1325" s="95" t="str">
        <f>IF('Set Up'!A1322="","",'Set Up'!A1322)</f>
        <v/>
      </c>
      <c r="B1325" s="75" t="s">
        <v>81</v>
      </c>
      <c r="C1325" s="85"/>
      <c r="D1325" s="86" t="str">
        <f>IF(Table4[[#This Row],[Diameter (in)]]="","",(((CONVERT(Table4[[#This Row],[Diameter (in)]],"in","m"))/2)^2)*PI())</f>
        <v/>
      </c>
      <c r="E1325" s="87" t="str">
        <f>IF(Table4[[#This Row],[Area (m2)]]="","",$D$4/Table4[[#This Row],[Area (m2)]])</f>
        <v/>
      </c>
      <c r="F1325" s="85">
        <f t="shared" si="20"/>
        <v>4.6951999999999998</v>
      </c>
      <c r="G1325" s="88" t="str">
        <f>IF(Table4[[#This Row],[Segment]]="","",(CONVERT(Table4[[#This Row],[Diameter (in)]],"in","m")*$B$4*Table4[[#This Row],[Velocity (m/s)]])/$C$4)</f>
        <v/>
      </c>
      <c r="H1325" s="96" t="str">
        <f>IF(Table4[[#This Row],[Segment]]="","",IF(Table4[[#This Row],[Teynold''s Number]]&gt;4000,"TURBULENT","LAMINAR"))</f>
        <v/>
      </c>
      <c r="I1325" s="86" t="str">
        <f>IF(Table4[[#This Row],[Segment]]="","",INDEX(Data!C1322:C1336,MATCH(Table4[Material],Data!B1322:B1336,0)))</f>
        <v/>
      </c>
      <c r="J1325" s="89" t="str">
        <f>IF(Table4[[#This Row],[ε (m)]]="","",Table4[[#This Row],[ε (m)]]/(CONVERT(Table4[[#This Row],[Diameter (in)]],"in","m")))</f>
        <v/>
      </c>
      <c r="K1325" s="96" t="str">
        <f>IF(Table4[[#This Row],[Regime]]="LAMINAR",16/Table4[[#This Row],[Teynold''s Number]],"-")</f>
        <v>-</v>
      </c>
      <c r="L1325" s="86"/>
      <c r="M1325" s="97" t="str">
        <f>IF(Table4[[#This Row],[Regime]]="TURBULENT",(((-4*LOG10(Table4[[#This Row],[ε/D]]/3.7+1.256/(Table4[[#This Row],[Teynold''s Number]]*SQRT(Table4[[#This Row],[f turbulent (guess)]]))))^-1)^2),"")</f>
        <v/>
      </c>
      <c r="N1325" s="91" t="str">
        <f>IF(Table4[[#This Row],[f turbulent]]="","",Table4[[#This Row],[f turbulent (guess)]]-Table4[[#This Row],[f turbulent]])</f>
        <v/>
      </c>
      <c r="O1325" s="87">
        <f>IF(Table4[[#This Row],[Segment]]="",0,IF(C1326="",0,IF(C1326&lt;=Table4[[#This Row],[Diameter (in)]],0,1-(D1325/D1326))))</f>
        <v>0</v>
      </c>
      <c r="P1325" s="92" t="str">
        <f>IF(Table4[[#This Row],[Segment]]="","",IF(C1325&gt;C1326,"",IF(C1326="",0.55,(0.55*(1-D1326/D1325)))))</f>
        <v/>
      </c>
      <c r="Q132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25" s="92" t="str">
        <f>IF(Table4[[#This Row],[Segment]]="","",IF(Table4[[#This Row],[Kexpansion]]="","0",((Table4[[#This Row],[Velocity (m/s)]]^2)/2)*Table4[[#This Row],[Kexpansion]]))</f>
        <v/>
      </c>
      <c r="S1325" s="92" t="str">
        <f>IF(Table4[[#This Row],[Segment]]="","",IF(Table4[[#This Row],[Kcontraction]]="","0",((Table4[[#This Row],[Velocity (m/s)]]^2)/2)*Table4[[#This Row],[Kcontraction]]))</f>
        <v/>
      </c>
      <c r="T1325" s="89" t="str">
        <f>IF(Table4[[#This Row],[Segment]]="","",SUMIF($Y$7:$Y$2000,Table4[[#This Row],[Segment]],$AD$7:$AD$2000))</f>
        <v/>
      </c>
      <c r="U1325" s="95" t="str">
        <f>IF(Table4[[#This Row],[Segment]]="","",Table4[[#This Row],[Hfriction (J/kg)]]+Table4[[#This Row],[Hexpansions (J/kg)]]+Table4[[#This Row],[Hcontractions (J/kg)]]+Table4[[#This Row],[Hf (J/kg)]])</f>
        <v/>
      </c>
      <c r="V1325" s="95" t="str">
        <f>IF(Table4[[#This Row],[Segment]]="","",Table4[[#This Row],[Total Friction Loss (J/kg)]]*Table3[Density (kg/m3)])</f>
        <v/>
      </c>
      <c r="W1325" s="95" t="str">
        <f>IF(Table4[[#This Row],[Segment]]="","",Table4[[#This Row],[Total Pressure Drop (Pa)]]/1000)</f>
        <v/>
      </c>
      <c r="Y1325" s="82" t="str">
        <f>IF('Set Up'!D1548="","",'Set Up'!D1548)</f>
        <v/>
      </c>
      <c r="Z1325" s="82" t="str">
        <f>IF('Set Up'!E1548="","",'Set Up'!E1548)</f>
        <v/>
      </c>
      <c r="AA1325" s="82" t="str">
        <f>IF('Set Up'!F1548="","",'Set Up'!F1548)</f>
        <v/>
      </c>
      <c r="AB1325" s="82" t="str">
        <f>IF('Set Up'!G1548="","",'Set Up'!G1548)</f>
        <v/>
      </c>
      <c r="AC1325" s="82" t="str">
        <f t="array" ref="AC1325">IF(Y1325="","",INDEX(Data!$G$4:$G$51,MATCH(Table7[[#This Row],[Fitting]]&amp;Table7[[#This Row],[Fitting Subtype]],Data!$E$4:$E$51&amp;Data!$F$4:$F$51,0)))</f>
        <v/>
      </c>
      <c r="AD1325" s="89" t="str">
        <f>IF(Table7[[#This Row],[Segment]]="","",Table7[[#This Row],[Quantity]]*Table7[[#This Row],[Kf]]*(((INDEX(Table4[Velocity (m/s)],MATCH(Table7[[#This Row],[Segment]],Table4[Segment],0)))^2)/2))</f>
        <v/>
      </c>
      <c r="AF1325" s="82" t="str">
        <f>Table4[[#This Row],[Segment]]</f>
        <v/>
      </c>
      <c r="AG1325" s="75"/>
      <c r="AH1325" s="82" t="str">
        <f>IF(Table5[[#This Row],[Segment]]="","",AG1325-Table4[[#This Row],[Total Pressure Drop (kPa)]])</f>
        <v/>
      </c>
    </row>
    <row r="1326" spans="1:34" x14ac:dyDescent="0.25">
      <c r="A1326" s="95" t="str">
        <f>IF('Set Up'!A1323="","",'Set Up'!A1323)</f>
        <v/>
      </c>
      <c r="B1326" s="75" t="s">
        <v>81</v>
      </c>
      <c r="C1326" s="85"/>
      <c r="D1326" s="86" t="str">
        <f>IF(Table4[[#This Row],[Diameter (in)]]="","",(((CONVERT(Table4[[#This Row],[Diameter (in)]],"in","m"))/2)^2)*PI())</f>
        <v/>
      </c>
      <c r="E1326" s="87" t="str">
        <f>IF(Table4[[#This Row],[Area (m2)]]="","",$D$4/Table4[[#This Row],[Area (m2)]])</f>
        <v/>
      </c>
      <c r="F1326" s="85">
        <f t="shared" si="20"/>
        <v>4.6951999999999998</v>
      </c>
      <c r="G1326" s="88" t="str">
        <f>IF(Table4[[#This Row],[Segment]]="","",(CONVERT(Table4[[#This Row],[Diameter (in)]],"in","m")*$B$4*Table4[[#This Row],[Velocity (m/s)]])/$C$4)</f>
        <v/>
      </c>
      <c r="H1326" s="96" t="str">
        <f>IF(Table4[[#This Row],[Segment]]="","",IF(Table4[[#This Row],[Teynold''s Number]]&gt;4000,"TURBULENT","LAMINAR"))</f>
        <v/>
      </c>
      <c r="I1326" s="86" t="str">
        <f>IF(Table4[[#This Row],[Segment]]="","",INDEX(Data!C1323:C1337,MATCH(Table4[Material],Data!B1323:B1337,0)))</f>
        <v/>
      </c>
      <c r="J1326" s="89" t="str">
        <f>IF(Table4[[#This Row],[ε (m)]]="","",Table4[[#This Row],[ε (m)]]/(CONVERT(Table4[[#This Row],[Diameter (in)]],"in","m")))</f>
        <v/>
      </c>
      <c r="K1326" s="96" t="str">
        <f>IF(Table4[[#This Row],[Regime]]="LAMINAR",16/Table4[[#This Row],[Teynold''s Number]],"-")</f>
        <v>-</v>
      </c>
      <c r="L1326" s="86"/>
      <c r="M1326" s="97" t="str">
        <f>IF(Table4[[#This Row],[Regime]]="TURBULENT",(((-4*LOG10(Table4[[#This Row],[ε/D]]/3.7+1.256/(Table4[[#This Row],[Teynold''s Number]]*SQRT(Table4[[#This Row],[f turbulent (guess)]]))))^-1)^2),"")</f>
        <v/>
      </c>
      <c r="N1326" s="91" t="str">
        <f>IF(Table4[[#This Row],[f turbulent]]="","",Table4[[#This Row],[f turbulent (guess)]]-Table4[[#This Row],[f turbulent]])</f>
        <v/>
      </c>
      <c r="O1326" s="87">
        <f>IF(Table4[[#This Row],[Segment]]="",0,IF(C1327="",0,IF(C1327&lt;=Table4[[#This Row],[Diameter (in)]],0,1-(D1326/D1327))))</f>
        <v>0</v>
      </c>
      <c r="P1326" s="92" t="str">
        <f>IF(Table4[[#This Row],[Segment]]="","",IF(C1326&gt;C1327,"",IF(C1327="",0.55,(0.55*(1-D1327/D1326)))))</f>
        <v/>
      </c>
      <c r="Q132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26" s="92" t="str">
        <f>IF(Table4[[#This Row],[Segment]]="","",IF(Table4[[#This Row],[Kexpansion]]="","0",((Table4[[#This Row],[Velocity (m/s)]]^2)/2)*Table4[[#This Row],[Kexpansion]]))</f>
        <v/>
      </c>
      <c r="S1326" s="92" t="str">
        <f>IF(Table4[[#This Row],[Segment]]="","",IF(Table4[[#This Row],[Kcontraction]]="","0",((Table4[[#This Row],[Velocity (m/s)]]^2)/2)*Table4[[#This Row],[Kcontraction]]))</f>
        <v/>
      </c>
      <c r="T1326" s="89" t="str">
        <f>IF(Table4[[#This Row],[Segment]]="","",SUMIF($Y$7:$Y$2000,Table4[[#This Row],[Segment]],$AD$7:$AD$2000))</f>
        <v/>
      </c>
      <c r="U1326" s="95" t="str">
        <f>IF(Table4[[#This Row],[Segment]]="","",Table4[[#This Row],[Hfriction (J/kg)]]+Table4[[#This Row],[Hexpansions (J/kg)]]+Table4[[#This Row],[Hcontractions (J/kg)]]+Table4[[#This Row],[Hf (J/kg)]])</f>
        <v/>
      </c>
      <c r="V1326" s="95" t="str">
        <f>IF(Table4[[#This Row],[Segment]]="","",Table4[[#This Row],[Total Friction Loss (J/kg)]]*Table3[Density (kg/m3)])</f>
        <v/>
      </c>
      <c r="W1326" s="95" t="str">
        <f>IF(Table4[[#This Row],[Segment]]="","",Table4[[#This Row],[Total Pressure Drop (Pa)]]/1000)</f>
        <v/>
      </c>
      <c r="Y1326" s="82" t="str">
        <f>IF('Set Up'!D1549="","",'Set Up'!D1549)</f>
        <v/>
      </c>
      <c r="Z1326" s="82" t="str">
        <f>IF('Set Up'!E1549="","",'Set Up'!E1549)</f>
        <v/>
      </c>
      <c r="AA1326" s="82" t="str">
        <f>IF('Set Up'!F1549="","",'Set Up'!F1549)</f>
        <v/>
      </c>
      <c r="AB1326" s="82" t="str">
        <f>IF('Set Up'!G1549="","",'Set Up'!G1549)</f>
        <v/>
      </c>
      <c r="AC1326" s="82" t="str">
        <f t="array" ref="AC1326">IF(Y1326="","",INDEX(Data!$G$4:$G$51,MATCH(Table7[[#This Row],[Fitting]]&amp;Table7[[#This Row],[Fitting Subtype]],Data!$E$4:$E$51&amp;Data!$F$4:$F$51,0)))</f>
        <v/>
      </c>
      <c r="AD1326" s="89" t="str">
        <f>IF(Table7[[#This Row],[Segment]]="","",Table7[[#This Row],[Quantity]]*Table7[[#This Row],[Kf]]*(((INDEX(Table4[Velocity (m/s)],MATCH(Table7[[#This Row],[Segment]],Table4[Segment],0)))^2)/2))</f>
        <v/>
      </c>
      <c r="AF1326" s="82" t="str">
        <f>Table4[[#This Row],[Segment]]</f>
        <v/>
      </c>
      <c r="AG1326" s="75"/>
      <c r="AH1326" s="82" t="str">
        <f>IF(Table5[[#This Row],[Segment]]="","",AG1326-Table4[[#This Row],[Total Pressure Drop (kPa)]])</f>
        <v/>
      </c>
    </row>
    <row r="1327" spans="1:34" x14ac:dyDescent="0.25">
      <c r="A1327" s="95" t="str">
        <f>IF('Set Up'!A1324="","",'Set Up'!A1324)</f>
        <v/>
      </c>
      <c r="B1327" s="75" t="s">
        <v>81</v>
      </c>
      <c r="C1327" s="85"/>
      <c r="D1327" s="86" t="str">
        <f>IF(Table4[[#This Row],[Diameter (in)]]="","",(((CONVERT(Table4[[#This Row],[Diameter (in)]],"in","m"))/2)^2)*PI())</f>
        <v/>
      </c>
      <c r="E1327" s="87" t="str">
        <f>IF(Table4[[#This Row],[Area (m2)]]="","",$D$4/Table4[[#This Row],[Area (m2)]])</f>
        <v/>
      </c>
      <c r="F1327" s="85">
        <f t="shared" si="20"/>
        <v>4.6951999999999998</v>
      </c>
      <c r="G1327" s="88" t="str">
        <f>IF(Table4[[#This Row],[Segment]]="","",(CONVERT(Table4[[#This Row],[Diameter (in)]],"in","m")*$B$4*Table4[[#This Row],[Velocity (m/s)]])/$C$4)</f>
        <v/>
      </c>
      <c r="H1327" s="96" t="str">
        <f>IF(Table4[[#This Row],[Segment]]="","",IF(Table4[[#This Row],[Teynold''s Number]]&gt;4000,"TURBULENT","LAMINAR"))</f>
        <v/>
      </c>
      <c r="I1327" s="86" t="str">
        <f>IF(Table4[[#This Row],[Segment]]="","",INDEX(Data!C1324:C1338,MATCH(Table4[Material],Data!B1324:B1338,0)))</f>
        <v/>
      </c>
      <c r="J1327" s="89" t="str">
        <f>IF(Table4[[#This Row],[ε (m)]]="","",Table4[[#This Row],[ε (m)]]/(CONVERT(Table4[[#This Row],[Diameter (in)]],"in","m")))</f>
        <v/>
      </c>
      <c r="K1327" s="96" t="str">
        <f>IF(Table4[[#This Row],[Regime]]="LAMINAR",16/Table4[[#This Row],[Teynold''s Number]],"-")</f>
        <v>-</v>
      </c>
      <c r="L1327" s="86"/>
      <c r="M1327" s="97" t="str">
        <f>IF(Table4[[#This Row],[Regime]]="TURBULENT",(((-4*LOG10(Table4[[#This Row],[ε/D]]/3.7+1.256/(Table4[[#This Row],[Teynold''s Number]]*SQRT(Table4[[#This Row],[f turbulent (guess)]]))))^-1)^2),"")</f>
        <v/>
      </c>
      <c r="N1327" s="91" t="str">
        <f>IF(Table4[[#This Row],[f turbulent]]="","",Table4[[#This Row],[f turbulent (guess)]]-Table4[[#This Row],[f turbulent]])</f>
        <v/>
      </c>
      <c r="O1327" s="87">
        <f>IF(Table4[[#This Row],[Segment]]="",0,IF(C1328="",0,IF(C1328&lt;=Table4[[#This Row],[Diameter (in)]],0,1-(D1327/D1328))))</f>
        <v>0</v>
      </c>
      <c r="P1327" s="92" t="str">
        <f>IF(Table4[[#This Row],[Segment]]="","",IF(C1327&gt;C1328,"",IF(C1328="",0.55,(0.55*(1-D1328/D1327)))))</f>
        <v/>
      </c>
      <c r="Q132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27" s="92" t="str">
        <f>IF(Table4[[#This Row],[Segment]]="","",IF(Table4[[#This Row],[Kexpansion]]="","0",((Table4[[#This Row],[Velocity (m/s)]]^2)/2)*Table4[[#This Row],[Kexpansion]]))</f>
        <v/>
      </c>
      <c r="S1327" s="92" t="str">
        <f>IF(Table4[[#This Row],[Segment]]="","",IF(Table4[[#This Row],[Kcontraction]]="","0",((Table4[[#This Row],[Velocity (m/s)]]^2)/2)*Table4[[#This Row],[Kcontraction]]))</f>
        <v/>
      </c>
      <c r="T1327" s="89" t="str">
        <f>IF(Table4[[#This Row],[Segment]]="","",SUMIF($Y$7:$Y$2000,Table4[[#This Row],[Segment]],$AD$7:$AD$2000))</f>
        <v/>
      </c>
      <c r="U1327" s="95" t="str">
        <f>IF(Table4[[#This Row],[Segment]]="","",Table4[[#This Row],[Hfriction (J/kg)]]+Table4[[#This Row],[Hexpansions (J/kg)]]+Table4[[#This Row],[Hcontractions (J/kg)]]+Table4[[#This Row],[Hf (J/kg)]])</f>
        <v/>
      </c>
      <c r="V1327" s="95" t="str">
        <f>IF(Table4[[#This Row],[Segment]]="","",Table4[[#This Row],[Total Friction Loss (J/kg)]]*Table3[Density (kg/m3)])</f>
        <v/>
      </c>
      <c r="W1327" s="95" t="str">
        <f>IF(Table4[[#This Row],[Segment]]="","",Table4[[#This Row],[Total Pressure Drop (Pa)]]/1000)</f>
        <v/>
      </c>
      <c r="Y1327" s="82" t="str">
        <f>IF('Set Up'!D1550="","",'Set Up'!D1550)</f>
        <v/>
      </c>
      <c r="Z1327" s="82" t="str">
        <f>IF('Set Up'!E1550="","",'Set Up'!E1550)</f>
        <v/>
      </c>
      <c r="AA1327" s="82" t="str">
        <f>IF('Set Up'!F1550="","",'Set Up'!F1550)</f>
        <v/>
      </c>
      <c r="AB1327" s="82" t="str">
        <f>IF('Set Up'!G1550="","",'Set Up'!G1550)</f>
        <v/>
      </c>
      <c r="AC1327" s="82" t="str">
        <f t="array" ref="AC1327">IF(Y1327="","",INDEX(Data!$G$4:$G$51,MATCH(Table7[[#This Row],[Fitting]]&amp;Table7[[#This Row],[Fitting Subtype]],Data!$E$4:$E$51&amp;Data!$F$4:$F$51,0)))</f>
        <v/>
      </c>
      <c r="AD1327" s="89" t="str">
        <f>IF(Table7[[#This Row],[Segment]]="","",Table7[[#This Row],[Quantity]]*Table7[[#This Row],[Kf]]*(((INDEX(Table4[Velocity (m/s)],MATCH(Table7[[#This Row],[Segment]],Table4[Segment],0)))^2)/2))</f>
        <v/>
      </c>
      <c r="AF1327" s="82" t="str">
        <f>Table4[[#This Row],[Segment]]</f>
        <v/>
      </c>
      <c r="AG1327" s="75"/>
      <c r="AH1327" s="82" t="str">
        <f>IF(Table5[[#This Row],[Segment]]="","",AG1327-Table4[[#This Row],[Total Pressure Drop (kPa)]])</f>
        <v/>
      </c>
    </row>
    <row r="1328" spans="1:34" x14ac:dyDescent="0.25">
      <c r="A1328" s="95" t="str">
        <f>IF('Set Up'!A1325="","",'Set Up'!A1325)</f>
        <v/>
      </c>
      <c r="B1328" s="75" t="s">
        <v>81</v>
      </c>
      <c r="C1328" s="85"/>
      <c r="D1328" s="86" t="str">
        <f>IF(Table4[[#This Row],[Diameter (in)]]="","",(((CONVERT(Table4[[#This Row],[Diameter (in)]],"in","m"))/2)^2)*PI())</f>
        <v/>
      </c>
      <c r="E1328" s="87" t="str">
        <f>IF(Table4[[#This Row],[Area (m2)]]="","",$D$4/Table4[[#This Row],[Area (m2)]])</f>
        <v/>
      </c>
      <c r="F1328" s="85">
        <f t="shared" si="20"/>
        <v>4.6951999999999998</v>
      </c>
      <c r="G1328" s="88" t="str">
        <f>IF(Table4[[#This Row],[Segment]]="","",(CONVERT(Table4[[#This Row],[Diameter (in)]],"in","m")*$B$4*Table4[[#This Row],[Velocity (m/s)]])/$C$4)</f>
        <v/>
      </c>
      <c r="H1328" s="96" t="str">
        <f>IF(Table4[[#This Row],[Segment]]="","",IF(Table4[[#This Row],[Teynold''s Number]]&gt;4000,"TURBULENT","LAMINAR"))</f>
        <v/>
      </c>
      <c r="I1328" s="86" t="str">
        <f>IF(Table4[[#This Row],[Segment]]="","",INDEX(Data!C1325:C1339,MATCH(Table4[Material],Data!B1325:B1339,0)))</f>
        <v/>
      </c>
      <c r="J1328" s="89" t="str">
        <f>IF(Table4[[#This Row],[ε (m)]]="","",Table4[[#This Row],[ε (m)]]/(CONVERT(Table4[[#This Row],[Diameter (in)]],"in","m")))</f>
        <v/>
      </c>
      <c r="K1328" s="96" t="str">
        <f>IF(Table4[[#This Row],[Regime]]="LAMINAR",16/Table4[[#This Row],[Teynold''s Number]],"-")</f>
        <v>-</v>
      </c>
      <c r="L1328" s="86"/>
      <c r="M1328" s="97" t="str">
        <f>IF(Table4[[#This Row],[Regime]]="TURBULENT",(((-4*LOG10(Table4[[#This Row],[ε/D]]/3.7+1.256/(Table4[[#This Row],[Teynold''s Number]]*SQRT(Table4[[#This Row],[f turbulent (guess)]]))))^-1)^2),"")</f>
        <v/>
      </c>
      <c r="N1328" s="91" t="str">
        <f>IF(Table4[[#This Row],[f turbulent]]="","",Table4[[#This Row],[f turbulent (guess)]]-Table4[[#This Row],[f turbulent]])</f>
        <v/>
      </c>
      <c r="O1328" s="87">
        <f>IF(Table4[[#This Row],[Segment]]="",0,IF(C1329="",0,IF(C1329&lt;=Table4[[#This Row],[Diameter (in)]],0,1-(D1328/D1329))))</f>
        <v>0</v>
      </c>
      <c r="P1328" s="92" t="str">
        <f>IF(Table4[[#This Row],[Segment]]="","",IF(C1328&gt;C1329,"",IF(C1329="",0.55,(0.55*(1-D1329/D1328)))))</f>
        <v/>
      </c>
      <c r="Q132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28" s="92" t="str">
        <f>IF(Table4[[#This Row],[Segment]]="","",IF(Table4[[#This Row],[Kexpansion]]="","0",((Table4[[#This Row],[Velocity (m/s)]]^2)/2)*Table4[[#This Row],[Kexpansion]]))</f>
        <v/>
      </c>
      <c r="S1328" s="92" t="str">
        <f>IF(Table4[[#This Row],[Segment]]="","",IF(Table4[[#This Row],[Kcontraction]]="","0",((Table4[[#This Row],[Velocity (m/s)]]^2)/2)*Table4[[#This Row],[Kcontraction]]))</f>
        <v/>
      </c>
      <c r="T1328" s="89" t="str">
        <f>IF(Table4[[#This Row],[Segment]]="","",SUMIF($Y$7:$Y$2000,Table4[[#This Row],[Segment]],$AD$7:$AD$2000))</f>
        <v/>
      </c>
      <c r="U1328" s="95" t="str">
        <f>IF(Table4[[#This Row],[Segment]]="","",Table4[[#This Row],[Hfriction (J/kg)]]+Table4[[#This Row],[Hexpansions (J/kg)]]+Table4[[#This Row],[Hcontractions (J/kg)]]+Table4[[#This Row],[Hf (J/kg)]])</f>
        <v/>
      </c>
      <c r="V1328" s="95" t="str">
        <f>IF(Table4[[#This Row],[Segment]]="","",Table4[[#This Row],[Total Friction Loss (J/kg)]]*Table3[Density (kg/m3)])</f>
        <v/>
      </c>
      <c r="W1328" s="95" t="str">
        <f>IF(Table4[[#This Row],[Segment]]="","",Table4[[#This Row],[Total Pressure Drop (Pa)]]/1000)</f>
        <v/>
      </c>
      <c r="Y1328" s="82" t="str">
        <f>IF('Set Up'!D1551="","",'Set Up'!D1551)</f>
        <v/>
      </c>
      <c r="Z1328" s="82" t="str">
        <f>IF('Set Up'!E1551="","",'Set Up'!E1551)</f>
        <v/>
      </c>
      <c r="AA1328" s="82" t="str">
        <f>IF('Set Up'!F1551="","",'Set Up'!F1551)</f>
        <v/>
      </c>
      <c r="AB1328" s="82" t="str">
        <f>IF('Set Up'!G1551="","",'Set Up'!G1551)</f>
        <v/>
      </c>
      <c r="AC1328" s="82" t="str">
        <f t="array" ref="AC1328">IF(Y1328="","",INDEX(Data!$G$4:$G$51,MATCH(Table7[[#This Row],[Fitting]]&amp;Table7[[#This Row],[Fitting Subtype]],Data!$E$4:$E$51&amp;Data!$F$4:$F$51,0)))</f>
        <v/>
      </c>
      <c r="AD1328" s="89" t="str">
        <f>IF(Table7[[#This Row],[Segment]]="","",Table7[[#This Row],[Quantity]]*Table7[[#This Row],[Kf]]*(((INDEX(Table4[Velocity (m/s)],MATCH(Table7[[#This Row],[Segment]],Table4[Segment],0)))^2)/2))</f>
        <v/>
      </c>
      <c r="AF1328" s="82" t="str">
        <f>Table4[[#This Row],[Segment]]</f>
        <v/>
      </c>
      <c r="AG1328" s="75"/>
      <c r="AH1328" s="82" t="str">
        <f>IF(Table5[[#This Row],[Segment]]="","",AG1328-Table4[[#This Row],[Total Pressure Drop (kPa)]])</f>
        <v/>
      </c>
    </row>
    <row r="1329" spans="1:34" x14ac:dyDescent="0.25">
      <c r="A1329" s="95" t="str">
        <f>IF('Set Up'!A1326="","",'Set Up'!A1326)</f>
        <v/>
      </c>
      <c r="B1329" s="75" t="s">
        <v>81</v>
      </c>
      <c r="C1329" s="85"/>
      <c r="D1329" s="86" t="str">
        <f>IF(Table4[[#This Row],[Diameter (in)]]="","",(((CONVERT(Table4[[#This Row],[Diameter (in)]],"in","m"))/2)^2)*PI())</f>
        <v/>
      </c>
      <c r="E1329" s="87" t="str">
        <f>IF(Table4[[#This Row],[Area (m2)]]="","",$D$4/Table4[[#This Row],[Area (m2)]])</f>
        <v/>
      </c>
      <c r="F1329" s="85">
        <f t="shared" si="20"/>
        <v>4.6951999999999998</v>
      </c>
      <c r="G1329" s="88" t="str">
        <f>IF(Table4[[#This Row],[Segment]]="","",(CONVERT(Table4[[#This Row],[Diameter (in)]],"in","m")*$B$4*Table4[[#This Row],[Velocity (m/s)]])/$C$4)</f>
        <v/>
      </c>
      <c r="H1329" s="96" t="str">
        <f>IF(Table4[[#This Row],[Segment]]="","",IF(Table4[[#This Row],[Teynold''s Number]]&gt;4000,"TURBULENT","LAMINAR"))</f>
        <v/>
      </c>
      <c r="I1329" s="86" t="str">
        <f>IF(Table4[[#This Row],[Segment]]="","",INDEX(Data!C1326:C1340,MATCH(Table4[Material],Data!B1326:B1340,0)))</f>
        <v/>
      </c>
      <c r="J1329" s="89" t="str">
        <f>IF(Table4[[#This Row],[ε (m)]]="","",Table4[[#This Row],[ε (m)]]/(CONVERT(Table4[[#This Row],[Diameter (in)]],"in","m")))</f>
        <v/>
      </c>
      <c r="K1329" s="96" t="str">
        <f>IF(Table4[[#This Row],[Regime]]="LAMINAR",16/Table4[[#This Row],[Teynold''s Number]],"-")</f>
        <v>-</v>
      </c>
      <c r="L1329" s="86"/>
      <c r="M1329" s="97" t="str">
        <f>IF(Table4[[#This Row],[Regime]]="TURBULENT",(((-4*LOG10(Table4[[#This Row],[ε/D]]/3.7+1.256/(Table4[[#This Row],[Teynold''s Number]]*SQRT(Table4[[#This Row],[f turbulent (guess)]]))))^-1)^2),"")</f>
        <v/>
      </c>
      <c r="N1329" s="91" t="str">
        <f>IF(Table4[[#This Row],[f turbulent]]="","",Table4[[#This Row],[f turbulent (guess)]]-Table4[[#This Row],[f turbulent]])</f>
        <v/>
      </c>
      <c r="O1329" s="87">
        <f>IF(Table4[[#This Row],[Segment]]="",0,IF(C1330="",0,IF(C1330&lt;=Table4[[#This Row],[Diameter (in)]],0,1-(D1329/D1330))))</f>
        <v>0</v>
      </c>
      <c r="P1329" s="92" t="str">
        <f>IF(Table4[[#This Row],[Segment]]="","",IF(C1329&gt;C1330,"",IF(C1330="",0.55,(0.55*(1-D1330/D1329)))))</f>
        <v/>
      </c>
      <c r="Q132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29" s="92" t="str">
        <f>IF(Table4[[#This Row],[Segment]]="","",IF(Table4[[#This Row],[Kexpansion]]="","0",((Table4[[#This Row],[Velocity (m/s)]]^2)/2)*Table4[[#This Row],[Kexpansion]]))</f>
        <v/>
      </c>
      <c r="S1329" s="92" t="str">
        <f>IF(Table4[[#This Row],[Segment]]="","",IF(Table4[[#This Row],[Kcontraction]]="","0",((Table4[[#This Row],[Velocity (m/s)]]^2)/2)*Table4[[#This Row],[Kcontraction]]))</f>
        <v/>
      </c>
      <c r="T1329" s="89" t="str">
        <f>IF(Table4[[#This Row],[Segment]]="","",SUMIF($Y$7:$Y$2000,Table4[[#This Row],[Segment]],$AD$7:$AD$2000))</f>
        <v/>
      </c>
      <c r="U1329" s="95" t="str">
        <f>IF(Table4[[#This Row],[Segment]]="","",Table4[[#This Row],[Hfriction (J/kg)]]+Table4[[#This Row],[Hexpansions (J/kg)]]+Table4[[#This Row],[Hcontractions (J/kg)]]+Table4[[#This Row],[Hf (J/kg)]])</f>
        <v/>
      </c>
      <c r="V1329" s="95" t="str">
        <f>IF(Table4[[#This Row],[Segment]]="","",Table4[[#This Row],[Total Friction Loss (J/kg)]]*Table3[Density (kg/m3)])</f>
        <v/>
      </c>
      <c r="W1329" s="95" t="str">
        <f>IF(Table4[[#This Row],[Segment]]="","",Table4[[#This Row],[Total Pressure Drop (Pa)]]/1000)</f>
        <v/>
      </c>
      <c r="Y1329" s="82" t="str">
        <f>IF('Set Up'!D1552="","",'Set Up'!D1552)</f>
        <v/>
      </c>
      <c r="Z1329" s="82" t="str">
        <f>IF('Set Up'!E1552="","",'Set Up'!E1552)</f>
        <v/>
      </c>
      <c r="AA1329" s="82" t="str">
        <f>IF('Set Up'!F1552="","",'Set Up'!F1552)</f>
        <v/>
      </c>
      <c r="AB1329" s="82" t="str">
        <f>IF('Set Up'!G1552="","",'Set Up'!G1552)</f>
        <v/>
      </c>
      <c r="AC1329" s="82" t="str">
        <f t="array" ref="AC1329">IF(Y1329="","",INDEX(Data!$G$4:$G$51,MATCH(Table7[[#This Row],[Fitting]]&amp;Table7[[#This Row],[Fitting Subtype]],Data!$E$4:$E$51&amp;Data!$F$4:$F$51,0)))</f>
        <v/>
      </c>
      <c r="AD1329" s="89" t="str">
        <f>IF(Table7[[#This Row],[Segment]]="","",Table7[[#This Row],[Quantity]]*Table7[[#This Row],[Kf]]*(((INDEX(Table4[Velocity (m/s)],MATCH(Table7[[#This Row],[Segment]],Table4[Segment],0)))^2)/2))</f>
        <v/>
      </c>
      <c r="AF1329" s="82" t="str">
        <f>Table4[[#This Row],[Segment]]</f>
        <v/>
      </c>
      <c r="AG1329" s="75"/>
      <c r="AH1329" s="82" t="str">
        <f>IF(Table5[[#This Row],[Segment]]="","",AG1329-Table4[[#This Row],[Total Pressure Drop (kPa)]])</f>
        <v/>
      </c>
    </row>
    <row r="1330" spans="1:34" x14ac:dyDescent="0.25">
      <c r="A1330" s="95" t="str">
        <f>IF('Set Up'!A1327="","",'Set Up'!A1327)</f>
        <v/>
      </c>
      <c r="B1330" s="75" t="s">
        <v>81</v>
      </c>
      <c r="C1330" s="85"/>
      <c r="D1330" s="86" t="str">
        <f>IF(Table4[[#This Row],[Diameter (in)]]="","",(((CONVERT(Table4[[#This Row],[Diameter (in)]],"in","m"))/2)^2)*PI())</f>
        <v/>
      </c>
      <c r="E1330" s="87" t="str">
        <f>IF(Table4[[#This Row],[Area (m2)]]="","",$D$4/Table4[[#This Row],[Area (m2)]])</f>
        <v/>
      </c>
      <c r="F1330" s="85">
        <f t="shared" si="20"/>
        <v>4.6951999999999998</v>
      </c>
      <c r="G1330" s="88" t="str">
        <f>IF(Table4[[#This Row],[Segment]]="","",(CONVERT(Table4[[#This Row],[Diameter (in)]],"in","m")*$B$4*Table4[[#This Row],[Velocity (m/s)]])/$C$4)</f>
        <v/>
      </c>
      <c r="H1330" s="96" t="str">
        <f>IF(Table4[[#This Row],[Segment]]="","",IF(Table4[[#This Row],[Teynold''s Number]]&gt;4000,"TURBULENT","LAMINAR"))</f>
        <v/>
      </c>
      <c r="I1330" s="86" t="str">
        <f>IF(Table4[[#This Row],[Segment]]="","",INDEX(Data!C1327:C1341,MATCH(Table4[Material],Data!B1327:B1341,0)))</f>
        <v/>
      </c>
      <c r="J1330" s="89" t="str">
        <f>IF(Table4[[#This Row],[ε (m)]]="","",Table4[[#This Row],[ε (m)]]/(CONVERT(Table4[[#This Row],[Diameter (in)]],"in","m")))</f>
        <v/>
      </c>
      <c r="K1330" s="96" t="str">
        <f>IF(Table4[[#This Row],[Regime]]="LAMINAR",16/Table4[[#This Row],[Teynold''s Number]],"-")</f>
        <v>-</v>
      </c>
      <c r="L1330" s="86"/>
      <c r="M1330" s="97" t="str">
        <f>IF(Table4[[#This Row],[Regime]]="TURBULENT",(((-4*LOG10(Table4[[#This Row],[ε/D]]/3.7+1.256/(Table4[[#This Row],[Teynold''s Number]]*SQRT(Table4[[#This Row],[f turbulent (guess)]]))))^-1)^2),"")</f>
        <v/>
      </c>
      <c r="N1330" s="91" t="str">
        <f>IF(Table4[[#This Row],[f turbulent]]="","",Table4[[#This Row],[f turbulent (guess)]]-Table4[[#This Row],[f turbulent]])</f>
        <v/>
      </c>
      <c r="O1330" s="87">
        <f>IF(Table4[[#This Row],[Segment]]="",0,IF(C1331="",0,IF(C1331&lt;=Table4[[#This Row],[Diameter (in)]],0,1-(D1330/D1331))))</f>
        <v>0</v>
      </c>
      <c r="P1330" s="92" t="str">
        <f>IF(Table4[[#This Row],[Segment]]="","",IF(C1330&gt;C1331,"",IF(C1331="",0.55,(0.55*(1-D1331/D1330)))))</f>
        <v/>
      </c>
      <c r="Q133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30" s="92" t="str">
        <f>IF(Table4[[#This Row],[Segment]]="","",IF(Table4[[#This Row],[Kexpansion]]="","0",((Table4[[#This Row],[Velocity (m/s)]]^2)/2)*Table4[[#This Row],[Kexpansion]]))</f>
        <v/>
      </c>
      <c r="S1330" s="92" t="str">
        <f>IF(Table4[[#This Row],[Segment]]="","",IF(Table4[[#This Row],[Kcontraction]]="","0",((Table4[[#This Row],[Velocity (m/s)]]^2)/2)*Table4[[#This Row],[Kcontraction]]))</f>
        <v/>
      </c>
      <c r="T1330" s="89" t="str">
        <f>IF(Table4[[#This Row],[Segment]]="","",SUMIF($Y$7:$Y$2000,Table4[[#This Row],[Segment]],$AD$7:$AD$2000))</f>
        <v/>
      </c>
      <c r="U1330" s="95" t="str">
        <f>IF(Table4[[#This Row],[Segment]]="","",Table4[[#This Row],[Hfriction (J/kg)]]+Table4[[#This Row],[Hexpansions (J/kg)]]+Table4[[#This Row],[Hcontractions (J/kg)]]+Table4[[#This Row],[Hf (J/kg)]])</f>
        <v/>
      </c>
      <c r="V1330" s="95" t="str">
        <f>IF(Table4[[#This Row],[Segment]]="","",Table4[[#This Row],[Total Friction Loss (J/kg)]]*Table3[Density (kg/m3)])</f>
        <v/>
      </c>
      <c r="W1330" s="95" t="str">
        <f>IF(Table4[[#This Row],[Segment]]="","",Table4[[#This Row],[Total Pressure Drop (Pa)]]/1000)</f>
        <v/>
      </c>
      <c r="Y1330" s="82" t="str">
        <f>IF('Set Up'!D1553="","",'Set Up'!D1553)</f>
        <v/>
      </c>
      <c r="Z1330" s="82" t="str">
        <f>IF('Set Up'!E1553="","",'Set Up'!E1553)</f>
        <v/>
      </c>
      <c r="AA1330" s="82" t="str">
        <f>IF('Set Up'!F1553="","",'Set Up'!F1553)</f>
        <v/>
      </c>
      <c r="AB1330" s="82" t="str">
        <f>IF('Set Up'!G1553="","",'Set Up'!G1553)</f>
        <v/>
      </c>
      <c r="AC1330" s="82" t="str">
        <f t="array" ref="AC1330">IF(Y1330="","",INDEX(Data!$G$4:$G$51,MATCH(Table7[[#This Row],[Fitting]]&amp;Table7[[#This Row],[Fitting Subtype]],Data!$E$4:$E$51&amp;Data!$F$4:$F$51,0)))</f>
        <v/>
      </c>
      <c r="AD1330" s="89" t="str">
        <f>IF(Table7[[#This Row],[Segment]]="","",Table7[[#This Row],[Quantity]]*Table7[[#This Row],[Kf]]*(((INDEX(Table4[Velocity (m/s)],MATCH(Table7[[#This Row],[Segment]],Table4[Segment],0)))^2)/2))</f>
        <v/>
      </c>
      <c r="AF1330" s="82" t="str">
        <f>Table4[[#This Row],[Segment]]</f>
        <v/>
      </c>
      <c r="AG1330" s="75"/>
      <c r="AH1330" s="82" t="str">
        <f>IF(Table5[[#This Row],[Segment]]="","",AG1330-Table4[[#This Row],[Total Pressure Drop (kPa)]])</f>
        <v/>
      </c>
    </row>
    <row r="1331" spans="1:34" x14ac:dyDescent="0.25">
      <c r="A1331" s="95" t="str">
        <f>IF('Set Up'!A1328="","",'Set Up'!A1328)</f>
        <v/>
      </c>
      <c r="B1331" s="75" t="s">
        <v>81</v>
      </c>
      <c r="C1331" s="85"/>
      <c r="D1331" s="86" t="str">
        <f>IF(Table4[[#This Row],[Diameter (in)]]="","",(((CONVERT(Table4[[#This Row],[Diameter (in)]],"in","m"))/2)^2)*PI())</f>
        <v/>
      </c>
      <c r="E1331" s="87" t="str">
        <f>IF(Table4[[#This Row],[Area (m2)]]="","",$D$4/Table4[[#This Row],[Area (m2)]])</f>
        <v/>
      </c>
      <c r="F1331" s="85">
        <f t="shared" si="20"/>
        <v>4.6951999999999998</v>
      </c>
      <c r="G1331" s="88" t="str">
        <f>IF(Table4[[#This Row],[Segment]]="","",(CONVERT(Table4[[#This Row],[Diameter (in)]],"in","m")*$B$4*Table4[[#This Row],[Velocity (m/s)]])/$C$4)</f>
        <v/>
      </c>
      <c r="H1331" s="96" t="str">
        <f>IF(Table4[[#This Row],[Segment]]="","",IF(Table4[[#This Row],[Teynold''s Number]]&gt;4000,"TURBULENT","LAMINAR"))</f>
        <v/>
      </c>
      <c r="I1331" s="86" t="str">
        <f>IF(Table4[[#This Row],[Segment]]="","",INDEX(Data!C1328:C1342,MATCH(Table4[Material],Data!B1328:B1342,0)))</f>
        <v/>
      </c>
      <c r="J1331" s="89" t="str">
        <f>IF(Table4[[#This Row],[ε (m)]]="","",Table4[[#This Row],[ε (m)]]/(CONVERT(Table4[[#This Row],[Diameter (in)]],"in","m")))</f>
        <v/>
      </c>
      <c r="K1331" s="96" t="str">
        <f>IF(Table4[[#This Row],[Regime]]="LAMINAR",16/Table4[[#This Row],[Teynold''s Number]],"-")</f>
        <v>-</v>
      </c>
      <c r="L1331" s="86"/>
      <c r="M1331" s="97" t="str">
        <f>IF(Table4[[#This Row],[Regime]]="TURBULENT",(((-4*LOG10(Table4[[#This Row],[ε/D]]/3.7+1.256/(Table4[[#This Row],[Teynold''s Number]]*SQRT(Table4[[#This Row],[f turbulent (guess)]]))))^-1)^2),"")</f>
        <v/>
      </c>
      <c r="N1331" s="91" t="str">
        <f>IF(Table4[[#This Row],[f turbulent]]="","",Table4[[#This Row],[f turbulent (guess)]]-Table4[[#This Row],[f turbulent]])</f>
        <v/>
      </c>
      <c r="O1331" s="87">
        <f>IF(Table4[[#This Row],[Segment]]="",0,IF(C1332="",0,IF(C1332&lt;=Table4[[#This Row],[Diameter (in)]],0,1-(D1331/D1332))))</f>
        <v>0</v>
      </c>
      <c r="P1331" s="92" t="str">
        <f>IF(Table4[[#This Row],[Segment]]="","",IF(C1331&gt;C1332,"",IF(C1332="",0.55,(0.55*(1-D1332/D1331)))))</f>
        <v/>
      </c>
      <c r="Q133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31" s="92" t="str">
        <f>IF(Table4[[#This Row],[Segment]]="","",IF(Table4[[#This Row],[Kexpansion]]="","0",((Table4[[#This Row],[Velocity (m/s)]]^2)/2)*Table4[[#This Row],[Kexpansion]]))</f>
        <v/>
      </c>
      <c r="S1331" s="92" t="str">
        <f>IF(Table4[[#This Row],[Segment]]="","",IF(Table4[[#This Row],[Kcontraction]]="","0",((Table4[[#This Row],[Velocity (m/s)]]^2)/2)*Table4[[#This Row],[Kcontraction]]))</f>
        <v/>
      </c>
      <c r="T1331" s="89" t="str">
        <f>IF(Table4[[#This Row],[Segment]]="","",SUMIF($Y$7:$Y$2000,Table4[[#This Row],[Segment]],$AD$7:$AD$2000))</f>
        <v/>
      </c>
      <c r="U1331" s="95" t="str">
        <f>IF(Table4[[#This Row],[Segment]]="","",Table4[[#This Row],[Hfriction (J/kg)]]+Table4[[#This Row],[Hexpansions (J/kg)]]+Table4[[#This Row],[Hcontractions (J/kg)]]+Table4[[#This Row],[Hf (J/kg)]])</f>
        <v/>
      </c>
      <c r="V1331" s="95" t="str">
        <f>IF(Table4[[#This Row],[Segment]]="","",Table4[[#This Row],[Total Friction Loss (J/kg)]]*Table3[Density (kg/m3)])</f>
        <v/>
      </c>
      <c r="W1331" s="95" t="str">
        <f>IF(Table4[[#This Row],[Segment]]="","",Table4[[#This Row],[Total Pressure Drop (Pa)]]/1000)</f>
        <v/>
      </c>
      <c r="Y1331" s="82" t="str">
        <f>IF('Set Up'!D1554="","",'Set Up'!D1554)</f>
        <v/>
      </c>
      <c r="Z1331" s="82" t="str">
        <f>IF('Set Up'!E1554="","",'Set Up'!E1554)</f>
        <v/>
      </c>
      <c r="AA1331" s="82" t="str">
        <f>IF('Set Up'!F1554="","",'Set Up'!F1554)</f>
        <v/>
      </c>
      <c r="AB1331" s="82" t="str">
        <f>IF('Set Up'!G1554="","",'Set Up'!G1554)</f>
        <v/>
      </c>
      <c r="AC1331" s="82" t="str">
        <f t="array" ref="AC1331">IF(Y1331="","",INDEX(Data!$G$4:$G$51,MATCH(Table7[[#This Row],[Fitting]]&amp;Table7[[#This Row],[Fitting Subtype]],Data!$E$4:$E$51&amp;Data!$F$4:$F$51,0)))</f>
        <v/>
      </c>
      <c r="AD1331" s="89" t="str">
        <f>IF(Table7[[#This Row],[Segment]]="","",Table7[[#This Row],[Quantity]]*Table7[[#This Row],[Kf]]*(((INDEX(Table4[Velocity (m/s)],MATCH(Table7[[#This Row],[Segment]],Table4[Segment],0)))^2)/2))</f>
        <v/>
      </c>
      <c r="AF1331" s="82" t="str">
        <f>Table4[[#This Row],[Segment]]</f>
        <v/>
      </c>
      <c r="AG1331" s="75"/>
      <c r="AH1331" s="82" t="str">
        <f>IF(Table5[[#This Row],[Segment]]="","",AG1331-Table4[[#This Row],[Total Pressure Drop (kPa)]])</f>
        <v/>
      </c>
    </row>
    <row r="1332" spans="1:34" x14ac:dyDescent="0.25">
      <c r="A1332" s="95" t="str">
        <f>IF('Set Up'!A1329="","",'Set Up'!A1329)</f>
        <v/>
      </c>
      <c r="B1332" s="75" t="s">
        <v>81</v>
      </c>
      <c r="C1332" s="85"/>
      <c r="D1332" s="86" t="str">
        <f>IF(Table4[[#This Row],[Diameter (in)]]="","",(((CONVERT(Table4[[#This Row],[Diameter (in)]],"in","m"))/2)^2)*PI())</f>
        <v/>
      </c>
      <c r="E1332" s="87" t="str">
        <f>IF(Table4[[#This Row],[Area (m2)]]="","",$D$4/Table4[[#This Row],[Area (m2)]])</f>
        <v/>
      </c>
      <c r="F1332" s="85">
        <f t="shared" si="20"/>
        <v>4.6951999999999998</v>
      </c>
      <c r="G1332" s="88" t="str">
        <f>IF(Table4[[#This Row],[Segment]]="","",(CONVERT(Table4[[#This Row],[Diameter (in)]],"in","m")*$B$4*Table4[[#This Row],[Velocity (m/s)]])/$C$4)</f>
        <v/>
      </c>
      <c r="H1332" s="96" t="str">
        <f>IF(Table4[[#This Row],[Segment]]="","",IF(Table4[[#This Row],[Teynold''s Number]]&gt;4000,"TURBULENT","LAMINAR"))</f>
        <v/>
      </c>
      <c r="I1332" s="86" t="str">
        <f>IF(Table4[[#This Row],[Segment]]="","",INDEX(Data!C1329:C1343,MATCH(Table4[Material],Data!B1329:B1343,0)))</f>
        <v/>
      </c>
      <c r="J1332" s="89" t="str">
        <f>IF(Table4[[#This Row],[ε (m)]]="","",Table4[[#This Row],[ε (m)]]/(CONVERT(Table4[[#This Row],[Diameter (in)]],"in","m")))</f>
        <v/>
      </c>
      <c r="K1332" s="96" t="str">
        <f>IF(Table4[[#This Row],[Regime]]="LAMINAR",16/Table4[[#This Row],[Teynold''s Number]],"-")</f>
        <v>-</v>
      </c>
      <c r="L1332" s="86"/>
      <c r="M1332" s="97" t="str">
        <f>IF(Table4[[#This Row],[Regime]]="TURBULENT",(((-4*LOG10(Table4[[#This Row],[ε/D]]/3.7+1.256/(Table4[[#This Row],[Teynold''s Number]]*SQRT(Table4[[#This Row],[f turbulent (guess)]]))))^-1)^2),"")</f>
        <v/>
      </c>
      <c r="N1332" s="91" t="str">
        <f>IF(Table4[[#This Row],[f turbulent]]="","",Table4[[#This Row],[f turbulent (guess)]]-Table4[[#This Row],[f turbulent]])</f>
        <v/>
      </c>
      <c r="O1332" s="87">
        <f>IF(Table4[[#This Row],[Segment]]="",0,IF(C1333="",0,IF(C1333&lt;=Table4[[#This Row],[Diameter (in)]],0,1-(D1332/D1333))))</f>
        <v>0</v>
      </c>
      <c r="P1332" s="92" t="str">
        <f>IF(Table4[[#This Row],[Segment]]="","",IF(C1332&gt;C1333,"",IF(C1333="",0.55,(0.55*(1-D1333/D1332)))))</f>
        <v/>
      </c>
      <c r="Q133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32" s="92" t="str">
        <f>IF(Table4[[#This Row],[Segment]]="","",IF(Table4[[#This Row],[Kexpansion]]="","0",((Table4[[#This Row],[Velocity (m/s)]]^2)/2)*Table4[[#This Row],[Kexpansion]]))</f>
        <v/>
      </c>
      <c r="S1332" s="92" t="str">
        <f>IF(Table4[[#This Row],[Segment]]="","",IF(Table4[[#This Row],[Kcontraction]]="","0",((Table4[[#This Row],[Velocity (m/s)]]^2)/2)*Table4[[#This Row],[Kcontraction]]))</f>
        <v/>
      </c>
      <c r="T1332" s="89" t="str">
        <f>IF(Table4[[#This Row],[Segment]]="","",SUMIF($Y$7:$Y$2000,Table4[[#This Row],[Segment]],$AD$7:$AD$2000))</f>
        <v/>
      </c>
      <c r="U1332" s="95" t="str">
        <f>IF(Table4[[#This Row],[Segment]]="","",Table4[[#This Row],[Hfriction (J/kg)]]+Table4[[#This Row],[Hexpansions (J/kg)]]+Table4[[#This Row],[Hcontractions (J/kg)]]+Table4[[#This Row],[Hf (J/kg)]])</f>
        <v/>
      </c>
      <c r="V1332" s="95" t="str">
        <f>IF(Table4[[#This Row],[Segment]]="","",Table4[[#This Row],[Total Friction Loss (J/kg)]]*Table3[Density (kg/m3)])</f>
        <v/>
      </c>
      <c r="W1332" s="95" t="str">
        <f>IF(Table4[[#This Row],[Segment]]="","",Table4[[#This Row],[Total Pressure Drop (Pa)]]/1000)</f>
        <v/>
      </c>
      <c r="Y1332" s="82" t="str">
        <f>IF('Set Up'!D1555="","",'Set Up'!D1555)</f>
        <v/>
      </c>
      <c r="Z1332" s="82" t="str">
        <f>IF('Set Up'!E1555="","",'Set Up'!E1555)</f>
        <v/>
      </c>
      <c r="AA1332" s="82" t="str">
        <f>IF('Set Up'!F1555="","",'Set Up'!F1555)</f>
        <v/>
      </c>
      <c r="AB1332" s="82" t="str">
        <f>IF('Set Up'!G1555="","",'Set Up'!G1555)</f>
        <v/>
      </c>
      <c r="AC1332" s="82" t="str">
        <f t="array" ref="AC1332">IF(Y1332="","",INDEX(Data!$G$4:$G$51,MATCH(Table7[[#This Row],[Fitting]]&amp;Table7[[#This Row],[Fitting Subtype]],Data!$E$4:$E$51&amp;Data!$F$4:$F$51,0)))</f>
        <v/>
      </c>
      <c r="AD1332" s="89" t="str">
        <f>IF(Table7[[#This Row],[Segment]]="","",Table7[[#This Row],[Quantity]]*Table7[[#This Row],[Kf]]*(((INDEX(Table4[Velocity (m/s)],MATCH(Table7[[#This Row],[Segment]],Table4[Segment],0)))^2)/2))</f>
        <v/>
      </c>
      <c r="AF1332" s="82" t="str">
        <f>Table4[[#This Row],[Segment]]</f>
        <v/>
      </c>
      <c r="AG1332" s="75"/>
      <c r="AH1332" s="82" t="str">
        <f>IF(Table5[[#This Row],[Segment]]="","",AG1332-Table4[[#This Row],[Total Pressure Drop (kPa)]])</f>
        <v/>
      </c>
    </row>
    <row r="1333" spans="1:34" x14ac:dyDescent="0.25">
      <c r="A1333" s="95" t="str">
        <f>IF('Set Up'!A1330="","",'Set Up'!A1330)</f>
        <v/>
      </c>
      <c r="B1333" s="75" t="s">
        <v>81</v>
      </c>
      <c r="C1333" s="85"/>
      <c r="D1333" s="86" t="str">
        <f>IF(Table4[[#This Row],[Diameter (in)]]="","",(((CONVERT(Table4[[#This Row],[Diameter (in)]],"in","m"))/2)^2)*PI())</f>
        <v/>
      </c>
      <c r="E1333" s="87" t="str">
        <f>IF(Table4[[#This Row],[Area (m2)]]="","",$D$4/Table4[[#This Row],[Area (m2)]])</f>
        <v/>
      </c>
      <c r="F1333" s="85">
        <f t="shared" si="20"/>
        <v>4.6951999999999998</v>
      </c>
      <c r="G1333" s="88" t="str">
        <f>IF(Table4[[#This Row],[Segment]]="","",(CONVERT(Table4[[#This Row],[Diameter (in)]],"in","m")*$B$4*Table4[[#This Row],[Velocity (m/s)]])/$C$4)</f>
        <v/>
      </c>
      <c r="H1333" s="96" t="str">
        <f>IF(Table4[[#This Row],[Segment]]="","",IF(Table4[[#This Row],[Teynold''s Number]]&gt;4000,"TURBULENT","LAMINAR"))</f>
        <v/>
      </c>
      <c r="I1333" s="86" t="str">
        <f>IF(Table4[[#This Row],[Segment]]="","",INDEX(Data!C1330:C1344,MATCH(Table4[Material],Data!B1330:B1344,0)))</f>
        <v/>
      </c>
      <c r="J1333" s="89" t="str">
        <f>IF(Table4[[#This Row],[ε (m)]]="","",Table4[[#This Row],[ε (m)]]/(CONVERT(Table4[[#This Row],[Diameter (in)]],"in","m")))</f>
        <v/>
      </c>
      <c r="K1333" s="96" t="str">
        <f>IF(Table4[[#This Row],[Regime]]="LAMINAR",16/Table4[[#This Row],[Teynold''s Number]],"-")</f>
        <v>-</v>
      </c>
      <c r="L1333" s="86"/>
      <c r="M1333" s="97" t="str">
        <f>IF(Table4[[#This Row],[Regime]]="TURBULENT",(((-4*LOG10(Table4[[#This Row],[ε/D]]/3.7+1.256/(Table4[[#This Row],[Teynold''s Number]]*SQRT(Table4[[#This Row],[f turbulent (guess)]]))))^-1)^2),"")</f>
        <v/>
      </c>
      <c r="N1333" s="91" t="str">
        <f>IF(Table4[[#This Row],[f turbulent]]="","",Table4[[#This Row],[f turbulent (guess)]]-Table4[[#This Row],[f turbulent]])</f>
        <v/>
      </c>
      <c r="O1333" s="87">
        <f>IF(Table4[[#This Row],[Segment]]="",0,IF(C1334="",0,IF(C1334&lt;=Table4[[#This Row],[Diameter (in)]],0,1-(D1333/D1334))))</f>
        <v>0</v>
      </c>
      <c r="P1333" s="92" t="str">
        <f>IF(Table4[[#This Row],[Segment]]="","",IF(C1333&gt;C1334,"",IF(C1334="",0.55,(0.55*(1-D1334/D1333)))))</f>
        <v/>
      </c>
      <c r="Q133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33" s="92" t="str">
        <f>IF(Table4[[#This Row],[Segment]]="","",IF(Table4[[#This Row],[Kexpansion]]="","0",((Table4[[#This Row],[Velocity (m/s)]]^2)/2)*Table4[[#This Row],[Kexpansion]]))</f>
        <v/>
      </c>
      <c r="S1333" s="92" t="str">
        <f>IF(Table4[[#This Row],[Segment]]="","",IF(Table4[[#This Row],[Kcontraction]]="","0",((Table4[[#This Row],[Velocity (m/s)]]^2)/2)*Table4[[#This Row],[Kcontraction]]))</f>
        <v/>
      </c>
      <c r="T1333" s="89" t="str">
        <f>IF(Table4[[#This Row],[Segment]]="","",SUMIF($Y$7:$Y$2000,Table4[[#This Row],[Segment]],$AD$7:$AD$2000))</f>
        <v/>
      </c>
      <c r="U1333" s="95" t="str">
        <f>IF(Table4[[#This Row],[Segment]]="","",Table4[[#This Row],[Hfriction (J/kg)]]+Table4[[#This Row],[Hexpansions (J/kg)]]+Table4[[#This Row],[Hcontractions (J/kg)]]+Table4[[#This Row],[Hf (J/kg)]])</f>
        <v/>
      </c>
      <c r="V1333" s="95" t="str">
        <f>IF(Table4[[#This Row],[Segment]]="","",Table4[[#This Row],[Total Friction Loss (J/kg)]]*Table3[Density (kg/m3)])</f>
        <v/>
      </c>
      <c r="W1333" s="95" t="str">
        <f>IF(Table4[[#This Row],[Segment]]="","",Table4[[#This Row],[Total Pressure Drop (Pa)]]/1000)</f>
        <v/>
      </c>
      <c r="Y1333" s="82" t="str">
        <f>IF('Set Up'!D1556="","",'Set Up'!D1556)</f>
        <v/>
      </c>
      <c r="Z1333" s="82" t="str">
        <f>IF('Set Up'!E1556="","",'Set Up'!E1556)</f>
        <v/>
      </c>
      <c r="AA1333" s="82" t="str">
        <f>IF('Set Up'!F1556="","",'Set Up'!F1556)</f>
        <v/>
      </c>
      <c r="AB1333" s="82" t="str">
        <f>IF('Set Up'!G1556="","",'Set Up'!G1556)</f>
        <v/>
      </c>
      <c r="AC1333" s="82" t="str">
        <f t="array" ref="AC1333">IF(Y1333="","",INDEX(Data!$G$4:$G$51,MATCH(Table7[[#This Row],[Fitting]]&amp;Table7[[#This Row],[Fitting Subtype]],Data!$E$4:$E$51&amp;Data!$F$4:$F$51,0)))</f>
        <v/>
      </c>
      <c r="AD1333" s="89" t="str">
        <f>IF(Table7[[#This Row],[Segment]]="","",Table7[[#This Row],[Quantity]]*Table7[[#This Row],[Kf]]*(((INDEX(Table4[Velocity (m/s)],MATCH(Table7[[#This Row],[Segment]],Table4[Segment],0)))^2)/2))</f>
        <v/>
      </c>
      <c r="AF1333" s="82" t="str">
        <f>Table4[[#This Row],[Segment]]</f>
        <v/>
      </c>
      <c r="AG1333" s="75"/>
      <c r="AH1333" s="82" t="str">
        <f>IF(Table5[[#This Row],[Segment]]="","",AG1333-Table4[[#This Row],[Total Pressure Drop (kPa)]])</f>
        <v/>
      </c>
    </row>
    <row r="1334" spans="1:34" x14ac:dyDescent="0.25">
      <c r="A1334" s="95" t="str">
        <f>IF('Set Up'!A1331="","",'Set Up'!A1331)</f>
        <v/>
      </c>
      <c r="B1334" s="75" t="s">
        <v>81</v>
      </c>
      <c r="C1334" s="85"/>
      <c r="D1334" s="86" t="str">
        <f>IF(Table4[[#This Row],[Diameter (in)]]="","",(((CONVERT(Table4[[#This Row],[Diameter (in)]],"in","m"))/2)^2)*PI())</f>
        <v/>
      </c>
      <c r="E1334" s="87" t="str">
        <f>IF(Table4[[#This Row],[Area (m2)]]="","",$D$4/Table4[[#This Row],[Area (m2)]])</f>
        <v/>
      </c>
      <c r="F1334" s="85">
        <f t="shared" si="20"/>
        <v>4.6951999999999998</v>
      </c>
      <c r="G1334" s="88" t="str">
        <f>IF(Table4[[#This Row],[Segment]]="","",(CONVERT(Table4[[#This Row],[Diameter (in)]],"in","m")*$B$4*Table4[[#This Row],[Velocity (m/s)]])/$C$4)</f>
        <v/>
      </c>
      <c r="H1334" s="96" t="str">
        <f>IF(Table4[[#This Row],[Segment]]="","",IF(Table4[[#This Row],[Teynold''s Number]]&gt;4000,"TURBULENT","LAMINAR"))</f>
        <v/>
      </c>
      <c r="I1334" s="86" t="str">
        <f>IF(Table4[[#This Row],[Segment]]="","",INDEX(Data!C1331:C1345,MATCH(Table4[Material],Data!B1331:B1345,0)))</f>
        <v/>
      </c>
      <c r="J1334" s="89" t="str">
        <f>IF(Table4[[#This Row],[ε (m)]]="","",Table4[[#This Row],[ε (m)]]/(CONVERT(Table4[[#This Row],[Diameter (in)]],"in","m")))</f>
        <v/>
      </c>
      <c r="K1334" s="96" t="str">
        <f>IF(Table4[[#This Row],[Regime]]="LAMINAR",16/Table4[[#This Row],[Teynold''s Number]],"-")</f>
        <v>-</v>
      </c>
      <c r="L1334" s="86"/>
      <c r="M1334" s="97" t="str">
        <f>IF(Table4[[#This Row],[Regime]]="TURBULENT",(((-4*LOG10(Table4[[#This Row],[ε/D]]/3.7+1.256/(Table4[[#This Row],[Teynold''s Number]]*SQRT(Table4[[#This Row],[f turbulent (guess)]]))))^-1)^2),"")</f>
        <v/>
      </c>
      <c r="N1334" s="91" t="str">
        <f>IF(Table4[[#This Row],[f turbulent]]="","",Table4[[#This Row],[f turbulent (guess)]]-Table4[[#This Row],[f turbulent]])</f>
        <v/>
      </c>
      <c r="O1334" s="87">
        <f>IF(Table4[[#This Row],[Segment]]="",0,IF(C1335="",0,IF(C1335&lt;=Table4[[#This Row],[Diameter (in)]],0,1-(D1334/D1335))))</f>
        <v>0</v>
      </c>
      <c r="P1334" s="92" t="str">
        <f>IF(Table4[[#This Row],[Segment]]="","",IF(C1334&gt;C1335,"",IF(C1335="",0.55,(0.55*(1-D1335/D1334)))))</f>
        <v/>
      </c>
      <c r="Q133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34" s="92" t="str">
        <f>IF(Table4[[#This Row],[Segment]]="","",IF(Table4[[#This Row],[Kexpansion]]="","0",((Table4[[#This Row],[Velocity (m/s)]]^2)/2)*Table4[[#This Row],[Kexpansion]]))</f>
        <v/>
      </c>
      <c r="S1334" s="92" t="str">
        <f>IF(Table4[[#This Row],[Segment]]="","",IF(Table4[[#This Row],[Kcontraction]]="","0",((Table4[[#This Row],[Velocity (m/s)]]^2)/2)*Table4[[#This Row],[Kcontraction]]))</f>
        <v/>
      </c>
      <c r="T1334" s="89" t="str">
        <f>IF(Table4[[#This Row],[Segment]]="","",SUMIF($Y$7:$Y$2000,Table4[[#This Row],[Segment]],$AD$7:$AD$2000))</f>
        <v/>
      </c>
      <c r="U1334" s="95" t="str">
        <f>IF(Table4[[#This Row],[Segment]]="","",Table4[[#This Row],[Hfriction (J/kg)]]+Table4[[#This Row],[Hexpansions (J/kg)]]+Table4[[#This Row],[Hcontractions (J/kg)]]+Table4[[#This Row],[Hf (J/kg)]])</f>
        <v/>
      </c>
      <c r="V1334" s="95" t="str">
        <f>IF(Table4[[#This Row],[Segment]]="","",Table4[[#This Row],[Total Friction Loss (J/kg)]]*Table3[Density (kg/m3)])</f>
        <v/>
      </c>
      <c r="W1334" s="95" t="str">
        <f>IF(Table4[[#This Row],[Segment]]="","",Table4[[#This Row],[Total Pressure Drop (Pa)]]/1000)</f>
        <v/>
      </c>
      <c r="Y1334" s="82" t="str">
        <f>IF('Set Up'!D1557="","",'Set Up'!D1557)</f>
        <v/>
      </c>
      <c r="Z1334" s="82" t="str">
        <f>IF('Set Up'!E1557="","",'Set Up'!E1557)</f>
        <v/>
      </c>
      <c r="AA1334" s="82" t="str">
        <f>IF('Set Up'!F1557="","",'Set Up'!F1557)</f>
        <v/>
      </c>
      <c r="AB1334" s="82" t="str">
        <f>IF('Set Up'!G1557="","",'Set Up'!G1557)</f>
        <v/>
      </c>
      <c r="AC1334" s="82" t="str">
        <f t="array" ref="AC1334">IF(Y1334="","",INDEX(Data!$G$4:$G$51,MATCH(Table7[[#This Row],[Fitting]]&amp;Table7[[#This Row],[Fitting Subtype]],Data!$E$4:$E$51&amp;Data!$F$4:$F$51,0)))</f>
        <v/>
      </c>
      <c r="AD1334" s="89" t="str">
        <f>IF(Table7[[#This Row],[Segment]]="","",Table7[[#This Row],[Quantity]]*Table7[[#This Row],[Kf]]*(((INDEX(Table4[Velocity (m/s)],MATCH(Table7[[#This Row],[Segment]],Table4[Segment],0)))^2)/2))</f>
        <v/>
      </c>
      <c r="AF1334" s="82" t="str">
        <f>Table4[[#This Row],[Segment]]</f>
        <v/>
      </c>
      <c r="AG1334" s="75"/>
      <c r="AH1334" s="82" t="str">
        <f>IF(Table5[[#This Row],[Segment]]="","",AG1334-Table4[[#This Row],[Total Pressure Drop (kPa)]])</f>
        <v/>
      </c>
    </row>
    <row r="1335" spans="1:34" x14ac:dyDescent="0.25">
      <c r="A1335" s="95" t="str">
        <f>IF('Set Up'!A1332="","",'Set Up'!A1332)</f>
        <v/>
      </c>
      <c r="B1335" s="75" t="s">
        <v>81</v>
      </c>
      <c r="C1335" s="85"/>
      <c r="D1335" s="86" t="str">
        <f>IF(Table4[[#This Row],[Diameter (in)]]="","",(((CONVERT(Table4[[#This Row],[Diameter (in)]],"in","m"))/2)^2)*PI())</f>
        <v/>
      </c>
      <c r="E1335" s="87" t="str">
        <f>IF(Table4[[#This Row],[Area (m2)]]="","",$D$4/Table4[[#This Row],[Area (m2)]])</f>
        <v/>
      </c>
      <c r="F1335" s="85">
        <f t="shared" si="20"/>
        <v>4.6951999999999998</v>
      </c>
      <c r="G1335" s="88" t="str">
        <f>IF(Table4[[#This Row],[Segment]]="","",(CONVERT(Table4[[#This Row],[Diameter (in)]],"in","m")*$B$4*Table4[[#This Row],[Velocity (m/s)]])/$C$4)</f>
        <v/>
      </c>
      <c r="H1335" s="96" t="str">
        <f>IF(Table4[[#This Row],[Segment]]="","",IF(Table4[[#This Row],[Teynold''s Number]]&gt;4000,"TURBULENT","LAMINAR"))</f>
        <v/>
      </c>
      <c r="I1335" s="86" t="str">
        <f>IF(Table4[[#This Row],[Segment]]="","",INDEX(Data!C1332:C1346,MATCH(Table4[Material],Data!B1332:B1346,0)))</f>
        <v/>
      </c>
      <c r="J1335" s="89" t="str">
        <f>IF(Table4[[#This Row],[ε (m)]]="","",Table4[[#This Row],[ε (m)]]/(CONVERT(Table4[[#This Row],[Diameter (in)]],"in","m")))</f>
        <v/>
      </c>
      <c r="K1335" s="96" t="str">
        <f>IF(Table4[[#This Row],[Regime]]="LAMINAR",16/Table4[[#This Row],[Teynold''s Number]],"-")</f>
        <v>-</v>
      </c>
      <c r="L1335" s="86"/>
      <c r="M1335" s="97" t="str">
        <f>IF(Table4[[#This Row],[Regime]]="TURBULENT",(((-4*LOG10(Table4[[#This Row],[ε/D]]/3.7+1.256/(Table4[[#This Row],[Teynold''s Number]]*SQRT(Table4[[#This Row],[f turbulent (guess)]]))))^-1)^2),"")</f>
        <v/>
      </c>
      <c r="N1335" s="91" t="str">
        <f>IF(Table4[[#This Row],[f turbulent]]="","",Table4[[#This Row],[f turbulent (guess)]]-Table4[[#This Row],[f turbulent]])</f>
        <v/>
      </c>
      <c r="O1335" s="87">
        <f>IF(Table4[[#This Row],[Segment]]="",0,IF(C1336="",0,IF(C1336&lt;=Table4[[#This Row],[Diameter (in)]],0,1-(D1335/D1336))))</f>
        <v>0</v>
      </c>
      <c r="P1335" s="92" t="str">
        <f>IF(Table4[[#This Row],[Segment]]="","",IF(C1335&gt;C1336,"",IF(C1336="",0.55,(0.55*(1-D1336/D1335)))))</f>
        <v/>
      </c>
      <c r="Q133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35" s="92" t="str">
        <f>IF(Table4[[#This Row],[Segment]]="","",IF(Table4[[#This Row],[Kexpansion]]="","0",((Table4[[#This Row],[Velocity (m/s)]]^2)/2)*Table4[[#This Row],[Kexpansion]]))</f>
        <v/>
      </c>
      <c r="S1335" s="92" t="str">
        <f>IF(Table4[[#This Row],[Segment]]="","",IF(Table4[[#This Row],[Kcontraction]]="","0",((Table4[[#This Row],[Velocity (m/s)]]^2)/2)*Table4[[#This Row],[Kcontraction]]))</f>
        <v/>
      </c>
      <c r="T1335" s="89" t="str">
        <f>IF(Table4[[#This Row],[Segment]]="","",SUMIF($Y$7:$Y$2000,Table4[[#This Row],[Segment]],$AD$7:$AD$2000))</f>
        <v/>
      </c>
      <c r="U1335" s="95" t="str">
        <f>IF(Table4[[#This Row],[Segment]]="","",Table4[[#This Row],[Hfriction (J/kg)]]+Table4[[#This Row],[Hexpansions (J/kg)]]+Table4[[#This Row],[Hcontractions (J/kg)]]+Table4[[#This Row],[Hf (J/kg)]])</f>
        <v/>
      </c>
      <c r="V1335" s="95" t="str">
        <f>IF(Table4[[#This Row],[Segment]]="","",Table4[[#This Row],[Total Friction Loss (J/kg)]]*Table3[Density (kg/m3)])</f>
        <v/>
      </c>
      <c r="W1335" s="95" t="str">
        <f>IF(Table4[[#This Row],[Segment]]="","",Table4[[#This Row],[Total Pressure Drop (Pa)]]/1000)</f>
        <v/>
      </c>
      <c r="Y1335" s="82" t="str">
        <f>IF('Set Up'!D1558="","",'Set Up'!D1558)</f>
        <v/>
      </c>
      <c r="Z1335" s="82" t="str">
        <f>IF('Set Up'!E1558="","",'Set Up'!E1558)</f>
        <v/>
      </c>
      <c r="AA1335" s="82" t="str">
        <f>IF('Set Up'!F1558="","",'Set Up'!F1558)</f>
        <v/>
      </c>
      <c r="AB1335" s="82" t="str">
        <f>IF('Set Up'!G1558="","",'Set Up'!G1558)</f>
        <v/>
      </c>
      <c r="AC1335" s="82" t="str">
        <f t="array" ref="AC1335">IF(Y1335="","",INDEX(Data!$G$4:$G$51,MATCH(Table7[[#This Row],[Fitting]]&amp;Table7[[#This Row],[Fitting Subtype]],Data!$E$4:$E$51&amp;Data!$F$4:$F$51,0)))</f>
        <v/>
      </c>
      <c r="AD1335" s="89" t="str">
        <f>IF(Table7[[#This Row],[Segment]]="","",Table7[[#This Row],[Quantity]]*Table7[[#This Row],[Kf]]*(((INDEX(Table4[Velocity (m/s)],MATCH(Table7[[#This Row],[Segment]],Table4[Segment],0)))^2)/2))</f>
        <v/>
      </c>
      <c r="AF1335" s="82" t="str">
        <f>Table4[[#This Row],[Segment]]</f>
        <v/>
      </c>
      <c r="AG1335" s="75"/>
      <c r="AH1335" s="82" t="str">
        <f>IF(Table5[[#This Row],[Segment]]="","",AG1335-Table4[[#This Row],[Total Pressure Drop (kPa)]])</f>
        <v/>
      </c>
    </row>
    <row r="1336" spans="1:34" x14ac:dyDescent="0.25">
      <c r="A1336" s="95" t="str">
        <f>IF('Set Up'!A1333="","",'Set Up'!A1333)</f>
        <v/>
      </c>
      <c r="B1336" s="75" t="s">
        <v>81</v>
      </c>
      <c r="C1336" s="85"/>
      <c r="D1336" s="86" t="str">
        <f>IF(Table4[[#This Row],[Diameter (in)]]="","",(((CONVERT(Table4[[#This Row],[Diameter (in)]],"in","m"))/2)^2)*PI())</f>
        <v/>
      </c>
      <c r="E1336" s="87" t="str">
        <f>IF(Table4[[#This Row],[Area (m2)]]="","",$D$4/Table4[[#This Row],[Area (m2)]])</f>
        <v/>
      </c>
      <c r="F1336" s="85">
        <f t="shared" si="20"/>
        <v>4.6951999999999998</v>
      </c>
      <c r="G1336" s="88" t="str">
        <f>IF(Table4[[#This Row],[Segment]]="","",(CONVERT(Table4[[#This Row],[Diameter (in)]],"in","m")*$B$4*Table4[[#This Row],[Velocity (m/s)]])/$C$4)</f>
        <v/>
      </c>
      <c r="H1336" s="96" t="str">
        <f>IF(Table4[[#This Row],[Segment]]="","",IF(Table4[[#This Row],[Teynold''s Number]]&gt;4000,"TURBULENT","LAMINAR"))</f>
        <v/>
      </c>
      <c r="I1336" s="86" t="str">
        <f>IF(Table4[[#This Row],[Segment]]="","",INDEX(Data!C1333:C1347,MATCH(Table4[Material],Data!B1333:B1347,0)))</f>
        <v/>
      </c>
      <c r="J1336" s="89" t="str">
        <f>IF(Table4[[#This Row],[ε (m)]]="","",Table4[[#This Row],[ε (m)]]/(CONVERT(Table4[[#This Row],[Diameter (in)]],"in","m")))</f>
        <v/>
      </c>
      <c r="K1336" s="96" t="str">
        <f>IF(Table4[[#This Row],[Regime]]="LAMINAR",16/Table4[[#This Row],[Teynold''s Number]],"-")</f>
        <v>-</v>
      </c>
      <c r="L1336" s="86"/>
      <c r="M1336" s="97" t="str">
        <f>IF(Table4[[#This Row],[Regime]]="TURBULENT",(((-4*LOG10(Table4[[#This Row],[ε/D]]/3.7+1.256/(Table4[[#This Row],[Teynold''s Number]]*SQRT(Table4[[#This Row],[f turbulent (guess)]]))))^-1)^2),"")</f>
        <v/>
      </c>
      <c r="N1336" s="91" t="str">
        <f>IF(Table4[[#This Row],[f turbulent]]="","",Table4[[#This Row],[f turbulent (guess)]]-Table4[[#This Row],[f turbulent]])</f>
        <v/>
      </c>
      <c r="O1336" s="87">
        <f>IF(Table4[[#This Row],[Segment]]="",0,IF(C1337="",0,IF(C1337&lt;=Table4[[#This Row],[Diameter (in)]],0,1-(D1336/D1337))))</f>
        <v>0</v>
      </c>
      <c r="P1336" s="92" t="str">
        <f>IF(Table4[[#This Row],[Segment]]="","",IF(C1336&gt;C1337,"",IF(C1337="",0.55,(0.55*(1-D1337/D1336)))))</f>
        <v/>
      </c>
      <c r="Q133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36" s="92" t="str">
        <f>IF(Table4[[#This Row],[Segment]]="","",IF(Table4[[#This Row],[Kexpansion]]="","0",((Table4[[#This Row],[Velocity (m/s)]]^2)/2)*Table4[[#This Row],[Kexpansion]]))</f>
        <v/>
      </c>
      <c r="S1336" s="92" t="str">
        <f>IF(Table4[[#This Row],[Segment]]="","",IF(Table4[[#This Row],[Kcontraction]]="","0",((Table4[[#This Row],[Velocity (m/s)]]^2)/2)*Table4[[#This Row],[Kcontraction]]))</f>
        <v/>
      </c>
      <c r="T1336" s="89" t="str">
        <f>IF(Table4[[#This Row],[Segment]]="","",SUMIF($Y$7:$Y$2000,Table4[[#This Row],[Segment]],$AD$7:$AD$2000))</f>
        <v/>
      </c>
      <c r="U1336" s="95" t="str">
        <f>IF(Table4[[#This Row],[Segment]]="","",Table4[[#This Row],[Hfriction (J/kg)]]+Table4[[#This Row],[Hexpansions (J/kg)]]+Table4[[#This Row],[Hcontractions (J/kg)]]+Table4[[#This Row],[Hf (J/kg)]])</f>
        <v/>
      </c>
      <c r="V1336" s="95" t="str">
        <f>IF(Table4[[#This Row],[Segment]]="","",Table4[[#This Row],[Total Friction Loss (J/kg)]]*Table3[Density (kg/m3)])</f>
        <v/>
      </c>
      <c r="W1336" s="95" t="str">
        <f>IF(Table4[[#This Row],[Segment]]="","",Table4[[#This Row],[Total Pressure Drop (Pa)]]/1000)</f>
        <v/>
      </c>
      <c r="Y1336" s="82" t="str">
        <f>IF('Set Up'!D1559="","",'Set Up'!D1559)</f>
        <v/>
      </c>
      <c r="Z1336" s="82" t="str">
        <f>IF('Set Up'!E1559="","",'Set Up'!E1559)</f>
        <v/>
      </c>
      <c r="AA1336" s="82" t="str">
        <f>IF('Set Up'!F1559="","",'Set Up'!F1559)</f>
        <v/>
      </c>
      <c r="AB1336" s="82" t="str">
        <f>IF('Set Up'!G1559="","",'Set Up'!G1559)</f>
        <v/>
      </c>
      <c r="AC1336" s="82" t="str">
        <f t="array" ref="AC1336">IF(Y1336="","",INDEX(Data!$G$4:$G$51,MATCH(Table7[[#This Row],[Fitting]]&amp;Table7[[#This Row],[Fitting Subtype]],Data!$E$4:$E$51&amp;Data!$F$4:$F$51,0)))</f>
        <v/>
      </c>
      <c r="AD1336" s="89" t="str">
        <f>IF(Table7[[#This Row],[Segment]]="","",Table7[[#This Row],[Quantity]]*Table7[[#This Row],[Kf]]*(((INDEX(Table4[Velocity (m/s)],MATCH(Table7[[#This Row],[Segment]],Table4[Segment],0)))^2)/2))</f>
        <v/>
      </c>
      <c r="AF1336" s="82" t="str">
        <f>Table4[[#This Row],[Segment]]</f>
        <v/>
      </c>
      <c r="AG1336" s="75"/>
      <c r="AH1336" s="82" t="str">
        <f>IF(Table5[[#This Row],[Segment]]="","",AG1336-Table4[[#This Row],[Total Pressure Drop (kPa)]])</f>
        <v/>
      </c>
    </row>
    <row r="1337" spans="1:34" x14ac:dyDescent="0.25">
      <c r="A1337" s="95" t="str">
        <f>IF('Set Up'!A1334="","",'Set Up'!A1334)</f>
        <v/>
      </c>
      <c r="B1337" s="75" t="s">
        <v>81</v>
      </c>
      <c r="C1337" s="85"/>
      <c r="D1337" s="86" t="str">
        <f>IF(Table4[[#This Row],[Diameter (in)]]="","",(((CONVERT(Table4[[#This Row],[Diameter (in)]],"in","m"))/2)^2)*PI())</f>
        <v/>
      </c>
      <c r="E1337" s="87" t="str">
        <f>IF(Table4[[#This Row],[Area (m2)]]="","",$D$4/Table4[[#This Row],[Area (m2)]])</f>
        <v/>
      </c>
      <c r="F1337" s="85">
        <f t="shared" si="20"/>
        <v>4.6951999999999998</v>
      </c>
      <c r="G1337" s="88" t="str">
        <f>IF(Table4[[#This Row],[Segment]]="","",(CONVERT(Table4[[#This Row],[Diameter (in)]],"in","m")*$B$4*Table4[[#This Row],[Velocity (m/s)]])/$C$4)</f>
        <v/>
      </c>
      <c r="H1337" s="96" t="str">
        <f>IF(Table4[[#This Row],[Segment]]="","",IF(Table4[[#This Row],[Teynold''s Number]]&gt;4000,"TURBULENT","LAMINAR"))</f>
        <v/>
      </c>
      <c r="I1337" s="86" t="str">
        <f>IF(Table4[[#This Row],[Segment]]="","",INDEX(Data!C1334:C1348,MATCH(Table4[Material],Data!B1334:B1348,0)))</f>
        <v/>
      </c>
      <c r="J1337" s="89" t="str">
        <f>IF(Table4[[#This Row],[ε (m)]]="","",Table4[[#This Row],[ε (m)]]/(CONVERT(Table4[[#This Row],[Diameter (in)]],"in","m")))</f>
        <v/>
      </c>
      <c r="K1337" s="96" t="str">
        <f>IF(Table4[[#This Row],[Regime]]="LAMINAR",16/Table4[[#This Row],[Teynold''s Number]],"-")</f>
        <v>-</v>
      </c>
      <c r="L1337" s="86"/>
      <c r="M1337" s="97" t="str">
        <f>IF(Table4[[#This Row],[Regime]]="TURBULENT",(((-4*LOG10(Table4[[#This Row],[ε/D]]/3.7+1.256/(Table4[[#This Row],[Teynold''s Number]]*SQRT(Table4[[#This Row],[f turbulent (guess)]]))))^-1)^2),"")</f>
        <v/>
      </c>
      <c r="N1337" s="91" t="str">
        <f>IF(Table4[[#This Row],[f turbulent]]="","",Table4[[#This Row],[f turbulent (guess)]]-Table4[[#This Row],[f turbulent]])</f>
        <v/>
      </c>
      <c r="O1337" s="87">
        <f>IF(Table4[[#This Row],[Segment]]="",0,IF(C1338="",0,IF(C1338&lt;=Table4[[#This Row],[Diameter (in)]],0,1-(D1337/D1338))))</f>
        <v>0</v>
      </c>
      <c r="P1337" s="92" t="str">
        <f>IF(Table4[[#This Row],[Segment]]="","",IF(C1337&gt;C1338,"",IF(C1338="",0.55,(0.55*(1-D1338/D1337)))))</f>
        <v/>
      </c>
      <c r="Q133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37" s="92" t="str">
        <f>IF(Table4[[#This Row],[Segment]]="","",IF(Table4[[#This Row],[Kexpansion]]="","0",((Table4[[#This Row],[Velocity (m/s)]]^2)/2)*Table4[[#This Row],[Kexpansion]]))</f>
        <v/>
      </c>
      <c r="S1337" s="92" t="str">
        <f>IF(Table4[[#This Row],[Segment]]="","",IF(Table4[[#This Row],[Kcontraction]]="","0",((Table4[[#This Row],[Velocity (m/s)]]^2)/2)*Table4[[#This Row],[Kcontraction]]))</f>
        <v/>
      </c>
      <c r="T1337" s="89" t="str">
        <f>IF(Table4[[#This Row],[Segment]]="","",SUMIF($Y$7:$Y$2000,Table4[[#This Row],[Segment]],$AD$7:$AD$2000))</f>
        <v/>
      </c>
      <c r="U1337" s="95" t="str">
        <f>IF(Table4[[#This Row],[Segment]]="","",Table4[[#This Row],[Hfriction (J/kg)]]+Table4[[#This Row],[Hexpansions (J/kg)]]+Table4[[#This Row],[Hcontractions (J/kg)]]+Table4[[#This Row],[Hf (J/kg)]])</f>
        <v/>
      </c>
      <c r="V1337" s="95" t="str">
        <f>IF(Table4[[#This Row],[Segment]]="","",Table4[[#This Row],[Total Friction Loss (J/kg)]]*Table3[Density (kg/m3)])</f>
        <v/>
      </c>
      <c r="W1337" s="95" t="str">
        <f>IF(Table4[[#This Row],[Segment]]="","",Table4[[#This Row],[Total Pressure Drop (Pa)]]/1000)</f>
        <v/>
      </c>
      <c r="Y1337" s="82" t="str">
        <f>IF('Set Up'!D1560="","",'Set Up'!D1560)</f>
        <v/>
      </c>
      <c r="Z1337" s="82" t="str">
        <f>IF('Set Up'!E1560="","",'Set Up'!E1560)</f>
        <v/>
      </c>
      <c r="AA1337" s="82" t="str">
        <f>IF('Set Up'!F1560="","",'Set Up'!F1560)</f>
        <v/>
      </c>
      <c r="AB1337" s="82" t="str">
        <f>IF('Set Up'!G1560="","",'Set Up'!G1560)</f>
        <v/>
      </c>
      <c r="AC1337" s="82" t="str">
        <f t="array" ref="AC1337">IF(Y1337="","",INDEX(Data!$G$4:$G$51,MATCH(Table7[[#This Row],[Fitting]]&amp;Table7[[#This Row],[Fitting Subtype]],Data!$E$4:$E$51&amp;Data!$F$4:$F$51,0)))</f>
        <v/>
      </c>
      <c r="AD1337" s="89" t="str">
        <f>IF(Table7[[#This Row],[Segment]]="","",Table7[[#This Row],[Quantity]]*Table7[[#This Row],[Kf]]*(((INDEX(Table4[Velocity (m/s)],MATCH(Table7[[#This Row],[Segment]],Table4[Segment],0)))^2)/2))</f>
        <v/>
      </c>
      <c r="AF1337" s="82" t="str">
        <f>Table4[[#This Row],[Segment]]</f>
        <v/>
      </c>
      <c r="AG1337" s="75"/>
      <c r="AH1337" s="82" t="str">
        <f>IF(Table5[[#This Row],[Segment]]="","",AG1337-Table4[[#This Row],[Total Pressure Drop (kPa)]])</f>
        <v/>
      </c>
    </row>
    <row r="1338" spans="1:34" x14ac:dyDescent="0.25">
      <c r="A1338" s="95" t="str">
        <f>IF('Set Up'!A1335="","",'Set Up'!A1335)</f>
        <v/>
      </c>
      <c r="B1338" s="75" t="s">
        <v>81</v>
      </c>
      <c r="C1338" s="85"/>
      <c r="D1338" s="86" t="str">
        <f>IF(Table4[[#This Row],[Diameter (in)]]="","",(((CONVERT(Table4[[#This Row],[Diameter (in)]],"in","m"))/2)^2)*PI())</f>
        <v/>
      </c>
      <c r="E1338" s="87" t="str">
        <f>IF(Table4[[#This Row],[Area (m2)]]="","",$D$4/Table4[[#This Row],[Area (m2)]])</f>
        <v/>
      </c>
      <c r="F1338" s="85">
        <f t="shared" si="20"/>
        <v>4.6951999999999998</v>
      </c>
      <c r="G1338" s="88" t="str">
        <f>IF(Table4[[#This Row],[Segment]]="","",(CONVERT(Table4[[#This Row],[Diameter (in)]],"in","m")*$B$4*Table4[[#This Row],[Velocity (m/s)]])/$C$4)</f>
        <v/>
      </c>
      <c r="H1338" s="96" t="str">
        <f>IF(Table4[[#This Row],[Segment]]="","",IF(Table4[[#This Row],[Teynold''s Number]]&gt;4000,"TURBULENT","LAMINAR"))</f>
        <v/>
      </c>
      <c r="I1338" s="86" t="str">
        <f>IF(Table4[[#This Row],[Segment]]="","",INDEX(Data!C1335:C1349,MATCH(Table4[Material],Data!B1335:B1349,0)))</f>
        <v/>
      </c>
      <c r="J1338" s="89" t="str">
        <f>IF(Table4[[#This Row],[ε (m)]]="","",Table4[[#This Row],[ε (m)]]/(CONVERT(Table4[[#This Row],[Diameter (in)]],"in","m")))</f>
        <v/>
      </c>
      <c r="K1338" s="96" t="str">
        <f>IF(Table4[[#This Row],[Regime]]="LAMINAR",16/Table4[[#This Row],[Teynold''s Number]],"-")</f>
        <v>-</v>
      </c>
      <c r="L1338" s="86"/>
      <c r="M1338" s="97" t="str">
        <f>IF(Table4[[#This Row],[Regime]]="TURBULENT",(((-4*LOG10(Table4[[#This Row],[ε/D]]/3.7+1.256/(Table4[[#This Row],[Teynold''s Number]]*SQRT(Table4[[#This Row],[f turbulent (guess)]]))))^-1)^2),"")</f>
        <v/>
      </c>
      <c r="N1338" s="91" t="str">
        <f>IF(Table4[[#This Row],[f turbulent]]="","",Table4[[#This Row],[f turbulent (guess)]]-Table4[[#This Row],[f turbulent]])</f>
        <v/>
      </c>
      <c r="O1338" s="87">
        <f>IF(Table4[[#This Row],[Segment]]="",0,IF(C1339="",0,IF(C1339&lt;=Table4[[#This Row],[Diameter (in)]],0,1-(D1338/D1339))))</f>
        <v>0</v>
      </c>
      <c r="P1338" s="92" t="str">
        <f>IF(Table4[[#This Row],[Segment]]="","",IF(C1338&gt;C1339,"",IF(C1339="",0.55,(0.55*(1-D1339/D1338)))))</f>
        <v/>
      </c>
      <c r="Q133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38" s="92" t="str">
        <f>IF(Table4[[#This Row],[Segment]]="","",IF(Table4[[#This Row],[Kexpansion]]="","0",((Table4[[#This Row],[Velocity (m/s)]]^2)/2)*Table4[[#This Row],[Kexpansion]]))</f>
        <v/>
      </c>
      <c r="S1338" s="92" t="str">
        <f>IF(Table4[[#This Row],[Segment]]="","",IF(Table4[[#This Row],[Kcontraction]]="","0",((Table4[[#This Row],[Velocity (m/s)]]^2)/2)*Table4[[#This Row],[Kcontraction]]))</f>
        <v/>
      </c>
      <c r="T1338" s="89" t="str">
        <f>IF(Table4[[#This Row],[Segment]]="","",SUMIF($Y$7:$Y$2000,Table4[[#This Row],[Segment]],$AD$7:$AD$2000))</f>
        <v/>
      </c>
      <c r="U1338" s="95" t="str">
        <f>IF(Table4[[#This Row],[Segment]]="","",Table4[[#This Row],[Hfriction (J/kg)]]+Table4[[#This Row],[Hexpansions (J/kg)]]+Table4[[#This Row],[Hcontractions (J/kg)]]+Table4[[#This Row],[Hf (J/kg)]])</f>
        <v/>
      </c>
      <c r="V1338" s="95" t="str">
        <f>IF(Table4[[#This Row],[Segment]]="","",Table4[[#This Row],[Total Friction Loss (J/kg)]]*Table3[Density (kg/m3)])</f>
        <v/>
      </c>
      <c r="W1338" s="95" t="str">
        <f>IF(Table4[[#This Row],[Segment]]="","",Table4[[#This Row],[Total Pressure Drop (Pa)]]/1000)</f>
        <v/>
      </c>
      <c r="Y1338" s="82" t="str">
        <f>IF('Set Up'!D1561="","",'Set Up'!D1561)</f>
        <v/>
      </c>
      <c r="Z1338" s="82" t="str">
        <f>IF('Set Up'!E1561="","",'Set Up'!E1561)</f>
        <v/>
      </c>
      <c r="AA1338" s="82" t="str">
        <f>IF('Set Up'!F1561="","",'Set Up'!F1561)</f>
        <v/>
      </c>
      <c r="AB1338" s="82" t="str">
        <f>IF('Set Up'!G1561="","",'Set Up'!G1561)</f>
        <v/>
      </c>
      <c r="AC1338" s="82" t="str">
        <f t="array" ref="AC1338">IF(Y1338="","",INDEX(Data!$G$4:$G$51,MATCH(Table7[[#This Row],[Fitting]]&amp;Table7[[#This Row],[Fitting Subtype]],Data!$E$4:$E$51&amp;Data!$F$4:$F$51,0)))</f>
        <v/>
      </c>
      <c r="AD1338" s="89" t="str">
        <f>IF(Table7[[#This Row],[Segment]]="","",Table7[[#This Row],[Quantity]]*Table7[[#This Row],[Kf]]*(((INDEX(Table4[Velocity (m/s)],MATCH(Table7[[#This Row],[Segment]],Table4[Segment],0)))^2)/2))</f>
        <v/>
      </c>
      <c r="AF1338" s="82" t="str">
        <f>Table4[[#This Row],[Segment]]</f>
        <v/>
      </c>
      <c r="AG1338" s="75"/>
      <c r="AH1338" s="82" t="str">
        <f>IF(Table5[[#This Row],[Segment]]="","",AG1338-Table4[[#This Row],[Total Pressure Drop (kPa)]])</f>
        <v/>
      </c>
    </row>
    <row r="1339" spans="1:34" x14ac:dyDescent="0.25">
      <c r="A1339" s="95" t="str">
        <f>IF('Set Up'!A1336="","",'Set Up'!A1336)</f>
        <v/>
      </c>
      <c r="B1339" s="75" t="s">
        <v>81</v>
      </c>
      <c r="C1339" s="85"/>
      <c r="D1339" s="86" t="str">
        <f>IF(Table4[[#This Row],[Diameter (in)]]="","",(((CONVERT(Table4[[#This Row],[Diameter (in)]],"in","m"))/2)^2)*PI())</f>
        <v/>
      </c>
      <c r="E1339" s="87" t="str">
        <f>IF(Table4[[#This Row],[Area (m2)]]="","",$D$4/Table4[[#This Row],[Area (m2)]])</f>
        <v/>
      </c>
      <c r="F1339" s="85">
        <f t="shared" si="20"/>
        <v>4.6951999999999998</v>
      </c>
      <c r="G1339" s="88" t="str">
        <f>IF(Table4[[#This Row],[Segment]]="","",(CONVERT(Table4[[#This Row],[Diameter (in)]],"in","m")*$B$4*Table4[[#This Row],[Velocity (m/s)]])/$C$4)</f>
        <v/>
      </c>
      <c r="H1339" s="96" t="str">
        <f>IF(Table4[[#This Row],[Segment]]="","",IF(Table4[[#This Row],[Teynold''s Number]]&gt;4000,"TURBULENT","LAMINAR"))</f>
        <v/>
      </c>
      <c r="I1339" s="86" t="str">
        <f>IF(Table4[[#This Row],[Segment]]="","",INDEX(Data!C1336:C1350,MATCH(Table4[Material],Data!B1336:B1350,0)))</f>
        <v/>
      </c>
      <c r="J1339" s="89" t="str">
        <f>IF(Table4[[#This Row],[ε (m)]]="","",Table4[[#This Row],[ε (m)]]/(CONVERT(Table4[[#This Row],[Diameter (in)]],"in","m")))</f>
        <v/>
      </c>
      <c r="K1339" s="96" t="str">
        <f>IF(Table4[[#This Row],[Regime]]="LAMINAR",16/Table4[[#This Row],[Teynold''s Number]],"-")</f>
        <v>-</v>
      </c>
      <c r="L1339" s="86"/>
      <c r="M1339" s="97" t="str">
        <f>IF(Table4[[#This Row],[Regime]]="TURBULENT",(((-4*LOG10(Table4[[#This Row],[ε/D]]/3.7+1.256/(Table4[[#This Row],[Teynold''s Number]]*SQRT(Table4[[#This Row],[f turbulent (guess)]]))))^-1)^2),"")</f>
        <v/>
      </c>
      <c r="N1339" s="91" t="str">
        <f>IF(Table4[[#This Row],[f turbulent]]="","",Table4[[#This Row],[f turbulent (guess)]]-Table4[[#This Row],[f turbulent]])</f>
        <v/>
      </c>
      <c r="O1339" s="87">
        <f>IF(Table4[[#This Row],[Segment]]="",0,IF(C1340="",0,IF(C1340&lt;=Table4[[#This Row],[Diameter (in)]],0,1-(D1339/D1340))))</f>
        <v>0</v>
      </c>
      <c r="P1339" s="92" t="str">
        <f>IF(Table4[[#This Row],[Segment]]="","",IF(C1339&gt;C1340,"",IF(C1340="",0.55,(0.55*(1-D1340/D1339)))))</f>
        <v/>
      </c>
      <c r="Q133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39" s="92" t="str">
        <f>IF(Table4[[#This Row],[Segment]]="","",IF(Table4[[#This Row],[Kexpansion]]="","0",((Table4[[#This Row],[Velocity (m/s)]]^2)/2)*Table4[[#This Row],[Kexpansion]]))</f>
        <v/>
      </c>
      <c r="S1339" s="92" t="str">
        <f>IF(Table4[[#This Row],[Segment]]="","",IF(Table4[[#This Row],[Kcontraction]]="","0",((Table4[[#This Row],[Velocity (m/s)]]^2)/2)*Table4[[#This Row],[Kcontraction]]))</f>
        <v/>
      </c>
      <c r="T1339" s="89" t="str">
        <f>IF(Table4[[#This Row],[Segment]]="","",SUMIF($Y$7:$Y$2000,Table4[[#This Row],[Segment]],$AD$7:$AD$2000))</f>
        <v/>
      </c>
      <c r="U1339" s="95" t="str">
        <f>IF(Table4[[#This Row],[Segment]]="","",Table4[[#This Row],[Hfriction (J/kg)]]+Table4[[#This Row],[Hexpansions (J/kg)]]+Table4[[#This Row],[Hcontractions (J/kg)]]+Table4[[#This Row],[Hf (J/kg)]])</f>
        <v/>
      </c>
      <c r="V1339" s="95" t="str">
        <f>IF(Table4[[#This Row],[Segment]]="","",Table4[[#This Row],[Total Friction Loss (J/kg)]]*Table3[Density (kg/m3)])</f>
        <v/>
      </c>
      <c r="W1339" s="95" t="str">
        <f>IF(Table4[[#This Row],[Segment]]="","",Table4[[#This Row],[Total Pressure Drop (Pa)]]/1000)</f>
        <v/>
      </c>
      <c r="Y1339" s="82" t="str">
        <f>IF('Set Up'!D1562="","",'Set Up'!D1562)</f>
        <v/>
      </c>
      <c r="Z1339" s="82" t="str">
        <f>IF('Set Up'!E1562="","",'Set Up'!E1562)</f>
        <v/>
      </c>
      <c r="AA1339" s="82" t="str">
        <f>IF('Set Up'!F1562="","",'Set Up'!F1562)</f>
        <v/>
      </c>
      <c r="AB1339" s="82" t="str">
        <f>IF('Set Up'!G1562="","",'Set Up'!G1562)</f>
        <v/>
      </c>
      <c r="AC1339" s="82" t="str">
        <f t="array" ref="AC1339">IF(Y1339="","",INDEX(Data!$G$4:$G$51,MATCH(Table7[[#This Row],[Fitting]]&amp;Table7[[#This Row],[Fitting Subtype]],Data!$E$4:$E$51&amp;Data!$F$4:$F$51,0)))</f>
        <v/>
      </c>
      <c r="AD1339" s="89" t="str">
        <f>IF(Table7[[#This Row],[Segment]]="","",Table7[[#This Row],[Quantity]]*Table7[[#This Row],[Kf]]*(((INDEX(Table4[Velocity (m/s)],MATCH(Table7[[#This Row],[Segment]],Table4[Segment],0)))^2)/2))</f>
        <v/>
      </c>
      <c r="AF1339" s="82" t="str">
        <f>Table4[[#This Row],[Segment]]</f>
        <v/>
      </c>
      <c r="AG1339" s="75"/>
      <c r="AH1339" s="82" t="str">
        <f>IF(Table5[[#This Row],[Segment]]="","",AG1339-Table4[[#This Row],[Total Pressure Drop (kPa)]])</f>
        <v/>
      </c>
    </row>
    <row r="1340" spans="1:34" x14ac:dyDescent="0.25">
      <c r="A1340" s="95" t="str">
        <f>IF('Set Up'!A1337="","",'Set Up'!A1337)</f>
        <v/>
      </c>
      <c r="B1340" s="75" t="s">
        <v>81</v>
      </c>
      <c r="C1340" s="85"/>
      <c r="D1340" s="86" t="str">
        <f>IF(Table4[[#This Row],[Diameter (in)]]="","",(((CONVERT(Table4[[#This Row],[Diameter (in)]],"in","m"))/2)^2)*PI())</f>
        <v/>
      </c>
      <c r="E1340" s="87" t="str">
        <f>IF(Table4[[#This Row],[Area (m2)]]="","",$D$4/Table4[[#This Row],[Area (m2)]])</f>
        <v/>
      </c>
      <c r="F1340" s="85">
        <f t="shared" si="20"/>
        <v>4.6951999999999998</v>
      </c>
      <c r="G1340" s="88" t="str">
        <f>IF(Table4[[#This Row],[Segment]]="","",(CONVERT(Table4[[#This Row],[Diameter (in)]],"in","m")*$B$4*Table4[[#This Row],[Velocity (m/s)]])/$C$4)</f>
        <v/>
      </c>
      <c r="H1340" s="96" t="str">
        <f>IF(Table4[[#This Row],[Segment]]="","",IF(Table4[[#This Row],[Teynold''s Number]]&gt;4000,"TURBULENT","LAMINAR"))</f>
        <v/>
      </c>
      <c r="I1340" s="86" t="str">
        <f>IF(Table4[[#This Row],[Segment]]="","",INDEX(Data!C1337:C1351,MATCH(Table4[Material],Data!B1337:B1351,0)))</f>
        <v/>
      </c>
      <c r="J1340" s="89" t="str">
        <f>IF(Table4[[#This Row],[ε (m)]]="","",Table4[[#This Row],[ε (m)]]/(CONVERT(Table4[[#This Row],[Diameter (in)]],"in","m")))</f>
        <v/>
      </c>
      <c r="K1340" s="96" t="str">
        <f>IF(Table4[[#This Row],[Regime]]="LAMINAR",16/Table4[[#This Row],[Teynold''s Number]],"-")</f>
        <v>-</v>
      </c>
      <c r="L1340" s="86"/>
      <c r="M1340" s="97" t="str">
        <f>IF(Table4[[#This Row],[Regime]]="TURBULENT",(((-4*LOG10(Table4[[#This Row],[ε/D]]/3.7+1.256/(Table4[[#This Row],[Teynold''s Number]]*SQRT(Table4[[#This Row],[f turbulent (guess)]]))))^-1)^2),"")</f>
        <v/>
      </c>
      <c r="N1340" s="91" t="str">
        <f>IF(Table4[[#This Row],[f turbulent]]="","",Table4[[#This Row],[f turbulent (guess)]]-Table4[[#This Row],[f turbulent]])</f>
        <v/>
      </c>
      <c r="O1340" s="87">
        <f>IF(Table4[[#This Row],[Segment]]="",0,IF(C1341="",0,IF(C1341&lt;=Table4[[#This Row],[Diameter (in)]],0,1-(D1340/D1341))))</f>
        <v>0</v>
      </c>
      <c r="P1340" s="92" t="str">
        <f>IF(Table4[[#This Row],[Segment]]="","",IF(C1340&gt;C1341,"",IF(C1341="",0.55,(0.55*(1-D1341/D1340)))))</f>
        <v/>
      </c>
      <c r="Q134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40" s="92" t="str">
        <f>IF(Table4[[#This Row],[Segment]]="","",IF(Table4[[#This Row],[Kexpansion]]="","0",((Table4[[#This Row],[Velocity (m/s)]]^2)/2)*Table4[[#This Row],[Kexpansion]]))</f>
        <v/>
      </c>
      <c r="S1340" s="92" t="str">
        <f>IF(Table4[[#This Row],[Segment]]="","",IF(Table4[[#This Row],[Kcontraction]]="","0",((Table4[[#This Row],[Velocity (m/s)]]^2)/2)*Table4[[#This Row],[Kcontraction]]))</f>
        <v/>
      </c>
      <c r="T1340" s="89" t="str">
        <f>IF(Table4[[#This Row],[Segment]]="","",SUMIF($Y$7:$Y$2000,Table4[[#This Row],[Segment]],$AD$7:$AD$2000))</f>
        <v/>
      </c>
      <c r="U1340" s="95" t="str">
        <f>IF(Table4[[#This Row],[Segment]]="","",Table4[[#This Row],[Hfriction (J/kg)]]+Table4[[#This Row],[Hexpansions (J/kg)]]+Table4[[#This Row],[Hcontractions (J/kg)]]+Table4[[#This Row],[Hf (J/kg)]])</f>
        <v/>
      </c>
      <c r="V1340" s="95" t="str">
        <f>IF(Table4[[#This Row],[Segment]]="","",Table4[[#This Row],[Total Friction Loss (J/kg)]]*Table3[Density (kg/m3)])</f>
        <v/>
      </c>
      <c r="W1340" s="95" t="str">
        <f>IF(Table4[[#This Row],[Segment]]="","",Table4[[#This Row],[Total Pressure Drop (Pa)]]/1000)</f>
        <v/>
      </c>
      <c r="Y1340" s="82" t="str">
        <f>IF('Set Up'!D1563="","",'Set Up'!D1563)</f>
        <v/>
      </c>
      <c r="Z1340" s="82" t="str">
        <f>IF('Set Up'!E1563="","",'Set Up'!E1563)</f>
        <v/>
      </c>
      <c r="AA1340" s="82" t="str">
        <f>IF('Set Up'!F1563="","",'Set Up'!F1563)</f>
        <v/>
      </c>
      <c r="AB1340" s="82" t="str">
        <f>IF('Set Up'!G1563="","",'Set Up'!G1563)</f>
        <v/>
      </c>
      <c r="AC1340" s="82" t="str">
        <f t="array" ref="AC1340">IF(Y1340="","",INDEX(Data!$G$4:$G$51,MATCH(Table7[[#This Row],[Fitting]]&amp;Table7[[#This Row],[Fitting Subtype]],Data!$E$4:$E$51&amp;Data!$F$4:$F$51,0)))</f>
        <v/>
      </c>
      <c r="AD1340" s="89" t="str">
        <f>IF(Table7[[#This Row],[Segment]]="","",Table7[[#This Row],[Quantity]]*Table7[[#This Row],[Kf]]*(((INDEX(Table4[Velocity (m/s)],MATCH(Table7[[#This Row],[Segment]],Table4[Segment],0)))^2)/2))</f>
        <v/>
      </c>
      <c r="AF1340" s="82" t="str">
        <f>Table4[[#This Row],[Segment]]</f>
        <v/>
      </c>
      <c r="AG1340" s="75"/>
      <c r="AH1340" s="82" t="str">
        <f>IF(Table5[[#This Row],[Segment]]="","",AG1340-Table4[[#This Row],[Total Pressure Drop (kPa)]])</f>
        <v/>
      </c>
    </row>
    <row r="1341" spans="1:34" x14ac:dyDescent="0.25">
      <c r="A1341" s="95" t="str">
        <f>IF('Set Up'!A1338="","",'Set Up'!A1338)</f>
        <v/>
      </c>
      <c r="B1341" s="75" t="s">
        <v>81</v>
      </c>
      <c r="C1341" s="85"/>
      <c r="D1341" s="86" t="str">
        <f>IF(Table4[[#This Row],[Diameter (in)]]="","",(((CONVERT(Table4[[#This Row],[Diameter (in)]],"in","m"))/2)^2)*PI())</f>
        <v/>
      </c>
      <c r="E1341" s="87" t="str">
        <f>IF(Table4[[#This Row],[Area (m2)]]="","",$D$4/Table4[[#This Row],[Area (m2)]])</f>
        <v/>
      </c>
      <c r="F1341" s="85">
        <f t="shared" si="20"/>
        <v>4.6951999999999998</v>
      </c>
      <c r="G1341" s="88" t="str">
        <f>IF(Table4[[#This Row],[Segment]]="","",(CONVERT(Table4[[#This Row],[Diameter (in)]],"in","m")*$B$4*Table4[[#This Row],[Velocity (m/s)]])/$C$4)</f>
        <v/>
      </c>
      <c r="H1341" s="96" t="str">
        <f>IF(Table4[[#This Row],[Segment]]="","",IF(Table4[[#This Row],[Teynold''s Number]]&gt;4000,"TURBULENT","LAMINAR"))</f>
        <v/>
      </c>
      <c r="I1341" s="86" t="str">
        <f>IF(Table4[[#This Row],[Segment]]="","",INDEX(Data!C1338:C1352,MATCH(Table4[Material],Data!B1338:B1352,0)))</f>
        <v/>
      </c>
      <c r="J1341" s="89" t="str">
        <f>IF(Table4[[#This Row],[ε (m)]]="","",Table4[[#This Row],[ε (m)]]/(CONVERT(Table4[[#This Row],[Diameter (in)]],"in","m")))</f>
        <v/>
      </c>
      <c r="K1341" s="96" t="str">
        <f>IF(Table4[[#This Row],[Regime]]="LAMINAR",16/Table4[[#This Row],[Teynold''s Number]],"-")</f>
        <v>-</v>
      </c>
      <c r="L1341" s="86"/>
      <c r="M1341" s="97" t="str">
        <f>IF(Table4[[#This Row],[Regime]]="TURBULENT",(((-4*LOG10(Table4[[#This Row],[ε/D]]/3.7+1.256/(Table4[[#This Row],[Teynold''s Number]]*SQRT(Table4[[#This Row],[f turbulent (guess)]]))))^-1)^2),"")</f>
        <v/>
      </c>
      <c r="N1341" s="91" t="str">
        <f>IF(Table4[[#This Row],[f turbulent]]="","",Table4[[#This Row],[f turbulent (guess)]]-Table4[[#This Row],[f turbulent]])</f>
        <v/>
      </c>
      <c r="O1341" s="87">
        <f>IF(Table4[[#This Row],[Segment]]="",0,IF(C1342="",0,IF(C1342&lt;=Table4[[#This Row],[Diameter (in)]],0,1-(D1341/D1342))))</f>
        <v>0</v>
      </c>
      <c r="P1341" s="92" t="str">
        <f>IF(Table4[[#This Row],[Segment]]="","",IF(C1341&gt;C1342,"",IF(C1342="",0.55,(0.55*(1-D1342/D1341)))))</f>
        <v/>
      </c>
      <c r="Q134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41" s="92" t="str">
        <f>IF(Table4[[#This Row],[Segment]]="","",IF(Table4[[#This Row],[Kexpansion]]="","0",((Table4[[#This Row],[Velocity (m/s)]]^2)/2)*Table4[[#This Row],[Kexpansion]]))</f>
        <v/>
      </c>
      <c r="S1341" s="92" t="str">
        <f>IF(Table4[[#This Row],[Segment]]="","",IF(Table4[[#This Row],[Kcontraction]]="","0",((Table4[[#This Row],[Velocity (m/s)]]^2)/2)*Table4[[#This Row],[Kcontraction]]))</f>
        <v/>
      </c>
      <c r="T1341" s="89" t="str">
        <f>IF(Table4[[#This Row],[Segment]]="","",SUMIF($Y$7:$Y$2000,Table4[[#This Row],[Segment]],$AD$7:$AD$2000))</f>
        <v/>
      </c>
      <c r="U1341" s="95" t="str">
        <f>IF(Table4[[#This Row],[Segment]]="","",Table4[[#This Row],[Hfriction (J/kg)]]+Table4[[#This Row],[Hexpansions (J/kg)]]+Table4[[#This Row],[Hcontractions (J/kg)]]+Table4[[#This Row],[Hf (J/kg)]])</f>
        <v/>
      </c>
      <c r="V1341" s="95" t="str">
        <f>IF(Table4[[#This Row],[Segment]]="","",Table4[[#This Row],[Total Friction Loss (J/kg)]]*Table3[Density (kg/m3)])</f>
        <v/>
      </c>
      <c r="W1341" s="95" t="str">
        <f>IF(Table4[[#This Row],[Segment]]="","",Table4[[#This Row],[Total Pressure Drop (Pa)]]/1000)</f>
        <v/>
      </c>
      <c r="Y1341" s="82" t="str">
        <f>IF('Set Up'!D1564="","",'Set Up'!D1564)</f>
        <v/>
      </c>
      <c r="Z1341" s="82" t="str">
        <f>IF('Set Up'!E1564="","",'Set Up'!E1564)</f>
        <v/>
      </c>
      <c r="AA1341" s="82" t="str">
        <f>IF('Set Up'!F1564="","",'Set Up'!F1564)</f>
        <v/>
      </c>
      <c r="AB1341" s="82" t="str">
        <f>IF('Set Up'!G1564="","",'Set Up'!G1564)</f>
        <v/>
      </c>
      <c r="AC1341" s="82" t="str">
        <f t="array" ref="AC1341">IF(Y1341="","",INDEX(Data!$G$4:$G$51,MATCH(Table7[[#This Row],[Fitting]]&amp;Table7[[#This Row],[Fitting Subtype]],Data!$E$4:$E$51&amp;Data!$F$4:$F$51,0)))</f>
        <v/>
      </c>
      <c r="AD1341" s="89" t="str">
        <f>IF(Table7[[#This Row],[Segment]]="","",Table7[[#This Row],[Quantity]]*Table7[[#This Row],[Kf]]*(((INDEX(Table4[Velocity (m/s)],MATCH(Table7[[#This Row],[Segment]],Table4[Segment],0)))^2)/2))</f>
        <v/>
      </c>
      <c r="AF1341" s="82" t="str">
        <f>Table4[[#This Row],[Segment]]</f>
        <v/>
      </c>
      <c r="AG1341" s="75"/>
      <c r="AH1341" s="82" t="str">
        <f>IF(Table5[[#This Row],[Segment]]="","",AG1341-Table4[[#This Row],[Total Pressure Drop (kPa)]])</f>
        <v/>
      </c>
    </row>
    <row r="1342" spans="1:34" x14ac:dyDescent="0.25">
      <c r="A1342" s="95" t="str">
        <f>IF('Set Up'!A1339="","",'Set Up'!A1339)</f>
        <v/>
      </c>
      <c r="B1342" s="75" t="s">
        <v>81</v>
      </c>
      <c r="C1342" s="85"/>
      <c r="D1342" s="86" t="str">
        <f>IF(Table4[[#This Row],[Diameter (in)]]="","",(((CONVERT(Table4[[#This Row],[Diameter (in)]],"in","m"))/2)^2)*PI())</f>
        <v/>
      </c>
      <c r="E1342" s="87" t="str">
        <f>IF(Table4[[#This Row],[Area (m2)]]="","",$D$4/Table4[[#This Row],[Area (m2)]])</f>
        <v/>
      </c>
      <c r="F1342" s="85">
        <f t="shared" si="20"/>
        <v>4.6951999999999998</v>
      </c>
      <c r="G1342" s="88" t="str">
        <f>IF(Table4[[#This Row],[Segment]]="","",(CONVERT(Table4[[#This Row],[Diameter (in)]],"in","m")*$B$4*Table4[[#This Row],[Velocity (m/s)]])/$C$4)</f>
        <v/>
      </c>
      <c r="H1342" s="96" t="str">
        <f>IF(Table4[[#This Row],[Segment]]="","",IF(Table4[[#This Row],[Teynold''s Number]]&gt;4000,"TURBULENT","LAMINAR"))</f>
        <v/>
      </c>
      <c r="I1342" s="86" t="str">
        <f>IF(Table4[[#This Row],[Segment]]="","",INDEX(Data!C1339:C1353,MATCH(Table4[Material],Data!B1339:B1353,0)))</f>
        <v/>
      </c>
      <c r="J1342" s="89" t="str">
        <f>IF(Table4[[#This Row],[ε (m)]]="","",Table4[[#This Row],[ε (m)]]/(CONVERT(Table4[[#This Row],[Diameter (in)]],"in","m")))</f>
        <v/>
      </c>
      <c r="K1342" s="96" t="str">
        <f>IF(Table4[[#This Row],[Regime]]="LAMINAR",16/Table4[[#This Row],[Teynold''s Number]],"-")</f>
        <v>-</v>
      </c>
      <c r="L1342" s="86"/>
      <c r="M1342" s="97" t="str">
        <f>IF(Table4[[#This Row],[Regime]]="TURBULENT",(((-4*LOG10(Table4[[#This Row],[ε/D]]/3.7+1.256/(Table4[[#This Row],[Teynold''s Number]]*SQRT(Table4[[#This Row],[f turbulent (guess)]]))))^-1)^2),"")</f>
        <v/>
      </c>
      <c r="N1342" s="91" t="str">
        <f>IF(Table4[[#This Row],[f turbulent]]="","",Table4[[#This Row],[f turbulent (guess)]]-Table4[[#This Row],[f turbulent]])</f>
        <v/>
      </c>
      <c r="O1342" s="87">
        <f>IF(Table4[[#This Row],[Segment]]="",0,IF(C1343="",0,IF(C1343&lt;=Table4[[#This Row],[Diameter (in)]],0,1-(D1342/D1343))))</f>
        <v>0</v>
      </c>
      <c r="P1342" s="92" t="str">
        <f>IF(Table4[[#This Row],[Segment]]="","",IF(C1342&gt;C1343,"",IF(C1343="",0.55,(0.55*(1-D1343/D1342)))))</f>
        <v/>
      </c>
      <c r="Q134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42" s="92" t="str">
        <f>IF(Table4[[#This Row],[Segment]]="","",IF(Table4[[#This Row],[Kexpansion]]="","0",((Table4[[#This Row],[Velocity (m/s)]]^2)/2)*Table4[[#This Row],[Kexpansion]]))</f>
        <v/>
      </c>
      <c r="S1342" s="92" t="str">
        <f>IF(Table4[[#This Row],[Segment]]="","",IF(Table4[[#This Row],[Kcontraction]]="","0",((Table4[[#This Row],[Velocity (m/s)]]^2)/2)*Table4[[#This Row],[Kcontraction]]))</f>
        <v/>
      </c>
      <c r="T1342" s="89" t="str">
        <f>IF(Table4[[#This Row],[Segment]]="","",SUMIF($Y$7:$Y$2000,Table4[[#This Row],[Segment]],$AD$7:$AD$2000))</f>
        <v/>
      </c>
      <c r="U1342" s="95" t="str">
        <f>IF(Table4[[#This Row],[Segment]]="","",Table4[[#This Row],[Hfriction (J/kg)]]+Table4[[#This Row],[Hexpansions (J/kg)]]+Table4[[#This Row],[Hcontractions (J/kg)]]+Table4[[#This Row],[Hf (J/kg)]])</f>
        <v/>
      </c>
      <c r="V1342" s="95" t="str">
        <f>IF(Table4[[#This Row],[Segment]]="","",Table4[[#This Row],[Total Friction Loss (J/kg)]]*Table3[Density (kg/m3)])</f>
        <v/>
      </c>
      <c r="W1342" s="95" t="str">
        <f>IF(Table4[[#This Row],[Segment]]="","",Table4[[#This Row],[Total Pressure Drop (Pa)]]/1000)</f>
        <v/>
      </c>
      <c r="Y1342" s="82" t="str">
        <f>IF('Set Up'!D1565="","",'Set Up'!D1565)</f>
        <v/>
      </c>
      <c r="Z1342" s="82" t="str">
        <f>IF('Set Up'!E1565="","",'Set Up'!E1565)</f>
        <v/>
      </c>
      <c r="AA1342" s="82" t="str">
        <f>IF('Set Up'!F1565="","",'Set Up'!F1565)</f>
        <v/>
      </c>
      <c r="AB1342" s="82" t="str">
        <f>IF('Set Up'!G1565="","",'Set Up'!G1565)</f>
        <v/>
      </c>
      <c r="AC1342" s="82" t="str">
        <f t="array" ref="AC1342">IF(Y1342="","",INDEX(Data!$G$4:$G$51,MATCH(Table7[[#This Row],[Fitting]]&amp;Table7[[#This Row],[Fitting Subtype]],Data!$E$4:$E$51&amp;Data!$F$4:$F$51,0)))</f>
        <v/>
      </c>
      <c r="AD1342" s="89" t="str">
        <f>IF(Table7[[#This Row],[Segment]]="","",Table7[[#This Row],[Quantity]]*Table7[[#This Row],[Kf]]*(((INDEX(Table4[Velocity (m/s)],MATCH(Table7[[#This Row],[Segment]],Table4[Segment],0)))^2)/2))</f>
        <v/>
      </c>
      <c r="AF1342" s="82" t="str">
        <f>Table4[[#This Row],[Segment]]</f>
        <v/>
      </c>
      <c r="AG1342" s="75"/>
      <c r="AH1342" s="82" t="str">
        <f>IF(Table5[[#This Row],[Segment]]="","",AG1342-Table4[[#This Row],[Total Pressure Drop (kPa)]])</f>
        <v/>
      </c>
    </row>
    <row r="1343" spans="1:34" x14ac:dyDescent="0.25">
      <c r="A1343" s="95" t="str">
        <f>IF('Set Up'!A1340="","",'Set Up'!A1340)</f>
        <v/>
      </c>
      <c r="B1343" s="75" t="s">
        <v>81</v>
      </c>
      <c r="C1343" s="85"/>
      <c r="D1343" s="86" t="str">
        <f>IF(Table4[[#This Row],[Diameter (in)]]="","",(((CONVERT(Table4[[#This Row],[Diameter (in)]],"in","m"))/2)^2)*PI())</f>
        <v/>
      </c>
      <c r="E1343" s="87" t="str">
        <f>IF(Table4[[#This Row],[Area (m2)]]="","",$D$4/Table4[[#This Row],[Area (m2)]])</f>
        <v/>
      </c>
      <c r="F1343" s="85">
        <f t="shared" si="20"/>
        <v>4.6951999999999998</v>
      </c>
      <c r="G1343" s="88" t="str">
        <f>IF(Table4[[#This Row],[Segment]]="","",(CONVERT(Table4[[#This Row],[Diameter (in)]],"in","m")*$B$4*Table4[[#This Row],[Velocity (m/s)]])/$C$4)</f>
        <v/>
      </c>
      <c r="H1343" s="96" t="str">
        <f>IF(Table4[[#This Row],[Segment]]="","",IF(Table4[[#This Row],[Teynold''s Number]]&gt;4000,"TURBULENT","LAMINAR"))</f>
        <v/>
      </c>
      <c r="I1343" s="86" t="str">
        <f>IF(Table4[[#This Row],[Segment]]="","",INDEX(Data!C1340:C1354,MATCH(Table4[Material],Data!B1340:B1354,0)))</f>
        <v/>
      </c>
      <c r="J1343" s="89" t="str">
        <f>IF(Table4[[#This Row],[ε (m)]]="","",Table4[[#This Row],[ε (m)]]/(CONVERT(Table4[[#This Row],[Diameter (in)]],"in","m")))</f>
        <v/>
      </c>
      <c r="K1343" s="96" t="str">
        <f>IF(Table4[[#This Row],[Regime]]="LAMINAR",16/Table4[[#This Row],[Teynold''s Number]],"-")</f>
        <v>-</v>
      </c>
      <c r="L1343" s="86"/>
      <c r="M1343" s="97" t="str">
        <f>IF(Table4[[#This Row],[Regime]]="TURBULENT",(((-4*LOG10(Table4[[#This Row],[ε/D]]/3.7+1.256/(Table4[[#This Row],[Teynold''s Number]]*SQRT(Table4[[#This Row],[f turbulent (guess)]]))))^-1)^2),"")</f>
        <v/>
      </c>
      <c r="N1343" s="91" t="str">
        <f>IF(Table4[[#This Row],[f turbulent]]="","",Table4[[#This Row],[f turbulent (guess)]]-Table4[[#This Row],[f turbulent]])</f>
        <v/>
      </c>
      <c r="O1343" s="87">
        <f>IF(Table4[[#This Row],[Segment]]="",0,IF(C1344="",0,IF(C1344&lt;=Table4[[#This Row],[Diameter (in)]],0,1-(D1343/D1344))))</f>
        <v>0</v>
      </c>
      <c r="P1343" s="92" t="str">
        <f>IF(Table4[[#This Row],[Segment]]="","",IF(C1343&gt;C1344,"",IF(C1344="",0.55,(0.55*(1-D1344/D1343)))))</f>
        <v/>
      </c>
      <c r="Q134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43" s="92" t="str">
        <f>IF(Table4[[#This Row],[Segment]]="","",IF(Table4[[#This Row],[Kexpansion]]="","0",((Table4[[#This Row],[Velocity (m/s)]]^2)/2)*Table4[[#This Row],[Kexpansion]]))</f>
        <v/>
      </c>
      <c r="S1343" s="92" t="str">
        <f>IF(Table4[[#This Row],[Segment]]="","",IF(Table4[[#This Row],[Kcontraction]]="","0",((Table4[[#This Row],[Velocity (m/s)]]^2)/2)*Table4[[#This Row],[Kcontraction]]))</f>
        <v/>
      </c>
      <c r="T1343" s="89" t="str">
        <f>IF(Table4[[#This Row],[Segment]]="","",SUMIF($Y$7:$Y$2000,Table4[[#This Row],[Segment]],$AD$7:$AD$2000))</f>
        <v/>
      </c>
      <c r="U1343" s="95" t="str">
        <f>IF(Table4[[#This Row],[Segment]]="","",Table4[[#This Row],[Hfriction (J/kg)]]+Table4[[#This Row],[Hexpansions (J/kg)]]+Table4[[#This Row],[Hcontractions (J/kg)]]+Table4[[#This Row],[Hf (J/kg)]])</f>
        <v/>
      </c>
      <c r="V1343" s="95" t="str">
        <f>IF(Table4[[#This Row],[Segment]]="","",Table4[[#This Row],[Total Friction Loss (J/kg)]]*Table3[Density (kg/m3)])</f>
        <v/>
      </c>
      <c r="W1343" s="95" t="str">
        <f>IF(Table4[[#This Row],[Segment]]="","",Table4[[#This Row],[Total Pressure Drop (Pa)]]/1000)</f>
        <v/>
      </c>
      <c r="Y1343" s="82" t="str">
        <f>IF('Set Up'!D1566="","",'Set Up'!D1566)</f>
        <v/>
      </c>
      <c r="Z1343" s="82" t="str">
        <f>IF('Set Up'!E1566="","",'Set Up'!E1566)</f>
        <v/>
      </c>
      <c r="AA1343" s="82" t="str">
        <f>IF('Set Up'!F1566="","",'Set Up'!F1566)</f>
        <v/>
      </c>
      <c r="AB1343" s="82" t="str">
        <f>IF('Set Up'!G1566="","",'Set Up'!G1566)</f>
        <v/>
      </c>
      <c r="AC1343" s="82" t="str">
        <f t="array" ref="AC1343">IF(Y1343="","",INDEX(Data!$G$4:$G$51,MATCH(Table7[[#This Row],[Fitting]]&amp;Table7[[#This Row],[Fitting Subtype]],Data!$E$4:$E$51&amp;Data!$F$4:$F$51,0)))</f>
        <v/>
      </c>
      <c r="AD1343" s="89" t="str">
        <f>IF(Table7[[#This Row],[Segment]]="","",Table7[[#This Row],[Quantity]]*Table7[[#This Row],[Kf]]*(((INDEX(Table4[Velocity (m/s)],MATCH(Table7[[#This Row],[Segment]],Table4[Segment],0)))^2)/2))</f>
        <v/>
      </c>
      <c r="AF1343" s="82" t="str">
        <f>Table4[[#This Row],[Segment]]</f>
        <v/>
      </c>
      <c r="AG1343" s="75"/>
      <c r="AH1343" s="82" t="str">
        <f>IF(Table5[[#This Row],[Segment]]="","",AG1343-Table4[[#This Row],[Total Pressure Drop (kPa)]])</f>
        <v/>
      </c>
    </row>
    <row r="1344" spans="1:34" x14ac:dyDescent="0.25">
      <c r="A1344" s="95" t="str">
        <f>IF('Set Up'!A1341="","",'Set Up'!A1341)</f>
        <v/>
      </c>
      <c r="B1344" s="75" t="s">
        <v>81</v>
      </c>
      <c r="C1344" s="85"/>
      <c r="D1344" s="86" t="str">
        <f>IF(Table4[[#This Row],[Diameter (in)]]="","",(((CONVERT(Table4[[#This Row],[Diameter (in)]],"in","m"))/2)^2)*PI())</f>
        <v/>
      </c>
      <c r="E1344" s="87" t="str">
        <f>IF(Table4[[#This Row],[Area (m2)]]="","",$D$4/Table4[[#This Row],[Area (m2)]])</f>
        <v/>
      </c>
      <c r="F1344" s="85">
        <f t="shared" si="20"/>
        <v>4.6951999999999998</v>
      </c>
      <c r="G1344" s="88" t="str">
        <f>IF(Table4[[#This Row],[Segment]]="","",(CONVERT(Table4[[#This Row],[Diameter (in)]],"in","m")*$B$4*Table4[[#This Row],[Velocity (m/s)]])/$C$4)</f>
        <v/>
      </c>
      <c r="H1344" s="96" t="str">
        <f>IF(Table4[[#This Row],[Segment]]="","",IF(Table4[[#This Row],[Teynold''s Number]]&gt;4000,"TURBULENT","LAMINAR"))</f>
        <v/>
      </c>
      <c r="I1344" s="86" t="str">
        <f>IF(Table4[[#This Row],[Segment]]="","",INDEX(Data!C1341:C1355,MATCH(Table4[Material],Data!B1341:B1355,0)))</f>
        <v/>
      </c>
      <c r="J1344" s="89" t="str">
        <f>IF(Table4[[#This Row],[ε (m)]]="","",Table4[[#This Row],[ε (m)]]/(CONVERT(Table4[[#This Row],[Diameter (in)]],"in","m")))</f>
        <v/>
      </c>
      <c r="K1344" s="96" t="str">
        <f>IF(Table4[[#This Row],[Regime]]="LAMINAR",16/Table4[[#This Row],[Teynold''s Number]],"-")</f>
        <v>-</v>
      </c>
      <c r="L1344" s="86"/>
      <c r="M1344" s="97" t="str">
        <f>IF(Table4[[#This Row],[Regime]]="TURBULENT",(((-4*LOG10(Table4[[#This Row],[ε/D]]/3.7+1.256/(Table4[[#This Row],[Teynold''s Number]]*SQRT(Table4[[#This Row],[f turbulent (guess)]]))))^-1)^2),"")</f>
        <v/>
      </c>
      <c r="N1344" s="91" t="str">
        <f>IF(Table4[[#This Row],[f turbulent]]="","",Table4[[#This Row],[f turbulent (guess)]]-Table4[[#This Row],[f turbulent]])</f>
        <v/>
      </c>
      <c r="O1344" s="87">
        <f>IF(Table4[[#This Row],[Segment]]="",0,IF(C1345="",0,IF(C1345&lt;=Table4[[#This Row],[Diameter (in)]],0,1-(D1344/D1345))))</f>
        <v>0</v>
      </c>
      <c r="P1344" s="92" t="str">
        <f>IF(Table4[[#This Row],[Segment]]="","",IF(C1344&gt;C1345,"",IF(C1345="",0.55,(0.55*(1-D1345/D1344)))))</f>
        <v/>
      </c>
      <c r="Q134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44" s="92" t="str">
        <f>IF(Table4[[#This Row],[Segment]]="","",IF(Table4[[#This Row],[Kexpansion]]="","0",((Table4[[#This Row],[Velocity (m/s)]]^2)/2)*Table4[[#This Row],[Kexpansion]]))</f>
        <v/>
      </c>
      <c r="S1344" s="92" t="str">
        <f>IF(Table4[[#This Row],[Segment]]="","",IF(Table4[[#This Row],[Kcontraction]]="","0",((Table4[[#This Row],[Velocity (m/s)]]^2)/2)*Table4[[#This Row],[Kcontraction]]))</f>
        <v/>
      </c>
      <c r="T1344" s="89" t="str">
        <f>IF(Table4[[#This Row],[Segment]]="","",SUMIF($Y$7:$Y$2000,Table4[[#This Row],[Segment]],$AD$7:$AD$2000))</f>
        <v/>
      </c>
      <c r="U1344" s="95" t="str">
        <f>IF(Table4[[#This Row],[Segment]]="","",Table4[[#This Row],[Hfriction (J/kg)]]+Table4[[#This Row],[Hexpansions (J/kg)]]+Table4[[#This Row],[Hcontractions (J/kg)]]+Table4[[#This Row],[Hf (J/kg)]])</f>
        <v/>
      </c>
      <c r="V1344" s="95" t="str">
        <f>IF(Table4[[#This Row],[Segment]]="","",Table4[[#This Row],[Total Friction Loss (J/kg)]]*Table3[Density (kg/m3)])</f>
        <v/>
      </c>
      <c r="W1344" s="95" t="str">
        <f>IF(Table4[[#This Row],[Segment]]="","",Table4[[#This Row],[Total Pressure Drop (Pa)]]/1000)</f>
        <v/>
      </c>
      <c r="Y1344" s="82" t="str">
        <f>IF('Set Up'!D1567="","",'Set Up'!D1567)</f>
        <v/>
      </c>
      <c r="Z1344" s="82" t="str">
        <f>IF('Set Up'!E1567="","",'Set Up'!E1567)</f>
        <v/>
      </c>
      <c r="AA1344" s="82" t="str">
        <f>IF('Set Up'!F1567="","",'Set Up'!F1567)</f>
        <v/>
      </c>
      <c r="AB1344" s="82" t="str">
        <f>IF('Set Up'!G1567="","",'Set Up'!G1567)</f>
        <v/>
      </c>
      <c r="AC1344" s="82" t="str">
        <f t="array" ref="AC1344">IF(Y1344="","",INDEX(Data!$G$4:$G$51,MATCH(Table7[[#This Row],[Fitting]]&amp;Table7[[#This Row],[Fitting Subtype]],Data!$E$4:$E$51&amp;Data!$F$4:$F$51,0)))</f>
        <v/>
      </c>
      <c r="AD1344" s="89" t="str">
        <f>IF(Table7[[#This Row],[Segment]]="","",Table7[[#This Row],[Quantity]]*Table7[[#This Row],[Kf]]*(((INDEX(Table4[Velocity (m/s)],MATCH(Table7[[#This Row],[Segment]],Table4[Segment],0)))^2)/2))</f>
        <v/>
      </c>
      <c r="AF1344" s="82" t="str">
        <f>Table4[[#This Row],[Segment]]</f>
        <v/>
      </c>
      <c r="AG1344" s="75"/>
      <c r="AH1344" s="82" t="str">
        <f>IF(Table5[[#This Row],[Segment]]="","",AG1344-Table4[[#This Row],[Total Pressure Drop (kPa)]])</f>
        <v/>
      </c>
    </row>
    <row r="1345" spans="1:34" x14ac:dyDescent="0.25">
      <c r="A1345" s="95" t="str">
        <f>IF('Set Up'!A1342="","",'Set Up'!A1342)</f>
        <v/>
      </c>
      <c r="B1345" s="75" t="s">
        <v>81</v>
      </c>
      <c r="C1345" s="85"/>
      <c r="D1345" s="86" t="str">
        <f>IF(Table4[[#This Row],[Diameter (in)]]="","",(((CONVERT(Table4[[#This Row],[Diameter (in)]],"in","m"))/2)^2)*PI())</f>
        <v/>
      </c>
      <c r="E1345" s="87" t="str">
        <f>IF(Table4[[#This Row],[Area (m2)]]="","",$D$4/Table4[[#This Row],[Area (m2)]])</f>
        <v/>
      </c>
      <c r="F1345" s="85">
        <f t="shared" si="20"/>
        <v>4.6951999999999998</v>
      </c>
      <c r="G1345" s="88" t="str">
        <f>IF(Table4[[#This Row],[Segment]]="","",(CONVERT(Table4[[#This Row],[Diameter (in)]],"in","m")*$B$4*Table4[[#This Row],[Velocity (m/s)]])/$C$4)</f>
        <v/>
      </c>
      <c r="H1345" s="96" t="str">
        <f>IF(Table4[[#This Row],[Segment]]="","",IF(Table4[[#This Row],[Teynold''s Number]]&gt;4000,"TURBULENT","LAMINAR"))</f>
        <v/>
      </c>
      <c r="I1345" s="86" t="str">
        <f>IF(Table4[[#This Row],[Segment]]="","",INDEX(Data!C1342:C1356,MATCH(Table4[Material],Data!B1342:B1356,0)))</f>
        <v/>
      </c>
      <c r="J1345" s="89" t="str">
        <f>IF(Table4[[#This Row],[ε (m)]]="","",Table4[[#This Row],[ε (m)]]/(CONVERT(Table4[[#This Row],[Diameter (in)]],"in","m")))</f>
        <v/>
      </c>
      <c r="K1345" s="96" t="str">
        <f>IF(Table4[[#This Row],[Regime]]="LAMINAR",16/Table4[[#This Row],[Teynold''s Number]],"-")</f>
        <v>-</v>
      </c>
      <c r="L1345" s="86"/>
      <c r="M1345" s="97" t="str">
        <f>IF(Table4[[#This Row],[Regime]]="TURBULENT",(((-4*LOG10(Table4[[#This Row],[ε/D]]/3.7+1.256/(Table4[[#This Row],[Teynold''s Number]]*SQRT(Table4[[#This Row],[f turbulent (guess)]]))))^-1)^2),"")</f>
        <v/>
      </c>
      <c r="N1345" s="91" t="str">
        <f>IF(Table4[[#This Row],[f turbulent]]="","",Table4[[#This Row],[f turbulent (guess)]]-Table4[[#This Row],[f turbulent]])</f>
        <v/>
      </c>
      <c r="O1345" s="87">
        <f>IF(Table4[[#This Row],[Segment]]="",0,IF(C1346="",0,IF(C1346&lt;=Table4[[#This Row],[Diameter (in)]],0,1-(D1345/D1346))))</f>
        <v>0</v>
      </c>
      <c r="P1345" s="92" t="str">
        <f>IF(Table4[[#This Row],[Segment]]="","",IF(C1345&gt;C1346,"",IF(C1346="",0.55,(0.55*(1-D1346/D1345)))))</f>
        <v/>
      </c>
      <c r="Q134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45" s="92" t="str">
        <f>IF(Table4[[#This Row],[Segment]]="","",IF(Table4[[#This Row],[Kexpansion]]="","0",((Table4[[#This Row],[Velocity (m/s)]]^2)/2)*Table4[[#This Row],[Kexpansion]]))</f>
        <v/>
      </c>
      <c r="S1345" s="92" t="str">
        <f>IF(Table4[[#This Row],[Segment]]="","",IF(Table4[[#This Row],[Kcontraction]]="","0",((Table4[[#This Row],[Velocity (m/s)]]^2)/2)*Table4[[#This Row],[Kcontraction]]))</f>
        <v/>
      </c>
      <c r="T1345" s="89" t="str">
        <f>IF(Table4[[#This Row],[Segment]]="","",SUMIF($Y$7:$Y$2000,Table4[[#This Row],[Segment]],$AD$7:$AD$2000))</f>
        <v/>
      </c>
      <c r="U1345" s="95" t="str">
        <f>IF(Table4[[#This Row],[Segment]]="","",Table4[[#This Row],[Hfriction (J/kg)]]+Table4[[#This Row],[Hexpansions (J/kg)]]+Table4[[#This Row],[Hcontractions (J/kg)]]+Table4[[#This Row],[Hf (J/kg)]])</f>
        <v/>
      </c>
      <c r="V1345" s="95" t="str">
        <f>IF(Table4[[#This Row],[Segment]]="","",Table4[[#This Row],[Total Friction Loss (J/kg)]]*Table3[Density (kg/m3)])</f>
        <v/>
      </c>
      <c r="W1345" s="95" t="str">
        <f>IF(Table4[[#This Row],[Segment]]="","",Table4[[#This Row],[Total Pressure Drop (Pa)]]/1000)</f>
        <v/>
      </c>
      <c r="Y1345" s="82" t="str">
        <f>IF('Set Up'!D1568="","",'Set Up'!D1568)</f>
        <v/>
      </c>
      <c r="Z1345" s="82" t="str">
        <f>IF('Set Up'!E1568="","",'Set Up'!E1568)</f>
        <v/>
      </c>
      <c r="AA1345" s="82" t="str">
        <f>IF('Set Up'!F1568="","",'Set Up'!F1568)</f>
        <v/>
      </c>
      <c r="AB1345" s="82" t="str">
        <f>IF('Set Up'!G1568="","",'Set Up'!G1568)</f>
        <v/>
      </c>
      <c r="AC1345" s="82" t="str">
        <f t="array" ref="AC1345">IF(Y1345="","",INDEX(Data!$G$4:$G$51,MATCH(Table7[[#This Row],[Fitting]]&amp;Table7[[#This Row],[Fitting Subtype]],Data!$E$4:$E$51&amp;Data!$F$4:$F$51,0)))</f>
        <v/>
      </c>
      <c r="AD1345" s="89" t="str">
        <f>IF(Table7[[#This Row],[Segment]]="","",Table7[[#This Row],[Quantity]]*Table7[[#This Row],[Kf]]*(((INDEX(Table4[Velocity (m/s)],MATCH(Table7[[#This Row],[Segment]],Table4[Segment],0)))^2)/2))</f>
        <v/>
      </c>
      <c r="AF1345" s="82" t="str">
        <f>Table4[[#This Row],[Segment]]</f>
        <v/>
      </c>
      <c r="AG1345" s="75"/>
      <c r="AH1345" s="82" t="str">
        <f>IF(Table5[[#This Row],[Segment]]="","",AG1345-Table4[[#This Row],[Total Pressure Drop (kPa)]])</f>
        <v/>
      </c>
    </row>
    <row r="1346" spans="1:34" x14ac:dyDescent="0.25">
      <c r="A1346" s="95" t="str">
        <f>IF('Set Up'!A1343="","",'Set Up'!A1343)</f>
        <v/>
      </c>
      <c r="B1346" s="75" t="s">
        <v>81</v>
      </c>
      <c r="C1346" s="85"/>
      <c r="D1346" s="86" t="str">
        <f>IF(Table4[[#This Row],[Diameter (in)]]="","",(((CONVERT(Table4[[#This Row],[Diameter (in)]],"in","m"))/2)^2)*PI())</f>
        <v/>
      </c>
      <c r="E1346" s="87" t="str">
        <f>IF(Table4[[#This Row],[Area (m2)]]="","",$D$4/Table4[[#This Row],[Area (m2)]])</f>
        <v/>
      </c>
      <c r="F1346" s="85">
        <f t="shared" si="20"/>
        <v>4.6951999999999998</v>
      </c>
      <c r="G1346" s="88" t="str">
        <f>IF(Table4[[#This Row],[Segment]]="","",(CONVERT(Table4[[#This Row],[Diameter (in)]],"in","m")*$B$4*Table4[[#This Row],[Velocity (m/s)]])/$C$4)</f>
        <v/>
      </c>
      <c r="H1346" s="96" t="str">
        <f>IF(Table4[[#This Row],[Segment]]="","",IF(Table4[[#This Row],[Teynold''s Number]]&gt;4000,"TURBULENT","LAMINAR"))</f>
        <v/>
      </c>
      <c r="I1346" s="86" t="str">
        <f>IF(Table4[[#This Row],[Segment]]="","",INDEX(Data!C1343:C1357,MATCH(Table4[Material],Data!B1343:B1357,0)))</f>
        <v/>
      </c>
      <c r="J1346" s="89" t="str">
        <f>IF(Table4[[#This Row],[ε (m)]]="","",Table4[[#This Row],[ε (m)]]/(CONVERT(Table4[[#This Row],[Diameter (in)]],"in","m")))</f>
        <v/>
      </c>
      <c r="K1346" s="96" t="str">
        <f>IF(Table4[[#This Row],[Regime]]="LAMINAR",16/Table4[[#This Row],[Teynold''s Number]],"-")</f>
        <v>-</v>
      </c>
      <c r="L1346" s="86"/>
      <c r="M1346" s="97" t="str">
        <f>IF(Table4[[#This Row],[Regime]]="TURBULENT",(((-4*LOG10(Table4[[#This Row],[ε/D]]/3.7+1.256/(Table4[[#This Row],[Teynold''s Number]]*SQRT(Table4[[#This Row],[f turbulent (guess)]]))))^-1)^2),"")</f>
        <v/>
      </c>
      <c r="N1346" s="91" t="str">
        <f>IF(Table4[[#This Row],[f turbulent]]="","",Table4[[#This Row],[f turbulent (guess)]]-Table4[[#This Row],[f turbulent]])</f>
        <v/>
      </c>
      <c r="O1346" s="87">
        <f>IF(Table4[[#This Row],[Segment]]="",0,IF(C1347="",0,IF(C1347&lt;=Table4[[#This Row],[Diameter (in)]],0,1-(D1346/D1347))))</f>
        <v>0</v>
      </c>
      <c r="P1346" s="92" t="str">
        <f>IF(Table4[[#This Row],[Segment]]="","",IF(C1346&gt;C1347,"",IF(C1347="",0.55,(0.55*(1-D1347/D1346)))))</f>
        <v/>
      </c>
      <c r="Q134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46" s="92" t="str">
        <f>IF(Table4[[#This Row],[Segment]]="","",IF(Table4[[#This Row],[Kexpansion]]="","0",((Table4[[#This Row],[Velocity (m/s)]]^2)/2)*Table4[[#This Row],[Kexpansion]]))</f>
        <v/>
      </c>
      <c r="S1346" s="92" t="str">
        <f>IF(Table4[[#This Row],[Segment]]="","",IF(Table4[[#This Row],[Kcontraction]]="","0",((Table4[[#This Row],[Velocity (m/s)]]^2)/2)*Table4[[#This Row],[Kcontraction]]))</f>
        <v/>
      </c>
      <c r="T1346" s="89" t="str">
        <f>IF(Table4[[#This Row],[Segment]]="","",SUMIF($Y$7:$Y$2000,Table4[[#This Row],[Segment]],$AD$7:$AD$2000))</f>
        <v/>
      </c>
      <c r="U1346" s="95" t="str">
        <f>IF(Table4[[#This Row],[Segment]]="","",Table4[[#This Row],[Hfriction (J/kg)]]+Table4[[#This Row],[Hexpansions (J/kg)]]+Table4[[#This Row],[Hcontractions (J/kg)]]+Table4[[#This Row],[Hf (J/kg)]])</f>
        <v/>
      </c>
      <c r="V1346" s="95" t="str">
        <f>IF(Table4[[#This Row],[Segment]]="","",Table4[[#This Row],[Total Friction Loss (J/kg)]]*Table3[Density (kg/m3)])</f>
        <v/>
      </c>
      <c r="W1346" s="95" t="str">
        <f>IF(Table4[[#This Row],[Segment]]="","",Table4[[#This Row],[Total Pressure Drop (Pa)]]/1000)</f>
        <v/>
      </c>
      <c r="Y1346" s="82" t="str">
        <f>IF('Set Up'!D1569="","",'Set Up'!D1569)</f>
        <v/>
      </c>
      <c r="Z1346" s="82" t="str">
        <f>IF('Set Up'!E1569="","",'Set Up'!E1569)</f>
        <v/>
      </c>
      <c r="AA1346" s="82" t="str">
        <f>IF('Set Up'!F1569="","",'Set Up'!F1569)</f>
        <v/>
      </c>
      <c r="AB1346" s="82" t="str">
        <f>IF('Set Up'!G1569="","",'Set Up'!G1569)</f>
        <v/>
      </c>
      <c r="AC1346" s="82" t="str">
        <f t="array" ref="AC1346">IF(Y1346="","",INDEX(Data!$G$4:$G$51,MATCH(Table7[[#This Row],[Fitting]]&amp;Table7[[#This Row],[Fitting Subtype]],Data!$E$4:$E$51&amp;Data!$F$4:$F$51,0)))</f>
        <v/>
      </c>
      <c r="AD1346" s="89" t="str">
        <f>IF(Table7[[#This Row],[Segment]]="","",Table7[[#This Row],[Quantity]]*Table7[[#This Row],[Kf]]*(((INDEX(Table4[Velocity (m/s)],MATCH(Table7[[#This Row],[Segment]],Table4[Segment],0)))^2)/2))</f>
        <v/>
      </c>
      <c r="AF1346" s="82" t="str">
        <f>Table4[[#This Row],[Segment]]</f>
        <v/>
      </c>
      <c r="AG1346" s="75"/>
      <c r="AH1346" s="82" t="str">
        <f>IF(Table5[[#This Row],[Segment]]="","",AG1346-Table4[[#This Row],[Total Pressure Drop (kPa)]])</f>
        <v/>
      </c>
    </row>
    <row r="1347" spans="1:34" x14ac:dyDescent="0.25">
      <c r="A1347" s="95" t="str">
        <f>IF('Set Up'!A1344="","",'Set Up'!A1344)</f>
        <v/>
      </c>
      <c r="B1347" s="75" t="s">
        <v>81</v>
      </c>
      <c r="C1347" s="85"/>
      <c r="D1347" s="86" t="str">
        <f>IF(Table4[[#This Row],[Diameter (in)]]="","",(((CONVERT(Table4[[#This Row],[Diameter (in)]],"in","m"))/2)^2)*PI())</f>
        <v/>
      </c>
      <c r="E1347" s="87" t="str">
        <f>IF(Table4[[#This Row],[Area (m2)]]="","",$D$4/Table4[[#This Row],[Area (m2)]])</f>
        <v/>
      </c>
      <c r="F1347" s="85">
        <f t="shared" si="20"/>
        <v>4.6951999999999998</v>
      </c>
      <c r="G1347" s="88" t="str">
        <f>IF(Table4[[#This Row],[Segment]]="","",(CONVERT(Table4[[#This Row],[Diameter (in)]],"in","m")*$B$4*Table4[[#This Row],[Velocity (m/s)]])/$C$4)</f>
        <v/>
      </c>
      <c r="H1347" s="96" t="str">
        <f>IF(Table4[[#This Row],[Segment]]="","",IF(Table4[[#This Row],[Teynold''s Number]]&gt;4000,"TURBULENT","LAMINAR"))</f>
        <v/>
      </c>
      <c r="I1347" s="86" t="str">
        <f>IF(Table4[[#This Row],[Segment]]="","",INDEX(Data!C1344:C1358,MATCH(Table4[Material],Data!B1344:B1358,0)))</f>
        <v/>
      </c>
      <c r="J1347" s="89" t="str">
        <f>IF(Table4[[#This Row],[ε (m)]]="","",Table4[[#This Row],[ε (m)]]/(CONVERT(Table4[[#This Row],[Diameter (in)]],"in","m")))</f>
        <v/>
      </c>
      <c r="K1347" s="96" t="str">
        <f>IF(Table4[[#This Row],[Regime]]="LAMINAR",16/Table4[[#This Row],[Teynold''s Number]],"-")</f>
        <v>-</v>
      </c>
      <c r="L1347" s="86"/>
      <c r="M1347" s="97" t="str">
        <f>IF(Table4[[#This Row],[Regime]]="TURBULENT",(((-4*LOG10(Table4[[#This Row],[ε/D]]/3.7+1.256/(Table4[[#This Row],[Teynold''s Number]]*SQRT(Table4[[#This Row],[f turbulent (guess)]]))))^-1)^2),"")</f>
        <v/>
      </c>
      <c r="N1347" s="91" t="str">
        <f>IF(Table4[[#This Row],[f turbulent]]="","",Table4[[#This Row],[f turbulent (guess)]]-Table4[[#This Row],[f turbulent]])</f>
        <v/>
      </c>
      <c r="O1347" s="87">
        <f>IF(Table4[[#This Row],[Segment]]="",0,IF(C1348="",0,IF(C1348&lt;=Table4[[#This Row],[Diameter (in)]],0,1-(D1347/D1348))))</f>
        <v>0</v>
      </c>
      <c r="P1347" s="92" t="str">
        <f>IF(Table4[[#This Row],[Segment]]="","",IF(C1347&gt;C1348,"",IF(C1348="",0.55,(0.55*(1-D1348/D1347)))))</f>
        <v/>
      </c>
      <c r="Q134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47" s="92" t="str">
        <f>IF(Table4[[#This Row],[Segment]]="","",IF(Table4[[#This Row],[Kexpansion]]="","0",((Table4[[#This Row],[Velocity (m/s)]]^2)/2)*Table4[[#This Row],[Kexpansion]]))</f>
        <v/>
      </c>
      <c r="S1347" s="92" t="str">
        <f>IF(Table4[[#This Row],[Segment]]="","",IF(Table4[[#This Row],[Kcontraction]]="","0",((Table4[[#This Row],[Velocity (m/s)]]^2)/2)*Table4[[#This Row],[Kcontraction]]))</f>
        <v/>
      </c>
      <c r="T1347" s="89" t="str">
        <f>IF(Table4[[#This Row],[Segment]]="","",SUMIF($Y$7:$Y$2000,Table4[[#This Row],[Segment]],$AD$7:$AD$2000))</f>
        <v/>
      </c>
      <c r="U1347" s="95" t="str">
        <f>IF(Table4[[#This Row],[Segment]]="","",Table4[[#This Row],[Hfriction (J/kg)]]+Table4[[#This Row],[Hexpansions (J/kg)]]+Table4[[#This Row],[Hcontractions (J/kg)]]+Table4[[#This Row],[Hf (J/kg)]])</f>
        <v/>
      </c>
      <c r="V1347" s="95" t="str">
        <f>IF(Table4[[#This Row],[Segment]]="","",Table4[[#This Row],[Total Friction Loss (J/kg)]]*Table3[Density (kg/m3)])</f>
        <v/>
      </c>
      <c r="W1347" s="95" t="str">
        <f>IF(Table4[[#This Row],[Segment]]="","",Table4[[#This Row],[Total Pressure Drop (Pa)]]/1000)</f>
        <v/>
      </c>
      <c r="Y1347" s="82" t="str">
        <f>IF('Set Up'!D1570="","",'Set Up'!D1570)</f>
        <v/>
      </c>
      <c r="Z1347" s="82" t="str">
        <f>IF('Set Up'!E1570="","",'Set Up'!E1570)</f>
        <v/>
      </c>
      <c r="AA1347" s="82" t="str">
        <f>IF('Set Up'!F1570="","",'Set Up'!F1570)</f>
        <v/>
      </c>
      <c r="AB1347" s="82" t="str">
        <f>IF('Set Up'!G1570="","",'Set Up'!G1570)</f>
        <v/>
      </c>
      <c r="AC1347" s="82" t="str">
        <f t="array" ref="AC1347">IF(Y1347="","",INDEX(Data!$G$4:$G$51,MATCH(Table7[[#This Row],[Fitting]]&amp;Table7[[#This Row],[Fitting Subtype]],Data!$E$4:$E$51&amp;Data!$F$4:$F$51,0)))</f>
        <v/>
      </c>
      <c r="AD1347" s="89" t="str">
        <f>IF(Table7[[#This Row],[Segment]]="","",Table7[[#This Row],[Quantity]]*Table7[[#This Row],[Kf]]*(((INDEX(Table4[Velocity (m/s)],MATCH(Table7[[#This Row],[Segment]],Table4[Segment],0)))^2)/2))</f>
        <v/>
      </c>
      <c r="AF1347" s="82" t="str">
        <f>Table4[[#This Row],[Segment]]</f>
        <v/>
      </c>
      <c r="AG1347" s="75"/>
      <c r="AH1347" s="82" t="str">
        <f>IF(Table5[[#This Row],[Segment]]="","",AG1347-Table4[[#This Row],[Total Pressure Drop (kPa)]])</f>
        <v/>
      </c>
    </row>
    <row r="1348" spans="1:34" x14ac:dyDescent="0.25">
      <c r="A1348" s="95" t="str">
        <f>IF('Set Up'!A1345="","",'Set Up'!A1345)</f>
        <v/>
      </c>
      <c r="B1348" s="75" t="s">
        <v>81</v>
      </c>
      <c r="C1348" s="85"/>
      <c r="D1348" s="86" t="str">
        <f>IF(Table4[[#This Row],[Diameter (in)]]="","",(((CONVERT(Table4[[#This Row],[Diameter (in)]],"in","m"))/2)^2)*PI())</f>
        <v/>
      </c>
      <c r="E1348" s="87" t="str">
        <f>IF(Table4[[#This Row],[Area (m2)]]="","",$D$4/Table4[[#This Row],[Area (m2)]])</f>
        <v/>
      </c>
      <c r="F1348" s="85">
        <f t="shared" si="20"/>
        <v>4.6951999999999998</v>
      </c>
      <c r="G1348" s="88" t="str">
        <f>IF(Table4[[#This Row],[Segment]]="","",(CONVERT(Table4[[#This Row],[Diameter (in)]],"in","m")*$B$4*Table4[[#This Row],[Velocity (m/s)]])/$C$4)</f>
        <v/>
      </c>
      <c r="H1348" s="96" t="str">
        <f>IF(Table4[[#This Row],[Segment]]="","",IF(Table4[[#This Row],[Teynold''s Number]]&gt;4000,"TURBULENT","LAMINAR"))</f>
        <v/>
      </c>
      <c r="I1348" s="86" t="str">
        <f>IF(Table4[[#This Row],[Segment]]="","",INDEX(Data!C1345:C1359,MATCH(Table4[Material],Data!B1345:B1359,0)))</f>
        <v/>
      </c>
      <c r="J1348" s="89" t="str">
        <f>IF(Table4[[#This Row],[ε (m)]]="","",Table4[[#This Row],[ε (m)]]/(CONVERT(Table4[[#This Row],[Diameter (in)]],"in","m")))</f>
        <v/>
      </c>
      <c r="K1348" s="96" t="str">
        <f>IF(Table4[[#This Row],[Regime]]="LAMINAR",16/Table4[[#This Row],[Teynold''s Number]],"-")</f>
        <v>-</v>
      </c>
      <c r="L1348" s="86"/>
      <c r="M1348" s="97" t="str">
        <f>IF(Table4[[#This Row],[Regime]]="TURBULENT",(((-4*LOG10(Table4[[#This Row],[ε/D]]/3.7+1.256/(Table4[[#This Row],[Teynold''s Number]]*SQRT(Table4[[#This Row],[f turbulent (guess)]]))))^-1)^2),"")</f>
        <v/>
      </c>
      <c r="N1348" s="91" t="str">
        <f>IF(Table4[[#This Row],[f turbulent]]="","",Table4[[#This Row],[f turbulent (guess)]]-Table4[[#This Row],[f turbulent]])</f>
        <v/>
      </c>
      <c r="O1348" s="87">
        <f>IF(Table4[[#This Row],[Segment]]="",0,IF(C1349="",0,IF(C1349&lt;=Table4[[#This Row],[Diameter (in)]],0,1-(D1348/D1349))))</f>
        <v>0</v>
      </c>
      <c r="P1348" s="92" t="str">
        <f>IF(Table4[[#This Row],[Segment]]="","",IF(C1348&gt;C1349,"",IF(C1349="",0.55,(0.55*(1-D1349/D1348)))))</f>
        <v/>
      </c>
      <c r="Q134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48" s="92" t="str">
        <f>IF(Table4[[#This Row],[Segment]]="","",IF(Table4[[#This Row],[Kexpansion]]="","0",((Table4[[#This Row],[Velocity (m/s)]]^2)/2)*Table4[[#This Row],[Kexpansion]]))</f>
        <v/>
      </c>
      <c r="S1348" s="92" t="str">
        <f>IF(Table4[[#This Row],[Segment]]="","",IF(Table4[[#This Row],[Kcontraction]]="","0",((Table4[[#This Row],[Velocity (m/s)]]^2)/2)*Table4[[#This Row],[Kcontraction]]))</f>
        <v/>
      </c>
      <c r="T1348" s="89" t="str">
        <f>IF(Table4[[#This Row],[Segment]]="","",SUMIF($Y$7:$Y$2000,Table4[[#This Row],[Segment]],$AD$7:$AD$2000))</f>
        <v/>
      </c>
      <c r="U1348" s="95" t="str">
        <f>IF(Table4[[#This Row],[Segment]]="","",Table4[[#This Row],[Hfriction (J/kg)]]+Table4[[#This Row],[Hexpansions (J/kg)]]+Table4[[#This Row],[Hcontractions (J/kg)]]+Table4[[#This Row],[Hf (J/kg)]])</f>
        <v/>
      </c>
      <c r="V1348" s="95" t="str">
        <f>IF(Table4[[#This Row],[Segment]]="","",Table4[[#This Row],[Total Friction Loss (J/kg)]]*Table3[Density (kg/m3)])</f>
        <v/>
      </c>
      <c r="W1348" s="95" t="str">
        <f>IF(Table4[[#This Row],[Segment]]="","",Table4[[#This Row],[Total Pressure Drop (Pa)]]/1000)</f>
        <v/>
      </c>
      <c r="Y1348" s="82" t="str">
        <f>IF('Set Up'!D1571="","",'Set Up'!D1571)</f>
        <v/>
      </c>
      <c r="Z1348" s="82" t="str">
        <f>IF('Set Up'!E1571="","",'Set Up'!E1571)</f>
        <v/>
      </c>
      <c r="AA1348" s="82" t="str">
        <f>IF('Set Up'!F1571="","",'Set Up'!F1571)</f>
        <v/>
      </c>
      <c r="AB1348" s="82" t="str">
        <f>IF('Set Up'!G1571="","",'Set Up'!G1571)</f>
        <v/>
      </c>
      <c r="AC1348" s="82" t="str">
        <f t="array" ref="AC1348">IF(Y1348="","",INDEX(Data!$G$4:$G$51,MATCH(Table7[[#This Row],[Fitting]]&amp;Table7[[#This Row],[Fitting Subtype]],Data!$E$4:$E$51&amp;Data!$F$4:$F$51,0)))</f>
        <v/>
      </c>
      <c r="AD1348" s="89" t="str">
        <f>IF(Table7[[#This Row],[Segment]]="","",Table7[[#This Row],[Quantity]]*Table7[[#This Row],[Kf]]*(((INDEX(Table4[Velocity (m/s)],MATCH(Table7[[#This Row],[Segment]],Table4[Segment],0)))^2)/2))</f>
        <v/>
      </c>
      <c r="AF1348" s="82" t="str">
        <f>Table4[[#This Row],[Segment]]</f>
        <v/>
      </c>
      <c r="AG1348" s="75"/>
      <c r="AH1348" s="82" t="str">
        <f>IF(Table5[[#This Row],[Segment]]="","",AG1348-Table4[[#This Row],[Total Pressure Drop (kPa)]])</f>
        <v/>
      </c>
    </row>
    <row r="1349" spans="1:34" x14ac:dyDescent="0.25">
      <c r="A1349" s="95" t="str">
        <f>IF('Set Up'!A1346="","",'Set Up'!A1346)</f>
        <v/>
      </c>
      <c r="B1349" s="75" t="s">
        <v>81</v>
      </c>
      <c r="C1349" s="85"/>
      <c r="D1349" s="86" t="str">
        <f>IF(Table4[[#This Row],[Diameter (in)]]="","",(((CONVERT(Table4[[#This Row],[Diameter (in)]],"in","m"))/2)^2)*PI())</f>
        <v/>
      </c>
      <c r="E1349" s="87" t="str">
        <f>IF(Table4[[#This Row],[Area (m2)]]="","",$D$4/Table4[[#This Row],[Area (m2)]])</f>
        <v/>
      </c>
      <c r="F1349" s="85">
        <f t="shared" si="20"/>
        <v>4.6951999999999998</v>
      </c>
      <c r="G1349" s="88" t="str">
        <f>IF(Table4[[#This Row],[Segment]]="","",(CONVERT(Table4[[#This Row],[Diameter (in)]],"in","m")*$B$4*Table4[[#This Row],[Velocity (m/s)]])/$C$4)</f>
        <v/>
      </c>
      <c r="H1349" s="96" t="str">
        <f>IF(Table4[[#This Row],[Segment]]="","",IF(Table4[[#This Row],[Teynold''s Number]]&gt;4000,"TURBULENT","LAMINAR"))</f>
        <v/>
      </c>
      <c r="I1349" s="86" t="str">
        <f>IF(Table4[[#This Row],[Segment]]="","",INDEX(Data!C1346:C1360,MATCH(Table4[Material],Data!B1346:B1360,0)))</f>
        <v/>
      </c>
      <c r="J1349" s="89" t="str">
        <f>IF(Table4[[#This Row],[ε (m)]]="","",Table4[[#This Row],[ε (m)]]/(CONVERT(Table4[[#This Row],[Diameter (in)]],"in","m")))</f>
        <v/>
      </c>
      <c r="K1349" s="96" t="str">
        <f>IF(Table4[[#This Row],[Regime]]="LAMINAR",16/Table4[[#This Row],[Teynold''s Number]],"-")</f>
        <v>-</v>
      </c>
      <c r="L1349" s="86"/>
      <c r="M1349" s="97" t="str">
        <f>IF(Table4[[#This Row],[Regime]]="TURBULENT",(((-4*LOG10(Table4[[#This Row],[ε/D]]/3.7+1.256/(Table4[[#This Row],[Teynold''s Number]]*SQRT(Table4[[#This Row],[f turbulent (guess)]]))))^-1)^2),"")</f>
        <v/>
      </c>
      <c r="N1349" s="91" t="str">
        <f>IF(Table4[[#This Row],[f turbulent]]="","",Table4[[#This Row],[f turbulent (guess)]]-Table4[[#This Row],[f turbulent]])</f>
        <v/>
      </c>
      <c r="O1349" s="87">
        <f>IF(Table4[[#This Row],[Segment]]="",0,IF(C1350="",0,IF(C1350&lt;=Table4[[#This Row],[Diameter (in)]],0,1-(D1349/D1350))))</f>
        <v>0</v>
      </c>
      <c r="P1349" s="92" t="str">
        <f>IF(Table4[[#This Row],[Segment]]="","",IF(C1349&gt;C1350,"",IF(C1350="",0.55,(0.55*(1-D1350/D1349)))))</f>
        <v/>
      </c>
      <c r="Q134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49" s="92" t="str">
        <f>IF(Table4[[#This Row],[Segment]]="","",IF(Table4[[#This Row],[Kexpansion]]="","0",((Table4[[#This Row],[Velocity (m/s)]]^2)/2)*Table4[[#This Row],[Kexpansion]]))</f>
        <v/>
      </c>
      <c r="S1349" s="92" t="str">
        <f>IF(Table4[[#This Row],[Segment]]="","",IF(Table4[[#This Row],[Kcontraction]]="","0",((Table4[[#This Row],[Velocity (m/s)]]^2)/2)*Table4[[#This Row],[Kcontraction]]))</f>
        <v/>
      </c>
      <c r="T1349" s="89" t="str">
        <f>IF(Table4[[#This Row],[Segment]]="","",SUMIF($Y$7:$Y$2000,Table4[[#This Row],[Segment]],$AD$7:$AD$2000))</f>
        <v/>
      </c>
      <c r="U1349" s="95" t="str">
        <f>IF(Table4[[#This Row],[Segment]]="","",Table4[[#This Row],[Hfriction (J/kg)]]+Table4[[#This Row],[Hexpansions (J/kg)]]+Table4[[#This Row],[Hcontractions (J/kg)]]+Table4[[#This Row],[Hf (J/kg)]])</f>
        <v/>
      </c>
      <c r="V1349" s="95" t="str">
        <f>IF(Table4[[#This Row],[Segment]]="","",Table4[[#This Row],[Total Friction Loss (J/kg)]]*Table3[Density (kg/m3)])</f>
        <v/>
      </c>
      <c r="W1349" s="95" t="str">
        <f>IF(Table4[[#This Row],[Segment]]="","",Table4[[#This Row],[Total Pressure Drop (Pa)]]/1000)</f>
        <v/>
      </c>
      <c r="Y1349" s="82" t="str">
        <f>IF('Set Up'!D1572="","",'Set Up'!D1572)</f>
        <v/>
      </c>
      <c r="Z1349" s="82" t="str">
        <f>IF('Set Up'!E1572="","",'Set Up'!E1572)</f>
        <v/>
      </c>
      <c r="AA1349" s="82" t="str">
        <f>IF('Set Up'!F1572="","",'Set Up'!F1572)</f>
        <v/>
      </c>
      <c r="AB1349" s="82" t="str">
        <f>IF('Set Up'!G1572="","",'Set Up'!G1572)</f>
        <v/>
      </c>
      <c r="AC1349" s="82" t="str">
        <f t="array" ref="AC1349">IF(Y1349="","",INDEX(Data!$G$4:$G$51,MATCH(Table7[[#This Row],[Fitting]]&amp;Table7[[#This Row],[Fitting Subtype]],Data!$E$4:$E$51&amp;Data!$F$4:$F$51,0)))</f>
        <v/>
      </c>
      <c r="AD1349" s="89" t="str">
        <f>IF(Table7[[#This Row],[Segment]]="","",Table7[[#This Row],[Quantity]]*Table7[[#This Row],[Kf]]*(((INDEX(Table4[Velocity (m/s)],MATCH(Table7[[#This Row],[Segment]],Table4[Segment],0)))^2)/2))</f>
        <v/>
      </c>
      <c r="AF1349" s="82" t="str">
        <f>Table4[[#This Row],[Segment]]</f>
        <v/>
      </c>
      <c r="AG1349" s="75"/>
      <c r="AH1349" s="82" t="str">
        <f>IF(Table5[[#This Row],[Segment]]="","",AG1349-Table4[[#This Row],[Total Pressure Drop (kPa)]])</f>
        <v/>
      </c>
    </row>
    <row r="1350" spans="1:34" x14ac:dyDescent="0.25">
      <c r="A1350" s="95" t="str">
        <f>IF('Set Up'!A1347="","",'Set Up'!A1347)</f>
        <v/>
      </c>
      <c r="B1350" s="75" t="s">
        <v>81</v>
      </c>
      <c r="C1350" s="85"/>
      <c r="D1350" s="86" t="str">
        <f>IF(Table4[[#This Row],[Diameter (in)]]="","",(((CONVERT(Table4[[#This Row],[Diameter (in)]],"in","m"))/2)^2)*PI())</f>
        <v/>
      </c>
      <c r="E1350" s="87" t="str">
        <f>IF(Table4[[#This Row],[Area (m2)]]="","",$D$4/Table4[[#This Row],[Area (m2)]])</f>
        <v/>
      </c>
      <c r="F1350" s="85">
        <f t="shared" si="20"/>
        <v>4.6951999999999998</v>
      </c>
      <c r="G1350" s="88" t="str">
        <f>IF(Table4[[#This Row],[Segment]]="","",(CONVERT(Table4[[#This Row],[Diameter (in)]],"in","m")*$B$4*Table4[[#This Row],[Velocity (m/s)]])/$C$4)</f>
        <v/>
      </c>
      <c r="H1350" s="96" t="str">
        <f>IF(Table4[[#This Row],[Segment]]="","",IF(Table4[[#This Row],[Teynold''s Number]]&gt;4000,"TURBULENT","LAMINAR"))</f>
        <v/>
      </c>
      <c r="I1350" s="86" t="str">
        <f>IF(Table4[[#This Row],[Segment]]="","",INDEX(Data!C1347:C1361,MATCH(Table4[Material],Data!B1347:B1361,0)))</f>
        <v/>
      </c>
      <c r="J1350" s="89" t="str">
        <f>IF(Table4[[#This Row],[ε (m)]]="","",Table4[[#This Row],[ε (m)]]/(CONVERT(Table4[[#This Row],[Diameter (in)]],"in","m")))</f>
        <v/>
      </c>
      <c r="K1350" s="96" t="str">
        <f>IF(Table4[[#This Row],[Regime]]="LAMINAR",16/Table4[[#This Row],[Teynold''s Number]],"-")</f>
        <v>-</v>
      </c>
      <c r="L1350" s="86"/>
      <c r="M1350" s="97" t="str">
        <f>IF(Table4[[#This Row],[Regime]]="TURBULENT",(((-4*LOG10(Table4[[#This Row],[ε/D]]/3.7+1.256/(Table4[[#This Row],[Teynold''s Number]]*SQRT(Table4[[#This Row],[f turbulent (guess)]]))))^-1)^2),"")</f>
        <v/>
      </c>
      <c r="N1350" s="91" t="str">
        <f>IF(Table4[[#This Row],[f turbulent]]="","",Table4[[#This Row],[f turbulent (guess)]]-Table4[[#This Row],[f turbulent]])</f>
        <v/>
      </c>
      <c r="O1350" s="87">
        <f>IF(Table4[[#This Row],[Segment]]="",0,IF(C1351="",0,IF(C1351&lt;=Table4[[#This Row],[Diameter (in)]],0,1-(D1350/D1351))))</f>
        <v>0</v>
      </c>
      <c r="P1350" s="92" t="str">
        <f>IF(Table4[[#This Row],[Segment]]="","",IF(C1350&gt;C1351,"",IF(C1351="",0.55,(0.55*(1-D1351/D1350)))))</f>
        <v/>
      </c>
      <c r="Q135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50" s="92" t="str">
        <f>IF(Table4[[#This Row],[Segment]]="","",IF(Table4[[#This Row],[Kexpansion]]="","0",((Table4[[#This Row],[Velocity (m/s)]]^2)/2)*Table4[[#This Row],[Kexpansion]]))</f>
        <v/>
      </c>
      <c r="S1350" s="92" t="str">
        <f>IF(Table4[[#This Row],[Segment]]="","",IF(Table4[[#This Row],[Kcontraction]]="","0",((Table4[[#This Row],[Velocity (m/s)]]^2)/2)*Table4[[#This Row],[Kcontraction]]))</f>
        <v/>
      </c>
      <c r="T1350" s="89" t="str">
        <f>IF(Table4[[#This Row],[Segment]]="","",SUMIF($Y$7:$Y$2000,Table4[[#This Row],[Segment]],$AD$7:$AD$2000))</f>
        <v/>
      </c>
      <c r="U1350" s="95" t="str">
        <f>IF(Table4[[#This Row],[Segment]]="","",Table4[[#This Row],[Hfriction (J/kg)]]+Table4[[#This Row],[Hexpansions (J/kg)]]+Table4[[#This Row],[Hcontractions (J/kg)]]+Table4[[#This Row],[Hf (J/kg)]])</f>
        <v/>
      </c>
      <c r="V1350" s="95" t="str">
        <f>IF(Table4[[#This Row],[Segment]]="","",Table4[[#This Row],[Total Friction Loss (J/kg)]]*Table3[Density (kg/m3)])</f>
        <v/>
      </c>
      <c r="W1350" s="95" t="str">
        <f>IF(Table4[[#This Row],[Segment]]="","",Table4[[#This Row],[Total Pressure Drop (Pa)]]/1000)</f>
        <v/>
      </c>
      <c r="Y1350" s="82" t="str">
        <f>IF('Set Up'!D1573="","",'Set Up'!D1573)</f>
        <v/>
      </c>
      <c r="Z1350" s="82" t="str">
        <f>IF('Set Up'!E1573="","",'Set Up'!E1573)</f>
        <v/>
      </c>
      <c r="AA1350" s="82" t="str">
        <f>IF('Set Up'!F1573="","",'Set Up'!F1573)</f>
        <v/>
      </c>
      <c r="AB1350" s="82" t="str">
        <f>IF('Set Up'!G1573="","",'Set Up'!G1573)</f>
        <v/>
      </c>
      <c r="AC1350" s="82" t="str">
        <f t="array" ref="AC1350">IF(Y1350="","",INDEX(Data!$G$4:$G$51,MATCH(Table7[[#This Row],[Fitting]]&amp;Table7[[#This Row],[Fitting Subtype]],Data!$E$4:$E$51&amp;Data!$F$4:$F$51,0)))</f>
        <v/>
      </c>
      <c r="AD1350" s="89" t="str">
        <f>IF(Table7[[#This Row],[Segment]]="","",Table7[[#This Row],[Quantity]]*Table7[[#This Row],[Kf]]*(((INDEX(Table4[Velocity (m/s)],MATCH(Table7[[#This Row],[Segment]],Table4[Segment],0)))^2)/2))</f>
        <v/>
      </c>
      <c r="AF1350" s="82" t="str">
        <f>Table4[[#This Row],[Segment]]</f>
        <v/>
      </c>
      <c r="AG1350" s="75"/>
      <c r="AH1350" s="82" t="str">
        <f>IF(Table5[[#This Row],[Segment]]="","",AG1350-Table4[[#This Row],[Total Pressure Drop (kPa)]])</f>
        <v/>
      </c>
    </row>
    <row r="1351" spans="1:34" x14ac:dyDescent="0.25">
      <c r="A1351" s="95" t="str">
        <f>IF('Set Up'!A1348="","",'Set Up'!A1348)</f>
        <v/>
      </c>
      <c r="B1351" s="75" t="s">
        <v>81</v>
      </c>
      <c r="C1351" s="85"/>
      <c r="D1351" s="86" t="str">
        <f>IF(Table4[[#This Row],[Diameter (in)]]="","",(((CONVERT(Table4[[#This Row],[Diameter (in)]],"in","m"))/2)^2)*PI())</f>
        <v/>
      </c>
      <c r="E1351" s="87" t="str">
        <f>IF(Table4[[#This Row],[Area (m2)]]="","",$D$4/Table4[[#This Row],[Area (m2)]])</f>
        <v/>
      </c>
      <c r="F1351" s="85">
        <f t="shared" ref="F1351:F1414" si="21">5 - CONVERT(1,"ft","m")</f>
        <v>4.6951999999999998</v>
      </c>
      <c r="G1351" s="88" t="str">
        <f>IF(Table4[[#This Row],[Segment]]="","",(CONVERT(Table4[[#This Row],[Diameter (in)]],"in","m")*$B$4*Table4[[#This Row],[Velocity (m/s)]])/$C$4)</f>
        <v/>
      </c>
      <c r="H1351" s="96" t="str">
        <f>IF(Table4[[#This Row],[Segment]]="","",IF(Table4[[#This Row],[Teynold''s Number]]&gt;4000,"TURBULENT","LAMINAR"))</f>
        <v/>
      </c>
      <c r="I1351" s="86" t="str">
        <f>IF(Table4[[#This Row],[Segment]]="","",INDEX(Data!C1348:C1362,MATCH(Table4[Material],Data!B1348:B1362,0)))</f>
        <v/>
      </c>
      <c r="J1351" s="89" t="str">
        <f>IF(Table4[[#This Row],[ε (m)]]="","",Table4[[#This Row],[ε (m)]]/(CONVERT(Table4[[#This Row],[Diameter (in)]],"in","m")))</f>
        <v/>
      </c>
      <c r="K1351" s="96" t="str">
        <f>IF(Table4[[#This Row],[Regime]]="LAMINAR",16/Table4[[#This Row],[Teynold''s Number]],"-")</f>
        <v>-</v>
      </c>
      <c r="L1351" s="86"/>
      <c r="M1351" s="97" t="str">
        <f>IF(Table4[[#This Row],[Regime]]="TURBULENT",(((-4*LOG10(Table4[[#This Row],[ε/D]]/3.7+1.256/(Table4[[#This Row],[Teynold''s Number]]*SQRT(Table4[[#This Row],[f turbulent (guess)]]))))^-1)^2),"")</f>
        <v/>
      </c>
      <c r="N1351" s="91" t="str">
        <f>IF(Table4[[#This Row],[f turbulent]]="","",Table4[[#This Row],[f turbulent (guess)]]-Table4[[#This Row],[f turbulent]])</f>
        <v/>
      </c>
      <c r="O1351" s="87">
        <f>IF(Table4[[#This Row],[Segment]]="",0,IF(C1352="",0,IF(C1352&lt;=Table4[[#This Row],[Diameter (in)]],0,1-(D1351/D1352))))</f>
        <v>0</v>
      </c>
      <c r="P1351" s="92" t="str">
        <f>IF(Table4[[#This Row],[Segment]]="","",IF(C1351&gt;C1352,"",IF(C1352="",0.55,(0.55*(1-D1352/D1351)))))</f>
        <v/>
      </c>
      <c r="Q135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51" s="92" t="str">
        <f>IF(Table4[[#This Row],[Segment]]="","",IF(Table4[[#This Row],[Kexpansion]]="","0",((Table4[[#This Row],[Velocity (m/s)]]^2)/2)*Table4[[#This Row],[Kexpansion]]))</f>
        <v/>
      </c>
      <c r="S1351" s="92" t="str">
        <f>IF(Table4[[#This Row],[Segment]]="","",IF(Table4[[#This Row],[Kcontraction]]="","0",((Table4[[#This Row],[Velocity (m/s)]]^2)/2)*Table4[[#This Row],[Kcontraction]]))</f>
        <v/>
      </c>
      <c r="T1351" s="89" t="str">
        <f>IF(Table4[[#This Row],[Segment]]="","",SUMIF($Y$7:$Y$2000,Table4[[#This Row],[Segment]],$AD$7:$AD$2000))</f>
        <v/>
      </c>
      <c r="U1351" s="95" t="str">
        <f>IF(Table4[[#This Row],[Segment]]="","",Table4[[#This Row],[Hfriction (J/kg)]]+Table4[[#This Row],[Hexpansions (J/kg)]]+Table4[[#This Row],[Hcontractions (J/kg)]]+Table4[[#This Row],[Hf (J/kg)]])</f>
        <v/>
      </c>
      <c r="V1351" s="95" t="str">
        <f>IF(Table4[[#This Row],[Segment]]="","",Table4[[#This Row],[Total Friction Loss (J/kg)]]*Table3[Density (kg/m3)])</f>
        <v/>
      </c>
      <c r="W1351" s="95" t="str">
        <f>IF(Table4[[#This Row],[Segment]]="","",Table4[[#This Row],[Total Pressure Drop (Pa)]]/1000)</f>
        <v/>
      </c>
      <c r="Y1351" s="82" t="str">
        <f>IF('Set Up'!D1574="","",'Set Up'!D1574)</f>
        <v/>
      </c>
      <c r="Z1351" s="82" t="str">
        <f>IF('Set Up'!E1574="","",'Set Up'!E1574)</f>
        <v/>
      </c>
      <c r="AA1351" s="82" t="str">
        <f>IF('Set Up'!F1574="","",'Set Up'!F1574)</f>
        <v/>
      </c>
      <c r="AB1351" s="82" t="str">
        <f>IF('Set Up'!G1574="","",'Set Up'!G1574)</f>
        <v/>
      </c>
      <c r="AC1351" s="82" t="str">
        <f t="array" ref="AC1351">IF(Y1351="","",INDEX(Data!$G$4:$G$51,MATCH(Table7[[#This Row],[Fitting]]&amp;Table7[[#This Row],[Fitting Subtype]],Data!$E$4:$E$51&amp;Data!$F$4:$F$51,0)))</f>
        <v/>
      </c>
      <c r="AD1351" s="89" t="str">
        <f>IF(Table7[[#This Row],[Segment]]="","",Table7[[#This Row],[Quantity]]*Table7[[#This Row],[Kf]]*(((INDEX(Table4[Velocity (m/s)],MATCH(Table7[[#This Row],[Segment]],Table4[Segment],0)))^2)/2))</f>
        <v/>
      </c>
      <c r="AF1351" s="82" t="str">
        <f>Table4[[#This Row],[Segment]]</f>
        <v/>
      </c>
      <c r="AG1351" s="75"/>
      <c r="AH1351" s="82" t="str">
        <f>IF(Table5[[#This Row],[Segment]]="","",AG1351-Table4[[#This Row],[Total Pressure Drop (kPa)]])</f>
        <v/>
      </c>
    </row>
    <row r="1352" spans="1:34" x14ac:dyDescent="0.25">
      <c r="A1352" s="95" t="str">
        <f>IF('Set Up'!A1349="","",'Set Up'!A1349)</f>
        <v/>
      </c>
      <c r="B1352" s="75" t="s">
        <v>81</v>
      </c>
      <c r="C1352" s="85"/>
      <c r="D1352" s="86" t="str">
        <f>IF(Table4[[#This Row],[Diameter (in)]]="","",(((CONVERT(Table4[[#This Row],[Diameter (in)]],"in","m"))/2)^2)*PI())</f>
        <v/>
      </c>
      <c r="E1352" s="87" t="str">
        <f>IF(Table4[[#This Row],[Area (m2)]]="","",$D$4/Table4[[#This Row],[Area (m2)]])</f>
        <v/>
      </c>
      <c r="F1352" s="85">
        <f t="shared" si="21"/>
        <v>4.6951999999999998</v>
      </c>
      <c r="G1352" s="88" t="str">
        <f>IF(Table4[[#This Row],[Segment]]="","",(CONVERT(Table4[[#This Row],[Diameter (in)]],"in","m")*$B$4*Table4[[#This Row],[Velocity (m/s)]])/$C$4)</f>
        <v/>
      </c>
      <c r="H1352" s="96" t="str">
        <f>IF(Table4[[#This Row],[Segment]]="","",IF(Table4[[#This Row],[Teynold''s Number]]&gt;4000,"TURBULENT","LAMINAR"))</f>
        <v/>
      </c>
      <c r="I1352" s="86" t="str">
        <f>IF(Table4[[#This Row],[Segment]]="","",INDEX(Data!C1349:C1363,MATCH(Table4[Material],Data!B1349:B1363,0)))</f>
        <v/>
      </c>
      <c r="J1352" s="89" t="str">
        <f>IF(Table4[[#This Row],[ε (m)]]="","",Table4[[#This Row],[ε (m)]]/(CONVERT(Table4[[#This Row],[Diameter (in)]],"in","m")))</f>
        <v/>
      </c>
      <c r="K1352" s="96" t="str">
        <f>IF(Table4[[#This Row],[Regime]]="LAMINAR",16/Table4[[#This Row],[Teynold''s Number]],"-")</f>
        <v>-</v>
      </c>
      <c r="L1352" s="86"/>
      <c r="M1352" s="97" t="str">
        <f>IF(Table4[[#This Row],[Regime]]="TURBULENT",(((-4*LOG10(Table4[[#This Row],[ε/D]]/3.7+1.256/(Table4[[#This Row],[Teynold''s Number]]*SQRT(Table4[[#This Row],[f turbulent (guess)]]))))^-1)^2),"")</f>
        <v/>
      </c>
      <c r="N1352" s="91" t="str">
        <f>IF(Table4[[#This Row],[f turbulent]]="","",Table4[[#This Row],[f turbulent (guess)]]-Table4[[#This Row],[f turbulent]])</f>
        <v/>
      </c>
      <c r="O1352" s="87">
        <f>IF(Table4[[#This Row],[Segment]]="",0,IF(C1353="",0,IF(C1353&lt;=Table4[[#This Row],[Diameter (in)]],0,1-(D1352/D1353))))</f>
        <v>0</v>
      </c>
      <c r="P1352" s="92" t="str">
        <f>IF(Table4[[#This Row],[Segment]]="","",IF(C1352&gt;C1353,"",IF(C1353="",0.55,(0.55*(1-D1353/D1352)))))</f>
        <v/>
      </c>
      <c r="Q135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52" s="92" t="str">
        <f>IF(Table4[[#This Row],[Segment]]="","",IF(Table4[[#This Row],[Kexpansion]]="","0",((Table4[[#This Row],[Velocity (m/s)]]^2)/2)*Table4[[#This Row],[Kexpansion]]))</f>
        <v/>
      </c>
      <c r="S1352" s="92" t="str">
        <f>IF(Table4[[#This Row],[Segment]]="","",IF(Table4[[#This Row],[Kcontraction]]="","0",((Table4[[#This Row],[Velocity (m/s)]]^2)/2)*Table4[[#This Row],[Kcontraction]]))</f>
        <v/>
      </c>
      <c r="T1352" s="89" t="str">
        <f>IF(Table4[[#This Row],[Segment]]="","",SUMIF($Y$7:$Y$2000,Table4[[#This Row],[Segment]],$AD$7:$AD$2000))</f>
        <v/>
      </c>
      <c r="U1352" s="95" t="str">
        <f>IF(Table4[[#This Row],[Segment]]="","",Table4[[#This Row],[Hfriction (J/kg)]]+Table4[[#This Row],[Hexpansions (J/kg)]]+Table4[[#This Row],[Hcontractions (J/kg)]]+Table4[[#This Row],[Hf (J/kg)]])</f>
        <v/>
      </c>
      <c r="V1352" s="95" t="str">
        <f>IF(Table4[[#This Row],[Segment]]="","",Table4[[#This Row],[Total Friction Loss (J/kg)]]*Table3[Density (kg/m3)])</f>
        <v/>
      </c>
      <c r="W1352" s="95" t="str">
        <f>IF(Table4[[#This Row],[Segment]]="","",Table4[[#This Row],[Total Pressure Drop (Pa)]]/1000)</f>
        <v/>
      </c>
      <c r="Y1352" s="82" t="str">
        <f>IF('Set Up'!D1575="","",'Set Up'!D1575)</f>
        <v/>
      </c>
      <c r="Z1352" s="82" t="str">
        <f>IF('Set Up'!E1575="","",'Set Up'!E1575)</f>
        <v/>
      </c>
      <c r="AA1352" s="82" t="str">
        <f>IF('Set Up'!F1575="","",'Set Up'!F1575)</f>
        <v/>
      </c>
      <c r="AB1352" s="82" t="str">
        <f>IF('Set Up'!G1575="","",'Set Up'!G1575)</f>
        <v/>
      </c>
      <c r="AC1352" s="82" t="str">
        <f t="array" ref="AC1352">IF(Y1352="","",INDEX(Data!$G$4:$G$51,MATCH(Table7[[#This Row],[Fitting]]&amp;Table7[[#This Row],[Fitting Subtype]],Data!$E$4:$E$51&amp;Data!$F$4:$F$51,0)))</f>
        <v/>
      </c>
      <c r="AD1352" s="89" t="str">
        <f>IF(Table7[[#This Row],[Segment]]="","",Table7[[#This Row],[Quantity]]*Table7[[#This Row],[Kf]]*(((INDEX(Table4[Velocity (m/s)],MATCH(Table7[[#This Row],[Segment]],Table4[Segment],0)))^2)/2))</f>
        <v/>
      </c>
      <c r="AF1352" s="82" t="str">
        <f>Table4[[#This Row],[Segment]]</f>
        <v/>
      </c>
      <c r="AG1352" s="75"/>
      <c r="AH1352" s="82" t="str">
        <f>IF(Table5[[#This Row],[Segment]]="","",AG1352-Table4[[#This Row],[Total Pressure Drop (kPa)]])</f>
        <v/>
      </c>
    </row>
    <row r="1353" spans="1:34" x14ac:dyDescent="0.25">
      <c r="A1353" s="95" t="str">
        <f>IF('Set Up'!A1350="","",'Set Up'!A1350)</f>
        <v/>
      </c>
      <c r="B1353" s="75" t="s">
        <v>81</v>
      </c>
      <c r="C1353" s="85"/>
      <c r="D1353" s="86" t="str">
        <f>IF(Table4[[#This Row],[Diameter (in)]]="","",(((CONVERT(Table4[[#This Row],[Diameter (in)]],"in","m"))/2)^2)*PI())</f>
        <v/>
      </c>
      <c r="E1353" s="87" t="str">
        <f>IF(Table4[[#This Row],[Area (m2)]]="","",$D$4/Table4[[#This Row],[Area (m2)]])</f>
        <v/>
      </c>
      <c r="F1353" s="85">
        <f t="shared" si="21"/>
        <v>4.6951999999999998</v>
      </c>
      <c r="G1353" s="88" t="str">
        <f>IF(Table4[[#This Row],[Segment]]="","",(CONVERT(Table4[[#This Row],[Diameter (in)]],"in","m")*$B$4*Table4[[#This Row],[Velocity (m/s)]])/$C$4)</f>
        <v/>
      </c>
      <c r="H1353" s="96" t="str">
        <f>IF(Table4[[#This Row],[Segment]]="","",IF(Table4[[#This Row],[Teynold''s Number]]&gt;4000,"TURBULENT","LAMINAR"))</f>
        <v/>
      </c>
      <c r="I1353" s="86" t="str">
        <f>IF(Table4[[#This Row],[Segment]]="","",INDEX(Data!C1350:C1364,MATCH(Table4[Material],Data!B1350:B1364,0)))</f>
        <v/>
      </c>
      <c r="J1353" s="89" t="str">
        <f>IF(Table4[[#This Row],[ε (m)]]="","",Table4[[#This Row],[ε (m)]]/(CONVERT(Table4[[#This Row],[Diameter (in)]],"in","m")))</f>
        <v/>
      </c>
      <c r="K1353" s="96" t="str">
        <f>IF(Table4[[#This Row],[Regime]]="LAMINAR",16/Table4[[#This Row],[Teynold''s Number]],"-")</f>
        <v>-</v>
      </c>
      <c r="L1353" s="86"/>
      <c r="M1353" s="97" t="str">
        <f>IF(Table4[[#This Row],[Regime]]="TURBULENT",(((-4*LOG10(Table4[[#This Row],[ε/D]]/3.7+1.256/(Table4[[#This Row],[Teynold''s Number]]*SQRT(Table4[[#This Row],[f turbulent (guess)]]))))^-1)^2),"")</f>
        <v/>
      </c>
      <c r="N1353" s="91" t="str">
        <f>IF(Table4[[#This Row],[f turbulent]]="","",Table4[[#This Row],[f turbulent (guess)]]-Table4[[#This Row],[f turbulent]])</f>
        <v/>
      </c>
      <c r="O1353" s="87">
        <f>IF(Table4[[#This Row],[Segment]]="",0,IF(C1354="",0,IF(C1354&lt;=Table4[[#This Row],[Diameter (in)]],0,1-(D1353/D1354))))</f>
        <v>0</v>
      </c>
      <c r="P1353" s="92" t="str">
        <f>IF(Table4[[#This Row],[Segment]]="","",IF(C1353&gt;C1354,"",IF(C1354="",0.55,(0.55*(1-D1354/D1353)))))</f>
        <v/>
      </c>
      <c r="Q135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53" s="92" t="str">
        <f>IF(Table4[[#This Row],[Segment]]="","",IF(Table4[[#This Row],[Kexpansion]]="","0",((Table4[[#This Row],[Velocity (m/s)]]^2)/2)*Table4[[#This Row],[Kexpansion]]))</f>
        <v/>
      </c>
      <c r="S1353" s="92" t="str">
        <f>IF(Table4[[#This Row],[Segment]]="","",IF(Table4[[#This Row],[Kcontraction]]="","0",((Table4[[#This Row],[Velocity (m/s)]]^2)/2)*Table4[[#This Row],[Kcontraction]]))</f>
        <v/>
      </c>
      <c r="T1353" s="89" t="str">
        <f>IF(Table4[[#This Row],[Segment]]="","",SUMIF($Y$7:$Y$2000,Table4[[#This Row],[Segment]],$AD$7:$AD$2000))</f>
        <v/>
      </c>
      <c r="U1353" s="95" t="str">
        <f>IF(Table4[[#This Row],[Segment]]="","",Table4[[#This Row],[Hfriction (J/kg)]]+Table4[[#This Row],[Hexpansions (J/kg)]]+Table4[[#This Row],[Hcontractions (J/kg)]]+Table4[[#This Row],[Hf (J/kg)]])</f>
        <v/>
      </c>
      <c r="V1353" s="95" t="str">
        <f>IF(Table4[[#This Row],[Segment]]="","",Table4[[#This Row],[Total Friction Loss (J/kg)]]*Table3[Density (kg/m3)])</f>
        <v/>
      </c>
      <c r="W1353" s="95" t="str">
        <f>IF(Table4[[#This Row],[Segment]]="","",Table4[[#This Row],[Total Pressure Drop (Pa)]]/1000)</f>
        <v/>
      </c>
      <c r="Y1353" s="82" t="str">
        <f>IF('Set Up'!D1576="","",'Set Up'!D1576)</f>
        <v/>
      </c>
      <c r="Z1353" s="82" t="str">
        <f>IF('Set Up'!E1576="","",'Set Up'!E1576)</f>
        <v/>
      </c>
      <c r="AA1353" s="82" t="str">
        <f>IF('Set Up'!F1576="","",'Set Up'!F1576)</f>
        <v/>
      </c>
      <c r="AB1353" s="82" t="str">
        <f>IF('Set Up'!G1576="","",'Set Up'!G1576)</f>
        <v/>
      </c>
      <c r="AC1353" s="82" t="str">
        <f t="array" ref="AC1353">IF(Y1353="","",INDEX(Data!$G$4:$G$51,MATCH(Table7[[#This Row],[Fitting]]&amp;Table7[[#This Row],[Fitting Subtype]],Data!$E$4:$E$51&amp;Data!$F$4:$F$51,0)))</f>
        <v/>
      </c>
      <c r="AD1353" s="89" t="str">
        <f>IF(Table7[[#This Row],[Segment]]="","",Table7[[#This Row],[Quantity]]*Table7[[#This Row],[Kf]]*(((INDEX(Table4[Velocity (m/s)],MATCH(Table7[[#This Row],[Segment]],Table4[Segment],0)))^2)/2))</f>
        <v/>
      </c>
      <c r="AF1353" s="82" t="str">
        <f>Table4[[#This Row],[Segment]]</f>
        <v/>
      </c>
      <c r="AG1353" s="75"/>
      <c r="AH1353" s="82" t="str">
        <f>IF(Table5[[#This Row],[Segment]]="","",AG1353-Table4[[#This Row],[Total Pressure Drop (kPa)]])</f>
        <v/>
      </c>
    </row>
    <row r="1354" spans="1:34" x14ac:dyDescent="0.25">
      <c r="A1354" s="95" t="str">
        <f>IF('Set Up'!A1351="","",'Set Up'!A1351)</f>
        <v/>
      </c>
      <c r="B1354" s="75" t="s">
        <v>81</v>
      </c>
      <c r="C1354" s="85"/>
      <c r="D1354" s="86" t="str">
        <f>IF(Table4[[#This Row],[Diameter (in)]]="","",(((CONVERT(Table4[[#This Row],[Diameter (in)]],"in","m"))/2)^2)*PI())</f>
        <v/>
      </c>
      <c r="E1354" s="87" t="str">
        <f>IF(Table4[[#This Row],[Area (m2)]]="","",$D$4/Table4[[#This Row],[Area (m2)]])</f>
        <v/>
      </c>
      <c r="F1354" s="85">
        <f t="shared" si="21"/>
        <v>4.6951999999999998</v>
      </c>
      <c r="G1354" s="88" t="str">
        <f>IF(Table4[[#This Row],[Segment]]="","",(CONVERT(Table4[[#This Row],[Diameter (in)]],"in","m")*$B$4*Table4[[#This Row],[Velocity (m/s)]])/$C$4)</f>
        <v/>
      </c>
      <c r="H1354" s="96" t="str">
        <f>IF(Table4[[#This Row],[Segment]]="","",IF(Table4[[#This Row],[Teynold''s Number]]&gt;4000,"TURBULENT","LAMINAR"))</f>
        <v/>
      </c>
      <c r="I1354" s="86" t="str">
        <f>IF(Table4[[#This Row],[Segment]]="","",INDEX(Data!C1351:C1365,MATCH(Table4[Material],Data!B1351:B1365,0)))</f>
        <v/>
      </c>
      <c r="J1354" s="89" t="str">
        <f>IF(Table4[[#This Row],[ε (m)]]="","",Table4[[#This Row],[ε (m)]]/(CONVERT(Table4[[#This Row],[Diameter (in)]],"in","m")))</f>
        <v/>
      </c>
      <c r="K1354" s="96" t="str">
        <f>IF(Table4[[#This Row],[Regime]]="LAMINAR",16/Table4[[#This Row],[Teynold''s Number]],"-")</f>
        <v>-</v>
      </c>
      <c r="L1354" s="86"/>
      <c r="M1354" s="97" t="str">
        <f>IF(Table4[[#This Row],[Regime]]="TURBULENT",(((-4*LOG10(Table4[[#This Row],[ε/D]]/3.7+1.256/(Table4[[#This Row],[Teynold''s Number]]*SQRT(Table4[[#This Row],[f turbulent (guess)]]))))^-1)^2),"")</f>
        <v/>
      </c>
      <c r="N1354" s="91" t="str">
        <f>IF(Table4[[#This Row],[f turbulent]]="","",Table4[[#This Row],[f turbulent (guess)]]-Table4[[#This Row],[f turbulent]])</f>
        <v/>
      </c>
      <c r="O1354" s="87">
        <f>IF(Table4[[#This Row],[Segment]]="",0,IF(C1355="",0,IF(C1355&lt;=Table4[[#This Row],[Diameter (in)]],0,1-(D1354/D1355))))</f>
        <v>0</v>
      </c>
      <c r="P1354" s="92" t="str">
        <f>IF(Table4[[#This Row],[Segment]]="","",IF(C1354&gt;C1355,"",IF(C1355="",0.55,(0.55*(1-D1355/D1354)))))</f>
        <v/>
      </c>
      <c r="Q135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54" s="92" t="str">
        <f>IF(Table4[[#This Row],[Segment]]="","",IF(Table4[[#This Row],[Kexpansion]]="","0",((Table4[[#This Row],[Velocity (m/s)]]^2)/2)*Table4[[#This Row],[Kexpansion]]))</f>
        <v/>
      </c>
      <c r="S1354" s="92" t="str">
        <f>IF(Table4[[#This Row],[Segment]]="","",IF(Table4[[#This Row],[Kcontraction]]="","0",((Table4[[#This Row],[Velocity (m/s)]]^2)/2)*Table4[[#This Row],[Kcontraction]]))</f>
        <v/>
      </c>
      <c r="T1354" s="89" t="str">
        <f>IF(Table4[[#This Row],[Segment]]="","",SUMIF($Y$7:$Y$2000,Table4[[#This Row],[Segment]],$AD$7:$AD$2000))</f>
        <v/>
      </c>
      <c r="U1354" s="95" t="str">
        <f>IF(Table4[[#This Row],[Segment]]="","",Table4[[#This Row],[Hfriction (J/kg)]]+Table4[[#This Row],[Hexpansions (J/kg)]]+Table4[[#This Row],[Hcontractions (J/kg)]]+Table4[[#This Row],[Hf (J/kg)]])</f>
        <v/>
      </c>
      <c r="V1354" s="95" t="str">
        <f>IF(Table4[[#This Row],[Segment]]="","",Table4[[#This Row],[Total Friction Loss (J/kg)]]*Table3[Density (kg/m3)])</f>
        <v/>
      </c>
      <c r="W1354" s="95" t="str">
        <f>IF(Table4[[#This Row],[Segment]]="","",Table4[[#This Row],[Total Pressure Drop (Pa)]]/1000)</f>
        <v/>
      </c>
      <c r="Y1354" s="82" t="str">
        <f>IF('Set Up'!D1577="","",'Set Up'!D1577)</f>
        <v/>
      </c>
      <c r="Z1354" s="82" t="str">
        <f>IF('Set Up'!E1577="","",'Set Up'!E1577)</f>
        <v/>
      </c>
      <c r="AA1354" s="82" t="str">
        <f>IF('Set Up'!F1577="","",'Set Up'!F1577)</f>
        <v/>
      </c>
      <c r="AB1354" s="82" t="str">
        <f>IF('Set Up'!G1577="","",'Set Up'!G1577)</f>
        <v/>
      </c>
      <c r="AC1354" s="82" t="str">
        <f t="array" ref="AC1354">IF(Y1354="","",INDEX(Data!$G$4:$G$51,MATCH(Table7[[#This Row],[Fitting]]&amp;Table7[[#This Row],[Fitting Subtype]],Data!$E$4:$E$51&amp;Data!$F$4:$F$51,0)))</f>
        <v/>
      </c>
      <c r="AD1354" s="89" t="str">
        <f>IF(Table7[[#This Row],[Segment]]="","",Table7[[#This Row],[Quantity]]*Table7[[#This Row],[Kf]]*(((INDEX(Table4[Velocity (m/s)],MATCH(Table7[[#This Row],[Segment]],Table4[Segment],0)))^2)/2))</f>
        <v/>
      </c>
      <c r="AF1354" s="82" t="str">
        <f>Table4[[#This Row],[Segment]]</f>
        <v/>
      </c>
      <c r="AG1354" s="75"/>
      <c r="AH1354" s="82" t="str">
        <f>IF(Table5[[#This Row],[Segment]]="","",AG1354-Table4[[#This Row],[Total Pressure Drop (kPa)]])</f>
        <v/>
      </c>
    </row>
    <row r="1355" spans="1:34" x14ac:dyDescent="0.25">
      <c r="A1355" s="95" t="str">
        <f>IF('Set Up'!A1352="","",'Set Up'!A1352)</f>
        <v/>
      </c>
      <c r="B1355" s="75" t="s">
        <v>81</v>
      </c>
      <c r="C1355" s="85"/>
      <c r="D1355" s="86" t="str">
        <f>IF(Table4[[#This Row],[Diameter (in)]]="","",(((CONVERT(Table4[[#This Row],[Diameter (in)]],"in","m"))/2)^2)*PI())</f>
        <v/>
      </c>
      <c r="E1355" s="87" t="str">
        <f>IF(Table4[[#This Row],[Area (m2)]]="","",$D$4/Table4[[#This Row],[Area (m2)]])</f>
        <v/>
      </c>
      <c r="F1355" s="85">
        <f t="shared" si="21"/>
        <v>4.6951999999999998</v>
      </c>
      <c r="G1355" s="88" t="str">
        <f>IF(Table4[[#This Row],[Segment]]="","",(CONVERT(Table4[[#This Row],[Diameter (in)]],"in","m")*$B$4*Table4[[#This Row],[Velocity (m/s)]])/$C$4)</f>
        <v/>
      </c>
      <c r="H1355" s="96" t="str">
        <f>IF(Table4[[#This Row],[Segment]]="","",IF(Table4[[#This Row],[Teynold''s Number]]&gt;4000,"TURBULENT","LAMINAR"))</f>
        <v/>
      </c>
      <c r="I1355" s="86" t="str">
        <f>IF(Table4[[#This Row],[Segment]]="","",INDEX(Data!C1352:C1366,MATCH(Table4[Material],Data!B1352:B1366,0)))</f>
        <v/>
      </c>
      <c r="J1355" s="89" t="str">
        <f>IF(Table4[[#This Row],[ε (m)]]="","",Table4[[#This Row],[ε (m)]]/(CONVERT(Table4[[#This Row],[Diameter (in)]],"in","m")))</f>
        <v/>
      </c>
      <c r="K1355" s="96" t="str">
        <f>IF(Table4[[#This Row],[Regime]]="LAMINAR",16/Table4[[#This Row],[Teynold''s Number]],"-")</f>
        <v>-</v>
      </c>
      <c r="L1355" s="86"/>
      <c r="M1355" s="97" t="str">
        <f>IF(Table4[[#This Row],[Regime]]="TURBULENT",(((-4*LOG10(Table4[[#This Row],[ε/D]]/3.7+1.256/(Table4[[#This Row],[Teynold''s Number]]*SQRT(Table4[[#This Row],[f turbulent (guess)]]))))^-1)^2),"")</f>
        <v/>
      </c>
      <c r="N1355" s="91" t="str">
        <f>IF(Table4[[#This Row],[f turbulent]]="","",Table4[[#This Row],[f turbulent (guess)]]-Table4[[#This Row],[f turbulent]])</f>
        <v/>
      </c>
      <c r="O1355" s="87">
        <f>IF(Table4[[#This Row],[Segment]]="",0,IF(C1356="",0,IF(C1356&lt;=Table4[[#This Row],[Diameter (in)]],0,1-(D1355/D1356))))</f>
        <v>0</v>
      </c>
      <c r="P1355" s="92" t="str">
        <f>IF(Table4[[#This Row],[Segment]]="","",IF(C1355&gt;C1356,"",IF(C1356="",0.55,(0.55*(1-D1356/D1355)))))</f>
        <v/>
      </c>
      <c r="Q135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55" s="92" t="str">
        <f>IF(Table4[[#This Row],[Segment]]="","",IF(Table4[[#This Row],[Kexpansion]]="","0",((Table4[[#This Row],[Velocity (m/s)]]^2)/2)*Table4[[#This Row],[Kexpansion]]))</f>
        <v/>
      </c>
      <c r="S1355" s="92" t="str">
        <f>IF(Table4[[#This Row],[Segment]]="","",IF(Table4[[#This Row],[Kcontraction]]="","0",((Table4[[#This Row],[Velocity (m/s)]]^2)/2)*Table4[[#This Row],[Kcontraction]]))</f>
        <v/>
      </c>
      <c r="T1355" s="89" t="str">
        <f>IF(Table4[[#This Row],[Segment]]="","",SUMIF($Y$7:$Y$2000,Table4[[#This Row],[Segment]],$AD$7:$AD$2000))</f>
        <v/>
      </c>
      <c r="U1355" s="95" t="str">
        <f>IF(Table4[[#This Row],[Segment]]="","",Table4[[#This Row],[Hfriction (J/kg)]]+Table4[[#This Row],[Hexpansions (J/kg)]]+Table4[[#This Row],[Hcontractions (J/kg)]]+Table4[[#This Row],[Hf (J/kg)]])</f>
        <v/>
      </c>
      <c r="V1355" s="95" t="str">
        <f>IF(Table4[[#This Row],[Segment]]="","",Table4[[#This Row],[Total Friction Loss (J/kg)]]*Table3[Density (kg/m3)])</f>
        <v/>
      </c>
      <c r="W1355" s="95" t="str">
        <f>IF(Table4[[#This Row],[Segment]]="","",Table4[[#This Row],[Total Pressure Drop (Pa)]]/1000)</f>
        <v/>
      </c>
      <c r="Y1355" s="82" t="str">
        <f>IF('Set Up'!D1578="","",'Set Up'!D1578)</f>
        <v/>
      </c>
      <c r="Z1355" s="82" t="str">
        <f>IF('Set Up'!E1578="","",'Set Up'!E1578)</f>
        <v/>
      </c>
      <c r="AA1355" s="82" t="str">
        <f>IF('Set Up'!F1578="","",'Set Up'!F1578)</f>
        <v/>
      </c>
      <c r="AB1355" s="82" t="str">
        <f>IF('Set Up'!G1578="","",'Set Up'!G1578)</f>
        <v/>
      </c>
      <c r="AC1355" s="82" t="str">
        <f t="array" ref="AC1355">IF(Y1355="","",INDEX(Data!$G$4:$G$51,MATCH(Table7[[#This Row],[Fitting]]&amp;Table7[[#This Row],[Fitting Subtype]],Data!$E$4:$E$51&amp;Data!$F$4:$F$51,0)))</f>
        <v/>
      </c>
      <c r="AD1355" s="89" t="str">
        <f>IF(Table7[[#This Row],[Segment]]="","",Table7[[#This Row],[Quantity]]*Table7[[#This Row],[Kf]]*(((INDEX(Table4[Velocity (m/s)],MATCH(Table7[[#This Row],[Segment]],Table4[Segment],0)))^2)/2))</f>
        <v/>
      </c>
      <c r="AF1355" s="82" t="str">
        <f>Table4[[#This Row],[Segment]]</f>
        <v/>
      </c>
      <c r="AG1355" s="75"/>
      <c r="AH1355" s="82" t="str">
        <f>IF(Table5[[#This Row],[Segment]]="","",AG1355-Table4[[#This Row],[Total Pressure Drop (kPa)]])</f>
        <v/>
      </c>
    </row>
    <row r="1356" spans="1:34" x14ac:dyDescent="0.25">
      <c r="A1356" s="95" t="str">
        <f>IF('Set Up'!A1353="","",'Set Up'!A1353)</f>
        <v/>
      </c>
      <c r="B1356" s="75" t="s">
        <v>81</v>
      </c>
      <c r="C1356" s="85"/>
      <c r="D1356" s="86" t="str">
        <f>IF(Table4[[#This Row],[Diameter (in)]]="","",(((CONVERT(Table4[[#This Row],[Diameter (in)]],"in","m"))/2)^2)*PI())</f>
        <v/>
      </c>
      <c r="E1356" s="87" t="str">
        <f>IF(Table4[[#This Row],[Area (m2)]]="","",$D$4/Table4[[#This Row],[Area (m2)]])</f>
        <v/>
      </c>
      <c r="F1356" s="85">
        <f t="shared" si="21"/>
        <v>4.6951999999999998</v>
      </c>
      <c r="G1356" s="88" t="str">
        <f>IF(Table4[[#This Row],[Segment]]="","",(CONVERT(Table4[[#This Row],[Diameter (in)]],"in","m")*$B$4*Table4[[#This Row],[Velocity (m/s)]])/$C$4)</f>
        <v/>
      </c>
      <c r="H1356" s="96" t="str">
        <f>IF(Table4[[#This Row],[Segment]]="","",IF(Table4[[#This Row],[Teynold''s Number]]&gt;4000,"TURBULENT","LAMINAR"))</f>
        <v/>
      </c>
      <c r="I1356" s="86" t="str">
        <f>IF(Table4[[#This Row],[Segment]]="","",INDEX(Data!C1353:C1367,MATCH(Table4[Material],Data!B1353:B1367,0)))</f>
        <v/>
      </c>
      <c r="J1356" s="89" t="str">
        <f>IF(Table4[[#This Row],[ε (m)]]="","",Table4[[#This Row],[ε (m)]]/(CONVERT(Table4[[#This Row],[Diameter (in)]],"in","m")))</f>
        <v/>
      </c>
      <c r="K1356" s="96" t="str">
        <f>IF(Table4[[#This Row],[Regime]]="LAMINAR",16/Table4[[#This Row],[Teynold''s Number]],"-")</f>
        <v>-</v>
      </c>
      <c r="L1356" s="86"/>
      <c r="M1356" s="97" t="str">
        <f>IF(Table4[[#This Row],[Regime]]="TURBULENT",(((-4*LOG10(Table4[[#This Row],[ε/D]]/3.7+1.256/(Table4[[#This Row],[Teynold''s Number]]*SQRT(Table4[[#This Row],[f turbulent (guess)]]))))^-1)^2),"")</f>
        <v/>
      </c>
      <c r="N1356" s="91" t="str">
        <f>IF(Table4[[#This Row],[f turbulent]]="","",Table4[[#This Row],[f turbulent (guess)]]-Table4[[#This Row],[f turbulent]])</f>
        <v/>
      </c>
      <c r="O1356" s="87">
        <f>IF(Table4[[#This Row],[Segment]]="",0,IF(C1357="",0,IF(C1357&lt;=Table4[[#This Row],[Diameter (in)]],0,1-(D1356/D1357))))</f>
        <v>0</v>
      </c>
      <c r="P1356" s="92" t="str">
        <f>IF(Table4[[#This Row],[Segment]]="","",IF(C1356&gt;C1357,"",IF(C1357="",0.55,(0.55*(1-D1357/D1356)))))</f>
        <v/>
      </c>
      <c r="Q135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56" s="92" t="str">
        <f>IF(Table4[[#This Row],[Segment]]="","",IF(Table4[[#This Row],[Kexpansion]]="","0",((Table4[[#This Row],[Velocity (m/s)]]^2)/2)*Table4[[#This Row],[Kexpansion]]))</f>
        <v/>
      </c>
      <c r="S1356" s="92" t="str">
        <f>IF(Table4[[#This Row],[Segment]]="","",IF(Table4[[#This Row],[Kcontraction]]="","0",((Table4[[#This Row],[Velocity (m/s)]]^2)/2)*Table4[[#This Row],[Kcontraction]]))</f>
        <v/>
      </c>
      <c r="T1356" s="89" t="str">
        <f>IF(Table4[[#This Row],[Segment]]="","",SUMIF($Y$7:$Y$2000,Table4[[#This Row],[Segment]],$AD$7:$AD$2000))</f>
        <v/>
      </c>
      <c r="U1356" s="95" t="str">
        <f>IF(Table4[[#This Row],[Segment]]="","",Table4[[#This Row],[Hfriction (J/kg)]]+Table4[[#This Row],[Hexpansions (J/kg)]]+Table4[[#This Row],[Hcontractions (J/kg)]]+Table4[[#This Row],[Hf (J/kg)]])</f>
        <v/>
      </c>
      <c r="V1356" s="95" t="str">
        <f>IF(Table4[[#This Row],[Segment]]="","",Table4[[#This Row],[Total Friction Loss (J/kg)]]*Table3[Density (kg/m3)])</f>
        <v/>
      </c>
      <c r="W1356" s="95" t="str">
        <f>IF(Table4[[#This Row],[Segment]]="","",Table4[[#This Row],[Total Pressure Drop (Pa)]]/1000)</f>
        <v/>
      </c>
      <c r="Y1356" s="82" t="str">
        <f>IF('Set Up'!D1579="","",'Set Up'!D1579)</f>
        <v/>
      </c>
      <c r="Z1356" s="82" t="str">
        <f>IF('Set Up'!E1579="","",'Set Up'!E1579)</f>
        <v/>
      </c>
      <c r="AA1356" s="82" t="str">
        <f>IF('Set Up'!F1579="","",'Set Up'!F1579)</f>
        <v/>
      </c>
      <c r="AB1356" s="82" t="str">
        <f>IF('Set Up'!G1579="","",'Set Up'!G1579)</f>
        <v/>
      </c>
      <c r="AC1356" s="82" t="str">
        <f t="array" ref="AC1356">IF(Y1356="","",INDEX(Data!$G$4:$G$51,MATCH(Table7[[#This Row],[Fitting]]&amp;Table7[[#This Row],[Fitting Subtype]],Data!$E$4:$E$51&amp;Data!$F$4:$F$51,0)))</f>
        <v/>
      </c>
      <c r="AD1356" s="89" t="str">
        <f>IF(Table7[[#This Row],[Segment]]="","",Table7[[#This Row],[Quantity]]*Table7[[#This Row],[Kf]]*(((INDEX(Table4[Velocity (m/s)],MATCH(Table7[[#This Row],[Segment]],Table4[Segment],0)))^2)/2))</f>
        <v/>
      </c>
      <c r="AF1356" s="82" t="str">
        <f>Table4[[#This Row],[Segment]]</f>
        <v/>
      </c>
      <c r="AG1356" s="75"/>
      <c r="AH1356" s="82" t="str">
        <f>IF(Table5[[#This Row],[Segment]]="","",AG1356-Table4[[#This Row],[Total Pressure Drop (kPa)]])</f>
        <v/>
      </c>
    </row>
    <row r="1357" spans="1:34" x14ac:dyDescent="0.25">
      <c r="A1357" s="95" t="str">
        <f>IF('Set Up'!A1354="","",'Set Up'!A1354)</f>
        <v/>
      </c>
      <c r="B1357" s="75" t="s">
        <v>81</v>
      </c>
      <c r="C1357" s="85"/>
      <c r="D1357" s="86" t="str">
        <f>IF(Table4[[#This Row],[Diameter (in)]]="","",(((CONVERT(Table4[[#This Row],[Diameter (in)]],"in","m"))/2)^2)*PI())</f>
        <v/>
      </c>
      <c r="E1357" s="87" t="str">
        <f>IF(Table4[[#This Row],[Area (m2)]]="","",$D$4/Table4[[#This Row],[Area (m2)]])</f>
        <v/>
      </c>
      <c r="F1357" s="85">
        <f t="shared" si="21"/>
        <v>4.6951999999999998</v>
      </c>
      <c r="G1357" s="88" t="str">
        <f>IF(Table4[[#This Row],[Segment]]="","",(CONVERT(Table4[[#This Row],[Diameter (in)]],"in","m")*$B$4*Table4[[#This Row],[Velocity (m/s)]])/$C$4)</f>
        <v/>
      </c>
      <c r="H1357" s="96" t="str">
        <f>IF(Table4[[#This Row],[Segment]]="","",IF(Table4[[#This Row],[Teynold''s Number]]&gt;4000,"TURBULENT","LAMINAR"))</f>
        <v/>
      </c>
      <c r="I1357" s="86" t="str">
        <f>IF(Table4[[#This Row],[Segment]]="","",INDEX(Data!C1354:C1368,MATCH(Table4[Material],Data!B1354:B1368,0)))</f>
        <v/>
      </c>
      <c r="J1357" s="89" t="str">
        <f>IF(Table4[[#This Row],[ε (m)]]="","",Table4[[#This Row],[ε (m)]]/(CONVERT(Table4[[#This Row],[Diameter (in)]],"in","m")))</f>
        <v/>
      </c>
      <c r="K1357" s="96" t="str">
        <f>IF(Table4[[#This Row],[Regime]]="LAMINAR",16/Table4[[#This Row],[Teynold''s Number]],"-")</f>
        <v>-</v>
      </c>
      <c r="L1357" s="86"/>
      <c r="M1357" s="97" t="str">
        <f>IF(Table4[[#This Row],[Regime]]="TURBULENT",(((-4*LOG10(Table4[[#This Row],[ε/D]]/3.7+1.256/(Table4[[#This Row],[Teynold''s Number]]*SQRT(Table4[[#This Row],[f turbulent (guess)]]))))^-1)^2),"")</f>
        <v/>
      </c>
      <c r="N1357" s="91" t="str">
        <f>IF(Table4[[#This Row],[f turbulent]]="","",Table4[[#This Row],[f turbulent (guess)]]-Table4[[#This Row],[f turbulent]])</f>
        <v/>
      </c>
      <c r="O1357" s="87">
        <f>IF(Table4[[#This Row],[Segment]]="",0,IF(C1358="",0,IF(C1358&lt;=Table4[[#This Row],[Diameter (in)]],0,1-(D1357/D1358))))</f>
        <v>0</v>
      </c>
      <c r="P1357" s="92" t="str">
        <f>IF(Table4[[#This Row],[Segment]]="","",IF(C1357&gt;C1358,"",IF(C1358="",0.55,(0.55*(1-D1358/D1357)))))</f>
        <v/>
      </c>
      <c r="Q135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57" s="92" t="str">
        <f>IF(Table4[[#This Row],[Segment]]="","",IF(Table4[[#This Row],[Kexpansion]]="","0",((Table4[[#This Row],[Velocity (m/s)]]^2)/2)*Table4[[#This Row],[Kexpansion]]))</f>
        <v/>
      </c>
      <c r="S1357" s="92" t="str">
        <f>IF(Table4[[#This Row],[Segment]]="","",IF(Table4[[#This Row],[Kcontraction]]="","0",((Table4[[#This Row],[Velocity (m/s)]]^2)/2)*Table4[[#This Row],[Kcontraction]]))</f>
        <v/>
      </c>
      <c r="T1357" s="89" t="str">
        <f>IF(Table4[[#This Row],[Segment]]="","",SUMIF($Y$7:$Y$2000,Table4[[#This Row],[Segment]],$AD$7:$AD$2000))</f>
        <v/>
      </c>
      <c r="U1357" s="95" t="str">
        <f>IF(Table4[[#This Row],[Segment]]="","",Table4[[#This Row],[Hfriction (J/kg)]]+Table4[[#This Row],[Hexpansions (J/kg)]]+Table4[[#This Row],[Hcontractions (J/kg)]]+Table4[[#This Row],[Hf (J/kg)]])</f>
        <v/>
      </c>
      <c r="V1357" s="95" t="str">
        <f>IF(Table4[[#This Row],[Segment]]="","",Table4[[#This Row],[Total Friction Loss (J/kg)]]*Table3[Density (kg/m3)])</f>
        <v/>
      </c>
      <c r="W1357" s="95" t="str">
        <f>IF(Table4[[#This Row],[Segment]]="","",Table4[[#This Row],[Total Pressure Drop (Pa)]]/1000)</f>
        <v/>
      </c>
      <c r="Y1357" s="82" t="str">
        <f>IF('Set Up'!D1580="","",'Set Up'!D1580)</f>
        <v/>
      </c>
      <c r="Z1357" s="82" t="str">
        <f>IF('Set Up'!E1580="","",'Set Up'!E1580)</f>
        <v/>
      </c>
      <c r="AA1357" s="82" t="str">
        <f>IF('Set Up'!F1580="","",'Set Up'!F1580)</f>
        <v/>
      </c>
      <c r="AB1357" s="82" t="str">
        <f>IF('Set Up'!G1580="","",'Set Up'!G1580)</f>
        <v/>
      </c>
      <c r="AC1357" s="82" t="str">
        <f t="array" ref="AC1357">IF(Y1357="","",INDEX(Data!$G$4:$G$51,MATCH(Table7[[#This Row],[Fitting]]&amp;Table7[[#This Row],[Fitting Subtype]],Data!$E$4:$E$51&amp;Data!$F$4:$F$51,0)))</f>
        <v/>
      </c>
      <c r="AD1357" s="89" t="str">
        <f>IF(Table7[[#This Row],[Segment]]="","",Table7[[#This Row],[Quantity]]*Table7[[#This Row],[Kf]]*(((INDEX(Table4[Velocity (m/s)],MATCH(Table7[[#This Row],[Segment]],Table4[Segment],0)))^2)/2))</f>
        <v/>
      </c>
      <c r="AF1357" s="82" t="str">
        <f>Table4[[#This Row],[Segment]]</f>
        <v/>
      </c>
      <c r="AG1357" s="75"/>
      <c r="AH1357" s="82" t="str">
        <f>IF(Table5[[#This Row],[Segment]]="","",AG1357-Table4[[#This Row],[Total Pressure Drop (kPa)]])</f>
        <v/>
      </c>
    </row>
    <row r="1358" spans="1:34" x14ac:dyDescent="0.25">
      <c r="A1358" s="95" t="str">
        <f>IF('Set Up'!A1355="","",'Set Up'!A1355)</f>
        <v/>
      </c>
      <c r="B1358" s="75" t="s">
        <v>81</v>
      </c>
      <c r="C1358" s="85"/>
      <c r="D1358" s="86" t="str">
        <f>IF(Table4[[#This Row],[Diameter (in)]]="","",(((CONVERT(Table4[[#This Row],[Diameter (in)]],"in","m"))/2)^2)*PI())</f>
        <v/>
      </c>
      <c r="E1358" s="87" t="str">
        <f>IF(Table4[[#This Row],[Area (m2)]]="","",$D$4/Table4[[#This Row],[Area (m2)]])</f>
        <v/>
      </c>
      <c r="F1358" s="85">
        <f t="shared" si="21"/>
        <v>4.6951999999999998</v>
      </c>
      <c r="G1358" s="88" t="str">
        <f>IF(Table4[[#This Row],[Segment]]="","",(CONVERT(Table4[[#This Row],[Diameter (in)]],"in","m")*$B$4*Table4[[#This Row],[Velocity (m/s)]])/$C$4)</f>
        <v/>
      </c>
      <c r="H1358" s="96" t="str">
        <f>IF(Table4[[#This Row],[Segment]]="","",IF(Table4[[#This Row],[Teynold''s Number]]&gt;4000,"TURBULENT","LAMINAR"))</f>
        <v/>
      </c>
      <c r="I1358" s="86" t="str">
        <f>IF(Table4[[#This Row],[Segment]]="","",INDEX(Data!C1355:C1369,MATCH(Table4[Material],Data!B1355:B1369,0)))</f>
        <v/>
      </c>
      <c r="J1358" s="89" t="str">
        <f>IF(Table4[[#This Row],[ε (m)]]="","",Table4[[#This Row],[ε (m)]]/(CONVERT(Table4[[#This Row],[Diameter (in)]],"in","m")))</f>
        <v/>
      </c>
      <c r="K1358" s="96" t="str">
        <f>IF(Table4[[#This Row],[Regime]]="LAMINAR",16/Table4[[#This Row],[Teynold''s Number]],"-")</f>
        <v>-</v>
      </c>
      <c r="L1358" s="86"/>
      <c r="M1358" s="97" t="str">
        <f>IF(Table4[[#This Row],[Regime]]="TURBULENT",(((-4*LOG10(Table4[[#This Row],[ε/D]]/3.7+1.256/(Table4[[#This Row],[Teynold''s Number]]*SQRT(Table4[[#This Row],[f turbulent (guess)]]))))^-1)^2),"")</f>
        <v/>
      </c>
      <c r="N1358" s="91" t="str">
        <f>IF(Table4[[#This Row],[f turbulent]]="","",Table4[[#This Row],[f turbulent (guess)]]-Table4[[#This Row],[f turbulent]])</f>
        <v/>
      </c>
      <c r="O1358" s="87">
        <f>IF(Table4[[#This Row],[Segment]]="",0,IF(C1359="",0,IF(C1359&lt;=Table4[[#This Row],[Diameter (in)]],0,1-(D1358/D1359))))</f>
        <v>0</v>
      </c>
      <c r="P1358" s="92" t="str">
        <f>IF(Table4[[#This Row],[Segment]]="","",IF(C1358&gt;C1359,"",IF(C1359="",0.55,(0.55*(1-D1359/D1358)))))</f>
        <v/>
      </c>
      <c r="Q135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58" s="92" t="str">
        <f>IF(Table4[[#This Row],[Segment]]="","",IF(Table4[[#This Row],[Kexpansion]]="","0",((Table4[[#This Row],[Velocity (m/s)]]^2)/2)*Table4[[#This Row],[Kexpansion]]))</f>
        <v/>
      </c>
      <c r="S1358" s="92" t="str">
        <f>IF(Table4[[#This Row],[Segment]]="","",IF(Table4[[#This Row],[Kcontraction]]="","0",((Table4[[#This Row],[Velocity (m/s)]]^2)/2)*Table4[[#This Row],[Kcontraction]]))</f>
        <v/>
      </c>
      <c r="T1358" s="89" t="str">
        <f>IF(Table4[[#This Row],[Segment]]="","",SUMIF($Y$7:$Y$2000,Table4[[#This Row],[Segment]],$AD$7:$AD$2000))</f>
        <v/>
      </c>
      <c r="U1358" s="95" t="str">
        <f>IF(Table4[[#This Row],[Segment]]="","",Table4[[#This Row],[Hfriction (J/kg)]]+Table4[[#This Row],[Hexpansions (J/kg)]]+Table4[[#This Row],[Hcontractions (J/kg)]]+Table4[[#This Row],[Hf (J/kg)]])</f>
        <v/>
      </c>
      <c r="V1358" s="95" t="str">
        <f>IF(Table4[[#This Row],[Segment]]="","",Table4[[#This Row],[Total Friction Loss (J/kg)]]*Table3[Density (kg/m3)])</f>
        <v/>
      </c>
      <c r="W1358" s="95" t="str">
        <f>IF(Table4[[#This Row],[Segment]]="","",Table4[[#This Row],[Total Pressure Drop (Pa)]]/1000)</f>
        <v/>
      </c>
      <c r="Y1358" s="82" t="str">
        <f>IF('Set Up'!D1581="","",'Set Up'!D1581)</f>
        <v/>
      </c>
      <c r="Z1358" s="82" t="str">
        <f>IF('Set Up'!E1581="","",'Set Up'!E1581)</f>
        <v/>
      </c>
      <c r="AA1358" s="82" t="str">
        <f>IF('Set Up'!F1581="","",'Set Up'!F1581)</f>
        <v/>
      </c>
      <c r="AB1358" s="82" t="str">
        <f>IF('Set Up'!G1581="","",'Set Up'!G1581)</f>
        <v/>
      </c>
      <c r="AC1358" s="82" t="str">
        <f t="array" ref="AC1358">IF(Y1358="","",INDEX(Data!$G$4:$G$51,MATCH(Table7[[#This Row],[Fitting]]&amp;Table7[[#This Row],[Fitting Subtype]],Data!$E$4:$E$51&amp;Data!$F$4:$F$51,0)))</f>
        <v/>
      </c>
      <c r="AD1358" s="89" t="str">
        <f>IF(Table7[[#This Row],[Segment]]="","",Table7[[#This Row],[Quantity]]*Table7[[#This Row],[Kf]]*(((INDEX(Table4[Velocity (m/s)],MATCH(Table7[[#This Row],[Segment]],Table4[Segment],0)))^2)/2))</f>
        <v/>
      </c>
      <c r="AF1358" s="82" t="str">
        <f>Table4[[#This Row],[Segment]]</f>
        <v/>
      </c>
      <c r="AG1358" s="75"/>
      <c r="AH1358" s="82" t="str">
        <f>IF(Table5[[#This Row],[Segment]]="","",AG1358-Table4[[#This Row],[Total Pressure Drop (kPa)]])</f>
        <v/>
      </c>
    </row>
    <row r="1359" spans="1:34" x14ac:dyDescent="0.25">
      <c r="A1359" s="95" t="str">
        <f>IF('Set Up'!A1356="","",'Set Up'!A1356)</f>
        <v/>
      </c>
      <c r="B1359" s="75" t="s">
        <v>81</v>
      </c>
      <c r="C1359" s="85"/>
      <c r="D1359" s="86" t="str">
        <f>IF(Table4[[#This Row],[Diameter (in)]]="","",(((CONVERT(Table4[[#This Row],[Diameter (in)]],"in","m"))/2)^2)*PI())</f>
        <v/>
      </c>
      <c r="E1359" s="87" t="str">
        <f>IF(Table4[[#This Row],[Area (m2)]]="","",$D$4/Table4[[#This Row],[Area (m2)]])</f>
        <v/>
      </c>
      <c r="F1359" s="85">
        <f t="shared" si="21"/>
        <v>4.6951999999999998</v>
      </c>
      <c r="G1359" s="88" t="str">
        <f>IF(Table4[[#This Row],[Segment]]="","",(CONVERT(Table4[[#This Row],[Diameter (in)]],"in","m")*$B$4*Table4[[#This Row],[Velocity (m/s)]])/$C$4)</f>
        <v/>
      </c>
      <c r="H1359" s="96" t="str">
        <f>IF(Table4[[#This Row],[Segment]]="","",IF(Table4[[#This Row],[Teynold''s Number]]&gt;4000,"TURBULENT","LAMINAR"))</f>
        <v/>
      </c>
      <c r="I1359" s="86" t="str">
        <f>IF(Table4[[#This Row],[Segment]]="","",INDEX(Data!C1356:C1370,MATCH(Table4[Material],Data!B1356:B1370,0)))</f>
        <v/>
      </c>
      <c r="J1359" s="89" t="str">
        <f>IF(Table4[[#This Row],[ε (m)]]="","",Table4[[#This Row],[ε (m)]]/(CONVERT(Table4[[#This Row],[Diameter (in)]],"in","m")))</f>
        <v/>
      </c>
      <c r="K1359" s="96" t="str">
        <f>IF(Table4[[#This Row],[Regime]]="LAMINAR",16/Table4[[#This Row],[Teynold''s Number]],"-")</f>
        <v>-</v>
      </c>
      <c r="L1359" s="86"/>
      <c r="M1359" s="97" t="str">
        <f>IF(Table4[[#This Row],[Regime]]="TURBULENT",(((-4*LOG10(Table4[[#This Row],[ε/D]]/3.7+1.256/(Table4[[#This Row],[Teynold''s Number]]*SQRT(Table4[[#This Row],[f turbulent (guess)]]))))^-1)^2),"")</f>
        <v/>
      </c>
      <c r="N1359" s="91" t="str">
        <f>IF(Table4[[#This Row],[f turbulent]]="","",Table4[[#This Row],[f turbulent (guess)]]-Table4[[#This Row],[f turbulent]])</f>
        <v/>
      </c>
      <c r="O1359" s="87">
        <f>IF(Table4[[#This Row],[Segment]]="",0,IF(C1360="",0,IF(C1360&lt;=Table4[[#This Row],[Diameter (in)]],0,1-(D1359/D1360))))</f>
        <v>0</v>
      </c>
      <c r="P1359" s="92" t="str">
        <f>IF(Table4[[#This Row],[Segment]]="","",IF(C1359&gt;C1360,"",IF(C1360="",0.55,(0.55*(1-D1360/D1359)))))</f>
        <v/>
      </c>
      <c r="Q135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59" s="92" t="str">
        <f>IF(Table4[[#This Row],[Segment]]="","",IF(Table4[[#This Row],[Kexpansion]]="","0",((Table4[[#This Row],[Velocity (m/s)]]^2)/2)*Table4[[#This Row],[Kexpansion]]))</f>
        <v/>
      </c>
      <c r="S1359" s="92" t="str">
        <f>IF(Table4[[#This Row],[Segment]]="","",IF(Table4[[#This Row],[Kcontraction]]="","0",((Table4[[#This Row],[Velocity (m/s)]]^2)/2)*Table4[[#This Row],[Kcontraction]]))</f>
        <v/>
      </c>
      <c r="T1359" s="89" t="str">
        <f>IF(Table4[[#This Row],[Segment]]="","",SUMIF($Y$7:$Y$2000,Table4[[#This Row],[Segment]],$AD$7:$AD$2000))</f>
        <v/>
      </c>
      <c r="U1359" s="95" t="str">
        <f>IF(Table4[[#This Row],[Segment]]="","",Table4[[#This Row],[Hfriction (J/kg)]]+Table4[[#This Row],[Hexpansions (J/kg)]]+Table4[[#This Row],[Hcontractions (J/kg)]]+Table4[[#This Row],[Hf (J/kg)]])</f>
        <v/>
      </c>
      <c r="V1359" s="95" t="str">
        <f>IF(Table4[[#This Row],[Segment]]="","",Table4[[#This Row],[Total Friction Loss (J/kg)]]*Table3[Density (kg/m3)])</f>
        <v/>
      </c>
      <c r="W1359" s="95" t="str">
        <f>IF(Table4[[#This Row],[Segment]]="","",Table4[[#This Row],[Total Pressure Drop (Pa)]]/1000)</f>
        <v/>
      </c>
      <c r="Y1359" s="82" t="str">
        <f>IF('Set Up'!D1582="","",'Set Up'!D1582)</f>
        <v/>
      </c>
      <c r="Z1359" s="82" t="str">
        <f>IF('Set Up'!E1582="","",'Set Up'!E1582)</f>
        <v/>
      </c>
      <c r="AA1359" s="82" t="str">
        <f>IF('Set Up'!F1582="","",'Set Up'!F1582)</f>
        <v/>
      </c>
      <c r="AB1359" s="82" t="str">
        <f>IF('Set Up'!G1582="","",'Set Up'!G1582)</f>
        <v/>
      </c>
      <c r="AC1359" s="82" t="str">
        <f t="array" ref="AC1359">IF(Y1359="","",INDEX(Data!$G$4:$G$51,MATCH(Table7[[#This Row],[Fitting]]&amp;Table7[[#This Row],[Fitting Subtype]],Data!$E$4:$E$51&amp;Data!$F$4:$F$51,0)))</f>
        <v/>
      </c>
      <c r="AD1359" s="89" t="str">
        <f>IF(Table7[[#This Row],[Segment]]="","",Table7[[#This Row],[Quantity]]*Table7[[#This Row],[Kf]]*(((INDEX(Table4[Velocity (m/s)],MATCH(Table7[[#This Row],[Segment]],Table4[Segment],0)))^2)/2))</f>
        <v/>
      </c>
      <c r="AF1359" s="82" t="str">
        <f>Table4[[#This Row],[Segment]]</f>
        <v/>
      </c>
      <c r="AG1359" s="75"/>
      <c r="AH1359" s="82" t="str">
        <f>IF(Table5[[#This Row],[Segment]]="","",AG1359-Table4[[#This Row],[Total Pressure Drop (kPa)]])</f>
        <v/>
      </c>
    </row>
    <row r="1360" spans="1:34" x14ac:dyDescent="0.25">
      <c r="A1360" s="95" t="str">
        <f>IF('Set Up'!A1357="","",'Set Up'!A1357)</f>
        <v/>
      </c>
      <c r="B1360" s="75" t="s">
        <v>81</v>
      </c>
      <c r="C1360" s="85"/>
      <c r="D1360" s="86" t="str">
        <f>IF(Table4[[#This Row],[Diameter (in)]]="","",(((CONVERT(Table4[[#This Row],[Diameter (in)]],"in","m"))/2)^2)*PI())</f>
        <v/>
      </c>
      <c r="E1360" s="87" t="str">
        <f>IF(Table4[[#This Row],[Area (m2)]]="","",$D$4/Table4[[#This Row],[Area (m2)]])</f>
        <v/>
      </c>
      <c r="F1360" s="85">
        <f t="shared" si="21"/>
        <v>4.6951999999999998</v>
      </c>
      <c r="G1360" s="88" t="str">
        <f>IF(Table4[[#This Row],[Segment]]="","",(CONVERT(Table4[[#This Row],[Diameter (in)]],"in","m")*$B$4*Table4[[#This Row],[Velocity (m/s)]])/$C$4)</f>
        <v/>
      </c>
      <c r="H1360" s="96" t="str">
        <f>IF(Table4[[#This Row],[Segment]]="","",IF(Table4[[#This Row],[Teynold''s Number]]&gt;4000,"TURBULENT","LAMINAR"))</f>
        <v/>
      </c>
      <c r="I1360" s="86" t="str">
        <f>IF(Table4[[#This Row],[Segment]]="","",INDEX(Data!C1357:C1371,MATCH(Table4[Material],Data!B1357:B1371,0)))</f>
        <v/>
      </c>
      <c r="J1360" s="89" t="str">
        <f>IF(Table4[[#This Row],[ε (m)]]="","",Table4[[#This Row],[ε (m)]]/(CONVERT(Table4[[#This Row],[Diameter (in)]],"in","m")))</f>
        <v/>
      </c>
      <c r="K1360" s="96" t="str">
        <f>IF(Table4[[#This Row],[Regime]]="LAMINAR",16/Table4[[#This Row],[Teynold''s Number]],"-")</f>
        <v>-</v>
      </c>
      <c r="L1360" s="86"/>
      <c r="M1360" s="97" t="str">
        <f>IF(Table4[[#This Row],[Regime]]="TURBULENT",(((-4*LOG10(Table4[[#This Row],[ε/D]]/3.7+1.256/(Table4[[#This Row],[Teynold''s Number]]*SQRT(Table4[[#This Row],[f turbulent (guess)]]))))^-1)^2),"")</f>
        <v/>
      </c>
      <c r="N1360" s="91" t="str">
        <f>IF(Table4[[#This Row],[f turbulent]]="","",Table4[[#This Row],[f turbulent (guess)]]-Table4[[#This Row],[f turbulent]])</f>
        <v/>
      </c>
      <c r="O1360" s="87">
        <f>IF(Table4[[#This Row],[Segment]]="",0,IF(C1361="",0,IF(C1361&lt;=Table4[[#This Row],[Diameter (in)]],0,1-(D1360/D1361))))</f>
        <v>0</v>
      </c>
      <c r="P1360" s="92" t="str">
        <f>IF(Table4[[#This Row],[Segment]]="","",IF(C1360&gt;C1361,"",IF(C1361="",0.55,(0.55*(1-D1361/D1360)))))</f>
        <v/>
      </c>
      <c r="Q136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60" s="92" t="str">
        <f>IF(Table4[[#This Row],[Segment]]="","",IF(Table4[[#This Row],[Kexpansion]]="","0",((Table4[[#This Row],[Velocity (m/s)]]^2)/2)*Table4[[#This Row],[Kexpansion]]))</f>
        <v/>
      </c>
      <c r="S1360" s="92" t="str">
        <f>IF(Table4[[#This Row],[Segment]]="","",IF(Table4[[#This Row],[Kcontraction]]="","0",((Table4[[#This Row],[Velocity (m/s)]]^2)/2)*Table4[[#This Row],[Kcontraction]]))</f>
        <v/>
      </c>
      <c r="T1360" s="89" t="str">
        <f>IF(Table4[[#This Row],[Segment]]="","",SUMIF($Y$7:$Y$2000,Table4[[#This Row],[Segment]],$AD$7:$AD$2000))</f>
        <v/>
      </c>
      <c r="U1360" s="95" t="str">
        <f>IF(Table4[[#This Row],[Segment]]="","",Table4[[#This Row],[Hfriction (J/kg)]]+Table4[[#This Row],[Hexpansions (J/kg)]]+Table4[[#This Row],[Hcontractions (J/kg)]]+Table4[[#This Row],[Hf (J/kg)]])</f>
        <v/>
      </c>
      <c r="V1360" s="95" t="str">
        <f>IF(Table4[[#This Row],[Segment]]="","",Table4[[#This Row],[Total Friction Loss (J/kg)]]*Table3[Density (kg/m3)])</f>
        <v/>
      </c>
      <c r="W1360" s="95" t="str">
        <f>IF(Table4[[#This Row],[Segment]]="","",Table4[[#This Row],[Total Pressure Drop (Pa)]]/1000)</f>
        <v/>
      </c>
      <c r="Y1360" s="82" t="str">
        <f>IF('Set Up'!D1583="","",'Set Up'!D1583)</f>
        <v/>
      </c>
      <c r="Z1360" s="82" t="str">
        <f>IF('Set Up'!E1583="","",'Set Up'!E1583)</f>
        <v/>
      </c>
      <c r="AA1360" s="82" t="str">
        <f>IF('Set Up'!F1583="","",'Set Up'!F1583)</f>
        <v/>
      </c>
      <c r="AB1360" s="82" t="str">
        <f>IF('Set Up'!G1583="","",'Set Up'!G1583)</f>
        <v/>
      </c>
      <c r="AC1360" s="82" t="str">
        <f t="array" ref="AC1360">IF(Y1360="","",INDEX(Data!$G$4:$G$51,MATCH(Table7[[#This Row],[Fitting]]&amp;Table7[[#This Row],[Fitting Subtype]],Data!$E$4:$E$51&amp;Data!$F$4:$F$51,0)))</f>
        <v/>
      </c>
      <c r="AD1360" s="89" t="str">
        <f>IF(Table7[[#This Row],[Segment]]="","",Table7[[#This Row],[Quantity]]*Table7[[#This Row],[Kf]]*(((INDEX(Table4[Velocity (m/s)],MATCH(Table7[[#This Row],[Segment]],Table4[Segment],0)))^2)/2))</f>
        <v/>
      </c>
      <c r="AF1360" s="82" t="str">
        <f>Table4[[#This Row],[Segment]]</f>
        <v/>
      </c>
      <c r="AG1360" s="75"/>
      <c r="AH1360" s="82" t="str">
        <f>IF(Table5[[#This Row],[Segment]]="","",AG1360-Table4[[#This Row],[Total Pressure Drop (kPa)]])</f>
        <v/>
      </c>
    </row>
    <row r="1361" spans="1:34" x14ac:dyDescent="0.25">
      <c r="A1361" s="95" t="str">
        <f>IF('Set Up'!A1358="","",'Set Up'!A1358)</f>
        <v/>
      </c>
      <c r="B1361" s="75" t="s">
        <v>81</v>
      </c>
      <c r="C1361" s="85"/>
      <c r="D1361" s="86" t="str">
        <f>IF(Table4[[#This Row],[Diameter (in)]]="","",(((CONVERT(Table4[[#This Row],[Diameter (in)]],"in","m"))/2)^2)*PI())</f>
        <v/>
      </c>
      <c r="E1361" s="87" t="str">
        <f>IF(Table4[[#This Row],[Area (m2)]]="","",$D$4/Table4[[#This Row],[Area (m2)]])</f>
        <v/>
      </c>
      <c r="F1361" s="85">
        <f t="shared" si="21"/>
        <v>4.6951999999999998</v>
      </c>
      <c r="G1361" s="88" t="str">
        <f>IF(Table4[[#This Row],[Segment]]="","",(CONVERT(Table4[[#This Row],[Diameter (in)]],"in","m")*$B$4*Table4[[#This Row],[Velocity (m/s)]])/$C$4)</f>
        <v/>
      </c>
      <c r="H1361" s="96" t="str">
        <f>IF(Table4[[#This Row],[Segment]]="","",IF(Table4[[#This Row],[Teynold''s Number]]&gt;4000,"TURBULENT","LAMINAR"))</f>
        <v/>
      </c>
      <c r="I1361" s="86" t="str">
        <f>IF(Table4[[#This Row],[Segment]]="","",INDEX(Data!C1358:C1372,MATCH(Table4[Material],Data!B1358:B1372,0)))</f>
        <v/>
      </c>
      <c r="J1361" s="89" t="str">
        <f>IF(Table4[[#This Row],[ε (m)]]="","",Table4[[#This Row],[ε (m)]]/(CONVERT(Table4[[#This Row],[Diameter (in)]],"in","m")))</f>
        <v/>
      </c>
      <c r="K1361" s="96" t="str">
        <f>IF(Table4[[#This Row],[Regime]]="LAMINAR",16/Table4[[#This Row],[Teynold''s Number]],"-")</f>
        <v>-</v>
      </c>
      <c r="L1361" s="86"/>
      <c r="M1361" s="97" t="str">
        <f>IF(Table4[[#This Row],[Regime]]="TURBULENT",(((-4*LOG10(Table4[[#This Row],[ε/D]]/3.7+1.256/(Table4[[#This Row],[Teynold''s Number]]*SQRT(Table4[[#This Row],[f turbulent (guess)]]))))^-1)^2),"")</f>
        <v/>
      </c>
      <c r="N1361" s="91" t="str">
        <f>IF(Table4[[#This Row],[f turbulent]]="","",Table4[[#This Row],[f turbulent (guess)]]-Table4[[#This Row],[f turbulent]])</f>
        <v/>
      </c>
      <c r="O1361" s="87">
        <f>IF(Table4[[#This Row],[Segment]]="",0,IF(C1362="",0,IF(C1362&lt;=Table4[[#This Row],[Diameter (in)]],0,1-(D1361/D1362))))</f>
        <v>0</v>
      </c>
      <c r="P1361" s="92" t="str">
        <f>IF(Table4[[#This Row],[Segment]]="","",IF(C1361&gt;C1362,"",IF(C1362="",0.55,(0.55*(1-D1362/D1361)))))</f>
        <v/>
      </c>
      <c r="Q136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61" s="92" t="str">
        <f>IF(Table4[[#This Row],[Segment]]="","",IF(Table4[[#This Row],[Kexpansion]]="","0",((Table4[[#This Row],[Velocity (m/s)]]^2)/2)*Table4[[#This Row],[Kexpansion]]))</f>
        <v/>
      </c>
      <c r="S1361" s="92" t="str">
        <f>IF(Table4[[#This Row],[Segment]]="","",IF(Table4[[#This Row],[Kcontraction]]="","0",((Table4[[#This Row],[Velocity (m/s)]]^2)/2)*Table4[[#This Row],[Kcontraction]]))</f>
        <v/>
      </c>
      <c r="T1361" s="89" t="str">
        <f>IF(Table4[[#This Row],[Segment]]="","",SUMIF($Y$7:$Y$2000,Table4[[#This Row],[Segment]],$AD$7:$AD$2000))</f>
        <v/>
      </c>
      <c r="U1361" s="95" t="str">
        <f>IF(Table4[[#This Row],[Segment]]="","",Table4[[#This Row],[Hfriction (J/kg)]]+Table4[[#This Row],[Hexpansions (J/kg)]]+Table4[[#This Row],[Hcontractions (J/kg)]]+Table4[[#This Row],[Hf (J/kg)]])</f>
        <v/>
      </c>
      <c r="V1361" s="95" t="str">
        <f>IF(Table4[[#This Row],[Segment]]="","",Table4[[#This Row],[Total Friction Loss (J/kg)]]*Table3[Density (kg/m3)])</f>
        <v/>
      </c>
      <c r="W1361" s="95" t="str">
        <f>IF(Table4[[#This Row],[Segment]]="","",Table4[[#This Row],[Total Pressure Drop (Pa)]]/1000)</f>
        <v/>
      </c>
      <c r="Y1361" s="82" t="str">
        <f>IF('Set Up'!D1584="","",'Set Up'!D1584)</f>
        <v/>
      </c>
      <c r="Z1361" s="82" t="str">
        <f>IF('Set Up'!E1584="","",'Set Up'!E1584)</f>
        <v/>
      </c>
      <c r="AA1361" s="82" t="str">
        <f>IF('Set Up'!F1584="","",'Set Up'!F1584)</f>
        <v/>
      </c>
      <c r="AB1361" s="82" t="str">
        <f>IF('Set Up'!G1584="","",'Set Up'!G1584)</f>
        <v/>
      </c>
      <c r="AC1361" s="82" t="str">
        <f t="array" ref="AC1361">IF(Y1361="","",INDEX(Data!$G$4:$G$51,MATCH(Table7[[#This Row],[Fitting]]&amp;Table7[[#This Row],[Fitting Subtype]],Data!$E$4:$E$51&amp;Data!$F$4:$F$51,0)))</f>
        <v/>
      </c>
      <c r="AD1361" s="89" t="str">
        <f>IF(Table7[[#This Row],[Segment]]="","",Table7[[#This Row],[Quantity]]*Table7[[#This Row],[Kf]]*(((INDEX(Table4[Velocity (m/s)],MATCH(Table7[[#This Row],[Segment]],Table4[Segment],0)))^2)/2))</f>
        <v/>
      </c>
      <c r="AF1361" s="82" t="str">
        <f>Table4[[#This Row],[Segment]]</f>
        <v/>
      </c>
      <c r="AG1361" s="75"/>
      <c r="AH1361" s="82" t="str">
        <f>IF(Table5[[#This Row],[Segment]]="","",AG1361-Table4[[#This Row],[Total Pressure Drop (kPa)]])</f>
        <v/>
      </c>
    </row>
    <row r="1362" spans="1:34" x14ac:dyDescent="0.25">
      <c r="A1362" s="95" t="str">
        <f>IF('Set Up'!A1359="","",'Set Up'!A1359)</f>
        <v/>
      </c>
      <c r="B1362" s="75" t="s">
        <v>81</v>
      </c>
      <c r="C1362" s="85"/>
      <c r="D1362" s="86" t="str">
        <f>IF(Table4[[#This Row],[Diameter (in)]]="","",(((CONVERT(Table4[[#This Row],[Diameter (in)]],"in","m"))/2)^2)*PI())</f>
        <v/>
      </c>
      <c r="E1362" s="87" t="str">
        <f>IF(Table4[[#This Row],[Area (m2)]]="","",$D$4/Table4[[#This Row],[Area (m2)]])</f>
        <v/>
      </c>
      <c r="F1362" s="85">
        <f t="shared" si="21"/>
        <v>4.6951999999999998</v>
      </c>
      <c r="G1362" s="88" t="str">
        <f>IF(Table4[[#This Row],[Segment]]="","",(CONVERT(Table4[[#This Row],[Diameter (in)]],"in","m")*$B$4*Table4[[#This Row],[Velocity (m/s)]])/$C$4)</f>
        <v/>
      </c>
      <c r="H1362" s="96" t="str">
        <f>IF(Table4[[#This Row],[Segment]]="","",IF(Table4[[#This Row],[Teynold''s Number]]&gt;4000,"TURBULENT","LAMINAR"))</f>
        <v/>
      </c>
      <c r="I1362" s="86" t="str">
        <f>IF(Table4[[#This Row],[Segment]]="","",INDEX(Data!C1359:C1373,MATCH(Table4[Material],Data!B1359:B1373,0)))</f>
        <v/>
      </c>
      <c r="J1362" s="89" t="str">
        <f>IF(Table4[[#This Row],[ε (m)]]="","",Table4[[#This Row],[ε (m)]]/(CONVERT(Table4[[#This Row],[Diameter (in)]],"in","m")))</f>
        <v/>
      </c>
      <c r="K1362" s="96" t="str">
        <f>IF(Table4[[#This Row],[Regime]]="LAMINAR",16/Table4[[#This Row],[Teynold''s Number]],"-")</f>
        <v>-</v>
      </c>
      <c r="L1362" s="86"/>
      <c r="M1362" s="97" t="str">
        <f>IF(Table4[[#This Row],[Regime]]="TURBULENT",(((-4*LOG10(Table4[[#This Row],[ε/D]]/3.7+1.256/(Table4[[#This Row],[Teynold''s Number]]*SQRT(Table4[[#This Row],[f turbulent (guess)]]))))^-1)^2),"")</f>
        <v/>
      </c>
      <c r="N1362" s="91" t="str">
        <f>IF(Table4[[#This Row],[f turbulent]]="","",Table4[[#This Row],[f turbulent (guess)]]-Table4[[#This Row],[f turbulent]])</f>
        <v/>
      </c>
      <c r="O1362" s="87">
        <f>IF(Table4[[#This Row],[Segment]]="",0,IF(C1363="",0,IF(C1363&lt;=Table4[[#This Row],[Diameter (in)]],0,1-(D1362/D1363))))</f>
        <v>0</v>
      </c>
      <c r="P1362" s="92" t="str">
        <f>IF(Table4[[#This Row],[Segment]]="","",IF(C1362&gt;C1363,"",IF(C1363="",0.55,(0.55*(1-D1363/D1362)))))</f>
        <v/>
      </c>
      <c r="Q136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62" s="92" t="str">
        <f>IF(Table4[[#This Row],[Segment]]="","",IF(Table4[[#This Row],[Kexpansion]]="","0",((Table4[[#This Row],[Velocity (m/s)]]^2)/2)*Table4[[#This Row],[Kexpansion]]))</f>
        <v/>
      </c>
      <c r="S1362" s="92" t="str">
        <f>IF(Table4[[#This Row],[Segment]]="","",IF(Table4[[#This Row],[Kcontraction]]="","0",((Table4[[#This Row],[Velocity (m/s)]]^2)/2)*Table4[[#This Row],[Kcontraction]]))</f>
        <v/>
      </c>
      <c r="T1362" s="89" t="str">
        <f>IF(Table4[[#This Row],[Segment]]="","",SUMIF($Y$7:$Y$2000,Table4[[#This Row],[Segment]],$AD$7:$AD$2000))</f>
        <v/>
      </c>
      <c r="U1362" s="95" t="str">
        <f>IF(Table4[[#This Row],[Segment]]="","",Table4[[#This Row],[Hfriction (J/kg)]]+Table4[[#This Row],[Hexpansions (J/kg)]]+Table4[[#This Row],[Hcontractions (J/kg)]]+Table4[[#This Row],[Hf (J/kg)]])</f>
        <v/>
      </c>
      <c r="V1362" s="95" t="str">
        <f>IF(Table4[[#This Row],[Segment]]="","",Table4[[#This Row],[Total Friction Loss (J/kg)]]*Table3[Density (kg/m3)])</f>
        <v/>
      </c>
      <c r="W1362" s="95" t="str">
        <f>IF(Table4[[#This Row],[Segment]]="","",Table4[[#This Row],[Total Pressure Drop (Pa)]]/1000)</f>
        <v/>
      </c>
      <c r="Y1362" s="82" t="str">
        <f>IF('Set Up'!D1585="","",'Set Up'!D1585)</f>
        <v/>
      </c>
      <c r="Z1362" s="82" t="str">
        <f>IF('Set Up'!E1585="","",'Set Up'!E1585)</f>
        <v/>
      </c>
      <c r="AA1362" s="82" t="str">
        <f>IF('Set Up'!F1585="","",'Set Up'!F1585)</f>
        <v/>
      </c>
      <c r="AB1362" s="82" t="str">
        <f>IF('Set Up'!G1585="","",'Set Up'!G1585)</f>
        <v/>
      </c>
      <c r="AC1362" s="82" t="str">
        <f t="array" ref="AC1362">IF(Y1362="","",INDEX(Data!$G$4:$G$51,MATCH(Table7[[#This Row],[Fitting]]&amp;Table7[[#This Row],[Fitting Subtype]],Data!$E$4:$E$51&amp;Data!$F$4:$F$51,0)))</f>
        <v/>
      </c>
      <c r="AD1362" s="89" t="str">
        <f>IF(Table7[[#This Row],[Segment]]="","",Table7[[#This Row],[Quantity]]*Table7[[#This Row],[Kf]]*(((INDEX(Table4[Velocity (m/s)],MATCH(Table7[[#This Row],[Segment]],Table4[Segment],0)))^2)/2))</f>
        <v/>
      </c>
      <c r="AF1362" s="82" t="str">
        <f>Table4[[#This Row],[Segment]]</f>
        <v/>
      </c>
      <c r="AG1362" s="75"/>
      <c r="AH1362" s="82" t="str">
        <f>IF(Table5[[#This Row],[Segment]]="","",AG1362-Table4[[#This Row],[Total Pressure Drop (kPa)]])</f>
        <v/>
      </c>
    </row>
    <row r="1363" spans="1:34" x14ac:dyDescent="0.25">
      <c r="A1363" s="95" t="str">
        <f>IF('Set Up'!A1360="","",'Set Up'!A1360)</f>
        <v/>
      </c>
      <c r="B1363" s="75" t="s">
        <v>81</v>
      </c>
      <c r="C1363" s="85"/>
      <c r="D1363" s="86" t="str">
        <f>IF(Table4[[#This Row],[Diameter (in)]]="","",(((CONVERT(Table4[[#This Row],[Diameter (in)]],"in","m"))/2)^2)*PI())</f>
        <v/>
      </c>
      <c r="E1363" s="87" t="str">
        <f>IF(Table4[[#This Row],[Area (m2)]]="","",$D$4/Table4[[#This Row],[Area (m2)]])</f>
        <v/>
      </c>
      <c r="F1363" s="85">
        <f t="shared" si="21"/>
        <v>4.6951999999999998</v>
      </c>
      <c r="G1363" s="88" t="str">
        <f>IF(Table4[[#This Row],[Segment]]="","",(CONVERT(Table4[[#This Row],[Diameter (in)]],"in","m")*$B$4*Table4[[#This Row],[Velocity (m/s)]])/$C$4)</f>
        <v/>
      </c>
      <c r="H1363" s="96" t="str">
        <f>IF(Table4[[#This Row],[Segment]]="","",IF(Table4[[#This Row],[Teynold''s Number]]&gt;4000,"TURBULENT","LAMINAR"))</f>
        <v/>
      </c>
      <c r="I1363" s="86" t="str">
        <f>IF(Table4[[#This Row],[Segment]]="","",INDEX(Data!C1360:C1374,MATCH(Table4[Material],Data!B1360:B1374,0)))</f>
        <v/>
      </c>
      <c r="J1363" s="89" t="str">
        <f>IF(Table4[[#This Row],[ε (m)]]="","",Table4[[#This Row],[ε (m)]]/(CONVERT(Table4[[#This Row],[Diameter (in)]],"in","m")))</f>
        <v/>
      </c>
      <c r="K1363" s="96" t="str">
        <f>IF(Table4[[#This Row],[Regime]]="LAMINAR",16/Table4[[#This Row],[Teynold''s Number]],"-")</f>
        <v>-</v>
      </c>
      <c r="L1363" s="86"/>
      <c r="M1363" s="97" t="str">
        <f>IF(Table4[[#This Row],[Regime]]="TURBULENT",(((-4*LOG10(Table4[[#This Row],[ε/D]]/3.7+1.256/(Table4[[#This Row],[Teynold''s Number]]*SQRT(Table4[[#This Row],[f turbulent (guess)]]))))^-1)^2),"")</f>
        <v/>
      </c>
      <c r="N1363" s="91" t="str">
        <f>IF(Table4[[#This Row],[f turbulent]]="","",Table4[[#This Row],[f turbulent (guess)]]-Table4[[#This Row],[f turbulent]])</f>
        <v/>
      </c>
      <c r="O1363" s="87">
        <f>IF(Table4[[#This Row],[Segment]]="",0,IF(C1364="",0,IF(C1364&lt;=Table4[[#This Row],[Diameter (in)]],0,1-(D1363/D1364))))</f>
        <v>0</v>
      </c>
      <c r="P1363" s="92" t="str">
        <f>IF(Table4[[#This Row],[Segment]]="","",IF(C1363&gt;C1364,"",IF(C1364="",0.55,(0.55*(1-D1364/D1363)))))</f>
        <v/>
      </c>
      <c r="Q136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63" s="92" t="str">
        <f>IF(Table4[[#This Row],[Segment]]="","",IF(Table4[[#This Row],[Kexpansion]]="","0",((Table4[[#This Row],[Velocity (m/s)]]^2)/2)*Table4[[#This Row],[Kexpansion]]))</f>
        <v/>
      </c>
      <c r="S1363" s="92" t="str">
        <f>IF(Table4[[#This Row],[Segment]]="","",IF(Table4[[#This Row],[Kcontraction]]="","0",((Table4[[#This Row],[Velocity (m/s)]]^2)/2)*Table4[[#This Row],[Kcontraction]]))</f>
        <v/>
      </c>
      <c r="T1363" s="89" t="str">
        <f>IF(Table4[[#This Row],[Segment]]="","",SUMIF($Y$7:$Y$2000,Table4[[#This Row],[Segment]],$AD$7:$AD$2000))</f>
        <v/>
      </c>
      <c r="U1363" s="95" t="str">
        <f>IF(Table4[[#This Row],[Segment]]="","",Table4[[#This Row],[Hfriction (J/kg)]]+Table4[[#This Row],[Hexpansions (J/kg)]]+Table4[[#This Row],[Hcontractions (J/kg)]]+Table4[[#This Row],[Hf (J/kg)]])</f>
        <v/>
      </c>
      <c r="V1363" s="95" t="str">
        <f>IF(Table4[[#This Row],[Segment]]="","",Table4[[#This Row],[Total Friction Loss (J/kg)]]*Table3[Density (kg/m3)])</f>
        <v/>
      </c>
      <c r="W1363" s="95" t="str">
        <f>IF(Table4[[#This Row],[Segment]]="","",Table4[[#This Row],[Total Pressure Drop (Pa)]]/1000)</f>
        <v/>
      </c>
      <c r="Y1363" s="82" t="str">
        <f>IF('Set Up'!D1586="","",'Set Up'!D1586)</f>
        <v/>
      </c>
      <c r="Z1363" s="82" t="str">
        <f>IF('Set Up'!E1586="","",'Set Up'!E1586)</f>
        <v/>
      </c>
      <c r="AA1363" s="82" t="str">
        <f>IF('Set Up'!F1586="","",'Set Up'!F1586)</f>
        <v/>
      </c>
      <c r="AB1363" s="82" t="str">
        <f>IF('Set Up'!G1586="","",'Set Up'!G1586)</f>
        <v/>
      </c>
      <c r="AC1363" s="82" t="str">
        <f t="array" ref="AC1363">IF(Y1363="","",INDEX(Data!$G$4:$G$51,MATCH(Table7[[#This Row],[Fitting]]&amp;Table7[[#This Row],[Fitting Subtype]],Data!$E$4:$E$51&amp;Data!$F$4:$F$51,0)))</f>
        <v/>
      </c>
      <c r="AD1363" s="89" t="str">
        <f>IF(Table7[[#This Row],[Segment]]="","",Table7[[#This Row],[Quantity]]*Table7[[#This Row],[Kf]]*(((INDEX(Table4[Velocity (m/s)],MATCH(Table7[[#This Row],[Segment]],Table4[Segment],0)))^2)/2))</f>
        <v/>
      </c>
      <c r="AF1363" s="82" t="str">
        <f>Table4[[#This Row],[Segment]]</f>
        <v/>
      </c>
      <c r="AG1363" s="75"/>
      <c r="AH1363" s="82" t="str">
        <f>IF(Table5[[#This Row],[Segment]]="","",AG1363-Table4[[#This Row],[Total Pressure Drop (kPa)]])</f>
        <v/>
      </c>
    </row>
    <row r="1364" spans="1:34" x14ac:dyDescent="0.25">
      <c r="A1364" s="95" t="str">
        <f>IF('Set Up'!A1361="","",'Set Up'!A1361)</f>
        <v/>
      </c>
      <c r="B1364" s="75" t="s">
        <v>81</v>
      </c>
      <c r="C1364" s="85"/>
      <c r="D1364" s="86" t="str">
        <f>IF(Table4[[#This Row],[Diameter (in)]]="","",(((CONVERT(Table4[[#This Row],[Diameter (in)]],"in","m"))/2)^2)*PI())</f>
        <v/>
      </c>
      <c r="E1364" s="87" t="str">
        <f>IF(Table4[[#This Row],[Area (m2)]]="","",$D$4/Table4[[#This Row],[Area (m2)]])</f>
        <v/>
      </c>
      <c r="F1364" s="85">
        <f t="shared" si="21"/>
        <v>4.6951999999999998</v>
      </c>
      <c r="G1364" s="88" t="str">
        <f>IF(Table4[[#This Row],[Segment]]="","",(CONVERT(Table4[[#This Row],[Diameter (in)]],"in","m")*$B$4*Table4[[#This Row],[Velocity (m/s)]])/$C$4)</f>
        <v/>
      </c>
      <c r="H1364" s="96" t="str">
        <f>IF(Table4[[#This Row],[Segment]]="","",IF(Table4[[#This Row],[Teynold''s Number]]&gt;4000,"TURBULENT","LAMINAR"))</f>
        <v/>
      </c>
      <c r="I1364" s="86" t="str">
        <f>IF(Table4[[#This Row],[Segment]]="","",INDEX(Data!C1361:C1375,MATCH(Table4[Material],Data!B1361:B1375,0)))</f>
        <v/>
      </c>
      <c r="J1364" s="89" t="str">
        <f>IF(Table4[[#This Row],[ε (m)]]="","",Table4[[#This Row],[ε (m)]]/(CONVERT(Table4[[#This Row],[Diameter (in)]],"in","m")))</f>
        <v/>
      </c>
      <c r="K1364" s="96" t="str">
        <f>IF(Table4[[#This Row],[Regime]]="LAMINAR",16/Table4[[#This Row],[Teynold''s Number]],"-")</f>
        <v>-</v>
      </c>
      <c r="L1364" s="86"/>
      <c r="M1364" s="97" t="str">
        <f>IF(Table4[[#This Row],[Regime]]="TURBULENT",(((-4*LOG10(Table4[[#This Row],[ε/D]]/3.7+1.256/(Table4[[#This Row],[Teynold''s Number]]*SQRT(Table4[[#This Row],[f turbulent (guess)]]))))^-1)^2),"")</f>
        <v/>
      </c>
      <c r="N1364" s="91" t="str">
        <f>IF(Table4[[#This Row],[f turbulent]]="","",Table4[[#This Row],[f turbulent (guess)]]-Table4[[#This Row],[f turbulent]])</f>
        <v/>
      </c>
      <c r="O1364" s="87">
        <f>IF(Table4[[#This Row],[Segment]]="",0,IF(C1365="",0,IF(C1365&lt;=Table4[[#This Row],[Diameter (in)]],0,1-(D1364/D1365))))</f>
        <v>0</v>
      </c>
      <c r="P1364" s="92" t="str">
        <f>IF(Table4[[#This Row],[Segment]]="","",IF(C1364&gt;C1365,"",IF(C1365="",0.55,(0.55*(1-D1365/D1364)))))</f>
        <v/>
      </c>
      <c r="Q136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64" s="92" t="str">
        <f>IF(Table4[[#This Row],[Segment]]="","",IF(Table4[[#This Row],[Kexpansion]]="","0",((Table4[[#This Row],[Velocity (m/s)]]^2)/2)*Table4[[#This Row],[Kexpansion]]))</f>
        <v/>
      </c>
      <c r="S1364" s="92" t="str">
        <f>IF(Table4[[#This Row],[Segment]]="","",IF(Table4[[#This Row],[Kcontraction]]="","0",((Table4[[#This Row],[Velocity (m/s)]]^2)/2)*Table4[[#This Row],[Kcontraction]]))</f>
        <v/>
      </c>
      <c r="T1364" s="89" t="str">
        <f>IF(Table4[[#This Row],[Segment]]="","",SUMIF($Y$7:$Y$2000,Table4[[#This Row],[Segment]],$AD$7:$AD$2000))</f>
        <v/>
      </c>
      <c r="U1364" s="95" t="str">
        <f>IF(Table4[[#This Row],[Segment]]="","",Table4[[#This Row],[Hfriction (J/kg)]]+Table4[[#This Row],[Hexpansions (J/kg)]]+Table4[[#This Row],[Hcontractions (J/kg)]]+Table4[[#This Row],[Hf (J/kg)]])</f>
        <v/>
      </c>
      <c r="V1364" s="95" t="str">
        <f>IF(Table4[[#This Row],[Segment]]="","",Table4[[#This Row],[Total Friction Loss (J/kg)]]*Table3[Density (kg/m3)])</f>
        <v/>
      </c>
      <c r="W1364" s="95" t="str">
        <f>IF(Table4[[#This Row],[Segment]]="","",Table4[[#This Row],[Total Pressure Drop (Pa)]]/1000)</f>
        <v/>
      </c>
      <c r="Y1364" s="82" t="str">
        <f>IF('Set Up'!D1587="","",'Set Up'!D1587)</f>
        <v/>
      </c>
      <c r="Z1364" s="82" t="str">
        <f>IF('Set Up'!E1587="","",'Set Up'!E1587)</f>
        <v/>
      </c>
      <c r="AA1364" s="82" t="str">
        <f>IF('Set Up'!F1587="","",'Set Up'!F1587)</f>
        <v/>
      </c>
      <c r="AB1364" s="82" t="str">
        <f>IF('Set Up'!G1587="","",'Set Up'!G1587)</f>
        <v/>
      </c>
      <c r="AC1364" s="82" t="str">
        <f t="array" ref="AC1364">IF(Y1364="","",INDEX(Data!$G$4:$G$51,MATCH(Table7[[#This Row],[Fitting]]&amp;Table7[[#This Row],[Fitting Subtype]],Data!$E$4:$E$51&amp;Data!$F$4:$F$51,0)))</f>
        <v/>
      </c>
      <c r="AD1364" s="89" t="str">
        <f>IF(Table7[[#This Row],[Segment]]="","",Table7[[#This Row],[Quantity]]*Table7[[#This Row],[Kf]]*(((INDEX(Table4[Velocity (m/s)],MATCH(Table7[[#This Row],[Segment]],Table4[Segment],0)))^2)/2))</f>
        <v/>
      </c>
      <c r="AF1364" s="82" t="str">
        <f>Table4[[#This Row],[Segment]]</f>
        <v/>
      </c>
      <c r="AG1364" s="75"/>
      <c r="AH1364" s="82" t="str">
        <f>IF(Table5[[#This Row],[Segment]]="","",AG1364-Table4[[#This Row],[Total Pressure Drop (kPa)]])</f>
        <v/>
      </c>
    </row>
    <row r="1365" spans="1:34" x14ac:dyDescent="0.25">
      <c r="A1365" s="95" t="str">
        <f>IF('Set Up'!A1362="","",'Set Up'!A1362)</f>
        <v/>
      </c>
      <c r="B1365" s="75" t="s">
        <v>81</v>
      </c>
      <c r="C1365" s="85"/>
      <c r="D1365" s="86" t="str">
        <f>IF(Table4[[#This Row],[Diameter (in)]]="","",(((CONVERT(Table4[[#This Row],[Diameter (in)]],"in","m"))/2)^2)*PI())</f>
        <v/>
      </c>
      <c r="E1365" s="87" t="str">
        <f>IF(Table4[[#This Row],[Area (m2)]]="","",$D$4/Table4[[#This Row],[Area (m2)]])</f>
        <v/>
      </c>
      <c r="F1365" s="85">
        <f t="shared" si="21"/>
        <v>4.6951999999999998</v>
      </c>
      <c r="G1365" s="88" t="str">
        <f>IF(Table4[[#This Row],[Segment]]="","",(CONVERT(Table4[[#This Row],[Diameter (in)]],"in","m")*$B$4*Table4[[#This Row],[Velocity (m/s)]])/$C$4)</f>
        <v/>
      </c>
      <c r="H1365" s="96" t="str">
        <f>IF(Table4[[#This Row],[Segment]]="","",IF(Table4[[#This Row],[Teynold''s Number]]&gt;4000,"TURBULENT","LAMINAR"))</f>
        <v/>
      </c>
      <c r="I1365" s="86" t="str">
        <f>IF(Table4[[#This Row],[Segment]]="","",INDEX(Data!C1362:C1376,MATCH(Table4[Material],Data!B1362:B1376,0)))</f>
        <v/>
      </c>
      <c r="J1365" s="89" t="str">
        <f>IF(Table4[[#This Row],[ε (m)]]="","",Table4[[#This Row],[ε (m)]]/(CONVERT(Table4[[#This Row],[Diameter (in)]],"in","m")))</f>
        <v/>
      </c>
      <c r="K1365" s="96" t="str">
        <f>IF(Table4[[#This Row],[Regime]]="LAMINAR",16/Table4[[#This Row],[Teynold''s Number]],"-")</f>
        <v>-</v>
      </c>
      <c r="L1365" s="86"/>
      <c r="M1365" s="97" t="str">
        <f>IF(Table4[[#This Row],[Regime]]="TURBULENT",(((-4*LOG10(Table4[[#This Row],[ε/D]]/3.7+1.256/(Table4[[#This Row],[Teynold''s Number]]*SQRT(Table4[[#This Row],[f turbulent (guess)]]))))^-1)^2),"")</f>
        <v/>
      </c>
      <c r="N1365" s="91" t="str">
        <f>IF(Table4[[#This Row],[f turbulent]]="","",Table4[[#This Row],[f turbulent (guess)]]-Table4[[#This Row],[f turbulent]])</f>
        <v/>
      </c>
      <c r="O1365" s="87">
        <f>IF(Table4[[#This Row],[Segment]]="",0,IF(C1366="",0,IF(C1366&lt;=Table4[[#This Row],[Diameter (in)]],0,1-(D1365/D1366))))</f>
        <v>0</v>
      </c>
      <c r="P1365" s="92" t="str">
        <f>IF(Table4[[#This Row],[Segment]]="","",IF(C1365&gt;C1366,"",IF(C1366="",0.55,(0.55*(1-D1366/D1365)))))</f>
        <v/>
      </c>
      <c r="Q136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65" s="92" t="str">
        <f>IF(Table4[[#This Row],[Segment]]="","",IF(Table4[[#This Row],[Kexpansion]]="","0",((Table4[[#This Row],[Velocity (m/s)]]^2)/2)*Table4[[#This Row],[Kexpansion]]))</f>
        <v/>
      </c>
      <c r="S1365" s="92" t="str">
        <f>IF(Table4[[#This Row],[Segment]]="","",IF(Table4[[#This Row],[Kcontraction]]="","0",((Table4[[#This Row],[Velocity (m/s)]]^2)/2)*Table4[[#This Row],[Kcontraction]]))</f>
        <v/>
      </c>
      <c r="T1365" s="89" t="str">
        <f>IF(Table4[[#This Row],[Segment]]="","",SUMIF($Y$7:$Y$2000,Table4[[#This Row],[Segment]],$AD$7:$AD$2000))</f>
        <v/>
      </c>
      <c r="U1365" s="95" t="str">
        <f>IF(Table4[[#This Row],[Segment]]="","",Table4[[#This Row],[Hfriction (J/kg)]]+Table4[[#This Row],[Hexpansions (J/kg)]]+Table4[[#This Row],[Hcontractions (J/kg)]]+Table4[[#This Row],[Hf (J/kg)]])</f>
        <v/>
      </c>
      <c r="V1365" s="95" t="str">
        <f>IF(Table4[[#This Row],[Segment]]="","",Table4[[#This Row],[Total Friction Loss (J/kg)]]*Table3[Density (kg/m3)])</f>
        <v/>
      </c>
      <c r="W1365" s="95" t="str">
        <f>IF(Table4[[#This Row],[Segment]]="","",Table4[[#This Row],[Total Pressure Drop (Pa)]]/1000)</f>
        <v/>
      </c>
      <c r="Y1365" s="82" t="str">
        <f>IF('Set Up'!D1588="","",'Set Up'!D1588)</f>
        <v/>
      </c>
      <c r="Z1365" s="82" t="str">
        <f>IF('Set Up'!E1588="","",'Set Up'!E1588)</f>
        <v/>
      </c>
      <c r="AA1365" s="82" t="str">
        <f>IF('Set Up'!F1588="","",'Set Up'!F1588)</f>
        <v/>
      </c>
      <c r="AB1365" s="82" t="str">
        <f>IF('Set Up'!G1588="","",'Set Up'!G1588)</f>
        <v/>
      </c>
      <c r="AC1365" s="82" t="str">
        <f t="array" ref="AC1365">IF(Y1365="","",INDEX(Data!$G$4:$G$51,MATCH(Table7[[#This Row],[Fitting]]&amp;Table7[[#This Row],[Fitting Subtype]],Data!$E$4:$E$51&amp;Data!$F$4:$F$51,0)))</f>
        <v/>
      </c>
      <c r="AD1365" s="89" t="str">
        <f>IF(Table7[[#This Row],[Segment]]="","",Table7[[#This Row],[Quantity]]*Table7[[#This Row],[Kf]]*(((INDEX(Table4[Velocity (m/s)],MATCH(Table7[[#This Row],[Segment]],Table4[Segment],0)))^2)/2))</f>
        <v/>
      </c>
      <c r="AF1365" s="82" t="str">
        <f>Table4[[#This Row],[Segment]]</f>
        <v/>
      </c>
      <c r="AG1365" s="75"/>
      <c r="AH1365" s="82" t="str">
        <f>IF(Table5[[#This Row],[Segment]]="","",AG1365-Table4[[#This Row],[Total Pressure Drop (kPa)]])</f>
        <v/>
      </c>
    </row>
    <row r="1366" spans="1:34" x14ac:dyDescent="0.25">
      <c r="A1366" s="95" t="str">
        <f>IF('Set Up'!A1363="","",'Set Up'!A1363)</f>
        <v/>
      </c>
      <c r="B1366" s="75" t="s">
        <v>81</v>
      </c>
      <c r="C1366" s="85"/>
      <c r="D1366" s="86" t="str">
        <f>IF(Table4[[#This Row],[Diameter (in)]]="","",(((CONVERT(Table4[[#This Row],[Diameter (in)]],"in","m"))/2)^2)*PI())</f>
        <v/>
      </c>
      <c r="E1366" s="87" t="str">
        <f>IF(Table4[[#This Row],[Area (m2)]]="","",$D$4/Table4[[#This Row],[Area (m2)]])</f>
        <v/>
      </c>
      <c r="F1366" s="85">
        <f t="shared" si="21"/>
        <v>4.6951999999999998</v>
      </c>
      <c r="G1366" s="88" t="str">
        <f>IF(Table4[[#This Row],[Segment]]="","",(CONVERT(Table4[[#This Row],[Diameter (in)]],"in","m")*$B$4*Table4[[#This Row],[Velocity (m/s)]])/$C$4)</f>
        <v/>
      </c>
      <c r="H1366" s="96" t="str">
        <f>IF(Table4[[#This Row],[Segment]]="","",IF(Table4[[#This Row],[Teynold''s Number]]&gt;4000,"TURBULENT","LAMINAR"))</f>
        <v/>
      </c>
      <c r="I1366" s="86" t="str">
        <f>IF(Table4[[#This Row],[Segment]]="","",INDEX(Data!C1363:C1377,MATCH(Table4[Material],Data!B1363:B1377,0)))</f>
        <v/>
      </c>
      <c r="J1366" s="89" t="str">
        <f>IF(Table4[[#This Row],[ε (m)]]="","",Table4[[#This Row],[ε (m)]]/(CONVERT(Table4[[#This Row],[Diameter (in)]],"in","m")))</f>
        <v/>
      </c>
      <c r="K1366" s="96" t="str">
        <f>IF(Table4[[#This Row],[Regime]]="LAMINAR",16/Table4[[#This Row],[Teynold''s Number]],"-")</f>
        <v>-</v>
      </c>
      <c r="L1366" s="86"/>
      <c r="M1366" s="97" t="str">
        <f>IF(Table4[[#This Row],[Regime]]="TURBULENT",(((-4*LOG10(Table4[[#This Row],[ε/D]]/3.7+1.256/(Table4[[#This Row],[Teynold''s Number]]*SQRT(Table4[[#This Row],[f turbulent (guess)]]))))^-1)^2),"")</f>
        <v/>
      </c>
      <c r="N1366" s="91" t="str">
        <f>IF(Table4[[#This Row],[f turbulent]]="","",Table4[[#This Row],[f turbulent (guess)]]-Table4[[#This Row],[f turbulent]])</f>
        <v/>
      </c>
      <c r="O1366" s="87">
        <f>IF(Table4[[#This Row],[Segment]]="",0,IF(C1367="",0,IF(C1367&lt;=Table4[[#This Row],[Diameter (in)]],0,1-(D1366/D1367))))</f>
        <v>0</v>
      </c>
      <c r="P1366" s="92" t="str">
        <f>IF(Table4[[#This Row],[Segment]]="","",IF(C1366&gt;C1367,"",IF(C1367="",0.55,(0.55*(1-D1367/D1366)))))</f>
        <v/>
      </c>
      <c r="Q136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66" s="92" t="str">
        <f>IF(Table4[[#This Row],[Segment]]="","",IF(Table4[[#This Row],[Kexpansion]]="","0",((Table4[[#This Row],[Velocity (m/s)]]^2)/2)*Table4[[#This Row],[Kexpansion]]))</f>
        <v/>
      </c>
      <c r="S1366" s="92" t="str">
        <f>IF(Table4[[#This Row],[Segment]]="","",IF(Table4[[#This Row],[Kcontraction]]="","0",((Table4[[#This Row],[Velocity (m/s)]]^2)/2)*Table4[[#This Row],[Kcontraction]]))</f>
        <v/>
      </c>
      <c r="T1366" s="89" t="str">
        <f>IF(Table4[[#This Row],[Segment]]="","",SUMIF($Y$7:$Y$2000,Table4[[#This Row],[Segment]],$AD$7:$AD$2000))</f>
        <v/>
      </c>
      <c r="U1366" s="95" t="str">
        <f>IF(Table4[[#This Row],[Segment]]="","",Table4[[#This Row],[Hfriction (J/kg)]]+Table4[[#This Row],[Hexpansions (J/kg)]]+Table4[[#This Row],[Hcontractions (J/kg)]]+Table4[[#This Row],[Hf (J/kg)]])</f>
        <v/>
      </c>
      <c r="V1366" s="95" t="str">
        <f>IF(Table4[[#This Row],[Segment]]="","",Table4[[#This Row],[Total Friction Loss (J/kg)]]*Table3[Density (kg/m3)])</f>
        <v/>
      </c>
      <c r="W1366" s="95" t="str">
        <f>IF(Table4[[#This Row],[Segment]]="","",Table4[[#This Row],[Total Pressure Drop (Pa)]]/1000)</f>
        <v/>
      </c>
      <c r="Y1366" s="82" t="str">
        <f>IF('Set Up'!D1589="","",'Set Up'!D1589)</f>
        <v/>
      </c>
      <c r="Z1366" s="82" t="str">
        <f>IF('Set Up'!E1589="","",'Set Up'!E1589)</f>
        <v/>
      </c>
      <c r="AA1366" s="82" t="str">
        <f>IF('Set Up'!F1589="","",'Set Up'!F1589)</f>
        <v/>
      </c>
      <c r="AB1366" s="82" t="str">
        <f>IF('Set Up'!G1589="","",'Set Up'!G1589)</f>
        <v/>
      </c>
      <c r="AC1366" s="82" t="str">
        <f t="array" ref="AC1366">IF(Y1366="","",INDEX(Data!$G$4:$G$51,MATCH(Table7[[#This Row],[Fitting]]&amp;Table7[[#This Row],[Fitting Subtype]],Data!$E$4:$E$51&amp;Data!$F$4:$F$51,0)))</f>
        <v/>
      </c>
      <c r="AD1366" s="89" t="str">
        <f>IF(Table7[[#This Row],[Segment]]="","",Table7[[#This Row],[Quantity]]*Table7[[#This Row],[Kf]]*(((INDEX(Table4[Velocity (m/s)],MATCH(Table7[[#This Row],[Segment]],Table4[Segment],0)))^2)/2))</f>
        <v/>
      </c>
      <c r="AF1366" s="82" t="str">
        <f>Table4[[#This Row],[Segment]]</f>
        <v/>
      </c>
      <c r="AG1366" s="75"/>
      <c r="AH1366" s="82" t="str">
        <f>IF(Table5[[#This Row],[Segment]]="","",AG1366-Table4[[#This Row],[Total Pressure Drop (kPa)]])</f>
        <v/>
      </c>
    </row>
    <row r="1367" spans="1:34" x14ac:dyDescent="0.25">
      <c r="A1367" s="95" t="str">
        <f>IF('Set Up'!A1364="","",'Set Up'!A1364)</f>
        <v/>
      </c>
      <c r="B1367" s="75" t="s">
        <v>81</v>
      </c>
      <c r="C1367" s="85"/>
      <c r="D1367" s="86" t="str">
        <f>IF(Table4[[#This Row],[Diameter (in)]]="","",(((CONVERT(Table4[[#This Row],[Diameter (in)]],"in","m"))/2)^2)*PI())</f>
        <v/>
      </c>
      <c r="E1367" s="87" t="str">
        <f>IF(Table4[[#This Row],[Area (m2)]]="","",$D$4/Table4[[#This Row],[Area (m2)]])</f>
        <v/>
      </c>
      <c r="F1367" s="85">
        <f t="shared" si="21"/>
        <v>4.6951999999999998</v>
      </c>
      <c r="G1367" s="88" t="str">
        <f>IF(Table4[[#This Row],[Segment]]="","",(CONVERT(Table4[[#This Row],[Diameter (in)]],"in","m")*$B$4*Table4[[#This Row],[Velocity (m/s)]])/$C$4)</f>
        <v/>
      </c>
      <c r="H1367" s="96" t="str">
        <f>IF(Table4[[#This Row],[Segment]]="","",IF(Table4[[#This Row],[Teynold''s Number]]&gt;4000,"TURBULENT","LAMINAR"))</f>
        <v/>
      </c>
      <c r="I1367" s="86" t="str">
        <f>IF(Table4[[#This Row],[Segment]]="","",INDEX(Data!C1364:C1378,MATCH(Table4[Material],Data!B1364:B1378,0)))</f>
        <v/>
      </c>
      <c r="J1367" s="89" t="str">
        <f>IF(Table4[[#This Row],[ε (m)]]="","",Table4[[#This Row],[ε (m)]]/(CONVERT(Table4[[#This Row],[Diameter (in)]],"in","m")))</f>
        <v/>
      </c>
      <c r="K1367" s="96" t="str">
        <f>IF(Table4[[#This Row],[Regime]]="LAMINAR",16/Table4[[#This Row],[Teynold''s Number]],"-")</f>
        <v>-</v>
      </c>
      <c r="L1367" s="86"/>
      <c r="M1367" s="97" t="str">
        <f>IF(Table4[[#This Row],[Regime]]="TURBULENT",(((-4*LOG10(Table4[[#This Row],[ε/D]]/3.7+1.256/(Table4[[#This Row],[Teynold''s Number]]*SQRT(Table4[[#This Row],[f turbulent (guess)]]))))^-1)^2),"")</f>
        <v/>
      </c>
      <c r="N1367" s="91" t="str">
        <f>IF(Table4[[#This Row],[f turbulent]]="","",Table4[[#This Row],[f turbulent (guess)]]-Table4[[#This Row],[f turbulent]])</f>
        <v/>
      </c>
      <c r="O1367" s="87">
        <f>IF(Table4[[#This Row],[Segment]]="",0,IF(C1368="",0,IF(C1368&lt;=Table4[[#This Row],[Diameter (in)]],0,1-(D1367/D1368))))</f>
        <v>0</v>
      </c>
      <c r="P1367" s="92" t="str">
        <f>IF(Table4[[#This Row],[Segment]]="","",IF(C1367&gt;C1368,"",IF(C1368="",0.55,(0.55*(1-D1368/D1367)))))</f>
        <v/>
      </c>
      <c r="Q136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67" s="92" t="str">
        <f>IF(Table4[[#This Row],[Segment]]="","",IF(Table4[[#This Row],[Kexpansion]]="","0",((Table4[[#This Row],[Velocity (m/s)]]^2)/2)*Table4[[#This Row],[Kexpansion]]))</f>
        <v/>
      </c>
      <c r="S1367" s="92" t="str">
        <f>IF(Table4[[#This Row],[Segment]]="","",IF(Table4[[#This Row],[Kcontraction]]="","0",((Table4[[#This Row],[Velocity (m/s)]]^2)/2)*Table4[[#This Row],[Kcontraction]]))</f>
        <v/>
      </c>
      <c r="T1367" s="89" t="str">
        <f>IF(Table4[[#This Row],[Segment]]="","",SUMIF($Y$7:$Y$2000,Table4[[#This Row],[Segment]],$AD$7:$AD$2000))</f>
        <v/>
      </c>
      <c r="U1367" s="95" t="str">
        <f>IF(Table4[[#This Row],[Segment]]="","",Table4[[#This Row],[Hfriction (J/kg)]]+Table4[[#This Row],[Hexpansions (J/kg)]]+Table4[[#This Row],[Hcontractions (J/kg)]]+Table4[[#This Row],[Hf (J/kg)]])</f>
        <v/>
      </c>
      <c r="V1367" s="95" t="str">
        <f>IF(Table4[[#This Row],[Segment]]="","",Table4[[#This Row],[Total Friction Loss (J/kg)]]*Table3[Density (kg/m3)])</f>
        <v/>
      </c>
      <c r="W1367" s="95" t="str">
        <f>IF(Table4[[#This Row],[Segment]]="","",Table4[[#This Row],[Total Pressure Drop (Pa)]]/1000)</f>
        <v/>
      </c>
      <c r="Y1367" s="82" t="str">
        <f>IF('Set Up'!D1590="","",'Set Up'!D1590)</f>
        <v/>
      </c>
      <c r="Z1367" s="82" t="str">
        <f>IF('Set Up'!E1590="","",'Set Up'!E1590)</f>
        <v/>
      </c>
      <c r="AA1367" s="82" t="str">
        <f>IF('Set Up'!F1590="","",'Set Up'!F1590)</f>
        <v/>
      </c>
      <c r="AB1367" s="82" t="str">
        <f>IF('Set Up'!G1590="","",'Set Up'!G1590)</f>
        <v/>
      </c>
      <c r="AC1367" s="82" t="str">
        <f t="array" ref="AC1367">IF(Y1367="","",INDEX(Data!$G$4:$G$51,MATCH(Table7[[#This Row],[Fitting]]&amp;Table7[[#This Row],[Fitting Subtype]],Data!$E$4:$E$51&amp;Data!$F$4:$F$51,0)))</f>
        <v/>
      </c>
      <c r="AD1367" s="89" t="str">
        <f>IF(Table7[[#This Row],[Segment]]="","",Table7[[#This Row],[Quantity]]*Table7[[#This Row],[Kf]]*(((INDEX(Table4[Velocity (m/s)],MATCH(Table7[[#This Row],[Segment]],Table4[Segment],0)))^2)/2))</f>
        <v/>
      </c>
      <c r="AF1367" s="82" t="str">
        <f>Table4[[#This Row],[Segment]]</f>
        <v/>
      </c>
      <c r="AG1367" s="75"/>
      <c r="AH1367" s="82" t="str">
        <f>IF(Table5[[#This Row],[Segment]]="","",AG1367-Table4[[#This Row],[Total Pressure Drop (kPa)]])</f>
        <v/>
      </c>
    </row>
    <row r="1368" spans="1:34" x14ac:dyDescent="0.25">
      <c r="A1368" s="95" t="str">
        <f>IF('Set Up'!A1365="","",'Set Up'!A1365)</f>
        <v/>
      </c>
      <c r="B1368" s="75" t="s">
        <v>81</v>
      </c>
      <c r="C1368" s="85"/>
      <c r="D1368" s="86" t="str">
        <f>IF(Table4[[#This Row],[Diameter (in)]]="","",(((CONVERT(Table4[[#This Row],[Diameter (in)]],"in","m"))/2)^2)*PI())</f>
        <v/>
      </c>
      <c r="E1368" s="87" t="str">
        <f>IF(Table4[[#This Row],[Area (m2)]]="","",$D$4/Table4[[#This Row],[Area (m2)]])</f>
        <v/>
      </c>
      <c r="F1368" s="85">
        <f t="shared" si="21"/>
        <v>4.6951999999999998</v>
      </c>
      <c r="G1368" s="88" t="str">
        <f>IF(Table4[[#This Row],[Segment]]="","",(CONVERT(Table4[[#This Row],[Diameter (in)]],"in","m")*$B$4*Table4[[#This Row],[Velocity (m/s)]])/$C$4)</f>
        <v/>
      </c>
      <c r="H1368" s="96" t="str">
        <f>IF(Table4[[#This Row],[Segment]]="","",IF(Table4[[#This Row],[Teynold''s Number]]&gt;4000,"TURBULENT","LAMINAR"))</f>
        <v/>
      </c>
      <c r="I1368" s="86" t="str">
        <f>IF(Table4[[#This Row],[Segment]]="","",INDEX(Data!C1365:C1379,MATCH(Table4[Material],Data!B1365:B1379,0)))</f>
        <v/>
      </c>
      <c r="J1368" s="89" t="str">
        <f>IF(Table4[[#This Row],[ε (m)]]="","",Table4[[#This Row],[ε (m)]]/(CONVERT(Table4[[#This Row],[Diameter (in)]],"in","m")))</f>
        <v/>
      </c>
      <c r="K1368" s="96" t="str">
        <f>IF(Table4[[#This Row],[Regime]]="LAMINAR",16/Table4[[#This Row],[Teynold''s Number]],"-")</f>
        <v>-</v>
      </c>
      <c r="L1368" s="86"/>
      <c r="M1368" s="97" t="str">
        <f>IF(Table4[[#This Row],[Regime]]="TURBULENT",(((-4*LOG10(Table4[[#This Row],[ε/D]]/3.7+1.256/(Table4[[#This Row],[Teynold''s Number]]*SQRT(Table4[[#This Row],[f turbulent (guess)]]))))^-1)^2),"")</f>
        <v/>
      </c>
      <c r="N1368" s="91" t="str">
        <f>IF(Table4[[#This Row],[f turbulent]]="","",Table4[[#This Row],[f turbulent (guess)]]-Table4[[#This Row],[f turbulent]])</f>
        <v/>
      </c>
      <c r="O1368" s="87">
        <f>IF(Table4[[#This Row],[Segment]]="",0,IF(C1369="",0,IF(C1369&lt;=Table4[[#This Row],[Diameter (in)]],0,1-(D1368/D1369))))</f>
        <v>0</v>
      </c>
      <c r="P1368" s="92" t="str">
        <f>IF(Table4[[#This Row],[Segment]]="","",IF(C1368&gt;C1369,"",IF(C1369="",0.55,(0.55*(1-D1369/D1368)))))</f>
        <v/>
      </c>
      <c r="Q136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68" s="92" t="str">
        <f>IF(Table4[[#This Row],[Segment]]="","",IF(Table4[[#This Row],[Kexpansion]]="","0",((Table4[[#This Row],[Velocity (m/s)]]^2)/2)*Table4[[#This Row],[Kexpansion]]))</f>
        <v/>
      </c>
      <c r="S1368" s="92" t="str">
        <f>IF(Table4[[#This Row],[Segment]]="","",IF(Table4[[#This Row],[Kcontraction]]="","0",((Table4[[#This Row],[Velocity (m/s)]]^2)/2)*Table4[[#This Row],[Kcontraction]]))</f>
        <v/>
      </c>
      <c r="T1368" s="89" t="str">
        <f>IF(Table4[[#This Row],[Segment]]="","",SUMIF($Y$7:$Y$2000,Table4[[#This Row],[Segment]],$AD$7:$AD$2000))</f>
        <v/>
      </c>
      <c r="U1368" s="95" t="str">
        <f>IF(Table4[[#This Row],[Segment]]="","",Table4[[#This Row],[Hfriction (J/kg)]]+Table4[[#This Row],[Hexpansions (J/kg)]]+Table4[[#This Row],[Hcontractions (J/kg)]]+Table4[[#This Row],[Hf (J/kg)]])</f>
        <v/>
      </c>
      <c r="V1368" s="95" t="str">
        <f>IF(Table4[[#This Row],[Segment]]="","",Table4[[#This Row],[Total Friction Loss (J/kg)]]*Table3[Density (kg/m3)])</f>
        <v/>
      </c>
      <c r="W1368" s="95" t="str">
        <f>IF(Table4[[#This Row],[Segment]]="","",Table4[[#This Row],[Total Pressure Drop (Pa)]]/1000)</f>
        <v/>
      </c>
      <c r="Y1368" s="82" t="str">
        <f>IF('Set Up'!D1591="","",'Set Up'!D1591)</f>
        <v/>
      </c>
      <c r="Z1368" s="82" t="str">
        <f>IF('Set Up'!E1591="","",'Set Up'!E1591)</f>
        <v/>
      </c>
      <c r="AA1368" s="82" t="str">
        <f>IF('Set Up'!F1591="","",'Set Up'!F1591)</f>
        <v/>
      </c>
      <c r="AB1368" s="82" t="str">
        <f>IF('Set Up'!G1591="","",'Set Up'!G1591)</f>
        <v/>
      </c>
      <c r="AC1368" s="82" t="str">
        <f t="array" ref="AC1368">IF(Y1368="","",INDEX(Data!$G$4:$G$51,MATCH(Table7[[#This Row],[Fitting]]&amp;Table7[[#This Row],[Fitting Subtype]],Data!$E$4:$E$51&amp;Data!$F$4:$F$51,0)))</f>
        <v/>
      </c>
      <c r="AD1368" s="89" t="str">
        <f>IF(Table7[[#This Row],[Segment]]="","",Table7[[#This Row],[Quantity]]*Table7[[#This Row],[Kf]]*(((INDEX(Table4[Velocity (m/s)],MATCH(Table7[[#This Row],[Segment]],Table4[Segment],0)))^2)/2))</f>
        <v/>
      </c>
      <c r="AF1368" s="82" t="str">
        <f>Table4[[#This Row],[Segment]]</f>
        <v/>
      </c>
      <c r="AG1368" s="75"/>
      <c r="AH1368" s="82" t="str">
        <f>IF(Table5[[#This Row],[Segment]]="","",AG1368-Table4[[#This Row],[Total Pressure Drop (kPa)]])</f>
        <v/>
      </c>
    </row>
    <row r="1369" spans="1:34" x14ac:dyDescent="0.25">
      <c r="A1369" s="95" t="str">
        <f>IF('Set Up'!A1366="","",'Set Up'!A1366)</f>
        <v/>
      </c>
      <c r="B1369" s="75" t="s">
        <v>81</v>
      </c>
      <c r="C1369" s="85"/>
      <c r="D1369" s="86" t="str">
        <f>IF(Table4[[#This Row],[Diameter (in)]]="","",(((CONVERT(Table4[[#This Row],[Diameter (in)]],"in","m"))/2)^2)*PI())</f>
        <v/>
      </c>
      <c r="E1369" s="87" t="str">
        <f>IF(Table4[[#This Row],[Area (m2)]]="","",$D$4/Table4[[#This Row],[Area (m2)]])</f>
        <v/>
      </c>
      <c r="F1369" s="85">
        <f t="shared" si="21"/>
        <v>4.6951999999999998</v>
      </c>
      <c r="G1369" s="88" t="str">
        <f>IF(Table4[[#This Row],[Segment]]="","",(CONVERT(Table4[[#This Row],[Diameter (in)]],"in","m")*$B$4*Table4[[#This Row],[Velocity (m/s)]])/$C$4)</f>
        <v/>
      </c>
      <c r="H1369" s="96" t="str">
        <f>IF(Table4[[#This Row],[Segment]]="","",IF(Table4[[#This Row],[Teynold''s Number]]&gt;4000,"TURBULENT","LAMINAR"))</f>
        <v/>
      </c>
      <c r="I1369" s="86" t="str">
        <f>IF(Table4[[#This Row],[Segment]]="","",INDEX(Data!C1366:C1380,MATCH(Table4[Material],Data!B1366:B1380,0)))</f>
        <v/>
      </c>
      <c r="J1369" s="89" t="str">
        <f>IF(Table4[[#This Row],[ε (m)]]="","",Table4[[#This Row],[ε (m)]]/(CONVERT(Table4[[#This Row],[Diameter (in)]],"in","m")))</f>
        <v/>
      </c>
      <c r="K1369" s="96" t="str">
        <f>IF(Table4[[#This Row],[Regime]]="LAMINAR",16/Table4[[#This Row],[Teynold''s Number]],"-")</f>
        <v>-</v>
      </c>
      <c r="L1369" s="86"/>
      <c r="M1369" s="97" t="str">
        <f>IF(Table4[[#This Row],[Regime]]="TURBULENT",(((-4*LOG10(Table4[[#This Row],[ε/D]]/3.7+1.256/(Table4[[#This Row],[Teynold''s Number]]*SQRT(Table4[[#This Row],[f turbulent (guess)]]))))^-1)^2),"")</f>
        <v/>
      </c>
      <c r="N1369" s="91" t="str">
        <f>IF(Table4[[#This Row],[f turbulent]]="","",Table4[[#This Row],[f turbulent (guess)]]-Table4[[#This Row],[f turbulent]])</f>
        <v/>
      </c>
      <c r="O1369" s="87">
        <f>IF(Table4[[#This Row],[Segment]]="",0,IF(C1370="",0,IF(C1370&lt;=Table4[[#This Row],[Diameter (in)]],0,1-(D1369/D1370))))</f>
        <v>0</v>
      </c>
      <c r="P1369" s="92" t="str">
        <f>IF(Table4[[#This Row],[Segment]]="","",IF(C1369&gt;C1370,"",IF(C1370="",0.55,(0.55*(1-D1370/D1369)))))</f>
        <v/>
      </c>
      <c r="Q136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69" s="92" t="str">
        <f>IF(Table4[[#This Row],[Segment]]="","",IF(Table4[[#This Row],[Kexpansion]]="","0",((Table4[[#This Row],[Velocity (m/s)]]^2)/2)*Table4[[#This Row],[Kexpansion]]))</f>
        <v/>
      </c>
      <c r="S1369" s="92" t="str">
        <f>IF(Table4[[#This Row],[Segment]]="","",IF(Table4[[#This Row],[Kcontraction]]="","0",((Table4[[#This Row],[Velocity (m/s)]]^2)/2)*Table4[[#This Row],[Kcontraction]]))</f>
        <v/>
      </c>
      <c r="T1369" s="89" t="str">
        <f>IF(Table4[[#This Row],[Segment]]="","",SUMIF($Y$7:$Y$2000,Table4[[#This Row],[Segment]],$AD$7:$AD$2000))</f>
        <v/>
      </c>
      <c r="U1369" s="95" t="str">
        <f>IF(Table4[[#This Row],[Segment]]="","",Table4[[#This Row],[Hfriction (J/kg)]]+Table4[[#This Row],[Hexpansions (J/kg)]]+Table4[[#This Row],[Hcontractions (J/kg)]]+Table4[[#This Row],[Hf (J/kg)]])</f>
        <v/>
      </c>
      <c r="V1369" s="95" t="str">
        <f>IF(Table4[[#This Row],[Segment]]="","",Table4[[#This Row],[Total Friction Loss (J/kg)]]*Table3[Density (kg/m3)])</f>
        <v/>
      </c>
      <c r="W1369" s="95" t="str">
        <f>IF(Table4[[#This Row],[Segment]]="","",Table4[[#This Row],[Total Pressure Drop (Pa)]]/1000)</f>
        <v/>
      </c>
      <c r="Y1369" s="82" t="str">
        <f>IF('Set Up'!D1592="","",'Set Up'!D1592)</f>
        <v/>
      </c>
      <c r="Z1369" s="82" t="str">
        <f>IF('Set Up'!E1592="","",'Set Up'!E1592)</f>
        <v/>
      </c>
      <c r="AA1369" s="82" t="str">
        <f>IF('Set Up'!F1592="","",'Set Up'!F1592)</f>
        <v/>
      </c>
      <c r="AB1369" s="82" t="str">
        <f>IF('Set Up'!G1592="","",'Set Up'!G1592)</f>
        <v/>
      </c>
      <c r="AC1369" s="82" t="str">
        <f t="array" ref="AC1369">IF(Y1369="","",INDEX(Data!$G$4:$G$51,MATCH(Table7[[#This Row],[Fitting]]&amp;Table7[[#This Row],[Fitting Subtype]],Data!$E$4:$E$51&amp;Data!$F$4:$F$51,0)))</f>
        <v/>
      </c>
      <c r="AD1369" s="89" t="str">
        <f>IF(Table7[[#This Row],[Segment]]="","",Table7[[#This Row],[Quantity]]*Table7[[#This Row],[Kf]]*(((INDEX(Table4[Velocity (m/s)],MATCH(Table7[[#This Row],[Segment]],Table4[Segment],0)))^2)/2))</f>
        <v/>
      </c>
      <c r="AF1369" s="82" t="str">
        <f>Table4[[#This Row],[Segment]]</f>
        <v/>
      </c>
      <c r="AG1369" s="75"/>
      <c r="AH1369" s="82" t="str">
        <f>IF(Table5[[#This Row],[Segment]]="","",AG1369-Table4[[#This Row],[Total Pressure Drop (kPa)]])</f>
        <v/>
      </c>
    </row>
    <row r="1370" spans="1:34" x14ac:dyDescent="0.25">
      <c r="A1370" s="95" t="str">
        <f>IF('Set Up'!A1367="","",'Set Up'!A1367)</f>
        <v/>
      </c>
      <c r="B1370" s="75" t="s">
        <v>81</v>
      </c>
      <c r="C1370" s="85"/>
      <c r="D1370" s="86" t="str">
        <f>IF(Table4[[#This Row],[Diameter (in)]]="","",(((CONVERT(Table4[[#This Row],[Diameter (in)]],"in","m"))/2)^2)*PI())</f>
        <v/>
      </c>
      <c r="E1370" s="87" t="str">
        <f>IF(Table4[[#This Row],[Area (m2)]]="","",$D$4/Table4[[#This Row],[Area (m2)]])</f>
        <v/>
      </c>
      <c r="F1370" s="85">
        <f t="shared" si="21"/>
        <v>4.6951999999999998</v>
      </c>
      <c r="G1370" s="88" t="str">
        <f>IF(Table4[[#This Row],[Segment]]="","",(CONVERT(Table4[[#This Row],[Diameter (in)]],"in","m")*$B$4*Table4[[#This Row],[Velocity (m/s)]])/$C$4)</f>
        <v/>
      </c>
      <c r="H1370" s="96" t="str">
        <f>IF(Table4[[#This Row],[Segment]]="","",IF(Table4[[#This Row],[Teynold''s Number]]&gt;4000,"TURBULENT","LAMINAR"))</f>
        <v/>
      </c>
      <c r="I1370" s="86" t="str">
        <f>IF(Table4[[#This Row],[Segment]]="","",INDEX(Data!C1367:C1381,MATCH(Table4[Material],Data!B1367:B1381,0)))</f>
        <v/>
      </c>
      <c r="J1370" s="89" t="str">
        <f>IF(Table4[[#This Row],[ε (m)]]="","",Table4[[#This Row],[ε (m)]]/(CONVERT(Table4[[#This Row],[Diameter (in)]],"in","m")))</f>
        <v/>
      </c>
      <c r="K1370" s="96" t="str">
        <f>IF(Table4[[#This Row],[Regime]]="LAMINAR",16/Table4[[#This Row],[Teynold''s Number]],"-")</f>
        <v>-</v>
      </c>
      <c r="L1370" s="86"/>
      <c r="M1370" s="97" t="str">
        <f>IF(Table4[[#This Row],[Regime]]="TURBULENT",(((-4*LOG10(Table4[[#This Row],[ε/D]]/3.7+1.256/(Table4[[#This Row],[Teynold''s Number]]*SQRT(Table4[[#This Row],[f turbulent (guess)]]))))^-1)^2),"")</f>
        <v/>
      </c>
      <c r="N1370" s="91" t="str">
        <f>IF(Table4[[#This Row],[f turbulent]]="","",Table4[[#This Row],[f turbulent (guess)]]-Table4[[#This Row],[f turbulent]])</f>
        <v/>
      </c>
      <c r="O1370" s="87">
        <f>IF(Table4[[#This Row],[Segment]]="",0,IF(C1371="",0,IF(C1371&lt;=Table4[[#This Row],[Diameter (in)]],0,1-(D1370/D1371))))</f>
        <v>0</v>
      </c>
      <c r="P1370" s="92" t="str">
        <f>IF(Table4[[#This Row],[Segment]]="","",IF(C1370&gt;C1371,"",IF(C1371="",0.55,(0.55*(1-D1371/D1370)))))</f>
        <v/>
      </c>
      <c r="Q137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70" s="92" t="str">
        <f>IF(Table4[[#This Row],[Segment]]="","",IF(Table4[[#This Row],[Kexpansion]]="","0",((Table4[[#This Row],[Velocity (m/s)]]^2)/2)*Table4[[#This Row],[Kexpansion]]))</f>
        <v/>
      </c>
      <c r="S1370" s="92" t="str">
        <f>IF(Table4[[#This Row],[Segment]]="","",IF(Table4[[#This Row],[Kcontraction]]="","0",((Table4[[#This Row],[Velocity (m/s)]]^2)/2)*Table4[[#This Row],[Kcontraction]]))</f>
        <v/>
      </c>
      <c r="T1370" s="89" t="str">
        <f>IF(Table4[[#This Row],[Segment]]="","",SUMIF($Y$7:$Y$2000,Table4[[#This Row],[Segment]],$AD$7:$AD$2000))</f>
        <v/>
      </c>
      <c r="U1370" s="95" t="str">
        <f>IF(Table4[[#This Row],[Segment]]="","",Table4[[#This Row],[Hfriction (J/kg)]]+Table4[[#This Row],[Hexpansions (J/kg)]]+Table4[[#This Row],[Hcontractions (J/kg)]]+Table4[[#This Row],[Hf (J/kg)]])</f>
        <v/>
      </c>
      <c r="V1370" s="95" t="str">
        <f>IF(Table4[[#This Row],[Segment]]="","",Table4[[#This Row],[Total Friction Loss (J/kg)]]*Table3[Density (kg/m3)])</f>
        <v/>
      </c>
      <c r="W1370" s="95" t="str">
        <f>IF(Table4[[#This Row],[Segment]]="","",Table4[[#This Row],[Total Pressure Drop (Pa)]]/1000)</f>
        <v/>
      </c>
      <c r="Y1370" s="82" t="str">
        <f>IF('Set Up'!D1593="","",'Set Up'!D1593)</f>
        <v/>
      </c>
      <c r="Z1370" s="82" t="str">
        <f>IF('Set Up'!E1593="","",'Set Up'!E1593)</f>
        <v/>
      </c>
      <c r="AA1370" s="82" t="str">
        <f>IF('Set Up'!F1593="","",'Set Up'!F1593)</f>
        <v/>
      </c>
      <c r="AB1370" s="82" t="str">
        <f>IF('Set Up'!G1593="","",'Set Up'!G1593)</f>
        <v/>
      </c>
      <c r="AC1370" s="82" t="str">
        <f t="array" ref="AC1370">IF(Y1370="","",INDEX(Data!$G$4:$G$51,MATCH(Table7[[#This Row],[Fitting]]&amp;Table7[[#This Row],[Fitting Subtype]],Data!$E$4:$E$51&amp;Data!$F$4:$F$51,0)))</f>
        <v/>
      </c>
      <c r="AD1370" s="89" t="str">
        <f>IF(Table7[[#This Row],[Segment]]="","",Table7[[#This Row],[Quantity]]*Table7[[#This Row],[Kf]]*(((INDEX(Table4[Velocity (m/s)],MATCH(Table7[[#This Row],[Segment]],Table4[Segment],0)))^2)/2))</f>
        <v/>
      </c>
      <c r="AF1370" s="82" t="str">
        <f>Table4[[#This Row],[Segment]]</f>
        <v/>
      </c>
      <c r="AG1370" s="75"/>
      <c r="AH1370" s="82" t="str">
        <f>IF(Table5[[#This Row],[Segment]]="","",AG1370-Table4[[#This Row],[Total Pressure Drop (kPa)]])</f>
        <v/>
      </c>
    </row>
    <row r="1371" spans="1:34" x14ac:dyDescent="0.25">
      <c r="A1371" s="95" t="str">
        <f>IF('Set Up'!A1368="","",'Set Up'!A1368)</f>
        <v/>
      </c>
      <c r="B1371" s="75" t="s">
        <v>81</v>
      </c>
      <c r="C1371" s="85"/>
      <c r="D1371" s="86" t="str">
        <f>IF(Table4[[#This Row],[Diameter (in)]]="","",(((CONVERT(Table4[[#This Row],[Diameter (in)]],"in","m"))/2)^2)*PI())</f>
        <v/>
      </c>
      <c r="E1371" s="87" t="str">
        <f>IF(Table4[[#This Row],[Area (m2)]]="","",$D$4/Table4[[#This Row],[Area (m2)]])</f>
        <v/>
      </c>
      <c r="F1371" s="85">
        <f t="shared" si="21"/>
        <v>4.6951999999999998</v>
      </c>
      <c r="G1371" s="88" t="str">
        <f>IF(Table4[[#This Row],[Segment]]="","",(CONVERT(Table4[[#This Row],[Diameter (in)]],"in","m")*$B$4*Table4[[#This Row],[Velocity (m/s)]])/$C$4)</f>
        <v/>
      </c>
      <c r="H1371" s="96" t="str">
        <f>IF(Table4[[#This Row],[Segment]]="","",IF(Table4[[#This Row],[Teynold''s Number]]&gt;4000,"TURBULENT","LAMINAR"))</f>
        <v/>
      </c>
      <c r="I1371" s="86" t="str">
        <f>IF(Table4[[#This Row],[Segment]]="","",INDEX(Data!C1368:C1382,MATCH(Table4[Material],Data!B1368:B1382,0)))</f>
        <v/>
      </c>
      <c r="J1371" s="89" t="str">
        <f>IF(Table4[[#This Row],[ε (m)]]="","",Table4[[#This Row],[ε (m)]]/(CONVERT(Table4[[#This Row],[Diameter (in)]],"in","m")))</f>
        <v/>
      </c>
      <c r="K1371" s="96" t="str">
        <f>IF(Table4[[#This Row],[Regime]]="LAMINAR",16/Table4[[#This Row],[Teynold''s Number]],"-")</f>
        <v>-</v>
      </c>
      <c r="L1371" s="86"/>
      <c r="M1371" s="97" t="str">
        <f>IF(Table4[[#This Row],[Regime]]="TURBULENT",(((-4*LOG10(Table4[[#This Row],[ε/D]]/3.7+1.256/(Table4[[#This Row],[Teynold''s Number]]*SQRT(Table4[[#This Row],[f turbulent (guess)]]))))^-1)^2),"")</f>
        <v/>
      </c>
      <c r="N1371" s="91" t="str">
        <f>IF(Table4[[#This Row],[f turbulent]]="","",Table4[[#This Row],[f turbulent (guess)]]-Table4[[#This Row],[f turbulent]])</f>
        <v/>
      </c>
      <c r="O1371" s="87">
        <f>IF(Table4[[#This Row],[Segment]]="",0,IF(C1372="",0,IF(C1372&lt;=Table4[[#This Row],[Diameter (in)]],0,1-(D1371/D1372))))</f>
        <v>0</v>
      </c>
      <c r="P1371" s="92" t="str">
        <f>IF(Table4[[#This Row],[Segment]]="","",IF(C1371&gt;C1372,"",IF(C1372="",0.55,(0.55*(1-D1372/D1371)))))</f>
        <v/>
      </c>
      <c r="Q137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71" s="92" t="str">
        <f>IF(Table4[[#This Row],[Segment]]="","",IF(Table4[[#This Row],[Kexpansion]]="","0",((Table4[[#This Row],[Velocity (m/s)]]^2)/2)*Table4[[#This Row],[Kexpansion]]))</f>
        <v/>
      </c>
      <c r="S1371" s="92" t="str">
        <f>IF(Table4[[#This Row],[Segment]]="","",IF(Table4[[#This Row],[Kcontraction]]="","0",((Table4[[#This Row],[Velocity (m/s)]]^2)/2)*Table4[[#This Row],[Kcontraction]]))</f>
        <v/>
      </c>
      <c r="T1371" s="89" t="str">
        <f>IF(Table4[[#This Row],[Segment]]="","",SUMIF($Y$7:$Y$2000,Table4[[#This Row],[Segment]],$AD$7:$AD$2000))</f>
        <v/>
      </c>
      <c r="U1371" s="95" t="str">
        <f>IF(Table4[[#This Row],[Segment]]="","",Table4[[#This Row],[Hfriction (J/kg)]]+Table4[[#This Row],[Hexpansions (J/kg)]]+Table4[[#This Row],[Hcontractions (J/kg)]]+Table4[[#This Row],[Hf (J/kg)]])</f>
        <v/>
      </c>
      <c r="V1371" s="95" t="str">
        <f>IF(Table4[[#This Row],[Segment]]="","",Table4[[#This Row],[Total Friction Loss (J/kg)]]*Table3[Density (kg/m3)])</f>
        <v/>
      </c>
      <c r="W1371" s="95" t="str">
        <f>IF(Table4[[#This Row],[Segment]]="","",Table4[[#This Row],[Total Pressure Drop (Pa)]]/1000)</f>
        <v/>
      </c>
      <c r="Y1371" s="82" t="str">
        <f>IF('Set Up'!D1594="","",'Set Up'!D1594)</f>
        <v/>
      </c>
      <c r="Z1371" s="82" t="str">
        <f>IF('Set Up'!E1594="","",'Set Up'!E1594)</f>
        <v/>
      </c>
      <c r="AA1371" s="82" t="str">
        <f>IF('Set Up'!F1594="","",'Set Up'!F1594)</f>
        <v/>
      </c>
      <c r="AB1371" s="82" t="str">
        <f>IF('Set Up'!G1594="","",'Set Up'!G1594)</f>
        <v/>
      </c>
      <c r="AC1371" s="82" t="str">
        <f t="array" ref="AC1371">IF(Y1371="","",INDEX(Data!$G$4:$G$51,MATCH(Table7[[#This Row],[Fitting]]&amp;Table7[[#This Row],[Fitting Subtype]],Data!$E$4:$E$51&amp;Data!$F$4:$F$51,0)))</f>
        <v/>
      </c>
      <c r="AD1371" s="89" t="str">
        <f>IF(Table7[[#This Row],[Segment]]="","",Table7[[#This Row],[Quantity]]*Table7[[#This Row],[Kf]]*(((INDEX(Table4[Velocity (m/s)],MATCH(Table7[[#This Row],[Segment]],Table4[Segment],0)))^2)/2))</f>
        <v/>
      </c>
      <c r="AF1371" s="82" t="str">
        <f>Table4[[#This Row],[Segment]]</f>
        <v/>
      </c>
      <c r="AG1371" s="75"/>
      <c r="AH1371" s="82" t="str">
        <f>IF(Table5[[#This Row],[Segment]]="","",AG1371-Table4[[#This Row],[Total Pressure Drop (kPa)]])</f>
        <v/>
      </c>
    </row>
    <row r="1372" spans="1:34" x14ac:dyDescent="0.25">
      <c r="A1372" s="95" t="str">
        <f>IF('Set Up'!A1369="","",'Set Up'!A1369)</f>
        <v/>
      </c>
      <c r="B1372" s="75" t="s">
        <v>81</v>
      </c>
      <c r="C1372" s="85"/>
      <c r="D1372" s="86" t="str">
        <f>IF(Table4[[#This Row],[Diameter (in)]]="","",(((CONVERT(Table4[[#This Row],[Diameter (in)]],"in","m"))/2)^2)*PI())</f>
        <v/>
      </c>
      <c r="E1372" s="87" t="str">
        <f>IF(Table4[[#This Row],[Area (m2)]]="","",$D$4/Table4[[#This Row],[Area (m2)]])</f>
        <v/>
      </c>
      <c r="F1372" s="85">
        <f t="shared" si="21"/>
        <v>4.6951999999999998</v>
      </c>
      <c r="G1372" s="88" t="str">
        <f>IF(Table4[[#This Row],[Segment]]="","",(CONVERT(Table4[[#This Row],[Diameter (in)]],"in","m")*$B$4*Table4[[#This Row],[Velocity (m/s)]])/$C$4)</f>
        <v/>
      </c>
      <c r="H1372" s="96" t="str">
        <f>IF(Table4[[#This Row],[Segment]]="","",IF(Table4[[#This Row],[Teynold''s Number]]&gt;4000,"TURBULENT","LAMINAR"))</f>
        <v/>
      </c>
      <c r="I1372" s="86" t="str">
        <f>IF(Table4[[#This Row],[Segment]]="","",INDEX(Data!C1369:C1383,MATCH(Table4[Material],Data!B1369:B1383,0)))</f>
        <v/>
      </c>
      <c r="J1372" s="89" t="str">
        <f>IF(Table4[[#This Row],[ε (m)]]="","",Table4[[#This Row],[ε (m)]]/(CONVERT(Table4[[#This Row],[Diameter (in)]],"in","m")))</f>
        <v/>
      </c>
      <c r="K1372" s="96" t="str">
        <f>IF(Table4[[#This Row],[Regime]]="LAMINAR",16/Table4[[#This Row],[Teynold''s Number]],"-")</f>
        <v>-</v>
      </c>
      <c r="L1372" s="86"/>
      <c r="M1372" s="97" t="str">
        <f>IF(Table4[[#This Row],[Regime]]="TURBULENT",(((-4*LOG10(Table4[[#This Row],[ε/D]]/3.7+1.256/(Table4[[#This Row],[Teynold''s Number]]*SQRT(Table4[[#This Row],[f turbulent (guess)]]))))^-1)^2),"")</f>
        <v/>
      </c>
      <c r="N1372" s="91" t="str">
        <f>IF(Table4[[#This Row],[f turbulent]]="","",Table4[[#This Row],[f turbulent (guess)]]-Table4[[#This Row],[f turbulent]])</f>
        <v/>
      </c>
      <c r="O1372" s="87">
        <f>IF(Table4[[#This Row],[Segment]]="",0,IF(C1373="",0,IF(C1373&lt;=Table4[[#This Row],[Diameter (in)]],0,1-(D1372/D1373))))</f>
        <v>0</v>
      </c>
      <c r="P1372" s="92" t="str">
        <f>IF(Table4[[#This Row],[Segment]]="","",IF(C1372&gt;C1373,"",IF(C1373="",0.55,(0.55*(1-D1373/D1372)))))</f>
        <v/>
      </c>
      <c r="Q137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72" s="92" t="str">
        <f>IF(Table4[[#This Row],[Segment]]="","",IF(Table4[[#This Row],[Kexpansion]]="","0",((Table4[[#This Row],[Velocity (m/s)]]^2)/2)*Table4[[#This Row],[Kexpansion]]))</f>
        <v/>
      </c>
      <c r="S1372" s="92" t="str">
        <f>IF(Table4[[#This Row],[Segment]]="","",IF(Table4[[#This Row],[Kcontraction]]="","0",((Table4[[#This Row],[Velocity (m/s)]]^2)/2)*Table4[[#This Row],[Kcontraction]]))</f>
        <v/>
      </c>
      <c r="T1372" s="89" t="str">
        <f>IF(Table4[[#This Row],[Segment]]="","",SUMIF($Y$7:$Y$2000,Table4[[#This Row],[Segment]],$AD$7:$AD$2000))</f>
        <v/>
      </c>
      <c r="U1372" s="95" t="str">
        <f>IF(Table4[[#This Row],[Segment]]="","",Table4[[#This Row],[Hfriction (J/kg)]]+Table4[[#This Row],[Hexpansions (J/kg)]]+Table4[[#This Row],[Hcontractions (J/kg)]]+Table4[[#This Row],[Hf (J/kg)]])</f>
        <v/>
      </c>
      <c r="V1372" s="95" t="str">
        <f>IF(Table4[[#This Row],[Segment]]="","",Table4[[#This Row],[Total Friction Loss (J/kg)]]*Table3[Density (kg/m3)])</f>
        <v/>
      </c>
      <c r="W1372" s="95" t="str">
        <f>IF(Table4[[#This Row],[Segment]]="","",Table4[[#This Row],[Total Pressure Drop (Pa)]]/1000)</f>
        <v/>
      </c>
      <c r="Y1372" s="82" t="str">
        <f>IF('Set Up'!D1595="","",'Set Up'!D1595)</f>
        <v/>
      </c>
      <c r="Z1372" s="82" t="str">
        <f>IF('Set Up'!E1595="","",'Set Up'!E1595)</f>
        <v/>
      </c>
      <c r="AA1372" s="82" t="str">
        <f>IF('Set Up'!F1595="","",'Set Up'!F1595)</f>
        <v/>
      </c>
      <c r="AB1372" s="82" t="str">
        <f>IF('Set Up'!G1595="","",'Set Up'!G1595)</f>
        <v/>
      </c>
      <c r="AC1372" s="82" t="str">
        <f t="array" ref="AC1372">IF(Y1372="","",INDEX(Data!$G$4:$G$51,MATCH(Table7[[#This Row],[Fitting]]&amp;Table7[[#This Row],[Fitting Subtype]],Data!$E$4:$E$51&amp;Data!$F$4:$F$51,0)))</f>
        <v/>
      </c>
      <c r="AD1372" s="89" t="str">
        <f>IF(Table7[[#This Row],[Segment]]="","",Table7[[#This Row],[Quantity]]*Table7[[#This Row],[Kf]]*(((INDEX(Table4[Velocity (m/s)],MATCH(Table7[[#This Row],[Segment]],Table4[Segment],0)))^2)/2))</f>
        <v/>
      </c>
      <c r="AF1372" s="82" t="str">
        <f>Table4[[#This Row],[Segment]]</f>
        <v/>
      </c>
      <c r="AG1372" s="75"/>
      <c r="AH1372" s="82" t="str">
        <f>IF(Table5[[#This Row],[Segment]]="","",AG1372-Table4[[#This Row],[Total Pressure Drop (kPa)]])</f>
        <v/>
      </c>
    </row>
    <row r="1373" spans="1:34" x14ac:dyDescent="0.25">
      <c r="A1373" s="95" t="str">
        <f>IF('Set Up'!A1370="","",'Set Up'!A1370)</f>
        <v/>
      </c>
      <c r="B1373" s="75" t="s">
        <v>81</v>
      </c>
      <c r="C1373" s="85"/>
      <c r="D1373" s="86" t="str">
        <f>IF(Table4[[#This Row],[Diameter (in)]]="","",(((CONVERT(Table4[[#This Row],[Diameter (in)]],"in","m"))/2)^2)*PI())</f>
        <v/>
      </c>
      <c r="E1373" s="87" t="str">
        <f>IF(Table4[[#This Row],[Area (m2)]]="","",$D$4/Table4[[#This Row],[Area (m2)]])</f>
        <v/>
      </c>
      <c r="F1373" s="85">
        <f t="shared" si="21"/>
        <v>4.6951999999999998</v>
      </c>
      <c r="G1373" s="88" t="str">
        <f>IF(Table4[[#This Row],[Segment]]="","",(CONVERT(Table4[[#This Row],[Diameter (in)]],"in","m")*$B$4*Table4[[#This Row],[Velocity (m/s)]])/$C$4)</f>
        <v/>
      </c>
      <c r="H1373" s="96" t="str">
        <f>IF(Table4[[#This Row],[Segment]]="","",IF(Table4[[#This Row],[Teynold''s Number]]&gt;4000,"TURBULENT","LAMINAR"))</f>
        <v/>
      </c>
      <c r="I1373" s="86" t="str">
        <f>IF(Table4[[#This Row],[Segment]]="","",INDEX(Data!C1370:C1384,MATCH(Table4[Material],Data!B1370:B1384,0)))</f>
        <v/>
      </c>
      <c r="J1373" s="89" t="str">
        <f>IF(Table4[[#This Row],[ε (m)]]="","",Table4[[#This Row],[ε (m)]]/(CONVERT(Table4[[#This Row],[Diameter (in)]],"in","m")))</f>
        <v/>
      </c>
      <c r="K1373" s="96" t="str">
        <f>IF(Table4[[#This Row],[Regime]]="LAMINAR",16/Table4[[#This Row],[Teynold''s Number]],"-")</f>
        <v>-</v>
      </c>
      <c r="L1373" s="86"/>
      <c r="M1373" s="97" t="str">
        <f>IF(Table4[[#This Row],[Regime]]="TURBULENT",(((-4*LOG10(Table4[[#This Row],[ε/D]]/3.7+1.256/(Table4[[#This Row],[Teynold''s Number]]*SQRT(Table4[[#This Row],[f turbulent (guess)]]))))^-1)^2),"")</f>
        <v/>
      </c>
      <c r="N1373" s="91" t="str">
        <f>IF(Table4[[#This Row],[f turbulent]]="","",Table4[[#This Row],[f turbulent (guess)]]-Table4[[#This Row],[f turbulent]])</f>
        <v/>
      </c>
      <c r="O1373" s="87">
        <f>IF(Table4[[#This Row],[Segment]]="",0,IF(C1374="",0,IF(C1374&lt;=Table4[[#This Row],[Diameter (in)]],0,1-(D1373/D1374))))</f>
        <v>0</v>
      </c>
      <c r="P1373" s="92" t="str">
        <f>IF(Table4[[#This Row],[Segment]]="","",IF(C1373&gt;C1374,"",IF(C1374="",0.55,(0.55*(1-D1374/D1373)))))</f>
        <v/>
      </c>
      <c r="Q137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73" s="92" t="str">
        <f>IF(Table4[[#This Row],[Segment]]="","",IF(Table4[[#This Row],[Kexpansion]]="","0",((Table4[[#This Row],[Velocity (m/s)]]^2)/2)*Table4[[#This Row],[Kexpansion]]))</f>
        <v/>
      </c>
      <c r="S1373" s="92" t="str">
        <f>IF(Table4[[#This Row],[Segment]]="","",IF(Table4[[#This Row],[Kcontraction]]="","0",((Table4[[#This Row],[Velocity (m/s)]]^2)/2)*Table4[[#This Row],[Kcontraction]]))</f>
        <v/>
      </c>
      <c r="T1373" s="89" t="str">
        <f>IF(Table4[[#This Row],[Segment]]="","",SUMIF($Y$7:$Y$2000,Table4[[#This Row],[Segment]],$AD$7:$AD$2000))</f>
        <v/>
      </c>
      <c r="U1373" s="95" t="str">
        <f>IF(Table4[[#This Row],[Segment]]="","",Table4[[#This Row],[Hfriction (J/kg)]]+Table4[[#This Row],[Hexpansions (J/kg)]]+Table4[[#This Row],[Hcontractions (J/kg)]]+Table4[[#This Row],[Hf (J/kg)]])</f>
        <v/>
      </c>
      <c r="V1373" s="95" t="str">
        <f>IF(Table4[[#This Row],[Segment]]="","",Table4[[#This Row],[Total Friction Loss (J/kg)]]*Table3[Density (kg/m3)])</f>
        <v/>
      </c>
      <c r="W1373" s="95" t="str">
        <f>IF(Table4[[#This Row],[Segment]]="","",Table4[[#This Row],[Total Pressure Drop (Pa)]]/1000)</f>
        <v/>
      </c>
      <c r="Y1373" s="82" t="str">
        <f>IF('Set Up'!D1596="","",'Set Up'!D1596)</f>
        <v/>
      </c>
      <c r="Z1373" s="82" t="str">
        <f>IF('Set Up'!E1596="","",'Set Up'!E1596)</f>
        <v/>
      </c>
      <c r="AA1373" s="82" t="str">
        <f>IF('Set Up'!F1596="","",'Set Up'!F1596)</f>
        <v/>
      </c>
      <c r="AB1373" s="82" t="str">
        <f>IF('Set Up'!G1596="","",'Set Up'!G1596)</f>
        <v/>
      </c>
      <c r="AC1373" s="82" t="str">
        <f t="array" ref="AC1373">IF(Y1373="","",INDEX(Data!$G$4:$G$51,MATCH(Table7[[#This Row],[Fitting]]&amp;Table7[[#This Row],[Fitting Subtype]],Data!$E$4:$E$51&amp;Data!$F$4:$F$51,0)))</f>
        <v/>
      </c>
      <c r="AD1373" s="89" t="str">
        <f>IF(Table7[[#This Row],[Segment]]="","",Table7[[#This Row],[Quantity]]*Table7[[#This Row],[Kf]]*(((INDEX(Table4[Velocity (m/s)],MATCH(Table7[[#This Row],[Segment]],Table4[Segment],0)))^2)/2))</f>
        <v/>
      </c>
      <c r="AF1373" s="82" t="str">
        <f>Table4[[#This Row],[Segment]]</f>
        <v/>
      </c>
      <c r="AG1373" s="75"/>
      <c r="AH1373" s="82" t="str">
        <f>IF(Table5[[#This Row],[Segment]]="","",AG1373-Table4[[#This Row],[Total Pressure Drop (kPa)]])</f>
        <v/>
      </c>
    </row>
    <row r="1374" spans="1:34" x14ac:dyDescent="0.25">
      <c r="A1374" s="95" t="str">
        <f>IF('Set Up'!A1371="","",'Set Up'!A1371)</f>
        <v/>
      </c>
      <c r="B1374" s="75" t="s">
        <v>81</v>
      </c>
      <c r="C1374" s="85"/>
      <c r="D1374" s="86" t="str">
        <f>IF(Table4[[#This Row],[Diameter (in)]]="","",(((CONVERT(Table4[[#This Row],[Diameter (in)]],"in","m"))/2)^2)*PI())</f>
        <v/>
      </c>
      <c r="E1374" s="87" t="str">
        <f>IF(Table4[[#This Row],[Area (m2)]]="","",$D$4/Table4[[#This Row],[Area (m2)]])</f>
        <v/>
      </c>
      <c r="F1374" s="85">
        <f t="shared" si="21"/>
        <v>4.6951999999999998</v>
      </c>
      <c r="G1374" s="88" t="str">
        <f>IF(Table4[[#This Row],[Segment]]="","",(CONVERT(Table4[[#This Row],[Diameter (in)]],"in","m")*$B$4*Table4[[#This Row],[Velocity (m/s)]])/$C$4)</f>
        <v/>
      </c>
      <c r="H1374" s="96" t="str">
        <f>IF(Table4[[#This Row],[Segment]]="","",IF(Table4[[#This Row],[Teynold''s Number]]&gt;4000,"TURBULENT","LAMINAR"))</f>
        <v/>
      </c>
      <c r="I1374" s="86" t="str">
        <f>IF(Table4[[#This Row],[Segment]]="","",INDEX(Data!C1371:C1385,MATCH(Table4[Material],Data!B1371:B1385,0)))</f>
        <v/>
      </c>
      <c r="J1374" s="89" t="str">
        <f>IF(Table4[[#This Row],[ε (m)]]="","",Table4[[#This Row],[ε (m)]]/(CONVERT(Table4[[#This Row],[Diameter (in)]],"in","m")))</f>
        <v/>
      </c>
      <c r="K1374" s="96" t="str">
        <f>IF(Table4[[#This Row],[Regime]]="LAMINAR",16/Table4[[#This Row],[Teynold''s Number]],"-")</f>
        <v>-</v>
      </c>
      <c r="L1374" s="86"/>
      <c r="M1374" s="97" t="str">
        <f>IF(Table4[[#This Row],[Regime]]="TURBULENT",(((-4*LOG10(Table4[[#This Row],[ε/D]]/3.7+1.256/(Table4[[#This Row],[Teynold''s Number]]*SQRT(Table4[[#This Row],[f turbulent (guess)]]))))^-1)^2),"")</f>
        <v/>
      </c>
      <c r="N1374" s="91" t="str">
        <f>IF(Table4[[#This Row],[f turbulent]]="","",Table4[[#This Row],[f turbulent (guess)]]-Table4[[#This Row],[f turbulent]])</f>
        <v/>
      </c>
      <c r="O1374" s="87">
        <f>IF(Table4[[#This Row],[Segment]]="",0,IF(C1375="",0,IF(C1375&lt;=Table4[[#This Row],[Diameter (in)]],0,1-(D1374/D1375))))</f>
        <v>0</v>
      </c>
      <c r="P1374" s="92" t="str">
        <f>IF(Table4[[#This Row],[Segment]]="","",IF(C1374&gt;C1375,"",IF(C1375="",0.55,(0.55*(1-D1375/D1374)))))</f>
        <v/>
      </c>
      <c r="Q137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74" s="92" t="str">
        <f>IF(Table4[[#This Row],[Segment]]="","",IF(Table4[[#This Row],[Kexpansion]]="","0",((Table4[[#This Row],[Velocity (m/s)]]^2)/2)*Table4[[#This Row],[Kexpansion]]))</f>
        <v/>
      </c>
      <c r="S1374" s="92" t="str">
        <f>IF(Table4[[#This Row],[Segment]]="","",IF(Table4[[#This Row],[Kcontraction]]="","0",((Table4[[#This Row],[Velocity (m/s)]]^2)/2)*Table4[[#This Row],[Kcontraction]]))</f>
        <v/>
      </c>
      <c r="T1374" s="89" t="str">
        <f>IF(Table4[[#This Row],[Segment]]="","",SUMIF($Y$7:$Y$2000,Table4[[#This Row],[Segment]],$AD$7:$AD$2000))</f>
        <v/>
      </c>
      <c r="U1374" s="95" t="str">
        <f>IF(Table4[[#This Row],[Segment]]="","",Table4[[#This Row],[Hfriction (J/kg)]]+Table4[[#This Row],[Hexpansions (J/kg)]]+Table4[[#This Row],[Hcontractions (J/kg)]]+Table4[[#This Row],[Hf (J/kg)]])</f>
        <v/>
      </c>
      <c r="V1374" s="95" t="str">
        <f>IF(Table4[[#This Row],[Segment]]="","",Table4[[#This Row],[Total Friction Loss (J/kg)]]*Table3[Density (kg/m3)])</f>
        <v/>
      </c>
      <c r="W1374" s="95" t="str">
        <f>IF(Table4[[#This Row],[Segment]]="","",Table4[[#This Row],[Total Pressure Drop (Pa)]]/1000)</f>
        <v/>
      </c>
      <c r="Y1374" s="82" t="str">
        <f>IF('Set Up'!D1597="","",'Set Up'!D1597)</f>
        <v/>
      </c>
      <c r="Z1374" s="82" t="str">
        <f>IF('Set Up'!E1597="","",'Set Up'!E1597)</f>
        <v/>
      </c>
      <c r="AA1374" s="82" t="str">
        <f>IF('Set Up'!F1597="","",'Set Up'!F1597)</f>
        <v/>
      </c>
      <c r="AB1374" s="82" t="str">
        <f>IF('Set Up'!G1597="","",'Set Up'!G1597)</f>
        <v/>
      </c>
      <c r="AC1374" s="82" t="str">
        <f t="array" ref="AC1374">IF(Y1374="","",INDEX(Data!$G$4:$G$51,MATCH(Table7[[#This Row],[Fitting]]&amp;Table7[[#This Row],[Fitting Subtype]],Data!$E$4:$E$51&amp;Data!$F$4:$F$51,0)))</f>
        <v/>
      </c>
      <c r="AD1374" s="89" t="str">
        <f>IF(Table7[[#This Row],[Segment]]="","",Table7[[#This Row],[Quantity]]*Table7[[#This Row],[Kf]]*(((INDEX(Table4[Velocity (m/s)],MATCH(Table7[[#This Row],[Segment]],Table4[Segment],0)))^2)/2))</f>
        <v/>
      </c>
      <c r="AF1374" s="82" t="str">
        <f>Table4[[#This Row],[Segment]]</f>
        <v/>
      </c>
      <c r="AG1374" s="75"/>
      <c r="AH1374" s="82" t="str">
        <f>IF(Table5[[#This Row],[Segment]]="","",AG1374-Table4[[#This Row],[Total Pressure Drop (kPa)]])</f>
        <v/>
      </c>
    </row>
    <row r="1375" spans="1:34" x14ac:dyDescent="0.25">
      <c r="A1375" s="95" t="str">
        <f>IF('Set Up'!A1372="","",'Set Up'!A1372)</f>
        <v/>
      </c>
      <c r="B1375" s="75" t="s">
        <v>81</v>
      </c>
      <c r="C1375" s="85"/>
      <c r="D1375" s="86" t="str">
        <f>IF(Table4[[#This Row],[Diameter (in)]]="","",(((CONVERT(Table4[[#This Row],[Diameter (in)]],"in","m"))/2)^2)*PI())</f>
        <v/>
      </c>
      <c r="E1375" s="87" t="str">
        <f>IF(Table4[[#This Row],[Area (m2)]]="","",$D$4/Table4[[#This Row],[Area (m2)]])</f>
        <v/>
      </c>
      <c r="F1375" s="85">
        <f t="shared" si="21"/>
        <v>4.6951999999999998</v>
      </c>
      <c r="G1375" s="88" t="str">
        <f>IF(Table4[[#This Row],[Segment]]="","",(CONVERT(Table4[[#This Row],[Diameter (in)]],"in","m")*$B$4*Table4[[#This Row],[Velocity (m/s)]])/$C$4)</f>
        <v/>
      </c>
      <c r="H1375" s="96" t="str">
        <f>IF(Table4[[#This Row],[Segment]]="","",IF(Table4[[#This Row],[Teynold''s Number]]&gt;4000,"TURBULENT","LAMINAR"))</f>
        <v/>
      </c>
      <c r="I1375" s="86" t="str">
        <f>IF(Table4[[#This Row],[Segment]]="","",INDEX(Data!C1372:C1386,MATCH(Table4[Material],Data!B1372:B1386,0)))</f>
        <v/>
      </c>
      <c r="J1375" s="89" t="str">
        <f>IF(Table4[[#This Row],[ε (m)]]="","",Table4[[#This Row],[ε (m)]]/(CONVERT(Table4[[#This Row],[Diameter (in)]],"in","m")))</f>
        <v/>
      </c>
      <c r="K1375" s="96" t="str">
        <f>IF(Table4[[#This Row],[Regime]]="LAMINAR",16/Table4[[#This Row],[Teynold''s Number]],"-")</f>
        <v>-</v>
      </c>
      <c r="L1375" s="86"/>
      <c r="M1375" s="97" t="str">
        <f>IF(Table4[[#This Row],[Regime]]="TURBULENT",(((-4*LOG10(Table4[[#This Row],[ε/D]]/3.7+1.256/(Table4[[#This Row],[Teynold''s Number]]*SQRT(Table4[[#This Row],[f turbulent (guess)]]))))^-1)^2),"")</f>
        <v/>
      </c>
      <c r="N1375" s="91" t="str">
        <f>IF(Table4[[#This Row],[f turbulent]]="","",Table4[[#This Row],[f turbulent (guess)]]-Table4[[#This Row],[f turbulent]])</f>
        <v/>
      </c>
      <c r="O1375" s="87">
        <f>IF(Table4[[#This Row],[Segment]]="",0,IF(C1376="",0,IF(C1376&lt;=Table4[[#This Row],[Diameter (in)]],0,1-(D1375/D1376))))</f>
        <v>0</v>
      </c>
      <c r="P1375" s="92" t="str">
        <f>IF(Table4[[#This Row],[Segment]]="","",IF(C1375&gt;C1376,"",IF(C1376="",0.55,(0.55*(1-D1376/D1375)))))</f>
        <v/>
      </c>
      <c r="Q137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75" s="92" t="str">
        <f>IF(Table4[[#This Row],[Segment]]="","",IF(Table4[[#This Row],[Kexpansion]]="","0",((Table4[[#This Row],[Velocity (m/s)]]^2)/2)*Table4[[#This Row],[Kexpansion]]))</f>
        <v/>
      </c>
      <c r="S1375" s="92" t="str">
        <f>IF(Table4[[#This Row],[Segment]]="","",IF(Table4[[#This Row],[Kcontraction]]="","0",((Table4[[#This Row],[Velocity (m/s)]]^2)/2)*Table4[[#This Row],[Kcontraction]]))</f>
        <v/>
      </c>
      <c r="T1375" s="89" t="str">
        <f>IF(Table4[[#This Row],[Segment]]="","",SUMIF($Y$7:$Y$2000,Table4[[#This Row],[Segment]],$AD$7:$AD$2000))</f>
        <v/>
      </c>
      <c r="U1375" s="95" t="str">
        <f>IF(Table4[[#This Row],[Segment]]="","",Table4[[#This Row],[Hfriction (J/kg)]]+Table4[[#This Row],[Hexpansions (J/kg)]]+Table4[[#This Row],[Hcontractions (J/kg)]]+Table4[[#This Row],[Hf (J/kg)]])</f>
        <v/>
      </c>
      <c r="V1375" s="95" t="str">
        <f>IF(Table4[[#This Row],[Segment]]="","",Table4[[#This Row],[Total Friction Loss (J/kg)]]*Table3[Density (kg/m3)])</f>
        <v/>
      </c>
      <c r="W1375" s="95" t="str">
        <f>IF(Table4[[#This Row],[Segment]]="","",Table4[[#This Row],[Total Pressure Drop (Pa)]]/1000)</f>
        <v/>
      </c>
      <c r="Y1375" s="82" t="str">
        <f>IF('Set Up'!D1598="","",'Set Up'!D1598)</f>
        <v/>
      </c>
      <c r="Z1375" s="82" t="str">
        <f>IF('Set Up'!E1598="","",'Set Up'!E1598)</f>
        <v/>
      </c>
      <c r="AA1375" s="82" t="str">
        <f>IF('Set Up'!F1598="","",'Set Up'!F1598)</f>
        <v/>
      </c>
      <c r="AB1375" s="82" t="str">
        <f>IF('Set Up'!G1598="","",'Set Up'!G1598)</f>
        <v/>
      </c>
      <c r="AC1375" s="82" t="str">
        <f t="array" ref="AC1375">IF(Y1375="","",INDEX(Data!$G$4:$G$51,MATCH(Table7[[#This Row],[Fitting]]&amp;Table7[[#This Row],[Fitting Subtype]],Data!$E$4:$E$51&amp;Data!$F$4:$F$51,0)))</f>
        <v/>
      </c>
      <c r="AD1375" s="89" t="str">
        <f>IF(Table7[[#This Row],[Segment]]="","",Table7[[#This Row],[Quantity]]*Table7[[#This Row],[Kf]]*(((INDEX(Table4[Velocity (m/s)],MATCH(Table7[[#This Row],[Segment]],Table4[Segment],0)))^2)/2))</f>
        <v/>
      </c>
      <c r="AF1375" s="82" t="str">
        <f>Table4[[#This Row],[Segment]]</f>
        <v/>
      </c>
      <c r="AG1375" s="75"/>
      <c r="AH1375" s="82" t="str">
        <f>IF(Table5[[#This Row],[Segment]]="","",AG1375-Table4[[#This Row],[Total Pressure Drop (kPa)]])</f>
        <v/>
      </c>
    </row>
    <row r="1376" spans="1:34" x14ac:dyDescent="0.25">
      <c r="A1376" s="95" t="str">
        <f>IF('Set Up'!A1373="","",'Set Up'!A1373)</f>
        <v/>
      </c>
      <c r="B1376" s="75" t="s">
        <v>81</v>
      </c>
      <c r="C1376" s="85"/>
      <c r="D1376" s="86" t="str">
        <f>IF(Table4[[#This Row],[Diameter (in)]]="","",(((CONVERT(Table4[[#This Row],[Diameter (in)]],"in","m"))/2)^2)*PI())</f>
        <v/>
      </c>
      <c r="E1376" s="87" t="str">
        <f>IF(Table4[[#This Row],[Area (m2)]]="","",$D$4/Table4[[#This Row],[Area (m2)]])</f>
        <v/>
      </c>
      <c r="F1376" s="85">
        <f t="shared" si="21"/>
        <v>4.6951999999999998</v>
      </c>
      <c r="G1376" s="88" t="str">
        <f>IF(Table4[[#This Row],[Segment]]="","",(CONVERT(Table4[[#This Row],[Diameter (in)]],"in","m")*$B$4*Table4[[#This Row],[Velocity (m/s)]])/$C$4)</f>
        <v/>
      </c>
      <c r="H1376" s="96" t="str">
        <f>IF(Table4[[#This Row],[Segment]]="","",IF(Table4[[#This Row],[Teynold''s Number]]&gt;4000,"TURBULENT","LAMINAR"))</f>
        <v/>
      </c>
      <c r="I1376" s="86" t="str">
        <f>IF(Table4[[#This Row],[Segment]]="","",INDEX(Data!C1373:C1387,MATCH(Table4[Material],Data!B1373:B1387,0)))</f>
        <v/>
      </c>
      <c r="J1376" s="89" t="str">
        <f>IF(Table4[[#This Row],[ε (m)]]="","",Table4[[#This Row],[ε (m)]]/(CONVERT(Table4[[#This Row],[Diameter (in)]],"in","m")))</f>
        <v/>
      </c>
      <c r="K1376" s="96" t="str">
        <f>IF(Table4[[#This Row],[Regime]]="LAMINAR",16/Table4[[#This Row],[Teynold''s Number]],"-")</f>
        <v>-</v>
      </c>
      <c r="L1376" s="86"/>
      <c r="M1376" s="97" t="str">
        <f>IF(Table4[[#This Row],[Regime]]="TURBULENT",(((-4*LOG10(Table4[[#This Row],[ε/D]]/3.7+1.256/(Table4[[#This Row],[Teynold''s Number]]*SQRT(Table4[[#This Row],[f turbulent (guess)]]))))^-1)^2),"")</f>
        <v/>
      </c>
      <c r="N1376" s="91" t="str">
        <f>IF(Table4[[#This Row],[f turbulent]]="","",Table4[[#This Row],[f turbulent (guess)]]-Table4[[#This Row],[f turbulent]])</f>
        <v/>
      </c>
      <c r="O1376" s="87">
        <f>IF(Table4[[#This Row],[Segment]]="",0,IF(C1377="",0,IF(C1377&lt;=Table4[[#This Row],[Diameter (in)]],0,1-(D1376/D1377))))</f>
        <v>0</v>
      </c>
      <c r="P1376" s="92" t="str">
        <f>IF(Table4[[#This Row],[Segment]]="","",IF(C1376&gt;C1377,"",IF(C1377="",0.55,(0.55*(1-D1377/D1376)))))</f>
        <v/>
      </c>
      <c r="Q137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76" s="92" t="str">
        <f>IF(Table4[[#This Row],[Segment]]="","",IF(Table4[[#This Row],[Kexpansion]]="","0",((Table4[[#This Row],[Velocity (m/s)]]^2)/2)*Table4[[#This Row],[Kexpansion]]))</f>
        <v/>
      </c>
      <c r="S1376" s="92" t="str">
        <f>IF(Table4[[#This Row],[Segment]]="","",IF(Table4[[#This Row],[Kcontraction]]="","0",((Table4[[#This Row],[Velocity (m/s)]]^2)/2)*Table4[[#This Row],[Kcontraction]]))</f>
        <v/>
      </c>
      <c r="T1376" s="89" t="str">
        <f>IF(Table4[[#This Row],[Segment]]="","",SUMIF($Y$7:$Y$2000,Table4[[#This Row],[Segment]],$AD$7:$AD$2000))</f>
        <v/>
      </c>
      <c r="U1376" s="95" t="str">
        <f>IF(Table4[[#This Row],[Segment]]="","",Table4[[#This Row],[Hfriction (J/kg)]]+Table4[[#This Row],[Hexpansions (J/kg)]]+Table4[[#This Row],[Hcontractions (J/kg)]]+Table4[[#This Row],[Hf (J/kg)]])</f>
        <v/>
      </c>
      <c r="V1376" s="95" t="str">
        <f>IF(Table4[[#This Row],[Segment]]="","",Table4[[#This Row],[Total Friction Loss (J/kg)]]*Table3[Density (kg/m3)])</f>
        <v/>
      </c>
      <c r="W1376" s="95" t="str">
        <f>IF(Table4[[#This Row],[Segment]]="","",Table4[[#This Row],[Total Pressure Drop (Pa)]]/1000)</f>
        <v/>
      </c>
      <c r="Y1376" s="82" t="str">
        <f>IF('Set Up'!D1599="","",'Set Up'!D1599)</f>
        <v/>
      </c>
      <c r="Z1376" s="82" t="str">
        <f>IF('Set Up'!E1599="","",'Set Up'!E1599)</f>
        <v/>
      </c>
      <c r="AA1376" s="82" t="str">
        <f>IF('Set Up'!F1599="","",'Set Up'!F1599)</f>
        <v/>
      </c>
      <c r="AB1376" s="82" t="str">
        <f>IF('Set Up'!G1599="","",'Set Up'!G1599)</f>
        <v/>
      </c>
      <c r="AC1376" s="82" t="str">
        <f t="array" ref="AC1376">IF(Y1376="","",INDEX(Data!$G$4:$G$51,MATCH(Table7[[#This Row],[Fitting]]&amp;Table7[[#This Row],[Fitting Subtype]],Data!$E$4:$E$51&amp;Data!$F$4:$F$51,0)))</f>
        <v/>
      </c>
      <c r="AD1376" s="89" t="str">
        <f>IF(Table7[[#This Row],[Segment]]="","",Table7[[#This Row],[Quantity]]*Table7[[#This Row],[Kf]]*(((INDEX(Table4[Velocity (m/s)],MATCH(Table7[[#This Row],[Segment]],Table4[Segment],0)))^2)/2))</f>
        <v/>
      </c>
      <c r="AF1376" s="82" t="str">
        <f>Table4[[#This Row],[Segment]]</f>
        <v/>
      </c>
      <c r="AG1376" s="75"/>
      <c r="AH1376" s="82" t="str">
        <f>IF(Table5[[#This Row],[Segment]]="","",AG1376-Table4[[#This Row],[Total Pressure Drop (kPa)]])</f>
        <v/>
      </c>
    </row>
    <row r="1377" spans="1:34" x14ac:dyDescent="0.25">
      <c r="A1377" s="95" t="str">
        <f>IF('Set Up'!A1374="","",'Set Up'!A1374)</f>
        <v/>
      </c>
      <c r="B1377" s="75" t="s">
        <v>81</v>
      </c>
      <c r="C1377" s="85"/>
      <c r="D1377" s="86" t="str">
        <f>IF(Table4[[#This Row],[Diameter (in)]]="","",(((CONVERT(Table4[[#This Row],[Diameter (in)]],"in","m"))/2)^2)*PI())</f>
        <v/>
      </c>
      <c r="E1377" s="87" t="str">
        <f>IF(Table4[[#This Row],[Area (m2)]]="","",$D$4/Table4[[#This Row],[Area (m2)]])</f>
        <v/>
      </c>
      <c r="F1377" s="85">
        <f t="shared" si="21"/>
        <v>4.6951999999999998</v>
      </c>
      <c r="G1377" s="88" t="str">
        <f>IF(Table4[[#This Row],[Segment]]="","",(CONVERT(Table4[[#This Row],[Diameter (in)]],"in","m")*$B$4*Table4[[#This Row],[Velocity (m/s)]])/$C$4)</f>
        <v/>
      </c>
      <c r="H1377" s="96" t="str">
        <f>IF(Table4[[#This Row],[Segment]]="","",IF(Table4[[#This Row],[Teynold''s Number]]&gt;4000,"TURBULENT","LAMINAR"))</f>
        <v/>
      </c>
      <c r="I1377" s="86" t="str">
        <f>IF(Table4[[#This Row],[Segment]]="","",INDEX(Data!C1374:C1388,MATCH(Table4[Material],Data!B1374:B1388,0)))</f>
        <v/>
      </c>
      <c r="J1377" s="89" t="str">
        <f>IF(Table4[[#This Row],[ε (m)]]="","",Table4[[#This Row],[ε (m)]]/(CONVERT(Table4[[#This Row],[Diameter (in)]],"in","m")))</f>
        <v/>
      </c>
      <c r="K1377" s="96" t="str">
        <f>IF(Table4[[#This Row],[Regime]]="LAMINAR",16/Table4[[#This Row],[Teynold''s Number]],"-")</f>
        <v>-</v>
      </c>
      <c r="L1377" s="86"/>
      <c r="M1377" s="97" t="str">
        <f>IF(Table4[[#This Row],[Regime]]="TURBULENT",(((-4*LOG10(Table4[[#This Row],[ε/D]]/3.7+1.256/(Table4[[#This Row],[Teynold''s Number]]*SQRT(Table4[[#This Row],[f turbulent (guess)]]))))^-1)^2),"")</f>
        <v/>
      </c>
      <c r="N1377" s="91" t="str">
        <f>IF(Table4[[#This Row],[f turbulent]]="","",Table4[[#This Row],[f turbulent (guess)]]-Table4[[#This Row],[f turbulent]])</f>
        <v/>
      </c>
      <c r="O1377" s="87">
        <f>IF(Table4[[#This Row],[Segment]]="",0,IF(C1378="",0,IF(C1378&lt;=Table4[[#This Row],[Diameter (in)]],0,1-(D1377/D1378))))</f>
        <v>0</v>
      </c>
      <c r="P1377" s="92" t="str">
        <f>IF(Table4[[#This Row],[Segment]]="","",IF(C1377&gt;C1378,"",IF(C1378="",0.55,(0.55*(1-D1378/D1377)))))</f>
        <v/>
      </c>
      <c r="Q137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77" s="92" t="str">
        <f>IF(Table4[[#This Row],[Segment]]="","",IF(Table4[[#This Row],[Kexpansion]]="","0",((Table4[[#This Row],[Velocity (m/s)]]^2)/2)*Table4[[#This Row],[Kexpansion]]))</f>
        <v/>
      </c>
      <c r="S1377" s="92" t="str">
        <f>IF(Table4[[#This Row],[Segment]]="","",IF(Table4[[#This Row],[Kcontraction]]="","0",((Table4[[#This Row],[Velocity (m/s)]]^2)/2)*Table4[[#This Row],[Kcontraction]]))</f>
        <v/>
      </c>
      <c r="T1377" s="89" t="str">
        <f>IF(Table4[[#This Row],[Segment]]="","",SUMIF($Y$7:$Y$2000,Table4[[#This Row],[Segment]],$AD$7:$AD$2000))</f>
        <v/>
      </c>
      <c r="U1377" s="95" t="str">
        <f>IF(Table4[[#This Row],[Segment]]="","",Table4[[#This Row],[Hfriction (J/kg)]]+Table4[[#This Row],[Hexpansions (J/kg)]]+Table4[[#This Row],[Hcontractions (J/kg)]]+Table4[[#This Row],[Hf (J/kg)]])</f>
        <v/>
      </c>
      <c r="V1377" s="95" t="str">
        <f>IF(Table4[[#This Row],[Segment]]="","",Table4[[#This Row],[Total Friction Loss (J/kg)]]*Table3[Density (kg/m3)])</f>
        <v/>
      </c>
      <c r="W1377" s="95" t="str">
        <f>IF(Table4[[#This Row],[Segment]]="","",Table4[[#This Row],[Total Pressure Drop (Pa)]]/1000)</f>
        <v/>
      </c>
      <c r="Y1377" s="82" t="str">
        <f>IF('Set Up'!D1600="","",'Set Up'!D1600)</f>
        <v/>
      </c>
      <c r="Z1377" s="82" t="str">
        <f>IF('Set Up'!E1600="","",'Set Up'!E1600)</f>
        <v/>
      </c>
      <c r="AA1377" s="82" t="str">
        <f>IF('Set Up'!F1600="","",'Set Up'!F1600)</f>
        <v/>
      </c>
      <c r="AB1377" s="82" t="str">
        <f>IF('Set Up'!G1600="","",'Set Up'!G1600)</f>
        <v/>
      </c>
      <c r="AC1377" s="82" t="str">
        <f t="array" ref="AC1377">IF(Y1377="","",INDEX(Data!$G$4:$G$51,MATCH(Table7[[#This Row],[Fitting]]&amp;Table7[[#This Row],[Fitting Subtype]],Data!$E$4:$E$51&amp;Data!$F$4:$F$51,0)))</f>
        <v/>
      </c>
      <c r="AD1377" s="89" t="str">
        <f>IF(Table7[[#This Row],[Segment]]="","",Table7[[#This Row],[Quantity]]*Table7[[#This Row],[Kf]]*(((INDEX(Table4[Velocity (m/s)],MATCH(Table7[[#This Row],[Segment]],Table4[Segment],0)))^2)/2))</f>
        <v/>
      </c>
      <c r="AF1377" s="82" t="str">
        <f>Table4[[#This Row],[Segment]]</f>
        <v/>
      </c>
      <c r="AG1377" s="75"/>
      <c r="AH1377" s="82" t="str">
        <f>IF(Table5[[#This Row],[Segment]]="","",AG1377-Table4[[#This Row],[Total Pressure Drop (kPa)]])</f>
        <v/>
      </c>
    </row>
    <row r="1378" spans="1:34" x14ac:dyDescent="0.25">
      <c r="A1378" s="95" t="str">
        <f>IF('Set Up'!A1375="","",'Set Up'!A1375)</f>
        <v/>
      </c>
      <c r="B1378" s="75" t="s">
        <v>81</v>
      </c>
      <c r="C1378" s="85"/>
      <c r="D1378" s="86" t="str">
        <f>IF(Table4[[#This Row],[Diameter (in)]]="","",(((CONVERT(Table4[[#This Row],[Diameter (in)]],"in","m"))/2)^2)*PI())</f>
        <v/>
      </c>
      <c r="E1378" s="87" t="str">
        <f>IF(Table4[[#This Row],[Area (m2)]]="","",$D$4/Table4[[#This Row],[Area (m2)]])</f>
        <v/>
      </c>
      <c r="F1378" s="85">
        <f t="shared" si="21"/>
        <v>4.6951999999999998</v>
      </c>
      <c r="G1378" s="88" t="str">
        <f>IF(Table4[[#This Row],[Segment]]="","",(CONVERT(Table4[[#This Row],[Diameter (in)]],"in","m")*$B$4*Table4[[#This Row],[Velocity (m/s)]])/$C$4)</f>
        <v/>
      </c>
      <c r="H1378" s="96" t="str">
        <f>IF(Table4[[#This Row],[Segment]]="","",IF(Table4[[#This Row],[Teynold''s Number]]&gt;4000,"TURBULENT","LAMINAR"))</f>
        <v/>
      </c>
      <c r="I1378" s="86" t="str">
        <f>IF(Table4[[#This Row],[Segment]]="","",INDEX(Data!C1375:C1389,MATCH(Table4[Material],Data!B1375:B1389,0)))</f>
        <v/>
      </c>
      <c r="J1378" s="89" t="str">
        <f>IF(Table4[[#This Row],[ε (m)]]="","",Table4[[#This Row],[ε (m)]]/(CONVERT(Table4[[#This Row],[Diameter (in)]],"in","m")))</f>
        <v/>
      </c>
      <c r="K1378" s="96" t="str">
        <f>IF(Table4[[#This Row],[Regime]]="LAMINAR",16/Table4[[#This Row],[Teynold''s Number]],"-")</f>
        <v>-</v>
      </c>
      <c r="L1378" s="86"/>
      <c r="M1378" s="97" t="str">
        <f>IF(Table4[[#This Row],[Regime]]="TURBULENT",(((-4*LOG10(Table4[[#This Row],[ε/D]]/3.7+1.256/(Table4[[#This Row],[Teynold''s Number]]*SQRT(Table4[[#This Row],[f turbulent (guess)]]))))^-1)^2),"")</f>
        <v/>
      </c>
      <c r="N1378" s="91" t="str">
        <f>IF(Table4[[#This Row],[f turbulent]]="","",Table4[[#This Row],[f turbulent (guess)]]-Table4[[#This Row],[f turbulent]])</f>
        <v/>
      </c>
      <c r="O1378" s="87">
        <f>IF(Table4[[#This Row],[Segment]]="",0,IF(C1379="",0,IF(C1379&lt;=Table4[[#This Row],[Diameter (in)]],0,1-(D1378/D1379))))</f>
        <v>0</v>
      </c>
      <c r="P1378" s="92" t="str">
        <f>IF(Table4[[#This Row],[Segment]]="","",IF(C1378&gt;C1379,"",IF(C1379="",0.55,(0.55*(1-D1379/D1378)))))</f>
        <v/>
      </c>
      <c r="Q137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78" s="92" t="str">
        <f>IF(Table4[[#This Row],[Segment]]="","",IF(Table4[[#This Row],[Kexpansion]]="","0",((Table4[[#This Row],[Velocity (m/s)]]^2)/2)*Table4[[#This Row],[Kexpansion]]))</f>
        <v/>
      </c>
      <c r="S1378" s="92" t="str">
        <f>IF(Table4[[#This Row],[Segment]]="","",IF(Table4[[#This Row],[Kcontraction]]="","0",((Table4[[#This Row],[Velocity (m/s)]]^2)/2)*Table4[[#This Row],[Kcontraction]]))</f>
        <v/>
      </c>
      <c r="T1378" s="89" t="str">
        <f>IF(Table4[[#This Row],[Segment]]="","",SUMIF($Y$7:$Y$2000,Table4[[#This Row],[Segment]],$AD$7:$AD$2000))</f>
        <v/>
      </c>
      <c r="U1378" s="95" t="str">
        <f>IF(Table4[[#This Row],[Segment]]="","",Table4[[#This Row],[Hfriction (J/kg)]]+Table4[[#This Row],[Hexpansions (J/kg)]]+Table4[[#This Row],[Hcontractions (J/kg)]]+Table4[[#This Row],[Hf (J/kg)]])</f>
        <v/>
      </c>
      <c r="V1378" s="95" t="str">
        <f>IF(Table4[[#This Row],[Segment]]="","",Table4[[#This Row],[Total Friction Loss (J/kg)]]*Table3[Density (kg/m3)])</f>
        <v/>
      </c>
      <c r="W1378" s="95" t="str">
        <f>IF(Table4[[#This Row],[Segment]]="","",Table4[[#This Row],[Total Pressure Drop (Pa)]]/1000)</f>
        <v/>
      </c>
      <c r="Y1378" s="82" t="str">
        <f>IF('Set Up'!D1601="","",'Set Up'!D1601)</f>
        <v/>
      </c>
      <c r="Z1378" s="82" t="str">
        <f>IF('Set Up'!E1601="","",'Set Up'!E1601)</f>
        <v/>
      </c>
      <c r="AA1378" s="82" t="str">
        <f>IF('Set Up'!F1601="","",'Set Up'!F1601)</f>
        <v/>
      </c>
      <c r="AB1378" s="82" t="str">
        <f>IF('Set Up'!G1601="","",'Set Up'!G1601)</f>
        <v/>
      </c>
      <c r="AC1378" s="82" t="str">
        <f t="array" ref="AC1378">IF(Y1378="","",INDEX(Data!$G$4:$G$51,MATCH(Table7[[#This Row],[Fitting]]&amp;Table7[[#This Row],[Fitting Subtype]],Data!$E$4:$E$51&amp;Data!$F$4:$F$51,0)))</f>
        <v/>
      </c>
      <c r="AD1378" s="89" t="str">
        <f>IF(Table7[[#This Row],[Segment]]="","",Table7[[#This Row],[Quantity]]*Table7[[#This Row],[Kf]]*(((INDEX(Table4[Velocity (m/s)],MATCH(Table7[[#This Row],[Segment]],Table4[Segment],0)))^2)/2))</f>
        <v/>
      </c>
      <c r="AF1378" s="82" t="str">
        <f>Table4[[#This Row],[Segment]]</f>
        <v/>
      </c>
      <c r="AG1378" s="75"/>
      <c r="AH1378" s="82" t="str">
        <f>IF(Table5[[#This Row],[Segment]]="","",AG1378-Table4[[#This Row],[Total Pressure Drop (kPa)]])</f>
        <v/>
      </c>
    </row>
    <row r="1379" spans="1:34" x14ac:dyDescent="0.25">
      <c r="A1379" s="95" t="str">
        <f>IF('Set Up'!A1376="","",'Set Up'!A1376)</f>
        <v/>
      </c>
      <c r="B1379" s="75" t="s">
        <v>81</v>
      </c>
      <c r="C1379" s="85"/>
      <c r="D1379" s="86" t="str">
        <f>IF(Table4[[#This Row],[Diameter (in)]]="","",(((CONVERT(Table4[[#This Row],[Diameter (in)]],"in","m"))/2)^2)*PI())</f>
        <v/>
      </c>
      <c r="E1379" s="87" t="str">
        <f>IF(Table4[[#This Row],[Area (m2)]]="","",$D$4/Table4[[#This Row],[Area (m2)]])</f>
        <v/>
      </c>
      <c r="F1379" s="85">
        <f t="shared" si="21"/>
        <v>4.6951999999999998</v>
      </c>
      <c r="G1379" s="88" t="str">
        <f>IF(Table4[[#This Row],[Segment]]="","",(CONVERT(Table4[[#This Row],[Diameter (in)]],"in","m")*$B$4*Table4[[#This Row],[Velocity (m/s)]])/$C$4)</f>
        <v/>
      </c>
      <c r="H1379" s="96" t="str">
        <f>IF(Table4[[#This Row],[Segment]]="","",IF(Table4[[#This Row],[Teynold''s Number]]&gt;4000,"TURBULENT","LAMINAR"))</f>
        <v/>
      </c>
      <c r="I1379" s="86" t="str">
        <f>IF(Table4[[#This Row],[Segment]]="","",INDEX(Data!C1376:C1390,MATCH(Table4[Material],Data!B1376:B1390,0)))</f>
        <v/>
      </c>
      <c r="J1379" s="89" t="str">
        <f>IF(Table4[[#This Row],[ε (m)]]="","",Table4[[#This Row],[ε (m)]]/(CONVERT(Table4[[#This Row],[Diameter (in)]],"in","m")))</f>
        <v/>
      </c>
      <c r="K1379" s="96" t="str">
        <f>IF(Table4[[#This Row],[Regime]]="LAMINAR",16/Table4[[#This Row],[Teynold''s Number]],"-")</f>
        <v>-</v>
      </c>
      <c r="L1379" s="86"/>
      <c r="M1379" s="97" t="str">
        <f>IF(Table4[[#This Row],[Regime]]="TURBULENT",(((-4*LOG10(Table4[[#This Row],[ε/D]]/3.7+1.256/(Table4[[#This Row],[Teynold''s Number]]*SQRT(Table4[[#This Row],[f turbulent (guess)]]))))^-1)^2),"")</f>
        <v/>
      </c>
      <c r="N1379" s="91" t="str">
        <f>IF(Table4[[#This Row],[f turbulent]]="","",Table4[[#This Row],[f turbulent (guess)]]-Table4[[#This Row],[f turbulent]])</f>
        <v/>
      </c>
      <c r="O1379" s="87">
        <f>IF(Table4[[#This Row],[Segment]]="",0,IF(C1380="",0,IF(C1380&lt;=Table4[[#This Row],[Diameter (in)]],0,1-(D1379/D1380))))</f>
        <v>0</v>
      </c>
      <c r="P1379" s="92" t="str">
        <f>IF(Table4[[#This Row],[Segment]]="","",IF(C1379&gt;C1380,"",IF(C1380="",0.55,(0.55*(1-D1380/D1379)))))</f>
        <v/>
      </c>
      <c r="Q137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79" s="92" t="str">
        <f>IF(Table4[[#This Row],[Segment]]="","",IF(Table4[[#This Row],[Kexpansion]]="","0",((Table4[[#This Row],[Velocity (m/s)]]^2)/2)*Table4[[#This Row],[Kexpansion]]))</f>
        <v/>
      </c>
      <c r="S1379" s="92" t="str">
        <f>IF(Table4[[#This Row],[Segment]]="","",IF(Table4[[#This Row],[Kcontraction]]="","0",((Table4[[#This Row],[Velocity (m/s)]]^2)/2)*Table4[[#This Row],[Kcontraction]]))</f>
        <v/>
      </c>
      <c r="T1379" s="89" t="str">
        <f>IF(Table4[[#This Row],[Segment]]="","",SUMIF($Y$7:$Y$2000,Table4[[#This Row],[Segment]],$AD$7:$AD$2000))</f>
        <v/>
      </c>
      <c r="U1379" s="95" t="str">
        <f>IF(Table4[[#This Row],[Segment]]="","",Table4[[#This Row],[Hfriction (J/kg)]]+Table4[[#This Row],[Hexpansions (J/kg)]]+Table4[[#This Row],[Hcontractions (J/kg)]]+Table4[[#This Row],[Hf (J/kg)]])</f>
        <v/>
      </c>
      <c r="V1379" s="95" t="str">
        <f>IF(Table4[[#This Row],[Segment]]="","",Table4[[#This Row],[Total Friction Loss (J/kg)]]*Table3[Density (kg/m3)])</f>
        <v/>
      </c>
      <c r="W1379" s="95" t="str">
        <f>IF(Table4[[#This Row],[Segment]]="","",Table4[[#This Row],[Total Pressure Drop (Pa)]]/1000)</f>
        <v/>
      </c>
      <c r="Y1379" s="82" t="str">
        <f>IF('Set Up'!D1602="","",'Set Up'!D1602)</f>
        <v/>
      </c>
      <c r="Z1379" s="82" t="str">
        <f>IF('Set Up'!E1602="","",'Set Up'!E1602)</f>
        <v/>
      </c>
      <c r="AA1379" s="82" t="str">
        <f>IF('Set Up'!F1602="","",'Set Up'!F1602)</f>
        <v/>
      </c>
      <c r="AB1379" s="82" t="str">
        <f>IF('Set Up'!G1602="","",'Set Up'!G1602)</f>
        <v/>
      </c>
      <c r="AC1379" s="82" t="str">
        <f t="array" ref="AC1379">IF(Y1379="","",INDEX(Data!$G$4:$G$51,MATCH(Table7[[#This Row],[Fitting]]&amp;Table7[[#This Row],[Fitting Subtype]],Data!$E$4:$E$51&amp;Data!$F$4:$F$51,0)))</f>
        <v/>
      </c>
      <c r="AD1379" s="89" t="str">
        <f>IF(Table7[[#This Row],[Segment]]="","",Table7[[#This Row],[Quantity]]*Table7[[#This Row],[Kf]]*(((INDEX(Table4[Velocity (m/s)],MATCH(Table7[[#This Row],[Segment]],Table4[Segment],0)))^2)/2))</f>
        <v/>
      </c>
      <c r="AF1379" s="82" t="str">
        <f>Table4[[#This Row],[Segment]]</f>
        <v/>
      </c>
      <c r="AG1379" s="75"/>
      <c r="AH1379" s="82" t="str">
        <f>IF(Table5[[#This Row],[Segment]]="","",AG1379-Table4[[#This Row],[Total Pressure Drop (kPa)]])</f>
        <v/>
      </c>
    </row>
    <row r="1380" spans="1:34" x14ac:dyDescent="0.25">
      <c r="A1380" s="95" t="str">
        <f>IF('Set Up'!A1377="","",'Set Up'!A1377)</f>
        <v/>
      </c>
      <c r="B1380" s="75" t="s">
        <v>81</v>
      </c>
      <c r="C1380" s="85"/>
      <c r="D1380" s="86" t="str">
        <f>IF(Table4[[#This Row],[Diameter (in)]]="","",(((CONVERT(Table4[[#This Row],[Diameter (in)]],"in","m"))/2)^2)*PI())</f>
        <v/>
      </c>
      <c r="E1380" s="87" t="str">
        <f>IF(Table4[[#This Row],[Area (m2)]]="","",$D$4/Table4[[#This Row],[Area (m2)]])</f>
        <v/>
      </c>
      <c r="F1380" s="85">
        <f t="shared" si="21"/>
        <v>4.6951999999999998</v>
      </c>
      <c r="G1380" s="88" t="str">
        <f>IF(Table4[[#This Row],[Segment]]="","",(CONVERT(Table4[[#This Row],[Diameter (in)]],"in","m")*$B$4*Table4[[#This Row],[Velocity (m/s)]])/$C$4)</f>
        <v/>
      </c>
      <c r="H1380" s="96" t="str">
        <f>IF(Table4[[#This Row],[Segment]]="","",IF(Table4[[#This Row],[Teynold''s Number]]&gt;4000,"TURBULENT","LAMINAR"))</f>
        <v/>
      </c>
      <c r="I1380" s="86" t="str">
        <f>IF(Table4[[#This Row],[Segment]]="","",INDEX(Data!C1377:C1391,MATCH(Table4[Material],Data!B1377:B1391,0)))</f>
        <v/>
      </c>
      <c r="J1380" s="89" t="str">
        <f>IF(Table4[[#This Row],[ε (m)]]="","",Table4[[#This Row],[ε (m)]]/(CONVERT(Table4[[#This Row],[Diameter (in)]],"in","m")))</f>
        <v/>
      </c>
      <c r="K1380" s="96" t="str">
        <f>IF(Table4[[#This Row],[Regime]]="LAMINAR",16/Table4[[#This Row],[Teynold''s Number]],"-")</f>
        <v>-</v>
      </c>
      <c r="L1380" s="86"/>
      <c r="M1380" s="97" t="str">
        <f>IF(Table4[[#This Row],[Regime]]="TURBULENT",(((-4*LOG10(Table4[[#This Row],[ε/D]]/3.7+1.256/(Table4[[#This Row],[Teynold''s Number]]*SQRT(Table4[[#This Row],[f turbulent (guess)]]))))^-1)^2),"")</f>
        <v/>
      </c>
      <c r="N1380" s="91" t="str">
        <f>IF(Table4[[#This Row],[f turbulent]]="","",Table4[[#This Row],[f turbulent (guess)]]-Table4[[#This Row],[f turbulent]])</f>
        <v/>
      </c>
      <c r="O1380" s="87">
        <f>IF(Table4[[#This Row],[Segment]]="",0,IF(C1381="",0,IF(C1381&lt;=Table4[[#This Row],[Diameter (in)]],0,1-(D1380/D1381))))</f>
        <v>0</v>
      </c>
      <c r="P1380" s="92" t="str">
        <f>IF(Table4[[#This Row],[Segment]]="","",IF(C1380&gt;C1381,"",IF(C1381="",0.55,(0.55*(1-D1381/D1380)))))</f>
        <v/>
      </c>
      <c r="Q138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80" s="92" t="str">
        <f>IF(Table4[[#This Row],[Segment]]="","",IF(Table4[[#This Row],[Kexpansion]]="","0",((Table4[[#This Row],[Velocity (m/s)]]^2)/2)*Table4[[#This Row],[Kexpansion]]))</f>
        <v/>
      </c>
      <c r="S1380" s="92" t="str">
        <f>IF(Table4[[#This Row],[Segment]]="","",IF(Table4[[#This Row],[Kcontraction]]="","0",((Table4[[#This Row],[Velocity (m/s)]]^2)/2)*Table4[[#This Row],[Kcontraction]]))</f>
        <v/>
      </c>
      <c r="T1380" s="89" t="str">
        <f>IF(Table4[[#This Row],[Segment]]="","",SUMIF($Y$7:$Y$2000,Table4[[#This Row],[Segment]],$AD$7:$AD$2000))</f>
        <v/>
      </c>
      <c r="U1380" s="95" t="str">
        <f>IF(Table4[[#This Row],[Segment]]="","",Table4[[#This Row],[Hfriction (J/kg)]]+Table4[[#This Row],[Hexpansions (J/kg)]]+Table4[[#This Row],[Hcontractions (J/kg)]]+Table4[[#This Row],[Hf (J/kg)]])</f>
        <v/>
      </c>
      <c r="V1380" s="95" t="str">
        <f>IF(Table4[[#This Row],[Segment]]="","",Table4[[#This Row],[Total Friction Loss (J/kg)]]*Table3[Density (kg/m3)])</f>
        <v/>
      </c>
      <c r="W1380" s="95" t="str">
        <f>IF(Table4[[#This Row],[Segment]]="","",Table4[[#This Row],[Total Pressure Drop (Pa)]]/1000)</f>
        <v/>
      </c>
      <c r="Y1380" s="82" t="str">
        <f>IF('Set Up'!D1603="","",'Set Up'!D1603)</f>
        <v/>
      </c>
      <c r="Z1380" s="82" t="str">
        <f>IF('Set Up'!E1603="","",'Set Up'!E1603)</f>
        <v/>
      </c>
      <c r="AA1380" s="82" t="str">
        <f>IF('Set Up'!F1603="","",'Set Up'!F1603)</f>
        <v/>
      </c>
      <c r="AB1380" s="82" t="str">
        <f>IF('Set Up'!G1603="","",'Set Up'!G1603)</f>
        <v/>
      </c>
      <c r="AC1380" s="82" t="str">
        <f t="array" ref="AC1380">IF(Y1380="","",INDEX(Data!$G$4:$G$51,MATCH(Table7[[#This Row],[Fitting]]&amp;Table7[[#This Row],[Fitting Subtype]],Data!$E$4:$E$51&amp;Data!$F$4:$F$51,0)))</f>
        <v/>
      </c>
      <c r="AD1380" s="89" t="str">
        <f>IF(Table7[[#This Row],[Segment]]="","",Table7[[#This Row],[Quantity]]*Table7[[#This Row],[Kf]]*(((INDEX(Table4[Velocity (m/s)],MATCH(Table7[[#This Row],[Segment]],Table4[Segment],0)))^2)/2))</f>
        <v/>
      </c>
      <c r="AF1380" s="82" t="str">
        <f>Table4[[#This Row],[Segment]]</f>
        <v/>
      </c>
      <c r="AG1380" s="75"/>
      <c r="AH1380" s="82" t="str">
        <f>IF(Table5[[#This Row],[Segment]]="","",AG1380-Table4[[#This Row],[Total Pressure Drop (kPa)]])</f>
        <v/>
      </c>
    </row>
    <row r="1381" spans="1:34" x14ac:dyDescent="0.25">
      <c r="A1381" s="95" t="str">
        <f>IF('Set Up'!A1378="","",'Set Up'!A1378)</f>
        <v/>
      </c>
      <c r="B1381" s="75" t="s">
        <v>81</v>
      </c>
      <c r="C1381" s="85"/>
      <c r="D1381" s="86" t="str">
        <f>IF(Table4[[#This Row],[Diameter (in)]]="","",(((CONVERT(Table4[[#This Row],[Diameter (in)]],"in","m"))/2)^2)*PI())</f>
        <v/>
      </c>
      <c r="E1381" s="87" t="str">
        <f>IF(Table4[[#This Row],[Area (m2)]]="","",$D$4/Table4[[#This Row],[Area (m2)]])</f>
        <v/>
      </c>
      <c r="F1381" s="85">
        <f t="shared" si="21"/>
        <v>4.6951999999999998</v>
      </c>
      <c r="G1381" s="88" t="str">
        <f>IF(Table4[[#This Row],[Segment]]="","",(CONVERT(Table4[[#This Row],[Diameter (in)]],"in","m")*$B$4*Table4[[#This Row],[Velocity (m/s)]])/$C$4)</f>
        <v/>
      </c>
      <c r="H1381" s="96" t="str">
        <f>IF(Table4[[#This Row],[Segment]]="","",IF(Table4[[#This Row],[Teynold''s Number]]&gt;4000,"TURBULENT","LAMINAR"))</f>
        <v/>
      </c>
      <c r="I1381" s="86" t="str">
        <f>IF(Table4[[#This Row],[Segment]]="","",INDEX(Data!C1378:C1392,MATCH(Table4[Material],Data!B1378:B1392,0)))</f>
        <v/>
      </c>
      <c r="J1381" s="89" t="str">
        <f>IF(Table4[[#This Row],[ε (m)]]="","",Table4[[#This Row],[ε (m)]]/(CONVERT(Table4[[#This Row],[Diameter (in)]],"in","m")))</f>
        <v/>
      </c>
      <c r="K1381" s="96" t="str">
        <f>IF(Table4[[#This Row],[Regime]]="LAMINAR",16/Table4[[#This Row],[Teynold''s Number]],"-")</f>
        <v>-</v>
      </c>
      <c r="L1381" s="86"/>
      <c r="M1381" s="97" t="str">
        <f>IF(Table4[[#This Row],[Regime]]="TURBULENT",(((-4*LOG10(Table4[[#This Row],[ε/D]]/3.7+1.256/(Table4[[#This Row],[Teynold''s Number]]*SQRT(Table4[[#This Row],[f turbulent (guess)]]))))^-1)^2),"")</f>
        <v/>
      </c>
      <c r="N1381" s="91" t="str">
        <f>IF(Table4[[#This Row],[f turbulent]]="","",Table4[[#This Row],[f turbulent (guess)]]-Table4[[#This Row],[f turbulent]])</f>
        <v/>
      </c>
      <c r="O1381" s="87">
        <f>IF(Table4[[#This Row],[Segment]]="",0,IF(C1382="",0,IF(C1382&lt;=Table4[[#This Row],[Diameter (in)]],0,1-(D1381/D1382))))</f>
        <v>0</v>
      </c>
      <c r="P1381" s="92" t="str">
        <f>IF(Table4[[#This Row],[Segment]]="","",IF(C1381&gt;C1382,"",IF(C1382="",0.55,(0.55*(1-D1382/D1381)))))</f>
        <v/>
      </c>
      <c r="Q138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81" s="92" t="str">
        <f>IF(Table4[[#This Row],[Segment]]="","",IF(Table4[[#This Row],[Kexpansion]]="","0",((Table4[[#This Row],[Velocity (m/s)]]^2)/2)*Table4[[#This Row],[Kexpansion]]))</f>
        <v/>
      </c>
      <c r="S1381" s="92" t="str">
        <f>IF(Table4[[#This Row],[Segment]]="","",IF(Table4[[#This Row],[Kcontraction]]="","0",((Table4[[#This Row],[Velocity (m/s)]]^2)/2)*Table4[[#This Row],[Kcontraction]]))</f>
        <v/>
      </c>
      <c r="T1381" s="89" t="str">
        <f>IF(Table4[[#This Row],[Segment]]="","",SUMIF($Y$7:$Y$2000,Table4[[#This Row],[Segment]],$AD$7:$AD$2000))</f>
        <v/>
      </c>
      <c r="U1381" s="95" t="str">
        <f>IF(Table4[[#This Row],[Segment]]="","",Table4[[#This Row],[Hfriction (J/kg)]]+Table4[[#This Row],[Hexpansions (J/kg)]]+Table4[[#This Row],[Hcontractions (J/kg)]]+Table4[[#This Row],[Hf (J/kg)]])</f>
        <v/>
      </c>
      <c r="V1381" s="95" t="str">
        <f>IF(Table4[[#This Row],[Segment]]="","",Table4[[#This Row],[Total Friction Loss (J/kg)]]*Table3[Density (kg/m3)])</f>
        <v/>
      </c>
      <c r="W1381" s="95" t="str">
        <f>IF(Table4[[#This Row],[Segment]]="","",Table4[[#This Row],[Total Pressure Drop (Pa)]]/1000)</f>
        <v/>
      </c>
      <c r="Y1381" s="82" t="str">
        <f>IF('Set Up'!D1604="","",'Set Up'!D1604)</f>
        <v/>
      </c>
      <c r="Z1381" s="82" t="str">
        <f>IF('Set Up'!E1604="","",'Set Up'!E1604)</f>
        <v/>
      </c>
      <c r="AA1381" s="82" t="str">
        <f>IF('Set Up'!F1604="","",'Set Up'!F1604)</f>
        <v/>
      </c>
      <c r="AB1381" s="82" t="str">
        <f>IF('Set Up'!G1604="","",'Set Up'!G1604)</f>
        <v/>
      </c>
      <c r="AC1381" s="82" t="str">
        <f t="array" ref="AC1381">IF(Y1381="","",INDEX(Data!$G$4:$G$51,MATCH(Table7[[#This Row],[Fitting]]&amp;Table7[[#This Row],[Fitting Subtype]],Data!$E$4:$E$51&amp;Data!$F$4:$F$51,0)))</f>
        <v/>
      </c>
      <c r="AD1381" s="89" t="str">
        <f>IF(Table7[[#This Row],[Segment]]="","",Table7[[#This Row],[Quantity]]*Table7[[#This Row],[Kf]]*(((INDEX(Table4[Velocity (m/s)],MATCH(Table7[[#This Row],[Segment]],Table4[Segment],0)))^2)/2))</f>
        <v/>
      </c>
      <c r="AF1381" s="82" t="str">
        <f>Table4[[#This Row],[Segment]]</f>
        <v/>
      </c>
      <c r="AG1381" s="75"/>
      <c r="AH1381" s="82" t="str">
        <f>IF(Table5[[#This Row],[Segment]]="","",AG1381-Table4[[#This Row],[Total Pressure Drop (kPa)]])</f>
        <v/>
      </c>
    </row>
    <row r="1382" spans="1:34" x14ac:dyDescent="0.25">
      <c r="A1382" s="95" t="str">
        <f>IF('Set Up'!A1379="","",'Set Up'!A1379)</f>
        <v/>
      </c>
      <c r="B1382" s="75" t="s">
        <v>81</v>
      </c>
      <c r="C1382" s="85"/>
      <c r="D1382" s="86" t="str">
        <f>IF(Table4[[#This Row],[Diameter (in)]]="","",(((CONVERT(Table4[[#This Row],[Diameter (in)]],"in","m"))/2)^2)*PI())</f>
        <v/>
      </c>
      <c r="E1382" s="87" t="str">
        <f>IF(Table4[[#This Row],[Area (m2)]]="","",$D$4/Table4[[#This Row],[Area (m2)]])</f>
        <v/>
      </c>
      <c r="F1382" s="85">
        <f t="shared" si="21"/>
        <v>4.6951999999999998</v>
      </c>
      <c r="G1382" s="88" t="str">
        <f>IF(Table4[[#This Row],[Segment]]="","",(CONVERT(Table4[[#This Row],[Diameter (in)]],"in","m")*$B$4*Table4[[#This Row],[Velocity (m/s)]])/$C$4)</f>
        <v/>
      </c>
      <c r="H1382" s="96" t="str">
        <f>IF(Table4[[#This Row],[Segment]]="","",IF(Table4[[#This Row],[Teynold''s Number]]&gt;4000,"TURBULENT","LAMINAR"))</f>
        <v/>
      </c>
      <c r="I1382" s="86" t="str">
        <f>IF(Table4[[#This Row],[Segment]]="","",INDEX(Data!C1379:C1393,MATCH(Table4[Material],Data!B1379:B1393,0)))</f>
        <v/>
      </c>
      <c r="J1382" s="89" t="str">
        <f>IF(Table4[[#This Row],[ε (m)]]="","",Table4[[#This Row],[ε (m)]]/(CONVERT(Table4[[#This Row],[Diameter (in)]],"in","m")))</f>
        <v/>
      </c>
      <c r="K1382" s="96" t="str">
        <f>IF(Table4[[#This Row],[Regime]]="LAMINAR",16/Table4[[#This Row],[Teynold''s Number]],"-")</f>
        <v>-</v>
      </c>
      <c r="L1382" s="86"/>
      <c r="M1382" s="97" t="str">
        <f>IF(Table4[[#This Row],[Regime]]="TURBULENT",(((-4*LOG10(Table4[[#This Row],[ε/D]]/3.7+1.256/(Table4[[#This Row],[Teynold''s Number]]*SQRT(Table4[[#This Row],[f turbulent (guess)]]))))^-1)^2),"")</f>
        <v/>
      </c>
      <c r="N1382" s="91" t="str">
        <f>IF(Table4[[#This Row],[f turbulent]]="","",Table4[[#This Row],[f turbulent (guess)]]-Table4[[#This Row],[f turbulent]])</f>
        <v/>
      </c>
      <c r="O1382" s="87">
        <f>IF(Table4[[#This Row],[Segment]]="",0,IF(C1383="",0,IF(C1383&lt;=Table4[[#This Row],[Diameter (in)]],0,1-(D1382/D1383))))</f>
        <v>0</v>
      </c>
      <c r="P1382" s="92" t="str">
        <f>IF(Table4[[#This Row],[Segment]]="","",IF(C1382&gt;C1383,"",IF(C1383="",0.55,(0.55*(1-D1383/D1382)))))</f>
        <v/>
      </c>
      <c r="Q138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82" s="92" t="str">
        <f>IF(Table4[[#This Row],[Segment]]="","",IF(Table4[[#This Row],[Kexpansion]]="","0",((Table4[[#This Row],[Velocity (m/s)]]^2)/2)*Table4[[#This Row],[Kexpansion]]))</f>
        <v/>
      </c>
      <c r="S1382" s="92" t="str">
        <f>IF(Table4[[#This Row],[Segment]]="","",IF(Table4[[#This Row],[Kcontraction]]="","0",((Table4[[#This Row],[Velocity (m/s)]]^2)/2)*Table4[[#This Row],[Kcontraction]]))</f>
        <v/>
      </c>
      <c r="T1382" s="89" t="str">
        <f>IF(Table4[[#This Row],[Segment]]="","",SUMIF($Y$7:$Y$2000,Table4[[#This Row],[Segment]],$AD$7:$AD$2000))</f>
        <v/>
      </c>
      <c r="U1382" s="95" t="str">
        <f>IF(Table4[[#This Row],[Segment]]="","",Table4[[#This Row],[Hfriction (J/kg)]]+Table4[[#This Row],[Hexpansions (J/kg)]]+Table4[[#This Row],[Hcontractions (J/kg)]]+Table4[[#This Row],[Hf (J/kg)]])</f>
        <v/>
      </c>
      <c r="V1382" s="95" t="str">
        <f>IF(Table4[[#This Row],[Segment]]="","",Table4[[#This Row],[Total Friction Loss (J/kg)]]*Table3[Density (kg/m3)])</f>
        <v/>
      </c>
      <c r="W1382" s="95" t="str">
        <f>IF(Table4[[#This Row],[Segment]]="","",Table4[[#This Row],[Total Pressure Drop (Pa)]]/1000)</f>
        <v/>
      </c>
      <c r="Y1382" s="82" t="str">
        <f>IF('Set Up'!D1605="","",'Set Up'!D1605)</f>
        <v/>
      </c>
      <c r="Z1382" s="82" t="str">
        <f>IF('Set Up'!E1605="","",'Set Up'!E1605)</f>
        <v/>
      </c>
      <c r="AA1382" s="82" t="str">
        <f>IF('Set Up'!F1605="","",'Set Up'!F1605)</f>
        <v/>
      </c>
      <c r="AB1382" s="82" t="str">
        <f>IF('Set Up'!G1605="","",'Set Up'!G1605)</f>
        <v/>
      </c>
      <c r="AC1382" s="82" t="str">
        <f t="array" ref="AC1382">IF(Y1382="","",INDEX(Data!$G$4:$G$51,MATCH(Table7[[#This Row],[Fitting]]&amp;Table7[[#This Row],[Fitting Subtype]],Data!$E$4:$E$51&amp;Data!$F$4:$F$51,0)))</f>
        <v/>
      </c>
      <c r="AD1382" s="89" t="str">
        <f>IF(Table7[[#This Row],[Segment]]="","",Table7[[#This Row],[Quantity]]*Table7[[#This Row],[Kf]]*(((INDEX(Table4[Velocity (m/s)],MATCH(Table7[[#This Row],[Segment]],Table4[Segment],0)))^2)/2))</f>
        <v/>
      </c>
      <c r="AF1382" s="82" t="str">
        <f>Table4[[#This Row],[Segment]]</f>
        <v/>
      </c>
      <c r="AG1382" s="75"/>
      <c r="AH1382" s="82" t="str">
        <f>IF(Table5[[#This Row],[Segment]]="","",AG1382-Table4[[#This Row],[Total Pressure Drop (kPa)]])</f>
        <v/>
      </c>
    </row>
    <row r="1383" spans="1:34" x14ac:dyDescent="0.25">
      <c r="A1383" s="95" t="str">
        <f>IF('Set Up'!A1380="","",'Set Up'!A1380)</f>
        <v/>
      </c>
      <c r="B1383" s="75" t="s">
        <v>81</v>
      </c>
      <c r="C1383" s="85"/>
      <c r="D1383" s="86" t="str">
        <f>IF(Table4[[#This Row],[Diameter (in)]]="","",(((CONVERT(Table4[[#This Row],[Diameter (in)]],"in","m"))/2)^2)*PI())</f>
        <v/>
      </c>
      <c r="E1383" s="87" t="str">
        <f>IF(Table4[[#This Row],[Area (m2)]]="","",$D$4/Table4[[#This Row],[Area (m2)]])</f>
        <v/>
      </c>
      <c r="F1383" s="85">
        <f t="shared" si="21"/>
        <v>4.6951999999999998</v>
      </c>
      <c r="G1383" s="88" t="str">
        <f>IF(Table4[[#This Row],[Segment]]="","",(CONVERT(Table4[[#This Row],[Diameter (in)]],"in","m")*$B$4*Table4[[#This Row],[Velocity (m/s)]])/$C$4)</f>
        <v/>
      </c>
      <c r="H1383" s="96" t="str">
        <f>IF(Table4[[#This Row],[Segment]]="","",IF(Table4[[#This Row],[Teynold''s Number]]&gt;4000,"TURBULENT","LAMINAR"))</f>
        <v/>
      </c>
      <c r="I1383" s="86" t="str">
        <f>IF(Table4[[#This Row],[Segment]]="","",INDEX(Data!C1380:C1394,MATCH(Table4[Material],Data!B1380:B1394,0)))</f>
        <v/>
      </c>
      <c r="J1383" s="89" t="str">
        <f>IF(Table4[[#This Row],[ε (m)]]="","",Table4[[#This Row],[ε (m)]]/(CONVERT(Table4[[#This Row],[Diameter (in)]],"in","m")))</f>
        <v/>
      </c>
      <c r="K1383" s="96" t="str">
        <f>IF(Table4[[#This Row],[Regime]]="LAMINAR",16/Table4[[#This Row],[Teynold''s Number]],"-")</f>
        <v>-</v>
      </c>
      <c r="L1383" s="86"/>
      <c r="M1383" s="97" t="str">
        <f>IF(Table4[[#This Row],[Regime]]="TURBULENT",(((-4*LOG10(Table4[[#This Row],[ε/D]]/3.7+1.256/(Table4[[#This Row],[Teynold''s Number]]*SQRT(Table4[[#This Row],[f turbulent (guess)]]))))^-1)^2),"")</f>
        <v/>
      </c>
      <c r="N1383" s="91" t="str">
        <f>IF(Table4[[#This Row],[f turbulent]]="","",Table4[[#This Row],[f turbulent (guess)]]-Table4[[#This Row],[f turbulent]])</f>
        <v/>
      </c>
      <c r="O1383" s="87">
        <f>IF(Table4[[#This Row],[Segment]]="",0,IF(C1384="",0,IF(C1384&lt;=Table4[[#This Row],[Diameter (in)]],0,1-(D1383/D1384))))</f>
        <v>0</v>
      </c>
      <c r="P1383" s="92" t="str">
        <f>IF(Table4[[#This Row],[Segment]]="","",IF(C1383&gt;C1384,"",IF(C1384="",0.55,(0.55*(1-D1384/D1383)))))</f>
        <v/>
      </c>
      <c r="Q138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83" s="92" t="str">
        <f>IF(Table4[[#This Row],[Segment]]="","",IF(Table4[[#This Row],[Kexpansion]]="","0",((Table4[[#This Row],[Velocity (m/s)]]^2)/2)*Table4[[#This Row],[Kexpansion]]))</f>
        <v/>
      </c>
      <c r="S1383" s="92" t="str">
        <f>IF(Table4[[#This Row],[Segment]]="","",IF(Table4[[#This Row],[Kcontraction]]="","0",((Table4[[#This Row],[Velocity (m/s)]]^2)/2)*Table4[[#This Row],[Kcontraction]]))</f>
        <v/>
      </c>
      <c r="T1383" s="89" t="str">
        <f>IF(Table4[[#This Row],[Segment]]="","",SUMIF($Y$7:$Y$2000,Table4[[#This Row],[Segment]],$AD$7:$AD$2000))</f>
        <v/>
      </c>
      <c r="U1383" s="95" t="str">
        <f>IF(Table4[[#This Row],[Segment]]="","",Table4[[#This Row],[Hfriction (J/kg)]]+Table4[[#This Row],[Hexpansions (J/kg)]]+Table4[[#This Row],[Hcontractions (J/kg)]]+Table4[[#This Row],[Hf (J/kg)]])</f>
        <v/>
      </c>
      <c r="V1383" s="95" t="str">
        <f>IF(Table4[[#This Row],[Segment]]="","",Table4[[#This Row],[Total Friction Loss (J/kg)]]*Table3[Density (kg/m3)])</f>
        <v/>
      </c>
      <c r="W1383" s="95" t="str">
        <f>IF(Table4[[#This Row],[Segment]]="","",Table4[[#This Row],[Total Pressure Drop (Pa)]]/1000)</f>
        <v/>
      </c>
      <c r="Y1383" s="82" t="str">
        <f>IF('Set Up'!D1606="","",'Set Up'!D1606)</f>
        <v/>
      </c>
      <c r="Z1383" s="82" t="str">
        <f>IF('Set Up'!E1606="","",'Set Up'!E1606)</f>
        <v/>
      </c>
      <c r="AA1383" s="82" t="str">
        <f>IF('Set Up'!F1606="","",'Set Up'!F1606)</f>
        <v/>
      </c>
      <c r="AB1383" s="82" t="str">
        <f>IF('Set Up'!G1606="","",'Set Up'!G1606)</f>
        <v/>
      </c>
      <c r="AC1383" s="82" t="str">
        <f t="array" ref="AC1383">IF(Y1383="","",INDEX(Data!$G$4:$G$51,MATCH(Table7[[#This Row],[Fitting]]&amp;Table7[[#This Row],[Fitting Subtype]],Data!$E$4:$E$51&amp;Data!$F$4:$F$51,0)))</f>
        <v/>
      </c>
      <c r="AD1383" s="89" t="str">
        <f>IF(Table7[[#This Row],[Segment]]="","",Table7[[#This Row],[Quantity]]*Table7[[#This Row],[Kf]]*(((INDEX(Table4[Velocity (m/s)],MATCH(Table7[[#This Row],[Segment]],Table4[Segment],0)))^2)/2))</f>
        <v/>
      </c>
      <c r="AF1383" s="82" t="str">
        <f>Table4[[#This Row],[Segment]]</f>
        <v/>
      </c>
      <c r="AG1383" s="75"/>
      <c r="AH1383" s="82" t="str">
        <f>IF(Table5[[#This Row],[Segment]]="","",AG1383-Table4[[#This Row],[Total Pressure Drop (kPa)]])</f>
        <v/>
      </c>
    </row>
    <row r="1384" spans="1:34" x14ac:dyDescent="0.25">
      <c r="A1384" s="95" t="str">
        <f>IF('Set Up'!A1381="","",'Set Up'!A1381)</f>
        <v/>
      </c>
      <c r="B1384" s="75" t="s">
        <v>81</v>
      </c>
      <c r="C1384" s="85"/>
      <c r="D1384" s="86" t="str">
        <f>IF(Table4[[#This Row],[Diameter (in)]]="","",(((CONVERT(Table4[[#This Row],[Diameter (in)]],"in","m"))/2)^2)*PI())</f>
        <v/>
      </c>
      <c r="E1384" s="87" t="str">
        <f>IF(Table4[[#This Row],[Area (m2)]]="","",$D$4/Table4[[#This Row],[Area (m2)]])</f>
        <v/>
      </c>
      <c r="F1384" s="85">
        <f t="shared" si="21"/>
        <v>4.6951999999999998</v>
      </c>
      <c r="G1384" s="88" t="str">
        <f>IF(Table4[[#This Row],[Segment]]="","",(CONVERT(Table4[[#This Row],[Diameter (in)]],"in","m")*$B$4*Table4[[#This Row],[Velocity (m/s)]])/$C$4)</f>
        <v/>
      </c>
      <c r="H1384" s="96" t="str">
        <f>IF(Table4[[#This Row],[Segment]]="","",IF(Table4[[#This Row],[Teynold''s Number]]&gt;4000,"TURBULENT","LAMINAR"))</f>
        <v/>
      </c>
      <c r="I1384" s="86" t="str">
        <f>IF(Table4[[#This Row],[Segment]]="","",INDEX(Data!C1381:C1395,MATCH(Table4[Material],Data!B1381:B1395,0)))</f>
        <v/>
      </c>
      <c r="J1384" s="89" t="str">
        <f>IF(Table4[[#This Row],[ε (m)]]="","",Table4[[#This Row],[ε (m)]]/(CONVERT(Table4[[#This Row],[Diameter (in)]],"in","m")))</f>
        <v/>
      </c>
      <c r="K1384" s="96" t="str">
        <f>IF(Table4[[#This Row],[Regime]]="LAMINAR",16/Table4[[#This Row],[Teynold''s Number]],"-")</f>
        <v>-</v>
      </c>
      <c r="L1384" s="86"/>
      <c r="M1384" s="97" t="str">
        <f>IF(Table4[[#This Row],[Regime]]="TURBULENT",(((-4*LOG10(Table4[[#This Row],[ε/D]]/3.7+1.256/(Table4[[#This Row],[Teynold''s Number]]*SQRT(Table4[[#This Row],[f turbulent (guess)]]))))^-1)^2),"")</f>
        <v/>
      </c>
      <c r="N1384" s="91" t="str">
        <f>IF(Table4[[#This Row],[f turbulent]]="","",Table4[[#This Row],[f turbulent (guess)]]-Table4[[#This Row],[f turbulent]])</f>
        <v/>
      </c>
      <c r="O1384" s="87">
        <f>IF(Table4[[#This Row],[Segment]]="",0,IF(C1385="",0,IF(C1385&lt;=Table4[[#This Row],[Diameter (in)]],0,1-(D1384/D1385))))</f>
        <v>0</v>
      </c>
      <c r="P1384" s="92" t="str">
        <f>IF(Table4[[#This Row],[Segment]]="","",IF(C1384&gt;C1385,"",IF(C1385="",0.55,(0.55*(1-D1385/D1384)))))</f>
        <v/>
      </c>
      <c r="Q138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84" s="92" t="str">
        <f>IF(Table4[[#This Row],[Segment]]="","",IF(Table4[[#This Row],[Kexpansion]]="","0",((Table4[[#This Row],[Velocity (m/s)]]^2)/2)*Table4[[#This Row],[Kexpansion]]))</f>
        <v/>
      </c>
      <c r="S1384" s="92" t="str">
        <f>IF(Table4[[#This Row],[Segment]]="","",IF(Table4[[#This Row],[Kcontraction]]="","0",((Table4[[#This Row],[Velocity (m/s)]]^2)/2)*Table4[[#This Row],[Kcontraction]]))</f>
        <v/>
      </c>
      <c r="T1384" s="89" t="str">
        <f>IF(Table4[[#This Row],[Segment]]="","",SUMIF($Y$7:$Y$2000,Table4[[#This Row],[Segment]],$AD$7:$AD$2000))</f>
        <v/>
      </c>
      <c r="U1384" s="95" t="str">
        <f>IF(Table4[[#This Row],[Segment]]="","",Table4[[#This Row],[Hfriction (J/kg)]]+Table4[[#This Row],[Hexpansions (J/kg)]]+Table4[[#This Row],[Hcontractions (J/kg)]]+Table4[[#This Row],[Hf (J/kg)]])</f>
        <v/>
      </c>
      <c r="V1384" s="95" t="str">
        <f>IF(Table4[[#This Row],[Segment]]="","",Table4[[#This Row],[Total Friction Loss (J/kg)]]*Table3[Density (kg/m3)])</f>
        <v/>
      </c>
      <c r="W1384" s="95" t="str">
        <f>IF(Table4[[#This Row],[Segment]]="","",Table4[[#This Row],[Total Pressure Drop (Pa)]]/1000)</f>
        <v/>
      </c>
      <c r="Y1384" s="82" t="str">
        <f>IF('Set Up'!D1607="","",'Set Up'!D1607)</f>
        <v/>
      </c>
      <c r="Z1384" s="82" t="str">
        <f>IF('Set Up'!E1607="","",'Set Up'!E1607)</f>
        <v/>
      </c>
      <c r="AA1384" s="82" t="str">
        <f>IF('Set Up'!F1607="","",'Set Up'!F1607)</f>
        <v/>
      </c>
      <c r="AB1384" s="82" t="str">
        <f>IF('Set Up'!G1607="","",'Set Up'!G1607)</f>
        <v/>
      </c>
      <c r="AC1384" s="82" t="str">
        <f t="array" ref="AC1384">IF(Y1384="","",INDEX(Data!$G$4:$G$51,MATCH(Table7[[#This Row],[Fitting]]&amp;Table7[[#This Row],[Fitting Subtype]],Data!$E$4:$E$51&amp;Data!$F$4:$F$51,0)))</f>
        <v/>
      </c>
      <c r="AD1384" s="89" t="str">
        <f>IF(Table7[[#This Row],[Segment]]="","",Table7[[#This Row],[Quantity]]*Table7[[#This Row],[Kf]]*(((INDEX(Table4[Velocity (m/s)],MATCH(Table7[[#This Row],[Segment]],Table4[Segment],0)))^2)/2))</f>
        <v/>
      </c>
      <c r="AF1384" s="82" t="str">
        <f>Table4[[#This Row],[Segment]]</f>
        <v/>
      </c>
      <c r="AG1384" s="75"/>
      <c r="AH1384" s="82" t="str">
        <f>IF(Table5[[#This Row],[Segment]]="","",AG1384-Table4[[#This Row],[Total Pressure Drop (kPa)]])</f>
        <v/>
      </c>
    </row>
    <row r="1385" spans="1:34" x14ac:dyDescent="0.25">
      <c r="A1385" s="95" t="str">
        <f>IF('Set Up'!A1382="","",'Set Up'!A1382)</f>
        <v/>
      </c>
      <c r="B1385" s="75" t="s">
        <v>81</v>
      </c>
      <c r="C1385" s="85"/>
      <c r="D1385" s="86" t="str">
        <f>IF(Table4[[#This Row],[Diameter (in)]]="","",(((CONVERT(Table4[[#This Row],[Diameter (in)]],"in","m"))/2)^2)*PI())</f>
        <v/>
      </c>
      <c r="E1385" s="87" t="str">
        <f>IF(Table4[[#This Row],[Area (m2)]]="","",$D$4/Table4[[#This Row],[Area (m2)]])</f>
        <v/>
      </c>
      <c r="F1385" s="85">
        <f t="shared" si="21"/>
        <v>4.6951999999999998</v>
      </c>
      <c r="G1385" s="88" t="str">
        <f>IF(Table4[[#This Row],[Segment]]="","",(CONVERT(Table4[[#This Row],[Diameter (in)]],"in","m")*$B$4*Table4[[#This Row],[Velocity (m/s)]])/$C$4)</f>
        <v/>
      </c>
      <c r="H1385" s="96" t="str">
        <f>IF(Table4[[#This Row],[Segment]]="","",IF(Table4[[#This Row],[Teynold''s Number]]&gt;4000,"TURBULENT","LAMINAR"))</f>
        <v/>
      </c>
      <c r="I1385" s="86" t="str">
        <f>IF(Table4[[#This Row],[Segment]]="","",INDEX(Data!C1382:C1396,MATCH(Table4[Material],Data!B1382:B1396,0)))</f>
        <v/>
      </c>
      <c r="J1385" s="89" t="str">
        <f>IF(Table4[[#This Row],[ε (m)]]="","",Table4[[#This Row],[ε (m)]]/(CONVERT(Table4[[#This Row],[Diameter (in)]],"in","m")))</f>
        <v/>
      </c>
      <c r="K1385" s="96" t="str">
        <f>IF(Table4[[#This Row],[Regime]]="LAMINAR",16/Table4[[#This Row],[Teynold''s Number]],"-")</f>
        <v>-</v>
      </c>
      <c r="L1385" s="86"/>
      <c r="M1385" s="97" t="str">
        <f>IF(Table4[[#This Row],[Regime]]="TURBULENT",(((-4*LOG10(Table4[[#This Row],[ε/D]]/3.7+1.256/(Table4[[#This Row],[Teynold''s Number]]*SQRT(Table4[[#This Row],[f turbulent (guess)]]))))^-1)^2),"")</f>
        <v/>
      </c>
      <c r="N1385" s="91" t="str">
        <f>IF(Table4[[#This Row],[f turbulent]]="","",Table4[[#This Row],[f turbulent (guess)]]-Table4[[#This Row],[f turbulent]])</f>
        <v/>
      </c>
      <c r="O1385" s="87">
        <f>IF(Table4[[#This Row],[Segment]]="",0,IF(C1386="",0,IF(C1386&lt;=Table4[[#This Row],[Diameter (in)]],0,1-(D1385/D1386))))</f>
        <v>0</v>
      </c>
      <c r="P1385" s="92" t="str">
        <f>IF(Table4[[#This Row],[Segment]]="","",IF(C1385&gt;C1386,"",IF(C1386="",0.55,(0.55*(1-D1386/D1385)))))</f>
        <v/>
      </c>
      <c r="Q138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85" s="92" t="str">
        <f>IF(Table4[[#This Row],[Segment]]="","",IF(Table4[[#This Row],[Kexpansion]]="","0",((Table4[[#This Row],[Velocity (m/s)]]^2)/2)*Table4[[#This Row],[Kexpansion]]))</f>
        <v/>
      </c>
      <c r="S1385" s="92" t="str">
        <f>IF(Table4[[#This Row],[Segment]]="","",IF(Table4[[#This Row],[Kcontraction]]="","0",((Table4[[#This Row],[Velocity (m/s)]]^2)/2)*Table4[[#This Row],[Kcontraction]]))</f>
        <v/>
      </c>
      <c r="T1385" s="89" t="str">
        <f>IF(Table4[[#This Row],[Segment]]="","",SUMIF($Y$7:$Y$2000,Table4[[#This Row],[Segment]],$AD$7:$AD$2000))</f>
        <v/>
      </c>
      <c r="U1385" s="95" t="str">
        <f>IF(Table4[[#This Row],[Segment]]="","",Table4[[#This Row],[Hfriction (J/kg)]]+Table4[[#This Row],[Hexpansions (J/kg)]]+Table4[[#This Row],[Hcontractions (J/kg)]]+Table4[[#This Row],[Hf (J/kg)]])</f>
        <v/>
      </c>
      <c r="V1385" s="95" t="str">
        <f>IF(Table4[[#This Row],[Segment]]="","",Table4[[#This Row],[Total Friction Loss (J/kg)]]*Table3[Density (kg/m3)])</f>
        <v/>
      </c>
      <c r="W1385" s="95" t="str">
        <f>IF(Table4[[#This Row],[Segment]]="","",Table4[[#This Row],[Total Pressure Drop (Pa)]]/1000)</f>
        <v/>
      </c>
      <c r="Y1385" s="82" t="str">
        <f>IF('Set Up'!D1608="","",'Set Up'!D1608)</f>
        <v/>
      </c>
      <c r="Z1385" s="82" t="str">
        <f>IF('Set Up'!E1608="","",'Set Up'!E1608)</f>
        <v/>
      </c>
      <c r="AA1385" s="82" t="str">
        <f>IF('Set Up'!F1608="","",'Set Up'!F1608)</f>
        <v/>
      </c>
      <c r="AB1385" s="82" t="str">
        <f>IF('Set Up'!G1608="","",'Set Up'!G1608)</f>
        <v/>
      </c>
      <c r="AC1385" s="82" t="str">
        <f t="array" ref="AC1385">IF(Y1385="","",INDEX(Data!$G$4:$G$51,MATCH(Table7[[#This Row],[Fitting]]&amp;Table7[[#This Row],[Fitting Subtype]],Data!$E$4:$E$51&amp;Data!$F$4:$F$51,0)))</f>
        <v/>
      </c>
      <c r="AD1385" s="89" t="str">
        <f>IF(Table7[[#This Row],[Segment]]="","",Table7[[#This Row],[Quantity]]*Table7[[#This Row],[Kf]]*(((INDEX(Table4[Velocity (m/s)],MATCH(Table7[[#This Row],[Segment]],Table4[Segment],0)))^2)/2))</f>
        <v/>
      </c>
      <c r="AF1385" s="82" t="str">
        <f>Table4[[#This Row],[Segment]]</f>
        <v/>
      </c>
      <c r="AG1385" s="75"/>
      <c r="AH1385" s="82" t="str">
        <f>IF(Table5[[#This Row],[Segment]]="","",AG1385-Table4[[#This Row],[Total Pressure Drop (kPa)]])</f>
        <v/>
      </c>
    </row>
    <row r="1386" spans="1:34" x14ac:dyDescent="0.25">
      <c r="A1386" s="95" t="str">
        <f>IF('Set Up'!A1383="","",'Set Up'!A1383)</f>
        <v/>
      </c>
      <c r="B1386" s="75" t="s">
        <v>81</v>
      </c>
      <c r="C1386" s="85"/>
      <c r="D1386" s="86" t="str">
        <f>IF(Table4[[#This Row],[Diameter (in)]]="","",(((CONVERT(Table4[[#This Row],[Diameter (in)]],"in","m"))/2)^2)*PI())</f>
        <v/>
      </c>
      <c r="E1386" s="87" t="str">
        <f>IF(Table4[[#This Row],[Area (m2)]]="","",$D$4/Table4[[#This Row],[Area (m2)]])</f>
        <v/>
      </c>
      <c r="F1386" s="85">
        <f t="shared" si="21"/>
        <v>4.6951999999999998</v>
      </c>
      <c r="G1386" s="88" t="str">
        <f>IF(Table4[[#This Row],[Segment]]="","",(CONVERT(Table4[[#This Row],[Diameter (in)]],"in","m")*$B$4*Table4[[#This Row],[Velocity (m/s)]])/$C$4)</f>
        <v/>
      </c>
      <c r="H1386" s="96" t="str">
        <f>IF(Table4[[#This Row],[Segment]]="","",IF(Table4[[#This Row],[Teynold''s Number]]&gt;4000,"TURBULENT","LAMINAR"))</f>
        <v/>
      </c>
      <c r="I1386" s="86" t="str">
        <f>IF(Table4[[#This Row],[Segment]]="","",INDEX(Data!C1383:C1397,MATCH(Table4[Material],Data!B1383:B1397,0)))</f>
        <v/>
      </c>
      <c r="J1386" s="89" t="str">
        <f>IF(Table4[[#This Row],[ε (m)]]="","",Table4[[#This Row],[ε (m)]]/(CONVERT(Table4[[#This Row],[Diameter (in)]],"in","m")))</f>
        <v/>
      </c>
      <c r="K1386" s="96" t="str">
        <f>IF(Table4[[#This Row],[Regime]]="LAMINAR",16/Table4[[#This Row],[Teynold''s Number]],"-")</f>
        <v>-</v>
      </c>
      <c r="L1386" s="86"/>
      <c r="M1386" s="97" t="str">
        <f>IF(Table4[[#This Row],[Regime]]="TURBULENT",(((-4*LOG10(Table4[[#This Row],[ε/D]]/3.7+1.256/(Table4[[#This Row],[Teynold''s Number]]*SQRT(Table4[[#This Row],[f turbulent (guess)]]))))^-1)^2),"")</f>
        <v/>
      </c>
      <c r="N1386" s="91" t="str">
        <f>IF(Table4[[#This Row],[f turbulent]]="","",Table4[[#This Row],[f turbulent (guess)]]-Table4[[#This Row],[f turbulent]])</f>
        <v/>
      </c>
      <c r="O1386" s="87">
        <f>IF(Table4[[#This Row],[Segment]]="",0,IF(C1387="",0,IF(C1387&lt;=Table4[[#This Row],[Diameter (in)]],0,1-(D1386/D1387))))</f>
        <v>0</v>
      </c>
      <c r="P1386" s="92" t="str">
        <f>IF(Table4[[#This Row],[Segment]]="","",IF(C1386&gt;C1387,"",IF(C1387="",0.55,(0.55*(1-D1387/D1386)))))</f>
        <v/>
      </c>
      <c r="Q138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86" s="92" t="str">
        <f>IF(Table4[[#This Row],[Segment]]="","",IF(Table4[[#This Row],[Kexpansion]]="","0",((Table4[[#This Row],[Velocity (m/s)]]^2)/2)*Table4[[#This Row],[Kexpansion]]))</f>
        <v/>
      </c>
      <c r="S1386" s="92" t="str">
        <f>IF(Table4[[#This Row],[Segment]]="","",IF(Table4[[#This Row],[Kcontraction]]="","0",((Table4[[#This Row],[Velocity (m/s)]]^2)/2)*Table4[[#This Row],[Kcontraction]]))</f>
        <v/>
      </c>
      <c r="T1386" s="89" t="str">
        <f>IF(Table4[[#This Row],[Segment]]="","",SUMIF($Y$7:$Y$2000,Table4[[#This Row],[Segment]],$AD$7:$AD$2000))</f>
        <v/>
      </c>
      <c r="U1386" s="95" t="str">
        <f>IF(Table4[[#This Row],[Segment]]="","",Table4[[#This Row],[Hfriction (J/kg)]]+Table4[[#This Row],[Hexpansions (J/kg)]]+Table4[[#This Row],[Hcontractions (J/kg)]]+Table4[[#This Row],[Hf (J/kg)]])</f>
        <v/>
      </c>
      <c r="V1386" s="95" t="str">
        <f>IF(Table4[[#This Row],[Segment]]="","",Table4[[#This Row],[Total Friction Loss (J/kg)]]*Table3[Density (kg/m3)])</f>
        <v/>
      </c>
      <c r="W1386" s="95" t="str">
        <f>IF(Table4[[#This Row],[Segment]]="","",Table4[[#This Row],[Total Pressure Drop (Pa)]]/1000)</f>
        <v/>
      </c>
      <c r="Y1386" s="82" t="str">
        <f>IF('Set Up'!D1609="","",'Set Up'!D1609)</f>
        <v/>
      </c>
      <c r="Z1386" s="82" t="str">
        <f>IF('Set Up'!E1609="","",'Set Up'!E1609)</f>
        <v/>
      </c>
      <c r="AA1386" s="82" t="str">
        <f>IF('Set Up'!F1609="","",'Set Up'!F1609)</f>
        <v/>
      </c>
      <c r="AB1386" s="82" t="str">
        <f>IF('Set Up'!G1609="","",'Set Up'!G1609)</f>
        <v/>
      </c>
      <c r="AC1386" s="82" t="str">
        <f t="array" ref="AC1386">IF(Y1386="","",INDEX(Data!$G$4:$G$51,MATCH(Table7[[#This Row],[Fitting]]&amp;Table7[[#This Row],[Fitting Subtype]],Data!$E$4:$E$51&amp;Data!$F$4:$F$51,0)))</f>
        <v/>
      </c>
      <c r="AD1386" s="89" t="str">
        <f>IF(Table7[[#This Row],[Segment]]="","",Table7[[#This Row],[Quantity]]*Table7[[#This Row],[Kf]]*(((INDEX(Table4[Velocity (m/s)],MATCH(Table7[[#This Row],[Segment]],Table4[Segment],0)))^2)/2))</f>
        <v/>
      </c>
      <c r="AF1386" s="82" t="str">
        <f>Table4[[#This Row],[Segment]]</f>
        <v/>
      </c>
      <c r="AG1386" s="75"/>
      <c r="AH1386" s="82" t="str">
        <f>IF(Table5[[#This Row],[Segment]]="","",AG1386-Table4[[#This Row],[Total Pressure Drop (kPa)]])</f>
        <v/>
      </c>
    </row>
    <row r="1387" spans="1:34" x14ac:dyDescent="0.25">
      <c r="A1387" s="95" t="str">
        <f>IF('Set Up'!A1384="","",'Set Up'!A1384)</f>
        <v/>
      </c>
      <c r="B1387" s="75" t="s">
        <v>81</v>
      </c>
      <c r="C1387" s="85"/>
      <c r="D1387" s="86" t="str">
        <f>IF(Table4[[#This Row],[Diameter (in)]]="","",(((CONVERT(Table4[[#This Row],[Diameter (in)]],"in","m"))/2)^2)*PI())</f>
        <v/>
      </c>
      <c r="E1387" s="87" t="str">
        <f>IF(Table4[[#This Row],[Area (m2)]]="","",$D$4/Table4[[#This Row],[Area (m2)]])</f>
        <v/>
      </c>
      <c r="F1387" s="85">
        <f t="shared" si="21"/>
        <v>4.6951999999999998</v>
      </c>
      <c r="G1387" s="88" t="str">
        <f>IF(Table4[[#This Row],[Segment]]="","",(CONVERT(Table4[[#This Row],[Diameter (in)]],"in","m")*$B$4*Table4[[#This Row],[Velocity (m/s)]])/$C$4)</f>
        <v/>
      </c>
      <c r="H1387" s="96" t="str">
        <f>IF(Table4[[#This Row],[Segment]]="","",IF(Table4[[#This Row],[Teynold''s Number]]&gt;4000,"TURBULENT","LAMINAR"))</f>
        <v/>
      </c>
      <c r="I1387" s="86" t="str">
        <f>IF(Table4[[#This Row],[Segment]]="","",INDEX(Data!C1384:C1398,MATCH(Table4[Material],Data!B1384:B1398,0)))</f>
        <v/>
      </c>
      <c r="J1387" s="89" t="str">
        <f>IF(Table4[[#This Row],[ε (m)]]="","",Table4[[#This Row],[ε (m)]]/(CONVERT(Table4[[#This Row],[Diameter (in)]],"in","m")))</f>
        <v/>
      </c>
      <c r="K1387" s="96" t="str">
        <f>IF(Table4[[#This Row],[Regime]]="LAMINAR",16/Table4[[#This Row],[Teynold''s Number]],"-")</f>
        <v>-</v>
      </c>
      <c r="L1387" s="86"/>
      <c r="M1387" s="97" t="str">
        <f>IF(Table4[[#This Row],[Regime]]="TURBULENT",(((-4*LOG10(Table4[[#This Row],[ε/D]]/3.7+1.256/(Table4[[#This Row],[Teynold''s Number]]*SQRT(Table4[[#This Row],[f turbulent (guess)]]))))^-1)^2),"")</f>
        <v/>
      </c>
      <c r="N1387" s="91" t="str">
        <f>IF(Table4[[#This Row],[f turbulent]]="","",Table4[[#This Row],[f turbulent (guess)]]-Table4[[#This Row],[f turbulent]])</f>
        <v/>
      </c>
      <c r="O1387" s="87">
        <f>IF(Table4[[#This Row],[Segment]]="",0,IF(C1388="",0,IF(C1388&lt;=Table4[[#This Row],[Diameter (in)]],0,1-(D1387/D1388))))</f>
        <v>0</v>
      </c>
      <c r="P1387" s="92" t="str">
        <f>IF(Table4[[#This Row],[Segment]]="","",IF(C1387&gt;C1388,"",IF(C1388="",0.55,(0.55*(1-D1388/D1387)))))</f>
        <v/>
      </c>
      <c r="Q138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87" s="92" t="str">
        <f>IF(Table4[[#This Row],[Segment]]="","",IF(Table4[[#This Row],[Kexpansion]]="","0",((Table4[[#This Row],[Velocity (m/s)]]^2)/2)*Table4[[#This Row],[Kexpansion]]))</f>
        <v/>
      </c>
      <c r="S1387" s="92" t="str">
        <f>IF(Table4[[#This Row],[Segment]]="","",IF(Table4[[#This Row],[Kcontraction]]="","0",((Table4[[#This Row],[Velocity (m/s)]]^2)/2)*Table4[[#This Row],[Kcontraction]]))</f>
        <v/>
      </c>
      <c r="T1387" s="89" t="str">
        <f>IF(Table4[[#This Row],[Segment]]="","",SUMIF($Y$7:$Y$2000,Table4[[#This Row],[Segment]],$AD$7:$AD$2000))</f>
        <v/>
      </c>
      <c r="U1387" s="95" t="str">
        <f>IF(Table4[[#This Row],[Segment]]="","",Table4[[#This Row],[Hfriction (J/kg)]]+Table4[[#This Row],[Hexpansions (J/kg)]]+Table4[[#This Row],[Hcontractions (J/kg)]]+Table4[[#This Row],[Hf (J/kg)]])</f>
        <v/>
      </c>
      <c r="V1387" s="95" t="str">
        <f>IF(Table4[[#This Row],[Segment]]="","",Table4[[#This Row],[Total Friction Loss (J/kg)]]*Table3[Density (kg/m3)])</f>
        <v/>
      </c>
      <c r="W1387" s="95" t="str">
        <f>IF(Table4[[#This Row],[Segment]]="","",Table4[[#This Row],[Total Pressure Drop (Pa)]]/1000)</f>
        <v/>
      </c>
      <c r="Y1387" s="82" t="str">
        <f>IF('Set Up'!D1610="","",'Set Up'!D1610)</f>
        <v/>
      </c>
      <c r="Z1387" s="82" t="str">
        <f>IF('Set Up'!E1610="","",'Set Up'!E1610)</f>
        <v/>
      </c>
      <c r="AA1387" s="82" t="str">
        <f>IF('Set Up'!F1610="","",'Set Up'!F1610)</f>
        <v/>
      </c>
      <c r="AB1387" s="82" t="str">
        <f>IF('Set Up'!G1610="","",'Set Up'!G1610)</f>
        <v/>
      </c>
      <c r="AC1387" s="82" t="str">
        <f t="array" ref="AC1387">IF(Y1387="","",INDEX(Data!$G$4:$G$51,MATCH(Table7[[#This Row],[Fitting]]&amp;Table7[[#This Row],[Fitting Subtype]],Data!$E$4:$E$51&amp;Data!$F$4:$F$51,0)))</f>
        <v/>
      </c>
      <c r="AD1387" s="89" t="str">
        <f>IF(Table7[[#This Row],[Segment]]="","",Table7[[#This Row],[Quantity]]*Table7[[#This Row],[Kf]]*(((INDEX(Table4[Velocity (m/s)],MATCH(Table7[[#This Row],[Segment]],Table4[Segment],0)))^2)/2))</f>
        <v/>
      </c>
      <c r="AF1387" s="82" t="str">
        <f>Table4[[#This Row],[Segment]]</f>
        <v/>
      </c>
      <c r="AG1387" s="75"/>
      <c r="AH1387" s="82" t="str">
        <f>IF(Table5[[#This Row],[Segment]]="","",AG1387-Table4[[#This Row],[Total Pressure Drop (kPa)]])</f>
        <v/>
      </c>
    </row>
    <row r="1388" spans="1:34" x14ac:dyDescent="0.25">
      <c r="A1388" s="95" t="str">
        <f>IF('Set Up'!A1385="","",'Set Up'!A1385)</f>
        <v/>
      </c>
      <c r="B1388" s="75" t="s">
        <v>81</v>
      </c>
      <c r="C1388" s="85"/>
      <c r="D1388" s="86" t="str">
        <f>IF(Table4[[#This Row],[Diameter (in)]]="","",(((CONVERT(Table4[[#This Row],[Diameter (in)]],"in","m"))/2)^2)*PI())</f>
        <v/>
      </c>
      <c r="E1388" s="87" t="str">
        <f>IF(Table4[[#This Row],[Area (m2)]]="","",$D$4/Table4[[#This Row],[Area (m2)]])</f>
        <v/>
      </c>
      <c r="F1388" s="85">
        <f t="shared" si="21"/>
        <v>4.6951999999999998</v>
      </c>
      <c r="G1388" s="88" t="str">
        <f>IF(Table4[[#This Row],[Segment]]="","",(CONVERT(Table4[[#This Row],[Diameter (in)]],"in","m")*$B$4*Table4[[#This Row],[Velocity (m/s)]])/$C$4)</f>
        <v/>
      </c>
      <c r="H1388" s="96" t="str">
        <f>IF(Table4[[#This Row],[Segment]]="","",IF(Table4[[#This Row],[Teynold''s Number]]&gt;4000,"TURBULENT","LAMINAR"))</f>
        <v/>
      </c>
      <c r="I1388" s="86" t="str">
        <f>IF(Table4[[#This Row],[Segment]]="","",INDEX(Data!C1385:C1399,MATCH(Table4[Material],Data!B1385:B1399,0)))</f>
        <v/>
      </c>
      <c r="J1388" s="89" t="str">
        <f>IF(Table4[[#This Row],[ε (m)]]="","",Table4[[#This Row],[ε (m)]]/(CONVERT(Table4[[#This Row],[Diameter (in)]],"in","m")))</f>
        <v/>
      </c>
      <c r="K1388" s="96" t="str">
        <f>IF(Table4[[#This Row],[Regime]]="LAMINAR",16/Table4[[#This Row],[Teynold''s Number]],"-")</f>
        <v>-</v>
      </c>
      <c r="L1388" s="86"/>
      <c r="M1388" s="97" t="str">
        <f>IF(Table4[[#This Row],[Regime]]="TURBULENT",(((-4*LOG10(Table4[[#This Row],[ε/D]]/3.7+1.256/(Table4[[#This Row],[Teynold''s Number]]*SQRT(Table4[[#This Row],[f turbulent (guess)]]))))^-1)^2),"")</f>
        <v/>
      </c>
      <c r="N1388" s="91" t="str">
        <f>IF(Table4[[#This Row],[f turbulent]]="","",Table4[[#This Row],[f turbulent (guess)]]-Table4[[#This Row],[f turbulent]])</f>
        <v/>
      </c>
      <c r="O1388" s="87">
        <f>IF(Table4[[#This Row],[Segment]]="",0,IF(C1389="",0,IF(C1389&lt;=Table4[[#This Row],[Diameter (in)]],0,1-(D1388/D1389))))</f>
        <v>0</v>
      </c>
      <c r="P1388" s="92" t="str">
        <f>IF(Table4[[#This Row],[Segment]]="","",IF(C1388&gt;C1389,"",IF(C1389="",0.55,(0.55*(1-D1389/D1388)))))</f>
        <v/>
      </c>
      <c r="Q138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88" s="92" t="str">
        <f>IF(Table4[[#This Row],[Segment]]="","",IF(Table4[[#This Row],[Kexpansion]]="","0",((Table4[[#This Row],[Velocity (m/s)]]^2)/2)*Table4[[#This Row],[Kexpansion]]))</f>
        <v/>
      </c>
      <c r="S1388" s="92" t="str">
        <f>IF(Table4[[#This Row],[Segment]]="","",IF(Table4[[#This Row],[Kcontraction]]="","0",((Table4[[#This Row],[Velocity (m/s)]]^2)/2)*Table4[[#This Row],[Kcontraction]]))</f>
        <v/>
      </c>
      <c r="T1388" s="89" t="str">
        <f>IF(Table4[[#This Row],[Segment]]="","",SUMIF($Y$7:$Y$2000,Table4[[#This Row],[Segment]],$AD$7:$AD$2000))</f>
        <v/>
      </c>
      <c r="U1388" s="95" t="str">
        <f>IF(Table4[[#This Row],[Segment]]="","",Table4[[#This Row],[Hfriction (J/kg)]]+Table4[[#This Row],[Hexpansions (J/kg)]]+Table4[[#This Row],[Hcontractions (J/kg)]]+Table4[[#This Row],[Hf (J/kg)]])</f>
        <v/>
      </c>
      <c r="V1388" s="95" t="str">
        <f>IF(Table4[[#This Row],[Segment]]="","",Table4[[#This Row],[Total Friction Loss (J/kg)]]*Table3[Density (kg/m3)])</f>
        <v/>
      </c>
      <c r="W1388" s="95" t="str">
        <f>IF(Table4[[#This Row],[Segment]]="","",Table4[[#This Row],[Total Pressure Drop (Pa)]]/1000)</f>
        <v/>
      </c>
      <c r="Y1388" s="82" t="str">
        <f>IF('Set Up'!D1611="","",'Set Up'!D1611)</f>
        <v/>
      </c>
      <c r="Z1388" s="82" t="str">
        <f>IF('Set Up'!E1611="","",'Set Up'!E1611)</f>
        <v/>
      </c>
      <c r="AA1388" s="82" t="str">
        <f>IF('Set Up'!F1611="","",'Set Up'!F1611)</f>
        <v/>
      </c>
      <c r="AB1388" s="82" t="str">
        <f>IF('Set Up'!G1611="","",'Set Up'!G1611)</f>
        <v/>
      </c>
      <c r="AC1388" s="82" t="str">
        <f t="array" ref="AC1388">IF(Y1388="","",INDEX(Data!$G$4:$G$51,MATCH(Table7[[#This Row],[Fitting]]&amp;Table7[[#This Row],[Fitting Subtype]],Data!$E$4:$E$51&amp;Data!$F$4:$F$51,0)))</f>
        <v/>
      </c>
      <c r="AD1388" s="89" t="str">
        <f>IF(Table7[[#This Row],[Segment]]="","",Table7[[#This Row],[Quantity]]*Table7[[#This Row],[Kf]]*(((INDEX(Table4[Velocity (m/s)],MATCH(Table7[[#This Row],[Segment]],Table4[Segment],0)))^2)/2))</f>
        <v/>
      </c>
      <c r="AF1388" s="82" t="str">
        <f>Table4[[#This Row],[Segment]]</f>
        <v/>
      </c>
      <c r="AG1388" s="75"/>
      <c r="AH1388" s="82" t="str">
        <f>IF(Table5[[#This Row],[Segment]]="","",AG1388-Table4[[#This Row],[Total Pressure Drop (kPa)]])</f>
        <v/>
      </c>
    </row>
    <row r="1389" spans="1:34" x14ac:dyDescent="0.25">
      <c r="A1389" s="95" t="str">
        <f>IF('Set Up'!A1386="","",'Set Up'!A1386)</f>
        <v/>
      </c>
      <c r="B1389" s="75" t="s">
        <v>81</v>
      </c>
      <c r="C1389" s="85"/>
      <c r="D1389" s="86" t="str">
        <f>IF(Table4[[#This Row],[Diameter (in)]]="","",(((CONVERT(Table4[[#This Row],[Diameter (in)]],"in","m"))/2)^2)*PI())</f>
        <v/>
      </c>
      <c r="E1389" s="87" t="str">
        <f>IF(Table4[[#This Row],[Area (m2)]]="","",$D$4/Table4[[#This Row],[Area (m2)]])</f>
        <v/>
      </c>
      <c r="F1389" s="85">
        <f t="shared" si="21"/>
        <v>4.6951999999999998</v>
      </c>
      <c r="G1389" s="88" t="str">
        <f>IF(Table4[[#This Row],[Segment]]="","",(CONVERT(Table4[[#This Row],[Diameter (in)]],"in","m")*$B$4*Table4[[#This Row],[Velocity (m/s)]])/$C$4)</f>
        <v/>
      </c>
      <c r="H1389" s="96" t="str">
        <f>IF(Table4[[#This Row],[Segment]]="","",IF(Table4[[#This Row],[Teynold''s Number]]&gt;4000,"TURBULENT","LAMINAR"))</f>
        <v/>
      </c>
      <c r="I1389" s="86" t="str">
        <f>IF(Table4[[#This Row],[Segment]]="","",INDEX(Data!C1386:C1400,MATCH(Table4[Material],Data!B1386:B1400,0)))</f>
        <v/>
      </c>
      <c r="J1389" s="89" t="str">
        <f>IF(Table4[[#This Row],[ε (m)]]="","",Table4[[#This Row],[ε (m)]]/(CONVERT(Table4[[#This Row],[Diameter (in)]],"in","m")))</f>
        <v/>
      </c>
      <c r="K1389" s="96" t="str">
        <f>IF(Table4[[#This Row],[Regime]]="LAMINAR",16/Table4[[#This Row],[Teynold''s Number]],"-")</f>
        <v>-</v>
      </c>
      <c r="L1389" s="86"/>
      <c r="M1389" s="97" t="str">
        <f>IF(Table4[[#This Row],[Regime]]="TURBULENT",(((-4*LOG10(Table4[[#This Row],[ε/D]]/3.7+1.256/(Table4[[#This Row],[Teynold''s Number]]*SQRT(Table4[[#This Row],[f turbulent (guess)]]))))^-1)^2),"")</f>
        <v/>
      </c>
      <c r="N1389" s="91" t="str">
        <f>IF(Table4[[#This Row],[f turbulent]]="","",Table4[[#This Row],[f turbulent (guess)]]-Table4[[#This Row],[f turbulent]])</f>
        <v/>
      </c>
      <c r="O1389" s="87">
        <f>IF(Table4[[#This Row],[Segment]]="",0,IF(C1390="",0,IF(C1390&lt;=Table4[[#This Row],[Diameter (in)]],0,1-(D1389/D1390))))</f>
        <v>0</v>
      </c>
      <c r="P1389" s="92" t="str">
        <f>IF(Table4[[#This Row],[Segment]]="","",IF(C1389&gt;C1390,"",IF(C1390="",0.55,(0.55*(1-D1390/D1389)))))</f>
        <v/>
      </c>
      <c r="Q138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89" s="92" t="str">
        <f>IF(Table4[[#This Row],[Segment]]="","",IF(Table4[[#This Row],[Kexpansion]]="","0",((Table4[[#This Row],[Velocity (m/s)]]^2)/2)*Table4[[#This Row],[Kexpansion]]))</f>
        <v/>
      </c>
      <c r="S1389" s="92" t="str">
        <f>IF(Table4[[#This Row],[Segment]]="","",IF(Table4[[#This Row],[Kcontraction]]="","0",((Table4[[#This Row],[Velocity (m/s)]]^2)/2)*Table4[[#This Row],[Kcontraction]]))</f>
        <v/>
      </c>
      <c r="T1389" s="89" t="str">
        <f>IF(Table4[[#This Row],[Segment]]="","",SUMIF($Y$7:$Y$2000,Table4[[#This Row],[Segment]],$AD$7:$AD$2000))</f>
        <v/>
      </c>
      <c r="U1389" s="95" t="str">
        <f>IF(Table4[[#This Row],[Segment]]="","",Table4[[#This Row],[Hfriction (J/kg)]]+Table4[[#This Row],[Hexpansions (J/kg)]]+Table4[[#This Row],[Hcontractions (J/kg)]]+Table4[[#This Row],[Hf (J/kg)]])</f>
        <v/>
      </c>
      <c r="V1389" s="95" t="str">
        <f>IF(Table4[[#This Row],[Segment]]="","",Table4[[#This Row],[Total Friction Loss (J/kg)]]*Table3[Density (kg/m3)])</f>
        <v/>
      </c>
      <c r="W1389" s="95" t="str">
        <f>IF(Table4[[#This Row],[Segment]]="","",Table4[[#This Row],[Total Pressure Drop (Pa)]]/1000)</f>
        <v/>
      </c>
      <c r="Y1389" s="82" t="str">
        <f>IF('Set Up'!D1612="","",'Set Up'!D1612)</f>
        <v/>
      </c>
      <c r="Z1389" s="82" t="str">
        <f>IF('Set Up'!E1612="","",'Set Up'!E1612)</f>
        <v/>
      </c>
      <c r="AA1389" s="82" t="str">
        <f>IF('Set Up'!F1612="","",'Set Up'!F1612)</f>
        <v/>
      </c>
      <c r="AB1389" s="82" t="str">
        <f>IF('Set Up'!G1612="","",'Set Up'!G1612)</f>
        <v/>
      </c>
      <c r="AC1389" s="82" t="str">
        <f t="array" ref="AC1389">IF(Y1389="","",INDEX(Data!$G$4:$G$51,MATCH(Table7[[#This Row],[Fitting]]&amp;Table7[[#This Row],[Fitting Subtype]],Data!$E$4:$E$51&amp;Data!$F$4:$F$51,0)))</f>
        <v/>
      </c>
      <c r="AD1389" s="89" t="str">
        <f>IF(Table7[[#This Row],[Segment]]="","",Table7[[#This Row],[Quantity]]*Table7[[#This Row],[Kf]]*(((INDEX(Table4[Velocity (m/s)],MATCH(Table7[[#This Row],[Segment]],Table4[Segment],0)))^2)/2))</f>
        <v/>
      </c>
      <c r="AF1389" s="82" t="str">
        <f>Table4[[#This Row],[Segment]]</f>
        <v/>
      </c>
      <c r="AG1389" s="75"/>
      <c r="AH1389" s="82" t="str">
        <f>IF(Table5[[#This Row],[Segment]]="","",AG1389-Table4[[#This Row],[Total Pressure Drop (kPa)]])</f>
        <v/>
      </c>
    </row>
    <row r="1390" spans="1:34" x14ac:dyDescent="0.25">
      <c r="A1390" s="95" t="str">
        <f>IF('Set Up'!A1387="","",'Set Up'!A1387)</f>
        <v/>
      </c>
      <c r="B1390" s="75" t="s">
        <v>81</v>
      </c>
      <c r="C1390" s="85"/>
      <c r="D1390" s="86" t="str">
        <f>IF(Table4[[#This Row],[Diameter (in)]]="","",(((CONVERT(Table4[[#This Row],[Diameter (in)]],"in","m"))/2)^2)*PI())</f>
        <v/>
      </c>
      <c r="E1390" s="87" t="str">
        <f>IF(Table4[[#This Row],[Area (m2)]]="","",$D$4/Table4[[#This Row],[Area (m2)]])</f>
        <v/>
      </c>
      <c r="F1390" s="85">
        <f t="shared" si="21"/>
        <v>4.6951999999999998</v>
      </c>
      <c r="G1390" s="88" t="str">
        <f>IF(Table4[[#This Row],[Segment]]="","",(CONVERT(Table4[[#This Row],[Diameter (in)]],"in","m")*$B$4*Table4[[#This Row],[Velocity (m/s)]])/$C$4)</f>
        <v/>
      </c>
      <c r="H1390" s="96" t="str">
        <f>IF(Table4[[#This Row],[Segment]]="","",IF(Table4[[#This Row],[Teynold''s Number]]&gt;4000,"TURBULENT","LAMINAR"))</f>
        <v/>
      </c>
      <c r="I1390" s="86" t="str">
        <f>IF(Table4[[#This Row],[Segment]]="","",INDEX(Data!C1387:C1401,MATCH(Table4[Material],Data!B1387:B1401,0)))</f>
        <v/>
      </c>
      <c r="J1390" s="89" t="str">
        <f>IF(Table4[[#This Row],[ε (m)]]="","",Table4[[#This Row],[ε (m)]]/(CONVERT(Table4[[#This Row],[Diameter (in)]],"in","m")))</f>
        <v/>
      </c>
      <c r="K1390" s="96" t="str">
        <f>IF(Table4[[#This Row],[Regime]]="LAMINAR",16/Table4[[#This Row],[Teynold''s Number]],"-")</f>
        <v>-</v>
      </c>
      <c r="L1390" s="86"/>
      <c r="M1390" s="97" t="str">
        <f>IF(Table4[[#This Row],[Regime]]="TURBULENT",(((-4*LOG10(Table4[[#This Row],[ε/D]]/3.7+1.256/(Table4[[#This Row],[Teynold''s Number]]*SQRT(Table4[[#This Row],[f turbulent (guess)]]))))^-1)^2),"")</f>
        <v/>
      </c>
      <c r="N1390" s="91" t="str">
        <f>IF(Table4[[#This Row],[f turbulent]]="","",Table4[[#This Row],[f turbulent (guess)]]-Table4[[#This Row],[f turbulent]])</f>
        <v/>
      </c>
      <c r="O1390" s="87">
        <f>IF(Table4[[#This Row],[Segment]]="",0,IF(C1391="",0,IF(C1391&lt;=Table4[[#This Row],[Diameter (in)]],0,1-(D1390/D1391))))</f>
        <v>0</v>
      </c>
      <c r="P1390" s="92" t="str">
        <f>IF(Table4[[#This Row],[Segment]]="","",IF(C1390&gt;C1391,"",IF(C1391="",0.55,(0.55*(1-D1391/D1390)))))</f>
        <v/>
      </c>
      <c r="Q139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90" s="92" t="str">
        <f>IF(Table4[[#This Row],[Segment]]="","",IF(Table4[[#This Row],[Kexpansion]]="","0",((Table4[[#This Row],[Velocity (m/s)]]^2)/2)*Table4[[#This Row],[Kexpansion]]))</f>
        <v/>
      </c>
      <c r="S1390" s="92" t="str">
        <f>IF(Table4[[#This Row],[Segment]]="","",IF(Table4[[#This Row],[Kcontraction]]="","0",((Table4[[#This Row],[Velocity (m/s)]]^2)/2)*Table4[[#This Row],[Kcontraction]]))</f>
        <v/>
      </c>
      <c r="T1390" s="89" t="str">
        <f>IF(Table4[[#This Row],[Segment]]="","",SUMIF($Y$7:$Y$2000,Table4[[#This Row],[Segment]],$AD$7:$AD$2000))</f>
        <v/>
      </c>
      <c r="U1390" s="95" t="str">
        <f>IF(Table4[[#This Row],[Segment]]="","",Table4[[#This Row],[Hfriction (J/kg)]]+Table4[[#This Row],[Hexpansions (J/kg)]]+Table4[[#This Row],[Hcontractions (J/kg)]]+Table4[[#This Row],[Hf (J/kg)]])</f>
        <v/>
      </c>
      <c r="V1390" s="95" t="str">
        <f>IF(Table4[[#This Row],[Segment]]="","",Table4[[#This Row],[Total Friction Loss (J/kg)]]*Table3[Density (kg/m3)])</f>
        <v/>
      </c>
      <c r="W1390" s="95" t="str">
        <f>IF(Table4[[#This Row],[Segment]]="","",Table4[[#This Row],[Total Pressure Drop (Pa)]]/1000)</f>
        <v/>
      </c>
      <c r="Y1390" s="82" t="str">
        <f>IF('Set Up'!D1613="","",'Set Up'!D1613)</f>
        <v/>
      </c>
      <c r="Z1390" s="82" t="str">
        <f>IF('Set Up'!E1613="","",'Set Up'!E1613)</f>
        <v/>
      </c>
      <c r="AA1390" s="82" t="str">
        <f>IF('Set Up'!F1613="","",'Set Up'!F1613)</f>
        <v/>
      </c>
      <c r="AB1390" s="82" t="str">
        <f>IF('Set Up'!G1613="","",'Set Up'!G1613)</f>
        <v/>
      </c>
      <c r="AC1390" s="82" t="str">
        <f t="array" ref="AC1390">IF(Y1390="","",INDEX(Data!$G$4:$G$51,MATCH(Table7[[#This Row],[Fitting]]&amp;Table7[[#This Row],[Fitting Subtype]],Data!$E$4:$E$51&amp;Data!$F$4:$F$51,0)))</f>
        <v/>
      </c>
      <c r="AD1390" s="89" t="str">
        <f>IF(Table7[[#This Row],[Segment]]="","",Table7[[#This Row],[Quantity]]*Table7[[#This Row],[Kf]]*(((INDEX(Table4[Velocity (m/s)],MATCH(Table7[[#This Row],[Segment]],Table4[Segment],0)))^2)/2))</f>
        <v/>
      </c>
      <c r="AF1390" s="82" t="str">
        <f>Table4[[#This Row],[Segment]]</f>
        <v/>
      </c>
      <c r="AG1390" s="75"/>
      <c r="AH1390" s="82" t="str">
        <f>IF(Table5[[#This Row],[Segment]]="","",AG1390-Table4[[#This Row],[Total Pressure Drop (kPa)]])</f>
        <v/>
      </c>
    </row>
    <row r="1391" spans="1:34" x14ac:dyDescent="0.25">
      <c r="A1391" s="95" t="str">
        <f>IF('Set Up'!A1388="","",'Set Up'!A1388)</f>
        <v/>
      </c>
      <c r="B1391" s="75" t="s">
        <v>81</v>
      </c>
      <c r="C1391" s="85"/>
      <c r="D1391" s="86" t="str">
        <f>IF(Table4[[#This Row],[Diameter (in)]]="","",(((CONVERT(Table4[[#This Row],[Diameter (in)]],"in","m"))/2)^2)*PI())</f>
        <v/>
      </c>
      <c r="E1391" s="87" t="str">
        <f>IF(Table4[[#This Row],[Area (m2)]]="","",$D$4/Table4[[#This Row],[Area (m2)]])</f>
        <v/>
      </c>
      <c r="F1391" s="85">
        <f t="shared" si="21"/>
        <v>4.6951999999999998</v>
      </c>
      <c r="G1391" s="88" t="str">
        <f>IF(Table4[[#This Row],[Segment]]="","",(CONVERT(Table4[[#This Row],[Diameter (in)]],"in","m")*$B$4*Table4[[#This Row],[Velocity (m/s)]])/$C$4)</f>
        <v/>
      </c>
      <c r="H1391" s="96" t="str">
        <f>IF(Table4[[#This Row],[Segment]]="","",IF(Table4[[#This Row],[Teynold''s Number]]&gt;4000,"TURBULENT","LAMINAR"))</f>
        <v/>
      </c>
      <c r="I1391" s="86" t="str">
        <f>IF(Table4[[#This Row],[Segment]]="","",INDEX(Data!C1388:C1402,MATCH(Table4[Material],Data!B1388:B1402,0)))</f>
        <v/>
      </c>
      <c r="J1391" s="89" t="str">
        <f>IF(Table4[[#This Row],[ε (m)]]="","",Table4[[#This Row],[ε (m)]]/(CONVERT(Table4[[#This Row],[Diameter (in)]],"in","m")))</f>
        <v/>
      </c>
      <c r="K1391" s="96" t="str">
        <f>IF(Table4[[#This Row],[Regime]]="LAMINAR",16/Table4[[#This Row],[Teynold''s Number]],"-")</f>
        <v>-</v>
      </c>
      <c r="L1391" s="86"/>
      <c r="M1391" s="97" t="str">
        <f>IF(Table4[[#This Row],[Regime]]="TURBULENT",(((-4*LOG10(Table4[[#This Row],[ε/D]]/3.7+1.256/(Table4[[#This Row],[Teynold''s Number]]*SQRT(Table4[[#This Row],[f turbulent (guess)]]))))^-1)^2),"")</f>
        <v/>
      </c>
      <c r="N1391" s="91" t="str">
        <f>IF(Table4[[#This Row],[f turbulent]]="","",Table4[[#This Row],[f turbulent (guess)]]-Table4[[#This Row],[f turbulent]])</f>
        <v/>
      </c>
      <c r="O1391" s="87">
        <f>IF(Table4[[#This Row],[Segment]]="",0,IF(C1392="",0,IF(C1392&lt;=Table4[[#This Row],[Diameter (in)]],0,1-(D1391/D1392))))</f>
        <v>0</v>
      </c>
      <c r="P1391" s="92" t="str">
        <f>IF(Table4[[#This Row],[Segment]]="","",IF(C1391&gt;C1392,"",IF(C1392="",0.55,(0.55*(1-D1392/D1391)))))</f>
        <v/>
      </c>
      <c r="Q139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91" s="92" t="str">
        <f>IF(Table4[[#This Row],[Segment]]="","",IF(Table4[[#This Row],[Kexpansion]]="","0",((Table4[[#This Row],[Velocity (m/s)]]^2)/2)*Table4[[#This Row],[Kexpansion]]))</f>
        <v/>
      </c>
      <c r="S1391" s="92" t="str">
        <f>IF(Table4[[#This Row],[Segment]]="","",IF(Table4[[#This Row],[Kcontraction]]="","0",((Table4[[#This Row],[Velocity (m/s)]]^2)/2)*Table4[[#This Row],[Kcontraction]]))</f>
        <v/>
      </c>
      <c r="T1391" s="89" t="str">
        <f>IF(Table4[[#This Row],[Segment]]="","",SUMIF($Y$7:$Y$2000,Table4[[#This Row],[Segment]],$AD$7:$AD$2000))</f>
        <v/>
      </c>
      <c r="U1391" s="95" t="str">
        <f>IF(Table4[[#This Row],[Segment]]="","",Table4[[#This Row],[Hfriction (J/kg)]]+Table4[[#This Row],[Hexpansions (J/kg)]]+Table4[[#This Row],[Hcontractions (J/kg)]]+Table4[[#This Row],[Hf (J/kg)]])</f>
        <v/>
      </c>
      <c r="V1391" s="95" t="str">
        <f>IF(Table4[[#This Row],[Segment]]="","",Table4[[#This Row],[Total Friction Loss (J/kg)]]*Table3[Density (kg/m3)])</f>
        <v/>
      </c>
      <c r="W1391" s="95" t="str">
        <f>IF(Table4[[#This Row],[Segment]]="","",Table4[[#This Row],[Total Pressure Drop (Pa)]]/1000)</f>
        <v/>
      </c>
      <c r="Y1391" s="82" t="str">
        <f>IF('Set Up'!D1614="","",'Set Up'!D1614)</f>
        <v/>
      </c>
      <c r="Z1391" s="82" t="str">
        <f>IF('Set Up'!E1614="","",'Set Up'!E1614)</f>
        <v/>
      </c>
      <c r="AA1391" s="82" t="str">
        <f>IF('Set Up'!F1614="","",'Set Up'!F1614)</f>
        <v/>
      </c>
      <c r="AB1391" s="82" t="str">
        <f>IF('Set Up'!G1614="","",'Set Up'!G1614)</f>
        <v/>
      </c>
      <c r="AC1391" s="82" t="str">
        <f t="array" ref="AC1391">IF(Y1391="","",INDEX(Data!$G$4:$G$51,MATCH(Table7[[#This Row],[Fitting]]&amp;Table7[[#This Row],[Fitting Subtype]],Data!$E$4:$E$51&amp;Data!$F$4:$F$51,0)))</f>
        <v/>
      </c>
      <c r="AD1391" s="89" t="str">
        <f>IF(Table7[[#This Row],[Segment]]="","",Table7[[#This Row],[Quantity]]*Table7[[#This Row],[Kf]]*(((INDEX(Table4[Velocity (m/s)],MATCH(Table7[[#This Row],[Segment]],Table4[Segment],0)))^2)/2))</f>
        <v/>
      </c>
      <c r="AF1391" s="82" t="str">
        <f>Table4[[#This Row],[Segment]]</f>
        <v/>
      </c>
      <c r="AG1391" s="75"/>
      <c r="AH1391" s="82" t="str">
        <f>IF(Table5[[#This Row],[Segment]]="","",AG1391-Table4[[#This Row],[Total Pressure Drop (kPa)]])</f>
        <v/>
      </c>
    </row>
    <row r="1392" spans="1:34" x14ac:dyDescent="0.25">
      <c r="A1392" s="95" t="str">
        <f>IF('Set Up'!A1389="","",'Set Up'!A1389)</f>
        <v/>
      </c>
      <c r="B1392" s="75" t="s">
        <v>81</v>
      </c>
      <c r="C1392" s="85"/>
      <c r="D1392" s="86" t="str">
        <f>IF(Table4[[#This Row],[Diameter (in)]]="","",(((CONVERT(Table4[[#This Row],[Diameter (in)]],"in","m"))/2)^2)*PI())</f>
        <v/>
      </c>
      <c r="E1392" s="87" t="str">
        <f>IF(Table4[[#This Row],[Area (m2)]]="","",$D$4/Table4[[#This Row],[Area (m2)]])</f>
        <v/>
      </c>
      <c r="F1392" s="85">
        <f t="shared" si="21"/>
        <v>4.6951999999999998</v>
      </c>
      <c r="G1392" s="88" t="str">
        <f>IF(Table4[[#This Row],[Segment]]="","",(CONVERT(Table4[[#This Row],[Diameter (in)]],"in","m")*$B$4*Table4[[#This Row],[Velocity (m/s)]])/$C$4)</f>
        <v/>
      </c>
      <c r="H1392" s="96" t="str">
        <f>IF(Table4[[#This Row],[Segment]]="","",IF(Table4[[#This Row],[Teynold''s Number]]&gt;4000,"TURBULENT","LAMINAR"))</f>
        <v/>
      </c>
      <c r="I1392" s="86" t="str">
        <f>IF(Table4[[#This Row],[Segment]]="","",INDEX(Data!C1389:C1403,MATCH(Table4[Material],Data!B1389:B1403,0)))</f>
        <v/>
      </c>
      <c r="J1392" s="89" t="str">
        <f>IF(Table4[[#This Row],[ε (m)]]="","",Table4[[#This Row],[ε (m)]]/(CONVERT(Table4[[#This Row],[Diameter (in)]],"in","m")))</f>
        <v/>
      </c>
      <c r="K1392" s="96" t="str">
        <f>IF(Table4[[#This Row],[Regime]]="LAMINAR",16/Table4[[#This Row],[Teynold''s Number]],"-")</f>
        <v>-</v>
      </c>
      <c r="L1392" s="86"/>
      <c r="M1392" s="97" t="str">
        <f>IF(Table4[[#This Row],[Regime]]="TURBULENT",(((-4*LOG10(Table4[[#This Row],[ε/D]]/3.7+1.256/(Table4[[#This Row],[Teynold''s Number]]*SQRT(Table4[[#This Row],[f turbulent (guess)]]))))^-1)^2),"")</f>
        <v/>
      </c>
      <c r="N1392" s="91" t="str">
        <f>IF(Table4[[#This Row],[f turbulent]]="","",Table4[[#This Row],[f turbulent (guess)]]-Table4[[#This Row],[f turbulent]])</f>
        <v/>
      </c>
      <c r="O1392" s="87">
        <f>IF(Table4[[#This Row],[Segment]]="",0,IF(C1393="",0,IF(C1393&lt;=Table4[[#This Row],[Diameter (in)]],0,1-(D1392/D1393))))</f>
        <v>0</v>
      </c>
      <c r="P1392" s="92" t="str">
        <f>IF(Table4[[#This Row],[Segment]]="","",IF(C1392&gt;C1393,"",IF(C1393="",0.55,(0.55*(1-D1393/D1392)))))</f>
        <v/>
      </c>
      <c r="Q139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92" s="92" t="str">
        <f>IF(Table4[[#This Row],[Segment]]="","",IF(Table4[[#This Row],[Kexpansion]]="","0",((Table4[[#This Row],[Velocity (m/s)]]^2)/2)*Table4[[#This Row],[Kexpansion]]))</f>
        <v/>
      </c>
      <c r="S1392" s="92" t="str">
        <f>IF(Table4[[#This Row],[Segment]]="","",IF(Table4[[#This Row],[Kcontraction]]="","0",((Table4[[#This Row],[Velocity (m/s)]]^2)/2)*Table4[[#This Row],[Kcontraction]]))</f>
        <v/>
      </c>
      <c r="T1392" s="89" t="str">
        <f>IF(Table4[[#This Row],[Segment]]="","",SUMIF($Y$7:$Y$2000,Table4[[#This Row],[Segment]],$AD$7:$AD$2000))</f>
        <v/>
      </c>
      <c r="U1392" s="95" t="str">
        <f>IF(Table4[[#This Row],[Segment]]="","",Table4[[#This Row],[Hfriction (J/kg)]]+Table4[[#This Row],[Hexpansions (J/kg)]]+Table4[[#This Row],[Hcontractions (J/kg)]]+Table4[[#This Row],[Hf (J/kg)]])</f>
        <v/>
      </c>
      <c r="V1392" s="95" t="str">
        <f>IF(Table4[[#This Row],[Segment]]="","",Table4[[#This Row],[Total Friction Loss (J/kg)]]*Table3[Density (kg/m3)])</f>
        <v/>
      </c>
      <c r="W1392" s="95" t="str">
        <f>IF(Table4[[#This Row],[Segment]]="","",Table4[[#This Row],[Total Pressure Drop (Pa)]]/1000)</f>
        <v/>
      </c>
      <c r="Y1392" s="82" t="str">
        <f>IF('Set Up'!D1615="","",'Set Up'!D1615)</f>
        <v/>
      </c>
      <c r="Z1392" s="82" t="str">
        <f>IF('Set Up'!E1615="","",'Set Up'!E1615)</f>
        <v/>
      </c>
      <c r="AA1392" s="82" t="str">
        <f>IF('Set Up'!F1615="","",'Set Up'!F1615)</f>
        <v/>
      </c>
      <c r="AB1392" s="82" t="str">
        <f>IF('Set Up'!G1615="","",'Set Up'!G1615)</f>
        <v/>
      </c>
      <c r="AC1392" s="82" t="str">
        <f t="array" ref="AC1392">IF(Y1392="","",INDEX(Data!$G$4:$G$51,MATCH(Table7[[#This Row],[Fitting]]&amp;Table7[[#This Row],[Fitting Subtype]],Data!$E$4:$E$51&amp;Data!$F$4:$F$51,0)))</f>
        <v/>
      </c>
      <c r="AD1392" s="89" t="str">
        <f>IF(Table7[[#This Row],[Segment]]="","",Table7[[#This Row],[Quantity]]*Table7[[#This Row],[Kf]]*(((INDEX(Table4[Velocity (m/s)],MATCH(Table7[[#This Row],[Segment]],Table4[Segment],0)))^2)/2))</f>
        <v/>
      </c>
      <c r="AF1392" s="82" t="str">
        <f>Table4[[#This Row],[Segment]]</f>
        <v/>
      </c>
      <c r="AG1392" s="75"/>
      <c r="AH1392" s="82" t="str">
        <f>IF(Table5[[#This Row],[Segment]]="","",AG1392-Table4[[#This Row],[Total Pressure Drop (kPa)]])</f>
        <v/>
      </c>
    </row>
    <row r="1393" spans="1:34" x14ac:dyDescent="0.25">
      <c r="A1393" s="95" t="str">
        <f>IF('Set Up'!A1390="","",'Set Up'!A1390)</f>
        <v/>
      </c>
      <c r="B1393" s="75" t="s">
        <v>81</v>
      </c>
      <c r="C1393" s="85"/>
      <c r="D1393" s="86" t="str">
        <f>IF(Table4[[#This Row],[Diameter (in)]]="","",(((CONVERT(Table4[[#This Row],[Diameter (in)]],"in","m"))/2)^2)*PI())</f>
        <v/>
      </c>
      <c r="E1393" s="87" t="str">
        <f>IF(Table4[[#This Row],[Area (m2)]]="","",$D$4/Table4[[#This Row],[Area (m2)]])</f>
        <v/>
      </c>
      <c r="F1393" s="85">
        <f t="shared" si="21"/>
        <v>4.6951999999999998</v>
      </c>
      <c r="G1393" s="88" t="str">
        <f>IF(Table4[[#This Row],[Segment]]="","",(CONVERT(Table4[[#This Row],[Diameter (in)]],"in","m")*$B$4*Table4[[#This Row],[Velocity (m/s)]])/$C$4)</f>
        <v/>
      </c>
      <c r="H1393" s="96" t="str">
        <f>IF(Table4[[#This Row],[Segment]]="","",IF(Table4[[#This Row],[Teynold''s Number]]&gt;4000,"TURBULENT","LAMINAR"))</f>
        <v/>
      </c>
      <c r="I1393" s="86" t="str">
        <f>IF(Table4[[#This Row],[Segment]]="","",INDEX(Data!C1390:C1404,MATCH(Table4[Material],Data!B1390:B1404,0)))</f>
        <v/>
      </c>
      <c r="J1393" s="89" t="str">
        <f>IF(Table4[[#This Row],[ε (m)]]="","",Table4[[#This Row],[ε (m)]]/(CONVERT(Table4[[#This Row],[Diameter (in)]],"in","m")))</f>
        <v/>
      </c>
      <c r="K1393" s="96" t="str">
        <f>IF(Table4[[#This Row],[Regime]]="LAMINAR",16/Table4[[#This Row],[Teynold''s Number]],"-")</f>
        <v>-</v>
      </c>
      <c r="L1393" s="86"/>
      <c r="M1393" s="97" t="str">
        <f>IF(Table4[[#This Row],[Regime]]="TURBULENT",(((-4*LOG10(Table4[[#This Row],[ε/D]]/3.7+1.256/(Table4[[#This Row],[Teynold''s Number]]*SQRT(Table4[[#This Row],[f turbulent (guess)]]))))^-1)^2),"")</f>
        <v/>
      </c>
      <c r="N1393" s="91" t="str">
        <f>IF(Table4[[#This Row],[f turbulent]]="","",Table4[[#This Row],[f turbulent (guess)]]-Table4[[#This Row],[f turbulent]])</f>
        <v/>
      </c>
      <c r="O1393" s="87">
        <f>IF(Table4[[#This Row],[Segment]]="",0,IF(C1394="",0,IF(C1394&lt;=Table4[[#This Row],[Diameter (in)]],0,1-(D1393/D1394))))</f>
        <v>0</v>
      </c>
      <c r="P1393" s="92" t="str">
        <f>IF(Table4[[#This Row],[Segment]]="","",IF(C1393&gt;C1394,"",IF(C1394="",0.55,(0.55*(1-D1394/D1393)))))</f>
        <v/>
      </c>
      <c r="Q139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93" s="92" t="str">
        <f>IF(Table4[[#This Row],[Segment]]="","",IF(Table4[[#This Row],[Kexpansion]]="","0",((Table4[[#This Row],[Velocity (m/s)]]^2)/2)*Table4[[#This Row],[Kexpansion]]))</f>
        <v/>
      </c>
      <c r="S1393" s="92" t="str">
        <f>IF(Table4[[#This Row],[Segment]]="","",IF(Table4[[#This Row],[Kcontraction]]="","0",((Table4[[#This Row],[Velocity (m/s)]]^2)/2)*Table4[[#This Row],[Kcontraction]]))</f>
        <v/>
      </c>
      <c r="T1393" s="89" t="str">
        <f>IF(Table4[[#This Row],[Segment]]="","",SUMIF($Y$7:$Y$2000,Table4[[#This Row],[Segment]],$AD$7:$AD$2000))</f>
        <v/>
      </c>
      <c r="U1393" s="95" t="str">
        <f>IF(Table4[[#This Row],[Segment]]="","",Table4[[#This Row],[Hfriction (J/kg)]]+Table4[[#This Row],[Hexpansions (J/kg)]]+Table4[[#This Row],[Hcontractions (J/kg)]]+Table4[[#This Row],[Hf (J/kg)]])</f>
        <v/>
      </c>
      <c r="V1393" s="95" t="str">
        <f>IF(Table4[[#This Row],[Segment]]="","",Table4[[#This Row],[Total Friction Loss (J/kg)]]*Table3[Density (kg/m3)])</f>
        <v/>
      </c>
      <c r="W1393" s="95" t="str">
        <f>IF(Table4[[#This Row],[Segment]]="","",Table4[[#This Row],[Total Pressure Drop (Pa)]]/1000)</f>
        <v/>
      </c>
      <c r="Y1393" s="82" t="str">
        <f>IF('Set Up'!D1616="","",'Set Up'!D1616)</f>
        <v/>
      </c>
      <c r="Z1393" s="82" t="str">
        <f>IF('Set Up'!E1616="","",'Set Up'!E1616)</f>
        <v/>
      </c>
      <c r="AA1393" s="82" t="str">
        <f>IF('Set Up'!F1616="","",'Set Up'!F1616)</f>
        <v/>
      </c>
      <c r="AB1393" s="82" t="str">
        <f>IF('Set Up'!G1616="","",'Set Up'!G1616)</f>
        <v/>
      </c>
      <c r="AC1393" s="82" t="str">
        <f t="array" ref="AC1393">IF(Y1393="","",INDEX(Data!$G$4:$G$51,MATCH(Table7[[#This Row],[Fitting]]&amp;Table7[[#This Row],[Fitting Subtype]],Data!$E$4:$E$51&amp;Data!$F$4:$F$51,0)))</f>
        <v/>
      </c>
      <c r="AD1393" s="89" t="str">
        <f>IF(Table7[[#This Row],[Segment]]="","",Table7[[#This Row],[Quantity]]*Table7[[#This Row],[Kf]]*(((INDEX(Table4[Velocity (m/s)],MATCH(Table7[[#This Row],[Segment]],Table4[Segment],0)))^2)/2))</f>
        <v/>
      </c>
      <c r="AF1393" s="82" t="str">
        <f>Table4[[#This Row],[Segment]]</f>
        <v/>
      </c>
      <c r="AG1393" s="75"/>
      <c r="AH1393" s="82" t="str">
        <f>IF(Table5[[#This Row],[Segment]]="","",AG1393-Table4[[#This Row],[Total Pressure Drop (kPa)]])</f>
        <v/>
      </c>
    </row>
    <row r="1394" spans="1:34" x14ac:dyDescent="0.25">
      <c r="A1394" s="95" t="str">
        <f>IF('Set Up'!A1391="","",'Set Up'!A1391)</f>
        <v/>
      </c>
      <c r="B1394" s="75" t="s">
        <v>81</v>
      </c>
      <c r="C1394" s="85"/>
      <c r="D1394" s="86" t="str">
        <f>IF(Table4[[#This Row],[Diameter (in)]]="","",(((CONVERT(Table4[[#This Row],[Diameter (in)]],"in","m"))/2)^2)*PI())</f>
        <v/>
      </c>
      <c r="E1394" s="87" t="str">
        <f>IF(Table4[[#This Row],[Area (m2)]]="","",$D$4/Table4[[#This Row],[Area (m2)]])</f>
        <v/>
      </c>
      <c r="F1394" s="85">
        <f t="shared" si="21"/>
        <v>4.6951999999999998</v>
      </c>
      <c r="G1394" s="88" t="str">
        <f>IF(Table4[[#This Row],[Segment]]="","",(CONVERT(Table4[[#This Row],[Diameter (in)]],"in","m")*$B$4*Table4[[#This Row],[Velocity (m/s)]])/$C$4)</f>
        <v/>
      </c>
      <c r="H1394" s="96" t="str">
        <f>IF(Table4[[#This Row],[Segment]]="","",IF(Table4[[#This Row],[Teynold''s Number]]&gt;4000,"TURBULENT","LAMINAR"))</f>
        <v/>
      </c>
      <c r="I1394" s="86" t="str">
        <f>IF(Table4[[#This Row],[Segment]]="","",INDEX(Data!C1391:C1405,MATCH(Table4[Material],Data!B1391:B1405,0)))</f>
        <v/>
      </c>
      <c r="J1394" s="89" t="str">
        <f>IF(Table4[[#This Row],[ε (m)]]="","",Table4[[#This Row],[ε (m)]]/(CONVERT(Table4[[#This Row],[Diameter (in)]],"in","m")))</f>
        <v/>
      </c>
      <c r="K1394" s="96" t="str">
        <f>IF(Table4[[#This Row],[Regime]]="LAMINAR",16/Table4[[#This Row],[Teynold''s Number]],"-")</f>
        <v>-</v>
      </c>
      <c r="L1394" s="86"/>
      <c r="M1394" s="97" t="str">
        <f>IF(Table4[[#This Row],[Regime]]="TURBULENT",(((-4*LOG10(Table4[[#This Row],[ε/D]]/3.7+1.256/(Table4[[#This Row],[Teynold''s Number]]*SQRT(Table4[[#This Row],[f turbulent (guess)]]))))^-1)^2),"")</f>
        <v/>
      </c>
      <c r="N1394" s="91" t="str">
        <f>IF(Table4[[#This Row],[f turbulent]]="","",Table4[[#This Row],[f turbulent (guess)]]-Table4[[#This Row],[f turbulent]])</f>
        <v/>
      </c>
      <c r="O1394" s="87">
        <f>IF(Table4[[#This Row],[Segment]]="",0,IF(C1395="",0,IF(C1395&lt;=Table4[[#This Row],[Diameter (in)]],0,1-(D1394/D1395))))</f>
        <v>0</v>
      </c>
      <c r="P1394" s="92" t="str">
        <f>IF(Table4[[#This Row],[Segment]]="","",IF(C1394&gt;C1395,"",IF(C1395="",0.55,(0.55*(1-D1395/D1394)))))</f>
        <v/>
      </c>
      <c r="Q139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94" s="92" t="str">
        <f>IF(Table4[[#This Row],[Segment]]="","",IF(Table4[[#This Row],[Kexpansion]]="","0",((Table4[[#This Row],[Velocity (m/s)]]^2)/2)*Table4[[#This Row],[Kexpansion]]))</f>
        <v/>
      </c>
      <c r="S1394" s="92" t="str">
        <f>IF(Table4[[#This Row],[Segment]]="","",IF(Table4[[#This Row],[Kcontraction]]="","0",((Table4[[#This Row],[Velocity (m/s)]]^2)/2)*Table4[[#This Row],[Kcontraction]]))</f>
        <v/>
      </c>
      <c r="T1394" s="89" t="str">
        <f>IF(Table4[[#This Row],[Segment]]="","",SUMIF($Y$7:$Y$2000,Table4[[#This Row],[Segment]],$AD$7:$AD$2000))</f>
        <v/>
      </c>
      <c r="U1394" s="95" t="str">
        <f>IF(Table4[[#This Row],[Segment]]="","",Table4[[#This Row],[Hfriction (J/kg)]]+Table4[[#This Row],[Hexpansions (J/kg)]]+Table4[[#This Row],[Hcontractions (J/kg)]]+Table4[[#This Row],[Hf (J/kg)]])</f>
        <v/>
      </c>
      <c r="V1394" s="95" t="str">
        <f>IF(Table4[[#This Row],[Segment]]="","",Table4[[#This Row],[Total Friction Loss (J/kg)]]*Table3[Density (kg/m3)])</f>
        <v/>
      </c>
      <c r="W1394" s="95" t="str">
        <f>IF(Table4[[#This Row],[Segment]]="","",Table4[[#This Row],[Total Pressure Drop (Pa)]]/1000)</f>
        <v/>
      </c>
      <c r="Y1394" s="82" t="str">
        <f>IF('Set Up'!D1617="","",'Set Up'!D1617)</f>
        <v/>
      </c>
      <c r="Z1394" s="82" t="str">
        <f>IF('Set Up'!E1617="","",'Set Up'!E1617)</f>
        <v/>
      </c>
      <c r="AA1394" s="82" t="str">
        <f>IF('Set Up'!F1617="","",'Set Up'!F1617)</f>
        <v/>
      </c>
      <c r="AB1394" s="82" t="str">
        <f>IF('Set Up'!G1617="","",'Set Up'!G1617)</f>
        <v/>
      </c>
      <c r="AC1394" s="82" t="str">
        <f t="array" ref="AC1394">IF(Y1394="","",INDEX(Data!$G$4:$G$51,MATCH(Table7[[#This Row],[Fitting]]&amp;Table7[[#This Row],[Fitting Subtype]],Data!$E$4:$E$51&amp;Data!$F$4:$F$51,0)))</f>
        <v/>
      </c>
      <c r="AD1394" s="89" t="str">
        <f>IF(Table7[[#This Row],[Segment]]="","",Table7[[#This Row],[Quantity]]*Table7[[#This Row],[Kf]]*(((INDEX(Table4[Velocity (m/s)],MATCH(Table7[[#This Row],[Segment]],Table4[Segment],0)))^2)/2))</f>
        <v/>
      </c>
      <c r="AF1394" s="82" t="str">
        <f>Table4[[#This Row],[Segment]]</f>
        <v/>
      </c>
      <c r="AG1394" s="75"/>
      <c r="AH1394" s="82" t="str">
        <f>IF(Table5[[#This Row],[Segment]]="","",AG1394-Table4[[#This Row],[Total Pressure Drop (kPa)]])</f>
        <v/>
      </c>
    </row>
    <row r="1395" spans="1:34" x14ac:dyDescent="0.25">
      <c r="A1395" s="95" t="str">
        <f>IF('Set Up'!A1392="","",'Set Up'!A1392)</f>
        <v/>
      </c>
      <c r="B1395" s="75" t="s">
        <v>81</v>
      </c>
      <c r="C1395" s="85"/>
      <c r="D1395" s="86" t="str">
        <f>IF(Table4[[#This Row],[Diameter (in)]]="","",(((CONVERT(Table4[[#This Row],[Diameter (in)]],"in","m"))/2)^2)*PI())</f>
        <v/>
      </c>
      <c r="E1395" s="87" t="str">
        <f>IF(Table4[[#This Row],[Area (m2)]]="","",$D$4/Table4[[#This Row],[Area (m2)]])</f>
        <v/>
      </c>
      <c r="F1395" s="85">
        <f t="shared" si="21"/>
        <v>4.6951999999999998</v>
      </c>
      <c r="G1395" s="88" t="str">
        <f>IF(Table4[[#This Row],[Segment]]="","",(CONVERT(Table4[[#This Row],[Diameter (in)]],"in","m")*$B$4*Table4[[#This Row],[Velocity (m/s)]])/$C$4)</f>
        <v/>
      </c>
      <c r="H1395" s="96" t="str">
        <f>IF(Table4[[#This Row],[Segment]]="","",IF(Table4[[#This Row],[Teynold''s Number]]&gt;4000,"TURBULENT","LAMINAR"))</f>
        <v/>
      </c>
      <c r="I1395" s="86" t="str">
        <f>IF(Table4[[#This Row],[Segment]]="","",INDEX(Data!C1392:C1406,MATCH(Table4[Material],Data!B1392:B1406,0)))</f>
        <v/>
      </c>
      <c r="J1395" s="89" t="str">
        <f>IF(Table4[[#This Row],[ε (m)]]="","",Table4[[#This Row],[ε (m)]]/(CONVERT(Table4[[#This Row],[Diameter (in)]],"in","m")))</f>
        <v/>
      </c>
      <c r="K1395" s="96" t="str">
        <f>IF(Table4[[#This Row],[Regime]]="LAMINAR",16/Table4[[#This Row],[Teynold''s Number]],"-")</f>
        <v>-</v>
      </c>
      <c r="L1395" s="86"/>
      <c r="M1395" s="97" t="str">
        <f>IF(Table4[[#This Row],[Regime]]="TURBULENT",(((-4*LOG10(Table4[[#This Row],[ε/D]]/3.7+1.256/(Table4[[#This Row],[Teynold''s Number]]*SQRT(Table4[[#This Row],[f turbulent (guess)]]))))^-1)^2),"")</f>
        <v/>
      </c>
      <c r="N1395" s="91" t="str">
        <f>IF(Table4[[#This Row],[f turbulent]]="","",Table4[[#This Row],[f turbulent (guess)]]-Table4[[#This Row],[f turbulent]])</f>
        <v/>
      </c>
      <c r="O1395" s="87">
        <f>IF(Table4[[#This Row],[Segment]]="",0,IF(C1396="",0,IF(C1396&lt;=Table4[[#This Row],[Diameter (in)]],0,1-(D1395/D1396))))</f>
        <v>0</v>
      </c>
      <c r="P1395" s="92" t="str">
        <f>IF(Table4[[#This Row],[Segment]]="","",IF(C1395&gt;C1396,"",IF(C1396="",0.55,(0.55*(1-D1396/D1395)))))</f>
        <v/>
      </c>
      <c r="Q139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95" s="92" t="str">
        <f>IF(Table4[[#This Row],[Segment]]="","",IF(Table4[[#This Row],[Kexpansion]]="","0",((Table4[[#This Row],[Velocity (m/s)]]^2)/2)*Table4[[#This Row],[Kexpansion]]))</f>
        <v/>
      </c>
      <c r="S1395" s="92" t="str">
        <f>IF(Table4[[#This Row],[Segment]]="","",IF(Table4[[#This Row],[Kcontraction]]="","0",((Table4[[#This Row],[Velocity (m/s)]]^2)/2)*Table4[[#This Row],[Kcontraction]]))</f>
        <v/>
      </c>
      <c r="T1395" s="89" t="str">
        <f>IF(Table4[[#This Row],[Segment]]="","",SUMIF($Y$7:$Y$2000,Table4[[#This Row],[Segment]],$AD$7:$AD$2000))</f>
        <v/>
      </c>
      <c r="U1395" s="95" t="str">
        <f>IF(Table4[[#This Row],[Segment]]="","",Table4[[#This Row],[Hfriction (J/kg)]]+Table4[[#This Row],[Hexpansions (J/kg)]]+Table4[[#This Row],[Hcontractions (J/kg)]]+Table4[[#This Row],[Hf (J/kg)]])</f>
        <v/>
      </c>
      <c r="V1395" s="95" t="str">
        <f>IF(Table4[[#This Row],[Segment]]="","",Table4[[#This Row],[Total Friction Loss (J/kg)]]*Table3[Density (kg/m3)])</f>
        <v/>
      </c>
      <c r="W1395" s="95" t="str">
        <f>IF(Table4[[#This Row],[Segment]]="","",Table4[[#This Row],[Total Pressure Drop (Pa)]]/1000)</f>
        <v/>
      </c>
      <c r="Y1395" s="82" t="str">
        <f>IF('Set Up'!D1618="","",'Set Up'!D1618)</f>
        <v/>
      </c>
      <c r="Z1395" s="82" t="str">
        <f>IF('Set Up'!E1618="","",'Set Up'!E1618)</f>
        <v/>
      </c>
      <c r="AA1395" s="82" t="str">
        <f>IF('Set Up'!F1618="","",'Set Up'!F1618)</f>
        <v/>
      </c>
      <c r="AB1395" s="82" t="str">
        <f>IF('Set Up'!G1618="","",'Set Up'!G1618)</f>
        <v/>
      </c>
      <c r="AC1395" s="82" t="str">
        <f t="array" ref="AC1395">IF(Y1395="","",INDEX(Data!$G$4:$G$51,MATCH(Table7[[#This Row],[Fitting]]&amp;Table7[[#This Row],[Fitting Subtype]],Data!$E$4:$E$51&amp;Data!$F$4:$F$51,0)))</f>
        <v/>
      </c>
      <c r="AD1395" s="89" t="str">
        <f>IF(Table7[[#This Row],[Segment]]="","",Table7[[#This Row],[Quantity]]*Table7[[#This Row],[Kf]]*(((INDEX(Table4[Velocity (m/s)],MATCH(Table7[[#This Row],[Segment]],Table4[Segment],0)))^2)/2))</f>
        <v/>
      </c>
      <c r="AF1395" s="82" t="str">
        <f>Table4[[#This Row],[Segment]]</f>
        <v/>
      </c>
      <c r="AG1395" s="75"/>
      <c r="AH1395" s="82" t="str">
        <f>IF(Table5[[#This Row],[Segment]]="","",AG1395-Table4[[#This Row],[Total Pressure Drop (kPa)]])</f>
        <v/>
      </c>
    </row>
    <row r="1396" spans="1:34" x14ac:dyDescent="0.25">
      <c r="A1396" s="95" t="str">
        <f>IF('Set Up'!A1393="","",'Set Up'!A1393)</f>
        <v/>
      </c>
      <c r="B1396" s="75" t="s">
        <v>81</v>
      </c>
      <c r="C1396" s="85"/>
      <c r="D1396" s="86" t="str">
        <f>IF(Table4[[#This Row],[Diameter (in)]]="","",(((CONVERT(Table4[[#This Row],[Diameter (in)]],"in","m"))/2)^2)*PI())</f>
        <v/>
      </c>
      <c r="E1396" s="87" t="str">
        <f>IF(Table4[[#This Row],[Area (m2)]]="","",$D$4/Table4[[#This Row],[Area (m2)]])</f>
        <v/>
      </c>
      <c r="F1396" s="85">
        <f t="shared" si="21"/>
        <v>4.6951999999999998</v>
      </c>
      <c r="G1396" s="88" t="str">
        <f>IF(Table4[[#This Row],[Segment]]="","",(CONVERT(Table4[[#This Row],[Diameter (in)]],"in","m")*$B$4*Table4[[#This Row],[Velocity (m/s)]])/$C$4)</f>
        <v/>
      </c>
      <c r="H1396" s="96" t="str">
        <f>IF(Table4[[#This Row],[Segment]]="","",IF(Table4[[#This Row],[Teynold''s Number]]&gt;4000,"TURBULENT","LAMINAR"))</f>
        <v/>
      </c>
      <c r="I1396" s="86" t="str">
        <f>IF(Table4[[#This Row],[Segment]]="","",INDEX(Data!C1393:C1407,MATCH(Table4[Material],Data!B1393:B1407,0)))</f>
        <v/>
      </c>
      <c r="J1396" s="89" t="str">
        <f>IF(Table4[[#This Row],[ε (m)]]="","",Table4[[#This Row],[ε (m)]]/(CONVERT(Table4[[#This Row],[Diameter (in)]],"in","m")))</f>
        <v/>
      </c>
      <c r="K1396" s="96" t="str">
        <f>IF(Table4[[#This Row],[Regime]]="LAMINAR",16/Table4[[#This Row],[Teynold''s Number]],"-")</f>
        <v>-</v>
      </c>
      <c r="L1396" s="86"/>
      <c r="M1396" s="97" t="str">
        <f>IF(Table4[[#This Row],[Regime]]="TURBULENT",(((-4*LOG10(Table4[[#This Row],[ε/D]]/3.7+1.256/(Table4[[#This Row],[Teynold''s Number]]*SQRT(Table4[[#This Row],[f turbulent (guess)]]))))^-1)^2),"")</f>
        <v/>
      </c>
      <c r="N1396" s="91" t="str">
        <f>IF(Table4[[#This Row],[f turbulent]]="","",Table4[[#This Row],[f turbulent (guess)]]-Table4[[#This Row],[f turbulent]])</f>
        <v/>
      </c>
      <c r="O1396" s="87">
        <f>IF(Table4[[#This Row],[Segment]]="",0,IF(C1397="",0,IF(C1397&lt;=Table4[[#This Row],[Diameter (in)]],0,1-(D1396/D1397))))</f>
        <v>0</v>
      </c>
      <c r="P1396" s="92" t="str">
        <f>IF(Table4[[#This Row],[Segment]]="","",IF(C1396&gt;C1397,"",IF(C1397="",0.55,(0.55*(1-D1397/D1396)))))</f>
        <v/>
      </c>
      <c r="Q139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96" s="92" t="str">
        <f>IF(Table4[[#This Row],[Segment]]="","",IF(Table4[[#This Row],[Kexpansion]]="","0",((Table4[[#This Row],[Velocity (m/s)]]^2)/2)*Table4[[#This Row],[Kexpansion]]))</f>
        <v/>
      </c>
      <c r="S1396" s="92" t="str">
        <f>IF(Table4[[#This Row],[Segment]]="","",IF(Table4[[#This Row],[Kcontraction]]="","0",((Table4[[#This Row],[Velocity (m/s)]]^2)/2)*Table4[[#This Row],[Kcontraction]]))</f>
        <v/>
      </c>
      <c r="T1396" s="89" t="str">
        <f>IF(Table4[[#This Row],[Segment]]="","",SUMIF($Y$7:$Y$2000,Table4[[#This Row],[Segment]],$AD$7:$AD$2000))</f>
        <v/>
      </c>
      <c r="U1396" s="95" t="str">
        <f>IF(Table4[[#This Row],[Segment]]="","",Table4[[#This Row],[Hfriction (J/kg)]]+Table4[[#This Row],[Hexpansions (J/kg)]]+Table4[[#This Row],[Hcontractions (J/kg)]]+Table4[[#This Row],[Hf (J/kg)]])</f>
        <v/>
      </c>
      <c r="V1396" s="95" t="str">
        <f>IF(Table4[[#This Row],[Segment]]="","",Table4[[#This Row],[Total Friction Loss (J/kg)]]*Table3[Density (kg/m3)])</f>
        <v/>
      </c>
      <c r="W1396" s="95" t="str">
        <f>IF(Table4[[#This Row],[Segment]]="","",Table4[[#This Row],[Total Pressure Drop (Pa)]]/1000)</f>
        <v/>
      </c>
      <c r="Y1396" s="82" t="str">
        <f>IF('Set Up'!D1619="","",'Set Up'!D1619)</f>
        <v/>
      </c>
      <c r="Z1396" s="82" t="str">
        <f>IF('Set Up'!E1619="","",'Set Up'!E1619)</f>
        <v/>
      </c>
      <c r="AA1396" s="82" t="str">
        <f>IF('Set Up'!F1619="","",'Set Up'!F1619)</f>
        <v/>
      </c>
      <c r="AB1396" s="82" t="str">
        <f>IF('Set Up'!G1619="","",'Set Up'!G1619)</f>
        <v/>
      </c>
      <c r="AC1396" s="82" t="str">
        <f t="array" ref="AC1396">IF(Y1396="","",INDEX(Data!$G$4:$G$51,MATCH(Table7[[#This Row],[Fitting]]&amp;Table7[[#This Row],[Fitting Subtype]],Data!$E$4:$E$51&amp;Data!$F$4:$F$51,0)))</f>
        <v/>
      </c>
      <c r="AD1396" s="89" t="str">
        <f>IF(Table7[[#This Row],[Segment]]="","",Table7[[#This Row],[Quantity]]*Table7[[#This Row],[Kf]]*(((INDEX(Table4[Velocity (m/s)],MATCH(Table7[[#This Row],[Segment]],Table4[Segment],0)))^2)/2))</f>
        <v/>
      </c>
      <c r="AF1396" s="82" t="str">
        <f>Table4[[#This Row],[Segment]]</f>
        <v/>
      </c>
      <c r="AG1396" s="75"/>
      <c r="AH1396" s="82" t="str">
        <f>IF(Table5[[#This Row],[Segment]]="","",AG1396-Table4[[#This Row],[Total Pressure Drop (kPa)]])</f>
        <v/>
      </c>
    </row>
    <row r="1397" spans="1:34" x14ac:dyDescent="0.25">
      <c r="A1397" s="95" t="str">
        <f>IF('Set Up'!A1394="","",'Set Up'!A1394)</f>
        <v/>
      </c>
      <c r="B1397" s="75" t="s">
        <v>81</v>
      </c>
      <c r="C1397" s="85"/>
      <c r="D1397" s="86" t="str">
        <f>IF(Table4[[#This Row],[Diameter (in)]]="","",(((CONVERT(Table4[[#This Row],[Diameter (in)]],"in","m"))/2)^2)*PI())</f>
        <v/>
      </c>
      <c r="E1397" s="87" t="str">
        <f>IF(Table4[[#This Row],[Area (m2)]]="","",$D$4/Table4[[#This Row],[Area (m2)]])</f>
        <v/>
      </c>
      <c r="F1397" s="85">
        <f t="shared" si="21"/>
        <v>4.6951999999999998</v>
      </c>
      <c r="G1397" s="88" t="str">
        <f>IF(Table4[[#This Row],[Segment]]="","",(CONVERT(Table4[[#This Row],[Diameter (in)]],"in","m")*$B$4*Table4[[#This Row],[Velocity (m/s)]])/$C$4)</f>
        <v/>
      </c>
      <c r="H1397" s="96" t="str">
        <f>IF(Table4[[#This Row],[Segment]]="","",IF(Table4[[#This Row],[Teynold''s Number]]&gt;4000,"TURBULENT","LAMINAR"))</f>
        <v/>
      </c>
      <c r="I1397" s="86" t="str">
        <f>IF(Table4[[#This Row],[Segment]]="","",INDEX(Data!C1394:C1408,MATCH(Table4[Material],Data!B1394:B1408,0)))</f>
        <v/>
      </c>
      <c r="J1397" s="89" t="str">
        <f>IF(Table4[[#This Row],[ε (m)]]="","",Table4[[#This Row],[ε (m)]]/(CONVERT(Table4[[#This Row],[Diameter (in)]],"in","m")))</f>
        <v/>
      </c>
      <c r="K1397" s="96" t="str">
        <f>IF(Table4[[#This Row],[Regime]]="LAMINAR",16/Table4[[#This Row],[Teynold''s Number]],"-")</f>
        <v>-</v>
      </c>
      <c r="L1397" s="86"/>
      <c r="M1397" s="97" t="str">
        <f>IF(Table4[[#This Row],[Regime]]="TURBULENT",(((-4*LOG10(Table4[[#This Row],[ε/D]]/3.7+1.256/(Table4[[#This Row],[Teynold''s Number]]*SQRT(Table4[[#This Row],[f turbulent (guess)]]))))^-1)^2),"")</f>
        <v/>
      </c>
      <c r="N1397" s="91" t="str">
        <f>IF(Table4[[#This Row],[f turbulent]]="","",Table4[[#This Row],[f turbulent (guess)]]-Table4[[#This Row],[f turbulent]])</f>
        <v/>
      </c>
      <c r="O1397" s="87">
        <f>IF(Table4[[#This Row],[Segment]]="",0,IF(C1398="",0,IF(C1398&lt;=Table4[[#This Row],[Diameter (in)]],0,1-(D1397/D1398))))</f>
        <v>0</v>
      </c>
      <c r="P1397" s="92" t="str">
        <f>IF(Table4[[#This Row],[Segment]]="","",IF(C1397&gt;C1398,"",IF(C1398="",0.55,(0.55*(1-D1398/D1397)))))</f>
        <v/>
      </c>
      <c r="Q139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97" s="92" t="str">
        <f>IF(Table4[[#This Row],[Segment]]="","",IF(Table4[[#This Row],[Kexpansion]]="","0",((Table4[[#This Row],[Velocity (m/s)]]^2)/2)*Table4[[#This Row],[Kexpansion]]))</f>
        <v/>
      </c>
      <c r="S1397" s="92" t="str">
        <f>IF(Table4[[#This Row],[Segment]]="","",IF(Table4[[#This Row],[Kcontraction]]="","0",((Table4[[#This Row],[Velocity (m/s)]]^2)/2)*Table4[[#This Row],[Kcontraction]]))</f>
        <v/>
      </c>
      <c r="T1397" s="89" t="str">
        <f>IF(Table4[[#This Row],[Segment]]="","",SUMIF($Y$7:$Y$2000,Table4[[#This Row],[Segment]],$AD$7:$AD$2000))</f>
        <v/>
      </c>
      <c r="U1397" s="95" t="str">
        <f>IF(Table4[[#This Row],[Segment]]="","",Table4[[#This Row],[Hfriction (J/kg)]]+Table4[[#This Row],[Hexpansions (J/kg)]]+Table4[[#This Row],[Hcontractions (J/kg)]]+Table4[[#This Row],[Hf (J/kg)]])</f>
        <v/>
      </c>
      <c r="V1397" s="95" t="str">
        <f>IF(Table4[[#This Row],[Segment]]="","",Table4[[#This Row],[Total Friction Loss (J/kg)]]*Table3[Density (kg/m3)])</f>
        <v/>
      </c>
      <c r="W1397" s="95" t="str">
        <f>IF(Table4[[#This Row],[Segment]]="","",Table4[[#This Row],[Total Pressure Drop (Pa)]]/1000)</f>
        <v/>
      </c>
      <c r="Y1397" s="82" t="str">
        <f>IF('Set Up'!D1620="","",'Set Up'!D1620)</f>
        <v/>
      </c>
      <c r="Z1397" s="82" t="str">
        <f>IF('Set Up'!E1620="","",'Set Up'!E1620)</f>
        <v/>
      </c>
      <c r="AA1397" s="82" t="str">
        <f>IF('Set Up'!F1620="","",'Set Up'!F1620)</f>
        <v/>
      </c>
      <c r="AB1397" s="82" t="str">
        <f>IF('Set Up'!G1620="","",'Set Up'!G1620)</f>
        <v/>
      </c>
      <c r="AC1397" s="82" t="str">
        <f t="array" ref="AC1397">IF(Y1397="","",INDEX(Data!$G$4:$G$51,MATCH(Table7[[#This Row],[Fitting]]&amp;Table7[[#This Row],[Fitting Subtype]],Data!$E$4:$E$51&amp;Data!$F$4:$F$51,0)))</f>
        <v/>
      </c>
      <c r="AD1397" s="89" t="str">
        <f>IF(Table7[[#This Row],[Segment]]="","",Table7[[#This Row],[Quantity]]*Table7[[#This Row],[Kf]]*(((INDEX(Table4[Velocity (m/s)],MATCH(Table7[[#This Row],[Segment]],Table4[Segment],0)))^2)/2))</f>
        <v/>
      </c>
      <c r="AF1397" s="82" t="str">
        <f>Table4[[#This Row],[Segment]]</f>
        <v/>
      </c>
      <c r="AG1397" s="75"/>
      <c r="AH1397" s="82" t="str">
        <f>IF(Table5[[#This Row],[Segment]]="","",AG1397-Table4[[#This Row],[Total Pressure Drop (kPa)]])</f>
        <v/>
      </c>
    </row>
    <row r="1398" spans="1:34" x14ac:dyDescent="0.25">
      <c r="A1398" s="95" t="str">
        <f>IF('Set Up'!A1395="","",'Set Up'!A1395)</f>
        <v/>
      </c>
      <c r="B1398" s="75" t="s">
        <v>81</v>
      </c>
      <c r="C1398" s="85"/>
      <c r="D1398" s="86" t="str">
        <f>IF(Table4[[#This Row],[Diameter (in)]]="","",(((CONVERT(Table4[[#This Row],[Diameter (in)]],"in","m"))/2)^2)*PI())</f>
        <v/>
      </c>
      <c r="E1398" s="87" t="str">
        <f>IF(Table4[[#This Row],[Area (m2)]]="","",$D$4/Table4[[#This Row],[Area (m2)]])</f>
        <v/>
      </c>
      <c r="F1398" s="85">
        <f t="shared" si="21"/>
        <v>4.6951999999999998</v>
      </c>
      <c r="G1398" s="88" t="str">
        <f>IF(Table4[[#This Row],[Segment]]="","",(CONVERT(Table4[[#This Row],[Diameter (in)]],"in","m")*$B$4*Table4[[#This Row],[Velocity (m/s)]])/$C$4)</f>
        <v/>
      </c>
      <c r="H1398" s="96" t="str">
        <f>IF(Table4[[#This Row],[Segment]]="","",IF(Table4[[#This Row],[Teynold''s Number]]&gt;4000,"TURBULENT","LAMINAR"))</f>
        <v/>
      </c>
      <c r="I1398" s="86" t="str">
        <f>IF(Table4[[#This Row],[Segment]]="","",INDEX(Data!C1395:C1409,MATCH(Table4[Material],Data!B1395:B1409,0)))</f>
        <v/>
      </c>
      <c r="J1398" s="89" t="str">
        <f>IF(Table4[[#This Row],[ε (m)]]="","",Table4[[#This Row],[ε (m)]]/(CONVERT(Table4[[#This Row],[Diameter (in)]],"in","m")))</f>
        <v/>
      </c>
      <c r="K1398" s="96" t="str">
        <f>IF(Table4[[#This Row],[Regime]]="LAMINAR",16/Table4[[#This Row],[Teynold''s Number]],"-")</f>
        <v>-</v>
      </c>
      <c r="L1398" s="86"/>
      <c r="M1398" s="97" t="str">
        <f>IF(Table4[[#This Row],[Regime]]="TURBULENT",(((-4*LOG10(Table4[[#This Row],[ε/D]]/3.7+1.256/(Table4[[#This Row],[Teynold''s Number]]*SQRT(Table4[[#This Row],[f turbulent (guess)]]))))^-1)^2),"")</f>
        <v/>
      </c>
      <c r="N1398" s="91" t="str">
        <f>IF(Table4[[#This Row],[f turbulent]]="","",Table4[[#This Row],[f turbulent (guess)]]-Table4[[#This Row],[f turbulent]])</f>
        <v/>
      </c>
      <c r="O1398" s="87">
        <f>IF(Table4[[#This Row],[Segment]]="",0,IF(C1399="",0,IF(C1399&lt;=Table4[[#This Row],[Diameter (in)]],0,1-(D1398/D1399))))</f>
        <v>0</v>
      </c>
      <c r="P1398" s="92" t="str">
        <f>IF(Table4[[#This Row],[Segment]]="","",IF(C1398&gt;C1399,"",IF(C1399="",0.55,(0.55*(1-D1399/D1398)))))</f>
        <v/>
      </c>
      <c r="Q139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98" s="92" t="str">
        <f>IF(Table4[[#This Row],[Segment]]="","",IF(Table4[[#This Row],[Kexpansion]]="","0",((Table4[[#This Row],[Velocity (m/s)]]^2)/2)*Table4[[#This Row],[Kexpansion]]))</f>
        <v/>
      </c>
      <c r="S1398" s="92" t="str">
        <f>IF(Table4[[#This Row],[Segment]]="","",IF(Table4[[#This Row],[Kcontraction]]="","0",((Table4[[#This Row],[Velocity (m/s)]]^2)/2)*Table4[[#This Row],[Kcontraction]]))</f>
        <v/>
      </c>
      <c r="T1398" s="89" t="str">
        <f>IF(Table4[[#This Row],[Segment]]="","",SUMIF($Y$7:$Y$2000,Table4[[#This Row],[Segment]],$AD$7:$AD$2000))</f>
        <v/>
      </c>
      <c r="U1398" s="95" t="str">
        <f>IF(Table4[[#This Row],[Segment]]="","",Table4[[#This Row],[Hfriction (J/kg)]]+Table4[[#This Row],[Hexpansions (J/kg)]]+Table4[[#This Row],[Hcontractions (J/kg)]]+Table4[[#This Row],[Hf (J/kg)]])</f>
        <v/>
      </c>
      <c r="V1398" s="95" t="str">
        <f>IF(Table4[[#This Row],[Segment]]="","",Table4[[#This Row],[Total Friction Loss (J/kg)]]*Table3[Density (kg/m3)])</f>
        <v/>
      </c>
      <c r="W1398" s="95" t="str">
        <f>IF(Table4[[#This Row],[Segment]]="","",Table4[[#This Row],[Total Pressure Drop (Pa)]]/1000)</f>
        <v/>
      </c>
      <c r="Y1398" s="82" t="str">
        <f>IF('Set Up'!D1621="","",'Set Up'!D1621)</f>
        <v/>
      </c>
      <c r="Z1398" s="82" t="str">
        <f>IF('Set Up'!E1621="","",'Set Up'!E1621)</f>
        <v/>
      </c>
      <c r="AA1398" s="82" t="str">
        <f>IF('Set Up'!F1621="","",'Set Up'!F1621)</f>
        <v/>
      </c>
      <c r="AB1398" s="82" t="str">
        <f>IF('Set Up'!G1621="","",'Set Up'!G1621)</f>
        <v/>
      </c>
      <c r="AC1398" s="82" t="str">
        <f t="array" ref="AC1398">IF(Y1398="","",INDEX(Data!$G$4:$G$51,MATCH(Table7[[#This Row],[Fitting]]&amp;Table7[[#This Row],[Fitting Subtype]],Data!$E$4:$E$51&amp;Data!$F$4:$F$51,0)))</f>
        <v/>
      </c>
      <c r="AD1398" s="89" t="str">
        <f>IF(Table7[[#This Row],[Segment]]="","",Table7[[#This Row],[Quantity]]*Table7[[#This Row],[Kf]]*(((INDEX(Table4[Velocity (m/s)],MATCH(Table7[[#This Row],[Segment]],Table4[Segment],0)))^2)/2))</f>
        <v/>
      </c>
      <c r="AF1398" s="82" t="str">
        <f>Table4[[#This Row],[Segment]]</f>
        <v/>
      </c>
      <c r="AG1398" s="75"/>
      <c r="AH1398" s="82" t="str">
        <f>IF(Table5[[#This Row],[Segment]]="","",AG1398-Table4[[#This Row],[Total Pressure Drop (kPa)]])</f>
        <v/>
      </c>
    </row>
    <row r="1399" spans="1:34" x14ac:dyDescent="0.25">
      <c r="A1399" s="95" t="str">
        <f>IF('Set Up'!A1396="","",'Set Up'!A1396)</f>
        <v/>
      </c>
      <c r="B1399" s="75" t="s">
        <v>81</v>
      </c>
      <c r="C1399" s="85"/>
      <c r="D1399" s="86" t="str">
        <f>IF(Table4[[#This Row],[Diameter (in)]]="","",(((CONVERT(Table4[[#This Row],[Diameter (in)]],"in","m"))/2)^2)*PI())</f>
        <v/>
      </c>
      <c r="E1399" s="87" t="str">
        <f>IF(Table4[[#This Row],[Area (m2)]]="","",$D$4/Table4[[#This Row],[Area (m2)]])</f>
        <v/>
      </c>
      <c r="F1399" s="85">
        <f t="shared" si="21"/>
        <v>4.6951999999999998</v>
      </c>
      <c r="G1399" s="88" t="str">
        <f>IF(Table4[[#This Row],[Segment]]="","",(CONVERT(Table4[[#This Row],[Diameter (in)]],"in","m")*$B$4*Table4[[#This Row],[Velocity (m/s)]])/$C$4)</f>
        <v/>
      </c>
      <c r="H1399" s="96" t="str">
        <f>IF(Table4[[#This Row],[Segment]]="","",IF(Table4[[#This Row],[Teynold''s Number]]&gt;4000,"TURBULENT","LAMINAR"))</f>
        <v/>
      </c>
      <c r="I1399" s="86" t="str">
        <f>IF(Table4[[#This Row],[Segment]]="","",INDEX(Data!C1396:C1410,MATCH(Table4[Material],Data!B1396:B1410,0)))</f>
        <v/>
      </c>
      <c r="J1399" s="89" t="str">
        <f>IF(Table4[[#This Row],[ε (m)]]="","",Table4[[#This Row],[ε (m)]]/(CONVERT(Table4[[#This Row],[Diameter (in)]],"in","m")))</f>
        <v/>
      </c>
      <c r="K1399" s="96" t="str">
        <f>IF(Table4[[#This Row],[Regime]]="LAMINAR",16/Table4[[#This Row],[Teynold''s Number]],"-")</f>
        <v>-</v>
      </c>
      <c r="L1399" s="86"/>
      <c r="M1399" s="97" t="str">
        <f>IF(Table4[[#This Row],[Regime]]="TURBULENT",(((-4*LOG10(Table4[[#This Row],[ε/D]]/3.7+1.256/(Table4[[#This Row],[Teynold''s Number]]*SQRT(Table4[[#This Row],[f turbulent (guess)]]))))^-1)^2),"")</f>
        <v/>
      </c>
      <c r="N1399" s="91" t="str">
        <f>IF(Table4[[#This Row],[f turbulent]]="","",Table4[[#This Row],[f turbulent (guess)]]-Table4[[#This Row],[f turbulent]])</f>
        <v/>
      </c>
      <c r="O1399" s="87">
        <f>IF(Table4[[#This Row],[Segment]]="",0,IF(C1400="",0,IF(C1400&lt;=Table4[[#This Row],[Diameter (in)]],0,1-(D1399/D1400))))</f>
        <v>0</v>
      </c>
      <c r="P1399" s="92" t="str">
        <f>IF(Table4[[#This Row],[Segment]]="","",IF(C1399&gt;C1400,"",IF(C1400="",0.55,(0.55*(1-D1400/D1399)))))</f>
        <v/>
      </c>
      <c r="Q139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399" s="92" t="str">
        <f>IF(Table4[[#This Row],[Segment]]="","",IF(Table4[[#This Row],[Kexpansion]]="","0",((Table4[[#This Row],[Velocity (m/s)]]^2)/2)*Table4[[#This Row],[Kexpansion]]))</f>
        <v/>
      </c>
      <c r="S1399" s="92" t="str">
        <f>IF(Table4[[#This Row],[Segment]]="","",IF(Table4[[#This Row],[Kcontraction]]="","0",((Table4[[#This Row],[Velocity (m/s)]]^2)/2)*Table4[[#This Row],[Kcontraction]]))</f>
        <v/>
      </c>
      <c r="T1399" s="89" t="str">
        <f>IF(Table4[[#This Row],[Segment]]="","",SUMIF($Y$7:$Y$2000,Table4[[#This Row],[Segment]],$AD$7:$AD$2000))</f>
        <v/>
      </c>
      <c r="U1399" s="95" t="str">
        <f>IF(Table4[[#This Row],[Segment]]="","",Table4[[#This Row],[Hfriction (J/kg)]]+Table4[[#This Row],[Hexpansions (J/kg)]]+Table4[[#This Row],[Hcontractions (J/kg)]]+Table4[[#This Row],[Hf (J/kg)]])</f>
        <v/>
      </c>
      <c r="V1399" s="95" t="str">
        <f>IF(Table4[[#This Row],[Segment]]="","",Table4[[#This Row],[Total Friction Loss (J/kg)]]*Table3[Density (kg/m3)])</f>
        <v/>
      </c>
      <c r="W1399" s="95" t="str">
        <f>IF(Table4[[#This Row],[Segment]]="","",Table4[[#This Row],[Total Pressure Drop (Pa)]]/1000)</f>
        <v/>
      </c>
      <c r="Y1399" s="82" t="str">
        <f>IF('Set Up'!D1622="","",'Set Up'!D1622)</f>
        <v/>
      </c>
      <c r="Z1399" s="82" t="str">
        <f>IF('Set Up'!E1622="","",'Set Up'!E1622)</f>
        <v/>
      </c>
      <c r="AA1399" s="82" t="str">
        <f>IF('Set Up'!F1622="","",'Set Up'!F1622)</f>
        <v/>
      </c>
      <c r="AB1399" s="82" t="str">
        <f>IF('Set Up'!G1622="","",'Set Up'!G1622)</f>
        <v/>
      </c>
      <c r="AC1399" s="82" t="str">
        <f t="array" ref="AC1399">IF(Y1399="","",INDEX(Data!$G$4:$G$51,MATCH(Table7[[#This Row],[Fitting]]&amp;Table7[[#This Row],[Fitting Subtype]],Data!$E$4:$E$51&amp;Data!$F$4:$F$51,0)))</f>
        <v/>
      </c>
      <c r="AD1399" s="89" t="str">
        <f>IF(Table7[[#This Row],[Segment]]="","",Table7[[#This Row],[Quantity]]*Table7[[#This Row],[Kf]]*(((INDEX(Table4[Velocity (m/s)],MATCH(Table7[[#This Row],[Segment]],Table4[Segment],0)))^2)/2))</f>
        <v/>
      </c>
      <c r="AF1399" s="82" t="str">
        <f>Table4[[#This Row],[Segment]]</f>
        <v/>
      </c>
      <c r="AG1399" s="75"/>
      <c r="AH1399" s="82" t="str">
        <f>IF(Table5[[#This Row],[Segment]]="","",AG1399-Table4[[#This Row],[Total Pressure Drop (kPa)]])</f>
        <v/>
      </c>
    </row>
    <row r="1400" spans="1:34" x14ac:dyDescent="0.25">
      <c r="A1400" s="95" t="str">
        <f>IF('Set Up'!A1397="","",'Set Up'!A1397)</f>
        <v/>
      </c>
      <c r="B1400" s="75" t="s">
        <v>81</v>
      </c>
      <c r="C1400" s="85"/>
      <c r="D1400" s="86" t="str">
        <f>IF(Table4[[#This Row],[Diameter (in)]]="","",(((CONVERT(Table4[[#This Row],[Diameter (in)]],"in","m"))/2)^2)*PI())</f>
        <v/>
      </c>
      <c r="E1400" s="87" t="str">
        <f>IF(Table4[[#This Row],[Area (m2)]]="","",$D$4/Table4[[#This Row],[Area (m2)]])</f>
        <v/>
      </c>
      <c r="F1400" s="85">
        <f t="shared" si="21"/>
        <v>4.6951999999999998</v>
      </c>
      <c r="G1400" s="88" t="str">
        <f>IF(Table4[[#This Row],[Segment]]="","",(CONVERT(Table4[[#This Row],[Diameter (in)]],"in","m")*$B$4*Table4[[#This Row],[Velocity (m/s)]])/$C$4)</f>
        <v/>
      </c>
      <c r="H1400" s="96" t="str">
        <f>IF(Table4[[#This Row],[Segment]]="","",IF(Table4[[#This Row],[Teynold''s Number]]&gt;4000,"TURBULENT","LAMINAR"))</f>
        <v/>
      </c>
      <c r="I1400" s="86" t="str">
        <f>IF(Table4[[#This Row],[Segment]]="","",INDEX(Data!C1397:C1411,MATCH(Table4[Material],Data!B1397:B1411,0)))</f>
        <v/>
      </c>
      <c r="J1400" s="89" t="str">
        <f>IF(Table4[[#This Row],[ε (m)]]="","",Table4[[#This Row],[ε (m)]]/(CONVERT(Table4[[#This Row],[Diameter (in)]],"in","m")))</f>
        <v/>
      </c>
      <c r="K1400" s="96" t="str">
        <f>IF(Table4[[#This Row],[Regime]]="LAMINAR",16/Table4[[#This Row],[Teynold''s Number]],"-")</f>
        <v>-</v>
      </c>
      <c r="L1400" s="86"/>
      <c r="M1400" s="97" t="str">
        <f>IF(Table4[[#This Row],[Regime]]="TURBULENT",(((-4*LOG10(Table4[[#This Row],[ε/D]]/3.7+1.256/(Table4[[#This Row],[Teynold''s Number]]*SQRT(Table4[[#This Row],[f turbulent (guess)]]))))^-1)^2),"")</f>
        <v/>
      </c>
      <c r="N1400" s="91" t="str">
        <f>IF(Table4[[#This Row],[f turbulent]]="","",Table4[[#This Row],[f turbulent (guess)]]-Table4[[#This Row],[f turbulent]])</f>
        <v/>
      </c>
      <c r="O1400" s="87">
        <f>IF(Table4[[#This Row],[Segment]]="",0,IF(C1401="",0,IF(C1401&lt;=Table4[[#This Row],[Diameter (in)]],0,1-(D1400/D1401))))</f>
        <v>0</v>
      </c>
      <c r="P1400" s="92" t="str">
        <f>IF(Table4[[#This Row],[Segment]]="","",IF(C1400&gt;C1401,"",IF(C1401="",0.55,(0.55*(1-D1401/D1400)))))</f>
        <v/>
      </c>
      <c r="Q140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00" s="92" t="str">
        <f>IF(Table4[[#This Row],[Segment]]="","",IF(Table4[[#This Row],[Kexpansion]]="","0",((Table4[[#This Row],[Velocity (m/s)]]^2)/2)*Table4[[#This Row],[Kexpansion]]))</f>
        <v/>
      </c>
      <c r="S1400" s="92" t="str">
        <f>IF(Table4[[#This Row],[Segment]]="","",IF(Table4[[#This Row],[Kcontraction]]="","0",((Table4[[#This Row],[Velocity (m/s)]]^2)/2)*Table4[[#This Row],[Kcontraction]]))</f>
        <v/>
      </c>
      <c r="T1400" s="89" t="str">
        <f>IF(Table4[[#This Row],[Segment]]="","",SUMIF($Y$7:$Y$2000,Table4[[#This Row],[Segment]],$AD$7:$AD$2000))</f>
        <v/>
      </c>
      <c r="U1400" s="95" t="str">
        <f>IF(Table4[[#This Row],[Segment]]="","",Table4[[#This Row],[Hfriction (J/kg)]]+Table4[[#This Row],[Hexpansions (J/kg)]]+Table4[[#This Row],[Hcontractions (J/kg)]]+Table4[[#This Row],[Hf (J/kg)]])</f>
        <v/>
      </c>
      <c r="V1400" s="95" t="str">
        <f>IF(Table4[[#This Row],[Segment]]="","",Table4[[#This Row],[Total Friction Loss (J/kg)]]*Table3[Density (kg/m3)])</f>
        <v/>
      </c>
      <c r="W1400" s="95" t="str">
        <f>IF(Table4[[#This Row],[Segment]]="","",Table4[[#This Row],[Total Pressure Drop (Pa)]]/1000)</f>
        <v/>
      </c>
      <c r="Y1400" s="82" t="str">
        <f>IF('Set Up'!D1623="","",'Set Up'!D1623)</f>
        <v/>
      </c>
      <c r="Z1400" s="82" t="str">
        <f>IF('Set Up'!E1623="","",'Set Up'!E1623)</f>
        <v/>
      </c>
      <c r="AA1400" s="82" t="str">
        <f>IF('Set Up'!F1623="","",'Set Up'!F1623)</f>
        <v/>
      </c>
      <c r="AB1400" s="82" t="str">
        <f>IF('Set Up'!G1623="","",'Set Up'!G1623)</f>
        <v/>
      </c>
      <c r="AC1400" s="82" t="str">
        <f t="array" ref="AC1400">IF(Y1400="","",INDEX(Data!$G$4:$G$51,MATCH(Table7[[#This Row],[Fitting]]&amp;Table7[[#This Row],[Fitting Subtype]],Data!$E$4:$E$51&amp;Data!$F$4:$F$51,0)))</f>
        <v/>
      </c>
      <c r="AD1400" s="89" t="str">
        <f>IF(Table7[[#This Row],[Segment]]="","",Table7[[#This Row],[Quantity]]*Table7[[#This Row],[Kf]]*(((INDEX(Table4[Velocity (m/s)],MATCH(Table7[[#This Row],[Segment]],Table4[Segment],0)))^2)/2))</f>
        <v/>
      </c>
      <c r="AF1400" s="82" t="str">
        <f>Table4[[#This Row],[Segment]]</f>
        <v/>
      </c>
      <c r="AG1400" s="75"/>
      <c r="AH1400" s="82" t="str">
        <f>IF(Table5[[#This Row],[Segment]]="","",AG1400-Table4[[#This Row],[Total Pressure Drop (kPa)]])</f>
        <v/>
      </c>
    </row>
    <row r="1401" spans="1:34" x14ac:dyDescent="0.25">
      <c r="A1401" s="95" t="str">
        <f>IF('Set Up'!A1398="","",'Set Up'!A1398)</f>
        <v/>
      </c>
      <c r="B1401" s="75" t="s">
        <v>81</v>
      </c>
      <c r="C1401" s="85"/>
      <c r="D1401" s="86" t="str">
        <f>IF(Table4[[#This Row],[Diameter (in)]]="","",(((CONVERT(Table4[[#This Row],[Diameter (in)]],"in","m"))/2)^2)*PI())</f>
        <v/>
      </c>
      <c r="E1401" s="87" t="str">
        <f>IF(Table4[[#This Row],[Area (m2)]]="","",$D$4/Table4[[#This Row],[Area (m2)]])</f>
        <v/>
      </c>
      <c r="F1401" s="85">
        <f t="shared" si="21"/>
        <v>4.6951999999999998</v>
      </c>
      <c r="G1401" s="88" t="str">
        <f>IF(Table4[[#This Row],[Segment]]="","",(CONVERT(Table4[[#This Row],[Diameter (in)]],"in","m")*$B$4*Table4[[#This Row],[Velocity (m/s)]])/$C$4)</f>
        <v/>
      </c>
      <c r="H1401" s="96" t="str">
        <f>IF(Table4[[#This Row],[Segment]]="","",IF(Table4[[#This Row],[Teynold''s Number]]&gt;4000,"TURBULENT","LAMINAR"))</f>
        <v/>
      </c>
      <c r="I1401" s="86" t="str">
        <f>IF(Table4[[#This Row],[Segment]]="","",INDEX(Data!C1398:C1412,MATCH(Table4[Material],Data!B1398:B1412,0)))</f>
        <v/>
      </c>
      <c r="J1401" s="89" t="str">
        <f>IF(Table4[[#This Row],[ε (m)]]="","",Table4[[#This Row],[ε (m)]]/(CONVERT(Table4[[#This Row],[Diameter (in)]],"in","m")))</f>
        <v/>
      </c>
      <c r="K1401" s="96" t="str">
        <f>IF(Table4[[#This Row],[Regime]]="LAMINAR",16/Table4[[#This Row],[Teynold''s Number]],"-")</f>
        <v>-</v>
      </c>
      <c r="L1401" s="86"/>
      <c r="M1401" s="97" t="str">
        <f>IF(Table4[[#This Row],[Regime]]="TURBULENT",(((-4*LOG10(Table4[[#This Row],[ε/D]]/3.7+1.256/(Table4[[#This Row],[Teynold''s Number]]*SQRT(Table4[[#This Row],[f turbulent (guess)]]))))^-1)^2),"")</f>
        <v/>
      </c>
      <c r="N1401" s="91" t="str">
        <f>IF(Table4[[#This Row],[f turbulent]]="","",Table4[[#This Row],[f turbulent (guess)]]-Table4[[#This Row],[f turbulent]])</f>
        <v/>
      </c>
      <c r="O1401" s="87">
        <f>IF(Table4[[#This Row],[Segment]]="",0,IF(C1402="",0,IF(C1402&lt;=Table4[[#This Row],[Diameter (in)]],0,1-(D1401/D1402))))</f>
        <v>0</v>
      </c>
      <c r="P1401" s="92" t="str">
        <f>IF(Table4[[#This Row],[Segment]]="","",IF(C1401&gt;C1402,"",IF(C1402="",0.55,(0.55*(1-D1402/D1401)))))</f>
        <v/>
      </c>
      <c r="Q140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01" s="92" t="str">
        <f>IF(Table4[[#This Row],[Segment]]="","",IF(Table4[[#This Row],[Kexpansion]]="","0",((Table4[[#This Row],[Velocity (m/s)]]^2)/2)*Table4[[#This Row],[Kexpansion]]))</f>
        <v/>
      </c>
      <c r="S1401" s="92" t="str">
        <f>IF(Table4[[#This Row],[Segment]]="","",IF(Table4[[#This Row],[Kcontraction]]="","0",((Table4[[#This Row],[Velocity (m/s)]]^2)/2)*Table4[[#This Row],[Kcontraction]]))</f>
        <v/>
      </c>
      <c r="T1401" s="89" t="str">
        <f>IF(Table4[[#This Row],[Segment]]="","",SUMIF($Y$7:$Y$2000,Table4[[#This Row],[Segment]],$AD$7:$AD$2000))</f>
        <v/>
      </c>
      <c r="U1401" s="95" t="str">
        <f>IF(Table4[[#This Row],[Segment]]="","",Table4[[#This Row],[Hfriction (J/kg)]]+Table4[[#This Row],[Hexpansions (J/kg)]]+Table4[[#This Row],[Hcontractions (J/kg)]]+Table4[[#This Row],[Hf (J/kg)]])</f>
        <v/>
      </c>
      <c r="V1401" s="95" t="str">
        <f>IF(Table4[[#This Row],[Segment]]="","",Table4[[#This Row],[Total Friction Loss (J/kg)]]*Table3[Density (kg/m3)])</f>
        <v/>
      </c>
      <c r="W1401" s="95" t="str">
        <f>IF(Table4[[#This Row],[Segment]]="","",Table4[[#This Row],[Total Pressure Drop (Pa)]]/1000)</f>
        <v/>
      </c>
      <c r="Y1401" s="82" t="str">
        <f>IF('Set Up'!D1624="","",'Set Up'!D1624)</f>
        <v/>
      </c>
      <c r="Z1401" s="82" t="str">
        <f>IF('Set Up'!E1624="","",'Set Up'!E1624)</f>
        <v/>
      </c>
      <c r="AA1401" s="82" t="str">
        <f>IF('Set Up'!F1624="","",'Set Up'!F1624)</f>
        <v/>
      </c>
      <c r="AB1401" s="82" t="str">
        <f>IF('Set Up'!G1624="","",'Set Up'!G1624)</f>
        <v/>
      </c>
      <c r="AC1401" s="82" t="str">
        <f t="array" ref="AC1401">IF(Y1401="","",INDEX(Data!$G$4:$G$51,MATCH(Table7[[#This Row],[Fitting]]&amp;Table7[[#This Row],[Fitting Subtype]],Data!$E$4:$E$51&amp;Data!$F$4:$F$51,0)))</f>
        <v/>
      </c>
      <c r="AD1401" s="89" t="str">
        <f>IF(Table7[[#This Row],[Segment]]="","",Table7[[#This Row],[Quantity]]*Table7[[#This Row],[Kf]]*(((INDEX(Table4[Velocity (m/s)],MATCH(Table7[[#This Row],[Segment]],Table4[Segment],0)))^2)/2))</f>
        <v/>
      </c>
      <c r="AF1401" s="82" t="str">
        <f>Table4[[#This Row],[Segment]]</f>
        <v/>
      </c>
      <c r="AG1401" s="75"/>
      <c r="AH1401" s="82" t="str">
        <f>IF(Table5[[#This Row],[Segment]]="","",AG1401-Table4[[#This Row],[Total Pressure Drop (kPa)]])</f>
        <v/>
      </c>
    </row>
    <row r="1402" spans="1:34" x14ac:dyDescent="0.25">
      <c r="A1402" s="95" t="str">
        <f>IF('Set Up'!A1399="","",'Set Up'!A1399)</f>
        <v/>
      </c>
      <c r="B1402" s="75" t="s">
        <v>81</v>
      </c>
      <c r="C1402" s="85"/>
      <c r="D1402" s="86" t="str">
        <f>IF(Table4[[#This Row],[Diameter (in)]]="","",(((CONVERT(Table4[[#This Row],[Diameter (in)]],"in","m"))/2)^2)*PI())</f>
        <v/>
      </c>
      <c r="E1402" s="87" t="str">
        <f>IF(Table4[[#This Row],[Area (m2)]]="","",$D$4/Table4[[#This Row],[Area (m2)]])</f>
        <v/>
      </c>
      <c r="F1402" s="85">
        <f t="shared" si="21"/>
        <v>4.6951999999999998</v>
      </c>
      <c r="G1402" s="88" t="str">
        <f>IF(Table4[[#This Row],[Segment]]="","",(CONVERT(Table4[[#This Row],[Diameter (in)]],"in","m")*$B$4*Table4[[#This Row],[Velocity (m/s)]])/$C$4)</f>
        <v/>
      </c>
      <c r="H1402" s="96" t="str">
        <f>IF(Table4[[#This Row],[Segment]]="","",IF(Table4[[#This Row],[Teynold''s Number]]&gt;4000,"TURBULENT","LAMINAR"))</f>
        <v/>
      </c>
      <c r="I1402" s="86" t="str">
        <f>IF(Table4[[#This Row],[Segment]]="","",INDEX(Data!C1399:C1413,MATCH(Table4[Material],Data!B1399:B1413,0)))</f>
        <v/>
      </c>
      <c r="J1402" s="89" t="str">
        <f>IF(Table4[[#This Row],[ε (m)]]="","",Table4[[#This Row],[ε (m)]]/(CONVERT(Table4[[#This Row],[Diameter (in)]],"in","m")))</f>
        <v/>
      </c>
      <c r="K1402" s="96" t="str">
        <f>IF(Table4[[#This Row],[Regime]]="LAMINAR",16/Table4[[#This Row],[Teynold''s Number]],"-")</f>
        <v>-</v>
      </c>
      <c r="L1402" s="86"/>
      <c r="M1402" s="97" t="str">
        <f>IF(Table4[[#This Row],[Regime]]="TURBULENT",(((-4*LOG10(Table4[[#This Row],[ε/D]]/3.7+1.256/(Table4[[#This Row],[Teynold''s Number]]*SQRT(Table4[[#This Row],[f turbulent (guess)]]))))^-1)^2),"")</f>
        <v/>
      </c>
      <c r="N1402" s="91" t="str">
        <f>IF(Table4[[#This Row],[f turbulent]]="","",Table4[[#This Row],[f turbulent (guess)]]-Table4[[#This Row],[f turbulent]])</f>
        <v/>
      </c>
      <c r="O1402" s="87">
        <f>IF(Table4[[#This Row],[Segment]]="",0,IF(C1403="",0,IF(C1403&lt;=Table4[[#This Row],[Diameter (in)]],0,1-(D1402/D1403))))</f>
        <v>0</v>
      </c>
      <c r="P1402" s="92" t="str">
        <f>IF(Table4[[#This Row],[Segment]]="","",IF(C1402&gt;C1403,"",IF(C1403="",0.55,(0.55*(1-D1403/D1402)))))</f>
        <v/>
      </c>
      <c r="Q140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02" s="92" t="str">
        <f>IF(Table4[[#This Row],[Segment]]="","",IF(Table4[[#This Row],[Kexpansion]]="","0",((Table4[[#This Row],[Velocity (m/s)]]^2)/2)*Table4[[#This Row],[Kexpansion]]))</f>
        <v/>
      </c>
      <c r="S1402" s="92" t="str">
        <f>IF(Table4[[#This Row],[Segment]]="","",IF(Table4[[#This Row],[Kcontraction]]="","0",((Table4[[#This Row],[Velocity (m/s)]]^2)/2)*Table4[[#This Row],[Kcontraction]]))</f>
        <v/>
      </c>
      <c r="T1402" s="89" t="str">
        <f>IF(Table4[[#This Row],[Segment]]="","",SUMIF($Y$7:$Y$2000,Table4[[#This Row],[Segment]],$AD$7:$AD$2000))</f>
        <v/>
      </c>
      <c r="U1402" s="95" t="str">
        <f>IF(Table4[[#This Row],[Segment]]="","",Table4[[#This Row],[Hfriction (J/kg)]]+Table4[[#This Row],[Hexpansions (J/kg)]]+Table4[[#This Row],[Hcontractions (J/kg)]]+Table4[[#This Row],[Hf (J/kg)]])</f>
        <v/>
      </c>
      <c r="V1402" s="95" t="str">
        <f>IF(Table4[[#This Row],[Segment]]="","",Table4[[#This Row],[Total Friction Loss (J/kg)]]*Table3[Density (kg/m3)])</f>
        <v/>
      </c>
      <c r="W1402" s="95" t="str">
        <f>IF(Table4[[#This Row],[Segment]]="","",Table4[[#This Row],[Total Pressure Drop (Pa)]]/1000)</f>
        <v/>
      </c>
      <c r="Y1402" s="82" t="str">
        <f>IF('Set Up'!D1625="","",'Set Up'!D1625)</f>
        <v/>
      </c>
      <c r="Z1402" s="82" t="str">
        <f>IF('Set Up'!E1625="","",'Set Up'!E1625)</f>
        <v/>
      </c>
      <c r="AA1402" s="82" t="str">
        <f>IF('Set Up'!F1625="","",'Set Up'!F1625)</f>
        <v/>
      </c>
      <c r="AB1402" s="82" t="str">
        <f>IF('Set Up'!G1625="","",'Set Up'!G1625)</f>
        <v/>
      </c>
      <c r="AC1402" s="82" t="str">
        <f t="array" ref="AC1402">IF(Y1402="","",INDEX(Data!$G$4:$G$51,MATCH(Table7[[#This Row],[Fitting]]&amp;Table7[[#This Row],[Fitting Subtype]],Data!$E$4:$E$51&amp;Data!$F$4:$F$51,0)))</f>
        <v/>
      </c>
      <c r="AD1402" s="89" t="str">
        <f>IF(Table7[[#This Row],[Segment]]="","",Table7[[#This Row],[Quantity]]*Table7[[#This Row],[Kf]]*(((INDEX(Table4[Velocity (m/s)],MATCH(Table7[[#This Row],[Segment]],Table4[Segment],0)))^2)/2))</f>
        <v/>
      </c>
      <c r="AF1402" s="82" t="str">
        <f>Table4[[#This Row],[Segment]]</f>
        <v/>
      </c>
      <c r="AG1402" s="75"/>
      <c r="AH1402" s="82" t="str">
        <f>IF(Table5[[#This Row],[Segment]]="","",AG1402-Table4[[#This Row],[Total Pressure Drop (kPa)]])</f>
        <v/>
      </c>
    </row>
    <row r="1403" spans="1:34" x14ac:dyDescent="0.25">
      <c r="A1403" s="95" t="str">
        <f>IF('Set Up'!A1400="","",'Set Up'!A1400)</f>
        <v/>
      </c>
      <c r="B1403" s="75" t="s">
        <v>81</v>
      </c>
      <c r="C1403" s="85"/>
      <c r="D1403" s="86" t="str">
        <f>IF(Table4[[#This Row],[Diameter (in)]]="","",(((CONVERT(Table4[[#This Row],[Diameter (in)]],"in","m"))/2)^2)*PI())</f>
        <v/>
      </c>
      <c r="E1403" s="87" t="str">
        <f>IF(Table4[[#This Row],[Area (m2)]]="","",$D$4/Table4[[#This Row],[Area (m2)]])</f>
        <v/>
      </c>
      <c r="F1403" s="85">
        <f t="shared" si="21"/>
        <v>4.6951999999999998</v>
      </c>
      <c r="G1403" s="88" t="str">
        <f>IF(Table4[[#This Row],[Segment]]="","",(CONVERT(Table4[[#This Row],[Diameter (in)]],"in","m")*$B$4*Table4[[#This Row],[Velocity (m/s)]])/$C$4)</f>
        <v/>
      </c>
      <c r="H1403" s="96" t="str">
        <f>IF(Table4[[#This Row],[Segment]]="","",IF(Table4[[#This Row],[Teynold''s Number]]&gt;4000,"TURBULENT","LAMINAR"))</f>
        <v/>
      </c>
      <c r="I1403" s="86" t="str">
        <f>IF(Table4[[#This Row],[Segment]]="","",INDEX(Data!C1400:C1414,MATCH(Table4[Material],Data!B1400:B1414,0)))</f>
        <v/>
      </c>
      <c r="J1403" s="89" t="str">
        <f>IF(Table4[[#This Row],[ε (m)]]="","",Table4[[#This Row],[ε (m)]]/(CONVERT(Table4[[#This Row],[Diameter (in)]],"in","m")))</f>
        <v/>
      </c>
      <c r="K1403" s="96" t="str">
        <f>IF(Table4[[#This Row],[Regime]]="LAMINAR",16/Table4[[#This Row],[Teynold''s Number]],"-")</f>
        <v>-</v>
      </c>
      <c r="L1403" s="86"/>
      <c r="M1403" s="97" t="str">
        <f>IF(Table4[[#This Row],[Regime]]="TURBULENT",(((-4*LOG10(Table4[[#This Row],[ε/D]]/3.7+1.256/(Table4[[#This Row],[Teynold''s Number]]*SQRT(Table4[[#This Row],[f turbulent (guess)]]))))^-1)^2),"")</f>
        <v/>
      </c>
      <c r="N1403" s="91" t="str">
        <f>IF(Table4[[#This Row],[f turbulent]]="","",Table4[[#This Row],[f turbulent (guess)]]-Table4[[#This Row],[f turbulent]])</f>
        <v/>
      </c>
      <c r="O1403" s="87">
        <f>IF(Table4[[#This Row],[Segment]]="",0,IF(C1404="",0,IF(C1404&lt;=Table4[[#This Row],[Diameter (in)]],0,1-(D1403/D1404))))</f>
        <v>0</v>
      </c>
      <c r="P1403" s="92" t="str">
        <f>IF(Table4[[#This Row],[Segment]]="","",IF(C1403&gt;C1404,"",IF(C1404="",0.55,(0.55*(1-D1404/D1403)))))</f>
        <v/>
      </c>
      <c r="Q140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03" s="92" t="str">
        <f>IF(Table4[[#This Row],[Segment]]="","",IF(Table4[[#This Row],[Kexpansion]]="","0",((Table4[[#This Row],[Velocity (m/s)]]^2)/2)*Table4[[#This Row],[Kexpansion]]))</f>
        <v/>
      </c>
      <c r="S1403" s="92" t="str">
        <f>IF(Table4[[#This Row],[Segment]]="","",IF(Table4[[#This Row],[Kcontraction]]="","0",((Table4[[#This Row],[Velocity (m/s)]]^2)/2)*Table4[[#This Row],[Kcontraction]]))</f>
        <v/>
      </c>
      <c r="T1403" s="89" t="str">
        <f>IF(Table4[[#This Row],[Segment]]="","",SUMIF($Y$7:$Y$2000,Table4[[#This Row],[Segment]],$AD$7:$AD$2000))</f>
        <v/>
      </c>
      <c r="U1403" s="95" t="str">
        <f>IF(Table4[[#This Row],[Segment]]="","",Table4[[#This Row],[Hfriction (J/kg)]]+Table4[[#This Row],[Hexpansions (J/kg)]]+Table4[[#This Row],[Hcontractions (J/kg)]]+Table4[[#This Row],[Hf (J/kg)]])</f>
        <v/>
      </c>
      <c r="V1403" s="95" t="str">
        <f>IF(Table4[[#This Row],[Segment]]="","",Table4[[#This Row],[Total Friction Loss (J/kg)]]*Table3[Density (kg/m3)])</f>
        <v/>
      </c>
      <c r="W1403" s="95" t="str">
        <f>IF(Table4[[#This Row],[Segment]]="","",Table4[[#This Row],[Total Pressure Drop (Pa)]]/1000)</f>
        <v/>
      </c>
      <c r="Y1403" s="82" t="str">
        <f>IF('Set Up'!D1626="","",'Set Up'!D1626)</f>
        <v/>
      </c>
      <c r="Z1403" s="82" t="str">
        <f>IF('Set Up'!E1626="","",'Set Up'!E1626)</f>
        <v/>
      </c>
      <c r="AA1403" s="82" t="str">
        <f>IF('Set Up'!F1626="","",'Set Up'!F1626)</f>
        <v/>
      </c>
      <c r="AB1403" s="82" t="str">
        <f>IF('Set Up'!G1626="","",'Set Up'!G1626)</f>
        <v/>
      </c>
      <c r="AC1403" s="82" t="str">
        <f t="array" ref="AC1403">IF(Y1403="","",INDEX(Data!$G$4:$G$51,MATCH(Table7[[#This Row],[Fitting]]&amp;Table7[[#This Row],[Fitting Subtype]],Data!$E$4:$E$51&amp;Data!$F$4:$F$51,0)))</f>
        <v/>
      </c>
      <c r="AD1403" s="89" t="str">
        <f>IF(Table7[[#This Row],[Segment]]="","",Table7[[#This Row],[Quantity]]*Table7[[#This Row],[Kf]]*(((INDEX(Table4[Velocity (m/s)],MATCH(Table7[[#This Row],[Segment]],Table4[Segment],0)))^2)/2))</f>
        <v/>
      </c>
      <c r="AF1403" s="82" t="str">
        <f>Table4[[#This Row],[Segment]]</f>
        <v/>
      </c>
      <c r="AG1403" s="75"/>
      <c r="AH1403" s="82" t="str">
        <f>IF(Table5[[#This Row],[Segment]]="","",AG1403-Table4[[#This Row],[Total Pressure Drop (kPa)]])</f>
        <v/>
      </c>
    </row>
    <row r="1404" spans="1:34" x14ac:dyDescent="0.25">
      <c r="A1404" s="95" t="str">
        <f>IF('Set Up'!A1401="","",'Set Up'!A1401)</f>
        <v/>
      </c>
      <c r="B1404" s="75" t="s">
        <v>81</v>
      </c>
      <c r="C1404" s="85"/>
      <c r="D1404" s="86" t="str">
        <f>IF(Table4[[#This Row],[Diameter (in)]]="","",(((CONVERT(Table4[[#This Row],[Diameter (in)]],"in","m"))/2)^2)*PI())</f>
        <v/>
      </c>
      <c r="E1404" s="87" t="str">
        <f>IF(Table4[[#This Row],[Area (m2)]]="","",$D$4/Table4[[#This Row],[Area (m2)]])</f>
        <v/>
      </c>
      <c r="F1404" s="85">
        <f t="shared" si="21"/>
        <v>4.6951999999999998</v>
      </c>
      <c r="G1404" s="88" t="str">
        <f>IF(Table4[[#This Row],[Segment]]="","",(CONVERT(Table4[[#This Row],[Diameter (in)]],"in","m")*$B$4*Table4[[#This Row],[Velocity (m/s)]])/$C$4)</f>
        <v/>
      </c>
      <c r="H1404" s="96" t="str">
        <f>IF(Table4[[#This Row],[Segment]]="","",IF(Table4[[#This Row],[Teynold''s Number]]&gt;4000,"TURBULENT","LAMINAR"))</f>
        <v/>
      </c>
      <c r="I1404" s="86" t="str">
        <f>IF(Table4[[#This Row],[Segment]]="","",INDEX(Data!C1401:C1415,MATCH(Table4[Material],Data!B1401:B1415,0)))</f>
        <v/>
      </c>
      <c r="J1404" s="89" t="str">
        <f>IF(Table4[[#This Row],[ε (m)]]="","",Table4[[#This Row],[ε (m)]]/(CONVERT(Table4[[#This Row],[Diameter (in)]],"in","m")))</f>
        <v/>
      </c>
      <c r="K1404" s="96" t="str">
        <f>IF(Table4[[#This Row],[Regime]]="LAMINAR",16/Table4[[#This Row],[Teynold''s Number]],"-")</f>
        <v>-</v>
      </c>
      <c r="L1404" s="86"/>
      <c r="M1404" s="97" t="str">
        <f>IF(Table4[[#This Row],[Regime]]="TURBULENT",(((-4*LOG10(Table4[[#This Row],[ε/D]]/3.7+1.256/(Table4[[#This Row],[Teynold''s Number]]*SQRT(Table4[[#This Row],[f turbulent (guess)]]))))^-1)^2),"")</f>
        <v/>
      </c>
      <c r="N1404" s="91" t="str">
        <f>IF(Table4[[#This Row],[f turbulent]]="","",Table4[[#This Row],[f turbulent (guess)]]-Table4[[#This Row],[f turbulent]])</f>
        <v/>
      </c>
      <c r="O1404" s="87">
        <f>IF(Table4[[#This Row],[Segment]]="",0,IF(C1405="",0,IF(C1405&lt;=Table4[[#This Row],[Diameter (in)]],0,1-(D1404/D1405))))</f>
        <v>0</v>
      </c>
      <c r="P1404" s="92" t="str">
        <f>IF(Table4[[#This Row],[Segment]]="","",IF(C1404&gt;C1405,"",IF(C1405="",0.55,(0.55*(1-D1405/D1404)))))</f>
        <v/>
      </c>
      <c r="Q140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04" s="92" t="str">
        <f>IF(Table4[[#This Row],[Segment]]="","",IF(Table4[[#This Row],[Kexpansion]]="","0",((Table4[[#This Row],[Velocity (m/s)]]^2)/2)*Table4[[#This Row],[Kexpansion]]))</f>
        <v/>
      </c>
      <c r="S1404" s="92" t="str">
        <f>IF(Table4[[#This Row],[Segment]]="","",IF(Table4[[#This Row],[Kcontraction]]="","0",((Table4[[#This Row],[Velocity (m/s)]]^2)/2)*Table4[[#This Row],[Kcontraction]]))</f>
        <v/>
      </c>
      <c r="T1404" s="89" t="str">
        <f>IF(Table4[[#This Row],[Segment]]="","",SUMIF($Y$7:$Y$2000,Table4[[#This Row],[Segment]],$AD$7:$AD$2000))</f>
        <v/>
      </c>
      <c r="U1404" s="95" t="str">
        <f>IF(Table4[[#This Row],[Segment]]="","",Table4[[#This Row],[Hfriction (J/kg)]]+Table4[[#This Row],[Hexpansions (J/kg)]]+Table4[[#This Row],[Hcontractions (J/kg)]]+Table4[[#This Row],[Hf (J/kg)]])</f>
        <v/>
      </c>
      <c r="V1404" s="95" t="str">
        <f>IF(Table4[[#This Row],[Segment]]="","",Table4[[#This Row],[Total Friction Loss (J/kg)]]*Table3[Density (kg/m3)])</f>
        <v/>
      </c>
      <c r="W1404" s="95" t="str">
        <f>IF(Table4[[#This Row],[Segment]]="","",Table4[[#This Row],[Total Pressure Drop (Pa)]]/1000)</f>
        <v/>
      </c>
      <c r="Y1404" s="82" t="str">
        <f>IF('Set Up'!D1627="","",'Set Up'!D1627)</f>
        <v/>
      </c>
      <c r="Z1404" s="82" t="str">
        <f>IF('Set Up'!E1627="","",'Set Up'!E1627)</f>
        <v/>
      </c>
      <c r="AA1404" s="82" t="str">
        <f>IF('Set Up'!F1627="","",'Set Up'!F1627)</f>
        <v/>
      </c>
      <c r="AB1404" s="82" t="str">
        <f>IF('Set Up'!G1627="","",'Set Up'!G1627)</f>
        <v/>
      </c>
      <c r="AC1404" s="82" t="str">
        <f t="array" ref="AC1404">IF(Y1404="","",INDEX(Data!$G$4:$G$51,MATCH(Table7[[#This Row],[Fitting]]&amp;Table7[[#This Row],[Fitting Subtype]],Data!$E$4:$E$51&amp;Data!$F$4:$F$51,0)))</f>
        <v/>
      </c>
      <c r="AD1404" s="89" t="str">
        <f>IF(Table7[[#This Row],[Segment]]="","",Table7[[#This Row],[Quantity]]*Table7[[#This Row],[Kf]]*(((INDEX(Table4[Velocity (m/s)],MATCH(Table7[[#This Row],[Segment]],Table4[Segment],0)))^2)/2))</f>
        <v/>
      </c>
      <c r="AF1404" s="82" t="str">
        <f>Table4[[#This Row],[Segment]]</f>
        <v/>
      </c>
      <c r="AG1404" s="75"/>
      <c r="AH1404" s="82" t="str">
        <f>IF(Table5[[#This Row],[Segment]]="","",AG1404-Table4[[#This Row],[Total Pressure Drop (kPa)]])</f>
        <v/>
      </c>
    </row>
    <row r="1405" spans="1:34" x14ac:dyDescent="0.25">
      <c r="A1405" s="95" t="str">
        <f>IF('Set Up'!A1402="","",'Set Up'!A1402)</f>
        <v/>
      </c>
      <c r="B1405" s="75" t="s">
        <v>81</v>
      </c>
      <c r="C1405" s="85"/>
      <c r="D1405" s="86" t="str">
        <f>IF(Table4[[#This Row],[Diameter (in)]]="","",(((CONVERT(Table4[[#This Row],[Diameter (in)]],"in","m"))/2)^2)*PI())</f>
        <v/>
      </c>
      <c r="E1405" s="87" t="str">
        <f>IF(Table4[[#This Row],[Area (m2)]]="","",$D$4/Table4[[#This Row],[Area (m2)]])</f>
        <v/>
      </c>
      <c r="F1405" s="85">
        <f t="shared" si="21"/>
        <v>4.6951999999999998</v>
      </c>
      <c r="G1405" s="88" t="str">
        <f>IF(Table4[[#This Row],[Segment]]="","",(CONVERT(Table4[[#This Row],[Diameter (in)]],"in","m")*$B$4*Table4[[#This Row],[Velocity (m/s)]])/$C$4)</f>
        <v/>
      </c>
      <c r="H1405" s="96" t="str">
        <f>IF(Table4[[#This Row],[Segment]]="","",IF(Table4[[#This Row],[Teynold''s Number]]&gt;4000,"TURBULENT","LAMINAR"))</f>
        <v/>
      </c>
      <c r="I1405" s="86" t="str">
        <f>IF(Table4[[#This Row],[Segment]]="","",INDEX(Data!C1402:C1416,MATCH(Table4[Material],Data!B1402:B1416,0)))</f>
        <v/>
      </c>
      <c r="J1405" s="89" t="str">
        <f>IF(Table4[[#This Row],[ε (m)]]="","",Table4[[#This Row],[ε (m)]]/(CONVERT(Table4[[#This Row],[Diameter (in)]],"in","m")))</f>
        <v/>
      </c>
      <c r="K1405" s="96" t="str">
        <f>IF(Table4[[#This Row],[Regime]]="LAMINAR",16/Table4[[#This Row],[Teynold''s Number]],"-")</f>
        <v>-</v>
      </c>
      <c r="L1405" s="86"/>
      <c r="M1405" s="97" t="str">
        <f>IF(Table4[[#This Row],[Regime]]="TURBULENT",(((-4*LOG10(Table4[[#This Row],[ε/D]]/3.7+1.256/(Table4[[#This Row],[Teynold''s Number]]*SQRT(Table4[[#This Row],[f turbulent (guess)]]))))^-1)^2),"")</f>
        <v/>
      </c>
      <c r="N1405" s="91" t="str">
        <f>IF(Table4[[#This Row],[f turbulent]]="","",Table4[[#This Row],[f turbulent (guess)]]-Table4[[#This Row],[f turbulent]])</f>
        <v/>
      </c>
      <c r="O1405" s="87">
        <f>IF(Table4[[#This Row],[Segment]]="",0,IF(C1406="",0,IF(C1406&lt;=Table4[[#This Row],[Diameter (in)]],0,1-(D1405/D1406))))</f>
        <v>0</v>
      </c>
      <c r="P1405" s="92" t="str">
        <f>IF(Table4[[#This Row],[Segment]]="","",IF(C1405&gt;C1406,"",IF(C1406="",0.55,(0.55*(1-D1406/D1405)))))</f>
        <v/>
      </c>
      <c r="Q140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05" s="92" t="str">
        <f>IF(Table4[[#This Row],[Segment]]="","",IF(Table4[[#This Row],[Kexpansion]]="","0",((Table4[[#This Row],[Velocity (m/s)]]^2)/2)*Table4[[#This Row],[Kexpansion]]))</f>
        <v/>
      </c>
      <c r="S1405" s="92" t="str">
        <f>IF(Table4[[#This Row],[Segment]]="","",IF(Table4[[#This Row],[Kcontraction]]="","0",((Table4[[#This Row],[Velocity (m/s)]]^2)/2)*Table4[[#This Row],[Kcontraction]]))</f>
        <v/>
      </c>
      <c r="T1405" s="89" t="str">
        <f>IF(Table4[[#This Row],[Segment]]="","",SUMIF($Y$7:$Y$2000,Table4[[#This Row],[Segment]],$AD$7:$AD$2000))</f>
        <v/>
      </c>
      <c r="U1405" s="95" t="str">
        <f>IF(Table4[[#This Row],[Segment]]="","",Table4[[#This Row],[Hfriction (J/kg)]]+Table4[[#This Row],[Hexpansions (J/kg)]]+Table4[[#This Row],[Hcontractions (J/kg)]]+Table4[[#This Row],[Hf (J/kg)]])</f>
        <v/>
      </c>
      <c r="V1405" s="95" t="str">
        <f>IF(Table4[[#This Row],[Segment]]="","",Table4[[#This Row],[Total Friction Loss (J/kg)]]*Table3[Density (kg/m3)])</f>
        <v/>
      </c>
      <c r="W1405" s="95" t="str">
        <f>IF(Table4[[#This Row],[Segment]]="","",Table4[[#This Row],[Total Pressure Drop (Pa)]]/1000)</f>
        <v/>
      </c>
      <c r="Y1405" s="82" t="str">
        <f>IF('Set Up'!D1628="","",'Set Up'!D1628)</f>
        <v/>
      </c>
      <c r="Z1405" s="82" t="str">
        <f>IF('Set Up'!E1628="","",'Set Up'!E1628)</f>
        <v/>
      </c>
      <c r="AA1405" s="82" t="str">
        <f>IF('Set Up'!F1628="","",'Set Up'!F1628)</f>
        <v/>
      </c>
      <c r="AB1405" s="82" t="str">
        <f>IF('Set Up'!G1628="","",'Set Up'!G1628)</f>
        <v/>
      </c>
      <c r="AC1405" s="82" t="str">
        <f t="array" ref="AC1405">IF(Y1405="","",INDEX(Data!$G$4:$G$51,MATCH(Table7[[#This Row],[Fitting]]&amp;Table7[[#This Row],[Fitting Subtype]],Data!$E$4:$E$51&amp;Data!$F$4:$F$51,0)))</f>
        <v/>
      </c>
      <c r="AD1405" s="89" t="str">
        <f>IF(Table7[[#This Row],[Segment]]="","",Table7[[#This Row],[Quantity]]*Table7[[#This Row],[Kf]]*(((INDEX(Table4[Velocity (m/s)],MATCH(Table7[[#This Row],[Segment]],Table4[Segment],0)))^2)/2))</f>
        <v/>
      </c>
      <c r="AF1405" s="82" t="str">
        <f>Table4[[#This Row],[Segment]]</f>
        <v/>
      </c>
      <c r="AG1405" s="75"/>
      <c r="AH1405" s="82" t="str">
        <f>IF(Table5[[#This Row],[Segment]]="","",AG1405-Table4[[#This Row],[Total Pressure Drop (kPa)]])</f>
        <v/>
      </c>
    </row>
    <row r="1406" spans="1:34" x14ac:dyDescent="0.25">
      <c r="A1406" s="95" t="str">
        <f>IF('Set Up'!A1403="","",'Set Up'!A1403)</f>
        <v/>
      </c>
      <c r="B1406" s="75" t="s">
        <v>81</v>
      </c>
      <c r="C1406" s="85"/>
      <c r="D1406" s="86" t="str">
        <f>IF(Table4[[#This Row],[Diameter (in)]]="","",(((CONVERT(Table4[[#This Row],[Diameter (in)]],"in","m"))/2)^2)*PI())</f>
        <v/>
      </c>
      <c r="E1406" s="87" t="str">
        <f>IF(Table4[[#This Row],[Area (m2)]]="","",$D$4/Table4[[#This Row],[Area (m2)]])</f>
        <v/>
      </c>
      <c r="F1406" s="85">
        <f t="shared" si="21"/>
        <v>4.6951999999999998</v>
      </c>
      <c r="G1406" s="88" t="str">
        <f>IF(Table4[[#This Row],[Segment]]="","",(CONVERT(Table4[[#This Row],[Diameter (in)]],"in","m")*$B$4*Table4[[#This Row],[Velocity (m/s)]])/$C$4)</f>
        <v/>
      </c>
      <c r="H1406" s="96" t="str">
        <f>IF(Table4[[#This Row],[Segment]]="","",IF(Table4[[#This Row],[Teynold''s Number]]&gt;4000,"TURBULENT","LAMINAR"))</f>
        <v/>
      </c>
      <c r="I1406" s="86" t="str">
        <f>IF(Table4[[#This Row],[Segment]]="","",INDEX(Data!C1403:C1417,MATCH(Table4[Material],Data!B1403:B1417,0)))</f>
        <v/>
      </c>
      <c r="J1406" s="89" t="str">
        <f>IF(Table4[[#This Row],[ε (m)]]="","",Table4[[#This Row],[ε (m)]]/(CONVERT(Table4[[#This Row],[Diameter (in)]],"in","m")))</f>
        <v/>
      </c>
      <c r="K1406" s="96" t="str">
        <f>IF(Table4[[#This Row],[Regime]]="LAMINAR",16/Table4[[#This Row],[Teynold''s Number]],"-")</f>
        <v>-</v>
      </c>
      <c r="L1406" s="86"/>
      <c r="M1406" s="97" t="str">
        <f>IF(Table4[[#This Row],[Regime]]="TURBULENT",(((-4*LOG10(Table4[[#This Row],[ε/D]]/3.7+1.256/(Table4[[#This Row],[Teynold''s Number]]*SQRT(Table4[[#This Row],[f turbulent (guess)]]))))^-1)^2),"")</f>
        <v/>
      </c>
      <c r="N1406" s="91" t="str">
        <f>IF(Table4[[#This Row],[f turbulent]]="","",Table4[[#This Row],[f turbulent (guess)]]-Table4[[#This Row],[f turbulent]])</f>
        <v/>
      </c>
      <c r="O1406" s="87">
        <f>IF(Table4[[#This Row],[Segment]]="",0,IF(C1407="",0,IF(C1407&lt;=Table4[[#This Row],[Diameter (in)]],0,1-(D1406/D1407))))</f>
        <v>0</v>
      </c>
      <c r="P1406" s="92" t="str">
        <f>IF(Table4[[#This Row],[Segment]]="","",IF(C1406&gt;C1407,"",IF(C1407="",0.55,(0.55*(1-D1407/D1406)))))</f>
        <v/>
      </c>
      <c r="Q140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06" s="92" t="str">
        <f>IF(Table4[[#This Row],[Segment]]="","",IF(Table4[[#This Row],[Kexpansion]]="","0",((Table4[[#This Row],[Velocity (m/s)]]^2)/2)*Table4[[#This Row],[Kexpansion]]))</f>
        <v/>
      </c>
      <c r="S1406" s="92" t="str">
        <f>IF(Table4[[#This Row],[Segment]]="","",IF(Table4[[#This Row],[Kcontraction]]="","0",((Table4[[#This Row],[Velocity (m/s)]]^2)/2)*Table4[[#This Row],[Kcontraction]]))</f>
        <v/>
      </c>
      <c r="T1406" s="89" t="str">
        <f>IF(Table4[[#This Row],[Segment]]="","",SUMIF($Y$7:$Y$2000,Table4[[#This Row],[Segment]],$AD$7:$AD$2000))</f>
        <v/>
      </c>
      <c r="U1406" s="95" t="str">
        <f>IF(Table4[[#This Row],[Segment]]="","",Table4[[#This Row],[Hfriction (J/kg)]]+Table4[[#This Row],[Hexpansions (J/kg)]]+Table4[[#This Row],[Hcontractions (J/kg)]]+Table4[[#This Row],[Hf (J/kg)]])</f>
        <v/>
      </c>
      <c r="V1406" s="95" t="str">
        <f>IF(Table4[[#This Row],[Segment]]="","",Table4[[#This Row],[Total Friction Loss (J/kg)]]*Table3[Density (kg/m3)])</f>
        <v/>
      </c>
      <c r="W1406" s="95" t="str">
        <f>IF(Table4[[#This Row],[Segment]]="","",Table4[[#This Row],[Total Pressure Drop (Pa)]]/1000)</f>
        <v/>
      </c>
      <c r="Y1406" s="82" t="str">
        <f>IF('Set Up'!D1629="","",'Set Up'!D1629)</f>
        <v/>
      </c>
      <c r="Z1406" s="82" t="str">
        <f>IF('Set Up'!E1629="","",'Set Up'!E1629)</f>
        <v/>
      </c>
      <c r="AA1406" s="82" t="str">
        <f>IF('Set Up'!F1629="","",'Set Up'!F1629)</f>
        <v/>
      </c>
      <c r="AB1406" s="82" t="str">
        <f>IF('Set Up'!G1629="","",'Set Up'!G1629)</f>
        <v/>
      </c>
      <c r="AC1406" s="82" t="str">
        <f t="array" ref="AC1406">IF(Y1406="","",INDEX(Data!$G$4:$G$51,MATCH(Table7[[#This Row],[Fitting]]&amp;Table7[[#This Row],[Fitting Subtype]],Data!$E$4:$E$51&amp;Data!$F$4:$F$51,0)))</f>
        <v/>
      </c>
      <c r="AD1406" s="89" t="str">
        <f>IF(Table7[[#This Row],[Segment]]="","",Table7[[#This Row],[Quantity]]*Table7[[#This Row],[Kf]]*(((INDEX(Table4[Velocity (m/s)],MATCH(Table7[[#This Row],[Segment]],Table4[Segment],0)))^2)/2))</f>
        <v/>
      </c>
      <c r="AF1406" s="82" t="str">
        <f>Table4[[#This Row],[Segment]]</f>
        <v/>
      </c>
      <c r="AG1406" s="75"/>
      <c r="AH1406" s="82" t="str">
        <f>IF(Table5[[#This Row],[Segment]]="","",AG1406-Table4[[#This Row],[Total Pressure Drop (kPa)]])</f>
        <v/>
      </c>
    </row>
    <row r="1407" spans="1:34" x14ac:dyDescent="0.25">
      <c r="A1407" s="95" t="str">
        <f>IF('Set Up'!A1404="","",'Set Up'!A1404)</f>
        <v/>
      </c>
      <c r="B1407" s="75" t="s">
        <v>81</v>
      </c>
      <c r="C1407" s="85"/>
      <c r="D1407" s="86" t="str">
        <f>IF(Table4[[#This Row],[Diameter (in)]]="","",(((CONVERT(Table4[[#This Row],[Diameter (in)]],"in","m"))/2)^2)*PI())</f>
        <v/>
      </c>
      <c r="E1407" s="87" t="str">
        <f>IF(Table4[[#This Row],[Area (m2)]]="","",$D$4/Table4[[#This Row],[Area (m2)]])</f>
        <v/>
      </c>
      <c r="F1407" s="85">
        <f t="shared" si="21"/>
        <v>4.6951999999999998</v>
      </c>
      <c r="G1407" s="88" t="str">
        <f>IF(Table4[[#This Row],[Segment]]="","",(CONVERT(Table4[[#This Row],[Diameter (in)]],"in","m")*$B$4*Table4[[#This Row],[Velocity (m/s)]])/$C$4)</f>
        <v/>
      </c>
      <c r="H1407" s="96" t="str">
        <f>IF(Table4[[#This Row],[Segment]]="","",IF(Table4[[#This Row],[Teynold''s Number]]&gt;4000,"TURBULENT","LAMINAR"))</f>
        <v/>
      </c>
      <c r="I1407" s="86" t="str">
        <f>IF(Table4[[#This Row],[Segment]]="","",INDEX(Data!C1404:C1418,MATCH(Table4[Material],Data!B1404:B1418,0)))</f>
        <v/>
      </c>
      <c r="J1407" s="89" t="str">
        <f>IF(Table4[[#This Row],[ε (m)]]="","",Table4[[#This Row],[ε (m)]]/(CONVERT(Table4[[#This Row],[Diameter (in)]],"in","m")))</f>
        <v/>
      </c>
      <c r="K1407" s="96" t="str">
        <f>IF(Table4[[#This Row],[Regime]]="LAMINAR",16/Table4[[#This Row],[Teynold''s Number]],"-")</f>
        <v>-</v>
      </c>
      <c r="L1407" s="86"/>
      <c r="M1407" s="97" t="str">
        <f>IF(Table4[[#This Row],[Regime]]="TURBULENT",(((-4*LOG10(Table4[[#This Row],[ε/D]]/3.7+1.256/(Table4[[#This Row],[Teynold''s Number]]*SQRT(Table4[[#This Row],[f turbulent (guess)]]))))^-1)^2),"")</f>
        <v/>
      </c>
      <c r="N1407" s="91" t="str">
        <f>IF(Table4[[#This Row],[f turbulent]]="","",Table4[[#This Row],[f turbulent (guess)]]-Table4[[#This Row],[f turbulent]])</f>
        <v/>
      </c>
      <c r="O1407" s="87">
        <f>IF(Table4[[#This Row],[Segment]]="",0,IF(C1408="",0,IF(C1408&lt;=Table4[[#This Row],[Diameter (in)]],0,1-(D1407/D1408))))</f>
        <v>0</v>
      </c>
      <c r="P1407" s="92" t="str">
        <f>IF(Table4[[#This Row],[Segment]]="","",IF(C1407&gt;C1408,"",IF(C1408="",0.55,(0.55*(1-D1408/D1407)))))</f>
        <v/>
      </c>
      <c r="Q140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07" s="92" t="str">
        <f>IF(Table4[[#This Row],[Segment]]="","",IF(Table4[[#This Row],[Kexpansion]]="","0",((Table4[[#This Row],[Velocity (m/s)]]^2)/2)*Table4[[#This Row],[Kexpansion]]))</f>
        <v/>
      </c>
      <c r="S1407" s="92" t="str">
        <f>IF(Table4[[#This Row],[Segment]]="","",IF(Table4[[#This Row],[Kcontraction]]="","0",((Table4[[#This Row],[Velocity (m/s)]]^2)/2)*Table4[[#This Row],[Kcontraction]]))</f>
        <v/>
      </c>
      <c r="T1407" s="89" t="str">
        <f>IF(Table4[[#This Row],[Segment]]="","",SUMIF($Y$7:$Y$2000,Table4[[#This Row],[Segment]],$AD$7:$AD$2000))</f>
        <v/>
      </c>
      <c r="U1407" s="95" t="str">
        <f>IF(Table4[[#This Row],[Segment]]="","",Table4[[#This Row],[Hfriction (J/kg)]]+Table4[[#This Row],[Hexpansions (J/kg)]]+Table4[[#This Row],[Hcontractions (J/kg)]]+Table4[[#This Row],[Hf (J/kg)]])</f>
        <v/>
      </c>
      <c r="V1407" s="95" t="str">
        <f>IF(Table4[[#This Row],[Segment]]="","",Table4[[#This Row],[Total Friction Loss (J/kg)]]*Table3[Density (kg/m3)])</f>
        <v/>
      </c>
      <c r="W1407" s="95" t="str">
        <f>IF(Table4[[#This Row],[Segment]]="","",Table4[[#This Row],[Total Pressure Drop (Pa)]]/1000)</f>
        <v/>
      </c>
      <c r="Y1407" s="82" t="str">
        <f>IF('Set Up'!D1630="","",'Set Up'!D1630)</f>
        <v/>
      </c>
      <c r="Z1407" s="82" t="str">
        <f>IF('Set Up'!E1630="","",'Set Up'!E1630)</f>
        <v/>
      </c>
      <c r="AA1407" s="82" t="str">
        <f>IF('Set Up'!F1630="","",'Set Up'!F1630)</f>
        <v/>
      </c>
      <c r="AB1407" s="82" t="str">
        <f>IF('Set Up'!G1630="","",'Set Up'!G1630)</f>
        <v/>
      </c>
      <c r="AC1407" s="82" t="str">
        <f t="array" ref="AC1407">IF(Y1407="","",INDEX(Data!$G$4:$G$51,MATCH(Table7[[#This Row],[Fitting]]&amp;Table7[[#This Row],[Fitting Subtype]],Data!$E$4:$E$51&amp;Data!$F$4:$F$51,0)))</f>
        <v/>
      </c>
      <c r="AD1407" s="89" t="str">
        <f>IF(Table7[[#This Row],[Segment]]="","",Table7[[#This Row],[Quantity]]*Table7[[#This Row],[Kf]]*(((INDEX(Table4[Velocity (m/s)],MATCH(Table7[[#This Row],[Segment]],Table4[Segment],0)))^2)/2))</f>
        <v/>
      </c>
      <c r="AF1407" s="82" t="str">
        <f>Table4[[#This Row],[Segment]]</f>
        <v/>
      </c>
      <c r="AG1407" s="75"/>
      <c r="AH1407" s="82" t="str">
        <f>IF(Table5[[#This Row],[Segment]]="","",AG1407-Table4[[#This Row],[Total Pressure Drop (kPa)]])</f>
        <v/>
      </c>
    </row>
    <row r="1408" spans="1:34" x14ac:dyDescent="0.25">
      <c r="A1408" s="95" t="str">
        <f>IF('Set Up'!A1405="","",'Set Up'!A1405)</f>
        <v/>
      </c>
      <c r="B1408" s="75" t="s">
        <v>81</v>
      </c>
      <c r="C1408" s="85"/>
      <c r="D1408" s="86" t="str">
        <f>IF(Table4[[#This Row],[Diameter (in)]]="","",(((CONVERT(Table4[[#This Row],[Diameter (in)]],"in","m"))/2)^2)*PI())</f>
        <v/>
      </c>
      <c r="E1408" s="87" t="str">
        <f>IF(Table4[[#This Row],[Area (m2)]]="","",$D$4/Table4[[#This Row],[Area (m2)]])</f>
        <v/>
      </c>
      <c r="F1408" s="85">
        <f t="shared" si="21"/>
        <v>4.6951999999999998</v>
      </c>
      <c r="G1408" s="88" t="str">
        <f>IF(Table4[[#This Row],[Segment]]="","",(CONVERT(Table4[[#This Row],[Diameter (in)]],"in","m")*$B$4*Table4[[#This Row],[Velocity (m/s)]])/$C$4)</f>
        <v/>
      </c>
      <c r="H1408" s="96" t="str">
        <f>IF(Table4[[#This Row],[Segment]]="","",IF(Table4[[#This Row],[Teynold''s Number]]&gt;4000,"TURBULENT","LAMINAR"))</f>
        <v/>
      </c>
      <c r="I1408" s="86" t="str">
        <f>IF(Table4[[#This Row],[Segment]]="","",INDEX(Data!C1405:C1419,MATCH(Table4[Material],Data!B1405:B1419,0)))</f>
        <v/>
      </c>
      <c r="J1408" s="89" t="str">
        <f>IF(Table4[[#This Row],[ε (m)]]="","",Table4[[#This Row],[ε (m)]]/(CONVERT(Table4[[#This Row],[Diameter (in)]],"in","m")))</f>
        <v/>
      </c>
      <c r="K1408" s="96" t="str">
        <f>IF(Table4[[#This Row],[Regime]]="LAMINAR",16/Table4[[#This Row],[Teynold''s Number]],"-")</f>
        <v>-</v>
      </c>
      <c r="L1408" s="86"/>
      <c r="M1408" s="97" t="str">
        <f>IF(Table4[[#This Row],[Regime]]="TURBULENT",(((-4*LOG10(Table4[[#This Row],[ε/D]]/3.7+1.256/(Table4[[#This Row],[Teynold''s Number]]*SQRT(Table4[[#This Row],[f turbulent (guess)]]))))^-1)^2),"")</f>
        <v/>
      </c>
      <c r="N1408" s="91" t="str">
        <f>IF(Table4[[#This Row],[f turbulent]]="","",Table4[[#This Row],[f turbulent (guess)]]-Table4[[#This Row],[f turbulent]])</f>
        <v/>
      </c>
      <c r="O1408" s="87">
        <f>IF(Table4[[#This Row],[Segment]]="",0,IF(C1409="",0,IF(C1409&lt;=Table4[[#This Row],[Diameter (in)]],0,1-(D1408/D1409))))</f>
        <v>0</v>
      </c>
      <c r="P1408" s="92" t="str">
        <f>IF(Table4[[#This Row],[Segment]]="","",IF(C1408&gt;C1409,"",IF(C1409="",0.55,(0.55*(1-D1409/D1408)))))</f>
        <v/>
      </c>
      <c r="Q140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08" s="92" t="str">
        <f>IF(Table4[[#This Row],[Segment]]="","",IF(Table4[[#This Row],[Kexpansion]]="","0",((Table4[[#This Row],[Velocity (m/s)]]^2)/2)*Table4[[#This Row],[Kexpansion]]))</f>
        <v/>
      </c>
      <c r="S1408" s="92" t="str">
        <f>IF(Table4[[#This Row],[Segment]]="","",IF(Table4[[#This Row],[Kcontraction]]="","0",((Table4[[#This Row],[Velocity (m/s)]]^2)/2)*Table4[[#This Row],[Kcontraction]]))</f>
        <v/>
      </c>
      <c r="T1408" s="89" t="str">
        <f>IF(Table4[[#This Row],[Segment]]="","",SUMIF($Y$7:$Y$2000,Table4[[#This Row],[Segment]],$AD$7:$AD$2000))</f>
        <v/>
      </c>
      <c r="U1408" s="95" t="str">
        <f>IF(Table4[[#This Row],[Segment]]="","",Table4[[#This Row],[Hfriction (J/kg)]]+Table4[[#This Row],[Hexpansions (J/kg)]]+Table4[[#This Row],[Hcontractions (J/kg)]]+Table4[[#This Row],[Hf (J/kg)]])</f>
        <v/>
      </c>
      <c r="V1408" s="95" t="str">
        <f>IF(Table4[[#This Row],[Segment]]="","",Table4[[#This Row],[Total Friction Loss (J/kg)]]*Table3[Density (kg/m3)])</f>
        <v/>
      </c>
      <c r="W1408" s="95" t="str">
        <f>IF(Table4[[#This Row],[Segment]]="","",Table4[[#This Row],[Total Pressure Drop (Pa)]]/1000)</f>
        <v/>
      </c>
      <c r="Y1408" s="82" t="str">
        <f>IF('Set Up'!D1631="","",'Set Up'!D1631)</f>
        <v/>
      </c>
      <c r="Z1408" s="82" t="str">
        <f>IF('Set Up'!E1631="","",'Set Up'!E1631)</f>
        <v/>
      </c>
      <c r="AA1408" s="82" t="str">
        <f>IF('Set Up'!F1631="","",'Set Up'!F1631)</f>
        <v/>
      </c>
      <c r="AB1408" s="82" t="str">
        <f>IF('Set Up'!G1631="","",'Set Up'!G1631)</f>
        <v/>
      </c>
      <c r="AC1408" s="82" t="str">
        <f t="array" ref="AC1408">IF(Y1408="","",INDEX(Data!$G$4:$G$51,MATCH(Table7[[#This Row],[Fitting]]&amp;Table7[[#This Row],[Fitting Subtype]],Data!$E$4:$E$51&amp;Data!$F$4:$F$51,0)))</f>
        <v/>
      </c>
      <c r="AD1408" s="89" t="str">
        <f>IF(Table7[[#This Row],[Segment]]="","",Table7[[#This Row],[Quantity]]*Table7[[#This Row],[Kf]]*(((INDEX(Table4[Velocity (m/s)],MATCH(Table7[[#This Row],[Segment]],Table4[Segment],0)))^2)/2))</f>
        <v/>
      </c>
      <c r="AF1408" s="82" t="str">
        <f>Table4[[#This Row],[Segment]]</f>
        <v/>
      </c>
      <c r="AG1408" s="75"/>
      <c r="AH1408" s="82" t="str">
        <f>IF(Table5[[#This Row],[Segment]]="","",AG1408-Table4[[#This Row],[Total Pressure Drop (kPa)]])</f>
        <v/>
      </c>
    </row>
    <row r="1409" spans="1:34" x14ac:dyDescent="0.25">
      <c r="A1409" s="95" t="str">
        <f>IF('Set Up'!A1406="","",'Set Up'!A1406)</f>
        <v/>
      </c>
      <c r="B1409" s="75" t="s">
        <v>81</v>
      </c>
      <c r="C1409" s="85"/>
      <c r="D1409" s="86" t="str">
        <f>IF(Table4[[#This Row],[Diameter (in)]]="","",(((CONVERT(Table4[[#This Row],[Diameter (in)]],"in","m"))/2)^2)*PI())</f>
        <v/>
      </c>
      <c r="E1409" s="87" t="str">
        <f>IF(Table4[[#This Row],[Area (m2)]]="","",$D$4/Table4[[#This Row],[Area (m2)]])</f>
        <v/>
      </c>
      <c r="F1409" s="85">
        <f t="shared" si="21"/>
        <v>4.6951999999999998</v>
      </c>
      <c r="G1409" s="88" t="str">
        <f>IF(Table4[[#This Row],[Segment]]="","",(CONVERT(Table4[[#This Row],[Diameter (in)]],"in","m")*$B$4*Table4[[#This Row],[Velocity (m/s)]])/$C$4)</f>
        <v/>
      </c>
      <c r="H1409" s="96" t="str">
        <f>IF(Table4[[#This Row],[Segment]]="","",IF(Table4[[#This Row],[Teynold''s Number]]&gt;4000,"TURBULENT","LAMINAR"))</f>
        <v/>
      </c>
      <c r="I1409" s="86" t="str">
        <f>IF(Table4[[#This Row],[Segment]]="","",INDEX(Data!C1406:C1420,MATCH(Table4[Material],Data!B1406:B1420,0)))</f>
        <v/>
      </c>
      <c r="J1409" s="89" t="str">
        <f>IF(Table4[[#This Row],[ε (m)]]="","",Table4[[#This Row],[ε (m)]]/(CONVERT(Table4[[#This Row],[Diameter (in)]],"in","m")))</f>
        <v/>
      </c>
      <c r="K1409" s="96" t="str">
        <f>IF(Table4[[#This Row],[Regime]]="LAMINAR",16/Table4[[#This Row],[Teynold''s Number]],"-")</f>
        <v>-</v>
      </c>
      <c r="L1409" s="86"/>
      <c r="M1409" s="97" t="str">
        <f>IF(Table4[[#This Row],[Regime]]="TURBULENT",(((-4*LOG10(Table4[[#This Row],[ε/D]]/3.7+1.256/(Table4[[#This Row],[Teynold''s Number]]*SQRT(Table4[[#This Row],[f turbulent (guess)]]))))^-1)^2),"")</f>
        <v/>
      </c>
      <c r="N1409" s="91" t="str">
        <f>IF(Table4[[#This Row],[f turbulent]]="","",Table4[[#This Row],[f turbulent (guess)]]-Table4[[#This Row],[f turbulent]])</f>
        <v/>
      </c>
      <c r="O1409" s="87">
        <f>IF(Table4[[#This Row],[Segment]]="",0,IF(C1410="",0,IF(C1410&lt;=Table4[[#This Row],[Diameter (in)]],0,1-(D1409/D1410))))</f>
        <v>0</v>
      </c>
      <c r="P1409" s="92" t="str">
        <f>IF(Table4[[#This Row],[Segment]]="","",IF(C1409&gt;C1410,"",IF(C1410="",0.55,(0.55*(1-D1410/D1409)))))</f>
        <v/>
      </c>
      <c r="Q140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09" s="92" t="str">
        <f>IF(Table4[[#This Row],[Segment]]="","",IF(Table4[[#This Row],[Kexpansion]]="","0",((Table4[[#This Row],[Velocity (m/s)]]^2)/2)*Table4[[#This Row],[Kexpansion]]))</f>
        <v/>
      </c>
      <c r="S1409" s="92" t="str">
        <f>IF(Table4[[#This Row],[Segment]]="","",IF(Table4[[#This Row],[Kcontraction]]="","0",((Table4[[#This Row],[Velocity (m/s)]]^2)/2)*Table4[[#This Row],[Kcontraction]]))</f>
        <v/>
      </c>
      <c r="T1409" s="89" t="str">
        <f>IF(Table4[[#This Row],[Segment]]="","",SUMIF($Y$7:$Y$2000,Table4[[#This Row],[Segment]],$AD$7:$AD$2000))</f>
        <v/>
      </c>
      <c r="U1409" s="95" t="str">
        <f>IF(Table4[[#This Row],[Segment]]="","",Table4[[#This Row],[Hfriction (J/kg)]]+Table4[[#This Row],[Hexpansions (J/kg)]]+Table4[[#This Row],[Hcontractions (J/kg)]]+Table4[[#This Row],[Hf (J/kg)]])</f>
        <v/>
      </c>
      <c r="V1409" s="95" t="str">
        <f>IF(Table4[[#This Row],[Segment]]="","",Table4[[#This Row],[Total Friction Loss (J/kg)]]*Table3[Density (kg/m3)])</f>
        <v/>
      </c>
      <c r="W1409" s="95" t="str">
        <f>IF(Table4[[#This Row],[Segment]]="","",Table4[[#This Row],[Total Pressure Drop (Pa)]]/1000)</f>
        <v/>
      </c>
      <c r="Y1409" s="82" t="str">
        <f>IF('Set Up'!D1632="","",'Set Up'!D1632)</f>
        <v/>
      </c>
      <c r="Z1409" s="82" t="str">
        <f>IF('Set Up'!E1632="","",'Set Up'!E1632)</f>
        <v/>
      </c>
      <c r="AA1409" s="82" t="str">
        <f>IF('Set Up'!F1632="","",'Set Up'!F1632)</f>
        <v/>
      </c>
      <c r="AB1409" s="82" t="str">
        <f>IF('Set Up'!G1632="","",'Set Up'!G1632)</f>
        <v/>
      </c>
      <c r="AC1409" s="82" t="str">
        <f t="array" ref="AC1409">IF(Y1409="","",INDEX(Data!$G$4:$G$51,MATCH(Table7[[#This Row],[Fitting]]&amp;Table7[[#This Row],[Fitting Subtype]],Data!$E$4:$E$51&amp;Data!$F$4:$F$51,0)))</f>
        <v/>
      </c>
      <c r="AD1409" s="89" t="str">
        <f>IF(Table7[[#This Row],[Segment]]="","",Table7[[#This Row],[Quantity]]*Table7[[#This Row],[Kf]]*(((INDEX(Table4[Velocity (m/s)],MATCH(Table7[[#This Row],[Segment]],Table4[Segment],0)))^2)/2))</f>
        <v/>
      </c>
      <c r="AF1409" s="82" t="str">
        <f>Table4[[#This Row],[Segment]]</f>
        <v/>
      </c>
      <c r="AG1409" s="75"/>
      <c r="AH1409" s="82" t="str">
        <f>IF(Table5[[#This Row],[Segment]]="","",AG1409-Table4[[#This Row],[Total Pressure Drop (kPa)]])</f>
        <v/>
      </c>
    </row>
    <row r="1410" spans="1:34" x14ac:dyDescent="0.25">
      <c r="A1410" s="95" t="str">
        <f>IF('Set Up'!A1407="","",'Set Up'!A1407)</f>
        <v/>
      </c>
      <c r="B1410" s="75" t="s">
        <v>81</v>
      </c>
      <c r="C1410" s="85"/>
      <c r="D1410" s="86" t="str">
        <f>IF(Table4[[#This Row],[Diameter (in)]]="","",(((CONVERT(Table4[[#This Row],[Diameter (in)]],"in","m"))/2)^2)*PI())</f>
        <v/>
      </c>
      <c r="E1410" s="87" t="str">
        <f>IF(Table4[[#This Row],[Area (m2)]]="","",$D$4/Table4[[#This Row],[Area (m2)]])</f>
        <v/>
      </c>
      <c r="F1410" s="85">
        <f t="shared" si="21"/>
        <v>4.6951999999999998</v>
      </c>
      <c r="G1410" s="88" t="str">
        <f>IF(Table4[[#This Row],[Segment]]="","",(CONVERT(Table4[[#This Row],[Diameter (in)]],"in","m")*$B$4*Table4[[#This Row],[Velocity (m/s)]])/$C$4)</f>
        <v/>
      </c>
      <c r="H1410" s="96" t="str">
        <f>IF(Table4[[#This Row],[Segment]]="","",IF(Table4[[#This Row],[Teynold''s Number]]&gt;4000,"TURBULENT","LAMINAR"))</f>
        <v/>
      </c>
      <c r="I1410" s="86" t="str">
        <f>IF(Table4[[#This Row],[Segment]]="","",INDEX(Data!C1407:C1421,MATCH(Table4[Material],Data!B1407:B1421,0)))</f>
        <v/>
      </c>
      <c r="J1410" s="89" t="str">
        <f>IF(Table4[[#This Row],[ε (m)]]="","",Table4[[#This Row],[ε (m)]]/(CONVERT(Table4[[#This Row],[Diameter (in)]],"in","m")))</f>
        <v/>
      </c>
      <c r="K1410" s="96" t="str">
        <f>IF(Table4[[#This Row],[Regime]]="LAMINAR",16/Table4[[#This Row],[Teynold''s Number]],"-")</f>
        <v>-</v>
      </c>
      <c r="L1410" s="86"/>
      <c r="M1410" s="97" t="str">
        <f>IF(Table4[[#This Row],[Regime]]="TURBULENT",(((-4*LOG10(Table4[[#This Row],[ε/D]]/3.7+1.256/(Table4[[#This Row],[Teynold''s Number]]*SQRT(Table4[[#This Row],[f turbulent (guess)]]))))^-1)^2),"")</f>
        <v/>
      </c>
      <c r="N1410" s="91" t="str">
        <f>IF(Table4[[#This Row],[f turbulent]]="","",Table4[[#This Row],[f turbulent (guess)]]-Table4[[#This Row],[f turbulent]])</f>
        <v/>
      </c>
      <c r="O1410" s="87">
        <f>IF(Table4[[#This Row],[Segment]]="",0,IF(C1411="",0,IF(C1411&lt;=Table4[[#This Row],[Diameter (in)]],0,1-(D1410/D1411))))</f>
        <v>0</v>
      </c>
      <c r="P1410" s="92" t="str">
        <f>IF(Table4[[#This Row],[Segment]]="","",IF(C1410&gt;C1411,"",IF(C1411="",0.55,(0.55*(1-D1411/D1410)))))</f>
        <v/>
      </c>
      <c r="Q141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10" s="92" t="str">
        <f>IF(Table4[[#This Row],[Segment]]="","",IF(Table4[[#This Row],[Kexpansion]]="","0",((Table4[[#This Row],[Velocity (m/s)]]^2)/2)*Table4[[#This Row],[Kexpansion]]))</f>
        <v/>
      </c>
      <c r="S1410" s="92" t="str">
        <f>IF(Table4[[#This Row],[Segment]]="","",IF(Table4[[#This Row],[Kcontraction]]="","0",((Table4[[#This Row],[Velocity (m/s)]]^2)/2)*Table4[[#This Row],[Kcontraction]]))</f>
        <v/>
      </c>
      <c r="T1410" s="89" t="str">
        <f>IF(Table4[[#This Row],[Segment]]="","",SUMIF($Y$7:$Y$2000,Table4[[#This Row],[Segment]],$AD$7:$AD$2000))</f>
        <v/>
      </c>
      <c r="U1410" s="95" t="str">
        <f>IF(Table4[[#This Row],[Segment]]="","",Table4[[#This Row],[Hfriction (J/kg)]]+Table4[[#This Row],[Hexpansions (J/kg)]]+Table4[[#This Row],[Hcontractions (J/kg)]]+Table4[[#This Row],[Hf (J/kg)]])</f>
        <v/>
      </c>
      <c r="V1410" s="95" t="str">
        <f>IF(Table4[[#This Row],[Segment]]="","",Table4[[#This Row],[Total Friction Loss (J/kg)]]*Table3[Density (kg/m3)])</f>
        <v/>
      </c>
      <c r="W1410" s="95" t="str">
        <f>IF(Table4[[#This Row],[Segment]]="","",Table4[[#This Row],[Total Pressure Drop (Pa)]]/1000)</f>
        <v/>
      </c>
      <c r="Y1410" s="82" t="str">
        <f>IF('Set Up'!D1633="","",'Set Up'!D1633)</f>
        <v/>
      </c>
      <c r="Z1410" s="82" t="str">
        <f>IF('Set Up'!E1633="","",'Set Up'!E1633)</f>
        <v/>
      </c>
      <c r="AA1410" s="82" t="str">
        <f>IF('Set Up'!F1633="","",'Set Up'!F1633)</f>
        <v/>
      </c>
      <c r="AB1410" s="82" t="str">
        <f>IF('Set Up'!G1633="","",'Set Up'!G1633)</f>
        <v/>
      </c>
      <c r="AC1410" s="82" t="str">
        <f t="array" ref="AC1410">IF(Y1410="","",INDEX(Data!$G$4:$G$51,MATCH(Table7[[#This Row],[Fitting]]&amp;Table7[[#This Row],[Fitting Subtype]],Data!$E$4:$E$51&amp;Data!$F$4:$F$51,0)))</f>
        <v/>
      </c>
      <c r="AD1410" s="89" t="str">
        <f>IF(Table7[[#This Row],[Segment]]="","",Table7[[#This Row],[Quantity]]*Table7[[#This Row],[Kf]]*(((INDEX(Table4[Velocity (m/s)],MATCH(Table7[[#This Row],[Segment]],Table4[Segment],0)))^2)/2))</f>
        <v/>
      </c>
      <c r="AF1410" s="82" t="str">
        <f>Table4[[#This Row],[Segment]]</f>
        <v/>
      </c>
      <c r="AG1410" s="75"/>
      <c r="AH1410" s="82" t="str">
        <f>IF(Table5[[#This Row],[Segment]]="","",AG1410-Table4[[#This Row],[Total Pressure Drop (kPa)]])</f>
        <v/>
      </c>
    </row>
    <row r="1411" spans="1:34" x14ac:dyDescent="0.25">
      <c r="A1411" s="95" t="str">
        <f>IF('Set Up'!A1408="","",'Set Up'!A1408)</f>
        <v/>
      </c>
      <c r="B1411" s="75" t="s">
        <v>81</v>
      </c>
      <c r="C1411" s="85"/>
      <c r="D1411" s="86" t="str">
        <f>IF(Table4[[#This Row],[Diameter (in)]]="","",(((CONVERT(Table4[[#This Row],[Diameter (in)]],"in","m"))/2)^2)*PI())</f>
        <v/>
      </c>
      <c r="E1411" s="87" t="str">
        <f>IF(Table4[[#This Row],[Area (m2)]]="","",$D$4/Table4[[#This Row],[Area (m2)]])</f>
        <v/>
      </c>
      <c r="F1411" s="85">
        <f t="shared" si="21"/>
        <v>4.6951999999999998</v>
      </c>
      <c r="G1411" s="88" t="str">
        <f>IF(Table4[[#This Row],[Segment]]="","",(CONVERT(Table4[[#This Row],[Diameter (in)]],"in","m")*$B$4*Table4[[#This Row],[Velocity (m/s)]])/$C$4)</f>
        <v/>
      </c>
      <c r="H1411" s="96" t="str">
        <f>IF(Table4[[#This Row],[Segment]]="","",IF(Table4[[#This Row],[Teynold''s Number]]&gt;4000,"TURBULENT","LAMINAR"))</f>
        <v/>
      </c>
      <c r="I1411" s="86" t="str">
        <f>IF(Table4[[#This Row],[Segment]]="","",INDEX(Data!C1408:C1422,MATCH(Table4[Material],Data!B1408:B1422,0)))</f>
        <v/>
      </c>
      <c r="J1411" s="89" t="str">
        <f>IF(Table4[[#This Row],[ε (m)]]="","",Table4[[#This Row],[ε (m)]]/(CONVERT(Table4[[#This Row],[Diameter (in)]],"in","m")))</f>
        <v/>
      </c>
      <c r="K1411" s="96" t="str">
        <f>IF(Table4[[#This Row],[Regime]]="LAMINAR",16/Table4[[#This Row],[Teynold''s Number]],"-")</f>
        <v>-</v>
      </c>
      <c r="L1411" s="86"/>
      <c r="M1411" s="97" t="str">
        <f>IF(Table4[[#This Row],[Regime]]="TURBULENT",(((-4*LOG10(Table4[[#This Row],[ε/D]]/3.7+1.256/(Table4[[#This Row],[Teynold''s Number]]*SQRT(Table4[[#This Row],[f turbulent (guess)]]))))^-1)^2),"")</f>
        <v/>
      </c>
      <c r="N1411" s="91" t="str">
        <f>IF(Table4[[#This Row],[f turbulent]]="","",Table4[[#This Row],[f turbulent (guess)]]-Table4[[#This Row],[f turbulent]])</f>
        <v/>
      </c>
      <c r="O1411" s="87">
        <f>IF(Table4[[#This Row],[Segment]]="",0,IF(C1412="",0,IF(C1412&lt;=Table4[[#This Row],[Diameter (in)]],0,1-(D1411/D1412))))</f>
        <v>0</v>
      </c>
      <c r="P1411" s="92" t="str">
        <f>IF(Table4[[#This Row],[Segment]]="","",IF(C1411&gt;C1412,"",IF(C1412="",0.55,(0.55*(1-D1412/D1411)))))</f>
        <v/>
      </c>
      <c r="Q141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11" s="92" t="str">
        <f>IF(Table4[[#This Row],[Segment]]="","",IF(Table4[[#This Row],[Kexpansion]]="","0",((Table4[[#This Row],[Velocity (m/s)]]^2)/2)*Table4[[#This Row],[Kexpansion]]))</f>
        <v/>
      </c>
      <c r="S1411" s="92" t="str">
        <f>IF(Table4[[#This Row],[Segment]]="","",IF(Table4[[#This Row],[Kcontraction]]="","0",((Table4[[#This Row],[Velocity (m/s)]]^2)/2)*Table4[[#This Row],[Kcontraction]]))</f>
        <v/>
      </c>
      <c r="T1411" s="89" t="str">
        <f>IF(Table4[[#This Row],[Segment]]="","",SUMIF($Y$7:$Y$2000,Table4[[#This Row],[Segment]],$AD$7:$AD$2000))</f>
        <v/>
      </c>
      <c r="U1411" s="95" t="str">
        <f>IF(Table4[[#This Row],[Segment]]="","",Table4[[#This Row],[Hfriction (J/kg)]]+Table4[[#This Row],[Hexpansions (J/kg)]]+Table4[[#This Row],[Hcontractions (J/kg)]]+Table4[[#This Row],[Hf (J/kg)]])</f>
        <v/>
      </c>
      <c r="V1411" s="95" t="str">
        <f>IF(Table4[[#This Row],[Segment]]="","",Table4[[#This Row],[Total Friction Loss (J/kg)]]*Table3[Density (kg/m3)])</f>
        <v/>
      </c>
      <c r="W1411" s="95" t="str">
        <f>IF(Table4[[#This Row],[Segment]]="","",Table4[[#This Row],[Total Pressure Drop (Pa)]]/1000)</f>
        <v/>
      </c>
      <c r="Y1411" s="82" t="str">
        <f>IF('Set Up'!D1634="","",'Set Up'!D1634)</f>
        <v/>
      </c>
      <c r="Z1411" s="82" t="str">
        <f>IF('Set Up'!E1634="","",'Set Up'!E1634)</f>
        <v/>
      </c>
      <c r="AA1411" s="82" t="str">
        <f>IF('Set Up'!F1634="","",'Set Up'!F1634)</f>
        <v/>
      </c>
      <c r="AB1411" s="82" t="str">
        <f>IF('Set Up'!G1634="","",'Set Up'!G1634)</f>
        <v/>
      </c>
      <c r="AC1411" s="82" t="str">
        <f t="array" ref="AC1411">IF(Y1411="","",INDEX(Data!$G$4:$G$51,MATCH(Table7[[#This Row],[Fitting]]&amp;Table7[[#This Row],[Fitting Subtype]],Data!$E$4:$E$51&amp;Data!$F$4:$F$51,0)))</f>
        <v/>
      </c>
      <c r="AD1411" s="89" t="str">
        <f>IF(Table7[[#This Row],[Segment]]="","",Table7[[#This Row],[Quantity]]*Table7[[#This Row],[Kf]]*(((INDEX(Table4[Velocity (m/s)],MATCH(Table7[[#This Row],[Segment]],Table4[Segment],0)))^2)/2))</f>
        <v/>
      </c>
      <c r="AF1411" s="82" t="str">
        <f>Table4[[#This Row],[Segment]]</f>
        <v/>
      </c>
      <c r="AG1411" s="75"/>
      <c r="AH1411" s="82" t="str">
        <f>IF(Table5[[#This Row],[Segment]]="","",AG1411-Table4[[#This Row],[Total Pressure Drop (kPa)]])</f>
        <v/>
      </c>
    </row>
    <row r="1412" spans="1:34" x14ac:dyDescent="0.25">
      <c r="A1412" s="95" t="str">
        <f>IF('Set Up'!A1409="","",'Set Up'!A1409)</f>
        <v/>
      </c>
      <c r="B1412" s="75" t="s">
        <v>81</v>
      </c>
      <c r="C1412" s="85"/>
      <c r="D1412" s="86" t="str">
        <f>IF(Table4[[#This Row],[Diameter (in)]]="","",(((CONVERT(Table4[[#This Row],[Diameter (in)]],"in","m"))/2)^2)*PI())</f>
        <v/>
      </c>
      <c r="E1412" s="87" t="str">
        <f>IF(Table4[[#This Row],[Area (m2)]]="","",$D$4/Table4[[#This Row],[Area (m2)]])</f>
        <v/>
      </c>
      <c r="F1412" s="85">
        <f t="shared" si="21"/>
        <v>4.6951999999999998</v>
      </c>
      <c r="G1412" s="88" t="str">
        <f>IF(Table4[[#This Row],[Segment]]="","",(CONVERT(Table4[[#This Row],[Diameter (in)]],"in","m")*$B$4*Table4[[#This Row],[Velocity (m/s)]])/$C$4)</f>
        <v/>
      </c>
      <c r="H1412" s="96" t="str">
        <f>IF(Table4[[#This Row],[Segment]]="","",IF(Table4[[#This Row],[Teynold''s Number]]&gt;4000,"TURBULENT","LAMINAR"))</f>
        <v/>
      </c>
      <c r="I1412" s="86" t="str">
        <f>IF(Table4[[#This Row],[Segment]]="","",INDEX(Data!C1409:C1423,MATCH(Table4[Material],Data!B1409:B1423,0)))</f>
        <v/>
      </c>
      <c r="J1412" s="89" t="str">
        <f>IF(Table4[[#This Row],[ε (m)]]="","",Table4[[#This Row],[ε (m)]]/(CONVERT(Table4[[#This Row],[Diameter (in)]],"in","m")))</f>
        <v/>
      </c>
      <c r="K1412" s="96" t="str">
        <f>IF(Table4[[#This Row],[Regime]]="LAMINAR",16/Table4[[#This Row],[Teynold''s Number]],"-")</f>
        <v>-</v>
      </c>
      <c r="L1412" s="86"/>
      <c r="M1412" s="97" t="str">
        <f>IF(Table4[[#This Row],[Regime]]="TURBULENT",(((-4*LOG10(Table4[[#This Row],[ε/D]]/3.7+1.256/(Table4[[#This Row],[Teynold''s Number]]*SQRT(Table4[[#This Row],[f turbulent (guess)]]))))^-1)^2),"")</f>
        <v/>
      </c>
      <c r="N1412" s="91" t="str">
        <f>IF(Table4[[#This Row],[f turbulent]]="","",Table4[[#This Row],[f turbulent (guess)]]-Table4[[#This Row],[f turbulent]])</f>
        <v/>
      </c>
      <c r="O1412" s="87">
        <f>IF(Table4[[#This Row],[Segment]]="",0,IF(C1413="",0,IF(C1413&lt;=Table4[[#This Row],[Diameter (in)]],0,1-(D1412/D1413))))</f>
        <v>0</v>
      </c>
      <c r="P1412" s="92" t="str">
        <f>IF(Table4[[#This Row],[Segment]]="","",IF(C1412&gt;C1413,"",IF(C1413="",0.55,(0.55*(1-D1413/D1412)))))</f>
        <v/>
      </c>
      <c r="Q141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12" s="92" t="str">
        <f>IF(Table4[[#This Row],[Segment]]="","",IF(Table4[[#This Row],[Kexpansion]]="","0",((Table4[[#This Row],[Velocity (m/s)]]^2)/2)*Table4[[#This Row],[Kexpansion]]))</f>
        <v/>
      </c>
      <c r="S1412" s="92" t="str">
        <f>IF(Table4[[#This Row],[Segment]]="","",IF(Table4[[#This Row],[Kcontraction]]="","0",((Table4[[#This Row],[Velocity (m/s)]]^2)/2)*Table4[[#This Row],[Kcontraction]]))</f>
        <v/>
      </c>
      <c r="T1412" s="89" t="str">
        <f>IF(Table4[[#This Row],[Segment]]="","",SUMIF($Y$7:$Y$2000,Table4[[#This Row],[Segment]],$AD$7:$AD$2000))</f>
        <v/>
      </c>
      <c r="U1412" s="95" t="str">
        <f>IF(Table4[[#This Row],[Segment]]="","",Table4[[#This Row],[Hfriction (J/kg)]]+Table4[[#This Row],[Hexpansions (J/kg)]]+Table4[[#This Row],[Hcontractions (J/kg)]]+Table4[[#This Row],[Hf (J/kg)]])</f>
        <v/>
      </c>
      <c r="V1412" s="95" t="str">
        <f>IF(Table4[[#This Row],[Segment]]="","",Table4[[#This Row],[Total Friction Loss (J/kg)]]*Table3[Density (kg/m3)])</f>
        <v/>
      </c>
      <c r="W1412" s="95" t="str">
        <f>IF(Table4[[#This Row],[Segment]]="","",Table4[[#This Row],[Total Pressure Drop (Pa)]]/1000)</f>
        <v/>
      </c>
      <c r="Y1412" s="82" t="str">
        <f>IF('Set Up'!D1635="","",'Set Up'!D1635)</f>
        <v/>
      </c>
      <c r="Z1412" s="82" t="str">
        <f>IF('Set Up'!E1635="","",'Set Up'!E1635)</f>
        <v/>
      </c>
      <c r="AA1412" s="82" t="str">
        <f>IF('Set Up'!F1635="","",'Set Up'!F1635)</f>
        <v/>
      </c>
      <c r="AB1412" s="82" t="str">
        <f>IF('Set Up'!G1635="","",'Set Up'!G1635)</f>
        <v/>
      </c>
      <c r="AC1412" s="82" t="str">
        <f t="array" ref="AC1412">IF(Y1412="","",INDEX(Data!$G$4:$G$51,MATCH(Table7[[#This Row],[Fitting]]&amp;Table7[[#This Row],[Fitting Subtype]],Data!$E$4:$E$51&amp;Data!$F$4:$F$51,0)))</f>
        <v/>
      </c>
      <c r="AD1412" s="89" t="str">
        <f>IF(Table7[[#This Row],[Segment]]="","",Table7[[#This Row],[Quantity]]*Table7[[#This Row],[Kf]]*(((INDEX(Table4[Velocity (m/s)],MATCH(Table7[[#This Row],[Segment]],Table4[Segment],0)))^2)/2))</f>
        <v/>
      </c>
      <c r="AF1412" s="82" t="str">
        <f>Table4[[#This Row],[Segment]]</f>
        <v/>
      </c>
      <c r="AG1412" s="75"/>
      <c r="AH1412" s="82" t="str">
        <f>IF(Table5[[#This Row],[Segment]]="","",AG1412-Table4[[#This Row],[Total Pressure Drop (kPa)]])</f>
        <v/>
      </c>
    </row>
    <row r="1413" spans="1:34" x14ac:dyDescent="0.25">
      <c r="A1413" s="95" t="str">
        <f>IF('Set Up'!A1410="","",'Set Up'!A1410)</f>
        <v/>
      </c>
      <c r="B1413" s="75" t="s">
        <v>81</v>
      </c>
      <c r="C1413" s="85"/>
      <c r="D1413" s="86" t="str">
        <f>IF(Table4[[#This Row],[Diameter (in)]]="","",(((CONVERT(Table4[[#This Row],[Diameter (in)]],"in","m"))/2)^2)*PI())</f>
        <v/>
      </c>
      <c r="E1413" s="87" t="str">
        <f>IF(Table4[[#This Row],[Area (m2)]]="","",$D$4/Table4[[#This Row],[Area (m2)]])</f>
        <v/>
      </c>
      <c r="F1413" s="85">
        <f t="shared" si="21"/>
        <v>4.6951999999999998</v>
      </c>
      <c r="G1413" s="88" t="str">
        <f>IF(Table4[[#This Row],[Segment]]="","",(CONVERT(Table4[[#This Row],[Diameter (in)]],"in","m")*$B$4*Table4[[#This Row],[Velocity (m/s)]])/$C$4)</f>
        <v/>
      </c>
      <c r="H1413" s="96" t="str">
        <f>IF(Table4[[#This Row],[Segment]]="","",IF(Table4[[#This Row],[Teynold''s Number]]&gt;4000,"TURBULENT","LAMINAR"))</f>
        <v/>
      </c>
      <c r="I1413" s="86" t="str">
        <f>IF(Table4[[#This Row],[Segment]]="","",INDEX(Data!C1410:C1424,MATCH(Table4[Material],Data!B1410:B1424,0)))</f>
        <v/>
      </c>
      <c r="J1413" s="89" t="str">
        <f>IF(Table4[[#This Row],[ε (m)]]="","",Table4[[#This Row],[ε (m)]]/(CONVERT(Table4[[#This Row],[Diameter (in)]],"in","m")))</f>
        <v/>
      </c>
      <c r="K1413" s="96" t="str">
        <f>IF(Table4[[#This Row],[Regime]]="LAMINAR",16/Table4[[#This Row],[Teynold''s Number]],"-")</f>
        <v>-</v>
      </c>
      <c r="L1413" s="86"/>
      <c r="M1413" s="97" t="str">
        <f>IF(Table4[[#This Row],[Regime]]="TURBULENT",(((-4*LOG10(Table4[[#This Row],[ε/D]]/3.7+1.256/(Table4[[#This Row],[Teynold''s Number]]*SQRT(Table4[[#This Row],[f turbulent (guess)]]))))^-1)^2),"")</f>
        <v/>
      </c>
      <c r="N1413" s="91" t="str">
        <f>IF(Table4[[#This Row],[f turbulent]]="","",Table4[[#This Row],[f turbulent (guess)]]-Table4[[#This Row],[f turbulent]])</f>
        <v/>
      </c>
      <c r="O1413" s="87">
        <f>IF(Table4[[#This Row],[Segment]]="",0,IF(C1414="",0,IF(C1414&lt;=Table4[[#This Row],[Diameter (in)]],0,1-(D1413/D1414))))</f>
        <v>0</v>
      </c>
      <c r="P1413" s="92" t="str">
        <f>IF(Table4[[#This Row],[Segment]]="","",IF(C1413&gt;C1414,"",IF(C1414="",0.55,(0.55*(1-D1414/D1413)))))</f>
        <v/>
      </c>
      <c r="Q141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13" s="92" t="str">
        <f>IF(Table4[[#This Row],[Segment]]="","",IF(Table4[[#This Row],[Kexpansion]]="","0",((Table4[[#This Row],[Velocity (m/s)]]^2)/2)*Table4[[#This Row],[Kexpansion]]))</f>
        <v/>
      </c>
      <c r="S1413" s="92" t="str">
        <f>IF(Table4[[#This Row],[Segment]]="","",IF(Table4[[#This Row],[Kcontraction]]="","0",((Table4[[#This Row],[Velocity (m/s)]]^2)/2)*Table4[[#This Row],[Kcontraction]]))</f>
        <v/>
      </c>
      <c r="T1413" s="89" t="str">
        <f>IF(Table4[[#This Row],[Segment]]="","",SUMIF($Y$7:$Y$2000,Table4[[#This Row],[Segment]],$AD$7:$AD$2000))</f>
        <v/>
      </c>
      <c r="U1413" s="95" t="str">
        <f>IF(Table4[[#This Row],[Segment]]="","",Table4[[#This Row],[Hfriction (J/kg)]]+Table4[[#This Row],[Hexpansions (J/kg)]]+Table4[[#This Row],[Hcontractions (J/kg)]]+Table4[[#This Row],[Hf (J/kg)]])</f>
        <v/>
      </c>
      <c r="V1413" s="95" t="str">
        <f>IF(Table4[[#This Row],[Segment]]="","",Table4[[#This Row],[Total Friction Loss (J/kg)]]*Table3[Density (kg/m3)])</f>
        <v/>
      </c>
      <c r="W1413" s="95" t="str">
        <f>IF(Table4[[#This Row],[Segment]]="","",Table4[[#This Row],[Total Pressure Drop (Pa)]]/1000)</f>
        <v/>
      </c>
      <c r="Y1413" s="82" t="str">
        <f>IF('Set Up'!D1636="","",'Set Up'!D1636)</f>
        <v/>
      </c>
      <c r="Z1413" s="82" t="str">
        <f>IF('Set Up'!E1636="","",'Set Up'!E1636)</f>
        <v/>
      </c>
      <c r="AA1413" s="82" t="str">
        <f>IF('Set Up'!F1636="","",'Set Up'!F1636)</f>
        <v/>
      </c>
      <c r="AB1413" s="82" t="str">
        <f>IF('Set Up'!G1636="","",'Set Up'!G1636)</f>
        <v/>
      </c>
      <c r="AC1413" s="82" t="str">
        <f t="array" ref="AC1413">IF(Y1413="","",INDEX(Data!$G$4:$G$51,MATCH(Table7[[#This Row],[Fitting]]&amp;Table7[[#This Row],[Fitting Subtype]],Data!$E$4:$E$51&amp;Data!$F$4:$F$51,0)))</f>
        <v/>
      </c>
      <c r="AD1413" s="89" t="str">
        <f>IF(Table7[[#This Row],[Segment]]="","",Table7[[#This Row],[Quantity]]*Table7[[#This Row],[Kf]]*(((INDEX(Table4[Velocity (m/s)],MATCH(Table7[[#This Row],[Segment]],Table4[Segment],0)))^2)/2))</f>
        <v/>
      </c>
      <c r="AF1413" s="82" t="str">
        <f>Table4[[#This Row],[Segment]]</f>
        <v/>
      </c>
      <c r="AG1413" s="75"/>
      <c r="AH1413" s="82" t="str">
        <f>IF(Table5[[#This Row],[Segment]]="","",AG1413-Table4[[#This Row],[Total Pressure Drop (kPa)]])</f>
        <v/>
      </c>
    </row>
    <row r="1414" spans="1:34" x14ac:dyDescent="0.25">
      <c r="A1414" s="95" t="str">
        <f>IF('Set Up'!A1411="","",'Set Up'!A1411)</f>
        <v/>
      </c>
      <c r="B1414" s="75" t="s">
        <v>81</v>
      </c>
      <c r="C1414" s="85"/>
      <c r="D1414" s="86" t="str">
        <f>IF(Table4[[#This Row],[Diameter (in)]]="","",(((CONVERT(Table4[[#This Row],[Diameter (in)]],"in","m"))/2)^2)*PI())</f>
        <v/>
      </c>
      <c r="E1414" s="87" t="str">
        <f>IF(Table4[[#This Row],[Area (m2)]]="","",$D$4/Table4[[#This Row],[Area (m2)]])</f>
        <v/>
      </c>
      <c r="F1414" s="85">
        <f t="shared" si="21"/>
        <v>4.6951999999999998</v>
      </c>
      <c r="G1414" s="88" t="str">
        <f>IF(Table4[[#This Row],[Segment]]="","",(CONVERT(Table4[[#This Row],[Diameter (in)]],"in","m")*$B$4*Table4[[#This Row],[Velocity (m/s)]])/$C$4)</f>
        <v/>
      </c>
      <c r="H1414" s="96" t="str">
        <f>IF(Table4[[#This Row],[Segment]]="","",IF(Table4[[#This Row],[Teynold''s Number]]&gt;4000,"TURBULENT","LAMINAR"))</f>
        <v/>
      </c>
      <c r="I1414" s="86" t="str">
        <f>IF(Table4[[#This Row],[Segment]]="","",INDEX(Data!C1411:C1425,MATCH(Table4[Material],Data!B1411:B1425,0)))</f>
        <v/>
      </c>
      <c r="J1414" s="89" t="str">
        <f>IF(Table4[[#This Row],[ε (m)]]="","",Table4[[#This Row],[ε (m)]]/(CONVERT(Table4[[#This Row],[Diameter (in)]],"in","m")))</f>
        <v/>
      </c>
      <c r="K1414" s="96" t="str">
        <f>IF(Table4[[#This Row],[Regime]]="LAMINAR",16/Table4[[#This Row],[Teynold''s Number]],"-")</f>
        <v>-</v>
      </c>
      <c r="L1414" s="86"/>
      <c r="M1414" s="97" t="str">
        <f>IF(Table4[[#This Row],[Regime]]="TURBULENT",(((-4*LOG10(Table4[[#This Row],[ε/D]]/3.7+1.256/(Table4[[#This Row],[Teynold''s Number]]*SQRT(Table4[[#This Row],[f turbulent (guess)]]))))^-1)^2),"")</f>
        <v/>
      </c>
      <c r="N1414" s="91" t="str">
        <f>IF(Table4[[#This Row],[f turbulent]]="","",Table4[[#This Row],[f turbulent (guess)]]-Table4[[#This Row],[f turbulent]])</f>
        <v/>
      </c>
      <c r="O1414" s="87">
        <f>IF(Table4[[#This Row],[Segment]]="",0,IF(C1415="",0,IF(C1415&lt;=Table4[[#This Row],[Diameter (in)]],0,1-(D1414/D1415))))</f>
        <v>0</v>
      </c>
      <c r="P1414" s="92" t="str">
        <f>IF(Table4[[#This Row],[Segment]]="","",IF(C1414&gt;C1415,"",IF(C1415="",0.55,(0.55*(1-D1415/D1414)))))</f>
        <v/>
      </c>
      <c r="Q141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14" s="92" t="str">
        <f>IF(Table4[[#This Row],[Segment]]="","",IF(Table4[[#This Row],[Kexpansion]]="","0",((Table4[[#This Row],[Velocity (m/s)]]^2)/2)*Table4[[#This Row],[Kexpansion]]))</f>
        <v/>
      </c>
      <c r="S1414" s="92" t="str">
        <f>IF(Table4[[#This Row],[Segment]]="","",IF(Table4[[#This Row],[Kcontraction]]="","0",((Table4[[#This Row],[Velocity (m/s)]]^2)/2)*Table4[[#This Row],[Kcontraction]]))</f>
        <v/>
      </c>
      <c r="T1414" s="89" t="str">
        <f>IF(Table4[[#This Row],[Segment]]="","",SUMIF($Y$7:$Y$2000,Table4[[#This Row],[Segment]],$AD$7:$AD$2000))</f>
        <v/>
      </c>
      <c r="U1414" s="95" t="str">
        <f>IF(Table4[[#This Row],[Segment]]="","",Table4[[#This Row],[Hfriction (J/kg)]]+Table4[[#This Row],[Hexpansions (J/kg)]]+Table4[[#This Row],[Hcontractions (J/kg)]]+Table4[[#This Row],[Hf (J/kg)]])</f>
        <v/>
      </c>
      <c r="V1414" s="95" t="str">
        <f>IF(Table4[[#This Row],[Segment]]="","",Table4[[#This Row],[Total Friction Loss (J/kg)]]*Table3[Density (kg/m3)])</f>
        <v/>
      </c>
      <c r="W1414" s="95" t="str">
        <f>IF(Table4[[#This Row],[Segment]]="","",Table4[[#This Row],[Total Pressure Drop (Pa)]]/1000)</f>
        <v/>
      </c>
      <c r="Y1414" s="82" t="str">
        <f>IF('Set Up'!D1637="","",'Set Up'!D1637)</f>
        <v/>
      </c>
      <c r="Z1414" s="82" t="str">
        <f>IF('Set Up'!E1637="","",'Set Up'!E1637)</f>
        <v/>
      </c>
      <c r="AA1414" s="82" t="str">
        <f>IF('Set Up'!F1637="","",'Set Up'!F1637)</f>
        <v/>
      </c>
      <c r="AB1414" s="82" t="str">
        <f>IF('Set Up'!G1637="","",'Set Up'!G1637)</f>
        <v/>
      </c>
      <c r="AC1414" s="82" t="str">
        <f t="array" ref="AC1414">IF(Y1414="","",INDEX(Data!$G$4:$G$51,MATCH(Table7[[#This Row],[Fitting]]&amp;Table7[[#This Row],[Fitting Subtype]],Data!$E$4:$E$51&amp;Data!$F$4:$F$51,0)))</f>
        <v/>
      </c>
      <c r="AD1414" s="89" t="str">
        <f>IF(Table7[[#This Row],[Segment]]="","",Table7[[#This Row],[Quantity]]*Table7[[#This Row],[Kf]]*(((INDEX(Table4[Velocity (m/s)],MATCH(Table7[[#This Row],[Segment]],Table4[Segment],0)))^2)/2))</f>
        <v/>
      </c>
      <c r="AF1414" s="82" t="str">
        <f>Table4[[#This Row],[Segment]]</f>
        <v/>
      </c>
      <c r="AG1414" s="75"/>
      <c r="AH1414" s="82" t="str">
        <f>IF(Table5[[#This Row],[Segment]]="","",AG1414-Table4[[#This Row],[Total Pressure Drop (kPa)]])</f>
        <v/>
      </c>
    </row>
    <row r="1415" spans="1:34" x14ac:dyDescent="0.25">
      <c r="A1415" s="95" t="str">
        <f>IF('Set Up'!A1412="","",'Set Up'!A1412)</f>
        <v/>
      </c>
      <c r="B1415" s="75" t="s">
        <v>81</v>
      </c>
      <c r="C1415" s="85"/>
      <c r="D1415" s="86" t="str">
        <f>IF(Table4[[#This Row],[Diameter (in)]]="","",(((CONVERT(Table4[[#This Row],[Diameter (in)]],"in","m"))/2)^2)*PI())</f>
        <v/>
      </c>
      <c r="E1415" s="87" t="str">
        <f>IF(Table4[[#This Row],[Area (m2)]]="","",$D$4/Table4[[#This Row],[Area (m2)]])</f>
        <v/>
      </c>
      <c r="F1415" s="85">
        <f t="shared" ref="F1415:F1478" si="22">5 - CONVERT(1,"ft","m")</f>
        <v>4.6951999999999998</v>
      </c>
      <c r="G1415" s="88" t="str">
        <f>IF(Table4[[#This Row],[Segment]]="","",(CONVERT(Table4[[#This Row],[Diameter (in)]],"in","m")*$B$4*Table4[[#This Row],[Velocity (m/s)]])/$C$4)</f>
        <v/>
      </c>
      <c r="H1415" s="96" t="str">
        <f>IF(Table4[[#This Row],[Segment]]="","",IF(Table4[[#This Row],[Teynold''s Number]]&gt;4000,"TURBULENT","LAMINAR"))</f>
        <v/>
      </c>
      <c r="I1415" s="86" t="str">
        <f>IF(Table4[[#This Row],[Segment]]="","",INDEX(Data!C1412:C1426,MATCH(Table4[Material],Data!B1412:B1426,0)))</f>
        <v/>
      </c>
      <c r="J1415" s="89" t="str">
        <f>IF(Table4[[#This Row],[ε (m)]]="","",Table4[[#This Row],[ε (m)]]/(CONVERT(Table4[[#This Row],[Diameter (in)]],"in","m")))</f>
        <v/>
      </c>
      <c r="K1415" s="96" t="str">
        <f>IF(Table4[[#This Row],[Regime]]="LAMINAR",16/Table4[[#This Row],[Teynold''s Number]],"-")</f>
        <v>-</v>
      </c>
      <c r="L1415" s="86"/>
      <c r="M1415" s="97" t="str">
        <f>IF(Table4[[#This Row],[Regime]]="TURBULENT",(((-4*LOG10(Table4[[#This Row],[ε/D]]/3.7+1.256/(Table4[[#This Row],[Teynold''s Number]]*SQRT(Table4[[#This Row],[f turbulent (guess)]]))))^-1)^2),"")</f>
        <v/>
      </c>
      <c r="N1415" s="91" t="str">
        <f>IF(Table4[[#This Row],[f turbulent]]="","",Table4[[#This Row],[f turbulent (guess)]]-Table4[[#This Row],[f turbulent]])</f>
        <v/>
      </c>
      <c r="O1415" s="87">
        <f>IF(Table4[[#This Row],[Segment]]="",0,IF(C1416="",0,IF(C1416&lt;=Table4[[#This Row],[Diameter (in)]],0,1-(D1415/D1416))))</f>
        <v>0</v>
      </c>
      <c r="P1415" s="92" t="str">
        <f>IF(Table4[[#This Row],[Segment]]="","",IF(C1415&gt;C1416,"",IF(C1416="",0.55,(0.55*(1-D1416/D1415)))))</f>
        <v/>
      </c>
      <c r="Q141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15" s="92" t="str">
        <f>IF(Table4[[#This Row],[Segment]]="","",IF(Table4[[#This Row],[Kexpansion]]="","0",((Table4[[#This Row],[Velocity (m/s)]]^2)/2)*Table4[[#This Row],[Kexpansion]]))</f>
        <v/>
      </c>
      <c r="S1415" s="92" t="str">
        <f>IF(Table4[[#This Row],[Segment]]="","",IF(Table4[[#This Row],[Kcontraction]]="","0",((Table4[[#This Row],[Velocity (m/s)]]^2)/2)*Table4[[#This Row],[Kcontraction]]))</f>
        <v/>
      </c>
      <c r="T1415" s="89" t="str">
        <f>IF(Table4[[#This Row],[Segment]]="","",SUMIF($Y$7:$Y$2000,Table4[[#This Row],[Segment]],$AD$7:$AD$2000))</f>
        <v/>
      </c>
      <c r="U1415" s="95" t="str">
        <f>IF(Table4[[#This Row],[Segment]]="","",Table4[[#This Row],[Hfriction (J/kg)]]+Table4[[#This Row],[Hexpansions (J/kg)]]+Table4[[#This Row],[Hcontractions (J/kg)]]+Table4[[#This Row],[Hf (J/kg)]])</f>
        <v/>
      </c>
      <c r="V1415" s="95" t="str">
        <f>IF(Table4[[#This Row],[Segment]]="","",Table4[[#This Row],[Total Friction Loss (J/kg)]]*Table3[Density (kg/m3)])</f>
        <v/>
      </c>
      <c r="W1415" s="95" t="str">
        <f>IF(Table4[[#This Row],[Segment]]="","",Table4[[#This Row],[Total Pressure Drop (Pa)]]/1000)</f>
        <v/>
      </c>
      <c r="Y1415" s="82" t="str">
        <f>IF('Set Up'!D1638="","",'Set Up'!D1638)</f>
        <v/>
      </c>
      <c r="Z1415" s="82" t="str">
        <f>IF('Set Up'!E1638="","",'Set Up'!E1638)</f>
        <v/>
      </c>
      <c r="AA1415" s="82" t="str">
        <f>IF('Set Up'!F1638="","",'Set Up'!F1638)</f>
        <v/>
      </c>
      <c r="AB1415" s="82" t="str">
        <f>IF('Set Up'!G1638="","",'Set Up'!G1638)</f>
        <v/>
      </c>
      <c r="AC1415" s="82" t="str">
        <f t="array" ref="AC1415">IF(Y1415="","",INDEX(Data!$G$4:$G$51,MATCH(Table7[[#This Row],[Fitting]]&amp;Table7[[#This Row],[Fitting Subtype]],Data!$E$4:$E$51&amp;Data!$F$4:$F$51,0)))</f>
        <v/>
      </c>
      <c r="AD1415" s="89" t="str">
        <f>IF(Table7[[#This Row],[Segment]]="","",Table7[[#This Row],[Quantity]]*Table7[[#This Row],[Kf]]*(((INDEX(Table4[Velocity (m/s)],MATCH(Table7[[#This Row],[Segment]],Table4[Segment],0)))^2)/2))</f>
        <v/>
      </c>
      <c r="AF1415" s="82" t="str">
        <f>Table4[[#This Row],[Segment]]</f>
        <v/>
      </c>
      <c r="AG1415" s="75"/>
      <c r="AH1415" s="82" t="str">
        <f>IF(Table5[[#This Row],[Segment]]="","",AG1415-Table4[[#This Row],[Total Pressure Drop (kPa)]])</f>
        <v/>
      </c>
    </row>
    <row r="1416" spans="1:34" x14ac:dyDescent="0.25">
      <c r="A1416" s="95" t="str">
        <f>IF('Set Up'!A1413="","",'Set Up'!A1413)</f>
        <v/>
      </c>
      <c r="B1416" s="75" t="s">
        <v>81</v>
      </c>
      <c r="C1416" s="85"/>
      <c r="D1416" s="86" t="str">
        <f>IF(Table4[[#This Row],[Diameter (in)]]="","",(((CONVERT(Table4[[#This Row],[Diameter (in)]],"in","m"))/2)^2)*PI())</f>
        <v/>
      </c>
      <c r="E1416" s="87" t="str">
        <f>IF(Table4[[#This Row],[Area (m2)]]="","",$D$4/Table4[[#This Row],[Area (m2)]])</f>
        <v/>
      </c>
      <c r="F1416" s="85">
        <f t="shared" si="22"/>
        <v>4.6951999999999998</v>
      </c>
      <c r="G1416" s="88" t="str">
        <f>IF(Table4[[#This Row],[Segment]]="","",(CONVERT(Table4[[#This Row],[Diameter (in)]],"in","m")*$B$4*Table4[[#This Row],[Velocity (m/s)]])/$C$4)</f>
        <v/>
      </c>
      <c r="H1416" s="96" t="str">
        <f>IF(Table4[[#This Row],[Segment]]="","",IF(Table4[[#This Row],[Teynold''s Number]]&gt;4000,"TURBULENT","LAMINAR"))</f>
        <v/>
      </c>
      <c r="I1416" s="86" t="str">
        <f>IF(Table4[[#This Row],[Segment]]="","",INDEX(Data!C1413:C1427,MATCH(Table4[Material],Data!B1413:B1427,0)))</f>
        <v/>
      </c>
      <c r="J1416" s="89" t="str">
        <f>IF(Table4[[#This Row],[ε (m)]]="","",Table4[[#This Row],[ε (m)]]/(CONVERT(Table4[[#This Row],[Diameter (in)]],"in","m")))</f>
        <v/>
      </c>
      <c r="K1416" s="96" t="str">
        <f>IF(Table4[[#This Row],[Regime]]="LAMINAR",16/Table4[[#This Row],[Teynold''s Number]],"-")</f>
        <v>-</v>
      </c>
      <c r="L1416" s="86"/>
      <c r="M1416" s="97" t="str">
        <f>IF(Table4[[#This Row],[Regime]]="TURBULENT",(((-4*LOG10(Table4[[#This Row],[ε/D]]/3.7+1.256/(Table4[[#This Row],[Teynold''s Number]]*SQRT(Table4[[#This Row],[f turbulent (guess)]]))))^-1)^2),"")</f>
        <v/>
      </c>
      <c r="N1416" s="91" t="str">
        <f>IF(Table4[[#This Row],[f turbulent]]="","",Table4[[#This Row],[f turbulent (guess)]]-Table4[[#This Row],[f turbulent]])</f>
        <v/>
      </c>
      <c r="O1416" s="87">
        <f>IF(Table4[[#This Row],[Segment]]="",0,IF(C1417="",0,IF(C1417&lt;=Table4[[#This Row],[Diameter (in)]],0,1-(D1416/D1417))))</f>
        <v>0</v>
      </c>
      <c r="P1416" s="92" t="str">
        <f>IF(Table4[[#This Row],[Segment]]="","",IF(C1416&gt;C1417,"",IF(C1417="",0.55,(0.55*(1-D1417/D1416)))))</f>
        <v/>
      </c>
      <c r="Q141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16" s="92" t="str">
        <f>IF(Table4[[#This Row],[Segment]]="","",IF(Table4[[#This Row],[Kexpansion]]="","0",((Table4[[#This Row],[Velocity (m/s)]]^2)/2)*Table4[[#This Row],[Kexpansion]]))</f>
        <v/>
      </c>
      <c r="S1416" s="92" t="str">
        <f>IF(Table4[[#This Row],[Segment]]="","",IF(Table4[[#This Row],[Kcontraction]]="","0",((Table4[[#This Row],[Velocity (m/s)]]^2)/2)*Table4[[#This Row],[Kcontraction]]))</f>
        <v/>
      </c>
      <c r="T1416" s="89" t="str">
        <f>IF(Table4[[#This Row],[Segment]]="","",SUMIF($Y$7:$Y$2000,Table4[[#This Row],[Segment]],$AD$7:$AD$2000))</f>
        <v/>
      </c>
      <c r="U1416" s="95" t="str">
        <f>IF(Table4[[#This Row],[Segment]]="","",Table4[[#This Row],[Hfriction (J/kg)]]+Table4[[#This Row],[Hexpansions (J/kg)]]+Table4[[#This Row],[Hcontractions (J/kg)]]+Table4[[#This Row],[Hf (J/kg)]])</f>
        <v/>
      </c>
      <c r="V1416" s="95" t="str">
        <f>IF(Table4[[#This Row],[Segment]]="","",Table4[[#This Row],[Total Friction Loss (J/kg)]]*Table3[Density (kg/m3)])</f>
        <v/>
      </c>
      <c r="W1416" s="95" t="str">
        <f>IF(Table4[[#This Row],[Segment]]="","",Table4[[#This Row],[Total Pressure Drop (Pa)]]/1000)</f>
        <v/>
      </c>
      <c r="Y1416" s="82" t="str">
        <f>IF('Set Up'!D1639="","",'Set Up'!D1639)</f>
        <v/>
      </c>
      <c r="Z1416" s="82" t="str">
        <f>IF('Set Up'!E1639="","",'Set Up'!E1639)</f>
        <v/>
      </c>
      <c r="AA1416" s="82" t="str">
        <f>IF('Set Up'!F1639="","",'Set Up'!F1639)</f>
        <v/>
      </c>
      <c r="AB1416" s="82" t="str">
        <f>IF('Set Up'!G1639="","",'Set Up'!G1639)</f>
        <v/>
      </c>
      <c r="AC1416" s="82" t="str">
        <f t="array" ref="AC1416">IF(Y1416="","",INDEX(Data!$G$4:$G$51,MATCH(Table7[[#This Row],[Fitting]]&amp;Table7[[#This Row],[Fitting Subtype]],Data!$E$4:$E$51&amp;Data!$F$4:$F$51,0)))</f>
        <v/>
      </c>
      <c r="AD1416" s="89" t="str">
        <f>IF(Table7[[#This Row],[Segment]]="","",Table7[[#This Row],[Quantity]]*Table7[[#This Row],[Kf]]*(((INDEX(Table4[Velocity (m/s)],MATCH(Table7[[#This Row],[Segment]],Table4[Segment],0)))^2)/2))</f>
        <v/>
      </c>
      <c r="AF1416" s="82" t="str">
        <f>Table4[[#This Row],[Segment]]</f>
        <v/>
      </c>
      <c r="AG1416" s="75"/>
      <c r="AH1416" s="82" t="str">
        <f>IF(Table5[[#This Row],[Segment]]="","",AG1416-Table4[[#This Row],[Total Pressure Drop (kPa)]])</f>
        <v/>
      </c>
    </row>
    <row r="1417" spans="1:34" x14ac:dyDescent="0.25">
      <c r="A1417" s="95" t="str">
        <f>IF('Set Up'!A1414="","",'Set Up'!A1414)</f>
        <v/>
      </c>
      <c r="B1417" s="75" t="s">
        <v>81</v>
      </c>
      <c r="C1417" s="85"/>
      <c r="D1417" s="86" t="str">
        <f>IF(Table4[[#This Row],[Diameter (in)]]="","",(((CONVERT(Table4[[#This Row],[Diameter (in)]],"in","m"))/2)^2)*PI())</f>
        <v/>
      </c>
      <c r="E1417" s="87" t="str">
        <f>IF(Table4[[#This Row],[Area (m2)]]="","",$D$4/Table4[[#This Row],[Area (m2)]])</f>
        <v/>
      </c>
      <c r="F1417" s="85">
        <f t="shared" si="22"/>
        <v>4.6951999999999998</v>
      </c>
      <c r="G1417" s="88" t="str">
        <f>IF(Table4[[#This Row],[Segment]]="","",(CONVERT(Table4[[#This Row],[Diameter (in)]],"in","m")*$B$4*Table4[[#This Row],[Velocity (m/s)]])/$C$4)</f>
        <v/>
      </c>
      <c r="H1417" s="96" t="str">
        <f>IF(Table4[[#This Row],[Segment]]="","",IF(Table4[[#This Row],[Teynold''s Number]]&gt;4000,"TURBULENT","LAMINAR"))</f>
        <v/>
      </c>
      <c r="I1417" s="86" t="str">
        <f>IF(Table4[[#This Row],[Segment]]="","",INDEX(Data!C1414:C1428,MATCH(Table4[Material],Data!B1414:B1428,0)))</f>
        <v/>
      </c>
      <c r="J1417" s="89" t="str">
        <f>IF(Table4[[#This Row],[ε (m)]]="","",Table4[[#This Row],[ε (m)]]/(CONVERT(Table4[[#This Row],[Diameter (in)]],"in","m")))</f>
        <v/>
      </c>
      <c r="K1417" s="96" t="str">
        <f>IF(Table4[[#This Row],[Regime]]="LAMINAR",16/Table4[[#This Row],[Teynold''s Number]],"-")</f>
        <v>-</v>
      </c>
      <c r="L1417" s="86"/>
      <c r="M1417" s="97" t="str">
        <f>IF(Table4[[#This Row],[Regime]]="TURBULENT",(((-4*LOG10(Table4[[#This Row],[ε/D]]/3.7+1.256/(Table4[[#This Row],[Teynold''s Number]]*SQRT(Table4[[#This Row],[f turbulent (guess)]]))))^-1)^2),"")</f>
        <v/>
      </c>
      <c r="N1417" s="91" t="str">
        <f>IF(Table4[[#This Row],[f turbulent]]="","",Table4[[#This Row],[f turbulent (guess)]]-Table4[[#This Row],[f turbulent]])</f>
        <v/>
      </c>
      <c r="O1417" s="87">
        <f>IF(Table4[[#This Row],[Segment]]="",0,IF(C1418="",0,IF(C1418&lt;=Table4[[#This Row],[Diameter (in)]],0,1-(D1417/D1418))))</f>
        <v>0</v>
      </c>
      <c r="P1417" s="92" t="str">
        <f>IF(Table4[[#This Row],[Segment]]="","",IF(C1417&gt;C1418,"",IF(C1418="",0.55,(0.55*(1-D1418/D1417)))))</f>
        <v/>
      </c>
      <c r="Q141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17" s="92" t="str">
        <f>IF(Table4[[#This Row],[Segment]]="","",IF(Table4[[#This Row],[Kexpansion]]="","0",((Table4[[#This Row],[Velocity (m/s)]]^2)/2)*Table4[[#This Row],[Kexpansion]]))</f>
        <v/>
      </c>
      <c r="S1417" s="92" t="str">
        <f>IF(Table4[[#This Row],[Segment]]="","",IF(Table4[[#This Row],[Kcontraction]]="","0",((Table4[[#This Row],[Velocity (m/s)]]^2)/2)*Table4[[#This Row],[Kcontraction]]))</f>
        <v/>
      </c>
      <c r="T1417" s="89" t="str">
        <f>IF(Table4[[#This Row],[Segment]]="","",SUMIF($Y$7:$Y$2000,Table4[[#This Row],[Segment]],$AD$7:$AD$2000))</f>
        <v/>
      </c>
      <c r="U1417" s="95" t="str">
        <f>IF(Table4[[#This Row],[Segment]]="","",Table4[[#This Row],[Hfriction (J/kg)]]+Table4[[#This Row],[Hexpansions (J/kg)]]+Table4[[#This Row],[Hcontractions (J/kg)]]+Table4[[#This Row],[Hf (J/kg)]])</f>
        <v/>
      </c>
      <c r="V1417" s="95" t="str">
        <f>IF(Table4[[#This Row],[Segment]]="","",Table4[[#This Row],[Total Friction Loss (J/kg)]]*Table3[Density (kg/m3)])</f>
        <v/>
      </c>
      <c r="W1417" s="95" t="str">
        <f>IF(Table4[[#This Row],[Segment]]="","",Table4[[#This Row],[Total Pressure Drop (Pa)]]/1000)</f>
        <v/>
      </c>
      <c r="Y1417" s="82" t="str">
        <f>IF('Set Up'!D1640="","",'Set Up'!D1640)</f>
        <v/>
      </c>
      <c r="Z1417" s="82" t="str">
        <f>IF('Set Up'!E1640="","",'Set Up'!E1640)</f>
        <v/>
      </c>
      <c r="AA1417" s="82" t="str">
        <f>IF('Set Up'!F1640="","",'Set Up'!F1640)</f>
        <v/>
      </c>
      <c r="AB1417" s="82" t="str">
        <f>IF('Set Up'!G1640="","",'Set Up'!G1640)</f>
        <v/>
      </c>
      <c r="AC1417" s="82" t="str">
        <f t="array" ref="AC1417">IF(Y1417="","",INDEX(Data!$G$4:$G$51,MATCH(Table7[[#This Row],[Fitting]]&amp;Table7[[#This Row],[Fitting Subtype]],Data!$E$4:$E$51&amp;Data!$F$4:$F$51,0)))</f>
        <v/>
      </c>
      <c r="AD1417" s="89" t="str">
        <f>IF(Table7[[#This Row],[Segment]]="","",Table7[[#This Row],[Quantity]]*Table7[[#This Row],[Kf]]*(((INDEX(Table4[Velocity (m/s)],MATCH(Table7[[#This Row],[Segment]],Table4[Segment],0)))^2)/2))</f>
        <v/>
      </c>
      <c r="AF1417" s="82" t="str">
        <f>Table4[[#This Row],[Segment]]</f>
        <v/>
      </c>
      <c r="AG1417" s="75"/>
      <c r="AH1417" s="82" t="str">
        <f>IF(Table5[[#This Row],[Segment]]="","",AG1417-Table4[[#This Row],[Total Pressure Drop (kPa)]])</f>
        <v/>
      </c>
    </row>
    <row r="1418" spans="1:34" x14ac:dyDescent="0.25">
      <c r="A1418" s="95" t="str">
        <f>IF('Set Up'!A1415="","",'Set Up'!A1415)</f>
        <v/>
      </c>
      <c r="B1418" s="75" t="s">
        <v>81</v>
      </c>
      <c r="C1418" s="85"/>
      <c r="D1418" s="86" t="str">
        <f>IF(Table4[[#This Row],[Diameter (in)]]="","",(((CONVERT(Table4[[#This Row],[Diameter (in)]],"in","m"))/2)^2)*PI())</f>
        <v/>
      </c>
      <c r="E1418" s="87" t="str">
        <f>IF(Table4[[#This Row],[Area (m2)]]="","",$D$4/Table4[[#This Row],[Area (m2)]])</f>
        <v/>
      </c>
      <c r="F1418" s="85">
        <f t="shared" si="22"/>
        <v>4.6951999999999998</v>
      </c>
      <c r="G1418" s="88" t="str">
        <f>IF(Table4[[#This Row],[Segment]]="","",(CONVERT(Table4[[#This Row],[Diameter (in)]],"in","m")*$B$4*Table4[[#This Row],[Velocity (m/s)]])/$C$4)</f>
        <v/>
      </c>
      <c r="H1418" s="96" t="str">
        <f>IF(Table4[[#This Row],[Segment]]="","",IF(Table4[[#This Row],[Teynold''s Number]]&gt;4000,"TURBULENT","LAMINAR"))</f>
        <v/>
      </c>
      <c r="I1418" s="86" t="str">
        <f>IF(Table4[[#This Row],[Segment]]="","",INDEX(Data!C1415:C1429,MATCH(Table4[Material],Data!B1415:B1429,0)))</f>
        <v/>
      </c>
      <c r="J1418" s="89" t="str">
        <f>IF(Table4[[#This Row],[ε (m)]]="","",Table4[[#This Row],[ε (m)]]/(CONVERT(Table4[[#This Row],[Diameter (in)]],"in","m")))</f>
        <v/>
      </c>
      <c r="K1418" s="96" t="str">
        <f>IF(Table4[[#This Row],[Regime]]="LAMINAR",16/Table4[[#This Row],[Teynold''s Number]],"-")</f>
        <v>-</v>
      </c>
      <c r="L1418" s="86"/>
      <c r="M1418" s="97" t="str">
        <f>IF(Table4[[#This Row],[Regime]]="TURBULENT",(((-4*LOG10(Table4[[#This Row],[ε/D]]/3.7+1.256/(Table4[[#This Row],[Teynold''s Number]]*SQRT(Table4[[#This Row],[f turbulent (guess)]]))))^-1)^2),"")</f>
        <v/>
      </c>
      <c r="N1418" s="91" t="str">
        <f>IF(Table4[[#This Row],[f turbulent]]="","",Table4[[#This Row],[f turbulent (guess)]]-Table4[[#This Row],[f turbulent]])</f>
        <v/>
      </c>
      <c r="O1418" s="87">
        <f>IF(Table4[[#This Row],[Segment]]="",0,IF(C1419="",0,IF(C1419&lt;=Table4[[#This Row],[Diameter (in)]],0,1-(D1418/D1419))))</f>
        <v>0</v>
      </c>
      <c r="P1418" s="92" t="str">
        <f>IF(Table4[[#This Row],[Segment]]="","",IF(C1418&gt;C1419,"",IF(C1419="",0.55,(0.55*(1-D1419/D1418)))))</f>
        <v/>
      </c>
      <c r="Q141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18" s="92" t="str">
        <f>IF(Table4[[#This Row],[Segment]]="","",IF(Table4[[#This Row],[Kexpansion]]="","0",((Table4[[#This Row],[Velocity (m/s)]]^2)/2)*Table4[[#This Row],[Kexpansion]]))</f>
        <v/>
      </c>
      <c r="S1418" s="92" t="str">
        <f>IF(Table4[[#This Row],[Segment]]="","",IF(Table4[[#This Row],[Kcontraction]]="","0",((Table4[[#This Row],[Velocity (m/s)]]^2)/2)*Table4[[#This Row],[Kcontraction]]))</f>
        <v/>
      </c>
      <c r="T1418" s="89" t="str">
        <f>IF(Table4[[#This Row],[Segment]]="","",SUMIF($Y$7:$Y$2000,Table4[[#This Row],[Segment]],$AD$7:$AD$2000))</f>
        <v/>
      </c>
      <c r="U1418" s="95" t="str">
        <f>IF(Table4[[#This Row],[Segment]]="","",Table4[[#This Row],[Hfriction (J/kg)]]+Table4[[#This Row],[Hexpansions (J/kg)]]+Table4[[#This Row],[Hcontractions (J/kg)]]+Table4[[#This Row],[Hf (J/kg)]])</f>
        <v/>
      </c>
      <c r="V1418" s="95" t="str">
        <f>IF(Table4[[#This Row],[Segment]]="","",Table4[[#This Row],[Total Friction Loss (J/kg)]]*Table3[Density (kg/m3)])</f>
        <v/>
      </c>
      <c r="W1418" s="95" t="str">
        <f>IF(Table4[[#This Row],[Segment]]="","",Table4[[#This Row],[Total Pressure Drop (Pa)]]/1000)</f>
        <v/>
      </c>
      <c r="Y1418" s="82" t="str">
        <f>IF('Set Up'!D1641="","",'Set Up'!D1641)</f>
        <v/>
      </c>
      <c r="Z1418" s="82" t="str">
        <f>IF('Set Up'!E1641="","",'Set Up'!E1641)</f>
        <v/>
      </c>
      <c r="AA1418" s="82" t="str">
        <f>IF('Set Up'!F1641="","",'Set Up'!F1641)</f>
        <v/>
      </c>
      <c r="AB1418" s="82" t="str">
        <f>IF('Set Up'!G1641="","",'Set Up'!G1641)</f>
        <v/>
      </c>
      <c r="AC1418" s="82" t="str">
        <f t="array" ref="AC1418">IF(Y1418="","",INDEX(Data!$G$4:$G$51,MATCH(Table7[[#This Row],[Fitting]]&amp;Table7[[#This Row],[Fitting Subtype]],Data!$E$4:$E$51&amp;Data!$F$4:$F$51,0)))</f>
        <v/>
      </c>
      <c r="AD1418" s="89" t="str">
        <f>IF(Table7[[#This Row],[Segment]]="","",Table7[[#This Row],[Quantity]]*Table7[[#This Row],[Kf]]*(((INDEX(Table4[Velocity (m/s)],MATCH(Table7[[#This Row],[Segment]],Table4[Segment],0)))^2)/2))</f>
        <v/>
      </c>
      <c r="AF1418" s="82" t="str">
        <f>Table4[[#This Row],[Segment]]</f>
        <v/>
      </c>
      <c r="AG1418" s="75"/>
      <c r="AH1418" s="82" t="str">
        <f>IF(Table5[[#This Row],[Segment]]="","",AG1418-Table4[[#This Row],[Total Pressure Drop (kPa)]])</f>
        <v/>
      </c>
    </row>
    <row r="1419" spans="1:34" x14ac:dyDescent="0.25">
      <c r="A1419" s="95" t="str">
        <f>IF('Set Up'!A1416="","",'Set Up'!A1416)</f>
        <v/>
      </c>
      <c r="B1419" s="75" t="s">
        <v>81</v>
      </c>
      <c r="C1419" s="85"/>
      <c r="D1419" s="86" t="str">
        <f>IF(Table4[[#This Row],[Diameter (in)]]="","",(((CONVERT(Table4[[#This Row],[Diameter (in)]],"in","m"))/2)^2)*PI())</f>
        <v/>
      </c>
      <c r="E1419" s="87" t="str">
        <f>IF(Table4[[#This Row],[Area (m2)]]="","",$D$4/Table4[[#This Row],[Area (m2)]])</f>
        <v/>
      </c>
      <c r="F1419" s="85">
        <f t="shared" si="22"/>
        <v>4.6951999999999998</v>
      </c>
      <c r="G1419" s="88" t="str">
        <f>IF(Table4[[#This Row],[Segment]]="","",(CONVERT(Table4[[#This Row],[Diameter (in)]],"in","m")*$B$4*Table4[[#This Row],[Velocity (m/s)]])/$C$4)</f>
        <v/>
      </c>
      <c r="H1419" s="96" t="str">
        <f>IF(Table4[[#This Row],[Segment]]="","",IF(Table4[[#This Row],[Teynold''s Number]]&gt;4000,"TURBULENT","LAMINAR"))</f>
        <v/>
      </c>
      <c r="I1419" s="86" t="str">
        <f>IF(Table4[[#This Row],[Segment]]="","",INDEX(Data!C1416:C1430,MATCH(Table4[Material],Data!B1416:B1430,0)))</f>
        <v/>
      </c>
      <c r="J1419" s="89" t="str">
        <f>IF(Table4[[#This Row],[ε (m)]]="","",Table4[[#This Row],[ε (m)]]/(CONVERT(Table4[[#This Row],[Diameter (in)]],"in","m")))</f>
        <v/>
      </c>
      <c r="K1419" s="96" t="str">
        <f>IF(Table4[[#This Row],[Regime]]="LAMINAR",16/Table4[[#This Row],[Teynold''s Number]],"-")</f>
        <v>-</v>
      </c>
      <c r="L1419" s="86"/>
      <c r="M1419" s="97" t="str">
        <f>IF(Table4[[#This Row],[Regime]]="TURBULENT",(((-4*LOG10(Table4[[#This Row],[ε/D]]/3.7+1.256/(Table4[[#This Row],[Teynold''s Number]]*SQRT(Table4[[#This Row],[f turbulent (guess)]]))))^-1)^2),"")</f>
        <v/>
      </c>
      <c r="N1419" s="91" t="str">
        <f>IF(Table4[[#This Row],[f turbulent]]="","",Table4[[#This Row],[f turbulent (guess)]]-Table4[[#This Row],[f turbulent]])</f>
        <v/>
      </c>
      <c r="O1419" s="87">
        <f>IF(Table4[[#This Row],[Segment]]="",0,IF(C1420="",0,IF(C1420&lt;=Table4[[#This Row],[Diameter (in)]],0,1-(D1419/D1420))))</f>
        <v>0</v>
      </c>
      <c r="P1419" s="92" t="str">
        <f>IF(Table4[[#This Row],[Segment]]="","",IF(C1419&gt;C1420,"",IF(C1420="",0.55,(0.55*(1-D1420/D1419)))))</f>
        <v/>
      </c>
      <c r="Q141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19" s="92" t="str">
        <f>IF(Table4[[#This Row],[Segment]]="","",IF(Table4[[#This Row],[Kexpansion]]="","0",((Table4[[#This Row],[Velocity (m/s)]]^2)/2)*Table4[[#This Row],[Kexpansion]]))</f>
        <v/>
      </c>
      <c r="S1419" s="92" t="str">
        <f>IF(Table4[[#This Row],[Segment]]="","",IF(Table4[[#This Row],[Kcontraction]]="","0",((Table4[[#This Row],[Velocity (m/s)]]^2)/2)*Table4[[#This Row],[Kcontraction]]))</f>
        <v/>
      </c>
      <c r="T1419" s="89" t="str">
        <f>IF(Table4[[#This Row],[Segment]]="","",SUMIF($Y$7:$Y$2000,Table4[[#This Row],[Segment]],$AD$7:$AD$2000))</f>
        <v/>
      </c>
      <c r="U1419" s="95" t="str">
        <f>IF(Table4[[#This Row],[Segment]]="","",Table4[[#This Row],[Hfriction (J/kg)]]+Table4[[#This Row],[Hexpansions (J/kg)]]+Table4[[#This Row],[Hcontractions (J/kg)]]+Table4[[#This Row],[Hf (J/kg)]])</f>
        <v/>
      </c>
      <c r="V1419" s="95" t="str">
        <f>IF(Table4[[#This Row],[Segment]]="","",Table4[[#This Row],[Total Friction Loss (J/kg)]]*Table3[Density (kg/m3)])</f>
        <v/>
      </c>
      <c r="W1419" s="95" t="str">
        <f>IF(Table4[[#This Row],[Segment]]="","",Table4[[#This Row],[Total Pressure Drop (Pa)]]/1000)</f>
        <v/>
      </c>
      <c r="Y1419" s="82" t="str">
        <f>IF('Set Up'!D1642="","",'Set Up'!D1642)</f>
        <v/>
      </c>
      <c r="Z1419" s="82" t="str">
        <f>IF('Set Up'!E1642="","",'Set Up'!E1642)</f>
        <v/>
      </c>
      <c r="AA1419" s="82" t="str">
        <f>IF('Set Up'!F1642="","",'Set Up'!F1642)</f>
        <v/>
      </c>
      <c r="AB1419" s="82" t="str">
        <f>IF('Set Up'!G1642="","",'Set Up'!G1642)</f>
        <v/>
      </c>
      <c r="AC1419" s="82" t="str">
        <f t="array" ref="AC1419">IF(Y1419="","",INDEX(Data!$G$4:$G$51,MATCH(Table7[[#This Row],[Fitting]]&amp;Table7[[#This Row],[Fitting Subtype]],Data!$E$4:$E$51&amp;Data!$F$4:$F$51,0)))</f>
        <v/>
      </c>
      <c r="AD1419" s="89" t="str">
        <f>IF(Table7[[#This Row],[Segment]]="","",Table7[[#This Row],[Quantity]]*Table7[[#This Row],[Kf]]*(((INDEX(Table4[Velocity (m/s)],MATCH(Table7[[#This Row],[Segment]],Table4[Segment],0)))^2)/2))</f>
        <v/>
      </c>
      <c r="AF1419" s="82" t="str">
        <f>Table4[[#This Row],[Segment]]</f>
        <v/>
      </c>
      <c r="AG1419" s="75"/>
      <c r="AH1419" s="82" t="str">
        <f>IF(Table5[[#This Row],[Segment]]="","",AG1419-Table4[[#This Row],[Total Pressure Drop (kPa)]])</f>
        <v/>
      </c>
    </row>
    <row r="1420" spans="1:34" x14ac:dyDescent="0.25">
      <c r="A1420" s="95" t="str">
        <f>IF('Set Up'!A1417="","",'Set Up'!A1417)</f>
        <v/>
      </c>
      <c r="B1420" s="75" t="s">
        <v>81</v>
      </c>
      <c r="C1420" s="85"/>
      <c r="D1420" s="86" t="str">
        <f>IF(Table4[[#This Row],[Diameter (in)]]="","",(((CONVERT(Table4[[#This Row],[Diameter (in)]],"in","m"))/2)^2)*PI())</f>
        <v/>
      </c>
      <c r="E1420" s="87" t="str">
        <f>IF(Table4[[#This Row],[Area (m2)]]="","",$D$4/Table4[[#This Row],[Area (m2)]])</f>
        <v/>
      </c>
      <c r="F1420" s="85">
        <f t="shared" si="22"/>
        <v>4.6951999999999998</v>
      </c>
      <c r="G1420" s="88" t="str">
        <f>IF(Table4[[#This Row],[Segment]]="","",(CONVERT(Table4[[#This Row],[Diameter (in)]],"in","m")*$B$4*Table4[[#This Row],[Velocity (m/s)]])/$C$4)</f>
        <v/>
      </c>
      <c r="H1420" s="96" t="str">
        <f>IF(Table4[[#This Row],[Segment]]="","",IF(Table4[[#This Row],[Teynold''s Number]]&gt;4000,"TURBULENT","LAMINAR"))</f>
        <v/>
      </c>
      <c r="I1420" s="86" t="str">
        <f>IF(Table4[[#This Row],[Segment]]="","",INDEX(Data!C1417:C1431,MATCH(Table4[Material],Data!B1417:B1431,0)))</f>
        <v/>
      </c>
      <c r="J1420" s="89" t="str">
        <f>IF(Table4[[#This Row],[ε (m)]]="","",Table4[[#This Row],[ε (m)]]/(CONVERT(Table4[[#This Row],[Diameter (in)]],"in","m")))</f>
        <v/>
      </c>
      <c r="K1420" s="96" t="str">
        <f>IF(Table4[[#This Row],[Regime]]="LAMINAR",16/Table4[[#This Row],[Teynold''s Number]],"-")</f>
        <v>-</v>
      </c>
      <c r="L1420" s="86"/>
      <c r="M1420" s="97" t="str">
        <f>IF(Table4[[#This Row],[Regime]]="TURBULENT",(((-4*LOG10(Table4[[#This Row],[ε/D]]/3.7+1.256/(Table4[[#This Row],[Teynold''s Number]]*SQRT(Table4[[#This Row],[f turbulent (guess)]]))))^-1)^2),"")</f>
        <v/>
      </c>
      <c r="N1420" s="91" t="str">
        <f>IF(Table4[[#This Row],[f turbulent]]="","",Table4[[#This Row],[f turbulent (guess)]]-Table4[[#This Row],[f turbulent]])</f>
        <v/>
      </c>
      <c r="O1420" s="87">
        <f>IF(Table4[[#This Row],[Segment]]="",0,IF(C1421="",0,IF(C1421&lt;=Table4[[#This Row],[Diameter (in)]],0,1-(D1420/D1421))))</f>
        <v>0</v>
      </c>
      <c r="P1420" s="92" t="str">
        <f>IF(Table4[[#This Row],[Segment]]="","",IF(C1420&gt;C1421,"",IF(C1421="",0.55,(0.55*(1-D1421/D1420)))))</f>
        <v/>
      </c>
      <c r="Q142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20" s="92" t="str">
        <f>IF(Table4[[#This Row],[Segment]]="","",IF(Table4[[#This Row],[Kexpansion]]="","0",((Table4[[#This Row],[Velocity (m/s)]]^2)/2)*Table4[[#This Row],[Kexpansion]]))</f>
        <v/>
      </c>
      <c r="S1420" s="92" t="str">
        <f>IF(Table4[[#This Row],[Segment]]="","",IF(Table4[[#This Row],[Kcontraction]]="","0",((Table4[[#This Row],[Velocity (m/s)]]^2)/2)*Table4[[#This Row],[Kcontraction]]))</f>
        <v/>
      </c>
      <c r="T1420" s="89" t="str">
        <f>IF(Table4[[#This Row],[Segment]]="","",SUMIF($Y$7:$Y$2000,Table4[[#This Row],[Segment]],$AD$7:$AD$2000))</f>
        <v/>
      </c>
      <c r="U1420" s="95" t="str">
        <f>IF(Table4[[#This Row],[Segment]]="","",Table4[[#This Row],[Hfriction (J/kg)]]+Table4[[#This Row],[Hexpansions (J/kg)]]+Table4[[#This Row],[Hcontractions (J/kg)]]+Table4[[#This Row],[Hf (J/kg)]])</f>
        <v/>
      </c>
      <c r="V1420" s="95" t="str">
        <f>IF(Table4[[#This Row],[Segment]]="","",Table4[[#This Row],[Total Friction Loss (J/kg)]]*Table3[Density (kg/m3)])</f>
        <v/>
      </c>
      <c r="W1420" s="95" t="str">
        <f>IF(Table4[[#This Row],[Segment]]="","",Table4[[#This Row],[Total Pressure Drop (Pa)]]/1000)</f>
        <v/>
      </c>
      <c r="Y1420" s="82" t="str">
        <f>IF('Set Up'!D1643="","",'Set Up'!D1643)</f>
        <v/>
      </c>
      <c r="Z1420" s="82" t="str">
        <f>IF('Set Up'!E1643="","",'Set Up'!E1643)</f>
        <v/>
      </c>
      <c r="AA1420" s="82" t="str">
        <f>IF('Set Up'!F1643="","",'Set Up'!F1643)</f>
        <v/>
      </c>
      <c r="AB1420" s="82" t="str">
        <f>IF('Set Up'!G1643="","",'Set Up'!G1643)</f>
        <v/>
      </c>
      <c r="AC1420" s="82" t="str">
        <f t="array" ref="AC1420">IF(Y1420="","",INDEX(Data!$G$4:$G$51,MATCH(Table7[[#This Row],[Fitting]]&amp;Table7[[#This Row],[Fitting Subtype]],Data!$E$4:$E$51&amp;Data!$F$4:$F$51,0)))</f>
        <v/>
      </c>
      <c r="AD1420" s="89" t="str">
        <f>IF(Table7[[#This Row],[Segment]]="","",Table7[[#This Row],[Quantity]]*Table7[[#This Row],[Kf]]*(((INDEX(Table4[Velocity (m/s)],MATCH(Table7[[#This Row],[Segment]],Table4[Segment],0)))^2)/2))</f>
        <v/>
      </c>
      <c r="AF1420" s="82" t="str">
        <f>Table4[[#This Row],[Segment]]</f>
        <v/>
      </c>
      <c r="AG1420" s="75"/>
      <c r="AH1420" s="82" t="str">
        <f>IF(Table5[[#This Row],[Segment]]="","",AG1420-Table4[[#This Row],[Total Pressure Drop (kPa)]])</f>
        <v/>
      </c>
    </row>
    <row r="1421" spans="1:34" x14ac:dyDescent="0.25">
      <c r="A1421" s="95" t="str">
        <f>IF('Set Up'!A1418="","",'Set Up'!A1418)</f>
        <v/>
      </c>
      <c r="B1421" s="75" t="s">
        <v>81</v>
      </c>
      <c r="C1421" s="85"/>
      <c r="D1421" s="86" t="str">
        <f>IF(Table4[[#This Row],[Diameter (in)]]="","",(((CONVERT(Table4[[#This Row],[Diameter (in)]],"in","m"))/2)^2)*PI())</f>
        <v/>
      </c>
      <c r="E1421" s="87" t="str">
        <f>IF(Table4[[#This Row],[Area (m2)]]="","",$D$4/Table4[[#This Row],[Area (m2)]])</f>
        <v/>
      </c>
      <c r="F1421" s="85">
        <f t="shared" si="22"/>
        <v>4.6951999999999998</v>
      </c>
      <c r="G1421" s="88" t="str">
        <f>IF(Table4[[#This Row],[Segment]]="","",(CONVERT(Table4[[#This Row],[Diameter (in)]],"in","m")*$B$4*Table4[[#This Row],[Velocity (m/s)]])/$C$4)</f>
        <v/>
      </c>
      <c r="H1421" s="96" t="str">
        <f>IF(Table4[[#This Row],[Segment]]="","",IF(Table4[[#This Row],[Teynold''s Number]]&gt;4000,"TURBULENT","LAMINAR"))</f>
        <v/>
      </c>
      <c r="I1421" s="86" t="str">
        <f>IF(Table4[[#This Row],[Segment]]="","",INDEX(Data!C1418:C1432,MATCH(Table4[Material],Data!B1418:B1432,0)))</f>
        <v/>
      </c>
      <c r="J1421" s="89" t="str">
        <f>IF(Table4[[#This Row],[ε (m)]]="","",Table4[[#This Row],[ε (m)]]/(CONVERT(Table4[[#This Row],[Diameter (in)]],"in","m")))</f>
        <v/>
      </c>
      <c r="K1421" s="96" t="str">
        <f>IF(Table4[[#This Row],[Regime]]="LAMINAR",16/Table4[[#This Row],[Teynold''s Number]],"-")</f>
        <v>-</v>
      </c>
      <c r="L1421" s="86"/>
      <c r="M1421" s="97" t="str">
        <f>IF(Table4[[#This Row],[Regime]]="TURBULENT",(((-4*LOG10(Table4[[#This Row],[ε/D]]/3.7+1.256/(Table4[[#This Row],[Teynold''s Number]]*SQRT(Table4[[#This Row],[f turbulent (guess)]]))))^-1)^2),"")</f>
        <v/>
      </c>
      <c r="N1421" s="91" t="str">
        <f>IF(Table4[[#This Row],[f turbulent]]="","",Table4[[#This Row],[f turbulent (guess)]]-Table4[[#This Row],[f turbulent]])</f>
        <v/>
      </c>
      <c r="O1421" s="87">
        <f>IF(Table4[[#This Row],[Segment]]="",0,IF(C1422="",0,IF(C1422&lt;=Table4[[#This Row],[Diameter (in)]],0,1-(D1421/D1422))))</f>
        <v>0</v>
      </c>
      <c r="P1421" s="92" t="str">
        <f>IF(Table4[[#This Row],[Segment]]="","",IF(C1421&gt;C1422,"",IF(C1422="",0.55,(0.55*(1-D1422/D1421)))))</f>
        <v/>
      </c>
      <c r="Q142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21" s="92" t="str">
        <f>IF(Table4[[#This Row],[Segment]]="","",IF(Table4[[#This Row],[Kexpansion]]="","0",((Table4[[#This Row],[Velocity (m/s)]]^2)/2)*Table4[[#This Row],[Kexpansion]]))</f>
        <v/>
      </c>
      <c r="S1421" s="92" t="str">
        <f>IF(Table4[[#This Row],[Segment]]="","",IF(Table4[[#This Row],[Kcontraction]]="","0",((Table4[[#This Row],[Velocity (m/s)]]^2)/2)*Table4[[#This Row],[Kcontraction]]))</f>
        <v/>
      </c>
      <c r="T1421" s="89" t="str">
        <f>IF(Table4[[#This Row],[Segment]]="","",SUMIF($Y$7:$Y$2000,Table4[[#This Row],[Segment]],$AD$7:$AD$2000))</f>
        <v/>
      </c>
      <c r="U1421" s="95" t="str">
        <f>IF(Table4[[#This Row],[Segment]]="","",Table4[[#This Row],[Hfriction (J/kg)]]+Table4[[#This Row],[Hexpansions (J/kg)]]+Table4[[#This Row],[Hcontractions (J/kg)]]+Table4[[#This Row],[Hf (J/kg)]])</f>
        <v/>
      </c>
      <c r="V1421" s="95" t="str">
        <f>IF(Table4[[#This Row],[Segment]]="","",Table4[[#This Row],[Total Friction Loss (J/kg)]]*Table3[Density (kg/m3)])</f>
        <v/>
      </c>
      <c r="W1421" s="95" t="str">
        <f>IF(Table4[[#This Row],[Segment]]="","",Table4[[#This Row],[Total Pressure Drop (Pa)]]/1000)</f>
        <v/>
      </c>
      <c r="Y1421" s="82" t="str">
        <f>IF('Set Up'!D1644="","",'Set Up'!D1644)</f>
        <v/>
      </c>
      <c r="Z1421" s="82" t="str">
        <f>IF('Set Up'!E1644="","",'Set Up'!E1644)</f>
        <v/>
      </c>
      <c r="AA1421" s="82" t="str">
        <f>IF('Set Up'!F1644="","",'Set Up'!F1644)</f>
        <v/>
      </c>
      <c r="AB1421" s="82" t="str">
        <f>IF('Set Up'!G1644="","",'Set Up'!G1644)</f>
        <v/>
      </c>
      <c r="AC1421" s="82" t="str">
        <f t="array" ref="AC1421">IF(Y1421="","",INDEX(Data!$G$4:$G$51,MATCH(Table7[[#This Row],[Fitting]]&amp;Table7[[#This Row],[Fitting Subtype]],Data!$E$4:$E$51&amp;Data!$F$4:$F$51,0)))</f>
        <v/>
      </c>
      <c r="AD1421" s="89" t="str">
        <f>IF(Table7[[#This Row],[Segment]]="","",Table7[[#This Row],[Quantity]]*Table7[[#This Row],[Kf]]*(((INDEX(Table4[Velocity (m/s)],MATCH(Table7[[#This Row],[Segment]],Table4[Segment],0)))^2)/2))</f>
        <v/>
      </c>
      <c r="AF1421" s="82" t="str">
        <f>Table4[[#This Row],[Segment]]</f>
        <v/>
      </c>
      <c r="AG1421" s="75"/>
      <c r="AH1421" s="82" t="str">
        <f>IF(Table5[[#This Row],[Segment]]="","",AG1421-Table4[[#This Row],[Total Pressure Drop (kPa)]])</f>
        <v/>
      </c>
    </row>
    <row r="1422" spans="1:34" x14ac:dyDescent="0.25">
      <c r="A1422" s="95" t="str">
        <f>IF('Set Up'!A1419="","",'Set Up'!A1419)</f>
        <v/>
      </c>
      <c r="B1422" s="75" t="s">
        <v>81</v>
      </c>
      <c r="C1422" s="85"/>
      <c r="D1422" s="86" t="str">
        <f>IF(Table4[[#This Row],[Diameter (in)]]="","",(((CONVERT(Table4[[#This Row],[Diameter (in)]],"in","m"))/2)^2)*PI())</f>
        <v/>
      </c>
      <c r="E1422" s="87" t="str">
        <f>IF(Table4[[#This Row],[Area (m2)]]="","",$D$4/Table4[[#This Row],[Area (m2)]])</f>
        <v/>
      </c>
      <c r="F1422" s="85">
        <f t="shared" si="22"/>
        <v>4.6951999999999998</v>
      </c>
      <c r="G1422" s="88" t="str">
        <f>IF(Table4[[#This Row],[Segment]]="","",(CONVERT(Table4[[#This Row],[Diameter (in)]],"in","m")*$B$4*Table4[[#This Row],[Velocity (m/s)]])/$C$4)</f>
        <v/>
      </c>
      <c r="H1422" s="96" t="str">
        <f>IF(Table4[[#This Row],[Segment]]="","",IF(Table4[[#This Row],[Teynold''s Number]]&gt;4000,"TURBULENT","LAMINAR"))</f>
        <v/>
      </c>
      <c r="I1422" s="86" t="str">
        <f>IF(Table4[[#This Row],[Segment]]="","",INDEX(Data!C1419:C1433,MATCH(Table4[Material],Data!B1419:B1433,0)))</f>
        <v/>
      </c>
      <c r="J1422" s="89" t="str">
        <f>IF(Table4[[#This Row],[ε (m)]]="","",Table4[[#This Row],[ε (m)]]/(CONVERT(Table4[[#This Row],[Diameter (in)]],"in","m")))</f>
        <v/>
      </c>
      <c r="K1422" s="96" t="str">
        <f>IF(Table4[[#This Row],[Regime]]="LAMINAR",16/Table4[[#This Row],[Teynold''s Number]],"-")</f>
        <v>-</v>
      </c>
      <c r="L1422" s="86"/>
      <c r="M1422" s="97" t="str">
        <f>IF(Table4[[#This Row],[Regime]]="TURBULENT",(((-4*LOG10(Table4[[#This Row],[ε/D]]/3.7+1.256/(Table4[[#This Row],[Teynold''s Number]]*SQRT(Table4[[#This Row],[f turbulent (guess)]]))))^-1)^2),"")</f>
        <v/>
      </c>
      <c r="N1422" s="91" t="str">
        <f>IF(Table4[[#This Row],[f turbulent]]="","",Table4[[#This Row],[f turbulent (guess)]]-Table4[[#This Row],[f turbulent]])</f>
        <v/>
      </c>
      <c r="O1422" s="87">
        <f>IF(Table4[[#This Row],[Segment]]="",0,IF(C1423="",0,IF(C1423&lt;=Table4[[#This Row],[Diameter (in)]],0,1-(D1422/D1423))))</f>
        <v>0</v>
      </c>
      <c r="P1422" s="92" t="str">
        <f>IF(Table4[[#This Row],[Segment]]="","",IF(C1422&gt;C1423,"",IF(C1423="",0.55,(0.55*(1-D1423/D1422)))))</f>
        <v/>
      </c>
      <c r="Q142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22" s="92" t="str">
        <f>IF(Table4[[#This Row],[Segment]]="","",IF(Table4[[#This Row],[Kexpansion]]="","0",((Table4[[#This Row],[Velocity (m/s)]]^2)/2)*Table4[[#This Row],[Kexpansion]]))</f>
        <v/>
      </c>
      <c r="S1422" s="92" t="str">
        <f>IF(Table4[[#This Row],[Segment]]="","",IF(Table4[[#This Row],[Kcontraction]]="","0",((Table4[[#This Row],[Velocity (m/s)]]^2)/2)*Table4[[#This Row],[Kcontraction]]))</f>
        <v/>
      </c>
      <c r="T1422" s="89" t="str">
        <f>IF(Table4[[#This Row],[Segment]]="","",SUMIF($Y$7:$Y$2000,Table4[[#This Row],[Segment]],$AD$7:$AD$2000))</f>
        <v/>
      </c>
      <c r="U1422" s="95" t="str">
        <f>IF(Table4[[#This Row],[Segment]]="","",Table4[[#This Row],[Hfriction (J/kg)]]+Table4[[#This Row],[Hexpansions (J/kg)]]+Table4[[#This Row],[Hcontractions (J/kg)]]+Table4[[#This Row],[Hf (J/kg)]])</f>
        <v/>
      </c>
      <c r="V1422" s="95" t="str">
        <f>IF(Table4[[#This Row],[Segment]]="","",Table4[[#This Row],[Total Friction Loss (J/kg)]]*Table3[Density (kg/m3)])</f>
        <v/>
      </c>
      <c r="W1422" s="95" t="str">
        <f>IF(Table4[[#This Row],[Segment]]="","",Table4[[#This Row],[Total Pressure Drop (Pa)]]/1000)</f>
        <v/>
      </c>
      <c r="Y1422" s="82" t="str">
        <f>IF('Set Up'!D1645="","",'Set Up'!D1645)</f>
        <v/>
      </c>
      <c r="Z1422" s="82" t="str">
        <f>IF('Set Up'!E1645="","",'Set Up'!E1645)</f>
        <v/>
      </c>
      <c r="AA1422" s="82" t="str">
        <f>IF('Set Up'!F1645="","",'Set Up'!F1645)</f>
        <v/>
      </c>
      <c r="AB1422" s="82" t="str">
        <f>IF('Set Up'!G1645="","",'Set Up'!G1645)</f>
        <v/>
      </c>
      <c r="AC1422" s="82" t="str">
        <f t="array" ref="AC1422">IF(Y1422="","",INDEX(Data!$G$4:$G$51,MATCH(Table7[[#This Row],[Fitting]]&amp;Table7[[#This Row],[Fitting Subtype]],Data!$E$4:$E$51&amp;Data!$F$4:$F$51,0)))</f>
        <v/>
      </c>
      <c r="AD1422" s="89" t="str">
        <f>IF(Table7[[#This Row],[Segment]]="","",Table7[[#This Row],[Quantity]]*Table7[[#This Row],[Kf]]*(((INDEX(Table4[Velocity (m/s)],MATCH(Table7[[#This Row],[Segment]],Table4[Segment],0)))^2)/2))</f>
        <v/>
      </c>
      <c r="AF1422" s="82" t="str">
        <f>Table4[[#This Row],[Segment]]</f>
        <v/>
      </c>
      <c r="AG1422" s="75"/>
      <c r="AH1422" s="82" t="str">
        <f>IF(Table5[[#This Row],[Segment]]="","",AG1422-Table4[[#This Row],[Total Pressure Drop (kPa)]])</f>
        <v/>
      </c>
    </row>
    <row r="1423" spans="1:34" x14ac:dyDescent="0.25">
      <c r="A1423" s="95" t="str">
        <f>IF('Set Up'!A1420="","",'Set Up'!A1420)</f>
        <v/>
      </c>
      <c r="B1423" s="75" t="s">
        <v>81</v>
      </c>
      <c r="C1423" s="85"/>
      <c r="D1423" s="86" t="str">
        <f>IF(Table4[[#This Row],[Diameter (in)]]="","",(((CONVERT(Table4[[#This Row],[Diameter (in)]],"in","m"))/2)^2)*PI())</f>
        <v/>
      </c>
      <c r="E1423" s="87" t="str">
        <f>IF(Table4[[#This Row],[Area (m2)]]="","",$D$4/Table4[[#This Row],[Area (m2)]])</f>
        <v/>
      </c>
      <c r="F1423" s="85">
        <f t="shared" si="22"/>
        <v>4.6951999999999998</v>
      </c>
      <c r="G1423" s="88" t="str">
        <f>IF(Table4[[#This Row],[Segment]]="","",(CONVERT(Table4[[#This Row],[Diameter (in)]],"in","m")*$B$4*Table4[[#This Row],[Velocity (m/s)]])/$C$4)</f>
        <v/>
      </c>
      <c r="H1423" s="96" t="str">
        <f>IF(Table4[[#This Row],[Segment]]="","",IF(Table4[[#This Row],[Teynold''s Number]]&gt;4000,"TURBULENT","LAMINAR"))</f>
        <v/>
      </c>
      <c r="I1423" s="86" t="str">
        <f>IF(Table4[[#This Row],[Segment]]="","",INDEX(Data!C1420:C1434,MATCH(Table4[Material],Data!B1420:B1434,0)))</f>
        <v/>
      </c>
      <c r="J1423" s="89" t="str">
        <f>IF(Table4[[#This Row],[ε (m)]]="","",Table4[[#This Row],[ε (m)]]/(CONVERT(Table4[[#This Row],[Diameter (in)]],"in","m")))</f>
        <v/>
      </c>
      <c r="K1423" s="96" t="str">
        <f>IF(Table4[[#This Row],[Regime]]="LAMINAR",16/Table4[[#This Row],[Teynold''s Number]],"-")</f>
        <v>-</v>
      </c>
      <c r="L1423" s="86"/>
      <c r="M1423" s="97" t="str">
        <f>IF(Table4[[#This Row],[Regime]]="TURBULENT",(((-4*LOG10(Table4[[#This Row],[ε/D]]/3.7+1.256/(Table4[[#This Row],[Teynold''s Number]]*SQRT(Table4[[#This Row],[f turbulent (guess)]]))))^-1)^2),"")</f>
        <v/>
      </c>
      <c r="N1423" s="91" t="str">
        <f>IF(Table4[[#This Row],[f turbulent]]="","",Table4[[#This Row],[f turbulent (guess)]]-Table4[[#This Row],[f turbulent]])</f>
        <v/>
      </c>
      <c r="O1423" s="87">
        <f>IF(Table4[[#This Row],[Segment]]="",0,IF(C1424="",0,IF(C1424&lt;=Table4[[#This Row],[Diameter (in)]],0,1-(D1423/D1424))))</f>
        <v>0</v>
      </c>
      <c r="P1423" s="92" t="str">
        <f>IF(Table4[[#This Row],[Segment]]="","",IF(C1423&gt;C1424,"",IF(C1424="",0.55,(0.55*(1-D1424/D1423)))))</f>
        <v/>
      </c>
      <c r="Q142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23" s="92" t="str">
        <f>IF(Table4[[#This Row],[Segment]]="","",IF(Table4[[#This Row],[Kexpansion]]="","0",((Table4[[#This Row],[Velocity (m/s)]]^2)/2)*Table4[[#This Row],[Kexpansion]]))</f>
        <v/>
      </c>
      <c r="S1423" s="92" t="str">
        <f>IF(Table4[[#This Row],[Segment]]="","",IF(Table4[[#This Row],[Kcontraction]]="","0",((Table4[[#This Row],[Velocity (m/s)]]^2)/2)*Table4[[#This Row],[Kcontraction]]))</f>
        <v/>
      </c>
      <c r="T1423" s="89" t="str">
        <f>IF(Table4[[#This Row],[Segment]]="","",SUMIF($Y$7:$Y$2000,Table4[[#This Row],[Segment]],$AD$7:$AD$2000))</f>
        <v/>
      </c>
      <c r="U1423" s="95" t="str">
        <f>IF(Table4[[#This Row],[Segment]]="","",Table4[[#This Row],[Hfriction (J/kg)]]+Table4[[#This Row],[Hexpansions (J/kg)]]+Table4[[#This Row],[Hcontractions (J/kg)]]+Table4[[#This Row],[Hf (J/kg)]])</f>
        <v/>
      </c>
      <c r="V1423" s="95" t="str">
        <f>IF(Table4[[#This Row],[Segment]]="","",Table4[[#This Row],[Total Friction Loss (J/kg)]]*Table3[Density (kg/m3)])</f>
        <v/>
      </c>
      <c r="W1423" s="95" t="str">
        <f>IF(Table4[[#This Row],[Segment]]="","",Table4[[#This Row],[Total Pressure Drop (Pa)]]/1000)</f>
        <v/>
      </c>
      <c r="Y1423" s="82" t="str">
        <f>IF('Set Up'!D1646="","",'Set Up'!D1646)</f>
        <v/>
      </c>
      <c r="Z1423" s="82" t="str">
        <f>IF('Set Up'!E1646="","",'Set Up'!E1646)</f>
        <v/>
      </c>
      <c r="AA1423" s="82" t="str">
        <f>IF('Set Up'!F1646="","",'Set Up'!F1646)</f>
        <v/>
      </c>
      <c r="AB1423" s="82" t="str">
        <f>IF('Set Up'!G1646="","",'Set Up'!G1646)</f>
        <v/>
      </c>
      <c r="AC1423" s="82" t="str">
        <f t="array" ref="AC1423">IF(Y1423="","",INDEX(Data!$G$4:$G$51,MATCH(Table7[[#This Row],[Fitting]]&amp;Table7[[#This Row],[Fitting Subtype]],Data!$E$4:$E$51&amp;Data!$F$4:$F$51,0)))</f>
        <v/>
      </c>
      <c r="AD1423" s="89" t="str">
        <f>IF(Table7[[#This Row],[Segment]]="","",Table7[[#This Row],[Quantity]]*Table7[[#This Row],[Kf]]*(((INDEX(Table4[Velocity (m/s)],MATCH(Table7[[#This Row],[Segment]],Table4[Segment],0)))^2)/2))</f>
        <v/>
      </c>
      <c r="AF1423" s="82" t="str">
        <f>Table4[[#This Row],[Segment]]</f>
        <v/>
      </c>
      <c r="AG1423" s="75"/>
      <c r="AH1423" s="82" t="str">
        <f>IF(Table5[[#This Row],[Segment]]="","",AG1423-Table4[[#This Row],[Total Pressure Drop (kPa)]])</f>
        <v/>
      </c>
    </row>
    <row r="1424" spans="1:34" x14ac:dyDescent="0.25">
      <c r="A1424" s="95" t="str">
        <f>IF('Set Up'!A1421="","",'Set Up'!A1421)</f>
        <v/>
      </c>
      <c r="B1424" s="75" t="s">
        <v>81</v>
      </c>
      <c r="C1424" s="85"/>
      <c r="D1424" s="86" t="str">
        <f>IF(Table4[[#This Row],[Diameter (in)]]="","",(((CONVERT(Table4[[#This Row],[Diameter (in)]],"in","m"))/2)^2)*PI())</f>
        <v/>
      </c>
      <c r="E1424" s="87" t="str">
        <f>IF(Table4[[#This Row],[Area (m2)]]="","",$D$4/Table4[[#This Row],[Area (m2)]])</f>
        <v/>
      </c>
      <c r="F1424" s="85">
        <f t="shared" si="22"/>
        <v>4.6951999999999998</v>
      </c>
      <c r="G1424" s="88" t="str">
        <f>IF(Table4[[#This Row],[Segment]]="","",(CONVERT(Table4[[#This Row],[Diameter (in)]],"in","m")*$B$4*Table4[[#This Row],[Velocity (m/s)]])/$C$4)</f>
        <v/>
      </c>
      <c r="H1424" s="96" t="str">
        <f>IF(Table4[[#This Row],[Segment]]="","",IF(Table4[[#This Row],[Teynold''s Number]]&gt;4000,"TURBULENT","LAMINAR"))</f>
        <v/>
      </c>
      <c r="I1424" s="86" t="str">
        <f>IF(Table4[[#This Row],[Segment]]="","",INDEX(Data!C1421:C1435,MATCH(Table4[Material],Data!B1421:B1435,0)))</f>
        <v/>
      </c>
      <c r="J1424" s="89" t="str">
        <f>IF(Table4[[#This Row],[ε (m)]]="","",Table4[[#This Row],[ε (m)]]/(CONVERT(Table4[[#This Row],[Diameter (in)]],"in","m")))</f>
        <v/>
      </c>
      <c r="K1424" s="96" t="str">
        <f>IF(Table4[[#This Row],[Regime]]="LAMINAR",16/Table4[[#This Row],[Teynold''s Number]],"-")</f>
        <v>-</v>
      </c>
      <c r="L1424" s="86"/>
      <c r="M1424" s="97" t="str">
        <f>IF(Table4[[#This Row],[Regime]]="TURBULENT",(((-4*LOG10(Table4[[#This Row],[ε/D]]/3.7+1.256/(Table4[[#This Row],[Teynold''s Number]]*SQRT(Table4[[#This Row],[f turbulent (guess)]]))))^-1)^2),"")</f>
        <v/>
      </c>
      <c r="N1424" s="91" t="str">
        <f>IF(Table4[[#This Row],[f turbulent]]="","",Table4[[#This Row],[f turbulent (guess)]]-Table4[[#This Row],[f turbulent]])</f>
        <v/>
      </c>
      <c r="O1424" s="87">
        <f>IF(Table4[[#This Row],[Segment]]="",0,IF(C1425="",0,IF(C1425&lt;=Table4[[#This Row],[Diameter (in)]],0,1-(D1424/D1425))))</f>
        <v>0</v>
      </c>
      <c r="P1424" s="92" t="str">
        <f>IF(Table4[[#This Row],[Segment]]="","",IF(C1424&gt;C1425,"",IF(C1425="",0.55,(0.55*(1-D1425/D1424)))))</f>
        <v/>
      </c>
      <c r="Q142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24" s="92" t="str">
        <f>IF(Table4[[#This Row],[Segment]]="","",IF(Table4[[#This Row],[Kexpansion]]="","0",((Table4[[#This Row],[Velocity (m/s)]]^2)/2)*Table4[[#This Row],[Kexpansion]]))</f>
        <v/>
      </c>
      <c r="S1424" s="92" t="str">
        <f>IF(Table4[[#This Row],[Segment]]="","",IF(Table4[[#This Row],[Kcontraction]]="","0",((Table4[[#This Row],[Velocity (m/s)]]^2)/2)*Table4[[#This Row],[Kcontraction]]))</f>
        <v/>
      </c>
      <c r="T1424" s="89" t="str">
        <f>IF(Table4[[#This Row],[Segment]]="","",SUMIF($Y$7:$Y$2000,Table4[[#This Row],[Segment]],$AD$7:$AD$2000))</f>
        <v/>
      </c>
      <c r="U1424" s="95" t="str">
        <f>IF(Table4[[#This Row],[Segment]]="","",Table4[[#This Row],[Hfriction (J/kg)]]+Table4[[#This Row],[Hexpansions (J/kg)]]+Table4[[#This Row],[Hcontractions (J/kg)]]+Table4[[#This Row],[Hf (J/kg)]])</f>
        <v/>
      </c>
      <c r="V1424" s="95" t="str">
        <f>IF(Table4[[#This Row],[Segment]]="","",Table4[[#This Row],[Total Friction Loss (J/kg)]]*Table3[Density (kg/m3)])</f>
        <v/>
      </c>
      <c r="W1424" s="95" t="str">
        <f>IF(Table4[[#This Row],[Segment]]="","",Table4[[#This Row],[Total Pressure Drop (Pa)]]/1000)</f>
        <v/>
      </c>
      <c r="Y1424" s="82" t="str">
        <f>IF('Set Up'!D1647="","",'Set Up'!D1647)</f>
        <v/>
      </c>
      <c r="Z1424" s="82" t="str">
        <f>IF('Set Up'!E1647="","",'Set Up'!E1647)</f>
        <v/>
      </c>
      <c r="AA1424" s="82" t="str">
        <f>IF('Set Up'!F1647="","",'Set Up'!F1647)</f>
        <v/>
      </c>
      <c r="AB1424" s="82" t="str">
        <f>IF('Set Up'!G1647="","",'Set Up'!G1647)</f>
        <v/>
      </c>
      <c r="AC1424" s="82" t="str">
        <f t="array" ref="AC1424">IF(Y1424="","",INDEX(Data!$G$4:$G$51,MATCH(Table7[[#This Row],[Fitting]]&amp;Table7[[#This Row],[Fitting Subtype]],Data!$E$4:$E$51&amp;Data!$F$4:$F$51,0)))</f>
        <v/>
      </c>
      <c r="AD1424" s="89" t="str">
        <f>IF(Table7[[#This Row],[Segment]]="","",Table7[[#This Row],[Quantity]]*Table7[[#This Row],[Kf]]*(((INDEX(Table4[Velocity (m/s)],MATCH(Table7[[#This Row],[Segment]],Table4[Segment],0)))^2)/2))</f>
        <v/>
      </c>
      <c r="AF1424" s="82" t="str">
        <f>Table4[[#This Row],[Segment]]</f>
        <v/>
      </c>
      <c r="AG1424" s="75"/>
      <c r="AH1424" s="82" t="str">
        <f>IF(Table5[[#This Row],[Segment]]="","",AG1424-Table4[[#This Row],[Total Pressure Drop (kPa)]])</f>
        <v/>
      </c>
    </row>
    <row r="1425" spans="1:34" x14ac:dyDescent="0.25">
      <c r="A1425" s="95" t="str">
        <f>IF('Set Up'!A1422="","",'Set Up'!A1422)</f>
        <v/>
      </c>
      <c r="B1425" s="75" t="s">
        <v>81</v>
      </c>
      <c r="C1425" s="85"/>
      <c r="D1425" s="86" t="str">
        <f>IF(Table4[[#This Row],[Diameter (in)]]="","",(((CONVERT(Table4[[#This Row],[Diameter (in)]],"in","m"))/2)^2)*PI())</f>
        <v/>
      </c>
      <c r="E1425" s="87" t="str">
        <f>IF(Table4[[#This Row],[Area (m2)]]="","",$D$4/Table4[[#This Row],[Area (m2)]])</f>
        <v/>
      </c>
      <c r="F1425" s="85">
        <f t="shared" si="22"/>
        <v>4.6951999999999998</v>
      </c>
      <c r="G1425" s="88" t="str">
        <f>IF(Table4[[#This Row],[Segment]]="","",(CONVERT(Table4[[#This Row],[Diameter (in)]],"in","m")*$B$4*Table4[[#This Row],[Velocity (m/s)]])/$C$4)</f>
        <v/>
      </c>
      <c r="H1425" s="96" t="str">
        <f>IF(Table4[[#This Row],[Segment]]="","",IF(Table4[[#This Row],[Teynold''s Number]]&gt;4000,"TURBULENT","LAMINAR"))</f>
        <v/>
      </c>
      <c r="I1425" s="86" t="str">
        <f>IF(Table4[[#This Row],[Segment]]="","",INDEX(Data!C1422:C1436,MATCH(Table4[Material],Data!B1422:B1436,0)))</f>
        <v/>
      </c>
      <c r="J1425" s="89" t="str">
        <f>IF(Table4[[#This Row],[ε (m)]]="","",Table4[[#This Row],[ε (m)]]/(CONVERT(Table4[[#This Row],[Diameter (in)]],"in","m")))</f>
        <v/>
      </c>
      <c r="K1425" s="96" t="str">
        <f>IF(Table4[[#This Row],[Regime]]="LAMINAR",16/Table4[[#This Row],[Teynold''s Number]],"-")</f>
        <v>-</v>
      </c>
      <c r="L1425" s="86"/>
      <c r="M1425" s="97" t="str">
        <f>IF(Table4[[#This Row],[Regime]]="TURBULENT",(((-4*LOG10(Table4[[#This Row],[ε/D]]/3.7+1.256/(Table4[[#This Row],[Teynold''s Number]]*SQRT(Table4[[#This Row],[f turbulent (guess)]]))))^-1)^2),"")</f>
        <v/>
      </c>
      <c r="N1425" s="91" t="str">
        <f>IF(Table4[[#This Row],[f turbulent]]="","",Table4[[#This Row],[f turbulent (guess)]]-Table4[[#This Row],[f turbulent]])</f>
        <v/>
      </c>
      <c r="O1425" s="87">
        <f>IF(Table4[[#This Row],[Segment]]="",0,IF(C1426="",0,IF(C1426&lt;=Table4[[#This Row],[Diameter (in)]],0,1-(D1425/D1426))))</f>
        <v>0</v>
      </c>
      <c r="P1425" s="92" t="str">
        <f>IF(Table4[[#This Row],[Segment]]="","",IF(C1425&gt;C1426,"",IF(C1426="",0.55,(0.55*(1-D1426/D1425)))))</f>
        <v/>
      </c>
      <c r="Q142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25" s="92" t="str">
        <f>IF(Table4[[#This Row],[Segment]]="","",IF(Table4[[#This Row],[Kexpansion]]="","0",((Table4[[#This Row],[Velocity (m/s)]]^2)/2)*Table4[[#This Row],[Kexpansion]]))</f>
        <v/>
      </c>
      <c r="S1425" s="92" t="str">
        <f>IF(Table4[[#This Row],[Segment]]="","",IF(Table4[[#This Row],[Kcontraction]]="","0",((Table4[[#This Row],[Velocity (m/s)]]^2)/2)*Table4[[#This Row],[Kcontraction]]))</f>
        <v/>
      </c>
      <c r="T1425" s="89" t="str">
        <f>IF(Table4[[#This Row],[Segment]]="","",SUMIF($Y$7:$Y$2000,Table4[[#This Row],[Segment]],$AD$7:$AD$2000))</f>
        <v/>
      </c>
      <c r="U1425" s="95" t="str">
        <f>IF(Table4[[#This Row],[Segment]]="","",Table4[[#This Row],[Hfriction (J/kg)]]+Table4[[#This Row],[Hexpansions (J/kg)]]+Table4[[#This Row],[Hcontractions (J/kg)]]+Table4[[#This Row],[Hf (J/kg)]])</f>
        <v/>
      </c>
      <c r="V1425" s="95" t="str">
        <f>IF(Table4[[#This Row],[Segment]]="","",Table4[[#This Row],[Total Friction Loss (J/kg)]]*Table3[Density (kg/m3)])</f>
        <v/>
      </c>
      <c r="W1425" s="95" t="str">
        <f>IF(Table4[[#This Row],[Segment]]="","",Table4[[#This Row],[Total Pressure Drop (Pa)]]/1000)</f>
        <v/>
      </c>
      <c r="Y1425" s="82" t="str">
        <f>IF('Set Up'!D1648="","",'Set Up'!D1648)</f>
        <v/>
      </c>
      <c r="Z1425" s="82" t="str">
        <f>IF('Set Up'!E1648="","",'Set Up'!E1648)</f>
        <v/>
      </c>
      <c r="AA1425" s="82" t="str">
        <f>IF('Set Up'!F1648="","",'Set Up'!F1648)</f>
        <v/>
      </c>
      <c r="AB1425" s="82" t="str">
        <f>IF('Set Up'!G1648="","",'Set Up'!G1648)</f>
        <v/>
      </c>
      <c r="AC1425" s="82" t="str">
        <f t="array" ref="AC1425">IF(Y1425="","",INDEX(Data!$G$4:$G$51,MATCH(Table7[[#This Row],[Fitting]]&amp;Table7[[#This Row],[Fitting Subtype]],Data!$E$4:$E$51&amp;Data!$F$4:$F$51,0)))</f>
        <v/>
      </c>
      <c r="AD1425" s="89" t="str">
        <f>IF(Table7[[#This Row],[Segment]]="","",Table7[[#This Row],[Quantity]]*Table7[[#This Row],[Kf]]*(((INDEX(Table4[Velocity (m/s)],MATCH(Table7[[#This Row],[Segment]],Table4[Segment],0)))^2)/2))</f>
        <v/>
      </c>
      <c r="AF1425" s="82" t="str">
        <f>Table4[[#This Row],[Segment]]</f>
        <v/>
      </c>
      <c r="AG1425" s="75"/>
      <c r="AH1425" s="82" t="str">
        <f>IF(Table5[[#This Row],[Segment]]="","",AG1425-Table4[[#This Row],[Total Pressure Drop (kPa)]])</f>
        <v/>
      </c>
    </row>
    <row r="1426" spans="1:34" x14ac:dyDescent="0.25">
      <c r="A1426" s="95" t="str">
        <f>IF('Set Up'!A1423="","",'Set Up'!A1423)</f>
        <v/>
      </c>
      <c r="B1426" s="75" t="s">
        <v>81</v>
      </c>
      <c r="C1426" s="85"/>
      <c r="D1426" s="86" t="str">
        <f>IF(Table4[[#This Row],[Diameter (in)]]="","",(((CONVERT(Table4[[#This Row],[Diameter (in)]],"in","m"))/2)^2)*PI())</f>
        <v/>
      </c>
      <c r="E1426" s="87" t="str">
        <f>IF(Table4[[#This Row],[Area (m2)]]="","",$D$4/Table4[[#This Row],[Area (m2)]])</f>
        <v/>
      </c>
      <c r="F1426" s="85">
        <f t="shared" si="22"/>
        <v>4.6951999999999998</v>
      </c>
      <c r="G1426" s="88" t="str">
        <f>IF(Table4[[#This Row],[Segment]]="","",(CONVERT(Table4[[#This Row],[Diameter (in)]],"in","m")*$B$4*Table4[[#This Row],[Velocity (m/s)]])/$C$4)</f>
        <v/>
      </c>
      <c r="H1426" s="96" t="str">
        <f>IF(Table4[[#This Row],[Segment]]="","",IF(Table4[[#This Row],[Teynold''s Number]]&gt;4000,"TURBULENT","LAMINAR"))</f>
        <v/>
      </c>
      <c r="I1426" s="86" t="str">
        <f>IF(Table4[[#This Row],[Segment]]="","",INDEX(Data!C1423:C1437,MATCH(Table4[Material],Data!B1423:B1437,0)))</f>
        <v/>
      </c>
      <c r="J1426" s="89" t="str">
        <f>IF(Table4[[#This Row],[ε (m)]]="","",Table4[[#This Row],[ε (m)]]/(CONVERT(Table4[[#This Row],[Diameter (in)]],"in","m")))</f>
        <v/>
      </c>
      <c r="K1426" s="96" t="str">
        <f>IF(Table4[[#This Row],[Regime]]="LAMINAR",16/Table4[[#This Row],[Teynold''s Number]],"-")</f>
        <v>-</v>
      </c>
      <c r="L1426" s="86"/>
      <c r="M1426" s="97" t="str">
        <f>IF(Table4[[#This Row],[Regime]]="TURBULENT",(((-4*LOG10(Table4[[#This Row],[ε/D]]/3.7+1.256/(Table4[[#This Row],[Teynold''s Number]]*SQRT(Table4[[#This Row],[f turbulent (guess)]]))))^-1)^2),"")</f>
        <v/>
      </c>
      <c r="N1426" s="91" t="str">
        <f>IF(Table4[[#This Row],[f turbulent]]="","",Table4[[#This Row],[f turbulent (guess)]]-Table4[[#This Row],[f turbulent]])</f>
        <v/>
      </c>
      <c r="O1426" s="87">
        <f>IF(Table4[[#This Row],[Segment]]="",0,IF(C1427="",0,IF(C1427&lt;=Table4[[#This Row],[Diameter (in)]],0,1-(D1426/D1427))))</f>
        <v>0</v>
      </c>
      <c r="P1426" s="92" t="str">
        <f>IF(Table4[[#This Row],[Segment]]="","",IF(C1426&gt;C1427,"",IF(C1427="",0.55,(0.55*(1-D1427/D1426)))))</f>
        <v/>
      </c>
      <c r="Q142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26" s="92" t="str">
        <f>IF(Table4[[#This Row],[Segment]]="","",IF(Table4[[#This Row],[Kexpansion]]="","0",((Table4[[#This Row],[Velocity (m/s)]]^2)/2)*Table4[[#This Row],[Kexpansion]]))</f>
        <v/>
      </c>
      <c r="S1426" s="92" t="str">
        <f>IF(Table4[[#This Row],[Segment]]="","",IF(Table4[[#This Row],[Kcontraction]]="","0",((Table4[[#This Row],[Velocity (m/s)]]^2)/2)*Table4[[#This Row],[Kcontraction]]))</f>
        <v/>
      </c>
      <c r="T1426" s="89" t="str">
        <f>IF(Table4[[#This Row],[Segment]]="","",SUMIF($Y$7:$Y$2000,Table4[[#This Row],[Segment]],$AD$7:$AD$2000))</f>
        <v/>
      </c>
      <c r="U1426" s="95" t="str">
        <f>IF(Table4[[#This Row],[Segment]]="","",Table4[[#This Row],[Hfriction (J/kg)]]+Table4[[#This Row],[Hexpansions (J/kg)]]+Table4[[#This Row],[Hcontractions (J/kg)]]+Table4[[#This Row],[Hf (J/kg)]])</f>
        <v/>
      </c>
      <c r="V1426" s="95" t="str">
        <f>IF(Table4[[#This Row],[Segment]]="","",Table4[[#This Row],[Total Friction Loss (J/kg)]]*Table3[Density (kg/m3)])</f>
        <v/>
      </c>
      <c r="W1426" s="95" t="str">
        <f>IF(Table4[[#This Row],[Segment]]="","",Table4[[#This Row],[Total Pressure Drop (Pa)]]/1000)</f>
        <v/>
      </c>
      <c r="Y1426" s="82" t="str">
        <f>IF('Set Up'!D1649="","",'Set Up'!D1649)</f>
        <v/>
      </c>
      <c r="Z1426" s="82" t="str">
        <f>IF('Set Up'!E1649="","",'Set Up'!E1649)</f>
        <v/>
      </c>
      <c r="AA1426" s="82" t="str">
        <f>IF('Set Up'!F1649="","",'Set Up'!F1649)</f>
        <v/>
      </c>
      <c r="AB1426" s="82" t="str">
        <f>IF('Set Up'!G1649="","",'Set Up'!G1649)</f>
        <v/>
      </c>
      <c r="AC1426" s="82" t="str">
        <f t="array" ref="AC1426">IF(Y1426="","",INDEX(Data!$G$4:$G$51,MATCH(Table7[[#This Row],[Fitting]]&amp;Table7[[#This Row],[Fitting Subtype]],Data!$E$4:$E$51&amp;Data!$F$4:$F$51,0)))</f>
        <v/>
      </c>
      <c r="AD1426" s="89" t="str">
        <f>IF(Table7[[#This Row],[Segment]]="","",Table7[[#This Row],[Quantity]]*Table7[[#This Row],[Kf]]*(((INDEX(Table4[Velocity (m/s)],MATCH(Table7[[#This Row],[Segment]],Table4[Segment],0)))^2)/2))</f>
        <v/>
      </c>
      <c r="AF1426" s="82" t="str">
        <f>Table4[[#This Row],[Segment]]</f>
        <v/>
      </c>
      <c r="AG1426" s="75"/>
      <c r="AH1426" s="82" t="str">
        <f>IF(Table5[[#This Row],[Segment]]="","",AG1426-Table4[[#This Row],[Total Pressure Drop (kPa)]])</f>
        <v/>
      </c>
    </row>
    <row r="1427" spans="1:34" x14ac:dyDescent="0.25">
      <c r="A1427" s="95" t="str">
        <f>IF('Set Up'!A1424="","",'Set Up'!A1424)</f>
        <v/>
      </c>
      <c r="B1427" s="75" t="s">
        <v>81</v>
      </c>
      <c r="C1427" s="85"/>
      <c r="D1427" s="86" t="str">
        <f>IF(Table4[[#This Row],[Diameter (in)]]="","",(((CONVERT(Table4[[#This Row],[Diameter (in)]],"in","m"))/2)^2)*PI())</f>
        <v/>
      </c>
      <c r="E1427" s="87" t="str">
        <f>IF(Table4[[#This Row],[Area (m2)]]="","",$D$4/Table4[[#This Row],[Area (m2)]])</f>
        <v/>
      </c>
      <c r="F1427" s="85">
        <f t="shared" si="22"/>
        <v>4.6951999999999998</v>
      </c>
      <c r="G1427" s="88" t="str">
        <f>IF(Table4[[#This Row],[Segment]]="","",(CONVERT(Table4[[#This Row],[Diameter (in)]],"in","m")*$B$4*Table4[[#This Row],[Velocity (m/s)]])/$C$4)</f>
        <v/>
      </c>
      <c r="H1427" s="96" t="str">
        <f>IF(Table4[[#This Row],[Segment]]="","",IF(Table4[[#This Row],[Teynold''s Number]]&gt;4000,"TURBULENT","LAMINAR"))</f>
        <v/>
      </c>
      <c r="I1427" s="86" t="str">
        <f>IF(Table4[[#This Row],[Segment]]="","",INDEX(Data!C1424:C1438,MATCH(Table4[Material],Data!B1424:B1438,0)))</f>
        <v/>
      </c>
      <c r="J1427" s="89" t="str">
        <f>IF(Table4[[#This Row],[ε (m)]]="","",Table4[[#This Row],[ε (m)]]/(CONVERT(Table4[[#This Row],[Diameter (in)]],"in","m")))</f>
        <v/>
      </c>
      <c r="K1427" s="96" t="str">
        <f>IF(Table4[[#This Row],[Regime]]="LAMINAR",16/Table4[[#This Row],[Teynold''s Number]],"-")</f>
        <v>-</v>
      </c>
      <c r="L1427" s="86"/>
      <c r="M1427" s="97" t="str">
        <f>IF(Table4[[#This Row],[Regime]]="TURBULENT",(((-4*LOG10(Table4[[#This Row],[ε/D]]/3.7+1.256/(Table4[[#This Row],[Teynold''s Number]]*SQRT(Table4[[#This Row],[f turbulent (guess)]]))))^-1)^2),"")</f>
        <v/>
      </c>
      <c r="N1427" s="91" t="str">
        <f>IF(Table4[[#This Row],[f turbulent]]="","",Table4[[#This Row],[f turbulent (guess)]]-Table4[[#This Row],[f turbulent]])</f>
        <v/>
      </c>
      <c r="O1427" s="87">
        <f>IF(Table4[[#This Row],[Segment]]="",0,IF(C1428="",0,IF(C1428&lt;=Table4[[#This Row],[Diameter (in)]],0,1-(D1427/D1428))))</f>
        <v>0</v>
      </c>
      <c r="P1427" s="92" t="str">
        <f>IF(Table4[[#This Row],[Segment]]="","",IF(C1427&gt;C1428,"",IF(C1428="",0.55,(0.55*(1-D1428/D1427)))))</f>
        <v/>
      </c>
      <c r="Q142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27" s="92" t="str">
        <f>IF(Table4[[#This Row],[Segment]]="","",IF(Table4[[#This Row],[Kexpansion]]="","0",((Table4[[#This Row],[Velocity (m/s)]]^2)/2)*Table4[[#This Row],[Kexpansion]]))</f>
        <v/>
      </c>
      <c r="S1427" s="92" t="str">
        <f>IF(Table4[[#This Row],[Segment]]="","",IF(Table4[[#This Row],[Kcontraction]]="","0",((Table4[[#This Row],[Velocity (m/s)]]^2)/2)*Table4[[#This Row],[Kcontraction]]))</f>
        <v/>
      </c>
      <c r="T1427" s="89" t="str">
        <f>IF(Table4[[#This Row],[Segment]]="","",SUMIF($Y$7:$Y$2000,Table4[[#This Row],[Segment]],$AD$7:$AD$2000))</f>
        <v/>
      </c>
      <c r="U1427" s="95" t="str">
        <f>IF(Table4[[#This Row],[Segment]]="","",Table4[[#This Row],[Hfriction (J/kg)]]+Table4[[#This Row],[Hexpansions (J/kg)]]+Table4[[#This Row],[Hcontractions (J/kg)]]+Table4[[#This Row],[Hf (J/kg)]])</f>
        <v/>
      </c>
      <c r="V1427" s="95" t="str">
        <f>IF(Table4[[#This Row],[Segment]]="","",Table4[[#This Row],[Total Friction Loss (J/kg)]]*Table3[Density (kg/m3)])</f>
        <v/>
      </c>
      <c r="W1427" s="95" t="str">
        <f>IF(Table4[[#This Row],[Segment]]="","",Table4[[#This Row],[Total Pressure Drop (Pa)]]/1000)</f>
        <v/>
      </c>
      <c r="Y1427" s="82" t="str">
        <f>IF('Set Up'!D1650="","",'Set Up'!D1650)</f>
        <v/>
      </c>
      <c r="Z1427" s="82" t="str">
        <f>IF('Set Up'!E1650="","",'Set Up'!E1650)</f>
        <v/>
      </c>
      <c r="AA1427" s="82" t="str">
        <f>IF('Set Up'!F1650="","",'Set Up'!F1650)</f>
        <v/>
      </c>
      <c r="AB1427" s="82" t="str">
        <f>IF('Set Up'!G1650="","",'Set Up'!G1650)</f>
        <v/>
      </c>
      <c r="AC1427" s="82" t="str">
        <f t="array" ref="AC1427">IF(Y1427="","",INDEX(Data!$G$4:$G$51,MATCH(Table7[[#This Row],[Fitting]]&amp;Table7[[#This Row],[Fitting Subtype]],Data!$E$4:$E$51&amp;Data!$F$4:$F$51,0)))</f>
        <v/>
      </c>
      <c r="AD1427" s="89" t="str">
        <f>IF(Table7[[#This Row],[Segment]]="","",Table7[[#This Row],[Quantity]]*Table7[[#This Row],[Kf]]*(((INDEX(Table4[Velocity (m/s)],MATCH(Table7[[#This Row],[Segment]],Table4[Segment],0)))^2)/2))</f>
        <v/>
      </c>
      <c r="AF1427" s="82" t="str">
        <f>Table4[[#This Row],[Segment]]</f>
        <v/>
      </c>
      <c r="AG1427" s="75"/>
      <c r="AH1427" s="82" t="str">
        <f>IF(Table5[[#This Row],[Segment]]="","",AG1427-Table4[[#This Row],[Total Pressure Drop (kPa)]])</f>
        <v/>
      </c>
    </row>
    <row r="1428" spans="1:34" x14ac:dyDescent="0.25">
      <c r="A1428" s="95" t="str">
        <f>IF('Set Up'!A1425="","",'Set Up'!A1425)</f>
        <v/>
      </c>
      <c r="B1428" s="75" t="s">
        <v>81</v>
      </c>
      <c r="C1428" s="85"/>
      <c r="D1428" s="86" t="str">
        <f>IF(Table4[[#This Row],[Diameter (in)]]="","",(((CONVERT(Table4[[#This Row],[Diameter (in)]],"in","m"))/2)^2)*PI())</f>
        <v/>
      </c>
      <c r="E1428" s="87" t="str">
        <f>IF(Table4[[#This Row],[Area (m2)]]="","",$D$4/Table4[[#This Row],[Area (m2)]])</f>
        <v/>
      </c>
      <c r="F1428" s="85">
        <f t="shared" si="22"/>
        <v>4.6951999999999998</v>
      </c>
      <c r="G1428" s="88" t="str">
        <f>IF(Table4[[#This Row],[Segment]]="","",(CONVERT(Table4[[#This Row],[Diameter (in)]],"in","m")*$B$4*Table4[[#This Row],[Velocity (m/s)]])/$C$4)</f>
        <v/>
      </c>
      <c r="H1428" s="96" t="str">
        <f>IF(Table4[[#This Row],[Segment]]="","",IF(Table4[[#This Row],[Teynold''s Number]]&gt;4000,"TURBULENT","LAMINAR"))</f>
        <v/>
      </c>
      <c r="I1428" s="86" t="str">
        <f>IF(Table4[[#This Row],[Segment]]="","",INDEX(Data!C1425:C1439,MATCH(Table4[Material],Data!B1425:B1439,0)))</f>
        <v/>
      </c>
      <c r="J1428" s="89" t="str">
        <f>IF(Table4[[#This Row],[ε (m)]]="","",Table4[[#This Row],[ε (m)]]/(CONVERT(Table4[[#This Row],[Diameter (in)]],"in","m")))</f>
        <v/>
      </c>
      <c r="K1428" s="96" t="str">
        <f>IF(Table4[[#This Row],[Regime]]="LAMINAR",16/Table4[[#This Row],[Teynold''s Number]],"-")</f>
        <v>-</v>
      </c>
      <c r="L1428" s="86"/>
      <c r="M1428" s="97" t="str">
        <f>IF(Table4[[#This Row],[Regime]]="TURBULENT",(((-4*LOG10(Table4[[#This Row],[ε/D]]/3.7+1.256/(Table4[[#This Row],[Teynold''s Number]]*SQRT(Table4[[#This Row],[f turbulent (guess)]]))))^-1)^2),"")</f>
        <v/>
      </c>
      <c r="N1428" s="91" t="str">
        <f>IF(Table4[[#This Row],[f turbulent]]="","",Table4[[#This Row],[f turbulent (guess)]]-Table4[[#This Row],[f turbulent]])</f>
        <v/>
      </c>
      <c r="O1428" s="87">
        <f>IF(Table4[[#This Row],[Segment]]="",0,IF(C1429="",0,IF(C1429&lt;=Table4[[#This Row],[Diameter (in)]],0,1-(D1428/D1429))))</f>
        <v>0</v>
      </c>
      <c r="P1428" s="92" t="str">
        <f>IF(Table4[[#This Row],[Segment]]="","",IF(C1428&gt;C1429,"",IF(C1429="",0.55,(0.55*(1-D1429/D1428)))))</f>
        <v/>
      </c>
      <c r="Q142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28" s="92" t="str">
        <f>IF(Table4[[#This Row],[Segment]]="","",IF(Table4[[#This Row],[Kexpansion]]="","0",((Table4[[#This Row],[Velocity (m/s)]]^2)/2)*Table4[[#This Row],[Kexpansion]]))</f>
        <v/>
      </c>
      <c r="S1428" s="92" t="str">
        <f>IF(Table4[[#This Row],[Segment]]="","",IF(Table4[[#This Row],[Kcontraction]]="","0",((Table4[[#This Row],[Velocity (m/s)]]^2)/2)*Table4[[#This Row],[Kcontraction]]))</f>
        <v/>
      </c>
      <c r="T1428" s="89" t="str">
        <f>IF(Table4[[#This Row],[Segment]]="","",SUMIF($Y$7:$Y$2000,Table4[[#This Row],[Segment]],$AD$7:$AD$2000))</f>
        <v/>
      </c>
      <c r="U1428" s="95" t="str">
        <f>IF(Table4[[#This Row],[Segment]]="","",Table4[[#This Row],[Hfriction (J/kg)]]+Table4[[#This Row],[Hexpansions (J/kg)]]+Table4[[#This Row],[Hcontractions (J/kg)]]+Table4[[#This Row],[Hf (J/kg)]])</f>
        <v/>
      </c>
      <c r="V1428" s="95" t="str">
        <f>IF(Table4[[#This Row],[Segment]]="","",Table4[[#This Row],[Total Friction Loss (J/kg)]]*Table3[Density (kg/m3)])</f>
        <v/>
      </c>
      <c r="W1428" s="95" t="str">
        <f>IF(Table4[[#This Row],[Segment]]="","",Table4[[#This Row],[Total Pressure Drop (Pa)]]/1000)</f>
        <v/>
      </c>
      <c r="Y1428" s="82" t="str">
        <f>IF('Set Up'!D1651="","",'Set Up'!D1651)</f>
        <v/>
      </c>
      <c r="Z1428" s="82" t="str">
        <f>IF('Set Up'!E1651="","",'Set Up'!E1651)</f>
        <v/>
      </c>
      <c r="AA1428" s="82" t="str">
        <f>IF('Set Up'!F1651="","",'Set Up'!F1651)</f>
        <v/>
      </c>
      <c r="AB1428" s="82" t="str">
        <f>IF('Set Up'!G1651="","",'Set Up'!G1651)</f>
        <v/>
      </c>
      <c r="AC1428" s="82" t="str">
        <f t="array" ref="AC1428">IF(Y1428="","",INDEX(Data!$G$4:$G$51,MATCH(Table7[[#This Row],[Fitting]]&amp;Table7[[#This Row],[Fitting Subtype]],Data!$E$4:$E$51&amp;Data!$F$4:$F$51,0)))</f>
        <v/>
      </c>
      <c r="AD1428" s="89" t="str">
        <f>IF(Table7[[#This Row],[Segment]]="","",Table7[[#This Row],[Quantity]]*Table7[[#This Row],[Kf]]*(((INDEX(Table4[Velocity (m/s)],MATCH(Table7[[#This Row],[Segment]],Table4[Segment],0)))^2)/2))</f>
        <v/>
      </c>
      <c r="AF1428" s="82" t="str">
        <f>Table4[[#This Row],[Segment]]</f>
        <v/>
      </c>
      <c r="AG1428" s="75"/>
      <c r="AH1428" s="82" t="str">
        <f>IF(Table5[[#This Row],[Segment]]="","",AG1428-Table4[[#This Row],[Total Pressure Drop (kPa)]])</f>
        <v/>
      </c>
    </row>
    <row r="1429" spans="1:34" x14ac:dyDescent="0.25">
      <c r="A1429" s="95" t="str">
        <f>IF('Set Up'!A1426="","",'Set Up'!A1426)</f>
        <v/>
      </c>
      <c r="B1429" s="75" t="s">
        <v>81</v>
      </c>
      <c r="C1429" s="85"/>
      <c r="D1429" s="86" t="str">
        <f>IF(Table4[[#This Row],[Diameter (in)]]="","",(((CONVERT(Table4[[#This Row],[Diameter (in)]],"in","m"))/2)^2)*PI())</f>
        <v/>
      </c>
      <c r="E1429" s="87" t="str">
        <f>IF(Table4[[#This Row],[Area (m2)]]="","",$D$4/Table4[[#This Row],[Area (m2)]])</f>
        <v/>
      </c>
      <c r="F1429" s="85">
        <f t="shared" si="22"/>
        <v>4.6951999999999998</v>
      </c>
      <c r="G1429" s="88" t="str">
        <f>IF(Table4[[#This Row],[Segment]]="","",(CONVERT(Table4[[#This Row],[Diameter (in)]],"in","m")*$B$4*Table4[[#This Row],[Velocity (m/s)]])/$C$4)</f>
        <v/>
      </c>
      <c r="H1429" s="96" t="str">
        <f>IF(Table4[[#This Row],[Segment]]="","",IF(Table4[[#This Row],[Teynold''s Number]]&gt;4000,"TURBULENT","LAMINAR"))</f>
        <v/>
      </c>
      <c r="I1429" s="86" t="str">
        <f>IF(Table4[[#This Row],[Segment]]="","",INDEX(Data!C1426:C1440,MATCH(Table4[Material],Data!B1426:B1440,0)))</f>
        <v/>
      </c>
      <c r="J1429" s="89" t="str">
        <f>IF(Table4[[#This Row],[ε (m)]]="","",Table4[[#This Row],[ε (m)]]/(CONVERT(Table4[[#This Row],[Diameter (in)]],"in","m")))</f>
        <v/>
      </c>
      <c r="K1429" s="96" t="str">
        <f>IF(Table4[[#This Row],[Regime]]="LAMINAR",16/Table4[[#This Row],[Teynold''s Number]],"-")</f>
        <v>-</v>
      </c>
      <c r="L1429" s="86"/>
      <c r="M1429" s="97" t="str">
        <f>IF(Table4[[#This Row],[Regime]]="TURBULENT",(((-4*LOG10(Table4[[#This Row],[ε/D]]/3.7+1.256/(Table4[[#This Row],[Teynold''s Number]]*SQRT(Table4[[#This Row],[f turbulent (guess)]]))))^-1)^2),"")</f>
        <v/>
      </c>
      <c r="N1429" s="91" t="str">
        <f>IF(Table4[[#This Row],[f turbulent]]="","",Table4[[#This Row],[f turbulent (guess)]]-Table4[[#This Row],[f turbulent]])</f>
        <v/>
      </c>
      <c r="O1429" s="87">
        <f>IF(Table4[[#This Row],[Segment]]="",0,IF(C1430="",0,IF(C1430&lt;=Table4[[#This Row],[Diameter (in)]],0,1-(D1429/D1430))))</f>
        <v>0</v>
      </c>
      <c r="P1429" s="92" t="str">
        <f>IF(Table4[[#This Row],[Segment]]="","",IF(C1429&gt;C1430,"",IF(C1430="",0.55,(0.55*(1-D1430/D1429)))))</f>
        <v/>
      </c>
      <c r="Q142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29" s="92" t="str">
        <f>IF(Table4[[#This Row],[Segment]]="","",IF(Table4[[#This Row],[Kexpansion]]="","0",((Table4[[#This Row],[Velocity (m/s)]]^2)/2)*Table4[[#This Row],[Kexpansion]]))</f>
        <v/>
      </c>
      <c r="S1429" s="92" t="str">
        <f>IF(Table4[[#This Row],[Segment]]="","",IF(Table4[[#This Row],[Kcontraction]]="","0",((Table4[[#This Row],[Velocity (m/s)]]^2)/2)*Table4[[#This Row],[Kcontraction]]))</f>
        <v/>
      </c>
      <c r="T1429" s="89" t="str">
        <f>IF(Table4[[#This Row],[Segment]]="","",SUMIF($Y$7:$Y$2000,Table4[[#This Row],[Segment]],$AD$7:$AD$2000))</f>
        <v/>
      </c>
      <c r="U1429" s="95" t="str">
        <f>IF(Table4[[#This Row],[Segment]]="","",Table4[[#This Row],[Hfriction (J/kg)]]+Table4[[#This Row],[Hexpansions (J/kg)]]+Table4[[#This Row],[Hcontractions (J/kg)]]+Table4[[#This Row],[Hf (J/kg)]])</f>
        <v/>
      </c>
      <c r="V1429" s="95" t="str">
        <f>IF(Table4[[#This Row],[Segment]]="","",Table4[[#This Row],[Total Friction Loss (J/kg)]]*Table3[Density (kg/m3)])</f>
        <v/>
      </c>
      <c r="W1429" s="95" t="str">
        <f>IF(Table4[[#This Row],[Segment]]="","",Table4[[#This Row],[Total Pressure Drop (Pa)]]/1000)</f>
        <v/>
      </c>
      <c r="Y1429" s="82" t="str">
        <f>IF('Set Up'!D1652="","",'Set Up'!D1652)</f>
        <v/>
      </c>
      <c r="Z1429" s="82" t="str">
        <f>IF('Set Up'!E1652="","",'Set Up'!E1652)</f>
        <v/>
      </c>
      <c r="AA1429" s="82" t="str">
        <f>IF('Set Up'!F1652="","",'Set Up'!F1652)</f>
        <v/>
      </c>
      <c r="AB1429" s="82" t="str">
        <f>IF('Set Up'!G1652="","",'Set Up'!G1652)</f>
        <v/>
      </c>
      <c r="AC1429" s="82" t="str">
        <f t="array" ref="AC1429">IF(Y1429="","",INDEX(Data!$G$4:$G$51,MATCH(Table7[[#This Row],[Fitting]]&amp;Table7[[#This Row],[Fitting Subtype]],Data!$E$4:$E$51&amp;Data!$F$4:$F$51,0)))</f>
        <v/>
      </c>
      <c r="AD1429" s="89" t="str">
        <f>IF(Table7[[#This Row],[Segment]]="","",Table7[[#This Row],[Quantity]]*Table7[[#This Row],[Kf]]*(((INDEX(Table4[Velocity (m/s)],MATCH(Table7[[#This Row],[Segment]],Table4[Segment],0)))^2)/2))</f>
        <v/>
      </c>
      <c r="AF1429" s="82" t="str">
        <f>Table4[[#This Row],[Segment]]</f>
        <v/>
      </c>
      <c r="AG1429" s="75"/>
      <c r="AH1429" s="82" t="str">
        <f>IF(Table5[[#This Row],[Segment]]="","",AG1429-Table4[[#This Row],[Total Pressure Drop (kPa)]])</f>
        <v/>
      </c>
    </row>
    <row r="1430" spans="1:34" x14ac:dyDescent="0.25">
      <c r="A1430" s="95" t="str">
        <f>IF('Set Up'!A1427="","",'Set Up'!A1427)</f>
        <v/>
      </c>
      <c r="B1430" s="75" t="s">
        <v>81</v>
      </c>
      <c r="C1430" s="85"/>
      <c r="D1430" s="86" t="str">
        <f>IF(Table4[[#This Row],[Diameter (in)]]="","",(((CONVERT(Table4[[#This Row],[Diameter (in)]],"in","m"))/2)^2)*PI())</f>
        <v/>
      </c>
      <c r="E1430" s="87" t="str">
        <f>IF(Table4[[#This Row],[Area (m2)]]="","",$D$4/Table4[[#This Row],[Area (m2)]])</f>
        <v/>
      </c>
      <c r="F1430" s="85">
        <f t="shared" si="22"/>
        <v>4.6951999999999998</v>
      </c>
      <c r="G1430" s="88" t="str">
        <f>IF(Table4[[#This Row],[Segment]]="","",(CONVERT(Table4[[#This Row],[Diameter (in)]],"in","m")*$B$4*Table4[[#This Row],[Velocity (m/s)]])/$C$4)</f>
        <v/>
      </c>
      <c r="H1430" s="96" t="str">
        <f>IF(Table4[[#This Row],[Segment]]="","",IF(Table4[[#This Row],[Teynold''s Number]]&gt;4000,"TURBULENT","LAMINAR"))</f>
        <v/>
      </c>
      <c r="I1430" s="86" t="str">
        <f>IF(Table4[[#This Row],[Segment]]="","",INDEX(Data!C1427:C1441,MATCH(Table4[Material],Data!B1427:B1441,0)))</f>
        <v/>
      </c>
      <c r="J1430" s="89" t="str">
        <f>IF(Table4[[#This Row],[ε (m)]]="","",Table4[[#This Row],[ε (m)]]/(CONVERT(Table4[[#This Row],[Diameter (in)]],"in","m")))</f>
        <v/>
      </c>
      <c r="K1430" s="96" t="str">
        <f>IF(Table4[[#This Row],[Regime]]="LAMINAR",16/Table4[[#This Row],[Teynold''s Number]],"-")</f>
        <v>-</v>
      </c>
      <c r="L1430" s="86"/>
      <c r="M1430" s="97" t="str">
        <f>IF(Table4[[#This Row],[Regime]]="TURBULENT",(((-4*LOG10(Table4[[#This Row],[ε/D]]/3.7+1.256/(Table4[[#This Row],[Teynold''s Number]]*SQRT(Table4[[#This Row],[f turbulent (guess)]]))))^-1)^2),"")</f>
        <v/>
      </c>
      <c r="N1430" s="91" t="str">
        <f>IF(Table4[[#This Row],[f turbulent]]="","",Table4[[#This Row],[f turbulent (guess)]]-Table4[[#This Row],[f turbulent]])</f>
        <v/>
      </c>
      <c r="O1430" s="87">
        <f>IF(Table4[[#This Row],[Segment]]="",0,IF(C1431="",0,IF(C1431&lt;=Table4[[#This Row],[Diameter (in)]],0,1-(D1430/D1431))))</f>
        <v>0</v>
      </c>
      <c r="P1430" s="92" t="str">
        <f>IF(Table4[[#This Row],[Segment]]="","",IF(C1430&gt;C1431,"",IF(C1431="",0.55,(0.55*(1-D1431/D1430)))))</f>
        <v/>
      </c>
      <c r="Q143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30" s="92" t="str">
        <f>IF(Table4[[#This Row],[Segment]]="","",IF(Table4[[#This Row],[Kexpansion]]="","0",((Table4[[#This Row],[Velocity (m/s)]]^2)/2)*Table4[[#This Row],[Kexpansion]]))</f>
        <v/>
      </c>
      <c r="S1430" s="92" t="str">
        <f>IF(Table4[[#This Row],[Segment]]="","",IF(Table4[[#This Row],[Kcontraction]]="","0",((Table4[[#This Row],[Velocity (m/s)]]^2)/2)*Table4[[#This Row],[Kcontraction]]))</f>
        <v/>
      </c>
      <c r="T1430" s="89" t="str">
        <f>IF(Table4[[#This Row],[Segment]]="","",SUMIF($Y$7:$Y$2000,Table4[[#This Row],[Segment]],$AD$7:$AD$2000))</f>
        <v/>
      </c>
      <c r="U1430" s="95" t="str">
        <f>IF(Table4[[#This Row],[Segment]]="","",Table4[[#This Row],[Hfriction (J/kg)]]+Table4[[#This Row],[Hexpansions (J/kg)]]+Table4[[#This Row],[Hcontractions (J/kg)]]+Table4[[#This Row],[Hf (J/kg)]])</f>
        <v/>
      </c>
      <c r="V1430" s="95" t="str">
        <f>IF(Table4[[#This Row],[Segment]]="","",Table4[[#This Row],[Total Friction Loss (J/kg)]]*Table3[Density (kg/m3)])</f>
        <v/>
      </c>
      <c r="W1430" s="95" t="str">
        <f>IF(Table4[[#This Row],[Segment]]="","",Table4[[#This Row],[Total Pressure Drop (Pa)]]/1000)</f>
        <v/>
      </c>
      <c r="Y1430" s="82" t="str">
        <f>IF('Set Up'!D1653="","",'Set Up'!D1653)</f>
        <v/>
      </c>
      <c r="Z1430" s="82" t="str">
        <f>IF('Set Up'!E1653="","",'Set Up'!E1653)</f>
        <v/>
      </c>
      <c r="AA1430" s="82" t="str">
        <f>IF('Set Up'!F1653="","",'Set Up'!F1653)</f>
        <v/>
      </c>
      <c r="AB1430" s="82" t="str">
        <f>IF('Set Up'!G1653="","",'Set Up'!G1653)</f>
        <v/>
      </c>
      <c r="AC1430" s="82" t="str">
        <f t="array" ref="AC1430">IF(Y1430="","",INDEX(Data!$G$4:$G$51,MATCH(Table7[[#This Row],[Fitting]]&amp;Table7[[#This Row],[Fitting Subtype]],Data!$E$4:$E$51&amp;Data!$F$4:$F$51,0)))</f>
        <v/>
      </c>
      <c r="AD1430" s="89" t="str">
        <f>IF(Table7[[#This Row],[Segment]]="","",Table7[[#This Row],[Quantity]]*Table7[[#This Row],[Kf]]*(((INDEX(Table4[Velocity (m/s)],MATCH(Table7[[#This Row],[Segment]],Table4[Segment],0)))^2)/2))</f>
        <v/>
      </c>
      <c r="AF1430" s="82" t="str">
        <f>Table4[[#This Row],[Segment]]</f>
        <v/>
      </c>
      <c r="AG1430" s="75"/>
      <c r="AH1430" s="82" t="str">
        <f>IF(Table5[[#This Row],[Segment]]="","",AG1430-Table4[[#This Row],[Total Pressure Drop (kPa)]])</f>
        <v/>
      </c>
    </row>
    <row r="1431" spans="1:34" x14ac:dyDescent="0.25">
      <c r="A1431" s="95" t="str">
        <f>IF('Set Up'!A1428="","",'Set Up'!A1428)</f>
        <v/>
      </c>
      <c r="B1431" s="75" t="s">
        <v>81</v>
      </c>
      <c r="C1431" s="85"/>
      <c r="D1431" s="86" t="str">
        <f>IF(Table4[[#This Row],[Diameter (in)]]="","",(((CONVERT(Table4[[#This Row],[Diameter (in)]],"in","m"))/2)^2)*PI())</f>
        <v/>
      </c>
      <c r="E1431" s="87" t="str">
        <f>IF(Table4[[#This Row],[Area (m2)]]="","",$D$4/Table4[[#This Row],[Area (m2)]])</f>
        <v/>
      </c>
      <c r="F1431" s="85">
        <f t="shared" si="22"/>
        <v>4.6951999999999998</v>
      </c>
      <c r="G1431" s="88" t="str">
        <f>IF(Table4[[#This Row],[Segment]]="","",(CONVERT(Table4[[#This Row],[Diameter (in)]],"in","m")*$B$4*Table4[[#This Row],[Velocity (m/s)]])/$C$4)</f>
        <v/>
      </c>
      <c r="H1431" s="96" t="str">
        <f>IF(Table4[[#This Row],[Segment]]="","",IF(Table4[[#This Row],[Teynold''s Number]]&gt;4000,"TURBULENT","LAMINAR"))</f>
        <v/>
      </c>
      <c r="I1431" s="86" t="str">
        <f>IF(Table4[[#This Row],[Segment]]="","",INDEX(Data!C1428:C1442,MATCH(Table4[Material],Data!B1428:B1442,0)))</f>
        <v/>
      </c>
      <c r="J1431" s="89" t="str">
        <f>IF(Table4[[#This Row],[ε (m)]]="","",Table4[[#This Row],[ε (m)]]/(CONVERT(Table4[[#This Row],[Diameter (in)]],"in","m")))</f>
        <v/>
      </c>
      <c r="K1431" s="96" t="str">
        <f>IF(Table4[[#This Row],[Regime]]="LAMINAR",16/Table4[[#This Row],[Teynold''s Number]],"-")</f>
        <v>-</v>
      </c>
      <c r="L1431" s="86"/>
      <c r="M1431" s="97" t="str">
        <f>IF(Table4[[#This Row],[Regime]]="TURBULENT",(((-4*LOG10(Table4[[#This Row],[ε/D]]/3.7+1.256/(Table4[[#This Row],[Teynold''s Number]]*SQRT(Table4[[#This Row],[f turbulent (guess)]]))))^-1)^2),"")</f>
        <v/>
      </c>
      <c r="N1431" s="91" t="str">
        <f>IF(Table4[[#This Row],[f turbulent]]="","",Table4[[#This Row],[f turbulent (guess)]]-Table4[[#This Row],[f turbulent]])</f>
        <v/>
      </c>
      <c r="O1431" s="87">
        <f>IF(Table4[[#This Row],[Segment]]="",0,IF(C1432="",0,IF(C1432&lt;=Table4[[#This Row],[Diameter (in)]],0,1-(D1431/D1432))))</f>
        <v>0</v>
      </c>
      <c r="P1431" s="92" t="str">
        <f>IF(Table4[[#This Row],[Segment]]="","",IF(C1431&gt;C1432,"",IF(C1432="",0.55,(0.55*(1-D1432/D1431)))))</f>
        <v/>
      </c>
      <c r="Q143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31" s="92" t="str">
        <f>IF(Table4[[#This Row],[Segment]]="","",IF(Table4[[#This Row],[Kexpansion]]="","0",((Table4[[#This Row],[Velocity (m/s)]]^2)/2)*Table4[[#This Row],[Kexpansion]]))</f>
        <v/>
      </c>
      <c r="S1431" s="92" t="str">
        <f>IF(Table4[[#This Row],[Segment]]="","",IF(Table4[[#This Row],[Kcontraction]]="","0",((Table4[[#This Row],[Velocity (m/s)]]^2)/2)*Table4[[#This Row],[Kcontraction]]))</f>
        <v/>
      </c>
      <c r="T1431" s="89" t="str">
        <f>IF(Table4[[#This Row],[Segment]]="","",SUMIF($Y$7:$Y$2000,Table4[[#This Row],[Segment]],$AD$7:$AD$2000))</f>
        <v/>
      </c>
      <c r="U1431" s="95" t="str">
        <f>IF(Table4[[#This Row],[Segment]]="","",Table4[[#This Row],[Hfriction (J/kg)]]+Table4[[#This Row],[Hexpansions (J/kg)]]+Table4[[#This Row],[Hcontractions (J/kg)]]+Table4[[#This Row],[Hf (J/kg)]])</f>
        <v/>
      </c>
      <c r="V1431" s="95" t="str">
        <f>IF(Table4[[#This Row],[Segment]]="","",Table4[[#This Row],[Total Friction Loss (J/kg)]]*Table3[Density (kg/m3)])</f>
        <v/>
      </c>
      <c r="W1431" s="95" t="str">
        <f>IF(Table4[[#This Row],[Segment]]="","",Table4[[#This Row],[Total Pressure Drop (Pa)]]/1000)</f>
        <v/>
      </c>
      <c r="Y1431" s="82" t="str">
        <f>IF('Set Up'!D1654="","",'Set Up'!D1654)</f>
        <v/>
      </c>
      <c r="Z1431" s="82" t="str">
        <f>IF('Set Up'!E1654="","",'Set Up'!E1654)</f>
        <v/>
      </c>
      <c r="AA1431" s="82" t="str">
        <f>IF('Set Up'!F1654="","",'Set Up'!F1654)</f>
        <v/>
      </c>
      <c r="AB1431" s="82" t="str">
        <f>IF('Set Up'!G1654="","",'Set Up'!G1654)</f>
        <v/>
      </c>
      <c r="AC1431" s="82" t="str">
        <f t="array" ref="AC1431">IF(Y1431="","",INDEX(Data!$G$4:$G$51,MATCH(Table7[[#This Row],[Fitting]]&amp;Table7[[#This Row],[Fitting Subtype]],Data!$E$4:$E$51&amp;Data!$F$4:$F$51,0)))</f>
        <v/>
      </c>
      <c r="AD1431" s="89" t="str">
        <f>IF(Table7[[#This Row],[Segment]]="","",Table7[[#This Row],[Quantity]]*Table7[[#This Row],[Kf]]*(((INDEX(Table4[Velocity (m/s)],MATCH(Table7[[#This Row],[Segment]],Table4[Segment],0)))^2)/2))</f>
        <v/>
      </c>
      <c r="AF1431" s="82" t="str">
        <f>Table4[[#This Row],[Segment]]</f>
        <v/>
      </c>
      <c r="AG1431" s="75"/>
      <c r="AH1431" s="82" t="str">
        <f>IF(Table5[[#This Row],[Segment]]="","",AG1431-Table4[[#This Row],[Total Pressure Drop (kPa)]])</f>
        <v/>
      </c>
    </row>
    <row r="1432" spans="1:34" x14ac:dyDescent="0.25">
      <c r="A1432" s="95" t="str">
        <f>IF('Set Up'!A1429="","",'Set Up'!A1429)</f>
        <v/>
      </c>
      <c r="B1432" s="75" t="s">
        <v>81</v>
      </c>
      <c r="C1432" s="85"/>
      <c r="D1432" s="86" t="str">
        <f>IF(Table4[[#This Row],[Diameter (in)]]="","",(((CONVERT(Table4[[#This Row],[Diameter (in)]],"in","m"))/2)^2)*PI())</f>
        <v/>
      </c>
      <c r="E1432" s="87" t="str">
        <f>IF(Table4[[#This Row],[Area (m2)]]="","",$D$4/Table4[[#This Row],[Area (m2)]])</f>
        <v/>
      </c>
      <c r="F1432" s="85">
        <f t="shared" si="22"/>
        <v>4.6951999999999998</v>
      </c>
      <c r="G1432" s="88" t="str">
        <f>IF(Table4[[#This Row],[Segment]]="","",(CONVERT(Table4[[#This Row],[Diameter (in)]],"in","m")*$B$4*Table4[[#This Row],[Velocity (m/s)]])/$C$4)</f>
        <v/>
      </c>
      <c r="H1432" s="96" t="str">
        <f>IF(Table4[[#This Row],[Segment]]="","",IF(Table4[[#This Row],[Teynold''s Number]]&gt;4000,"TURBULENT","LAMINAR"))</f>
        <v/>
      </c>
      <c r="I1432" s="86" t="str">
        <f>IF(Table4[[#This Row],[Segment]]="","",INDEX(Data!C1429:C1443,MATCH(Table4[Material],Data!B1429:B1443,0)))</f>
        <v/>
      </c>
      <c r="J1432" s="89" t="str">
        <f>IF(Table4[[#This Row],[ε (m)]]="","",Table4[[#This Row],[ε (m)]]/(CONVERT(Table4[[#This Row],[Diameter (in)]],"in","m")))</f>
        <v/>
      </c>
      <c r="K1432" s="96" t="str">
        <f>IF(Table4[[#This Row],[Regime]]="LAMINAR",16/Table4[[#This Row],[Teynold''s Number]],"-")</f>
        <v>-</v>
      </c>
      <c r="L1432" s="86"/>
      <c r="M1432" s="97" t="str">
        <f>IF(Table4[[#This Row],[Regime]]="TURBULENT",(((-4*LOG10(Table4[[#This Row],[ε/D]]/3.7+1.256/(Table4[[#This Row],[Teynold''s Number]]*SQRT(Table4[[#This Row],[f turbulent (guess)]]))))^-1)^2),"")</f>
        <v/>
      </c>
      <c r="N1432" s="91" t="str">
        <f>IF(Table4[[#This Row],[f turbulent]]="","",Table4[[#This Row],[f turbulent (guess)]]-Table4[[#This Row],[f turbulent]])</f>
        <v/>
      </c>
      <c r="O1432" s="87">
        <f>IF(Table4[[#This Row],[Segment]]="",0,IF(C1433="",0,IF(C1433&lt;=Table4[[#This Row],[Diameter (in)]],0,1-(D1432/D1433))))</f>
        <v>0</v>
      </c>
      <c r="P1432" s="92" t="str">
        <f>IF(Table4[[#This Row],[Segment]]="","",IF(C1432&gt;C1433,"",IF(C1433="",0.55,(0.55*(1-D1433/D1432)))))</f>
        <v/>
      </c>
      <c r="Q143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32" s="92" t="str">
        <f>IF(Table4[[#This Row],[Segment]]="","",IF(Table4[[#This Row],[Kexpansion]]="","0",((Table4[[#This Row],[Velocity (m/s)]]^2)/2)*Table4[[#This Row],[Kexpansion]]))</f>
        <v/>
      </c>
      <c r="S1432" s="92" t="str">
        <f>IF(Table4[[#This Row],[Segment]]="","",IF(Table4[[#This Row],[Kcontraction]]="","0",((Table4[[#This Row],[Velocity (m/s)]]^2)/2)*Table4[[#This Row],[Kcontraction]]))</f>
        <v/>
      </c>
      <c r="T1432" s="89" t="str">
        <f>IF(Table4[[#This Row],[Segment]]="","",SUMIF($Y$7:$Y$2000,Table4[[#This Row],[Segment]],$AD$7:$AD$2000))</f>
        <v/>
      </c>
      <c r="U1432" s="95" t="str">
        <f>IF(Table4[[#This Row],[Segment]]="","",Table4[[#This Row],[Hfriction (J/kg)]]+Table4[[#This Row],[Hexpansions (J/kg)]]+Table4[[#This Row],[Hcontractions (J/kg)]]+Table4[[#This Row],[Hf (J/kg)]])</f>
        <v/>
      </c>
      <c r="V1432" s="95" t="str">
        <f>IF(Table4[[#This Row],[Segment]]="","",Table4[[#This Row],[Total Friction Loss (J/kg)]]*Table3[Density (kg/m3)])</f>
        <v/>
      </c>
      <c r="W1432" s="95" t="str">
        <f>IF(Table4[[#This Row],[Segment]]="","",Table4[[#This Row],[Total Pressure Drop (Pa)]]/1000)</f>
        <v/>
      </c>
      <c r="Y1432" s="82" t="str">
        <f>IF('Set Up'!D1655="","",'Set Up'!D1655)</f>
        <v/>
      </c>
      <c r="Z1432" s="82" t="str">
        <f>IF('Set Up'!E1655="","",'Set Up'!E1655)</f>
        <v/>
      </c>
      <c r="AA1432" s="82" t="str">
        <f>IF('Set Up'!F1655="","",'Set Up'!F1655)</f>
        <v/>
      </c>
      <c r="AB1432" s="82" t="str">
        <f>IF('Set Up'!G1655="","",'Set Up'!G1655)</f>
        <v/>
      </c>
      <c r="AC1432" s="82" t="str">
        <f t="array" ref="AC1432">IF(Y1432="","",INDEX(Data!$G$4:$G$51,MATCH(Table7[[#This Row],[Fitting]]&amp;Table7[[#This Row],[Fitting Subtype]],Data!$E$4:$E$51&amp;Data!$F$4:$F$51,0)))</f>
        <v/>
      </c>
      <c r="AD1432" s="89" t="str">
        <f>IF(Table7[[#This Row],[Segment]]="","",Table7[[#This Row],[Quantity]]*Table7[[#This Row],[Kf]]*(((INDEX(Table4[Velocity (m/s)],MATCH(Table7[[#This Row],[Segment]],Table4[Segment],0)))^2)/2))</f>
        <v/>
      </c>
      <c r="AF1432" s="82" t="str">
        <f>Table4[[#This Row],[Segment]]</f>
        <v/>
      </c>
      <c r="AG1432" s="75"/>
      <c r="AH1432" s="82" t="str">
        <f>IF(Table5[[#This Row],[Segment]]="","",AG1432-Table4[[#This Row],[Total Pressure Drop (kPa)]])</f>
        <v/>
      </c>
    </row>
    <row r="1433" spans="1:34" x14ac:dyDescent="0.25">
      <c r="A1433" s="95" t="str">
        <f>IF('Set Up'!A1430="","",'Set Up'!A1430)</f>
        <v/>
      </c>
      <c r="B1433" s="75" t="s">
        <v>81</v>
      </c>
      <c r="C1433" s="85"/>
      <c r="D1433" s="86" t="str">
        <f>IF(Table4[[#This Row],[Diameter (in)]]="","",(((CONVERT(Table4[[#This Row],[Diameter (in)]],"in","m"))/2)^2)*PI())</f>
        <v/>
      </c>
      <c r="E1433" s="87" t="str">
        <f>IF(Table4[[#This Row],[Area (m2)]]="","",$D$4/Table4[[#This Row],[Area (m2)]])</f>
        <v/>
      </c>
      <c r="F1433" s="85">
        <f t="shared" si="22"/>
        <v>4.6951999999999998</v>
      </c>
      <c r="G1433" s="88" t="str">
        <f>IF(Table4[[#This Row],[Segment]]="","",(CONVERT(Table4[[#This Row],[Diameter (in)]],"in","m")*$B$4*Table4[[#This Row],[Velocity (m/s)]])/$C$4)</f>
        <v/>
      </c>
      <c r="H1433" s="96" t="str">
        <f>IF(Table4[[#This Row],[Segment]]="","",IF(Table4[[#This Row],[Teynold''s Number]]&gt;4000,"TURBULENT","LAMINAR"))</f>
        <v/>
      </c>
      <c r="I1433" s="86" t="str">
        <f>IF(Table4[[#This Row],[Segment]]="","",INDEX(Data!C1430:C1444,MATCH(Table4[Material],Data!B1430:B1444,0)))</f>
        <v/>
      </c>
      <c r="J1433" s="89" t="str">
        <f>IF(Table4[[#This Row],[ε (m)]]="","",Table4[[#This Row],[ε (m)]]/(CONVERT(Table4[[#This Row],[Diameter (in)]],"in","m")))</f>
        <v/>
      </c>
      <c r="K1433" s="96" t="str">
        <f>IF(Table4[[#This Row],[Regime]]="LAMINAR",16/Table4[[#This Row],[Teynold''s Number]],"-")</f>
        <v>-</v>
      </c>
      <c r="L1433" s="86"/>
      <c r="M1433" s="97" t="str">
        <f>IF(Table4[[#This Row],[Regime]]="TURBULENT",(((-4*LOG10(Table4[[#This Row],[ε/D]]/3.7+1.256/(Table4[[#This Row],[Teynold''s Number]]*SQRT(Table4[[#This Row],[f turbulent (guess)]]))))^-1)^2),"")</f>
        <v/>
      </c>
      <c r="N1433" s="91" t="str">
        <f>IF(Table4[[#This Row],[f turbulent]]="","",Table4[[#This Row],[f turbulent (guess)]]-Table4[[#This Row],[f turbulent]])</f>
        <v/>
      </c>
      <c r="O1433" s="87">
        <f>IF(Table4[[#This Row],[Segment]]="",0,IF(C1434="",0,IF(C1434&lt;=Table4[[#This Row],[Diameter (in)]],0,1-(D1433/D1434))))</f>
        <v>0</v>
      </c>
      <c r="P1433" s="92" t="str">
        <f>IF(Table4[[#This Row],[Segment]]="","",IF(C1433&gt;C1434,"",IF(C1434="",0.55,(0.55*(1-D1434/D1433)))))</f>
        <v/>
      </c>
      <c r="Q143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33" s="92" t="str">
        <f>IF(Table4[[#This Row],[Segment]]="","",IF(Table4[[#This Row],[Kexpansion]]="","0",((Table4[[#This Row],[Velocity (m/s)]]^2)/2)*Table4[[#This Row],[Kexpansion]]))</f>
        <v/>
      </c>
      <c r="S1433" s="92" t="str">
        <f>IF(Table4[[#This Row],[Segment]]="","",IF(Table4[[#This Row],[Kcontraction]]="","0",((Table4[[#This Row],[Velocity (m/s)]]^2)/2)*Table4[[#This Row],[Kcontraction]]))</f>
        <v/>
      </c>
      <c r="T1433" s="89" t="str">
        <f>IF(Table4[[#This Row],[Segment]]="","",SUMIF($Y$7:$Y$2000,Table4[[#This Row],[Segment]],$AD$7:$AD$2000))</f>
        <v/>
      </c>
      <c r="U1433" s="95" t="str">
        <f>IF(Table4[[#This Row],[Segment]]="","",Table4[[#This Row],[Hfriction (J/kg)]]+Table4[[#This Row],[Hexpansions (J/kg)]]+Table4[[#This Row],[Hcontractions (J/kg)]]+Table4[[#This Row],[Hf (J/kg)]])</f>
        <v/>
      </c>
      <c r="V1433" s="95" t="str">
        <f>IF(Table4[[#This Row],[Segment]]="","",Table4[[#This Row],[Total Friction Loss (J/kg)]]*Table3[Density (kg/m3)])</f>
        <v/>
      </c>
      <c r="W1433" s="95" t="str">
        <f>IF(Table4[[#This Row],[Segment]]="","",Table4[[#This Row],[Total Pressure Drop (Pa)]]/1000)</f>
        <v/>
      </c>
      <c r="Y1433" s="82" t="str">
        <f>IF('Set Up'!D1656="","",'Set Up'!D1656)</f>
        <v/>
      </c>
      <c r="Z1433" s="82" t="str">
        <f>IF('Set Up'!E1656="","",'Set Up'!E1656)</f>
        <v/>
      </c>
      <c r="AA1433" s="82" t="str">
        <f>IF('Set Up'!F1656="","",'Set Up'!F1656)</f>
        <v/>
      </c>
      <c r="AB1433" s="82" t="str">
        <f>IF('Set Up'!G1656="","",'Set Up'!G1656)</f>
        <v/>
      </c>
      <c r="AC1433" s="82" t="str">
        <f t="array" ref="AC1433">IF(Y1433="","",INDEX(Data!$G$4:$G$51,MATCH(Table7[[#This Row],[Fitting]]&amp;Table7[[#This Row],[Fitting Subtype]],Data!$E$4:$E$51&amp;Data!$F$4:$F$51,0)))</f>
        <v/>
      </c>
      <c r="AD1433" s="89" t="str">
        <f>IF(Table7[[#This Row],[Segment]]="","",Table7[[#This Row],[Quantity]]*Table7[[#This Row],[Kf]]*(((INDEX(Table4[Velocity (m/s)],MATCH(Table7[[#This Row],[Segment]],Table4[Segment],0)))^2)/2))</f>
        <v/>
      </c>
      <c r="AF1433" s="82" t="str">
        <f>Table4[[#This Row],[Segment]]</f>
        <v/>
      </c>
      <c r="AG1433" s="75"/>
      <c r="AH1433" s="82" t="str">
        <f>IF(Table5[[#This Row],[Segment]]="","",AG1433-Table4[[#This Row],[Total Pressure Drop (kPa)]])</f>
        <v/>
      </c>
    </row>
    <row r="1434" spans="1:34" x14ac:dyDescent="0.25">
      <c r="A1434" s="95" t="str">
        <f>IF('Set Up'!A1431="","",'Set Up'!A1431)</f>
        <v/>
      </c>
      <c r="B1434" s="75" t="s">
        <v>81</v>
      </c>
      <c r="C1434" s="85"/>
      <c r="D1434" s="86" t="str">
        <f>IF(Table4[[#This Row],[Diameter (in)]]="","",(((CONVERT(Table4[[#This Row],[Diameter (in)]],"in","m"))/2)^2)*PI())</f>
        <v/>
      </c>
      <c r="E1434" s="87" t="str">
        <f>IF(Table4[[#This Row],[Area (m2)]]="","",$D$4/Table4[[#This Row],[Area (m2)]])</f>
        <v/>
      </c>
      <c r="F1434" s="85">
        <f t="shared" si="22"/>
        <v>4.6951999999999998</v>
      </c>
      <c r="G1434" s="88" t="str">
        <f>IF(Table4[[#This Row],[Segment]]="","",(CONVERT(Table4[[#This Row],[Diameter (in)]],"in","m")*$B$4*Table4[[#This Row],[Velocity (m/s)]])/$C$4)</f>
        <v/>
      </c>
      <c r="H1434" s="96" t="str">
        <f>IF(Table4[[#This Row],[Segment]]="","",IF(Table4[[#This Row],[Teynold''s Number]]&gt;4000,"TURBULENT","LAMINAR"))</f>
        <v/>
      </c>
      <c r="I1434" s="86" t="str">
        <f>IF(Table4[[#This Row],[Segment]]="","",INDEX(Data!C1431:C1445,MATCH(Table4[Material],Data!B1431:B1445,0)))</f>
        <v/>
      </c>
      <c r="J1434" s="89" t="str">
        <f>IF(Table4[[#This Row],[ε (m)]]="","",Table4[[#This Row],[ε (m)]]/(CONVERT(Table4[[#This Row],[Diameter (in)]],"in","m")))</f>
        <v/>
      </c>
      <c r="K1434" s="96" t="str">
        <f>IF(Table4[[#This Row],[Regime]]="LAMINAR",16/Table4[[#This Row],[Teynold''s Number]],"-")</f>
        <v>-</v>
      </c>
      <c r="L1434" s="86"/>
      <c r="M1434" s="97" t="str">
        <f>IF(Table4[[#This Row],[Regime]]="TURBULENT",(((-4*LOG10(Table4[[#This Row],[ε/D]]/3.7+1.256/(Table4[[#This Row],[Teynold''s Number]]*SQRT(Table4[[#This Row],[f turbulent (guess)]]))))^-1)^2),"")</f>
        <v/>
      </c>
      <c r="N1434" s="91" t="str">
        <f>IF(Table4[[#This Row],[f turbulent]]="","",Table4[[#This Row],[f turbulent (guess)]]-Table4[[#This Row],[f turbulent]])</f>
        <v/>
      </c>
      <c r="O1434" s="87">
        <f>IF(Table4[[#This Row],[Segment]]="",0,IF(C1435="",0,IF(C1435&lt;=Table4[[#This Row],[Diameter (in)]],0,1-(D1434/D1435))))</f>
        <v>0</v>
      </c>
      <c r="P1434" s="92" t="str">
        <f>IF(Table4[[#This Row],[Segment]]="","",IF(C1434&gt;C1435,"",IF(C1435="",0.55,(0.55*(1-D1435/D1434)))))</f>
        <v/>
      </c>
      <c r="Q143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34" s="92" t="str">
        <f>IF(Table4[[#This Row],[Segment]]="","",IF(Table4[[#This Row],[Kexpansion]]="","0",((Table4[[#This Row],[Velocity (m/s)]]^2)/2)*Table4[[#This Row],[Kexpansion]]))</f>
        <v/>
      </c>
      <c r="S1434" s="92" t="str">
        <f>IF(Table4[[#This Row],[Segment]]="","",IF(Table4[[#This Row],[Kcontraction]]="","0",((Table4[[#This Row],[Velocity (m/s)]]^2)/2)*Table4[[#This Row],[Kcontraction]]))</f>
        <v/>
      </c>
      <c r="T1434" s="89" t="str">
        <f>IF(Table4[[#This Row],[Segment]]="","",SUMIF($Y$7:$Y$2000,Table4[[#This Row],[Segment]],$AD$7:$AD$2000))</f>
        <v/>
      </c>
      <c r="U1434" s="95" t="str">
        <f>IF(Table4[[#This Row],[Segment]]="","",Table4[[#This Row],[Hfriction (J/kg)]]+Table4[[#This Row],[Hexpansions (J/kg)]]+Table4[[#This Row],[Hcontractions (J/kg)]]+Table4[[#This Row],[Hf (J/kg)]])</f>
        <v/>
      </c>
      <c r="V1434" s="95" t="str">
        <f>IF(Table4[[#This Row],[Segment]]="","",Table4[[#This Row],[Total Friction Loss (J/kg)]]*Table3[Density (kg/m3)])</f>
        <v/>
      </c>
      <c r="W1434" s="95" t="str">
        <f>IF(Table4[[#This Row],[Segment]]="","",Table4[[#This Row],[Total Pressure Drop (Pa)]]/1000)</f>
        <v/>
      </c>
      <c r="Y1434" s="82" t="str">
        <f>IF('Set Up'!D1657="","",'Set Up'!D1657)</f>
        <v/>
      </c>
      <c r="Z1434" s="82" t="str">
        <f>IF('Set Up'!E1657="","",'Set Up'!E1657)</f>
        <v/>
      </c>
      <c r="AA1434" s="82" t="str">
        <f>IF('Set Up'!F1657="","",'Set Up'!F1657)</f>
        <v/>
      </c>
      <c r="AB1434" s="82" t="str">
        <f>IF('Set Up'!G1657="","",'Set Up'!G1657)</f>
        <v/>
      </c>
      <c r="AC1434" s="82" t="str">
        <f t="array" ref="AC1434">IF(Y1434="","",INDEX(Data!$G$4:$G$51,MATCH(Table7[[#This Row],[Fitting]]&amp;Table7[[#This Row],[Fitting Subtype]],Data!$E$4:$E$51&amp;Data!$F$4:$F$51,0)))</f>
        <v/>
      </c>
      <c r="AD1434" s="89" t="str">
        <f>IF(Table7[[#This Row],[Segment]]="","",Table7[[#This Row],[Quantity]]*Table7[[#This Row],[Kf]]*(((INDEX(Table4[Velocity (m/s)],MATCH(Table7[[#This Row],[Segment]],Table4[Segment],0)))^2)/2))</f>
        <v/>
      </c>
      <c r="AF1434" s="82" t="str">
        <f>Table4[[#This Row],[Segment]]</f>
        <v/>
      </c>
      <c r="AG1434" s="75"/>
      <c r="AH1434" s="82" t="str">
        <f>IF(Table5[[#This Row],[Segment]]="","",AG1434-Table4[[#This Row],[Total Pressure Drop (kPa)]])</f>
        <v/>
      </c>
    </row>
    <row r="1435" spans="1:34" x14ac:dyDescent="0.25">
      <c r="A1435" s="95" t="str">
        <f>IF('Set Up'!A1432="","",'Set Up'!A1432)</f>
        <v/>
      </c>
      <c r="B1435" s="75" t="s">
        <v>81</v>
      </c>
      <c r="C1435" s="85"/>
      <c r="D1435" s="86" t="str">
        <f>IF(Table4[[#This Row],[Diameter (in)]]="","",(((CONVERT(Table4[[#This Row],[Diameter (in)]],"in","m"))/2)^2)*PI())</f>
        <v/>
      </c>
      <c r="E1435" s="87" t="str">
        <f>IF(Table4[[#This Row],[Area (m2)]]="","",$D$4/Table4[[#This Row],[Area (m2)]])</f>
        <v/>
      </c>
      <c r="F1435" s="85">
        <f t="shared" si="22"/>
        <v>4.6951999999999998</v>
      </c>
      <c r="G1435" s="88" t="str">
        <f>IF(Table4[[#This Row],[Segment]]="","",(CONVERT(Table4[[#This Row],[Diameter (in)]],"in","m")*$B$4*Table4[[#This Row],[Velocity (m/s)]])/$C$4)</f>
        <v/>
      </c>
      <c r="H1435" s="96" t="str">
        <f>IF(Table4[[#This Row],[Segment]]="","",IF(Table4[[#This Row],[Teynold''s Number]]&gt;4000,"TURBULENT","LAMINAR"))</f>
        <v/>
      </c>
      <c r="I1435" s="86" t="str">
        <f>IF(Table4[[#This Row],[Segment]]="","",INDEX(Data!C1432:C1446,MATCH(Table4[Material],Data!B1432:B1446,0)))</f>
        <v/>
      </c>
      <c r="J1435" s="89" t="str">
        <f>IF(Table4[[#This Row],[ε (m)]]="","",Table4[[#This Row],[ε (m)]]/(CONVERT(Table4[[#This Row],[Diameter (in)]],"in","m")))</f>
        <v/>
      </c>
      <c r="K1435" s="96" t="str">
        <f>IF(Table4[[#This Row],[Regime]]="LAMINAR",16/Table4[[#This Row],[Teynold''s Number]],"-")</f>
        <v>-</v>
      </c>
      <c r="L1435" s="86"/>
      <c r="M1435" s="97" t="str">
        <f>IF(Table4[[#This Row],[Regime]]="TURBULENT",(((-4*LOG10(Table4[[#This Row],[ε/D]]/3.7+1.256/(Table4[[#This Row],[Teynold''s Number]]*SQRT(Table4[[#This Row],[f turbulent (guess)]]))))^-1)^2),"")</f>
        <v/>
      </c>
      <c r="N1435" s="91" t="str">
        <f>IF(Table4[[#This Row],[f turbulent]]="","",Table4[[#This Row],[f turbulent (guess)]]-Table4[[#This Row],[f turbulent]])</f>
        <v/>
      </c>
      <c r="O1435" s="87">
        <f>IF(Table4[[#This Row],[Segment]]="",0,IF(C1436="",0,IF(C1436&lt;=Table4[[#This Row],[Diameter (in)]],0,1-(D1435/D1436))))</f>
        <v>0</v>
      </c>
      <c r="P1435" s="92" t="str">
        <f>IF(Table4[[#This Row],[Segment]]="","",IF(C1435&gt;C1436,"",IF(C1436="",0.55,(0.55*(1-D1436/D1435)))))</f>
        <v/>
      </c>
      <c r="Q143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35" s="92" t="str">
        <f>IF(Table4[[#This Row],[Segment]]="","",IF(Table4[[#This Row],[Kexpansion]]="","0",((Table4[[#This Row],[Velocity (m/s)]]^2)/2)*Table4[[#This Row],[Kexpansion]]))</f>
        <v/>
      </c>
      <c r="S1435" s="92" t="str">
        <f>IF(Table4[[#This Row],[Segment]]="","",IF(Table4[[#This Row],[Kcontraction]]="","0",((Table4[[#This Row],[Velocity (m/s)]]^2)/2)*Table4[[#This Row],[Kcontraction]]))</f>
        <v/>
      </c>
      <c r="T1435" s="89" t="str">
        <f>IF(Table4[[#This Row],[Segment]]="","",SUMIF($Y$7:$Y$2000,Table4[[#This Row],[Segment]],$AD$7:$AD$2000))</f>
        <v/>
      </c>
      <c r="U1435" s="95" t="str">
        <f>IF(Table4[[#This Row],[Segment]]="","",Table4[[#This Row],[Hfriction (J/kg)]]+Table4[[#This Row],[Hexpansions (J/kg)]]+Table4[[#This Row],[Hcontractions (J/kg)]]+Table4[[#This Row],[Hf (J/kg)]])</f>
        <v/>
      </c>
      <c r="V1435" s="95" t="str">
        <f>IF(Table4[[#This Row],[Segment]]="","",Table4[[#This Row],[Total Friction Loss (J/kg)]]*Table3[Density (kg/m3)])</f>
        <v/>
      </c>
      <c r="W1435" s="95" t="str">
        <f>IF(Table4[[#This Row],[Segment]]="","",Table4[[#This Row],[Total Pressure Drop (Pa)]]/1000)</f>
        <v/>
      </c>
      <c r="Y1435" s="82" t="str">
        <f>IF('Set Up'!D1658="","",'Set Up'!D1658)</f>
        <v/>
      </c>
      <c r="Z1435" s="82" t="str">
        <f>IF('Set Up'!E1658="","",'Set Up'!E1658)</f>
        <v/>
      </c>
      <c r="AA1435" s="82" t="str">
        <f>IF('Set Up'!F1658="","",'Set Up'!F1658)</f>
        <v/>
      </c>
      <c r="AB1435" s="82" t="str">
        <f>IF('Set Up'!G1658="","",'Set Up'!G1658)</f>
        <v/>
      </c>
      <c r="AC1435" s="82" t="str">
        <f t="array" ref="AC1435">IF(Y1435="","",INDEX(Data!$G$4:$G$51,MATCH(Table7[[#This Row],[Fitting]]&amp;Table7[[#This Row],[Fitting Subtype]],Data!$E$4:$E$51&amp;Data!$F$4:$F$51,0)))</f>
        <v/>
      </c>
      <c r="AD1435" s="89" t="str">
        <f>IF(Table7[[#This Row],[Segment]]="","",Table7[[#This Row],[Quantity]]*Table7[[#This Row],[Kf]]*(((INDEX(Table4[Velocity (m/s)],MATCH(Table7[[#This Row],[Segment]],Table4[Segment],0)))^2)/2))</f>
        <v/>
      </c>
      <c r="AF1435" s="82" t="str">
        <f>Table4[[#This Row],[Segment]]</f>
        <v/>
      </c>
      <c r="AG1435" s="75"/>
      <c r="AH1435" s="82" t="str">
        <f>IF(Table5[[#This Row],[Segment]]="","",AG1435-Table4[[#This Row],[Total Pressure Drop (kPa)]])</f>
        <v/>
      </c>
    </row>
    <row r="1436" spans="1:34" x14ac:dyDescent="0.25">
      <c r="A1436" s="95" t="str">
        <f>IF('Set Up'!A1433="","",'Set Up'!A1433)</f>
        <v/>
      </c>
      <c r="B1436" s="75" t="s">
        <v>81</v>
      </c>
      <c r="C1436" s="85"/>
      <c r="D1436" s="86" t="str">
        <f>IF(Table4[[#This Row],[Diameter (in)]]="","",(((CONVERT(Table4[[#This Row],[Diameter (in)]],"in","m"))/2)^2)*PI())</f>
        <v/>
      </c>
      <c r="E1436" s="87" t="str">
        <f>IF(Table4[[#This Row],[Area (m2)]]="","",$D$4/Table4[[#This Row],[Area (m2)]])</f>
        <v/>
      </c>
      <c r="F1436" s="85">
        <f t="shared" si="22"/>
        <v>4.6951999999999998</v>
      </c>
      <c r="G1436" s="88" t="str">
        <f>IF(Table4[[#This Row],[Segment]]="","",(CONVERT(Table4[[#This Row],[Diameter (in)]],"in","m")*$B$4*Table4[[#This Row],[Velocity (m/s)]])/$C$4)</f>
        <v/>
      </c>
      <c r="H1436" s="96" t="str">
        <f>IF(Table4[[#This Row],[Segment]]="","",IF(Table4[[#This Row],[Teynold''s Number]]&gt;4000,"TURBULENT","LAMINAR"))</f>
        <v/>
      </c>
      <c r="I1436" s="86" t="str">
        <f>IF(Table4[[#This Row],[Segment]]="","",INDEX(Data!C1433:C1447,MATCH(Table4[Material],Data!B1433:B1447,0)))</f>
        <v/>
      </c>
      <c r="J1436" s="89" t="str">
        <f>IF(Table4[[#This Row],[ε (m)]]="","",Table4[[#This Row],[ε (m)]]/(CONVERT(Table4[[#This Row],[Diameter (in)]],"in","m")))</f>
        <v/>
      </c>
      <c r="K1436" s="96" t="str">
        <f>IF(Table4[[#This Row],[Regime]]="LAMINAR",16/Table4[[#This Row],[Teynold''s Number]],"-")</f>
        <v>-</v>
      </c>
      <c r="L1436" s="86"/>
      <c r="M1436" s="97" t="str">
        <f>IF(Table4[[#This Row],[Regime]]="TURBULENT",(((-4*LOG10(Table4[[#This Row],[ε/D]]/3.7+1.256/(Table4[[#This Row],[Teynold''s Number]]*SQRT(Table4[[#This Row],[f turbulent (guess)]]))))^-1)^2),"")</f>
        <v/>
      </c>
      <c r="N1436" s="91" t="str">
        <f>IF(Table4[[#This Row],[f turbulent]]="","",Table4[[#This Row],[f turbulent (guess)]]-Table4[[#This Row],[f turbulent]])</f>
        <v/>
      </c>
      <c r="O1436" s="87">
        <f>IF(Table4[[#This Row],[Segment]]="",0,IF(C1437="",0,IF(C1437&lt;=Table4[[#This Row],[Diameter (in)]],0,1-(D1436/D1437))))</f>
        <v>0</v>
      </c>
      <c r="P1436" s="92" t="str">
        <f>IF(Table4[[#This Row],[Segment]]="","",IF(C1436&gt;C1437,"",IF(C1437="",0.55,(0.55*(1-D1437/D1436)))))</f>
        <v/>
      </c>
      <c r="Q143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36" s="92" t="str">
        <f>IF(Table4[[#This Row],[Segment]]="","",IF(Table4[[#This Row],[Kexpansion]]="","0",((Table4[[#This Row],[Velocity (m/s)]]^2)/2)*Table4[[#This Row],[Kexpansion]]))</f>
        <v/>
      </c>
      <c r="S1436" s="92" t="str">
        <f>IF(Table4[[#This Row],[Segment]]="","",IF(Table4[[#This Row],[Kcontraction]]="","0",((Table4[[#This Row],[Velocity (m/s)]]^2)/2)*Table4[[#This Row],[Kcontraction]]))</f>
        <v/>
      </c>
      <c r="T1436" s="89" t="str">
        <f>IF(Table4[[#This Row],[Segment]]="","",SUMIF($Y$7:$Y$2000,Table4[[#This Row],[Segment]],$AD$7:$AD$2000))</f>
        <v/>
      </c>
      <c r="U1436" s="95" t="str">
        <f>IF(Table4[[#This Row],[Segment]]="","",Table4[[#This Row],[Hfriction (J/kg)]]+Table4[[#This Row],[Hexpansions (J/kg)]]+Table4[[#This Row],[Hcontractions (J/kg)]]+Table4[[#This Row],[Hf (J/kg)]])</f>
        <v/>
      </c>
      <c r="V1436" s="95" t="str">
        <f>IF(Table4[[#This Row],[Segment]]="","",Table4[[#This Row],[Total Friction Loss (J/kg)]]*Table3[Density (kg/m3)])</f>
        <v/>
      </c>
      <c r="W1436" s="95" t="str">
        <f>IF(Table4[[#This Row],[Segment]]="","",Table4[[#This Row],[Total Pressure Drop (Pa)]]/1000)</f>
        <v/>
      </c>
      <c r="Y1436" s="82" t="str">
        <f>IF('Set Up'!D1659="","",'Set Up'!D1659)</f>
        <v/>
      </c>
      <c r="Z1436" s="82" t="str">
        <f>IF('Set Up'!E1659="","",'Set Up'!E1659)</f>
        <v/>
      </c>
      <c r="AA1436" s="82" t="str">
        <f>IF('Set Up'!F1659="","",'Set Up'!F1659)</f>
        <v/>
      </c>
      <c r="AB1436" s="82" t="str">
        <f>IF('Set Up'!G1659="","",'Set Up'!G1659)</f>
        <v/>
      </c>
      <c r="AC1436" s="82" t="str">
        <f t="array" ref="AC1436">IF(Y1436="","",INDEX(Data!$G$4:$G$51,MATCH(Table7[[#This Row],[Fitting]]&amp;Table7[[#This Row],[Fitting Subtype]],Data!$E$4:$E$51&amp;Data!$F$4:$F$51,0)))</f>
        <v/>
      </c>
      <c r="AD1436" s="89" t="str">
        <f>IF(Table7[[#This Row],[Segment]]="","",Table7[[#This Row],[Quantity]]*Table7[[#This Row],[Kf]]*(((INDEX(Table4[Velocity (m/s)],MATCH(Table7[[#This Row],[Segment]],Table4[Segment],0)))^2)/2))</f>
        <v/>
      </c>
      <c r="AF1436" s="82" t="str">
        <f>Table4[[#This Row],[Segment]]</f>
        <v/>
      </c>
      <c r="AG1436" s="75"/>
      <c r="AH1436" s="82" t="str">
        <f>IF(Table5[[#This Row],[Segment]]="","",AG1436-Table4[[#This Row],[Total Pressure Drop (kPa)]])</f>
        <v/>
      </c>
    </row>
    <row r="1437" spans="1:34" x14ac:dyDescent="0.25">
      <c r="A1437" s="95" t="str">
        <f>IF('Set Up'!A1434="","",'Set Up'!A1434)</f>
        <v/>
      </c>
      <c r="B1437" s="75" t="s">
        <v>81</v>
      </c>
      <c r="C1437" s="85"/>
      <c r="D1437" s="86" t="str">
        <f>IF(Table4[[#This Row],[Diameter (in)]]="","",(((CONVERT(Table4[[#This Row],[Diameter (in)]],"in","m"))/2)^2)*PI())</f>
        <v/>
      </c>
      <c r="E1437" s="87" t="str">
        <f>IF(Table4[[#This Row],[Area (m2)]]="","",$D$4/Table4[[#This Row],[Area (m2)]])</f>
        <v/>
      </c>
      <c r="F1437" s="85">
        <f t="shared" si="22"/>
        <v>4.6951999999999998</v>
      </c>
      <c r="G1437" s="88" t="str">
        <f>IF(Table4[[#This Row],[Segment]]="","",(CONVERT(Table4[[#This Row],[Diameter (in)]],"in","m")*$B$4*Table4[[#This Row],[Velocity (m/s)]])/$C$4)</f>
        <v/>
      </c>
      <c r="H1437" s="96" t="str">
        <f>IF(Table4[[#This Row],[Segment]]="","",IF(Table4[[#This Row],[Teynold''s Number]]&gt;4000,"TURBULENT","LAMINAR"))</f>
        <v/>
      </c>
      <c r="I1437" s="86" t="str">
        <f>IF(Table4[[#This Row],[Segment]]="","",INDEX(Data!C1434:C1448,MATCH(Table4[Material],Data!B1434:B1448,0)))</f>
        <v/>
      </c>
      <c r="J1437" s="89" t="str">
        <f>IF(Table4[[#This Row],[ε (m)]]="","",Table4[[#This Row],[ε (m)]]/(CONVERT(Table4[[#This Row],[Diameter (in)]],"in","m")))</f>
        <v/>
      </c>
      <c r="K1437" s="96" t="str">
        <f>IF(Table4[[#This Row],[Regime]]="LAMINAR",16/Table4[[#This Row],[Teynold''s Number]],"-")</f>
        <v>-</v>
      </c>
      <c r="L1437" s="86"/>
      <c r="M1437" s="97" t="str">
        <f>IF(Table4[[#This Row],[Regime]]="TURBULENT",(((-4*LOG10(Table4[[#This Row],[ε/D]]/3.7+1.256/(Table4[[#This Row],[Teynold''s Number]]*SQRT(Table4[[#This Row],[f turbulent (guess)]]))))^-1)^2),"")</f>
        <v/>
      </c>
      <c r="N1437" s="91" t="str">
        <f>IF(Table4[[#This Row],[f turbulent]]="","",Table4[[#This Row],[f turbulent (guess)]]-Table4[[#This Row],[f turbulent]])</f>
        <v/>
      </c>
      <c r="O1437" s="87">
        <f>IF(Table4[[#This Row],[Segment]]="",0,IF(C1438="",0,IF(C1438&lt;=Table4[[#This Row],[Diameter (in)]],0,1-(D1437/D1438))))</f>
        <v>0</v>
      </c>
      <c r="P1437" s="92" t="str">
        <f>IF(Table4[[#This Row],[Segment]]="","",IF(C1437&gt;C1438,"",IF(C1438="",0.55,(0.55*(1-D1438/D1437)))))</f>
        <v/>
      </c>
      <c r="Q143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37" s="92" t="str">
        <f>IF(Table4[[#This Row],[Segment]]="","",IF(Table4[[#This Row],[Kexpansion]]="","0",((Table4[[#This Row],[Velocity (m/s)]]^2)/2)*Table4[[#This Row],[Kexpansion]]))</f>
        <v/>
      </c>
      <c r="S1437" s="92" t="str">
        <f>IF(Table4[[#This Row],[Segment]]="","",IF(Table4[[#This Row],[Kcontraction]]="","0",((Table4[[#This Row],[Velocity (m/s)]]^2)/2)*Table4[[#This Row],[Kcontraction]]))</f>
        <v/>
      </c>
      <c r="T1437" s="89" t="str">
        <f>IF(Table4[[#This Row],[Segment]]="","",SUMIF($Y$7:$Y$2000,Table4[[#This Row],[Segment]],$AD$7:$AD$2000))</f>
        <v/>
      </c>
      <c r="U1437" s="95" t="str">
        <f>IF(Table4[[#This Row],[Segment]]="","",Table4[[#This Row],[Hfriction (J/kg)]]+Table4[[#This Row],[Hexpansions (J/kg)]]+Table4[[#This Row],[Hcontractions (J/kg)]]+Table4[[#This Row],[Hf (J/kg)]])</f>
        <v/>
      </c>
      <c r="V1437" s="95" t="str">
        <f>IF(Table4[[#This Row],[Segment]]="","",Table4[[#This Row],[Total Friction Loss (J/kg)]]*Table3[Density (kg/m3)])</f>
        <v/>
      </c>
      <c r="W1437" s="95" t="str">
        <f>IF(Table4[[#This Row],[Segment]]="","",Table4[[#This Row],[Total Pressure Drop (Pa)]]/1000)</f>
        <v/>
      </c>
      <c r="Y1437" s="82" t="str">
        <f>IF('Set Up'!D1660="","",'Set Up'!D1660)</f>
        <v/>
      </c>
      <c r="Z1437" s="82" t="str">
        <f>IF('Set Up'!E1660="","",'Set Up'!E1660)</f>
        <v/>
      </c>
      <c r="AA1437" s="82" t="str">
        <f>IF('Set Up'!F1660="","",'Set Up'!F1660)</f>
        <v/>
      </c>
      <c r="AB1437" s="82" t="str">
        <f>IF('Set Up'!G1660="","",'Set Up'!G1660)</f>
        <v/>
      </c>
      <c r="AC1437" s="82" t="str">
        <f t="array" ref="AC1437">IF(Y1437="","",INDEX(Data!$G$4:$G$51,MATCH(Table7[[#This Row],[Fitting]]&amp;Table7[[#This Row],[Fitting Subtype]],Data!$E$4:$E$51&amp;Data!$F$4:$F$51,0)))</f>
        <v/>
      </c>
      <c r="AD1437" s="89" t="str">
        <f>IF(Table7[[#This Row],[Segment]]="","",Table7[[#This Row],[Quantity]]*Table7[[#This Row],[Kf]]*(((INDEX(Table4[Velocity (m/s)],MATCH(Table7[[#This Row],[Segment]],Table4[Segment],0)))^2)/2))</f>
        <v/>
      </c>
      <c r="AF1437" s="82" t="str">
        <f>Table4[[#This Row],[Segment]]</f>
        <v/>
      </c>
      <c r="AG1437" s="75"/>
      <c r="AH1437" s="82" t="str">
        <f>IF(Table5[[#This Row],[Segment]]="","",AG1437-Table4[[#This Row],[Total Pressure Drop (kPa)]])</f>
        <v/>
      </c>
    </row>
    <row r="1438" spans="1:34" x14ac:dyDescent="0.25">
      <c r="A1438" s="95" t="str">
        <f>IF('Set Up'!A1435="","",'Set Up'!A1435)</f>
        <v/>
      </c>
      <c r="B1438" s="75" t="s">
        <v>81</v>
      </c>
      <c r="C1438" s="85"/>
      <c r="D1438" s="86" t="str">
        <f>IF(Table4[[#This Row],[Diameter (in)]]="","",(((CONVERT(Table4[[#This Row],[Diameter (in)]],"in","m"))/2)^2)*PI())</f>
        <v/>
      </c>
      <c r="E1438" s="87" t="str">
        <f>IF(Table4[[#This Row],[Area (m2)]]="","",$D$4/Table4[[#This Row],[Area (m2)]])</f>
        <v/>
      </c>
      <c r="F1438" s="85">
        <f t="shared" si="22"/>
        <v>4.6951999999999998</v>
      </c>
      <c r="G1438" s="88" t="str">
        <f>IF(Table4[[#This Row],[Segment]]="","",(CONVERT(Table4[[#This Row],[Diameter (in)]],"in","m")*$B$4*Table4[[#This Row],[Velocity (m/s)]])/$C$4)</f>
        <v/>
      </c>
      <c r="H1438" s="96" t="str">
        <f>IF(Table4[[#This Row],[Segment]]="","",IF(Table4[[#This Row],[Teynold''s Number]]&gt;4000,"TURBULENT","LAMINAR"))</f>
        <v/>
      </c>
      <c r="I1438" s="86" t="str">
        <f>IF(Table4[[#This Row],[Segment]]="","",INDEX(Data!C1435:C1449,MATCH(Table4[Material],Data!B1435:B1449,0)))</f>
        <v/>
      </c>
      <c r="J1438" s="89" t="str">
        <f>IF(Table4[[#This Row],[ε (m)]]="","",Table4[[#This Row],[ε (m)]]/(CONVERT(Table4[[#This Row],[Diameter (in)]],"in","m")))</f>
        <v/>
      </c>
      <c r="K1438" s="96" t="str">
        <f>IF(Table4[[#This Row],[Regime]]="LAMINAR",16/Table4[[#This Row],[Teynold''s Number]],"-")</f>
        <v>-</v>
      </c>
      <c r="L1438" s="86"/>
      <c r="M1438" s="97" t="str">
        <f>IF(Table4[[#This Row],[Regime]]="TURBULENT",(((-4*LOG10(Table4[[#This Row],[ε/D]]/3.7+1.256/(Table4[[#This Row],[Teynold''s Number]]*SQRT(Table4[[#This Row],[f turbulent (guess)]]))))^-1)^2),"")</f>
        <v/>
      </c>
      <c r="N1438" s="91" t="str">
        <f>IF(Table4[[#This Row],[f turbulent]]="","",Table4[[#This Row],[f turbulent (guess)]]-Table4[[#This Row],[f turbulent]])</f>
        <v/>
      </c>
      <c r="O1438" s="87">
        <f>IF(Table4[[#This Row],[Segment]]="",0,IF(C1439="",0,IF(C1439&lt;=Table4[[#This Row],[Diameter (in)]],0,1-(D1438/D1439))))</f>
        <v>0</v>
      </c>
      <c r="P1438" s="92" t="str">
        <f>IF(Table4[[#This Row],[Segment]]="","",IF(C1438&gt;C1439,"",IF(C1439="",0.55,(0.55*(1-D1439/D1438)))))</f>
        <v/>
      </c>
      <c r="Q143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38" s="92" t="str">
        <f>IF(Table4[[#This Row],[Segment]]="","",IF(Table4[[#This Row],[Kexpansion]]="","0",((Table4[[#This Row],[Velocity (m/s)]]^2)/2)*Table4[[#This Row],[Kexpansion]]))</f>
        <v/>
      </c>
      <c r="S1438" s="92" t="str">
        <f>IF(Table4[[#This Row],[Segment]]="","",IF(Table4[[#This Row],[Kcontraction]]="","0",((Table4[[#This Row],[Velocity (m/s)]]^2)/2)*Table4[[#This Row],[Kcontraction]]))</f>
        <v/>
      </c>
      <c r="T1438" s="89" t="str">
        <f>IF(Table4[[#This Row],[Segment]]="","",SUMIF($Y$7:$Y$2000,Table4[[#This Row],[Segment]],$AD$7:$AD$2000))</f>
        <v/>
      </c>
      <c r="U1438" s="95" t="str">
        <f>IF(Table4[[#This Row],[Segment]]="","",Table4[[#This Row],[Hfriction (J/kg)]]+Table4[[#This Row],[Hexpansions (J/kg)]]+Table4[[#This Row],[Hcontractions (J/kg)]]+Table4[[#This Row],[Hf (J/kg)]])</f>
        <v/>
      </c>
      <c r="V1438" s="95" t="str">
        <f>IF(Table4[[#This Row],[Segment]]="","",Table4[[#This Row],[Total Friction Loss (J/kg)]]*Table3[Density (kg/m3)])</f>
        <v/>
      </c>
      <c r="W1438" s="95" t="str">
        <f>IF(Table4[[#This Row],[Segment]]="","",Table4[[#This Row],[Total Pressure Drop (Pa)]]/1000)</f>
        <v/>
      </c>
      <c r="Y1438" s="82" t="str">
        <f>IF('Set Up'!D1661="","",'Set Up'!D1661)</f>
        <v/>
      </c>
      <c r="Z1438" s="82" t="str">
        <f>IF('Set Up'!E1661="","",'Set Up'!E1661)</f>
        <v/>
      </c>
      <c r="AA1438" s="82" t="str">
        <f>IF('Set Up'!F1661="","",'Set Up'!F1661)</f>
        <v/>
      </c>
      <c r="AB1438" s="82" t="str">
        <f>IF('Set Up'!G1661="","",'Set Up'!G1661)</f>
        <v/>
      </c>
      <c r="AC1438" s="82" t="str">
        <f t="array" ref="AC1438">IF(Y1438="","",INDEX(Data!$G$4:$G$51,MATCH(Table7[[#This Row],[Fitting]]&amp;Table7[[#This Row],[Fitting Subtype]],Data!$E$4:$E$51&amp;Data!$F$4:$F$51,0)))</f>
        <v/>
      </c>
      <c r="AD1438" s="89" t="str">
        <f>IF(Table7[[#This Row],[Segment]]="","",Table7[[#This Row],[Quantity]]*Table7[[#This Row],[Kf]]*(((INDEX(Table4[Velocity (m/s)],MATCH(Table7[[#This Row],[Segment]],Table4[Segment],0)))^2)/2))</f>
        <v/>
      </c>
      <c r="AF1438" s="82" t="str">
        <f>Table4[[#This Row],[Segment]]</f>
        <v/>
      </c>
      <c r="AG1438" s="75"/>
      <c r="AH1438" s="82" t="str">
        <f>IF(Table5[[#This Row],[Segment]]="","",AG1438-Table4[[#This Row],[Total Pressure Drop (kPa)]])</f>
        <v/>
      </c>
    </row>
    <row r="1439" spans="1:34" x14ac:dyDescent="0.25">
      <c r="A1439" s="95" t="str">
        <f>IF('Set Up'!A1436="","",'Set Up'!A1436)</f>
        <v/>
      </c>
      <c r="B1439" s="75" t="s">
        <v>81</v>
      </c>
      <c r="C1439" s="85"/>
      <c r="D1439" s="86" t="str">
        <f>IF(Table4[[#This Row],[Diameter (in)]]="","",(((CONVERT(Table4[[#This Row],[Diameter (in)]],"in","m"))/2)^2)*PI())</f>
        <v/>
      </c>
      <c r="E1439" s="87" t="str">
        <f>IF(Table4[[#This Row],[Area (m2)]]="","",$D$4/Table4[[#This Row],[Area (m2)]])</f>
        <v/>
      </c>
      <c r="F1439" s="85">
        <f t="shared" si="22"/>
        <v>4.6951999999999998</v>
      </c>
      <c r="G1439" s="88" t="str">
        <f>IF(Table4[[#This Row],[Segment]]="","",(CONVERT(Table4[[#This Row],[Diameter (in)]],"in","m")*$B$4*Table4[[#This Row],[Velocity (m/s)]])/$C$4)</f>
        <v/>
      </c>
      <c r="H1439" s="96" t="str">
        <f>IF(Table4[[#This Row],[Segment]]="","",IF(Table4[[#This Row],[Teynold''s Number]]&gt;4000,"TURBULENT","LAMINAR"))</f>
        <v/>
      </c>
      <c r="I1439" s="86" t="str">
        <f>IF(Table4[[#This Row],[Segment]]="","",INDEX(Data!C1436:C1450,MATCH(Table4[Material],Data!B1436:B1450,0)))</f>
        <v/>
      </c>
      <c r="J1439" s="89" t="str">
        <f>IF(Table4[[#This Row],[ε (m)]]="","",Table4[[#This Row],[ε (m)]]/(CONVERT(Table4[[#This Row],[Diameter (in)]],"in","m")))</f>
        <v/>
      </c>
      <c r="K1439" s="96" t="str">
        <f>IF(Table4[[#This Row],[Regime]]="LAMINAR",16/Table4[[#This Row],[Teynold''s Number]],"-")</f>
        <v>-</v>
      </c>
      <c r="L1439" s="86"/>
      <c r="M1439" s="97" t="str">
        <f>IF(Table4[[#This Row],[Regime]]="TURBULENT",(((-4*LOG10(Table4[[#This Row],[ε/D]]/3.7+1.256/(Table4[[#This Row],[Teynold''s Number]]*SQRT(Table4[[#This Row],[f turbulent (guess)]]))))^-1)^2),"")</f>
        <v/>
      </c>
      <c r="N1439" s="91" t="str">
        <f>IF(Table4[[#This Row],[f turbulent]]="","",Table4[[#This Row],[f turbulent (guess)]]-Table4[[#This Row],[f turbulent]])</f>
        <v/>
      </c>
      <c r="O1439" s="87">
        <f>IF(Table4[[#This Row],[Segment]]="",0,IF(C1440="",0,IF(C1440&lt;=Table4[[#This Row],[Diameter (in)]],0,1-(D1439/D1440))))</f>
        <v>0</v>
      </c>
      <c r="P1439" s="92" t="str">
        <f>IF(Table4[[#This Row],[Segment]]="","",IF(C1439&gt;C1440,"",IF(C1440="",0.55,(0.55*(1-D1440/D1439)))))</f>
        <v/>
      </c>
      <c r="Q143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39" s="92" t="str">
        <f>IF(Table4[[#This Row],[Segment]]="","",IF(Table4[[#This Row],[Kexpansion]]="","0",((Table4[[#This Row],[Velocity (m/s)]]^2)/2)*Table4[[#This Row],[Kexpansion]]))</f>
        <v/>
      </c>
      <c r="S1439" s="92" t="str">
        <f>IF(Table4[[#This Row],[Segment]]="","",IF(Table4[[#This Row],[Kcontraction]]="","0",((Table4[[#This Row],[Velocity (m/s)]]^2)/2)*Table4[[#This Row],[Kcontraction]]))</f>
        <v/>
      </c>
      <c r="T1439" s="89" t="str">
        <f>IF(Table4[[#This Row],[Segment]]="","",SUMIF($Y$7:$Y$2000,Table4[[#This Row],[Segment]],$AD$7:$AD$2000))</f>
        <v/>
      </c>
      <c r="U1439" s="95" t="str">
        <f>IF(Table4[[#This Row],[Segment]]="","",Table4[[#This Row],[Hfriction (J/kg)]]+Table4[[#This Row],[Hexpansions (J/kg)]]+Table4[[#This Row],[Hcontractions (J/kg)]]+Table4[[#This Row],[Hf (J/kg)]])</f>
        <v/>
      </c>
      <c r="V1439" s="95" t="str">
        <f>IF(Table4[[#This Row],[Segment]]="","",Table4[[#This Row],[Total Friction Loss (J/kg)]]*Table3[Density (kg/m3)])</f>
        <v/>
      </c>
      <c r="W1439" s="95" t="str">
        <f>IF(Table4[[#This Row],[Segment]]="","",Table4[[#This Row],[Total Pressure Drop (Pa)]]/1000)</f>
        <v/>
      </c>
      <c r="Y1439" s="82" t="str">
        <f>IF('Set Up'!D1662="","",'Set Up'!D1662)</f>
        <v/>
      </c>
      <c r="Z1439" s="82" t="str">
        <f>IF('Set Up'!E1662="","",'Set Up'!E1662)</f>
        <v/>
      </c>
      <c r="AA1439" s="82" t="str">
        <f>IF('Set Up'!F1662="","",'Set Up'!F1662)</f>
        <v/>
      </c>
      <c r="AB1439" s="82" t="str">
        <f>IF('Set Up'!G1662="","",'Set Up'!G1662)</f>
        <v/>
      </c>
      <c r="AC1439" s="82" t="str">
        <f t="array" ref="AC1439">IF(Y1439="","",INDEX(Data!$G$4:$G$51,MATCH(Table7[[#This Row],[Fitting]]&amp;Table7[[#This Row],[Fitting Subtype]],Data!$E$4:$E$51&amp;Data!$F$4:$F$51,0)))</f>
        <v/>
      </c>
      <c r="AD1439" s="89" t="str">
        <f>IF(Table7[[#This Row],[Segment]]="","",Table7[[#This Row],[Quantity]]*Table7[[#This Row],[Kf]]*(((INDEX(Table4[Velocity (m/s)],MATCH(Table7[[#This Row],[Segment]],Table4[Segment],0)))^2)/2))</f>
        <v/>
      </c>
      <c r="AF1439" s="82" t="str">
        <f>Table4[[#This Row],[Segment]]</f>
        <v/>
      </c>
      <c r="AG1439" s="75"/>
      <c r="AH1439" s="82" t="str">
        <f>IF(Table5[[#This Row],[Segment]]="","",AG1439-Table4[[#This Row],[Total Pressure Drop (kPa)]])</f>
        <v/>
      </c>
    </row>
    <row r="1440" spans="1:34" x14ac:dyDescent="0.25">
      <c r="A1440" s="95" t="str">
        <f>IF('Set Up'!A1437="","",'Set Up'!A1437)</f>
        <v/>
      </c>
      <c r="B1440" s="75" t="s">
        <v>81</v>
      </c>
      <c r="C1440" s="85"/>
      <c r="D1440" s="86" t="str">
        <f>IF(Table4[[#This Row],[Diameter (in)]]="","",(((CONVERT(Table4[[#This Row],[Diameter (in)]],"in","m"))/2)^2)*PI())</f>
        <v/>
      </c>
      <c r="E1440" s="87" t="str">
        <f>IF(Table4[[#This Row],[Area (m2)]]="","",$D$4/Table4[[#This Row],[Area (m2)]])</f>
        <v/>
      </c>
      <c r="F1440" s="85">
        <f t="shared" si="22"/>
        <v>4.6951999999999998</v>
      </c>
      <c r="G1440" s="88" t="str">
        <f>IF(Table4[[#This Row],[Segment]]="","",(CONVERT(Table4[[#This Row],[Diameter (in)]],"in","m")*$B$4*Table4[[#This Row],[Velocity (m/s)]])/$C$4)</f>
        <v/>
      </c>
      <c r="H1440" s="96" t="str">
        <f>IF(Table4[[#This Row],[Segment]]="","",IF(Table4[[#This Row],[Teynold''s Number]]&gt;4000,"TURBULENT","LAMINAR"))</f>
        <v/>
      </c>
      <c r="I1440" s="86" t="str">
        <f>IF(Table4[[#This Row],[Segment]]="","",INDEX(Data!C1437:C1451,MATCH(Table4[Material],Data!B1437:B1451,0)))</f>
        <v/>
      </c>
      <c r="J1440" s="89" t="str">
        <f>IF(Table4[[#This Row],[ε (m)]]="","",Table4[[#This Row],[ε (m)]]/(CONVERT(Table4[[#This Row],[Diameter (in)]],"in","m")))</f>
        <v/>
      </c>
      <c r="K1440" s="96" t="str">
        <f>IF(Table4[[#This Row],[Regime]]="LAMINAR",16/Table4[[#This Row],[Teynold''s Number]],"-")</f>
        <v>-</v>
      </c>
      <c r="L1440" s="86"/>
      <c r="M1440" s="97" t="str">
        <f>IF(Table4[[#This Row],[Regime]]="TURBULENT",(((-4*LOG10(Table4[[#This Row],[ε/D]]/3.7+1.256/(Table4[[#This Row],[Teynold''s Number]]*SQRT(Table4[[#This Row],[f turbulent (guess)]]))))^-1)^2),"")</f>
        <v/>
      </c>
      <c r="N1440" s="91" t="str">
        <f>IF(Table4[[#This Row],[f turbulent]]="","",Table4[[#This Row],[f turbulent (guess)]]-Table4[[#This Row],[f turbulent]])</f>
        <v/>
      </c>
      <c r="O1440" s="87">
        <f>IF(Table4[[#This Row],[Segment]]="",0,IF(C1441="",0,IF(C1441&lt;=Table4[[#This Row],[Diameter (in)]],0,1-(D1440/D1441))))</f>
        <v>0</v>
      </c>
      <c r="P1440" s="92" t="str">
        <f>IF(Table4[[#This Row],[Segment]]="","",IF(C1440&gt;C1441,"",IF(C1441="",0.55,(0.55*(1-D1441/D1440)))))</f>
        <v/>
      </c>
      <c r="Q144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40" s="92" t="str">
        <f>IF(Table4[[#This Row],[Segment]]="","",IF(Table4[[#This Row],[Kexpansion]]="","0",((Table4[[#This Row],[Velocity (m/s)]]^2)/2)*Table4[[#This Row],[Kexpansion]]))</f>
        <v/>
      </c>
      <c r="S1440" s="92" t="str">
        <f>IF(Table4[[#This Row],[Segment]]="","",IF(Table4[[#This Row],[Kcontraction]]="","0",((Table4[[#This Row],[Velocity (m/s)]]^2)/2)*Table4[[#This Row],[Kcontraction]]))</f>
        <v/>
      </c>
      <c r="T1440" s="89" t="str">
        <f>IF(Table4[[#This Row],[Segment]]="","",SUMIF($Y$7:$Y$2000,Table4[[#This Row],[Segment]],$AD$7:$AD$2000))</f>
        <v/>
      </c>
      <c r="U1440" s="95" t="str">
        <f>IF(Table4[[#This Row],[Segment]]="","",Table4[[#This Row],[Hfriction (J/kg)]]+Table4[[#This Row],[Hexpansions (J/kg)]]+Table4[[#This Row],[Hcontractions (J/kg)]]+Table4[[#This Row],[Hf (J/kg)]])</f>
        <v/>
      </c>
      <c r="V1440" s="95" t="str">
        <f>IF(Table4[[#This Row],[Segment]]="","",Table4[[#This Row],[Total Friction Loss (J/kg)]]*Table3[Density (kg/m3)])</f>
        <v/>
      </c>
      <c r="W1440" s="95" t="str">
        <f>IF(Table4[[#This Row],[Segment]]="","",Table4[[#This Row],[Total Pressure Drop (Pa)]]/1000)</f>
        <v/>
      </c>
      <c r="Y1440" s="82" t="str">
        <f>IF('Set Up'!D1663="","",'Set Up'!D1663)</f>
        <v/>
      </c>
      <c r="Z1440" s="82" t="str">
        <f>IF('Set Up'!E1663="","",'Set Up'!E1663)</f>
        <v/>
      </c>
      <c r="AA1440" s="82" t="str">
        <f>IF('Set Up'!F1663="","",'Set Up'!F1663)</f>
        <v/>
      </c>
      <c r="AB1440" s="82" t="str">
        <f>IF('Set Up'!G1663="","",'Set Up'!G1663)</f>
        <v/>
      </c>
      <c r="AC1440" s="82" t="str">
        <f t="array" ref="AC1440">IF(Y1440="","",INDEX(Data!$G$4:$G$51,MATCH(Table7[[#This Row],[Fitting]]&amp;Table7[[#This Row],[Fitting Subtype]],Data!$E$4:$E$51&amp;Data!$F$4:$F$51,0)))</f>
        <v/>
      </c>
      <c r="AD1440" s="89" t="str">
        <f>IF(Table7[[#This Row],[Segment]]="","",Table7[[#This Row],[Quantity]]*Table7[[#This Row],[Kf]]*(((INDEX(Table4[Velocity (m/s)],MATCH(Table7[[#This Row],[Segment]],Table4[Segment],0)))^2)/2))</f>
        <v/>
      </c>
      <c r="AF1440" s="82" t="str">
        <f>Table4[[#This Row],[Segment]]</f>
        <v/>
      </c>
      <c r="AG1440" s="75"/>
      <c r="AH1440" s="82" t="str">
        <f>IF(Table5[[#This Row],[Segment]]="","",AG1440-Table4[[#This Row],[Total Pressure Drop (kPa)]])</f>
        <v/>
      </c>
    </row>
    <row r="1441" spans="1:34" x14ac:dyDescent="0.25">
      <c r="A1441" s="95" t="str">
        <f>IF('Set Up'!A1438="","",'Set Up'!A1438)</f>
        <v/>
      </c>
      <c r="B1441" s="75" t="s">
        <v>81</v>
      </c>
      <c r="C1441" s="85"/>
      <c r="D1441" s="86" t="str">
        <f>IF(Table4[[#This Row],[Diameter (in)]]="","",(((CONVERT(Table4[[#This Row],[Diameter (in)]],"in","m"))/2)^2)*PI())</f>
        <v/>
      </c>
      <c r="E1441" s="87" t="str">
        <f>IF(Table4[[#This Row],[Area (m2)]]="","",$D$4/Table4[[#This Row],[Area (m2)]])</f>
        <v/>
      </c>
      <c r="F1441" s="85">
        <f t="shared" si="22"/>
        <v>4.6951999999999998</v>
      </c>
      <c r="G1441" s="88" t="str">
        <f>IF(Table4[[#This Row],[Segment]]="","",(CONVERT(Table4[[#This Row],[Diameter (in)]],"in","m")*$B$4*Table4[[#This Row],[Velocity (m/s)]])/$C$4)</f>
        <v/>
      </c>
      <c r="H1441" s="96" t="str">
        <f>IF(Table4[[#This Row],[Segment]]="","",IF(Table4[[#This Row],[Teynold''s Number]]&gt;4000,"TURBULENT","LAMINAR"))</f>
        <v/>
      </c>
      <c r="I1441" s="86" t="str">
        <f>IF(Table4[[#This Row],[Segment]]="","",INDEX(Data!C1438:C1452,MATCH(Table4[Material],Data!B1438:B1452,0)))</f>
        <v/>
      </c>
      <c r="J1441" s="89" t="str">
        <f>IF(Table4[[#This Row],[ε (m)]]="","",Table4[[#This Row],[ε (m)]]/(CONVERT(Table4[[#This Row],[Diameter (in)]],"in","m")))</f>
        <v/>
      </c>
      <c r="K1441" s="96" t="str">
        <f>IF(Table4[[#This Row],[Regime]]="LAMINAR",16/Table4[[#This Row],[Teynold''s Number]],"-")</f>
        <v>-</v>
      </c>
      <c r="L1441" s="86"/>
      <c r="M1441" s="97" t="str">
        <f>IF(Table4[[#This Row],[Regime]]="TURBULENT",(((-4*LOG10(Table4[[#This Row],[ε/D]]/3.7+1.256/(Table4[[#This Row],[Teynold''s Number]]*SQRT(Table4[[#This Row],[f turbulent (guess)]]))))^-1)^2),"")</f>
        <v/>
      </c>
      <c r="N1441" s="91" t="str">
        <f>IF(Table4[[#This Row],[f turbulent]]="","",Table4[[#This Row],[f turbulent (guess)]]-Table4[[#This Row],[f turbulent]])</f>
        <v/>
      </c>
      <c r="O1441" s="87">
        <f>IF(Table4[[#This Row],[Segment]]="",0,IF(C1442="",0,IF(C1442&lt;=Table4[[#This Row],[Diameter (in)]],0,1-(D1441/D1442))))</f>
        <v>0</v>
      </c>
      <c r="P1441" s="92" t="str">
        <f>IF(Table4[[#This Row],[Segment]]="","",IF(C1441&gt;C1442,"",IF(C1442="",0.55,(0.55*(1-D1442/D1441)))))</f>
        <v/>
      </c>
      <c r="Q144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41" s="92" t="str">
        <f>IF(Table4[[#This Row],[Segment]]="","",IF(Table4[[#This Row],[Kexpansion]]="","0",((Table4[[#This Row],[Velocity (m/s)]]^2)/2)*Table4[[#This Row],[Kexpansion]]))</f>
        <v/>
      </c>
      <c r="S1441" s="92" t="str">
        <f>IF(Table4[[#This Row],[Segment]]="","",IF(Table4[[#This Row],[Kcontraction]]="","0",((Table4[[#This Row],[Velocity (m/s)]]^2)/2)*Table4[[#This Row],[Kcontraction]]))</f>
        <v/>
      </c>
      <c r="T1441" s="89" t="str">
        <f>IF(Table4[[#This Row],[Segment]]="","",SUMIF($Y$7:$Y$2000,Table4[[#This Row],[Segment]],$AD$7:$AD$2000))</f>
        <v/>
      </c>
      <c r="U1441" s="95" t="str">
        <f>IF(Table4[[#This Row],[Segment]]="","",Table4[[#This Row],[Hfriction (J/kg)]]+Table4[[#This Row],[Hexpansions (J/kg)]]+Table4[[#This Row],[Hcontractions (J/kg)]]+Table4[[#This Row],[Hf (J/kg)]])</f>
        <v/>
      </c>
      <c r="V1441" s="95" t="str">
        <f>IF(Table4[[#This Row],[Segment]]="","",Table4[[#This Row],[Total Friction Loss (J/kg)]]*Table3[Density (kg/m3)])</f>
        <v/>
      </c>
      <c r="W1441" s="95" t="str">
        <f>IF(Table4[[#This Row],[Segment]]="","",Table4[[#This Row],[Total Pressure Drop (Pa)]]/1000)</f>
        <v/>
      </c>
      <c r="Y1441" s="82" t="str">
        <f>IF('Set Up'!D1664="","",'Set Up'!D1664)</f>
        <v/>
      </c>
      <c r="Z1441" s="82" t="str">
        <f>IF('Set Up'!E1664="","",'Set Up'!E1664)</f>
        <v/>
      </c>
      <c r="AA1441" s="82" t="str">
        <f>IF('Set Up'!F1664="","",'Set Up'!F1664)</f>
        <v/>
      </c>
      <c r="AB1441" s="82" t="str">
        <f>IF('Set Up'!G1664="","",'Set Up'!G1664)</f>
        <v/>
      </c>
      <c r="AC1441" s="82" t="str">
        <f t="array" ref="AC1441">IF(Y1441="","",INDEX(Data!$G$4:$G$51,MATCH(Table7[[#This Row],[Fitting]]&amp;Table7[[#This Row],[Fitting Subtype]],Data!$E$4:$E$51&amp;Data!$F$4:$F$51,0)))</f>
        <v/>
      </c>
      <c r="AD1441" s="89" t="str">
        <f>IF(Table7[[#This Row],[Segment]]="","",Table7[[#This Row],[Quantity]]*Table7[[#This Row],[Kf]]*(((INDEX(Table4[Velocity (m/s)],MATCH(Table7[[#This Row],[Segment]],Table4[Segment],0)))^2)/2))</f>
        <v/>
      </c>
      <c r="AF1441" s="82" t="str">
        <f>Table4[[#This Row],[Segment]]</f>
        <v/>
      </c>
      <c r="AG1441" s="75"/>
      <c r="AH1441" s="82" t="str">
        <f>IF(Table5[[#This Row],[Segment]]="","",AG1441-Table4[[#This Row],[Total Pressure Drop (kPa)]])</f>
        <v/>
      </c>
    </row>
    <row r="1442" spans="1:34" x14ac:dyDescent="0.25">
      <c r="A1442" s="95" t="str">
        <f>IF('Set Up'!A1439="","",'Set Up'!A1439)</f>
        <v/>
      </c>
      <c r="B1442" s="75" t="s">
        <v>81</v>
      </c>
      <c r="C1442" s="85"/>
      <c r="D1442" s="86" t="str">
        <f>IF(Table4[[#This Row],[Diameter (in)]]="","",(((CONVERT(Table4[[#This Row],[Diameter (in)]],"in","m"))/2)^2)*PI())</f>
        <v/>
      </c>
      <c r="E1442" s="87" t="str">
        <f>IF(Table4[[#This Row],[Area (m2)]]="","",$D$4/Table4[[#This Row],[Area (m2)]])</f>
        <v/>
      </c>
      <c r="F1442" s="85">
        <f t="shared" si="22"/>
        <v>4.6951999999999998</v>
      </c>
      <c r="G1442" s="88" t="str">
        <f>IF(Table4[[#This Row],[Segment]]="","",(CONVERT(Table4[[#This Row],[Diameter (in)]],"in","m")*$B$4*Table4[[#This Row],[Velocity (m/s)]])/$C$4)</f>
        <v/>
      </c>
      <c r="H1442" s="96" t="str">
        <f>IF(Table4[[#This Row],[Segment]]="","",IF(Table4[[#This Row],[Teynold''s Number]]&gt;4000,"TURBULENT","LAMINAR"))</f>
        <v/>
      </c>
      <c r="I1442" s="86" t="str">
        <f>IF(Table4[[#This Row],[Segment]]="","",INDEX(Data!C1439:C1453,MATCH(Table4[Material],Data!B1439:B1453,0)))</f>
        <v/>
      </c>
      <c r="J1442" s="89" t="str">
        <f>IF(Table4[[#This Row],[ε (m)]]="","",Table4[[#This Row],[ε (m)]]/(CONVERT(Table4[[#This Row],[Diameter (in)]],"in","m")))</f>
        <v/>
      </c>
      <c r="K1442" s="96" t="str">
        <f>IF(Table4[[#This Row],[Regime]]="LAMINAR",16/Table4[[#This Row],[Teynold''s Number]],"-")</f>
        <v>-</v>
      </c>
      <c r="L1442" s="86"/>
      <c r="M1442" s="97" t="str">
        <f>IF(Table4[[#This Row],[Regime]]="TURBULENT",(((-4*LOG10(Table4[[#This Row],[ε/D]]/3.7+1.256/(Table4[[#This Row],[Teynold''s Number]]*SQRT(Table4[[#This Row],[f turbulent (guess)]]))))^-1)^2),"")</f>
        <v/>
      </c>
      <c r="N1442" s="91" t="str">
        <f>IF(Table4[[#This Row],[f turbulent]]="","",Table4[[#This Row],[f turbulent (guess)]]-Table4[[#This Row],[f turbulent]])</f>
        <v/>
      </c>
      <c r="O1442" s="87">
        <f>IF(Table4[[#This Row],[Segment]]="",0,IF(C1443="",0,IF(C1443&lt;=Table4[[#This Row],[Diameter (in)]],0,1-(D1442/D1443))))</f>
        <v>0</v>
      </c>
      <c r="P1442" s="92" t="str">
        <f>IF(Table4[[#This Row],[Segment]]="","",IF(C1442&gt;C1443,"",IF(C1443="",0.55,(0.55*(1-D1443/D1442)))))</f>
        <v/>
      </c>
      <c r="Q144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42" s="92" t="str">
        <f>IF(Table4[[#This Row],[Segment]]="","",IF(Table4[[#This Row],[Kexpansion]]="","0",((Table4[[#This Row],[Velocity (m/s)]]^2)/2)*Table4[[#This Row],[Kexpansion]]))</f>
        <v/>
      </c>
      <c r="S1442" s="92" t="str">
        <f>IF(Table4[[#This Row],[Segment]]="","",IF(Table4[[#This Row],[Kcontraction]]="","0",((Table4[[#This Row],[Velocity (m/s)]]^2)/2)*Table4[[#This Row],[Kcontraction]]))</f>
        <v/>
      </c>
      <c r="T1442" s="89" t="str">
        <f>IF(Table4[[#This Row],[Segment]]="","",SUMIF($Y$7:$Y$2000,Table4[[#This Row],[Segment]],$AD$7:$AD$2000))</f>
        <v/>
      </c>
      <c r="U1442" s="95" t="str">
        <f>IF(Table4[[#This Row],[Segment]]="","",Table4[[#This Row],[Hfriction (J/kg)]]+Table4[[#This Row],[Hexpansions (J/kg)]]+Table4[[#This Row],[Hcontractions (J/kg)]]+Table4[[#This Row],[Hf (J/kg)]])</f>
        <v/>
      </c>
      <c r="V1442" s="95" t="str">
        <f>IF(Table4[[#This Row],[Segment]]="","",Table4[[#This Row],[Total Friction Loss (J/kg)]]*Table3[Density (kg/m3)])</f>
        <v/>
      </c>
      <c r="W1442" s="95" t="str">
        <f>IF(Table4[[#This Row],[Segment]]="","",Table4[[#This Row],[Total Pressure Drop (Pa)]]/1000)</f>
        <v/>
      </c>
      <c r="Y1442" s="82" t="str">
        <f>IF('Set Up'!D1665="","",'Set Up'!D1665)</f>
        <v/>
      </c>
      <c r="Z1442" s="82" t="str">
        <f>IF('Set Up'!E1665="","",'Set Up'!E1665)</f>
        <v/>
      </c>
      <c r="AA1442" s="82" t="str">
        <f>IF('Set Up'!F1665="","",'Set Up'!F1665)</f>
        <v/>
      </c>
      <c r="AB1442" s="82" t="str">
        <f>IF('Set Up'!G1665="","",'Set Up'!G1665)</f>
        <v/>
      </c>
      <c r="AC1442" s="82" t="str">
        <f t="array" ref="AC1442">IF(Y1442="","",INDEX(Data!$G$4:$G$51,MATCH(Table7[[#This Row],[Fitting]]&amp;Table7[[#This Row],[Fitting Subtype]],Data!$E$4:$E$51&amp;Data!$F$4:$F$51,0)))</f>
        <v/>
      </c>
      <c r="AD1442" s="89" t="str">
        <f>IF(Table7[[#This Row],[Segment]]="","",Table7[[#This Row],[Quantity]]*Table7[[#This Row],[Kf]]*(((INDEX(Table4[Velocity (m/s)],MATCH(Table7[[#This Row],[Segment]],Table4[Segment],0)))^2)/2))</f>
        <v/>
      </c>
      <c r="AF1442" s="82" t="str">
        <f>Table4[[#This Row],[Segment]]</f>
        <v/>
      </c>
      <c r="AG1442" s="75"/>
      <c r="AH1442" s="82" t="str">
        <f>IF(Table5[[#This Row],[Segment]]="","",AG1442-Table4[[#This Row],[Total Pressure Drop (kPa)]])</f>
        <v/>
      </c>
    </row>
    <row r="1443" spans="1:34" x14ac:dyDescent="0.25">
      <c r="A1443" s="95" t="str">
        <f>IF('Set Up'!A1440="","",'Set Up'!A1440)</f>
        <v/>
      </c>
      <c r="B1443" s="75" t="s">
        <v>81</v>
      </c>
      <c r="C1443" s="85"/>
      <c r="D1443" s="86" t="str">
        <f>IF(Table4[[#This Row],[Diameter (in)]]="","",(((CONVERT(Table4[[#This Row],[Diameter (in)]],"in","m"))/2)^2)*PI())</f>
        <v/>
      </c>
      <c r="E1443" s="87" t="str">
        <f>IF(Table4[[#This Row],[Area (m2)]]="","",$D$4/Table4[[#This Row],[Area (m2)]])</f>
        <v/>
      </c>
      <c r="F1443" s="85">
        <f t="shared" si="22"/>
        <v>4.6951999999999998</v>
      </c>
      <c r="G1443" s="88" t="str">
        <f>IF(Table4[[#This Row],[Segment]]="","",(CONVERT(Table4[[#This Row],[Diameter (in)]],"in","m")*$B$4*Table4[[#This Row],[Velocity (m/s)]])/$C$4)</f>
        <v/>
      </c>
      <c r="H1443" s="96" t="str">
        <f>IF(Table4[[#This Row],[Segment]]="","",IF(Table4[[#This Row],[Teynold''s Number]]&gt;4000,"TURBULENT","LAMINAR"))</f>
        <v/>
      </c>
      <c r="I1443" s="86" t="str">
        <f>IF(Table4[[#This Row],[Segment]]="","",INDEX(Data!C1440:C1454,MATCH(Table4[Material],Data!B1440:B1454,0)))</f>
        <v/>
      </c>
      <c r="J1443" s="89" t="str">
        <f>IF(Table4[[#This Row],[ε (m)]]="","",Table4[[#This Row],[ε (m)]]/(CONVERT(Table4[[#This Row],[Diameter (in)]],"in","m")))</f>
        <v/>
      </c>
      <c r="K1443" s="96" t="str">
        <f>IF(Table4[[#This Row],[Regime]]="LAMINAR",16/Table4[[#This Row],[Teynold''s Number]],"-")</f>
        <v>-</v>
      </c>
      <c r="L1443" s="86"/>
      <c r="M1443" s="97" t="str">
        <f>IF(Table4[[#This Row],[Regime]]="TURBULENT",(((-4*LOG10(Table4[[#This Row],[ε/D]]/3.7+1.256/(Table4[[#This Row],[Teynold''s Number]]*SQRT(Table4[[#This Row],[f turbulent (guess)]]))))^-1)^2),"")</f>
        <v/>
      </c>
      <c r="N1443" s="91" t="str">
        <f>IF(Table4[[#This Row],[f turbulent]]="","",Table4[[#This Row],[f turbulent (guess)]]-Table4[[#This Row],[f turbulent]])</f>
        <v/>
      </c>
      <c r="O1443" s="87">
        <f>IF(Table4[[#This Row],[Segment]]="",0,IF(C1444="",0,IF(C1444&lt;=Table4[[#This Row],[Diameter (in)]],0,1-(D1443/D1444))))</f>
        <v>0</v>
      </c>
      <c r="P1443" s="92" t="str">
        <f>IF(Table4[[#This Row],[Segment]]="","",IF(C1443&gt;C1444,"",IF(C1444="",0.55,(0.55*(1-D1444/D1443)))))</f>
        <v/>
      </c>
      <c r="Q144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43" s="92" t="str">
        <f>IF(Table4[[#This Row],[Segment]]="","",IF(Table4[[#This Row],[Kexpansion]]="","0",((Table4[[#This Row],[Velocity (m/s)]]^2)/2)*Table4[[#This Row],[Kexpansion]]))</f>
        <v/>
      </c>
      <c r="S1443" s="92" t="str">
        <f>IF(Table4[[#This Row],[Segment]]="","",IF(Table4[[#This Row],[Kcontraction]]="","0",((Table4[[#This Row],[Velocity (m/s)]]^2)/2)*Table4[[#This Row],[Kcontraction]]))</f>
        <v/>
      </c>
      <c r="T1443" s="89" t="str">
        <f>IF(Table4[[#This Row],[Segment]]="","",SUMIF($Y$7:$Y$2000,Table4[[#This Row],[Segment]],$AD$7:$AD$2000))</f>
        <v/>
      </c>
      <c r="U1443" s="95" t="str">
        <f>IF(Table4[[#This Row],[Segment]]="","",Table4[[#This Row],[Hfriction (J/kg)]]+Table4[[#This Row],[Hexpansions (J/kg)]]+Table4[[#This Row],[Hcontractions (J/kg)]]+Table4[[#This Row],[Hf (J/kg)]])</f>
        <v/>
      </c>
      <c r="V1443" s="95" t="str">
        <f>IF(Table4[[#This Row],[Segment]]="","",Table4[[#This Row],[Total Friction Loss (J/kg)]]*Table3[Density (kg/m3)])</f>
        <v/>
      </c>
      <c r="W1443" s="95" t="str">
        <f>IF(Table4[[#This Row],[Segment]]="","",Table4[[#This Row],[Total Pressure Drop (Pa)]]/1000)</f>
        <v/>
      </c>
      <c r="Y1443" s="82" t="str">
        <f>IF('Set Up'!D1666="","",'Set Up'!D1666)</f>
        <v/>
      </c>
      <c r="Z1443" s="82" t="str">
        <f>IF('Set Up'!E1666="","",'Set Up'!E1666)</f>
        <v/>
      </c>
      <c r="AA1443" s="82" t="str">
        <f>IF('Set Up'!F1666="","",'Set Up'!F1666)</f>
        <v/>
      </c>
      <c r="AB1443" s="82" t="str">
        <f>IF('Set Up'!G1666="","",'Set Up'!G1666)</f>
        <v/>
      </c>
      <c r="AC1443" s="82" t="str">
        <f t="array" ref="AC1443">IF(Y1443="","",INDEX(Data!$G$4:$G$51,MATCH(Table7[[#This Row],[Fitting]]&amp;Table7[[#This Row],[Fitting Subtype]],Data!$E$4:$E$51&amp;Data!$F$4:$F$51,0)))</f>
        <v/>
      </c>
      <c r="AD1443" s="89" t="str">
        <f>IF(Table7[[#This Row],[Segment]]="","",Table7[[#This Row],[Quantity]]*Table7[[#This Row],[Kf]]*(((INDEX(Table4[Velocity (m/s)],MATCH(Table7[[#This Row],[Segment]],Table4[Segment],0)))^2)/2))</f>
        <v/>
      </c>
      <c r="AF1443" s="82" t="str">
        <f>Table4[[#This Row],[Segment]]</f>
        <v/>
      </c>
      <c r="AG1443" s="75"/>
      <c r="AH1443" s="82" t="str">
        <f>IF(Table5[[#This Row],[Segment]]="","",AG1443-Table4[[#This Row],[Total Pressure Drop (kPa)]])</f>
        <v/>
      </c>
    </row>
    <row r="1444" spans="1:34" x14ac:dyDescent="0.25">
      <c r="A1444" s="95" t="str">
        <f>IF('Set Up'!A1441="","",'Set Up'!A1441)</f>
        <v/>
      </c>
      <c r="B1444" s="75" t="s">
        <v>81</v>
      </c>
      <c r="C1444" s="85"/>
      <c r="D1444" s="86" t="str">
        <f>IF(Table4[[#This Row],[Diameter (in)]]="","",(((CONVERT(Table4[[#This Row],[Diameter (in)]],"in","m"))/2)^2)*PI())</f>
        <v/>
      </c>
      <c r="E1444" s="87" t="str">
        <f>IF(Table4[[#This Row],[Area (m2)]]="","",$D$4/Table4[[#This Row],[Area (m2)]])</f>
        <v/>
      </c>
      <c r="F1444" s="85">
        <f t="shared" si="22"/>
        <v>4.6951999999999998</v>
      </c>
      <c r="G1444" s="88" t="str">
        <f>IF(Table4[[#This Row],[Segment]]="","",(CONVERT(Table4[[#This Row],[Diameter (in)]],"in","m")*$B$4*Table4[[#This Row],[Velocity (m/s)]])/$C$4)</f>
        <v/>
      </c>
      <c r="H1444" s="96" t="str">
        <f>IF(Table4[[#This Row],[Segment]]="","",IF(Table4[[#This Row],[Teynold''s Number]]&gt;4000,"TURBULENT","LAMINAR"))</f>
        <v/>
      </c>
      <c r="I1444" s="86" t="str">
        <f>IF(Table4[[#This Row],[Segment]]="","",INDEX(Data!C1441:C1455,MATCH(Table4[Material],Data!B1441:B1455,0)))</f>
        <v/>
      </c>
      <c r="J1444" s="89" t="str">
        <f>IF(Table4[[#This Row],[ε (m)]]="","",Table4[[#This Row],[ε (m)]]/(CONVERT(Table4[[#This Row],[Diameter (in)]],"in","m")))</f>
        <v/>
      </c>
      <c r="K1444" s="96" t="str">
        <f>IF(Table4[[#This Row],[Regime]]="LAMINAR",16/Table4[[#This Row],[Teynold''s Number]],"-")</f>
        <v>-</v>
      </c>
      <c r="L1444" s="86"/>
      <c r="M1444" s="97" t="str">
        <f>IF(Table4[[#This Row],[Regime]]="TURBULENT",(((-4*LOG10(Table4[[#This Row],[ε/D]]/3.7+1.256/(Table4[[#This Row],[Teynold''s Number]]*SQRT(Table4[[#This Row],[f turbulent (guess)]]))))^-1)^2),"")</f>
        <v/>
      </c>
      <c r="N1444" s="91" t="str">
        <f>IF(Table4[[#This Row],[f turbulent]]="","",Table4[[#This Row],[f turbulent (guess)]]-Table4[[#This Row],[f turbulent]])</f>
        <v/>
      </c>
      <c r="O1444" s="87">
        <f>IF(Table4[[#This Row],[Segment]]="",0,IF(C1445="",0,IF(C1445&lt;=Table4[[#This Row],[Diameter (in)]],0,1-(D1444/D1445))))</f>
        <v>0</v>
      </c>
      <c r="P1444" s="92" t="str">
        <f>IF(Table4[[#This Row],[Segment]]="","",IF(C1444&gt;C1445,"",IF(C1445="",0.55,(0.55*(1-D1445/D1444)))))</f>
        <v/>
      </c>
      <c r="Q144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44" s="92" t="str">
        <f>IF(Table4[[#This Row],[Segment]]="","",IF(Table4[[#This Row],[Kexpansion]]="","0",((Table4[[#This Row],[Velocity (m/s)]]^2)/2)*Table4[[#This Row],[Kexpansion]]))</f>
        <v/>
      </c>
      <c r="S1444" s="92" t="str">
        <f>IF(Table4[[#This Row],[Segment]]="","",IF(Table4[[#This Row],[Kcontraction]]="","0",((Table4[[#This Row],[Velocity (m/s)]]^2)/2)*Table4[[#This Row],[Kcontraction]]))</f>
        <v/>
      </c>
      <c r="T1444" s="89" t="str">
        <f>IF(Table4[[#This Row],[Segment]]="","",SUMIF($Y$7:$Y$2000,Table4[[#This Row],[Segment]],$AD$7:$AD$2000))</f>
        <v/>
      </c>
      <c r="U1444" s="95" t="str">
        <f>IF(Table4[[#This Row],[Segment]]="","",Table4[[#This Row],[Hfriction (J/kg)]]+Table4[[#This Row],[Hexpansions (J/kg)]]+Table4[[#This Row],[Hcontractions (J/kg)]]+Table4[[#This Row],[Hf (J/kg)]])</f>
        <v/>
      </c>
      <c r="V1444" s="95" t="str">
        <f>IF(Table4[[#This Row],[Segment]]="","",Table4[[#This Row],[Total Friction Loss (J/kg)]]*Table3[Density (kg/m3)])</f>
        <v/>
      </c>
      <c r="W1444" s="95" t="str">
        <f>IF(Table4[[#This Row],[Segment]]="","",Table4[[#This Row],[Total Pressure Drop (Pa)]]/1000)</f>
        <v/>
      </c>
      <c r="Y1444" s="82" t="str">
        <f>IF('Set Up'!D1667="","",'Set Up'!D1667)</f>
        <v/>
      </c>
      <c r="Z1444" s="82" t="str">
        <f>IF('Set Up'!E1667="","",'Set Up'!E1667)</f>
        <v/>
      </c>
      <c r="AA1444" s="82" t="str">
        <f>IF('Set Up'!F1667="","",'Set Up'!F1667)</f>
        <v/>
      </c>
      <c r="AB1444" s="82" t="str">
        <f>IF('Set Up'!G1667="","",'Set Up'!G1667)</f>
        <v/>
      </c>
      <c r="AC1444" s="82" t="str">
        <f t="array" ref="AC1444">IF(Y1444="","",INDEX(Data!$G$4:$G$51,MATCH(Table7[[#This Row],[Fitting]]&amp;Table7[[#This Row],[Fitting Subtype]],Data!$E$4:$E$51&amp;Data!$F$4:$F$51,0)))</f>
        <v/>
      </c>
      <c r="AD1444" s="89" t="str">
        <f>IF(Table7[[#This Row],[Segment]]="","",Table7[[#This Row],[Quantity]]*Table7[[#This Row],[Kf]]*(((INDEX(Table4[Velocity (m/s)],MATCH(Table7[[#This Row],[Segment]],Table4[Segment],0)))^2)/2))</f>
        <v/>
      </c>
      <c r="AF1444" s="82" t="str">
        <f>Table4[[#This Row],[Segment]]</f>
        <v/>
      </c>
      <c r="AG1444" s="75"/>
      <c r="AH1444" s="82" t="str">
        <f>IF(Table5[[#This Row],[Segment]]="","",AG1444-Table4[[#This Row],[Total Pressure Drop (kPa)]])</f>
        <v/>
      </c>
    </row>
    <row r="1445" spans="1:34" x14ac:dyDescent="0.25">
      <c r="A1445" s="95" t="str">
        <f>IF('Set Up'!A1442="","",'Set Up'!A1442)</f>
        <v/>
      </c>
      <c r="B1445" s="75" t="s">
        <v>81</v>
      </c>
      <c r="C1445" s="85"/>
      <c r="D1445" s="86" t="str">
        <f>IF(Table4[[#This Row],[Diameter (in)]]="","",(((CONVERT(Table4[[#This Row],[Diameter (in)]],"in","m"))/2)^2)*PI())</f>
        <v/>
      </c>
      <c r="E1445" s="87" t="str">
        <f>IF(Table4[[#This Row],[Area (m2)]]="","",$D$4/Table4[[#This Row],[Area (m2)]])</f>
        <v/>
      </c>
      <c r="F1445" s="85">
        <f t="shared" si="22"/>
        <v>4.6951999999999998</v>
      </c>
      <c r="G1445" s="88" t="str">
        <f>IF(Table4[[#This Row],[Segment]]="","",(CONVERT(Table4[[#This Row],[Diameter (in)]],"in","m")*$B$4*Table4[[#This Row],[Velocity (m/s)]])/$C$4)</f>
        <v/>
      </c>
      <c r="H1445" s="96" t="str">
        <f>IF(Table4[[#This Row],[Segment]]="","",IF(Table4[[#This Row],[Teynold''s Number]]&gt;4000,"TURBULENT","LAMINAR"))</f>
        <v/>
      </c>
      <c r="I1445" s="86" t="str">
        <f>IF(Table4[[#This Row],[Segment]]="","",INDEX(Data!C1442:C1456,MATCH(Table4[Material],Data!B1442:B1456,0)))</f>
        <v/>
      </c>
      <c r="J1445" s="89" t="str">
        <f>IF(Table4[[#This Row],[ε (m)]]="","",Table4[[#This Row],[ε (m)]]/(CONVERT(Table4[[#This Row],[Diameter (in)]],"in","m")))</f>
        <v/>
      </c>
      <c r="K1445" s="96" t="str">
        <f>IF(Table4[[#This Row],[Regime]]="LAMINAR",16/Table4[[#This Row],[Teynold''s Number]],"-")</f>
        <v>-</v>
      </c>
      <c r="L1445" s="86"/>
      <c r="M1445" s="97" t="str">
        <f>IF(Table4[[#This Row],[Regime]]="TURBULENT",(((-4*LOG10(Table4[[#This Row],[ε/D]]/3.7+1.256/(Table4[[#This Row],[Teynold''s Number]]*SQRT(Table4[[#This Row],[f turbulent (guess)]]))))^-1)^2),"")</f>
        <v/>
      </c>
      <c r="N1445" s="91" t="str">
        <f>IF(Table4[[#This Row],[f turbulent]]="","",Table4[[#This Row],[f turbulent (guess)]]-Table4[[#This Row],[f turbulent]])</f>
        <v/>
      </c>
      <c r="O1445" s="87">
        <f>IF(Table4[[#This Row],[Segment]]="",0,IF(C1446="",0,IF(C1446&lt;=Table4[[#This Row],[Diameter (in)]],0,1-(D1445/D1446))))</f>
        <v>0</v>
      </c>
      <c r="P1445" s="92" t="str">
        <f>IF(Table4[[#This Row],[Segment]]="","",IF(C1445&gt;C1446,"",IF(C1446="",0.55,(0.55*(1-D1446/D1445)))))</f>
        <v/>
      </c>
      <c r="Q144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45" s="92" t="str">
        <f>IF(Table4[[#This Row],[Segment]]="","",IF(Table4[[#This Row],[Kexpansion]]="","0",((Table4[[#This Row],[Velocity (m/s)]]^2)/2)*Table4[[#This Row],[Kexpansion]]))</f>
        <v/>
      </c>
      <c r="S1445" s="92" t="str">
        <f>IF(Table4[[#This Row],[Segment]]="","",IF(Table4[[#This Row],[Kcontraction]]="","0",((Table4[[#This Row],[Velocity (m/s)]]^2)/2)*Table4[[#This Row],[Kcontraction]]))</f>
        <v/>
      </c>
      <c r="T1445" s="89" t="str">
        <f>IF(Table4[[#This Row],[Segment]]="","",SUMIF($Y$7:$Y$2000,Table4[[#This Row],[Segment]],$AD$7:$AD$2000))</f>
        <v/>
      </c>
      <c r="U1445" s="95" t="str">
        <f>IF(Table4[[#This Row],[Segment]]="","",Table4[[#This Row],[Hfriction (J/kg)]]+Table4[[#This Row],[Hexpansions (J/kg)]]+Table4[[#This Row],[Hcontractions (J/kg)]]+Table4[[#This Row],[Hf (J/kg)]])</f>
        <v/>
      </c>
      <c r="V1445" s="95" t="str">
        <f>IF(Table4[[#This Row],[Segment]]="","",Table4[[#This Row],[Total Friction Loss (J/kg)]]*Table3[Density (kg/m3)])</f>
        <v/>
      </c>
      <c r="W1445" s="95" t="str">
        <f>IF(Table4[[#This Row],[Segment]]="","",Table4[[#This Row],[Total Pressure Drop (Pa)]]/1000)</f>
        <v/>
      </c>
      <c r="Y1445" s="82" t="str">
        <f>IF('Set Up'!D1668="","",'Set Up'!D1668)</f>
        <v/>
      </c>
      <c r="Z1445" s="82" t="str">
        <f>IF('Set Up'!E1668="","",'Set Up'!E1668)</f>
        <v/>
      </c>
      <c r="AA1445" s="82" t="str">
        <f>IF('Set Up'!F1668="","",'Set Up'!F1668)</f>
        <v/>
      </c>
      <c r="AB1445" s="82" t="str">
        <f>IF('Set Up'!G1668="","",'Set Up'!G1668)</f>
        <v/>
      </c>
      <c r="AC1445" s="82" t="str">
        <f t="array" ref="AC1445">IF(Y1445="","",INDEX(Data!$G$4:$G$51,MATCH(Table7[[#This Row],[Fitting]]&amp;Table7[[#This Row],[Fitting Subtype]],Data!$E$4:$E$51&amp;Data!$F$4:$F$51,0)))</f>
        <v/>
      </c>
      <c r="AD1445" s="89" t="str">
        <f>IF(Table7[[#This Row],[Segment]]="","",Table7[[#This Row],[Quantity]]*Table7[[#This Row],[Kf]]*(((INDEX(Table4[Velocity (m/s)],MATCH(Table7[[#This Row],[Segment]],Table4[Segment],0)))^2)/2))</f>
        <v/>
      </c>
      <c r="AF1445" s="82" t="str">
        <f>Table4[[#This Row],[Segment]]</f>
        <v/>
      </c>
      <c r="AG1445" s="75"/>
      <c r="AH1445" s="82" t="str">
        <f>IF(Table5[[#This Row],[Segment]]="","",AG1445-Table4[[#This Row],[Total Pressure Drop (kPa)]])</f>
        <v/>
      </c>
    </row>
    <row r="1446" spans="1:34" x14ac:dyDescent="0.25">
      <c r="A1446" s="95" t="str">
        <f>IF('Set Up'!A1443="","",'Set Up'!A1443)</f>
        <v/>
      </c>
      <c r="B1446" s="75" t="s">
        <v>81</v>
      </c>
      <c r="C1446" s="85"/>
      <c r="D1446" s="86" t="str">
        <f>IF(Table4[[#This Row],[Diameter (in)]]="","",(((CONVERT(Table4[[#This Row],[Diameter (in)]],"in","m"))/2)^2)*PI())</f>
        <v/>
      </c>
      <c r="E1446" s="87" t="str">
        <f>IF(Table4[[#This Row],[Area (m2)]]="","",$D$4/Table4[[#This Row],[Area (m2)]])</f>
        <v/>
      </c>
      <c r="F1446" s="85">
        <f t="shared" si="22"/>
        <v>4.6951999999999998</v>
      </c>
      <c r="G1446" s="88" t="str">
        <f>IF(Table4[[#This Row],[Segment]]="","",(CONVERT(Table4[[#This Row],[Diameter (in)]],"in","m")*$B$4*Table4[[#This Row],[Velocity (m/s)]])/$C$4)</f>
        <v/>
      </c>
      <c r="H1446" s="96" t="str">
        <f>IF(Table4[[#This Row],[Segment]]="","",IF(Table4[[#This Row],[Teynold''s Number]]&gt;4000,"TURBULENT","LAMINAR"))</f>
        <v/>
      </c>
      <c r="I1446" s="86" t="str">
        <f>IF(Table4[[#This Row],[Segment]]="","",INDEX(Data!C1443:C1457,MATCH(Table4[Material],Data!B1443:B1457,0)))</f>
        <v/>
      </c>
      <c r="J1446" s="89" t="str">
        <f>IF(Table4[[#This Row],[ε (m)]]="","",Table4[[#This Row],[ε (m)]]/(CONVERT(Table4[[#This Row],[Diameter (in)]],"in","m")))</f>
        <v/>
      </c>
      <c r="K1446" s="96" t="str">
        <f>IF(Table4[[#This Row],[Regime]]="LAMINAR",16/Table4[[#This Row],[Teynold''s Number]],"-")</f>
        <v>-</v>
      </c>
      <c r="L1446" s="86"/>
      <c r="M1446" s="97" t="str">
        <f>IF(Table4[[#This Row],[Regime]]="TURBULENT",(((-4*LOG10(Table4[[#This Row],[ε/D]]/3.7+1.256/(Table4[[#This Row],[Teynold''s Number]]*SQRT(Table4[[#This Row],[f turbulent (guess)]]))))^-1)^2),"")</f>
        <v/>
      </c>
      <c r="N1446" s="91" t="str">
        <f>IF(Table4[[#This Row],[f turbulent]]="","",Table4[[#This Row],[f turbulent (guess)]]-Table4[[#This Row],[f turbulent]])</f>
        <v/>
      </c>
      <c r="O1446" s="87">
        <f>IF(Table4[[#This Row],[Segment]]="",0,IF(C1447="",0,IF(C1447&lt;=Table4[[#This Row],[Diameter (in)]],0,1-(D1446/D1447))))</f>
        <v>0</v>
      </c>
      <c r="P1446" s="92" t="str">
        <f>IF(Table4[[#This Row],[Segment]]="","",IF(C1446&gt;C1447,"",IF(C1447="",0.55,(0.55*(1-D1447/D1446)))))</f>
        <v/>
      </c>
      <c r="Q144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46" s="92" t="str">
        <f>IF(Table4[[#This Row],[Segment]]="","",IF(Table4[[#This Row],[Kexpansion]]="","0",((Table4[[#This Row],[Velocity (m/s)]]^2)/2)*Table4[[#This Row],[Kexpansion]]))</f>
        <v/>
      </c>
      <c r="S1446" s="92" t="str">
        <f>IF(Table4[[#This Row],[Segment]]="","",IF(Table4[[#This Row],[Kcontraction]]="","0",((Table4[[#This Row],[Velocity (m/s)]]^2)/2)*Table4[[#This Row],[Kcontraction]]))</f>
        <v/>
      </c>
      <c r="T1446" s="89" t="str">
        <f>IF(Table4[[#This Row],[Segment]]="","",SUMIF($Y$7:$Y$2000,Table4[[#This Row],[Segment]],$AD$7:$AD$2000))</f>
        <v/>
      </c>
      <c r="U1446" s="95" t="str">
        <f>IF(Table4[[#This Row],[Segment]]="","",Table4[[#This Row],[Hfriction (J/kg)]]+Table4[[#This Row],[Hexpansions (J/kg)]]+Table4[[#This Row],[Hcontractions (J/kg)]]+Table4[[#This Row],[Hf (J/kg)]])</f>
        <v/>
      </c>
      <c r="V1446" s="95" t="str">
        <f>IF(Table4[[#This Row],[Segment]]="","",Table4[[#This Row],[Total Friction Loss (J/kg)]]*Table3[Density (kg/m3)])</f>
        <v/>
      </c>
      <c r="W1446" s="95" t="str">
        <f>IF(Table4[[#This Row],[Segment]]="","",Table4[[#This Row],[Total Pressure Drop (Pa)]]/1000)</f>
        <v/>
      </c>
      <c r="Y1446" s="82" t="str">
        <f>IF('Set Up'!D1669="","",'Set Up'!D1669)</f>
        <v/>
      </c>
      <c r="Z1446" s="82" t="str">
        <f>IF('Set Up'!E1669="","",'Set Up'!E1669)</f>
        <v/>
      </c>
      <c r="AA1446" s="82" t="str">
        <f>IF('Set Up'!F1669="","",'Set Up'!F1669)</f>
        <v/>
      </c>
      <c r="AB1446" s="82" t="str">
        <f>IF('Set Up'!G1669="","",'Set Up'!G1669)</f>
        <v/>
      </c>
      <c r="AC1446" s="82" t="str">
        <f t="array" ref="AC1446">IF(Y1446="","",INDEX(Data!$G$4:$G$51,MATCH(Table7[[#This Row],[Fitting]]&amp;Table7[[#This Row],[Fitting Subtype]],Data!$E$4:$E$51&amp;Data!$F$4:$F$51,0)))</f>
        <v/>
      </c>
      <c r="AD1446" s="89" t="str">
        <f>IF(Table7[[#This Row],[Segment]]="","",Table7[[#This Row],[Quantity]]*Table7[[#This Row],[Kf]]*(((INDEX(Table4[Velocity (m/s)],MATCH(Table7[[#This Row],[Segment]],Table4[Segment],0)))^2)/2))</f>
        <v/>
      </c>
      <c r="AF1446" s="82" t="str">
        <f>Table4[[#This Row],[Segment]]</f>
        <v/>
      </c>
      <c r="AG1446" s="75"/>
      <c r="AH1446" s="82" t="str">
        <f>IF(Table5[[#This Row],[Segment]]="","",AG1446-Table4[[#This Row],[Total Pressure Drop (kPa)]])</f>
        <v/>
      </c>
    </row>
    <row r="1447" spans="1:34" x14ac:dyDescent="0.25">
      <c r="A1447" s="95" t="str">
        <f>IF('Set Up'!A1444="","",'Set Up'!A1444)</f>
        <v/>
      </c>
      <c r="B1447" s="75" t="s">
        <v>81</v>
      </c>
      <c r="C1447" s="85"/>
      <c r="D1447" s="86" t="str">
        <f>IF(Table4[[#This Row],[Diameter (in)]]="","",(((CONVERT(Table4[[#This Row],[Diameter (in)]],"in","m"))/2)^2)*PI())</f>
        <v/>
      </c>
      <c r="E1447" s="87" t="str">
        <f>IF(Table4[[#This Row],[Area (m2)]]="","",$D$4/Table4[[#This Row],[Area (m2)]])</f>
        <v/>
      </c>
      <c r="F1447" s="85">
        <f t="shared" si="22"/>
        <v>4.6951999999999998</v>
      </c>
      <c r="G1447" s="88" t="str">
        <f>IF(Table4[[#This Row],[Segment]]="","",(CONVERT(Table4[[#This Row],[Diameter (in)]],"in","m")*$B$4*Table4[[#This Row],[Velocity (m/s)]])/$C$4)</f>
        <v/>
      </c>
      <c r="H1447" s="96" t="str">
        <f>IF(Table4[[#This Row],[Segment]]="","",IF(Table4[[#This Row],[Teynold''s Number]]&gt;4000,"TURBULENT","LAMINAR"))</f>
        <v/>
      </c>
      <c r="I1447" s="86" t="str">
        <f>IF(Table4[[#This Row],[Segment]]="","",INDEX(Data!C1444:C1458,MATCH(Table4[Material],Data!B1444:B1458,0)))</f>
        <v/>
      </c>
      <c r="J1447" s="89" t="str">
        <f>IF(Table4[[#This Row],[ε (m)]]="","",Table4[[#This Row],[ε (m)]]/(CONVERT(Table4[[#This Row],[Diameter (in)]],"in","m")))</f>
        <v/>
      </c>
      <c r="K1447" s="96" t="str">
        <f>IF(Table4[[#This Row],[Regime]]="LAMINAR",16/Table4[[#This Row],[Teynold''s Number]],"-")</f>
        <v>-</v>
      </c>
      <c r="L1447" s="86"/>
      <c r="M1447" s="97" t="str">
        <f>IF(Table4[[#This Row],[Regime]]="TURBULENT",(((-4*LOG10(Table4[[#This Row],[ε/D]]/3.7+1.256/(Table4[[#This Row],[Teynold''s Number]]*SQRT(Table4[[#This Row],[f turbulent (guess)]]))))^-1)^2),"")</f>
        <v/>
      </c>
      <c r="N1447" s="91" t="str">
        <f>IF(Table4[[#This Row],[f turbulent]]="","",Table4[[#This Row],[f turbulent (guess)]]-Table4[[#This Row],[f turbulent]])</f>
        <v/>
      </c>
      <c r="O1447" s="87">
        <f>IF(Table4[[#This Row],[Segment]]="",0,IF(C1448="",0,IF(C1448&lt;=Table4[[#This Row],[Diameter (in)]],0,1-(D1447/D1448))))</f>
        <v>0</v>
      </c>
      <c r="P1447" s="92" t="str">
        <f>IF(Table4[[#This Row],[Segment]]="","",IF(C1447&gt;C1448,"",IF(C1448="",0.55,(0.55*(1-D1448/D1447)))))</f>
        <v/>
      </c>
      <c r="Q144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47" s="92" t="str">
        <f>IF(Table4[[#This Row],[Segment]]="","",IF(Table4[[#This Row],[Kexpansion]]="","0",((Table4[[#This Row],[Velocity (m/s)]]^2)/2)*Table4[[#This Row],[Kexpansion]]))</f>
        <v/>
      </c>
      <c r="S1447" s="92" t="str">
        <f>IF(Table4[[#This Row],[Segment]]="","",IF(Table4[[#This Row],[Kcontraction]]="","0",((Table4[[#This Row],[Velocity (m/s)]]^2)/2)*Table4[[#This Row],[Kcontraction]]))</f>
        <v/>
      </c>
      <c r="T1447" s="89" t="str">
        <f>IF(Table4[[#This Row],[Segment]]="","",SUMIF($Y$7:$Y$2000,Table4[[#This Row],[Segment]],$AD$7:$AD$2000))</f>
        <v/>
      </c>
      <c r="U1447" s="95" t="str">
        <f>IF(Table4[[#This Row],[Segment]]="","",Table4[[#This Row],[Hfriction (J/kg)]]+Table4[[#This Row],[Hexpansions (J/kg)]]+Table4[[#This Row],[Hcontractions (J/kg)]]+Table4[[#This Row],[Hf (J/kg)]])</f>
        <v/>
      </c>
      <c r="V1447" s="95" t="str">
        <f>IF(Table4[[#This Row],[Segment]]="","",Table4[[#This Row],[Total Friction Loss (J/kg)]]*Table3[Density (kg/m3)])</f>
        <v/>
      </c>
      <c r="W1447" s="95" t="str">
        <f>IF(Table4[[#This Row],[Segment]]="","",Table4[[#This Row],[Total Pressure Drop (Pa)]]/1000)</f>
        <v/>
      </c>
      <c r="Y1447" s="82" t="str">
        <f>IF('Set Up'!D1670="","",'Set Up'!D1670)</f>
        <v/>
      </c>
      <c r="Z1447" s="82" t="str">
        <f>IF('Set Up'!E1670="","",'Set Up'!E1670)</f>
        <v/>
      </c>
      <c r="AA1447" s="82" t="str">
        <f>IF('Set Up'!F1670="","",'Set Up'!F1670)</f>
        <v/>
      </c>
      <c r="AB1447" s="82" t="str">
        <f>IF('Set Up'!G1670="","",'Set Up'!G1670)</f>
        <v/>
      </c>
      <c r="AC1447" s="82" t="str">
        <f t="array" ref="AC1447">IF(Y1447="","",INDEX(Data!$G$4:$G$51,MATCH(Table7[[#This Row],[Fitting]]&amp;Table7[[#This Row],[Fitting Subtype]],Data!$E$4:$E$51&amp;Data!$F$4:$F$51,0)))</f>
        <v/>
      </c>
      <c r="AD1447" s="89" t="str">
        <f>IF(Table7[[#This Row],[Segment]]="","",Table7[[#This Row],[Quantity]]*Table7[[#This Row],[Kf]]*(((INDEX(Table4[Velocity (m/s)],MATCH(Table7[[#This Row],[Segment]],Table4[Segment],0)))^2)/2))</f>
        <v/>
      </c>
      <c r="AF1447" s="82" t="str">
        <f>Table4[[#This Row],[Segment]]</f>
        <v/>
      </c>
      <c r="AG1447" s="75"/>
      <c r="AH1447" s="82" t="str">
        <f>IF(Table5[[#This Row],[Segment]]="","",AG1447-Table4[[#This Row],[Total Pressure Drop (kPa)]])</f>
        <v/>
      </c>
    </row>
    <row r="1448" spans="1:34" x14ac:dyDescent="0.25">
      <c r="A1448" s="95" t="str">
        <f>IF('Set Up'!A1445="","",'Set Up'!A1445)</f>
        <v/>
      </c>
      <c r="B1448" s="75" t="s">
        <v>81</v>
      </c>
      <c r="C1448" s="85"/>
      <c r="D1448" s="86" t="str">
        <f>IF(Table4[[#This Row],[Diameter (in)]]="","",(((CONVERT(Table4[[#This Row],[Diameter (in)]],"in","m"))/2)^2)*PI())</f>
        <v/>
      </c>
      <c r="E1448" s="87" t="str">
        <f>IF(Table4[[#This Row],[Area (m2)]]="","",$D$4/Table4[[#This Row],[Area (m2)]])</f>
        <v/>
      </c>
      <c r="F1448" s="85">
        <f t="shared" si="22"/>
        <v>4.6951999999999998</v>
      </c>
      <c r="G1448" s="88" t="str">
        <f>IF(Table4[[#This Row],[Segment]]="","",(CONVERT(Table4[[#This Row],[Diameter (in)]],"in","m")*$B$4*Table4[[#This Row],[Velocity (m/s)]])/$C$4)</f>
        <v/>
      </c>
      <c r="H1448" s="96" t="str">
        <f>IF(Table4[[#This Row],[Segment]]="","",IF(Table4[[#This Row],[Teynold''s Number]]&gt;4000,"TURBULENT","LAMINAR"))</f>
        <v/>
      </c>
      <c r="I1448" s="86" t="str">
        <f>IF(Table4[[#This Row],[Segment]]="","",INDEX(Data!C1445:C1459,MATCH(Table4[Material],Data!B1445:B1459,0)))</f>
        <v/>
      </c>
      <c r="J1448" s="89" t="str">
        <f>IF(Table4[[#This Row],[ε (m)]]="","",Table4[[#This Row],[ε (m)]]/(CONVERT(Table4[[#This Row],[Diameter (in)]],"in","m")))</f>
        <v/>
      </c>
      <c r="K1448" s="96" t="str">
        <f>IF(Table4[[#This Row],[Regime]]="LAMINAR",16/Table4[[#This Row],[Teynold''s Number]],"-")</f>
        <v>-</v>
      </c>
      <c r="L1448" s="86"/>
      <c r="M1448" s="97" t="str">
        <f>IF(Table4[[#This Row],[Regime]]="TURBULENT",(((-4*LOG10(Table4[[#This Row],[ε/D]]/3.7+1.256/(Table4[[#This Row],[Teynold''s Number]]*SQRT(Table4[[#This Row],[f turbulent (guess)]]))))^-1)^2),"")</f>
        <v/>
      </c>
      <c r="N1448" s="91" t="str">
        <f>IF(Table4[[#This Row],[f turbulent]]="","",Table4[[#This Row],[f turbulent (guess)]]-Table4[[#This Row],[f turbulent]])</f>
        <v/>
      </c>
      <c r="O1448" s="87">
        <f>IF(Table4[[#This Row],[Segment]]="",0,IF(C1449="",0,IF(C1449&lt;=Table4[[#This Row],[Diameter (in)]],0,1-(D1448/D1449))))</f>
        <v>0</v>
      </c>
      <c r="P1448" s="92" t="str">
        <f>IF(Table4[[#This Row],[Segment]]="","",IF(C1448&gt;C1449,"",IF(C1449="",0.55,(0.55*(1-D1449/D1448)))))</f>
        <v/>
      </c>
      <c r="Q144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48" s="92" t="str">
        <f>IF(Table4[[#This Row],[Segment]]="","",IF(Table4[[#This Row],[Kexpansion]]="","0",((Table4[[#This Row],[Velocity (m/s)]]^2)/2)*Table4[[#This Row],[Kexpansion]]))</f>
        <v/>
      </c>
      <c r="S1448" s="92" t="str">
        <f>IF(Table4[[#This Row],[Segment]]="","",IF(Table4[[#This Row],[Kcontraction]]="","0",((Table4[[#This Row],[Velocity (m/s)]]^2)/2)*Table4[[#This Row],[Kcontraction]]))</f>
        <v/>
      </c>
      <c r="T1448" s="89" t="str">
        <f>IF(Table4[[#This Row],[Segment]]="","",SUMIF($Y$7:$Y$2000,Table4[[#This Row],[Segment]],$AD$7:$AD$2000))</f>
        <v/>
      </c>
      <c r="U1448" s="95" t="str">
        <f>IF(Table4[[#This Row],[Segment]]="","",Table4[[#This Row],[Hfriction (J/kg)]]+Table4[[#This Row],[Hexpansions (J/kg)]]+Table4[[#This Row],[Hcontractions (J/kg)]]+Table4[[#This Row],[Hf (J/kg)]])</f>
        <v/>
      </c>
      <c r="V1448" s="95" t="str">
        <f>IF(Table4[[#This Row],[Segment]]="","",Table4[[#This Row],[Total Friction Loss (J/kg)]]*Table3[Density (kg/m3)])</f>
        <v/>
      </c>
      <c r="W1448" s="95" t="str">
        <f>IF(Table4[[#This Row],[Segment]]="","",Table4[[#This Row],[Total Pressure Drop (Pa)]]/1000)</f>
        <v/>
      </c>
      <c r="Y1448" s="82" t="str">
        <f>IF('Set Up'!D1671="","",'Set Up'!D1671)</f>
        <v/>
      </c>
      <c r="Z1448" s="82" t="str">
        <f>IF('Set Up'!E1671="","",'Set Up'!E1671)</f>
        <v/>
      </c>
      <c r="AA1448" s="82" t="str">
        <f>IF('Set Up'!F1671="","",'Set Up'!F1671)</f>
        <v/>
      </c>
      <c r="AB1448" s="82" t="str">
        <f>IF('Set Up'!G1671="","",'Set Up'!G1671)</f>
        <v/>
      </c>
      <c r="AC1448" s="82" t="str">
        <f t="array" ref="AC1448">IF(Y1448="","",INDEX(Data!$G$4:$G$51,MATCH(Table7[[#This Row],[Fitting]]&amp;Table7[[#This Row],[Fitting Subtype]],Data!$E$4:$E$51&amp;Data!$F$4:$F$51,0)))</f>
        <v/>
      </c>
      <c r="AD1448" s="89" t="str">
        <f>IF(Table7[[#This Row],[Segment]]="","",Table7[[#This Row],[Quantity]]*Table7[[#This Row],[Kf]]*(((INDEX(Table4[Velocity (m/s)],MATCH(Table7[[#This Row],[Segment]],Table4[Segment],0)))^2)/2))</f>
        <v/>
      </c>
      <c r="AF1448" s="82" t="str">
        <f>Table4[[#This Row],[Segment]]</f>
        <v/>
      </c>
      <c r="AG1448" s="75"/>
      <c r="AH1448" s="82" t="str">
        <f>IF(Table5[[#This Row],[Segment]]="","",AG1448-Table4[[#This Row],[Total Pressure Drop (kPa)]])</f>
        <v/>
      </c>
    </row>
    <row r="1449" spans="1:34" x14ac:dyDescent="0.25">
      <c r="A1449" s="95" t="str">
        <f>IF('Set Up'!A1446="","",'Set Up'!A1446)</f>
        <v/>
      </c>
      <c r="B1449" s="75" t="s">
        <v>81</v>
      </c>
      <c r="C1449" s="85"/>
      <c r="D1449" s="86" t="str">
        <f>IF(Table4[[#This Row],[Diameter (in)]]="","",(((CONVERT(Table4[[#This Row],[Diameter (in)]],"in","m"))/2)^2)*PI())</f>
        <v/>
      </c>
      <c r="E1449" s="87" t="str">
        <f>IF(Table4[[#This Row],[Area (m2)]]="","",$D$4/Table4[[#This Row],[Area (m2)]])</f>
        <v/>
      </c>
      <c r="F1449" s="85">
        <f t="shared" si="22"/>
        <v>4.6951999999999998</v>
      </c>
      <c r="G1449" s="88" t="str">
        <f>IF(Table4[[#This Row],[Segment]]="","",(CONVERT(Table4[[#This Row],[Diameter (in)]],"in","m")*$B$4*Table4[[#This Row],[Velocity (m/s)]])/$C$4)</f>
        <v/>
      </c>
      <c r="H1449" s="96" t="str">
        <f>IF(Table4[[#This Row],[Segment]]="","",IF(Table4[[#This Row],[Teynold''s Number]]&gt;4000,"TURBULENT","LAMINAR"))</f>
        <v/>
      </c>
      <c r="I1449" s="86" t="str">
        <f>IF(Table4[[#This Row],[Segment]]="","",INDEX(Data!C1446:C1460,MATCH(Table4[Material],Data!B1446:B1460,0)))</f>
        <v/>
      </c>
      <c r="J1449" s="89" t="str">
        <f>IF(Table4[[#This Row],[ε (m)]]="","",Table4[[#This Row],[ε (m)]]/(CONVERT(Table4[[#This Row],[Diameter (in)]],"in","m")))</f>
        <v/>
      </c>
      <c r="K1449" s="96" t="str">
        <f>IF(Table4[[#This Row],[Regime]]="LAMINAR",16/Table4[[#This Row],[Teynold''s Number]],"-")</f>
        <v>-</v>
      </c>
      <c r="L1449" s="86"/>
      <c r="M1449" s="97" t="str">
        <f>IF(Table4[[#This Row],[Regime]]="TURBULENT",(((-4*LOG10(Table4[[#This Row],[ε/D]]/3.7+1.256/(Table4[[#This Row],[Teynold''s Number]]*SQRT(Table4[[#This Row],[f turbulent (guess)]]))))^-1)^2),"")</f>
        <v/>
      </c>
      <c r="N1449" s="91" t="str">
        <f>IF(Table4[[#This Row],[f turbulent]]="","",Table4[[#This Row],[f turbulent (guess)]]-Table4[[#This Row],[f turbulent]])</f>
        <v/>
      </c>
      <c r="O1449" s="87">
        <f>IF(Table4[[#This Row],[Segment]]="",0,IF(C1450="",0,IF(C1450&lt;=Table4[[#This Row],[Diameter (in)]],0,1-(D1449/D1450))))</f>
        <v>0</v>
      </c>
      <c r="P1449" s="92" t="str">
        <f>IF(Table4[[#This Row],[Segment]]="","",IF(C1449&gt;C1450,"",IF(C1450="",0.55,(0.55*(1-D1450/D1449)))))</f>
        <v/>
      </c>
      <c r="Q144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49" s="92" t="str">
        <f>IF(Table4[[#This Row],[Segment]]="","",IF(Table4[[#This Row],[Kexpansion]]="","0",((Table4[[#This Row],[Velocity (m/s)]]^2)/2)*Table4[[#This Row],[Kexpansion]]))</f>
        <v/>
      </c>
      <c r="S1449" s="92" t="str">
        <f>IF(Table4[[#This Row],[Segment]]="","",IF(Table4[[#This Row],[Kcontraction]]="","0",((Table4[[#This Row],[Velocity (m/s)]]^2)/2)*Table4[[#This Row],[Kcontraction]]))</f>
        <v/>
      </c>
      <c r="T1449" s="89" t="str">
        <f>IF(Table4[[#This Row],[Segment]]="","",SUMIF($Y$7:$Y$2000,Table4[[#This Row],[Segment]],$AD$7:$AD$2000))</f>
        <v/>
      </c>
      <c r="U1449" s="95" t="str">
        <f>IF(Table4[[#This Row],[Segment]]="","",Table4[[#This Row],[Hfriction (J/kg)]]+Table4[[#This Row],[Hexpansions (J/kg)]]+Table4[[#This Row],[Hcontractions (J/kg)]]+Table4[[#This Row],[Hf (J/kg)]])</f>
        <v/>
      </c>
      <c r="V1449" s="95" t="str">
        <f>IF(Table4[[#This Row],[Segment]]="","",Table4[[#This Row],[Total Friction Loss (J/kg)]]*Table3[Density (kg/m3)])</f>
        <v/>
      </c>
      <c r="W1449" s="95" t="str">
        <f>IF(Table4[[#This Row],[Segment]]="","",Table4[[#This Row],[Total Pressure Drop (Pa)]]/1000)</f>
        <v/>
      </c>
      <c r="Y1449" s="82" t="str">
        <f>IF('Set Up'!D1672="","",'Set Up'!D1672)</f>
        <v/>
      </c>
      <c r="Z1449" s="82" t="str">
        <f>IF('Set Up'!E1672="","",'Set Up'!E1672)</f>
        <v/>
      </c>
      <c r="AA1449" s="82" t="str">
        <f>IF('Set Up'!F1672="","",'Set Up'!F1672)</f>
        <v/>
      </c>
      <c r="AB1449" s="82" t="str">
        <f>IF('Set Up'!G1672="","",'Set Up'!G1672)</f>
        <v/>
      </c>
      <c r="AC1449" s="82" t="str">
        <f t="array" ref="AC1449">IF(Y1449="","",INDEX(Data!$G$4:$G$51,MATCH(Table7[[#This Row],[Fitting]]&amp;Table7[[#This Row],[Fitting Subtype]],Data!$E$4:$E$51&amp;Data!$F$4:$F$51,0)))</f>
        <v/>
      </c>
      <c r="AD1449" s="89" t="str">
        <f>IF(Table7[[#This Row],[Segment]]="","",Table7[[#This Row],[Quantity]]*Table7[[#This Row],[Kf]]*(((INDEX(Table4[Velocity (m/s)],MATCH(Table7[[#This Row],[Segment]],Table4[Segment],0)))^2)/2))</f>
        <v/>
      </c>
      <c r="AF1449" s="82" t="str">
        <f>Table4[[#This Row],[Segment]]</f>
        <v/>
      </c>
      <c r="AG1449" s="75"/>
      <c r="AH1449" s="82" t="str">
        <f>IF(Table5[[#This Row],[Segment]]="","",AG1449-Table4[[#This Row],[Total Pressure Drop (kPa)]])</f>
        <v/>
      </c>
    </row>
    <row r="1450" spans="1:34" x14ac:dyDescent="0.25">
      <c r="A1450" s="95" t="str">
        <f>IF('Set Up'!A1447="","",'Set Up'!A1447)</f>
        <v/>
      </c>
      <c r="B1450" s="75" t="s">
        <v>81</v>
      </c>
      <c r="C1450" s="85"/>
      <c r="D1450" s="86" t="str">
        <f>IF(Table4[[#This Row],[Diameter (in)]]="","",(((CONVERT(Table4[[#This Row],[Diameter (in)]],"in","m"))/2)^2)*PI())</f>
        <v/>
      </c>
      <c r="E1450" s="87" t="str">
        <f>IF(Table4[[#This Row],[Area (m2)]]="","",$D$4/Table4[[#This Row],[Area (m2)]])</f>
        <v/>
      </c>
      <c r="F1450" s="85">
        <f t="shared" si="22"/>
        <v>4.6951999999999998</v>
      </c>
      <c r="G1450" s="88" t="str">
        <f>IF(Table4[[#This Row],[Segment]]="","",(CONVERT(Table4[[#This Row],[Diameter (in)]],"in","m")*$B$4*Table4[[#This Row],[Velocity (m/s)]])/$C$4)</f>
        <v/>
      </c>
      <c r="H1450" s="96" t="str">
        <f>IF(Table4[[#This Row],[Segment]]="","",IF(Table4[[#This Row],[Teynold''s Number]]&gt;4000,"TURBULENT","LAMINAR"))</f>
        <v/>
      </c>
      <c r="I1450" s="86" t="str">
        <f>IF(Table4[[#This Row],[Segment]]="","",INDEX(Data!C1447:C1461,MATCH(Table4[Material],Data!B1447:B1461,0)))</f>
        <v/>
      </c>
      <c r="J1450" s="89" t="str">
        <f>IF(Table4[[#This Row],[ε (m)]]="","",Table4[[#This Row],[ε (m)]]/(CONVERT(Table4[[#This Row],[Diameter (in)]],"in","m")))</f>
        <v/>
      </c>
      <c r="K1450" s="96" t="str">
        <f>IF(Table4[[#This Row],[Regime]]="LAMINAR",16/Table4[[#This Row],[Teynold''s Number]],"-")</f>
        <v>-</v>
      </c>
      <c r="L1450" s="86"/>
      <c r="M1450" s="97" t="str">
        <f>IF(Table4[[#This Row],[Regime]]="TURBULENT",(((-4*LOG10(Table4[[#This Row],[ε/D]]/3.7+1.256/(Table4[[#This Row],[Teynold''s Number]]*SQRT(Table4[[#This Row],[f turbulent (guess)]]))))^-1)^2),"")</f>
        <v/>
      </c>
      <c r="N1450" s="91" t="str">
        <f>IF(Table4[[#This Row],[f turbulent]]="","",Table4[[#This Row],[f turbulent (guess)]]-Table4[[#This Row],[f turbulent]])</f>
        <v/>
      </c>
      <c r="O1450" s="87">
        <f>IF(Table4[[#This Row],[Segment]]="",0,IF(C1451="",0,IF(C1451&lt;=Table4[[#This Row],[Diameter (in)]],0,1-(D1450/D1451))))</f>
        <v>0</v>
      </c>
      <c r="P1450" s="92" t="str">
        <f>IF(Table4[[#This Row],[Segment]]="","",IF(C1450&gt;C1451,"",IF(C1451="",0.55,(0.55*(1-D1451/D1450)))))</f>
        <v/>
      </c>
      <c r="Q145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50" s="92" t="str">
        <f>IF(Table4[[#This Row],[Segment]]="","",IF(Table4[[#This Row],[Kexpansion]]="","0",((Table4[[#This Row],[Velocity (m/s)]]^2)/2)*Table4[[#This Row],[Kexpansion]]))</f>
        <v/>
      </c>
      <c r="S1450" s="92" t="str">
        <f>IF(Table4[[#This Row],[Segment]]="","",IF(Table4[[#This Row],[Kcontraction]]="","0",((Table4[[#This Row],[Velocity (m/s)]]^2)/2)*Table4[[#This Row],[Kcontraction]]))</f>
        <v/>
      </c>
      <c r="T1450" s="89" t="str">
        <f>IF(Table4[[#This Row],[Segment]]="","",SUMIF($Y$7:$Y$2000,Table4[[#This Row],[Segment]],$AD$7:$AD$2000))</f>
        <v/>
      </c>
      <c r="U1450" s="95" t="str">
        <f>IF(Table4[[#This Row],[Segment]]="","",Table4[[#This Row],[Hfriction (J/kg)]]+Table4[[#This Row],[Hexpansions (J/kg)]]+Table4[[#This Row],[Hcontractions (J/kg)]]+Table4[[#This Row],[Hf (J/kg)]])</f>
        <v/>
      </c>
      <c r="V1450" s="95" t="str">
        <f>IF(Table4[[#This Row],[Segment]]="","",Table4[[#This Row],[Total Friction Loss (J/kg)]]*Table3[Density (kg/m3)])</f>
        <v/>
      </c>
      <c r="W1450" s="95" t="str">
        <f>IF(Table4[[#This Row],[Segment]]="","",Table4[[#This Row],[Total Pressure Drop (Pa)]]/1000)</f>
        <v/>
      </c>
      <c r="Y1450" s="82" t="str">
        <f>IF('Set Up'!D1673="","",'Set Up'!D1673)</f>
        <v/>
      </c>
      <c r="Z1450" s="82" t="str">
        <f>IF('Set Up'!E1673="","",'Set Up'!E1673)</f>
        <v/>
      </c>
      <c r="AA1450" s="82" t="str">
        <f>IF('Set Up'!F1673="","",'Set Up'!F1673)</f>
        <v/>
      </c>
      <c r="AB1450" s="82" t="str">
        <f>IF('Set Up'!G1673="","",'Set Up'!G1673)</f>
        <v/>
      </c>
      <c r="AC1450" s="82" t="str">
        <f t="array" ref="AC1450">IF(Y1450="","",INDEX(Data!$G$4:$G$51,MATCH(Table7[[#This Row],[Fitting]]&amp;Table7[[#This Row],[Fitting Subtype]],Data!$E$4:$E$51&amp;Data!$F$4:$F$51,0)))</f>
        <v/>
      </c>
      <c r="AD1450" s="89" t="str">
        <f>IF(Table7[[#This Row],[Segment]]="","",Table7[[#This Row],[Quantity]]*Table7[[#This Row],[Kf]]*(((INDEX(Table4[Velocity (m/s)],MATCH(Table7[[#This Row],[Segment]],Table4[Segment],0)))^2)/2))</f>
        <v/>
      </c>
      <c r="AF1450" s="82" t="str">
        <f>Table4[[#This Row],[Segment]]</f>
        <v/>
      </c>
      <c r="AG1450" s="75"/>
      <c r="AH1450" s="82" t="str">
        <f>IF(Table5[[#This Row],[Segment]]="","",AG1450-Table4[[#This Row],[Total Pressure Drop (kPa)]])</f>
        <v/>
      </c>
    </row>
    <row r="1451" spans="1:34" x14ac:dyDescent="0.25">
      <c r="A1451" s="95" t="str">
        <f>IF('Set Up'!A1448="","",'Set Up'!A1448)</f>
        <v/>
      </c>
      <c r="B1451" s="75" t="s">
        <v>81</v>
      </c>
      <c r="C1451" s="85"/>
      <c r="D1451" s="86" t="str">
        <f>IF(Table4[[#This Row],[Diameter (in)]]="","",(((CONVERT(Table4[[#This Row],[Diameter (in)]],"in","m"))/2)^2)*PI())</f>
        <v/>
      </c>
      <c r="E1451" s="87" t="str">
        <f>IF(Table4[[#This Row],[Area (m2)]]="","",$D$4/Table4[[#This Row],[Area (m2)]])</f>
        <v/>
      </c>
      <c r="F1451" s="85">
        <f t="shared" si="22"/>
        <v>4.6951999999999998</v>
      </c>
      <c r="G1451" s="88" t="str">
        <f>IF(Table4[[#This Row],[Segment]]="","",(CONVERT(Table4[[#This Row],[Diameter (in)]],"in","m")*$B$4*Table4[[#This Row],[Velocity (m/s)]])/$C$4)</f>
        <v/>
      </c>
      <c r="H1451" s="96" t="str">
        <f>IF(Table4[[#This Row],[Segment]]="","",IF(Table4[[#This Row],[Teynold''s Number]]&gt;4000,"TURBULENT","LAMINAR"))</f>
        <v/>
      </c>
      <c r="I1451" s="86" t="str">
        <f>IF(Table4[[#This Row],[Segment]]="","",INDEX(Data!C1448:C1462,MATCH(Table4[Material],Data!B1448:B1462,0)))</f>
        <v/>
      </c>
      <c r="J1451" s="89" t="str">
        <f>IF(Table4[[#This Row],[ε (m)]]="","",Table4[[#This Row],[ε (m)]]/(CONVERT(Table4[[#This Row],[Diameter (in)]],"in","m")))</f>
        <v/>
      </c>
      <c r="K1451" s="96" t="str">
        <f>IF(Table4[[#This Row],[Regime]]="LAMINAR",16/Table4[[#This Row],[Teynold''s Number]],"-")</f>
        <v>-</v>
      </c>
      <c r="L1451" s="86"/>
      <c r="M1451" s="97" t="str">
        <f>IF(Table4[[#This Row],[Regime]]="TURBULENT",(((-4*LOG10(Table4[[#This Row],[ε/D]]/3.7+1.256/(Table4[[#This Row],[Teynold''s Number]]*SQRT(Table4[[#This Row],[f turbulent (guess)]]))))^-1)^2),"")</f>
        <v/>
      </c>
      <c r="N1451" s="91" t="str">
        <f>IF(Table4[[#This Row],[f turbulent]]="","",Table4[[#This Row],[f turbulent (guess)]]-Table4[[#This Row],[f turbulent]])</f>
        <v/>
      </c>
      <c r="O1451" s="87">
        <f>IF(Table4[[#This Row],[Segment]]="",0,IF(C1452="",0,IF(C1452&lt;=Table4[[#This Row],[Diameter (in)]],0,1-(D1451/D1452))))</f>
        <v>0</v>
      </c>
      <c r="P1451" s="92" t="str">
        <f>IF(Table4[[#This Row],[Segment]]="","",IF(C1451&gt;C1452,"",IF(C1452="",0.55,(0.55*(1-D1452/D1451)))))</f>
        <v/>
      </c>
      <c r="Q145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51" s="92" t="str">
        <f>IF(Table4[[#This Row],[Segment]]="","",IF(Table4[[#This Row],[Kexpansion]]="","0",((Table4[[#This Row],[Velocity (m/s)]]^2)/2)*Table4[[#This Row],[Kexpansion]]))</f>
        <v/>
      </c>
      <c r="S1451" s="92" t="str">
        <f>IF(Table4[[#This Row],[Segment]]="","",IF(Table4[[#This Row],[Kcontraction]]="","0",((Table4[[#This Row],[Velocity (m/s)]]^2)/2)*Table4[[#This Row],[Kcontraction]]))</f>
        <v/>
      </c>
      <c r="T1451" s="89" t="str">
        <f>IF(Table4[[#This Row],[Segment]]="","",SUMIF($Y$7:$Y$2000,Table4[[#This Row],[Segment]],$AD$7:$AD$2000))</f>
        <v/>
      </c>
      <c r="U1451" s="95" t="str">
        <f>IF(Table4[[#This Row],[Segment]]="","",Table4[[#This Row],[Hfriction (J/kg)]]+Table4[[#This Row],[Hexpansions (J/kg)]]+Table4[[#This Row],[Hcontractions (J/kg)]]+Table4[[#This Row],[Hf (J/kg)]])</f>
        <v/>
      </c>
      <c r="V1451" s="95" t="str">
        <f>IF(Table4[[#This Row],[Segment]]="","",Table4[[#This Row],[Total Friction Loss (J/kg)]]*Table3[Density (kg/m3)])</f>
        <v/>
      </c>
      <c r="W1451" s="95" t="str">
        <f>IF(Table4[[#This Row],[Segment]]="","",Table4[[#This Row],[Total Pressure Drop (Pa)]]/1000)</f>
        <v/>
      </c>
      <c r="Y1451" s="82" t="str">
        <f>IF('Set Up'!D1674="","",'Set Up'!D1674)</f>
        <v/>
      </c>
      <c r="Z1451" s="82" t="str">
        <f>IF('Set Up'!E1674="","",'Set Up'!E1674)</f>
        <v/>
      </c>
      <c r="AA1451" s="82" t="str">
        <f>IF('Set Up'!F1674="","",'Set Up'!F1674)</f>
        <v/>
      </c>
      <c r="AB1451" s="82" t="str">
        <f>IF('Set Up'!G1674="","",'Set Up'!G1674)</f>
        <v/>
      </c>
      <c r="AC1451" s="82" t="str">
        <f t="array" ref="AC1451">IF(Y1451="","",INDEX(Data!$G$4:$G$51,MATCH(Table7[[#This Row],[Fitting]]&amp;Table7[[#This Row],[Fitting Subtype]],Data!$E$4:$E$51&amp;Data!$F$4:$F$51,0)))</f>
        <v/>
      </c>
      <c r="AD1451" s="89" t="str">
        <f>IF(Table7[[#This Row],[Segment]]="","",Table7[[#This Row],[Quantity]]*Table7[[#This Row],[Kf]]*(((INDEX(Table4[Velocity (m/s)],MATCH(Table7[[#This Row],[Segment]],Table4[Segment],0)))^2)/2))</f>
        <v/>
      </c>
      <c r="AF1451" s="82" t="str">
        <f>Table4[[#This Row],[Segment]]</f>
        <v/>
      </c>
      <c r="AG1451" s="75"/>
      <c r="AH1451" s="82" t="str">
        <f>IF(Table5[[#This Row],[Segment]]="","",AG1451-Table4[[#This Row],[Total Pressure Drop (kPa)]])</f>
        <v/>
      </c>
    </row>
    <row r="1452" spans="1:34" x14ac:dyDescent="0.25">
      <c r="A1452" s="95" t="str">
        <f>IF('Set Up'!A1449="","",'Set Up'!A1449)</f>
        <v/>
      </c>
      <c r="B1452" s="75" t="s">
        <v>81</v>
      </c>
      <c r="C1452" s="85"/>
      <c r="D1452" s="86" t="str">
        <f>IF(Table4[[#This Row],[Diameter (in)]]="","",(((CONVERT(Table4[[#This Row],[Diameter (in)]],"in","m"))/2)^2)*PI())</f>
        <v/>
      </c>
      <c r="E1452" s="87" t="str">
        <f>IF(Table4[[#This Row],[Area (m2)]]="","",$D$4/Table4[[#This Row],[Area (m2)]])</f>
        <v/>
      </c>
      <c r="F1452" s="85">
        <f t="shared" si="22"/>
        <v>4.6951999999999998</v>
      </c>
      <c r="G1452" s="88" t="str">
        <f>IF(Table4[[#This Row],[Segment]]="","",(CONVERT(Table4[[#This Row],[Diameter (in)]],"in","m")*$B$4*Table4[[#This Row],[Velocity (m/s)]])/$C$4)</f>
        <v/>
      </c>
      <c r="H1452" s="96" t="str">
        <f>IF(Table4[[#This Row],[Segment]]="","",IF(Table4[[#This Row],[Teynold''s Number]]&gt;4000,"TURBULENT","LAMINAR"))</f>
        <v/>
      </c>
      <c r="I1452" s="86" t="str">
        <f>IF(Table4[[#This Row],[Segment]]="","",INDEX(Data!C1449:C1463,MATCH(Table4[Material],Data!B1449:B1463,0)))</f>
        <v/>
      </c>
      <c r="J1452" s="89" t="str">
        <f>IF(Table4[[#This Row],[ε (m)]]="","",Table4[[#This Row],[ε (m)]]/(CONVERT(Table4[[#This Row],[Diameter (in)]],"in","m")))</f>
        <v/>
      </c>
      <c r="K1452" s="96" t="str">
        <f>IF(Table4[[#This Row],[Regime]]="LAMINAR",16/Table4[[#This Row],[Teynold''s Number]],"-")</f>
        <v>-</v>
      </c>
      <c r="L1452" s="86"/>
      <c r="M1452" s="97" t="str">
        <f>IF(Table4[[#This Row],[Regime]]="TURBULENT",(((-4*LOG10(Table4[[#This Row],[ε/D]]/3.7+1.256/(Table4[[#This Row],[Teynold''s Number]]*SQRT(Table4[[#This Row],[f turbulent (guess)]]))))^-1)^2),"")</f>
        <v/>
      </c>
      <c r="N1452" s="91" t="str">
        <f>IF(Table4[[#This Row],[f turbulent]]="","",Table4[[#This Row],[f turbulent (guess)]]-Table4[[#This Row],[f turbulent]])</f>
        <v/>
      </c>
      <c r="O1452" s="87">
        <f>IF(Table4[[#This Row],[Segment]]="",0,IF(C1453="",0,IF(C1453&lt;=Table4[[#This Row],[Diameter (in)]],0,1-(D1452/D1453))))</f>
        <v>0</v>
      </c>
      <c r="P1452" s="92" t="str">
        <f>IF(Table4[[#This Row],[Segment]]="","",IF(C1452&gt;C1453,"",IF(C1453="",0.55,(0.55*(1-D1453/D1452)))))</f>
        <v/>
      </c>
      <c r="Q145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52" s="92" t="str">
        <f>IF(Table4[[#This Row],[Segment]]="","",IF(Table4[[#This Row],[Kexpansion]]="","0",((Table4[[#This Row],[Velocity (m/s)]]^2)/2)*Table4[[#This Row],[Kexpansion]]))</f>
        <v/>
      </c>
      <c r="S1452" s="92" t="str">
        <f>IF(Table4[[#This Row],[Segment]]="","",IF(Table4[[#This Row],[Kcontraction]]="","0",((Table4[[#This Row],[Velocity (m/s)]]^2)/2)*Table4[[#This Row],[Kcontraction]]))</f>
        <v/>
      </c>
      <c r="T1452" s="89" t="str">
        <f>IF(Table4[[#This Row],[Segment]]="","",SUMIF($Y$7:$Y$2000,Table4[[#This Row],[Segment]],$AD$7:$AD$2000))</f>
        <v/>
      </c>
      <c r="U1452" s="95" t="str">
        <f>IF(Table4[[#This Row],[Segment]]="","",Table4[[#This Row],[Hfriction (J/kg)]]+Table4[[#This Row],[Hexpansions (J/kg)]]+Table4[[#This Row],[Hcontractions (J/kg)]]+Table4[[#This Row],[Hf (J/kg)]])</f>
        <v/>
      </c>
      <c r="V1452" s="95" t="str">
        <f>IF(Table4[[#This Row],[Segment]]="","",Table4[[#This Row],[Total Friction Loss (J/kg)]]*Table3[Density (kg/m3)])</f>
        <v/>
      </c>
      <c r="W1452" s="95" t="str">
        <f>IF(Table4[[#This Row],[Segment]]="","",Table4[[#This Row],[Total Pressure Drop (Pa)]]/1000)</f>
        <v/>
      </c>
      <c r="Y1452" s="82" t="str">
        <f>IF('Set Up'!D1675="","",'Set Up'!D1675)</f>
        <v/>
      </c>
      <c r="Z1452" s="82" t="str">
        <f>IF('Set Up'!E1675="","",'Set Up'!E1675)</f>
        <v/>
      </c>
      <c r="AA1452" s="82" t="str">
        <f>IF('Set Up'!F1675="","",'Set Up'!F1675)</f>
        <v/>
      </c>
      <c r="AB1452" s="82" t="str">
        <f>IF('Set Up'!G1675="","",'Set Up'!G1675)</f>
        <v/>
      </c>
      <c r="AC1452" s="82" t="str">
        <f t="array" ref="AC1452">IF(Y1452="","",INDEX(Data!$G$4:$G$51,MATCH(Table7[[#This Row],[Fitting]]&amp;Table7[[#This Row],[Fitting Subtype]],Data!$E$4:$E$51&amp;Data!$F$4:$F$51,0)))</f>
        <v/>
      </c>
      <c r="AD1452" s="89" t="str">
        <f>IF(Table7[[#This Row],[Segment]]="","",Table7[[#This Row],[Quantity]]*Table7[[#This Row],[Kf]]*(((INDEX(Table4[Velocity (m/s)],MATCH(Table7[[#This Row],[Segment]],Table4[Segment],0)))^2)/2))</f>
        <v/>
      </c>
      <c r="AF1452" s="82" t="str">
        <f>Table4[[#This Row],[Segment]]</f>
        <v/>
      </c>
      <c r="AG1452" s="75"/>
      <c r="AH1452" s="82" t="str">
        <f>IF(Table5[[#This Row],[Segment]]="","",AG1452-Table4[[#This Row],[Total Pressure Drop (kPa)]])</f>
        <v/>
      </c>
    </row>
    <row r="1453" spans="1:34" x14ac:dyDescent="0.25">
      <c r="A1453" s="95" t="str">
        <f>IF('Set Up'!A1450="","",'Set Up'!A1450)</f>
        <v/>
      </c>
      <c r="B1453" s="75" t="s">
        <v>81</v>
      </c>
      <c r="C1453" s="85"/>
      <c r="D1453" s="86" t="str">
        <f>IF(Table4[[#This Row],[Diameter (in)]]="","",(((CONVERT(Table4[[#This Row],[Diameter (in)]],"in","m"))/2)^2)*PI())</f>
        <v/>
      </c>
      <c r="E1453" s="87" t="str">
        <f>IF(Table4[[#This Row],[Area (m2)]]="","",$D$4/Table4[[#This Row],[Area (m2)]])</f>
        <v/>
      </c>
      <c r="F1453" s="85">
        <f t="shared" si="22"/>
        <v>4.6951999999999998</v>
      </c>
      <c r="G1453" s="88" t="str">
        <f>IF(Table4[[#This Row],[Segment]]="","",(CONVERT(Table4[[#This Row],[Diameter (in)]],"in","m")*$B$4*Table4[[#This Row],[Velocity (m/s)]])/$C$4)</f>
        <v/>
      </c>
      <c r="H1453" s="96" t="str">
        <f>IF(Table4[[#This Row],[Segment]]="","",IF(Table4[[#This Row],[Teynold''s Number]]&gt;4000,"TURBULENT","LAMINAR"))</f>
        <v/>
      </c>
      <c r="I1453" s="86" t="str">
        <f>IF(Table4[[#This Row],[Segment]]="","",INDEX(Data!C1450:C1464,MATCH(Table4[Material],Data!B1450:B1464,0)))</f>
        <v/>
      </c>
      <c r="J1453" s="89" t="str">
        <f>IF(Table4[[#This Row],[ε (m)]]="","",Table4[[#This Row],[ε (m)]]/(CONVERT(Table4[[#This Row],[Diameter (in)]],"in","m")))</f>
        <v/>
      </c>
      <c r="K1453" s="96" t="str">
        <f>IF(Table4[[#This Row],[Regime]]="LAMINAR",16/Table4[[#This Row],[Teynold''s Number]],"-")</f>
        <v>-</v>
      </c>
      <c r="L1453" s="86"/>
      <c r="M1453" s="97" t="str">
        <f>IF(Table4[[#This Row],[Regime]]="TURBULENT",(((-4*LOG10(Table4[[#This Row],[ε/D]]/3.7+1.256/(Table4[[#This Row],[Teynold''s Number]]*SQRT(Table4[[#This Row],[f turbulent (guess)]]))))^-1)^2),"")</f>
        <v/>
      </c>
      <c r="N1453" s="91" t="str">
        <f>IF(Table4[[#This Row],[f turbulent]]="","",Table4[[#This Row],[f turbulent (guess)]]-Table4[[#This Row],[f turbulent]])</f>
        <v/>
      </c>
      <c r="O1453" s="87">
        <f>IF(Table4[[#This Row],[Segment]]="",0,IF(C1454="",0,IF(C1454&lt;=Table4[[#This Row],[Diameter (in)]],0,1-(D1453/D1454))))</f>
        <v>0</v>
      </c>
      <c r="P1453" s="92" t="str">
        <f>IF(Table4[[#This Row],[Segment]]="","",IF(C1453&gt;C1454,"",IF(C1454="",0.55,(0.55*(1-D1454/D1453)))))</f>
        <v/>
      </c>
      <c r="Q145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53" s="92" t="str">
        <f>IF(Table4[[#This Row],[Segment]]="","",IF(Table4[[#This Row],[Kexpansion]]="","0",((Table4[[#This Row],[Velocity (m/s)]]^2)/2)*Table4[[#This Row],[Kexpansion]]))</f>
        <v/>
      </c>
      <c r="S1453" s="92" t="str">
        <f>IF(Table4[[#This Row],[Segment]]="","",IF(Table4[[#This Row],[Kcontraction]]="","0",((Table4[[#This Row],[Velocity (m/s)]]^2)/2)*Table4[[#This Row],[Kcontraction]]))</f>
        <v/>
      </c>
      <c r="T1453" s="89" t="str">
        <f>IF(Table4[[#This Row],[Segment]]="","",SUMIF($Y$7:$Y$2000,Table4[[#This Row],[Segment]],$AD$7:$AD$2000))</f>
        <v/>
      </c>
      <c r="U1453" s="95" t="str">
        <f>IF(Table4[[#This Row],[Segment]]="","",Table4[[#This Row],[Hfriction (J/kg)]]+Table4[[#This Row],[Hexpansions (J/kg)]]+Table4[[#This Row],[Hcontractions (J/kg)]]+Table4[[#This Row],[Hf (J/kg)]])</f>
        <v/>
      </c>
      <c r="V1453" s="95" t="str">
        <f>IF(Table4[[#This Row],[Segment]]="","",Table4[[#This Row],[Total Friction Loss (J/kg)]]*Table3[Density (kg/m3)])</f>
        <v/>
      </c>
      <c r="W1453" s="95" t="str">
        <f>IF(Table4[[#This Row],[Segment]]="","",Table4[[#This Row],[Total Pressure Drop (Pa)]]/1000)</f>
        <v/>
      </c>
      <c r="Y1453" s="82" t="str">
        <f>IF('Set Up'!D1676="","",'Set Up'!D1676)</f>
        <v/>
      </c>
      <c r="Z1453" s="82" t="str">
        <f>IF('Set Up'!E1676="","",'Set Up'!E1676)</f>
        <v/>
      </c>
      <c r="AA1453" s="82" t="str">
        <f>IF('Set Up'!F1676="","",'Set Up'!F1676)</f>
        <v/>
      </c>
      <c r="AB1453" s="82" t="str">
        <f>IF('Set Up'!G1676="","",'Set Up'!G1676)</f>
        <v/>
      </c>
      <c r="AC1453" s="82" t="str">
        <f t="array" ref="AC1453">IF(Y1453="","",INDEX(Data!$G$4:$G$51,MATCH(Table7[[#This Row],[Fitting]]&amp;Table7[[#This Row],[Fitting Subtype]],Data!$E$4:$E$51&amp;Data!$F$4:$F$51,0)))</f>
        <v/>
      </c>
      <c r="AD1453" s="89" t="str">
        <f>IF(Table7[[#This Row],[Segment]]="","",Table7[[#This Row],[Quantity]]*Table7[[#This Row],[Kf]]*(((INDEX(Table4[Velocity (m/s)],MATCH(Table7[[#This Row],[Segment]],Table4[Segment],0)))^2)/2))</f>
        <v/>
      </c>
      <c r="AF1453" s="82" t="str">
        <f>Table4[[#This Row],[Segment]]</f>
        <v/>
      </c>
      <c r="AG1453" s="75"/>
      <c r="AH1453" s="82" t="str">
        <f>IF(Table5[[#This Row],[Segment]]="","",AG1453-Table4[[#This Row],[Total Pressure Drop (kPa)]])</f>
        <v/>
      </c>
    </row>
    <row r="1454" spans="1:34" x14ac:dyDescent="0.25">
      <c r="A1454" s="95" t="str">
        <f>IF('Set Up'!A1451="","",'Set Up'!A1451)</f>
        <v/>
      </c>
      <c r="B1454" s="75" t="s">
        <v>81</v>
      </c>
      <c r="C1454" s="85"/>
      <c r="D1454" s="86" t="str">
        <f>IF(Table4[[#This Row],[Diameter (in)]]="","",(((CONVERT(Table4[[#This Row],[Diameter (in)]],"in","m"))/2)^2)*PI())</f>
        <v/>
      </c>
      <c r="E1454" s="87" t="str">
        <f>IF(Table4[[#This Row],[Area (m2)]]="","",$D$4/Table4[[#This Row],[Area (m2)]])</f>
        <v/>
      </c>
      <c r="F1454" s="85">
        <f t="shared" si="22"/>
        <v>4.6951999999999998</v>
      </c>
      <c r="G1454" s="88" t="str">
        <f>IF(Table4[[#This Row],[Segment]]="","",(CONVERT(Table4[[#This Row],[Diameter (in)]],"in","m")*$B$4*Table4[[#This Row],[Velocity (m/s)]])/$C$4)</f>
        <v/>
      </c>
      <c r="H1454" s="96" t="str">
        <f>IF(Table4[[#This Row],[Segment]]="","",IF(Table4[[#This Row],[Teynold''s Number]]&gt;4000,"TURBULENT","LAMINAR"))</f>
        <v/>
      </c>
      <c r="I1454" s="86" t="str">
        <f>IF(Table4[[#This Row],[Segment]]="","",INDEX(Data!C1451:C1465,MATCH(Table4[Material],Data!B1451:B1465,0)))</f>
        <v/>
      </c>
      <c r="J1454" s="89" t="str">
        <f>IF(Table4[[#This Row],[ε (m)]]="","",Table4[[#This Row],[ε (m)]]/(CONVERT(Table4[[#This Row],[Diameter (in)]],"in","m")))</f>
        <v/>
      </c>
      <c r="K1454" s="96" t="str">
        <f>IF(Table4[[#This Row],[Regime]]="LAMINAR",16/Table4[[#This Row],[Teynold''s Number]],"-")</f>
        <v>-</v>
      </c>
      <c r="L1454" s="86"/>
      <c r="M1454" s="97" t="str">
        <f>IF(Table4[[#This Row],[Regime]]="TURBULENT",(((-4*LOG10(Table4[[#This Row],[ε/D]]/3.7+1.256/(Table4[[#This Row],[Teynold''s Number]]*SQRT(Table4[[#This Row],[f turbulent (guess)]]))))^-1)^2),"")</f>
        <v/>
      </c>
      <c r="N1454" s="91" t="str">
        <f>IF(Table4[[#This Row],[f turbulent]]="","",Table4[[#This Row],[f turbulent (guess)]]-Table4[[#This Row],[f turbulent]])</f>
        <v/>
      </c>
      <c r="O1454" s="87">
        <f>IF(Table4[[#This Row],[Segment]]="",0,IF(C1455="",0,IF(C1455&lt;=Table4[[#This Row],[Diameter (in)]],0,1-(D1454/D1455))))</f>
        <v>0</v>
      </c>
      <c r="P1454" s="92" t="str">
        <f>IF(Table4[[#This Row],[Segment]]="","",IF(C1454&gt;C1455,"",IF(C1455="",0.55,(0.55*(1-D1455/D1454)))))</f>
        <v/>
      </c>
      <c r="Q145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54" s="92" t="str">
        <f>IF(Table4[[#This Row],[Segment]]="","",IF(Table4[[#This Row],[Kexpansion]]="","0",((Table4[[#This Row],[Velocity (m/s)]]^2)/2)*Table4[[#This Row],[Kexpansion]]))</f>
        <v/>
      </c>
      <c r="S1454" s="92" t="str">
        <f>IF(Table4[[#This Row],[Segment]]="","",IF(Table4[[#This Row],[Kcontraction]]="","0",((Table4[[#This Row],[Velocity (m/s)]]^2)/2)*Table4[[#This Row],[Kcontraction]]))</f>
        <v/>
      </c>
      <c r="T1454" s="89" t="str">
        <f>IF(Table4[[#This Row],[Segment]]="","",SUMIF($Y$7:$Y$2000,Table4[[#This Row],[Segment]],$AD$7:$AD$2000))</f>
        <v/>
      </c>
      <c r="U1454" s="95" t="str">
        <f>IF(Table4[[#This Row],[Segment]]="","",Table4[[#This Row],[Hfriction (J/kg)]]+Table4[[#This Row],[Hexpansions (J/kg)]]+Table4[[#This Row],[Hcontractions (J/kg)]]+Table4[[#This Row],[Hf (J/kg)]])</f>
        <v/>
      </c>
      <c r="V1454" s="95" t="str">
        <f>IF(Table4[[#This Row],[Segment]]="","",Table4[[#This Row],[Total Friction Loss (J/kg)]]*Table3[Density (kg/m3)])</f>
        <v/>
      </c>
      <c r="W1454" s="95" t="str">
        <f>IF(Table4[[#This Row],[Segment]]="","",Table4[[#This Row],[Total Pressure Drop (Pa)]]/1000)</f>
        <v/>
      </c>
      <c r="Y1454" s="82" t="str">
        <f>IF('Set Up'!D1677="","",'Set Up'!D1677)</f>
        <v/>
      </c>
      <c r="Z1454" s="82" t="str">
        <f>IF('Set Up'!E1677="","",'Set Up'!E1677)</f>
        <v/>
      </c>
      <c r="AA1454" s="82" t="str">
        <f>IF('Set Up'!F1677="","",'Set Up'!F1677)</f>
        <v/>
      </c>
      <c r="AB1454" s="82" t="str">
        <f>IF('Set Up'!G1677="","",'Set Up'!G1677)</f>
        <v/>
      </c>
      <c r="AC1454" s="82" t="str">
        <f t="array" ref="AC1454">IF(Y1454="","",INDEX(Data!$G$4:$G$51,MATCH(Table7[[#This Row],[Fitting]]&amp;Table7[[#This Row],[Fitting Subtype]],Data!$E$4:$E$51&amp;Data!$F$4:$F$51,0)))</f>
        <v/>
      </c>
      <c r="AD1454" s="89" t="str">
        <f>IF(Table7[[#This Row],[Segment]]="","",Table7[[#This Row],[Quantity]]*Table7[[#This Row],[Kf]]*(((INDEX(Table4[Velocity (m/s)],MATCH(Table7[[#This Row],[Segment]],Table4[Segment],0)))^2)/2))</f>
        <v/>
      </c>
      <c r="AF1454" s="82" t="str">
        <f>Table4[[#This Row],[Segment]]</f>
        <v/>
      </c>
      <c r="AG1454" s="75"/>
      <c r="AH1454" s="82" t="str">
        <f>IF(Table5[[#This Row],[Segment]]="","",AG1454-Table4[[#This Row],[Total Pressure Drop (kPa)]])</f>
        <v/>
      </c>
    </row>
    <row r="1455" spans="1:34" x14ac:dyDescent="0.25">
      <c r="A1455" s="95" t="str">
        <f>IF('Set Up'!A1452="","",'Set Up'!A1452)</f>
        <v/>
      </c>
      <c r="B1455" s="75" t="s">
        <v>81</v>
      </c>
      <c r="C1455" s="85"/>
      <c r="D1455" s="86" t="str">
        <f>IF(Table4[[#This Row],[Diameter (in)]]="","",(((CONVERT(Table4[[#This Row],[Diameter (in)]],"in","m"))/2)^2)*PI())</f>
        <v/>
      </c>
      <c r="E1455" s="87" t="str">
        <f>IF(Table4[[#This Row],[Area (m2)]]="","",$D$4/Table4[[#This Row],[Area (m2)]])</f>
        <v/>
      </c>
      <c r="F1455" s="85">
        <f t="shared" si="22"/>
        <v>4.6951999999999998</v>
      </c>
      <c r="G1455" s="88" t="str">
        <f>IF(Table4[[#This Row],[Segment]]="","",(CONVERT(Table4[[#This Row],[Diameter (in)]],"in","m")*$B$4*Table4[[#This Row],[Velocity (m/s)]])/$C$4)</f>
        <v/>
      </c>
      <c r="H1455" s="96" t="str">
        <f>IF(Table4[[#This Row],[Segment]]="","",IF(Table4[[#This Row],[Teynold''s Number]]&gt;4000,"TURBULENT","LAMINAR"))</f>
        <v/>
      </c>
      <c r="I1455" s="86" t="str">
        <f>IF(Table4[[#This Row],[Segment]]="","",INDEX(Data!C1452:C1466,MATCH(Table4[Material],Data!B1452:B1466,0)))</f>
        <v/>
      </c>
      <c r="J1455" s="89" t="str">
        <f>IF(Table4[[#This Row],[ε (m)]]="","",Table4[[#This Row],[ε (m)]]/(CONVERT(Table4[[#This Row],[Diameter (in)]],"in","m")))</f>
        <v/>
      </c>
      <c r="K1455" s="96" t="str">
        <f>IF(Table4[[#This Row],[Regime]]="LAMINAR",16/Table4[[#This Row],[Teynold''s Number]],"-")</f>
        <v>-</v>
      </c>
      <c r="L1455" s="86"/>
      <c r="M1455" s="97" t="str">
        <f>IF(Table4[[#This Row],[Regime]]="TURBULENT",(((-4*LOG10(Table4[[#This Row],[ε/D]]/3.7+1.256/(Table4[[#This Row],[Teynold''s Number]]*SQRT(Table4[[#This Row],[f turbulent (guess)]]))))^-1)^2),"")</f>
        <v/>
      </c>
      <c r="N1455" s="91" t="str">
        <f>IF(Table4[[#This Row],[f turbulent]]="","",Table4[[#This Row],[f turbulent (guess)]]-Table4[[#This Row],[f turbulent]])</f>
        <v/>
      </c>
      <c r="O1455" s="87">
        <f>IF(Table4[[#This Row],[Segment]]="",0,IF(C1456="",0,IF(C1456&lt;=Table4[[#This Row],[Diameter (in)]],0,1-(D1455/D1456))))</f>
        <v>0</v>
      </c>
      <c r="P1455" s="92" t="str">
        <f>IF(Table4[[#This Row],[Segment]]="","",IF(C1455&gt;C1456,"",IF(C1456="",0.55,(0.55*(1-D1456/D1455)))))</f>
        <v/>
      </c>
      <c r="Q145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55" s="92" t="str">
        <f>IF(Table4[[#This Row],[Segment]]="","",IF(Table4[[#This Row],[Kexpansion]]="","0",((Table4[[#This Row],[Velocity (m/s)]]^2)/2)*Table4[[#This Row],[Kexpansion]]))</f>
        <v/>
      </c>
      <c r="S1455" s="92" t="str">
        <f>IF(Table4[[#This Row],[Segment]]="","",IF(Table4[[#This Row],[Kcontraction]]="","0",((Table4[[#This Row],[Velocity (m/s)]]^2)/2)*Table4[[#This Row],[Kcontraction]]))</f>
        <v/>
      </c>
      <c r="T1455" s="89" t="str">
        <f>IF(Table4[[#This Row],[Segment]]="","",SUMIF($Y$7:$Y$2000,Table4[[#This Row],[Segment]],$AD$7:$AD$2000))</f>
        <v/>
      </c>
      <c r="U1455" s="95" t="str">
        <f>IF(Table4[[#This Row],[Segment]]="","",Table4[[#This Row],[Hfriction (J/kg)]]+Table4[[#This Row],[Hexpansions (J/kg)]]+Table4[[#This Row],[Hcontractions (J/kg)]]+Table4[[#This Row],[Hf (J/kg)]])</f>
        <v/>
      </c>
      <c r="V1455" s="95" t="str">
        <f>IF(Table4[[#This Row],[Segment]]="","",Table4[[#This Row],[Total Friction Loss (J/kg)]]*Table3[Density (kg/m3)])</f>
        <v/>
      </c>
      <c r="W1455" s="95" t="str">
        <f>IF(Table4[[#This Row],[Segment]]="","",Table4[[#This Row],[Total Pressure Drop (Pa)]]/1000)</f>
        <v/>
      </c>
      <c r="Y1455" s="82" t="str">
        <f>IF('Set Up'!D1678="","",'Set Up'!D1678)</f>
        <v/>
      </c>
      <c r="Z1455" s="82" t="str">
        <f>IF('Set Up'!E1678="","",'Set Up'!E1678)</f>
        <v/>
      </c>
      <c r="AA1455" s="82" t="str">
        <f>IF('Set Up'!F1678="","",'Set Up'!F1678)</f>
        <v/>
      </c>
      <c r="AB1455" s="82" t="str">
        <f>IF('Set Up'!G1678="","",'Set Up'!G1678)</f>
        <v/>
      </c>
      <c r="AC1455" s="82" t="str">
        <f t="array" ref="AC1455">IF(Y1455="","",INDEX(Data!$G$4:$G$51,MATCH(Table7[[#This Row],[Fitting]]&amp;Table7[[#This Row],[Fitting Subtype]],Data!$E$4:$E$51&amp;Data!$F$4:$F$51,0)))</f>
        <v/>
      </c>
      <c r="AD1455" s="89" t="str">
        <f>IF(Table7[[#This Row],[Segment]]="","",Table7[[#This Row],[Quantity]]*Table7[[#This Row],[Kf]]*(((INDEX(Table4[Velocity (m/s)],MATCH(Table7[[#This Row],[Segment]],Table4[Segment],0)))^2)/2))</f>
        <v/>
      </c>
      <c r="AF1455" s="82" t="str">
        <f>Table4[[#This Row],[Segment]]</f>
        <v/>
      </c>
      <c r="AG1455" s="75"/>
      <c r="AH1455" s="82" t="str">
        <f>IF(Table5[[#This Row],[Segment]]="","",AG1455-Table4[[#This Row],[Total Pressure Drop (kPa)]])</f>
        <v/>
      </c>
    </row>
    <row r="1456" spans="1:34" x14ac:dyDescent="0.25">
      <c r="A1456" s="95" t="str">
        <f>IF('Set Up'!A1453="","",'Set Up'!A1453)</f>
        <v/>
      </c>
      <c r="B1456" s="75" t="s">
        <v>81</v>
      </c>
      <c r="C1456" s="85"/>
      <c r="D1456" s="86" t="str">
        <f>IF(Table4[[#This Row],[Diameter (in)]]="","",(((CONVERT(Table4[[#This Row],[Diameter (in)]],"in","m"))/2)^2)*PI())</f>
        <v/>
      </c>
      <c r="E1456" s="87" t="str">
        <f>IF(Table4[[#This Row],[Area (m2)]]="","",$D$4/Table4[[#This Row],[Area (m2)]])</f>
        <v/>
      </c>
      <c r="F1456" s="85">
        <f t="shared" si="22"/>
        <v>4.6951999999999998</v>
      </c>
      <c r="G1456" s="88" t="str">
        <f>IF(Table4[[#This Row],[Segment]]="","",(CONVERT(Table4[[#This Row],[Diameter (in)]],"in","m")*$B$4*Table4[[#This Row],[Velocity (m/s)]])/$C$4)</f>
        <v/>
      </c>
      <c r="H1456" s="96" t="str">
        <f>IF(Table4[[#This Row],[Segment]]="","",IF(Table4[[#This Row],[Teynold''s Number]]&gt;4000,"TURBULENT","LAMINAR"))</f>
        <v/>
      </c>
      <c r="I1456" s="86" t="str">
        <f>IF(Table4[[#This Row],[Segment]]="","",INDEX(Data!C1453:C1467,MATCH(Table4[Material],Data!B1453:B1467,0)))</f>
        <v/>
      </c>
      <c r="J1456" s="89" t="str">
        <f>IF(Table4[[#This Row],[ε (m)]]="","",Table4[[#This Row],[ε (m)]]/(CONVERT(Table4[[#This Row],[Diameter (in)]],"in","m")))</f>
        <v/>
      </c>
      <c r="K1456" s="96" t="str">
        <f>IF(Table4[[#This Row],[Regime]]="LAMINAR",16/Table4[[#This Row],[Teynold''s Number]],"-")</f>
        <v>-</v>
      </c>
      <c r="L1456" s="86"/>
      <c r="M1456" s="97" t="str">
        <f>IF(Table4[[#This Row],[Regime]]="TURBULENT",(((-4*LOG10(Table4[[#This Row],[ε/D]]/3.7+1.256/(Table4[[#This Row],[Teynold''s Number]]*SQRT(Table4[[#This Row],[f turbulent (guess)]]))))^-1)^2),"")</f>
        <v/>
      </c>
      <c r="N1456" s="91" t="str">
        <f>IF(Table4[[#This Row],[f turbulent]]="","",Table4[[#This Row],[f turbulent (guess)]]-Table4[[#This Row],[f turbulent]])</f>
        <v/>
      </c>
      <c r="O1456" s="87">
        <f>IF(Table4[[#This Row],[Segment]]="",0,IF(C1457="",0,IF(C1457&lt;=Table4[[#This Row],[Diameter (in)]],0,1-(D1456/D1457))))</f>
        <v>0</v>
      </c>
      <c r="P1456" s="92" t="str">
        <f>IF(Table4[[#This Row],[Segment]]="","",IF(C1456&gt;C1457,"",IF(C1457="",0.55,(0.55*(1-D1457/D1456)))))</f>
        <v/>
      </c>
      <c r="Q145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56" s="92" t="str">
        <f>IF(Table4[[#This Row],[Segment]]="","",IF(Table4[[#This Row],[Kexpansion]]="","0",((Table4[[#This Row],[Velocity (m/s)]]^2)/2)*Table4[[#This Row],[Kexpansion]]))</f>
        <v/>
      </c>
      <c r="S1456" s="92" t="str">
        <f>IF(Table4[[#This Row],[Segment]]="","",IF(Table4[[#This Row],[Kcontraction]]="","0",((Table4[[#This Row],[Velocity (m/s)]]^2)/2)*Table4[[#This Row],[Kcontraction]]))</f>
        <v/>
      </c>
      <c r="T1456" s="89" t="str">
        <f>IF(Table4[[#This Row],[Segment]]="","",SUMIF($Y$7:$Y$2000,Table4[[#This Row],[Segment]],$AD$7:$AD$2000))</f>
        <v/>
      </c>
      <c r="U1456" s="95" t="str">
        <f>IF(Table4[[#This Row],[Segment]]="","",Table4[[#This Row],[Hfriction (J/kg)]]+Table4[[#This Row],[Hexpansions (J/kg)]]+Table4[[#This Row],[Hcontractions (J/kg)]]+Table4[[#This Row],[Hf (J/kg)]])</f>
        <v/>
      </c>
      <c r="V1456" s="95" t="str">
        <f>IF(Table4[[#This Row],[Segment]]="","",Table4[[#This Row],[Total Friction Loss (J/kg)]]*Table3[Density (kg/m3)])</f>
        <v/>
      </c>
      <c r="W1456" s="95" t="str">
        <f>IF(Table4[[#This Row],[Segment]]="","",Table4[[#This Row],[Total Pressure Drop (Pa)]]/1000)</f>
        <v/>
      </c>
      <c r="Y1456" s="82" t="str">
        <f>IF('Set Up'!D1679="","",'Set Up'!D1679)</f>
        <v/>
      </c>
      <c r="Z1456" s="82" t="str">
        <f>IF('Set Up'!E1679="","",'Set Up'!E1679)</f>
        <v/>
      </c>
      <c r="AA1456" s="82" t="str">
        <f>IF('Set Up'!F1679="","",'Set Up'!F1679)</f>
        <v/>
      </c>
      <c r="AB1456" s="82" t="str">
        <f>IF('Set Up'!G1679="","",'Set Up'!G1679)</f>
        <v/>
      </c>
      <c r="AC1456" s="82" t="str">
        <f t="array" ref="AC1456">IF(Y1456="","",INDEX(Data!$G$4:$G$51,MATCH(Table7[[#This Row],[Fitting]]&amp;Table7[[#This Row],[Fitting Subtype]],Data!$E$4:$E$51&amp;Data!$F$4:$F$51,0)))</f>
        <v/>
      </c>
      <c r="AD1456" s="89" t="str">
        <f>IF(Table7[[#This Row],[Segment]]="","",Table7[[#This Row],[Quantity]]*Table7[[#This Row],[Kf]]*(((INDEX(Table4[Velocity (m/s)],MATCH(Table7[[#This Row],[Segment]],Table4[Segment],0)))^2)/2))</f>
        <v/>
      </c>
      <c r="AF1456" s="82" t="str">
        <f>Table4[[#This Row],[Segment]]</f>
        <v/>
      </c>
      <c r="AG1456" s="75"/>
      <c r="AH1456" s="82" t="str">
        <f>IF(Table5[[#This Row],[Segment]]="","",AG1456-Table4[[#This Row],[Total Pressure Drop (kPa)]])</f>
        <v/>
      </c>
    </row>
    <row r="1457" spans="1:34" x14ac:dyDescent="0.25">
      <c r="A1457" s="95" t="str">
        <f>IF('Set Up'!A1454="","",'Set Up'!A1454)</f>
        <v/>
      </c>
      <c r="B1457" s="75" t="s">
        <v>81</v>
      </c>
      <c r="C1457" s="85"/>
      <c r="D1457" s="86" t="str">
        <f>IF(Table4[[#This Row],[Diameter (in)]]="","",(((CONVERT(Table4[[#This Row],[Diameter (in)]],"in","m"))/2)^2)*PI())</f>
        <v/>
      </c>
      <c r="E1457" s="87" t="str">
        <f>IF(Table4[[#This Row],[Area (m2)]]="","",$D$4/Table4[[#This Row],[Area (m2)]])</f>
        <v/>
      </c>
      <c r="F1457" s="85">
        <f t="shared" si="22"/>
        <v>4.6951999999999998</v>
      </c>
      <c r="G1457" s="88" t="str">
        <f>IF(Table4[[#This Row],[Segment]]="","",(CONVERT(Table4[[#This Row],[Diameter (in)]],"in","m")*$B$4*Table4[[#This Row],[Velocity (m/s)]])/$C$4)</f>
        <v/>
      </c>
      <c r="H1457" s="96" t="str">
        <f>IF(Table4[[#This Row],[Segment]]="","",IF(Table4[[#This Row],[Teynold''s Number]]&gt;4000,"TURBULENT","LAMINAR"))</f>
        <v/>
      </c>
      <c r="I1457" s="86" t="str">
        <f>IF(Table4[[#This Row],[Segment]]="","",INDEX(Data!C1454:C1468,MATCH(Table4[Material],Data!B1454:B1468,0)))</f>
        <v/>
      </c>
      <c r="J1457" s="89" t="str">
        <f>IF(Table4[[#This Row],[ε (m)]]="","",Table4[[#This Row],[ε (m)]]/(CONVERT(Table4[[#This Row],[Diameter (in)]],"in","m")))</f>
        <v/>
      </c>
      <c r="K1457" s="96" t="str">
        <f>IF(Table4[[#This Row],[Regime]]="LAMINAR",16/Table4[[#This Row],[Teynold''s Number]],"-")</f>
        <v>-</v>
      </c>
      <c r="L1457" s="86"/>
      <c r="M1457" s="97" t="str">
        <f>IF(Table4[[#This Row],[Regime]]="TURBULENT",(((-4*LOG10(Table4[[#This Row],[ε/D]]/3.7+1.256/(Table4[[#This Row],[Teynold''s Number]]*SQRT(Table4[[#This Row],[f turbulent (guess)]]))))^-1)^2),"")</f>
        <v/>
      </c>
      <c r="N1457" s="91" t="str">
        <f>IF(Table4[[#This Row],[f turbulent]]="","",Table4[[#This Row],[f turbulent (guess)]]-Table4[[#This Row],[f turbulent]])</f>
        <v/>
      </c>
      <c r="O1457" s="87">
        <f>IF(Table4[[#This Row],[Segment]]="",0,IF(C1458="",0,IF(C1458&lt;=Table4[[#This Row],[Diameter (in)]],0,1-(D1457/D1458))))</f>
        <v>0</v>
      </c>
      <c r="P1457" s="92" t="str">
        <f>IF(Table4[[#This Row],[Segment]]="","",IF(C1457&gt;C1458,"",IF(C1458="",0.55,(0.55*(1-D1458/D1457)))))</f>
        <v/>
      </c>
      <c r="Q145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57" s="92" t="str">
        <f>IF(Table4[[#This Row],[Segment]]="","",IF(Table4[[#This Row],[Kexpansion]]="","0",((Table4[[#This Row],[Velocity (m/s)]]^2)/2)*Table4[[#This Row],[Kexpansion]]))</f>
        <v/>
      </c>
      <c r="S1457" s="92" t="str">
        <f>IF(Table4[[#This Row],[Segment]]="","",IF(Table4[[#This Row],[Kcontraction]]="","0",((Table4[[#This Row],[Velocity (m/s)]]^2)/2)*Table4[[#This Row],[Kcontraction]]))</f>
        <v/>
      </c>
      <c r="T1457" s="89" t="str">
        <f>IF(Table4[[#This Row],[Segment]]="","",SUMIF($Y$7:$Y$2000,Table4[[#This Row],[Segment]],$AD$7:$AD$2000))</f>
        <v/>
      </c>
      <c r="U1457" s="95" t="str">
        <f>IF(Table4[[#This Row],[Segment]]="","",Table4[[#This Row],[Hfriction (J/kg)]]+Table4[[#This Row],[Hexpansions (J/kg)]]+Table4[[#This Row],[Hcontractions (J/kg)]]+Table4[[#This Row],[Hf (J/kg)]])</f>
        <v/>
      </c>
      <c r="V1457" s="95" t="str">
        <f>IF(Table4[[#This Row],[Segment]]="","",Table4[[#This Row],[Total Friction Loss (J/kg)]]*Table3[Density (kg/m3)])</f>
        <v/>
      </c>
      <c r="W1457" s="95" t="str">
        <f>IF(Table4[[#This Row],[Segment]]="","",Table4[[#This Row],[Total Pressure Drop (Pa)]]/1000)</f>
        <v/>
      </c>
      <c r="Y1457" s="82" t="str">
        <f>IF('Set Up'!D1680="","",'Set Up'!D1680)</f>
        <v/>
      </c>
      <c r="Z1457" s="82" t="str">
        <f>IF('Set Up'!E1680="","",'Set Up'!E1680)</f>
        <v/>
      </c>
      <c r="AA1457" s="82" t="str">
        <f>IF('Set Up'!F1680="","",'Set Up'!F1680)</f>
        <v/>
      </c>
      <c r="AB1457" s="82" t="str">
        <f>IF('Set Up'!G1680="","",'Set Up'!G1680)</f>
        <v/>
      </c>
      <c r="AC1457" s="82" t="str">
        <f t="array" ref="AC1457">IF(Y1457="","",INDEX(Data!$G$4:$G$51,MATCH(Table7[[#This Row],[Fitting]]&amp;Table7[[#This Row],[Fitting Subtype]],Data!$E$4:$E$51&amp;Data!$F$4:$F$51,0)))</f>
        <v/>
      </c>
      <c r="AD1457" s="89" t="str">
        <f>IF(Table7[[#This Row],[Segment]]="","",Table7[[#This Row],[Quantity]]*Table7[[#This Row],[Kf]]*(((INDEX(Table4[Velocity (m/s)],MATCH(Table7[[#This Row],[Segment]],Table4[Segment],0)))^2)/2))</f>
        <v/>
      </c>
      <c r="AF1457" s="82" t="str">
        <f>Table4[[#This Row],[Segment]]</f>
        <v/>
      </c>
      <c r="AG1457" s="75"/>
      <c r="AH1457" s="82" t="str">
        <f>IF(Table5[[#This Row],[Segment]]="","",AG1457-Table4[[#This Row],[Total Pressure Drop (kPa)]])</f>
        <v/>
      </c>
    </row>
    <row r="1458" spans="1:34" x14ac:dyDescent="0.25">
      <c r="A1458" s="95" t="str">
        <f>IF('Set Up'!A1455="","",'Set Up'!A1455)</f>
        <v/>
      </c>
      <c r="B1458" s="75" t="s">
        <v>81</v>
      </c>
      <c r="C1458" s="85"/>
      <c r="D1458" s="86" t="str">
        <f>IF(Table4[[#This Row],[Diameter (in)]]="","",(((CONVERT(Table4[[#This Row],[Diameter (in)]],"in","m"))/2)^2)*PI())</f>
        <v/>
      </c>
      <c r="E1458" s="87" t="str">
        <f>IF(Table4[[#This Row],[Area (m2)]]="","",$D$4/Table4[[#This Row],[Area (m2)]])</f>
        <v/>
      </c>
      <c r="F1458" s="85">
        <f t="shared" si="22"/>
        <v>4.6951999999999998</v>
      </c>
      <c r="G1458" s="88" t="str">
        <f>IF(Table4[[#This Row],[Segment]]="","",(CONVERT(Table4[[#This Row],[Diameter (in)]],"in","m")*$B$4*Table4[[#This Row],[Velocity (m/s)]])/$C$4)</f>
        <v/>
      </c>
      <c r="H1458" s="96" t="str">
        <f>IF(Table4[[#This Row],[Segment]]="","",IF(Table4[[#This Row],[Teynold''s Number]]&gt;4000,"TURBULENT","LAMINAR"))</f>
        <v/>
      </c>
      <c r="I1458" s="86" t="str">
        <f>IF(Table4[[#This Row],[Segment]]="","",INDEX(Data!C1455:C1469,MATCH(Table4[Material],Data!B1455:B1469,0)))</f>
        <v/>
      </c>
      <c r="J1458" s="89" t="str">
        <f>IF(Table4[[#This Row],[ε (m)]]="","",Table4[[#This Row],[ε (m)]]/(CONVERT(Table4[[#This Row],[Diameter (in)]],"in","m")))</f>
        <v/>
      </c>
      <c r="K1458" s="96" t="str">
        <f>IF(Table4[[#This Row],[Regime]]="LAMINAR",16/Table4[[#This Row],[Teynold''s Number]],"-")</f>
        <v>-</v>
      </c>
      <c r="L1458" s="86"/>
      <c r="M1458" s="97" t="str">
        <f>IF(Table4[[#This Row],[Regime]]="TURBULENT",(((-4*LOG10(Table4[[#This Row],[ε/D]]/3.7+1.256/(Table4[[#This Row],[Teynold''s Number]]*SQRT(Table4[[#This Row],[f turbulent (guess)]]))))^-1)^2),"")</f>
        <v/>
      </c>
      <c r="N1458" s="91" t="str">
        <f>IF(Table4[[#This Row],[f turbulent]]="","",Table4[[#This Row],[f turbulent (guess)]]-Table4[[#This Row],[f turbulent]])</f>
        <v/>
      </c>
      <c r="O1458" s="87">
        <f>IF(Table4[[#This Row],[Segment]]="",0,IF(C1459="",0,IF(C1459&lt;=Table4[[#This Row],[Diameter (in)]],0,1-(D1458/D1459))))</f>
        <v>0</v>
      </c>
      <c r="P1458" s="92" t="str">
        <f>IF(Table4[[#This Row],[Segment]]="","",IF(C1458&gt;C1459,"",IF(C1459="",0.55,(0.55*(1-D1459/D1458)))))</f>
        <v/>
      </c>
      <c r="Q145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58" s="92" t="str">
        <f>IF(Table4[[#This Row],[Segment]]="","",IF(Table4[[#This Row],[Kexpansion]]="","0",((Table4[[#This Row],[Velocity (m/s)]]^2)/2)*Table4[[#This Row],[Kexpansion]]))</f>
        <v/>
      </c>
      <c r="S1458" s="92" t="str">
        <f>IF(Table4[[#This Row],[Segment]]="","",IF(Table4[[#This Row],[Kcontraction]]="","0",((Table4[[#This Row],[Velocity (m/s)]]^2)/2)*Table4[[#This Row],[Kcontraction]]))</f>
        <v/>
      </c>
      <c r="T1458" s="89" t="str">
        <f>IF(Table4[[#This Row],[Segment]]="","",SUMIF($Y$7:$Y$2000,Table4[[#This Row],[Segment]],$AD$7:$AD$2000))</f>
        <v/>
      </c>
      <c r="U1458" s="95" t="str">
        <f>IF(Table4[[#This Row],[Segment]]="","",Table4[[#This Row],[Hfriction (J/kg)]]+Table4[[#This Row],[Hexpansions (J/kg)]]+Table4[[#This Row],[Hcontractions (J/kg)]]+Table4[[#This Row],[Hf (J/kg)]])</f>
        <v/>
      </c>
      <c r="V1458" s="95" t="str">
        <f>IF(Table4[[#This Row],[Segment]]="","",Table4[[#This Row],[Total Friction Loss (J/kg)]]*Table3[Density (kg/m3)])</f>
        <v/>
      </c>
      <c r="W1458" s="95" t="str">
        <f>IF(Table4[[#This Row],[Segment]]="","",Table4[[#This Row],[Total Pressure Drop (Pa)]]/1000)</f>
        <v/>
      </c>
      <c r="Y1458" s="82" t="str">
        <f>IF('Set Up'!D1681="","",'Set Up'!D1681)</f>
        <v/>
      </c>
      <c r="Z1458" s="82" t="str">
        <f>IF('Set Up'!E1681="","",'Set Up'!E1681)</f>
        <v/>
      </c>
      <c r="AA1458" s="82" t="str">
        <f>IF('Set Up'!F1681="","",'Set Up'!F1681)</f>
        <v/>
      </c>
      <c r="AB1458" s="82" t="str">
        <f>IF('Set Up'!G1681="","",'Set Up'!G1681)</f>
        <v/>
      </c>
      <c r="AC1458" s="82" t="str">
        <f t="array" ref="AC1458">IF(Y1458="","",INDEX(Data!$G$4:$G$51,MATCH(Table7[[#This Row],[Fitting]]&amp;Table7[[#This Row],[Fitting Subtype]],Data!$E$4:$E$51&amp;Data!$F$4:$F$51,0)))</f>
        <v/>
      </c>
      <c r="AD1458" s="89" t="str">
        <f>IF(Table7[[#This Row],[Segment]]="","",Table7[[#This Row],[Quantity]]*Table7[[#This Row],[Kf]]*(((INDEX(Table4[Velocity (m/s)],MATCH(Table7[[#This Row],[Segment]],Table4[Segment],0)))^2)/2))</f>
        <v/>
      </c>
      <c r="AF1458" s="82" t="str">
        <f>Table4[[#This Row],[Segment]]</f>
        <v/>
      </c>
      <c r="AG1458" s="75"/>
      <c r="AH1458" s="82" t="str">
        <f>IF(Table5[[#This Row],[Segment]]="","",AG1458-Table4[[#This Row],[Total Pressure Drop (kPa)]])</f>
        <v/>
      </c>
    </row>
    <row r="1459" spans="1:34" x14ac:dyDescent="0.25">
      <c r="A1459" s="95" t="str">
        <f>IF('Set Up'!A1456="","",'Set Up'!A1456)</f>
        <v/>
      </c>
      <c r="B1459" s="75" t="s">
        <v>81</v>
      </c>
      <c r="C1459" s="85"/>
      <c r="D1459" s="86" t="str">
        <f>IF(Table4[[#This Row],[Diameter (in)]]="","",(((CONVERT(Table4[[#This Row],[Diameter (in)]],"in","m"))/2)^2)*PI())</f>
        <v/>
      </c>
      <c r="E1459" s="87" t="str">
        <f>IF(Table4[[#This Row],[Area (m2)]]="","",$D$4/Table4[[#This Row],[Area (m2)]])</f>
        <v/>
      </c>
      <c r="F1459" s="85">
        <f t="shared" si="22"/>
        <v>4.6951999999999998</v>
      </c>
      <c r="G1459" s="88" t="str">
        <f>IF(Table4[[#This Row],[Segment]]="","",(CONVERT(Table4[[#This Row],[Diameter (in)]],"in","m")*$B$4*Table4[[#This Row],[Velocity (m/s)]])/$C$4)</f>
        <v/>
      </c>
      <c r="H1459" s="96" t="str">
        <f>IF(Table4[[#This Row],[Segment]]="","",IF(Table4[[#This Row],[Teynold''s Number]]&gt;4000,"TURBULENT","LAMINAR"))</f>
        <v/>
      </c>
      <c r="I1459" s="86" t="str">
        <f>IF(Table4[[#This Row],[Segment]]="","",INDEX(Data!C1456:C1470,MATCH(Table4[Material],Data!B1456:B1470,0)))</f>
        <v/>
      </c>
      <c r="J1459" s="89" t="str">
        <f>IF(Table4[[#This Row],[ε (m)]]="","",Table4[[#This Row],[ε (m)]]/(CONVERT(Table4[[#This Row],[Diameter (in)]],"in","m")))</f>
        <v/>
      </c>
      <c r="K1459" s="96" t="str">
        <f>IF(Table4[[#This Row],[Regime]]="LAMINAR",16/Table4[[#This Row],[Teynold''s Number]],"-")</f>
        <v>-</v>
      </c>
      <c r="L1459" s="86"/>
      <c r="M1459" s="97" t="str">
        <f>IF(Table4[[#This Row],[Regime]]="TURBULENT",(((-4*LOG10(Table4[[#This Row],[ε/D]]/3.7+1.256/(Table4[[#This Row],[Teynold''s Number]]*SQRT(Table4[[#This Row],[f turbulent (guess)]]))))^-1)^2),"")</f>
        <v/>
      </c>
      <c r="N1459" s="91" t="str">
        <f>IF(Table4[[#This Row],[f turbulent]]="","",Table4[[#This Row],[f turbulent (guess)]]-Table4[[#This Row],[f turbulent]])</f>
        <v/>
      </c>
      <c r="O1459" s="87">
        <f>IF(Table4[[#This Row],[Segment]]="",0,IF(C1460="",0,IF(C1460&lt;=Table4[[#This Row],[Diameter (in)]],0,1-(D1459/D1460))))</f>
        <v>0</v>
      </c>
      <c r="P1459" s="92" t="str">
        <f>IF(Table4[[#This Row],[Segment]]="","",IF(C1459&gt;C1460,"",IF(C1460="",0.55,(0.55*(1-D1460/D1459)))))</f>
        <v/>
      </c>
      <c r="Q145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59" s="92" t="str">
        <f>IF(Table4[[#This Row],[Segment]]="","",IF(Table4[[#This Row],[Kexpansion]]="","0",((Table4[[#This Row],[Velocity (m/s)]]^2)/2)*Table4[[#This Row],[Kexpansion]]))</f>
        <v/>
      </c>
      <c r="S1459" s="92" t="str">
        <f>IF(Table4[[#This Row],[Segment]]="","",IF(Table4[[#This Row],[Kcontraction]]="","0",((Table4[[#This Row],[Velocity (m/s)]]^2)/2)*Table4[[#This Row],[Kcontraction]]))</f>
        <v/>
      </c>
      <c r="T1459" s="89" t="str">
        <f>IF(Table4[[#This Row],[Segment]]="","",SUMIF($Y$7:$Y$2000,Table4[[#This Row],[Segment]],$AD$7:$AD$2000))</f>
        <v/>
      </c>
      <c r="U1459" s="95" t="str">
        <f>IF(Table4[[#This Row],[Segment]]="","",Table4[[#This Row],[Hfriction (J/kg)]]+Table4[[#This Row],[Hexpansions (J/kg)]]+Table4[[#This Row],[Hcontractions (J/kg)]]+Table4[[#This Row],[Hf (J/kg)]])</f>
        <v/>
      </c>
      <c r="V1459" s="95" t="str">
        <f>IF(Table4[[#This Row],[Segment]]="","",Table4[[#This Row],[Total Friction Loss (J/kg)]]*Table3[Density (kg/m3)])</f>
        <v/>
      </c>
      <c r="W1459" s="95" t="str">
        <f>IF(Table4[[#This Row],[Segment]]="","",Table4[[#This Row],[Total Pressure Drop (Pa)]]/1000)</f>
        <v/>
      </c>
      <c r="Y1459" s="82" t="str">
        <f>IF('Set Up'!D1682="","",'Set Up'!D1682)</f>
        <v/>
      </c>
      <c r="Z1459" s="82" t="str">
        <f>IF('Set Up'!E1682="","",'Set Up'!E1682)</f>
        <v/>
      </c>
      <c r="AA1459" s="82" t="str">
        <f>IF('Set Up'!F1682="","",'Set Up'!F1682)</f>
        <v/>
      </c>
      <c r="AB1459" s="82" t="str">
        <f>IF('Set Up'!G1682="","",'Set Up'!G1682)</f>
        <v/>
      </c>
      <c r="AC1459" s="82" t="str">
        <f t="array" ref="AC1459">IF(Y1459="","",INDEX(Data!$G$4:$G$51,MATCH(Table7[[#This Row],[Fitting]]&amp;Table7[[#This Row],[Fitting Subtype]],Data!$E$4:$E$51&amp;Data!$F$4:$F$51,0)))</f>
        <v/>
      </c>
      <c r="AD1459" s="89" t="str">
        <f>IF(Table7[[#This Row],[Segment]]="","",Table7[[#This Row],[Quantity]]*Table7[[#This Row],[Kf]]*(((INDEX(Table4[Velocity (m/s)],MATCH(Table7[[#This Row],[Segment]],Table4[Segment],0)))^2)/2))</f>
        <v/>
      </c>
      <c r="AF1459" s="82" t="str">
        <f>Table4[[#This Row],[Segment]]</f>
        <v/>
      </c>
      <c r="AG1459" s="75"/>
      <c r="AH1459" s="82" t="str">
        <f>IF(Table5[[#This Row],[Segment]]="","",AG1459-Table4[[#This Row],[Total Pressure Drop (kPa)]])</f>
        <v/>
      </c>
    </row>
    <row r="1460" spans="1:34" x14ac:dyDescent="0.25">
      <c r="A1460" s="95" t="str">
        <f>IF('Set Up'!A1457="","",'Set Up'!A1457)</f>
        <v/>
      </c>
      <c r="B1460" s="75" t="s">
        <v>81</v>
      </c>
      <c r="C1460" s="85"/>
      <c r="D1460" s="86" t="str">
        <f>IF(Table4[[#This Row],[Diameter (in)]]="","",(((CONVERT(Table4[[#This Row],[Diameter (in)]],"in","m"))/2)^2)*PI())</f>
        <v/>
      </c>
      <c r="E1460" s="87" t="str">
        <f>IF(Table4[[#This Row],[Area (m2)]]="","",$D$4/Table4[[#This Row],[Area (m2)]])</f>
        <v/>
      </c>
      <c r="F1460" s="85">
        <f t="shared" si="22"/>
        <v>4.6951999999999998</v>
      </c>
      <c r="G1460" s="88" t="str">
        <f>IF(Table4[[#This Row],[Segment]]="","",(CONVERT(Table4[[#This Row],[Diameter (in)]],"in","m")*$B$4*Table4[[#This Row],[Velocity (m/s)]])/$C$4)</f>
        <v/>
      </c>
      <c r="H1460" s="96" t="str">
        <f>IF(Table4[[#This Row],[Segment]]="","",IF(Table4[[#This Row],[Teynold''s Number]]&gt;4000,"TURBULENT","LAMINAR"))</f>
        <v/>
      </c>
      <c r="I1460" s="86" t="str">
        <f>IF(Table4[[#This Row],[Segment]]="","",INDEX(Data!C1457:C1471,MATCH(Table4[Material],Data!B1457:B1471,0)))</f>
        <v/>
      </c>
      <c r="J1460" s="89" t="str">
        <f>IF(Table4[[#This Row],[ε (m)]]="","",Table4[[#This Row],[ε (m)]]/(CONVERT(Table4[[#This Row],[Diameter (in)]],"in","m")))</f>
        <v/>
      </c>
      <c r="K1460" s="96" t="str">
        <f>IF(Table4[[#This Row],[Regime]]="LAMINAR",16/Table4[[#This Row],[Teynold''s Number]],"-")</f>
        <v>-</v>
      </c>
      <c r="L1460" s="86"/>
      <c r="M1460" s="97" t="str">
        <f>IF(Table4[[#This Row],[Regime]]="TURBULENT",(((-4*LOG10(Table4[[#This Row],[ε/D]]/3.7+1.256/(Table4[[#This Row],[Teynold''s Number]]*SQRT(Table4[[#This Row],[f turbulent (guess)]]))))^-1)^2),"")</f>
        <v/>
      </c>
      <c r="N1460" s="91" t="str">
        <f>IF(Table4[[#This Row],[f turbulent]]="","",Table4[[#This Row],[f turbulent (guess)]]-Table4[[#This Row],[f turbulent]])</f>
        <v/>
      </c>
      <c r="O1460" s="87">
        <f>IF(Table4[[#This Row],[Segment]]="",0,IF(C1461="",0,IF(C1461&lt;=Table4[[#This Row],[Diameter (in)]],0,1-(D1460/D1461))))</f>
        <v>0</v>
      </c>
      <c r="P1460" s="92" t="str">
        <f>IF(Table4[[#This Row],[Segment]]="","",IF(C1460&gt;C1461,"",IF(C1461="",0.55,(0.55*(1-D1461/D1460)))))</f>
        <v/>
      </c>
      <c r="Q146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60" s="92" t="str">
        <f>IF(Table4[[#This Row],[Segment]]="","",IF(Table4[[#This Row],[Kexpansion]]="","0",((Table4[[#This Row],[Velocity (m/s)]]^2)/2)*Table4[[#This Row],[Kexpansion]]))</f>
        <v/>
      </c>
      <c r="S1460" s="92" t="str">
        <f>IF(Table4[[#This Row],[Segment]]="","",IF(Table4[[#This Row],[Kcontraction]]="","0",((Table4[[#This Row],[Velocity (m/s)]]^2)/2)*Table4[[#This Row],[Kcontraction]]))</f>
        <v/>
      </c>
      <c r="T1460" s="89" t="str">
        <f>IF(Table4[[#This Row],[Segment]]="","",SUMIF($Y$7:$Y$2000,Table4[[#This Row],[Segment]],$AD$7:$AD$2000))</f>
        <v/>
      </c>
      <c r="U1460" s="95" t="str">
        <f>IF(Table4[[#This Row],[Segment]]="","",Table4[[#This Row],[Hfriction (J/kg)]]+Table4[[#This Row],[Hexpansions (J/kg)]]+Table4[[#This Row],[Hcontractions (J/kg)]]+Table4[[#This Row],[Hf (J/kg)]])</f>
        <v/>
      </c>
      <c r="V1460" s="95" t="str">
        <f>IF(Table4[[#This Row],[Segment]]="","",Table4[[#This Row],[Total Friction Loss (J/kg)]]*Table3[Density (kg/m3)])</f>
        <v/>
      </c>
      <c r="W1460" s="95" t="str">
        <f>IF(Table4[[#This Row],[Segment]]="","",Table4[[#This Row],[Total Pressure Drop (Pa)]]/1000)</f>
        <v/>
      </c>
      <c r="Y1460" s="82" t="str">
        <f>IF('Set Up'!D1683="","",'Set Up'!D1683)</f>
        <v/>
      </c>
      <c r="Z1460" s="82" t="str">
        <f>IF('Set Up'!E1683="","",'Set Up'!E1683)</f>
        <v/>
      </c>
      <c r="AA1460" s="82" t="str">
        <f>IF('Set Up'!F1683="","",'Set Up'!F1683)</f>
        <v/>
      </c>
      <c r="AB1460" s="82" t="str">
        <f>IF('Set Up'!G1683="","",'Set Up'!G1683)</f>
        <v/>
      </c>
      <c r="AC1460" s="82" t="str">
        <f t="array" ref="AC1460">IF(Y1460="","",INDEX(Data!$G$4:$G$51,MATCH(Table7[[#This Row],[Fitting]]&amp;Table7[[#This Row],[Fitting Subtype]],Data!$E$4:$E$51&amp;Data!$F$4:$F$51,0)))</f>
        <v/>
      </c>
      <c r="AD1460" s="89" t="str">
        <f>IF(Table7[[#This Row],[Segment]]="","",Table7[[#This Row],[Quantity]]*Table7[[#This Row],[Kf]]*(((INDEX(Table4[Velocity (m/s)],MATCH(Table7[[#This Row],[Segment]],Table4[Segment],0)))^2)/2))</f>
        <v/>
      </c>
      <c r="AF1460" s="82" t="str">
        <f>Table4[[#This Row],[Segment]]</f>
        <v/>
      </c>
      <c r="AG1460" s="75"/>
      <c r="AH1460" s="82" t="str">
        <f>IF(Table5[[#This Row],[Segment]]="","",AG1460-Table4[[#This Row],[Total Pressure Drop (kPa)]])</f>
        <v/>
      </c>
    </row>
    <row r="1461" spans="1:34" x14ac:dyDescent="0.25">
      <c r="A1461" s="95" t="str">
        <f>IF('Set Up'!A1458="","",'Set Up'!A1458)</f>
        <v/>
      </c>
      <c r="B1461" s="75" t="s">
        <v>81</v>
      </c>
      <c r="C1461" s="85"/>
      <c r="D1461" s="86" t="str">
        <f>IF(Table4[[#This Row],[Diameter (in)]]="","",(((CONVERT(Table4[[#This Row],[Diameter (in)]],"in","m"))/2)^2)*PI())</f>
        <v/>
      </c>
      <c r="E1461" s="87" t="str">
        <f>IF(Table4[[#This Row],[Area (m2)]]="","",$D$4/Table4[[#This Row],[Area (m2)]])</f>
        <v/>
      </c>
      <c r="F1461" s="85">
        <f t="shared" si="22"/>
        <v>4.6951999999999998</v>
      </c>
      <c r="G1461" s="88" t="str">
        <f>IF(Table4[[#This Row],[Segment]]="","",(CONVERT(Table4[[#This Row],[Diameter (in)]],"in","m")*$B$4*Table4[[#This Row],[Velocity (m/s)]])/$C$4)</f>
        <v/>
      </c>
      <c r="H1461" s="96" t="str">
        <f>IF(Table4[[#This Row],[Segment]]="","",IF(Table4[[#This Row],[Teynold''s Number]]&gt;4000,"TURBULENT","LAMINAR"))</f>
        <v/>
      </c>
      <c r="I1461" s="86" t="str">
        <f>IF(Table4[[#This Row],[Segment]]="","",INDEX(Data!C1458:C1472,MATCH(Table4[Material],Data!B1458:B1472,0)))</f>
        <v/>
      </c>
      <c r="J1461" s="89" t="str">
        <f>IF(Table4[[#This Row],[ε (m)]]="","",Table4[[#This Row],[ε (m)]]/(CONVERT(Table4[[#This Row],[Diameter (in)]],"in","m")))</f>
        <v/>
      </c>
      <c r="K1461" s="96" t="str">
        <f>IF(Table4[[#This Row],[Regime]]="LAMINAR",16/Table4[[#This Row],[Teynold''s Number]],"-")</f>
        <v>-</v>
      </c>
      <c r="L1461" s="86"/>
      <c r="M1461" s="97" t="str">
        <f>IF(Table4[[#This Row],[Regime]]="TURBULENT",(((-4*LOG10(Table4[[#This Row],[ε/D]]/3.7+1.256/(Table4[[#This Row],[Teynold''s Number]]*SQRT(Table4[[#This Row],[f turbulent (guess)]]))))^-1)^2),"")</f>
        <v/>
      </c>
      <c r="N1461" s="91" t="str">
        <f>IF(Table4[[#This Row],[f turbulent]]="","",Table4[[#This Row],[f turbulent (guess)]]-Table4[[#This Row],[f turbulent]])</f>
        <v/>
      </c>
      <c r="O1461" s="87">
        <f>IF(Table4[[#This Row],[Segment]]="",0,IF(C1462="",0,IF(C1462&lt;=Table4[[#This Row],[Diameter (in)]],0,1-(D1461/D1462))))</f>
        <v>0</v>
      </c>
      <c r="P1461" s="92" t="str">
        <f>IF(Table4[[#This Row],[Segment]]="","",IF(C1461&gt;C1462,"",IF(C1462="",0.55,(0.55*(1-D1462/D1461)))))</f>
        <v/>
      </c>
      <c r="Q146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61" s="92" t="str">
        <f>IF(Table4[[#This Row],[Segment]]="","",IF(Table4[[#This Row],[Kexpansion]]="","0",((Table4[[#This Row],[Velocity (m/s)]]^2)/2)*Table4[[#This Row],[Kexpansion]]))</f>
        <v/>
      </c>
      <c r="S1461" s="92" t="str">
        <f>IF(Table4[[#This Row],[Segment]]="","",IF(Table4[[#This Row],[Kcontraction]]="","0",((Table4[[#This Row],[Velocity (m/s)]]^2)/2)*Table4[[#This Row],[Kcontraction]]))</f>
        <v/>
      </c>
      <c r="T1461" s="89" t="str">
        <f>IF(Table4[[#This Row],[Segment]]="","",SUMIF($Y$7:$Y$2000,Table4[[#This Row],[Segment]],$AD$7:$AD$2000))</f>
        <v/>
      </c>
      <c r="U1461" s="95" t="str">
        <f>IF(Table4[[#This Row],[Segment]]="","",Table4[[#This Row],[Hfriction (J/kg)]]+Table4[[#This Row],[Hexpansions (J/kg)]]+Table4[[#This Row],[Hcontractions (J/kg)]]+Table4[[#This Row],[Hf (J/kg)]])</f>
        <v/>
      </c>
      <c r="V1461" s="95" t="str">
        <f>IF(Table4[[#This Row],[Segment]]="","",Table4[[#This Row],[Total Friction Loss (J/kg)]]*Table3[Density (kg/m3)])</f>
        <v/>
      </c>
      <c r="W1461" s="95" t="str">
        <f>IF(Table4[[#This Row],[Segment]]="","",Table4[[#This Row],[Total Pressure Drop (Pa)]]/1000)</f>
        <v/>
      </c>
      <c r="Y1461" s="82" t="str">
        <f>IF('Set Up'!D1684="","",'Set Up'!D1684)</f>
        <v/>
      </c>
      <c r="Z1461" s="82" t="str">
        <f>IF('Set Up'!E1684="","",'Set Up'!E1684)</f>
        <v/>
      </c>
      <c r="AA1461" s="82" t="str">
        <f>IF('Set Up'!F1684="","",'Set Up'!F1684)</f>
        <v/>
      </c>
      <c r="AB1461" s="82" t="str">
        <f>IF('Set Up'!G1684="","",'Set Up'!G1684)</f>
        <v/>
      </c>
      <c r="AC1461" s="82" t="str">
        <f t="array" ref="AC1461">IF(Y1461="","",INDEX(Data!$G$4:$G$51,MATCH(Table7[[#This Row],[Fitting]]&amp;Table7[[#This Row],[Fitting Subtype]],Data!$E$4:$E$51&amp;Data!$F$4:$F$51,0)))</f>
        <v/>
      </c>
      <c r="AD1461" s="89" t="str">
        <f>IF(Table7[[#This Row],[Segment]]="","",Table7[[#This Row],[Quantity]]*Table7[[#This Row],[Kf]]*(((INDEX(Table4[Velocity (m/s)],MATCH(Table7[[#This Row],[Segment]],Table4[Segment],0)))^2)/2))</f>
        <v/>
      </c>
      <c r="AF1461" s="82" t="str">
        <f>Table4[[#This Row],[Segment]]</f>
        <v/>
      </c>
      <c r="AG1461" s="75"/>
      <c r="AH1461" s="82" t="str">
        <f>IF(Table5[[#This Row],[Segment]]="","",AG1461-Table4[[#This Row],[Total Pressure Drop (kPa)]])</f>
        <v/>
      </c>
    </row>
    <row r="1462" spans="1:34" x14ac:dyDescent="0.25">
      <c r="A1462" s="95" t="str">
        <f>IF('Set Up'!A1459="","",'Set Up'!A1459)</f>
        <v/>
      </c>
      <c r="B1462" s="75" t="s">
        <v>81</v>
      </c>
      <c r="C1462" s="85"/>
      <c r="D1462" s="86" t="str">
        <f>IF(Table4[[#This Row],[Diameter (in)]]="","",(((CONVERT(Table4[[#This Row],[Diameter (in)]],"in","m"))/2)^2)*PI())</f>
        <v/>
      </c>
      <c r="E1462" s="87" t="str">
        <f>IF(Table4[[#This Row],[Area (m2)]]="","",$D$4/Table4[[#This Row],[Area (m2)]])</f>
        <v/>
      </c>
      <c r="F1462" s="85">
        <f t="shared" si="22"/>
        <v>4.6951999999999998</v>
      </c>
      <c r="G1462" s="88" t="str">
        <f>IF(Table4[[#This Row],[Segment]]="","",(CONVERT(Table4[[#This Row],[Diameter (in)]],"in","m")*$B$4*Table4[[#This Row],[Velocity (m/s)]])/$C$4)</f>
        <v/>
      </c>
      <c r="H1462" s="96" t="str">
        <f>IF(Table4[[#This Row],[Segment]]="","",IF(Table4[[#This Row],[Teynold''s Number]]&gt;4000,"TURBULENT","LAMINAR"))</f>
        <v/>
      </c>
      <c r="I1462" s="86" t="str">
        <f>IF(Table4[[#This Row],[Segment]]="","",INDEX(Data!C1459:C1473,MATCH(Table4[Material],Data!B1459:B1473,0)))</f>
        <v/>
      </c>
      <c r="J1462" s="89" t="str">
        <f>IF(Table4[[#This Row],[ε (m)]]="","",Table4[[#This Row],[ε (m)]]/(CONVERT(Table4[[#This Row],[Diameter (in)]],"in","m")))</f>
        <v/>
      </c>
      <c r="K1462" s="96" t="str">
        <f>IF(Table4[[#This Row],[Regime]]="LAMINAR",16/Table4[[#This Row],[Teynold''s Number]],"-")</f>
        <v>-</v>
      </c>
      <c r="L1462" s="86"/>
      <c r="M1462" s="97" t="str">
        <f>IF(Table4[[#This Row],[Regime]]="TURBULENT",(((-4*LOG10(Table4[[#This Row],[ε/D]]/3.7+1.256/(Table4[[#This Row],[Teynold''s Number]]*SQRT(Table4[[#This Row],[f turbulent (guess)]]))))^-1)^2),"")</f>
        <v/>
      </c>
      <c r="N1462" s="91" t="str">
        <f>IF(Table4[[#This Row],[f turbulent]]="","",Table4[[#This Row],[f turbulent (guess)]]-Table4[[#This Row],[f turbulent]])</f>
        <v/>
      </c>
      <c r="O1462" s="87">
        <f>IF(Table4[[#This Row],[Segment]]="",0,IF(C1463="",0,IF(C1463&lt;=Table4[[#This Row],[Diameter (in)]],0,1-(D1462/D1463))))</f>
        <v>0</v>
      </c>
      <c r="P1462" s="92" t="str">
        <f>IF(Table4[[#This Row],[Segment]]="","",IF(C1462&gt;C1463,"",IF(C1463="",0.55,(0.55*(1-D1463/D1462)))))</f>
        <v/>
      </c>
      <c r="Q146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62" s="92" t="str">
        <f>IF(Table4[[#This Row],[Segment]]="","",IF(Table4[[#This Row],[Kexpansion]]="","0",((Table4[[#This Row],[Velocity (m/s)]]^2)/2)*Table4[[#This Row],[Kexpansion]]))</f>
        <v/>
      </c>
      <c r="S1462" s="92" t="str">
        <f>IF(Table4[[#This Row],[Segment]]="","",IF(Table4[[#This Row],[Kcontraction]]="","0",((Table4[[#This Row],[Velocity (m/s)]]^2)/2)*Table4[[#This Row],[Kcontraction]]))</f>
        <v/>
      </c>
      <c r="T1462" s="89" t="str">
        <f>IF(Table4[[#This Row],[Segment]]="","",SUMIF($Y$7:$Y$2000,Table4[[#This Row],[Segment]],$AD$7:$AD$2000))</f>
        <v/>
      </c>
      <c r="U1462" s="95" t="str">
        <f>IF(Table4[[#This Row],[Segment]]="","",Table4[[#This Row],[Hfriction (J/kg)]]+Table4[[#This Row],[Hexpansions (J/kg)]]+Table4[[#This Row],[Hcontractions (J/kg)]]+Table4[[#This Row],[Hf (J/kg)]])</f>
        <v/>
      </c>
      <c r="V1462" s="95" t="str">
        <f>IF(Table4[[#This Row],[Segment]]="","",Table4[[#This Row],[Total Friction Loss (J/kg)]]*Table3[Density (kg/m3)])</f>
        <v/>
      </c>
      <c r="W1462" s="95" t="str">
        <f>IF(Table4[[#This Row],[Segment]]="","",Table4[[#This Row],[Total Pressure Drop (Pa)]]/1000)</f>
        <v/>
      </c>
      <c r="Y1462" s="82" t="str">
        <f>IF('Set Up'!D1685="","",'Set Up'!D1685)</f>
        <v/>
      </c>
      <c r="Z1462" s="82" t="str">
        <f>IF('Set Up'!E1685="","",'Set Up'!E1685)</f>
        <v/>
      </c>
      <c r="AA1462" s="82" t="str">
        <f>IF('Set Up'!F1685="","",'Set Up'!F1685)</f>
        <v/>
      </c>
      <c r="AB1462" s="82" t="str">
        <f>IF('Set Up'!G1685="","",'Set Up'!G1685)</f>
        <v/>
      </c>
      <c r="AC1462" s="82" t="str">
        <f t="array" ref="AC1462">IF(Y1462="","",INDEX(Data!$G$4:$G$51,MATCH(Table7[[#This Row],[Fitting]]&amp;Table7[[#This Row],[Fitting Subtype]],Data!$E$4:$E$51&amp;Data!$F$4:$F$51,0)))</f>
        <v/>
      </c>
      <c r="AD1462" s="89" t="str">
        <f>IF(Table7[[#This Row],[Segment]]="","",Table7[[#This Row],[Quantity]]*Table7[[#This Row],[Kf]]*(((INDEX(Table4[Velocity (m/s)],MATCH(Table7[[#This Row],[Segment]],Table4[Segment],0)))^2)/2))</f>
        <v/>
      </c>
      <c r="AF1462" s="82" t="str">
        <f>Table4[[#This Row],[Segment]]</f>
        <v/>
      </c>
      <c r="AG1462" s="75"/>
      <c r="AH1462" s="82" t="str">
        <f>IF(Table5[[#This Row],[Segment]]="","",AG1462-Table4[[#This Row],[Total Pressure Drop (kPa)]])</f>
        <v/>
      </c>
    </row>
    <row r="1463" spans="1:34" x14ac:dyDescent="0.25">
      <c r="A1463" s="95" t="str">
        <f>IF('Set Up'!A1460="","",'Set Up'!A1460)</f>
        <v/>
      </c>
      <c r="B1463" s="75" t="s">
        <v>81</v>
      </c>
      <c r="C1463" s="85"/>
      <c r="D1463" s="86" t="str">
        <f>IF(Table4[[#This Row],[Diameter (in)]]="","",(((CONVERT(Table4[[#This Row],[Diameter (in)]],"in","m"))/2)^2)*PI())</f>
        <v/>
      </c>
      <c r="E1463" s="87" t="str">
        <f>IF(Table4[[#This Row],[Area (m2)]]="","",$D$4/Table4[[#This Row],[Area (m2)]])</f>
        <v/>
      </c>
      <c r="F1463" s="85">
        <f t="shared" si="22"/>
        <v>4.6951999999999998</v>
      </c>
      <c r="G1463" s="88" t="str">
        <f>IF(Table4[[#This Row],[Segment]]="","",(CONVERT(Table4[[#This Row],[Diameter (in)]],"in","m")*$B$4*Table4[[#This Row],[Velocity (m/s)]])/$C$4)</f>
        <v/>
      </c>
      <c r="H1463" s="96" t="str">
        <f>IF(Table4[[#This Row],[Segment]]="","",IF(Table4[[#This Row],[Teynold''s Number]]&gt;4000,"TURBULENT","LAMINAR"))</f>
        <v/>
      </c>
      <c r="I1463" s="86" t="str">
        <f>IF(Table4[[#This Row],[Segment]]="","",INDEX(Data!C1460:C1474,MATCH(Table4[Material],Data!B1460:B1474,0)))</f>
        <v/>
      </c>
      <c r="J1463" s="89" t="str">
        <f>IF(Table4[[#This Row],[ε (m)]]="","",Table4[[#This Row],[ε (m)]]/(CONVERT(Table4[[#This Row],[Diameter (in)]],"in","m")))</f>
        <v/>
      </c>
      <c r="K1463" s="96" t="str">
        <f>IF(Table4[[#This Row],[Regime]]="LAMINAR",16/Table4[[#This Row],[Teynold''s Number]],"-")</f>
        <v>-</v>
      </c>
      <c r="L1463" s="86"/>
      <c r="M1463" s="97" t="str">
        <f>IF(Table4[[#This Row],[Regime]]="TURBULENT",(((-4*LOG10(Table4[[#This Row],[ε/D]]/3.7+1.256/(Table4[[#This Row],[Teynold''s Number]]*SQRT(Table4[[#This Row],[f turbulent (guess)]]))))^-1)^2),"")</f>
        <v/>
      </c>
      <c r="N1463" s="91" t="str">
        <f>IF(Table4[[#This Row],[f turbulent]]="","",Table4[[#This Row],[f turbulent (guess)]]-Table4[[#This Row],[f turbulent]])</f>
        <v/>
      </c>
      <c r="O1463" s="87">
        <f>IF(Table4[[#This Row],[Segment]]="",0,IF(C1464="",0,IF(C1464&lt;=Table4[[#This Row],[Diameter (in)]],0,1-(D1463/D1464))))</f>
        <v>0</v>
      </c>
      <c r="P1463" s="92" t="str">
        <f>IF(Table4[[#This Row],[Segment]]="","",IF(C1463&gt;C1464,"",IF(C1464="",0.55,(0.55*(1-D1464/D1463)))))</f>
        <v/>
      </c>
      <c r="Q146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63" s="92" t="str">
        <f>IF(Table4[[#This Row],[Segment]]="","",IF(Table4[[#This Row],[Kexpansion]]="","0",((Table4[[#This Row],[Velocity (m/s)]]^2)/2)*Table4[[#This Row],[Kexpansion]]))</f>
        <v/>
      </c>
      <c r="S1463" s="92" t="str">
        <f>IF(Table4[[#This Row],[Segment]]="","",IF(Table4[[#This Row],[Kcontraction]]="","0",((Table4[[#This Row],[Velocity (m/s)]]^2)/2)*Table4[[#This Row],[Kcontraction]]))</f>
        <v/>
      </c>
      <c r="T1463" s="89" t="str">
        <f>IF(Table4[[#This Row],[Segment]]="","",SUMIF($Y$7:$Y$2000,Table4[[#This Row],[Segment]],$AD$7:$AD$2000))</f>
        <v/>
      </c>
      <c r="U1463" s="95" t="str">
        <f>IF(Table4[[#This Row],[Segment]]="","",Table4[[#This Row],[Hfriction (J/kg)]]+Table4[[#This Row],[Hexpansions (J/kg)]]+Table4[[#This Row],[Hcontractions (J/kg)]]+Table4[[#This Row],[Hf (J/kg)]])</f>
        <v/>
      </c>
      <c r="V1463" s="95" t="str">
        <f>IF(Table4[[#This Row],[Segment]]="","",Table4[[#This Row],[Total Friction Loss (J/kg)]]*Table3[Density (kg/m3)])</f>
        <v/>
      </c>
      <c r="W1463" s="95" t="str">
        <f>IF(Table4[[#This Row],[Segment]]="","",Table4[[#This Row],[Total Pressure Drop (Pa)]]/1000)</f>
        <v/>
      </c>
      <c r="Y1463" s="82" t="str">
        <f>IF('Set Up'!D1686="","",'Set Up'!D1686)</f>
        <v/>
      </c>
      <c r="Z1463" s="82" t="str">
        <f>IF('Set Up'!E1686="","",'Set Up'!E1686)</f>
        <v/>
      </c>
      <c r="AA1463" s="82" t="str">
        <f>IF('Set Up'!F1686="","",'Set Up'!F1686)</f>
        <v/>
      </c>
      <c r="AB1463" s="82" t="str">
        <f>IF('Set Up'!G1686="","",'Set Up'!G1686)</f>
        <v/>
      </c>
      <c r="AC1463" s="82" t="str">
        <f t="array" ref="AC1463">IF(Y1463="","",INDEX(Data!$G$4:$G$51,MATCH(Table7[[#This Row],[Fitting]]&amp;Table7[[#This Row],[Fitting Subtype]],Data!$E$4:$E$51&amp;Data!$F$4:$F$51,0)))</f>
        <v/>
      </c>
      <c r="AD1463" s="89" t="str">
        <f>IF(Table7[[#This Row],[Segment]]="","",Table7[[#This Row],[Quantity]]*Table7[[#This Row],[Kf]]*(((INDEX(Table4[Velocity (m/s)],MATCH(Table7[[#This Row],[Segment]],Table4[Segment],0)))^2)/2))</f>
        <v/>
      </c>
      <c r="AF1463" s="82" t="str">
        <f>Table4[[#This Row],[Segment]]</f>
        <v/>
      </c>
      <c r="AG1463" s="75"/>
      <c r="AH1463" s="82" t="str">
        <f>IF(Table5[[#This Row],[Segment]]="","",AG1463-Table4[[#This Row],[Total Pressure Drop (kPa)]])</f>
        <v/>
      </c>
    </row>
    <row r="1464" spans="1:34" x14ac:dyDescent="0.25">
      <c r="A1464" s="95" t="str">
        <f>IF('Set Up'!A1461="","",'Set Up'!A1461)</f>
        <v/>
      </c>
      <c r="B1464" s="75" t="s">
        <v>81</v>
      </c>
      <c r="C1464" s="85"/>
      <c r="D1464" s="86" t="str">
        <f>IF(Table4[[#This Row],[Diameter (in)]]="","",(((CONVERT(Table4[[#This Row],[Diameter (in)]],"in","m"))/2)^2)*PI())</f>
        <v/>
      </c>
      <c r="E1464" s="87" t="str">
        <f>IF(Table4[[#This Row],[Area (m2)]]="","",$D$4/Table4[[#This Row],[Area (m2)]])</f>
        <v/>
      </c>
      <c r="F1464" s="85">
        <f t="shared" si="22"/>
        <v>4.6951999999999998</v>
      </c>
      <c r="G1464" s="88" t="str">
        <f>IF(Table4[[#This Row],[Segment]]="","",(CONVERT(Table4[[#This Row],[Diameter (in)]],"in","m")*$B$4*Table4[[#This Row],[Velocity (m/s)]])/$C$4)</f>
        <v/>
      </c>
      <c r="H1464" s="96" t="str">
        <f>IF(Table4[[#This Row],[Segment]]="","",IF(Table4[[#This Row],[Teynold''s Number]]&gt;4000,"TURBULENT","LAMINAR"))</f>
        <v/>
      </c>
      <c r="I1464" s="86" t="str">
        <f>IF(Table4[[#This Row],[Segment]]="","",INDEX(Data!C1461:C1475,MATCH(Table4[Material],Data!B1461:B1475,0)))</f>
        <v/>
      </c>
      <c r="J1464" s="89" t="str">
        <f>IF(Table4[[#This Row],[ε (m)]]="","",Table4[[#This Row],[ε (m)]]/(CONVERT(Table4[[#This Row],[Diameter (in)]],"in","m")))</f>
        <v/>
      </c>
      <c r="K1464" s="96" t="str">
        <f>IF(Table4[[#This Row],[Regime]]="LAMINAR",16/Table4[[#This Row],[Teynold''s Number]],"-")</f>
        <v>-</v>
      </c>
      <c r="L1464" s="86"/>
      <c r="M1464" s="97" t="str">
        <f>IF(Table4[[#This Row],[Regime]]="TURBULENT",(((-4*LOG10(Table4[[#This Row],[ε/D]]/3.7+1.256/(Table4[[#This Row],[Teynold''s Number]]*SQRT(Table4[[#This Row],[f turbulent (guess)]]))))^-1)^2),"")</f>
        <v/>
      </c>
      <c r="N1464" s="91" t="str">
        <f>IF(Table4[[#This Row],[f turbulent]]="","",Table4[[#This Row],[f turbulent (guess)]]-Table4[[#This Row],[f turbulent]])</f>
        <v/>
      </c>
      <c r="O1464" s="87">
        <f>IF(Table4[[#This Row],[Segment]]="",0,IF(C1465="",0,IF(C1465&lt;=Table4[[#This Row],[Diameter (in)]],0,1-(D1464/D1465))))</f>
        <v>0</v>
      </c>
      <c r="P1464" s="92" t="str">
        <f>IF(Table4[[#This Row],[Segment]]="","",IF(C1464&gt;C1465,"",IF(C1465="",0.55,(0.55*(1-D1465/D1464)))))</f>
        <v/>
      </c>
      <c r="Q146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64" s="92" t="str">
        <f>IF(Table4[[#This Row],[Segment]]="","",IF(Table4[[#This Row],[Kexpansion]]="","0",((Table4[[#This Row],[Velocity (m/s)]]^2)/2)*Table4[[#This Row],[Kexpansion]]))</f>
        <v/>
      </c>
      <c r="S1464" s="92" t="str">
        <f>IF(Table4[[#This Row],[Segment]]="","",IF(Table4[[#This Row],[Kcontraction]]="","0",((Table4[[#This Row],[Velocity (m/s)]]^2)/2)*Table4[[#This Row],[Kcontraction]]))</f>
        <v/>
      </c>
      <c r="T1464" s="89" t="str">
        <f>IF(Table4[[#This Row],[Segment]]="","",SUMIF($Y$7:$Y$2000,Table4[[#This Row],[Segment]],$AD$7:$AD$2000))</f>
        <v/>
      </c>
      <c r="U1464" s="95" t="str">
        <f>IF(Table4[[#This Row],[Segment]]="","",Table4[[#This Row],[Hfriction (J/kg)]]+Table4[[#This Row],[Hexpansions (J/kg)]]+Table4[[#This Row],[Hcontractions (J/kg)]]+Table4[[#This Row],[Hf (J/kg)]])</f>
        <v/>
      </c>
      <c r="V1464" s="95" t="str">
        <f>IF(Table4[[#This Row],[Segment]]="","",Table4[[#This Row],[Total Friction Loss (J/kg)]]*Table3[Density (kg/m3)])</f>
        <v/>
      </c>
      <c r="W1464" s="95" t="str">
        <f>IF(Table4[[#This Row],[Segment]]="","",Table4[[#This Row],[Total Pressure Drop (Pa)]]/1000)</f>
        <v/>
      </c>
      <c r="Y1464" s="82" t="str">
        <f>IF('Set Up'!D1687="","",'Set Up'!D1687)</f>
        <v/>
      </c>
      <c r="Z1464" s="82" t="str">
        <f>IF('Set Up'!E1687="","",'Set Up'!E1687)</f>
        <v/>
      </c>
      <c r="AA1464" s="82" t="str">
        <f>IF('Set Up'!F1687="","",'Set Up'!F1687)</f>
        <v/>
      </c>
      <c r="AB1464" s="82" t="str">
        <f>IF('Set Up'!G1687="","",'Set Up'!G1687)</f>
        <v/>
      </c>
      <c r="AC1464" s="82" t="str">
        <f t="array" ref="AC1464">IF(Y1464="","",INDEX(Data!$G$4:$G$51,MATCH(Table7[[#This Row],[Fitting]]&amp;Table7[[#This Row],[Fitting Subtype]],Data!$E$4:$E$51&amp;Data!$F$4:$F$51,0)))</f>
        <v/>
      </c>
      <c r="AD1464" s="89" t="str">
        <f>IF(Table7[[#This Row],[Segment]]="","",Table7[[#This Row],[Quantity]]*Table7[[#This Row],[Kf]]*(((INDEX(Table4[Velocity (m/s)],MATCH(Table7[[#This Row],[Segment]],Table4[Segment],0)))^2)/2))</f>
        <v/>
      </c>
      <c r="AF1464" s="82" t="str">
        <f>Table4[[#This Row],[Segment]]</f>
        <v/>
      </c>
      <c r="AG1464" s="75"/>
      <c r="AH1464" s="82" t="str">
        <f>IF(Table5[[#This Row],[Segment]]="","",AG1464-Table4[[#This Row],[Total Pressure Drop (kPa)]])</f>
        <v/>
      </c>
    </row>
    <row r="1465" spans="1:34" x14ac:dyDescent="0.25">
      <c r="A1465" s="95" t="str">
        <f>IF('Set Up'!A1462="","",'Set Up'!A1462)</f>
        <v/>
      </c>
      <c r="B1465" s="75" t="s">
        <v>81</v>
      </c>
      <c r="C1465" s="85"/>
      <c r="D1465" s="86" t="str">
        <f>IF(Table4[[#This Row],[Diameter (in)]]="","",(((CONVERT(Table4[[#This Row],[Diameter (in)]],"in","m"))/2)^2)*PI())</f>
        <v/>
      </c>
      <c r="E1465" s="87" t="str">
        <f>IF(Table4[[#This Row],[Area (m2)]]="","",$D$4/Table4[[#This Row],[Area (m2)]])</f>
        <v/>
      </c>
      <c r="F1465" s="85">
        <f t="shared" si="22"/>
        <v>4.6951999999999998</v>
      </c>
      <c r="G1465" s="88" t="str">
        <f>IF(Table4[[#This Row],[Segment]]="","",(CONVERT(Table4[[#This Row],[Diameter (in)]],"in","m")*$B$4*Table4[[#This Row],[Velocity (m/s)]])/$C$4)</f>
        <v/>
      </c>
      <c r="H1465" s="96" t="str">
        <f>IF(Table4[[#This Row],[Segment]]="","",IF(Table4[[#This Row],[Teynold''s Number]]&gt;4000,"TURBULENT","LAMINAR"))</f>
        <v/>
      </c>
      <c r="I1465" s="86" t="str">
        <f>IF(Table4[[#This Row],[Segment]]="","",INDEX(Data!C1462:C1476,MATCH(Table4[Material],Data!B1462:B1476,0)))</f>
        <v/>
      </c>
      <c r="J1465" s="89" t="str">
        <f>IF(Table4[[#This Row],[ε (m)]]="","",Table4[[#This Row],[ε (m)]]/(CONVERT(Table4[[#This Row],[Diameter (in)]],"in","m")))</f>
        <v/>
      </c>
      <c r="K1465" s="96" t="str">
        <f>IF(Table4[[#This Row],[Regime]]="LAMINAR",16/Table4[[#This Row],[Teynold''s Number]],"-")</f>
        <v>-</v>
      </c>
      <c r="L1465" s="86"/>
      <c r="M1465" s="97" t="str">
        <f>IF(Table4[[#This Row],[Regime]]="TURBULENT",(((-4*LOG10(Table4[[#This Row],[ε/D]]/3.7+1.256/(Table4[[#This Row],[Teynold''s Number]]*SQRT(Table4[[#This Row],[f turbulent (guess)]]))))^-1)^2),"")</f>
        <v/>
      </c>
      <c r="N1465" s="91" t="str">
        <f>IF(Table4[[#This Row],[f turbulent]]="","",Table4[[#This Row],[f turbulent (guess)]]-Table4[[#This Row],[f turbulent]])</f>
        <v/>
      </c>
      <c r="O1465" s="87">
        <f>IF(Table4[[#This Row],[Segment]]="",0,IF(C1466="",0,IF(C1466&lt;=Table4[[#This Row],[Diameter (in)]],0,1-(D1465/D1466))))</f>
        <v>0</v>
      </c>
      <c r="P1465" s="92" t="str">
        <f>IF(Table4[[#This Row],[Segment]]="","",IF(C1465&gt;C1466,"",IF(C1466="",0.55,(0.55*(1-D1466/D1465)))))</f>
        <v/>
      </c>
      <c r="Q146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65" s="92" t="str">
        <f>IF(Table4[[#This Row],[Segment]]="","",IF(Table4[[#This Row],[Kexpansion]]="","0",((Table4[[#This Row],[Velocity (m/s)]]^2)/2)*Table4[[#This Row],[Kexpansion]]))</f>
        <v/>
      </c>
      <c r="S1465" s="92" t="str">
        <f>IF(Table4[[#This Row],[Segment]]="","",IF(Table4[[#This Row],[Kcontraction]]="","0",((Table4[[#This Row],[Velocity (m/s)]]^2)/2)*Table4[[#This Row],[Kcontraction]]))</f>
        <v/>
      </c>
      <c r="T1465" s="89" t="str">
        <f>IF(Table4[[#This Row],[Segment]]="","",SUMIF($Y$7:$Y$2000,Table4[[#This Row],[Segment]],$AD$7:$AD$2000))</f>
        <v/>
      </c>
      <c r="U1465" s="95" t="str">
        <f>IF(Table4[[#This Row],[Segment]]="","",Table4[[#This Row],[Hfriction (J/kg)]]+Table4[[#This Row],[Hexpansions (J/kg)]]+Table4[[#This Row],[Hcontractions (J/kg)]]+Table4[[#This Row],[Hf (J/kg)]])</f>
        <v/>
      </c>
      <c r="V1465" s="95" t="str">
        <f>IF(Table4[[#This Row],[Segment]]="","",Table4[[#This Row],[Total Friction Loss (J/kg)]]*Table3[Density (kg/m3)])</f>
        <v/>
      </c>
      <c r="W1465" s="95" t="str">
        <f>IF(Table4[[#This Row],[Segment]]="","",Table4[[#This Row],[Total Pressure Drop (Pa)]]/1000)</f>
        <v/>
      </c>
      <c r="Y1465" s="82" t="str">
        <f>IF('Set Up'!D1688="","",'Set Up'!D1688)</f>
        <v/>
      </c>
      <c r="Z1465" s="82" t="str">
        <f>IF('Set Up'!E1688="","",'Set Up'!E1688)</f>
        <v/>
      </c>
      <c r="AA1465" s="82" t="str">
        <f>IF('Set Up'!F1688="","",'Set Up'!F1688)</f>
        <v/>
      </c>
      <c r="AB1465" s="82" t="str">
        <f>IF('Set Up'!G1688="","",'Set Up'!G1688)</f>
        <v/>
      </c>
      <c r="AC1465" s="82" t="str">
        <f t="array" ref="AC1465">IF(Y1465="","",INDEX(Data!$G$4:$G$51,MATCH(Table7[[#This Row],[Fitting]]&amp;Table7[[#This Row],[Fitting Subtype]],Data!$E$4:$E$51&amp;Data!$F$4:$F$51,0)))</f>
        <v/>
      </c>
      <c r="AD1465" s="89" t="str">
        <f>IF(Table7[[#This Row],[Segment]]="","",Table7[[#This Row],[Quantity]]*Table7[[#This Row],[Kf]]*(((INDEX(Table4[Velocity (m/s)],MATCH(Table7[[#This Row],[Segment]],Table4[Segment],0)))^2)/2))</f>
        <v/>
      </c>
      <c r="AF1465" s="82" t="str">
        <f>Table4[[#This Row],[Segment]]</f>
        <v/>
      </c>
      <c r="AG1465" s="75"/>
      <c r="AH1465" s="82" t="str">
        <f>IF(Table5[[#This Row],[Segment]]="","",AG1465-Table4[[#This Row],[Total Pressure Drop (kPa)]])</f>
        <v/>
      </c>
    </row>
    <row r="1466" spans="1:34" x14ac:dyDescent="0.25">
      <c r="A1466" s="95" t="str">
        <f>IF('Set Up'!A1463="","",'Set Up'!A1463)</f>
        <v/>
      </c>
      <c r="B1466" s="75" t="s">
        <v>81</v>
      </c>
      <c r="C1466" s="85"/>
      <c r="D1466" s="86" t="str">
        <f>IF(Table4[[#This Row],[Diameter (in)]]="","",(((CONVERT(Table4[[#This Row],[Diameter (in)]],"in","m"))/2)^2)*PI())</f>
        <v/>
      </c>
      <c r="E1466" s="87" t="str">
        <f>IF(Table4[[#This Row],[Area (m2)]]="","",$D$4/Table4[[#This Row],[Area (m2)]])</f>
        <v/>
      </c>
      <c r="F1466" s="85">
        <f t="shared" si="22"/>
        <v>4.6951999999999998</v>
      </c>
      <c r="G1466" s="88" t="str">
        <f>IF(Table4[[#This Row],[Segment]]="","",(CONVERT(Table4[[#This Row],[Diameter (in)]],"in","m")*$B$4*Table4[[#This Row],[Velocity (m/s)]])/$C$4)</f>
        <v/>
      </c>
      <c r="H1466" s="96" t="str">
        <f>IF(Table4[[#This Row],[Segment]]="","",IF(Table4[[#This Row],[Teynold''s Number]]&gt;4000,"TURBULENT","LAMINAR"))</f>
        <v/>
      </c>
      <c r="I1466" s="86" t="str">
        <f>IF(Table4[[#This Row],[Segment]]="","",INDEX(Data!C1463:C1477,MATCH(Table4[Material],Data!B1463:B1477,0)))</f>
        <v/>
      </c>
      <c r="J1466" s="89" t="str">
        <f>IF(Table4[[#This Row],[ε (m)]]="","",Table4[[#This Row],[ε (m)]]/(CONVERT(Table4[[#This Row],[Diameter (in)]],"in","m")))</f>
        <v/>
      </c>
      <c r="K1466" s="96" t="str">
        <f>IF(Table4[[#This Row],[Regime]]="LAMINAR",16/Table4[[#This Row],[Teynold''s Number]],"-")</f>
        <v>-</v>
      </c>
      <c r="L1466" s="86"/>
      <c r="M1466" s="97" t="str">
        <f>IF(Table4[[#This Row],[Regime]]="TURBULENT",(((-4*LOG10(Table4[[#This Row],[ε/D]]/3.7+1.256/(Table4[[#This Row],[Teynold''s Number]]*SQRT(Table4[[#This Row],[f turbulent (guess)]]))))^-1)^2),"")</f>
        <v/>
      </c>
      <c r="N1466" s="91" t="str">
        <f>IF(Table4[[#This Row],[f turbulent]]="","",Table4[[#This Row],[f turbulent (guess)]]-Table4[[#This Row],[f turbulent]])</f>
        <v/>
      </c>
      <c r="O1466" s="87">
        <f>IF(Table4[[#This Row],[Segment]]="",0,IF(C1467="",0,IF(C1467&lt;=Table4[[#This Row],[Diameter (in)]],0,1-(D1466/D1467))))</f>
        <v>0</v>
      </c>
      <c r="P1466" s="92" t="str">
        <f>IF(Table4[[#This Row],[Segment]]="","",IF(C1466&gt;C1467,"",IF(C1467="",0.55,(0.55*(1-D1467/D1466)))))</f>
        <v/>
      </c>
      <c r="Q146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66" s="92" t="str">
        <f>IF(Table4[[#This Row],[Segment]]="","",IF(Table4[[#This Row],[Kexpansion]]="","0",((Table4[[#This Row],[Velocity (m/s)]]^2)/2)*Table4[[#This Row],[Kexpansion]]))</f>
        <v/>
      </c>
      <c r="S1466" s="92" t="str">
        <f>IF(Table4[[#This Row],[Segment]]="","",IF(Table4[[#This Row],[Kcontraction]]="","0",((Table4[[#This Row],[Velocity (m/s)]]^2)/2)*Table4[[#This Row],[Kcontraction]]))</f>
        <v/>
      </c>
      <c r="T1466" s="89" t="str">
        <f>IF(Table4[[#This Row],[Segment]]="","",SUMIF($Y$7:$Y$2000,Table4[[#This Row],[Segment]],$AD$7:$AD$2000))</f>
        <v/>
      </c>
      <c r="U1466" s="95" t="str">
        <f>IF(Table4[[#This Row],[Segment]]="","",Table4[[#This Row],[Hfriction (J/kg)]]+Table4[[#This Row],[Hexpansions (J/kg)]]+Table4[[#This Row],[Hcontractions (J/kg)]]+Table4[[#This Row],[Hf (J/kg)]])</f>
        <v/>
      </c>
      <c r="V1466" s="95" t="str">
        <f>IF(Table4[[#This Row],[Segment]]="","",Table4[[#This Row],[Total Friction Loss (J/kg)]]*Table3[Density (kg/m3)])</f>
        <v/>
      </c>
      <c r="W1466" s="95" t="str">
        <f>IF(Table4[[#This Row],[Segment]]="","",Table4[[#This Row],[Total Pressure Drop (Pa)]]/1000)</f>
        <v/>
      </c>
      <c r="Y1466" s="82" t="str">
        <f>IF('Set Up'!D1689="","",'Set Up'!D1689)</f>
        <v/>
      </c>
      <c r="Z1466" s="82" t="str">
        <f>IF('Set Up'!E1689="","",'Set Up'!E1689)</f>
        <v/>
      </c>
      <c r="AA1466" s="82" t="str">
        <f>IF('Set Up'!F1689="","",'Set Up'!F1689)</f>
        <v/>
      </c>
      <c r="AB1466" s="82" t="str">
        <f>IF('Set Up'!G1689="","",'Set Up'!G1689)</f>
        <v/>
      </c>
      <c r="AC1466" s="82" t="str">
        <f t="array" ref="AC1466">IF(Y1466="","",INDEX(Data!$G$4:$G$51,MATCH(Table7[[#This Row],[Fitting]]&amp;Table7[[#This Row],[Fitting Subtype]],Data!$E$4:$E$51&amp;Data!$F$4:$F$51,0)))</f>
        <v/>
      </c>
      <c r="AD1466" s="89" t="str">
        <f>IF(Table7[[#This Row],[Segment]]="","",Table7[[#This Row],[Quantity]]*Table7[[#This Row],[Kf]]*(((INDEX(Table4[Velocity (m/s)],MATCH(Table7[[#This Row],[Segment]],Table4[Segment],0)))^2)/2))</f>
        <v/>
      </c>
      <c r="AF1466" s="82" t="str">
        <f>Table4[[#This Row],[Segment]]</f>
        <v/>
      </c>
      <c r="AG1466" s="75"/>
      <c r="AH1466" s="82" t="str">
        <f>IF(Table5[[#This Row],[Segment]]="","",AG1466-Table4[[#This Row],[Total Pressure Drop (kPa)]])</f>
        <v/>
      </c>
    </row>
    <row r="1467" spans="1:34" x14ac:dyDescent="0.25">
      <c r="A1467" s="95" t="str">
        <f>IF('Set Up'!A1464="","",'Set Up'!A1464)</f>
        <v/>
      </c>
      <c r="B1467" s="75" t="s">
        <v>81</v>
      </c>
      <c r="C1467" s="85"/>
      <c r="D1467" s="86" t="str">
        <f>IF(Table4[[#This Row],[Diameter (in)]]="","",(((CONVERT(Table4[[#This Row],[Diameter (in)]],"in","m"))/2)^2)*PI())</f>
        <v/>
      </c>
      <c r="E1467" s="87" t="str">
        <f>IF(Table4[[#This Row],[Area (m2)]]="","",$D$4/Table4[[#This Row],[Area (m2)]])</f>
        <v/>
      </c>
      <c r="F1467" s="85">
        <f t="shared" si="22"/>
        <v>4.6951999999999998</v>
      </c>
      <c r="G1467" s="88" t="str">
        <f>IF(Table4[[#This Row],[Segment]]="","",(CONVERT(Table4[[#This Row],[Diameter (in)]],"in","m")*$B$4*Table4[[#This Row],[Velocity (m/s)]])/$C$4)</f>
        <v/>
      </c>
      <c r="H1467" s="96" t="str">
        <f>IF(Table4[[#This Row],[Segment]]="","",IF(Table4[[#This Row],[Teynold''s Number]]&gt;4000,"TURBULENT","LAMINAR"))</f>
        <v/>
      </c>
      <c r="I1467" s="86" t="str">
        <f>IF(Table4[[#This Row],[Segment]]="","",INDEX(Data!C1464:C1478,MATCH(Table4[Material],Data!B1464:B1478,0)))</f>
        <v/>
      </c>
      <c r="J1467" s="89" t="str">
        <f>IF(Table4[[#This Row],[ε (m)]]="","",Table4[[#This Row],[ε (m)]]/(CONVERT(Table4[[#This Row],[Diameter (in)]],"in","m")))</f>
        <v/>
      </c>
      <c r="K1467" s="96" t="str">
        <f>IF(Table4[[#This Row],[Regime]]="LAMINAR",16/Table4[[#This Row],[Teynold''s Number]],"-")</f>
        <v>-</v>
      </c>
      <c r="L1467" s="86"/>
      <c r="M1467" s="97" t="str">
        <f>IF(Table4[[#This Row],[Regime]]="TURBULENT",(((-4*LOG10(Table4[[#This Row],[ε/D]]/3.7+1.256/(Table4[[#This Row],[Teynold''s Number]]*SQRT(Table4[[#This Row],[f turbulent (guess)]]))))^-1)^2),"")</f>
        <v/>
      </c>
      <c r="N1467" s="91" t="str">
        <f>IF(Table4[[#This Row],[f turbulent]]="","",Table4[[#This Row],[f turbulent (guess)]]-Table4[[#This Row],[f turbulent]])</f>
        <v/>
      </c>
      <c r="O1467" s="87">
        <f>IF(Table4[[#This Row],[Segment]]="",0,IF(C1468="",0,IF(C1468&lt;=Table4[[#This Row],[Diameter (in)]],0,1-(D1467/D1468))))</f>
        <v>0</v>
      </c>
      <c r="P1467" s="92" t="str">
        <f>IF(Table4[[#This Row],[Segment]]="","",IF(C1467&gt;C1468,"",IF(C1468="",0.55,(0.55*(1-D1468/D1467)))))</f>
        <v/>
      </c>
      <c r="Q146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67" s="92" t="str">
        <f>IF(Table4[[#This Row],[Segment]]="","",IF(Table4[[#This Row],[Kexpansion]]="","0",((Table4[[#This Row],[Velocity (m/s)]]^2)/2)*Table4[[#This Row],[Kexpansion]]))</f>
        <v/>
      </c>
      <c r="S1467" s="92" t="str">
        <f>IF(Table4[[#This Row],[Segment]]="","",IF(Table4[[#This Row],[Kcontraction]]="","0",((Table4[[#This Row],[Velocity (m/s)]]^2)/2)*Table4[[#This Row],[Kcontraction]]))</f>
        <v/>
      </c>
      <c r="T1467" s="89" t="str">
        <f>IF(Table4[[#This Row],[Segment]]="","",SUMIF($Y$7:$Y$2000,Table4[[#This Row],[Segment]],$AD$7:$AD$2000))</f>
        <v/>
      </c>
      <c r="U1467" s="95" t="str">
        <f>IF(Table4[[#This Row],[Segment]]="","",Table4[[#This Row],[Hfriction (J/kg)]]+Table4[[#This Row],[Hexpansions (J/kg)]]+Table4[[#This Row],[Hcontractions (J/kg)]]+Table4[[#This Row],[Hf (J/kg)]])</f>
        <v/>
      </c>
      <c r="V1467" s="95" t="str">
        <f>IF(Table4[[#This Row],[Segment]]="","",Table4[[#This Row],[Total Friction Loss (J/kg)]]*Table3[Density (kg/m3)])</f>
        <v/>
      </c>
      <c r="W1467" s="95" t="str">
        <f>IF(Table4[[#This Row],[Segment]]="","",Table4[[#This Row],[Total Pressure Drop (Pa)]]/1000)</f>
        <v/>
      </c>
      <c r="Y1467" s="82" t="str">
        <f>IF('Set Up'!D1690="","",'Set Up'!D1690)</f>
        <v/>
      </c>
      <c r="Z1467" s="82" t="str">
        <f>IF('Set Up'!E1690="","",'Set Up'!E1690)</f>
        <v/>
      </c>
      <c r="AA1467" s="82" t="str">
        <f>IF('Set Up'!F1690="","",'Set Up'!F1690)</f>
        <v/>
      </c>
      <c r="AB1467" s="82" t="str">
        <f>IF('Set Up'!G1690="","",'Set Up'!G1690)</f>
        <v/>
      </c>
      <c r="AC1467" s="82" t="str">
        <f t="array" ref="AC1467">IF(Y1467="","",INDEX(Data!$G$4:$G$51,MATCH(Table7[[#This Row],[Fitting]]&amp;Table7[[#This Row],[Fitting Subtype]],Data!$E$4:$E$51&amp;Data!$F$4:$F$51,0)))</f>
        <v/>
      </c>
      <c r="AD1467" s="89" t="str">
        <f>IF(Table7[[#This Row],[Segment]]="","",Table7[[#This Row],[Quantity]]*Table7[[#This Row],[Kf]]*(((INDEX(Table4[Velocity (m/s)],MATCH(Table7[[#This Row],[Segment]],Table4[Segment],0)))^2)/2))</f>
        <v/>
      </c>
      <c r="AF1467" s="82" t="str">
        <f>Table4[[#This Row],[Segment]]</f>
        <v/>
      </c>
      <c r="AG1467" s="75"/>
      <c r="AH1467" s="82" t="str">
        <f>IF(Table5[[#This Row],[Segment]]="","",AG1467-Table4[[#This Row],[Total Pressure Drop (kPa)]])</f>
        <v/>
      </c>
    </row>
    <row r="1468" spans="1:34" x14ac:dyDescent="0.25">
      <c r="A1468" s="95" t="str">
        <f>IF('Set Up'!A1465="","",'Set Up'!A1465)</f>
        <v/>
      </c>
      <c r="B1468" s="75" t="s">
        <v>81</v>
      </c>
      <c r="C1468" s="85"/>
      <c r="D1468" s="86" t="str">
        <f>IF(Table4[[#This Row],[Diameter (in)]]="","",(((CONVERT(Table4[[#This Row],[Diameter (in)]],"in","m"))/2)^2)*PI())</f>
        <v/>
      </c>
      <c r="E1468" s="87" t="str">
        <f>IF(Table4[[#This Row],[Area (m2)]]="","",$D$4/Table4[[#This Row],[Area (m2)]])</f>
        <v/>
      </c>
      <c r="F1468" s="85">
        <f t="shared" si="22"/>
        <v>4.6951999999999998</v>
      </c>
      <c r="G1468" s="88" t="str">
        <f>IF(Table4[[#This Row],[Segment]]="","",(CONVERT(Table4[[#This Row],[Diameter (in)]],"in","m")*$B$4*Table4[[#This Row],[Velocity (m/s)]])/$C$4)</f>
        <v/>
      </c>
      <c r="H1468" s="96" t="str">
        <f>IF(Table4[[#This Row],[Segment]]="","",IF(Table4[[#This Row],[Teynold''s Number]]&gt;4000,"TURBULENT","LAMINAR"))</f>
        <v/>
      </c>
      <c r="I1468" s="86" t="str">
        <f>IF(Table4[[#This Row],[Segment]]="","",INDEX(Data!C1465:C1479,MATCH(Table4[Material],Data!B1465:B1479,0)))</f>
        <v/>
      </c>
      <c r="J1468" s="89" t="str">
        <f>IF(Table4[[#This Row],[ε (m)]]="","",Table4[[#This Row],[ε (m)]]/(CONVERT(Table4[[#This Row],[Diameter (in)]],"in","m")))</f>
        <v/>
      </c>
      <c r="K1468" s="96" t="str">
        <f>IF(Table4[[#This Row],[Regime]]="LAMINAR",16/Table4[[#This Row],[Teynold''s Number]],"-")</f>
        <v>-</v>
      </c>
      <c r="L1468" s="86"/>
      <c r="M1468" s="97" t="str">
        <f>IF(Table4[[#This Row],[Regime]]="TURBULENT",(((-4*LOG10(Table4[[#This Row],[ε/D]]/3.7+1.256/(Table4[[#This Row],[Teynold''s Number]]*SQRT(Table4[[#This Row],[f turbulent (guess)]]))))^-1)^2),"")</f>
        <v/>
      </c>
      <c r="N1468" s="91" t="str">
        <f>IF(Table4[[#This Row],[f turbulent]]="","",Table4[[#This Row],[f turbulent (guess)]]-Table4[[#This Row],[f turbulent]])</f>
        <v/>
      </c>
      <c r="O1468" s="87">
        <f>IF(Table4[[#This Row],[Segment]]="",0,IF(C1469="",0,IF(C1469&lt;=Table4[[#This Row],[Diameter (in)]],0,1-(D1468/D1469))))</f>
        <v>0</v>
      </c>
      <c r="P1468" s="92" t="str">
        <f>IF(Table4[[#This Row],[Segment]]="","",IF(C1468&gt;C1469,"",IF(C1469="",0.55,(0.55*(1-D1469/D1468)))))</f>
        <v/>
      </c>
      <c r="Q146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68" s="92" t="str">
        <f>IF(Table4[[#This Row],[Segment]]="","",IF(Table4[[#This Row],[Kexpansion]]="","0",((Table4[[#This Row],[Velocity (m/s)]]^2)/2)*Table4[[#This Row],[Kexpansion]]))</f>
        <v/>
      </c>
      <c r="S1468" s="92" t="str">
        <f>IF(Table4[[#This Row],[Segment]]="","",IF(Table4[[#This Row],[Kcontraction]]="","0",((Table4[[#This Row],[Velocity (m/s)]]^2)/2)*Table4[[#This Row],[Kcontraction]]))</f>
        <v/>
      </c>
      <c r="T1468" s="89" t="str">
        <f>IF(Table4[[#This Row],[Segment]]="","",SUMIF($Y$7:$Y$2000,Table4[[#This Row],[Segment]],$AD$7:$AD$2000))</f>
        <v/>
      </c>
      <c r="U1468" s="95" t="str">
        <f>IF(Table4[[#This Row],[Segment]]="","",Table4[[#This Row],[Hfriction (J/kg)]]+Table4[[#This Row],[Hexpansions (J/kg)]]+Table4[[#This Row],[Hcontractions (J/kg)]]+Table4[[#This Row],[Hf (J/kg)]])</f>
        <v/>
      </c>
      <c r="V1468" s="95" t="str">
        <f>IF(Table4[[#This Row],[Segment]]="","",Table4[[#This Row],[Total Friction Loss (J/kg)]]*Table3[Density (kg/m3)])</f>
        <v/>
      </c>
      <c r="W1468" s="95" t="str">
        <f>IF(Table4[[#This Row],[Segment]]="","",Table4[[#This Row],[Total Pressure Drop (Pa)]]/1000)</f>
        <v/>
      </c>
      <c r="Y1468" s="82" t="str">
        <f>IF('Set Up'!D1691="","",'Set Up'!D1691)</f>
        <v/>
      </c>
      <c r="Z1468" s="82" t="str">
        <f>IF('Set Up'!E1691="","",'Set Up'!E1691)</f>
        <v/>
      </c>
      <c r="AA1468" s="82" t="str">
        <f>IF('Set Up'!F1691="","",'Set Up'!F1691)</f>
        <v/>
      </c>
      <c r="AB1468" s="82" t="str">
        <f>IF('Set Up'!G1691="","",'Set Up'!G1691)</f>
        <v/>
      </c>
      <c r="AC1468" s="82" t="str">
        <f t="array" ref="AC1468">IF(Y1468="","",INDEX(Data!$G$4:$G$51,MATCH(Table7[[#This Row],[Fitting]]&amp;Table7[[#This Row],[Fitting Subtype]],Data!$E$4:$E$51&amp;Data!$F$4:$F$51,0)))</f>
        <v/>
      </c>
      <c r="AD1468" s="89" t="str">
        <f>IF(Table7[[#This Row],[Segment]]="","",Table7[[#This Row],[Quantity]]*Table7[[#This Row],[Kf]]*(((INDEX(Table4[Velocity (m/s)],MATCH(Table7[[#This Row],[Segment]],Table4[Segment],0)))^2)/2))</f>
        <v/>
      </c>
      <c r="AF1468" s="82" t="str">
        <f>Table4[[#This Row],[Segment]]</f>
        <v/>
      </c>
      <c r="AG1468" s="75"/>
      <c r="AH1468" s="82" t="str">
        <f>IF(Table5[[#This Row],[Segment]]="","",AG1468-Table4[[#This Row],[Total Pressure Drop (kPa)]])</f>
        <v/>
      </c>
    </row>
    <row r="1469" spans="1:34" x14ac:dyDescent="0.25">
      <c r="A1469" s="95" t="str">
        <f>IF('Set Up'!A1466="","",'Set Up'!A1466)</f>
        <v/>
      </c>
      <c r="B1469" s="75" t="s">
        <v>81</v>
      </c>
      <c r="C1469" s="85"/>
      <c r="D1469" s="86" t="str">
        <f>IF(Table4[[#This Row],[Diameter (in)]]="","",(((CONVERT(Table4[[#This Row],[Diameter (in)]],"in","m"))/2)^2)*PI())</f>
        <v/>
      </c>
      <c r="E1469" s="87" t="str">
        <f>IF(Table4[[#This Row],[Area (m2)]]="","",$D$4/Table4[[#This Row],[Area (m2)]])</f>
        <v/>
      </c>
      <c r="F1469" s="85">
        <f t="shared" si="22"/>
        <v>4.6951999999999998</v>
      </c>
      <c r="G1469" s="88" t="str">
        <f>IF(Table4[[#This Row],[Segment]]="","",(CONVERT(Table4[[#This Row],[Diameter (in)]],"in","m")*$B$4*Table4[[#This Row],[Velocity (m/s)]])/$C$4)</f>
        <v/>
      </c>
      <c r="H1469" s="96" t="str">
        <f>IF(Table4[[#This Row],[Segment]]="","",IF(Table4[[#This Row],[Teynold''s Number]]&gt;4000,"TURBULENT","LAMINAR"))</f>
        <v/>
      </c>
      <c r="I1469" s="86" t="str">
        <f>IF(Table4[[#This Row],[Segment]]="","",INDEX(Data!C1466:C1480,MATCH(Table4[Material],Data!B1466:B1480,0)))</f>
        <v/>
      </c>
      <c r="J1469" s="89" t="str">
        <f>IF(Table4[[#This Row],[ε (m)]]="","",Table4[[#This Row],[ε (m)]]/(CONVERT(Table4[[#This Row],[Diameter (in)]],"in","m")))</f>
        <v/>
      </c>
      <c r="K1469" s="96" t="str">
        <f>IF(Table4[[#This Row],[Regime]]="LAMINAR",16/Table4[[#This Row],[Teynold''s Number]],"-")</f>
        <v>-</v>
      </c>
      <c r="L1469" s="86"/>
      <c r="M1469" s="97" t="str">
        <f>IF(Table4[[#This Row],[Regime]]="TURBULENT",(((-4*LOG10(Table4[[#This Row],[ε/D]]/3.7+1.256/(Table4[[#This Row],[Teynold''s Number]]*SQRT(Table4[[#This Row],[f turbulent (guess)]]))))^-1)^2),"")</f>
        <v/>
      </c>
      <c r="N1469" s="91" t="str">
        <f>IF(Table4[[#This Row],[f turbulent]]="","",Table4[[#This Row],[f turbulent (guess)]]-Table4[[#This Row],[f turbulent]])</f>
        <v/>
      </c>
      <c r="O1469" s="87">
        <f>IF(Table4[[#This Row],[Segment]]="",0,IF(C1470="",0,IF(C1470&lt;=Table4[[#This Row],[Diameter (in)]],0,1-(D1469/D1470))))</f>
        <v>0</v>
      </c>
      <c r="P1469" s="92" t="str">
        <f>IF(Table4[[#This Row],[Segment]]="","",IF(C1469&gt;C1470,"",IF(C1470="",0.55,(0.55*(1-D1470/D1469)))))</f>
        <v/>
      </c>
      <c r="Q146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69" s="92" t="str">
        <f>IF(Table4[[#This Row],[Segment]]="","",IF(Table4[[#This Row],[Kexpansion]]="","0",((Table4[[#This Row],[Velocity (m/s)]]^2)/2)*Table4[[#This Row],[Kexpansion]]))</f>
        <v/>
      </c>
      <c r="S1469" s="92" t="str">
        <f>IF(Table4[[#This Row],[Segment]]="","",IF(Table4[[#This Row],[Kcontraction]]="","0",((Table4[[#This Row],[Velocity (m/s)]]^2)/2)*Table4[[#This Row],[Kcontraction]]))</f>
        <v/>
      </c>
      <c r="T1469" s="89" t="str">
        <f>IF(Table4[[#This Row],[Segment]]="","",SUMIF($Y$7:$Y$2000,Table4[[#This Row],[Segment]],$AD$7:$AD$2000))</f>
        <v/>
      </c>
      <c r="U1469" s="95" t="str">
        <f>IF(Table4[[#This Row],[Segment]]="","",Table4[[#This Row],[Hfriction (J/kg)]]+Table4[[#This Row],[Hexpansions (J/kg)]]+Table4[[#This Row],[Hcontractions (J/kg)]]+Table4[[#This Row],[Hf (J/kg)]])</f>
        <v/>
      </c>
      <c r="V1469" s="95" t="str">
        <f>IF(Table4[[#This Row],[Segment]]="","",Table4[[#This Row],[Total Friction Loss (J/kg)]]*Table3[Density (kg/m3)])</f>
        <v/>
      </c>
      <c r="W1469" s="95" t="str">
        <f>IF(Table4[[#This Row],[Segment]]="","",Table4[[#This Row],[Total Pressure Drop (Pa)]]/1000)</f>
        <v/>
      </c>
      <c r="Y1469" s="82" t="str">
        <f>IF('Set Up'!D1692="","",'Set Up'!D1692)</f>
        <v/>
      </c>
      <c r="Z1469" s="82" t="str">
        <f>IF('Set Up'!E1692="","",'Set Up'!E1692)</f>
        <v/>
      </c>
      <c r="AA1469" s="82" t="str">
        <f>IF('Set Up'!F1692="","",'Set Up'!F1692)</f>
        <v/>
      </c>
      <c r="AB1469" s="82" t="str">
        <f>IF('Set Up'!G1692="","",'Set Up'!G1692)</f>
        <v/>
      </c>
      <c r="AC1469" s="82" t="str">
        <f t="array" ref="AC1469">IF(Y1469="","",INDEX(Data!$G$4:$G$51,MATCH(Table7[[#This Row],[Fitting]]&amp;Table7[[#This Row],[Fitting Subtype]],Data!$E$4:$E$51&amp;Data!$F$4:$F$51,0)))</f>
        <v/>
      </c>
      <c r="AD1469" s="89" t="str">
        <f>IF(Table7[[#This Row],[Segment]]="","",Table7[[#This Row],[Quantity]]*Table7[[#This Row],[Kf]]*(((INDEX(Table4[Velocity (m/s)],MATCH(Table7[[#This Row],[Segment]],Table4[Segment],0)))^2)/2))</f>
        <v/>
      </c>
      <c r="AF1469" s="82" t="str">
        <f>Table4[[#This Row],[Segment]]</f>
        <v/>
      </c>
      <c r="AG1469" s="75"/>
      <c r="AH1469" s="82" t="str">
        <f>IF(Table5[[#This Row],[Segment]]="","",AG1469-Table4[[#This Row],[Total Pressure Drop (kPa)]])</f>
        <v/>
      </c>
    </row>
    <row r="1470" spans="1:34" x14ac:dyDescent="0.25">
      <c r="A1470" s="95" t="str">
        <f>IF('Set Up'!A1467="","",'Set Up'!A1467)</f>
        <v/>
      </c>
      <c r="B1470" s="75" t="s">
        <v>81</v>
      </c>
      <c r="C1470" s="85"/>
      <c r="D1470" s="86" t="str">
        <f>IF(Table4[[#This Row],[Diameter (in)]]="","",(((CONVERT(Table4[[#This Row],[Diameter (in)]],"in","m"))/2)^2)*PI())</f>
        <v/>
      </c>
      <c r="E1470" s="87" t="str">
        <f>IF(Table4[[#This Row],[Area (m2)]]="","",$D$4/Table4[[#This Row],[Area (m2)]])</f>
        <v/>
      </c>
      <c r="F1470" s="85">
        <f t="shared" si="22"/>
        <v>4.6951999999999998</v>
      </c>
      <c r="G1470" s="88" t="str">
        <f>IF(Table4[[#This Row],[Segment]]="","",(CONVERT(Table4[[#This Row],[Diameter (in)]],"in","m")*$B$4*Table4[[#This Row],[Velocity (m/s)]])/$C$4)</f>
        <v/>
      </c>
      <c r="H1470" s="96" t="str">
        <f>IF(Table4[[#This Row],[Segment]]="","",IF(Table4[[#This Row],[Teynold''s Number]]&gt;4000,"TURBULENT","LAMINAR"))</f>
        <v/>
      </c>
      <c r="I1470" s="86" t="str">
        <f>IF(Table4[[#This Row],[Segment]]="","",INDEX(Data!C1467:C1481,MATCH(Table4[Material],Data!B1467:B1481,0)))</f>
        <v/>
      </c>
      <c r="J1470" s="89" t="str">
        <f>IF(Table4[[#This Row],[ε (m)]]="","",Table4[[#This Row],[ε (m)]]/(CONVERT(Table4[[#This Row],[Diameter (in)]],"in","m")))</f>
        <v/>
      </c>
      <c r="K1470" s="96" t="str">
        <f>IF(Table4[[#This Row],[Regime]]="LAMINAR",16/Table4[[#This Row],[Teynold''s Number]],"-")</f>
        <v>-</v>
      </c>
      <c r="L1470" s="86"/>
      <c r="M1470" s="97" t="str">
        <f>IF(Table4[[#This Row],[Regime]]="TURBULENT",(((-4*LOG10(Table4[[#This Row],[ε/D]]/3.7+1.256/(Table4[[#This Row],[Teynold''s Number]]*SQRT(Table4[[#This Row],[f turbulent (guess)]]))))^-1)^2),"")</f>
        <v/>
      </c>
      <c r="N1470" s="91" t="str">
        <f>IF(Table4[[#This Row],[f turbulent]]="","",Table4[[#This Row],[f turbulent (guess)]]-Table4[[#This Row],[f turbulent]])</f>
        <v/>
      </c>
      <c r="O1470" s="87">
        <f>IF(Table4[[#This Row],[Segment]]="",0,IF(C1471="",0,IF(C1471&lt;=Table4[[#This Row],[Diameter (in)]],0,1-(D1470/D1471))))</f>
        <v>0</v>
      </c>
      <c r="P1470" s="92" t="str">
        <f>IF(Table4[[#This Row],[Segment]]="","",IF(C1470&gt;C1471,"",IF(C1471="",0.55,(0.55*(1-D1471/D1470)))))</f>
        <v/>
      </c>
      <c r="Q147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70" s="92" t="str">
        <f>IF(Table4[[#This Row],[Segment]]="","",IF(Table4[[#This Row],[Kexpansion]]="","0",((Table4[[#This Row],[Velocity (m/s)]]^2)/2)*Table4[[#This Row],[Kexpansion]]))</f>
        <v/>
      </c>
      <c r="S1470" s="92" t="str">
        <f>IF(Table4[[#This Row],[Segment]]="","",IF(Table4[[#This Row],[Kcontraction]]="","0",((Table4[[#This Row],[Velocity (m/s)]]^2)/2)*Table4[[#This Row],[Kcontraction]]))</f>
        <v/>
      </c>
      <c r="T1470" s="89" t="str">
        <f>IF(Table4[[#This Row],[Segment]]="","",SUMIF($Y$7:$Y$2000,Table4[[#This Row],[Segment]],$AD$7:$AD$2000))</f>
        <v/>
      </c>
      <c r="U1470" s="95" t="str">
        <f>IF(Table4[[#This Row],[Segment]]="","",Table4[[#This Row],[Hfriction (J/kg)]]+Table4[[#This Row],[Hexpansions (J/kg)]]+Table4[[#This Row],[Hcontractions (J/kg)]]+Table4[[#This Row],[Hf (J/kg)]])</f>
        <v/>
      </c>
      <c r="V1470" s="95" t="str">
        <f>IF(Table4[[#This Row],[Segment]]="","",Table4[[#This Row],[Total Friction Loss (J/kg)]]*Table3[Density (kg/m3)])</f>
        <v/>
      </c>
      <c r="W1470" s="95" t="str">
        <f>IF(Table4[[#This Row],[Segment]]="","",Table4[[#This Row],[Total Pressure Drop (Pa)]]/1000)</f>
        <v/>
      </c>
      <c r="Y1470" s="82" t="str">
        <f>IF('Set Up'!D1693="","",'Set Up'!D1693)</f>
        <v/>
      </c>
      <c r="Z1470" s="82" t="str">
        <f>IF('Set Up'!E1693="","",'Set Up'!E1693)</f>
        <v/>
      </c>
      <c r="AA1470" s="82" t="str">
        <f>IF('Set Up'!F1693="","",'Set Up'!F1693)</f>
        <v/>
      </c>
      <c r="AB1470" s="82" t="str">
        <f>IF('Set Up'!G1693="","",'Set Up'!G1693)</f>
        <v/>
      </c>
      <c r="AC1470" s="82" t="str">
        <f t="array" ref="AC1470">IF(Y1470="","",INDEX(Data!$G$4:$G$51,MATCH(Table7[[#This Row],[Fitting]]&amp;Table7[[#This Row],[Fitting Subtype]],Data!$E$4:$E$51&amp;Data!$F$4:$F$51,0)))</f>
        <v/>
      </c>
      <c r="AD1470" s="89" t="str">
        <f>IF(Table7[[#This Row],[Segment]]="","",Table7[[#This Row],[Quantity]]*Table7[[#This Row],[Kf]]*(((INDEX(Table4[Velocity (m/s)],MATCH(Table7[[#This Row],[Segment]],Table4[Segment],0)))^2)/2))</f>
        <v/>
      </c>
      <c r="AF1470" s="82" t="str">
        <f>Table4[[#This Row],[Segment]]</f>
        <v/>
      </c>
      <c r="AG1470" s="75"/>
      <c r="AH1470" s="82" t="str">
        <f>IF(Table5[[#This Row],[Segment]]="","",AG1470-Table4[[#This Row],[Total Pressure Drop (kPa)]])</f>
        <v/>
      </c>
    </row>
    <row r="1471" spans="1:34" x14ac:dyDescent="0.25">
      <c r="A1471" s="95" t="str">
        <f>IF('Set Up'!A1468="","",'Set Up'!A1468)</f>
        <v/>
      </c>
      <c r="B1471" s="75" t="s">
        <v>81</v>
      </c>
      <c r="C1471" s="85"/>
      <c r="D1471" s="86" t="str">
        <f>IF(Table4[[#This Row],[Diameter (in)]]="","",(((CONVERT(Table4[[#This Row],[Diameter (in)]],"in","m"))/2)^2)*PI())</f>
        <v/>
      </c>
      <c r="E1471" s="87" t="str">
        <f>IF(Table4[[#This Row],[Area (m2)]]="","",$D$4/Table4[[#This Row],[Area (m2)]])</f>
        <v/>
      </c>
      <c r="F1471" s="85">
        <f t="shared" si="22"/>
        <v>4.6951999999999998</v>
      </c>
      <c r="G1471" s="88" t="str">
        <f>IF(Table4[[#This Row],[Segment]]="","",(CONVERT(Table4[[#This Row],[Diameter (in)]],"in","m")*$B$4*Table4[[#This Row],[Velocity (m/s)]])/$C$4)</f>
        <v/>
      </c>
      <c r="H1471" s="96" t="str">
        <f>IF(Table4[[#This Row],[Segment]]="","",IF(Table4[[#This Row],[Teynold''s Number]]&gt;4000,"TURBULENT","LAMINAR"))</f>
        <v/>
      </c>
      <c r="I1471" s="86" t="str">
        <f>IF(Table4[[#This Row],[Segment]]="","",INDEX(Data!C1468:C1482,MATCH(Table4[Material],Data!B1468:B1482,0)))</f>
        <v/>
      </c>
      <c r="J1471" s="89" t="str">
        <f>IF(Table4[[#This Row],[ε (m)]]="","",Table4[[#This Row],[ε (m)]]/(CONVERT(Table4[[#This Row],[Diameter (in)]],"in","m")))</f>
        <v/>
      </c>
      <c r="K1471" s="96" t="str">
        <f>IF(Table4[[#This Row],[Regime]]="LAMINAR",16/Table4[[#This Row],[Teynold''s Number]],"-")</f>
        <v>-</v>
      </c>
      <c r="L1471" s="86"/>
      <c r="M1471" s="97" t="str">
        <f>IF(Table4[[#This Row],[Regime]]="TURBULENT",(((-4*LOG10(Table4[[#This Row],[ε/D]]/3.7+1.256/(Table4[[#This Row],[Teynold''s Number]]*SQRT(Table4[[#This Row],[f turbulent (guess)]]))))^-1)^2),"")</f>
        <v/>
      </c>
      <c r="N1471" s="91" t="str">
        <f>IF(Table4[[#This Row],[f turbulent]]="","",Table4[[#This Row],[f turbulent (guess)]]-Table4[[#This Row],[f turbulent]])</f>
        <v/>
      </c>
      <c r="O1471" s="87">
        <f>IF(Table4[[#This Row],[Segment]]="",0,IF(C1472="",0,IF(C1472&lt;=Table4[[#This Row],[Diameter (in)]],0,1-(D1471/D1472))))</f>
        <v>0</v>
      </c>
      <c r="P1471" s="92" t="str">
        <f>IF(Table4[[#This Row],[Segment]]="","",IF(C1471&gt;C1472,"",IF(C1472="",0.55,(0.55*(1-D1472/D1471)))))</f>
        <v/>
      </c>
      <c r="Q147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71" s="92" t="str">
        <f>IF(Table4[[#This Row],[Segment]]="","",IF(Table4[[#This Row],[Kexpansion]]="","0",((Table4[[#This Row],[Velocity (m/s)]]^2)/2)*Table4[[#This Row],[Kexpansion]]))</f>
        <v/>
      </c>
      <c r="S1471" s="92" t="str">
        <f>IF(Table4[[#This Row],[Segment]]="","",IF(Table4[[#This Row],[Kcontraction]]="","0",((Table4[[#This Row],[Velocity (m/s)]]^2)/2)*Table4[[#This Row],[Kcontraction]]))</f>
        <v/>
      </c>
      <c r="T1471" s="89" t="str">
        <f>IF(Table4[[#This Row],[Segment]]="","",SUMIF($Y$7:$Y$2000,Table4[[#This Row],[Segment]],$AD$7:$AD$2000))</f>
        <v/>
      </c>
      <c r="U1471" s="95" t="str">
        <f>IF(Table4[[#This Row],[Segment]]="","",Table4[[#This Row],[Hfriction (J/kg)]]+Table4[[#This Row],[Hexpansions (J/kg)]]+Table4[[#This Row],[Hcontractions (J/kg)]]+Table4[[#This Row],[Hf (J/kg)]])</f>
        <v/>
      </c>
      <c r="V1471" s="95" t="str">
        <f>IF(Table4[[#This Row],[Segment]]="","",Table4[[#This Row],[Total Friction Loss (J/kg)]]*Table3[Density (kg/m3)])</f>
        <v/>
      </c>
      <c r="W1471" s="95" t="str">
        <f>IF(Table4[[#This Row],[Segment]]="","",Table4[[#This Row],[Total Pressure Drop (Pa)]]/1000)</f>
        <v/>
      </c>
      <c r="Y1471" s="82" t="str">
        <f>IF('Set Up'!D1694="","",'Set Up'!D1694)</f>
        <v/>
      </c>
      <c r="Z1471" s="82" t="str">
        <f>IF('Set Up'!E1694="","",'Set Up'!E1694)</f>
        <v/>
      </c>
      <c r="AA1471" s="82" t="str">
        <f>IF('Set Up'!F1694="","",'Set Up'!F1694)</f>
        <v/>
      </c>
      <c r="AB1471" s="82" t="str">
        <f>IF('Set Up'!G1694="","",'Set Up'!G1694)</f>
        <v/>
      </c>
      <c r="AC1471" s="82" t="str">
        <f t="array" ref="AC1471">IF(Y1471="","",INDEX(Data!$G$4:$G$51,MATCH(Table7[[#This Row],[Fitting]]&amp;Table7[[#This Row],[Fitting Subtype]],Data!$E$4:$E$51&amp;Data!$F$4:$F$51,0)))</f>
        <v/>
      </c>
      <c r="AD1471" s="89" t="str">
        <f>IF(Table7[[#This Row],[Segment]]="","",Table7[[#This Row],[Quantity]]*Table7[[#This Row],[Kf]]*(((INDEX(Table4[Velocity (m/s)],MATCH(Table7[[#This Row],[Segment]],Table4[Segment],0)))^2)/2))</f>
        <v/>
      </c>
      <c r="AF1471" s="82" t="str">
        <f>Table4[[#This Row],[Segment]]</f>
        <v/>
      </c>
      <c r="AG1471" s="75"/>
      <c r="AH1471" s="82" t="str">
        <f>IF(Table5[[#This Row],[Segment]]="","",AG1471-Table4[[#This Row],[Total Pressure Drop (kPa)]])</f>
        <v/>
      </c>
    </row>
    <row r="1472" spans="1:34" x14ac:dyDescent="0.25">
      <c r="A1472" s="95" t="str">
        <f>IF('Set Up'!A1469="","",'Set Up'!A1469)</f>
        <v/>
      </c>
      <c r="B1472" s="75" t="s">
        <v>81</v>
      </c>
      <c r="C1472" s="85"/>
      <c r="D1472" s="86" t="str">
        <f>IF(Table4[[#This Row],[Diameter (in)]]="","",(((CONVERT(Table4[[#This Row],[Diameter (in)]],"in","m"))/2)^2)*PI())</f>
        <v/>
      </c>
      <c r="E1472" s="87" t="str">
        <f>IF(Table4[[#This Row],[Area (m2)]]="","",$D$4/Table4[[#This Row],[Area (m2)]])</f>
        <v/>
      </c>
      <c r="F1472" s="85">
        <f t="shared" si="22"/>
        <v>4.6951999999999998</v>
      </c>
      <c r="G1472" s="88" t="str">
        <f>IF(Table4[[#This Row],[Segment]]="","",(CONVERT(Table4[[#This Row],[Diameter (in)]],"in","m")*$B$4*Table4[[#This Row],[Velocity (m/s)]])/$C$4)</f>
        <v/>
      </c>
      <c r="H1472" s="96" t="str">
        <f>IF(Table4[[#This Row],[Segment]]="","",IF(Table4[[#This Row],[Teynold''s Number]]&gt;4000,"TURBULENT","LAMINAR"))</f>
        <v/>
      </c>
      <c r="I1472" s="86" t="str">
        <f>IF(Table4[[#This Row],[Segment]]="","",INDEX(Data!C1469:C1483,MATCH(Table4[Material],Data!B1469:B1483,0)))</f>
        <v/>
      </c>
      <c r="J1472" s="89" t="str">
        <f>IF(Table4[[#This Row],[ε (m)]]="","",Table4[[#This Row],[ε (m)]]/(CONVERT(Table4[[#This Row],[Diameter (in)]],"in","m")))</f>
        <v/>
      </c>
      <c r="K1472" s="96" t="str">
        <f>IF(Table4[[#This Row],[Regime]]="LAMINAR",16/Table4[[#This Row],[Teynold''s Number]],"-")</f>
        <v>-</v>
      </c>
      <c r="L1472" s="86"/>
      <c r="M1472" s="97" t="str">
        <f>IF(Table4[[#This Row],[Regime]]="TURBULENT",(((-4*LOG10(Table4[[#This Row],[ε/D]]/3.7+1.256/(Table4[[#This Row],[Teynold''s Number]]*SQRT(Table4[[#This Row],[f turbulent (guess)]]))))^-1)^2),"")</f>
        <v/>
      </c>
      <c r="N1472" s="91" t="str">
        <f>IF(Table4[[#This Row],[f turbulent]]="","",Table4[[#This Row],[f turbulent (guess)]]-Table4[[#This Row],[f turbulent]])</f>
        <v/>
      </c>
      <c r="O1472" s="87">
        <f>IF(Table4[[#This Row],[Segment]]="",0,IF(C1473="",0,IF(C1473&lt;=Table4[[#This Row],[Diameter (in)]],0,1-(D1472/D1473))))</f>
        <v>0</v>
      </c>
      <c r="P1472" s="92" t="str">
        <f>IF(Table4[[#This Row],[Segment]]="","",IF(C1472&gt;C1473,"",IF(C1473="",0.55,(0.55*(1-D1473/D1472)))))</f>
        <v/>
      </c>
      <c r="Q147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72" s="92" t="str">
        <f>IF(Table4[[#This Row],[Segment]]="","",IF(Table4[[#This Row],[Kexpansion]]="","0",((Table4[[#This Row],[Velocity (m/s)]]^2)/2)*Table4[[#This Row],[Kexpansion]]))</f>
        <v/>
      </c>
      <c r="S1472" s="92" t="str">
        <f>IF(Table4[[#This Row],[Segment]]="","",IF(Table4[[#This Row],[Kcontraction]]="","0",((Table4[[#This Row],[Velocity (m/s)]]^2)/2)*Table4[[#This Row],[Kcontraction]]))</f>
        <v/>
      </c>
      <c r="T1472" s="89" t="str">
        <f>IF(Table4[[#This Row],[Segment]]="","",SUMIF($Y$7:$Y$2000,Table4[[#This Row],[Segment]],$AD$7:$AD$2000))</f>
        <v/>
      </c>
      <c r="U1472" s="95" t="str">
        <f>IF(Table4[[#This Row],[Segment]]="","",Table4[[#This Row],[Hfriction (J/kg)]]+Table4[[#This Row],[Hexpansions (J/kg)]]+Table4[[#This Row],[Hcontractions (J/kg)]]+Table4[[#This Row],[Hf (J/kg)]])</f>
        <v/>
      </c>
      <c r="V1472" s="95" t="str">
        <f>IF(Table4[[#This Row],[Segment]]="","",Table4[[#This Row],[Total Friction Loss (J/kg)]]*Table3[Density (kg/m3)])</f>
        <v/>
      </c>
      <c r="W1472" s="95" t="str">
        <f>IF(Table4[[#This Row],[Segment]]="","",Table4[[#This Row],[Total Pressure Drop (Pa)]]/1000)</f>
        <v/>
      </c>
      <c r="Y1472" s="82" t="str">
        <f>IF('Set Up'!D1695="","",'Set Up'!D1695)</f>
        <v/>
      </c>
      <c r="Z1472" s="82" t="str">
        <f>IF('Set Up'!E1695="","",'Set Up'!E1695)</f>
        <v/>
      </c>
      <c r="AA1472" s="82" t="str">
        <f>IF('Set Up'!F1695="","",'Set Up'!F1695)</f>
        <v/>
      </c>
      <c r="AB1472" s="82" t="str">
        <f>IF('Set Up'!G1695="","",'Set Up'!G1695)</f>
        <v/>
      </c>
      <c r="AC1472" s="82" t="str">
        <f t="array" ref="AC1472">IF(Y1472="","",INDEX(Data!$G$4:$G$51,MATCH(Table7[[#This Row],[Fitting]]&amp;Table7[[#This Row],[Fitting Subtype]],Data!$E$4:$E$51&amp;Data!$F$4:$F$51,0)))</f>
        <v/>
      </c>
      <c r="AD1472" s="89" t="str">
        <f>IF(Table7[[#This Row],[Segment]]="","",Table7[[#This Row],[Quantity]]*Table7[[#This Row],[Kf]]*(((INDEX(Table4[Velocity (m/s)],MATCH(Table7[[#This Row],[Segment]],Table4[Segment],0)))^2)/2))</f>
        <v/>
      </c>
      <c r="AF1472" s="82" t="str">
        <f>Table4[[#This Row],[Segment]]</f>
        <v/>
      </c>
      <c r="AG1472" s="75"/>
      <c r="AH1472" s="82" t="str">
        <f>IF(Table5[[#This Row],[Segment]]="","",AG1472-Table4[[#This Row],[Total Pressure Drop (kPa)]])</f>
        <v/>
      </c>
    </row>
    <row r="1473" spans="1:34" x14ac:dyDescent="0.25">
      <c r="A1473" s="95" t="str">
        <f>IF('Set Up'!A1470="","",'Set Up'!A1470)</f>
        <v/>
      </c>
      <c r="B1473" s="75" t="s">
        <v>81</v>
      </c>
      <c r="C1473" s="85"/>
      <c r="D1473" s="86" t="str">
        <f>IF(Table4[[#This Row],[Diameter (in)]]="","",(((CONVERT(Table4[[#This Row],[Diameter (in)]],"in","m"))/2)^2)*PI())</f>
        <v/>
      </c>
      <c r="E1473" s="87" t="str">
        <f>IF(Table4[[#This Row],[Area (m2)]]="","",$D$4/Table4[[#This Row],[Area (m2)]])</f>
        <v/>
      </c>
      <c r="F1473" s="85">
        <f t="shared" si="22"/>
        <v>4.6951999999999998</v>
      </c>
      <c r="G1473" s="88" t="str">
        <f>IF(Table4[[#This Row],[Segment]]="","",(CONVERT(Table4[[#This Row],[Diameter (in)]],"in","m")*$B$4*Table4[[#This Row],[Velocity (m/s)]])/$C$4)</f>
        <v/>
      </c>
      <c r="H1473" s="96" t="str">
        <f>IF(Table4[[#This Row],[Segment]]="","",IF(Table4[[#This Row],[Teynold''s Number]]&gt;4000,"TURBULENT","LAMINAR"))</f>
        <v/>
      </c>
      <c r="I1473" s="86" t="str">
        <f>IF(Table4[[#This Row],[Segment]]="","",INDEX(Data!C1470:C1484,MATCH(Table4[Material],Data!B1470:B1484,0)))</f>
        <v/>
      </c>
      <c r="J1473" s="89" t="str">
        <f>IF(Table4[[#This Row],[ε (m)]]="","",Table4[[#This Row],[ε (m)]]/(CONVERT(Table4[[#This Row],[Diameter (in)]],"in","m")))</f>
        <v/>
      </c>
      <c r="K1473" s="96" t="str">
        <f>IF(Table4[[#This Row],[Regime]]="LAMINAR",16/Table4[[#This Row],[Teynold''s Number]],"-")</f>
        <v>-</v>
      </c>
      <c r="L1473" s="86"/>
      <c r="M1473" s="97" t="str">
        <f>IF(Table4[[#This Row],[Regime]]="TURBULENT",(((-4*LOG10(Table4[[#This Row],[ε/D]]/3.7+1.256/(Table4[[#This Row],[Teynold''s Number]]*SQRT(Table4[[#This Row],[f turbulent (guess)]]))))^-1)^2),"")</f>
        <v/>
      </c>
      <c r="N1473" s="91" t="str">
        <f>IF(Table4[[#This Row],[f turbulent]]="","",Table4[[#This Row],[f turbulent (guess)]]-Table4[[#This Row],[f turbulent]])</f>
        <v/>
      </c>
      <c r="O1473" s="87">
        <f>IF(Table4[[#This Row],[Segment]]="",0,IF(C1474="",0,IF(C1474&lt;=Table4[[#This Row],[Diameter (in)]],0,1-(D1473/D1474))))</f>
        <v>0</v>
      </c>
      <c r="P1473" s="92" t="str">
        <f>IF(Table4[[#This Row],[Segment]]="","",IF(C1473&gt;C1474,"",IF(C1474="",0.55,(0.55*(1-D1474/D1473)))))</f>
        <v/>
      </c>
      <c r="Q147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73" s="92" t="str">
        <f>IF(Table4[[#This Row],[Segment]]="","",IF(Table4[[#This Row],[Kexpansion]]="","0",((Table4[[#This Row],[Velocity (m/s)]]^2)/2)*Table4[[#This Row],[Kexpansion]]))</f>
        <v/>
      </c>
      <c r="S1473" s="92" t="str">
        <f>IF(Table4[[#This Row],[Segment]]="","",IF(Table4[[#This Row],[Kcontraction]]="","0",((Table4[[#This Row],[Velocity (m/s)]]^2)/2)*Table4[[#This Row],[Kcontraction]]))</f>
        <v/>
      </c>
      <c r="T1473" s="89" t="str">
        <f>IF(Table4[[#This Row],[Segment]]="","",SUMIF($Y$7:$Y$2000,Table4[[#This Row],[Segment]],$AD$7:$AD$2000))</f>
        <v/>
      </c>
      <c r="U1473" s="95" t="str">
        <f>IF(Table4[[#This Row],[Segment]]="","",Table4[[#This Row],[Hfriction (J/kg)]]+Table4[[#This Row],[Hexpansions (J/kg)]]+Table4[[#This Row],[Hcontractions (J/kg)]]+Table4[[#This Row],[Hf (J/kg)]])</f>
        <v/>
      </c>
      <c r="V1473" s="95" t="str">
        <f>IF(Table4[[#This Row],[Segment]]="","",Table4[[#This Row],[Total Friction Loss (J/kg)]]*Table3[Density (kg/m3)])</f>
        <v/>
      </c>
      <c r="W1473" s="95" t="str">
        <f>IF(Table4[[#This Row],[Segment]]="","",Table4[[#This Row],[Total Pressure Drop (Pa)]]/1000)</f>
        <v/>
      </c>
      <c r="Y1473" s="82" t="str">
        <f>IF('Set Up'!D1696="","",'Set Up'!D1696)</f>
        <v/>
      </c>
      <c r="Z1473" s="82" t="str">
        <f>IF('Set Up'!E1696="","",'Set Up'!E1696)</f>
        <v/>
      </c>
      <c r="AA1473" s="82" t="str">
        <f>IF('Set Up'!F1696="","",'Set Up'!F1696)</f>
        <v/>
      </c>
      <c r="AB1473" s="82" t="str">
        <f>IF('Set Up'!G1696="","",'Set Up'!G1696)</f>
        <v/>
      </c>
      <c r="AC1473" s="82" t="str">
        <f t="array" ref="AC1473">IF(Y1473="","",INDEX(Data!$G$4:$G$51,MATCH(Table7[[#This Row],[Fitting]]&amp;Table7[[#This Row],[Fitting Subtype]],Data!$E$4:$E$51&amp;Data!$F$4:$F$51,0)))</f>
        <v/>
      </c>
      <c r="AD1473" s="89" t="str">
        <f>IF(Table7[[#This Row],[Segment]]="","",Table7[[#This Row],[Quantity]]*Table7[[#This Row],[Kf]]*(((INDEX(Table4[Velocity (m/s)],MATCH(Table7[[#This Row],[Segment]],Table4[Segment],0)))^2)/2))</f>
        <v/>
      </c>
      <c r="AF1473" s="82" t="str">
        <f>Table4[[#This Row],[Segment]]</f>
        <v/>
      </c>
      <c r="AG1473" s="75"/>
      <c r="AH1473" s="82" t="str">
        <f>IF(Table5[[#This Row],[Segment]]="","",AG1473-Table4[[#This Row],[Total Pressure Drop (kPa)]])</f>
        <v/>
      </c>
    </row>
    <row r="1474" spans="1:34" x14ac:dyDescent="0.25">
      <c r="A1474" s="95" t="str">
        <f>IF('Set Up'!A1471="","",'Set Up'!A1471)</f>
        <v/>
      </c>
      <c r="B1474" s="75" t="s">
        <v>81</v>
      </c>
      <c r="C1474" s="85"/>
      <c r="D1474" s="86" t="str">
        <f>IF(Table4[[#This Row],[Diameter (in)]]="","",(((CONVERT(Table4[[#This Row],[Diameter (in)]],"in","m"))/2)^2)*PI())</f>
        <v/>
      </c>
      <c r="E1474" s="87" t="str">
        <f>IF(Table4[[#This Row],[Area (m2)]]="","",$D$4/Table4[[#This Row],[Area (m2)]])</f>
        <v/>
      </c>
      <c r="F1474" s="85">
        <f t="shared" si="22"/>
        <v>4.6951999999999998</v>
      </c>
      <c r="G1474" s="88" t="str">
        <f>IF(Table4[[#This Row],[Segment]]="","",(CONVERT(Table4[[#This Row],[Diameter (in)]],"in","m")*$B$4*Table4[[#This Row],[Velocity (m/s)]])/$C$4)</f>
        <v/>
      </c>
      <c r="H1474" s="96" t="str">
        <f>IF(Table4[[#This Row],[Segment]]="","",IF(Table4[[#This Row],[Teynold''s Number]]&gt;4000,"TURBULENT","LAMINAR"))</f>
        <v/>
      </c>
      <c r="I1474" s="86" t="str">
        <f>IF(Table4[[#This Row],[Segment]]="","",INDEX(Data!C1471:C1485,MATCH(Table4[Material],Data!B1471:B1485,0)))</f>
        <v/>
      </c>
      <c r="J1474" s="89" t="str">
        <f>IF(Table4[[#This Row],[ε (m)]]="","",Table4[[#This Row],[ε (m)]]/(CONVERT(Table4[[#This Row],[Diameter (in)]],"in","m")))</f>
        <v/>
      </c>
      <c r="K1474" s="96" t="str">
        <f>IF(Table4[[#This Row],[Regime]]="LAMINAR",16/Table4[[#This Row],[Teynold''s Number]],"-")</f>
        <v>-</v>
      </c>
      <c r="L1474" s="86"/>
      <c r="M1474" s="97" t="str">
        <f>IF(Table4[[#This Row],[Regime]]="TURBULENT",(((-4*LOG10(Table4[[#This Row],[ε/D]]/3.7+1.256/(Table4[[#This Row],[Teynold''s Number]]*SQRT(Table4[[#This Row],[f turbulent (guess)]]))))^-1)^2),"")</f>
        <v/>
      </c>
      <c r="N1474" s="91" t="str">
        <f>IF(Table4[[#This Row],[f turbulent]]="","",Table4[[#This Row],[f turbulent (guess)]]-Table4[[#This Row],[f turbulent]])</f>
        <v/>
      </c>
      <c r="O1474" s="87">
        <f>IF(Table4[[#This Row],[Segment]]="",0,IF(C1475="",0,IF(C1475&lt;=Table4[[#This Row],[Diameter (in)]],0,1-(D1474/D1475))))</f>
        <v>0</v>
      </c>
      <c r="P1474" s="92" t="str">
        <f>IF(Table4[[#This Row],[Segment]]="","",IF(C1474&gt;C1475,"",IF(C1475="",0.55,(0.55*(1-D1475/D1474)))))</f>
        <v/>
      </c>
      <c r="Q147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74" s="92" t="str">
        <f>IF(Table4[[#This Row],[Segment]]="","",IF(Table4[[#This Row],[Kexpansion]]="","0",((Table4[[#This Row],[Velocity (m/s)]]^2)/2)*Table4[[#This Row],[Kexpansion]]))</f>
        <v/>
      </c>
      <c r="S1474" s="92" t="str">
        <f>IF(Table4[[#This Row],[Segment]]="","",IF(Table4[[#This Row],[Kcontraction]]="","0",((Table4[[#This Row],[Velocity (m/s)]]^2)/2)*Table4[[#This Row],[Kcontraction]]))</f>
        <v/>
      </c>
      <c r="T1474" s="89" t="str">
        <f>IF(Table4[[#This Row],[Segment]]="","",SUMIF($Y$7:$Y$2000,Table4[[#This Row],[Segment]],$AD$7:$AD$2000))</f>
        <v/>
      </c>
      <c r="U1474" s="95" t="str">
        <f>IF(Table4[[#This Row],[Segment]]="","",Table4[[#This Row],[Hfriction (J/kg)]]+Table4[[#This Row],[Hexpansions (J/kg)]]+Table4[[#This Row],[Hcontractions (J/kg)]]+Table4[[#This Row],[Hf (J/kg)]])</f>
        <v/>
      </c>
      <c r="V1474" s="95" t="str">
        <f>IF(Table4[[#This Row],[Segment]]="","",Table4[[#This Row],[Total Friction Loss (J/kg)]]*Table3[Density (kg/m3)])</f>
        <v/>
      </c>
      <c r="W1474" s="95" t="str">
        <f>IF(Table4[[#This Row],[Segment]]="","",Table4[[#This Row],[Total Pressure Drop (Pa)]]/1000)</f>
        <v/>
      </c>
      <c r="Y1474" s="82" t="str">
        <f>IF('Set Up'!D1697="","",'Set Up'!D1697)</f>
        <v/>
      </c>
      <c r="Z1474" s="82" t="str">
        <f>IF('Set Up'!E1697="","",'Set Up'!E1697)</f>
        <v/>
      </c>
      <c r="AA1474" s="82" t="str">
        <f>IF('Set Up'!F1697="","",'Set Up'!F1697)</f>
        <v/>
      </c>
      <c r="AB1474" s="82" t="str">
        <f>IF('Set Up'!G1697="","",'Set Up'!G1697)</f>
        <v/>
      </c>
      <c r="AC1474" s="82" t="str">
        <f t="array" ref="AC1474">IF(Y1474="","",INDEX(Data!$G$4:$G$51,MATCH(Table7[[#This Row],[Fitting]]&amp;Table7[[#This Row],[Fitting Subtype]],Data!$E$4:$E$51&amp;Data!$F$4:$F$51,0)))</f>
        <v/>
      </c>
      <c r="AD1474" s="89" t="str">
        <f>IF(Table7[[#This Row],[Segment]]="","",Table7[[#This Row],[Quantity]]*Table7[[#This Row],[Kf]]*(((INDEX(Table4[Velocity (m/s)],MATCH(Table7[[#This Row],[Segment]],Table4[Segment],0)))^2)/2))</f>
        <v/>
      </c>
      <c r="AF1474" s="82" t="str">
        <f>Table4[[#This Row],[Segment]]</f>
        <v/>
      </c>
      <c r="AG1474" s="75"/>
      <c r="AH1474" s="82" t="str">
        <f>IF(Table5[[#This Row],[Segment]]="","",AG1474-Table4[[#This Row],[Total Pressure Drop (kPa)]])</f>
        <v/>
      </c>
    </row>
    <row r="1475" spans="1:34" x14ac:dyDescent="0.25">
      <c r="A1475" s="95" t="str">
        <f>IF('Set Up'!A1472="","",'Set Up'!A1472)</f>
        <v/>
      </c>
      <c r="B1475" s="75" t="s">
        <v>81</v>
      </c>
      <c r="C1475" s="85"/>
      <c r="D1475" s="86" t="str">
        <f>IF(Table4[[#This Row],[Diameter (in)]]="","",(((CONVERT(Table4[[#This Row],[Diameter (in)]],"in","m"))/2)^2)*PI())</f>
        <v/>
      </c>
      <c r="E1475" s="87" t="str">
        <f>IF(Table4[[#This Row],[Area (m2)]]="","",$D$4/Table4[[#This Row],[Area (m2)]])</f>
        <v/>
      </c>
      <c r="F1475" s="85">
        <f t="shared" si="22"/>
        <v>4.6951999999999998</v>
      </c>
      <c r="G1475" s="88" t="str">
        <f>IF(Table4[[#This Row],[Segment]]="","",(CONVERT(Table4[[#This Row],[Diameter (in)]],"in","m")*$B$4*Table4[[#This Row],[Velocity (m/s)]])/$C$4)</f>
        <v/>
      </c>
      <c r="H1475" s="96" t="str">
        <f>IF(Table4[[#This Row],[Segment]]="","",IF(Table4[[#This Row],[Teynold''s Number]]&gt;4000,"TURBULENT","LAMINAR"))</f>
        <v/>
      </c>
      <c r="I1475" s="86" t="str">
        <f>IF(Table4[[#This Row],[Segment]]="","",INDEX(Data!C1472:C1486,MATCH(Table4[Material],Data!B1472:B1486,0)))</f>
        <v/>
      </c>
      <c r="J1475" s="89" t="str">
        <f>IF(Table4[[#This Row],[ε (m)]]="","",Table4[[#This Row],[ε (m)]]/(CONVERT(Table4[[#This Row],[Diameter (in)]],"in","m")))</f>
        <v/>
      </c>
      <c r="K1475" s="96" t="str">
        <f>IF(Table4[[#This Row],[Regime]]="LAMINAR",16/Table4[[#This Row],[Teynold''s Number]],"-")</f>
        <v>-</v>
      </c>
      <c r="L1475" s="86"/>
      <c r="M1475" s="97" t="str">
        <f>IF(Table4[[#This Row],[Regime]]="TURBULENT",(((-4*LOG10(Table4[[#This Row],[ε/D]]/3.7+1.256/(Table4[[#This Row],[Teynold''s Number]]*SQRT(Table4[[#This Row],[f turbulent (guess)]]))))^-1)^2),"")</f>
        <v/>
      </c>
      <c r="N1475" s="91" t="str">
        <f>IF(Table4[[#This Row],[f turbulent]]="","",Table4[[#This Row],[f turbulent (guess)]]-Table4[[#This Row],[f turbulent]])</f>
        <v/>
      </c>
      <c r="O1475" s="87">
        <f>IF(Table4[[#This Row],[Segment]]="",0,IF(C1476="",0,IF(C1476&lt;=Table4[[#This Row],[Diameter (in)]],0,1-(D1475/D1476))))</f>
        <v>0</v>
      </c>
      <c r="P1475" s="92" t="str">
        <f>IF(Table4[[#This Row],[Segment]]="","",IF(C1475&gt;C1476,"",IF(C1476="",0.55,(0.55*(1-D1476/D1475)))))</f>
        <v/>
      </c>
      <c r="Q147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75" s="92" t="str">
        <f>IF(Table4[[#This Row],[Segment]]="","",IF(Table4[[#This Row],[Kexpansion]]="","0",((Table4[[#This Row],[Velocity (m/s)]]^2)/2)*Table4[[#This Row],[Kexpansion]]))</f>
        <v/>
      </c>
      <c r="S1475" s="92" t="str">
        <f>IF(Table4[[#This Row],[Segment]]="","",IF(Table4[[#This Row],[Kcontraction]]="","0",((Table4[[#This Row],[Velocity (m/s)]]^2)/2)*Table4[[#This Row],[Kcontraction]]))</f>
        <v/>
      </c>
      <c r="T1475" s="89" t="str">
        <f>IF(Table4[[#This Row],[Segment]]="","",SUMIF($Y$7:$Y$2000,Table4[[#This Row],[Segment]],$AD$7:$AD$2000))</f>
        <v/>
      </c>
      <c r="U1475" s="95" t="str">
        <f>IF(Table4[[#This Row],[Segment]]="","",Table4[[#This Row],[Hfriction (J/kg)]]+Table4[[#This Row],[Hexpansions (J/kg)]]+Table4[[#This Row],[Hcontractions (J/kg)]]+Table4[[#This Row],[Hf (J/kg)]])</f>
        <v/>
      </c>
      <c r="V1475" s="95" t="str">
        <f>IF(Table4[[#This Row],[Segment]]="","",Table4[[#This Row],[Total Friction Loss (J/kg)]]*Table3[Density (kg/m3)])</f>
        <v/>
      </c>
      <c r="W1475" s="95" t="str">
        <f>IF(Table4[[#This Row],[Segment]]="","",Table4[[#This Row],[Total Pressure Drop (Pa)]]/1000)</f>
        <v/>
      </c>
      <c r="Y1475" s="82" t="str">
        <f>IF('Set Up'!D1698="","",'Set Up'!D1698)</f>
        <v/>
      </c>
      <c r="Z1475" s="82" t="str">
        <f>IF('Set Up'!E1698="","",'Set Up'!E1698)</f>
        <v/>
      </c>
      <c r="AA1475" s="82" t="str">
        <f>IF('Set Up'!F1698="","",'Set Up'!F1698)</f>
        <v/>
      </c>
      <c r="AB1475" s="82" t="str">
        <f>IF('Set Up'!G1698="","",'Set Up'!G1698)</f>
        <v/>
      </c>
      <c r="AC1475" s="82" t="str">
        <f t="array" ref="AC1475">IF(Y1475="","",INDEX(Data!$G$4:$G$51,MATCH(Table7[[#This Row],[Fitting]]&amp;Table7[[#This Row],[Fitting Subtype]],Data!$E$4:$E$51&amp;Data!$F$4:$F$51,0)))</f>
        <v/>
      </c>
      <c r="AD1475" s="89" t="str">
        <f>IF(Table7[[#This Row],[Segment]]="","",Table7[[#This Row],[Quantity]]*Table7[[#This Row],[Kf]]*(((INDEX(Table4[Velocity (m/s)],MATCH(Table7[[#This Row],[Segment]],Table4[Segment],0)))^2)/2))</f>
        <v/>
      </c>
      <c r="AF1475" s="82" t="str">
        <f>Table4[[#This Row],[Segment]]</f>
        <v/>
      </c>
      <c r="AG1475" s="75"/>
      <c r="AH1475" s="82" t="str">
        <f>IF(Table5[[#This Row],[Segment]]="","",AG1475-Table4[[#This Row],[Total Pressure Drop (kPa)]])</f>
        <v/>
      </c>
    </row>
    <row r="1476" spans="1:34" x14ac:dyDescent="0.25">
      <c r="A1476" s="95" t="str">
        <f>IF('Set Up'!A1473="","",'Set Up'!A1473)</f>
        <v/>
      </c>
      <c r="B1476" s="75" t="s">
        <v>81</v>
      </c>
      <c r="C1476" s="85"/>
      <c r="D1476" s="86" t="str">
        <f>IF(Table4[[#This Row],[Diameter (in)]]="","",(((CONVERT(Table4[[#This Row],[Diameter (in)]],"in","m"))/2)^2)*PI())</f>
        <v/>
      </c>
      <c r="E1476" s="87" t="str">
        <f>IF(Table4[[#This Row],[Area (m2)]]="","",$D$4/Table4[[#This Row],[Area (m2)]])</f>
        <v/>
      </c>
      <c r="F1476" s="85">
        <f t="shared" si="22"/>
        <v>4.6951999999999998</v>
      </c>
      <c r="G1476" s="88" t="str">
        <f>IF(Table4[[#This Row],[Segment]]="","",(CONVERT(Table4[[#This Row],[Diameter (in)]],"in","m")*$B$4*Table4[[#This Row],[Velocity (m/s)]])/$C$4)</f>
        <v/>
      </c>
      <c r="H1476" s="96" t="str">
        <f>IF(Table4[[#This Row],[Segment]]="","",IF(Table4[[#This Row],[Teynold''s Number]]&gt;4000,"TURBULENT","LAMINAR"))</f>
        <v/>
      </c>
      <c r="I1476" s="86" t="str">
        <f>IF(Table4[[#This Row],[Segment]]="","",INDEX(Data!C1473:C1487,MATCH(Table4[Material],Data!B1473:B1487,0)))</f>
        <v/>
      </c>
      <c r="J1476" s="89" t="str">
        <f>IF(Table4[[#This Row],[ε (m)]]="","",Table4[[#This Row],[ε (m)]]/(CONVERT(Table4[[#This Row],[Diameter (in)]],"in","m")))</f>
        <v/>
      </c>
      <c r="K1476" s="96" t="str">
        <f>IF(Table4[[#This Row],[Regime]]="LAMINAR",16/Table4[[#This Row],[Teynold''s Number]],"-")</f>
        <v>-</v>
      </c>
      <c r="L1476" s="86"/>
      <c r="M1476" s="97" t="str">
        <f>IF(Table4[[#This Row],[Regime]]="TURBULENT",(((-4*LOG10(Table4[[#This Row],[ε/D]]/3.7+1.256/(Table4[[#This Row],[Teynold''s Number]]*SQRT(Table4[[#This Row],[f turbulent (guess)]]))))^-1)^2),"")</f>
        <v/>
      </c>
      <c r="N1476" s="91" t="str">
        <f>IF(Table4[[#This Row],[f turbulent]]="","",Table4[[#This Row],[f turbulent (guess)]]-Table4[[#This Row],[f turbulent]])</f>
        <v/>
      </c>
      <c r="O1476" s="87">
        <f>IF(Table4[[#This Row],[Segment]]="",0,IF(C1477="",0,IF(C1477&lt;=Table4[[#This Row],[Diameter (in)]],0,1-(D1476/D1477))))</f>
        <v>0</v>
      </c>
      <c r="P1476" s="92" t="str">
        <f>IF(Table4[[#This Row],[Segment]]="","",IF(C1476&gt;C1477,"",IF(C1477="",0.55,(0.55*(1-D1477/D1476)))))</f>
        <v/>
      </c>
      <c r="Q147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76" s="92" t="str">
        <f>IF(Table4[[#This Row],[Segment]]="","",IF(Table4[[#This Row],[Kexpansion]]="","0",((Table4[[#This Row],[Velocity (m/s)]]^2)/2)*Table4[[#This Row],[Kexpansion]]))</f>
        <v/>
      </c>
      <c r="S1476" s="92" t="str">
        <f>IF(Table4[[#This Row],[Segment]]="","",IF(Table4[[#This Row],[Kcontraction]]="","0",((Table4[[#This Row],[Velocity (m/s)]]^2)/2)*Table4[[#This Row],[Kcontraction]]))</f>
        <v/>
      </c>
      <c r="T1476" s="89" t="str">
        <f>IF(Table4[[#This Row],[Segment]]="","",SUMIF($Y$7:$Y$2000,Table4[[#This Row],[Segment]],$AD$7:$AD$2000))</f>
        <v/>
      </c>
      <c r="U1476" s="95" t="str">
        <f>IF(Table4[[#This Row],[Segment]]="","",Table4[[#This Row],[Hfriction (J/kg)]]+Table4[[#This Row],[Hexpansions (J/kg)]]+Table4[[#This Row],[Hcontractions (J/kg)]]+Table4[[#This Row],[Hf (J/kg)]])</f>
        <v/>
      </c>
      <c r="V1476" s="95" t="str">
        <f>IF(Table4[[#This Row],[Segment]]="","",Table4[[#This Row],[Total Friction Loss (J/kg)]]*Table3[Density (kg/m3)])</f>
        <v/>
      </c>
      <c r="W1476" s="95" t="str">
        <f>IF(Table4[[#This Row],[Segment]]="","",Table4[[#This Row],[Total Pressure Drop (Pa)]]/1000)</f>
        <v/>
      </c>
      <c r="Y1476" s="82" t="str">
        <f>IF('Set Up'!D1699="","",'Set Up'!D1699)</f>
        <v/>
      </c>
      <c r="Z1476" s="82" t="str">
        <f>IF('Set Up'!E1699="","",'Set Up'!E1699)</f>
        <v/>
      </c>
      <c r="AA1476" s="82" t="str">
        <f>IF('Set Up'!F1699="","",'Set Up'!F1699)</f>
        <v/>
      </c>
      <c r="AB1476" s="82" t="str">
        <f>IF('Set Up'!G1699="","",'Set Up'!G1699)</f>
        <v/>
      </c>
      <c r="AC1476" s="82" t="str">
        <f t="array" ref="AC1476">IF(Y1476="","",INDEX(Data!$G$4:$G$51,MATCH(Table7[[#This Row],[Fitting]]&amp;Table7[[#This Row],[Fitting Subtype]],Data!$E$4:$E$51&amp;Data!$F$4:$F$51,0)))</f>
        <v/>
      </c>
      <c r="AD1476" s="89" t="str">
        <f>IF(Table7[[#This Row],[Segment]]="","",Table7[[#This Row],[Quantity]]*Table7[[#This Row],[Kf]]*(((INDEX(Table4[Velocity (m/s)],MATCH(Table7[[#This Row],[Segment]],Table4[Segment],0)))^2)/2))</f>
        <v/>
      </c>
      <c r="AF1476" s="82" t="str">
        <f>Table4[[#This Row],[Segment]]</f>
        <v/>
      </c>
      <c r="AG1476" s="75"/>
      <c r="AH1476" s="82" t="str">
        <f>IF(Table5[[#This Row],[Segment]]="","",AG1476-Table4[[#This Row],[Total Pressure Drop (kPa)]])</f>
        <v/>
      </c>
    </row>
    <row r="1477" spans="1:34" x14ac:dyDescent="0.25">
      <c r="A1477" s="95" t="str">
        <f>IF('Set Up'!A1474="","",'Set Up'!A1474)</f>
        <v/>
      </c>
      <c r="B1477" s="75" t="s">
        <v>81</v>
      </c>
      <c r="C1477" s="85"/>
      <c r="D1477" s="86" t="str">
        <f>IF(Table4[[#This Row],[Diameter (in)]]="","",(((CONVERT(Table4[[#This Row],[Diameter (in)]],"in","m"))/2)^2)*PI())</f>
        <v/>
      </c>
      <c r="E1477" s="87" t="str">
        <f>IF(Table4[[#This Row],[Area (m2)]]="","",$D$4/Table4[[#This Row],[Area (m2)]])</f>
        <v/>
      </c>
      <c r="F1477" s="85">
        <f t="shared" si="22"/>
        <v>4.6951999999999998</v>
      </c>
      <c r="G1477" s="88" t="str">
        <f>IF(Table4[[#This Row],[Segment]]="","",(CONVERT(Table4[[#This Row],[Diameter (in)]],"in","m")*$B$4*Table4[[#This Row],[Velocity (m/s)]])/$C$4)</f>
        <v/>
      </c>
      <c r="H1477" s="96" t="str">
        <f>IF(Table4[[#This Row],[Segment]]="","",IF(Table4[[#This Row],[Teynold''s Number]]&gt;4000,"TURBULENT","LAMINAR"))</f>
        <v/>
      </c>
      <c r="I1477" s="86" t="str">
        <f>IF(Table4[[#This Row],[Segment]]="","",INDEX(Data!C1474:C1488,MATCH(Table4[Material],Data!B1474:B1488,0)))</f>
        <v/>
      </c>
      <c r="J1477" s="89" t="str">
        <f>IF(Table4[[#This Row],[ε (m)]]="","",Table4[[#This Row],[ε (m)]]/(CONVERT(Table4[[#This Row],[Diameter (in)]],"in","m")))</f>
        <v/>
      </c>
      <c r="K1477" s="96" t="str">
        <f>IF(Table4[[#This Row],[Regime]]="LAMINAR",16/Table4[[#This Row],[Teynold''s Number]],"-")</f>
        <v>-</v>
      </c>
      <c r="L1477" s="86"/>
      <c r="M1477" s="97" t="str">
        <f>IF(Table4[[#This Row],[Regime]]="TURBULENT",(((-4*LOG10(Table4[[#This Row],[ε/D]]/3.7+1.256/(Table4[[#This Row],[Teynold''s Number]]*SQRT(Table4[[#This Row],[f turbulent (guess)]]))))^-1)^2),"")</f>
        <v/>
      </c>
      <c r="N1477" s="91" t="str">
        <f>IF(Table4[[#This Row],[f turbulent]]="","",Table4[[#This Row],[f turbulent (guess)]]-Table4[[#This Row],[f turbulent]])</f>
        <v/>
      </c>
      <c r="O1477" s="87">
        <f>IF(Table4[[#This Row],[Segment]]="",0,IF(C1478="",0,IF(C1478&lt;=Table4[[#This Row],[Diameter (in)]],0,1-(D1477/D1478))))</f>
        <v>0</v>
      </c>
      <c r="P1477" s="92" t="str">
        <f>IF(Table4[[#This Row],[Segment]]="","",IF(C1477&gt;C1478,"",IF(C1478="",0.55,(0.55*(1-D1478/D1477)))))</f>
        <v/>
      </c>
      <c r="Q147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77" s="92" t="str">
        <f>IF(Table4[[#This Row],[Segment]]="","",IF(Table4[[#This Row],[Kexpansion]]="","0",((Table4[[#This Row],[Velocity (m/s)]]^2)/2)*Table4[[#This Row],[Kexpansion]]))</f>
        <v/>
      </c>
      <c r="S1477" s="92" t="str">
        <f>IF(Table4[[#This Row],[Segment]]="","",IF(Table4[[#This Row],[Kcontraction]]="","0",((Table4[[#This Row],[Velocity (m/s)]]^2)/2)*Table4[[#This Row],[Kcontraction]]))</f>
        <v/>
      </c>
      <c r="T1477" s="89" t="str">
        <f>IF(Table4[[#This Row],[Segment]]="","",SUMIF($Y$7:$Y$2000,Table4[[#This Row],[Segment]],$AD$7:$AD$2000))</f>
        <v/>
      </c>
      <c r="U1477" s="95" t="str">
        <f>IF(Table4[[#This Row],[Segment]]="","",Table4[[#This Row],[Hfriction (J/kg)]]+Table4[[#This Row],[Hexpansions (J/kg)]]+Table4[[#This Row],[Hcontractions (J/kg)]]+Table4[[#This Row],[Hf (J/kg)]])</f>
        <v/>
      </c>
      <c r="V1477" s="95" t="str">
        <f>IF(Table4[[#This Row],[Segment]]="","",Table4[[#This Row],[Total Friction Loss (J/kg)]]*Table3[Density (kg/m3)])</f>
        <v/>
      </c>
      <c r="W1477" s="95" t="str">
        <f>IF(Table4[[#This Row],[Segment]]="","",Table4[[#This Row],[Total Pressure Drop (Pa)]]/1000)</f>
        <v/>
      </c>
      <c r="Y1477" s="82" t="str">
        <f>IF('Set Up'!D1700="","",'Set Up'!D1700)</f>
        <v/>
      </c>
      <c r="Z1477" s="82" t="str">
        <f>IF('Set Up'!E1700="","",'Set Up'!E1700)</f>
        <v/>
      </c>
      <c r="AA1477" s="82" t="str">
        <f>IF('Set Up'!F1700="","",'Set Up'!F1700)</f>
        <v/>
      </c>
      <c r="AB1477" s="82" t="str">
        <f>IF('Set Up'!G1700="","",'Set Up'!G1700)</f>
        <v/>
      </c>
      <c r="AC1477" s="82" t="str">
        <f t="array" ref="AC1477">IF(Y1477="","",INDEX(Data!$G$4:$G$51,MATCH(Table7[[#This Row],[Fitting]]&amp;Table7[[#This Row],[Fitting Subtype]],Data!$E$4:$E$51&amp;Data!$F$4:$F$51,0)))</f>
        <v/>
      </c>
      <c r="AD1477" s="89" t="str">
        <f>IF(Table7[[#This Row],[Segment]]="","",Table7[[#This Row],[Quantity]]*Table7[[#This Row],[Kf]]*(((INDEX(Table4[Velocity (m/s)],MATCH(Table7[[#This Row],[Segment]],Table4[Segment],0)))^2)/2))</f>
        <v/>
      </c>
      <c r="AF1477" s="82" t="str">
        <f>Table4[[#This Row],[Segment]]</f>
        <v/>
      </c>
      <c r="AG1477" s="75"/>
      <c r="AH1477" s="82" t="str">
        <f>IF(Table5[[#This Row],[Segment]]="","",AG1477-Table4[[#This Row],[Total Pressure Drop (kPa)]])</f>
        <v/>
      </c>
    </row>
    <row r="1478" spans="1:34" x14ac:dyDescent="0.25">
      <c r="A1478" s="95" t="str">
        <f>IF('Set Up'!A1475="","",'Set Up'!A1475)</f>
        <v/>
      </c>
      <c r="B1478" s="75" t="s">
        <v>81</v>
      </c>
      <c r="C1478" s="85"/>
      <c r="D1478" s="86" t="str">
        <f>IF(Table4[[#This Row],[Diameter (in)]]="","",(((CONVERT(Table4[[#This Row],[Diameter (in)]],"in","m"))/2)^2)*PI())</f>
        <v/>
      </c>
      <c r="E1478" s="87" t="str">
        <f>IF(Table4[[#This Row],[Area (m2)]]="","",$D$4/Table4[[#This Row],[Area (m2)]])</f>
        <v/>
      </c>
      <c r="F1478" s="85">
        <f t="shared" si="22"/>
        <v>4.6951999999999998</v>
      </c>
      <c r="G1478" s="88" t="str">
        <f>IF(Table4[[#This Row],[Segment]]="","",(CONVERT(Table4[[#This Row],[Diameter (in)]],"in","m")*$B$4*Table4[[#This Row],[Velocity (m/s)]])/$C$4)</f>
        <v/>
      </c>
      <c r="H1478" s="96" t="str">
        <f>IF(Table4[[#This Row],[Segment]]="","",IF(Table4[[#This Row],[Teynold''s Number]]&gt;4000,"TURBULENT","LAMINAR"))</f>
        <v/>
      </c>
      <c r="I1478" s="86" t="str">
        <f>IF(Table4[[#This Row],[Segment]]="","",INDEX(Data!C1475:C1489,MATCH(Table4[Material],Data!B1475:B1489,0)))</f>
        <v/>
      </c>
      <c r="J1478" s="89" t="str">
        <f>IF(Table4[[#This Row],[ε (m)]]="","",Table4[[#This Row],[ε (m)]]/(CONVERT(Table4[[#This Row],[Diameter (in)]],"in","m")))</f>
        <v/>
      </c>
      <c r="K1478" s="96" t="str">
        <f>IF(Table4[[#This Row],[Regime]]="LAMINAR",16/Table4[[#This Row],[Teynold''s Number]],"-")</f>
        <v>-</v>
      </c>
      <c r="L1478" s="86"/>
      <c r="M1478" s="97" t="str">
        <f>IF(Table4[[#This Row],[Regime]]="TURBULENT",(((-4*LOG10(Table4[[#This Row],[ε/D]]/3.7+1.256/(Table4[[#This Row],[Teynold''s Number]]*SQRT(Table4[[#This Row],[f turbulent (guess)]]))))^-1)^2),"")</f>
        <v/>
      </c>
      <c r="N1478" s="91" t="str">
        <f>IF(Table4[[#This Row],[f turbulent]]="","",Table4[[#This Row],[f turbulent (guess)]]-Table4[[#This Row],[f turbulent]])</f>
        <v/>
      </c>
      <c r="O1478" s="87">
        <f>IF(Table4[[#This Row],[Segment]]="",0,IF(C1479="",0,IF(C1479&lt;=Table4[[#This Row],[Diameter (in)]],0,1-(D1478/D1479))))</f>
        <v>0</v>
      </c>
      <c r="P1478" s="92" t="str">
        <f>IF(Table4[[#This Row],[Segment]]="","",IF(C1478&gt;C1479,"",IF(C1479="",0.55,(0.55*(1-D1479/D1478)))))</f>
        <v/>
      </c>
      <c r="Q147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78" s="92" t="str">
        <f>IF(Table4[[#This Row],[Segment]]="","",IF(Table4[[#This Row],[Kexpansion]]="","0",((Table4[[#This Row],[Velocity (m/s)]]^2)/2)*Table4[[#This Row],[Kexpansion]]))</f>
        <v/>
      </c>
      <c r="S1478" s="92" t="str">
        <f>IF(Table4[[#This Row],[Segment]]="","",IF(Table4[[#This Row],[Kcontraction]]="","0",((Table4[[#This Row],[Velocity (m/s)]]^2)/2)*Table4[[#This Row],[Kcontraction]]))</f>
        <v/>
      </c>
      <c r="T1478" s="89" t="str">
        <f>IF(Table4[[#This Row],[Segment]]="","",SUMIF($Y$7:$Y$2000,Table4[[#This Row],[Segment]],$AD$7:$AD$2000))</f>
        <v/>
      </c>
      <c r="U1478" s="95" t="str">
        <f>IF(Table4[[#This Row],[Segment]]="","",Table4[[#This Row],[Hfriction (J/kg)]]+Table4[[#This Row],[Hexpansions (J/kg)]]+Table4[[#This Row],[Hcontractions (J/kg)]]+Table4[[#This Row],[Hf (J/kg)]])</f>
        <v/>
      </c>
      <c r="V1478" s="95" t="str">
        <f>IF(Table4[[#This Row],[Segment]]="","",Table4[[#This Row],[Total Friction Loss (J/kg)]]*Table3[Density (kg/m3)])</f>
        <v/>
      </c>
      <c r="W1478" s="95" t="str">
        <f>IF(Table4[[#This Row],[Segment]]="","",Table4[[#This Row],[Total Pressure Drop (Pa)]]/1000)</f>
        <v/>
      </c>
      <c r="Y1478" s="82" t="str">
        <f>IF('Set Up'!D1701="","",'Set Up'!D1701)</f>
        <v/>
      </c>
      <c r="Z1478" s="82" t="str">
        <f>IF('Set Up'!E1701="","",'Set Up'!E1701)</f>
        <v/>
      </c>
      <c r="AA1478" s="82" t="str">
        <f>IF('Set Up'!F1701="","",'Set Up'!F1701)</f>
        <v/>
      </c>
      <c r="AB1478" s="82" t="str">
        <f>IF('Set Up'!G1701="","",'Set Up'!G1701)</f>
        <v/>
      </c>
      <c r="AC1478" s="82" t="str">
        <f t="array" ref="AC1478">IF(Y1478="","",INDEX(Data!$G$4:$G$51,MATCH(Table7[[#This Row],[Fitting]]&amp;Table7[[#This Row],[Fitting Subtype]],Data!$E$4:$E$51&amp;Data!$F$4:$F$51,0)))</f>
        <v/>
      </c>
      <c r="AD1478" s="89" t="str">
        <f>IF(Table7[[#This Row],[Segment]]="","",Table7[[#This Row],[Quantity]]*Table7[[#This Row],[Kf]]*(((INDEX(Table4[Velocity (m/s)],MATCH(Table7[[#This Row],[Segment]],Table4[Segment],0)))^2)/2))</f>
        <v/>
      </c>
      <c r="AF1478" s="82" t="str">
        <f>Table4[[#This Row],[Segment]]</f>
        <v/>
      </c>
      <c r="AG1478" s="75"/>
      <c r="AH1478" s="82" t="str">
        <f>IF(Table5[[#This Row],[Segment]]="","",AG1478-Table4[[#This Row],[Total Pressure Drop (kPa)]])</f>
        <v/>
      </c>
    </row>
    <row r="1479" spans="1:34" x14ac:dyDescent="0.25">
      <c r="A1479" s="95" t="str">
        <f>IF('Set Up'!A1476="","",'Set Up'!A1476)</f>
        <v/>
      </c>
      <c r="B1479" s="75" t="s">
        <v>81</v>
      </c>
      <c r="C1479" s="85"/>
      <c r="D1479" s="86" t="str">
        <f>IF(Table4[[#This Row],[Diameter (in)]]="","",(((CONVERT(Table4[[#This Row],[Diameter (in)]],"in","m"))/2)^2)*PI())</f>
        <v/>
      </c>
      <c r="E1479" s="87" t="str">
        <f>IF(Table4[[#This Row],[Area (m2)]]="","",$D$4/Table4[[#This Row],[Area (m2)]])</f>
        <v/>
      </c>
      <c r="F1479" s="85">
        <f t="shared" ref="F1479:F1542" si="23">5 - CONVERT(1,"ft","m")</f>
        <v>4.6951999999999998</v>
      </c>
      <c r="G1479" s="88" t="str">
        <f>IF(Table4[[#This Row],[Segment]]="","",(CONVERT(Table4[[#This Row],[Diameter (in)]],"in","m")*$B$4*Table4[[#This Row],[Velocity (m/s)]])/$C$4)</f>
        <v/>
      </c>
      <c r="H1479" s="96" t="str">
        <f>IF(Table4[[#This Row],[Segment]]="","",IF(Table4[[#This Row],[Teynold''s Number]]&gt;4000,"TURBULENT","LAMINAR"))</f>
        <v/>
      </c>
      <c r="I1479" s="86" t="str">
        <f>IF(Table4[[#This Row],[Segment]]="","",INDEX(Data!C1476:C1490,MATCH(Table4[Material],Data!B1476:B1490,0)))</f>
        <v/>
      </c>
      <c r="J1479" s="89" t="str">
        <f>IF(Table4[[#This Row],[ε (m)]]="","",Table4[[#This Row],[ε (m)]]/(CONVERT(Table4[[#This Row],[Diameter (in)]],"in","m")))</f>
        <v/>
      </c>
      <c r="K1479" s="96" t="str">
        <f>IF(Table4[[#This Row],[Regime]]="LAMINAR",16/Table4[[#This Row],[Teynold''s Number]],"-")</f>
        <v>-</v>
      </c>
      <c r="L1479" s="86"/>
      <c r="M1479" s="97" t="str">
        <f>IF(Table4[[#This Row],[Regime]]="TURBULENT",(((-4*LOG10(Table4[[#This Row],[ε/D]]/3.7+1.256/(Table4[[#This Row],[Teynold''s Number]]*SQRT(Table4[[#This Row],[f turbulent (guess)]]))))^-1)^2),"")</f>
        <v/>
      </c>
      <c r="N1479" s="91" t="str">
        <f>IF(Table4[[#This Row],[f turbulent]]="","",Table4[[#This Row],[f turbulent (guess)]]-Table4[[#This Row],[f turbulent]])</f>
        <v/>
      </c>
      <c r="O1479" s="87">
        <f>IF(Table4[[#This Row],[Segment]]="",0,IF(C1480="",0,IF(C1480&lt;=Table4[[#This Row],[Diameter (in)]],0,1-(D1479/D1480))))</f>
        <v>0</v>
      </c>
      <c r="P1479" s="92" t="str">
        <f>IF(Table4[[#This Row],[Segment]]="","",IF(C1479&gt;C1480,"",IF(C1480="",0.55,(0.55*(1-D1480/D1479)))))</f>
        <v/>
      </c>
      <c r="Q147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79" s="92" t="str">
        <f>IF(Table4[[#This Row],[Segment]]="","",IF(Table4[[#This Row],[Kexpansion]]="","0",((Table4[[#This Row],[Velocity (m/s)]]^2)/2)*Table4[[#This Row],[Kexpansion]]))</f>
        <v/>
      </c>
      <c r="S1479" s="92" t="str">
        <f>IF(Table4[[#This Row],[Segment]]="","",IF(Table4[[#This Row],[Kcontraction]]="","0",((Table4[[#This Row],[Velocity (m/s)]]^2)/2)*Table4[[#This Row],[Kcontraction]]))</f>
        <v/>
      </c>
      <c r="T1479" s="89" t="str">
        <f>IF(Table4[[#This Row],[Segment]]="","",SUMIF($Y$7:$Y$2000,Table4[[#This Row],[Segment]],$AD$7:$AD$2000))</f>
        <v/>
      </c>
      <c r="U1479" s="95" t="str">
        <f>IF(Table4[[#This Row],[Segment]]="","",Table4[[#This Row],[Hfriction (J/kg)]]+Table4[[#This Row],[Hexpansions (J/kg)]]+Table4[[#This Row],[Hcontractions (J/kg)]]+Table4[[#This Row],[Hf (J/kg)]])</f>
        <v/>
      </c>
      <c r="V1479" s="95" t="str">
        <f>IF(Table4[[#This Row],[Segment]]="","",Table4[[#This Row],[Total Friction Loss (J/kg)]]*Table3[Density (kg/m3)])</f>
        <v/>
      </c>
      <c r="W1479" s="95" t="str">
        <f>IF(Table4[[#This Row],[Segment]]="","",Table4[[#This Row],[Total Pressure Drop (Pa)]]/1000)</f>
        <v/>
      </c>
      <c r="Y1479" s="82" t="str">
        <f>IF('Set Up'!D1702="","",'Set Up'!D1702)</f>
        <v/>
      </c>
      <c r="Z1479" s="82" t="str">
        <f>IF('Set Up'!E1702="","",'Set Up'!E1702)</f>
        <v/>
      </c>
      <c r="AA1479" s="82" t="str">
        <f>IF('Set Up'!F1702="","",'Set Up'!F1702)</f>
        <v/>
      </c>
      <c r="AB1479" s="82" t="str">
        <f>IF('Set Up'!G1702="","",'Set Up'!G1702)</f>
        <v/>
      </c>
      <c r="AC1479" s="82" t="str">
        <f t="array" ref="AC1479">IF(Y1479="","",INDEX(Data!$G$4:$G$51,MATCH(Table7[[#This Row],[Fitting]]&amp;Table7[[#This Row],[Fitting Subtype]],Data!$E$4:$E$51&amp;Data!$F$4:$F$51,0)))</f>
        <v/>
      </c>
      <c r="AD1479" s="89" t="str">
        <f>IF(Table7[[#This Row],[Segment]]="","",Table7[[#This Row],[Quantity]]*Table7[[#This Row],[Kf]]*(((INDEX(Table4[Velocity (m/s)],MATCH(Table7[[#This Row],[Segment]],Table4[Segment],0)))^2)/2))</f>
        <v/>
      </c>
      <c r="AF1479" s="82" t="str">
        <f>Table4[[#This Row],[Segment]]</f>
        <v/>
      </c>
      <c r="AG1479" s="75"/>
      <c r="AH1479" s="82" t="str">
        <f>IF(Table5[[#This Row],[Segment]]="","",AG1479-Table4[[#This Row],[Total Pressure Drop (kPa)]])</f>
        <v/>
      </c>
    </row>
    <row r="1480" spans="1:34" x14ac:dyDescent="0.25">
      <c r="A1480" s="95" t="str">
        <f>IF('Set Up'!A1477="","",'Set Up'!A1477)</f>
        <v/>
      </c>
      <c r="B1480" s="75" t="s">
        <v>81</v>
      </c>
      <c r="C1480" s="85"/>
      <c r="D1480" s="86" t="str">
        <f>IF(Table4[[#This Row],[Diameter (in)]]="","",(((CONVERT(Table4[[#This Row],[Diameter (in)]],"in","m"))/2)^2)*PI())</f>
        <v/>
      </c>
      <c r="E1480" s="87" t="str">
        <f>IF(Table4[[#This Row],[Area (m2)]]="","",$D$4/Table4[[#This Row],[Area (m2)]])</f>
        <v/>
      </c>
      <c r="F1480" s="85">
        <f t="shared" si="23"/>
        <v>4.6951999999999998</v>
      </c>
      <c r="G1480" s="88" t="str">
        <f>IF(Table4[[#This Row],[Segment]]="","",(CONVERT(Table4[[#This Row],[Diameter (in)]],"in","m")*$B$4*Table4[[#This Row],[Velocity (m/s)]])/$C$4)</f>
        <v/>
      </c>
      <c r="H1480" s="96" t="str">
        <f>IF(Table4[[#This Row],[Segment]]="","",IF(Table4[[#This Row],[Teynold''s Number]]&gt;4000,"TURBULENT","LAMINAR"))</f>
        <v/>
      </c>
      <c r="I1480" s="86" t="str">
        <f>IF(Table4[[#This Row],[Segment]]="","",INDEX(Data!C1477:C1491,MATCH(Table4[Material],Data!B1477:B1491,0)))</f>
        <v/>
      </c>
      <c r="J1480" s="89" t="str">
        <f>IF(Table4[[#This Row],[ε (m)]]="","",Table4[[#This Row],[ε (m)]]/(CONVERT(Table4[[#This Row],[Diameter (in)]],"in","m")))</f>
        <v/>
      </c>
      <c r="K1480" s="96" t="str">
        <f>IF(Table4[[#This Row],[Regime]]="LAMINAR",16/Table4[[#This Row],[Teynold''s Number]],"-")</f>
        <v>-</v>
      </c>
      <c r="L1480" s="86"/>
      <c r="M1480" s="97" t="str">
        <f>IF(Table4[[#This Row],[Regime]]="TURBULENT",(((-4*LOG10(Table4[[#This Row],[ε/D]]/3.7+1.256/(Table4[[#This Row],[Teynold''s Number]]*SQRT(Table4[[#This Row],[f turbulent (guess)]]))))^-1)^2),"")</f>
        <v/>
      </c>
      <c r="N1480" s="91" t="str">
        <f>IF(Table4[[#This Row],[f turbulent]]="","",Table4[[#This Row],[f turbulent (guess)]]-Table4[[#This Row],[f turbulent]])</f>
        <v/>
      </c>
      <c r="O1480" s="87">
        <f>IF(Table4[[#This Row],[Segment]]="",0,IF(C1481="",0,IF(C1481&lt;=Table4[[#This Row],[Diameter (in)]],0,1-(D1480/D1481))))</f>
        <v>0</v>
      </c>
      <c r="P1480" s="92" t="str">
        <f>IF(Table4[[#This Row],[Segment]]="","",IF(C1480&gt;C1481,"",IF(C1481="",0.55,(0.55*(1-D1481/D1480)))))</f>
        <v/>
      </c>
      <c r="Q148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80" s="92" t="str">
        <f>IF(Table4[[#This Row],[Segment]]="","",IF(Table4[[#This Row],[Kexpansion]]="","0",((Table4[[#This Row],[Velocity (m/s)]]^2)/2)*Table4[[#This Row],[Kexpansion]]))</f>
        <v/>
      </c>
      <c r="S1480" s="92" t="str">
        <f>IF(Table4[[#This Row],[Segment]]="","",IF(Table4[[#This Row],[Kcontraction]]="","0",((Table4[[#This Row],[Velocity (m/s)]]^2)/2)*Table4[[#This Row],[Kcontraction]]))</f>
        <v/>
      </c>
      <c r="T1480" s="89" t="str">
        <f>IF(Table4[[#This Row],[Segment]]="","",SUMIF($Y$7:$Y$2000,Table4[[#This Row],[Segment]],$AD$7:$AD$2000))</f>
        <v/>
      </c>
      <c r="U1480" s="95" t="str">
        <f>IF(Table4[[#This Row],[Segment]]="","",Table4[[#This Row],[Hfriction (J/kg)]]+Table4[[#This Row],[Hexpansions (J/kg)]]+Table4[[#This Row],[Hcontractions (J/kg)]]+Table4[[#This Row],[Hf (J/kg)]])</f>
        <v/>
      </c>
      <c r="V1480" s="95" t="str">
        <f>IF(Table4[[#This Row],[Segment]]="","",Table4[[#This Row],[Total Friction Loss (J/kg)]]*Table3[Density (kg/m3)])</f>
        <v/>
      </c>
      <c r="W1480" s="95" t="str">
        <f>IF(Table4[[#This Row],[Segment]]="","",Table4[[#This Row],[Total Pressure Drop (Pa)]]/1000)</f>
        <v/>
      </c>
      <c r="Y1480" s="82" t="str">
        <f>IF('Set Up'!D1703="","",'Set Up'!D1703)</f>
        <v/>
      </c>
      <c r="Z1480" s="82" t="str">
        <f>IF('Set Up'!E1703="","",'Set Up'!E1703)</f>
        <v/>
      </c>
      <c r="AA1480" s="82" t="str">
        <f>IF('Set Up'!F1703="","",'Set Up'!F1703)</f>
        <v/>
      </c>
      <c r="AB1480" s="82" t="str">
        <f>IF('Set Up'!G1703="","",'Set Up'!G1703)</f>
        <v/>
      </c>
      <c r="AC1480" s="82" t="str">
        <f t="array" ref="AC1480">IF(Y1480="","",INDEX(Data!$G$4:$G$51,MATCH(Table7[[#This Row],[Fitting]]&amp;Table7[[#This Row],[Fitting Subtype]],Data!$E$4:$E$51&amp;Data!$F$4:$F$51,0)))</f>
        <v/>
      </c>
      <c r="AD1480" s="89" t="str">
        <f>IF(Table7[[#This Row],[Segment]]="","",Table7[[#This Row],[Quantity]]*Table7[[#This Row],[Kf]]*(((INDEX(Table4[Velocity (m/s)],MATCH(Table7[[#This Row],[Segment]],Table4[Segment],0)))^2)/2))</f>
        <v/>
      </c>
      <c r="AF1480" s="82" t="str">
        <f>Table4[[#This Row],[Segment]]</f>
        <v/>
      </c>
      <c r="AG1480" s="75"/>
      <c r="AH1480" s="82" t="str">
        <f>IF(Table5[[#This Row],[Segment]]="","",AG1480-Table4[[#This Row],[Total Pressure Drop (kPa)]])</f>
        <v/>
      </c>
    </row>
    <row r="1481" spans="1:34" x14ac:dyDescent="0.25">
      <c r="A1481" s="95" t="str">
        <f>IF('Set Up'!A1478="","",'Set Up'!A1478)</f>
        <v/>
      </c>
      <c r="B1481" s="75" t="s">
        <v>81</v>
      </c>
      <c r="C1481" s="85"/>
      <c r="D1481" s="86" t="str">
        <f>IF(Table4[[#This Row],[Diameter (in)]]="","",(((CONVERT(Table4[[#This Row],[Diameter (in)]],"in","m"))/2)^2)*PI())</f>
        <v/>
      </c>
      <c r="E1481" s="87" t="str">
        <f>IF(Table4[[#This Row],[Area (m2)]]="","",$D$4/Table4[[#This Row],[Area (m2)]])</f>
        <v/>
      </c>
      <c r="F1481" s="85">
        <f t="shared" si="23"/>
        <v>4.6951999999999998</v>
      </c>
      <c r="G1481" s="88" t="str">
        <f>IF(Table4[[#This Row],[Segment]]="","",(CONVERT(Table4[[#This Row],[Diameter (in)]],"in","m")*$B$4*Table4[[#This Row],[Velocity (m/s)]])/$C$4)</f>
        <v/>
      </c>
      <c r="H1481" s="96" t="str">
        <f>IF(Table4[[#This Row],[Segment]]="","",IF(Table4[[#This Row],[Teynold''s Number]]&gt;4000,"TURBULENT","LAMINAR"))</f>
        <v/>
      </c>
      <c r="I1481" s="86" t="str">
        <f>IF(Table4[[#This Row],[Segment]]="","",INDEX(Data!C1478:C1492,MATCH(Table4[Material],Data!B1478:B1492,0)))</f>
        <v/>
      </c>
      <c r="J1481" s="89" t="str">
        <f>IF(Table4[[#This Row],[ε (m)]]="","",Table4[[#This Row],[ε (m)]]/(CONVERT(Table4[[#This Row],[Diameter (in)]],"in","m")))</f>
        <v/>
      </c>
      <c r="K1481" s="96" t="str">
        <f>IF(Table4[[#This Row],[Regime]]="LAMINAR",16/Table4[[#This Row],[Teynold''s Number]],"-")</f>
        <v>-</v>
      </c>
      <c r="L1481" s="86"/>
      <c r="M1481" s="97" t="str">
        <f>IF(Table4[[#This Row],[Regime]]="TURBULENT",(((-4*LOG10(Table4[[#This Row],[ε/D]]/3.7+1.256/(Table4[[#This Row],[Teynold''s Number]]*SQRT(Table4[[#This Row],[f turbulent (guess)]]))))^-1)^2),"")</f>
        <v/>
      </c>
      <c r="N1481" s="91" t="str">
        <f>IF(Table4[[#This Row],[f turbulent]]="","",Table4[[#This Row],[f turbulent (guess)]]-Table4[[#This Row],[f turbulent]])</f>
        <v/>
      </c>
      <c r="O1481" s="87">
        <f>IF(Table4[[#This Row],[Segment]]="",0,IF(C1482="",0,IF(C1482&lt;=Table4[[#This Row],[Diameter (in)]],0,1-(D1481/D1482))))</f>
        <v>0</v>
      </c>
      <c r="P1481" s="92" t="str">
        <f>IF(Table4[[#This Row],[Segment]]="","",IF(C1481&gt;C1482,"",IF(C1482="",0.55,(0.55*(1-D1482/D1481)))))</f>
        <v/>
      </c>
      <c r="Q148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81" s="92" t="str">
        <f>IF(Table4[[#This Row],[Segment]]="","",IF(Table4[[#This Row],[Kexpansion]]="","0",((Table4[[#This Row],[Velocity (m/s)]]^2)/2)*Table4[[#This Row],[Kexpansion]]))</f>
        <v/>
      </c>
      <c r="S1481" s="92" t="str">
        <f>IF(Table4[[#This Row],[Segment]]="","",IF(Table4[[#This Row],[Kcontraction]]="","0",((Table4[[#This Row],[Velocity (m/s)]]^2)/2)*Table4[[#This Row],[Kcontraction]]))</f>
        <v/>
      </c>
      <c r="T1481" s="89" t="str">
        <f>IF(Table4[[#This Row],[Segment]]="","",SUMIF($Y$7:$Y$2000,Table4[[#This Row],[Segment]],$AD$7:$AD$2000))</f>
        <v/>
      </c>
      <c r="U1481" s="95" t="str">
        <f>IF(Table4[[#This Row],[Segment]]="","",Table4[[#This Row],[Hfriction (J/kg)]]+Table4[[#This Row],[Hexpansions (J/kg)]]+Table4[[#This Row],[Hcontractions (J/kg)]]+Table4[[#This Row],[Hf (J/kg)]])</f>
        <v/>
      </c>
      <c r="V1481" s="95" t="str">
        <f>IF(Table4[[#This Row],[Segment]]="","",Table4[[#This Row],[Total Friction Loss (J/kg)]]*Table3[Density (kg/m3)])</f>
        <v/>
      </c>
      <c r="W1481" s="95" t="str">
        <f>IF(Table4[[#This Row],[Segment]]="","",Table4[[#This Row],[Total Pressure Drop (Pa)]]/1000)</f>
        <v/>
      </c>
      <c r="Y1481" s="82" t="str">
        <f>IF('Set Up'!D1704="","",'Set Up'!D1704)</f>
        <v/>
      </c>
      <c r="Z1481" s="82" t="str">
        <f>IF('Set Up'!E1704="","",'Set Up'!E1704)</f>
        <v/>
      </c>
      <c r="AA1481" s="82" t="str">
        <f>IF('Set Up'!F1704="","",'Set Up'!F1704)</f>
        <v/>
      </c>
      <c r="AB1481" s="82" t="str">
        <f>IF('Set Up'!G1704="","",'Set Up'!G1704)</f>
        <v/>
      </c>
      <c r="AC1481" s="82" t="str">
        <f t="array" ref="AC1481">IF(Y1481="","",INDEX(Data!$G$4:$G$51,MATCH(Table7[[#This Row],[Fitting]]&amp;Table7[[#This Row],[Fitting Subtype]],Data!$E$4:$E$51&amp;Data!$F$4:$F$51,0)))</f>
        <v/>
      </c>
      <c r="AD1481" s="89" t="str">
        <f>IF(Table7[[#This Row],[Segment]]="","",Table7[[#This Row],[Quantity]]*Table7[[#This Row],[Kf]]*(((INDEX(Table4[Velocity (m/s)],MATCH(Table7[[#This Row],[Segment]],Table4[Segment],0)))^2)/2))</f>
        <v/>
      </c>
      <c r="AF1481" s="82" t="str">
        <f>Table4[[#This Row],[Segment]]</f>
        <v/>
      </c>
      <c r="AG1481" s="75"/>
      <c r="AH1481" s="82" t="str">
        <f>IF(Table5[[#This Row],[Segment]]="","",AG1481-Table4[[#This Row],[Total Pressure Drop (kPa)]])</f>
        <v/>
      </c>
    </row>
    <row r="1482" spans="1:34" x14ac:dyDescent="0.25">
      <c r="A1482" s="95" t="str">
        <f>IF('Set Up'!A1479="","",'Set Up'!A1479)</f>
        <v/>
      </c>
      <c r="B1482" s="75" t="s">
        <v>81</v>
      </c>
      <c r="C1482" s="85"/>
      <c r="D1482" s="86" t="str">
        <f>IF(Table4[[#This Row],[Diameter (in)]]="","",(((CONVERT(Table4[[#This Row],[Diameter (in)]],"in","m"))/2)^2)*PI())</f>
        <v/>
      </c>
      <c r="E1482" s="87" t="str">
        <f>IF(Table4[[#This Row],[Area (m2)]]="","",$D$4/Table4[[#This Row],[Area (m2)]])</f>
        <v/>
      </c>
      <c r="F1482" s="85">
        <f t="shared" si="23"/>
        <v>4.6951999999999998</v>
      </c>
      <c r="G1482" s="88" t="str">
        <f>IF(Table4[[#This Row],[Segment]]="","",(CONVERT(Table4[[#This Row],[Diameter (in)]],"in","m")*$B$4*Table4[[#This Row],[Velocity (m/s)]])/$C$4)</f>
        <v/>
      </c>
      <c r="H1482" s="96" t="str">
        <f>IF(Table4[[#This Row],[Segment]]="","",IF(Table4[[#This Row],[Teynold''s Number]]&gt;4000,"TURBULENT","LAMINAR"))</f>
        <v/>
      </c>
      <c r="I1482" s="86" t="str">
        <f>IF(Table4[[#This Row],[Segment]]="","",INDEX(Data!C1479:C1493,MATCH(Table4[Material],Data!B1479:B1493,0)))</f>
        <v/>
      </c>
      <c r="J1482" s="89" t="str">
        <f>IF(Table4[[#This Row],[ε (m)]]="","",Table4[[#This Row],[ε (m)]]/(CONVERT(Table4[[#This Row],[Diameter (in)]],"in","m")))</f>
        <v/>
      </c>
      <c r="K1482" s="96" t="str">
        <f>IF(Table4[[#This Row],[Regime]]="LAMINAR",16/Table4[[#This Row],[Teynold''s Number]],"-")</f>
        <v>-</v>
      </c>
      <c r="L1482" s="86"/>
      <c r="M1482" s="97" t="str">
        <f>IF(Table4[[#This Row],[Regime]]="TURBULENT",(((-4*LOG10(Table4[[#This Row],[ε/D]]/3.7+1.256/(Table4[[#This Row],[Teynold''s Number]]*SQRT(Table4[[#This Row],[f turbulent (guess)]]))))^-1)^2),"")</f>
        <v/>
      </c>
      <c r="N1482" s="91" t="str">
        <f>IF(Table4[[#This Row],[f turbulent]]="","",Table4[[#This Row],[f turbulent (guess)]]-Table4[[#This Row],[f turbulent]])</f>
        <v/>
      </c>
      <c r="O1482" s="87">
        <f>IF(Table4[[#This Row],[Segment]]="",0,IF(C1483="",0,IF(C1483&lt;=Table4[[#This Row],[Diameter (in)]],0,1-(D1482/D1483))))</f>
        <v>0</v>
      </c>
      <c r="P1482" s="92" t="str">
        <f>IF(Table4[[#This Row],[Segment]]="","",IF(C1482&gt;C1483,"",IF(C1483="",0.55,(0.55*(1-D1483/D1482)))))</f>
        <v/>
      </c>
      <c r="Q148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82" s="92" t="str">
        <f>IF(Table4[[#This Row],[Segment]]="","",IF(Table4[[#This Row],[Kexpansion]]="","0",((Table4[[#This Row],[Velocity (m/s)]]^2)/2)*Table4[[#This Row],[Kexpansion]]))</f>
        <v/>
      </c>
      <c r="S1482" s="92" t="str">
        <f>IF(Table4[[#This Row],[Segment]]="","",IF(Table4[[#This Row],[Kcontraction]]="","0",((Table4[[#This Row],[Velocity (m/s)]]^2)/2)*Table4[[#This Row],[Kcontraction]]))</f>
        <v/>
      </c>
      <c r="T1482" s="89" t="str">
        <f>IF(Table4[[#This Row],[Segment]]="","",SUMIF($Y$7:$Y$2000,Table4[[#This Row],[Segment]],$AD$7:$AD$2000))</f>
        <v/>
      </c>
      <c r="U1482" s="95" t="str">
        <f>IF(Table4[[#This Row],[Segment]]="","",Table4[[#This Row],[Hfriction (J/kg)]]+Table4[[#This Row],[Hexpansions (J/kg)]]+Table4[[#This Row],[Hcontractions (J/kg)]]+Table4[[#This Row],[Hf (J/kg)]])</f>
        <v/>
      </c>
      <c r="V1482" s="95" t="str">
        <f>IF(Table4[[#This Row],[Segment]]="","",Table4[[#This Row],[Total Friction Loss (J/kg)]]*Table3[Density (kg/m3)])</f>
        <v/>
      </c>
      <c r="W1482" s="95" t="str">
        <f>IF(Table4[[#This Row],[Segment]]="","",Table4[[#This Row],[Total Pressure Drop (Pa)]]/1000)</f>
        <v/>
      </c>
      <c r="Y1482" s="82" t="str">
        <f>IF('Set Up'!D1705="","",'Set Up'!D1705)</f>
        <v/>
      </c>
      <c r="Z1482" s="82" t="str">
        <f>IF('Set Up'!E1705="","",'Set Up'!E1705)</f>
        <v/>
      </c>
      <c r="AA1482" s="82" t="str">
        <f>IF('Set Up'!F1705="","",'Set Up'!F1705)</f>
        <v/>
      </c>
      <c r="AB1482" s="82" t="str">
        <f>IF('Set Up'!G1705="","",'Set Up'!G1705)</f>
        <v/>
      </c>
      <c r="AC1482" s="82" t="str">
        <f t="array" ref="AC1482">IF(Y1482="","",INDEX(Data!$G$4:$G$51,MATCH(Table7[[#This Row],[Fitting]]&amp;Table7[[#This Row],[Fitting Subtype]],Data!$E$4:$E$51&amp;Data!$F$4:$F$51,0)))</f>
        <v/>
      </c>
      <c r="AD1482" s="89" t="str">
        <f>IF(Table7[[#This Row],[Segment]]="","",Table7[[#This Row],[Quantity]]*Table7[[#This Row],[Kf]]*(((INDEX(Table4[Velocity (m/s)],MATCH(Table7[[#This Row],[Segment]],Table4[Segment],0)))^2)/2))</f>
        <v/>
      </c>
      <c r="AF1482" s="82" t="str">
        <f>Table4[[#This Row],[Segment]]</f>
        <v/>
      </c>
      <c r="AG1482" s="75"/>
      <c r="AH1482" s="82" t="str">
        <f>IF(Table5[[#This Row],[Segment]]="","",AG1482-Table4[[#This Row],[Total Pressure Drop (kPa)]])</f>
        <v/>
      </c>
    </row>
    <row r="1483" spans="1:34" x14ac:dyDescent="0.25">
      <c r="A1483" s="95" t="str">
        <f>IF('Set Up'!A1480="","",'Set Up'!A1480)</f>
        <v/>
      </c>
      <c r="B1483" s="75" t="s">
        <v>81</v>
      </c>
      <c r="C1483" s="85"/>
      <c r="D1483" s="86" t="str">
        <f>IF(Table4[[#This Row],[Diameter (in)]]="","",(((CONVERT(Table4[[#This Row],[Diameter (in)]],"in","m"))/2)^2)*PI())</f>
        <v/>
      </c>
      <c r="E1483" s="87" t="str">
        <f>IF(Table4[[#This Row],[Area (m2)]]="","",$D$4/Table4[[#This Row],[Area (m2)]])</f>
        <v/>
      </c>
      <c r="F1483" s="85">
        <f t="shared" si="23"/>
        <v>4.6951999999999998</v>
      </c>
      <c r="G1483" s="88" t="str">
        <f>IF(Table4[[#This Row],[Segment]]="","",(CONVERT(Table4[[#This Row],[Diameter (in)]],"in","m")*$B$4*Table4[[#This Row],[Velocity (m/s)]])/$C$4)</f>
        <v/>
      </c>
      <c r="H1483" s="96" t="str">
        <f>IF(Table4[[#This Row],[Segment]]="","",IF(Table4[[#This Row],[Teynold''s Number]]&gt;4000,"TURBULENT","LAMINAR"))</f>
        <v/>
      </c>
      <c r="I1483" s="86" t="str">
        <f>IF(Table4[[#This Row],[Segment]]="","",INDEX(Data!C1480:C1494,MATCH(Table4[Material],Data!B1480:B1494,0)))</f>
        <v/>
      </c>
      <c r="J1483" s="89" t="str">
        <f>IF(Table4[[#This Row],[ε (m)]]="","",Table4[[#This Row],[ε (m)]]/(CONVERT(Table4[[#This Row],[Diameter (in)]],"in","m")))</f>
        <v/>
      </c>
      <c r="K1483" s="96" t="str">
        <f>IF(Table4[[#This Row],[Regime]]="LAMINAR",16/Table4[[#This Row],[Teynold''s Number]],"-")</f>
        <v>-</v>
      </c>
      <c r="L1483" s="86"/>
      <c r="M1483" s="97" t="str">
        <f>IF(Table4[[#This Row],[Regime]]="TURBULENT",(((-4*LOG10(Table4[[#This Row],[ε/D]]/3.7+1.256/(Table4[[#This Row],[Teynold''s Number]]*SQRT(Table4[[#This Row],[f turbulent (guess)]]))))^-1)^2),"")</f>
        <v/>
      </c>
      <c r="N1483" s="91" t="str">
        <f>IF(Table4[[#This Row],[f turbulent]]="","",Table4[[#This Row],[f turbulent (guess)]]-Table4[[#This Row],[f turbulent]])</f>
        <v/>
      </c>
      <c r="O1483" s="87">
        <f>IF(Table4[[#This Row],[Segment]]="",0,IF(C1484="",0,IF(C1484&lt;=Table4[[#This Row],[Diameter (in)]],0,1-(D1483/D1484))))</f>
        <v>0</v>
      </c>
      <c r="P1483" s="92" t="str">
        <f>IF(Table4[[#This Row],[Segment]]="","",IF(C1483&gt;C1484,"",IF(C1484="",0.55,(0.55*(1-D1484/D1483)))))</f>
        <v/>
      </c>
      <c r="Q148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83" s="92" t="str">
        <f>IF(Table4[[#This Row],[Segment]]="","",IF(Table4[[#This Row],[Kexpansion]]="","0",((Table4[[#This Row],[Velocity (m/s)]]^2)/2)*Table4[[#This Row],[Kexpansion]]))</f>
        <v/>
      </c>
      <c r="S1483" s="92" t="str">
        <f>IF(Table4[[#This Row],[Segment]]="","",IF(Table4[[#This Row],[Kcontraction]]="","0",((Table4[[#This Row],[Velocity (m/s)]]^2)/2)*Table4[[#This Row],[Kcontraction]]))</f>
        <v/>
      </c>
      <c r="T1483" s="89" t="str">
        <f>IF(Table4[[#This Row],[Segment]]="","",SUMIF($Y$7:$Y$2000,Table4[[#This Row],[Segment]],$AD$7:$AD$2000))</f>
        <v/>
      </c>
      <c r="U1483" s="95" t="str">
        <f>IF(Table4[[#This Row],[Segment]]="","",Table4[[#This Row],[Hfriction (J/kg)]]+Table4[[#This Row],[Hexpansions (J/kg)]]+Table4[[#This Row],[Hcontractions (J/kg)]]+Table4[[#This Row],[Hf (J/kg)]])</f>
        <v/>
      </c>
      <c r="V1483" s="95" t="str">
        <f>IF(Table4[[#This Row],[Segment]]="","",Table4[[#This Row],[Total Friction Loss (J/kg)]]*Table3[Density (kg/m3)])</f>
        <v/>
      </c>
      <c r="W1483" s="95" t="str">
        <f>IF(Table4[[#This Row],[Segment]]="","",Table4[[#This Row],[Total Pressure Drop (Pa)]]/1000)</f>
        <v/>
      </c>
      <c r="Y1483" s="82" t="str">
        <f>IF('Set Up'!D1706="","",'Set Up'!D1706)</f>
        <v/>
      </c>
      <c r="Z1483" s="82" t="str">
        <f>IF('Set Up'!E1706="","",'Set Up'!E1706)</f>
        <v/>
      </c>
      <c r="AA1483" s="82" t="str">
        <f>IF('Set Up'!F1706="","",'Set Up'!F1706)</f>
        <v/>
      </c>
      <c r="AB1483" s="82" t="str">
        <f>IF('Set Up'!G1706="","",'Set Up'!G1706)</f>
        <v/>
      </c>
      <c r="AC1483" s="82" t="str">
        <f t="array" ref="AC1483">IF(Y1483="","",INDEX(Data!$G$4:$G$51,MATCH(Table7[[#This Row],[Fitting]]&amp;Table7[[#This Row],[Fitting Subtype]],Data!$E$4:$E$51&amp;Data!$F$4:$F$51,0)))</f>
        <v/>
      </c>
      <c r="AD1483" s="89" t="str">
        <f>IF(Table7[[#This Row],[Segment]]="","",Table7[[#This Row],[Quantity]]*Table7[[#This Row],[Kf]]*(((INDEX(Table4[Velocity (m/s)],MATCH(Table7[[#This Row],[Segment]],Table4[Segment],0)))^2)/2))</f>
        <v/>
      </c>
      <c r="AF1483" s="82" t="str">
        <f>Table4[[#This Row],[Segment]]</f>
        <v/>
      </c>
      <c r="AG1483" s="75"/>
      <c r="AH1483" s="82" t="str">
        <f>IF(Table5[[#This Row],[Segment]]="","",AG1483-Table4[[#This Row],[Total Pressure Drop (kPa)]])</f>
        <v/>
      </c>
    </row>
    <row r="1484" spans="1:34" x14ac:dyDescent="0.25">
      <c r="A1484" s="95" t="str">
        <f>IF('Set Up'!A1481="","",'Set Up'!A1481)</f>
        <v/>
      </c>
      <c r="B1484" s="75" t="s">
        <v>81</v>
      </c>
      <c r="C1484" s="85"/>
      <c r="D1484" s="86" t="str">
        <f>IF(Table4[[#This Row],[Diameter (in)]]="","",(((CONVERT(Table4[[#This Row],[Diameter (in)]],"in","m"))/2)^2)*PI())</f>
        <v/>
      </c>
      <c r="E1484" s="87" t="str">
        <f>IF(Table4[[#This Row],[Area (m2)]]="","",$D$4/Table4[[#This Row],[Area (m2)]])</f>
        <v/>
      </c>
      <c r="F1484" s="85">
        <f t="shared" si="23"/>
        <v>4.6951999999999998</v>
      </c>
      <c r="G1484" s="88" t="str">
        <f>IF(Table4[[#This Row],[Segment]]="","",(CONVERT(Table4[[#This Row],[Diameter (in)]],"in","m")*$B$4*Table4[[#This Row],[Velocity (m/s)]])/$C$4)</f>
        <v/>
      </c>
      <c r="H1484" s="96" t="str">
        <f>IF(Table4[[#This Row],[Segment]]="","",IF(Table4[[#This Row],[Teynold''s Number]]&gt;4000,"TURBULENT","LAMINAR"))</f>
        <v/>
      </c>
      <c r="I1484" s="86" t="str">
        <f>IF(Table4[[#This Row],[Segment]]="","",INDEX(Data!C1481:C1495,MATCH(Table4[Material],Data!B1481:B1495,0)))</f>
        <v/>
      </c>
      <c r="J1484" s="89" t="str">
        <f>IF(Table4[[#This Row],[ε (m)]]="","",Table4[[#This Row],[ε (m)]]/(CONVERT(Table4[[#This Row],[Diameter (in)]],"in","m")))</f>
        <v/>
      </c>
      <c r="K1484" s="96" t="str">
        <f>IF(Table4[[#This Row],[Regime]]="LAMINAR",16/Table4[[#This Row],[Teynold''s Number]],"-")</f>
        <v>-</v>
      </c>
      <c r="L1484" s="86"/>
      <c r="M1484" s="97" t="str">
        <f>IF(Table4[[#This Row],[Regime]]="TURBULENT",(((-4*LOG10(Table4[[#This Row],[ε/D]]/3.7+1.256/(Table4[[#This Row],[Teynold''s Number]]*SQRT(Table4[[#This Row],[f turbulent (guess)]]))))^-1)^2),"")</f>
        <v/>
      </c>
      <c r="N1484" s="91" t="str">
        <f>IF(Table4[[#This Row],[f turbulent]]="","",Table4[[#This Row],[f turbulent (guess)]]-Table4[[#This Row],[f turbulent]])</f>
        <v/>
      </c>
      <c r="O1484" s="87">
        <f>IF(Table4[[#This Row],[Segment]]="",0,IF(C1485="",0,IF(C1485&lt;=Table4[[#This Row],[Diameter (in)]],0,1-(D1484/D1485))))</f>
        <v>0</v>
      </c>
      <c r="P1484" s="92" t="str">
        <f>IF(Table4[[#This Row],[Segment]]="","",IF(C1484&gt;C1485,"",IF(C1485="",0.55,(0.55*(1-D1485/D1484)))))</f>
        <v/>
      </c>
      <c r="Q148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84" s="92" t="str">
        <f>IF(Table4[[#This Row],[Segment]]="","",IF(Table4[[#This Row],[Kexpansion]]="","0",((Table4[[#This Row],[Velocity (m/s)]]^2)/2)*Table4[[#This Row],[Kexpansion]]))</f>
        <v/>
      </c>
      <c r="S1484" s="92" t="str">
        <f>IF(Table4[[#This Row],[Segment]]="","",IF(Table4[[#This Row],[Kcontraction]]="","0",((Table4[[#This Row],[Velocity (m/s)]]^2)/2)*Table4[[#This Row],[Kcontraction]]))</f>
        <v/>
      </c>
      <c r="T1484" s="89" t="str">
        <f>IF(Table4[[#This Row],[Segment]]="","",SUMIF($Y$7:$Y$2000,Table4[[#This Row],[Segment]],$AD$7:$AD$2000))</f>
        <v/>
      </c>
      <c r="U1484" s="95" t="str">
        <f>IF(Table4[[#This Row],[Segment]]="","",Table4[[#This Row],[Hfriction (J/kg)]]+Table4[[#This Row],[Hexpansions (J/kg)]]+Table4[[#This Row],[Hcontractions (J/kg)]]+Table4[[#This Row],[Hf (J/kg)]])</f>
        <v/>
      </c>
      <c r="V1484" s="95" t="str">
        <f>IF(Table4[[#This Row],[Segment]]="","",Table4[[#This Row],[Total Friction Loss (J/kg)]]*Table3[Density (kg/m3)])</f>
        <v/>
      </c>
      <c r="W1484" s="95" t="str">
        <f>IF(Table4[[#This Row],[Segment]]="","",Table4[[#This Row],[Total Pressure Drop (Pa)]]/1000)</f>
        <v/>
      </c>
      <c r="Y1484" s="82" t="str">
        <f>IF('Set Up'!D1707="","",'Set Up'!D1707)</f>
        <v/>
      </c>
      <c r="Z1484" s="82" t="str">
        <f>IF('Set Up'!E1707="","",'Set Up'!E1707)</f>
        <v/>
      </c>
      <c r="AA1484" s="82" t="str">
        <f>IF('Set Up'!F1707="","",'Set Up'!F1707)</f>
        <v/>
      </c>
      <c r="AB1484" s="82" t="str">
        <f>IF('Set Up'!G1707="","",'Set Up'!G1707)</f>
        <v/>
      </c>
      <c r="AC1484" s="82" t="str">
        <f t="array" ref="AC1484">IF(Y1484="","",INDEX(Data!$G$4:$G$51,MATCH(Table7[[#This Row],[Fitting]]&amp;Table7[[#This Row],[Fitting Subtype]],Data!$E$4:$E$51&amp;Data!$F$4:$F$51,0)))</f>
        <v/>
      </c>
      <c r="AD1484" s="89" t="str">
        <f>IF(Table7[[#This Row],[Segment]]="","",Table7[[#This Row],[Quantity]]*Table7[[#This Row],[Kf]]*(((INDEX(Table4[Velocity (m/s)],MATCH(Table7[[#This Row],[Segment]],Table4[Segment],0)))^2)/2))</f>
        <v/>
      </c>
      <c r="AF1484" s="82" t="str">
        <f>Table4[[#This Row],[Segment]]</f>
        <v/>
      </c>
      <c r="AG1484" s="75"/>
      <c r="AH1484" s="82" t="str">
        <f>IF(Table5[[#This Row],[Segment]]="","",AG1484-Table4[[#This Row],[Total Pressure Drop (kPa)]])</f>
        <v/>
      </c>
    </row>
    <row r="1485" spans="1:34" x14ac:dyDescent="0.25">
      <c r="A1485" s="95" t="str">
        <f>IF('Set Up'!A1482="","",'Set Up'!A1482)</f>
        <v/>
      </c>
      <c r="B1485" s="75" t="s">
        <v>81</v>
      </c>
      <c r="C1485" s="85"/>
      <c r="D1485" s="86" t="str">
        <f>IF(Table4[[#This Row],[Diameter (in)]]="","",(((CONVERT(Table4[[#This Row],[Diameter (in)]],"in","m"))/2)^2)*PI())</f>
        <v/>
      </c>
      <c r="E1485" s="87" t="str">
        <f>IF(Table4[[#This Row],[Area (m2)]]="","",$D$4/Table4[[#This Row],[Area (m2)]])</f>
        <v/>
      </c>
      <c r="F1485" s="85">
        <f t="shared" si="23"/>
        <v>4.6951999999999998</v>
      </c>
      <c r="G1485" s="88" t="str">
        <f>IF(Table4[[#This Row],[Segment]]="","",(CONVERT(Table4[[#This Row],[Diameter (in)]],"in","m")*$B$4*Table4[[#This Row],[Velocity (m/s)]])/$C$4)</f>
        <v/>
      </c>
      <c r="H1485" s="96" t="str">
        <f>IF(Table4[[#This Row],[Segment]]="","",IF(Table4[[#This Row],[Teynold''s Number]]&gt;4000,"TURBULENT","LAMINAR"))</f>
        <v/>
      </c>
      <c r="I1485" s="86" t="str">
        <f>IF(Table4[[#This Row],[Segment]]="","",INDEX(Data!C1482:C1496,MATCH(Table4[Material],Data!B1482:B1496,0)))</f>
        <v/>
      </c>
      <c r="J1485" s="89" t="str">
        <f>IF(Table4[[#This Row],[ε (m)]]="","",Table4[[#This Row],[ε (m)]]/(CONVERT(Table4[[#This Row],[Diameter (in)]],"in","m")))</f>
        <v/>
      </c>
      <c r="K1485" s="96" t="str">
        <f>IF(Table4[[#This Row],[Regime]]="LAMINAR",16/Table4[[#This Row],[Teynold''s Number]],"-")</f>
        <v>-</v>
      </c>
      <c r="L1485" s="86"/>
      <c r="M1485" s="97" t="str">
        <f>IF(Table4[[#This Row],[Regime]]="TURBULENT",(((-4*LOG10(Table4[[#This Row],[ε/D]]/3.7+1.256/(Table4[[#This Row],[Teynold''s Number]]*SQRT(Table4[[#This Row],[f turbulent (guess)]]))))^-1)^2),"")</f>
        <v/>
      </c>
      <c r="N1485" s="91" t="str">
        <f>IF(Table4[[#This Row],[f turbulent]]="","",Table4[[#This Row],[f turbulent (guess)]]-Table4[[#This Row],[f turbulent]])</f>
        <v/>
      </c>
      <c r="O1485" s="87">
        <f>IF(Table4[[#This Row],[Segment]]="",0,IF(C1486="",0,IF(C1486&lt;=Table4[[#This Row],[Diameter (in)]],0,1-(D1485/D1486))))</f>
        <v>0</v>
      </c>
      <c r="P1485" s="92" t="str">
        <f>IF(Table4[[#This Row],[Segment]]="","",IF(C1485&gt;C1486,"",IF(C1486="",0.55,(0.55*(1-D1486/D1485)))))</f>
        <v/>
      </c>
      <c r="Q148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85" s="92" t="str">
        <f>IF(Table4[[#This Row],[Segment]]="","",IF(Table4[[#This Row],[Kexpansion]]="","0",((Table4[[#This Row],[Velocity (m/s)]]^2)/2)*Table4[[#This Row],[Kexpansion]]))</f>
        <v/>
      </c>
      <c r="S1485" s="92" t="str">
        <f>IF(Table4[[#This Row],[Segment]]="","",IF(Table4[[#This Row],[Kcontraction]]="","0",((Table4[[#This Row],[Velocity (m/s)]]^2)/2)*Table4[[#This Row],[Kcontraction]]))</f>
        <v/>
      </c>
      <c r="T1485" s="89" t="str">
        <f>IF(Table4[[#This Row],[Segment]]="","",SUMIF($Y$7:$Y$2000,Table4[[#This Row],[Segment]],$AD$7:$AD$2000))</f>
        <v/>
      </c>
      <c r="U1485" s="95" t="str">
        <f>IF(Table4[[#This Row],[Segment]]="","",Table4[[#This Row],[Hfriction (J/kg)]]+Table4[[#This Row],[Hexpansions (J/kg)]]+Table4[[#This Row],[Hcontractions (J/kg)]]+Table4[[#This Row],[Hf (J/kg)]])</f>
        <v/>
      </c>
      <c r="V1485" s="95" t="str">
        <f>IF(Table4[[#This Row],[Segment]]="","",Table4[[#This Row],[Total Friction Loss (J/kg)]]*Table3[Density (kg/m3)])</f>
        <v/>
      </c>
      <c r="W1485" s="95" t="str">
        <f>IF(Table4[[#This Row],[Segment]]="","",Table4[[#This Row],[Total Pressure Drop (Pa)]]/1000)</f>
        <v/>
      </c>
      <c r="Y1485" s="82" t="str">
        <f>IF('Set Up'!D1708="","",'Set Up'!D1708)</f>
        <v/>
      </c>
      <c r="Z1485" s="82" t="str">
        <f>IF('Set Up'!E1708="","",'Set Up'!E1708)</f>
        <v/>
      </c>
      <c r="AA1485" s="82" t="str">
        <f>IF('Set Up'!F1708="","",'Set Up'!F1708)</f>
        <v/>
      </c>
      <c r="AB1485" s="82" t="str">
        <f>IF('Set Up'!G1708="","",'Set Up'!G1708)</f>
        <v/>
      </c>
      <c r="AC1485" s="82" t="str">
        <f t="array" ref="AC1485">IF(Y1485="","",INDEX(Data!$G$4:$G$51,MATCH(Table7[[#This Row],[Fitting]]&amp;Table7[[#This Row],[Fitting Subtype]],Data!$E$4:$E$51&amp;Data!$F$4:$F$51,0)))</f>
        <v/>
      </c>
      <c r="AD1485" s="89" t="str">
        <f>IF(Table7[[#This Row],[Segment]]="","",Table7[[#This Row],[Quantity]]*Table7[[#This Row],[Kf]]*(((INDEX(Table4[Velocity (m/s)],MATCH(Table7[[#This Row],[Segment]],Table4[Segment],0)))^2)/2))</f>
        <v/>
      </c>
      <c r="AF1485" s="82" t="str">
        <f>Table4[[#This Row],[Segment]]</f>
        <v/>
      </c>
      <c r="AG1485" s="75"/>
      <c r="AH1485" s="82" t="str">
        <f>IF(Table5[[#This Row],[Segment]]="","",AG1485-Table4[[#This Row],[Total Pressure Drop (kPa)]])</f>
        <v/>
      </c>
    </row>
    <row r="1486" spans="1:34" x14ac:dyDescent="0.25">
      <c r="A1486" s="95" t="str">
        <f>IF('Set Up'!A1483="","",'Set Up'!A1483)</f>
        <v/>
      </c>
      <c r="B1486" s="75" t="s">
        <v>81</v>
      </c>
      <c r="C1486" s="85"/>
      <c r="D1486" s="86" t="str">
        <f>IF(Table4[[#This Row],[Diameter (in)]]="","",(((CONVERT(Table4[[#This Row],[Diameter (in)]],"in","m"))/2)^2)*PI())</f>
        <v/>
      </c>
      <c r="E1486" s="87" t="str">
        <f>IF(Table4[[#This Row],[Area (m2)]]="","",$D$4/Table4[[#This Row],[Area (m2)]])</f>
        <v/>
      </c>
      <c r="F1486" s="85">
        <f t="shared" si="23"/>
        <v>4.6951999999999998</v>
      </c>
      <c r="G1486" s="88" t="str">
        <f>IF(Table4[[#This Row],[Segment]]="","",(CONVERT(Table4[[#This Row],[Diameter (in)]],"in","m")*$B$4*Table4[[#This Row],[Velocity (m/s)]])/$C$4)</f>
        <v/>
      </c>
      <c r="H1486" s="96" t="str">
        <f>IF(Table4[[#This Row],[Segment]]="","",IF(Table4[[#This Row],[Teynold''s Number]]&gt;4000,"TURBULENT","LAMINAR"))</f>
        <v/>
      </c>
      <c r="I1486" s="86" t="str">
        <f>IF(Table4[[#This Row],[Segment]]="","",INDEX(Data!C1483:C1497,MATCH(Table4[Material],Data!B1483:B1497,0)))</f>
        <v/>
      </c>
      <c r="J1486" s="89" t="str">
        <f>IF(Table4[[#This Row],[ε (m)]]="","",Table4[[#This Row],[ε (m)]]/(CONVERT(Table4[[#This Row],[Diameter (in)]],"in","m")))</f>
        <v/>
      </c>
      <c r="K1486" s="96" t="str">
        <f>IF(Table4[[#This Row],[Regime]]="LAMINAR",16/Table4[[#This Row],[Teynold''s Number]],"-")</f>
        <v>-</v>
      </c>
      <c r="L1486" s="86"/>
      <c r="M1486" s="97" t="str">
        <f>IF(Table4[[#This Row],[Regime]]="TURBULENT",(((-4*LOG10(Table4[[#This Row],[ε/D]]/3.7+1.256/(Table4[[#This Row],[Teynold''s Number]]*SQRT(Table4[[#This Row],[f turbulent (guess)]]))))^-1)^2),"")</f>
        <v/>
      </c>
      <c r="N1486" s="91" t="str">
        <f>IF(Table4[[#This Row],[f turbulent]]="","",Table4[[#This Row],[f turbulent (guess)]]-Table4[[#This Row],[f turbulent]])</f>
        <v/>
      </c>
      <c r="O1486" s="87">
        <f>IF(Table4[[#This Row],[Segment]]="",0,IF(C1487="",0,IF(C1487&lt;=Table4[[#This Row],[Diameter (in)]],0,1-(D1486/D1487))))</f>
        <v>0</v>
      </c>
      <c r="P1486" s="92" t="str">
        <f>IF(Table4[[#This Row],[Segment]]="","",IF(C1486&gt;C1487,"",IF(C1487="",0.55,(0.55*(1-D1487/D1486)))))</f>
        <v/>
      </c>
      <c r="Q148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86" s="92" t="str">
        <f>IF(Table4[[#This Row],[Segment]]="","",IF(Table4[[#This Row],[Kexpansion]]="","0",((Table4[[#This Row],[Velocity (m/s)]]^2)/2)*Table4[[#This Row],[Kexpansion]]))</f>
        <v/>
      </c>
      <c r="S1486" s="92" t="str">
        <f>IF(Table4[[#This Row],[Segment]]="","",IF(Table4[[#This Row],[Kcontraction]]="","0",((Table4[[#This Row],[Velocity (m/s)]]^2)/2)*Table4[[#This Row],[Kcontraction]]))</f>
        <v/>
      </c>
      <c r="T1486" s="89" t="str">
        <f>IF(Table4[[#This Row],[Segment]]="","",SUMIF($Y$7:$Y$2000,Table4[[#This Row],[Segment]],$AD$7:$AD$2000))</f>
        <v/>
      </c>
      <c r="U1486" s="95" t="str">
        <f>IF(Table4[[#This Row],[Segment]]="","",Table4[[#This Row],[Hfriction (J/kg)]]+Table4[[#This Row],[Hexpansions (J/kg)]]+Table4[[#This Row],[Hcontractions (J/kg)]]+Table4[[#This Row],[Hf (J/kg)]])</f>
        <v/>
      </c>
      <c r="V1486" s="95" t="str">
        <f>IF(Table4[[#This Row],[Segment]]="","",Table4[[#This Row],[Total Friction Loss (J/kg)]]*Table3[Density (kg/m3)])</f>
        <v/>
      </c>
      <c r="W1486" s="95" t="str">
        <f>IF(Table4[[#This Row],[Segment]]="","",Table4[[#This Row],[Total Pressure Drop (Pa)]]/1000)</f>
        <v/>
      </c>
      <c r="Y1486" s="82" t="str">
        <f>IF('Set Up'!D1709="","",'Set Up'!D1709)</f>
        <v/>
      </c>
      <c r="Z1486" s="82" t="str">
        <f>IF('Set Up'!E1709="","",'Set Up'!E1709)</f>
        <v/>
      </c>
      <c r="AA1486" s="82" t="str">
        <f>IF('Set Up'!F1709="","",'Set Up'!F1709)</f>
        <v/>
      </c>
      <c r="AB1486" s="82" t="str">
        <f>IF('Set Up'!G1709="","",'Set Up'!G1709)</f>
        <v/>
      </c>
      <c r="AC1486" s="82" t="str">
        <f t="array" ref="AC1486">IF(Y1486="","",INDEX(Data!$G$4:$G$51,MATCH(Table7[[#This Row],[Fitting]]&amp;Table7[[#This Row],[Fitting Subtype]],Data!$E$4:$E$51&amp;Data!$F$4:$F$51,0)))</f>
        <v/>
      </c>
      <c r="AD1486" s="89" t="str">
        <f>IF(Table7[[#This Row],[Segment]]="","",Table7[[#This Row],[Quantity]]*Table7[[#This Row],[Kf]]*(((INDEX(Table4[Velocity (m/s)],MATCH(Table7[[#This Row],[Segment]],Table4[Segment],0)))^2)/2))</f>
        <v/>
      </c>
      <c r="AF1486" s="82" t="str">
        <f>Table4[[#This Row],[Segment]]</f>
        <v/>
      </c>
      <c r="AG1486" s="75"/>
      <c r="AH1486" s="82" t="str">
        <f>IF(Table5[[#This Row],[Segment]]="","",AG1486-Table4[[#This Row],[Total Pressure Drop (kPa)]])</f>
        <v/>
      </c>
    </row>
    <row r="1487" spans="1:34" x14ac:dyDescent="0.25">
      <c r="A1487" s="95" t="str">
        <f>IF('Set Up'!A1484="","",'Set Up'!A1484)</f>
        <v/>
      </c>
      <c r="B1487" s="75" t="s">
        <v>81</v>
      </c>
      <c r="C1487" s="85"/>
      <c r="D1487" s="86" t="str">
        <f>IF(Table4[[#This Row],[Diameter (in)]]="","",(((CONVERT(Table4[[#This Row],[Diameter (in)]],"in","m"))/2)^2)*PI())</f>
        <v/>
      </c>
      <c r="E1487" s="87" t="str">
        <f>IF(Table4[[#This Row],[Area (m2)]]="","",$D$4/Table4[[#This Row],[Area (m2)]])</f>
        <v/>
      </c>
      <c r="F1487" s="85">
        <f t="shared" si="23"/>
        <v>4.6951999999999998</v>
      </c>
      <c r="G1487" s="88" t="str">
        <f>IF(Table4[[#This Row],[Segment]]="","",(CONVERT(Table4[[#This Row],[Diameter (in)]],"in","m")*$B$4*Table4[[#This Row],[Velocity (m/s)]])/$C$4)</f>
        <v/>
      </c>
      <c r="H1487" s="96" t="str">
        <f>IF(Table4[[#This Row],[Segment]]="","",IF(Table4[[#This Row],[Teynold''s Number]]&gt;4000,"TURBULENT","LAMINAR"))</f>
        <v/>
      </c>
      <c r="I1487" s="86" t="str">
        <f>IF(Table4[[#This Row],[Segment]]="","",INDEX(Data!C1484:C1498,MATCH(Table4[Material],Data!B1484:B1498,0)))</f>
        <v/>
      </c>
      <c r="J1487" s="89" t="str">
        <f>IF(Table4[[#This Row],[ε (m)]]="","",Table4[[#This Row],[ε (m)]]/(CONVERT(Table4[[#This Row],[Diameter (in)]],"in","m")))</f>
        <v/>
      </c>
      <c r="K1487" s="96" t="str">
        <f>IF(Table4[[#This Row],[Regime]]="LAMINAR",16/Table4[[#This Row],[Teynold''s Number]],"-")</f>
        <v>-</v>
      </c>
      <c r="L1487" s="86"/>
      <c r="M1487" s="97" t="str">
        <f>IF(Table4[[#This Row],[Regime]]="TURBULENT",(((-4*LOG10(Table4[[#This Row],[ε/D]]/3.7+1.256/(Table4[[#This Row],[Teynold''s Number]]*SQRT(Table4[[#This Row],[f turbulent (guess)]]))))^-1)^2),"")</f>
        <v/>
      </c>
      <c r="N1487" s="91" t="str">
        <f>IF(Table4[[#This Row],[f turbulent]]="","",Table4[[#This Row],[f turbulent (guess)]]-Table4[[#This Row],[f turbulent]])</f>
        <v/>
      </c>
      <c r="O1487" s="87">
        <f>IF(Table4[[#This Row],[Segment]]="",0,IF(C1488="",0,IF(C1488&lt;=Table4[[#This Row],[Diameter (in)]],0,1-(D1487/D1488))))</f>
        <v>0</v>
      </c>
      <c r="P1487" s="92" t="str">
        <f>IF(Table4[[#This Row],[Segment]]="","",IF(C1487&gt;C1488,"",IF(C1488="",0.55,(0.55*(1-D1488/D1487)))))</f>
        <v/>
      </c>
      <c r="Q148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87" s="92" t="str">
        <f>IF(Table4[[#This Row],[Segment]]="","",IF(Table4[[#This Row],[Kexpansion]]="","0",((Table4[[#This Row],[Velocity (m/s)]]^2)/2)*Table4[[#This Row],[Kexpansion]]))</f>
        <v/>
      </c>
      <c r="S1487" s="92" t="str">
        <f>IF(Table4[[#This Row],[Segment]]="","",IF(Table4[[#This Row],[Kcontraction]]="","0",((Table4[[#This Row],[Velocity (m/s)]]^2)/2)*Table4[[#This Row],[Kcontraction]]))</f>
        <v/>
      </c>
      <c r="T1487" s="89" t="str">
        <f>IF(Table4[[#This Row],[Segment]]="","",SUMIF($Y$7:$Y$2000,Table4[[#This Row],[Segment]],$AD$7:$AD$2000))</f>
        <v/>
      </c>
      <c r="U1487" s="95" t="str">
        <f>IF(Table4[[#This Row],[Segment]]="","",Table4[[#This Row],[Hfriction (J/kg)]]+Table4[[#This Row],[Hexpansions (J/kg)]]+Table4[[#This Row],[Hcontractions (J/kg)]]+Table4[[#This Row],[Hf (J/kg)]])</f>
        <v/>
      </c>
      <c r="V1487" s="95" t="str">
        <f>IF(Table4[[#This Row],[Segment]]="","",Table4[[#This Row],[Total Friction Loss (J/kg)]]*Table3[Density (kg/m3)])</f>
        <v/>
      </c>
      <c r="W1487" s="95" t="str">
        <f>IF(Table4[[#This Row],[Segment]]="","",Table4[[#This Row],[Total Pressure Drop (Pa)]]/1000)</f>
        <v/>
      </c>
      <c r="Y1487" s="82" t="str">
        <f>IF('Set Up'!D1710="","",'Set Up'!D1710)</f>
        <v/>
      </c>
      <c r="Z1487" s="82" t="str">
        <f>IF('Set Up'!E1710="","",'Set Up'!E1710)</f>
        <v/>
      </c>
      <c r="AA1487" s="82" t="str">
        <f>IF('Set Up'!F1710="","",'Set Up'!F1710)</f>
        <v/>
      </c>
      <c r="AB1487" s="82" t="str">
        <f>IF('Set Up'!G1710="","",'Set Up'!G1710)</f>
        <v/>
      </c>
      <c r="AC1487" s="82" t="str">
        <f t="array" ref="AC1487">IF(Y1487="","",INDEX(Data!$G$4:$G$51,MATCH(Table7[[#This Row],[Fitting]]&amp;Table7[[#This Row],[Fitting Subtype]],Data!$E$4:$E$51&amp;Data!$F$4:$F$51,0)))</f>
        <v/>
      </c>
      <c r="AD1487" s="89" t="str">
        <f>IF(Table7[[#This Row],[Segment]]="","",Table7[[#This Row],[Quantity]]*Table7[[#This Row],[Kf]]*(((INDEX(Table4[Velocity (m/s)],MATCH(Table7[[#This Row],[Segment]],Table4[Segment],0)))^2)/2))</f>
        <v/>
      </c>
      <c r="AF1487" s="82" t="str">
        <f>Table4[[#This Row],[Segment]]</f>
        <v/>
      </c>
      <c r="AG1487" s="75"/>
      <c r="AH1487" s="82" t="str">
        <f>IF(Table5[[#This Row],[Segment]]="","",AG1487-Table4[[#This Row],[Total Pressure Drop (kPa)]])</f>
        <v/>
      </c>
    </row>
    <row r="1488" spans="1:34" x14ac:dyDescent="0.25">
      <c r="A1488" s="95" t="str">
        <f>IF('Set Up'!A1485="","",'Set Up'!A1485)</f>
        <v/>
      </c>
      <c r="B1488" s="75" t="s">
        <v>81</v>
      </c>
      <c r="C1488" s="85"/>
      <c r="D1488" s="86" t="str">
        <f>IF(Table4[[#This Row],[Diameter (in)]]="","",(((CONVERT(Table4[[#This Row],[Diameter (in)]],"in","m"))/2)^2)*PI())</f>
        <v/>
      </c>
      <c r="E1488" s="87" t="str">
        <f>IF(Table4[[#This Row],[Area (m2)]]="","",$D$4/Table4[[#This Row],[Area (m2)]])</f>
        <v/>
      </c>
      <c r="F1488" s="85">
        <f t="shared" si="23"/>
        <v>4.6951999999999998</v>
      </c>
      <c r="G1488" s="88" t="str">
        <f>IF(Table4[[#This Row],[Segment]]="","",(CONVERT(Table4[[#This Row],[Diameter (in)]],"in","m")*$B$4*Table4[[#This Row],[Velocity (m/s)]])/$C$4)</f>
        <v/>
      </c>
      <c r="H1488" s="96" t="str">
        <f>IF(Table4[[#This Row],[Segment]]="","",IF(Table4[[#This Row],[Teynold''s Number]]&gt;4000,"TURBULENT","LAMINAR"))</f>
        <v/>
      </c>
      <c r="I1488" s="86" t="str">
        <f>IF(Table4[[#This Row],[Segment]]="","",INDEX(Data!C1485:C1499,MATCH(Table4[Material],Data!B1485:B1499,0)))</f>
        <v/>
      </c>
      <c r="J1488" s="89" t="str">
        <f>IF(Table4[[#This Row],[ε (m)]]="","",Table4[[#This Row],[ε (m)]]/(CONVERT(Table4[[#This Row],[Diameter (in)]],"in","m")))</f>
        <v/>
      </c>
      <c r="K1488" s="96" t="str">
        <f>IF(Table4[[#This Row],[Regime]]="LAMINAR",16/Table4[[#This Row],[Teynold''s Number]],"-")</f>
        <v>-</v>
      </c>
      <c r="L1488" s="86"/>
      <c r="M1488" s="97" t="str">
        <f>IF(Table4[[#This Row],[Regime]]="TURBULENT",(((-4*LOG10(Table4[[#This Row],[ε/D]]/3.7+1.256/(Table4[[#This Row],[Teynold''s Number]]*SQRT(Table4[[#This Row],[f turbulent (guess)]]))))^-1)^2),"")</f>
        <v/>
      </c>
      <c r="N1488" s="91" t="str">
        <f>IF(Table4[[#This Row],[f turbulent]]="","",Table4[[#This Row],[f turbulent (guess)]]-Table4[[#This Row],[f turbulent]])</f>
        <v/>
      </c>
      <c r="O1488" s="87">
        <f>IF(Table4[[#This Row],[Segment]]="",0,IF(C1489="",0,IF(C1489&lt;=Table4[[#This Row],[Diameter (in)]],0,1-(D1488/D1489))))</f>
        <v>0</v>
      </c>
      <c r="P1488" s="92" t="str">
        <f>IF(Table4[[#This Row],[Segment]]="","",IF(C1488&gt;C1489,"",IF(C1489="",0.55,(0.55*(1-D1489/D1488)))))</f>
        <v/>
      </c>
      <c r="Q148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88" s="92" t="str">
        <f>IF(Table4[[#This Row],[Segment]]="","",IF(Table4[[#This Row],[Kexpansion]]="","0",((Table4[[#This Row],[Velocity (m/s)]]^2)/2)*Table4[[#This Row],[Kexpansion]]))</f>
        <v/>
      </c>
      <c r="S1488" s="92" t="str">
        <f>IF(Table4[[#This Row],[Segment]]="","",IF(Table4[[#This Row],[Kcontraction]]="","0",((Table4[[#This Row],[Velocity (m/s)]]^2)/2)*Table4[[#This Row],[Kcontraction]]))</f>
        <v/>
      </c>
      <c r="T1488" s="89" t="str">
        <f>IF(Table4[[#This Row],[Segment]]="","",SUMIF($Y$7:$Y$2000,Table4[[#This Row],[Segment]],$AD$7:$AD$2000))</f>
        <v/>
      </c>
      <c r="U1488" s="95" t="str">
        <f>IF(Table4[[#This Row],[Segment]]="","",Table4[[#This Row],[Hfriction (J/kg)]]+Table4[[#This Row],[Hexpansions (J/kg)]]+Table4[[#This Row],[Hcontractions (J/kg)]]+Table4[[#This Row],[Hf (J/kg)]])</f>
        <v/>
      </c>
      <c r="V1488" s="95" t="str">
        <f>IF(Table4[[#This Row],[Segment]]="","",Table4[[#This Row],[Total Friction Loss (J/kg)]]*Table3[Density (kg/m3)])</f>
        <v/>
      </c>
      <c r="W1488" s="95" t="str">
        <f>IF(Table4[[#This Row],[Segment]]="","",Table4[[#This Row],[Total Pressure Drop (Pa)]]/1000)</f>
        <v/>
      </c>
      <c r="Y1488" s="82" t="str">
        <f>IF('Set Up'!D1711="","",'Set Up'!D1711)</f>
        <v/>
      </c>
      <c r="Z1488" s="82" t="str">
        <f>IF('Set Up'!E1711="","",'Set Up'!E1711)</f>
        <v/>
      </c>
      <c r="AA1488" s="82" t="str">
        <f>IF('Set Up'!F1711="","",'Set Up'!F1711)</f>
        <v/>
      </c>
      <c r="AB1488" s="82" t="str">
        <f>IF('Set Up'!G1711="","",'Set Up'!G1711)</f>
        <v/>
      </c>
      <c r="AC1488" s="82" t="str">
        <f t="array" ref="AC1488">IF(Y1488="","",INDEX(Data!$G$4:$G$51,MATCH(Table7[[#This Row],[Fitting]]&amp;Table7[[#This Row],[Fitting Subtype]],Data!$E$4:$E$51&amp;Data!$F$4:$F$51,0)))</f>
        <v/>
      </c>
      <c r="AD1488" s="89" t="str">
        <f>IF(Table7[[#This Row],[Segment]]="","",Table7[[#This Row],[Quantity]]*Table7[[#This Row],[Kf]]*(((INDEX(Table4[Velocity (m/s)],MATCH(Table7[[#This Row],[Segment]],Table4[Segment],0)))^2)/2))</f>
        <v/>
      </c>
      <c r="AF1488" s="82" t="str">
        <f>Table4[[#This Row],[Segment]]</f>
        <v/>
      </c>
      <c r="AG1488" s="75"/>
      <c r="AH1488" s="82" t="str">
        <f>IF(Table5[[#This Row],[Segment]]="","",AG1488-Table4[[#This Row],[Total Pressure Drop (kPa)]])</f>
        <v/>
      </c>
    </row>
    <row r="1489" spans="1:34" x14ac:dyDescent="0.25">
      <c r="A1489" s="95" t="str">
        <f>IF('Set Up'!A1486="","",'Set Up'!A1486)</f>
        <v/>
      </c>
      <c r="B1489" s="75" t="s">
        <v>81</v>
      </c>
      <c r="C1489" s="85"/>
      <c r="D1489" s="86" t="str">
        <f>IF(Table4[[#This Row],[Diameter (in)]]="","",(((CONVERT(Table4[[#This Row],[Diameter (in)]],"in","m"))/2)^2)*PI())</f>
        <v/>
      </c>
      <c r="E1489" s="87" t="str">
        <f>IF(Table4[[#This Row],[Area (m2)]]="","",$D$4/Table4[[#This Row],[Area (m2)]])</f>
        <v/>
      </c>
      <c r="F1489" s="85">
        <f t="shared" si="23"/>
        <v>4.6951999999999998</v>
      </c>
      <c r="G1489" s="88" t="str">
        <f>IF(Table4[[#This Row],[Segment]]="","",(CONVERT(Table4[[#This Row],[Diameter (in)]],"in","m")*$B$4*Table4[[#This Row],[Velocity (m/s)]])/$C$4)</f>
        <v/>
      </c>
      <c r="H1489" s="96" t="str">
        <f>IF(Table4[[#This Row],[Segment]]="","",IF(Table4[[#This Row],[Teynold''s Number]]&gt;4000,"TURBULENT","LAMINAR"))</f>
        <v/>
      </c>
      <c r="I1489" s="86" t="str">
        <f>IF(Table4[[#This Row],[Segment]]="","",INDEX(Data!C1486:C1500,MATCH(Table4[Material],Data!B1486:B1500,0)))</f>
        <v/>
      </c>
      <c r="J1489" s="89" t="str">
        <f>IF(Table4[[#This Row],[ε (m)]]="","",Table4[[#This Row],[ε (m)]]/(CONVERT(Table4[[#This Row],[Diameter (in)]],"in","m")))</f>
        <v/>
      </c>
      <c r="K1489" s="96" t="str">
        <f>IF(Table4[[#This Row],[Regime]]="LAMINAR",16/Table4[[#This Row],[Teynold''s Number]],"-")</f>
        <v>-</v>
      </c>
      <c r="L1489" s="86"/>
      <c r="M1489" s="97" t="str">
        <f>IF(Table4[[#This Row],[Regime]]="TURBULENT",(((-4*LOG10(Table4[[#This Row],[ε/D]]/3.7+1.256/(Table4[[#This Row],[Teynold''s Number]]*SQRT(Table4[[#This Row],[f turbulent (guess)]]))))^-1)^2),"")</f>
        <v/>
      </c>
      <c r="N1489" s="91" t="str">
        <f>IF(Table4[[#This Row],[f turbulent]]="","",Table4[[#This Row],[f turbulent (guess)]]-Table4[[#This Row],[f turbulent]])</f>
        <v/>
      </c>
      <c r="O1489" s="87">
        <f>IF(Table4[[#This Row],[Segment]]="",0,IF(C1490="",0,IF(C1490&lt;=Table4[[#This Row],[Diameter (in)]],0,1-(D1489/D1490))))</f>
        <v>0</v>
      </c>
      <c r="P1489" s="92" t="str">
        <f>IF(Table4[[#This Row],[Segment]]="","",IF(C1489&gt;C1490,"",IF(C1490="",0.55,(0.55*(1-D1490/D1489)))))</f>
        <v/>
      </c>
      <c r="Q148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89" s="92" t="str">
        <f>IF(Table4[[#This Row],[Segment]]="","",IF(Table4[[#This Row],[Kexpansion]]="","0",((Table4[[#This Row],[Velocity (m/s)]]^2)/2)*Table4[[#This Row],[Kexpansion]]))</f>
        <v/>
      </c>
      <c r="S1489" s="92" t="str">
        <f>IF(Table4[[#This Row],[Segment]]="","",IF(Table4[[#This Row],[Kcontraction]]="","0",((Table4[[#This Row],[Velocity (m/s)]]^2)/2)*Table4[[#This Row],[Kcontraction]]))</f>
        <v/>
      </c>
      <c r="T1489" s="89" t="str">
        <f>IF(Table4[[#This Row],[Segment]]="","",SUMIF($Y$7:$Y$2000,Table4[[#This Row],[Segment]],$AD$7:$AD$2000))</f>
        <v/>
      </c>
      <c r="U1489" s="95" t="str">
        <f>IF(Table4[[#This Row],[Segment]]="","",Table4[[#This Row],[Hfriction (J/kg)]]+Table4[[#This Row],[Hexpansions (J/kg)]]+Table4[[#This Row],[Hcontractions (J/kg)]]+Table4[[#This Row],[Hf (J/kg)]])</f>
        <v/>
      </c>
      <c r="V1489" s="95" t="str">
        <f>IF(Table4[[#This Row],[Segment]]="","",Table4[[#This Row],[Total Friction Loss (J/kg)]]*Table3[Density (kg/m3)])</f>
        <v/>
      </c>
      <c r="W1489" s="95" t="str">
        <f>IF(Table4[[#This Row],[Segment]]="","",Table4[[#This Row],[Total Pressure Drop (Pa)]]/1000)</f>
        <v/>
      </c>
      <c r="Y1489" s="82" t="str">
        <f>IF('Set Up'!D1712="","",'Set Up'!D1712)</f>
        <v/>
      </c>
      <c r="Z1489" s="82" t="str">
        <f>IF('Set Up'!E1712="","",'Set Up'!E1712)</f>
        <v/>
      </c>
      <c r="AA1489" s="82" t="str">
        <f>IF('Set Up'!F1712="","",'Set Up'!F1712)</f>
        <v/>
      </c>
      <c r="AB1489" s="82" t="str">
        <f>IF('Set Up'!G1712="","",'Set Up'!G1712)</f>
        <v/>
      </c>
      <c r="AC1489" s="82" t="str">
        <f t="array" ref="AC1489">IF(Y1489="","",INDEX(Data!$G$4:$G$51,MATCH(Table7[[#This Row],[Fitting]]&amp;Table7[[#This Row],[Fitting Subtype]],Data!$E$4:$E$51&amp;Data!$F$4:$F$51,0)))</f>
        <v/>
      </c>
      <c r="AD1489" s="89" t="str">
        <f>IF(Table7[[#This Row],[Segment]]="","",Table7[[#This Row],[Quantity]]*Table7[[#This Row],[Kf]]*(((INDEX(Table4[Velocity (m/s)],MATCH(Table7[[#This Row],[Segment]],Table4[Segment],0)))^2)/2))</f>
        <v/>
      </c>
      <c r="AF1489" s="82" t="str">
        <f>Table4[[#This Row],[Segment]]</f>
        <v/>
      </c>
      <c r="AG1489" s="75"/>
      <c r="AH1489" s="82" t="str">
        <f>IF(Table5[[#This Row],[Segment]]="","",AG1489-Table4[[#This Row],[Total Pressure Drop (kPa)]])</f>
        <v/>
      </c>
    </row>
    <row r="1490" spans="1:34" x14ac:dyDescent="0.25">
      <c r="A1490" s="95" t="str">
        <f>IF('Set Up'!A1487="","",'Set Up'!A1487)</f>
        <v/>
      </c>
      <c r="B1490" s="75" t="s">
        <v>81</v>
      </c>
      <c r="C1490" s="85"/>
      <c r="D1490" s="86" t="str">
        <f>IF(Table4[[#This Row],[Diameter (in)]]="","",(((CONVERT(Table4[[#This Row],[Diameter (in)]],"in","m"))/2)^2)*PI())</f>
        <v/>
      </c>
      <c r="E1490" s="87" t="str">
        <f>IF(Table4[[#This Row],[Area (m2)]]="","",$D$4/Table4[[#This Row],[Area (m2)]])</f>
        <v/>
      </c>
      <c r="F1490" s="85">
        <f t="shared" si="23"/>
        <v>4.6951999999999998</v>
      </c>
      <c r="G1490" s="88" t="str">
        <f>IF(Table4[[#This Row],[Segment]]="","",(CONVERT(Table4[[#This Row],[Diameter (in)]],"in","m")*$B$4*Table4[[#This Row],[Velocity (m/s)]])/$C$4)</f>
        <v/>
      </c>
      <c r="H1490" s="96" t="str">
        <f>IF(Table4[[#This Row],[Segment]]="","",IF(Table4[[#This Row],[Teynold''s Number]]&gt;4000,"TURBULENT","LAMINAR"))</f>
        <v/>
      </c>
      <c r="I1490" s="86" t="str">
        <f>IF(Table4[[#This Row],[Segment]]="","",INDEX(Data!C1487:C1501,MATCH(Table4[Material],Data!B1487:B1501,0)))</f>
        <v/>
      </c>
      <c r="J1490" s="89" t="str">
        <f>IF(Table4[[#This Row],[ε (m)]]="","",Table4[[#This Row],[ε (m)]]/(CONVERT(Table4[[#This Row],[Diameter (in)]],"in","m")))</f>
        <v/>
      </c>
      <c r="K1490" s="96" t="str">
        <f>IF(Table4[[#This Row],[Regime]]="LAMINAR",16/Table4[[#This Row],[Teynold''s Number]],"-")</f>
        <v>-</v>
      </c>
      <c r="L1490" s="86"/>
      <c r="M1490" s="97" t="str">
        <f>IF(Table4[[#This Row],[Regime]]="TURBULENT",(((-4*LOG10(Table4[[#This Row],[ε/D]]/3.7+1.256/(Table4[[#This Row],[Teynold''s Number]]*SQRT(Table4[[#This Row],[f turbulent (guess)]]))))^-1)^2),"")</f>
        <v/>
      </c>
      <c r="N1490" s="91" t="str">
        <f>IF(Table4[[#This Row],[f turbulent]]="","",Table4[[#This Row],[f turbulent (guess)]]-Table4[[#This Row],[f turbulent]])</f>
        <v/>
      </c>
      <c r="O1490" s="87">
        <f>IF(Table4[[#This Row],[Segment]]="",0,IF(C1491="",0,IF(C1491&lt;=Table4[[#This Row],[Diameter (in)]],0,1-(D1490/D1491))))</f>
        <v>0</v>
      </c>
      <c r="P1490" s="92" t="str">
        <f>IF(Table4[[#This Row],[Segment]]="","",IF(C1490&gt;C1491,"",IF(C1491="",0.55,(0.55*(1-D1491/D1490)))))</f>
        <v/>
      </c>
      <c r="Q149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90" s="92" t="str">
        <f>IF(Table4[[#This Row],[Segment]]="","",IF(Table4[[#This Row],[Kexpansion]]="","0",((Table4[[#This Row],[Velocity (m/s)]]^2)/2)*Table4[[#This Row],[Kexpansion]]))</f>
        <v/>
      </c>
      <c r="S1490" s="92" t="str">
        <f>IF(Table4[[#This Row],[Segment]]="","",IF(Table4[[#This Row],[Kcontraction]]="","0",((Table4[[#This Row],[Velocity (m/s)]]^2)/2)*Table4[[#This Row],[Kcontraction]]))</f>
        <v/>
      </c>
      <c r="T1490" s="89" t="str">
        <f>IF(Table4[[#This Row],[Segment]]="","",SUMIF($Y$7:$Y$2000,Table4[[#This Row],[Segment]],$AD$7:$AD$2000))</f>
        <v/>
      </c>
      <c r="U1490" s="95" t="str">
        <f>IF(Table4[[#This Row],[Segment]]="","",Table4[[#This Row],[Hfriction (J/kg)]]+Table4[[#This Row],[Hexpansions (J/kg)]]+Table4[[#This Row],[Hcontractions (J/kg)]]+Table4[[#This Row],[Hf (J/kg)]])</f>
        <v/>
      </c>
      <c r="V1490" s="95" t="str">
        <f>IF(Table4[[#This Row],[Segment]]="","",Table4[[#This Row],[Total Friction Loss (J/kg)]]*Table3[Density (kg/m3)])</f>
        <v/>
      </c>
      <c r="W1490" s="95" t="str">
        <f>IF(Table4[[#This Row],[Segment]]="","",Table4[[#This Row],[Total Pressure Drop (Pa)]]/1000)</f>
        <v/>
      </c>
      <c r="Y1490" s="82" t="str">
        <f>IF('Set Up'!D1713="","",'Set Up'!D1713)</f>
        <v/>
      </c>
      <c r="Z1490" s="82" t="str">
        <f>IF('Set Up'!E1713="","",'Set Up'!E1713)</f>
        <v/>
      </c>
      <c r="AA1490" s="82" t="str">
        <f>IF('Set Up'!F1713="","",'Set Up'!F1713)</f>
        <v/>
      </c>
      <c r="AB1490" s="82" t="str">
        <f>IF('Set Up'!G1713="","",'Set Up'!G1713)</f>
        <v/>
      </c>
      <c r="AC1490" s="82" t="str">
        <f t="array" ref="AC1490">IF(Y1490="","",INDEX(Data!$G$4:$G$51,MATCH(Table7[[#This Row],[Fitting]]&amp;Table7[[#This Row],[Fitting Subtype]],Data!$E$4:$E$51&amp;Data!$F$4:$F$51,0)))</f>
        <v/>
      </c>
      <c r="AD1490" s="89" t="str">
        <f>IF(Table7[[#This Row],[Segment]]="","",Table7[[#This Row],[Quantity]]*Table7[[#This Row],[Kf]]*(((INDEX(Table4[Velocity (m/s)],MATCH(Table7[[#This Row],[Segment]],Table4[Segment],0)))^2)/2))</f>
        <v/>
      </c>
      <c r="AF1490" s="82" t="str">
        <f>Table4[[#This Row],[Segment]]</f>
        <v/>
      </c>
      <c r="AG1490" s="75"/>
      <c r="AH1490" s="82" t="str">
        <f>IF(Table5[[#This Row],[Segment]]="","",AG1490-Table4[[#This Row],[Total Pressure Drop (kPa)]])</f>
        <v/>
      </c>
    </row>
    <row r="1491" spans="1:34" x14ac:dyDescent="0.25">
      <c r="A1491" s="95" t="str">
        <f>IF('Set Up'!A1488="","",'Set Up'!A1488)</f>
        <v/>
      </c>
      <c r="B1491" s="75" t="s">
        <v>81</v>
      </c>
      <c r="C1491" s="85"/>
      <c r="D1491" s="86" t="str">
        <f>IF(Table4[[#This Row],[Diameter (in)]]="","",(((CONVERT(Table4[[#This Row],[Diameter (in)]],"in","m"))/2)^2)*PI())</f>
        <v/>
      </c>
      <c r="E1491" s="87" t="str">
        <f>IF(Table4[[#This Row],[Area (m2)]]="","",$D$4/Table4[[#This Row],[Area (m2)]])</f>
        <v/>
      </c>
      <c r="F1491" s="85">
        <f t="shared" si="23"/>
        <v>4.6951999999999998</v>
      </c>
      <c r="G1491" s="88" t="str">
        <f>IF(Table4[[#This Row],[Segment]]="","",(CONVERT(Table4[[#This Row],[Diameter (in)]],"in","m")*$B$4*Table4[[#This Row],[Velocity (m/s)]])/$C$4)</f>
        <v/>
      </c>
      <c r="H1491" s="96" t="str">
        <f>IF(Table4[[#This Row],[Segment]]="","",IF(Table4[[#This Row],[Teynold''s Number]]&gt;4000,"TURBULENT","LAMINAR"))</f>
        <v/>
      </c>
      <c r="I1491" s="86" t="str">
        <f>IF(Table4[[#This Row],[Segment]]="","",INDEX(Data!C1488:C1502,MATCH(Table4[Material],Data!B1488:B1502,0)))</f>
        <v/>
      </c>
      <c r="J1491" s="89" t="str">
        <f>IF(Table4[[#This Row],[ε (m)]]="","",Table4[[#This Row],[ε (m)]]/(CONVERT(Table4[[#This Row],[Diameter (in)]],"in","m")))</f>
        <v/>
      </c>
      <c r="K1491" s="96" t="str">
        <f>IF(Table4[[#This Row],[Regime]]="LAMINAR",16/Table4[[#This Row],[Teynold''s Number]],"-")</f>
        <v>-</v>
      </c>
      <c r="L1491" s="86"/>
      <c r="M1491" s="97" t="str">
        <f>IF(Table4[[#This Row],[Regime]]="TURBULENT",(((-4*LOG10(Table4[[#This Row],[ε/D]]/3.7+1.256/(Table4[[#This Row],[Teynold''s Number]]*SQRT(Table4[[#This Row],[f turbulent (guess)]]))))^-1)^2),"")</f>
        <v/>
      </c>
      <c r="N1491" s="91" t="str">
        <f>IF(Table4[[#This Row],[f turbulent]]="","",Table4[[#This Row],[f turbulent (guess)]]-Table4[[#This Row],[f turbulent]])</f>
        <v/>
      </c>
      <c r="O1491" s="87">
        <f>IF(Table4[[#This Row],[Segment]]="",0,IF(C1492="",0,IF(C1492&lt;=Table4[[#This Row],[Diameter (in)]],0,1-(D1491/D1492))))</f>
        <v>0</v>
      </c>
      <c r="P1491" s="92" t="str">
        <f>IF(Table4[[#This Row],[Segment]]="","",IF(C1491&gt;C1492,"",IF(C1492="",0.55,(0.55*(1-D1492/D1491)))))</f>
        <v/>
      </c>
      <c r="Q149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91" s="92" t="str">
        <f>IF(Table4[[#This Row],[Segment]]="","",IF(Table4[[#This Row],[Kexpansion]]="","0",((Table4[[#This Row],[Velocity (m/s)]]^2)/2)*Table4[[#This Row],[Kexpansion]]))</f>
        <v/>
      </c>
      <c r="S1491" s="92" t="str">
        <f>IF(Table4[[#This Row],[Segment]]="","",IF(Table4[[#This Row],[Kcontraction]]="","0",((Table4[[#This Row],[Velocity (m/s)]]^2)/2)*Table4[[#This Row],[Kcontraction]]))</f>
        <v/>
      </c>
      <c r="T1491" s="89" t="str">
        <f>IF(Table4[[#This Row],[Segment]]="","",SUMIF($Y$7:$Y$2000,Table4[[#This Row],[Segment]],$AD$7:$AD$2000))</f>
        <v/>
      </c>
      <c r="U1491" s="95" t="str">
        <f>IF(Table4[[#This Row],[Segment]]="","",Table4[[#This Row],[Hfriction (J/kg)]]+Table4[[#This Row],[Hexpansions (J/kg)]]+Table4[[#This Row],[Hcontractions (J/kg)]]+Table4[[#This Row],[Hf (J/kg)]])</f>
        <v/>
      </c>
      <c r="V1491" s="95" t="str">
        <f>IF(Table4[[#This Row],[Segment]]="","",Table4[[#This Row],[Total Friction Loss (J/kg)]]*Table3[Density (kg/m3)])</f>
        <v/>
      </c>
      <c r="W1491" s="95" t="str">
        <f>IF(Table4[[#This Row],[Segment]]="","",Table4[[#This Row],[Total Pressure Drop (Pa)]]/1000)</f>
        <v/>
      </c>
      <c r="Y1491" s="82" t="str">
        <f>IF('Set Up'!D1714="","",'Set Up'!D1714)</f>
        <v/>
      </c>
      <c r="Z1491" s="82" t="str">
        <f>IF('Set Up'!E1714="","",'Set Up'!E1714)</f>
        <v/>
      </c>
      <c r="AA1491" s="82" t="str">
        <f>IF('Set Up'!F1714="","",'Set Up'!F1714)</f>
        <v/>
      </c>
      <c r="AB1491" s="82" t="str">
        <f>IF('Set Up'!G1714="","",'Set Up'!G1714)</f>
        <v/>
      </c>
      <c r="AC1491" s="82" t="str">
        <f t="array" ref="AC1491">IF(Y1491="","",INDEX(Data!$G$4:$G$51,MATCH(Table7[[#This Row],[Fitting]]&amp;Table7[[#This Row],[Fitting Subtype]],Data!$E$4:$E$51&amp;Data!$F$4:$F$51,0)))</f>
        <v/>
      </c>
      <c r="AD1491" s="89" t="str">
        <f>IF(Table7[[#This Row],[Segment]]="","",Table7[[#This Row],[Quantity]]*Table7[[#This Row],[Kf]]*(((INDEX(Table4[Velocity (m/s)],MATCH(Table7[[#This Row],[Segment]],Table4[Segment],0)))^2)/2))</f>
        <v/>
      </c>
      <c r="AF1491" s="82" t="str">
        <f>Table4[[#This Row],[Segment]]</f>
        <v/>
      </c>
      <c r="AG1491" s="75"/>
      <c r="AH1491" s="82" t="str">
        <f>IF(Table5[[#This Row],[Segment]]="","",AG1491-Table4[[#This Row],[Total Pressure Drop (kPa)]])</f>
        <v/>
      </c>
    </row>
    <row r="1492" spans="1:34" x14ac:dyDescent="0.25">
      <c r="A1492" s="95" t="str">
        <f>IF('Set Up'!A1489="","",'Set Up'!A1489)</f>
        <v/>
      </c>
      <c r="B1492" s="75" t="s">
        <v>81</v>
      </c>
      <c r="C1492" s="85"/>
      <c r="D1492" s="86" t="str">
        <f>IF(Table4[[#This Row],[Diameter (in)]]="","",(((CONVERT(Table4[[#This Row],[Diameter (in)]],"in","m"))/2)^2)*PI())</f>
        <v/>
      </c>
      <c r="E1492" s="87" t="str">
        <f>IF(Table4[[#This Row],[Area (m2)]]="","",$D$4/Table4[[#This Row],[Area (m2)]])</f>
        <v/>
      </c>
      <c r="F1492" s="85">
        <f t="shared" si="23"/>
        <v>4.6951999999999998</v>
      </c>
      <c r="G1492" s="88" t="str">
        <f>IF(Table4[[#This Row],[Segment]]="","",(CONVERT(Table4[[#This Row],[Diameter (in)]],"in","m")*$B$4*Table4[[#This Row],[Velocity (m/s)]])/$C$4)</f>
        <v/>
      </c>
      <c r="H1492" s="96" t="str">
        <f>IF(Table4[[#This Row],[Segment]]="","",IF(Table4[[#This Row],[Teynold''s Number]]&gt;4000,"TURBULENT","LAMINAR"))</f>
        <v/>
      </c>
      <c r="I1492" s="86" t="str">
        <f>IF(Table4[[#This Row],[Segment]]="","",INDEX(Data!C1489:C1503,MATCH(Table4[Material],Data!B1489:B1503,0)))</f>
        <v/>
      </c>
      <c r="J1492" s="89" t="str">
        <f>IF(Table4[[#This Row],[ε (m)]]="","",Table4[[#This Row],[ε (m)]]/(CONVERT(Table4[[#This Row],[Diameter (in)]],"in","m")))</f>
        <v/>
      </c>
      <c r="K1492" s="96" t="str">
        <f>IF(Table4[[#This Row],[Regime]]="LAMINAR",16/Table4[[#This Row],[Teynold''s Number]],"-")</f>
        <v>-</v>
      </c>
      <c r="L1492" s="86"/>
      <c r="M1492" s="97" t="str">
        <f>IF(Table4[[#This Row],[Regime]]="TURBULENT",(((-4*LOG10(Table4[[#This Row],[ε/D]]/3.7+1.256/(Table4[[#This Row],[Teynold''s Number]]*SQRT(Table4[[#This Row],[f turbulent (guess)]]))))^-1)^2),"")</f>
        <v/>
      </c>
      <c r="N1492" s="91" t="str">
        <f>IF(Table4[[#This Row],[f turbulent]]="","",Table4[[#This Row],[f turbulent (guess)]]-Table4[[#This Row],[f turbulent]])</f>
        <v/>
      </c>
      <c r="O1492" s="87">
        <f>IF(Table4[[#This Row],[Segment]]="",0,IF(C1493="",0,IF(C1493&lt;=Table4[[#This Row],[Diameter (in)]],0,1-(D1492/D1493))))</f>
        <v>0</v>
      </c>
      <c r="P1492" s="92" t="str">
        <f>IF(Table4[[#This Row],[Segment]]="","",IF(C1492&gt;C1493,"",IF(C1493="",0.55,(0.55*(1-D1493/D1492)))))</f>
        <v/>
      </c>
      <c r="Q149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92" s="92" t="str">
        <f>IF(Table4[[#This Row],[Segment]]="","",IF(Table4[[#This Row],[Kexpansion]]="","0",((Table4[[#This Row],[Velocity (m/s)]]^2)/2)*Table4[[#This Row],[Kexpansion]]))</f>
        <v/>
      </c>
      <c r="S1492" s="92" t="str">
        <f>IF(Table4[[#This Row],[Segment]]="","",IF(Table4[[#This Row],[Kcontraction]]="","0",((Table4[[#This Row],[Velocity (m/s)]]^2)/2)*Table4[[#This Row],[Kcontraction]]))</f>
        <v/>
      </c>
      <c r="T1492" s="89" t="str">
        <f>IF(Table4[[#This Row],[Segment]]="","",SUMIF($Y$7:$Y$2000,Table4[[#This Row],[Segment]],$AD$7:$AD$2000))</f>
        <v/>
      </c>
      <c r="U1492" s="95" t="str">
        <f>IF(Table4[[#This Row],[Segment]]="","",Table4[[#This Row],[Hfriction (J/kg)]]+Table4[[#This Row],[Hexpansions (J/kg)]]+Table4[[#This Row],[Hcontractions (J/kg)]]+Table4[[#This Row],[Hf (J/kg)]])</f>
        <v/>
      </c>
      <c r="V1492" s="95" t="str">
        <f>IF(Table4[[#This Row],[Segment]]="","",Table4[[#This Row],[Total Friction Loss (J/kg)]]*Table3[Density (kg/m3)])</f>
        <v/>
      </c>
      <c r="W1492" s="95" t="str">
        <f>IF(Table4[[#This Row],[Segment]]="","",Table4[[#This Row],[Total Pressure Drop (Pa)]]/1000)</f>
        <v/>
      </c>
      <c r="Y1492" s="82" t="str">
        <f>IF('Set Up'!D1715="","",'Set Up'!D1715)</f>
        <v/>
      </c>
      <c r="Z1492" s="82" t="str">
        <f>IF('Set Up'!E1715="","",'Set Up'!E1715)</f>
        <v/>
      </c>
      <c r="AA1492" s="82" t="str">
        <f>IF('Set Up'!F1715="","",'Set Up'!F1715)</f>
        <v/>
      </c>
      <c r="AB1492" s="82" t="str">
        <f>IF('Set Up'!G1715="","",'Set Up'!G1715)</f>
        <v/>
      </c>
      <c r="AC1492" s="82" t="str">
        <f t="array" ref="AC1492">IF(Y1492="","",INDEX(Data!$G$4:$G$51,MATCH(Table7[[#This Row],[Fitting]]&amp;Table7[[#This Row],[Fitting Subtype]],Data!$E$4:$E$51&amp;Data!$F$4:$F$51,0)))</f>
        <v/>
      </c>
      <c r="AD1492" s="89" t="str">
        <f>IF(Table7[[#This Row],[Segment]]="","",Table7[[#This Row],[Quantity]]*Table7[[#This Row],[Kf]]*(((INDEX(Table4[Velocity (m/s)],MATCH(Table7[[#This Row],[Segment]],Table4[Segment],0)))^2)/2))</f>
        <v/>
      </c>
      <c r="AF1492" s="82" t="str">
        <f>Table4[[#This Row],[Segment]]</f>
        <v/>
      </c>
      <c r="AG1492" s="75"/>
      <c r="AH1492" s="82" t="str">
        <f>IF(Table5[[#This Row],[Segment]]="","",AG1492-Table4[[#This Row],[Total Pressure Drop (kPa)]])</f>
        <v/>
      </c>
    </row>
    <row r="1493" spans="1:34" x14ac:dyDescent="0.25">
      <c r="A1493" s="95" t="str">
        <f>IF('Set Up'!A1490="","",'Set Up'!A1490)</f>
        <v/>
      </c>
      <c r="B1493" s="75" t="s">
        <v>81</v>
      </c>
      <c r="C1493" s="85"/>
      <c r="D1493" s="86" t="str">
        <f>IF(Table4[[#This Row],[Diameter (in)]]="","",(((CONVERT(Table4[[#This Row],[Diameter (in)]],"in","m"))/2)^2)*PI())</f>
        <v/>
      </c>
      <c r="E1493" s="87" t="str">
        <f>IF(Table4[[#This Row],[Area (m2)]]="","",$D$4/Table4[[#This Row],[Area (m2)]])</f>
        <v/>
      </c>
      <c r="F1493" s="85">
        <f t="shared" si="23"/>
        <v>4.6951999999999998</v>
      </c>
      <c r="G1493" s="88" t="str">
        <f>IF(Table4[[#This Row],[Segment]]="","",(CONVERT(Table4[[#This Row],[Diameter (in)]],"in","m")*$B$4*Table4[[#This Row],[Velocity (m/s)]])/$C$4)</f>
        <v/>
      </c>
      <c r="H1493" s="96" t="str">
        <f>IF(Table4[[#This Row],[Segment]]="","",IF(Table4[[#This Row],[Teynold''s Number]]&gt;4000,"TURBULENT","LAMINAR"))</f>
        <v/>
      </c>
      <c r="I1493" s="86" t="str">
        <f>IF(Table4[[#This Row],[Segment]]="","",INDEX(Data!C1490:C1504,MATCH(Table4[Material],Data!B1490:B1504,0)))</f>
        <v/>
      </c>
      <c r="J1493" s="89" t="str">
        <f>IF(Table4[[#This Row],[ε (m)]]="","",Table4[[#This Row],[ε (m)]]/(CONVERT(Table4[[#This Row],[Diameter (in)]],"in","m")))</f>
        <v/>
      </c>
      <c r="K1493" s="96" t="str">
        <f>IF(Table4[[#This Row],[Regime]]="LAMINAR",16/Table4[[#This Row],[Teynold''s Number]],"-")</f>
        <v>-</v>
      </c>
      <c r="L1493" s="86"/>
      <c r="M1493" s="97" t="str">
        <f>IF(Table4[[#This Row],[Regime]]="TURBULENT",(((-4*LOG10(Table4[[#This Row],[ε/D]]/3.7+1.256/(Table4[[#This Row],[Teynold''s Number]]*SQRT(Table4[[#This Row],[f turbulent (guess)]]))))^-1)^2),"")</f>
        <v/>
      </c>
      <c r="N1493" s="91" t="str">
        <f>IF(Table4[[#This Row],[f turbulent]]="","",Table4[[#This Row],[f turbulent (guess)]]-Table4[[#This Row],[f turbulent]])</f>
        <v/>
      </c>
      <c r="O1493" s="87">
        <f>IF(Table4[[#This Row],[Segment]]="",0,IF(C1494="",0,IF(C1494&lt;=Table4[[#This Row],[Diameter (in)]],0,1-(D1493/D1494))))</f>
        <v>0</v>
      </c>
      <c r="P1493" s="92" t="str">
        <f>IF(Table4[[#This Row],[Segment]]="","",IF(C1493&gt;C1494,"",IF(C1494="",0.55,(0.55*(1-D1494/D1493)))))</f>
        <v/>
      </c>
      <c r="Q149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93" s="92" t="str">
        <f>IF(Table4[[#This Row],[Segment]]="","",IF(Table4[[#This Row],[Kexpansion]]="","0",((Table4[[#This Row],[Velocity (m/s)]]^2)/2)*Table4[[#This Row],[Kexpansion]]))</f>
        <v/>
      </c>
      <c r="S1493" s="92" t="str">
        <f>IF(Table4[[#This Row],[Segment]]="","",IF(Table4[[#This Row],[Kcontraction]]="","0",((Table4[[#This Row],[Velocity (m/s)]]^2)/2)*Table4[[#This Row],[Kcontraction]]))</f>
        <v/>
      </c>
      <c r="T1493" s="89" t="str">
        <f>IF(Table4[[#This Row],[Segment]]="","",SUMIF($Y$7:$Y$2000,Table4[[#This Row],[Segment]],$AD$7:$AD$2000))</f>
        <v/>
      </c>
      <c r="U1493" s="95" t="str">
        <f>IF(Table4[[#This Row],[Segment]]="","",Table4[[#This Row],[Hfriction (J/kg)]]+Table4[[#This Row],[Hexpansions (J/kg)]]+Table4[[#This Row],[Hcontractions (J/kg)]]+Table4[[#This Row],[Hf (J/kg)]])</f>
        <v/>
      </c>
      <c r="V1493" s="95" t="str">
        <f>IF(Table4[[#This Row],[Segment]]="","",Table4[[#This Row],[Total Friction Loss (J/kg)]]*Table3[Density (kg/m3)])</f>
        <v/>
      </c>
      <c r="W1493" s="95" t="str">
        <f>IF(Table4[[#This Row],[Segment]]="","",Table4[[#This Row],[Total Pressure Drop (Pa)]]/1000)</f>
        <v/>
      </c>
      <c r="Y1493" s="82" t="str">
        <f>IF('Set Up'!D1716="","",'Set Up'!D1716)</f>
        <v/>
      </c>
      <c r="Z1493" s="82" t="str">
        <f>IF('Set Up'!E1716="","",'Set Up'!E1716)</f>
        <v/>
      </c>
      <c r="AA1493" s="82" t="str">
        <f>IF('Set Up'!F1716="","",'Set Up'!F1716)</f>
        <v/>
      </c>
      <c r="AB1493" s="82" t="str">
        <f>IF('Set Up'!G1716="","",'Set Up'!G1716)</f>
        <v/>
      </c>
      <c r="AC1493" s="82" t="str">
        <f t="array" ref="AC1493">IF(Y1493="","",INDEX(Data!$G$4:$G$51,MATCH(Table7[[#This Row],[Fitting]]&amp;Table7[[#This Row],[Fitting Subtype]],Data!$E$4:$E$51&amp;Data!$F$4:$F$51,0)))</f>
        <v/>
      </c>
      <c r="AD1493" s="89" t="str">
        <f>IF(Table7[[#This Row],[Segment]]="","",Table7[[#This Row],[Quantity]]*Table7[[#This Row],[Kf]]*(((INDEX(Table4[Velocity (m/s)],MATCH(Table7[[#This Row],[Segment]],Table4[Segment],0)))^2)/2))</f>
        <v/>
      </c>
      <c r="AF1493" s="82" t="str">
        <f>Table4[[#This Row],[Segment]]</f>
        <v/>
      </c>
      <c r="AG1493" s="75"/>
      <c r="AH1493" s="82" t="str">
        <f>IF(Table5[[#This Row],[Segment]]="","",AG1493-Table4[[#This Row],[Total Pressure Drop (kPa)]])</f>
        <v/>
      </c>
    </row>
    <row r="1494" spans="1:34" x14ac:dyDescent="0.25">
      <c r="A1494" s="95" t="str">
        <f>IF('Set Up'!A1491="","",'Set Up'!A1491)</f>
        <v/>
      </c>
      <c r="B1494" s="75" t="s">
        <v>81</v>
      </c>
      <c r="C1494" s="85"/>
      <c r="D1494" s="86" t="str">
        <f>IF(Table4[[#This Row],[Diameter (in)]]="","",(((CONVERT(Table4[[#This Row],[Diameter (in)]],"in","m"))/2)^2)*PI())</f>
        <v/>
      </c>
      <c r="E1494" s="87" t="str">
        <f>IF(Table4[[#This Row],[Area (m2)]]="","",$D$4/Table4[[#This Row],[Area (m2)]])</f>
        <v/>
      </c>
      <c r="F1494" s="85">
        <f t="shared" si="23"/>
        <v>4.6951999999999998</v>
      </c>
      <c r="G1494" s="88" t="str">
        <f>IF(Table4[[#This Row],[Segment]]="","",(CONVERT(Table4[[#This Row],[Diameter (in)]],"in","m")*$B$4*Table4[[#This Row],[Velocity (m/s)]])/$C$4)</f>
        <v/>
      </c>
      <c r="H1494" s="96" t="str">
        <f>IF(Table4[[#This Row],[Segment]]="","",IF(Table4[[#This Row],[Teynold''s Number]]&gt;4000,"TURBULENT","LAMINAR"))</f>
        <v/>
      </c>
      <c r="I1494" s="86" t="str">
        <f>IF(Table4[[#This Row],[Segment]]="","",INDEX(Data!C1491:C1505,MATCH(Table4[Material],Data!B1491:B1505,0)))</f>
        <v/>
      </c>
      <c r="J1494" s="89" t="str">
        <f>IF(Table4[[#This Row],[ε (m)]]="","",Table4[[#This Row],[ε (m)]]/(CONVERT(Table4[[#This Row],[Diameter (in)]],"in","m")))</f>
        <v/>
      </c>
      <c r="K1494" s="96" t="str">
        <f>IF(Table4[[#This Row],[Regime]]="LAMINAR",16/Table4[[#This Row],[Teynold''s Number]],"-")</f>
        <v>-</v>
      </c>
      <c r="L1494" s="86"/>
      <c r="M1494" s="97" t="str">
        <f>IF(Table4[[#This Row],[Regime]]="TURBULENT",(((-4*LOG10(Table4[[#This Row],[ε/D]]/3.7+1.256/(Table4[[#This Row],[Teynold''s Number]]*SQRT(Table4[[#This Row],[f turbulent (guess)]]))))^-1)^2),"")</f>
        <v/>
      </c>
      <c r="N1494" s="91" t="str">
        <f>IF(Table4[[#This Row],[f turbulent]]="","",Table4[[#This Row],[f turbulent (guess)]]-Table4[[#This Row],[f turbulent]])</f>
        <v/>
      </c>
      <c r="O1494" s="87">
        <f>IF(Table4[[#This Row],[Segment]]="",0,IF(C1495="",0,IF(C1495&lt;=Table4[[#This Row],[Diameter (in)]],0,1-(D1494/D1495))))</f>
        <v>0</v>
      </c>
      <c r="P1494" s="92" t="str">
        <f>IF(Table4[[#This Row],[Segment]]="","",IF(C1494&gt;C1495,"",IF(C1495="",0.55,(0.55*(1-D1495/D1494)))))</f>
        <v/>
      </c>
      <c r="Q149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94" s="92" t="str">
        <f>IF(Table4[[#This Row],[Segment]]="","",IF(Table4[[#This Row],[Kexpansion]]="","0",((Table4[[#This Row],[Velocity (m/s)]]^2)/2)*Table4[[#This Row],[Kexpansion]]))</f>
        <v/>
      </c>
      <c r="S1494" s="92" t="str">
        <f>IF(Table4[[#This Row],[Segment]]="","",IF(Table4[[#This Row],[Kcontraction]]="","0",((Table4[[#This Row],[Velocity (m/s)]]^2)/2)*Table4[[#This Row],[Kcontraction]]))</f>
        <v/>
      </c>
      <c r="T1494" s="89" t="str">
        <f>IF(Table4[[#This Row],[Segment]]="","",SUMIF($Y$7:$Y$2000,Table4[[#This Row],[Segment]],$AD$7:$AD$2000))</f>
        <v/>
      </c>
      <c r="U1494" s="95" t="str">
        <f>IF(Table4[[#This Row],[Segment]]="","",Table4[[#This Row],[Hfriction (J/kg)]]+Table4[[#This Row],[Hexpansions (J/kg)]]+Table4[[#This Row],[Hcontractions (J/kg)]]+Table4[[#This Row],[Hf (J/kg)]])</f>
        <v/>
      </c>
      <c r="V1494" s="95" t="str">
        <f>IF(Table4[[#This Row],[Segment]]="","",Table4[[#This Row],[Total Friction Loss (J/kg)]]*Table3[Density (kg/m3)])</f>
        <v/>
      </c>
      <c r="W1494" s="95" t="str">
        <f>IF(Table4[[#This Row],[Segment]]="","",Table4[[#This Row],[Total Pressure Drop (Pa)]]/1000)</f>
        <v/>
      </c>
      <c r="Y1494" s="82" t="str">
        <f>IF('Set Up'!D1717="","",'Set Up'!D1717)</f>
        <v/>
      </c>
      <c r="Z1494" s="82" t="str">
        <f>IF('Set Up'!E1717="","",'Set Up'!E1717)</f>
        <v/>
      </c>
      <c r="AA1494" s="82" t="str">
        <f>IF('Set Up'!F1717="","",'Set Up'!F1717)</f>
        <v/>
      </c>
      <c r="AB1494" s="82" t="str">
        <f>IF('Set Up'!G1717="","",'Set Up'!G1717)</f>
        <v/>
      </c>
      <c r="AC1494" s="82" t="str">
        <f t="array" ref="AC1494">IF(Y1494="","",INDEX(Data!$G$4:$G$51,MATCH(Table7[[#This Row],[Fitting]]&amp;Table7[[#This Row],[Fitting Subtype]],Data!$E$4:$E$51&amp;Data!$F$4:$F$51,0)))</f>
        <v/>
      </c>
      <c r="AD1494" s="89" t="str">
        <f>IF(Table7[[#This Row],[Segment]]="","",Table7[[#This Row],[Quantity]]*Table7[[#This Row],[Kf]]*(((INDEX(Table4[Velocity (m/s)],MATCH(Table7[[#This Row],[Segment]],Table4[Segment],0)))^2)/2))</f>
        <v/>
      </c>
      <c r="AF1494" s="82" t="str">
        <f>Table4[[#This Row],[Segment]]</f>
        <v/>
      </c>
      <c r="AG1494" s="75"/>
      <c r="AH1494" s="82" t="str">
        <f>IF(Table5[[#This Row],[Segment]]="","",AG1494-Table4[[#This Row],[Total Pressure Drop (kPa)]])</f>
        <v/>
      </c>
    </row>
    <row r="1495" spans="1:34" x14ac:dyDescent="0.25">
      <c r="A1495" s="95" t="str">
        <f>IF('Set Up'!A1492="","",'Set Up'!A1492)</f>
        <v/>
      </c>
      <c r="B1495" s="75" t="s">
        <v>81</v>
      </c>
      <c r="C1495" s="85"/>
      <c r="D1495" s="86" t="str">
        <f>IF(Table4[[#This Row],[Diameter (in)]]="","",(((CONVERT(Table4[[#This Row],[Diameter (in)]],"in","m"))/2)^2)*PI())</f>
        <v/>
      </c>
      <c r="E1495" s="87" t="str">
        <f>IF(Table4[[#This Row],[Area (m2)]]="","",$D$4/Table4[[#This Row],[Area (m2)]])</f>
        <v/>
      </c>
      <c r="F1495" s="85">
        <f t="shared" si="23"/>
        <v>4.6951999999999998</v>
      </c>
      <c r="G1495" s="88" t="str">
        <f>IF(Table4[[#This Row],[Segment]]="","",(CONVERT(Table4[[#This Row],[Diameter (in)]],"in","m")*$B$4*Table4[[#This Row],[Velocity (m/s)]])/$C$4)</f>
        <v/>
      </c>
      <c r="H1495" s="96" t="str">
        <f>IF(Table4[[#This Row],[Segment]]="","",IF(Table4[[#This Row],[Teynold''s Number]]&gt;4000,"TURBULENT","LAMINAR"))</f>
        <v/>
      </c>
      <c r="I1495" s="86" t="str">
        <f>IF(Table4[[#This Row],[Segment]]="","",INDEX(Data!C1492:C1506,MATCH(Table4[Material],Data!B1492:B1506,0)))</f>
        <v/>
      </c>
      <c r="J1495" s="89" t="str">
        <f>IF(Table4[[#This Row],[ε (m)]]="","",Table4[[#This Row],[ε (m)]]/(CONVERT(Table4[[#This Row],[Diameter (in)]],"in","m")))</f>
        <v/>
      </c>
      <c r="K1495" s="96" t="str">
        <f>IF(Table4[[#This Row],[Regime]]="LAMINAR",16/Table4[[#This Row],[Teynold''s Number]],"-")</f>
        <v>-</v>
      </c>
      <c r="L1495" s="86"/>
      <c r="M1495" s="97" t="str">
        <f>IF(Table4[[#This Row],[Regime]]="TURBULENT",(((-4*LOG10(Table4[[#This Row],[ε/D]]/3.7+1.256/(Table4[[#This Row],[Teynold''s Number]]*SQRT(Table4[[#This Row],[f turbulent (guess)]]))))^-1)^2),"")</f>
        <v/>
      </c>
      <c r="N1495" s="91" t="str">
        <f>IF(Table4[[#This Row],[f turbulent]]="","",Table4[[#This Row],[f turbulent (guess)]]-Table4[[#This Row],[f turbulent]])</f>
        <v/>
      </c>
      <c r="O1495" s="87">
        <f>IF(Table4[[#This Row],[Segment]]="",0,IF(C1496="",0,IF(C1496&lt;=Table4[[#This Row],[Diameter (in)]],0,1-(D1495/D1496))))</f>
        <v>0</v>
      </c>
      <c r="P1495" s="92" t="str">
        <f>IF(Table4[[#This Row],[Segment]]="","",IF(C1495&gt;C1496,"",IF(C1496="",0.55,(0.55*(1-D1496/D1495)))))</f>
        <v/>
      </c>
      <c r="Q149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95" s="92" t="str">
        <f>IF(Table4[[#This Row],[Segment]]="","",IF(Table4[[#This Row],[Kexpansion]]="","0",((Table4[[#This Row],[Velocity (m/s)]]^2)/2)*Table4[[#This Row],[Kexpansion]]))</f>
        <v/>
      </c>
      <c r="S1495" s="92" t="str">
        <f>IF(Table4[[#This Row],[Segment]]="","",IF(Table4[[#This Row],[Kcontraction]]="","0",((Table4[[#This Row],[Velocity (m/s)]]^2)/2)*Table4[[#This Row],[Kcontraction]]))</f>
        <v/>
      </c>
      <c r="T1495" s="89" t="str">
        <f>IF(Table4[[#This Row],[Segment]]="","",SUMIF($Y$7:$Y$2000,Table4[[#This Row],[Segment]],$AD$7:$AD$2000))</f>
        <v/>
      </c>
      <c r="U1495" s="95" t="str">
        <f>IF(Table4[[#This Row],[Segment]]="","",Table4[[#This Row],[Hfriction (J/kg)]]+Table4[[#This Row],[Hexpansions (J/kg)]]+Table4[[#This Row],[Hcontractions (J/kg)]]+Table4[[#This Row],[Hf (J/kg)]])</f>
        <v/>
      </c>
      <c r="V1495" s="95" t="str">
        <f>IF(Table4[[#This Row],[Segment]]="","",Table4[[#This Row],[Total Friction Loss (J/kg)]]*Table3[Density (kg/m3)])</f>
        <v/>
      </c>
      <c r="W1495" s="95" t="str">
        <f>IF(Table4[[#This Row],[Segment]]="","",Table4[[#This Row],[Total Pressure Drop (Pa)]]/1000)</f>
        <v/>
      </c>
      <c r="Y1495" s="82" t="str">
        <f>IF('Set Up'!D1718="","",'Set Up'!D1718)</f>
        <v/>
      </c>
      <c r="Z1495" s="82" t="str">
        <f>IF('Set Up'!E1718="","",'Set Up'!E1718)</f>
        <v/>
      </c>
      <c r="AA1495" s="82" t="str">
        <f>IF('Set Up'!F1718="","",'Set Up'!F1718)</f>
        <v/>
      </c>
      <c r="AB1495" s="82" t="str">
        <f>IF('Set Up'!G1718="","",'Set Up'!G1718)</f>
        <v/>
      </c>
      <c r="AC1495" s="82" t="str">
        <f t="array" ref="AC1495">IF(Y1495="","",INDEX(Data!$G$4:$G$51,MATCH(Table7[[#This Row],[Fitting]]&amp;Table7[[#This Row],[Fitting Subtype]],Data!$E$4:$E$51&amp;Data!$F$4:$F$51,0)))</f>
        <v/>
      </c>
      <c r="AD1495" s="89" t="str">
        <f>IF(Table7[[#This Row],[Segment]]="","",Table7[[#This Row],[Quantity]]*Table7[[#This Row],[Kf]]*(((INDEX(Table4[Velocity (m/s)],MATCH(Table7[[#This Row],[Segment]],Table4[Segment],0)))^2)/2))</f>
        <v/>
      </c>
      <c r="AF1495" s="82" t="str">
        <f>Table4[[#This Row],[Segment]]</f>
        <v/>
      </c>
      <c r="AG1495" s="75"/>
      <c r="AH1495" s="82" t="str">
        <f>IF(Table5[[#This Row],[Segment]]="","",AG1495-Table4[[#This Row],[Total Pressure Drop (kPa)]])</f>
        <v/>
      </c>
    </row>
    <row r="1496" spans="1:34" x14ac:dyDescent="0.25">
      <c r="A1496" s="95" t="str">
        <f>IF('Set Up'!A1493="","",'Set Up'!A1493)</f>
        <v/>
      </c>
      <c r="B1496" s="75" t="s">
        <v>81</v>
      </c>
      <c r="C1496" s="85"/>
      <c r="D1496" s="86" t="str">
        <f>IF(Table4[[#This Row],[Diameter (in)]]="","",(((CONVERT(Table4[[#This Row],[Diameter (in)]],"in","m"))/2)^2)*PI())</f>
        <v/>
      </c>
      <c r="E1496" s="87" t="str">
        <f>IF(Table4[[#This Row],[Area (m2)]]="","",$D$4/Table4[[#This Row],[Area (m2)]])</f>
        <v/>
      </c>
      <c r="F1496" s="85">
        <f t="shared" si="23"/>
        <v>4.6951999999999998</v>
      </c>
      <c r="G1496" s="88" t="str">
        <f>IF(Table4[[#This Row],[Segment]]="","",(CONVERT(Table4[[#This Row],[Diameter (in)]],"in","m")*$B$4*Table4[[#This Row],[Velocity (m/s)]])/$C$4)</f>
        <v/>
      </c>
      <c r="H1496" s="96" t="str">
        <f>IF(Table4[[#This Row],[Segment]]="","",IF(Table4[[#This Row],[Teynold''s Number]]&gt;4000,"TURBULENT","LAMINAR"))</f>
        <v/>
      </c>
      <c r="I1496" s="86" t="str">
        <f>IF(Table4[[#This Row],[Segment]]="","",INDEX(Data!C1493:C1507,MATCH(Table4[Material],Data!B1493:B1507,0)))</f>
        <v/>
      </c>
      <c r="J1496" s="89" t="str">
        <f>IF(Table4[[#This Row],[ε (m)]]="","",Table4[[#This Row],[ε (m)]]/(CONVERT(Table4[[#This Row],[Diameter (in)]],"in","m")))</f>
        <v/>
      </c>
      <c r="K1496" s="96" t="str">
        <f>IF(Table4[[#This Row],[Regime]]="LAMINAR",16/Table4[[#This Row],[Teynold''s Number]],"-")</f>
        <v>-</v>
      </c>
      <c r="L1496" s="86"/>
      <c r="M1496" s="97" t="str">
        <f>IF(Table4[[#This Row],[Regime]]="TURBULENT",(((-4*LOG10(Table4[[#This Row],[ε/D]]/3.7+1.256/(Table4[[#This Row],[Teynold''s Number]]*SQRT(Table4[[#This Row],[f turbulent (guess)]]))))^-1)^2),"")</f>
        <v/>
      </c>
      <c r="N1496" s="91" t="str">
        <f>IF(Table4[[#This Row],[f turbulent]]="","",Table4[[#This Row],[f turbulent (guess)]]-Table4[[#This Row],[f turbulent]])</f>
        <v/>
      </c>
      <c r="O1496" s="87">
        <f>IF(Table4[[#This Row],[Segment]]="",0,IF(C1497="",0,IF(C1497&lt;=Table4[[#This Row],[Diameter (in)]],0,1-(D1496/D1497))))</f>
        <v>0</v>
      </c>
      <c r="P1496" s="92" t="str">
        <f>IF(Table4[[#This Row],[Segment]]="","",IF(C1496&gt;C1497,"",IF(C1497="",0.55,(0.55*(1-D1497/D1496)))))</f>
        <v/>
      </c>
      <c r="Q149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96" s="92" t="str">
        <f>IF(Table4[[#This Row],[Segment]]="","",IF(Table4[[#This Row],[Kexpansion]]="","0",((Table4[[#This Row],[Velocity (m/s)]]^2)/2)*Table4[[#This Row],[Kexpansion]]))</f>
        <v/>
      </c>
      <c r="S1496" s="92" t="str">
        <f>IF(Table4[[#This Row],[Segment]]="","",IF(Table4[[#This Row],[Kcontraction]]="","0",((Table4[[#This Row],[Velocity (m/s)]]^2)/2)*Table4[[#This Row],[Kcontraction]]))</f>
        <v/>
      </c>
      <c r="T1496" s="89" t="str">
        <f>IF(Table4[[#This Row],[Segment]]="","",SUMIF($Y$7:$Y$2000,Table4[[#This Row],[Segment]],$AD$7:$AD$2000))</f>
        <v/>
      </c>
      <c r="U1496" s="95" t="str">
        <f>IF(Table4[[#This Row],[Segment]]="","",Table4[[#This Row],[Hfriction (J/kg)]]+Table4[[#This Row],[Hexpansions (J/kg)]]+Table4[[#This Row],[Hcontractions (J/kg)]]+Table4[[#This Row],[Hf (J/kg)]])</f>
        <v/>
      </c>
      <c r="V1496" s="95" t="str">
        <f>IF(Table4[[#This Row],[Segment]]="","",Table4[[#This Row],[Total Friction Loss (J/kg)]]*Table3[Density (kg/m3)])</f>
        <v/>
      </c>
      <c r="W1496" s="95" t="str">
        <f>IF(Table4[[#This Row],[Segment]]="","",Table4[[#This Row],[Total Pressure Drop (Pa)]]/1000)</f>
        <v/>
      </c>
      <c r="Y1496" s="82" t="str">
        <f>IF('Set Up'!D1719="","",'Set Up'!D1719)</f>
        <v/>
      </c>
      <c r="Z1496" s="82" t="str">
        <f>IF('Set Up'!E1719="","",'Set Up'!E1719)</f>
        <v/>
      </c>
      <c r="AA1496" s="82" t="str">
        <f>IF('Set Up'!F1719="","",'Set Up'!F1719)</f>
        <v/>
      </c>
      <c r="AB1496" s="82" t="str">
        <f>IF('Set Up'!G1719="","",'Set Up'!G1719)</f>
        <v/>
      </c>
      <c r="AC1496" s="82" t="str">
        <f t="array" ref="AC1496">IF(Y1496="","",INDEX(Data!$G$4:$G$51,MATCH(Table7[[#This Row],[Fitting]]&amp;Table7[[#This Row],[Fitting Subtype]],Data!$E$4:$E$51&amp;Data!$F$4:$F$51,0)))</f>
        <v/>
      </c>
      <c r="AD1496" s="89" t="str">
        <f>IF(Table7[[#This Row],[Segment]]="","",Table7[[#This Row],[Quantity]]*Table7[[#This Row],[Kf]]*(((INDEX(Table4[Velocity (m/s)],MATCH(Table7[[#This Row],[Segment]],Table4[Segment],0)))^2)/2))</f>
        <v/>
      </c>
      <c r="AF1496" s="82" t="str">
        <f>Table4[[#This Row],[Segment]]</f>
        <v/>
      </c>
      <c r="AG1496" s="75"/>
      <c r="AH1496" s="82" t="str">
        <f>IF(Table5[[#This Row],[Segment]]="","",AG1496-Table4[[#This Row],[Total Pressure Drop (kPa)]])</f>
        <v/>
      </c>
    </row>
    <row r="1497" spans="1:34" x14ac:dyDescent="0.25">
      <c r="A1497" s="95" t="str">
        <f>IF('Set Up'!A1494="","",'Set Up'!A1494)</f>
        <v/>
      </c>
      <c r="B1497" s="75" t="s">
        <v>81</v>
      </c>
      <c r="C1497" s="85"/>
      <c r="D1497" s="86" t="str">
        <f>IF(Table4[[#This Row],[Diameter (in)]]="","",(((CONVERT(Table4[[#This Row],[Diameter (in)]],"in","m"))/2)^2)*PI())</f>
        <v/>
      </c>
      <c r="E1497" s="87" t="str">
        <f>IF(Table4[[#This Row],[Area (m2)]]="","",$D$4/Table4[[#This Row],[Area (m2)]])</f>
        <v/>
      </c>
      <c r="F1497" s="85">
        <f t="shared" si="23"/>
        <v>4.6951999999999998</v>
      </c>
      <c r="G1497" s="88" t="str">
        <f>IF(Table4[[#This Row],[Segment]]="","",(CONVERT(Table4[[#This Row],[Diameter (in)]],"in","m")*$B$4*Table4[[#This Row],[Velocity (m/s)]])/$C$4)</f>
        <v/>
      </c>
      <c r="H1497" s="96" t="str">
        <f>IF(Table4[[#This Row],[Segment]]="","",IF(Table4[[#This Row],[Teynold''s Number]]&gt;4000,"TURBULENT","LAMINAR"))</f>
        <v/>
      </c>
      <c r="I1497" s="86" t="str">
        <f>IF(Table4[[#This Row],[Segment]]="","",INDEX(Data!C1494:C1508,MATCH(Table4[Material],Data!B1494:B1508,0)))</f>
        <v/>
      </c>
      <c r="J1497" s="89" t="str">
        <f>IF(Table4[[#This Row],[ε (m)]]="","",Table4[[#This Row],[ε (m)]]/(CONVERT(Table4[[#This Row],[Diameter (in)]],"in","m")))</f>
        <v/>
      </c>
      <c r="K1497" s="96" t="str">
        <f>IF(Table4[[#This Row],[Regime]]="LAMINAR",16/Table4[[#This Row],[Teynold''s Number]],"-")</f>
        <v>-</v>
      </c>
      <c r="L1497" s="86"/>
      <c r="M1497" s="97" t="str">
        <f>IF(Table4[[#This Row],[Regime]]="TURBULENT",(((-4*LOG10(Table4[[#This Row],[ε/D]]/3.7+1.256/(Table4[[#This Row],[Teynold''s Number]]*SQRT(Table4[[#This Row],[f turbulent (guess)]]))))^-1)^2),"")</f>
        <v/>
      </c>
      <c r="N1497" s="91" t="str">
        <f>IF(Table4[[#This Row],[f turbulent]]="","",Table4[[#This Row],[f turbulent (guess)]]-Table4[[#This Row],[f turbulent]])</f>
        <v/>
      </c>
      <c r="O1497" s="87">
        <f>IF(Table4[[#This Row],[Segment]]="",0,IF(C1498="",0,IF(C1498&lt;=Table4[[#This Row],[Diameter (in)]],0,1-(D1497/D1498))))</f>
        <v>0</v>
      </c>
      <c r="P1497" s="92" t="str">
        <f>IF(Table4[[#This Row],[Segment]]="","",IF(C1497&gt;C1498,"",IF(C1498="",0.55,(0.55*(1-D1498/D1497)))))</f>
        <v/>
      </c>
      <c r="Q149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97" s="92" t="str">
        <f>IF(Table4[[#This Row],[Segment]]="","",IF(Table4[[#This Row],[Kexpansion]]="","0",((Table4[[#This Row],[Velocity (m/s)]]^2)/2)*Table4[[#This Row],[Kexpansion]]))</f>
        <v/>
      </c>
      <c r="S1497" s="92" t="str">
        <f>IF(Table4[[#This Row],[Segment]]="","",IF(Table4[[#This Row],[Kcontraction]]="","0",((Table4[[#This Row],[Velocity (m/s)]]^2)/2)*Table4[[#This Row],[Kcontraction]]))</f>
        <v/>
      </c>
      <c r="T1497" s="89" t="str">
        <f>IF(Table4[[#This Row],[Segment]]="","",SUMIF($Y$7:$Y$2000,Table4[[#This Row],[Segment]],$AD$7:$AD$2000))</f>
        <v/>
      </c>
      <c r="U1497" s="95" t="str">
        <f>IF(Table4[[#This Row],[Segment]]="","",Table4[[#This Row],[Hfriction (J/kg)]]+Table4[[#This Row],[Hexpansions (J/kg)]]+Table4[[#This Row],[Hcontractions (J/kg)]]+Table4[[#This Row],[Hf (J/kg)]])</f>
        <v/>
      </c>
      <c r="V1497" s="95" t="str">
        <f>IF(Table4[[#This Row],[Segment]]="","",Table4[[#This Row],[Total Friction Loss (J/kg)]]*Table3[Density (kg/m3)])</f>
        <v/>
      </c>
      <c r="W1497" s="95" t="str">
        <f>IF(Table4[[#This Row],[Segment]]="","",Table4[[#This Row],[Total Pressure Drop (Pa)]]/1000)</f>
        <v/>
      </c>
      <c r="Y1497" s="82" t="str">
        <f>IF('Set Up'!D1720="","",'Set Up'!D1720)</f>
        <v/>
      </c>
      <c r="Z1497" s="82" t="str">
        <f>IF('Set Up'!E1720="","",'Set Up'!E1720)</f>
        <v/>
      </c>
      <c r="AA1497" s="82" t="str">
        <f>IF('Set Up'!F1720="","",'Set Up'!F1720)</f>
        <v/>
      </c>
      <c r="AB1497" s="82" t="str">
        <f>IF('Set Up'!G1720="","",'Set Up'!G1720)</f>
        <v/>
      </c>
      <c r="AC1497" s="82" t="str">
        <f t="array" ref="AC1497">IF(Y1497="","",INDEX(Data!$G$4:$G$51,MATCH(Table7[[#This Row],[Fitting]]&amp;Table7[[#This Row],[Fitting Subtype]],Data!$E$4:$E$51&amp;Data!$F$4:$F$51,0)))</f>
        <v/>
      </c>
      <c r="AD1497" s="89" t="str">
        <f>IF(Table7[[#This Row],[Segment]]="","",Table7[[#This Row],[Quantity]]*Table7[[#This Row],[Kf]]*(((INDEX(Table4[Velocity (m/s)],MATCH(Table7[[#This Row],[Segment]],Table4[Segment],0)))^2)/2))</f>
        <v/>
      </c>
      <c r="AF1497" s="82" t="str">
        <f>Table4[[#This Row],[Segment]]</f>
        <v/>
      </c>
      <c r="AG1497" s="75"/>
      <c r="AH1497" s="82" t="str">
        <f>IF(Table5[[#This Row],[Segment]]="","",AG1497-Table4[[#This Row],[Total Pressure Drop (kPa)]])</f>
        <v/>
      </c>
    </row>
    <row r="1498" spans="1:34" x14ac:dyDescent="0.25">
      <c r="A1498" s="95" t="str">
        <f>IF('Set Up'!A1495="","",'Set Up'!A1495)</f>
        <v/>
      </c>
      <c r="B1498" s="75" t="s">
        <v>81</v>
      </c>
      <c r="C1498" s="85"/>
      <c r="D1498" s="86" t="str">
        <f>IF(Table4[[#This Row],[Diameter (in)]]="","",(((CONVERT(Table4[[#This Row],[Diameter (in)]],"in","m"))/2)^2)*PI())</f>
        <v/>
      </c>
      <c r="E1498" s="87" t="str">
        <f>IF(Table4[[#This Row],[Area (m2)]]="","",$D$4/Table4[[#This Row],[Area (m2)]])</f>
        <v/>
      </c>
      <c r="F1498" s="85">
        <f t="shared" si="23"/>
        <v>4.6951999999999998</v>
      </c>
      <c r="G1498" s="88" t="str">
        <f>IF(Table4[[#This Row],[Segment]]="","",(CONVERT(Table4[[#This Row],[Diameter (in)]],"in","m")*$B$4*Table4[[#This Row],[Velocity (m/s)]])/$C$4)</f>
        <v/>
      </c>
      <c r="H1498" s="96" t="str">
        <f>IF(Table4[[#This Row],[Segment]]="","",IF(Table4[[#This Row],[Teynold''s Number]]&gt;4000,"TURBULENT","LAMINAR"))</f>
        <v/>
      </c>
      <c r="I1498" s="86" t="str">
        <f>IF(Table4[[#This Row],[Segment]]="","",INDEX(Data!C1495:C1509,MATCH(Table4[Material],Data!B1495:B1509,0)))</f>
        <v/>
      </c>
      <c r="J1498" s="89" t="str">
        <f>IF(Table4[[#This Row],[ε (m)]]="","",Table4[[#This Row],[ε (m)]]/(CONVERT(Table4[[#This Row],[Diameter (in)]],"in","m")))</f>
        <v/>
      </c>
      <c r="K1498" s="96" t="str">
        <f>IF(Table4[[#This Row],[Regime]]="LAMINAR",16/Table4[[#This Row],[Teynold''s Number]],"-")</f>
        <v>-</v>
      </c>
      <c r="L1498" s="86"/>
      <c r="M1498" s="97" t="str">
        <f>IF(Table4[[#This Row],[Regime]]="TURBULENT",(((-4*LOG10(Table4[[#This Row],[ε/D]]/3.7+1.256/(Table4[[#This Row],[Teynold''s Number]]*SQRT(Table4[[#This Row],[f turbulent (guess)]]))))^-1)^2),"")</f>
        <v/>
      </c>
      <c r="N1498" s="91" t="str">
        <f>IF(Table4[[#This Row],[f turbulent]]="","",Table4[[#This Row],[f turbulent (guess)]]-Table4[[#This Row],[f turbulent]])</f>
        <v/>
      </c>
      <c r="O1498" s="87">
        <f>IF(Table4[[#This Row],[Segment]]="",0,IF(C1499="",0,IF(C1499&lt;=Table4[[#This Row],[Diameter (in)]],0,1-(D1498/D1499))))</f>
        <v>0</v>
      </c>
      <c r="P1498" s="92" t="str">
        <f>IF(Table4[[#This Row],[Segment]]="","",IF(C1498&gt;C1499,"",IF(C1499="",0.55,(0.55*(1-D1499/D1498)))))</f>
        <v/>
      </c>
      <c r="Q149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98" s="92" t="str">
        <f>IF(Table4[[#This Row],[Segment]]="","",IF(Table4[[#This Row],[Kexpansion]]="","0",((Table4[[#This Row],[Velocity (m/s)]]^2)/2)*Table4[[#This Row],[Kexpansion]]))</f>
        <v/>
      </c>
      <c r="S1498" s="92" t="str">
        <f>IF(Table4[[#This Row],[Segment]]="","",IF(Table4[[#This Row],[Kcontraction]]="","0",((Table4[[#This Row],[Velocity (m/s)]]^2)/2)*Table4[[#This Row],[Kcontraction]]))</f>
        <v/>
      </c>
      <c r="T1498" s="89" t="str">
        <f>IF(Table4[[#This Row],[Segment]]="","",SUMIF($Y$7:$Y$2000,Table4[[#This Row],[Segment]],$AD$7:$AD$2000))</f>
        <v/>
      </c>
      <c r="U1498" s="95" t="str">
        <f>IF(Table4[[#This Row],[Segment]]="","",Table4[[#This Row],[Hfriction (J/kg)]]+Table4[[#This Row],[Hexpansions (J/kg)]]+Table4[[#This Row],[Hcontractions (J/kg)]]+Table4[[#This Row],[Hf (J/kg)]])</f>
        <v/>
      </c>
      <c r="V1498" s="95" t="str">
        <f>IF(Table4[[#This Row],[Segment]]="","",Table4[[#This Row],[Total Friction Loss (J/kg)]]*Table3[Density (kg/m3)])</f>
        <v/>
      </c>
      <c r="W1498" s="95" t="str">
        <f>IF(Table4[[#This Row],[Segment]]="","",Table4[[#This Row],[Total Pressure Drop (Pa)]]/1000)</f>
        <v/>
      </c>
      <c r="Y1498" s="82" t="str">
        <f>IF('Set Up'!D1721="","",'Set Up'!D1721)</f>
        <v/>
      </c>
      <c r="Z1498" s="82" t="str">
        <f>IF('Set Up'!E1721="","",'Set Up'!E1721)</f>
        <v/>
      </c>
      <c r="AA1498" s="82" t="str">
        <f>IF('Set Up'!F1721="","",'Set Up'!F1721)</f>
        <v/>
      </c>
      <c r="AB1498" s="82" t="str">
        <f>IF('Set Up'!G1721="","",'Set Up'!G1721)</f>
        <v/>
      </c>
      <c r="AC1498" s="82" t="str">
        <f t="array" ref="AC1498">IF(Y1498="","",INDEX(Data!$G$4:$G$51,MATCH(Table7[[#This Row],[Fitting]]&amp;Table7[[#This Row],[Fitting Subtype]],Data!$E$4:$E$51&amp;Data!$F$4:$F$51,0)))</f>
        <v/>
      </c>
      <c r="AD1498" s="89" t="str">
        <f>IF(Table7[[#This Row],[Segment]]="","",Table7[[#This Row],[Quantity]]*Table7[[#This Row],[Kf]]*(((INDEX(Table4[Velocity (m/s)],MATCH(Table7[[#This Row],[Segment]],Table4[Segment],0)))^2)/2))</f>
        <v/>
      </c>
      <c r="AF1498" s="82" t="str">
        <f>Table4[[#This Row],[Segment]]</f>
        <v/>
      </c>
      <c r="AG1498" s="75"/>
      <c r="AH1498" s="82" t="str">
        <f>IF(Table5[[#This Row],[Segment]]="","",AG1498-Table4[[#This Row],[Total Pressure Drop (kPa)]])</f>
        <v/>
      </c>
    </row>
    <row r="1499" spans="1:34" x14ac:dyDescent="0.25">
      <c r="A1499" s="95" t="str">
        <f>IF('Set Up'!A1496="","",'Set Up'!A1496)</f>
        <v/>
      </c>
      <c r="B1499" s="75" t="s">
        <v>81</v>
      </c>
      <c r="C1499" s="85"/>
      <c r="D1499" s="86" t="str">
        <f>IF(Table4[[#This Row],[Diameter (in)]]="","",(((CONVERT(Table4[[#This Row],[Diameter (in)]],"in","m"))/2)^2)*PI())</f>
        <v/>
      </c>
      <c r="E1499" s="87" t="str">
        <f>IF(Table4[[#This Row],[Area (m2)]]="","",$D$4/Table4[[#This Row],[Area (m2)]])</f>
        <v/>
      </c>
      <c r="F1499" s="85">
        <f t="shared" si="23"/>
        <v>4.6951999999999998</v>
      </c>
      <c r="G1499" s="88" t="str">
        <f>IF(Table4[[#This Row],[Segment]]="","",(CONVERT(Table4[[#This Row],[Diameter (in)]],"in","m")*$B$4*Table4[[#This Row],[Velocity (m/s)]])/$C$4)</f>
        <v/>
      </c>
      <c r="H1499" s="96" t="str">
        <f>IF(Table4[[#This Row],[Segment]]="","",IF(Table4[[#This Row],[Teynold''s Number]]&gt;4000,"TURBULENT","LAMINAR"))</f>
        <v/>
      </c>
      <c r="I1499" s="86" t="str">
        <f>IF(Table4[[#This Row],[Segment]]="","",INDEX(Data!C1496:C1510,MATCH(Table4[Material],Data!B1496:B1510,0)))</f>
        <v/>
      </c>
      <c r="J1499" s="89" t="str">
        <f>IF(Table4[[#This Row],[ε (m)]]="","",Table4[[#This Row],[ε (m)]]/(CONVERT(Table4[[#This Row],[Diameter (in)]],"in","m")))</f>
        <v/>
      </c>
      <c r="K1499" s="96" t="str">
        <f>IF(Table4[[#This Row],[Regime]]="LAMINAR",16/Table4[[#This Row],[Teynold''s Number]],"-")</f>
        <v>-</v>
      </c>
      <c r="L1499" s="86"/>
      <c r="M1499" s="97" t="str">
        <f>IF(Table4[[#This Row],[Regime]]="TURBULENT",(((-4*LOG10(Table4[[#This Row],[ε/D]]/3.7+1.256/(Table4[[#This Row],[Teynold''s Number]]*SQRT(Table4[[#This Row],[f turbulent (guess)]]))))^-1)^2),"")</f>
        <v/>
      </c>
      <c r="N1499" s="91" t="str">
        <f>IF(Table4[[#This Row],[f turbulent]]="","",Table4[[#This Row],[f turbulent (guess)]]-Table4[[#This Row],[f turbulent]])</f>
        <v/>
      </c>
      <c r="O1499" s="87">
        <f>IF(Table4[[#This Row],[Segment]]="",0,IF(C1500="",0,IF(C1500&lt;=Table4[[#This Row],[Diameter (in)]],0,1-(D1499/D1500))))</f>
        <v>0</v>
      </c>
      <c r="P1499" s="92" t="str">
        <f>IF(Table4[[#This Row],[Segment]]="","",IF(C1499&gt;C1500,"",IF(C1500="",0.55,(0.55*(1-D1500/D1499)))))</f>
        <v/>
      </c>
      <c r="Q149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499" s="92" t="str">
        <f>IF(Table4[[#This Row],[Segment]]="","",IF(Table4[[#This Row],[Kexpansion]]="","0",((Table4[[#This Row],[Velocity (m/s)]]^2)/2)*Table4[[#This Row],[Kexpansion]]))</f>
        <v/>
      </c>
      <c r="S1499" s="92" t="str">
        <f>IF(Table4[[#This Row],[Segment]]="","",IF(Table4[[#This Row],[Kcontraction]]="","0",((Table4[[#This Row],[Velocity (m/s)]]^2)/2)*Table4[[#This Row],[Kcontraction]]))</f>
        <v/>
      </c>
      <c r="T1499" s="89" t="str">
        <f>IF(Table4[[#This Row],[Segment]]="","",SUMIF($Y$7:$Y$2000,Table4[[#This Row],[Segment]],$AD$7:$AD$2000))</f>
        <v/>
      </c>
      <c r="U1499" s="95" t="str">
        <f>IF(Table4[[#This Row],[Segment]]="","",Table4[[#This Row],[Hfriction (J/kg)]]+Table4[[#This Row],[Hexpansions (J/kg)]]+Table4[[#This Row],[Hcontractions (J/kg)]]+Table4[[#This Row],[Hf (J/kg)]])</f>
        <v/>
      </c>
      <c r="V1499" s="95" t="str">
        <f>IF(Table4[[#This Row],[Segment]]="","",Table4[[#This Row],[Total Friction Loss (J/kg)]]*Table3[Density (kg/m3)])</f>
        <v/>
      </c>
      <c r="W1499" s="95" t="str">
        <f>IF(Table4[[#This Row],[Segment]]="","",Table4[[#This Row],[Total Pressure Drop (Pa)]]/1000)</f>
        <v/>
      </c>
      <c r="Y1499" s="82" t="str">
        <f>IF('Set Up'!D1722="","",'Set Up'!D1722)</f>
        <v/>
      </c>
      <c r="Z1499" s="82" t="str">
        <f>IF('Set Up'!E1722="","",'Set Up'!E1722)</f>
        <v/>
      </c>
      <c r="AA1499" s="82" t="str">
        <f>IF('Set Up'!F1722="","",'Set Up'!F1722)</f>
        <v/>
      </c>
      <c r="AB1499" s="82" t="str">
        <f>IF('Set Up'!G1722="","",'Set Up'!G1722)</f>
        <v/>
      </c>
      <c r="AC1499" s="82" t="str">
        <f t="array" ref="AC1499">IF(Y1499="","",INDEX(Data!$G$4:$G$51,MATCH(Table7[[#This Row],[Fitting]]&amp;Table7[[#This Row],[Fitting Subtype]],Data!$E$4:$E$51&amp;Data!$F$4:$F$51,0)))</f>
        <v/>
      </c>
      <c r="AD1499" s="89" t="str">
        <f>IF(Table7[[#This Row],[Segment]]="","",Table7[[#This Row],[Quantity]]*Table7[[#This Row],[Kf]]*(((INDEX(Table4[Velocity (m/s)],MATCH(Table7[[#This Row],[Segment]],Table4[Segment],0)))^2)/2))</f>
        <v/>
      </c>
      <c r="AF1499" s="82" t="str">
        <f>Table4[[#This Row],[Segment]]</f>
        <v/>
      </c>
      <c r="AG1499" s="75"/>
      <c r="AH1499" s="82" t="str">
        <f>IF(Table5[[#This Row],[Segment]]="","",AG1499-Table4[[#This Row],[Total Pressure Drop (kPa)]])</f>
        <v/>
      </c>
    </row>
    <row r="1500" spans="1:34" x14ac:dyDescent="0.25">
      <c r="A1500" s="95" t="str">
        <f>IF('Set Up'!A1497="","",'Set Up'!A1497)</f>
        <v/>
      </c>
      <c r="B1500" s="75" t="s">
        <v>81</v>
      </c>
      <c r="C1500" s="85"/>
      <c r="D1500" s="86" t="str">
        <f>IF(Table4[[#This Row],[Diameter (in)]]="","",(((CONVERT(Table4[[#This Row],[Diameter (in)]],"in","m"))/2)^2)*PI())</f>
        <v/>
      </c>
      <c r="E1500" s="87" t="str">
        <f>IF(Table4[[#This Row],[Area (m2)]]="","",$D$4/Table4[[#This Row],[Area (m2)]])</f>
        <v/>
      </c>
      <c r="F1500" s="85">
        <f t="shared" si="23"/>
        <v>4.6951999999999998</v>
      </c>
      <c r="G1500" s="88" t="str">
        <f>IF(Table4[[#This Row],[Segment]]="","",(CONVERT(Table4[[#This Row],[Diameter (in)]],"in","m")*$B$4*Table4[[#This Row],[Velocity (m/s)]])/$C$4)</f>
        <v/>
      </c>
      <c r="H1500" s="96" t="str">
        <f>IF(Table4[[#This Row],[Segment]]="","",IF(Table4[[#This Row],[Teynold''s Number]]&gt;4000,"TURBULENT","LAMINAR"))</f>
        <v/>
      </c>
      <c r="I1500" s="86" t="str">
        <f>IF(Table4[[#This Row],[Segment]]="","",INDEX(Data!C1497:C1511,MATCH(Table4[Material],Data!B1497:B1511,0)))</f>
        <v/>
      </c>
      <c r="J1500" s="89" t="str">
        <f>IF(Table4[[#This Row],[ε (m)]]="","",Table4[[#This Row],[ε (m)]]/(CONVERT(Table4[[#This Row],[Diameter (in)]],"in","m")))</f>
        <v/>
      </c>
      <c r="K1500" s="96" t="str">
        <f>IF(Table4[[#This Row],[Regime]]="LAMINAR",16/Table4[[#This Row],[Teynold''s Number]],"-")</f>
        <v>-</v>
      </c>
      <c r="L1500" s="86"/>
      <c r="M1500" s="97" t="str">
        <f>IF(Table4[[#This Row],[Regime]]="TURBULENT",(((-4*LOG10(Table4[[#This Row],[ε/D]]/3.7+1.256/(Table4[[#This Row],[Teynold''s Number]]*SQRT(Table4[[#This Row],[f turbulent (guess)]]))))^-1)^2),"")</f>
        <v/>
      </c>
      <c r="N1500" s="91" t="str">
        <f>IF(Table4[[#This Row],[f turbulent]]="","",Table4[[#This Row],[f turbulent (guess)]]-Table4[[#This Row],[f turbulent]])</f>
        <v/>
      </c>
      <c r="O1500" s="87">
        <f>IF(Table4[[#This Row],[Segment]]="",0,IF(C1501="",0,IF(C1501&lt;=Table4[[#This Row],[Diameter (in)]],0,1-(D1500/D1501))))</f>
        <v>0</v>
      </c>
      <c r="P1500" s="92" t="str">
        <f>IF(Table4[[#This Row],[Segment]]="","",IF(C1500&gt;C1501,"",IF(C1501="",0.55,(0.55*(1-D1501/D1500)))))</f>
        <v/>
      </c>
      <c r="Q150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00" s="92" t="str">
        <f>IF(Table4[[#This Row],[Segment]]="","",IF(Table4[[#This Row],[Kexpansion]]="","0",((Table4[[#This Row],[Velocity (m/s)]]^2)/2)*Table4[[#This Row],[Kexpansion]]))</f>
        <v/>
      </c>
      <c r="S1500" s="92" t="str">
        <f>IF(Table4[[#This Row],[Segment]]="","",IF(Table4[[#This Row],[Kcontraction]]="","0",((Table4[[#This Row],[Velocity (m/s)]]^2)/2)*Table4[[#This Row],[Kcontraction]]))</f>
        <v/>
      </c>
      <c r="T1500" s="89" t="str">
        <f>IF(Table4[[#This Row],[Segment]]="","",SUMIF($Y$7:$Y$2000,Table4[[#This Row],[Segment]],$AD$7:$AD$2000))</f>
        <v/>
      </c>
      <c r="U1500" s="95" t="str">
        <f>IF(Table4[[#This Row],[Segment]]="","",Table4[[#This Row],[Hfriction (J/kg)]]+Table4[[#This Row],[Hexpansions (J/kg)]]+Table4[[#This Row],[Hcontractions (J/kg)]]+Table4[[#This Row],[Hf (J/kg)]])</f>
        <v/>
      </c>
      <c r="V1500" s="95" t="str">
        <f>IF(Table4[[#This Row],[Segment]]="","",Table4[[#This Row],[Total Friction Loss (J/kg)]]*Table3[Density (kg/m3)])</f>
        <v/>
      </c>
      <c r="W1500" s="95" t="str">
        <f>IF(Table4[[#This Row],[Segment]]="","",Table4[[#This Row],[Total Pressure Drop (Pa)]]/1000)</f>
        <v/>
      </c>
      <c r="Y1500" s="82" t="str">
        <f>IF('Set Up'!D1723="","",'Set Up'!D1723)</f>
        <v/>
      </c>
      <c r="Z1500" s="82" t="str">
        <f>IF('Set Up'!E1723="","",'Set Up'!E1723)</f>
        <v/>
      </c>
      <c r="AA1500" s="82" t="str">
        <f>IF('Set Up'!F1723="","",'Set Up'!F1723)</f>
        <v/>
      </c>
      <c r="AB1500" s="82" t="str">
        <f>IF('Set Up'!G1723="","",'Set Up'!G1723)</f>
        <v/>
      </c>
      <c r="AC1500" s="82" t="str">
        <f t="array" ref="AC1500">IF(Y1500="","",INDEX(Data!$G$4:$G$51,MATCH(Table7[[#This Row],[Fitting]]&amp;Table7[[#This Row],[Fitting Subtype]],Data!$E$4:$E$51&amp;Data!$F$4:$F$51,0)))</f>
        <v/>
      </c>
      <c r="AD1500" s="89" t="str">
        <f>IF(Table7[[#This Row],[Segment]]="","",Table7[[#This Row],[Quantity]]*Table7[[#This Row],[Kf]]*(((INDEX(Table4[Velocity (m/s)],MATCH(Table7[[#This Row],[Segment]],Table4[Segment],0)))^2)/2))</f>
        <v/>
      </c>
      <c r="AF1500" s="82" t="str">
        <f>Table4[[#This Row],[Segment]]</f>
        <v/>
      </c>
      <c r="AG1500" s="75"/>
      <c r="AH1500" s="82" t="str">
        <f>IF(Table5[[#This Row],[Segment]]="","",AG1500-Table4[[#This Row],[Total Pressure Drop (kPa)]])</f>
        <v/>
      </c>
    </row>
    <row r="1501" spans="1:34" x14ac:dyDescent="0.25">
      <c r="A1501" s="95" t="str">
        <f>IF('Set Up'!A1498="","",'Set Up'!A1498)</f>
        <v/>
      </c>
      <c r="B1501" s="75" t="s">
        <v>81</v>
      </c>
      <c r="C1501" s="85"/>
      <c r="D1501" s="86" t="str">
        <f>IF(Table4[[#This Row],[Diameter (in)]]="","",(((CONVERT(Table4[[#This Row],[Diameter (in)]],"in","m"))/2)^2)*PI())</f>
        <v/>
      </c>
      <c r="E1501" s="87" t="str">
        <f>IF(Table4[[#This Row],[Area (m2)]]="","",$D$4/Table4[[#This Row],[Area (m2)]])</f>
        <v/>
      </c>
      <c r="F1501" s="85">
        <f t="shared" si="23"/>
        <v>4.6951999999999998</v>
      </c>
      <c r="G1501" s="88" t="str">
        <f>IF(Table4[[#This Row],[Segment]]="","",(CONVERT(Table4[[#This Row],[Diameter (in)]],"in","m")*$B$4*Table4[[#This Row],[Velocity (m/s)]])/$C$4)</f>
        <v/>
      </c>
      <c r="H1501" s="96" t="str">
        <f>IF(Table4[[#This Row],[Segment]]="","",IF(Table4[[#This Row],[Teynold''s Number]]&gt;4000,"TURBULENT","LAMINAR"))</f>
        <v/>
      </c>
      <c r="I1501" s="86" t="str">
        <f>IF(Table4[[#This Row],[Segment]]="","",INDEX(Data!C1498:C1512,MATCH(Table4[Material],Data!B1498:B1512,0)))</f>
        <v/>
      </c>
      <c r="J1501" s="89" t="str">
        <f>IF(Table4[[#This Row],[ε (m)]]="","",Table4[[#This Row],[ε (m)]]/(CONVERT(Table4[[#This Row],[Diameter (in)]],"in","m")))</f>
        <v/>
      </c>
      <c r="K1501" s="96" t="str">
        <f>IF(Table4[[#This Row],[Regime]]="LAMINAR",16/Table4[[#This Row],[Teynold''s Number]],"-")</f>
        <v>-</v>
      </c>
      <c r="L1501" s="86"/>
      <c r="M1501" s="97" t="str">
        <f>IF(Table4[[#This Row],[Regime]]="TURBULENT",(((-4*LOG10(Table4[[#This Row],[ε/D]]/3.7+1.256/(Table4[[#This Row],[Teynold''s Number]]*SQRT(Table4[[#This Row],[f turbulent (guess)]]))))^-1)^2),"")</f>
        <v/>
      </c>
      <c r="N1501" s="91" t="str">
        <f>IF(Table4[[#This Row],[f turbulent]]="","",Table4[[#This Row],[f turbulent (guess)]]-Table4[[#This Row],[f turbulent]])</f>
        <v/>
      </c>
      <c r="O1501" s="87">
        <f>IF(Table4[[#This Row],[Segment]]="",0,IF(C1502="",0,IF(C1502&lt;=Table4[[#This Row],[Diameter (in)]],0,1-(D1501/D1502))))</f>
        <v>0</v>
      </c>
      <c r="P1501" s="92" t="str">
        <f>IF(Table4[[#This Row],[Segment]]="","",IF(C1501&gt;C1502,"",IF(C1502="",0.55,(0.55*(1-D1502/D1501)))))</f>
        <v/>
      </c>
      <c r="Q150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01" s="92" t="str">
        <f>IF(Table4[[#This Row],[Segment]]="","",IF(Table4[[#This Row],[Kexpansion]]="","0",((Table4[[#This Row],[Velocity (m/s)]]^2)/2)*Table4[[#This Row],[Kexpansion]]))</f>
        <v/>
      </c>
      <c r="S1501" s="92" t="str">
        <f>IF(Table4[[#This Row],[Segment]]="","",IF(Table4[[#This Row],[Kcontraction]]="","0",((Table4[[#This Row],[Velocity (m/s)]]^2)/2)*Table4[[#This Row],[Kcontraction]]))</f>
        <v/>
      </c>
      <c r="T1501" s="89" t="str">
        <f>IF(Table4[[#This Row],[Segment]]="","",SUMIF($Y$7:$Y$2000,Table4[[#This Row],[Segment]],$AD$7:$AD$2000))</f>
        <v/>
      </c>
      <c r="U1501" s="95" t="str">
        <f>IF(Table4[[#This Row],[Segment]]="","",Table4[[#This Row],[Hfriction (J/kg)]]+Table4[[#This Row],[Hexpansions (J/kg)]]+Table4[[#This Row],[Hcontractions (J/kg)]]+Table4[[#This Row],[Hf (J/kg)]])</f>
        <v/>
      </c>
      <c r="V1501" s="95" t="str">
        <f>IF(Table4[[#This Row],[Segment]]="","",Table4[[#This Row],[Total Friction Loss (J/kg)]]*Table3[Density (kg/m3)])</f>
        <v/>
      </c>
      <c r="W1501" s="95" t="str">
        <f>IF(Table4[[#This Row],[Segment]]="","",Table4[[#This Row],[Total Pressure Drop (Pa)]]/1000)</f>
        <v/>
      </c>
      <c r="Y1501" s="82" t="str">
        <f>IF('Set Up'!D1724="","",'Set Up'!D1724)</f>
        <v/>
      </c>
      <c r="Z1501" s="82" t="str">
        <f>IF('Set Up'!E1724="","",'Set Up'!E1724)</f>
        <v/>
      </c>
      <c r="AA1501" s="82" t="str">
        <f>IF('Set Up'!F1724="","",'Set Up'!F1724)</f>
        <v/>
      </c>
      <c r="AB1501" s="82" t="str">
        <f>IF('Set Up'!G1724="","",'Set Up'!G1724)</f>
        <v/>
      </c>
      <c r="AC1501" s="82" t="str">
        <f t="array" ref="AC1501">IF(Y1501="","",INDEX(Data!$G$4:$G$51,MATCH(Table7[[#This Row],[Fitting]]&amp;Table7[[#This Row],[Fitting Subtype]],Data!$E$4:$E$51&amp;Data!$F$4:$F$51,0)))</f>
        <v/>
      </c>
      <c r="AD1501" s="89" t="str">
        <f>IF(Table7[[#This Row],[Segment]]="","",Table7[[#This Row],[Quantity]]*Table7[[#This Row],[Kf]]*(((INDEX(Table4[Velocity (m/s)],MATCH(Table7[[#This Row],[Segment]],Table4[Segment],0)))^2)/2))</f>
        <v/>
      </c>
      <c r="AF1501" s="82" t="str">
        <f>Table4[[#This Row],[Segment]]</f>
        <v/>
      </c>
      <c r="AG1501" s="75"/>
      <c r="AH1501" s="82" t="str">
        <f>IF(Table5[[#This Row],[Segment]]="","",AG1501-Table4[[#This Row],[Total Pressure Drop (kPa)]])</f>
        <v/>
      </c>
    </row>
    <row r="1502" spans="1:34" x14ac:dyDescent="0.25">
      <c r="A1502" s="95" t="str">
        <f>IF('Set Up'!A1499="","",'Set Up'!A1499)</f>
        <v/>
      </c>
      <c r="B1502" s="75" t="s">
        <v>81</v>
      </c>
      <c r="C1502" s="85"/>
      <c r="D1502" s="86" t="str">
        <f>IF(Table4[[#This Row],[Diameter (in)]]="","",(((CONVERT(Table4[[#This Row],[Diameter (in)]],"in","m"))/2)^2)*PI())</f>
        <v/>
      </c>
      <c r="E1502" s="87" t="str">
        <f>IF(Table4[[#This Row],[Area (m2)]]="","",$D$4/Table4[[#This Row],[Area (m2)]])</f>
        <v/>
      </c>
      <c r="F1502" s="85">
        <f t="shared" si="23"/>
        <v>4.6951999999999998</v>
      </c>
      <c r="G1502" s="88" t="str">
        <f>IF(Table4[[#This Row],[Segment]]="","",(CONVERT(Table4[[#This Row],[Diameter (in)]],"in","m")*$B$4*Table4[[#This Row],[Velocity (m/s)]])/$C$4)</f>
        <v/>
      </c>
      <c r="H1502" s="96" t="str">
        <f>IF(Table4[[#This Row],[Segment]]="","",IF(Table4[[#This Row],[Teynold''s Number]]&gt;4000,"TURBULENT","LAMINAR"))</f>
        <v/>
      </c>
      <c r="I1502" s="86" t="str">
        <f>IF(Table4[[#This Row],[Segment]]="","",INDEX(Data!C1499:C1513,MATCH(Table4[Material],Data!B1499:B1513,0)))</f>
        <v/>
      </c>
      <c r="J1502" s="89" t="str">
        <f>IF(Table4[[#This Row],[ε (m)]]="","",Table4[[#This Row],[ε (m)]]/(CONVERT(Table4[[#This Row],[Diameter (in)]],"in","m")))</f>
        <v/>
      </c>
      <c r="K1502" s="96" t="str">
        <f>IF(Table4[[#This Row],[Regime]]="LAMINAR",16/Table4[[#This Row],[Teynold''s Number]],"-")</f>
        <v>-</v>
      </c>
      <c r="L1502" s="86"/>
      <c r="M1502" s="97" t="str">
        <f>IF(Table4[[#This Row],[Regime]]="TURBULENT",(((-4*LOG10(Table4[[#This Row],[ε/D]]/3.7+1.256/(Table4[[#This Row],[Teynold''s Number]]*SQRT(Table4[[#This Row],[f turbulent (guess)]]))))^-1)^2),"")</f>
        <v/>
      </c>
      <c r="N1502" s="91" t="str">
        <f>IF(Table4[[#This Row],[f turbulent]]="","",Table4[[#This Row],[f turbulent (guess)]]-Table4[[#This Row],[f turbulent]])</f>
        <v/>
      </c>
      <c r="O1502" s="87">
        <f>IF(Table4[[#This Row],[Segment]]="",0,IF(C1503="",0,IF(C1503&lt;=Table4[[#This Row],[Diameter (in)]],0,1-(D1502/D1503))))</f>
        <v>0</v>
      </c>
      <c r="P1502" s="92" t="str">
        <f>IF(Table4[[#This Row],[Segment]]="","",IF(C1502&gt;C1503,"",IF(C1503="",0.55,(0.55*(1-D1503/D1502)))))</f>
        <v/>
      </c>
      <c r="Q150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02" s="92" t="str">
        <f>IF(Table4[[#This Row],[Segment]]="","",IF(Table4[[#This Row],[Kexpansion]]="","0",((Table4[[#This Row],[Velocity (m/s)]]^2)/2)*Table4[[#This Row],[Kexpansion]]))</f>
        <v/>
      </c>
      <c r="S1502" s="92" t="str">
        <f>IF(Table4[[#This Row],[Segment]]="","",IF(Table4[[#This Row],[Kcontraction]]="","0",((Table4[[#This Row],[Velocity (m/s)]]^2)/2)*Table4[[#This Row],[Kcontraction]]))</f>
        <v/>
      </c>
      <c r="T1502" s="89" t="str">
        <f>IF(Table4[[#This Row],[Segment]]="","",SUMIF($Y$7:$Y$2000,Table4[[#This Row],[Segment]],$AD$7:$AD$2000))</f>
        <v/>
      </c>
      <c r="U1502" s="95" t="str">
        <f>IF(Table4[[#This Row],[Segment]]="","",Table4[[#This Row],[Hfriction (J/kg)]]+Table4[[#This Row],[Hexpansions (J/kg)]]+Table4[[#This Row],[Hcontractions (J/kg)]]+Table4[[#This Row],[Hf (J/kg)]])</f>
        <v/>
      </c>
      <c r="V1502" s="95" t="str">
        <f>IF(Table4[[#This Row],[Segment]]="","",Table4[[#This Row],[Total Friction Loss (J/kg)]]*Table3[Density (kg/m3)])</f>
        <v/>
      </c>
      <c r="W1502" s="95" t="str">
        <f>IF(Table4[[#This Row],[Segment]]="","",Table4[[#This Row],[Total Pressure Drop (Pa)]]/1000)</f>
        <v/>
      </c>
      <c r="Y1502" s="82" t="str">
        <f>IF('Set Up'!D1725="","",'Set Up'!D1725)</f>
        <v/>
      </c>
      <c r="Z1502" s="82" t="str">
        <f>IF('Set Up'!E1725="","",'Set Up'!E1725)</f>
        <v/>
      </c>
      <c r="AA1502" s="82" t="str">
        <f>IF('Set Up'!F1725="","",'Set Up'!F1725)</f>
        <v/>
      </c>
      <c r="AB1502" s="82" t="str">
        <f>IF('Set Up'!G1725="","",'Set Up'!G1725)</f>
        <v/>
      </c>
      <c r="AC1502" s="82" t="str">
        <f t="array" ref="AC1502">IF(Y1502="","",INDEX(Data!$G$4:$G$51,MATCH(Table7[[#This Row],[Fitting]]&amp;Table7[[#This Row],[Fitting Subtype]],Data!$E$4:$E$51&amp;Data!$F$4:$F$51,0)))</f>
        <v/>
      </c>
      <c r="AD1502" s="89" t="str">
        <f>IF(Table7[[#This Row],[Segment]]="","",Table7[[#This Row],[Quantity]]*Table7[[#This Row],[Kf]]*(((INDEX(Table4[Velocity (m/s)],MATCH(Table7[[#This Row],[Segment]],Table4[Segment],0)))^2)/2))</f>
        <v/>
      </c>
      <c r="AF1502" s="82" t="str">
        <f>Table4[[#This Row],[Segment]]</f>
        <v/>
      </c>
      <c r="AG1502" s="75"/>
      <c r="AH1502" s="82" t="str">
        <f>IF(Table5[[#This Row],[Segment]]="","",AG1502-Table4[[#This Row],[Total Pressure Drop (kPa)]])</f>
        <v/>
      </c>
    </row>
    <row r="1503" spans="1:34" x14ac:dyDescent="0.25">
      <c r="A1503" s="95" t="str">
        <f>IF('Set Up'!A1500="","",'Set Up'!A1500)</f>
        <v/>
      </c>
      <c r="B1503" s="75" t="s">
        <v>81</v>
      </c>
      <c r="C1503" s="85"/>
      <c r="D1503" s="86" t="str">
        <f>IF(Table4[[#This Row],[Diameter (in)]]="","",(((CONVERT(Table4[[#This Row],[Diameter (in)]],"in","m"))/2)^2)*PI())</f>
        <v/>
      </c>
      <c r="E1503" s="87" t="str">
        <f>IF(Table4[[#This Row],[Area (m2)]]="","",$D$4/Table4[[#This Row],[Area (m2)]])</f>
        <v/>
      </c>
      <c r="F1503" s="85">
        <f t="shared" si="23"/>
        <v>4.6951999999999998</v>
      </c>
      <c r="G1503" s="88" t="str">
        <f>IF(Table4[[#This Row],[Segment]]="","",(CONVERT(Table4[[#This Row],[Diameter (in)]],"in","m")*$B$4*Table4[[#This Row],[Velocity (m/s)]])/$C$4)</f>
        <v/>
      </c>
      <c r="H1503" s="96" t="str">
        <f>IF(Table4[[#This Row],[Segment]]="","",IF(Table4[[#This Row],[Teynold''s Number]]&gt;4000,"TURBULENT","LAMINAR"))</f>
        <v/>
      </c>
      <c r="I1503" s="86" t="str">
        <f>IF(Table4[[#This Row],[Segment]]="","",INDEX(Data!C1500:C1514,MATCH(Table4[Material],Data!B1500:B1514,0)))</f>
        <v/>
      </c>
      <c r="J1503" s="89" t="str">
        <f>IF(Table4[[#This Row],[ε (m)]]="","",Table4[[#This Row],[ε (m)]]/(CONVERT(Table4[[#This Row],[Diameter (in)]],"in","m")))</f>
        <v/>
      </c>
      <c r="K1503" s="96" t="str">
        <f>IF(Table4[[#This Row],[Regime]]="LAMINAR",16/Table4[[#This Row],[Teynold''s Number]],"-")</f>
        <v>-</v>
      </c>
      <c r="L1503" s="86"/>
      <c r="M1503" s="97" t="str">
        <f>IF(Table4[[#This Row],[Regime]]="TURBULENT",(((-4*LOG10(Table4[[#This Row],[ε/D]]/3.7+1.256/(Table4[[#This Row],[Teynold''s Number]]*SQRT(Table4[[#This Row],[f turbulent (guess)]]))))^-1)^2),"")</f>
        <v/>
      </c>
      <c r="N1503" s="91" t="str">
        <f>IF(Table4[[#This Row],[f turbulent]]="","",Table4[[#This Row],[f turbulent (guess)]]-Table4[[#This Row],[f turbulent]])</f>
        <v/>
      </c>
      <c r="O1503" s="87">
        <f>IF(Table4[[#This Row],[Segment]]="",0,IF(C1504="",0,IF(C1504&lt;=Table4[[#This Row],[Diameter (in)]],0,1-(D1503/D1504))))</f>
        <v>0</v>
      </c>
      <c r="P1503" s="92" t="str">
        <f>IF(Table4[[#This Row],[Segment]]="","",IF(C1503&gt;C1504,"",IF(C1504="",0.55,(0.55*(1-D1504/D1503)))))</f>
        <v/>
      </c>
      <c r="Q150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03" s="92" t="str">
        <f>IF(Table4[[#This Row],[Segment]]="","",IF(Table4[[#This Row],[Kexpansion]]="","0",((Table4[[#This Row],[Velocity (m/s)]]^2)/2)*Table4[[#This Row],[Kexpansion]]))</f>
        <v/>
      </c>
      <c r="S1503" s="92" t="str">
        <f>IF(Table4[[#This Row],[Segment]]="","",IF(Table4[[#This Row],[Kcontraction]]="","0",((Table4[[#This Row],[Velocity (m/s)]]^2)/2)*Table4[[#This Row],[Kcontraction]]))</f>
        <v/>
      </c>
      <c r="T1503" s="89" t="str">
        <f>IF(Table4[[#This Row],[Segment]]="","",SUMIF($Y$7:$Y$2000,Table4[[#This Row],[Segment]],$AD$7:$AD$2000))</f>
        <v/>
      </c>
      <c r="U1503" s="95" t="str">
        <f>IF(Table4[[#This Row],[Segment]]="","",Table4[[#This Row],[Hfriction (J/kg)]]+Table4[[#This Row],[Hexpansions (J/kg)]]+Table4[[#This Row],[Hcontractions (J/kg)]]+Table4[[#This Row],[Hf (J/kg)]])</f>
        <v/>
      </c>
      <c r="V1503" s="95" t="str">
        <f>IF(Table4[[#This Row],[Segment]]="","",Table4[[#This Row],[Total Friction Loss (J/kg)]]*Table3[Density (kg/m3)])</f>
        <v/>
      </c>
      <c r="W1503" s="95" t="str">
        <f>IF(Table4[[#This Row],[Segment]]="","",Table4[[#This Row],[Total Pressure Drop (Pa)]]/1000)</f>
        <v/>
      </c>
      <c r="Y1503" s="82" t="str">
        <f>IF('Set Up'!D1726="","",'Set Up'!D1726)</f>
        <v/>
      </c>
      <c r="Z1503" s="82" t="str">
        <f>IF('Set Up'!E1726="","",'Set Up'!E1726)</f>
        <v/>
      </c>
      <c r="AA1503" s="82" t="str">
        <f>IF('Set Up'!F1726="","",'Set Up'!F1726)</f>
        <v/>
      </c>
      <c r="AB1503" s="82" t="str">
        <f>IF('Set Up'!G1726="","",'Set Up'!G1726)</f>
        <v/>
      </c>
      <c r="AC1503" s="82" t="str">
        <f t="array" ref="AC1503">IF(Y1503="","",INDEX(Data!$G$4:$G$51,MATCH(Table7[[#This Row],[Fitting]]&amp;Table7[[#This Row],[Fitting Subtype]],Data!$E$4:$E$51&amp;Data!$F$4:$F$51,0)))</f>
        <v/>
      </c>
      <c r="AD1503" s="89" t="str">
        <f>IF(Table7[[#This Row],[Segment]]="","",Table7[[#This Row],[Quantity]]*Table7[[#This Row],[Kf]]*(((INDEX(Table4[Velocity (m/s)],MATCH(Table7[[#This Row],[Segment]],Table4[Segment],0)))^2)/2))</f>
        <v/>
      </c>
      <c r="AF1503" s="82" t="str">
        <f>Table4[[#This Row],[Segment]]</f>
        <v/>
      </c>
      <c r="AG1503" s="75"/>
      <c r="AH1503" s="82" t="str">
        <f>IF(Table5[[#This Row],[Segment]]="","",AG1503-Table4[[#This Row],[Total Pressure Drop (kPa)]])</f>
        <v/>
      </c>
    </row>
    <row r="1504" spans="1:34" x14ac:dyDescent="0.25">
      <c r="A1504" s="95" t="str">
        <f>IF('Set Up'!A1501="","",'Set Up'!A1501)</f>
        <v/>
      </c>
      <c r="B1504" s="75" t="s">
        <v>81</v>
      </c>
      <c r="C1504" s="85"/>
      <c r="D1504" s="86" t="str">
        <f>IF(Table4[[#This Row],[Diameter (in)]]="","",(((CONVERT(Table4[[#This Row],[Diameter (in)]],"in","m"))/2)^2)*PI())</f>
        <v/>
      </c>
      <c r="E1504" s="87" t="str">
        <f>IF(Table4[[#This Row],[Area (m2)]]="","",$D$4/Table4[[#This Row],[Area (m2)]])</f>
        <v/>
      </c>
      <c r="F1504" s="85">
        <f t="shared" si="23"/>
        <v>4.6951999999999998</v>
      </c>
      <c r="G1504" s="88" t="str">
        <f>IF(Table4[[#This Row],[Segment]]="","",(CONVERT(Table4[[#This Row],[Diameter (in)]],"in","m")*$B$4*Table4[[#This Row],[Velocity (m/s)]])/$C$4)</f>
        <v/>
      </c>
      <c r="H1504" s="96" t="str">
        <f>IF(Table4[[#This Row],[Segment]]="","",IF(Table4[[#This Row],[Teynold''s Number]]&gt;4000,"TURBULENT","LAMINAR"))</f>
        <v/>
      </c>
      <c r="I1504" s="86" t="str">
        <f>IF(Table4[[#This Row],[Segment]]="","",INDEX(Data!C1501:C1515,MATCH(Table4[Material],Data!B1501:B1515,0)))</f>
        <v/>
      </c>
      <c r="J1504" s="89" t="str">
        <f>IF(Table4[[#This Row],[ε (m)]]="","",Table4[[#This Row],[ε (m)]]/(CONVERT(Table4[[#This Row],[Diameter (in)]],"in","m")))</f>
        <v/>
      </c>
      <c r="K1504" s="96" t="str">
        <f>IF(Table4[[#This Row],[Regime]]="LAMINAR",16/Table4[[#This Row],[Teynold''s Number]],"-")</f>
        <v>-</v>
      </c>
      <c r="L1504" s="86"/>
      <c r="M1504" s="97" t="str">
        <f>IF(Table4[[#This Row],[Regime]]="TURBULENT",(((-4*LOG10(Table4[[#This Row],[ε/D]]/3.7+1.256/(Table4[[#This Row],[Teynold''s Number]]*SQRT(Table4[[#This Row],[f turbulent (guess)]]))))^-1)^2),"")</f>
        <v/>
      </c>
      <c r="N1504" s="91" t="str">
        <f>IF(Table4[[#This Row],[f turbulent]]="","",Table4[[#This Row],[f turbulent (guess)]]-Table4[[#This Row],[f turbulent]])</f>
        <v/>
      </c>
      <c r="O1504" s="87">
        <f>IF(Table4[[#This Row],[Segment]]="",0,IF(C1505="",0,IF(C1505&lt;=Table4[[#This Row],[Diameter (in)]],0,1-(D1504/D1505))))</f>
        <v>0</v>
      </c>
      <c r="P1504" s="92" t="str">
        <f>IF(Table4[[#This Row],[Segment]]="","",IF(C1504&gt;C1505,"",IF(C1505="",0.55,(0.55*(1-D1505/D1504)))))</f>
        <v/>
      </c>
      <c r="Q150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04" s="92" t="str">
        <f>IF(Table4[[#This Row],[Segment]]="","",IF(Table4[[#This Row],[Kexpansion]]="","0",((Table4[[#This Row],[Velocity (m/s)]]^2)/2)*Table4[[#This Row],[Kexpansion]]))</f>
        <v/>
      </c>
      <c r="S1504" s="92" t="str">
        <f>IF(Table4[[#This Row],[Segment]]="","",IF(Table4[[#This Row],[Kcontraction]]="","0",((Table4[[#This Row],[Velocity (m/s)]]^2)/2)*Table4[[#This Row],[Kcontraction]]))</f>
        <v/>
      </c>
      <c r="T1504" s="89" t="str">
        <f>IF(Table4[[#This Row],[Segment]]="","",SUMIF($Y$7:$Y$2000,Table4[[#This Row],[Segment]],$AD$7:$AD$2000))</f>
        <v/>
      </c>
      <c r="U1504" s="95" t="str">
        <f>IF(Table4[[#This Row],[Segment]]="","",Table4[[#This Row],[Hfriction (J/kg)]]+Table4[[#This Row],[Hexpansions (J/kg)]]+Table4[[#This Row],[Hcontractions (J/kg)]]+Table4[[#This Row],[Hf (J/kg)]])</f>
        <v/>
      </c>
      <c r="V1504" s="95" t="str">
        <f>IF(Table4[[#This Row],[Segment]]="","",Table4[[#This Row],[Total Friction Loss (J/kg)]]*Table3[Density (kg/m3)])</f>
        <v/>
      </c>
      <c r="W1504" s="95" t="str">
        <f>IF(Table4[[#This Row],[Segment]]="","",Table4[[#This Row],[Total Pressure Drop (Pa)]]/1000)</f>
        <v/>
      </c>
      <c r="Y1504" s="82" t="str">
        <f>IF('Set Up'!D1727="","",'Set Up'!D1727)</f>
        <v/>
      </c>
      <c r="Z1504" s="82" t="str">
        <f>IF('Set Up'!E1727="","",'Set Up'!E1727)</f>
        <v/>
      </c>
      <c r="AA1504" s="82" t="str">
        <f>IF('Set Up'!F1727="","",'Set Up'!F1727)</f>
        <v/>
      </c>
      <c r="AB1504" s="82" t="str">
        <f>IF('Set Up'!G1727="","",'Set Up'!G1727)</f>
        <v/>
      </c>
      <c r="AC1504" s="82" t="str">
        <f t="array" ref="AC1504">IF(Y1504="","",INDEX(Data!$G$4:$G$51,MATCH(Table7[[#This Row],[Fitting]]&amp;Table7[[#This Row],[Fitting Subtype]],Data!$E$4:$E$51&amp;Data!$F$4:$F$51,0)))</f>
        <v/>
      </c>
      <c r="AD1504" s="89" t="str">
        <f>IF(Table7[[#This Row],[Segment]]="","",Table7[[#This Row],[Quantity]]*Table7[[#This Row],[Kf]]*(((INDEX(Table4[Velocity (m/s)],MATCH(Table7[[#This Row],[Segment]],Table4[Segment],0)))^2)/2))</f>
        <v/>
      </c>
      <c r="AF1504" s="82" t="str">
        <f>Table4[[#This Row],[Segment]]</f>
        <v/>
      </c>
      <c r="AG1504" s="75"/>
      <c r="AH1504" s="82" t="str">
        <f>IF(Table5[[#This Row],[Segment]]="","",AG1504-Table4[[#This Row],[Total Pressure Drop (kPa)]])</f>
        <v/>
      </c>
    </row>
    <row r="1505" spans="1:34" x14ac:dyDescent="0.25">
      <c r="A1505" s="95" t="str">
        <f>IF('Set Up'!A1502="","",'Set Up'!A1502)</f>
        <v/>
      </c>
      <c r="B1505" s="75" t="s">
        <v>81</v>
      </c>
      <c r="C1505" s="85"/>
      <c r="D1505" s="86" t="str">
        <f>IF(Table4[[#This Row],[Diameter (in)]]="","",(((CONVERT(Table4[[#This Row],[Diameter (in)]],"in","m"))/2)^2)*PI())</f>
        <v/>
      </c>
      <c r="E1505" s="87" t="str">
        <f>IF(Table4[[#This Row],[Area (m2)]]="","",$D$4/Table4[[#This Row],[Area (m2)]])</f>
        <v/>
      </c>
      <c r="F1505" s="85">
        <f t="shared" si="23"/>
        <v>4.6951999999999998</v>
      </c>
      <c r="G1505" s="88" t="str">
        <f>IF(Table4[[#This Row],[Segment]]="","",(CONVERT(Table4[[#This Row],[Diameter (in)]],"in","m")*$B$4*Table4[[#This Row],[Velocity (m/s)]])/$C$4)</f>
        <v/>
      </c>
      <c r="H1505" s="96" t="str">
        <f>IF(Table4[[#This Row],[Segment]]="","",IF(Table4[[#This Row],[Teynold''s Number]]&gt;4000,"TURBULENT","LAMINAR"))</f>
        <v/>
      </c>
      <c r="I1505" s="86" t="str">
        <f>IF(Table4[[#This Row],[Segment]]="","",INDEX(Data!C1502:C1516,MATCH(Table4[Material],Data!B1502:B1516,0)))</f>
        <v/>
      </c>
      <c r="J1505" s="89" t="str">
        <f>IF(Table4[[#This Row],[ε (m)]]="","",Table4[[#This Row],[ε (m)]]/(CONVERT(Table4[[#This Row],[Diameter (in)]],"in","m")))</f>
        <v/>
      </c>
      <c r="K1505" s="96" t="str">
        <f>IF(Table4[[#This Row],[Regime]]="LAMINAR",16/Table4[[#This Row],[Teynold''s Number]],"-")</f>
        <v>-</v>
      </c>
      <c r="L1505" s="86"/>
      <c r="M1505" s="97" t="str">
        <f>IF(Table4[[#This Row],[Regime]]="TURBULENT",(((-4*LOG10(Table4[[#This Row],[ε/D]]/3.7+1.256/(Table4[[#This Row],[Teynold''s Number]]*SQRT(Table4[[#This Row],[f turbulent (guess)]]))))^-1)^2),"")</f>
        <v/>
      </c>
      <c r="N1505" s="91" t="str">
        <f>IF(Table4[[#This Row],[f turbulent]]="","",Table4[[#This Row],[f turbulent (guess)]]-Table4[[#This Row],[f turbulent]])</f>
        <v/>
      </c>
      <c r="O1505" s="87">
        <f>IF(Table4[[#This Row],[Segment]]="",0,IF(C1506="",0,IF(C1506&lt;=Table4[[#This Row],[Diameter (in)]],0,1-(D1505/D1506))))</f>
        <v>0</v>
      </c>
      <c r="P1505" s="92" t="str">
        <f>IF(Table4[[#This Row],[Segment]]="","",IF(C1505&gt;C1506,"",IF(C1506="",0.55,(0.55*(1-D1506/D1505)))))</f>
        <v/>
      </c>
      <c r="Q150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05" s="92" t="str">
        <f>IF(Table4[[#This Row],[Segment]]="","",IF(Table4[[#This Row],[Kexpansion]]="","0",((Table4[[#This Row],[Velocity (m/s)]]^2)/2)*Table4[[#This Row],[Kexpansion]]))</f>
        <v/>
      </c>
      <c r="S1505" s="92" t="str">
        <f>IF(Table4[[#This Row],[Segment]]="","",IF(Table4[[#This Row],[Kcontraction]]="","0",((Table4[[#This Row],[Velocity (m/s)]]^2)/2)*Table4[[#This Row],[Kcontraction]]))</f>
        <v/>
      </c>
      <c r="T1505" s="89" t="str">
        <f>IF(Table4[[#This Row],[Segment]]="","",SUMIF($Y$7:$Y$2000,Table4[[#This Row],[Segment]],$AD$7:$AD$2000))</f>
        <v/>
      </c>
      <c r="U1505" s="95" t="str">
        <f>IF(Table4[[#This Row],[Segment]]="","",Table4[[#This Row],[Hfriction (J/kg)]]+Table4[[#This Row],[Hexpansions (J/kg)]]+Table4[[#This Row],[Hcontractions (J/kg)]]+Table4[[#This Row],[Hf (J/kg)]])</f>
        <v/>
      </c>
      <c r="V1505" s="95" t="str">
        <f>IF(Table4[[#This Row],[Segment]]="","",Table4[[#This Row],[Total Friction Loss (J/kg)]]*Table3[Density (kg/m3)])</f>
        <v/>
      </c>
      <c r="W1505" s="95" t="str">
        <f>IF(Table4[[#This Row],[Segment]]="","",Table4[[#This Row],[Total Pressure Drop (Pa)]]/1000)</f>
        <v/>
      </c>
      <c r="Y1505" s="82" t="str">
        <f>IF('Set Up'!D1728="","",'Set Up'!D1728)</f>
        <v/>
      </c>
      <c r="Z1505" s="82" t="str">
        <f>IF('Set Up'!E1728="","",'Set Up'!E1728)</f>
        <v/>
      </c>
      <c r="AA1505" s="82" t="str">
        <f>IF('Set Up'!F1728="","",'Set Up'!F1728)</f>
        <v/>
      </c>
      <c r="AB1505" s="82" t="str">
        <f>IF('Set Up'!G1728="","",'Set Up'!G1728)</f>
        <v/>
      </c>
      <c r="AC1505" s="82" t="str">
        <f t="array" ref="AC1505">IF(Y1505="","",INDEX(Data!$G$4:$G$51,MATCH(Table7[[#This Row],[Fitting]]&amp;Table7[[#This Row],[Fitting Subtype]],Data!$E$4:$E$51&amp;Data!$F$4:$F$51,0)))</f>
        <v/>
      </c>
      <c r="AD1505" s="89" t="str">
        <f>IF(Table7[[#This Row],[Segment]]="","",Table7[[#This Row],[Quantity]]*Table7[[#This Row],[Kf]]*(((INDEX(Table4[Velocity (m/s)],MATCH(Table7[[#This Row],[Segment]],Table4[Segment],0)))^2)/2))</f>
        <v/>
      </c>
      <c r="AF1505" s="82" t="str">
        <f>Table4[[#This Row],[Segment]]</f>
        <v/>
      </c>
      <c r="AG1505" s="75"/>
      <c r="AH1505" s="82" t="str">
        <f>IF(Table5[[#This Row],[Segment]]="","",AG1505-Table4[[#This Row],[Total Pressure Drop (kPa)]])</f>
        <v/>
      </c>
    </row>
    <row r="1506" spans="1:34" x14ac:dyDescent="0.25">
      <c r="A1506" s="95" t="str">
        <f>IF('Set Up'!A1503="","",'Set Up'!A1503)</f>
        <v/>
      </c>
      <c r="B1506" s="75" t="s">
        <v>81</v>
      </c>
      <c r="C1506" s="85"/>
      <c r="D1506" s="86" t="str">
        <f>IF(Table4[[#This Row],[Diameter (in)]]="","",(((CONVERT(Table4[[#This Row],[Diameter (in)]],"in","m"))/2)^2)*PI())</f>
        <v/>
      </c>
      <c r="E1506" s="87" t="str">
        <f>IF(Table4[[#This Row],[Area (m2)]]="","",$D$4/Table4[[#This Row],[Area (m2)]])</f>
        <v/>
      </c>
      <c r="F1506" s="85">
        <f t="shared" si="23"/>
        <v>4.6951999999999998</v>
      </c>
      <c r="G1506" s="88" t="str">
        <f>IF(Table4[[#This Row],[Segment]]="","",(CONVERT(Table4[[#This Row],[Diameter (in)]],"in","m")*$B$4*Table4[[#This Row],[Velocity (m/s)]])/$C$4)</f>
        <v/>
      </c>
      <c r="H1506" s="96" t="str">
        <f>IF(Table4[[#This Row],[Segment]]="","",IF(Table4[[#This Row],[Teynold''s Number]]&gt;4000,"TURBULENT","LAMINAR"))</f>
        <v/>
      </c>
      <c r="I1506" s="86" t="str">
        <f>IF(Table4[[#This Row],[Segment]]="","",INDEX(Data!C1503:C1517,MATCH(Table4[Material],Data!B1503:B1517,0)))</f>
        <v/>
      </c>
      <c r="J1506" s="89" t="str">
        <f>IF(Table4[[#This Row],[ε (m)]]="","",Table4[[#This Row],[ε (m)]]/(CONVERT(Table4[[#This Row],[Diameter (in)]],"in","m")))</f>
        <v/>
      </c>
      <c r="K1506" s="96" t="str">
        <f>IF(Table4[[#This Row],[Regime]]="LAMINAR",16/Table4[[#This Row],[Teynold''s Number]],"-")</f>
        <v>-</v>
      </c>
      <c r="L1506" s="86"/>
      <c r="M1506" s="97" t="str">
        <f>IF(Table4[[#This Row],[Regime]]="TURBULENT",(((-4*LOG10(Table4[[#This Row],[ε/D]]/3.7+1.256/(Table4[[#This Row],[Teynold''s Number]]*SQRT(Table4[[#This Row],[f turbulent (guess)]]))))^-1)^2),"")</f>
        <v/>
      </c>
      <c r="N1506" s="91" t="str">
        <f>IF(Table4[[#This Row],[f turbulent]]="","",Table4[[#This Row],[f turbulent (guess)]]-Table4[[#This Row],[f turbulent]])</f>
        <v/>
      </c>
      <c r="O1506" s="87">
        <f>IF(Table4[[#This Row],[Segment]]="",0,IF(C1507="",0,IF(C1507&lt;=Table4[[#This Row],[Diameter (in)]],0,1-(D1506/D1507))))</f>
        <v>0</v>
      </c>
      <c r="P1506" s="92" t="str">
        <f>IF(Table4[[#This Row],[Segment]]="","",IF(C1506&gt;C1507,"",IF(C1507="",0.55,(0.55*(1-D1507/D1506)))))</f>
        <v/>
      </c>
      <c r="Q150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06" s="92" t="str">
        <f>IF(Table4[[#This Row],[Segment]]="","",IF(Table4[[#This Row],[Kexpansion]]="","0",((Table4[[#This Row],[Velocity (m/s)]]^2)/2)*Table4[[#This Row],[Kexpansion]]))</f>
        <v/>
      </c>
      <c r="S1506" s="92" t="str">
        <f>IF(Table4[[#This Row],[Segment]]="","",IF(Table4[[#This Row],[Kcontraction]]="","0",((Table4[[#This Row],[Velocity (m/s)]]^2)/2)*Table4[[#This Row],[Kcontraction]]))</f>
        <v/>
      </c>
      <c r="T1506" s="89" t="str">
        <f>IF(Table4[[#This Row],[Segment]]="","",SUMIF($Y$7:$Y$2000,Table4[[#This Row],[Segment]],$AD$7:$AD$2000))</f>
        <v/>
      </c>
      <c r="U1506" s="95" t="str">
        <f>IF(Table4[[#This Row],[Segment]]="","",Table4[[#This Row],[Hfriction (J/kg)]]+Table4[[#This Row],[Hexpansions (J/kg)]]+Table4[[#This Row],[Hcontractions (J/kg)]]+Table4[[#This Row],[Hf (J/kg)]])</f>
        <v/>
      </c>
      <c r="V1506" s="95" t="str">
        <f>IF(Table4[[#This Row],[Segment]]="","",Table4[[#This Row],[Total Friction Loss (J/kg)]]*Table3[Density (kg/m3)])</f>
        <v/>
      </c>
      <c r="W1506" s="95" t="str">
        <f>IF(Table4[[#This Row],[Segment]]="","",Table4[[#This Row],[Total Pressure Drop (Pa)]]/1000)</f>
        <v/>
      </c>
      <c r="Y1506" s="82" t="str">
        <f>IF('Set Up'!D1729="","",'Set Up'!D1729)</f>
        <v/>
      </c>
      <c r="Z1506" s="82" t="str">
        <f>IF('Set Up'!E1729="","",'Set Up'!E1729)</f>
        <v/>
      </c>
      <c r="AA1506" s="82" t="str">
        <f>IF('Set Up'!F1729="","",'Set Up'!F1729)</f>
        <v/>
      </c>
      <c r="AB1506" s="82" t="str">
        <f>IF('Set Up'!G1729="","",'Set Up'!G1729)</f>
        <v/>
      </c>
      <c r="AC1506" s="82" t="str">
        <f t="array" ref="AC1506">IF(Y1506="","",INDEX(Data!$G$4:$G$51,MATCH(Table7[[#This Row],[Fitting]]&amp;Table7[[#This Row],[Fitting Subtype]],Data!$E$4:$E$51&amp;Data!$F$4:$F$51,0)))</f>
        <v/>
      </c>
      <c r="AD1506" s="89" t="str">
        <f>IF(Table7[[#This Row],[Segment]]="","",Table7[[#This Row],[Quantity]]*Table7[[#This Row],[Kf]]*(((INDEX(Table4[Velocity (m/s)],MATCH(Table7[[#This Row],[Segment]],Table4[Segment],0)))^2)/2))</f>
        <v/>
      </c>
      <c r="AF1506" s="82" t="str">
        <f>Table4[[#This Row],[Segment]]</f>
        <v/>
      </c>
      <c r="AG1506" s="75"/>
      <c r="AH1506" s="82" t="str">
        <f>IF(Table5[[#This Row],[Segment]]="","",AG1506-Table4[[#This Row],[Total Pressure Drop (kPa)]])</f>
        <v/>
      </c>
    </row>
    <row r="1507" spans="1:34" x14ac:dyDescent="0.25">
      <c r="A1507" s="95" t="str">
        <f>IF('Set Up'!A1504="","",'Set Up'!A1504)</f>
        <v/>
      </c>
      <c r="B1507" s="75" t="s">
        <v>81</v>
      </c>
      <c r="C1507" s="85"/>
      <c r="D1507" s="86" t="str">
        <f>IF(Table4[[#This Row],[Diameter (in)]]="","",(((CONVERT(Table4[[#This Row],[Diameter (in)]],"in","m"))/2)^2)*PI())</f>
        <v/>
      </c>
      <c r="E1507" s="87" t="str">
        <f>IF(Table4[[#This Row],[Area (m2)]]="","",$D$4/Table4[[#This Row],[Area (m2)]])</f>
        <v/>
      </c>
      <c r="F1507" s="85">
        <f t="shared" si="23"/>
        <v>4.6951999999999998</v>
      </c>
      <c r="G1507" s="88" t="str">
        <f>IF(Table4[[#This Row],[Segment]]="","",(CONVERT(Table4[[#This Row],[Diameter (in)]],"in","m")*$B$4*Table4[[#This Row],[Velocity (m/s)]])/$C$4)</f>
        <v/>
      </c>
      <c r="H1507" s="96" t="str">
        <f>IF(Table4[[#This Row],[Segment]]="","",IF(Table4[[#This Row],[Teynold''s Number]]&gt;4000,"TURBULENT","LAMINAR"))</f>
        <v/>
      </c>
      <c r="I1507" s="86" t="str">
        <f>IF(Table4[[#This Row],[Segment]]="","",INDEX(Data!C1504:C1518,MATCH(Table4[Material],Data!B1504:B1518,0)))</f>
        <v/>
      </c>
      <c r="J1507" s="89" t="str">
        <f>IF(Table4[[#This Row],[ε (m)]]="","",Table4[[#This Row],[ε (m)]]/(CONVERT(Table4[[#This Row],[Diameter (in)]],"in","m")))</f>
        <v/>
      </c>
      <c r="K1507" s="96" t="str">
        <f>IF(Table4[[#This Row],[Regime]]="LAMINAR",16/Table4[[#This Row],[Teynold''s Number]],"-")</f>
        <v>-</v>
      </c>
      <c r="L1507" s="86"/>
      <c r="M1507" s="97" t="str">
        <f>IF(Table4[[#This Row],[Regime]]="TURBULENT",(((-4*LOG10(Table4[[#This Row],[ε/D]]/3.7+1.256/(Table4[[#This Row],[Teynold''s Number]]*SQRT(Table4[[#This Row],[f turbulent (guess)]]))))^-1)^2),"")</f>
        <v/>
      </c>
      <c r="N1507" s="91" t="str">
        <f>IF(Table4[[#This Row],[f turbulent]]="","",Table4[[#This Row],[f turbulent (guess)]]-Table4[[#This Row],[f turbulent]])</f>
        <v/>
      </c>
      <c r="O1507" s="87">
        <f>IF(Table4[[#This Row],[Segment]]="",0,IF(C1508="",0,IF(C1508&lt;=Table4[[#This Row],[Diameter (in)]],0,1-(D1507/D1508))))</f>
        <v>0</v>
      </c>
      <c r="P1507" s="92" t="str">
        <f>IF(Table4[[#This Row],[Segment]]="","",IF(C1507&gt;C1508,"",IF(C1508="",0.55,(0.55*(1-D1508/D1507)))))</f>
        <v/>
      </c>
      <c r="Q150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07" s="92" t="str">
        <f>IF(Table4[[#This Row],[Segment]]="","",IF(Table4[[#This Row],[Kexpansion]]="","0",((Table4[[#This Row],[Velocity (m/s)]]^2)/2)*Table4[[#This Row],[Kexpansion]]))</f>
        <v/>
      </c>
      <c r="S1507" s="92" t="str">
        <f>IF(Table4[[#This Row],[Segment]]="","",IF(Table4[[#This Row],[Kcontraction]]="","0",((Table4[[#This Row],[Velocity (m/s)]]^2)/2)*Table4[[#This Row],[Kcontraction]]))</f>
        <v/>
      </c>
      <c r="T1507" s="89" t="str">
        <f>IF(Table4[[#This Row],[Segment]]="","",SUMIF($Y$7:$Y$2000,Table4[[#This Row],[Segment]],$AD$7:$AD$2000))</f>
        <v/>
      </c>
      <c r="U1507" s="95" t="str">
        <f>IF(Table4[[#This Row],[Segment]]="","",Table4[[#This Row],[Hfriction (J/kg)]]+Table4[[#This Row],[Hexpansions (J/kg)]]+Table4[[#This Row],[Hcontractions (J/kg)]]+Table4[[#This Row],[Hf (J/kg)]])</f>
        <v/>
      </c>
      <c r="V1507" s="95" t="str">
        <f>IF(Table4[[#This Row],[Segment]]="","",Table4[[#This Row],[Total Friction Loss (J/kg)]]*Table3[Density (kg/m3)])</f>
        <v/>
      </c>
      <c r="W1507" s="95" t="str">
        <f>IF(Table4[[#This Row],[Segment]]="","",Table4[[#This Row],[Total Pressure Drop (Pa)]]/1000)</f>
        <v/>
      </c>
      <c r="Y1507" s="82" t="str">
        <f>IF('Set Up'!D1730="","",'Set Up'!D1730)</f>
        <v/>
      </c>
      <c r="Z1507" s="82" t="str">
        <f>IF('Set Up'!E1730="","",'Set Up'!E1730)</f>
        <v/>
      </c>
      <c r="AA1507" s="82" t="str">
        <f>IF('Set Up'!F1730="","",'Set Up'!F1730)</f>
        <v/>
      </c>
      <c r="AB1507" s="82" t="str">
        <f>IF('Set Up'!G1730="","",'Set Up'!G1730)</f>
        <v/>
      </c>
      <c r="AC1507" s="82" t="str">
        <f t="array" ref="AC1507">IF(Y1507="","",INDEX(Data!$G$4:$G$51,MATCH(Table7[[#This Row],[Fitting]]&amp;Table7[[#This Row],[Fitting Subtype]],Data!$E$4:$E$51&amp;Data!$F$4:$F$51,0)))</f>
        <v/>
      </c>
      <c r="AD1507" s="89" t="str">
        <f>IF(Table7[[#This Row],[Segment]]="","",Table7[[#This Row],[Quantity]]*Table7[[#This Row],[Kf]]*(((INDEX(Table4[Velocity (m/s)],MATCH(Table7[[#This Row],[Segment]],Table4[Segment],0)))^2)/2))</f>
        <v/>
      </c>
      <c r="AF1507" s="82" t="str">
        <f>Table4[[#This Row],[Segment]]</f>
        <v/>
      </c>
      <c r="AG1507" s="75"/>
      <c r="AH1507" s="82" t="str">
        <f>IF(Table5[[#This Row],[Segment]]="","",AG1507-Table4[[#This Row],[Total Pressure Drop (kPa)]])</f>
        <v/>
      </c>
    </row>
    <row r="1508" spans="1:34" x14ac:dyDescent="0.25">
      <c r="A1508" s="95" t="str">
        <f>IF('Set Up'!A1505="","",'Set Up'!A1505)</f>
        <v/>
      </c>
      <c r="B1508" s="75" t="s">
        <v>81</v>
      </c>
      <c r="C1508" s="85"/>
      <c r="D1508" s="86" t="str">
        <f>IF(Table4[[#This Row],[Diameter (in)]]="","",(((CONVERT(Table4[[#This Row],[Diameter (in)]],"in","m"))/2)^2)*PI())</f>
        <v/>
      </c>
      <c r="E1508" s="87" t="str">
        <f>IF(Table4[[#This Row],[Area (m2)]]="","",$D$4/Table4[[#This Row],[Area (m2)]])</f>
        <v/>
      </c>
      <c r="F1508" s="85">
        <f t="shared" si="23"/>
        <v>4.6951999999999998</v>
      </c>
      <c r="G1508" s="88" t="str">
        <f>IF(Table4[[#This Row],[Segment]]="","",(CONVERT(Table4[[#This Row],[Diameter (in)]],"in","m")*$B$4*Table4[[#This Row],[Velocity (m/s)]])/$C$4)</f>
        <v/>
      </c>
      <c r="H1508" s="96" t="str">
        <f>IF(Table4[[#This Row],[Segment]]="","",IF(Table4[[#This Row],[Teynold''s Number]]&gt;4000,"TURBULENT","LAMINAR"))</f>
        <v/>
      </c>
      <c r="I1508" s="86" t="str">
        <f>IF(Table4[[#This Row],[Segment]]="","",INDEX(Data!C1505:C1519,MATCH(Table4[Material],Data!B1505:B1519,0)))</f>
        <v/>
      </c>
      <c r="J1508" s="89" t="str">
        <f>IF(Table4[[#This Row],[ε (m)]]="","",Table4[[#This Row],[ε (m)]]/(CONVERT(Table4[[#This Row],[Diameter (in)]],"in","m")))</f>
        <v/>
      </c>
      <c r="K1508" s="96" t="str">
        <f>IF(Table4[[#This Row],[Regime]]="LAMINAR",16/Table4[[#This Row],[Teynold''s Number]],"-")</f>
        <v>-</v>
      </c>
      <c r="L1508" s="86"/>
      <c r="M1508" s="97" t="str">
        <f>IF(Table4[[#This Row],[Regime]]="TURBULENT",(((-4*LOG10(Table4[[#This Row],[ε/D]]/3.7+1.256/(Table4[[#This Row],[Teynold''s Number]]*SQRT(Table4[[#This Row],[f turbulent (guess)]]))))^-1)^2),"")</f>
        <v/>
      </c>
      <c r="N1508" s="91" t="str">
        <f>IF(Table4[[#This Row],[f turbulent]]="","",Table4[[#This Row],[f turbulent (guess)]]-Table4[[#This Row],[f turbulent]])</f>
        <v/>
      </c>
      <c r="O1508" s="87">
        <f>IF(Table4[[#This Row],[Segment]]="",0,IF(C1509="",0,IF(C1509&lt;=Table4[[#This Row],[Diameter (in)]],0,1-(D1508/D1509))))</f>
        <v>0</v>
      </c>
      <c r="P1508" s="92" t="str">
        <f>IF(Table4[[#This Row],[Segment]]="","",IF(C1508&gt;C1509,"",IF(C1509="",0.55,(0.55*(1-D1509/D1508)))))</f>
        <v/>
      </c>
      <c r="Q150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08" s="92" t="str">
        <f>IF(Table4[[#This Row],[Segment]]="","",IF(Table4[[#This Row],[Kexpansion]]="","0",((Table4[[#This Row],[Velocity (m/s)]]^2)/2)*Table4[[#This Row],[Kexpansion]]))</f>
        <v/>
      </c>
      <c r="S1508" s="92" t="str">
        <f>IF(Table4[[#This Row],[Segment]]="","",IF(Table4[[#This Row],[Kcontraction]]="","0",((Table4[[#This Row],[Velocity (m/s)]]^2)/2)*Table4[[#This Row],[Kcontraction]]))</f>
        <v/>
      </c>
      <c r="T1508" s="89" t="str">
        <f>IF(Table4[[#This Row],[Segment]]="","",SUMIF($Y$7:$Y$2000,Table4[[#This Row],[Segment]],$AD$7:$AD$2000))</f>
        <v/>
      </c>
      <c r="U1508" s="95" t="str">
        <f>IF(Table4[[#This Row],[Segment]]="","",Table4[[#This Row],[Hfriction (J/kg)]]+Table4[[#This Row],[Hexpansions (J/kg)]]+Table4[[#This Row],[Hcontractions (J/kg)]]+Table4[[#This Row],[Hf (J/kg)]])</f>
        <v/>
      </c>
      <c r="V1508" s="95" t="str">
        <f>IF(Table4[[#This Row],[Segment]]="","",Table4[[#This Row],[Total Friction Loss (J/kg)]]*Table3[Density (kg/m3)])</f>
        <v/>
      </c>
      <c r="W1508" s="95" t="str">
        <f>IF(Table4[[#This Row],[Segment]]="","",Table4[[#This Row],[Total Pressure Drop (Pa)]]/1000)</f>
        <v/>
      </c>
      <c r="Y1508" s="82" t="str">
        <f>IF('Set Up'!D1731="","",'Set Up'!D1731)</f>
        <v/>
      </c>
      <c r="Z1508" s="82" t="str">
        <f>IF('Set Up'!E1731="","",'Set Up'!E1731)</f>
        <v/>
      </c>
      <c r="AA1508" s="82" t="str">
        <f>IF('Set Up'!F1731="","",'Set Up'!F1731)</f>
        <v/>
      </c>
      <c r="AB1508" s="82" t="str">
        <f>IF('Set Up'!G1731="","",'Set Up'!G1731)</f>
        <v/>
      </c>
      <c r="AC1508" s="82" t="str">
        <f t="array" ref="AC1508">IF(Y1508="","",INDEX(Data!$G$4:$G$51,MATCH(Table7[[#This Row],[Fitting]]&amp;Table7[[#This Row],[Fitting Subtype]],Data!$E$4:$E$51&amp;Data!$F$4:$F$51,0)))</f>
        <v/>
      </c>
      <c r="AD1508" s="89" t="str">
        <f>IF(Table7[[#This Row],[Segment]]="","",Table7[[#This Row],[Quantity]]*Table7[[#This Row],[Kf]]*(((INDEX(Table4[Velocity (m/s)],MATCH(Table7[[#This Row],[Segment]],Table4[Segment],0)))^2)/2))</f>
        <v/>
      </c>
      <c r="AF1508" s="82" t="str">
        <f>Table4[[#This Row],[Segment]]</f>
        <v/>
      </c>
      <c r="AG1508" s="75"/>
      <c r="AH1508" s="82" t="str">
        <f>IF(Table5[[#This Row],[Segment]]="","",AG1508-Table4[[#This Row],[Total Pressure Drop (kPa)]])</f>
        <v/>
      </c>
    </row>
    <row r="1509" spans="1:34" x14ac:dyDescent="0.25">
      <c r="A1509" s="95" t="str">
        <f>IF('Set Up'!A1506="","",'Set Up'!A1506)</f>
        <v/>
      </c>
      <c r="B1509" s="75" t="s">
        <v>81</v>
      </c>
      <c r="C1509" s="85"/>
      <c r="D1509" s="86" t="str">
        <f>IF(Table4[[#This Row],[Diameter (in)]]="","",(((CONVERT(Table4[[#This Row],[Diameter (in)]],"in","m"))/2)^2)*PI())</f>
        <v/>
      </c>
      <c r="E1509" s="87" t="str">
        <f>IF(Table4[[#This Row],[Area (m2)]]="","",$D$4/Table4[[#This Row],[Area (m2)]])</f>
        <v/>
      </c>
      <c r="F1509" s="85">
        <f t="shared" si="23"/>
        <v>4.6951999999999998</v>
      </c>
      <c r="G1509" s="88" t="str">
        <f>IF(Table4[[#This Row],[Segment]]="","",(CONVERT(Table4[[#This Row],[Diameter (in)]],"in","m")*$B$4*Table4[[#This Row],[Velocity (m/s)]])/$C$4)</f>
        <v/>
      </c>
      <c r="H1509" s="96" t="str">
        <f>IF(Table4[[#This Row],[Segment]]="","",IF(Table4[[#This Row],[Teynold''s Number]]&gt;4000,"TURBULENT","LAMINAR"))</f>
        <v/>
      </c>
      <c r="I1509" s="86" t="str">
        <f>IF(Table4[[#This Row],[Segment]]="","",INDEX(Data!C1506:C1520,MATCH(Table4[Material],Data!B1506:B1520,0)))</f>
        <v/>
      </c>
      <c r="J1509" s="89" t="str">
        <f>IF(Table4[[#This Row],[ε (m)]]="","",Table4[[#This Row],[ε (m)]]/(CONVERT(Table4[[#This Row],[Diameter (in)]],"in","m")))</f>
        <v/>
      </c>
      <c r="K1509" s="96" t="str">
        <f>IF(Table4[[#This Row],[Regime]]="LAMINAR",16/Table4[[#This Row],[Teynold''s Number]],"-")</f>
        <v>-</v>
      </c>
      <c r="L1509" s="86"/>
      <c r="M1509" s="97" t="str">
        <f>IF(Table4[[#This Row],[Regime]]="TURBULENT",(((-4*LOG10(Table4[[#This Row],[ε/D]]/3.7+1.256/(Table4[[#This Row],[Teynold''s Number]]*SQRT(Table4[[#This Row],[f turbulent (guess)]]))))^-1)^2),"")</f>
        <v/>
      </c>
      <c r="N1509" s="91" t="str">
        <f>IF(Table4[[#This Row],[f turbulent]]="","",Table4[[#This Row],[f turbulent (guess)]]-Table4[[#This Row],[f turbulent]])</f>
        <v/>
      </c>
      <c r="O1509" s="87">
        <f>IF(Table4[[#This Row],[Segment]]="",0,IF(C1510="",0,IF(C1510&lt;=Table4[[#This Row],[Diameter (in)]],0,1-(D1509/D1510))))</f>
        <v>0</v>
      </c>
      <c r="P1509" s="92" t="str">
        <f>IF(Table4[[#This Row],[Segment]]="","",IF(C1509&gt;C1510,"",IF(C1510="",0.55,(0.55*(1-D1510/D1509)))))</f>
        <v/>
      </c>
      <c r="Q150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09" s="92" t="str">
        <f>IF(Table4[[#This Row],[Segment]]="","",IF(Table4[[#This Row],[Kexpansion]]="","0",((Table4[[#This Row],[Velocity (m/s)]]^2)/2)*Table4[[#This Row],[Kexpansion]]))</f>
        <v/>
      </c>
      <c r="S1509" s="92" t="str">
        <f>IF(Table4[[#This Row],[Segment]]="","",IF(Table4[[#This Row],[Kcontraction]]="","0",((Table4[[#This Row],[Velocity (m/s)]]^2)/2)*Table4[[#This Row],[Kcontraction]]))</f>
        <v/>
      </c>
      <c r="T1509" s="89" t="str">
        <f>IF(Table4[[#This Row],[Segment]]="","",SUMIF($Y$7:$Y$2000,Table4[[#This Row],[Segment]],$AD$7:$AD$2000))</f>
        <v/>
      </c>
      <c r="U1509" s="95" t="str">
        <f>IF(Table4[[#This Row],[Segment]]="","",Table4[[#This Row],[Hfriction (J/kg)]]+Table4[[#This Row],[Hexpansions (J/kg)]]+Table4[[#This Row],[Hcontractions (J/kg)]]+Table4[[#This Row],[Hf (J/kg)]])</f>
        <v/>
      </c>
      <c r="V1509" s="95" t="str">
        <f>IF(Table4[[#This Row],[Segment]]="","",Table4[[#This Row],[Total Friction Loss (J/kg)]]*Table3[Density (kg/m3)])</f>
        <v/>
      </c>
      <c r="W1509" s="95" t="str">
        <f>IF(Table4[[#This Row],[Segment]]="","",Table4[[#This Row],[Total Pressure Drop (Pa)]]/1000)</f>
        <v/>
      </c>
      <c r="Y1509" s="82" t="str">
        <f>IF('Set Up'!D1732="","",'Set Up'!D1732)</f>
        <v/>
      </c>
      <c r="Z1509" s="82" t="str">
        <f>IF('Set Up'!E1732="","",'Set Up'!E1732)</f>
        <v/>
      </c>
      <c r="AA1509" s="82" t="str">
        <f>IF('Set Up'!F1732="","",'Set Up'!F1732)</f>
        <v/>
      </c>
      <c r="AB1509" s="82" t="str">
        <f>IF('Set Up'!G1732="","",'Set Up'!G1732)</f>
        <v/>
      </c>
      <c r="AC1509" s="82" t="str">
        <f t="array" ref="AC1509">IF(Y1509="","",INDEX(Data!$G$4:$G$51,MATCH(Table7[[#This Row],[Fitting]]&amp;Table7[[#This Row],[Fitting Subtype]],Data!$E$4:$E$51&amp;Data!$F$4:$F$51,0)))</f>
        <v/>
      </c>
      <c r="AD1509" s="89" t="str">
        <f>IF(Table7[[#This Row],[Segment]]="","",Table7[[#This Row],[Quantity]]*Table7[[#This Row],[Kf]]*(((INDEX(Table4[Velocity (m/s)],MATCH(Table7[[#This Row],[Segment]],Table4[Segment],0)))^2)/2))</f>
        <v/>
      </c>
      <c r="AF1509" s="82" t="str">
        <f>Table4[[#This Row],[Segment]]</f>
        <v/>
      </c>
      <c r="AG1509" s="75"/>
      <c r="AH1509" s="82" t="str">
        <f>IF(Table5[[#This Row],[Segment]]="","",AG1509-Table4[[#This Row],[Total Pressure Drop (kPa)]])</f>
        <v/>
      </c>
    </row>
    <row r="1510" spans="1:34" x14ac:dyDescent="0.25">
      <c r="A1510" s="95" t="str">
        <f>IF('Set Up'!A1507="","",'Set Up'!A1507)</f>
        <v/>
      </c>
      <c r="B1510" s="75" t="s">
        <v>81</v>
      </c>
      <c r="C1510" s="85"/>
      <c r="D1510" s="86" t="str">
        <f>IF(Table4[[#This Row],[Diameter (in)]]="","",(((CONVERT(Table4[[#This Row],[Diameter (in)]],"in","m"))/2)^2)*PI())</f>
        <v/>
      </c>
      <c r="E1510" s="87" t="str">
        <f>IF(Table4[[#This Row],[Area (m2)]]="","",$D$4/Table4[[#This Row],[Area (m2)]])</f>
        <v/>
      </c>
      <c r="F1510" s="85">
        <f t="shared" si="23"/>
        <v>4.6951999999999998</v>
      </c>
      <c r="G1510" s="88" t="str">
        <f>IF(Table4[[#This Row],[Segment]]="","",(CONVERT(Table4[[#This Row],[Diameter (in)]],"in","m")*$B$4*Table4[[#This Row],[Velocity (m/s)]])/$C$4)</f>
        <v/>
      </c>
      <c r="H1510" s="96" t="str">
        <f>IF(Table4[[#This Row],[Segment]]="","",IF(Table4[[#This Row],[Teynold''s Number]]&gt;4000,"TURBULENT","LAMINAR"))</f>
        <v/>
      </c>
      <c r="I1510" s="86" t="str">
        <f>IF(Table4[[#This Row],[Segment]]="","",INDEX(Data!C1507:C1521,MATCH(Table4[Material],Data!B1507:B1521,0)))</f>
        <v/>
      </c>
      <c r="J1510" s="89" t="str">
        <f>IF(Table4[[#This Row],[ε (m)]]="","",Table4[[#This Row],[ε (m)]]/(CONVERT(Table4[[#This Row],[Diameter (in)]],"in","m")))</f>
        <v/>
      </c>
      <c r="K1510" s="96" t="str">
        <f>IF(Table4[[#This Row],[Regime]]="LAMINAR",16/Table4[[#This Row],[Teynold''s Number]],"-")</f>
        <v>-</v>
      </c>
      <c r="L1510" s="86"/>
      <c r="M1510" s="97" t="str">
        <f>IF(Table4[[#This Row],[Regime]]="TURBULENT",(((-4*LOG10(Table4[[#This Row],[ε/D]]/3.7+1.256/(Table4[[#This Row],[Teynold''s Number]]*SQRT(Table4[[#This Row],[f turbulent (guess)]]))))^-1)^2),"")</f>
        <v/>
      </c>
      <c r="N1510" s="91" t="str">
        <f>IF(Table4[[#This Row],[f turbulent]]="","",Table4[[#This Row],[f turbulent (guess)]]-Table4[[#This Row],[f turbulent]])</f>
        <v/>
      </c>
      <c r="O1510" s="87">
        <f>IF(Table4[[#This Row],[Segment]]="",0,IF(C1511="",0,IF(C1511&lt;=Table4[[#This Row],[Diameter (in)]],0,1-(D1510/D1511))))</f>
        <v>0</v>
      </c>
      <c r="P1510" s="92" t="str">
        <f>IF(Table4[[#This Row],[Segment]]="","",IF(C1510&gt;C1511,"",IF(C1511="",0.55,(0.55*(1-D1511/D1510)))))</f>
        <v/>
      </c>
      <c r="Q151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10" s="92" t="str">
        <f>IF(Table4[[#This Row],[Segment]]="","",IF(Table4[[#This Row],[Kexpansion]]="","0",((Table4[[#This Row],[Velocity (m/s)]]^2)/2)*Table4[[#This Row],[Kexpansion]]))</f>
        <v/>
      </c>
      <c r="S1510" s="92" t="str">
        <f>IF(Table4[[#This Row],[Segment]]="","",IF(Table4[[#This Row],[Kcontraction]]="","0",((Table4[[#This Row],[Velocity (m/s)]]^2)/2)*Table4[[#This Row],[Kcontraction]]))</f>
        <v/>
      </c>
      <c r="T1510" s="89" t="str">
        <f>IF(Table4[[#This Row],[Segment]]="","",SUMIF($Y$7:$Y$2000,Table4[[#This Row],[Segment]],$AD$7:$AD$2000))</f>
        <v/>
      </c>
      <c r="U1510" s="95" t="str">
        <f>IF(Table4[[#This Row],[Segment]]="","",Table4[[#This Row],[Hfriction (J/kg)]]+Table4[[#This Row],[Hexpansions (J/kg)]]+Table4[[#This Row],[Hcontractions (J/kg)]]+Table4[[#This Row],[Hf (J/kg)]])</f>
        <v/>
      </c>
      <c r="V1510" s="95" t="str">
        <f>IF(Table4[[#This Row],[Segment]]="","",Table4[[#This Row],[Total Friction Loss (J/kg)]]*Table3[Density (kg/m3)])</f>
        <v/>
      </c>
      <c r="W1510" s="95" t="str">
        <f>IF(Table4[[#This Row],[Segment]]="","",Table4[[#This Row],[Total Pressure Drop (Pa)]]/1000)</f>
        <v/>
      </c>
      <c r="Y1510" s="82" t="str">
        <f>IF('Set Up'!D1733="","",'Set Up'!D1733)</f>
        <v/>
      </c>
      <c r="Z1510" s="82" t="str">
        <f>IF('Set Up'!E1733="","",'Set Up'!E1733)</f>
        <v/>
      </c>
      <c r="AA1510" s="82" t="str">
        <f>IF('Set Up'!F1733="","",'Set Up'!F1733)</f>
        <v/>
      </c>
      <c r="AB1510" s="82" t="str">
        <f>IF('Set Up'!G1733="","",'Set Up'!G1733)</f>
        <v/>
      </c>
      <c r="AC1510" s="82" t="str">
        <f t="array" ref="AC1510">IF(Y1510="","",INDEX(Data!$G$4:$G$51,MATCH(Table7[[#This Row],[Fitting]]&amp;Table7[[#This Row],[Fitting Subtype]],Data!$E$4:$E$51&amp;Data!$F$4:$F$51,0)))</f>
        <v/>
      </c>
      <c r="AD1510" s="89" t="str">
        <f>IF(Table7[[#This Row],[Segment]]="","",Table7[[#This Row],[Quantity]]*Table7[[#This Row],[Kf]]*(((INDEX(Table4[Velocity (m/s)],MATCH(Table7[[#This Row],[Segment]],Table4[Segment],0)))^2)/2))</f>
        <v/>
      </c>
      <c r="AF1510" s="82" t="str">
        <f>Table4[[#This Row],[Segment]]</f>
        <v/>
      </c>
      <c r="AG1510" s="75"/>
      <c r="AH1510" s="82" t="str">
        <f>IF(Table5[[#This Row],[Segment]]="","",AG1510-Table4[[#This Row],[Total Pressure Drop (kPa)]])</f>
        <v/>
      </c>
    </row>
    <row r="1511" spans="1:34" x14ac:dyDescent="0.25">
      <c r="A1511" s="95" t="str">
        <f>IF('Set Up'!A1508="","",'Set Up'!A1508)</f>
        <v/>
      </c>
      <c r="B1511" s="75" t="s">
        <v>81</v>
      </c>
      <c r="C1511" s="85"/>
      <c r="D1511" s="86" t="str">
        <f>IF(Table4[[#This Row],[Diameter (in)]]="","",(((CONVERT(Table4[[#This Row],[Diameter (in)]],"in","m"))/2)^2)*PI())</f>
        <v/>
      </c>
      <c r="E1511" s="87" t="str">
        <f>IF(Table4[[#This Row],[Area (m2)]]="","",$D$4/Table4[[#This Row],[Area (m2)]])</f>
        <v/>
      </c>
      <c r="F1511" s="85">
        <f t="shared" si="23"/>
        <v>4.6951999999999998</v>
      </c>
      <c r="G1511" s="88" t="str">
        <f>IF(Table4[[#This Row],[Segment]]="","",(CONVERT(Table4[[#This Row],[Diameter (in)]],"in","m")*$B$4*Table4[[#This Row],[Velocity (m/s)]])/$C$4)</f>
        <v/>
      </c>
      <c r="H1511" s="96" t="str">
        <f>IF(Table4[[#This Row],[Segment]]="","",IF(Table4[[#This Row],[Teynold''s Number]]&gt;4000,"TURBULENT","LAMINAR"))</f>
        <v/>
      </c>
      <c r="I1511" s="86" t="str">
        <f>IF(Table4[[#This Row],[Segment]]="","",INDEX(Data!C1508:C1522,MATCH(Table4[Material],Data!B1508:B1522,0)))</f>
        <v/>
      </c>
      <c r="J1511" s="89" t="str">
        <f>IF(Table4[[#This Row],[ε (m)]]="","",Table4[[#This Row],[ε (m)]]/(CONVERT(Table4[[#This Row],[Diameter (in)]],"in","m")))</f>
        <v/>
      </c>
      <c r="K1511" s="96" t="str">
        <f>IF(Table4[[#This Row],[Regime]]="LAMINAR",16/Table4[[#This Row],[Teynold''s Number]],"-")</f>
        <v>-</v>
      </c>
      <c r="L1511" s="86"/>
      <c r="M1511" s="97" t="str">
        <f>IF(Table4[[#This Row],[Regime]]="TURBULENT",(((-4*LOG10(Table4[[#This Row],[ε/D]]/3.7+1.256/(Table4[[#This Row],[Teynold''s Number]]*SQRT(Table4[[#This Row],[f turbulent (guess)]]))))^-1)^2),"")</f>
        <v/>
      </c>
      <c r="N1511" s="91" t="str">
        <f>IF(Table4[[#This Row],[f turbulent]]="","",Table4[[#This Row],[f turbulent (guess)]]-Table4[[#This Row],[f turbulent]])</f>
        <v/>
      </c>
      <c r="O1511" s="87">
        <f>IF(Table4[[#This Row],[Segment]]="",0,IF(C1512="",0,IF(C1512&lt;=Table4[[#This Row],[Diameter (in)]],0,1-(D1511/D1512))))</f>
        <v>0</v>
      </c>
      <c r="P1511" s="92" t="str">
        <f>IF(Table4[[#This Row],[Segment]]="","",IF(C1511&gt;C1512,"",IF(C1512="",0.55,(0.55*(1-D1512/D1511)))))</f>
        <v/>
      </c>
      <c r="Q151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11" s="92" t="str">
        <f>IF(Table4[[#This Row],[Segment]]="","",IF(Table4[[#This Row],[Kexpansion]]="","0",((Table4[[#This Row],[Velocity (m/s)]]^2)/2)*Table4[[#This Row],[Kexpansion]]))</f>
        <v/>
      </c>
      <c r="S1511" s="92" t="str">
        <f>IF(Table4[[#This Row],[Segment]]="","",IF(Table4[[#This Row],[Kcontraction]]="","0",((Table4[[#This Row],[Velocity (m/s)]]^2)/2)*Table4[[#This Row],[Kcontraction]]))</f>
        <v/>
      </c>
      <c r="T1511" s="89" t="str">
        <f>IF(Table4[[#This Row],[Segment]]="","",SUMIF($Y$7:$Y$2000,Table4[[#This Row],[Segment]],$AD$7:$AD$2000))</f>
        <v/>
      </c>
      <c r="U1511" s="95" t="str">
        <f>IF(Table4[[#This Row],[Segment]]="","",Table4[[#This Row],[Hfriction (J/kg)]]+Table4[[#This Row],[Hexpansions (J/kg)]]+Table4[[#This Row],[Hcontractions (J/kg)]]+Table4[[#This Row],[Hf (J/kg)]])</f>
        <v/>
      </c>
      <c r="V1511" s="95" t="str">
        <f>IF(Table4[[#This Row],[Segment]]="","",Table4[[#This Row],[Total Friction Loss (J/kg)]]*Table3[Density (kg/m3)])</f>
        <v/>
      </c>
      <c r="W1511" s="95" t="str">
        <f>IF(Table4[[#This Row],[Segment]]="","",Table4[[#This Row],[Total Pressure Drop (Pa)]]/1000)</f>
        <v/>
      </c>
      <c r="Y1511" s="82" t="str">
        <f>IF('Set Up'!D1734="","",'Set Up'!D1734)</f>
        <v/>
      </c>
      <c r="Z1511" s="82" t="str">
        <f>IF('Set Up'!E1734="","",'Set Up'!E1734)</f>
        <v/>
      </c>
      <c r="AA1511" s="82" t="str">
        <f>IF('Set Up'!F1734="","",'Set Up'!F1734)</f>
        <v/>
      </c>
      <c r="AB1511" s="82" t="str">
        <f>IF('Set Up'!G1734="","",'Set Up'!G1734)</f>
        <v/>
      </c>
      <c r="AC1511" s="82" t="str">
        <f t="array" ref="AC1511">IF(Y1511="","",INDEX(Data!$G$4:$G$51,MATCH(Table7[[#This Row],[Fitting]]&amp;Table7[[#This Row],[Fitting Subtype]],Data!$E$4:$E$51&amp;Data!$F$4:$F$51,0)))</f>
        <v/>
      </c>
      <c r="AD1511" s="89" t="str">
        <f>IF(Table7[[#This Row],[Segment]]="","",Table7[[#This Row],[Quantity]]*Table7[[#This Row],[Kf]]*(((INDEX(Table4[Velocity (m/s)],MATCH(Table7[[#This Row],[Segment]],Table4[Segment],0)))^2)/2))</f>
        <v/>
      </c>
      <c r="AF1511" s="82" t="str">
        <f>Table4[[#This Row],[Segment]]</f>
        <v/>
      </c>
      <c r="AG1511" s="75"/>
      <c r="AH1511" s="82" t="str">
        <f>IF(Table5[[#This Row],[Segment]]="","",AG1511-Table4[[#This Row],[Total Pressure Drop (kPa)]])</f>
        <v/>
      </c>
    </row>
    <row r="1512" spans="1:34" x14ac:dyDescent="0.25">
      <c r="A1512" s="95" t="str">
        <f>IF('Set Up'!A1509="","",'Set Up'!A1509)</f>
        <v/>
      </c>
      <c r="B1512" s="75" t="s">
        <v>81</v>
      </c>
      <c r="C1512" s="85"/>
      <c r="D1512" s="86" t="str">
        <f>IF(Table4[[#This Row],[Diameter (in)]]="","",(((CONVERT(Table4[[#This Row],[Diameter (in)]],"in","m"))/2)^2)*PI())</f>
        <v/>
      </c>
      <c r="E1512" s="87" t="str">
        <f>IF(Table4[[#This Row],[Area (m2)]]="","",$D$4/Table4[[#This Row],[Area (m2)]])</f>
        <v/>
      </c>
      <c r="F1512" s="85">
        <f t="shared" si="23"/>
        <v>4.6951999999999998</v>
      </c>
      <c r="G1512" s="88" t="str">
        <f>IF(Table4[[#This Row],[Segment]]="","",(CONVERT(Table4[[#This Row],[Diameter (in)]],"in","m")*$B$4*Table4[[#This Row],[Velocity (m/s)]])/$C$4)</f>
        <v/>
      </c>
      <c r="H1512" s="96" t="str">
        <f>IF(Table4[[#This Row],[Segment]]="","",IF(Table4[[#This Row],[Teynold''s Number]]&gt;4000,"TURBULENT","LAMINAR"))</f>
        <v/>
      </c>
      <c r="I1512" s="86" t="str">
        <f>IF(Table4[[#This Row],[Segment]]="","",INDEX(Data!C1509:C1523,MATCH(Table4[Material],Data!B1509:B1523,0)))</f>
        <v/>
      </c>
      <c r="J1512" s="89" t="str">
        <f>IF(Table4[[#This Row],[ε (m)]]="","",Table4[[#This Row],[ε (m)]]/(CONVERT(Table4[[#This Row],[Diameter (in)]],"in","m")))</f>
        <v/>
      </c>
      <c r="K1512" s="96" t="str">
        <f>IF(Table4[[#This Row],[Regime]]="LAMINAR",16/Table4[[#This Row],[Teynold''s Number]],"-")</f>
        <v>-</v>
      </c>
      <c r="L1512" s="86"/>
      <c r="M1512" s="97" t="str">
        <f>IF(Table4[[#This Row],[Regime]]="TURBULENT",(((-4*LOG10(Table4[[#This Row],[ε/D]]/3.7+1.256/(Table4[[#This Row],[Teynold''s Number]]*SQRT(Table4[[#This Row],[f turbulent (guess)]]))))^-1)^2),"")</f>
        <v/>
      </c>
      <c r="N1512" s="91" t="str">
        <f>IF(Table4[[#This Row],[f turbulent]]="","",Table4[[#This Row],[f turbulent (guess)]]-Table4[[#This Row],[f turbulent]])</f>
        <v/>
      </c>
      <c r="O1512" s="87">
        <f>IF(Table4[[#This Row],[Segment]]="",0,IF(C1513="",0,IF(C1513&lt;=Table4[[#This Row],[Diameter (in)]],0,1-(D1512/D1513))))</f>
        <v>0</v>
      </c>
      <c r="P1512" s="92" t="str">
        <f>IF(Table4[[#This Row],[Segment]]="","",IF(C1512&gt;C1513,"",IF(C1513="",0.55,(0.55*(1-D1513/D1512)))))</f>
        <v/>
      </c>
      <c r="Q151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12" s="92" t="str">
        <f>IF(Table4[[#This Row],[Segment]]="","",IF(Table4[[#This Row],[Kexpansion]]="","0",((Table4[[#This Row],[Velocity (m/s)]]^2)/2)*Table4[[#This Row],[Kexpansion]]))</f>
        <v/>
      </c>
      <c r="S1512" s="92" t="str">
        <f>IF(Table4[[#This Row],[Segment]]="","",IF(Table4[[#This Row],[Kcontraction]]="","0",((Table4[[#This Row],[Velocity (m/s)]]^2)/2)*Table4[[#This Row],[Kcontraction]]))</f>
        <v/>
      </c>
      <c r="T1512" s="89" t="str">
        <f>IF(Table4[[#This Row],[Segment]]="","",SUMIF($Y$7:$Y$2000,Table4[[#This Row],[Segment]],$AD$7:$AD$2000))</f>
        <v/>
      </c>
      <c r="U1512" s="95" t="str">
        <f>IF(Table4[[#This Row],[Segment]]="","",Table4[[#This Row],[Hfriction (J/kg)]]+Table4[[#This Row],[Hexpansions (J/kg)]]+Table4[[#This Row],[Hcontractions (J/kg)]]+Table4[[#This Row],[Hf (J/kg)]])</f>
        <v/>
      </c>
      <c r="V1512" s="95" t="str">
        <f>IF(Table4[[#This Row],[Segment]]="","",Table4[[#This Row],[Total Friction Loss (J/kg)]]*Table3[Density (kg/m3)])</f>
        <v/>
      </c>
      <c r="W1512" s="95" t="str">
        <f>IF(Table4[[#This Row],[Segment]]="","",Table4[[#This Row],[Total Pressure Drop (Pa)]]/1000)</f>
        <v/>
      </c>
      <c r="Y1512" s="82" t="str">
        <f>IF('Set Up'!D1735="","",'Set Up'!D1735)</f>
        <v/>
      </c>
      <c r="Z1512" s="82" t="str">
        <f>IF('Set Up'!E1735="","",'Set Up'!E1735)</f>
        <v/>
      </c>
      <c r="AA1512" s="82" t="str">
        <f>IF('Set Up'!F1735="","",'Set Up'!F1735)</f>
        <v/>
      </c>
      <c r="AB1512" s="82" t="str">
        <f>IF('Set Up'!G1735="","",'Set Up'!G1735)</f>
        <v/>
      </c>
      <c r="AC1512" s="82" t="str">
        <f t="array" ref="AC1512">IF(Y1512="","",INDEX(Data!$G$4:$G$51,MATCH(Table7[[#This Row],[Fitting]]&amp;Table7[[#This Row],[Fitting Subtype]],Data!$E$4:$E$51&amp;Data!$F$4:$F$51,0)))</f>
        <v/>
      </c>
      <c r="AD1512" s="89" t="str">
        <f>IF(Table7[[#This Row],[Segment]]="","",Table7[[#This Row],[Quantity]]*Table7[[#This Row],[Kf]]*(((INDEX(Table4[Velocity (m/s)],MATCH(Table7[[#This Row],[Segment]],Table4[Segment],0)))^2)/2))</f>
        <v/>
      </c>
      <c r="AF1512" s="82" t="str">
        <f>Table4[[#This Row],[Segment]]</f>
        <v/>
      </c>
      <c r="AG1512" s="75"/>
      <c r="AH1512" s="82" t="str">
        <f>IF(Table5[[#This Row],[Segment]]="","",AG1512-Table4[[#This Row],[Total Pressure Drop (kPa)]])</f>
        <v/>
      </c>
    </row>
    <row r="1513" spans="1:34" x14ac:dyDescent="0.25">
      <c r="A1513" s="95" t="str">
        <f>IF('Set Up'!A1510="","",'Set Up'!A1510)</f>
        <v/>
      </c>
      <c r="B1513" s="75" t="s">
        <v>81</v>
      </c>
      <c r="C1513" s="85"/>
      <c r="D1513" s="86" t="str">
        <f>IF(Table4[[#This Row],[Diameter (in)]]="","",(((CONVERT(Table4[[#This Row],[Diameter (in)]],"in","m"))/2)^2)*PI())</f>
        <v/>
      </c>
      <c r="E1513" s="87" t="str">
        <f>IF(Table4[[#This Row],[Area (m2)]]="","",$D$4/Table4[[#This Row],[Area (m2)]])</f>
        <v/>
      </c>
      <c r="F1513" s="85">
        <f t="shared" si="23"/>
        <v>4.6951999999999998</v>
      </c>
      <c r="G1513" s="88" t="str">
        <f>IF(Table4[[#This Row],[Segment]]="","",(CONVERT(Table4[[#This Row],[Diameter (in)]],"in","m")*$B$4*Table4[[#This Row],[Velocity (m/s)]])/$C$4)</f>
        <v/>
      </c>
      <c r="H1513" s="96" t="str">
        <f>IF(Table4[[#This Row],[Segment]]="","",IF(Table4[[#This Row],[Teynold''s Number]]&gt;4000,"TURBULENT","LAMINAR"))</f>
        <v/>
      </c>
      <c r="I1513" s="86" t="str">
        <f>IF(Table4[[#This Row],[Segment]]="","",INDEX(Data!C1510:C1524,MATCH(Table4[Material],Data!B1510:B1524,0)))</f>
        <v/>
      </c>
      <c r="J1513" s="89" t="str">
        <f>IF(Table4[[#This Row],[ε (m)]]="","",Table4[[#This Row],[ε (m)]]/(CONVERT(Table4[[#This Row],[Diameter (in)]],"in","m")))</f>
        <v/>
      </c>
      <c r="K1513" s="96" t="str">
        <f>IF(Table4[[#This Row],[Regime]]="LAMINAR",16/Table4[[#This Row],[Teynold''s Number]],"-")</f>
        <v>-</v>
      </c>
      <c r="L1513" s="86"/>
      <c r="M1513" s="97" t="str">
        <f>IF(Table4[[#This Row],[Regime]]="TURBULENT",(((-4*LOG10(Table4[[#This Row],[ε/D]]/3.7+1.256/(Table4[[#This Row],[Teynold''s Number]]*SQRT(Table4[[#This Row],[f turbulent (guess)]]))))^-1)^2),"")</f>
        <v/>
      </c>
      <c r="N1513" s="91" t="str">
        <f>IF(Table4[[#This Row],[f turbulent]]="","",Table4[[#This Row],[f turbulent (guess)]]-Table4[[#This Row],[f turbulent]])</f>
        <v/>
      </c>
      <c r="O1513" s="87">
        <f>IF(Table4[[#This Row],[Segment]]="",0,IF(C1514="",0,IF(C1514&lt;=Table4[[#This Row],[Diameter (in)]],0,1-(D1513/D1514))))</f>
        <v>0</v>
      </c>
      <c r="P1513" s="92" t="str">
        <f>IF(Table4[[#This Row],[Segment]]="","",IF(C1513&gt;C1514,"",IF(C1514="",0.55,(0.55*(1-D1514/D1513)))))</f>
        <v/>
      </c>
      <c r="Q151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13" s="92" t="str">
        <f>IF(Table4[[#This Row],[Segment]]="","",IF(Table4[[#This Row],[Kexpansion]]="","0",((Table4[[#This Row],[Velocity (m/s)]]^2)/2)*Table4[[#This Row],[Kexpansion]]))</f>
        <v/>
      </c>
      <c r="S1513" s="92" t="str">
        <f>IF(Table4[[#This Row],[Segment]]="","",IF(Table4[[#This Row],[Kcontraction]]="","0",((Table4[[#This Row],[Velocity (m/s)]]^2)/2)*Table4[[#This Row],[Kcontraction]]))</f>
        <v/>
      </c>
      <c r="T1513" s="89" t="str">
        <f>IF(Table4[[#This Row],[Segment]]="","",SUMIF($Y$7:$Y$2000,Table4[[#This Row],[Segment]],$AD$7:$AD$2000))</f>
        <v/>
      </c>
      <c r="U1513" s="95" t="str">
        <f>IF(Table4[[#This Row],[Segment]]="","",Table4[[#This Row],[Hfriction (J/kg)]]+Table4[[#This Row],[Hexpansions (J/kg)]]+Table4[[#This Row],[Hcontractions (J/kg)]]+Table4[[#This Row],[Hf (J/kg)]])</f>
        <v/>
      </c>
      <c r="V1513" s="95" t="str">
        <f>IF(Table4[[#This Row],[Segment]]="","",Table4[[#This Row],[Total Friction Loss (J/kg)]]*Table3[Density (kg/m3)])</f>
        <v/>
      </c>
      <c r="W1513" s="95" t="str">
        <f>IF(Table4[[#This Row],[Segment]]="","",Table4[[#This Row],[Total Pressure Drop (Pa)]]/1000)</f>
        <v/>
      </c>
      <c r="Y1513" s="82" t="str">
        <f>IF('Set Up'!D1736="","",'Set Up'!D1736)</f>
        <v/>
      </c>
      <c r="Z1513" s="82" t="str">
        <f>IF('Set Up'!E1736="","",'Set Up'!E1736)</f>
        <v/>
      </c>
      <c r="AA1513" s="82" t="str">
        <f>IF('Set Up'!F1736="","",'Set Up'!F1736)</f>
        <v/>
      </c>
      <c r="AB1513" s="82" t="str">
        <f>IF('Set Up'!G1736="","",'Set Up'!G1736)</f>
        <v/>
      </c>
      <c r="AC1513" s="82" t="str">
        <f t="array" ref="AC1513">IF(Y1513="","",INDEX(Data!$G$4:$G$51,MATCH(Table7[[#This Row],[Fitting]]&amp;Table7[[#This Row],[Fitting Subtype]],Data!$E$4:$E$51&amp;Data!$F$4:$F$51,0)))</f>
        <v/>
      </c>
      <c r="AD1513" s="89" t="str">
        <f>IF(Table7[[#This Row],[Segment]]="","",Table7[[#This Row],[Quantity]]*Table7[[#This Row],[Kf]]*(((INDEX(Table4[Velocity (m/s)],MATCH(Table7[[#This Row],[Segment]],Table4[Segment],0)))^2)/2))</f>
        <v/>
      </c>
      <c r="AF1513" s="82" t="str">
        <f>Table4[[#This Row],[Segment]]</f>
        <v/>
      </c>
      <c r="AG1513" s="75"/>
      <c r="AH1513" s="82" t="str">
        <f>IF(Table5[[#This Row],[Segment]]="","",AG1513-Table4[[#This Row],[Total Pressure Drop (kPa)]])</f>
        <v/>
      </c>
    </row>
    <row r="1514" spans="1:34" x14ac:dyDescent="0.25">
      <c r="A1514" s="95" t="str">
        <f>IF('Set Up'!A1511="","",'Set Up'!A1511)</f>
        <v/>
      </c>
      <c r="B1514" s="75" t="s">
        <v>81</v>
      </c>
      <c r="C1514" s="85"/>
      <c r="D1514" s="86" t="str">
        <f>IF(Table4[[#This Row],[Diameter (in)]]="","",(((CONVERT(Table4[[#This Row],[Diameter (in)]],"in","m"))/2)^2)*PI())</f>
        <v/>
      </c>
      <c r="E1514" s="87" t="str">
        <f>IF(Table4[[#This Row],[Area (m2)]]="","",$D$4/Table4[[#This Row],[Area (m2)]])</f>
        <v/>
      </c>
      <c r="F1514" s="85">
        <f t="shared" si="23"/>
        <v>4.6951999999999998</v>
      </c>
      <c r="G1514" s="88" t="str">
        <f>IF(Table4[[#This Row],[Segment]]="","",(CONVERT(Table4[[#This Row],[Diameter (in)]],"in","m")*$B$4*Table4[[#This Row],[Velocity (m/s)]])/$C$4)</f>
        <v/>
      </c>
      <c r="H1514" s="96" t="str">
        <f>IF(Table4[[#This Row],[Segment]]="","",IF(Table4[[#This Row],[Teynold''s Number]]&gt;4000,"TURBULENT","LAMINAR"))</f>
        <v/>
      </c>
      <c r="I1514" s="86" t="str">
        <f>IF(Table4[[#This Row],[Segment]]="","",INDEX(Data!C1511:C1525,MATCH(Table4[Material],Data!B1511:B1525,0)))</f>
        <v/>
      </c>
      <c r="J1514" s="89" t="str">
        <f>IF(Table4[[#This Row],[ε (m)]]="","",Table4[[#This Row],[ε (m)]]/(CONVERT(Table4[[#This Row],[Diameter (in)]],"in","m")))</f>
        <v/>
      </c>
      <c r="K1514" s="96" t="str">
        <f>IF(Table4[[#This Row],[Regime]]="LAMINAR",16/Table4[[#This Row],[Teynold''s Number]],"-")</f>
        <v>-</v>
      </c>
      <c r="L1514" s="86"/>
      <c r="M1514" s="97" t="str">
        <f>IF(Table4[[#This Row],[Regime]]="TURBULENT",(((-4*LOG10(Table4[[#This Row],[ε/D]]/3.7+1.256/(Table4[[#This Row],[Teynold''s Number]]*SQRT(Table4[[#This Row],[f turbulent (guess)]]))))^-1)^2),"")</f>
        <v/>
      </c>
      <c r="N1514" s="91" t="str">
        <f>IF(Table4[[#This Row],[f turbulent]]="","",Table4[[#This Row],[f turbulent (guess)]]-Table4[[#This Row],[f turbulent]])</f>
        <v/>
      </c>
      <c r="O1514" s="87">
        <f>IF(Table4[[#This Row],[Segment]]="",0,IF(C1515="",0,IF(C1515&lt;=Table4[[#This Row],[Diameter (in)]],0,1-(D1514/D1515))))</f>
        <v>0</v>
      </c>
      <c r="P1514" s="92" t="str">
        <f>IF(Table4[[#This Row],[Segment]]="","",IF(C1514&gt;C1515,"",IF(C1515="",0.55,(0.55*(1-D1515/D1514)))))</f>
        <v/>
      </c>
      <c r="Q151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14" s="92" t="str">
        <f>IF(Table4[[#This Row],[Segment]]="","",IF(Table4[[#This Row],[Kexpansion]]="","0",((Table4[[#This Row],[Velocity (m/s)]]^2)/2)*Table4[[#This Row],[Kexpansion]]))</f>
        <v/>
      </c>
      <c r="S1514" s="92" t="str">
        <f>IF(Table4[[#This Row],[Segment]]="","",IF(Table4[[#This Row],[Kcontraction]]="","0",((Table4[[#This Row],[Velocity (m/s)]]^2)/2)*Table4[[#This Row],[Kcontraction]]))</f>
        <v/>
      </c>
      <c r="T1514" s="89" t="str">
        <f>IF(Table4[[#This Row],[Segment]]="","",SUMIF($Y$7:$Y$2000,Table4[[#This Row],[Segment]],$AD$7:$AD$2000))</f>
        <v/>
      </c>
      <c r="U1514" s="95" t="str">
        <f>IF(Table4[[#This Row],[Segment]]="","",Table4[[#This Row],[Hfriction (J/kg)]]+Table4[[#This Row],[Hexpansions (J/kg)]]+Table4[[#This Row],[Hcontractions (J/kg)]]+Table4[[#This Row],[Hf (J/kg)]])</f>
        <v/>
      </c>
      <c r="V1514" s="95" t="str">
        <f>IF(Table4[[#This Row],[Segment]]="","",Table4[[#This Row],[Total Friction Loss (J/kg)]]*Table3[Density (kg/m3)])</f>
        <v/>
      </c>
      <c r="W1514" s="95" t="str">
        <f>IF(Table4[[#This Row],[Segment]]="","",Table4[[#This Row],[Total Pressure Drop (Pa)]]/1000)</f>
        <v/>
      </c>
      <c r="Y1514" s="82" t="str">
        <f>IF('Set Up'!D1737="","",'Set Up'!D1737)</f>
        <v/>
      </c>
      <c r="Z1514" s="82" t="str">
        <f>IF('Set Up'!E1737="","",'Set Up'!E1737)</f>
        <v/>
      </c>
      <c r="AA1514" s="82" t="str">
        <f>IF('Set Up'!F1737="","",'Set Up'!F1737)</f>
        <v/>
      </c>
      <c r="AB1514" s="82" t="str">
        <f>IF('Set Up'!G1737="","",'Set Up'!G1737)</f>
        <v/>
      </c>
      <c r="AC1514" s="82" t="str">
        <f t="array" ref="AC1514">IF(Y1514="","",INDEX(Data!$G$4:$G$51,MATCH(Table7[[#This Row],[Fitting]]&amp;Table7[[#This Row],[Fitting Subtype]],Data!$E$4:$E$51&amp;Data!$F$4:$F$51,0)))</f>
        <v/>
      </c>
      <c r="AD1514" s="89" t="str">
        <f>IF(Table7[[#This Row],[Segment]]="","",Table7[[#This Row],[Quantity]]*Table7[[#This Row],[Kf]]*(((INDEX(Table4[Velocity (m/s)],MATCH(Table7[[#This Row],[Segment]],Table4[Segment],0)))^2)/2))</f>
        <v/>
      </c>
      <c r="AF1514" s="82" t="str">
        <f>Table4[[#This Row],[Segment]]</f>
        <v/>
      </c>
      <c r="AG1514" s="75"/>
      <c r="AH1514" s="82" t="str">
        <f>IF(Table5[[#This Row],[Segment]]="","",AG1514-Table4[[#This Row],[Total Pressure Drop (kPa)]])</f>
        <v/>
      </c>
    </row>
    <row r="1515" spans="1:34" x14ac:dyDescent="0.25">
      <c r="A1515" s="95" t="str">
        <f>IF('Set Up'!A1512="","",'Set Up'!A1512)</f>
        <v/>
      </c>
      <c r="B1515" s="75" t="s">
        <v>81</v>
      </c>
      <c r="C1515" s="85"/>
      <c r="D1515" s="86" t="str">
        <f>IF(Table4[[#This Row],[Diameter (in)]]="","",(((CONVERT(Table4[[#This Row],[Diameter (in)]],"in","m"))/2)^2)*PI())</f>
        <v/>
      </c>
      <c r="E1515" s="87" t="str">
        <f>IF(Table4[[#This Row],[Area (m2)]]="","",$D$4/Table4[[#This Row],[Area (m2)]])</f>
        <v/>
      </c>
      <c r="F1515" s="85">
        <f t="shared" si="23"/>
        <v>4.6951999999999998</v>
      </c>
      <c r="G1515" s="88" t="str">
        <f>IF(Table4[[#This Row],[Segment]]="","",(CONVERT(Table4[[#This Row],[Diameter (in)]],"in","m")*$B$4*Table4[[#This Row],[Velocity (m/s)]])/$C$4)</f>
        <v/>
      </c>
      <c r="H1515" s="96" t="str">
        <f>IF(Table4[[#This Row],[Segment]]="","",IF(Table4[[#This Row],[Teynold''s Number]]&gt;4000,"TURBULENT","LAMINAR"))</f>
        <v/>
      </c>
      <c r="I1515" s="86" t="str">
        <f>IF(Table4[[#This Row],[Segment]]="","",INDEX(Data!C1512:C1526,MATCH(Table4[Material],Data!B1512:B1526,0)))</f>
        <v/>
      </c>
      <c r="J1515" s="89" t="str">
        <f>IF(Table4[[#This Row],[ε (m)]]="","",Table4[[#This Row],[ε (m)]]/(CONVERT(Table4[[#This Row],[Diameter (in)]],"in","m")))</f>
        <v/>
      </c>
      <c r="K1515" s="96" t="str">
        <f>IF(Table4[[#This Row],[Regime]]="LAMINAR",16/Table4[[#This Row],[Teynold''s Number]],"-")</f>
        <v>-</v>
      </c>
      <c r="L1515" s="86"/>
      <c r="M1515" s="97" t="str">
        <f>IF(Table4[[#This Row],[Regime]]="TURBULENT",(((-4*LOG10(Table4[[#This Row],[ε/D]]/3.7+1.256/(Table4[[#This Row],[Teynold''s Number]]*SQRT(Table4[[#This Row],[f turbulent (guess)]]))))^-1)^2),"")</f>
        <v/>
      </c>
      <c r="N1515" s="91" t="str">
        <f>IF(Table4[[#This Row],[f turbulent]]="","",Table4[[#This Row],[f turbulent (guess)]]-Table4[[#This Row],[f turbulent]])</f>
        <v/>
      </c>
      <c r="O1515" s="87">
        <f>IF(Table4[[#This Row],[Segment]]="",0,IF(C1516="",0,IF(C1516&lt;=Table4[[#This Row],[Diameter (in)]],0,1-(D1515/D1516))))</f>
        <v>0</v>
      </c>
      <c r="P1515" s="92" t="str">
        <f>IF(Table4[[#This Row],[Segment]]="","",IF(C1515&gt;C1516,"",IF(C1516="",0.55,(0.55*(1-D1516/D1515)))))</f>
        <v/>
      </c>
      <c r="Q151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15" s="92" t="str">
        <f>IF(Table4[[#This Row],[Segment]]="","",IF(Table4[[#This Row],[Kexpansion]]="","0",((Table4[[#This Row],[Velocity (m/s)]]^2)/2)*Table4[[#This Row],[Kexpansion]]))</f>
        <v/>
      </c>
      <c r="S1515" s="92" t="str">
        <f>IF(Table4[[#This Row],[Segment]]="","",IF(Table4[[#This Row],[Kcontraction]]="","0",((Table4[[#This Row],[Velocity (m/s)]]^2)/2)*Table4[[#This Row],[Kcontraction]]))</f>
        <v/>
      </c>
      <c r="T1515" s="89" t="str">
        <f>IF(Table4[[#This Row],[Segment]]="","",SUMIF($Y$7:$Y$2000,Table4[[#This Row],[Segment]],$AD$7:$AD$2000))</f>
        <v/>
      </c>
      <c r="U1515" s="95" t="str">
        <f>IF(Table4[[#This Row],[Segment]]="","",Table4[[#This Row],[Hfriction (J/kg)]]+Table4[[#This Row],[Hexpansions (J/kg)]]+Table4[[#This Row],[Hcontractions (J/kg)]]+Table4[[#This Row],[Hf (J/kg)]])</f>
        <v/>
      </c>
      <c r="V1515" s="95" t="str">
        <f>IF(Table4[[#This Row],[Segment]]="","",Table4[[#This Row],[Total Friction Loss (J/kg)]]*Table3[Density (kg/m3)])</f>
        <v/>
      </c>
      <c r="W1515" s="95" t="str">
        <f>IF(Table4[[#This Row],[Segment]]="","",Table4[[#This Row],[Total Pressure Drop (Pa)]]/1000)</f>
        <v/>
      </c>
      <c r="Y1515" s="82" t="str">
        <f>IF('Set Up'!D1738="","",'Set Up'!D1738)</f>
        <v/>
      </c>
      <c r="Z1515" s="82" t="str">
        <f>IF('Set Up'!E1738="","",'Set Up'!E1738)</f>
        <v/>
      </c>
      <c r="AA1515" s="82" t="str">
        <f>IF('Set Up'!F1738="","",'Set Up'!F1738)</f>
        <v/>
      </c>
      <c r="AB1515" s="82" t="str">
        <f>IF('Set Up'!G1738="","",'Set Up'!G1738)</f>
        <v/>
      </c>
      <c r="AC1515" s="82" t="str">
        <f t="array" ref="AC1515">IF(Y1515="","",INDEX(Data!$G$4:$G$51,MATCH(Table7[[#This Row],[Fitting]]&amp;Table7[[#This Row],[Fitting Subtype]],Data!$E$4:$E$51&amp;Data!$F$4:$F$51,0)))</f>
        <v/>
      </c>
      <c r="AD1515" s="89" t="str">
        <f>IF(Table7[[#This Row],[Segment]]="","",Table7[[#This Row],[Quantity]]*Table7[[#This Row],[Kf]]*(((INDEX(Table4[Velocity (m/s)],MATCH(Table7[[#This Row],[Segment]],Table4[Segment],0)))^2)/2))</f>
        <v/>
      </c>
      <c r="AF1515" s="82" t="str">
        <f>Table4[[#This Row],[Segment]]</f>
        <v/>
      </c>
      <c r="AG1515" s="75"/>
      <c r="AH1515" s="82" t="str">
        <f>IF(Table5[[#This Row],[Segment]]="","",AG1515-Table4[[#This Row],[Total Pressure Drop (kPa)]])</f>
        <v/>
      </c>
    </row>
    <row r="1516" spans="1:34" x14ac:dyDescent="0.25">
      <c r="A1516" s="95" t="str">
        <f>IF('Set Up'!A1513="","",'Set Up'!A1513)</f>
        <v/>
      </c>
      <c r="B1516" s="75" t="s">
        <v>81</v>
      </c>
      <c r="C1516" s="85"/>
      <c r="D1516" s="86" t="str">
        <f>IF(Table4[[#This Row],[Diameter (in)]]="","",(((CONVERT(Table4[[#This Row],[Diameter (in)]],"in","m"))/2)^2)*PI())</f>
        <v/>
      </c>
      <c r="E1516" s="87" t="str">
        <f>IF(Table4[[#This Row],[Area (m2)]]="","",$D$4/Table4[[#This Row],[Area (m2)]])</f>
        <v/>
      </c>
      <c r="F1516" s="85">
        <f t="shared" si="23"/>
        <v>4.6951999999999998</v>
      </c>
      <c r="G1516" s="88" t="str">
        <f>IF(Table4[[#This Row],[Segment]]="","",(CONVERT(Table4[[#This Row],[Diameter (in)]],"in","m")*$B$4*Table4[[#This Row],[Velocity (m/s)]])/$C$4)</f>
        <v/>
      </c>
      <c r="H1516" s="96" t="str">
        <f>IF(Table4[[#This Row],[Segment]]="","",IF(Table4[[#This Row],[Teynold''s Number]]&gt;4000,"TURBULENT","LAMINAR"))</f>
        <v/>
      </c>
      <c r="I1516" s="86" t="str">
        <f>IF(Table4[[#This Row],[Segment]]="","",INDEX(Data!C1513:C1527,MATCH(Table4[Material],Data!B1513:B1527,0)))</f>
        <v/>
      </c>
      <c r="J1516" s="89" t="str">
        <f>IF(Table4[[#This Row],[ε (m)]]="","",Table4[[#This Row],[ε (m)]]/(CONVERT(Table4[[#This Row],[Diameter (in)]],"in","m")))</f>
        <v/>
      </c>
      <c r="K1516" s="96" t="str">
        <f>IF(Table4[[#This Row],[Regime]]="LAMINAR",16/Table4[[#This Row],[Teynold''s Number]],"-")</f>
        <v>-</v>
      </c>
      <c r="L1516" s="86"/>
      <c r="M1516" s="97" t="str">
        <f>IF(Table4[[#This Row],[Regime]]="TURBULENT",(((-4*LOG10(Table4[[#This Row],[ε/D]]/3.7+1.256/(Table4[[#This Row],[Teynold''s Number]]*SQRT(Table4[[#This Row],[f turbulent (guess)]]))))^-1)^2),"")</f>
        <v/>
      </c>
      <c r="N1516" s="91" t="str">
        <f>IF(Table4[[#This Row],[f turbulent]]="","",Table4[[#This Row],[f turbulent (guess)]]-Table4[[#This Row],[f turbulent]])</f>
        <v/>
      </c>
      <c r="O1516" s="87">
        <f>IF(Table4[[#This Row],[Segment]]="",0,IF(C1517="",0,IF(C1517&lt;=Table4[[#This Row],[Diameter (in)]],0,1-(D1516/D1517))))</f>
        <v>0</v>
      </c>
      <c r="P1516" s="92" t="str">
        <f>IF(Table4[[#This Row],[Segment]]="","",IF(C1516&gt;C1517,"",IF(C1517="",0.55,(0.55*(1-D1517/D1516)))))</f>
        <v/>
      </c>
      <c r="Q151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16" s="92" t="str">
        <f>IF(Table4[[#This Row],[Segment]]="","",IF(Table4[[#This Row],[Kexpansion]]="","0",((Table4[[#This Row],[Velocity (m/s)]]^2)/2)*Table4[[#This Row],[Kexpansion]]))</f>
        <v/>
      </c>
      <c r="S1516" s="92" t="str">
        <f>IF(Table4[[#This Row],[Segment]]="","",IF(Table4[[#This Row],[Kcontraction]]="","0",((Table4[[#This Row],[Velocity (m/s)]]^2)/2)*Table4[[#This Row],[Kcontraction]]))</f>
        <v/>
      </c>
      <c r="T1516" s="89" t="str">
        <f>IF(Table4[[#This Row],[Segment]]="","",SUMIF($Y$7:$Y$2000,Table4[[#This Row],[Segment]],$AD$7:$AD$2000))</f>
        <v/>
      </c>
      <c r="U1516" s="95" t="str">
        <f>IF(Table4[[#This Row],[Segment]]="","",Table4[[#This Row],[Hfriction (J/kg)]]+Table4[[#This Row],[Hexpansions (J/kg)]]+Table4[[#This Row],[Hcontractions (J/kg)]]+Table4[[#This Row],[Hf (J/kg)]])</f>
        <v/>
      </c>
      <c r="V1516" s="95" t="str">
        <f>IF(Table4[[#This Row],[Segment]]="","",Table4[[#This Row],[Total Friction Loss (J/kg)]]*Table3[Density (kg/m3)])</f>
        <v/>
      </c>
      <c r="W1516" s="95" t="str">
        <f>IF(Table4[[#This Row],[Segment]]="","",Table4[[#This Row],[Total Pressure Drop (Pa)]]/1000)</f>
        <v/>
      </c>
      <c r="Y1516" s="82" t="str">
        <f>IF('Set Up'!D1739="","",'Set Up'!D1739)</f>
        <v/>
      </c>
      <c r="Z1516" s="82" t="str">
        <f>IF('Set Up'!E1739="","",'Set Up'!E1739)</f>
        <v/>
      </c>
      <c r="AA1516" s="82" t="str">
        <f>IF('Set Up'!F1739="","",'Set Up'!F1739)</f>
        <v/>
      </c>
      <c r="AB1516" s="82" t="str">
        <f>IF('Set Up'!G1739="","",'Set Up'!G1739)</f>
        <v/>
      </c>
      <c r="AC1516" s="82" t="str">
        <f t="array" ref="AC1516">IF(Y1516="","",INDEX(Data!$G$4:$G$51,MATCH(Table7[[#This Row],[Fitting]]&amp;Table7[[#This Row],[Fitting Subtype]],Data!$E$4:$E$51&amp;Data!$F$4:$F$51,0)))</f>
        <v/>
      </c>
      <c r="AD1516" s="89" t="str">
        <f>IF(Table7[[#This Row],[Segment]]="","",Table7[[#This Row],[Quantity]]*Table7[[#This Row],[Kf]]*(((INDEX(Table4[Velocity (m/s)],MATCH(Table7[[#This Row],[Segment]],Table4[Segment],0)))^2)/2))</f>
        <v/>
      </c>
      <c r="AF1516" s="82" t="str">
        <f>Table4[[#This Row],[Segment]]</f>
        <v/>
      </c>
      <c r="AG1516" s="75"/>
      <c r="AH1516" s="82" t="str">
        <f>IF(Table5[[#This Row],[Segment]]="","",AG1516-Table4[[#This Row],[Total Pressure Drop (kPa)]])</f>
        <v/>
      </c>
    </row>
    <row r="1517" spans="1:34" x14ac:dyDescent="0.25">
      <c r="A1517" s="95" t="str">
        <f>IF('Set Up'!A1514="","",'Set Up'!A1514)</f>
        <v/>
      </c>
      <c r="B1517" s="75" t="s">
        <v>81</v>
      </c>
      <c r="C1517" s="85"/>
      <c r="D1517" s="86" t="str">
        <f>IF(Table4[[#This Row],[Diameter (in)]]="","",(((CONVERT(Table4[[#This Row],[Diameter (in)]],"in","m"))/2)^2)*PI())</f>
        <v/>
      </c>
      <c r="E1517" s="87" t="str">
        <f>IF(Table4[[#This Row],[Area (m2)]]="","",$D$4/Table4[[#This Row],[Area (m2)]])</f>
        <v/>
      </c>
      <c r="F1517" s="85">
        <f t="shared" si="23"/>
        <v>4.6951999999999998</v>
      </c>
      <c r="G1517" s="88" t="str">
        <f>IF(Table4[[#This Row],[Segment]]="","",(CONVERT(Table4[[#This Row],[Diameter (in)]],"in","m")*$B$4*Table4[[#This Row],[Velocity (m/s)]])/$C$4)</f>
        <v/>
      </c>
      <c r="H1517" s="96" t="str">
        <f>IF(Table4[[#This Row],[Segment]]="","",IF(Table4[[#This Row],[Teynold''s Number]]&gt;4000,"TURBULENT","LAMINAR"))</f>
        <v/>
      </c>
      <c r="I1517" s="86" t="str">
        <f>IF(Table4[[#This Row],[Segment]]="","",INDEX(Data!C1514:C1528,MATCH(Table4[Material],Data!B1514:B1528,0)))</f>
        <v/>
      </c>
      <c r="J1517" s="89" t="str">
        <f>IF(Table4[[#This Row],[ε (m)]]="","",Table4[[#This Row],[ε (m)]]/(CONVERT(Table4[[#This Row],[Diameter (in)]],"in","m")))</f>
        <v/>
      </c>
      <c r="K1517" s="96" t="str">
        <f>IF(Table4[[#This Row],[Regime]]="LAMINAR",16/Table4[[#This Row],[Teynold''s Number]],"-")</f>
        <v>-</v>
      </c>
      <c r="L1517" s="86"/>
      <c r="M1517" s="97" t="str">
        <f>IF(Table4[[#This Row],[Regime]]="TURBULENT",(((-4*LOG10(Table4[[#This Row],[ε/D]]/3.7+1.256/(Table4[[#This Row],[Teynold''s Number]]*SQRT(Table4[[#This Row],[f turbulent (guess)]]))))^-1)^2),"")</f>
        <v/>
      </c>
      <c r="N1517" s="91" t="str">
        <f>IF(Table4[[#This Row],[f turbulent]]="","",Table4[[#This Row],[f turbulent (guess)]]-Table4[[#This Row],[f turbulent]])</f>
        <v/>
      </c>
      <c r="O1517" s="87">
        <f>IF(Table4[[#This Row],[Segment]]="",0,IF(C1518="",0,IF(C1518&lt;=Table4[[#This Row],[Diameter (in)]],0,1-(D1517/D1518))))</f>
        <v>0</v>
      </c>
      <c r="P1517" s="92" t="str">
        <f>IF(Table4[[#This Row],[Segment]]="","",IF(C1517&gt;C1518,"",IF(C1518="",0.55,(0.55*(1-D1518/D1517)))))</f>
        <v/>
      </c>
      <c r="Q151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17" s="92" t="str">
        <f>IF(Table4[[#This Row],[Segment]]="","",IF(Table4[[#This Row],[Kexpansion]]="","0",((Table4[[#This Row],[Velocity (m/s)]]^2)/2)*Table4[[#This Row],[Kexpansion]]))</f>
        <v/>
      </c>
      <c r="S1517" s="92" t="str">
        <f>IF(Table4[[#This Row],[Segment]]="","",IF(Table4[[#This Row],[Kcontraction]]="","0",((Table4[[#This Row],[Velocity (m/s)]]^2)/2)*Table4[[#This Row],[Kcontraction]]))</f>
        <v/>
      </c>
      <c r="T1517" s="89" t="str">
        <f>IF(Table4[[#This Row],[Segment]]="","",SUMIF($Y$7:$Y$2000,Table4[[#This Row],[Segment]],$AD$7:$AD$2000))</f>
        <v/>
      </c>
      <c r="U1517" s="95" t="str">
        <f>IF(Table4[[#This Row],[Segment]]="","",Table4[[#This Row],[Hfriction (J/kg)]]+Table4[[#This Row],[Hexpansions (J/kg)]]+Table4[[#This Row],[Hcontractions (J/kg)]]+Table4[[#This Row],[Hf (J/kg)]])</f>
        <v/>
      </c>
      <c r="V1517" s="95" t="str">
        <f>IF(Table4[[#This Row],[Segment]]="","",Table4[[#This Row],[Total Friction Loss (J/kg)]]*Table3[Density (kg/m3)])</f>
        <v/>
      </c>
      <c r="W1517" s="95" t="str">
        <f>IF(Table4[[#This Row],[Segment]]="","",Table4[[#This Row],[Total Pressure Drop (Pa)]]/1000)</f>
        <v/>
      </c>
      <c r="Y1517" s="82" t="str">
        <f>IF('Set Up'!D1740="","",'Set Up'!D1740)</f>
        <v/>
      </c>
      <c r="Z1517" s="82" t="str">
        <f>IF('Set Up'!E1740="","",'Set Up'!E1740)</f>
        <v/>
      </c>
      <c r="AA1517" s="82" t="str">
        <f>IF('Set Up'!F1740="","",'Set Up'!F1740)</f>
        <v/>
      </c>
      <c r="AB1517" s="82" t="str">
        <f>IF('Set Up'!G1740="","",'Set Up'!G1740)</f>
        <v/>
      </c>
      <c r="AC1517" s="82" t="str">
        <f t="array" ref="AC1517">IF(Y1517="","",INDEX(Data!$G$4:$G$51,MATCH(Table7[[#This Row],[Fitting]]&amp;Table7[[#This Row],[Fitting Subtype]],Data!$E$4:$E$51&amp;Data!$F$4:$F$51,0)))</f>
        <v/>
      </c>
      <c r="AD1517" s="89" t="str">
        <f>IF(Table7[[#This Row],[Segment]]="","",Table7[[#This Row],[Quantity]]*Table7[[#This Row],[Kf]]*(((INDEX(Table4[Velocity (m/s)],MATCH(Table7[[#This Row],[Segment]],Table4[Segment],0)))^2)/2))</f>
        <v/>
      </c>
      <c r="AF1517" s="82" t="str">
        <f>Table4[[#This Row],[Segment]]</f>
        <v/>
      </c>
      <c r="AG1517" s="75"/>
      <c r="AH1517" s="82" t="str">
        <f>IF(Table5[[#This Row],[Segment]]="","",AG1517-Table4[[#This Row],[Total Pressure Drop (kPa)]])</f>
        <v/>
      </c>
    </row>
    <row r="1518" spans="1:34" x14ac:dyDescent="0.25">
      <c r="A1518" s="95" t="str">
        <f>IF('Set Up'!A1515="","",'Set Up'!A1515)</f>
        <v/>
      </c>
      <c r="B1518" s="75" t="s">
        <v>81</v>
      </c>
      <c r="C1518" s="85"/>
      <c r="D1518" s="86" t="str">
        <f>IF(Table4[[#This Row],[Diameter (in)]]="","",(((CONVERT(Table4[[#This Row],[Diameter (in)]],"in","m"))/2)^2)*PI())</f>
        <v/>
      </c>
      <c r="E1518" s="87" t="str">
        <f>IF(Table4[[#This Row],[Area (m2)]]="","",$D$4/Table4[[#This Row],[Area (m2)]])</f>
        <v/>
      </c>
      <c r="F1518" s="85">
        <f t="shared" si="23"/>
        <v>4.6951999999999998</v>
      </c>
      <c r="G1518" s="88" t="str">
        <f>IF(Table4[[#This Row],[Segment]]="","",(CONVERT(Table4[[#This Row],[Diameter (in)]],"in","m")*$B$4*Table4[[#This Row],[Velocity (m/s)]])/$C$4)</f>
        <v/>
      </c>
      <c r="H1518" s="96" t="str">
        <f>IF(Table4[[#This Row],[Segment]]="","",IF(Table4[[#This Row],[Teynold''s Number]]&gt;4000,"TURBULENT","LAMINAR"))</f>
        <v/>
      </c>
      <c r="I1518" s="86" t="str">
        <f>IF(Table4[[#This Row],[Segment]]="","",INDEX(Data!C1515:C1529,MATCH(Table4[Material],Data!B1515:B1529,0)))</f>
        <v/>
      </c>
      <c r="J1518" s="89" t="str">
        <f>IF(Table4[[#This Row],[ε (m)]]="","",Table4[[#This Row],[ε (m)]]/(CONVERT(Table4[[#This Row],[Diameter (in)]],"in","m")))</f>
        <v/>
      </c>
      <c r="K1518" s="96" t="str">
        <f>IF(Table4[[#This Row],[Regime]]="LAMINAR",16/Table4[[#This Row],[Teynold''s Number]],"-")</f>
        <v>-</v>
      </c>
      <c r="L1518" s="86"/>
      <c r="M1518" s="97" t="str">
        <f>IF(Table4[[#This Row],[Regime]]="TURBULENT",(((-4*LOG10(Table4[[#This Row],[ε/D]]/3.7+1.256/(Table4[[#This Row],[Teynold''s Number]]*SQRT(Table4[[#This Row],[f turbulent (guess)]]))))^-1)^2),"")</f>
        <v/>
      </c>
      <c r="N1518" s="91" t="str">
        <f>IF(Table4[[#This Row],[f turbulent]]="","",Table4[[#This Row],[f turbulent (guess)]]-Table4[[#This Row],[f turbulent]])</f>
        <v/>
      </c>
      <c r="O1518" s="87">
        <f>IF(Table4[[#This Row],[Segment]]="",0,IF(C1519="",0,IF(C1519&lt;=Table4[[#This Row],[Diameter (in)]],0,1-(D1518/D1519))))</f>
        <v>0</v>
      </c>
      <c r="P1518" s="92" t="str">
        <f>IF(Table4[[#This Row],[Segment]]="","",IF(C1518&gt;C1519,"",IF(C1519="",0.55,(0.55*(1-D1519/D1518)))))</f>
        <v/>
      </c>
      <c r="Q151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18" s="92" t="str">
        <f>IF(Table4[[#This Row],[Segment]]="","",IF(Table4[[#This Row],[Kexpansion]]="","0",((Table4[[#This Row],[Velocity (m/s)]]^2)/2)*Table4[[#This Row],[Kexpansion]]))</f>
        <v/>
      </c>
      <c r="S1518" s="92" t="str">
        <f>IF(Table4[[#This Row],[Segment]]="","",IF(Table4[[#This Row],[Kcontraction]]="","0",((Table4[[#This Row],[Velocity (m/s)]]^2)/2)*Table4[[#This Row],[Kcontraction]]))</f>
        <v/>
      </c>
      <c r="T1518" s="89" t="str">
        <f>IF(Table4[[#This Row],[Segment]]="","",SUMIF($Y$7:$Y$2000,Table4[[#This Row],[Segment]],$AD$7:$AD$2000))</f>
        <v/>
      </c>
      <c r="U1518" s="95" t="str">
        <f>IF(Table4[[#This Row],[Segment]]="","",Table4[[#This Row],[Hfriction (J/kg)]]+Table4[[#This Row],[Hexpansions (J/kg)]]+Table4[[#This Row],[Hcontractions (J/kg)]]+Table4[[#This Row],[Hf (J/kg)]])</f>
        <v/>
      </c>
      <c r="V1518" s="95" t="str">
        <f>IF(Table4[[#This Row],[Segment]]="","",Table4[[#This Row],[Total Friction Loss (J/kg)]]*Table3[Density (kg/m3)])</f>
        <v/>
      </c>
      <c r="W1518" s="95" t="str">
        <f>IF(Table4[[#This Row],[Segment]]="","",Table4[[#This Row],[Total Pressure Drop (Pa)]]/1000)</f>
        <v/>
      </c>
      <c r="Y1518" s="82" t="str">
        <f>IF('Set Up'!D1741="","",'Set Up'!D1741)</f>
        <v/>
      </c>
      <c r="Z1518" s="82" t="str">
        <f>IF('Set Up'!E1741="","",'Set Up'!E1741)</f>
        <v/>
      </c>
      <c r="AA1518" s="82" t="str">
        <f>IF('Set Up'!F1741="","",'Set Up'!F1741)</f>
        <v/>
      </c>
      <c r="AB1518" s="82" t="str">
        <f>IF('Set Up'!G1741="","",'Set Up'!G1741)</f>
        <v/>
      </c>
      <c r="AC1518" s="82" t="str">
        <f t="array" ref="AC1518">IF(Y1518="","",INDEX(Data!$G$4:$G$51,MATCH(Table7[[#This Row],[Fitting]]&amp;Table7[[#This Row],[Fitting Subtype]],Data!$E$4:$E$51&amp;Data!$F$4:$F$51,0)))</f>
        <v/>
      </c>
      <c r="AD1518" s="89" t="str">
        <f>IF(Table7[[#This Row],[Segment]]="","",Table7[[#This Row],[Quantity]]*Table7[[#This Row],[Kf]]*(((INDEX(Table4[Velocity (m/s)],MATCH(Table7[[#This Row],[Segment]],Table4[Segment],0)))^2)/2))</f>
        <v/>
      </c>
      <c r="AF1518" s="82" t="str">
        <f>Table4[[#This Row],[Segment]]</f>
        <v/>
      </c>
      <c r="AG1518" s="75"/>
      <c r="AH1518" s="82" t="str">
        <f>IF(Table5[[#This Row],[Segment]]="","",AG1518-Table4[[#This Row],[Total Pressure Drop (kPa)]])</f>
        <v/>
      </c>
    </row>
    <row r="1519" spans="1:34" x14ac:dyDescent="0.25">
      <c r="A1519" s="95" t="str">
        <f>IF('Set Up'!A1516="","",'Set Up'!A1516)</f>
        <v/>
      </c>
      <c r="B1519" s="75" t="s">
        <v>81</v>
      </c>
      <c r="C1519" s="85"/>
      <c r="D1519" s="86" t="str">
        <f>IF(Table4[[#This Row],[Diameter (in)]]="","",(((CONVERT(Table4[[#This Row],[Diameter (in)]],"in","m"))/2)^2)*PI())</f>
        <v/>
      </c>
      <c r="E1519" s="87" t="str">
        <f>IF(Table4[[#This Row],[Area (m2)]]="","",$D$4/Table4[[#This Row],[Area (m2)]])</f>
        <v/>
      </c>
      <c r="F1519" s="85">
        <f t="shared" si="23"/>
        <v>4.6951999999999998</v>
      </c>
      <c r="G1519" s="88" t="str">
        <f>IF(Table4[[#This Row],[Segment]]="","",(CONVERT(Table4[[#This Row],[Diameter (in)]],"in","m")*$B$4*Table4[[#This Row],[Velocity (m/s)]])/$C$4)</f>
        <v/>
      </c>
      <c r="H1519" s="96" t="str">
        <f>IF(Table4[[#This Row],[Segment]]="","",IF(Table4[[#This Row],[Teynold''s Number]]&gt;4000,"TURBULENT","LAMINAR"))</f>
        <v/>
      </c>
      <c r="I1519" s="86" t="str">
        <f>IF(Table4[[#This Row],[Segment]]="","",INDEX(Data!C1516:C1530,MATCH(Table4[Material],Data!B1516:B1530,0)))</f>
        <v/>
      </c>
      <c r="J1519" s="89" t="str">
        <f>IF(Table4[[#This Row],[ε (m)]]="","",Table4[[#This Row],[ε (m)]]/(CONVERT(Table4[[#This Row],[Diameter (in)]],"in","m")))</f>
        <v/>
      </c>
      <c r="K1519" s="96" t="str">
        <f>IF(Table4[[#This Row],[Regime]]="LAMINAR",16/Table4[[#This Row],[Teynold''s Number]],"-")</f>
        <v>-</v>
      </c>
      <c r="L1519" s="86"/>
      <c r="M1519" s="97" t="str">
        <f>IF(Table4[[#This Row],[Regime]]="TURBULENT",(((-4*LOG10(Table4[[#This Row],[ε/D]]/3.7+1.256/(Table4[[#This Row],[Teynold''s Number]]*SQRT(Table4[[#This Row],[f turbulent (guess)]]))))^-1)^2),"")</f>
        <v/>
      </c>
      <c r="N1519" s="91" t="str">
        <f>IF(Table4[[#This Row],[f turbulent]]="","",Table4[[#This Row],[f turbulent (guess)]]-Table4[[#This Row],[f turbulent]])</f>
        <v/>
      </c>
      <c r="O1519" s="87">
        <f>IF(Table4[[#This Row],[Segment]]="",0,IF(C1520="",0,IF(C1520&lt;=Table4[[#This Row],[Diameter (in)]],0,1-(D1519/D1520))))</f>
        <v>0</v>
      </c>
      <c r="P1519" s="92" t="str">
        <f>IF(Table4[[#This Row],[Segment]]="","",IF(C1519&gt;C1520,"",IF(C1520="",0.55,(0.55*(1-D1520/D1519)))))</f>
        <v/>
      </c>
      <c r="Q151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19" s="92" t="str">
        <f>IF(Table4[[#This Row],[Segment]]="","",IF(Table4[[#This Row],[Kexpansion]]="","0",((Table4[[#This Row],[Velocity (m/s)]]^2)/2)*Table4[[#This Row],[Kexpansion]]))</f>
        <v/>
      </c>
      <c r="S1519" s="92" t="str">
        <f>IF(Table4[[#This Row],[Segment]]="","",IF(Table4[[#This Row],[Kcontraction]]="","0",((Table4[[#This Row],[Velocity (m/s)]]^2)/2)*Table4[[#This Row],[Kcontraction]]))</f>
        <v/>
      </c>
      <c r="T1519" s="89" t="str">
        <f>IF(Table4[[#This Row],[Segment]]="","",SUMIF($Y$7:$Y$2000,Table4[[#This Row],[Segment]],$AD$7:$AD$2000))</f>
        <v/>
      </c>
      <c r="U1519" s="95" t="str">
        <f>IF(Table4[[#This Row],[Segment]]="","",Table4[[#This Row],[Hfriction (J/kg)]]+Table4[[#This Row],[Hexpansions (J/kg)]]+Table4[[#This Row],[Hcontractions (J/kg)]]+Table4[[#This Row],[Hf (J/kg)]])</f>
        <v/>
      </c>
      <c r="V1519" s="95" t="str">
        <f>IF(Table4[[#This Row],[Segment]]="","",Table4[[#This Row],[Total Friction Loss (J/kg)]]*Table3[Density (kg/m3)])</f>
        <v/>
      </c>
      <c r="W1519" s="95" t="str">
        <f>IF(Table4[[#This Row],[Segment]]="","",Table4[[#This Row],[Total Pressure Drop (Pa)]]/1000)</f>
        <v/>
      </c>
      <c r="Y1519" s="82" t="str">
        <f>IF('Set Up'!D1742="","",'Set Up'!D1742)</f>
        <v/>
      </c>
      <c r="Z1519" s="82" t="str">
        <f>IF('Set Up'!E1742="","",'Set Up'!E1742)</f>
        <v/>
      </c>
      <c r="AA1519" s="82" t="str">
        <f>IF('Set Up'!F1742="","",'Set Up'!F1742)</f>
        <v/>
      </c>
      <c r="AB1519" s="82" t="str">
        <f>IF('Set Up'!G1742="","",'Set Up'!G1742)</f>
        <v/>
      </c>
      <c r="AC1519" s="82" t="str">
        <f t="array" ref="AC1519">IF(Y1519="","",INDEX(Data!$G$4:$G$51,MATCH(Table7[[#This Row],[Fitting]]&amp;Table7[[#This Row],[Fitting Subtype]],Data!$E$4:$E$51&amp;Data!$F$4:$F$51,0)))</f>
        <v/>
      </c>
      <c r="AD1519" s="89" t="str">
        <f>IF(Table7[[#This Row],[Segment]]="","",Table7[[#This Row],[Quantity]]*Table7[[#This Row],[Kf]]*(((INDEX(Table4[Velocity (m/s)],MATCH(Table7[[#This Row],[Segment]],Table4[Segment],0)))^2)/2))</f>
        <v/>
      </c>
      <c r="AF1519" s="82" t="str">
        <f>Table4[[#This Row],[Segment]]</f>
        <v/>
      </c>
      <c r="AG1519" s="75"/>
      <c r="AH1519" s="82" t="str">
        <f>IF(Table5[[#This Row],[Segment]]="","",AG1519-Table4[[#This Row],[Total Pressure Drop (kPa)]])</f>
        <v/>
      </c>
    </row>
    <row r="1520" spans="1:34" x14ac:dyDescent="0.25">
      <c r="A1520" s="95" t="str">
        <f>IF('Set Up'!A1517="","",'Set Up'!A1517)</f>
        <v/>
      </c>
      <c r="B1520" s="75" t="s">
        <v>81</v>
      </c>
      <c r="C1520" s="85"/>
      <c r="D1520" s="86" t="str">
        <f>IF(Table4[[#This Row],[Diameter (in)]]="","",(((CONVERT(Table4[[#This Row],[Diameter (in)]],"in","m"))/2)^2)*PI())</f>
        <v/>
      </c>
      <c r="E1520" s="87" t="str">
        <f>IF(Table4[[#This Row],[Area (m2)]]="","",$D$4/Table4[[#This Row],[Area (m2)]])</f>
        <v/>
      </c>
      <c r="F1520" s="85">
        <f t="shared" si="23"/>
        <v>4.6951999999999998</v>
      </c>
      <c r="G1520" s="88" t="str">
        <f>IF(Table4[[#This Row],[Segment]]="","",(CONVERT(Table4[[#This Row],[Diameter (in)]],"in","m")*$B$4*Table4[[#This Row],[Velocity (m/s)]])/$C$4)</f>
        <v/>
      </c>
      <c r="H1520" s="96" t="str">
        <f>IF(Table4[[#This Row],[Segment]]="","",IF(Table4[[#This Row],[Teynold''s Number]]&gt;4000,"TURBULENT","LAMINAR"))</f>
        <v/>
      </c>
      <c r="I1520" s="86" t="str">
        <f>IF(Table4[[#This Row],[Segment]]="","",INDEX(Data!C1517:C1531,MATCH(Table4[Material],Data!B1517:B1531,0)))</f>
        <v/>
      </c>
      <c r="J1520" s="89" t="str">
        <f>IF(Table4[[#This Row],[ε (m)]]="","",Table4[[#This Row],[ε (m)]]/(CONVERT(Table4[[#This Row],[Diameter (in)]],"in","m")))</f>
        <v/>
      </c>
      <c r="K1520" s="96" t="str">
        <f>IF(Table4[[#This Row],[Regime]]="LAMINAR",16/Table4[[#This Row],[Teynold''s Number]],"-")</f>
        <v>-</v>
      </c>
      <c r="L1520" s="86"/>
      <c r="M1520" s="97" t="str">
        <f>IF(Table4[[#This Row],[Regime]]="TURBULENT",(((-4*LOG10(Table4[[#This Row],[ε/D]]/3.7+1.256/(Table4[[#This Row],[Teynold''s Number]]*SQRT(Table4[[#This Row],[f turbulent (guess)]]))))^-1)^2),"")</f>
        <v/>
      </c>
      <c r="N1520" s="91" t="str">
        <f>IF(Table4[[#This Row],[f turbulent]]="","",Table4[[#This Row],[f turbulent (guess)]]-Table4[[#This Row],[f turbulent]])</f>
        <v/>
      </c>
      <c r="O1520" s="87">
        <f>IF(Table4[[#This Row],[Segment]]="",0,IF(C1521="",0,IF(C1521&lt;=Table4[[#This Row],[Diameter (in)]],0,1-(D1520/D1521))))</f>
        <v>0</v>
      </c>
      <c r="P1520" s="92" t="str">
        <f>IF(Table4[[#This Row],[Segment]]="","",IF(C1520&gt;C1521,"",IF(C1521="",0.55,(0.55*(1-D1521/D1520)))))</f>
        <v/>
      </c>
      <c r="Q152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20" s="92" t="str">
        <f>IF(Table4[[#This Row],[Segment]]="","",IF(Table4[[#This Row],[Kexpansion]]="","0",((Table4[[#This Row],[Velocity (m/s)]]^2)/2)*Table4[[#This Row],[Kexpansion]]))</f>
        <v/>
      </c>
      <c r="S1520" s="92" t="str">
        <f>IF(Table4[[#This Row],[Segment]]="","",IF(Table4[[#This Row],[Kcontraction]]="","0",((Table4[[#This Row],[Velocity (m/s)]]^2)/2)*Table4[[#This Row],[Kcontraction]]))</f>
        <v/>
      </c>
      <c r="T1520" s="89" t="str">
        <f>IF(Table4[[#This Row],[Segment]]="","",SUMIF($Y$7:$Y$2000,Table4[[#This Row],[Segment]],$AD$7:$AD$2000))</f>
        <v/>
      </c>
      <c r="U1520" s="95" t="str">
        <f>IF(Table4[[#This Row],[Segment]]="","",Table4[[#This Row],[Hfriction (J/kg)]]+Table4[[#This Row],[Hexpansions (J/kg)]]+Table4[[#This Row],[Hcontractions (J/kg)]]+Table4[[#This Row],[Hf (J/kg)]])</f>
        <v/>
      </c>
      <c r="V1520" s="95" t="str">
        <f>IF(Table4[[#This Row],[Segment]]="","",Table4[[#This Row],[Total Friction Loss (J/kg)]]*Table3[Density (kg/m3)])</f>
        <v/>
      </c>
      <c r="W1520" s="95" t="str">
        <f>IF(Table4[[#This Row],[Segment]]="","",Table4[[#This Row],[Total Pressure Drop (Pa)]]/1000)</f>
        <v/>
      </c>
      <c r="Y1520" s="82" t="str">
        <f>IF('Set Up'!D1743="","",'Set Up'!D1743)</f>
        <v/>
      </c>
      <c r="Z1520" s="82" t="str">
        <f>IF('Set Up'!E1743="","",'Set Up'!E1743)</f>
        <v/>
      </c>
      <c r="AA1520" s="82" t="str">
        <f>IF('Set Up'!F1743="","",'Set Up'!F1743)</f>
        <v/>
      </c>
      <c r="AB1520" s="82" t="str">
        <f>IF('Set Up'!G1743="","",'Set Up'!G1743)</f>
        <v/>
      </c>
      <c r="AC1520" s="82" t="str">
        <f t="array" ref="AC1520">IF(Y1520="","",INDEX(Data!$G$4:$G$51,MATCH(Table7[[#This Row],[Fitting]]&amp;Table7[[#This Row],[Fitting Subtype]],Data!$E$4:$E$51&amp;Data!$F$4:$F$51,0)))</f>
        <v/>
      </c>
      <c r="AD1520" s="89" t="str">
        <f>IF(Table7[[#This Row],[Segment]]="","",Table7[[#This Row],[Quantity]]*Table7[[#This Row],[Kf]]*(((INDEX(Table4[Velocity (m/s)],MATCH(Table7[[#This Row],[Segment]],Table4[Segment],0)))^2)/2))</f>
        <v/>
      </c>
      <c r="AF1520" s="82" t="str">
        <f>Table4[[#This Row],[Segment]]</f>
        <v/>
      </c>
      <c r="AG1520" s="75"/>
      <c r="AH1520" s="82" t="str">
        <f>IF(Table5[[#This Row],[Segment]]="","",AG1520-Table4[[#This Row],[Total Pressure Drop (kPa)]])</f>
        <v/>
      </c>
    </row>
    <row r="1521" spans="1:34" x14ac:dyDescent="0.25">
      <c r="A1521" s="95" t="str">
        <f>IF('Set Up'!A1518="","",'Set Up'!A1518)</f>
        <v/>
      </c>
      <c r="B1521" s="75" t="s">
        <v>81</v>
      </c>
      <c r="C1521" s="85"/>
      <c r="D1521" s="86" t="str">
        <f>IF(Table4[[#This Row],[Diameter (in)]]="","",(((CONVERT(Table4[[#This Row],[Diameter (in)]],"in","m"))/2)^2)*PI())</f>
        <v/>
      </c>
      <c r="E1521" s="87" t="str">
        <f>IF(Table4[[#This Row],[Area (m2)]]="","",$D$4/Table4[[#This Row],[Area (m2)]])</f>
        <v/>
      </c>
      <c r="F1521" s="85">
        <f t="shared" si="23"/>
        <v>4.6951999999999998</v>
      </c>
      <c r="G1521" s="88" t="str">
        <f>IF(Table4[[#This Row],[Segment]]="","",(CONVERT(Table4[[#This Row],[Diameter (in)]],"in","m")*$B$4*Table4[[#This Row],[Velocity (m/s)]])/$C$4)</f>
        <v/>
      </c>
      <c r="H1521" s="96" t="str">
        <f>IF(Table4[[#This Row],[Segment]]="","",IF(Table4[[#This Row],[Teynold''s Number]]&gt;4000,"TURBULENT","LAMINAR"))</f>
        <v/>
      </c>
      <c r="I1521" s="86" t="str">
        <f>IF(Table4[[#This Row],[Segment]]="","",INDEX(Data!C1518:C1532,MATCH(Table4[Material],Data!B1518:B1532,0)))</f>
        <v/>
      </c>
      <c r="J1521" s="89" t="str">
        <f>IF(Table4[[#This Row],[ε (m)]]="","",Table4[[#This Row],[ε (m)]]/(CONVERT(Table4[[#This Row],[Diameter (in)]],"in","m")))</f>
        <v/>
      </c>
      <c r="K1521" s="96" t="str">
        <f>IF(Table4[[#This Row],[Regime]]="LAMINAR",16/Table4[[#This Row],[Teynold''s Number]],"-")</f>
        <v>-</v>
      </c>
      <c r="L1521" s="86"/>
      <c r="M1521" s="97" t="str">
        <f>IF(Table4[[#This Row],[Regime]]="TURBULENT",(((-4*LOG10(Table4[[#This Row],[ε/D]]/3.7+1.256/(Table4[[#This Row],[Teynold''s Number]]*SQRT(Table4[[#This Row],[f turbulent (guess)]]))))^-1)^2),"")</f>
        <v/>
      </c>
      <c r="N1521" s="91" t="str">
        <f>IF(Table4[[#This Row],[f turbulent]]="","",Table4[[#This Row],[f turbulent (guess)]]-Table4[[#This Row],[f turbulent]])</f>
        <v/>
      </c>
      <c r="O1521" s="87">
        <f>IF(Table4[[#This Row],[Segment]]="",0,IF(C1522="",0,IF(C1522&lt;=Table4[[#This Row],[Diameter (in)]],0,1-(D1521/D1522))))</f>
        <v>0</v>
      </c>
      <c r="P1521" s="92" t="str">
        <f>IF(Table4[[#This Row],[Segment]]="","",IF(C1521&gt;C1522,"",IF(C1522="",0.55,(0.55*(1-D1522/D1521)))))</f>
        <v/>
      </c>
      <c r="Q152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21" s="92" t="str">
        <f>IF(Table4[[#This Row],[Segment]]="","",IF(Table4[[#This Row],[Kexpansion]]="","0",((Table4[[#This Row],[Velocity (m/s)]]^2)/2)*Table4[[#This Row],[Kexpansion]]))</f>
        <v/>
      </c>
      <c r="S1521" s="92" t="str">
        <f>IF(Table4[[#This Row],[Segment]]="","",IF(Table4[[#This Row],[Kcontraction]]="","0",((Table4[[#This Row],[Velocity (m/s)]]^2)/2)*Table4[[#This Row],[Kcontraction]]))</f>
        <v/>
      </c>
      <c r="T1521" s="89" t="str">
        <f>IF(Table4[[#This Row],[Segment]]="","",SUMIF($Y$7:$Y$2000,Table4[[#This Row],[Segment]],$AD$7:$AD$2000))</f>
        <v/>
      </c>
      <c r="U1521" s="95" t="str">
        <f>IF(Table4[[#This Row],[Segment]]="","",Table4[[#This Row],[Hfriction (J/kg)]]+Table4[[#This Row],[Hexpansions (J/kg)]]+Table4[[#This Row],[Hcontractions (J/kg)]]+Table4[[#This Row],[Hf (J/kg)]])</f>
        <v/>
      </c>
      <c r="V1521" s="95" t="str">
        <f>IF(Table4[[#This Row],[Segment]]="","",Table4[[#This Row],[Total Friction Loss (J/kg)]]*Table3[Density (kg/m3)])</f>
        <v/>
      </c>
      <c r="W1521" s="95" t="str">
        <f>IF(Table4[[#This Row],[Segment]]="","",Table4[[#This Row],[Total Pressure Drop (Pa)]]/1000)</f>
        <v/>
      </c>
      <c r="Y1521" s="82" t="str">
        <f>IF('Set Up'!D1744="","",'Set Up'!D1744)</f>
        <v/>
      </c>
      <c r="Z1521" s="82" t="str">
        <f>IF('Set Up'!E1744="","",'Set Up'!E1744)</f>
        <v/>
      </c>
      <c r="AA1521" s="82" t="str">
        <f>IF('Set Up'!F1744="","",'Set Up'!F1744)</f>
        <v/>
      </c>
      <c r="AB1521" s="82" t="str">
        <f>IF('Set Up'!G1744="","",'Set Up'!G1744)</f>
        <v/>
      </c>
      <c r="AC1521" s="82" t="str">
        <f t="array" ref="AC1521">IF(Y1521="","",INDEX(Data!$G$4:$G$51,MATCH(Table7[[#This Row],[Fitting]]&amp;Table7[[#This Row],[Fitting Subtype]],Data!$E$4:$E$51&amp;Data!$F$4:$F$51,0)))</f>
        <v/>
      </c>
      <c r="AD1521" s="89" t="str">
        <f>IF(Table7[[#This Row],[Segment]]="","",Table7[[#This Row],[Quantity]]*Table7[[#This Row],[Kf]]*(((INDEX(Table4[Velocity (m/s)],MATCH(Table7[[#This Row],[Segment]],Table4[Segment],0)))^2)/2))</f>
        <v/>
      </c>
      <c r="AF1521" s="82" t="str">
        <f>Table4[[#This Row],[Segment]]</f>
        <v/>
      </c>
      <c r="AG1521" s="75"/>
      <c r="AH1521" s="82" t="str">
        <f>IF(Table5[[#This Row],[Segment]]="","",AG1521-Table4[[#This Row],[Total Pressure Drop (kPa)]])</f>
        <v/>
      </c>
    </row>
    <row r="1522" spans="1:34" x14ac:dyDescent="0.25">
      <c r="A1522" s="95" t="str">
        <f>IF('Set Up'!A1519="","",'Set Up'!A1519)</f>
        <v/>
      </c>
      <c r="B1522" s="75" t="s">
        <v>81</v>
      </c>
      <c r="C1522" s="85"/>
      <c r="D1522" s="86" t="str">
        <f>IF(Table4[[#This Row],[Diameter (in)]]="","",(((CONVERT(Table4[[#This Row],[Diameter (in)]],"in","m"))/2)^2)*PI())</f>
        <v/>
      </c>
      <c r="E1522" s="87" t="str">
        <f>IF(Table4[[#This Row],[Area (m2)]]="","",$D$4/Table4[[#This Row],[Area (m2)]])</f>
        <v/>
      </c>
      <c r="F1522" s="85">
        <f t="shared" si="23"/>
        <v>4.6951999999999998</v>
      </c>
      <c r="G1522" s="88" t="str">
        <f>IF(Table4[[#This Row],[Segment]]="","",(CONVERT(Table4[[#This Row],[Diameter (in)]],"in","m")*$B$4*Table4[[#This Row],[Velocity (m/s)]])/$C$4)</f>
        <v/>
      </c>
      <c r="H1522" s="96" t="str">
        <f>IF(Table4[[#This Row],[Segment]]="","",IF(Table4[[#This Row],[Teynold''s Number]]&gt;4000,"TURBULENT","LAMINAR"))</f>
        <v/>
      </c>
      <c r="I1522" s="86" t="str">
        <f>IF(Table4[[#This Row],[Segment]]="","",INDEX(Data!C1519:C1533,MATCH(Table4[Material],Data!B1519:B1533,0)))</f>
        <v/>
      </c>
      <c r="J1522" s="89" t="str">
        <f>IF(Table4[[#This Row],[ε (m)]]="","",Table4[[#This Row],[ε (m)]]/(CONVERT(Table4[[#This Row],[Diameter (in)]],"in","m")))</f>
        <v/>
      </c>
      <c r="K1522" s="96" t="str">
        <f>IF(Table4[[#This Row],[Regime]]="LAMINAR",16/Table4[[#This Row],[Teynold''s Number]],"-")</f>
        <v>-</v>
      </c>
      <c r="L1522" s="86"/>
      <c r="M1522" s="97" t="str">
        <f>IF(Table4[[#This Row],[Regime]]="TURBULENT",(((-4*LOG10(Table4[[#This Row],[ε/D]]/3.7+1.256/(Table4[[#This Row],[Teynold''s Number]]*SQRT(Table4[[#This Row],[f turbulent (guess)]]))))^-1)^2),"")</f>
        <v/>
      </c>
      <c r="N1522" s="91" t="str">
        <f>IF(Table4[[#This Row],[f turbulent]]="","",Table4[[#This Row],[f turbulent (guess)]]-Table4[[#This Row],[f turbulent]])</f>
        <v/>
      </c>
      <c r="O1522" s="87">
        <f>IF(Table4[[#This Row],[Segment]]="",0,IF(C1523="",0,IF(C1523&lt;=Table4[[#This Row],[Diameter (in)]],0,1-(D1522/D1523))))</f>
        <v>0</v>
      </c>
      <c r="P1522" s="92" t="str">
        <f>IF(Table4[[#This Row],[Segment]]="","",IF(C1522&gt;C1523,"",IF(C1523="",0.55,(0.55*(1-D1523/D1522)))))</f>
        <v/>
      </c>
      <c r="Q152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22" s="92" t="str">
        <f>IF(Table4[[#This Row],[Segment]]="","",IF(Table4[[#This Row],[Kexpansion]]="","0",((Table4[[#This Row],[Velocity (m/s)]]^2)/2)*Table4[[#This Row],[Kexpansion]]))</f>
        <v/>
      </c>
      <c r="S1522" s="92" t="str">
        <f>IF(Table4[[#This Row],[Segment]]="","",IF(Table4[[#This Row],[Kcontraction]]="","0",((Table4[[#This Row],[Velocity (m/s)]]^2)/2)*Table4[[#This Row],[Kcontraction]]))</f>
        <v/>
      </c>
      <c r="T1522" s="89" t="str">
        <f>IF(Table4[[#This Row],[Segment]]="","",SUMIF($Y$7:$Y$2000,Table4[[#This Row],[Segment]],$AD$7:$AD$2000))</f>
        <v/>
      </c>
      <c r="U1522" s="95" t="str">
        <f>IF(Table4[[#This Row],[Segment]]="","",Table4[[#This Row],[Hfriction (J/kg)]]+Table4[[#This Row],[Hexpansions (J/kg)]]+Table4[[#This Row],[Hcontractions (J/kg)]]+Table4[[#This Row],[Hf (J/kg)]])</f>
        <v/>
      </c>
      <c r="V1522" s="95" t="str">
        <f>IF(Table4[[#This Row],[Segment]]="","",Table4[[#This Row],[Total Friction Loss (J/kg)]]*Table3[Density (kg/m3)])</f>
        <v/>
      </c>
      <c r="W1522" s="95" t="str">
        <f>IF(Table4[[#This Row],[Segment]]="","",Table4[[#This Row],[Total Pressure Drop (Pa)]]/1000)</f>
        <v/>
      </c>
      <c r="Y1522" s="82" t="str">
        <f>IF('Set Up'!D1745="","",'Set Up'!D1745)</f>
        <v/>
      </c>
      <c r="Z1522" s="82" t="str">
        <f>IF('Set Up'!E1745="","",'Set Up'!E1745)</f>
        <v/>
      </c>
      <c r="AA1522" s="82" t="str">
        <f>IF('Set Up'!F1745="","",'Set Up'!F1745)</f>
        <v/>
      </c>
      <c r="AB1522" s="82" t="str">
        <f>IF('Set Up'!G1745="","",'Set Up'!G1745)</f>
        <v/>
      </c>
      <c r="AC1522" s="82" t="str">
        <f t="array" ref="AC1522">IF(Y1522="","",INDEX(Data!$G$4:$G$51,MATCH(Table7[[#This Row],[Fitting]]&amp;Table7[[#This Row],[Fitting Subtype]],Data!$E$4:$E$51&amp;Data!$F$4:$F$51,0)))</f>
        <v/>
      </c>
      <c r="AD1522" s="89" t="str">
        <f>IF(Table7[[#This Row],[Segment]]="","",Table7[[#This Row],[Quantity]]*Table7[[#This Row],[Kf]]*(((INDEX(Table4[Velocity (m/s)],MATCH(Table7[[#This Row],[Segment]],Table4[Segment],0)))^2)/2))</f>
        <v/>
      </c>
      <c r="AF1522" s="82" t="str">
        <f>Table4[[#This Row],[Segment]]</f>
        <v/>
      </c>
      <c r="AG1522" s="75"/>
      <c r="AH1522" s="82" t="str">
        <f>IF(Table5[[#This Row],[Segment]]="","",AG1522-Table4[[#This Row],[Total Pressure Drop (kPa)]])</f>
        <v/>
      </c>
    </row>
    <row r="1523" spans="1:34" x14ac:dyDescent="0.25">
      <c r="A1523" s="95" t="str">
        <f>IF('Set Up'!A1520="","",'Set Up'!A1520)</f>
        <v/>
      </c>
      <c r="B1523" s="75" t="s">
        <v>81</v>
      </c>
      <c r="C1523" s="85"/>
      <c r="D1523" s="86" t="str">
        <f>IF(Table4[[#This Row],[Diameter (in)]]="","",(((CONVERT(Table4[[#This Row],[Diameter (in)]],"in","m"))/2)^2)*PI())</f>
        <v/>
      </c>
      <c r="E1523" s="87" t="str">
        <f>IF(Table4[[#This Row],[Area (m2)]]="","",$D$4/Table4[[#This Row],[Area (m2)]])</f>
        <v/>
      </c>
      <c r="F1523" s="85">
        <f t="shared" si="23"/>
        <v>4.6951999999999998</v>
      </c>
      <c r="G1523" s="88" t="str">
        <f>IF(Table4[[#This Row],[Segment]]="","",(CONVERT(Table4[[#This Row],[Diameter (in)]],"in","m")*$B$4*Table4[[#This Row],[Velocity (m/s)]])/$C$4)</f>
        <v/>
      </c>
      <c r="H1523" s="96" t="str">
        <f>IF(Table4[[#This Row],[Segment]]="","",IF(Table4[[#This Row],[Teynold''s Number]]&gt;4000,"TURBULENT","LAMINAR"))</f>
        <v/>
      </c>
      <c r="I1523" s="86" t="str">
        <f>IF(Table4[[#This Row],[Segment]]="","",INDEX(Data!C1520:C1534,MATCH(Table4[Material],Data!B1520:B1534,0)))</f>
        <v/>
      </c>
      <c r="J1523" s="89" t="str">
        <f>IF(Table4[[#This Row],[ε (m)]]="","",Table4[[#This Row],[ε (m)]]/(CONVERT(Table4[[#This Row],[Diameter (in)]],"in","m")))</f>
        <v/>
      </c>
      <c r="K1523" s="96" t="str">
        <f>IF(Table4[[#This Row],[Regime]]="LAMINAR",16/Table4[[#This Row],[Teynold''s Number]],"-")</f>
        <v>-</v>
      </c>
      <c r="L1523" s="86"/>
      <c r="M1523" s="97" t="str">
        <f>IF(Table4[[#This Row],[Regime]]="TURBULENT",(((-4*LOG10(Table4[[#This Row],[ε/D]]/3.7+1.256/(Table4[[#This Row],[Teynold''s Number]]*SQRT(Table4[[#This Row],[f turbulent (guess)]]))))^-1)^2),"")</f>
        <v/>
      </c>
      <c r="N1523" s="91" t="str">
        <f>IF(Table4[[#This Row],[f turbulent]]="","",Table4[[#This Row],[f turbulent (guess)]]-Table4[[#This Row],[f turbulent]])</f>
        <v/>
      </c>
      <c r="O1523" s="87">
        <f>IF(Table4[[#This Row],[Segment]]="",0,IF(C1524="",0,IF(C1524&lt;=Table4[[#This Row],[Diameter (in)]],0,1-(D1523/D1524))))</f>
        <v>0</v>
      </c>
      <c r="P1523" s="92" t="str">
        <f>IF(Table4[[#This Row],[Segment]]="","",IF(C1523&gt;C1524,"",IF(C1524="",0.55,(0.55*(1-D1524/D1523)))))</f>
        <v/>
      </c>
      <c r="Q152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23" s="92" t="str">
        <f>IF(Table4[[#This Row],[Segment]]="","",IF(Table4[[#This Row],[Kexpansion]]="","0",((Table4[[#This Row],[Velocity (m/s)]]^2)/2)*Table4[[#This Row],[Kexpansion]]))</f>
        <v/>
      </c>
      <c r="S1523" s="92" t="str">
        <f>IF(Table4[[#This Row],[Segment]]="","",IF(Table4[[#This Row],[Kcontraction]]="","0",((Table4[[#This Row],[Velocity (m/s)]]^2)/2)*Table4[[#This Row],[Kcontraction]]))</f>
        <v/>
      </c>
      <c r="T1523" s="89" t="str">
        <f>IF(Table4[[#This Row],[Segment]]="","",SUMIF($Y$7:$Y$2000,Table4[[#This Row],[Segment]],$AD$7:$AD$2000))</f>
        <v/>
      </c>
      <c r="U1523" s="95" t="str">
        <f>IF(Table4[[#This Row],[Segment]]="","",Table4[[#This Row],[Hfriction (J/kg)]]+Table4[[#This Row],[Hexpansions (J/kg)]]+Table4[[#This Row],[Hcontractions (J/kg)]]+Table4[[#This Row],[Hf (J/kg)]])</f>
        <v/>
      </c>
      <c r="V1523" s="95" t="str">
        <f>IF(Table4[[#This Row],[Segment]]="","",Table4[[#This Row],[Total Friction Loss (J/kg)]]*Table3[Density (kg/m3)])</f>
        <v/>
      </c>
      <c r="W1523" s="95" t="str">
        <f>IF(Table4[[#This Row],[Segment]]="","",Table4[[#This Row],[Total Pressure Drop (Pa)]]/1000)</f>
        <v/>
      </c>
      <c r="Y1523" s="82" t="str">
        <f>IF('Set Up'!D1746="","",'Set Up'!D1746)</f>
        <v/>
      </c>
      <c r="Z1523" s="82" t="str">
        <f>IF('Set Up'!E1746="","",'Set Up'!E1746)</f>
        <v/>
      </c>
      <c r="AA1523" s="82" t="str">
        <f>IF('Set Up'!F1746="","",'Set Up'!F1746)</f>
        <v/>
      </c>
      <c r="AB1523" s="82" t="str">
        <f>IF('Set Up'!G1746="","",'Set Up'!G1746)</f>
        <v/>
      </c>
      <c r="AC1523" s="82" t="str">
        <f t="array" ref="AC1523">IF(Y1523="","",INDEX(Data!$G$4:$G$51,MATCH(Table7[[#This Row],[Fitting]]&amp;Table7[[#This Row],[Fitting Subtype]],Data!$E$4:$E$51&amp;Data!$F$4:$F$51,0)))</f>
        <v/>
      </c>
      <c r="AD1523" s="89" t="str">
        <f>IF(Table7[[#This Row],[Segment]]="","",Table7[[#This Row],[Quantity]]*Table7[[#This Row],[Kf]]*(((INDEX(Table4[Velocity (m/s)],MATCH(Table7[[#This Row],[Segment]],Table4[Segment],0)))^2)/2))</f>
        <v/>
      </c>
      <c r="AF1523" s="82" t="str">
        <f>Table4[[#This Row],[Segment]]</f>
        <v/>
      </c>
      <c r="AG1523" s="75"/>
      <c r="AH1523" s="82" t="str">
        <f>IF(Table5[[#This Row],[Segment]]="","",AG1523-Table4[[#This Row],[Total Pressure Drop (kPa)]])</f>
        <v/>
      </c>
    </row>
    <row r="1524" spans="1:34" x14ac:dyDescent="0.25">
      <c r="A1524" s="95" t="str">
        <f>IF('Set Up'!A1521="","",'Set Up'!A1521)</f>
        <v/>
      </c>
      <c r="B1524" s="75" t="s">
        <v>81</v>
      </c>
      <c r="C1524" s="85"/>
      <c r="D1524" s="86" t="str">
        <f>IF(Table4[[#This Row],[Diameter (in)]]="","",(((CONVERT(Table4[[#This Row],[Diameter (in)]],"in","m"))/2)^2)*PI())</f>
        <v/>
      </c>
      <c r="E1524" s="87" t="str">
        <f>IF(Table4[[#This Row],[Area (m2)]]="","",$D$4/Table4[[#This Row],[Area (m2)]])</f>
        <v/>
      </c>
      <c r="F1524" s="85">
        <f t="shared" si="23"/>
        <v>4.6951999999999998</v>
      </c>
      <c r="G1524" s="88" t="str">
        <f>IF(Table4[[#This Row],[Segment]]="","",(CONVERT(Table4[[#This Row],[Diameter (in)]],"in","m")*$B$4*Table4[[#This Row],[Velocity (m/s)]])/$C$4)</f>
        <v/>
      </c>
      <c r="H1524" s="96" t="str">
        <f>IF(Table4[[#This Row],[Segment]]="","",IF(Table4[[#This Row],[Teynold''s Number]]&gt;4000,"TURBULENT","LAMINAR"))</f>
        <v/>
      </c>
      <c r="I1524" s="86" t="str">
        <f>IF(Table4[[#This Row],[Segment]]="","",INDEX(Data!C1521:C1535,MATCH(Table4[Material],Data!B1521:B1535,0)))</f>
        <v/>
      </c>
      <c r="J1524" s="89" t="str">
        <f>IF(Table4[[#This Row],[ε (m)]]="","",Table4[[#This Row],[ε (m)]]/(CONVERT(Table4[[#This Row],[Diameter (in)]],"in","m")))</f>
        <v/>
      </c>
      <c r="K1524" s="96" t="str">
        <f>IF(Table4[[#This Row],[Regime]]="LAMINAR",16/Table4[[#This Row],[Teynold''s Number]],"-")</f>
        <v>-</v>
      </c>
      <c r="L1524" s="86"/>
      <c r="M1524" s="97" t="str">
        <f>IF(Table4[[#This Row],[Regime]]="TURBULENT",(((-4*LOG10(Table4[[#This Row],[ε/D]]/3.7+1.256/(Table4[[#This Row],[Teynold''s Number]]*SQRT(Table4[[#This Row],[f turbulent (guess)]]))))^-1)^2),"")</f>
        <v/>
      </c>
      <c r="N1524" s="91" t="str">
        <f>IF(Table4[[#This Row],[f turbulent]]="","",Table4[[#This Row],[f turbulent (guess)]]-Table4[[#This Row],[f turbulent]])</f>
        <v/>
      </c>
      <c r="O1524" s="87">
        <f>IF(Table4[[#This Row],[Segment]]="",0,IF(C1525="",0,IF(C1525&lt;=Table4[[#This Row],[Diameter (in)]],0,1-(D1524/D1525))))</f>
        <v>0</v>
      </c>
      <c r="P1524" s="92" t="str">
        <f>IF(Table4[[#This Row],[Segment]]="","",IF(C1524&gt;C1525,"",IF(C1525="",0.55,(0.55*(1-D1525/D1524)))))</f>
        <v/>
      </c>
      <c r="Q152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24" s="92" t="str">
        <f>IF(Table4[[#This Row],[Segment]]="","",IF(Table4[[#This Row],[Kexpansion]]="","0",((Table4[[#This Row],[Velocity (m/s)]]^2)/2)*Table4[[#This Row],[Kexpansion]]))</f>
        <v/>
      </c>
      <c r="S1524" s="92" t="str">
        <f>IF(Table4[[#This Row],[Segment]]="","",IF(Table4[[#This Row],[Kcontraction]]="","0",((Table4[[#This Row],[Velocity (m/s)]]^2)/2)*Table4[[#This Row],[Kcontraction]]))</f>
        <v/>
      </c>
      <c r="T1524" s="89" t="str">
        <f>IF(Table4[[#This Row],[Segment]]="","",SUMIF($Y$7:$Y$2000,Table4[[#This Row],[Segment]],$AD$7:$AD$2000))</f>
        <v/>
      </c>
      <c r="U1524" s="95" t="str">
        <f>IF(Table4[[#This Row],[Segment]]="","",Table4[[#This Row],[Hfriction (J/kg)]]+Table4[[#This Row],[Hexpansions (J/kg)]]+Table4[[#This Row],[Hcontractions (J/kg)]]+Table4[[#This Row],[Hf (J/kg)]])</f>
        <v/>
      </c>
      <c r="V1524" s="95" t="str">
        <f>IF(Table4[[#This Row],[Segment]]="","",Table4[[#This Row],[Total Friction Loss (J/kg)]]*Table3[Density (kg/m3)])</f>
        <v/>
      </c>
      <c r="W1524" s="95" t="str">
        <f>IF(Table4[[#This Row],[Segment]]="","",Table4[[#This Row],[Total Pressure Drop (Pa)]]/1000)</f>
        <v/>
      </c>
      <c r="Y1524" s="82" t="str">
        <f>IF('Set Up'!D1747="","",'Set Up'!D1747)</f>
        <v/>
      </c>
      <c r="Z1524" s="82" t="str">
        <f>IF('Set Up'!E1747="","",'Set Up'!E1747)</f>
        <v/>
      </c>
      <c r="AA1524" s="82" t="str">
        <f>IF('Set Up'!F1747="","",'Set Up'!F1747)</f>
        <v/>
      </c>
      <c r="AB1524" s="82" t="str">
        <f>IF('Set Up'!G1747="","",'Set Up'!G1747)</f>
        <v/>
      </c>
      <c r="AC1524" s="82" t="str">
        <f t="array" ref="AC1524">IF(Y1524="","",INDEX(Data!$G$4:$G$51,MATCH(Table7[[#This Row],[Fitting]]&amp;Table7[[#This Row],[Fitting Subtype]],Data!$E$4:$E$51&amp;Data!$F$4:$F$51,0)))</f>
        <v/>
      </c>
      <c r="AD1524" s="89" t="str">
        <f>IF(Table7[[#This Row],[Segment]]="","",Table7[[#This Row],[Quantity]]*Table7[[#This Row],[Kf]]*(((INDEX(Table4[Velocity (m/s)],MATCH(Table7[[#This Row],[Segment]],Table4[Segment],0)))^2)/2))</f>
        <v/>
      </c>
      <c r="AF1524" s="82" t="str">
        <f>Table4[[#This Row],[Segment]]</f>
        <v/>
      </c>
      <c r="AG1524" s="75"/>
      <c r="AH1524" s="82" t="str">
        <f>IF(Table5[[#This Row],[Segment]]="","",AG1524-Table4[[#This Row],[Total Pressure Drop (kPa)]])</f>
        <v/>
      </c>
    </row>
    <row r="1525" spans="1:34" x14ac:dyDescent="0.25">
      <c r="A1525" s="95" t="str">
        <f>IF('Set Up'!A1522="","",'Set Up'!A1522)</f>
        <v/>
      </c>
      <c r="B1525" s="75" t="s">
        <v>81</v>
      </c>
      <c r="C1525" s="85"/>
      <c r="D1525" s="86" t="str">
        <f>IF(Table4[[#This Row],[Diameter (in)]]="","",(((CONVERT(Table4[[#This Row],[Diameter (in)]],"in","m"))/2)^2)*PI())</f>
        <v/>
      </c>
      <c r="E1525" s="87" t="str">
        <f>IF(Table4[[#This Row],[Area (m2)]]="","",$D$4/Table4[[#This Row],[Area (m2)]])</f>
        <v/>
      </c>
      <c r="F1525" s="85">
        <f t="shared" si="23"/>
        <v>4.6951999999999998</v>
      </c>
      <c r="G1525" s="88" t="str">
        <f>IF(Table4[[#This Row],[Segment]]="","",(CONVERT(Table4[[#This Row],[Diameter (in)]],"in","m")*$B$4*Table4[[#This Row],[Velocity (m/s)]])/$C$4)</f>
        <v/>
      </c>
      <c r="H1525" s="96" t="str">
        <f>IF(Table4[[#This Row],[Segment]]="","",IF(Table4[[#This Row],[Teynold''s Number]]&gt;4000,"TURBULENT","LAMINAR"))</f>
        <v/>
      </c>
      <c r="I1525" s="86" t="str">
        <f>IF(Table4[[#This Row],[Segment]]="","",INDEX(Data!C1522:C1536,MATCH(Table4[Material],Data!B1522:B1536,0)))</f>
        <v/>
      </c>
      <c r="J1525" s="89" t="str">
        <f>IF(Table4[[#This Row],[ε (m)]]="","",Table4[[#This Row],[ε (m)]]/(CONVERT(Table4[[#This Row],[Diameter (in)]],"in","m")))</f>
        <v/>
      </c>
      <c r="K1525" s="96" t="str">
        <f>IF(Table4[[#This Row],[Regime]]="LAMINAR",16/Table4[[#This Row],[Teynold''s Number]],"-")</f>
        <v>-</v>
      </c>
      <c r="L1525" s="86"/>
      <c r="M1525" s="97" t="str">
        <f>IF(Table4[[#This Row],[Regime]]="TURBULENT",(((-4*LOG10(Table4[[#This Row],[ε/D]]/3.7+1.256/(Table4[[#This Row],[Teynold''s Number]]*SQRT(Table4[[#This Row],[f turbulent (guess)]]))))^-1)^2),"")</f>
        <v/>
      </c>
      <c r="N1525" s="91" t="str">
        <f>IF(Table4[[#This Row],[f turbulent]]="","",Table4[[#This Row],[f turbulent (guess)]]-Table4[[#This Row],[f turbulent]])</f>
        <v/>
      </c>
      <c r="O1525" s="87">
        <f>IF(Table4[[#This Row],[Segment]]="",0,IF(C1526="",0,IF(C1526&lt;=Table4[[#This Row],[Diameter (in)]],0,1-(D1525/D1526))))</f>
        <v>0</v>
      </c>
      <c r="P1525" s="92" t="str">
        <f>IF(Table4[[#This Row],[Segment]]="","",IF(C1525&gt;C1526,"",IF(C1526="",0.55,(0.55*(1-D1526/D1525)))))</f>
        <v/>
      </c>
      <c r="Q152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25" s="92" t="str">
        <f>IF(Table4[[#This Row],[Segment]]="","",IF(Table4[[#This Row],[Kexpansion]]="","0",((Table4[[#This Row],[Velocity (m/s)]]^2)/2)*Table4[[#This Row],[Kexpansion]]))</f>
        <v/>
      </c>
      <c r="S1525" s="92" t="str">
        <f>IF(Table4[[#This Row],[Segment]]="","",IF(Table4[[#This Row],[Kcontraction]]="","0",((Table4[[#This Row],[Velocity (m/s)]]^2)/2)*Table4[[#This Row],[Kcontraction]]))</f>
        <v/>
      </c>
      <c r="T1525" s="89" t="str">
        <f>IF(Table4[[#This Row],[Segment]]="","",SUMIF($Y$7:$Y$2000,Table4[[#This Row],[Segment]],$AD$7:$AD$2000))</f>
        <v/>
      </c>
      <c r="U1525" s="95" t="str">
        <f>IF(Table4[[#This Row],[Segment]]="","",Table4[[#This Row],[Hfriction (J/kg)]]+Table4[[#This Row],[Hexpansions (J/kg)]]+Table4[[#This Row],[Hcontractions (J/kg)]]+Table4[[#This Row],[Hf (J/kg)]])</f>
        <v/>
      </c>
      <c r="V1525" s="95" t="str">
        <f>IF(Table4[[#This Row],[Segment]]="","",Table4[[#This Row],[Total Friction Loss (J/kg)]]*Table3[Density (kg/m3)])</f>
        <v/>
      </c>
      <c r="W1525" s="95" t="str">
        <f>IF(Table4[[#This Row],[Segment]]="","",Table4[[#This Row],[Total Pressure Drop (Pa)]]/1000)</f>
        <v/>
      </c>
      <c r="Y1525" s="82" t="str">
        <f>IF('Set Up'!D1748="","",'Set Up'!D1748)</f>
        <v/>
      </c>
      <c r="Z1525" s="82" t="str">
        <f>IF('Set Up'!E1748="","",'Set Up'!E1748)</f>
        <v/>
      </c>
      <c r="AA1525" s="82" t="str">
        <f>IF('Set Up'!F1748="","",'Set Up'!F1748)</f>
        <v/>
      </c>
      <c r="AB1525" s="82" t="str">
        <f>IF('Set Up'!G1748="","",'Set Up'!G1748)</f>
        <v/>
      </c>
      <c r="AC1525" s="82" t="str">
        <f t="array" ref="AC1525">IF(Y1525="","",INDEX(Data!$G$4:$G$51,MATCH(Table7[[#This Row],[Fitting]]&amp;Table7[[#This Row],[Fitting Subtype]],Data!$E$4:$E$51&amp;Data!$F$4:$F$51,0)))</f>
        <v/>
      </c>
      <c r="AD1525" s="89" t="str">
        <f>IF(Table7[[#This Row],[Segment]]="","",Table7[[#This Row],[Quantity]]*Table7[[#This Row],[Kf]]*(((INDEX(Table4[Velocity (m/s)],MATCH(Table7[[#This Row],[Segment]],Table4[Segment],0)))^2)/2))</f>
        <v/>
      </c>
      <c r="AF1525" s="82" t="str">
        <f>Table4[[#This Row],[Segment]]</f>
        <v/>
      </c>
      <c r="AG1525" s="75"/>
      <c r="AH1525" s="82" t="str">
        <f>IF(Table5[[#This Row],[Segment]]="","",AG1525-Table4[[#This Row],[Total Pressure Drop (kPa)]])</f>
        <v/>
      </c>
    </row>
    <row r="1526" spans="1:34" x14ac:dyDescent="0.25">
      <c r="A1526" s="95" t="str">
        <f>IF('Set Up'!A1523="","",'Set Up'!A1523)</f>
        <v/>
      </c>
      <c r="B1526" s="75" t="s">
        <v>81</v>
      </c>
      <c r="C1526" s="85"/>
      <c r="D1526" s="86" t="str">
        <f>IF(Table4[[#This Row],[Diameter (in)]]="","",(((CONVERT(Table4[[#This Row],[Diameter (in)]],"in","m"))/2)^2)*PI())</f>
        <v/>
      </c>
      <c r="E1526" s="87" t="str">
        <f>IF(Table4[[#This Row],[Area (m2)]]="","",$D$4/Table4[[#This Row],[Area (m2)]])</f>
        <v/>
      </c>
      <c r="F1526" s="85">
        <f t="shared" si="23"/>
        <v>4.6951999999999998</v>
      </c>
      <c r="G1526" s="88" t="str">
        <f>IF(Table4[[#This Row],[Segment]]="","",(CONVERT(Table4[[#This Row],[Diameter (in)]],"in","m")*$B$4*Table4[[#This Row],[Velocity (m/s)]])/$C$4)</f>
        <v/>
      </c>
      <c r="H1526" s="96" t="str">
        <f>IF(Table4[[#This Row],[Segment]]="","",IF(Table4[[#This Row],[Teynold''s Number]]&gt;4000,"TURBULENT","LAMINAR"))</f>
        <v/>
      </c>
      <c r="I1526" s="86" t="str">
        <f>IF(Table4[[#This Row],[Segment]]="","",INDEX(Data!C1523:C1537,MATCH(Table4[Material],Data!B1523:B1537,0)))</f>
        <v/>
      </c>
      <c r="J1526" s="89" t="str">
        <f>IF(Table4[[#This Row],[ε (m)]]="","",Table4[[#This Row],[ε (m)]]/(CONVERT(Table4[[#This Row],[Diameter (in)]],"in","m")))</f>
        <v/>
      </c>
      <c r="K1526" s="96" t="str">
        <f>IF(Table4[[#This Row],[Regime]]="LAMINAR",16/Table4[[#This Row],[Teynold''s Number]],"-")</f>
        <v>-</v>
      </c>
      <c r="L1526" s="86"/>
      <c r="M1526" s="97" t="str">
        <f>IF(Table4[[#This Row],[Regime]]="TURBULENT",(((-4*LOG10(Table4[[#This Row],[ε/D]]/3.7+1.256/(Table4[[#This Row],[Teynold''s Number]]*SQRT(Table4[[#This Row],[f turbulent (guess)]]))))^-1)^2),"")</f>
        <v/>
      </c>
      <c r="N1526" s="91" t="str">
        <f>IF(Table4[[#This Row],[f turbulent]]="","",Table4[[#This Row],[f turbulent (guess)]]-Table4[[#This Row],[f turbulent]])</f>
        <v/>
      </c>
      <c r="O1526" s="87">
        <f>IF(Table4[[#This Row],[Segment]]="",0,IF(C1527="",0,IF(C1527&lt;=Table4[[#This Row],[Diameter (in)]],0,1-(D1526/D1527))))</f>
        <v>0</v>
      </c>
      <c r="P1526" s="92" t="str">
        <f>IF(Table4[[#This Row],[Segment]]="","",IF(C1526&gt;C1527,"",IF(C1527="",0.55,(0.55*(1-D1527/D1526)))))</f>
        <v/>
      </c>
      <c r="Q152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26" s="92" t="str">
        <f>IF(Table4[[#This Row],[Segment]]="","",IF(Table4[[#This Row],[Kexpansion]]="","0",((Table4[[#This Row],[Velocity (m/s)]]^2)/2)*Table4[[#This Row],[Kexpansion]]))</f>
        <v/>
      </c>
      <c r="S1526" s="92" t="str">
        <f>IF(Table4[[#This Row],[Segment]]="","",IF(Table4[[#This Row],[Kcontraction]]="","0",((Table4[[#This Row],[Velocity (m/s)]]^2)/2)*Table4[[#This Row],[Kcontraction]]))</f>
        <v/>
      </c>
      <c r="T1526" s="89" t="str">
        <f>IF(Table4[[#This Row],[Segment]]="","",SUMIF($Y$7:$Y$2000,Table4[[#This Row],[Segment]],$AD$7:$AD$2000))</f>
        <v/>
      </c>
      <c r="U1526" s="95" t="str">
        <f>IF(Table4[[#This Row],[Segment]]="","",Table4[[#This Row],[Hfriction (J/kg)]]+Table4[[#This Row],[Hexpansions (J/kg)]]+Table4[[#This Row],[Hcontractions (J/kg)]]+Table4[[#This Row],[Hf (J/kg)]])</f>
        <v/>
      </c>
      <c r="V1526" s="95" t="str">
        <f>IF(Table4[[#This Row],[Segment]]="","",Table4[[#This Row],[Total Friction Loss (J/kg)]]*Table3[Density (kg/m3)])</f>
        <v/>
      </c>
      <c r="W1526" s="95" t="str">
        <f>IF(Table4[[#This Row],[Segment]]="","",Table4[[#This Row],[Total Pressure Drop (Pa)]]/1000)</f>
        <v/>
      </c>
      <c r="Y1526" s="82" t="str">
        <f>IF('Set Up'!D1749="","",'Set Up'!D1749)</f>
        <v/>
      </c>
      <c r="Z1526" s="82" t="str">
        <f>IF('Set Up'!E1749="","",'Set Up'!E1749)</f>
        <v/>
      </c>
      <c r="AA1526" s="82" t="str">
        <f>IF('Set Up'!F1749="","",'Set Up'!F1749)</f>
        <v/>
      </c>
      <c r="AB1526" s="82" t="str">
        <f>IF('Set Up'!G1749="","",'Set Up'!G1749)</f>
        <v/>
      </c>
      <c r="AC1526" s="82" t="str">
        <f t="array" ref="AC1526">IF(Y1526="","",INDEX(Data!$G$4:$G$51,MATCH(Table7[[#This Row],[Fitting]]&amp;Table7[[#This Row],[Fitting Subtype]],Data!$E$4:$E$51&amp;Data!$F$4:$F$51,0)))</f>
        <v/>
      </c>
      <c r="AD1526" s="89" t="str">
        <f>IF(Table7[[#This Row],[Segment]]="","",Table7[[#This Row],[Quantity]]*Table7[[#This Row],[Kf]]*(((INDEX(Table4[Velocity (m/s)],MATCH(Table7[[#This Row],[Segment]],Table4[Segment],0)))^2)/2))</f>
        <v/>
      </c>
      <c r="AF1526" s="82" t="str">
        <f>Table4[[#This Row],[Segment]]</f>
        <v/>
      </c>
      <c r="AG1526" s="75"/>
      <c r="AH1526" s="82" t="str">
        <f>IF(Table5[[#This Row],[Segment]]="","",AG1526-Table4[[#This Row],[Total Pressure Drop (kPa)]])</f>
        <v/>
      </c>
    </row>
    <row r="1527" spans="1:34" x14ac:dyDescent="0.25">
      <c r="A1527" s="95" t="str">
        <f>IF('Set Up'!A1524="","",'Set Up'!A1524)</f>
        <v/>
      </c>
      <c r="B1527" s="75" t="s">
        <v>81</v>
      </c>
      <c r="C1527" s="85"/>
      <c r="D1527" s="86" t="str">
        <f>IF(Table4[[#This Row],[Diameter (in)]]="","",(((CONVERT(Table4[[#This Row],[Diameter (in)]],"in","m"))/2)^2)*PI())</f>
        <v/>
      </c>
      <c r="E1527" s="87" t="str">
        <f>IF(Table4[[#This Row],[Area (m2)]]="","",$D$4/Table4[[#This Row],[Area (m2)]])</f>
        <v/>
      </c>
      <c r="F1527" s="85">
        <f t="shared" si="23"/>
        <v>4.6951999999999998</v>
      </c>
      <c r="G1527" s="88" t="str">
        <f>IF(Table4[[#This Row],[Segment]]="","",(CONVERT(Table4[[#This Row],[Diameter (in)]],"in","m")*$B$4*Table4[[#This Row],[Velocity (m/s)]])/$C$4)</f>
        <v/>
      </c>
      <c r="H1527" s="96" t="str">
        <f>IF(Table4[[#This Row],[Segment]]="","",IF(Table4[[#This Row],[Teynold''s Number]]&gt;4000,"TURBULENT","LAMINAR"))</f>
        <v/>
      </c>
      <c r="I1527" s="86" t="str">
        <f>IF(Table4[[#This Row],[Segment]]="","",INDEX(Data!C1524:C1538,MATCH(Table4[Material],Data!B1524:B1538,0)))</f>
        <v/>
      </c>
      <c r="J1527" s="89" t="str">
        <f>IF(Table4[[#This Row],[ε (m)]]="","",Table4[[#This Row],[ε (m)]]/(CONVERT(Table4[[#This Row],[Diameter (in)]],"in","m")))</f>
        <v/>
      </c>
      <c r="K1527" s="96" t="str">
        <f>IF(Table4[[#This Row],[Regime]]="LAMINAR",16/Table4[[#This Row],[Teynold''s Number]],"-")</f>
        <v>-</v>
      </c>
      <c r="L1527" s="86"/>
      <c r="M1527" s="97" t="str">
        <f>IF(Table4[[#This Row],[Regime]]="TURBULENT",(((-4*LOG10(Table4[[#This Row],[ε/D]]/3.7+1.256/(Table4[[#This Row],[Teynold''s Number]]*SQRT(Table4[[#This Row],[f turbulent (guess)]]))))^-1)^2),"")</f>
        <v/>
      </c>
      <c r="N1527" s="91" t="str">
        <f>IF(Table4[[#This Row],[f turbulent]]="","",Table4[[#This Row],[f turbulent (guess)]]-Table4[[#This Row],[f turbulent]])</f>
        <v/>
      </c>
      <c r="O1527" s="87">
        <f>IF(Table4[[#This Row],[Segment]]="",0,IF(C1528="",0,IF(C1528&lt;=Table4[[#This Row],[Diameter (in)]],0,1-(D1527/D1528))))</f>
        <v>0</v>
      </c>
      <c r="P1527" s="92" t="str">
        <f>IF(Table4[[#This Row],[Segment]]="","",IF(C1527&gt;C1528,"",IF(C1528="",0.55,(0.55*(1-D1528/D1527)))))</f>
        <v/>
      </c>
      <c r="Q152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27" s="92" t="str">
        <f>IF(Table4[[#This Row],[Segment]]="","",IF(Table4[[#This Row],[Kexpansion]]="","0",((Table4[[#This Row],[Velocity (m/s)]]^2)/2)*Table4[[#This Row],[Kexpansion]]))</f>
        <v/>
      </c>
      <c r="S1527" s="92" t="str">
        <f>IF(Table4[[#This Row],[Segment]]="","",IF(Table4[[#This Row],[Kcontraction]]="","0",((Table4[[#This Row],[Velocity (m/s)]]^2)/2)*Table4[[#This Row],[Kcontraction]]))</f>
        <v/>
      </c>
      <c r="T1527" s="89" t="str">
        <f>IF(Table4[[#This Row],[Segment]]="","",SUMIF($Y$7:$Y$2000,Table4[[#This Row],[Segment]],$AD$7:$AD$2000))</f>
        <v/>
      </c>
      <c r="U1527" s="95" t="str">
        <f>IF(Table4[[#This Row],[Segment]]="","",Table4[[#This Row],[Hfriction (J/kg)]]+Table4[[#This Row],[Hexpansions (J/kg)]]+Table4[[#This Row],[Hcontractions (J/kg)]]+Table4[[#This Row],[Hf (J/kg)]])</f>
        <v/>
      </c>
      <c r="V1527" s="95" t="str">
        <f>IF(Table4[[#This Row],[Segment]]="","",Table4[[#This Row],[Total Friction Loss (J/kg)]]*Table3[Density (kg/m3)])</f>
        <v/>
      </c>
      <c r="W1527" s="95" t="str">
        <f>IF(Table4[[#This Row],[Segment]]="","",Table4[[#This Row],[Total Pressure Drop (Pa)]]/1000)</f>
        <v/>
      </c>
      <c r="Y1527" s="82" t="str">
        <f>IF('Set Up'!D1750="","",'Set Up'!D1750)</f>
        <v/>
      </c>
      <c r="Z1527" s="82" t="str">
        <f>IF('Set Up'!E1750="","",'Set Up'!E1750)</f>
        <v/>
      </c>
      <c r="AA1527" s="82" t="str">
        <f>IF('Set Up'!F1750="","",'Set Up'!F1750)</f>
        <v/>
      </c>
      <c r="AB1527" s="82" t="str">
        <f>IF('Set Up'!G1750="","",'Set Up'!G1750)</f>
        <v/>
      </c>
      <c r="AC1527" s="82" t="str">
        <f t="array" ref="AC1527">IF(Y1527="","",INDEX(Data!$G$4:$G$51,MATCH(Table7[[#This Row],[Fitting]]&amp;Table7[[#This Row],[Fitting Subtype]],Data!$E$4:$E$51&amp;Data!$F$4:$F$51,0)))</f>
        <v/>
      </c>
      <c r="AD1527" s="89" t="str">
        <f>IF(Table7[[#This Row],[Segment]]="","",Table7[[#This Row],[Quantity]]*Table7[[#This Row],[Kf]]*(((INDEX(Table4[Velocity (m/s)],MATCH(Table7[[#This Row],[Segment]],Table4[Segment],0)))^2)/2))</f>
        <v/>
      </c>
      <c r="AF1527" s="82" t="str">
        <f>Table4[[#This Row],[Segment]]</f>
        <v/>
      </c>
      <c r="AG1527" s="75"/>
      <c r="AH1527" s="82" t="str">
        <f>IF(Table5[[#This Row],[Segment]]="","",AG1527-Table4[[#This Row],[Total Pressure Drop (kPa)]])</f>
        <v/>
      </c>
    </row>
    <row r="1528" spans="1:34" x14ac:dyDescent="0.25">
      <c r="A1528" s="95" t="str">
        <f>IF('Set Up'!A1525="","",'Set Up'!A1525)</f>
        <v/>
      </c>
      <c r="B1528" s="75" t="s">
        <v>81</v>
      </c>
      <c r="C1528" s="85"/>
      <c r="D1528" s="86" t="str">
        <f>IF(Table4[[#This Row],[Diameter (in)]]="","",(((CONVERT(Table4[[#This Row],[Diameter (in)]],"in","m"))/2)^2)*PI())</f>
        <v/>
      </c>
      <c r="E1528" s="87" t="str">
        <f>IF(Table4[[#This Row],[Area (m2)]]="","",$D$4/Table4[[#This Row],[Area (m2)]])</f>
        <v/>
      </c>
      <c r="F1528" s="85">
        <f t="shared" si="23"/>
        <v>4.6951999999999998</v>
      </c>
      <c r="G1528" s="88" t="str">
        <f>IF(Table4[[#This Row],[Segment]]="","",(CONVERT(Table4[[#This Row],[Diameter (in)]],"in","m")*$B$4*Table4[[#This Row],[Velocity (m/s)]])/$C$4)</f>
        <v/>
      </c>
      <c r="H1528" s="96" t="str">
        <f>IF(Table4[[#This Row],[Segment]]="","",IF(Table4[[#This Row],[Teynold''s Number]]&gt;4000,"TURBULENT","LAMINAR"))</f>
        <v/>
      </c>
      <c r="I1528" s="86" t="str">
        <f>IF(Table4[[#This Row],[Segment]]="","",INDEX(Data!C1525:C1539,MATCH(Table4[Material],Data!B1525:B1539,0)))</f>
        <v/>
      </c>
      <c r="J1528" s="89" t="str">
        <f>IF(Table4[[#This Row],[ε (m)]]="","",Table4[[#This Row],[ε (m)]]/(CONVERT(Table4[[#This Row],[Diameter (in)]],"in","m")))</f>
        <v/>
      </c>
      <c r="K1528" s="96" t="str">
        <f>IF(Table4[[#This Row],[Regime]]="LAMINAR",16/Table4[[#This Row],[Teynold''s Number]],"-")</f>
        <v>-</v>
      </c>
      <c r="L1528" s="86"/>
      <c r="M1528" s="97" t="str">
        <f>IF(Table4[[#This Row],[Regime]]="TURBULENT",(((-4*LOG10(Table4[[#This Row],[ε/D]]/3.7+1.256/(Table4[[#This Row],[Teynold''s Number]]*SQRT(Table4[[#This Row],[f turbulent (guess)]]))))^-1)^2),"")</f>
        <v/>
      </c>
      <c r="N1528" s="91" t="str">
        <f>IF(Table4[[#This Row],[f turbulent]]="","",Table4[[#This Row],[f turbulent (guess)]]-Table4[[#This Row],[f turbulent]])</f>
        <v/>
      </c>
      <c r="O1528" s="87">
        <f>IF(Table4[[#This Row],[Segment]]="",0,IF(C1529="",0,IF(C1529&lt;=Table4[[#This Row],[Diameter (in)]],0,1-(D1528/D1529))))</f>
        <v>0</v>
      </c>
      <c r="P1528" s="92" t="str">
        <f>IF(Table4[[#This Row],[Segment]]="","",IF(C1528&gt;C1529,"",IF(C1529="",0.55,(0.55*(1-D1529/D1528)))))</f>
        <v/>
      </c>
      <c r="Q152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28" s="92" t="str">
        <f>IF(Table4[[#This Row],[Segment]]="","",IF(Table4[[#This Row],[Kexpansion]]="","0",((Table4[[#This Row],[Velocity (m/s)]]^2)/2)*Table4[[#This Row],[Kexpansion]]))</f>
        <v/>
      </c>
      <c r="S1528" s="92" t="str">
        <f>IF(Table4[[#This Row],[Segment]]="","",IF(Table4[[#This Row],[Kcontraction]]="","0",((Table4[[#This Row],[Velocity (m/s)]]^2)/2)*Table4[[#This Row],[Kcontraction]]))</f>
        <v/>
      </c>
      <c r="T1528" s="89" t="str">
        <f>IF(Table4[[#This Row],[Segment]]="","",SUMIF($Y$7:$Y$2000,Table4[[#This Row],[Segment]],$AD$7:$AD$2000))</f>
        <v/>
      </c>
      <c r="U1528" s="95" t="str">
        <f>IF(Table4[[#This Row],[Segment]]="","",Table4[[#This Row],[Hfriction (J/kg)]]+Table4[[#This Row],[Hexpansions (J/kg)]]+Table4[[#This Row],[Hcontractions (J/kg)]]+Table4[[#This Row],[Hf (J/kg)]])</f>
        <v/>
      </c>
      <c r="V1528" s="95" t="str">
        <f>IF(Table4[[#This Row],[Segment]]="","",Table4[[#This Row],[Total Friction Loss (J/kg)]]*Table3[Density (kg/m3)])</f>
        <v/>
      </c>
      <c r="W1528" s="95" t="str">
        <f>IF(Table4[[#This Row],[Segment]]="","",Table4[[#This Row],[Total Pressure Drop (Pa)]]/1000)</f>
        <v/>
      </c>
      <c r="Y1528" s="82" t="str">
        <f>IF('Set Up'!D1751="","",'Set Up'!D1751)</f>
        <v/>
      </c>
      <c r="Z1528" s="82" t="str">
        <f>IF('Set Up'!E1751="","",'Set Up'!E1751)</f>
        <v/>
      </c>
      <c r="AA1528" s="82" t="str">
        <f>IF('Set Up'!F1751="","",'Set Up'!F1751)</f>
        <v/>
      </c>
      <c r="AB1528" s="82" t="str">
        <f>IF('Set Up'!G1751="","",'Set Up'!G1751)</f>
        <v/>
      </c>
      <c r="AC1528" s="82" t="str">
        <f t="array" ref="AC1528">IF(Y1528="","",INDEX(Data!$G$4:$G$51,MATCH(Table7[[#This Row],[Fitting]]&amp;Table7[[#This Row],[Fitting Subtype]],Data!$E$4:$E$51&amp;Data!$F$4:$F$51,0)))</f>
        <v/>
      </c>
      <c r="AD1528" s="89" t="str">
        <f>IF(Table7[[#This Row],[Segment]]="","",Table7[[#This Row],[Quantity]]*Table7[[#This Row],[Kf]]*(((INDEX(Table4[Velocity (m/s)],MATCH(Table7[[#This Row],[Segment]],Table4[Segment],0)))^2)/2))</f>
        <v/>
      </c>
      <c r="AF1528" s="82" t="str">
        <f>Table4[[#This Row],[Segment]]</f>
        <v/>
      </c>
      <c r="AG1528" s="75"/>
      <c r="AH1528" s="82" t="str">
        <f>IF(Table5[[#This Row],[Segment]]="","",AG1528-Table4[[#This Row],[Total Pressure Drop (kPa)]])</f>
        <v/>
      </c>
    </row>
    <row r="1529" spans="1:34" x14ac:dyDescent="0.25">
      <c r="A1529" s="95" t="str">
        <f>IF('Set Up'!A1526="","",'Set Up'!A1526)</f>
        <v/>
      </c>
      <c r="B1529" s="75" t="s">
        <v>81</v>
      </c>
      <c r="C1529" s="85"/>
      <c r="D1529" s="86" t="str">
        <f>IF(Table4[[#This Row],[Diameter (in)]]="","",(((CONVERT(Table4[[#This Row],[Diameter (in)]],"in","m"))/2)^2)*PI())</f>
        <v/>
      </c>
      <c r="E1529" s="87" t="str">
        <f>IF(Table4[[#This Row],[Area (m2)]]="","",$D$4/Table4[[#This Row],[Area (m2)]])</f>
        <v/>
      </c>
      <c r="F1529" s="85">
        <f t="shared" si="23"/>
        <v>4.6951999999999998</v>
      </c>
      <c r="G1529" s="88" t="str">
        <f>IF(Table4[[#This Row],[Segment]]="","",(CONVERT(Table4[[#This Row],[Diameter (in)]],"in","m")*$B$4*Table4[[#This Row],[Velocity (m/s)]])/$C$4)</f>
        <v/>
      </c>
      <c r="H1529" s="96" t="str">
        <f>IF(Table4[[#This Row],[Segment]]="","",IF(Table4[[#This Row],[Teynold''s Number]]&gt;4000,"TURBULENT","LAMINAR"))</f>
        <v/>
      </c>
      <c r="I1529" s="86" t="str">
        <f>IF(Table4[[#This Row],[Segment]]="","",INDEX(Data!C1526:C1540,MATCH(Table4[Material],Data!B1526:B1540,0)))</f>
        <v/>
      </c>
      <c r="J1529" s="89" t="str">
        <f>IF(Table4[[#This Row],[ε (m)]]="","",Table4[[#This Row],[ε (m)]]/(CONVERT(Table4[[#This Row],[Diameter (in)]],"in","m")))</f>
        <v/>
      </c>
      <c r="K1529" s="96" t="str">
        <f>IF(Table4[[#This Row],[Regime]]="LAMINAR",16/Table4[[#This Row],[Teynold''s Number]],"-")</f>
        <v>-</v>
      </c>
      <c r="L1529" s="86"/>
      <c r="M1529" s="97" t="str">
        <f>IF(Table4[[#This Row],[Regime]]="TURBULENT",(((-4*LOG10(Table4[[#This Row],[ε/D]]/3.7+1.256/(Table4[[#This Row],[Teynold''s Number]]*SQRT(Table4[[#This Row],[f turbulent (guess)]]))))^-1)^2),"")</f>
        <v/>
      </c>
      <c r="N1529" s="91" t="str">
        <f>IF(Table4[[#This Row],[f turbulent]]="","",Table4[[#This Row],[f turbulent (guess)]]-Table4[[#This Row],[f turbulent]])</f>
        <v/>
      </c>
      <c r="O1529" s="87">
        <f>IF(Table4[[#This Row],[Segment]]="",0,IF(C1530="",0,IF(C1530&lt;=Table4[[#This Row],[Diameter (in)]],0,1-(D1529/D1530))))</f>
        <v>0</v>
      </c>
      <c r="P1529" s="92" t="str">
        <f>IF(Table4[[#This Row],[Segment]]="","",IF(C1529&gt;C1530,"",IF(C1530="",0.55,(0.55*(1-D1530/D1529)))))</f>
        <v/>
      </c>
      <c r="Q152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29" s="92" t="str">
        <f>IF(Table4[[#This Row],[Segment]]="","",IF(Table4[[#This Row],[Kexpansion]]="","0",((Table4[[#This Row],[Velocity (m/s)]]^2)/2)*Table4[[#This Row],[Kexpansion]]))</f>
        <v/>
      </c>
      <c r="S1529" s="92" t="str">
        <f>IF(Table4[[#This Row],[Segment]]="","",IF(Table4[[#This Row],[Kcontraction]]="","0",((Table4[[#This Row],[Velocity (m/s)]]^2)/2)*Table4[[#This Row],[Kcontraction]]))</f>
        <v/>
      </c>
      <c r="T1529" s="89" t="str">
        <f>IF(Table4[[#This Row],[Segment]]="","",SUMIF($Y$7:$Y$2000,Table4[[#This Row],[Segment]],$AD$7:$AD$2000))</f>
        <v/>
      </c>
      <c r="U1529" s="95" t="str">
        <f>IF(Table4[[#This Row],[Segment]]="","",Table4[[#This Row],[Hfriction (J/kg)]]+Table4[[#This Row],[Hexpansions (J/kg)]]+Table4[[#This Row],[Hcontractions (J/kg)]]+Table4[[#This Row],[Hf (J/kg)]])</f>
        <v/>
      </c>
      <c r="V1529" s="95" t="str">
        <f>IF(Table4[[#This Row],[Segment]]="","",Table4[[#This Row],[Total Friction Loss (J/kg)]]*Table3[Density (kg/m3)])</f>
        <v/>
      </c>
      <c r="W1529" s="95" t="str">
        <f>IF(Table4[[#This Row],[Segment]]="","",Table4[[#This Row],[Total Pressure Drop (Pa)]]/1000)</f>
        <v/>
      </c>
      <c r="Y1529" s="82" t="str">
        <f>IF('Set Up'!D1752="","",'Set Up'!D1752)</f>
        <v/>
      </c>
      <c r="Z1529" s="82" t="str">
        <f>IF('Set Up'!E1752="","",'Set Up'!E1752)</f>
        <v/>
      </c>
      <c r="AA1529" s="82" t="str">
        <f>IF('Set Up'!F1752="","",'Set Up'!F1752)</f>
        <v/>
      </c>
      <c r="AB1529" s="82" t="str">
        <f>IF('Set Up'!G1752="","",'Set Up'!G1752)</f>
        <v/>
      </c>
      <c r="AC1529" s="82" t="str">
        <f t="array" ref="AC1529">IF(Y1529="","",INDEX(Data!$G$4:$G$51,MATCH(Table7[[#This Row],[Fitting]]&amp;Table7[[#This Row],[Fitting Subtype]],Data!$E$4:$E$51&amp;Data!$F$4:$F$51,0)))</f>
        <v/>
      </c>
      <c r="AD1529" s="89" t="str">
        <f>IF(Table7[[#This Row],[Segment]]="","",Table7[[#This Row],[Quantity]]*Table7[[#This Row],[Kf]]*(((INDEX(Table4[Velocity (m/s)],MATCH(Table7[[#This Row],[Segment]],Table4[Segment],0)))^2)/2))</f>
        <v/>
      </c>
      <c r="AF1529" s="82" t="str">
        <f>Table4[[#This Row],[Segment]]</f>
        <v/>
      </c>
      <c r="AG1529" s="75"/>
      <c r="AH1529" s="82" t="str">
        <f>IF(Table5[[#This Row],[Segment]]="","",AG1529-Table4[[#This Row],[Total Pressure Drop (kPa)]])</f>
        <v/>
      </c>
    </row>
    <row r="1530" spans="1:34" x14ac:dyDescent="0.25">
      <c r="A1530" s="95" t="str">
        <f>IF('Set Up'!A1527="","",'Set Up'!A1527)</f>
        <v/>
      </c>
      <c r="B1530" s="75" t="s">
        <v>81</v>
      </c>
      <c r="C1530" s="85"/>
      <c r="D1530" s="86" t="str">
        <f>IF(Table4[[#This Row],[Diameter (in)]]="","",(((CONVERT(Table4[[#This Row],[Diameter (in)]],"in","m"))/2)^2)*PI())</f>
        <v/>
      </c>
      <c r="E1530" s="87" t="str">
        <f>IF(Table4[[#This Row],[Area (m2)]]="","",$D$4/Table4[[#This Row],[Area (m2)]])</f>
        <v/>
      </c>
      <c r="F1530" s="85">
        <f t="shared" si="23"/>
        <v>4.6951999999999998</v>
      </c>
      <c r="G1530" s="88" t="str">
        <f>IF(Table4[[#This Row],[Segment]]="","",(CONVERT(Table4[[#This Row],[Diameter (in)]],"in","m")*$B$4*Table4[[#This Row],[Velocity (m/s)]])/$C$4)</f>
        <v/>
      </c>
      <c r="H1530" s="96" t="str">
        <f>IF(Table4[[#This Row],[Segment]]="","",IF(Table4[[#This Row],[Teynold''s Number]]&gt;4000,"TURBULENT","LAMINAR"))</f>
        <v/>
      </c>
      <c r="I1530" s="86" t="str">
        <f>IF(Table4[[#This Row],[Segment]]="","",INDEX(Data!C1527:C1541,MATCH(Table4[Material],Data!B1527:B1541,0)))</f>
        <v/>
      </c>
      <c r="J1530" s="89" t="str">
        <f>IF(Table4[[#This Row],[ε (m)]]="","",Table4[[#This Row],[ε (m)]]/(CONVERT(Table4[[#This Row],[Diameter (in)]],"in","m")))</f>
        <v/>
      </c>
      <c r="K1530" s="96" t="str">
        <f>IF(Table4[[#This Row],[Regime]]="LAMINAR",16/Table4[[#This Row],[Teynold''s Number]],"-")</f>
        <v>-</v>
      </c>
      <c r="L1530" s="86"/>
      <c r="M1530" s="97" t="str">
        <f>IF(Table4[[#This Row],[Regime]]="TURBULENT",(((-4*LOG10(Table4[[#This Row],[ε/D]]/3.7+1.256/(Table4[[#This Row],[Teynold''s Number]]*SQRT(Table4[[#This Row],[f turbulent (guess)]]))))^-1)^2),"")</f>
        <v/>
      </c>
      <c r="N1530" s="91" t="str">
        <f>IF(Table4[[#This Row],[f turbulent]]="","",Table4[[#This Row],[f turbulent (guess)]]-Table4[[#This Row],[f turbulent]])</f>
        <v/>
      </c>
      <c r="O1530" s="87">
        <f>IF(Table4[[#This Row],[Segment]]="",0,IF(C1531="",0,IF(C1531&lt;=Table4[[#This Row],[Diameter (in)]],0,1-(D1530/D1531))))</f>
        <v>0</v>
      </c>
      <c r="P1530" s="92" t="str">
        <f>IF(Table4[[#This Row],[Segment]]="","",IF(C1530&gt;C1531,"",IF(C1531="",0.55,(0.55*(1-D1531/D1530)))))</f>
        <v/>
      </c>
      <c r="Q153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30" s="92" t="str">
        <f>IF(Table4[[#This Row],[Segment]]="","",IF(Table4[[#This Row],[Kexpansion]]="","0",((Table4[[#This Row],[Velocity (m/s)]]^2)/2)*Table4[[#This Row],[Kexpansion]]))</f>
        <v/>
      </c>
      <c r="S1530" s="92" t="str">
        <f>IF(Table4[[#This Row],[Segment]]="","",IF(Table4[[#This Row],[Kcontraction]]="","0",((Table4[[#This Row],[Velocity (m/s)]]^2)/2)*Table4[[#This Row],[Kcontraction]]))</f>
        <v/>
      </c>
      <c r="T1530" s="89" t="str">
        <f>IF(Table4[[#This Row],[Segment]]="","",SUMIF($Y$7:$Y$2000,Table4[[#This Row],[Segment]],$AD$7:$AD$2000))</f>
        <v/>
      </c>
      <c r="U1530" s="95" t="str">
        <f>IF(Table4[[#This Row],[Segment]]="","",Table4[[#This Row],[Hfriction (J/kg)]]+Table4[[#This Row],[Hexpansions (J/kg)]]+Table4[[#This Row],[Hcontractions (J/kg)]]+Table4[[#This Row],[Hf (J/kg)]])</f>
        <v/>
      </c>
      <c r="V1530" s="95" t="str">
        <f>IF(Table4[[#This Row],[Segment]]="","",Table4[[#This Row],[Total Friction Loss (J/kg)]]*Table3[Density (kg/m3)])</f>
        <v/>
      </c>
      <c r="W1530" s="95" t="str">
        <f>IF(Table4[[#This Row],[Segment]]="","",Table4[[#This Row],[Total Pressure Drop (Pa)]]/1000)</f>
        <v/>
      </c>
      <c r="Y1530" s="82" t="str">
        <f>IF('Set Up'!D1753="","",'Set Up'!D1753)</f>
        <v/>
      </c>
      <c r="Z1530" s="82" t="str">
        <f>IF('Set Up'!E1753="","",'Set Up'!E1753)</f>
        <v/>
      </c>
      <c r="AA1530" s="82" t="str">
        <f>IF('Set Up'!F1753="","",'Set Up'!F1753)</f>
        <v/>
      </c>
      <c r="AB1530" s="82" t="str">
        <f>IF('Set Up'!G1753="","",'Set Up'!G1753)</f>
        <v/>
      </c>
      <c r="AC1530" s="82" t="str">
        <f t="array" ref="AC1530">IF(Y1530="","",INDEX(Data!$G$4:$G$51,MATCH(Table7[[#This Row],[Fitting]]&amp;Table7[[#This Row],[Fitting Subtype]],Data!$E$4:$E$51&amp;Data!$F$4:$F$51,0)))</f>
        <v/>
      </c>
      <c r="AD1530" s="89" t="str">
        <f>IF(Table7[[#This Row],[Segment]]="","",Table7[[#This Row],[Quantity]]*Table7[[#This Row],[Kf]]*(((INDEX(Table4[Velocity (m/s)],MATCH(Table7[[#This Row],[Segment]],Table4[Segment],0)))^2)/2))</f>
        <v/>
      </c>
      <c r="AF1530" s="82" t="str">
        <f>Table4[[#This Row],[Segment]]</f>
        <v/>
      </c>
      <c r="AG1530" s="75"/>
      <c r="AH1530" s="82" t="str">
        <f>IF(Table5[[#This Row],[Segment]]="","",AG1530-Table4[[#This Row],[Total Pressure Drop (kPa)]])</f>
        <v/>
      </c>
    </row>
    <row r="1531" spans="1:34" x14ac:dyDescent="0.25">
      <c r="A1531" s="95" t="str">
        <f>IF('Set Up'!A1528="","",'Set Up'!A1528)</f>
        <v/>
      </c>
      <c r="B1531" s="75" t="s">
        <v>81</v>
      </c>
      <c r="C1531" s="85"/>
      <c r="D1531" s="86" t="str">
        <f>IF(Table4[[#This Row],[Diameter (in)]]="","",(((CONVERT(Table4[[#This Row],[Diameter (in)]],"in","m"))/2)^2)*PI())</f>
        <v/>
      </c>
      <c r="E1531" s="87" t="str">
        <f>IF(Table4[[#This Row],[Area (m2)]]="","",$D$4/Table4[[#This Row],[Area (m2)]])</f>
        <v/>
      </c>
      <c r="F1531" s="85">
        <f t="shared" si="23"/>
        <v>4.6951999999999998</v>
      </c>
      <c r="G1531" s="88" t="str">
        <f>IF(Table4[[#This Row],[Segment]]="","",(CONVERT(Table4[[#This Row],[Diameter (in)]],"in","m")*$B$4*Table4[[#This Row],[Velocity (m/s)]])/$C$4)</f>
        <v/>
      </c>
      <c r="H1531" s="96" t="str">
        <f>IF(Table4[[#This Row],[Segment]]="","",IF(Table4[[#This Row],[Teynold''s Number]]&gt;4000,"TURBULENT","LAMINAR"))</f>
        <v/>
      </c>
      <c r="I1531" s="86" t="str">
        <f>IF(Table4[[#This Row],[Segment]]="","",INDEX(Data!C1528:C1542,MATCH(Table4[Material],Data!B1528:B1542,0)))</f>
        <v/>
      </c>
      <c r="J1531" s="89" t="str">
        <f>IF(Table4[[#This Row],[ε (m)]]="","",Table4[[#This Row],[ε (m)]]/(CONVERT(Table4[[#This Row],[Diameter (in)]],"in","m")))</f>
        <v/>
      </c>
      <c r="K1531" s="96" t="str">
        <f>IF(Table4[[#This Row],[Regime]]="LAMINAR",16/Table4[[#This Row],[Teynold''s Number]],"-")</f>
        <v>-</v>
      </c>
      <c r="L1531" s="86"/>
      <c r="M1531" s="97" t="str">
        <f>IF(Table4[[#This Row],[Regime]]="TURBULENT",(((-4*LOG10(Table4[[#This Row],[ε/D]]/3.7+1.256/(Table4[[#This Row],[Teynold''s Number]]*SQRT(Table4[[#This Row],[f turbulent (guess)]]))))^-1)^2),"")</f>
        <v/>
      </c>
      <c r="N1531" s="91" t="str">
        <f>IF(Table4[[#This Row],[f turbulent]]="","",Table4[[#This Row],[f turbulent (guess)]]-Table4[[#This Row],[f turbulent]])</f>
        <v/>
      </c>
      <c r="O1531" s="87">
        <f>IF(Table4[[#This Row],[Segment]]="",0,IF(C1532="",0,IF(C1532&lt;=Table4[[#This Row],[Diameter (in)]],0,1-(D1531/D1532))))</f>
        <v>0</v>
      </c>
      <c r="P1531" s="92" t="str">
        <f>IF(Table4[[#This Row],[Segment]]="","",IF(C1531&gt;C1532,"",IF(C1532="",0.55,(0.55*(1-D1532/D1531)))))</f>
        <v/>
      </c>
      <c r="Q153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31" s="92" t="str">
        <f>IF(Table4[[#This Row],[Segment]]="","",IF(Table4[[#This Row],[Kexpansion]]="","0",((Table4[[#This Row],[Velocity (m/s)]]^2)/2)*Table4[[#This Row],[Kexpansion]]))</f>
        <v/>
      </c>
      <c r="S1531" s="92" t="str">
        <f>IF(Table4[[#This Row],[Segment]]="","",IF(Table4[[#This Row],[Kcontraction]]="","0",((Table4[[#This Row],[Velocity (m/s)]]^2)/2)*Table4[[#This Row],[Kcontraction]]))</f>
        <v/>
      </c>
      <c r="T1531" s="89" t="str">
        <f>IF(Table4[[#This Row],[Segment]]="","",SUMIF($Y$7:$Y$2000,Table4[[#This Row],[Segment]],$AD$7:$AD$2000))</f>
        <v/>
      </c>
      <c r="U1531" s="95" t="str">
        <f>IF(Table4[[#This Row],[Segment]]="","",Table4[[#This Row],[Hfriction (J/kg)]]+Table4[[#This Row],[Hexpansions (J/kg)]]+Table4[[#This Row],[Hcontractions (J/kg)]]+Table4[[#This Row],[Hf (J/kg)]])</f>
        <v/>
      </c>
      <c r="V1531" s="95" t="str">
        <f>IF(Table4[[#This Row],[Segment]]="","",Table4[[#This Row],[Total Friction Loss (J/kg)]]*Table3[Density (kg/m3)])</f>
        <v/>
      </c>
      <c r="W1531" s="95" t="str">
        <f>IF(Table4[[#This Row],[Segment]]="","",Table4[[#This Row],[Total Pressure Drop (Pa)]]/1000)</f>
        <v/>
      </c>
      <c r="Y1531" s="82" t="str">
        <f>IF('Set Up'!D1754="","",'Set Up'!D1754)</f>
        <v/>
      </c>
      <c r="Z1531" s="82" t="str">
        <f>IF('Set Up'!E1754="","",'Set Up'!E1754)</f>
        <v/>
      </c>
      <c r="AA1531" s="82" t="str">
        <f>IF('Set Up'!F1754="","",'Set Up'!F1754)</f>
        <v/>
      </c>
      <c r="AB1531" s="82" t="str">
        <f>IF('Set Up'!G1754="","",'Set Up'!G1754)</f>
        <v/>
      </c>
      <c r="AC1531" s="82" t="str">
        <f t="array" ref="AC1531">IF(Y1531="","",INDEX(Data!$G$4:$G$51,MATCH(Table7[[#This Row],[Fitting]]&amp;Table7[[#This Row],[Fitting Subtype]],Data!$E$4:$E$51&amp;Data!$F$4:$F$51,0)))</f>
        <v/>
      </c>
      <c r="AD1531" s="89" t="str">
        <f>IF(Table7[[#This Row],[Segment]]="","",Table7[[#This Row],[Quantity]]*Table7[[#This Row],[Kf]]*(((INDEX(Table4[Velocity (m/s)],MATCH(Table7[[#This Row],[Segment]],Table4[Segment],0)))^2)/2))</f>
        <v/>
      </c>
      <c r="AF1531" s="82" t="str">
        <f>Table4[[#This Row],[Segment]]</f>
        <v/>
      </c>
      <c r="AG1531" s="75"/>
      <c r="AH1531" s="82" t="str">
        <f>IF(Table5[[#This Row],[Segment]]="","",AG1531-Table4[[#This Row],[Total Pressure Drop (kPa)]])</f>
        <v/>
      </c>
    </row>
    <row r="1532" spans="1:34" x14ac:dyDescent="0.25">
      <c r="A1532" s="95" t="str">
        <f>IF('Set Up'!A1529="","",'Set Up'!A1529)</f>
        <v/>
      </c>
      <c r="B1532" s="75" t="s">
        <v>81</v>
      </c>
      <c r="C1532" s="85"/>
      <c r="D1532" s="86" t="str">
        <f>IF(Table4[[#This Row],[Diameter (in)]]="","",(((CONVERT(Table4[[#This Row],[Diameter (in)]],"in","m"))/2)^2)*PI())</f>
        <v/>
      </c>
      <c r="E1532" s="87" t="str">
        <f>IF(Table4[[#This Row],[Area (m2)]]="","",$D$4/Table4[[#This Row],[Area (m2)]])</f>
        <v/>
      </c>
      <c r="F1532" s="85">
        <f t="shared" si="23"/>
        <v>4.6951999999999998</v>
      </c>
      <c r="G1532" s="88" t="str">
        <f>IF(Table4[[#This Row],[Segment]]="","",(CONVERT(Table4[[#This Row],[Diameter (in)]],"in","m")*$B$4*Table4[[#This Row],[Velocity (m/s)]])/$C$4)</f>
        <v/>
      </c>
      <c r="H1532" s="96" t="str">
        <f>IF(Table4[[#This Row],[Segment]]="","",IF(Table4[[#This Row],[Teynold''s Number]]&gt;4000,"TURBULENT","LAMINAR"))</f>
        <v/>
      </c>
      <c r="I1532" s="86" t="str">
        <f>IF(Table4[[#This Row],[Segment]]="","",INDEX(Data!C1529:C1543,MATCH(Table4[Material],Data!B1529:B1543,0)))</f>
        <v/>
      </c>
      <c r="J1532" s="89" t="str">
        <f>IF(Table4[[#This Row],[ε (m)]]="","",Table4[[#This Row],[ε (m)]]/(CONVERT(Table4[[#This Row],[Diameter (in)]],"in","m")))</f>
        <v/>
      </c>
      <c r="K1532" s="96" t="str">
        <f>IF(Table4[[#This Row],[Regime]]="LAMINAR",16/Table4[[#This Row],[Teynold''s Number]],"-")</f>
        <v>-</v>
      </c>
      <c r="L1532" s="86"/>
      <c r="M1532" s="97" t="str">
        <f>IF(Table4[[#This Row],[Regime]]="TURBULENT",(((-4*LOG10(Table4[[#This Row],[ε/D]]/3.7+1.256/(Table4[[#This Row],[Teynold''s Number]]*SQRT(Table4[[#This Row],[f turbulent (guess)]]))))^-1)^2),"")</f>
        <v/>
      </c>
      <c r="N1532" s="91" t="str">
        <f>IF(Table4[[#This Row],[f turbulent]]="","",Table4[[#This Row],[f turbulent (guess)]]-Table4[[#This Row],[f turbulent]])</f>
        <v/>
      </c>
      <c r="O1532" s="87">
        <f>IF(Table4[[#This Row],[Segment]]="",0,IF(C1533="",0,IF(C1533&lt;=Table4[[#This Row],[Diameter (in)]],0,1-(D1532/D1533))))</f>
        <v>0</v>
      </c>
      <c r="P1532" s="92" t="str">
        <f>IF(Table4[[#This Row],[Segment]]="","",IF(C1532&gt;C1533,"",IF(C1533="",0.55,(0.55*(1-D1533/D1532)))))</f>
        <v/>
      </c>
      <c r="Q153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32" s="92" t="str">
        <f>IF(Table4[[#This Row],[Segment]]="","",IF(Table4[[#This Row],[Kexpansion]]="","0",((Table4[[#This Row],[Velocity (m/s)]]^2)/2)*Table4[[#This Row],[Kexpansion]]))</f>
        <v/>
      </c>
      <c r="S1532" s="92" t="str">
        <f>IF(Table4[[#This Row],[Segment]]="","",IF(Table4[[#This Row],[Kcontraction]]="","0",((Table4[[#This Row],[Velocity (m/s)]]^2)/2)*Table4[[#This Row],[Kcontraction]]))</f>
        <v/>
      </c>
      <c r="T1532" s="89" t="str">
        <f>IF(Table4[[#This Row],[Segment]]="","",SUMIF($Y$7:$Y$2000,Table4[[#This Row],[Segment]],$AD$7:$AD$2000))</f>
        <v/>
      </c>
      <c r="U1532" s="95" t="str">
        <f>IF(Table4[[#This Row],[Segment]]="","",Table4[[#This Row],[Hfriction (J/kg)]]+Table4[[#This Row],[Hexpansions (J/kg)]]+Table4[[#This Row],[Hcontractions (J/kg)]]+Table4[[#This Row],[Hf (J/kg)]])</f>
        <v/>
      </c>
      <c r="V1532" s="95" t="str">
        <f>IF(Table4[[#This Row],[Segment]]="","",Table4[[#This Row],[Total Friction Loss (J/kg)]]*Table3[Density (kg/m3)])</f>
        <v/>
      </c>
      <c r="W1532" s="95" t="str">
        <f>IF(Table4[[#This Row],[Segment]]="","",Table4[[#This Row],[Total Pressure Drop (Pa)]]/1000)</f>
        <v/>
      </c>
      <c r="Y1532" s="82" t="str">
        <f>IF('Set Up'!D1755="","",'Set Up'!D1755)</f>
        <v/>
      </c>
      <c r="Z1532" s="82" t="str">
        <f>IF('Set Up'!E1755="","",'Set Up'!E1755)</f>
        <v/>
      </c>
      <c r="AA1532" s="82" t="str">
        <f>IF('Set Up'!F1755="","",'Set Up'!F1755)</f>
        <v/>
      </c>
      <c r="AB1532" s="82" t="str">
        <f>IF('Set Up'!G1755="","",'Set Up'!G1755)</f>
        <v/>
      </c>
      <c r="AC1532" s="82" t="str">
        <f t="array" ref="AC1532">IF(Y1532="","",INDEX(Data!$G$4:$G$51,MATCH(Table7[[#This Row],[Fitting]]&amp;Table7[[#This Row],[Fitting Subtype]],Data!$E$4:$E$51&amp;Data!$F$4:$F$51,0)))</f>
        <v/>
      </c>
      <c r="AD1532" s="89" t="str">
        <f>IF(Table7[[#This Row],[Segment]]="","",Table7[[#This Row],[Quantity]]*Table7[[#This Row],[Kf]]*(((INDEX(Table4[Velocity (m/s)],MATCH(Table7[[#This Row],[Segment]],Table4[Segment],0)))^2)/2))</f>
        <v/>
      </c>
      <c r="AF1532" s="82" t="str">
        <f>Table4[[#This Row],[Segment]]</f>
        <v/>
      </c>
      <c r="AG1532" s="75"/>
      <c r="AH1532" s="82" t="str">
        <f>IF(Table5[[#This Row],[Segment]]="","",AG1532-Table4[[#This Row],[Total Pressure Drop (kPa)]])</f>
        <v/>
      </c>
    </row>
    <row r="1533" spans="1:34" x14ac:dyDescent="0.25">
      <c r="A1533" s="95" t="str">
        <f>IF('Set Up'!A1530="","",'Set Up'!A1530)</f>
        <v/>
      </c>
      <c r="B1533" s="75" t="s">
        <v>81</v>
      </c>
      <c r="C1533" s="85"/>
      <c r="D1533" s="86" t="str">
        <f>IF(Table4[[#This Row],[Diameter (in)]]="","",(((CONVERT(Table4[[#This Row],[Diameter (in)]],"in","m"))/2)^2)*PI())</f>
        <v/>
      </c>
      <c r="E1533" s="87" t="str">
        <f>IF(Table4[[#This Row],[Area (m2)]]="","",$D$4/Table4[[#This Row],[Area (m2)]])</f>
        <v/>
      </c>
      <c r="F1533" s="85">
        <f t="shared" si="23"/>
        <v>4.6951999999999998</v>
      </c>
      <c r="G1533" s="88" t="str">
        <f>IF(Table4[[#This Row],[Segment]]="","",(CONVERT(Table4[[#This Row],[Diameter (in)]],"in","m")*$B$4*Table4[[#This Row],[Velocity (m/s)]])/$C$4)</f>
        <v/>
      </c>
      <c r="H1533" s="96" t="str">
        <f>IF(Table4[[#This Row],[Segment]]="","",IF(Table4[[#This Row],[Teynold''s Number]]&gt;4000,"TURBULENT","LAMINAR"))</f>
        <v/>
      </c>
      <c r="I1533" s="86" t="str">
        <f>IF(Table4[[#This Row],[Segment]]="","",INDEX(Data!C1530:C1544,MATCH(Table4[Material],Data!B1530:B1544,0)))</f>
        <v/>
      </c>
      <c r="J1533" s="89" t="str">
        <f>IF(Table4[[#This Row],[ε (m)]]="","",Table4[[#This Row],[ε (m)]]/(CONVERT(Table4[[#This Row],[Diameter (in)]],"in","m")))</f>
        <v/>
      </c>
      <c r="K1533" s="96" t="str">
        <f>IF(Table4[[#This Row],[Regime]]="LAMINAR",16/Table4[[#This Row],[Teynold''s Number]],"-")</f>
        <v>-</v>
      </c>
      <c r="L1533" s="86"/>
      <c r="M1533" s="97" t="str">
        <f>IF(Table4[[#This Row],[Regime]]="TURBULENT",(((-4*LOG10(Table4[[#This Row],[ε/D]]/3.7+1.256/(Table4[[#This Row],[Teynold''s Number]]*SQRT(Table4[[#This Row],[f turbulent (guess)]]))))^-1)^2),"")</f>
        <v/>
      </c>
      <c r="N1533" s="91" t="str">
        <f>IF(Table4[[#This Row],[f turbulent]]="","",Table4[[#This Row],[f turbulent (guess)]]-Table4[[#This Row],[f turbulent]])</f>
        <v/>
      </c>
      <c r="O1533" s="87">
        <f>IF(Table4[[#This Row],[Segment]]="",0,IF(C1534="",0,IF(C1534&lt;=Table4[[#This Row],[Diameter (in)]],0,1-(D1533/D1534))))</f>
        <v>0</v>
      </c>
      <c r="P1533" s="92" t="str">
        <f>IF(Table4[[#This Row],[Segment]]="","",IF(C1533&gt;C1534,"",IF(C1534="",0.55,(0.55*(1-D1534/D1533)))))</f>
        <v/>
      </c>
      <c r="Q153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33" s="92" t="str">
        <f>IF(Table4[[#This Row],[Segment]]="","",IF(Table4[[#This Row],[Kexpansion]]="","0",((Table4[[#This Row],[Velocity (m/s)]]^2)/2)*Table4[[#This Row],[Kexpansion]]))</f>
        <v/>
      </c>
      <c r="S1533" s="92" t="str">
        <f>IF(Table4[[#This Row],[Segment]]="","",IF(Table4[[#This Row],[Kcontraction]]="","0",((Table4[[#This Row],[Velocity (m/s)]]^2)/2)*Table4[[#This Row],[Kcontraction]]))</f>
        <v/>
      </c>
      <c r="T1533" s="89" t="str">
        <f>IF(Table4[[#This Row],[Segment]]="","",SUMIF($Y$7:$Y$2000,Table4[[#This Row],[Segment]],$AD$7:$AD$2000))</f>
        <v/>
      </c>
      <c r="U1533" s="95" t="str">
        <f>IF(Table4[[#This Row],[Segment]]="","",Table4[[#This Row],[Hfriction (J/kg)]]+Table4[[#This Row],[Hexpansions (J/kg)]]+Table4[[#This Row],[Hcontractions (J/kg)]]+Table4[[#This Row],[Hf (J/kg)]])</f>
        <v/>
      </c>
      <c r="V1533" s="95" t="str">
        <f>IF(Table4[[#This Row],[Segment]]="","",Table4[[#This Row],[Total Friction Loss (J/kg)]]*Table3[Density (kg/m3)])</f>
        <v/>
      </c>
      <c r="W1533" s="95" t="str">
        <f>IF(Table4[[#This Row],[Segment]]="","",Table4[[#This Row],[Total Pressure Drop (Pa)]]/1000)</f>
        <v/>
      </c>
      <c r="Y1533" s="82" t="str">
        <f>IF('Set Up'!D1756="","",'Set Up'!D1756)</f>
        <v/>
      </c>
      <c r="Z1533" s="82" t="str">
        <f>IF('Set Up'!E1756="","",'Set Up'!E1756)</f>
        <v/>
      </c>
      <c r="AA1533" s="82" t="str">
        <f>IF('Set Up'!F1756="","",'Set Up'!F1756)</f>
        <v/>
      </c>
      <c r="AB1533" s="82" t="str">
        <f>IF('Set Up'!G1756="","",'Set Up'!G1756)</f>
        <v/>
      </c>
      <c r="AC1533" s="82" t="str">
        <f t="array" ref="AC1533">IF(Y1533="","",INDEX(Data!$G$4:$G$51,MATCH(Table7[[#This Row],[Fitting]]&amp;Table7[[#This Row],[Fitting Subtype]],Data!$E$4:$E$51&amp;Data!$F$4:$F$51,0)))</f>
        <v/>
      </c>
      <c r="AD1533" s="89" t="str">
        <f>IF(Table7[[#This Row],[Segment]]="","",Table7[[#This Row],[Quantity]]*Table7[[#This Row],[Kf]]*(((INDEX(Table4[Velocity (m/s)],MATCH(Table7[[#This Row],[Segment]],Table4[Segment],0)))^2)/2))</f>
        <v/>
      </c>
      <c r="AF1533" s="82" t="str">
        <f>Table4[[#This Row],[Segment]]</f>
        <v/>
      </c>
      <c r="AG1533" s="75"/>
      <c r="AH1533" s="82" t="str">
        <f>IF(Table5[[#This Row],[Segment]]="","",AG1533-Table4[[#This Row],[Total Pressure Drop (kPa)]])</f>
        <v/>
      </c>
    </row>
    <row r="1534" spans="1:34" x14ac:dyDescent="0.25">
      <c r="A1534" s="95" t="str">
        <f>IF('Set Up'!A1531="","",'Set Up'!A1531)</f>
        <v/>
      </c>
      <c r="B1534" s="75" t="s">
        <v>81</v>
      </c>
      <c r="C1534" s="85"/>
      <c r="D1534" s="86" t="str">
        <f>IF(Table4[[#This Row],[Diameter (in)]]="","",(((CONVERT(Table4[[#This Row],[Diameter (in)]],"in","m"))/2)^2)*PI())</f>
        <v/>
      </c>
      <c r="E1534" s="87" t="str">
        <f>IF(Table4[[#This Row],[Area (m2)]]="","",$D$4/Table4[[#This Row],[Area (m2)]])</f>
        <v/>
      </c>
      <c r="F1534" s="85">
        <f t="shared" si="23"/>
        <v>4.6951999999999998</v>
      </c>
      <c r="G1534" s="88" t="str">
        <f>IF(Table4[[#This Row],[Segment]]="","",(CONVERT(Table4[[#This Row],[Diameter (in)]],"in","m")*$B$4*Table4[[#This Row],[Velocity (m/s)]])/$C$4)</f>
        <v/>
      </c>
      <c r="H1534" s="96" t="str">
        <f>IF(Table4[[#This Row],[Segment]]="","",IF(Table4[[#This Row],[Teynold''s Number]]&gt;4000,"TURBULENT","LAMINAR"))</f>
        <v/>
      </c>
      <c r="I1534" s="86" t="str">
        <f>IF(Table4[[#This Row],[Segment]]="","",INDEX(Data!C1531:C1545,MATCH(Table4[Material],Data!B1531:B1545,0)))</f>
        <v/>
      </c>
      <c r="J1534" s="89" t="str">
        <f>IF(Table4[[#This Row],[ε (m)]]="","",Table4[[#This Row],[ε (m)]]/(CONVERT(Table4[[#This Row],[Diameter (in)]],"in","m")))</f>
        <v/>
      </c>
      <c r="K1534" s="96" t="str">
        <f>IF(Table4[[#This Row],[Regime]]="LAMINAR",16/Table4[[#This Row],[Teynold''s Number]],"-")</f>
        <v>-</v>
      </c>
      <c r="L1534" s="86"/>
      <c r="M1534" s="97" t="str">
        <f>IF(Table4[[#This Row],[Regime]]="TURBULENT",(((-4*LOG10(Table4[[#This Row],[ε/D]]/3.7+1.256/(Table4[[#This Row],[Teynold''s Number]]*SQRT(Table4[[#This Row],[f turbulent (guess)]]))))^-1)^2),"")</f>
        <v/>
      </c>
      <c r="N1534" s="91" t="str">
        <f>IF(Table4[[#This Row],[f turbulent]]="","",Table4[[#This Row],[f turbulent (guess)]]-Table4[[#This Row],[f turbulent]])</f>
        <v/>
      </c>
      <c r="O1534" s="87">
        <f>IF(Table4[[#This Row],[Segment]]="",0,IF(C1535="",0,IF(C1535&lt;=Table4[[#This Row],[Diameter (in)]],0,1-(D1534/D1535))))</f>
        <v>0</v>
      </c>
      <c r="P1534" s="92" t="str">
        <f>IF(Table4[[#This Row],[Segment]]="","",IF(C1534&gt;C1535,"",IF(C1535="",0.55,(0.55*(1-D1535/D1534)))))</f>
        <v/>
      </c>
      <c r="Q153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34" s="92" t="str">
        <f>IF(Table4[[#This Row],[Segment]]="","",IF(Table4[[#This Row],[Kexpansion]]="","0",((Table4[[#This Row],[Velocity (m/s)]]^2)/2)*Table4[[#This Row],[Kexpansion]]))</f>
        <v/>
      </c>
      <c r="S1534" s="92" t="str">
        <f>IF(Table4[[#This Row],[Segment]]="","",IF(Table4[[#This Row],[Kcontraction]]="","0",((Table4[[#This Row],[Velocity (m/s)]]^2)/2)*Table4[[#This Row],[Kcontraction]]))</f>
        <v/>
      </c>
      <c r="T1534" s="89" t="str">
        <f>IF(Table4[[#This Row],[Segment]]="","",SUMIF($Y$7:$Y$2000,Table4[[#This Row],[Segment]],$AD$7:$AD$2000))</f>
        <v/>
      </c>
      <c r="U1534" s="95" t="str">
        <f>IF(Table4[[#This Row],[Segment]]="","",Table4[[#This Row],[Hfriction (J/kg)]]+Table4[[#This Row],[Hexpansions (J/kg)]]+Table4[[#This Row],[Hcontractions (J/kg)]]+Table4[[#This Row],[Hf (J/kg)]])</f>
        <v/>
      </c>
      <c r="V1534" s="95" t="str">
        <f>IF(Table4[[#This Row],[Segment]]="","",Table4[[#This Row],[Total Friction Loss (J/kg)]]*Table3[Density (kg/m3)])</f>
        <v/>
      </c>
      <c r="W1534" s="95" t="str">
        <f>IF(Table4[[#This Row],[Segment]]="","",Table4[[#This Row],[Total Pressure Drop (Pa)]]/1000)</f>
        <v/>
      </c>
      <c r="Y1534" s="82" t="str">
        <f>IF('Set Up'!D1757="","",'Set Up'!D1757)</f>
        <v/>
      </c>
      <c r="Z1534" s="82" t="str">
        <f>IF('Set Up'!E1757="","",'Set Up'!E1757)</f>
        <v/>
      </c>
      <c r="AA1534" s="82" t="str">
        <f>IF('Set Up'!F1757="","",'Set Up'!F1757)</f>
        <v/>
      </c>
      <c r="AB1534" s="82" t="str">
        <f>IF('Set Up'!G1757="","",'Set Up'!G1757)</f>
        <v/>
      </c>
      <c r="AC1534" s="82" t="str">
        <f t="array" ref="AC1534">IF(Y1534="","",INDEX(Data!$G$4:$G$51,MATCH(Table7[[#This Row],[Fitting]]&amp;Table7[[#This Row],[Fitting Subtype]],Data!$E$4:$E$51&amp;Data!$F$4:$F$51,0)))</f>
        <v/>
      </c>
      <c r="AD1534" s="89" t="str">
        <f>IF(Table7[[#This Row],[Segment]]="","",Table7[[#This Row],[Quantity]]*Table7[[#This Row],[Kf]]*(((INDEX(Table4[Velocity (m/s)],MATCH(Table7[[#This Row],[Segment]],Table4[Segment],0)))^2)/2))</f>
        <v/>
      </c>
      <c r="AF1534" s="82" t="str">
        <f>Table4[[#This Row],[Segment]]</f>
        <v/>
      </c>
      <c r="AG1534" s="75"/>
      <c r="AH1534" s="82" t="str">
        <f>IF(Table5[[#This Row],[Segment]]="","",AG1534-Table4[[#This Row],[Total Pressure Drop (kPa)]])</f>
        <v/>
      </c>
    </row>
    <row r="1535" spans="1:34" x14ac:dyDescent="0.25">
      <c r="A1535" s="95" t="str">
        <f>IF('Set Up'!A1532="","",'Set Up'!A1532)</f>
        <v/>
      </c>
      <c r="B1535" s="75" t="s">
        <v>81</v>
      </c>
      <c r="C1535" s="85"/>
      <c r="D1535" s="86" t="str">
        <f>IF(Table4[[#This Row],[Diameter (in)]]="","",(((CONVERT(Table4[[#This Row],[Diameter (in)]],"in","m"))/2)^2)*PI())</f>
        <v/>
      </c>
      <c r="E1535" s="87" t="str">
        <f>IF(Table4[[#This Row],[Area (m2)]]="","",$D$4/Table4[[#This Row],[Area (m2)]])</f>
        <v/>
      </c>
      <c r="F1535" s="85">
        <f t="shared" si="23"/>
        <v>4.6951999999999998</v>
      </c>
      <c r="G1535" s="88" t="str">
        <f>IF(Table4[[#This Row],[Segment]]="","",(CONVERT(Table4[[#This Row],[Diameter (in)]],"in","m")*$B$4*Table4[[#This Row],[Velocity (m/s)]])/$C$4)</f>
        <v/>
      </c>
      <c r="H1535" s="96" t="str">
        <f>IF(Table4[[#This Row],[Segment]]="","",IF(Table4[[#This Row],[Teynold''s Number]]&gt;4000,"TURBULENT","LAMINAR"))</f>
        <v/>
      </c>
      <c r="I1535" s="86" t="str">
        <f>IF(Table4[[#This Row],[Segment]]="","",INDEX(Data!C1532:C1546,MATCH(Table4[Material],Data!B1532:B1546,0)))</f>
        <v/>
      </c>
      <c r="J1535" s="89" t="str">
        <f>IF(Table4[[#This Row],[ε (m)]]="","",Table4[[#This Row],[ε (m)]]/(CONVERT(Table4[[#This Row],[Diameter (in)]],"in","m")))</f>
        <v/>
      </c>
      <c r="K1535" s="96" t="str">
        <f>IF(Table4[[#This Row],[Regime]]="LAMINAR",16/Table4[[#This Row],[Teynold''s Number]],"-")</f>
        <v>-</v>
      </c>
      <c r="L1535" s="86"/>
      <c r="M1535" s="97" t="str">
        <f>IF(Table4[[#This Row],[Regime]]="TURBULENT",(((-4*LOG10(Table4[[#This Row],[ε/D]]/3.7+1.256/(Table4[[#This Row],[Teynold''s Number]]*SQRT(Table4[[#This Row],[f turbulent (guess)]]))))^-1)^2),"")</f>
        <v/>
      </c>
      <c r="N1535" s="91" t="str">
        <f>IF(Table4[[#This Row],[f turbulent]]="","",Table4[[#This Row],[f turbulent (guess)]]-Table4[[#This Row],[f turbulent]])</f>
        <v/>
      </c>
      <c r="O1535" s="87">
        <f>IF(Table4[[#This Row],[Segment]]="",0,IF(C1536="",0,IF(C1536&lt;=Table4[[#This Row],[Diameter (in)]],0,1-(D1535/D1536))))</f>
        <v>0</v>
      </c>
      <c r="P1535" s="92" t="str">
        <f>IF(Table4[[#This Row],[Segment]]="","",IF(C1535&gt;C1536,"",IF(C1536="",0.55,(0.55*(1-D1536/D1535)))))</f>
        <v/>
      </c>
      <c r="Q153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35" s="92" t="str">
        <f>IF(Table4[[#This Row],[Segment]]="","",IF(Table4[[#This Row],[Kexpansion]]="","0",((Table4[[#This Row],[Velocity (m/s)]]^2)/2)*Table4[[#This Row],[Kexpansion]]))</f>
        <v/>
      </c>
      <c r="S1535" s="92" t="str">
        <f>IF(Table4[[#This Row],[Segment]]="","",IF(Table4[[#This Row],[Kcontraction]]="","0",((Table4[[#This Row],[Velocity (m/s)]]^2)/2)*Table4[[#This Row],[Kcontraction]]))</f>
        <v/>
      </c>
      <c r="T1535" s="89" t="str">
        <f>IF(Table4[[#This Row],[Segment]]="","",SUMIF($Y$7:$Y$2000,Table4[[#This Row],[Segment]],$AD$7:$AD$2000))</f>
        <v/>
      </c>
      <c r="U1535" s="95" t="str">
        <f>IF(Table4[[#This Row],[Segment]]="","",Table4[[#This Row],[Hfriction (J/kg)]]+Table4[[#This Row],[Hexpansions (J/kg)]]+Table4[[#This Row],[Hcontractions (J/kg)]]+Table4[[#This Row],[Hf (J/kg)]])</f>
        <v/>
      </c>
      <c r="V1535" s="95" t="str">
        <f>IF(Table4[[#This Row],[Segment]]="","",Table4[[#This Row],[Total Friction Loss (J/kg)]]*Table3[Density (kg/m3)])</f>
        <v/>
      </c>
      <c r="W1535" s="95" t="str">
        <f>IF(Table4[[#This Row],[Segment]]="","",Table4[[#This Row],[Total Pressure Drop (Pa)]]/1000)</f>
        <v/>
      </c>
      <c r="Y1535" s="82" t="str">
        <f>IF('Set Up'!D1758="","",'Set Up'!D1758)</f>
        <v/>
      </c>
      <c r="Z1535" s="82" t="str">
        <f>IF('Set Up'!E1758="","",'Set Up'!E1758)</f>
        <v/>
      </c>
      <c r="AA1535" s="82" t="str">
        <f>IF('Set Up'!F1758="","",'Set Up'!F1758)</f>
        <v/>
      </c>
      <c r="AB1535" s="82" t="str">
        <f>IF('Set Up'!G1758="","",'Set Up'!G1758)</f>
        <v/>
      </c>
      <c r="AC1535" s="82" t="str">
        <f t="array" ref="AC1535">IF(Y1535="","",INDEX(Data!$G$4:$G$51,MATCH(Table7[[#This Row],[Fitting]]&amp;Table7[[#This Row],[Fitting Subtype]],Data!$E$4:$E$51&amp;Data!$F$4:$F$51,0)))</f>
        <v/>
      </c>
      <c r="AD1535" s="89" t="str">
        <f>IF(Table7[[#This Row],[Segment]]="","",Table7[[#This Row],[Quantity]]*Table7[[#This Row],[Kf]]*(((INDEX(Table4[Velocity (m/s)],MATCH(Table7[[#This Row],[Segment]],Table4[Segment],0)))^2)/2))</f>
        <v/>
      </c>
      <c r="AF1535" s="82" t="str">
        <f>Table4[[#This Row],[Segment]]</f>
        <v/>
      </c>
      <c r="AG1535" s="75"/>
      <c r="AH1535" s="82" t="str">
        <f>IF(Table5[[#This Row],[Segment]]="","",AG1535-Table4[[#This Row],[Total Pressure Drop (kPa)]])</f>
        <v/>
      </c>
    </row>
    <row r="1536" spans="1:34" x14ac:dyDescent="0.25">
      <c r="A1536" s="95" t="str">
        <f>IF('Set Up'!A1533="","",'Set Up'!A1533)</f>
        <v/>
      </c>
      <c r="B1536" s="75" t="s">
        <v>81</v>
      </c>
      <c r="C1536" s="85"/>
      <c r="D1536" s="86" t="str">
        <f>IF(Table4[[#This Row],[Diameter (in)]]="","",(((CONVERT(Table4[[#This Row],[Diameter (in)]],"in","m"))/2)^2)*PI())</f>
        <v/>
      </c>
      <c r="E1536" s="87" t="str">
        <f>IF(Table4[[#This Row],[Area (m2)]]="","",$D$4/Table4[[#This Row],[Area (m2)]])</f>
        <v/>
      </c>
      <c r="F1536" s="85">
        <f t="shared" si="23"/>
        <v>4.6951999999999998</v>
      </c>
      <c r="G1536" s="88" t="str">
        <f>IF(Table4[[#This Row],[Segment]]="","",(CONVERT(Table4[[#This Row],[Diameter (in)]],"in","m")*$B$4*Table4[[#This Row],[Velocity (m/s)]])/$C$4)</f>
        <v/>
      </c>
      <c r="H1536" s="96" t="str">
        <f>IF(Table4[[#This Row],[Segment]]="","",IF(Table4[[#This Row],[Teynold''s Number]]&gt;4000,"TURBULENT","LAMINAR"))</f>
        <v/>
      </c>
      <c r="I1536" s="86" t="str">
        <f>IF(Table4[[#This Row],[Segment]]="","",INDEX(Data!C1533:C1547,MATCH(Table4[Material],Data!B1533:B1547,0)))</f>
        <v/>
      </c>
      <c r="J1536" s="89" t="str">
        <f>IF(Table4[[#This Row],[ε (m)]]="","",Table4[[#This Row],[ε (m)]]/(CONVERT(Table4[[#This Row],[Diameter (in)]],"in","m")))</f>
        <v/>
      </c>
      <c r="K1536" s="96" t="str">
        <f>IF(Table4[[#This Row],[Regime]]="LAMINAR",16/Table4[[#This Row],[Teynold''s Number]],"-")</f>
        <v>-</v>
      </c>
      <c r="L1536" s="86"/>
      <c r="M1536" s="97" t="str">
        <f>IF(Table4[[#This Row],[Regime]]="TURBULENT",(((-4*LOG10(Table4[[#This Row],[ε/D]]/3.7+1.256/(Table4[[#This Row],[Teynold''s Number]]*SQRT(Table4[[#This Row],[f turbulent (guess)]]))))^-1)^2),"")</f>
        <v/>
      </c>
      <c r="N1536" s="91" t="str">
        <f>IF(Table4[[#This Row],[f turbulent]]="","",Table4[[#This Row],[f turbulent (guess)]]-Table4[[#This Row],[f turbulent]])</f>
        <v/>
      </c>
      <c r="O1536" s="87">
        <f>IF(Table4[[#This Row],[Segment]]="",0,IF(C1537="",0,IF(C1537&lt;=Table4[[#This Row],[Diameter (in)]],0,1-(D1536/D1537))))</f>
        <v>0</v>
      </c>
      <c r="P1536" s="92" t="str">
        <f>IF(Table4[[#This Row],[Segment]]="","",IF(C1536&gt;C1537,"",IF(C1537="",0.55,(0.55*(1-D1537/D1536)))))</f>
        <v/>
      </c>
      <c r="Q153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36" s="92" t="str">
        <f>IF(Table4[[#This Row],[Segment]]="","",IF(Table4[[#This Row],[Kexpansion]]="","0",((Table4[[#This Row],[Velocity (m/s)]]^2)/2)*Table4[[#This Row],[Kexpansion]]))</f>
        <v/>
      </c>
      <c r="S1536" s="92" t="str">
        <f>IF(Table4[[#This Row],[Segment]]="","",IF(Table4[[#This Row],[Kcontraction]]="","0",((Table4[[#This Row],[Velocity (m/s)]]^2)/2)*Table4[[#This Row],[Kcontraction]]))</f>
        <v/>
      </c>
      <c r="T1536" s="89" t="str">
        <f>IF(Table4[[#This Row],[Segment]]="","",SUMIF($Y$7:$Y$2000,Table4[[#This Row],[Segment]],$AD$7:$AD$2000))</f>
        <v/>
      </c>
      <c r="U1536" s="95" t="str">
        <f>IF(Table4[[#This Row],[Segment]]="","",Table4[[#This Row],[Hfriction (J/kg)]]+Table4[[#This Row],[Hexpansions (J/kg)]]+Table4[[#This Row],[Hcontractions (J/kg)]]+Table4[[#This Row],[Hf (J/kg)]])</f>
        <v/>
      </c>
      <c r="V1536" s="95" t="str">
        <f>IF(Table4[[#This Row],[Segment]]="","",Table4[[#This Row],[Total Friction Loss (J/kg)]]*Table3[Density (kg/m3)])</f>
        <v/>
      </c>
      <c r="W1536" s="95" t="str">
        <f>IF(Table4[[#This Row],[Segment]]="","",Table4[[#This Row],[Total Pressure Drop (Pa)]]/1000)</f>
        <v/>
      </c>
      <c r="Y1536" s="82" t="str">
        <f>IF('Set Up'!D1759="","",'Set Up'!D1759)</f>
        <v/>
      </c>
      <c r="Z1536" s="82" t="str">
        <f>IF('Set Up'!E1759="","",'Set Up'!E1759)</f>
        <v/>
      </c>
      <c r="AA1536" s="82" t="str">
        <f>IF('Set Up'!F1759="","",'Set Up'!F1759)</f>
        <v/>
      </c>
      <c r="AB1536" s="82" t="str">
        <f>IF('Set Up'!G1759="","",'Set Up'!G1759)</f>
        <v/>
      </c>
      <c r="AC1536" s="82" t="str">
        <f t="array" ref="AC1536">IF(Y1536="","",INDEX(Data!$G$4:$G$51,MATCH(Table7[[#This Row],[Fitting]]&amp;Table7[[#This Row],[Fitting Subtype]],Data!$E$4:$E$51&amp;Data!$F$4:$F$51,0)))</f>
        <v/>
      </c>
      <c r="AD1536" s="89" t="str">
        <f>IF(Table7[[#This Row],[Segment]]="","",Table7[[#This Row],[Quantity]]*Table7[[#This Row],[Kf]]*(((INDEX(Table4[Velocity (m/s)],MATCH(Table7[[#This Row],[Segment]],Table4[Segment],0)))^2)/2))</f>
        <v/>
      </c>
      <c r="AF1536" s="82" t="str">
        <f>Table4[[#This Row],[Segment]]</f>
        <v/>
      </c>
      <c r="AG1536" s="75"/>
      <c r="AH1536" s="82" t="str">
        <f>IF(Table5[[#This Row],[Segment]]="","",AG1536-Table4[[#This Row],[Total Pressure Drop (kPa)]])</f>
        <v/>
      </c>
    </row>
    <row r="1537" spans="1:34" x14ac:dyDescent="0.25">
      <c r="A1537" s="95" t="str">
        <f>IF('Set Up'!A1534="","",'Set Up'!A1534)</f>
        <v/>
      </c>
      <c r="B1537" s="75" t="s">
        <v>81</v>
      </c>
      <c r="C1537" s="85"/>
      <c r="D1537" s="86" t="str">
        <f>IF(Table4[[#This Row],[Diameter (in)]]="","",(((CONVERT(Table4[[#This Row],[Diameter (in)]],"in","m"))/2)^2)*PI())</f>
        <v/>
      </c>
      <c r="E1537" s="87" t="str">
        <f>IF(Table4[[#This Row],[Area (m2)]]="","",$D$4/Table4[[#This Row],[Area (m2)]])</f>
        <v/>
      </c>
      <c r="F1537" s="85">
        <f t="shared" si="23"/>
        <v>4.6951999999999998</v>
      </c>
      <c r="G1537" s="88" t="str">
        <f>IF(Table4[[#This Row],[Segment]]="","",(CONVERT(Table4[[#This Row],[Diameter (in)]],"in","m")*$B$4*Table4[[#This Row],[Velocity (m/s)]])/$C$4)</f>
        <v/>
      </c>
      <c r="H1537" s="96" t="str">
        <f>IF(Table4[[#This Row],[Segment]]="","",IF(Table4[[#This Row],[Teynold''s Number]]&gt;4000,"TURBULENT","LAMINAR"))</f>
        <v/>
      </c>
      <c r="I1537" s="86" t="str">
        <f>IF(Table4[[#This Row],[Segment]]="","",INDEX(Data!C1534:C1548,MATCH(Table4[Material],Data!B1534:B1548,0)))</f>
        <v/>
      </c>
      <c r="J1537" s="89" t="str">
        <f>IF(Table4[[#This Row],[ε (m)]]="","",Table4[[#This Row],[ε (m)]]/(CONVERT(Table4[[#This Row],[Diameter (in)]],"in","m")))</f>
        <v/>
      </c>
      <c r="K1537" s="96" t="str">
        <f>IF(Table4[[#This Row],[Regime]]="LAMINAR",16/Table4[[#This Row],[Teynold''s Number]],"-")</f>
        <v>-</v>
      </c>
      <c r="L1537" s="86"/>
      <c r="M1537" s="97" t="str">
        <f>IF(Table4[[#This Row],[Regime]]="TURBULENT",(((-4*LOG10(Table4[[#This Row],[ε/D]]/3.7+1.256/(Table4[[#This Row],[Teynold''s Number]]*SQRT(Table4[[#This Row],[f turbulent (guess)]]))))^-1)^2),"")</f>
        <v/>
      </c>
      <c r="N1537" s="91" t="str">
        <f>IF(Table4[[#This Row],[f turbulent]]="","",Table4[[#This Row],[f turbulent (guess)]]-Table4[[#This Row],[f turbulent]])</f>
        <v/>
      </c>
      <c r="O1537" s="87">
        <f>IF(Table4[[#This Row],[Segment]]="",0,IF(C1538="",0,IF(C1538&lt;=Table4[[#This Row],[Diameter (in)]],0,1-(D1537/D1538))))</f>
        <v>0</v>
      </c>
      <c r="P1537" s="92" t="str">
        <f>IF(Table4[[#This Row],[Segment]]="","",IF(C1537&gt;C1538,"",IF(C1538="",0.55,(0.55*(1-D1538/D1537)))))</f>
        <v/>
      </c>
      <c r="Q153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37" s="92" t="str">
        <f>IF(Table4[[#This Row],[Segment]]="","",IF(Table4[[#This Row],[Kexpansion]]="","0",((Table4[[#This Row],[Velocity (m/s)]]^2)/2)*Table4[[#This Row],[Kexpansion]]))</f>
        <v/>
      </c>
      <c r="S1537" s="92" t="str">
        <f>IF(Table4[[#This Row],[Segment]]="","",IF(Table4[[#This Row],[Kcontraction]]="","0",((Table4[[#This Row],[Velocity (m/s)]]^2)/2)*Table4[[#This Row],[Kcontraction]]))</f>
        <v/>
      </c>
      <c r="T1537" s="89" t="str">
        <f>IF(Table4[[#This Row],[Segment]]="","",SUMIF($Y$7:$Y$2000,Table4[[#This Row],[Segment]],$AD$7:$AD$2000))</f>
        <v/>
      </c>
      <c r="U1537" s="95" t="str">
        <f>IF(Table4[[#This Row],[Segment]]="","",Table4[[#This Row],[Hfriction (J/kg)]]+Table4[[#This Row],[Hexpansions (J/kg)]]+Table4[[#This Row],[Hcontractions (J/kg)]]+Table4[[#This Row],[Hf (J/kg)]])</f>
        <v/>
      </c>
      <c r="V1537" s="95" t="str">
        <f>IF(Table4[[#This Row],[Segment]]="","",Table4[[#This Row],[Total Friction Loss (J/kg)]]*Table3[Density (kg/m3)])</f>
        <v/>
      </c>
      <c r="W1537" s="95" t="str">
        <f>IF(Table4[[#This Row],[Segment]]="","",Table4[[#This Row],[Total Pressure Drop (Pa)]]/1000)</f>
        <v/>
      </c>
      <c r="Y1537" s="82" t="str">
        <f>IF('Set Up'!D1760="","",'Set Up'!D1760)</f>
        <v/>
      </c>
      <c r="Z1537" s="82" t="str">
        <f>IF('Set Up'!E1760="","",'Set Up'!E1760)</f>
        <v/>
      </c>
      <c r="AA1537" s="82" t="str">
        <f>IF('Set Up'!F1760="","",'Set Up'!F1760)</f>
        <v/>
      </c>
      <c r="AB1537" s="82" t="str">
        <f>IF('Set Up'!G1760="","",'Set Up'!G1760)</f>
        <v/>
      </c>
      <c r="AC1537" s="82" t="str">
        <f t="array" ref="AC1537">IF(Y1537="","",INDEX(Data!$G$4:$G$51,MATCH(Table7[[#This Row],[Fitting]]&amp;Table7[[#This Row],[Fitting Subtype]],Data!$E$4:$E$51&amp;Data!$F$4:$F$51,0)))</f>
        <v/>
      </c>
      <c r="AD1537" s="89" t="str">
        <f>IF(Table7[[#This Row],[Segment]]="","",Table7[[#This Row],[Quantity]]*Table7[[#This Row],[Kf]]*(((INDEX(Table4[Velocity (m/s)],MATCH(Table7[[#This Row],[Segment]],Table4[Segment],0)))^2)/2))</f>
        <v/>
      </c>
      <c r="AF1537" s="82" t="str">
        <f>Table4[[#This Row],[Segment]]</f>
        <v/>
      </c>
      <c r="AG1537" s="75"/>
      <c r="AH1537" s="82" t="str">
        <f>IF(Table5[[#This Row],[Segment]]="","",AG1537-Table4[[#This Row],[Total Pressure Drop (kPa)]])</f>
        <v/>
      </c>
    </row>
    <row r="1538" spans="1:34" x14ac:dyDescent="0.25">
      <c r="A1538" s="95" t="str">
        <f>IF('Set Up'!A1535="","",'Set Up'!A1535)</f>
        <v/>
      </c>
      <c r="B1538" s="75" t="s">
        <v>81</v>
      </c>
      <c r="C1538" s="85"/>
      <c r="D1538" s="86" t="str">
        <f>IF(Table4[[#This Row],[Diameter (in)]]="","",(((CONVERT(Table4[[#This Row],[Diameter (in)]],"in","m"))/2)^2)*PI())</f>
        <v/>
      </c>
      <c r="E1538" s="87" t="str">
        <f>IF(Table4[[#This Row],[Area (m2)]]="","",$D$4/Table4[[#This Row],[Area (m2)]])</f>
        <v/>
      </c>
      <c r="F1538" s="85">
        <f t="shared" si="23"/>
        <v>4.6951999999999998</v>
      </c>
      <c r="G1538" s="88" t="str">
        <f>IF(Table4[[#This Row],[Segment]]="","",(CONVERT(Table4[[#This Row],[Diameter (in)]],"in","m")*$B$4*Table4[[#This Row],[Velocity (m/s)]])/$C$4)</f>
        <v/>
      </c>
      <c r="H1538" s="96" t="str">
        <f>IF(Table4[[#This Row],[Segment]]="","",IF(Table4[[#This Row],[Teynold''s Number]]&gt;4000,"TURBULENT","LAMINAR"))</f>
        <v/>
      </c>
      <c r="I1538" s="86" t="str">
        <f>IF(Table4[[#This Row],[Segment]]="","",INDEX(Data!C1535:C1549,MATCH(Table4[Material],Data!B1535:B1549,0)))</f>
        <v/>
      </c>
      <c r="J1538" s="89" t="str">
        <f>IF(Table4[[#This Row],[ε (m)]]="","",Table4[[#This Row],[ε (m)]]/(CONVERT(Table4[[#This Row],[Diameter (in)]],"in","m")))</f>
        <v/>
      </c>
      <c r="K1538" s="96" t="str">
        <f>IF(Table4[[#This Row],[Regime]]="LAMINAR",16/Table4[[#This Row],[Teynold''s Number]],"-")</f>
        <v>-</v>
      </c>
      <c r="L1538" s="86"/>
      <c r="M1538" s="97" t="str">
        <f>IF(Table4[[#This Row],[Regime]]="TURBULENT",(((-4*LOG10(Table4[[#This Row],[ε/D]]/3.7+1.256/(Table4[[#This Row],[Teynold''s Number]]*SQRT(Table4[[#This Row],[f turbulent (guess)]]))))^-1)^2),"")</f>
        <v/>
      </c>
      <c r="N1538" s="91" t="str">
        <f>IF(Table4[[#This Row],[f turbulent]]="","",Table4[[#This Row],[f turbulent (guess)]]-Table4[[#This Row],[f turbulent]])</f>
        <v/>
      </c>
      <c r="O1538" s="87">
        <f>IF(Table4[[#This Row],[Segment]]="",0,IF(C1539="",0,IF(C1539&lt;=Table4[[#This Row],[Diameter (in)]],0,1-(D1538/D1539))))</f>
        <v>0</v>
      </c>
      <c r="P1538" s="92" t="str">
        <f>IF(Table4[[#This Row],[Segment]]="","",IF(C1538&gt;C1539,"",IF(C1539="",0.55,(0.55*(1-D1539/D1538)))))</f>
        <v/>
      </c>
      <c r="Q153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38" s="92" t="str">
        <f>IF(Table4[[#This Row],[Segment]]="","",IF(Table4[[#This Row],[Kexpansion]]="","0",((Table4[[#This Row],[Velocity (m/s)]]^2)/2)*Table4[[#This Row],[Kexpansion]]))</f>
        <v/>
      </c>
      <c r="S1538" s="92" t="str">
        <f>IF(Table4[[#This Row],[Segment]]="","",IF(Table4[[#This Row],[Kcontraction]]="","0",((Table4[[#This Row],[Velocity (m/s)]]^2)/2)*Table4[[#This Row],[Kcontraction]]))</f>
        <v/>
      </c>
      <c r="T1538" s="89" t="str">
        <f>IF(Table4[[#This Row],[Segment]]="","",SUMIF($Y$7:$Y$2000,Table4[[#This Row],[Segment]],$AD$7:$AD$2000))</f>
        <v/>
      </c>
      <c r="U1538" s="95" t="str">
        <f>IF(Table4[[#This Row],[Segment]]="","",Table4[[#This Row],[Hfriction (J/kg)]]+Table4[[#This Row],[Hexpansions (J/kg)]]+Table4[[#This Row],[Hcontractions (J/kg)]]+Table4[[#This Row],[Hf (J/kg)]])</f>
        <v/>
      </c>
      <c r="V1538" s="95" t="str">
        <f>IF(Table4[[#This Row],[Segment]]="","",Table4[[#This Row],[Total Friction Loss (J/kg)]]*Table3[Density (kg/m3)])</f>
        <v/>
      </c>
      <c r="W1538" s="95" t="str">
        <f>IF(Table4[[#This Row],[Segment]]="","",Table4[[#This Row],[Total Pressure Drop (Pa)]]/1000)</f>
        <v/>
      </c>
      <c r="Y1538" s="82" t="str">
        <f>IF('Set Up'!D1761="","",'Set Up'!D1761)</f>
        <v/>
      </c>
      <c r="Z1538" s="82" t="str">
        <f>IF('Set Up'!E1761="","",'Set Up'!E1761)</f>
        <v/>
      </c>
      <c r="AA1538" s="82" t="str">
        <f>IF('Set Up'!F1761="","",'Set Up'!F1761)</f>
        <v/>
      </c>
      <c r="AB1538" s="82" t="str">
        <f>IF('Set Up'!G1761="","",'Set Up'!G1761)</f>
        <v/>
      </c>
      <c r="AC1538" s="82" t="str">
        <f t="array" ref="AC1538">IF(Y1538="","",INDEX(Data!$G$4:$G$51,MATCH(Table7[[#This Row],[Fitting]]&amp;Table7[[#This Row],[Fitting Subtype]],Data!$E$4:$E$51&amp;Data!$F$4:$F$51,0)))</f>
        <v/>
      </c>
      <c r="AD1538" s="89" t="str">
        <f>IF(Table7[[#This Row],[Segment]]="","",Table7[[#This Row],[Quantity]]*Table7[[#This Row],[Kf]]*(((INDEX(Table4[Velocity (m/s)],MATCH(Table7[[#This Row],[Segment]],Table4[Segment],0)))^2)/2))</f>
        <v/>
      </c>
      <c r="AF1538" s="82" t="str">
        <f>Table4[[#This Row],[Segment]]</f>
        <v/>
      </c>
      <c r="AG1538" s="75"/>
      <c r="AH1538" s="82" t="str">
        <f>IF(Table5[[#This Row],[Segment]]="","",AG1538-Table4[[#This Row],[Total Pressure Drop (kPa)]])</f>
        <v/>
      </c>
    </row>
    <row r="1539" spans="1:34" x14ac:dyDescent="0.25">
      <c r="A1539" s="95" t="str">
        <f>IF('Set Up'!A1536="","",'Set Up'!A1536)</f>
        <v/>
      </c>
      <c r="B1539" s="75" t="s">
        <v>81</v>
      </c>
      <c r="C1539" s="85"/>
      <c r="D1539" s="86" t="str">
        <f>IF(Table4[[#This Row],[Diameter (in)]]="","",(((CONVERT(Table4[[#This Row],[Diameter (in)]],"in","m"))/2)^2)*PI())</f>
        <v/>
      </c>
      <c r="E1539" s="87" t="str">
        <f>IF(Table4[[#This Row],[Area (m2)]]="","",$D$4/Table4[[#This Row],[Area (m2)]])</f>
        <v/>
      </c>
      <c r="F1539" s="85">
        <f t="shared" si="23"/>
        <v>4.6951999999999998</v>
      </c>
      <c r="G1539" s="88" t="str">
        <f>IF(Table4[[#This Row],[Segment]]="","",(CONVERT(Table4[[#This Row],[Diameter (in)]],"in","m")*$B$4*Table4[[#This Row],[Velocity (m/s)]])/$C$4)</f>
        <v/>
      </c>
      <c r="H1539" s="96" t="str">
        <f>IF(Table4[[#This Row],[Segment]]="","",IF(Table4[[#This Row],[Teynold''s Number]]&gt;4000,"TURBULENT","LAMINAR"))</f>
        <v/>
      </c>
      <c r="I1539" s="86" t="str">
        <f>IF(Table4[[#This Row],[Segment]]="","",INDEX(Data!C1536:C1550,MATCH(Table4[Material],Data!B1536:B1550,0)))</f>
        <v/>
      </c>
      <c r="J1539" s="89" t="str">
        <f>IF(Table4[[#This Row],[ε (m)]]="","",Table4[[#This Row],[ε (m)]]/(CONVERT(Table4[[#This Row],[Diameter (in)]],"in","m")))</f>
        <v/>
      </c>
      <c r="K1539" s="96" t="str">
        <f>IF(Table4[[#This Row],[Regime]]="LAMINAR",16/Table4[[#This Row],[Teynold''s Number]],"-")</f>
        <v>-</v>
      </c>
      <c r="L1539" s="86"/>
      <c r="M1539" s="97" t="str">
        <f>IF(Table4[[#This Row],[Regime]]="TURBULENT",(((-4*LOG10(Table4[[#This Row],[ε/D]]/3.7+1.256/(Table4[[#This Row],[Teynold''s Number]]*SQRT(Table4[[#This Row],[f turbulent (guess)]]))))^-1)^2),"")</f>
        <v/>
      </c>
      <c r="N1539" s="91" t="str">
        <f>IF(Table4[[#This Row],[f turbulent]]="","",Table4[[#This Row],[f turbulent (guess)]]-Table4[[#This Row],[f turbulent]])</f>
        <v/>
      </c>
      <c r="O1539" s="87">
        <f>IF(Table4[[#This Row],[Segment]]="",0,IF(C1540="",0,IF(C1540&lt;=Table4[[#This Row],[Diameter (in)]],0,1-(D1539/D1540))))</f>
        <v>0</v>
      </c>
      <c r="P1539" s="92" t="str">
        <f>IF(Table4[[#This Row],[Segment]]="","",IF(C1539&gt;C1540,"",IF(C1540="",0.55,(0.55*(1-D1540/D1539)))))</f>
        <v/>
      </c>
      <c r="Q153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39" s="92" t="str">
        <f>IF(Table4[[#This Row],[Segment]]="","",IF(Table4[[#This Row],[Kexpansion]]="","0",((Table4[[#This Row],[Velocity (m/s)]]^2)/2)*Table4[[#This Row],[Kexpansion]]))</f>
        <v/>
      </c>
      <c r="S1539" s="92" t="str">
        <f>IF(Table4[[#This Row],[Segment]]="","",IF(Table4[[#This Row],[Kcontraction]]="","0",((Table4[[#This Row],[Velocity (m/s)]]^2)/2)*Table4[[#This Row],[Kcontraction]]))</f>
        <v/>
      </c>
      <c r="T1539" s="89" t="str">
        <f>IF(Table4[[#This Row],[Segment]]="","",SUMIF($Y$7:$Y$2000,Table4[[#This Row],[Segment]],$AD$7:$AD$2000))</f>
        <v/>
      </c>
      <c r="U1539" s="95" t="str">
        <f>IF(Table4[[#This Row],[Segment]]="","",Table4[[#This Row],[Hfriction (J/kg)]]+Table4[[#This Row],[Hexpansions (J/kg)]]+Table4[[#This Row],[Hcontractions (J/kg)]]+Table4[[#This Row],[Hf (J/kg)]])</f>
        <v/>
      </c>
      <c r="V1539" s="95" t="str">
        <f>IF(Table4[[#This Row],[Segment]]="","",Table4[[#This Row],[Total Friction Loss (J/kg)]]*Table3[Density (kg/m3)])</f>
        <v/>
      </c>
      <c r="W1539" s="95" t="str">
        <f>IF(Table4[[#This Row],[Segment]]="","",Table4[[#This Row],[Total Pressure Drop (Pa)]]/1000)</f>
        <v/>
      </c>
      <c r="Y1539" s="82" t="str">
        <f>IF('Set Up'!D1762="","",'Set Up'!D1762)</f>
        <v/>
      </c>
      <c r="Z1539" s="82" t="str">
        <f>IF('Set Up'!E1762="","",'Set Up'!E1762)</f>
        <v/>
      </c>
      <c r="AA1539" s="82" t="str">
        <f>IF('Set Up'!F1762="","",'Set Up'!F1762)</f>
        <v/>
      </c>
      <c r="AB1539" s="82" t="str">
        <f>IF('Set Up'!G1762="","",'Set Up'!G1762)</f>
        <v/>
      </c>
      <c r="AC1539" s="82" t="str">
        <f t="array" ref="AC1539">IF(Y1539="","",INDEX(Data!$G$4:$G$51,MATCH(Table7[[#This Row],[Fitting]]&amp;Table7[[#This Row],[Fitting Subtype]],Data!$E$4:$E$51&amp;Data!$F$4:$F$51,0)))</f>
        <v/>
      </c>
      <c r="AD1539" s="89" t="str">
        <f>IF(Table7[[#This Row],[Segment]]="","",Table7[[#This Row],[Quantity]]*Table7[[#This Row],[Kf]]*(((INDEX(Table4[Velocity (m/s)],MATCH(Table7[[#This Row],[Segment]],Table4[Segment],0)))^2)/2))</f>
        <v/>
      </c>
      <c r="AF1539" s="82" t="str">
        <f>Table4[[#This Row],[Segment]]</f>
        <v/>
      </c>
      <c r="AG1539" s="75"/>
      <c r="AH1539" s="82" t="str">
        <f>IF(Table5[[#This Row],[Segment]]="","",AG1539-Table4[[#This Row],[Total Pressure Drop (kPa)]])</f>
        <v/>
      </c>
    </row>
    <row r="1540" spans="1:34" x14ac:dyDescent="0.25">
      <c r="A1540" s="95" t="str">
        <f>IF('Set Up'!A1537="","",'Set Up'!A1537)</f>
        <v/>
      </c>
      <c r="B1540" s="75" t="s">
        <v>81</v>
      </c>
      <c r="C1540" s="85"/>
      <c r="D1540" s="86" t="str">
        <f>IF(Table4[[#This Row],[Diameter (in)]]="","",(((CONVERT(Table4[[#This Row],[Diameter (in)]],"in","m"))/2)^2)*PI())</f>
        <v/>
      </c>
      <c r="E1540" s="87" t="str">
        <f>IF(Table4[[#This Row],[Area (m2)]]="","",$D$4/Table4[[#This Row],[Area (m2)]])</f>
        <v/>
      </c>
      <c r="F1540" s="85">
        <f t="shared" si="23"/>
        <v>4.6951999999999998</v>
      </c>
      <c r="G1540" s="88" t="str">
        <f>IF(Table4[[#This Row],[Segment]]="","",(CONVERT(Table4[[#This Row],[Diameter (in)]],"in","m")*$B$4*Table4[[#This Row],[Velocity (m/s)]])/$C$4)</f>
        <v/>
      </c>
      <c r="H1540" s="96" t="str">
        <f>IF(Table4[[#This Row],[Segment]]="","",IF(Table4[[#This Row],[Teynold''s Number]]&gt;4000,"TURBULENT","LAMINAR"))</f>
        <v/>
      </c>
      <c r="I1540" s="86" t="str">
        <f>IF(Table4[[#This Row],[Segment]]="","",INDEX(Data!C1537:C1551,MATCH(Table4[Material],Data!B1537:B1551,0)))</f>
        <v/>
      </c>
      <c r="J1540" s="89" t="str">
        <f>IF(Table4[[#This Row],[ε (m)]]="","",Table4[[#This Row],[ε (m)]]/(CONVERT(Table4[[#This Row],[Diameter (in)]],"in","m")))</f>
        <v/>
      </c>
      <c r="K1540" s="96" t="str">
        <f>IF(Table4[[#This Row],[Regime]]="LAMINAR",16/Table4[[#This Row],[Teynold''s Number]],"-")</f>
        <v>-</v>
      </c>
      <c r="L1540" s="86"/>
      <c r="M1540" s="97" t="str">
        <f>IF(Table4[[#This Row],[Regime]]="TURBULENT",(((-4*LOG10(Table4[[#This Row],[ε/D]]/3.7+1.256/(Table4[[#This Row],[Teynold''s Number]]*SQRT(Table4[[#This Row],[f turbulent (guess)]]))))^-1)^2),"")</f>
        <v/>
      </c>
      <c r="N1540" s="91" t="str">
        <f>IF(Table4[[#This Row],[f turbulent]]="","",Table4[[#This Row],[f turbulent (guess)]]-Table4[[#This Row],[f turbulent]])</f>
        <v/>
      </c>
      <c r="O1540" s="87">
        <f>IF(Table4[[#This Row],[Segment]]="",0,IF(C1541="",0,IF(C1541&lt;=Table4[[#This Row],[Diameter (in)]],0,1-(D1540/D1541))))</f>
        <v>0</v>
      </c>
      <c r="P1540" s="92" t="str">
        <f>IF(Table4[[#This Row],[Segment]]="","",IF(C1540&gt;C1541,"",IF(C1541="",0.55,(0.55*(1-D1541/D1540)))))</f>
        <v/>
      </c>
      <c r="Q154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40" s="92" t="str">
        <f>IF(Table4[[#This Row],[Segment]]="","",IF(Table4[[#This Row],[Kexpansion]]="","0",((Table4[[#This Row],[Velocity (m/s)]]^2)/2)*Table4[[#This Row],[Kexpansion]]))</f>
        <v/>
      </c>
      <c r="S1540" s="92" t="str">
        <f>IF(Table4[[#This Row],[Segment]]="","",IF(Table4[[#This Row],[Kcontraction]]="","0",((Table4[[#This Row],[Velocity (m/s)]]^2)/2)*Table4[[#This Row],[Kcontraction]]))</f>
        <v/>
      </c>
      <c r="T1540" s="89" t="str">
        <f>IF(Table4[[#This Row],[Segment]]="","",SUMIF($Y$7:$Y$2000,Table4[[#This Row],[Segment]],$AD$7:$AD$2000))</f>
        <v/>
      </c>
      <c r="U1540" s="95" t="str">
        <f>IF(Table4[[#This Row],[Segment]]="","",Table4[[#This Row],[Hfriction (J/kg)]]+Table4[[#This Row],[Hexpansions (J/kg)]]+Table4[[#This Row],[Hcontractions (J/kg)]]+Table4[[#This Row],[Hf (J/kg)]])</f>
        <v/>
      </c>
      <c r="V1540" s="95" t="str">
        <f>IF(Table4[[#This Row],[Segment]]="","",Table4[[#This Row],[Total Friction Loss (J/kg)]]*Table3[Density (kg/m3)])</f>
        <v/>
      </c>
      <c r="W1540" s="95" t="str">
        <f>IF(Table4[[#This Row],[Segment]]="","",Table4[[#This Row],[Total Pressure Drop (Pa)]]/1000)</f>
        <v/>
      </c>
      <c r="Y1540" s="82" t="str">
        <f>IF('Set Up'!D1763="","",'Set Up'!D1763)</f>
        <v/>
      </c>
      <c r="Z1540" s="82" t="str">
        <f>IF('Set Up'!E1763="","",'Set Up'!E1763)</f>
        <v/>
      </c>
      <c r="AA1540" s="82" t="str">
        <f>IF('Set Up'!F1763="","",'Set Up'!F1763)</f>
        <v/>
      </c>
      <c r="AB1540" s="82" t="str">
        <f>IF('Set Up'!G1763="","",'Set Up'!G1763)</f>
        <v/>
      </c>
      <c r="AC1540" s="82" t="str">
        <f t="array" ref="AC1540">IF(Y1540="","",INDEX(Data!$G$4:$G$51,MATCH(Table7[[#This Row],[Fitting]]&amp;Table7[[#This Row],[Fitting Subtype]],Data!$E$4:$E$51&amp;Data!$F$4:$F$51,0)))</f>
        <v/>
      </c>
      <c r="AD1540" s="89" t="str">
        <f>IF(Table7[[#This Row],[Segment]]="","",Table7[[#This Row],[Quantity]]*Table7[[#This Row],[Kf]]*(((INDEX(Table4[Velocity (m/s)],MATCH(Table7[[#This Row],[Segment]],Table4[Segment],0)))^2)/2))</f>
        <v/>
      </c>
      <c r="AF1540" s="82" t="str">
        <f>Table4[[#This Row],[Segment]]</f>
        <v/>
      </c>
      <c r="AG1540" s="75"/>
      <c r="AH1540" s="82" t="str">
        <f>IF(Table5[[#This Row],[Segment]]="","",AG1540-Table4[[#This Row],[Total Pressure Drop (kPa)]])</f>
        <v/>
      </c>
    </row>
    <row r="1541" spans="1:34" x14ac:dyDescent="0.25">
      <c r="A1541" s="95" t="str">
        <f>IF('Set Up'!A1538="","",'Set Up'!A1538)</f>
        <v/>
      </c>
      <c r="B1541" s="75" t="s">
        <v>81</v>
      </c>
      <c r="C1541" s="85"/>
      <c r="D1541" s="86" t="str">
        <f>IF(Table4[[#This Row],[Diameter (in)]]="","",(((CONVERT(Table4[[#This Row],[Diameter (in)]],"in","m"))/2)^2)*PI())</f>
        <v/>
      </c>
      <c r="E1541" s="87" t="str">
        <f>IF(Table4[[#This Row],[Area (m2)]]="","",$D$4/Table4[[#This Row],[Area (m2)]])</f>
        <v/>
      </c>
      <c r="F1541" s="85">
        <f t="shared" si="23"/>
        <v>4.6951999999999998</v>
      </c>
      <c r="G1541" s="88" t="str">
        <f>IF(Table4[[#This Row],[Segment]]="","",(CONVERT(Table4[[#This Row],[Diameter (in)]],"in","m")*$B$4*Table4[[#This Row],[Velocity (m/s)]])/$C$4)</f>
        <v/>
      </c>
      <c r="H1541" s="96" t="str">
        <f>IF(Table4[[#This Row],[Segment]]="","",IF(Table4[[#This Row],[Teynold''s Number]]&gt;4000,"TURBULENT","LAMINAR"))</f>
        <v/>
      </c>
      <c r="I1541" s="86" t="str">
        <f>IF(Table4[[#This Row],[Segment]]="","",INDEX(Data!C1538:C1552,MATCH(Table4[Material],Data!B1538:B1552,0)))</f>
        <v/>
      </c>
      <c r="J1541" s="89" t="str">
        <f>IF(Table4[[#This Row],[ε (m)]]="","",Table4[[#This Row],[ε (m)]]/(CONVERT(Table4[[#This Row],[Diameter (in)]],"in","m")))</f>
        <v/>
      </c>
      <c r="K1541" s="96" t="str">
        <f>IF(Table4[[#This Row],[Regime]]="LAMINAR",16/Table4[[#This Row],[Teynold''s Number]],"-")</f>
        <v>-</v>
      </c>
      <c r="L1541" s="86"/>
      <c r="M1541" s="97" t="str">
        <f>IF(Table4[[#This Row],[Regime]]="TURBULENT",(((-4*LOG10(Table4[[#This Row],[ε/D]]/3.7+1.256/(Table4[[#This Row],[Teynold''s Number]]*SQRT(Table4[[#This Row],[f turbulent (guess)]]))))^-1)^2),"")</f>
        <v/>
      </c>
      <c r="N1541" s="91" t="str">
        <f>IF(Table4[[#This Row],[f turbulent]]="","",Table4[[#This Row],[f turbulent (guess)]]-Table4[[#This Row],[f turbulent]])</f>
        <v/>
      </c>
      <c r="O1541" s="87">
        <f>IF(Table4[[#This Row],[Segment]]="",0,IF(C1542="",0,IF(C1542&lt;=Table4[[#This Row],[Diameter (in)]],0,1-(D1541/D1542))))</f>
        <v>0</v>
      </c>
      <c r="P1541" s="92" t="str">
        <f>IF(Table4[[#This Row],[Segment]]="","",IF(C1541&gt;C1542,"",IF(C1542="",0.55,(0.55*(1-D1542/D1541)))))</f>
        <v/>
      </c>
      <c r="Q154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41" s="92" t="str">
        <f>IF(Table4[[#This Row],[Segment]]="","",IF(Table4[[#This Row],[Kexpansion]]="","0",((Table4[[#This Row],[Velocity (m/s)]]^2)/2)*Table4[[#This Row],[Kexpansion]]))</f>
        <v/>
      </c>
      <c r="S1541" s="92" t="str">
        <f>IF(Table4[[#This Row],[Segment]]="","",IF(Table4[[#This Row],[Kcontraction]]="","0",((Table4[[#This Row],[Velocity (m/s)]]^2)/2)*Table4[[#This Row],[Kcontraction]]))</f>
        <v/>
      </c>
      <c r="T1541" s="89" t="str">
        <f>IF(Table4[[#This Row],[Segment]]="","",SUMIF($Y$7:$Y$2000,Table4[[#This Row],[Segment]],$AD$7:$AD$2000))</f>
        <v/>
      </c>
      <c r="U1541" s="95" t="str">
        <f>IF(Table4[[#This Row],[Segment]]="","",Table4[[#This Row],[Hfriction (J/kg)]]+Table4[[#This Row],[Hexpansions (J/kg)]]+Table4[[#This Row],[Hcontractions (J/kg)]]+Table4[[#This Row],[Hf (J/kg)]])</f>
        <v/>
      </c>
      <c r="V1541" s="95" t="str">
        <f>IF(Table4[[#This Row],[Segment]]="","",Table4[[#This Row],[Total Friction Loss (J/kg)]]*Table3[Density (kg/m3)])</f>
        <v/>
      </c>
      <c r="W1541" s="95" t="str">
        <f>IF(Table4[[#This Row],[Segment]]="","",Table4[[#This Row],[Total Pressure Drop (Pa)]]/1000)</f>
        <v/>
      </c>
      <c r="Y1541" s="82" t="str">
        <f>IF('Set Up'!D1764="","",'Set Up'!D1764)</f>
        <v/>
      </c>
      <c r="Z1541" s="82" t="str">
        <f>IF('Set Up'!E1764="","",'Set Up'!E1764)</f>
        <v/>
      </c>
      <c r="AA1541" s="82" t="str">
        <f>IF('Set Up'!F1764="","",'Set Up'!F1764)</f>
        <v/>
      </c>
      <c r="AB1541" s="82" t="str">
        <f>IF('Set Up'!G1764="","",'Set Up'!G1764)</f>
        <v/>
      </c>
      <c r="AC1541" s="82" t="str">
        <f t="array" ref="AC1541">IF(Y1541="","",INDEX(Data!$G$4:$G$51,MATCH(Table7[[#This Row],[Fitting]]&amp;Table7[[#This Row],[Fitting Subtype]],Data!$E$4:$E$51&amp;Data!$F$4:$F$51,0)))</f>
        <v/>
      </c>
      <c r="AD1541" s="89" t="str">
        <f>IF(Table7[[#This Row],[Segment]]="","",Table7[[#This Row],[Quantity]]*Table7[[#This Row],[Kf]]*(((INDEX(Table4[Velocity (m/s)],MATCH(Table7[[#This Row],[Segment]],Table4[Segment],0)))^2)/2))</f>
        <v/>
      </c>
      <c r="AF1541" s="82" t="str">
        <f>Table4[[#This Row],[Segment]]</f>
        <v/>
      </c>
      <c r="AG1541" s="75"/>
      <c r="AH1541" s="82" t="str">
        <f>IF(Table5[[#This Row],[Segment]]="","",AG1541-Table4[[#This Row],[Total Pressure Drop (kPa)]])</f>
        <v/>
      </c>
    </row>
    <row r="1542" spans="1:34" x14ac:dyDescent="0.25">
      <c r="A1542" s="95" t="str">
        <f>IF('Set Up'!A1539="","",'Set Up'!A1539)</f>
        <v/>
      </c>
      <c r="B1542" s="75" t="s">
        <v>81</v>
      </c>
      <c r="C1542" s="85"/>
      <c r="D1542" s="86" t="str">
        <f>IF(Table4[[#This Row],[Diameter (in)]]="","",(((CONVERT(Table4[[#This Row],[Diameter (in)]],"in","m"))/2)^2)*PI())</f>
        <v/>
      </c>
      <c r="E1542" s="87" t="str">
        <f>IF(Table4[[#This Row],[Area (m2)]]="","",$D$4/Table4[[#This Row],[Area (m2)]])</f>
        <v/>
      </c>
      <c r="F1542" s="85">
        <f t="shared" si="23"/>
        <v>4.6951999999999998</v>
      </c>
      <c r="G1542" s="88" t="str">
        <f>IF(Table4[[#This Row],[Segment]]="","",(CONVERT(Table4[[#This Row],[Diameter (in)]],"in","m")*$B$4*Table4[[#This Row],[Velocity (m/s)]])/$C$4)</f>
        <v/>
      </c>
      <c r="H1542" s="96" t="str">
        <f>IF(Table4[[#This Row],[Segment]]="","",IF(Table4[[#This Row],[Teynold''s Number]]&gt;4000,"TURBULENT","LAMINAR"))</f>
        <v/>
      </c>
      <c r="I1542" s="86" t="str">
        <f>IF(Table4[[#This Row],[Segment]]="","",INDEX(Data!C1539:C1553,MATCH(Table4[Material],Data!B1539:B1553,0)))</f>
        <v/>
      </c>
      <c r="J1542" s="89" t="str">
        <f>IF(Table4[[#This Row],[ε (m)]]="","",Table4[[#This Row],[ε (m)]]/(CONVERT(Table4[[#This Row],[Diameter (in)]],"in","m")))</f>
        <v/>
      </c>
      <c r="K1542" s="96" t="str">
        <f>IF(Table4[[#This Row],[Regime]]="LAMINAR",16/Table4[[#This Row],[Teynold''s Number]],"-")</f>
        <v>-</v>
      </c>
      <c r="L1542" s="86"/>
      <c r="M1542" s="97" t="str">
        <f>IF(Table4[[#This Row],[Regime]]="TURBULENT",(((-4*LOG10(Table4[[#This Row],[ε/D]]/3.7+1.256/(Table4[[#This Row],[Teynold''s Number]]*SQRT(Table4[[#This Row],[f turbulent (guess)]]))))^-1)^2),"")</f>
        <v/>
      </c>
      <c r="N1542" s="91" t="str">
        <f>IF(Table4[[#This Row],[f turbulent]]="","",Table4[[#This Row],[f turbulent (guess)]]-Table4[[#This Row],[f turbulent]])</f>
        <v/>
      </c>
      <c r="O1542" s="87">
        <f>IF(Table4[[#This Row],[Segment]]="",0,IF(C1543="",0,IF(C1543&lt;=Table4[[#This Row],[Diameter (in)]],0,1-(D1542/D1543))))</f>
        <v>0</v>
      </c>
      <c r="P1542" s="92" t="str">
        <f>IF(Table4[[#This Row],[Segment]]="","",IF(C1542&gt;C1543,"",IF(C1543="",0.55,(0.55*(1-D1543/D1542)))))</f>
        <v/>
      </c>
      <c r="Q154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42" s="92" t="str">
        <f>IF(Table4[[#This Row],[Segment]]="","",IF(Table4[[#This Row],[Kexpansion]]="","0",((Table4[[#This Row],[Velocity (m/s)]]^2)/2)*Table4[[#This Row],[Kexpansion]]))</f>
        <v/>
      </c>
      <c r="S1542" s="92" t="str">
        <f>IF(Table4[[#This Row],[Segment]]="","",IF(Table4[[#This Row],[Kcontraction]]="","0",((Table4[[#This Row],[Velocity (m/s)]]^2)/2)*Table4[[#This Row],[Kcontraction]]))</f>
        <v/>
      </c>
      <c r="T1542" s="89" t="str">
        <f>IF(Table4[[#This Row],[Segment]]="","",SUMIF($Y$7:$Y$2000,Table4[[#This Row],[Segment]],$AD$7:$AD$2000))</f>
        <v/>
      </c>
      <c r="U1542" s="95" t="str">
        <f>IF(Table4[[#This Row],[Segment]]="","",Table4[[#This Row],[Hfriction (J/kg)]]+Table4[[#This Row],[Hexpansions (J/kg)]]+Table4[[#This Row],[Hcontractions (J/kg)]]+Table4[[#This Row],[Hf (J/kg)]])</f>
        <v/>
      </c>
      <c r="V1542" s="95" t="str">
        <f>IF(Table4[[#This Row],[Segment]]="","",Table4[[#This Row],[Total Friction Loss (J/kg)]]*Table3[Density (kg/m3)])</f>
        <v/>
      </c>
      <c r="W1542" s="95" t="str">
        <f>IF(Table4[[#This Row],[Segment]]="","",Table4[[#This Row],[Total Pressure Drop (Pa)]]/1000)</f>
        <v/>
      </c>
      <c r="Y1542" s="82" t="str">
        <f>IF('Set Up'!D1765="","",'Set Up'!D1765)</f>
        <v/>
      </c>
      <c r="Z1542" s="82" t="str">
        <f>IF('Set Up'!E1765="","",'Set Up'!E1765)</f>
        <v/>
      </c>
      <c r="AA1542" s="82" t="str">
        <f>IF('Set Up'!F1765="","",'Set Up'!F1765)</f>
        <v/>
      </c>
      <c r="AB1542" s="82" t="str">
        <f>IF('Set Up'!G1765="","",'Set Up'!G1765)</f>
        <v/>
      </c>
      <c r="AC1542" s="82" t="str">
        <f t="array" ref="AC1542">IF(Y1542="","",INDEX(Data!$G$4:$G$51,MATCH(Table7[[#This Row],[Fitting]]&amp;Table7[[#This Row],[Fitting Subtype]],Data!$E$4:$E$51&amp;Data!$F$4:$F$51,0)))</f>
        <v/>
      </c>
      <c r="AD1542" s="89" t="str">
        <f>IF(Table7[[#This Row],[Segment]]="","",Table7[[#This Row],[Quantity]]*Table7[[#This Row],[Kf]]*(((INDEX(Table4[Velocity (m/s)],MATCH(Table7[[#This Row],[Segment]],Table4[Segment],0)))^2)/2))</f>
        <v/>
      </c>
      <c r="AF1542" s="82" t="str">
        <f>Table4[[#This Row],[Segment]]</f>
        <v/>
      </c>
      <c r="AG1542" s="75"/>
      <c r="AH1542" s="82" t="str">
        <f>IF(Table5[[#This Row],[Segment]]="","",AG1542-Table4[[#This Row],[Total Pressure Drop (kPa)]])</f>
        <v/>
      </c>
    </row>
    <row r="1543" spans="1:34" x14ac:dyDescent="0.25">
      <c r="A1543" s="95" t="str">
        <f>IF('Set Up'!A1540="","",'Set Up'!A1540)</f>
        <v/>
      </c>
      <c r="B1543" s="75" t="s">
        <v>81</v>
      </c>
      <c r="C1543" s="85"/>
      <c r="D1543" s="86" t="str">
        <f>IF(Table4[[#This Row],[Diameter (in)]]="","",(((CONVERT(Table4[[#This Row],[Diameter (in)]],"in","m"))/2)^2)*PI())</f>
        <v/>
      </c>
      <c r="E1543" s="87" t="str">
        <f>IF(Table4[[#This Row],[Area (m2)]]="","",$D$4/Table4[[#This Row],[Area (m2)]])</f>
        <v/>
      </c>
      <c r="F1543" s="85">
        <f t="shared" ref="F1543:F1606" si="24">5 - CONVERT(1,"ft","m")</f>
        <v>4.6951999999999998</v>
      </c>
      <c r="G1543" s="88" t="str">
        <f>IF(Table4[[#This Row],[Segment]]="","",(CONVERT(Table4[[#This Row],[Diameter (in)]],"in","m")*$B$4*Table4[[#This Row],[Velocity (m/s)]])/$C$4)</f>
        <v/>
      </c>
      <c r="H1543" s="96" t="str">
        <f>IF(Table4[[#This Row],[Segment]]="","",IF(Table4[[#This Row],[Teynold''s Number]]&gt;4000,"TURBULENT","LAMINAR"))</f>
        <v/>
      </c>
      <c r="I1543" s="86" t="str">
        <f>IF(Table4[[#This Row],[Segment]]="","",INDEX(Data!C1540:C1554,MATCH(Table4[Material],Data!B1540:B1554,0)))</f>
        <v/>
      </c>
      <c r="J1543" s="89" t="str">
        <f>IF(Table4[[#This Row],[ε (m)]]="","",Table4[[#This Row],[ε (m)]]/(CONVERT(Table4[[#This Row],[Diameter (in)]],"in","m")))</f>
        <v/>
      </c>
      <c r="K1543" s="96" t="str">
        <f>IF(Table4[[#This Row],[Regime]]="LAMINAR",16/Table4[[#This Row],[Teynold''s Number]],"-")</f>
        <v>-</v>
      </c>
      <c r="L1543" s="86"/>
      <c r="M1543" s="97" t="str">
        <f>IF(Table4[[#This Row],[Regime]]="TURBULENT",(((-4*LOG10(Table4[[#This Row],[ε/D]]/3.7+1.256/(Table4[[#This Row],[Teynold''s Number]]*SQRT(Table4[[#This Row],[f turbulent (guess)]]))))^-1)^2),"")</f>
        <v/>
      </c>
      <c r="N1543" s="91" t="str">
        <f>IF(Table4[[#This Row],[f turbulent]]="","",Table4[[#This Row],[f turbulent (guess)]]-Table4[[#This Row],[f turbulent]])</f>
        <v/>
      </c>
      <c r="O1543" s="87">
        <f>IF(Table4[[#This Row],[Segment]]="",0,IF(C1544="",0,IF(C1544&lt;=Table4[[#This Row],[Diameter (in)]],0,1-(D1543/D1544))))</f>
        <v>0</v>
      </c>
      <c r="P1543" s="92" t="str">
        <f>IF(Table4[[#This Row],[Segment]]="","",IF(C1543&gt;C1544,"",IF(C1544="",0.55,(0.55*(1-D1544/D1543)))))</f>
        <v/>
      </c>
      <c r="Q154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43" s="92" t="str">
        <f>IF(Table4[[#This Row],[Segment]]="","",IF(Table4[[#This Row],[Kexpansion]]="","0",((Table4[[#This Row],[Velocity (m/s)]]^2)/2)*Table4[[#This Row],[Kexpansion]]))</f>
        <v/>
      </c>
      <c r="S1543" s="92" t="str">
        <f>IF(Table4[[#This Row],[Segment]]="","",IF(Table4[[#This Row],[Kcontraction]]="","0",((Table4[[#This Row],[Velocity (m/s)]]^2)/2)*Table4[[#This Row],[Kcontraction]]))</f>
        <v/>
      </c>
      <c r="T1543" s="89" t="str">
        <f>IF(Table4[[#This Row],[Segment]]="","",SUMIF($Y$7:$Y$2000,Table4[[#This Row],[Segment]],$AD$7:$AD$2000))</f>
        <v/>
      </c>
      <c r="U1543" s="95" t="str">
        <f>IF(Table4[[#This Row],[Segment]]="","",Table4[[#This Row],[Hfriction (J/kg)]]+Table4[[#This Row],[Hexpansions (J/kg)]]+Table4[[#This Row],[Hcontractions (J/kg)]]+Table4[[#This Row],[Hf (J/kg)]])</f>
        <v/>
      </c>
      <c r="V1543" s="95" t="str">
        <f>IF(Table4[[#This Row],[Segment]]="","",Table4[[#This Row],[Total Friction Loss (J/kg)]]*Table3[Density (kg/m3)])</f>
        <v/>
      </c>
      <c r="W1543" s="95" t="str">
        <f>IF(Table4[[#This Row],[Segment]]="","",Table4[[#This Row],[Total Pressure Drop (Pa)]]/1000)</f>
        <v/>
      </c>
      <c r="Y1543" s="82" t="str">
        <f>IF('Set Up'!D1766="","",'Set Up'!D1766)</f>
        <v/>
      </c>
      <c r="Z1543" s="82" t="str">
        <f>IF('Set Up'!E1766="","",'Set Up'!E1766)</f>
        <v/>
      </c>
      <c r="AA1543" s="82" t="str">
        <f>IF('Set Up'!F1766="","",'Set Up'!F1766)</f>
        <v/>
      </c>
      <c r="AB1543" s="82" t="str">
        <f>IF('Set Up'!G1766="","",'Set Up'!G1766)</f>
        <v/>
      </c>
      <c r="AC1543" s="82" t="str">
        <f t="array" ref="AC1543">IF(Y1543="","",INDEX(Data!$G$4:$G$51,MATCH(Table7[[#This Row],[Fitting]]&amp;Table7[[#This Row],[Fitting Subtype]],Data!$E$4:$E$51&amp;Data!$F$4:$F$51,0)))</f>
        <v/>
      </c>
      <c r="AD1543" s="89" t="str">
        <f>IF(Table7[[#This Row],[Segment]]="","",Table7[[#This Row],[Quantity]]*Table7[[#This Row],[Kf]]*(((INDEX(Table4[Velocity (m/s)],MATCH(Table7[[#This Row],[Segment]],Table4[Segment],0)))^2)/2))</f>
        <v/>
      </c>
      <c r="AF1543" s="82" t="str">
        <f>Table4[[#This Row],[Segment]]</f>
        <v/>
      </c>
      <c r="AG1543" s="75"/>
      <c r="AH1543" s="82" t="str">
        <f>IF(Table5[[#This Row],[Segment]]="","",AG1543-Table4[[#This Row],[Total Pressure Drop (kPa)]])</f>
        <v/>
      </c>
    </row>
    <row r="1544" spans="1:34" x14ac:dyDescent="0.25">
      <c r="A1544" s="95" t="str">
        <f>IF('Set Up'!A1541="","",'Set Up'!A1541)</f>
        <v/>
      </c>
      <c r="B1544" s="75" t="s">
        <v>81</v>
      </c>
      <c r="C1544" s="85"/>
      <c r="D1544" s="86" t="str">
        <f>IF(Table4[[#This Row],[Diameter (in)]]="","",(((CONVERT(Table4[[#This Row],[Diameter (in)]],"in","m"))/2)^2)*PI())</f>
        <v/>
      </c>
      <c r="E1544" s="87" t="str">
        <f>IF(Table4[[#This Row],[Area (m2)]]="","",$D$4/Table4[[#This Row],[Area (m2)]])</f>
        <v/>
      </c>
      <c r="F1544" s="85">
        <f t="shared" si="24"/>
        <v>4.6951999999999998</v>
      </c>
      <c r="G1544" s="88" t="str">
        <f>IF(Table4[[#This Row],[Segment]]="","",(CONVERT(Table4[[#This Row],[Diameter (in)]],"in","m")*$B$4*Table4[[#This Row],[Velocity (m/s)]])/$C$4)</f>
        <v/>
      </c>
      <c r="H1544" s="96" t="str">
        <f>IF(Table4[[#This Row],[Segment]]="","",IF(Table4[[#This Row],[Teynold''s Number]]&gt;4000,"TURBULENT","LAMINAR"))</f>
        <v/>
      </c>
      <c r="I1544" s="86" t="str">
        <f>IF(Table4[[#This Row],[Segment]]="","",INDEX(Data!C1541:C1555,MATCH(Table4[Material],Data!B1541:B1555,0)))</f>
        <v/>
      </c>
      <c r="J1544" s="89" t="str">
        <f>IF(Table4[[#This Row],[ε (m)]]="","",Table4[[#This Row],[ε (m)]]/(CONVERT(Table4[[#This Row],[Diameter (in)]],"in","m")))</f>
        <v/>
      </c>
      <c r="K1544" s="96" t="str">
        <f>IF(Table4[[#This Row],[Regime]]="LAMINAR",16/Table4[[#This Row],[Teynold''s Number]],"-")</f>
        <v>-</v>
      </c>
      <c r="L1544" s="86"/>
      <c r="M1544" s="97" t="str">
        <f>IF(Table4[[#This Row],[Regime]]="TURBULENT",(((-4*LOG10(Table4[[#This Row],[ε/D]]/3.7+1.256/(Table4[[#This Row],[Teynold''s Number]]*SQRT(Table4[[#This Row],[f turbulent (guess)]]))))^-1)^2),"")</f>
        <v/>
      </c>
      <c r="N1544" s="91" t="str">
        <f>IF(Table4[[#This Row],[f turbulent]]="","",Table4[[#This Row],[f turbulent (guess)]]-Table4[[#This Row],[f turbulent]])</f>
        <v/>
      </c>
      <c r="O1544" s="87">
        <f>IF(Table4[[#This Row],[Segment]]="",0,IF(C1545="",0,IF(C1545&lt;=Table4[[#This Row],[Diameter (in)]],0,1-(D1544/D1545))))</f>
        <v>0</v>
      </c>
      <c r="P1544" s="92" t="str">
        <f>IF(Table4[[#This Row],[Segment]]="","",IF(C1544&gt;C1545,"",IF(C1545="",0.55,(0.55*(1-D1545/D1544)))))</f>
        <v/>
      </c>
      <c r="Q154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44" s="92" t="str">
        <f>IF(Table4[[#This Row],[Segment]]="","",IF(Table4[[#This Row],[Kexpansion]]="","0",((Table4[[#This Row],[Velocity (m/s)]]^2)/2)*Table4[[#This Row],[Kexpansion]]))</f>
        <v/>
      </c>
      <c r="S1544" s="92" t="str">
        <f>IF(Table4[[#This Row],[Segment]]="","",IF(Table4[[#This Row],[Kcontraction]]="","0",((Table4[[#This Row],[Velocity (m/s)]]^2)/2)*Table4[[#This Row],[Kcontraction]]))</f>
        <v/>
      </c>
      <c r="T1544" s="89" t="str">
        <f>IF(Table4[[#This Row],[Segment]]="","",SUMIF($Y$7:$Y$2000,Table4[[#This Row],[Segment]],$AD$7:$AD$2000))</f>
        <v/>
      </c>
      <c r="U1544" s="95" t="str">
        <f>IF(Table4[[#This Row],[Segment]]="","",Table4[[#This Row],[Hfriction (J/kg)]]+Table4[[#This Row],[Hexpansions (J/kg)]]+Table4[[#This Row],[Hcontractions (J/kg)]]+Table4[[#This Row],[Hf (J/kg)]])</f>
        <v/>
      </c>
      <c r="V1544" s="95" t="str">
        <f>IF(Table4[[#This Row],[Segment]]="","",Table4[[#This Row],[Total Friction Loss (J/kg)]]*Table3[Density (kg/m3)])</f>
        <v/>
      </c>
      <c r="W1544" s="95" t="str">
        <f>IF(Table4[[#This Row],[Segment]]="","",Table4[[#This Row],[Total Pressure Drop (Pa)]]/1000)</f>
        <v/>
      </c>
      <c r="Y1544" s="82" t="str">
        <f>IF('Set Up'!D1767="","",'Set Up'!D1767)</f>
        <v/>
      </c>
      <c r="Z1544" s="82" t="str">
        <f>IF('Set Up'!E1767="","",'Set Up'!E1767)</f>
        <v/>
      </c>
      <c r="AA1544" s="82" t="str">
        <f>IF('Set Up'!F1767="","",'Set Up'!F1767)</f>
        <v/>
      </c>
      <c r="AB1544" s="82" t="str">
        <f>IF('Set Up'!G1767="","",'Set Up'!G1767)</f>
        <v/>
      </c>
      <c r="AC1544" s="82" t="str">
        <f t="array" ref="AC1544">IF(Y1544="","",INDEX(Data!$G$4:$G$51,MATCH(Table7[[#This Row],[Fitting]]&amp;Table7[[#This Row],[Fitting Subtype]],Data!$E$4:$E$51&amp;Data!$F$4:$F$51,0)))</f>
        <v/>
      </c>
      <c r="AD1544" s="89" t="str">
        <f>IF(Table7[[#This Row],[Segment]]="","",Table7[[#This Row],[Quantity]]*Table7[[#This Row],[Kf]]*(((INDEX(Table4[Velocity (m/s)],MATCH(Table7[[#This Row],[Segment]],Table4[Segment],0)))^2)/2))</f>
        <v/>
      </c>
      <c r="AF1544" s="82" t="str">
        <f>Table4[[#This Row],[Segment]]</f>
        <v/>
      </c>
      <c r="AG1544" s="75"/>
      <c r="AH1544" s="82" t="str">
        <f>IF(Table5[[#This Row],[Segment]]="","",AG1544-Table4[[#This Row],[Total Pressure Drop (kPa)]])</f>
        <v/>
      </c>
    </row>
    <row r="1545" spans="1:34" x14ac:dyDescent="0.25">
      <c r="A1545" s="95" t="str">
        <f>IF('Set Up'!A1542="","",'Set Up'!A1542)</f>
        <v/>
      </c>
      <c r="B1545" s="75" t="s">
        <v>81</v>
      </c>
      <c r="C1545" s="85"/>
      <c r="D1545" s="86" t="str">
        <f>IF(Table4[[#This Row],[Diameter (in)]]="","",(((CONVERT(Table4[[#This Row],[Diameter (in)]],"in","m"))/2)^2)*PI())</f>
        <v/>
      </c>
      <c r="E1545" s="87" t="str">
        <f>IF(Table4[[#This Row],[Area (m2)]]="","",$D$4/Table4[[#This Row],[Area (m2)]])</f>
        <v/>
      </c>
      <c r="F1545" s="85">
        <f t="shared" si="24"/>
        <v>4.6951999999999998</v>
      </c>
      <c r="G1545" s="88" t="str">
        <f>IF(Table4[[#This Row],[Segment]]="","",(CONVERT(Table4[[#This Row],[Diameter (in)]],"in","m")*$B$4*Table4[[#This Row],[Velocity (m/s)]])/$C$4)</f>
        <v/>
      </c>
      <c r="H1545" s="96" t="str">
        <f>IF(Table4[[#This Row],[Segment]]="","",IF(Table4[[#This Row],[Teynold''s Number]]&gt;4000,"TURBULENT","LAMINAR"))</f>
        <v/>
      </c>
      <c r="I1545" s="86" t="str">
        <f>IF(Table4[[#This Row],[Segment]]="","",INDEX(Data!C1542:C1556,MATCH(Table4[Material],Data!B1542:B1556,0)))</f>
        <v/>
      </c>
      <c r="J1545" s="89" t="str">
        <f>IF(Table4[[#This Row],[ε (m)]]="","",Table4[[#This Row],[ε (m)]]/(CONVERT(Table4[[#This Row],[Diameter (in)]],"in","m")))</f>
        <v/>
      </c>
      <c r="K1545" s="96" t="str">
        <f>IF(Table4[[#This Row],[Regime]]="LAMINAR",16/Table4[[#This Row],[Teynold''s Number]],"-")</f>
        <v>-</v>
      </c>
      <c r="L1545" s="86"/>
      <c r="M1545" s="97" t="str">
        <f>IF(Table4[[#This Row],[Regime]]="TURBULENT",(((-4*LOG10(Table4[[#This Row],[ε/D]]/3.7+1.256/(Table4[[#This Row],[Teynold''s Number]]*SQRT(Table4[[#This Row],[f turbulent (guess)]]))))^-1)^2),"")</f>
        <v/>
      </c>
      <c r="N1545" s="91" t="str">
        <f>IF(Table4[[#This Row],[f turbulent]]="","",Table4[[#This Row],[f turbulent (guess)]]-Table4[[#This Row],[f turbulent]])</f>
        <v/>
      </c>
      <c r="O1545" s="87">
        <f>IF(Table4[[#This Row],[Segment]]="",0,IF(C1546="",0,IF(C1546&lt;=Table4[[#This Row],[Diameter (in)]],0,1-(D1545/D1546))))</f>
        <v>0</v>
      </c>
      <c r="P1545" s="92" t="str">
        <f>IF(Table4[[#This Row],[Segment]]="","",IF(C1545&gt;C1546,"",IF(C1546="",0.55,(0.55*(1-D1546/D1545)))))</f>
        <v/>
      </c>
      <c r="Q154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45" s="92" t="str">
        <f>IF(Table4[[#This Row],[Segment]]="","",IF(Table4[[#This Row],[Kexpansion]]="","0",((Table4[[#This Row],[Velocity (m/s)]]^2)/2)*Table4[[#This Row],[Kexpansion]]))</f>
        <v/>
      </c>
      <c r="S1545" s="92" t="str">
        <f>IF(Table4[[#This Row],[Segment]]="","",IF(Table4[[#This Row],[Kcontraction]]="","0",((Table4[[#This Row],[Velocity (m/s)]]^2)/2)*Table4[[#This Row],[Kcontraction]]))</f>
        <v/>
      </c>
      <c r="T1545" s="89" t="str">
        <f>IF(Table4[[#This Row],[Segment]]="","",SUMIF($Y$7:$Y$2000,Table4[[#This Row],[Segment]],$AD$7:$AD$2000))</f>
        <v/>
      </c>
      <c r="U1545" s="95" t="str">
        <f>IF(Table4[[#This Row],[Segment]]="","",Table4[[#This Row],[Hfriction (J/kg)]]+Table4[[#This Row],[Hexpansions (J/kg)]]+Table4[[#This Row],[Hcontractions (J/kg)]]+Table4[[#This Row],[Hf (J/kg)]])</f>
        <v/>
      </c>
      <c r="V1545" s="95" t="str">
        <f>IF(Table4[[#This Row],[Segment]]="","",Table4[[#This Row],[Total Friction Loss (J/kg)]]*Table3[Density (kg/m3)])</f>
        <v/>
      </c>
      <c r="W1545" s="95" t="str">
        <f>IF(Table4[[#This Row],[Segment]]="","",Table4[[#This Row],[Total Pressure Drop (Pa)]]/1000)</f>
        <v/>
      </c>
      <c r="Y1545" s="82" t="str">
        <f>IF('Set Up'!D1768="","",'Set Up'!D1768)</f>
        <v/>
      </c>
      <c r="Z1545" s="82" t="str">
        <f>IF('Set Up'!E1768="","",'Set Up'!E1768)</f>
        <v/>
      </c>
      <c r="AA1545" s="82" t="str">
        <f>IF('Set Up'!F1768="","",'Set Up'!F1768)</f>
        <v/>
      </c>
      <c r="AB1545" s="82" t="str">
        <f>IF('Set Up'!G1768="","",'Set Up'!G1768)</f>
        <v/>
      </c>
      <c r="AC1545" s="82" t="str">
        <f t="array" ref="AC1545">IF(Y1545="","",INDEX(Data!$G$4:$G$51,MATCH(Table7[[#This Row],[Fitting]]&amp;Table7[[#This Row],[Fitting Subtype]],Data!$E$4:$E$51&amp;Data!$F$4:$F$51,0)))</f>
        <v/>
      </c>
      <c r="AD1545" s="89" t="str">
        <f>IF(Table7[[#This Row],[Segment]]="","",Table7[[#This Row],[Quantity]]*Table7[[#This Row],[Kf]]*(((INDEX(Table4[Velocity (m/s)],MATCH(Table7[[#This Row],[Segment]],Table4[Segment],0)))^2)/2))</f>
        <v/>
      </c>
      <c r="AF1545" s="82" t="str">
        <f>Table4[[#This Row],[Segment]]</f>
        <v/>
      </c>
      <c r="AG1545" s="75"/>
      <c r="AH1545" s="82" t="str">
        <f>IF(Table5[[#This Row],[Segment]]="","",AG1545-Table4[[#This Row],[Total Pressure Drop (kPa)]])</f>
        <v/>
      </c>
    </row>
    <row r="1546" spans="1:34" x14ac:dyDescent="0.25">
      <c r="A1546" s="95" t="str">
        <f>IF('Set Up'!A1543="","",'Set Up'!A1543)</f>
        <v/>
      </c>
      <c r="B1546" s="75" t="s">
        <v>81</v>
      </c>
      <c r="C1546" s="85"/>
      <c r="D1546" s="86" t="str">
        <f>IF(Table4[[#This Row],[Diameter (in)]]="","",(((CONVERT(Table4[[#This Row],[Diameter (in)]],"in","m"))/2)^2)*PI())</f>
        <v/>
      </c>
      <c r="E1546" s="87" t="str">
        <f>IF(Table4[[#This Row],[Area (m2)]]="","",$D$4/Table4[[#This Row],[Area (m2)]])</f>
        <v/>
      </c>
      <c r="F1546" s="85">
        <f t="shared" si="24"/>
        <v>4.6951999999999998</v>
      </c>
      <c r="G1546" s="88" t="str">
        <f>IF(Table4[[#This Row],[Segment]]="","",(CONVERT(Table4[[#This Row],[Diameter (in)]],"in","m")*$B$4*Table4[[#This Row],[Velocity (m/s)]])/$C$4)</f>
        <v/>
      </c>
      <c r="H1546" s="96" t="str">
        <f>IF(Table4[[#This Row],[Segment]]="","",IF(Table4[[#This Row],[Teynold''s Number]]&gt;4000,"TURBULENT","LAMINAR"))</f>
        <v/>
      </c>
      <c r="I1546" s="86" t="str">
        <f>IF(Table4[[#This Row],[Segment]]="","",INDEX(Data!C1543:C1557,MATCH(Table4[Material],Data!B1543:B1557,0)))</f>
        <v/>
      </c>
      <c r="J1546" s="89" t="str">
        <f>IF(Table4[[#This Row],[ε (m)]]="","",Table4[[#This Row],[ε (m)]]/(CONVERT(Table4[[#This Row],[Diameter (in)]],"in","m")))</f>
        <v/>
      </c>
      <c r="K1546" s="96" t="str">
        <f>IF(Table4[[#This Row],[Regime]]="LAMINAR",16/Table4[[#This Row],[Teynold''s Number]],"-")</f>
        <v>-</v>
      </c>
      <c r="L1546" s="86"/>
      <c r="M1546" s="97" t="str">
        <f>IF(Table4[[#This Row],[Regime]]="TURBULENT",(((-4*LOG10(Table4[[#This Row],[ε/D]]/3.7+1.256/(Table4[[#This Row],[Teynold''s Number]]*SQRT(Table4[[#This Row],[f turbulent (guess)]]))))^-1)^2),"")</f>
        <v/>
      </c>
      <c r="N1546" s="91" t="str">
        <f>IF(Table4[[#This Row],[f turbulent]]="","",Table4[[#This Row],[f turbulent (guess)]]-Table4[[#This Row],[f turbulent]])</f>
        <v/>
      </c>
      <c r="O1546" s="87">
        <f>IF(Table4[[#This Row],[Segment]]="",0,IF(C1547="",0,IF(C1547&lt;=Table4[[#This Row],[Diameter (in)]],0,1-(D1546/D1547))))</f>
        <v>0</v>
      </c>
      <c r="P1546" s="92" t="str">
        <f>IF(Table4[[#This Row],[Segment]]="","",IF(C1546&gt;C1547,"",IF(C1547="",0.55,(0.55*(1-D1547/D1546)))))</f>
        <v/>
      </c>
      <c r="Q154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46" s="92" t="str">
        <f>IF(Table4[[#This Row],[Segment]]="","",IF(Table4[[#This Row],[Kexpansion]]="","0",((Table4[[#This Row],[Velocity (m/s)]]^2)/2)*Table4[[#This Row],[Kexpansion]]))</f>
        <v/>
      </c>
      <c r="S1546" s="92" t="str">
        <f>IF(Table4[[#This Row],[Segment]]="","",IF(Table4[[#This Row],[Kcontraction]]="","0",((Table4[[#This Row],[Velocity (m/s)]]^2)/2)*Table4[[#This Row],[Kcontraction]]))</f>
        <v/>
      </c>
      <c r="T1546" s="89" t="str">
        <f>IF(Table4[[#This Row],[Segment]]="","",SUMIF($Y$7:$Y$2000,Table4[[#This Row],[Segment]],$AD$7:$AD$2000))</f>
        <v/>
      </c>
      <c r="U1546" s="95" t="str">
        <f>IF(Table4[[#This Row],[Segment]]="","",Table4[[#This Row],[Hfriction (J/kg)]]+Table4[[#This Row],[Hexpansions (J/kg)]]+Table4[[#This Row],[Hcontractions (J/kg)]]+Table4[[#This Row],[Hf (J/kg)]])</f>
        <v/>
      </c>
      <c r="V1546" s="95" t="str">
        <f>IF(Table4[[#This Row],[Segment]]="","",Table4[[#This Row],[Total Friction Loss (J/kg)]]*Table3[Density (kg/m3)])</f>
        <v/>
      </c>
      <c r="W1546" s="95" t="str">
        <f>IF(Table4[[#This Row],[Segment]]="","",Table4[[#This Row],[Total Pressure Drop (Pa)]]/1000)</f>
        <v/>
      </c>
      <c r="Y1546" s="82" t="str">
        <f>IF('Set Up'!D1769="","",'Set Up'!D1769)</f>
        <v/>
      </c>
      <c r="Z1546" s="82" t="str">
        <f>IF('Set Up'!E1769="","",'Set Up'!E1769)</f>
        <v/>
      </c>
      <c r="AA1546" s="82" t="str">
        <f>IF('Set Up'!F1769="","",'Set Up'!F1769)</f>
        <v/>
      </c>
      <c r="AB1546" s="82" t="str">
        <f>IF('Set Up'!G1769="","",'Set Up'!G1769)</f>
        <v/>
      </c>
      <c r="AC1546" s="82" t="str">
        <f t="array" ref="AC1546">IF(Y1546="","",INDEX(Data!$G$4:$G$51,MATCH(Table7[[#This Row],[Fitting]]&amp;Table7[[#This Row],[Fitting Subtype]],Data!$E$4:$E$51&amp;Data!$F$4:$F$51,0)))</f>
        <v/>
      </c>
      <c r="AD1546" s="89" t="str">
        <f>IF(Table7[[#This Row],[Segment]]="","",Table7[[#This Row],[Quantity]]*Table7[[#This Row],[Kf]]*(((INDEX(Table4[Velocity (m/s)],MATCH(Table7[[#This Row],[Segment]],Table4[Segment],0)))^2)/2))</f>
        <v/>
      </c>
      <c r="AF1546" s="82" t="str">
        <f>Table4[[#This Row],[Segment]]</f>
        <v/>
      </c>
      <c r="AG1546" s="75"/>
      <c r="AH1546" s="82" t="str">
        <f>IF(Table5[[#This Row],[Segment]]="","",AG1546-Table4[[#This Row],[Total Pressure Drop (kPa)]])</f>
        <v/>
      </c>
    </row>
    <row r="1547" spans="1:34" x14ac:dyDescent="0.25">
      <c r="A1547" s="95" t="str">
        <f>IF('Set Up'!A1544="","",'Set Up'!A1544)</f>
        <v/>
      </c>
      <c r="B1547" s="75" t="s">
        <v>81</v>
      </c>
      <c r="C1547" s="85"/>
      <c r="D1547" s="86" t="str">
        <f>IF(Table4[[#This Row],[Diameter (in)]]="","",(((CONVERT(Table4[[#This Row],[Diameter (in)]],"in","m"))/2)^2)*PI())</f>
        <v/>
      </c>
      <c r="E1547" s="87" t="str">
        <f>IF(Table4[[#This Row],[Area (m2)]]="","",$D$4/Table4[[#This Row],[Area (m2)]])</f>
        <v/>
      </c>
      <c r="F1547" s="85">
        <f t="shared" si="24"/>
        <v>4.6951999999999998</v>
      </c>
      <c r="G1547" s="88" t="str">
        <f>IF(Table4[[#This Row],[Segment]]="","",(CONVERT(Table4[[#This Row],[Diameter (in)]],"in","m")*$B$4*Table4[[#This Row],[Velocity (m/s)]])/$C$4)</f>
        <v/>
      </c>
      <c r="H1547" s="96" t="str">
        <f>IF(Table4[[#This Row],[Segment]]="","",IF(Table4[[#This Row],[Teynold''s Number]]&gt;4000,"TURBULENT","LAMINAR"))</f>
        <v/>
      </c>
      <c r="I1547" s="86" t="str">
        <f>IF(Table4[[#This Row],[Segment]]="","",INDEX(Data!C1544:C1558,MATCH(Table4[Material],Data!B1544:B1558,0)))</f>
        <v/>
      </c>
      <c r="J1547" s="89" t="str">
        <f>IF(Table4[[#This Row],[ε (m)]]="","",Table4[[#This Row],[ε (m)]]/(CONVERT(Table4[[#This Row],[Diameter (in)]],"in","m")))</f>
        <v/>
      </c>
      <c r="K1547" s="96" t="str">
        <f>IF(Table4[[#This Row],[Regime]]="LAMINAR",16/Table4[[#This Row],[Teynold''s Number]],"-")</f>
        <v>-</v>
      </c>
      <c r="L1547" s="86"/>
      <c r="M1547" s="97" t="str">
        <f>IF(Table4[[#This Row],[Regime]]="TURBULENT",(((-4*LOG10(Table4[[#This Row],[ε/D]]/3.7+1.256/(Table4[[#This Row],[Teynold''s Number]]*SQRT(Table4[[#This Row],[f turbulent (guess)]]))))^-1)^2),"")</f>
        <v/>
      </c>
      <c r="N1547" s="91" t="str">
        <f>IF(Table4[[#This Row],[f turbulent]]="","",Table4[[#This Row],[f turbulent (guess)]]-Table4[[#This Row],[f turbulent]])</f>
        <v/>
      </c>
      <c r="O1547" s="87">
        <f>IF(Table4[[#This Row],[Segment]]="",0,IF(C1548="",0,IF(C1548&lt;=Table4[[#This Row],[Diameter (in)]],0,1-(D1547/D1548))))</f>
        <v>0</v>
      </c>
      <c r="P1547" s="92" t="str">
        <f>IF(Table4[[#This Row],[Segment]]="","",IF(C1547&gt;C1548,"",IF(C1548="",0.55,(0.55*(1-D1548/D1547)))))</f>
        <v/>
      </c>
      <c r="Q154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47" s="92" t="str">
        <f>IF(Table4[[#This Row],[Segment]]="","",IF(Table4[[#This Row],[Kexpansion]]="","0",((Table4[[#This Row],[Velocity (m/s)]]^2)/2)*Table4[[#This Row],[Kexpansion]]))</f>
        <v/>
      </c>
      <c r="S1547" s="92" t="str">
        <f>IF(Table4[[#This Row],[Segment]]="","",IF(Table4[[#This Row],[Kcontraction]]="","0",((Table4[[#This Row],[Velocity (m/s)]]^2)/2)*Table4[[#This Row],[Kcontraction]]))</f>
        <v/>
      </c>
      <c r="T1547" s="89" t="str">
        <f>IF(Table4[[#This Row],[Segment]]="","",SUMIF($Y$7:$Y$2000,Table4[[#This Row],[Segment]],$AD$7:$AD$2000))</f>
        <v/>
      </c>
      <c r="U1547" s="95" t="str">
        <f>IF(Table4[[#This Row],[Segment]]="","",Table4[[#This Row],[Hfriction (J/kg)]]+Table4[[#This Row],[Hexpansions (J/kg)]]+Table4[[#This Row],[Hcontractions (J/kg)]]+Table4[[#This Row],[Hf (J/kg)]])</f>
        <v/>
      </c>
      <c r="V1547" s="95" t="str">
        <f>IF(Table4[[#This Row],[Segment]]="","",Table4[[#This Row],[Total Friction Loss (J/kg)]]*Table3[Density (kg/m3)])</f>
        <v/>
      </c>
      <c r="W1547" s="95" t="str">
        <f>IF(Table4[[#This Row],[Segment]]="","",Table4[[#This Row],[Total Pressure Drop (Pa)]]/1000)</f>
        <v/>
      </c>
      <c r="Y1547" s="82" t="str">
        <f>IF('Set Up'!D1770="","",'Set Up'!D1770)</f>
        <v/>
      </c>
      <c r="Z1547" s="82" t="str">
        <f>IF('Set Up'!E1770="","",'Set Up'!E1770)</f>
        <v/>
      </c>
      <c r="AA1547" s="82" t="str">
        <f>IF('Set Up'!F1770="","",'Set Up'!F1770)</f>
        <v/>
      </c>
      <c r="AB1547" s="82" t="str">
        <f>IF('Set Up'!G1770="","",'Set Up'!G1770)</f>
        <v/>
      </c>
      <c r="AC1547" s="82" t="str">
        <f t="array" ref="AC1547">IF(Y1547="","",INDEX(Data!$G$4:$G$51,MATCH(Table7[[#This Row],[Fitting]]&amp;Table7[[#This Row],[Fitting Subtype]],Data!$E$4:$E$51&amp;Data!$F$4:$F$51,0)))</f>
        <v/>
      </c>
      <c r="AD1547" s="89" t="str">
        <f>IF(Table7[[#This Row],[Segment]]="","",Table7[[#This Row],[Quantity]]*Table7[[#This Row],[Kf]]*(((INDEX(Table4[Velocity (m/s)],MATCH(Table7[[#This Row],[Segment]],Table4[Segment],0)))^2)/2))</f>
        <v/>
      </c>
      <c r="AF1547" s="82" t="str">
        <f>Table4[[#This Row],[Segment]]</f>
        <v/>
      </c>
      <c r="AG1547" s="75"/>
      <c r="AH1547" s="82" t="str">
        <f>IF(Table5[[#This Row],[Segment]]="","",AG1547-Table4[[#This Row],[Total Pressure Drop (kPa)]])</f>
        <v/>
      </c>
    </row>
    <row r="1548" spans="1:34" x14ac:dyDescent="0.25">
      <c r="A1548" s="95" t="str">
        <f>IF('Set Up'!A1545="","",'Set Up'!A1545)</f>
        <v/>
      </c>
      <c r="B1548" s="75" t="s">
        <v>81</v>
      </c>
      <c r="C1548" s="85"/>
      <c r="D1548" s="86" t="str">
        <f>IF(Table4[[#This Row],[Diameter (in)]]="","",(((CONVERT(Table4[[#This Row],[Diameter (in)]],"in","m"))/2)^2)*PI())</f>
        <v/>
      </c>
      <c r="E1548" s="87" t="str">
        <f>IF(Table4[[#This Row],[Area (m2)]]="","",$D$4/Table4[[#This Row],[Area (m2)]])</f>
        <v/>
      </c>
      <c r="F1548" s="85">
        <f t="shared" si="24"/>
        <v>4.6951999999999998</v>
      </c>
      <c r="G1548" s="88" t="str">
        <f>IF(Table4[[#This Row],[Segment]]="","",(CONVERT(Table4[[#This Row],[Diameter (in)]],"in","m")*$B$4*Table4[[#This Row],[Velocity (m/s)]])/$C$4)</f>
        <v/>
      </c>
      <c r="H1548" s="96" t="str">
        <f>IF(Table4[[#This Row],[Segment]]="","",IF(Table4[[#This Row],[Teynold''s Number]]&gt;4000,"TURBULENT","LAMINAR"))</f>
        <v/>
      </c>
      <c r="I1548" s="86" t="str">
        <f>IF(Table4[[#This Row],[Segment]]="","",INDEX(Data!C1545:C1559,MATCH(Table4[Material],Data!B1545:B1559,0)))</f>
        <v/>
      </c>
      <c r="J1548" s="89" t="str">
        <f>IF(Table4[[#This Row],[ε (m)]]="","",Table4[[#This Row],[ε (m)]]/(CONVERT(Table4[[#This Row],[Diameter (in)]],"in","m")))</f>
        <v/>
      </c>
      <c r="K1548" s="96" t="str">
        <f>IF(Table4[[#This Row],[Regime]]="LAMINAR",16/Table4[[#This Row],[Teynold''s Number]],"-")</f>
        <v>-</v>
      </c>
      <c r="L1548" s="86"/>
      <c r="M1548" s="97" t="str">
        <f>IF(Table4[[#This Row],[Regime]]="TURBULENT",(((-4*LOG10(Table4[[#This Row],[ε/D]]/3.7+1.256/(Table4[[#This Row],[Teynold''s Number]]*SQRT(Table4[[#This Row],[f turbulent (guess)]]))))^-1)^2),"")</f>
        <v/>
      </c>
      <c r="N1548" s="91" t="str">
        <f>IF(Table4[[#This Row],[f turbulent]]="","",Table4[[#This Row],[f turbulent (guess)]]-Table4[[#This Row],[f turbulent]])</f>
        <v/>
      </c>
      <c r="O1548" s="87">
        <f>IF(Table4[[#This Row],[Segment]]="",0,IF(C1549="",0,IF(C1549&lt;=Table4[[#This Row],[Diameter (in)]],0,1-(D1548/D1549))))</f>
        <v>0</v>
      </c>
      <c r="P1548" s="92" t="str">
        <f>IF(Table4[[#This Row],[Segment]]="","",IF(C1548&gt;C1549,"",IF(C1549="",0.55,(0.55*(1-D1549/D1548)))))</f>
        <v/>
      </c>
      <c r="Q154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48" s="92" t="str">
        <f>IF(Table4[[#This Row],[Segment]]="","",IF(Table4[[#This Row],[Kexpansion]]="","0",((Table4[[#This Row],[Velocity (m/s)]]^2)/2)*Table4[[#This Row],[Kexpansion]]))</f>
        <v/>
      </c>
      <c r="S1548" s="92" t="str">
        <f>IF(Table4[[#This Row],[Segment]]="","",IF(Table4[[#This Row],[Kcontraction]]="","0",((Table4[[#This Row],[Velocity (m/s)]]^2)/2)*Table4[[#This Row],[Kcontraction]]))</f>
        <v/>
      </c>
      <c r="T1548" s="89" t="str">
        <f>IF(Table4[[#This Row],[Segment]]="","",SUMIF($Y$7:$Y$2000,Table4[[#This Row],[Segment]],$AD$7:$AD$2000))</f>
        <v/>
      </c>
      <c r="U1548" s="95" t="str">
        <f>IF(Table4[[#This Row],[Segment]]="","",Table4[[#This Row],[Hfriction (J/kg)]]+Table4[[#This Row],[Hexpansions (J/kg)]]+Table4[[#This Row],[Hcontractions (J/kg)]]+Table4[[#This Row],[Hf (J/kg)]])</f>
        <v/>
      </c>
      <c r="V1548" s="95" t="str">
        <f>IF(Table4[[#This Row],[Segment]]="","",Table4[[#This Row],[Total Friction Loss (J/kg)]]*Table3[Density (kg/m3)])</f>
        <v/>
      </c>
      <c r="W1548" s="95" t="str">
        <f>IF(Table4[[#This Row],[Segment]]="","",Table4[[#This Row],[Total Pressure Drop (Pa)]]/1000)</f>
        <v/>
      </c>
      <c r="Y1548" s="82" t="str">
        <f>IF('Set Up'!D1771="","",'Set Up'!D1771)</f>
        <v/>
      </c>
      <c r="Z1548" s="82" t="str">
        <f>IF('Set Up'!E1771="","",'Set Up'!E1771)</f>
        <v/>
      </c>
      <c r="AA1548" s="82" t="str">
        <f>IF('Set Up'!F1771="","",'Set Up'!F1771)</f>
        <v/>
      </c>
      <c r="AB1548" s="82" t="str">
        <f>IF('Set Up'!G1771="","",'Set Up'!G1771)</f>
        <v/>
      </c>
      <c r="AC1548" s="82" t="str">
        <f t="array" ref="AC1548">IF(Y1548="","",INDEX(Data!$G$4:$G$51,MATCH(Table7[[#This Row],[Fitting]]&amp;Table7[[#This Row],[Fitting Subtype]],Data!$E$4:$E$51&amp;Data!$F$4:$F$51,0)))</f>
        <v/>
      </c>
      <c r="AD1548" s="89" t="str">
        <f>IF(Table7[[#This Row],[Segment]]="","",Table7[[#This Row],[Quantity]]*Table7[[#This Row],[Kf]]*(((INDEX(Table4[Velocity (m/s)],MATCH(Table7[[#This Row],[Segment]],Table4[Segment],0)))^2)/2))</f>
        <v/>
      </c>
      <c r="AF1548" s="82" t="str">
        <f>Table4[[#This Row],[Segment]]</f>
        <v/>
      </c>
      <c r="AG1548" s="75"/>
      <c r="AH1548" s="82" t="str">
        <f>IF(Table5[[#This Row],[Segment]]="","",AG1548-Table4[[#This Row],[Total Pressure Drop (kPa)]])</f>
        <v/>
      </c>
    </row>
    <row r="1549" spans="1:34" x14ac:dyDescent="0.25">
      <c r="A1549" s="95" t="str">
        <f>IF('Set Up'!A1546="","",'Set Up'!A1546)</f>
        <v/>
      </c>
      <c r="B1549" s="75" t="s">
        <v>81</v>
      </c>
      <c r="C1549" s="85"/>
      <c r="D1549" s="86" t="str">
        <f>IF(Table4[[#This Row],[Diameter (in)]]="","",(((CONVERT(Table4[[#This Row],[Diameter (in)]],"in","m"))/2)^2)*PI())</f>
        <v/>
      </c>
      <c r="E1549" s="87" t="str">
        <f>IF(Table4[[#This Row],[Area (m2)]]="","",$D$4/Table4[[#This Row],[Area (m2)]])</f>
        <v/>
      </c>
      <c r="F1549" s="85">
        <f t="shared" si="24"/>
        <v>4.6951999999999998</v>
      </c>
      <c r="G1549" s="88" t="str">
        <f>IF(Table4[[#This Row],[Segment]]="","",(CONVERT(Table4[[#This Row],[Diameter (in)]],"in","m")*$B$4*Table4[[#This Row],[Velocity (m/s)]])/$C$4)</f>
        <v/>
      </c>
      <c r="H1549" s="96" t="str">
        <f>IF(Table4[[#This Row],[Segment]]="","",IF(Table4[[#This Row],[Teynold''s Number]]&gt;4000,"TURBULENT","LAMINAR"))</f>
        <v/>
      </c>
      <c r="I1549" s="86" t="str">
        <f>IF(Table4[[#This Row],[Segment]]="","",INDEX(Data!C1546:C1560,MATCH(Table4[Material],Data!B1546:B1560,0)))</f>
        <v/>
      </c>
      <c r="J1549" s="89" t="str">
        <f>IF(Table4[[#This Row],[ε (m)]]="","",Table4[[#This Row],[ε (m)]]/(CONVERT(Table4[[#This Row],[Diameter (in)]],"in","m")))</f>
        <v/>
      </c>
      <c r="K1549" s="96" t="str">
        <f>IF(Table4[[#This Row],[Regime]]="LAMINAR",16/Table4[[#This Row],[Teynold''s Number]],"-")</f>
        <v>-</v>
      </c>
      <c r="L1549" s="86"/>
      <c r="M1549" s="97" t="str">
        <f>IF(Table4[[#This Row],[Regime]]="TURBULENT",(((-4*LOG10(Table4[[#This Row],[ε/D]]/3.7+1.256/(Table4[[#This Row],[Teynold''s Number]]*SQRT(Table4[[#This Row],[f turbulent (guess)]]))))^-1)^2),"")</f>
        <v/>
      </c>
      <c r="N1549" s="91" t="str">
        <f>IF(Table4[[#This Row],[f turbulent]]="","",Table4[[#This Row],[f turbulent (guess)]]-Table4[[#This Row],[f turbulent]])</f>
        <v/>
      </c>
      <c r="O1549" s="87">
        <f>IF(Table4[[#This Row],[Segment]]="",0,IF(C1550="",0,IF(C1550&lt;=Table4[[#This Row],[Diameter (in)]],0,1-(D1549/D1550))))</f>
        <v>0</v>
      </c>
      <c r="P1549" s="92" t="str">
        <f>IF(Table4[[#This Row],[Segment]]="","",IF(C1549&gt;C1550,"",IF(C1550="",0.55,(0.55*(1-D1550/D1549)))))</f>
        <v/>
      </c>
      <c r="Q154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49" s="92" t="str">
        <f>IF(Table4[[#This Row],[Segment]]="","",IF(Table4[[#This Row],[Kexpansion]]="","0",((Table4[[#This Row],[Velocity (m/s)]]^2)/2)*Table4[[#This Row],[Kexpansion]]))</f>
        <v/>
      </c>
      <c r="S1549" s="92" t="str">
        <f>IF(Table4[[#This Row],[Segment]]="","",IF(Table4[[#This Row],[Kcontraction]]="","0",((Table4[[#This Row],[Velocity (m/s)]]^2)/2)*Table4[[#This Row],[Kcontraction]]))</f>
        <v/>
      </c>
      <c r="T1549" s="89" t="str">
        <f>IF(Table4[[#This Row],[Segment]]="","",SUMIF($Y$7:$Y$2000,Table4[[#This Row],[Segment]],$AD$7:$AD$2000))</f>
        <v/>
      </c>
      <c r="U1549" s="95" t="str">
        <f>IF(Table4[[#This Row],[Segment]]="","",Table4[[#This Row],[Hfriction (J/kg)]]+Table4[[#This Row],[Hexpansions (J/kg)]]+Table4[[#This Row],[Hcontractions (J/kg)]]+Table4[[#This Row],[Hf (J/kg)]])</f>
        <v/>
      </c>
      <c r="V1549" s="95" t="str">
        <f>IF(Table4[[#This Row],[Segment]]="","",Table4[[#This Row],[Total Friction Loss (J/kg)]]*Table3[Density (kg/m3)])</f>
        <v/>
      </c>
      <c r="W1549" s="95" t="str">
        <f>IF(Table4[[#This Row],[Segment]]="","",Table4[[#This Row],[Total Pressure Drop (Pa)]]/1000)</f>
        <v/>
      </c>
      <c r="Y1549" s="82" t="str">
        <f>IF('Set Up'!D1772="","",'Set Up'!D1772)</f>
        <v/>
      </c>
      <c r="Z1549" s="82" t="str">
        <f>IF('Set Up'!E1772="","",'Set Up'!E1772)</f>
        <v/>
      </c>
      <c r="AA1549" s="82" t="str">
        <f>IF('Set Up'!F1772="","",'Set Up'!F1772)</f>
        <v/>
      </c>
      <c r="AB1549" s="82" t="str">
        <f>IF('Set Up'!G1772="","",'Set Up'!G1772)</f>
        <v/>
      </c>
      <c r="AC1549" s="82" t="str">
        <f t="array" ref="AC1549">IF(Y1549="","",INDEX(Data!$G$4:$G$51,MATCH(Table7[[#This Row],[Fitting]]&amp;Table7[[#This Row],[Fitting Subtype]],Data!$E$4:$E$51&amp;Data!$F$4:$F$51,0)))</f>
        <v/>
      </c>
      <c r="AD1549" s="89" t="str">
        <f>IF(Table7[[#This Row],[Segment]]="","",Table7[[#This Row],[Quantity]]*Table7[[#This Row],[Kf]]*(((INDEX(Table4[Velocity (m/s)],MATCH(Table7[[#This Row],[Segment]],Table4[Segment],0)))^2)/2))</f>
        <v/>
      </c>
      <c r="AF1549" s="82" t="str">
        <f>Table4[[#This Row],[Segment]]</f>
        <v/>
      </c>
      <c r="AG1549" s="75"/>
      <c r="AH1549" s="82" t="str">
        <f>IF(Table5[[#This Row],[Segment]]="","",AG1549-Table4[[#This Row],[Total Pressure Drop (kPa)]])</f>
        <v/>
      </c>
    </row>
    <row r="1550" spans="1:34" x14ac:dyDescent="0.25">
      <c r="A1550" s="95" t="str">
        <f>IF('Set Up'!A1547="","",'Set Up'!A1547)</f>
        <v/>
      </c>
      <c r="B1550" s="75" t="s">
        <v>81</v>
      </c>
      <c r="C1550" s="85"/>
      <c r="D1550" s="86" t="str">
        <f>IF(Table4[[#This Row],[Diameter (in)]]="","",(((CONVERT(Table4[[#This Row],[Diameter (in)]],"in","m"))/2)^2)*PI())</f>
        <v/>
      </c>
      <c r="E1550" s="87" t="str">
        <f>IF(Table4[[#This Row],[Area (m2)]]="","",$D$4/Table4[[#This Row],[Area (m2)]])</f>
        <v/>
      </c>
      <c r="F1550" s="85">
        <f t="shared" si="24"/>
        <v>4.6951999999999998</v>
      </c>
      <c r="G1550" s="88" t="str">
        <f>IF(Table4[[#This Row],[Segment]]="","",(CONVERT(Table4[[#This Row],[Diameter (in)]],"in","m")*$B$4*Table4[[#This Row],[Velocity (m/s)]])/$C$4)</f>
        <v/>
      </c>
      <c r="H1550" s="96" t="str">
        <f>IF(Table4[[#This Row],[Segment]]="","",IF(Table4[[#This Row],[Teynold''s Number]]&gt;4000,"TURBULENT","LAMINAR"))</f>
        <v/>
      </c>
      <c r="I1550" s="86" t="str">
        <f>IF(Table4[[#This Row],[Segment]]="","",INDEX(Data!C1547:C1561,MATCH(Table4[Material],Data!B1547:B1561,0)))</f>
        <v/>
      </c>
      <c r="J1550" s="89" t="str">
        <f>IF(Table4[[#This Row],[ε (m)]]="","",Table4[[#This Row],[ε (m)]]/(CONVERT(Table4[[#This Row],[Diameter (in)]],"in","m")))</f>
        <v/>
      </c>
      <c r="K1550" s="96" t="str">
        <f>IF(Table4[[#This Row],[Regime]]="LAMINAR",16/Table4[[#This Row],[Teynold''s Number]],"-")</f>
        <v>-</v>
      </c>
      <c r="L1550" s="86"/>
      <c r="M1550" s="97" t="str">
        <f>IF(Table4[[#This Row],[Regime]]="TURBULENT",(((-4*LOG10(Table4[[#This Row],[ε/D]]/3.7+1.256/(Table4[[#This Row],[Teynold''s Number]]*SQRT(Table4[[#This Row],[f turbulent (guess)]]))))^-1)^2),"")</f>
        <v/>
      </c>
      <c r="N1550" s="91" t="str">
        <f>IF(Table4[[#This Row],[f turbulent]]="","",Table4[[#This Row],[f turbulent (guess)]]-Table4[[#This Row],[f turbulent]])</f>
        <v/>
      </c>
      <c r="O1550" s="87">
        <f>IF(Table4[[#This Row],[Segment]]="",0,IF(C1551="",0,IF(C1551&lt;=Table4[[#This Row],[Diameter (in)]],0,1-(D1550/D1551))))</f>
        <v>0</v>
      </c>
      <c r="P1550" s="92" t="str">
        <f>IF(Table4[[#This Row],[Segment]]="","",IF(C1550&gt;C1551,"",IF(C1551="",0.55,(0.55*(1-D1551/D1550)))))</f>
        <v/>
      </c>
      <c r="Q155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50" s="92" t="str">
        <f>IF(Table4[[#This Row],[Segment]]="","",IF(Table4[[#This Row],[Kexpansion]]="","0",((Table4[[#This Row],[Velocity (m/s)]]^2)/2)*Table4[[#This Row],[Kexpansion]]))</f>
        <v/>
      </c>
      <c r="S1550" s="92" t="str">
        <f>IF(Table4[[#This Row],[Segment]]="","",IF(Table4[[#This Row],[Kcontraction]]="","0",((Table4[[#This Row],[Velocity (m/s)]]^2)/2)*Table4[[#This Row],[Kcontraction]]))</f>
        <v/>
      </c>
      <c r="T1550" s="89" t="str">
        <f>IF(Table4[[#This Row],[Segment]]="","",SUMIF($Y$7:$Y$2000,Table4[[#This Row],[Segment]],$AD$7:$AD$2000))</f>
        <v/>
      </c>
      <c r="U1550" s="95" t="str">
        <f>IF(Table4[[#This Row],[Segment]]="","",Table4[[#This Row],[Hfriction (J/kg)]]+Table4[[#This Row],[Hexpansions (J/kg)]]+Table4[[#This Row],[Hcontractions (J/kg)]]+Table4[[#This Row],[Hf (J/kg)]])</f>
        <v/>
      </c>
      <c r="V1550" s="95" t="str">
        <f>IF(Table4[[#This Row],[Segment]]="","",Table4[[#This Row],[Total Friction Loss (J/kg)]]*Table3[Density (kg/m3)])</f>
        <v/>
      </c>
      <c r="W1550" s="95" t="str">
        <f>IF(Table4[[#This Row],[Segment]]="","",Table4[[#This Row],[Total Pressure Drop (Pa)]]/1000)</f>
        <v/>
      </c>
      <c r="Y1550" s="82" t="str">
        <f>IF('Set Up'!D1773="","",'Set Up'!D1773)</f>
        <v/>
      </c>
      <c r="Z1550" s="82" t="str">
        <f>IF('Set Up'!E1773="","",'Set Up'!E1773)</f>
        <v/>
      </c>
      <c r="AA1550" s="82" t="str">
        <f>IF('Set Up'!F1773="","",'Set Up'!F1773)</f>
        <v/>
      </c>
      <c r="AB1550" s="82" t="str">
        <f>IF('Set Up'!G1773="","",'Set Up'!G1773)</f>
        <v/>
      </c>
      <c r="AC1550" s="82" t="str">
        <f t="array" ref="AC1550">IF(Y1550="","",INDEX(Data!$G$4:$G$51,MATCH(Table7[[#This Row],[Fitting]]&amp;Table7[[#This Row],[Fitting Subtype]],Data!$E$4:$E$51&amp;Data!$F$4:$F$51,0)))</f>
        <v/>
      </c>
      <c r="AD1550" s="89" t="str">
        <f>IF(Table7[[#This Row],[Segment]]="","",Table7[[#This Row],[Quantity]]*Table7[[#This Row],[Kf]]*(((INDEX(Table4[Velocity (m/s)],MATCH(Table7[[#This Row],[Segment]],Table4[Segment],0)))^2)/2))</f>
        <v/>
      </c>
      <c r="AF1550" s="82" t="str">
        <f>Table4[[#This Row],[Segment]]</f>
        <v/>
      </c>
      <c r="AG1550" s="75"/>
      <c r="AH1550" s="82" t="str">
        <f>IF(Table5[[#This Row],[Segment]]="","",AG1550-Table4[[#This Row],[Total Pressure Drop (kPa)]])</f>
        <v/>
      </c>
    </row>
    <row r="1551" spans="1:34" x14ac:dyDescent="0.25">
      <c r="A1551" s="95" t="str">
        <f>IF('Set Up'!A1548="","",'Set Up'!A1548)</f>
        <v/>
      </c>
      <c r="B1551" s="75" t="s">
        <v>81</v>
      </c>
      <c r="C1551" s="85"/>
      <c r="D1551" s="86" t="str">
        <f>IF(Table4[[#This Row],[Diameter (in)]]="","",(((CONVERT(Table4[[#This Row],[Diameter (in)]],"in","m"))/2)^2)*PI())</f>
        <v/>
      </c>
      <c r="E1551" s="87" t="str">
        <f>IF(Table4[[#This Row],[Area (m2)]]="","",$D$4/Table4[[#This Row],[Area (m2)]])</f>
        <v/>
      </c>
      <c r="F1551" s="85">
        <f t="shared" si="24"/>
        <v>4.6951999999999998</v>
      </c>
      <c r="G1551" s="88" t="str">
        <f>IF(Table4[[#This Row],[Segment]]="","",(CONVERT(Table4[[#This Row],[Diameter (in)]],"in","m")*$B$4*Table4[[#This Row],[Velocity (m/s)]])/$C$4)</f>
        <v/>
      </c>
      <c r="H1551" s="96" t="str">
        <f>IF(Table4[[#This Row],[Segment]]="","",IF(Table4[[#This Row],[Teynold''s Number]]&gt;4000,"TURBULENT","LAMINAR"))</f>
        <v/>
      </c>
      <c r="I1551" s="86" t="str">
        <f>IF(Table4[[#This Row],[Segment]]="","",INDEX(Data!C1548:C1562,MATCH(Table4[Material],Data!B1548:B1562,0)))</f>
        <v/>
      </c>
      <c r="J1551" s="89" t="str">
        <f>IF(Table4[[#This Row],[ε (m)]]="","",Table4[[#This Row],[ε (m)]]/(CONVERT(Table4[[#This Row],[Diameter (in)]],"in","m")))</f>
        <v/>
      </c>
      <c r="K1551" s="96" t="str">
        <f>IF(Table4[[#This Row],[Regime]]="LAMINAR",16/Table4[[#This Row],[Teynold''s Number]],"-")</f>
        <v>-</v>
      </c>
      <c r="L1551" s="86"/>
      <c r="M1551" s="97" t="str">
        <f>IF(Table4[[#This Row],[Regime]]="TURBULENT",(((-4*LOG10(Table4[[#This Row],[ε/D]]/3.7+1.256/(Table4[[#This Row],[Teynold''s Number]]*SQRT(Table4[[#This Row],[f turbulent (guess)]]))))^-1)^2),"")</f>
        <v/>
      </c>
      <c r="N1551" s="91" t="str">
        <f>IF(Table4[[#This Row],[f turbulent]]="","",Table4[[#This Row],[f turbulent (guess)]]-Table4[[#This Row],[f turbulent]])</f>
        <v/>
      </c>
      <c r="O1551" s="87">
        <f>IF(Table4[[#This Row],[Segment]]="",0,IF(C1552="",0,IF(C1552&lt;=Table4[[#This Row],[Diameter (in)]],0,1-(D1551/D1552))))</f>
        <v>0</v>
      </c>
      <c r="P1551" s="92" t="str">
        <f>IF(Table4[[#This Row],[Segment]]="","",IF(C1551&gt;C1552,"",IF(C1552="",0.55,(0.55*(1-D1552/D1551)))))</f>
        <v/>
      </c>
      <c r="Q155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51" s="92" t="str">
        <f>IF(Table4[[#This Row],[Segment]]="","",IF(Table4[[#This Row],[Kexpansion]]="","0",((Table4[[#This Row],[Velocity (m/s)]]^2)/2)*Table4[[#This Row],[Kexpansion]]))</f>
        <v/>
      </c>
      <c r="S1551" s="92" t="str">
        <f>IF(Table4[[#This Row],[Segment]]="","",IF(Table4[[#This Row],[Kcontraction]]="","0",((Table4[[#This Row],[Velocity (m/s)]]^2)/2)*Table4[[#This Row],[Kcontraction]]))</f>
        <v/>
      </c>
      <c r="T1551" s="89" t="str">
        <f>IF(Table4[[#This Row],[Segment]]="","",SUMIF($Y$7:$Y$2000,Table4[[#This Row],[Segment]],$AD$7:$AD$2000))</f>
        <v/>
      </c>
      <c r="U1551" s="95" t="str">
        <f>IF(Table4[[#This Row],[Segment]]="","",Table4[[#This Row],[Hfriction (J/kg)]]+Table4[[#This Row],[Hexpansions (J/kg)]]+Table4[[#This Row],[Hcontractions (J/kg)]]+Table4[[#This Row],[Hf (J/kg)]])</f>
        <v/>
      </c>
      <c r="V1551" s="95" t="str">
        <f>IF(Table4[[#This Row],[Segment]]="","",Table4[[#This Row],[Total Friction Loss (J/kg)]]*Table3[Density (kg/m3)])</f>
        <v/>
      </c>
      <c r="W1551" s="95" t="str">
        <f>IF(Table4[[#This Row],[Segment]]="","",Table4[[#This Row],[Total Pressure Drop (Pa)]]/1000)</f>
        <v/>
      </c>
      <c r="Y1551" s="82" t="str">
        <f>IF('Set Up'!D1774="","",'Set Up'!D1774)</f>
        <v/>
      </c>
      <c r="Z1551" s="82" t="str">
        <f>IF('Set Up'!E1774="","",'Set Up'!E1774)</f>
        <v/>
      </c>
      <c r="AA1551" s="82" t="str">
        <f>IF('Set Up'!F1774="","",'Set Up'!F1774)</f>
        <v/>
      </c>
      <c r="AB1551" s="82" t="str">
        <f>IF('Set Up'!G1774="","",'Set Up'!G1774)</f>
        <v/>
      </c>
      <c r="AC1551" s="82" t="str">
        <f t="array" ref="AC1551">IF(Y1551="","",INDEX(Data!$G$4:$G$51,MATCH(Table7[[#This Row],[Fitting]]&amp;Table7[[#This Row],[Fitting Subtype]],Data!$E$4:$E$51&amp;Data!$F$4:$F$51,0)))</f>
        <v/>
      </c>
      <c r="AD1551" s="89" t="str">
        <f>IF(Table7[[#This Row],[Segment]]="","",Table7[[#This Row],[Quantity]]*Table7[[#This Row],[Kf]]*(((INDEX(Table4[Velocity (m/s)],MATCH(Table7[[#This Row],[Segment]],Table4[Segment],0)))^2)/2))</f>
        <v/>
      </c>
      <c r="AF1551" s="82" t="str">
        <f>Table4[[#This Row],[Segment]]</f>
        <v/>
      </c>
      <c r="AG1551" s="75"/>
      <c r="AH1551" s="82" t="str">
        <f>IF(Table5[[#This Row],[Segment]]="","",AG1551-Table4[[#This Row],[Total Pressure Drop (kPa)]])</f>
        <v/>
      </c>
    </row>
    <row r="1552" spans="1:34" x14ac:dyDescent="0.25">
      <c r="A1552" s="95" t="str">
        <f>IF('Set Up'!A1549="","",'Set Up'!A1549)</f>
        <v/>
      </c>
      <c r="B1552" s="75" t="s">
        <v>81</v>
      </c>
      <c r="C1552" s="85"/>
      <c r="D1552" s="86" t="str">
        <f>IF(Table4[[#This Row],[Diameter (in)]]="","",(((CONVERT(Table4[[#This Row],[Diameter (in)]],"in","m"))/2)^2)*PI())</f>
        <v/>
      </c>
      <c r="E1552" s="87" t="str">
        <f>IF(Table4[[#This Row],[Area (m2)]]="","",$D$4/Table4[[#This Row],[Area (m2)]])</f>
        <v/>
      </c>
      <c r="F1552" s="85">
        <f t="shared" si="24"/>
        <v>4.6951999999999998</v>
      </c>
      <c r="G1552" s="88" t="str">
        <f>IF(Table4[[#This Row],[Segment]]="","",(CONVERT(Table4[[#This Row],[Diameter (in)]],"in","m")*$B$4*Table4[[#This Row],[Velocity (m/s)]])/$C$4)</f>
        <v/>
      </c>
      <c r="H1552" s="96" t="str">
        <f>IF(Table4[[#This Row],[Segment]]="","",IF(Table4[[#This Row],[Teynold''s Number]]&gt;4000,"TURBULENT","LAMINAR"))</f>
        <v/>
      </c>
      <c r="I1552" s="86" t="str">
        <f>IF(Table4[[#This Row],[Segment]]="","",INDEX(Data!C1549:C1563,MATCH(Table4[Material],Data!B1549:B1563,0)))</f>
        <v/>
      </c>
      <c r="J1552" s="89" t="str">
        <f>IF(Table4[[#This Row],[ε (m)]]="","",Table4[[#This Row],[ε (m)]]/(CONVERT(Table4[[#This Row],[Diameter (in)]],"in","m")))</f>
        <v/>
      </c>
      <c r="K1552" s="96" t="str">
        <f>IF(Table4[[#This Row],[Regime]]="LAMINAR",16/Table4[[#This Row],[Teynold''s Number]],"-")</f>
        <v>-</v>
      </c>
      <c r="L1552" s="86"/>
      <c r="M1552" s="97" t="str">
        <f>IF(Table4[[#This Row],[Regime]]="TURBULENT",(((-4*LOG10(Table4[[#This Row],[ε/D]]/3.7+1.256/(Table4[[#This Row],[Teynold''s Number]]*SQRT(Table4[[#This Row],[f turbulent (guess)]]))))^-1)^2),"")</f>
        <v/>
      </c>
      <c r="N1552" s="91" t="str">
        <f>IF(Table4[[#This Row],[f turbulent]]="","",Table4[[#This Row],[f turbulent (guess)]]-Table4[[#This Row],[f turbulent]])</f>
        <v/>
      </c>
      <c r="O1552" s="87">
        <f>IF(Table4[[#This Row],[Segment]]="",0,IF(C1553="",0,IF(C1553&lt;=Table4[[#This Row],[Diameter (in)]],0,1-(D1552/D1553))))</f>
        <v>0</v>
      </c>
      <c r="P1552" s="92" t="str">
        <f>IF(Table4[[#This Row],[Segment]]="","",IF(C1552&gt;C1553,"",IF(C1553="",0.55,(0.55*(1-D1553/D1552)))))</f>
        <v/>
      </c>
      <c r="Q155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52" s="92" t="str">
        <f>IF(Table4[[#This Row],[Segment]]="","",IF(Table4[[#This Row],[Kexpansion]]="","0",((Table4[[#This Row],[Velocity (m/s)]]^2)/2)*Table4[[#This Row],[Kexpansion]]))</f>
        <v/>
      </c>
      <c r="S1552" s="92" t="str">
        <f>IF(Table4[[#This Row],[Segment]]="","",IF(Table4[[#This Row],[Kcontraction]]="","0",((Table4[[#This Row],[Velocity (m/s)]]^2)/2)*Table4[[#This Row],[Kcontraction]]))</f>
        <v/>
      </c>
      <c r="T1552" s="89" t="str">
        <f>IF(Table4[[#This Row],[Segment]]="","",SUMIF($Y$7:$Y$2000,Table4[[#This Row],[Segment]],$AD$7:$AD$2000))</f>
        <v/>
      </c>
      <c r="U1552" s="95" t="str">
        <f>IF(Table4[[#This Row],[Segment]]="","",Table4[[#This Row],[Hfriction (J/kg)]]+Table4[[#This Row],[Hexpansions (J/kg)]]+Table4[[#This Row],[Hcontractions (J/kg)]]+Table4[[#This Row],[Hf (J/kg)]])</f>
        <v/>
      </c>
      <c r="V1552" s="95" t="str">
        <f>IF(Table4[[#This Row],[Segment]]="","",Table4[[#This Row],[Total Friction Loss (J/kg)]]*Table3[Density (kg/m3)])</f>
        <v/>
      </c>
      <c r="W1552" s="95" t="str">
        <f>IF(Table4[[#This Row],[Segment]]="","",Table4[[#This Row],[Total Pressure Drop (Pa)]]/1000)</f>
        <v/>
      </c>
      <c r="Y1552" s="82" t="str">
        <f>IF('Set Up'!D1775="","",'Set Up'!D1775)</f>
        <v/>
      </c>
      <c r="Z1552" s="82" t="str">
        <f>IF('Set Up'!E1775="","",'Set Up'!E1775)</f>
        <v/>
      </c>
      <c r="AA1552" s="82" t="str">
        <f>IF('Set Up'!F1775="","",'Set Up'!F1775)</f>
        <v/>
      </c>
      <c r="AB1552" s="82" t="str">
        <f>IF('Set Up'!G1775="","",'Set Up'!G1775)</f>
        <v/>
      </c>
      <c r="AC1552" s="82" t="str">
        <f t="array" ref="AC1552">IF(Y1552="","",INDEX(Data!$G$4:$G$51,MATCH(Table7[[#This Row],[Fitting]]&amp;Table7[[#This Row],[Fitting Subtype]],Data!$E$4:$E$51&amp;Data!$F$4:$F$51,0)))</f>
        <v/>
      </c>
      <c r="AD1552" s="89" t="str">
        <f>IF(Table7[[#This Row],[Segment]]="","",Table7[[#This Row],[Quantity]]*Table7[[#This Row],[Kf]]*(((INDEX(Table4[Velocity (m/s)],MATCH(Table7[[#This Row],[Segment]],Table4[Segment],0)))^2)/2))</f>
        <v/>
      </c>
      <c r="AF1552" s="82" t="str">
        <f>Table4[[#This Row],[Segment]]</f>
        <v/>
      </c>
      <c r="AG1552" s="75"/>
      <c r="AH1552" s="82" t="str">
        <f>IF(Table5[[#This Row],[Segment]]="","",AG1552-Table4[[#This Row],[Total Pressure Drop (kPa)]])</f>
        <v/>
      </c>
    </row>
    <row r="1553" spans="1:34" x14ac:dyDescent="0.25">
      <c r="A1553" s="95" t="str">
        <f>IF('Set Up'!A1550="","",'Set Up'!A1550)</f>
        <v/>
      </c>
      <c r="B1553" s="75" t="s">
        <v>81</v>
      </c>
      <c r="C1553" s="85"/>
      <c r="D1553" s="86" t="str">
        <f>IF(Table4[[#This Row],[Diameter (in)]]="","",(((CONVERT(Table4[[#This Row],[Diameter (in)]],"in","m"))/2)^2)*PI())</f>
        <v/>
      </c>
      <c r="E1553" s="87" t="str">
        <f>IF(Table4[[#This Row],[Area (m2)]]="","",$D$4/Table4[[#This Row],[Area (m2)]])</f>
        <v/>
      </c>
      <c r="F1553" s="85">
        <f t="shared" si="24"/>
        <v>4.6951999999999998</v>
      </c>
      <c r="G1553" s="88" t="str">
        <f>IF(Table4[[#This Row],[Segment]]="","",(CONVERT(Table4[[#This Row],[Diameter (in)]],"in","m")*$B$4*Table4[[#This Row],[Velocity (m/s)]])/$C$4)</f>
        <v/>
      </c>
      <c r="H1553" s="96" t="str">
        <f>IF(Table4[[#This Row],[Segment]]="","",IF(Table4[[#This Row],[Teynold''s Number]]&gt;4000,"TURBULENT","LAMINAR"))</f>
        <v/>
      </c>
      <c r="I1553" s="86" t="str">
        <f>IF(Table4[[#This Row],[Segment]]="","",INDEX(Data!C1550:C1564,MATCH(Table4[Material],Data!B1550:B1564,0)))</f>
        <v/>
      </c>
      <c r="J1553" s="89" t="str">
        <f>IF(Table4[[#This Row],[ε (m)]]="","",Table4[[#This Row],[ε (m)]]/(CONVERT(Table4[[#This Row],[Diameter (in)]],"in","m")))</f>
        <v/>
      </c>
      <c r="K1553" s="96" t="str">
        <f>IF(Table4[[#This Row],[Regime]]="LAMINAR",16/Table4[[#This Row],[Teynold''s Number]],"-")</f>
        <v>-</v>
      </c>
      <c r="L1553" s="86"/>
      <c r="M1553" s="97" t="str">
        <f>IF(Table4[[#This Row],[Regime]]="TURBULENT",(((-4*LOG10(Table4[[#This Row],[ε/D]]/3.7+1.256/(Table4[[#This Row],[Teynold''s Number]]*SQRT(Table4[[#This Row],[f turbulent (guess)]]))))^-1)^2),"")</f>
        <v/>
      </c>
      <c r="N1553" s="91" t="str">
        <f>IF(Table4[[#This Row],[f turbulent]]="","",Table4[[#This Row],[f turbulent (guess)]]-Table4[[#This Row],[f turbulent]])</f>
        <v/>
      </c>
      <c r="O1553" s="87">
        <f>IF(Table4[[#This Row],[Segment]]="",0,IF(C1554="",0,IF(C1554&lt;=Table4[[#This Row],[Diameter (in)]],0,1-(D1553/D1554))))</f>
        <v>0</v>
      </c>
      <c r="P1553" s="92" t="str">
        <f>IF(Table4[[#This Row],[Segment]]="","",IF(C1553&gt;C1554,"",IF(C1554="",0.55,(0.55*(1-D1554/D1553)))))</f>
        <v/>
      </c>
      <c r="Q155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53" s="92" t="str">
        <f>IF(Table4[[#This Row],[Segment]]="","",IF(Table4[[#This Row],[Kexpansion]]="","0",((Table4[[#This Row],[Velocity (m/s)]]^2)/2)*Table4[[#This Row],[Kexpansion]]))</f>
        <v/>
      </c>
      <c r="S1553" s="92" t="str">
        <f>IF(Table4[[#This Row],[Segment]]="","",IF(Table4[[#This Row],[Kcontraction]]="","0",((Table4[[#This Row],[Velocity (m/s)]]^2)/2)*Table4[[#This Row],[Kcontraction]]))</f>
        <v/>
      </c>
      <c r="T1553" s="89" t="str">
        <f>IF(Table4[[#This Row],[Segment]]="","",SUMIF($Y$7:$Y$2000,Table4[[#This Row],[Segment]],$AD$7:$AD$2000))</f>
        <v/>
      </c>
      <c r="U1553" s="95" t="str">
        <f>IF(Table4[[#This Row],[Segment]]="","",Table4[[#This Row],[Hfriction (J/kg)]]+Table4[[#This Row],[Hexpansions (J/kg)]]+Table4[[#This Row],[Hcontractions (J/kg)]]+Table4[[#This Row],[Hf (J/kg)]])</f>
        <v/>
      </c>
      <c r="V1553" s="95" t="str">
        <f>IF(Table4[[#This Row],[Segment]]="","",Table4[[#This Row],[Total Friction Loss (J/kg)]]*Table3[Density (kg/m3)])</f>
        <v/>
      </c>
      <c r="W1553" s="95" t="str">
        <f>IF(Table4[[#This Row],[Segment]]="","",Table4[[#This Row],[Total Pressure Drop (Pa)]]/1000)</f>
        <v/>
      </c>
      <c r="Y1553" s="82" t="str">
        <f>IF('Set Up'!D1776="","",'Set Up'!D1776)</f>
        <v/>
      </c>
      <c r="Z1553" s="82" t="str">
        <f>IF('Set Up'!E1776="","",'Set Up'!E1776)</f>
        <v/>
      </c>
      <c r="AA1553" s="82" t="str">
        <f>IF('Set Up'!F1776="","",'Set Up'!F1776)</f>
        <v/>
      </c>
      <c r="AB1553" s="82" t="str">
        <f>IF('Set Up'!G1776="","",'Set Up'!G1776)</f>
        <v/>
      </c>
      <c r="AC1553" s="82" t="str">
        <f t="array" ref="AC1553">IF(Y1553="","",INDEX(Data!$G$4:$G$51,MATCH(Table7[[#This Row],[Fitting]]&amp;Table7[[#This Row],[Fitting Subtype]],Data!$E$4:$E$51&amp;Data!$F$4:$F$51,0)))</f>
        <v/>
      </c>
      <c r="AD1553" s="89" t="str">
        <f>IF(Table7[[#This Row],[Segment]]="","",Table7[[#This Row],[Quantity]]*Table7[[#This Row],[Kf]]*(((INDEX(Table4[Velocity (m/s)],MATCH(Table7[[#This Row],[Segment]],Table4[Segment],0)))^2)/2))</f>
        <v/>
      </c>
      <c r="AF1553" s="82" t="str">
        <f>Table4[[#This Row],[Segment]]</f>
        <v/>
      </c>
      <c r="AG1553" s="75"/>
      <c r="AH1553" s="82" t="str">
        <f>IF(Table5[[#This Row],[Segment]]="","",AG1553-Table4[[#This Row],[Total Pressure Drop (kPa)]])</f>
        <v/>
      </c>
    </row>
    <row r="1554" spans="1:34" x14ac:dyDescent="0.25">
      <c r="A1554" s="95" t="str">
        <f>IF('Set Up'!A1551="","",'Set Up'!A1551)</f>
        <v/>
      </c>
      <c r="B1554" s="75" t="s">
        <v>81</v>
      </c>
      <c r="C1554" s="85"/>
      <c r="D1554" s="86" t="str">
        <f>IF(Table4[[#This Row],[Diameter (in)]]="","",(((CONVERT(Table4[[#This Row],[Diameter (in)]],"in","m"))/2)^2)*PI())</f>
        <v/>
      </c>
      <c r="E1554" s="87" t="str">
        <f>IF(Table4[[#This Row],[Area (m2)]]="","",$D$4/Table4[[#This Row],[Area (m2)]])</f>
        <v/>
      </c>
      <c r="F1554" s="85">
        <f t="shared" si="24"/>
        <v>4.6951999999999998</v>
      </c>
      <c r="G1554" s="88" t="str">
        <f>IF(Table4[[#This Row],[Segment]]="","",(CONVERT(Table4[[#This Row],[Diameter (in)]],"in","m")*$B$4*Table4[[#This Row],[Velocity (m/s)]])/$C$4)</f>
        <v/>
      </c>
      <c r="H1554" s="96" t="str">
        <f>IF(Table4[[#This Row],[Segment]]="","",IF(Table4[[#This Row],[Teynold''s Number]]&gt;4000,"TURBULENT","LAMINAR"))</f>
        <v/>
      </c>
      <c r="I1554" s="86" t="str">
        <f>IF(Table4[[#This Row],[Segment]]="","",INDEX(Data!C1551:C1565,MATCH(Table4[Material],Data!B1551:B1565,0)))</f>
        <v/>
      </c>
      <c r="J1554" s="89" t="str">
        <f>IF(Table4[[#This Row],[ε (m)]]="","",Table4[[#This Row],[ε (m)]]/(CONVERT(Table4[[#This Row],[Diameter (in)]],"in","m")))</f>
        <v/>
      </c>
      <c r="K1554" s="96" t="str">
        <f>IF(Table4[[#This Row],[Regime]]="LAMINAR",16/Table4[[#This Row],[Teynold''s Number]],"-")</f>
        <v>-</v>
      </c>
      <c r="L1554" s="86"/>
      <c r="M1554" s="97" t="str">
        <f>IF(Table4[[#This Row],[Regime]]="TURBULENT",(((-4*LOG10(Table4[[#This Row],[ε/D]]/3.7+1.256/(Table4[[#This Row],[Teynold''s Number]]*SQRT(Table4[[#This Row],[f turbulent (guess)]]))))^-1)^2),"")</f>
        <v/>
      </c>
      <c r="N1554" s="91" t="str">
        <f>IF(Table4[[#This Row],[f turbulent]]="","",Table4[[#This Row],[f turbulent (guess)]]-Table4[[#This Row],[f turbulent]])</f>
        <v/>
      </c>
      <c r="O1554" s="87">
        <f>IF(Table4[[#This Row],[Segment]]="",0,IF(C1555="",0,IF(C1555&lt;=Table4[[#This Row],[Diameter (in)]],0,1-(D1554/D1555))))</f>
        <v>0</v>
      </c>
      <c r="P1554" s="92" t="str">
        <f>IF(Table4[[#This Row],[Segment]]="","",IF(C1554&gt;C1555,"",IF(C1555="",0.55,(0.55*(1-D1555/D1554)))))</f>
        <v/>
      </c>
      <c r="Q155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54" s="92" t="str">
        <f>IF(Table4[[#This Row],[Segment]]="","",IF(Table4[[#This Row],[Kexpansion]]="","0",((Table4[[#This Row],[Velocity (m/s)]]^2)/2)*Table4[[#This Row],[Kexpansion]]))</f>
        <v/>
      </c>
      <c r="S1554" s="92" t="str">
        <f>IF(Table4[[#This Row],[Segment]]="","",IF(Table4[[#This Row],[Kcontraction]]="","0",((Table4[[#This Row],[Velocity (m/s)]]^2)/2)*Table4[[#This Row],[Kcontraction]]))</f>
        <v/>
      </c>
      <c r="T1554" s="89" t="str">
        <f>IF(Table4[[#This Row],[Segment]]="","",SUMIF($Y$7:$Y$2000,Table4[[#This Row],[Segment]],$AD$7:$AD$2000))</f>
        <v/>
      </c>
      <c r="U1554" s="95" t="str">
        <f>IF(Table4[[#This Row],[Segment]]="","",Table4[[#This Row],[Hfriction (J/kg)]]+Table4[[#This Row],[Hexpansions (J/kg)]]+Table4[[#This Row],[Hcontractions (J/kg)]]+Table4[[#This Row],[Hf (J/kg)]])</f>
        <v/>
      </c>
      <c r="V1554" s="95" t="str">
        <f>IF(Table4[[#This Row],[Segment]]="","",Table4[[#This Row],[Total Friction Loss (J/kg)]]*Table3[Density (kg/m3)])</f>
        <v/>
      </c>
      <c r="W1554" s="95" t="str">
        <f>IF(Table4[[#This Row],[Segment]]="","",Table4[[#This Row],[Total Pressure Drop (Pa)]]/1000)</f>
        <v/>
      </c>
      <c r="Y1554" s="82" t="str">
        <f>IF('Set Up'!D1777="","",'Set Up'!D1777)</f>
        <v/>
      </c>
      <c r="Z1554" s="82" t="str">
        <f>IF('Set Up'!E1777="","",'Set Up'!E1777)</f>
        <v/>
      </c>
      <c r="AA1554" s="82" t="str">
        <f>IF('Set Up'!F1777="","",'Set Up'!F1777)</f>
        <v/>
      </c>
      <c r="AB1554" s="82" t="str">
        <f>IF('Set Up'!G1777="","",'Set Up'!G1777)</f>
        <v/>
      </c>
      <c r="AC1554" s="82" t="str">
        <f t="array" ref="AC1554">IF(Y1554="","",INDEX(Data!$G$4:$G$51,MATCH(Table7[[#This Row],[Fitting]]&amp;Table7[[#This Row],[Fitting Subtype]],Data!$E$4:$E$51&amp;Data!$F$4:$F$51,0)))</f>
        <v/>
      </c>
      <c r="AD1554" s="89" t="str">
        <f>IF(Table7[[#This Row],[Segment]]="","",Table7[[#This Row],[Quantity]]*Table7[[#This Row],[Kf]]*(((INDEX(Table4[Velocity (m/s)],MATCH(Table7[[#This Row],[Segment]],Table4[Segment],0)))^2)/2))</f>
        <v/>
      </c>
      <c r="AF1554" s="82" t="str">
        <f>Table4[[#This Row],[Segment]]</f>
        <v/>
      </c>
      <c r="AG1554" s="75"/>
      <c r="AH1554" s="82" t="str">
        <f>IF(Table5[[#This Row],[Segment]]="","",AG1554-Table4[[#This Row],[Total Pressure Drop (kPa)]])</f>
        <v/>
      </c>
    </row>
    <row r="1555" spans="1:34" x14ac:dyDescent="0.25">
      <c r="A1555" s="95" t="str">
        <f>IF('Set Up'!A1552="","",'Set Up'!A1552)</f>
        <v/>
      </c>
      <c r="B1555" s="75" t="s">
        <v>81</v>
      </c>
      <c r="C1555" s="85"/>
      <c r="D1555" s="86" t="str">
        <f>IF(Table4[[#This Row],[Diameter (in)]]="","",(((CONVERT(Table4[[#This Row],[Diameter (in)]],"in","m"))/2)^2)*PI())</f>
        <v/>
      </c>
      <c r="E1555" s="87" t="str">
        <f>IF(Table4[[#This Row],[Area (m2)]]="","",$D$4/Table4[[#This Row],[Area (m2)]])</f>
        <v/>
      </c>
      <c r="F1555" s="85">
        <f t="shared" si="24"/>
        <v>4.6951999999999998</v>
      </c>
      <c r="G1555" s="88" t="str">
        <f>IF(Table4[[#This Row],[Segment]]="","",(CONVERT(Table4[[#This Row],[Diameter (in)]],"in","m")*$B$4*Table4[[#This Row],[Velocity (m/s)]])/$C$4)</f>
        <v/>
      </c>
      <c r="H1555" s="96" t="str">
        <f>IF(Table4[[#This Row],[Segment]]="","",IF(Table4[[#This Row],[Teynold''s Number]]&gt;4000,"TURBULENT","LAMINAR"))</f>
        <v/>
      </c>
      <c r="I1555" s="86" t="str">
        <f>IF(Table4[[#This Row],[Segment]]="","",INDEX(Data!C1552:C1566,MATCH(Table4[Material],Data!B1552:B1566,0)))</f>
        <v/>
      </c>
      <c r="J1555" s="89" t="str">
        <f>IF(Table4[[#This Row],[ε (m)]]="","",Table4[[#This Row],[ε (m)]]/(CONVERT(Table4[[#This Row],[Diameter (in)]],"in","m")))</f>
        <v/>
      </c>
      <c r="K1555" s="96" t="str">
        <f>IF(Table4[[#This Row],[Regime]]="LAMINAR",16/Table4[[#This Row],[Teynold''s Number]],"-")</f>
        <v>-</v>
      </c>
      <c r="L1555" s="86"/>
      <c r="M1555" s="97" t="str">
        <f>IF(Table4[[#This Row],[Regime]]="TURBULENT",(((-4*LOG10(Table4[[#This Row],[ε/D]]/3.7+1.256/(Table4[[#This Row],[Teynold''s Number]]*SQRT(Table4[[#This Row],[f turbulent (guess)]]))))^-1)^2),"")</f>
        <v/>
      </c>
      <c r="N1555" s="91" t="str">
        <f>IF(Table4[[#This Row],[f turbulent]]="","",Table4[[#This Row],[f turbulent (guess)]]-Table4[[#This Row],[f turbulent]])</f>
        <v/>
      </c>
      <c r="O1555" s="87">
        <f>IF(Table4[[#This Row],[Segment]]="",0,IF(C1556="",0,IF(C1556&lt;=Table4[[#This Row],[Diameter (in)]],0,1-(D1555/D1556))))</f>
        <v>0</v>
      </c>
      <c r="P1555" s="92" t="str">
        <f>IF(Table4[[#This Row],[Segment]]="","",IF(C1555&gt;C1556,"",IF(C1556="",0.55,(0.55*(1-D1556/D1555)))))</f>
        <v/>
      </c>
      <c r="Q155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55" s="92" t="str">
        <f>IF(Table4[[#This Row],[Segment]]="","",IF(Table4[[#This Row],[Kexpansion]]="","0",((Table4[[#This Row],[Velocity (m/s)]]^2)/2)*Table4[[#This Row],[Kexpansion]]))</f>
        <v/>
      </c>
      <c r="S1555" s="92" t="str">
        <f>IF(Table4[[#This Row],[Segment]]="","",IF(Table4[[#This Row],[Kcontraction]]="","0",((Table4[[#This Row],[Velocity (m/s)]]^2)/2)*Table4[[#This Row],[Kcontraction]]))</f>
        <v/>
      </c>
      <c r="T1555" s="89" t="str">
        <f>IF(Table4[[#This Row],[Segment]]="","",SUMIF($Y$7:$Y$2000,Table4[[#This Row],[Segment]],$AD$7:$AD$2000))</f>
        <v/>
      </c>
      <c r="U1555" s="95" t="str">
        <f>IF(Table4[[#This Row],[Segment]]="","",Table4[[#This Row],[Hfriction (J/kg)]]+Table4[[#This Row],[Hexpansions (J/kg)]]+Table4[[#This Row],[Hcontractions (J/kg)]]+Table4[[#This Row],[Hf (J/kg)]])</f>
        <v/>
      </c>
      <c r="V1555" s="95" t="str">
        <f>IF(Table4[[#This Row],[Segment]]="","",Table4[[#This Row],[Total Friction Loss (J/kg)]]*Table3[Density (kg/m3)])</f>
        <v/>
      </c>
      <c r="W1555" s="95" t="str">
        <f>IF(Table4[[#This Row],[Segment]]="","",Table4[[#This Row],[Total Pressure Drop (Pa)]]/1000)</f>
        <v/>
      </c>
      <c r="Y1555" s="82" t="str">
        <f>IF('Set Up'!D1778="","",'Set Up'!D1778)</f>
        <v/>
      </c>
      <c r="Z1555" s="82" t="str">
        <f>IF('Set Up'!E1778="","",'Set Up'!E1778)</f>
        <v/>
      </c>
      <c r="AA1555" s="82" t="str">
        <f>IF('Set Up'!F1778="","",'Set Up'!F1778)</f>
        <v/>
      </c>
      <c r="AB1555" s="82" t="str">
        <f>IF('Set Up'!G1778="","",'Set Up'!G1778)</f>
        <v/>
      </c>
      <c r="AC1555" s="82" t="str">
        <f t="array" ref="AC1555">IF(Y1555="","",INDEX(Data!$G$4:$G$51,MATCH(Table7[[#This Row],[Fitting]]&amp;Table7[[#This Row],[Fitting Subtype]],Data!$E$4:$E$51&amp;Data!$F$4:$F$51,0)))</f>
        <v/>
      </c>
      <c r="AD1555" s="89" t="str">
        <f>IF(Table7[[#This Row],[Segment]]="","",Table7[[#This Row],[Quantity]]*Table7[[#This Row],[Kf]]*(((INDEX(Table4[Velocity (m/s)],MATCH(Table7[[#This Row],[Segment]],Table4[Segment],0)))^2)/2))</f>
        <v/>
      </c>
      <c r="AF1555" s="82" t="str">
        <f>Table4[[#This Row],[Segment]]</f>
        <v/>
      </c>
      <c r="AG1555" s="75"/>
      <c r="AH1555" s="82" t="str">
        <f>IF(Table5[[#This Row],[Segment]]="","",AG1555-Table4[[#This Row],[Total Pressure Drop (kPa)]])</f>
        <v/>
      </c>
    </row>
    <row r="1556" spans="1:34" x14ac:dyDescent="0.25">
      <c r="A1556" s="95" t="str">
        <f>IF('Set Up'!A1553="","",'Set Up'!A1553)</f>
        <v/>
      </c>
      <c r="B1556" s="75" t="s">
        <v>81</v>
      </c>
      <c r="C1556" s="85"/>
      <c r="D1556" s="86" t="str">
        <f>IF(Table4[[#This Row],[Diameter (in)]]="","",(((CONVERT(Table4[[#This Row],[Diameter (in)]],"in","m"))/2)^2)*PI())</f>
        <v/>
      </c>
      <c r="E1556" s="87" t="str">
        <f>IF(Table4[[#This Row],[Area (m2)]]="","",$D$4/Table4[[#This Row],[Area (m2)]])</f>
        <v/>
      </c>
      <c r="F1556" s="85">
        <f t="shared" si="24"/>
        <v>4.6951999999999998</v>
      </c>
      <c r="G1556" s="88" t="str">
        <f>IF(Table4[[#This Row],[Segment]]="","",(CONVERT(Table4[[#This Row],[Diameter (in)]],"in","m")*$B$4*Table4[[#This Row],[Velocity (m/s)]])/$C$4)</f>
        <v/>
      </c>
      <c r="H1556" s="96" t="str">
        <f>IF(Table4[[#This Row],[Segment]]="","",IF(Table4[[#This Row],[Teynold''s Number]]&gt;4000,"TURBULENT","LAMINAR"))</f>
        <v/>
      </c>
      <c r="I1556" s="86" t="str">
        <f>IF(Table4[[#This Row],[Segment]]="","",INDEX(Data!C1553:C1567,MATCH(Table4[Material],Data!B1553:B1567,0)))</f>
        <v/>
      </c>
      <c r="J1556" s="89" t="str">
        <f>IF(Table4[[#This Row],[ε (m)]]="","",Table4[[#This Row],[ε (m)]]/(CONVERT(Table4[[#This Row],[Diameter (in)]],"in","m")))</f>
        <v/>
      </c>
      <c r="K1556" s="96" t="str">
        <f>IF(Table4[[#This Row],[Regime]]="LAMINAR",16/Table4[[#This Row],[Teynold''s Number]],"-")</f>
        <v>-</v>
      </c>
      <c r="L1556" s="86"/>
      <c r="M1556" s="97" t="str">
        <f>IF(Table4[[#This Row],[Regime]]="TURBULENT",(((-4*LOG10(Table4[[#This Row],[ε/D]]/3.7+1.256/(Table4[[#This Row],[Teynold''s Number]]*SQRT(Table4[[#This Row],[f turbulent (guess)]]))))^-1)^2),"")</f>
        <v/>
      </c>
      <c r="N1556" s="91" t="str">
        <f>IF(Table4[[#This Row],[f turbulent]]="","",Table4[[#This Row],[f turbulent (guess)]]-Table4[[#This Row],[f turbulent]])</f>
        <v/>
      </c>
      <c r="O1556" s="87">
        <f>IF(Table4[[#This Row],[Segment]]="",0,IF(C1557="",0,IF(C1557&lt;=Table4[[#This Row],[Diameter (in)]],0,1-(D1556/D1557))))</f>
        <v>0</v>
      </c>
      <c r="P1556" s="92" t="str">
        <f>IF(Table4[[#This Row],[Segment]]="","",IF(C1556&gt;C1557,"",IF(C1557="",0.55,(0.55*(1-D1557/D1556)))))</f>
        <v/>
      </c>
      <c r="Q155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56" s="92" t="str">
        <f>IF(Table4[[#This Row],[Segment]]="","",IF(Table4[[#This Row],[Kexpansion]]="","0",((Table4[[#This Row],[Velocity (m/s)]]^2)/2)*Table4[[#This Row],[Kexpansion]]))</f>
        <v/>
      </c>
      <c r="S1556" s="92" t="str">
        <f>IF(Table4[[#This Row],[Segment]]="","",IF(Table4[[#This Row],[Kcontraction]]="","0",((Table4[[#This Row],[Velocity (m/s)]]^2)/2)*Table4[[#This Row],[Kcontraction]]))</f>
        <v/>
      </c>
      <c r="T1556" s="89" t="str">
        <f>IF(Table4[[#This Row],[Segment]]="","",SUMIF($Y$7:$Y$2000,Table4[[#This Row],[Segment]],$AD$7:$AD$2000))</f>
        <v/>
      </c>
      <c r="U1556" s="95" t="str">
        <f>IF(Table4[[#This Row],[Segment]]="","",Table4[[#This Row],[Hfriction (J/kg)]]+Table4[[#This Row],[Hexpansions (J/kg)]]+Table4[[#This Row],[Hcontractions (J/kg)]]+Table4[[#This Row],[Hf (J/kg)]])</f>
        <v/>
      </c>
      <c r="V1556" s="95" t="str">
        <f>IF(Table4[[#This Row],[Segment]]="","",Table4[[#This Row],[Total Friction Loss (J/kg)]]*Table3[Density (kg/m3)])</f>
        <v/>
      </c>
      <c r="W1556" s="95" t="str">
        <f>IF(Table4[[#This Row],[Segment]]="","",Table4[[#This Row],[Total Pressure Drop (Pa)]]/1000)</f>
        <v/>
      </c>
      <c r="Y1556" s="82" t="str">
        <f>IF('Set Up'!D1779="","",'Set Up'!D1779)</f>
        <v/>
      </c>
      <c r="Z1556" s="82" t="str">
        <f>IF('Set Up'!E1779="","",'Set Up'!E1779)</f>
        <v/>
      </c>
      <c r="AA1556" s="82" t="str">
        <f>IF('Set Up'!F1779="","",'Set Up'!F1779)</f>
        <v/>
      </c>
      <c r="AB1556" s="82" t="str">
        <f>IF('Set Up'!G1779="","",'Set Up'!G1779)</f>
        <v/>
      </c>
      <c r="AC1556" s="82" t="str">
        <f t="array" ref="AC1556">IF(Y1556="","",INDEX(Data!$G$4:$G$51,MATCH(Table7[[#This Row],[Fitting]]&amp;Table7[[#This Row],[Fitting Subtype]],Data!$E$4:$E$51&amp;Data!$F$4:$F$51,0)))</f>
        <v/>
      </c>
      <c r="AD1556" s="89" t="str">
        <f>IF(Table7[[#This Row],[Segment]]="","",Table7[[#This Row],[Quantity]]*Table7[[#This Row],[Kf]]*(((INDEX(Table4[Velocity (m/s)],MATCH(Table7[[#This Row],[Segment]],Table4[Segment],0)))^2)/2))</f>
        <v/>
      </c>
      <c r="AF1556" s="82" t="str">
        <f>Table4[[#This Row],[Segment]]</f>
        <v/>
      </c>
      <c r="AG1556" s="75"/>
      <c r="AH1556" s="82" t="str">
        <f>IF(Table5[[#This Row],[Segment]]="","",AG1556-Table4[[#This Row],[Total Pressure Drop (kPa)]])</f>
        <v/>
      </c>
    </row>
    <row r="1557" spans="1:34" x14ac:dyDescent="0.25">
      <c r="A1557" s="95" t="str">
        <f>IF('Set Up'!A1554="","",'Set Up'!A1554)</f>
        <v/>
      </c>
      <c r="B1557" s="75" t="s">
        <v>81</v>
      </c>
      <c r="C1557" s="85"/>
      <c r="D1557" s="86" t="str">
        <f>IF(Table4[[#This Row],[Diameter (in)]]="","",(((CONVERT(Table4[[#This Row],[Diameter (in)]],"in","m"))/2)^2)*PI())</f>
        <v/>
      </c>
      <c r="E1557" s="87" t="str">
        <f>IF(Table4[[#This Row],[Area (m2)]]="","",$D$4/Table4[[#This Row],[Area (m2)]])</f>
        <v/>
      </c>
      <c r="F1557" s="85">
        <f t="shared" si="24"/>
        <v>4.6951999999999998</v>
      </c>
      <c r="G1557" s="88" t="str">
        <f>IF(Table4[[#This Row],[Segment]]="","",(CONVERT(Table4[[#This Row],[Diameter (in)]],"in","m")*$B$4*Table4[[#This Row],[Velocity (m/s)]])/$C$4)</f>
        <v/>
      </c>
      <c r="H1557" s="96" t="str">
        <f>IF(Table4[[#This Row],[Segment]]="","",IF(Table4[[#This Row],[Teynold''s Number]]&gt;4000,"TURBULENT","LAMINAR"))</f>
        <v/>
      </c>
      <c r="I1557" s="86" t="str">
        <f>IF(Table4[[#This Row],[Segment]]="","",INDEX(Data!C1554:C1568,MATCH(Table4[Material],Data!B1554:B1568,0)))</f>
        <v/>
      </c>
      <c r="J1557" s="89" t="str">
        <f>IF(Table4[[#This Row],[ε (m)]]="","",Table4[[#This Row],[ε (m)]]/(CONVERT(Table4[[#This Row],[Diameter (in)]],"in","m")))</f>
        <v/>
      </c>
      <c r="K1557" s="96" t="str">
        <f>IF(Table4[[#This Row],[Regime]]="LAMINAR",16/Table4[[#This Row],[Teynold''s Number]],"-")</f>
        <v>-</v>
      </c>
      <c r="L1557" s="86"/>
      <c r="M1557" s="97" t="str">
        <f>IF(Table4[[#This Row],[Regime]]="TURBULENT",(((-4*LOG10(Table4[[#This Row],[ε/D]]/3.7+1.256/(Table4[[#This Row],[Teynold''s Number]]*SQRT(Table4[[#This Row],[f turbulent (guess)]]))))^-1)^2),"")</f>
        <v/>
      </c>
      <c r="N1557" s="91" t="str">
        <f>IF(Table4[[#This Row],[f turbulent]]="","",Table4[[#This Row],[f turbulent (guess)]]-Table4[[#This Row],[f turbulent]])</f>
        <v/>
      </c>
      <c r="O1557" s="87">
        <f>IF(Table4[[#This Row],[Segment]]="",0,IF(C1558="",0,IF(C1558&lt;=Table4[[#This Row],[Diameter (in)]],0,1-(D1557/D1558))))</f>
        <v>0</v>
      </c>
      <c r="P1557" s="92" t="str">
        <f>IF(Table4[[#This Row],[Segment]]="","",IF(C1557&gt;C1558,"",IF(C1558="",0.55,(0.55*(1-D1558/D1557)))))</f>
        <v/>
      </c>
      <c r="Q155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57" s="92" t="str">
        <f>IF(Table4[[#This Row],[Segment]]="","",IF(Table4[[#This Row],[Kexpansion]]="","0",((Table4[[#This Row],[Velocity (m/s)]]^2)/2)*Table4[[#This Row],[Kexpansion]]))</f>
        <v/>
      </c>
      <c r="S1557" s="92" t="str">
        <f>IF(Table4[[#This Row],[Segment]]="","",IF(Table4[[#This Row],[Kcontraction]]="","0",((Table4[[#This Row],[Velocity (m/s)]]^2)/2)*Table4[[#This Row],[Kcontraction]]))</f>
        <v/>
      </c>
      <c r="T1557" s="89" t="str">
        <f>IF(Table4[[#This Row],[Segment]]="","",SUMIF($Y$7:$Y$2000,Table4[[#This Row],[Segment]],$AD$7:$AD$2000))</f>
        <v/>
      </c>
      <c r="U1557" s="95" t="str">
        <f>IF(Table4[[#This Row],[Segment]]="","",Table4[[#This Row],[Hfriction (J/kg)]]+Table4[[#This Row],[Hexpansions (J/kg)]]+Table4[[#This Row],[Hcontractions (J/kg)]]+Table4[[#This Row],[Hf (J/kg)]])</f>
        <v/>
      </c>
      <c r="V1557" s="95" t="str">
        <f>IF(Table4[[#This Row],[Segment]]="","",Table4[[#This Row],[Total Friction Loss (J/kg)]]*Table3[Density (kg/m3)])</f>
        <v/>
      </c>
      <c r="W1557" s="95" t="str">
        <f>IF(Table4[[#This Row],[Segment]]="","",Table4[[#This Row],[Total Pressure Drop (Pa)]]/1000)</f>
        <v/>
      </c>
      <c r="Y1557" s="82" t="str">
        <f>IF('Set Up'!D1780="","",'Set Up'!D1780)</f>
        <v/>
      </c>
      <c r="Z1557" s="82" t="str">
        <f>IF('Set Up'!E1780="","",'Set Up'!E1780)</f>
        <v/>
      </c>
      <c r="AA1557" s="82" t="str">
        <f>IF('Set Up'!F1780="","",'Set Up'!F1780)</f>
        <v/>
      </c>
      <c r="AB1557" s="82" t="str">
        <f>IF('Set Up'!G1780="","",'Set Up'!G1780)</f>
        <v/>
      </c>
      <c r="AC1557" s="82" t="str">
        <f t="array" ref="AC1557">IF(Y1557="","",INDEX(Data!$G$4:$G$51,MATCH(Table7[[#This Row],[Fitting]]&amp;Table7[[#This Row],[Fitting Subtype]],Data!$E$4:$E$51&amp;Data!$F$4:$F$51,0)))</f>
        <v/>
      </c>
      <c r="AD1557" s="89" t="str">
        <f>IF(Table7[[#This Row],[Segment]]="","",Table7[[#This Row],[Quantity]]*Table7[[#This Row],[Kf]]*(((INDEX(Table4[Velocity (m/s)],MATCH(Table7[[#This Row],[Segment]],Table4[Segment],0)))^2)/2))</f>
        <v/>
      </c>
      <c r="AF1557" s="82" t="str">
        <f>Table4[[#This Row],[Segment]]</f>
        <v/>
      </c>
      <c r="AG1557" s="75"/>
      <c r="AH1557" s="82" t="str">
        <f>IF(Table5[[#This Row],[Segment]]="","",AG1557-Table4[[#This Row],[Total Pressure Drop (kPa)]])</f>
        <v/>
      </c>
    </row>
    <row r="1558" spans="1:34" x14ac:dyDescent="0.25">
      <c r="A1558" s="95" t="str">
        <f>IF('Set Up'!A1555="","",'Set Up'!A1555)</f>
        <v/>
      </c>
      <c r="B1558" s="75" t="s">
        <v>81</v>
      </c>
      <c r="C1558" s="85"/>
      <c r="D1558" s="86" t="str">
        <f>IF(Table4[[#This Row],[Diameter (in)]]="","",(((CONVERT(Table4[[#This Row],[Diameter (in)]],"in","m"))/2)^2)*PI())</f>
        <v/>
      </c>
      <c r="E1558" s="87" t="str">
        <f>IF(Table4[[#This Row],[Area (m2)]]="","",$D$4/Table4[[#This Row],[Area (m2)]])</f>
        <v/>
      </c>
      <c r="F1558" s="85">
        <f t="shared" si="24"/>
        <v>4.6951999999999998</v>
      </c>
      <c r="G1558" s="88" t="str">
        <f>IF(Table4[[#This Row],[Segment]]="","",(CONVERT(Table4[[#This Row],[Diameter (in)]],"in","m")*$B$4*Table4[[#This Row],[Velocity (m/s)]])/$C$4)</f>
        <v/>
      </c>
      <c r="H1558" s="96" t="str">
        <f>IF(Table4[[#This Row],[Segment]]="","",IF(Table4[[#This Row],[Teynold''s Number]]&gt;4000,"TURBULENT","LAMINAR"))</f>
        <v/>
      </c>
      <c r="I1558" s="86" t="str">
        <f>IF(Table4[[#This Row],[Segment]]="","",INDEX(Data!C1555:C1569,MATCH(Table4[Material],Data!B1555:B1569,0)))</f>
        <v/>
      </c>
      <c r="J1558" s="89" t="str">
        <f>IF(Table4[[#This Row],[ε (m)]]="","",Table4[[#This Row],[ε (m)]]/(CONVERT(Table4[[#This Row],[Diameter (in)]],"in","m")))</f>
        <v/>
      </c>
      <c r="K1558" s="96" t="str">
        <f>IF(Table4[[#This Row],[Regime]]="LAMINAR",16/Table4[[#This Row],[Teynold''s Number]],"-")</f>
        <v>-</v>
      </c>
      <c r="L1558" s="86"/>
      <c r="M1558" s="97" t="str">
        <f>IF(Table4[[#This Row],[Regime]]="TURBULENT",(((-4*LOG10(Table4[[#This Row],[ε/D]]/3.7+1.256/(Table4[[#This Row],[Teynold''s Number]]*SQRT(Table4[[#This Row],[f turbulent (guess)]]))))^-1)^2),"")</f>
        <v/>
      </c>
      <c r="N1558" s="91" t="str">
        <f>IF(Table4[[#This Row],[f turbulent]]="","",Table4[[#This Row],[f turbulent (guess)]]-Table4[[#This Row],[f turbulent]])</f>
        <v/>
      </c>
      <c r="O1558" s="87">
        <f>IF(Table4[[#This Row],[Segment]]="",0,IF(C1559="",0,IF(C1559&lt;=Table4[[#This Row],[Diameter (in)]],0,1-(D1558/D1559))))</f>
        <v>0</v>
      </c>
      <c r="P1558" s="92" t="str">
        <f>IF(Table4[[#This Row],[Segment]]="","",IF(C1558&gt;C1559,"",IF(C1559="",0.55,(0.55*(1-D1559/D1558)))))</f>
        <v/>
      </c>
      <c r="Q155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58" s="92" t="str">
        <f>IF(Table4[[#This Row],[Segment]]="","",IF(Table4[[#This Row],[Kexpansion]]="","0",((Table4[[#This Row],[Velocity (m/s)]]^2)/2)*Table4[[#This Row],[Kexpansion]]))</f>
        <v/>
      </c>
      <c r="S1558" s="92" t="str">
        <f>IF(Table4[[#This Row],[Segment]]="","",IF(Table4[[#This Row],[Kcontraction]]="","0",((Table4[[#This Row],[Velocity (m/s)]]^2)/2)*Table4[[#This Row],[Kcontraction]]))</f>
        <v/>
      </c>
      <c r="T1558" s="89" t="str">
        <f>IF(Table4[[#This Row],[Segment]]="","",SUMIF($Y$7:$Y$2000,Table4[[#This Row],[Segment]],$AD$7:$AD$2000))</f>
        <v/>
      </c>
      <c r="U1558" s="95" t="str">
        <f>IF(Table4[[#This Row],[Segment]]="","",Table4[[#This Row],[Hfriction (J/kg)]]+Table4[[#This Row],[Hexpansions (J/kg)]]+Table4[[#This Row],[Hcontractions (J/kg)]]+Table4[[#This Row],[Hf (J/kg)]])</f>
        <v/>
      </c>
      <c r="V1558" s="95" t="str">
        <f>IF(Table4[[#This Row],[Segment]]="","",Table4[[#This Row],[Total Friction Loss (J/kg)]]*Table3[Density (kg/m3)])</f>
        <v/>
      </c>
      <c r="W1558" s="95" t="str">
        <f>IF(Table4[[#This Row],[Segment]]="","",Table4[[#This Row],[Total Pressure Drop (Pa)]]/1000)</f>
        <v/>
      </c>
      <c r="Y1558" s="82" t="str">
        <f>IF('Set Up'!D1781="","",'Set Up'!D1781)</f>
        <v/>
      </c>
      <c r="Z1558" s="82" t="str">
        <f>IF('Set Up'!E1781="","",'Set Up'!E1781)</f>
        <v/>
      </c>
      <c r="AA1558" s="82" t="str">
        <f>IF('Set Up'!F1781="","",'Set Up'!F1781)</f>
        <v/>
      </c>
      <c r="AB1558" s="82" t="str">
        <f>IF('Set Up'!G1781="","",'Set Up'!G1781)</f>
        <v/>
      </c>
      <c r="AC1558" s="82" t="str">
        <f t="array" ref="AC1558">IF(Y1558="","",INDEX(Data!$G$4:$G$51,MATCH(Table7[[#This Row],[Fitting]]&amp;Table7[[#This Row],[Fitting Subtype]],Data!$E$4:$E$51&amp;Data!$F$4:$F$51,0)))</f>
        <v/>
      </c>
      <c r="AD1558" s="89" t="str">
        <f>IF(Table7[[#This Row],[Segment]]="","",Table7[[#This Row],[Quantity]]*Table7[[#This Row],[Kf]]*(((INDEX(Table4[Velocity (m/s)],MATCH(Table7[[#This Row],[Segment]],Table4[Segment],0)))^2)/2))</f>
        <v/>
      </c>
      <c r="AF1558" s="82" t="str">
        <f>Table4[[#This Row],[Segment]]</f>
        <v/>
      </c>
      <c r="AG1558" s="75"/>
      <c r="AH1558" s="82" t="str">
        <f>IF(Table5[[#This Row],[Segment]]="","",AG1558-Table4[[#This Row],[Total Pressure Drop (kPa)]])</f>
        <v/>
      </c>
    </row>
    <row r="1559" spans="1:34" x14ac:dyDescent="0.25">
      <c r="A1559" s="95" t="str">
        <f>IF('Set Up'!A1556="","",'Set Up'!A1556)</f>
        <v/>
      </c>
      <c r="B1559" s="75" t="s">
        <v>81</v>
      </c>
      <c r="C1559" s="85"/>
      <c r="D1559" s="86" t="str">
        <f>IF(Table4[[#This Row],[Diameter (in)]]="","",(((CONVERT(Table4[[#This Row],[Diameter (in)]],"in","m"))/2)^2)*PI())</f>
        <v/>
      </c>
      <c r="E1559" s="87" t="str">
        <f>IF(Table4[[#This Row],[Area (m2)]]="","",$D$4/Table4[[#This Row],[Area (m2)]])</f>
        <v/>
      </c>
      <c r="F1559" s="85">
        <f t="shared" si="24"/>
        <v>4.6951999999999998</v>
      </c>
      <c r="G1559" s="88" t="str">
        <f>IF(Table4[[#This Row],[Segment]]="","",(CONVERT(Table4[[#This Row],[Diameter (in)]],"in","m")*$B$4*Table4[[#This Row],[Velocity (m/s)]])/$C$4)</f>
        <v/>
      </c>
      <c r="H1559" s="96" t="str">
        <f>IF(Table4[[#This Row],[Segment]]="","",IF(Table4[[#This Row],[Teynold''s Number]]&gt;4000,"TURBULENT","LAMINAR"))</f>
        <v/>
      </c>
      <c r="I1559" s="86" t="str">
        <f>IF(Table4[[#This Row],[Segment]]="","",INDEX(Data!C1556:C1570,MATCH(Table4[Material],Data!B1556:B1570,0)))</f>
        <v/>
      </c>
      <c r="J1559" s="89" t="str">
        <f>IF(Table4[[#This Row],[ε (m)]]="","",Table4[[#This Row],[ε (m)]]/(CONVERT(Table4[[#This Row],[Diameter (in)]],"in","m")))</f>
        <v/>
      </c>
      <c r="K1559" s="96" t="str">
        <f>IF(Table4[[#This Row],[Regime]]="LAMINAR",16/Table4[[#This Row],[Teynold''s Number]],"-")</f>
        <v>-</v>
      </c>
      <c r="L1559" s="86"/>
      <c r="M1559" s="97" t="str">
        <f>IF(Table4[[#This Row],[Regime]]="TURBULENT",(((-4*LOG10(Table4[[#This Row],[ε/D]]/3.7+1.256/(Table4[[#This Row],[Teynold''s Number]]*SQRT(Table4[[#This Row],[f turbulent (guess)]]))))^-1)^2),"")</f>
        <v/>
      </c>
      <c r="N1559" s="91" t="str">
        <f>IF(Table4[[#This Row],[f turbulent]]="","",Table4[[#This Row],[f turbulent (guess)]]-Table4[[#This Row],[f turbulent]])</f>
        <v/>
      </c>
      <c r="O1559" s="87">
        <f>IF(Table4[[#This Row],[Segment]]="",0,IF(C1560="",0,IF(C1560&lt;=Table4[[#This Row],[Diameter (in)]],0,1-(D1559/D1560))))</f>
        <v>0</v>
      </c>
      <c r="P1559" s="92" t="str">
        <f>IF(Table4[[#This Row],[Segment]]="","",IF(C1559&gt;C1560,"",IF(C1560="",0.55,(0.55*(1-D1560/D1559)))))</f>
        <v/>
      </c>
      <c r="Q155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59" s="92" t="str">
        <f>IF(Table4[[#This Row],[Segment]]="","",IF(Table4[[#This Row],[Kexpansion]]="","0",((Table4[[#This Row],[Velocity (m/s)]]^2)/2)*Table4[[#This Row],[Kexpansion]]))</f>
        <v/>
      </c>
      <c r="S1559" s="92" t="str">
        <f>IF(Table4[[#This Row],[Segment]]="","",IF(Table4[[#This Row],[Kcontraction]]="","0",((Table4[[#This Row],[Velocity (m/s)]]^2)/2)*Table4[[#This Row],[Kcontraction]]))</f>
        <v/>
      </c>
      <c r="T1559" s="89" t="str">
        <f>IF(Table4[[#This Row],[Segment]]="","",SUMIF($Y$7:$Y$2000,Table4[[#This Row],[Segment]],$AD$7:$AD$2000))</f>
        <v/>
      </c>
      <c r="U1559" s="95" t="str">
        <f>IF(Table4[[#This Row],[Segment]]="","",Table4[[#This Row],[Hfriction (J/kg)]]+Table4[[#This Row],[Hexpansions (J/kg)]]+Table4[[#This Row],[Hcontractions (J/kg)]]+Table4[[#This Row],[Hf (J/kg)]])</f>
        <v/>
      </c>
      <c r="V1559" s="95" t="str">
        <f>IF(Table4[[#This Row],[Segment]]="","",Table4[[#This Row],[Total Friction Loss (J/kg)]]*Table3[Density (kg/m3)])</f>
        <v/>
      </c>
      <c r="W1559" s="95" t="str">
        <f>IF(Table4[[#This Row],[Segment]]="","",Table4[[#This Row],[Total Pressure Drop (Pa)]]/1000)</f>
        <v/>
      </c>
      <c r="Y1559" s="82" t="str">
        <f>IF('Set Up'!D1782="","",'Set Up'!D1782)</f>
        <v/>
      </c>
      <c r="Z1559" s="82" t="str">
        <f>IF('Set Up'!E1782="","",'Set Up'!E1782)</f>
        <v/>
      </c>
      <c r="AA1559" s="82" t="str">
        <f>IF('Set Up'!F1782="","",'Set Up'!F1782)</f>
        <v/>
      </c>
      <c r="AB1559" s="82" t="str">
        <f>IF('Set Up'!G1782="","",'Set Up'!G1782)</f>
        <v/>
      </c>
      <c r="AC1559" s="82" t="str">
        <f t="array" ref="AC1559">IF(Y1559="","",INDEX(Data!$G$4:$G$51,MATCH(Table7[[#This Row],[Fitting]]&amp;Table7[[#This Row],[Fitting Subtype]],Data!$E$4:$E$51&amp;Data!$F$4:$F$51,0)))</f>
        <v/>
      </c>
      <c r="AD1559" s="89" t="str">
        <f>IF(Table7[[#This Row],[Segment]]="","",Table7[[#This Row],[Quantity]]*Table7[[#This Row],[Kf]]*(((INDEX(Table4[Velocity (m/s)],MATCH(Table7[[#This Row],[Segment]],Table4[Segment],0)))^2)/2))</f>
        <v/>
      </c>
      <c r="AF1559" s="82" t="str">
        <f>Table4[[#This Row],[Segment]]</f>
        <v/>
      </c>
      <c r="AG1559" s="75"/>
      <c r="AH1559" s="82" t="str">
        <f>IF(Table5[[#This Row],[Segment]]="","",AG1559-Table4[[#This Row],[Total Pressure Drop (kPa)]])</f>
        <v/>
      </c>
    </row>
    <row r="1560" spans="1:34" x14ac:dyDescent="0.25">
      <c r="A1560" s="95" t="str">
        <f>IF('Set Up'!A1557="","",'Set Up'!A1557)</f>
        <v/>
      </c>
      <c r="B1560" s="75" t="s">
        <v>81</v>
      </c>
      <c r="C1560" s="85"/>
      <c r="D1560" s="86" t="str">
        <f>IF(Table4[[#This Row],[Diameter (in)]]="","",(((CONVERT(Table4[[#This Row],[Diameter (in)]],"in","m"))/2)^2)*PI())</f>
        <v/>
      </c>
      <c r="E1560" s="87" t="str">
        <f>IF(Table4[[#This Row],[Area (m2)]]="","",$D$4/Table4[[#This Row],[Area (m2)]])</f>
        <v/>
      </c>
      <c r="F1560" s="85">
        <f t="shared" si="24"/>
        <v>4.6951999999999998</v>
      </c>
      <c r="G1560" s="88" t="str">
        <f>IF(Table4[[#This Row],[Segment]]="","",(CONVERT(Table4[[#This Row],[Diameter (in)]],"in","m")*$B$4*Table4[[#This Row],[Velocity (m/s)]])/$C$4)</f>
        <v/>
      </c>
      <c r="H1560" s="96" t="str">
        <f>IF(Table4[[#This Row],[Segment]]="","",IF(Table4[[#This Row],[Teynold''s Number]]&gt;4000,"TURBULENT","LAMINAR"))</f>
        <v/>
      </c>
      <c r="I1560" s="86" t="str">
        <f>IF(Table4[[#This Row],[Segment]]="","",INDEX(Data!C1557:C1571,MATCH(Table4[Material],Data!B1557:B1571,0)))</f>
        <v/>
      </c>
      <c r="J1560" s="89" t="str">
        <f>IF(Table4[[#This Row],[ε (m)]]="","",Table4[[#This Row],[ε (m)]]/(CONVERT(Table4[[#This Row],[Diameter (in)]],"in","m")))</f>
        <v/>
      </c>
      <c r="K1560" s="96" t="str">
        <f>IF(Table4[[#This Row],[Regime]]="LAMINAR",16/Table4[[#This Row],[Teynold''s Number]],"-")</f>
        <v>-</v>
      </c>
      <c r="L1560" s="86"/>
      <c r="M1560" s="97" t="str">
        <f>IF(Table4[[#This Row],[Regime]]="TURBULENT",(((-4*LOG10(Table4[[#This Row],[ε/D]]/3.7+1.256/(Table4[[#This Row],[Teynold''s Number]]*SQRT(Table4[[#This Row],[f turbulent (guess)]]))))^-1)^2),"")</f>
        <v/>
      </c>
      <c r="N1560" s="91" t="str">
        <f>IF(Table4[[#This Row],[f turbulent]]="","",Table4[[#This Row],[f turbulent (guess)]]-Table4[[#This Row],[f turbulent]])</f>
        <v/>
      </c>
      <c r="O1560" s="87">
        <f>IF(Table4[[#This Row],[Segment]]="",0,IF(C1561="",0,IF(C1561&lt;=Table4[[#This Row],[Diameter (in)]],0,1-(D1560/D1561))))</f>
        <v>0</v>
      </c>
      <c r="P1560" s="92" t="str">
        <f>IF(Table4[[#This Row],[Segment]]="","",IF(C1560&gt;C1561,"",IF(C1561="",0.55,(0.55*(1-D1561/D1560)))))</f>
        <v/>
      </c>
      <c r="Q156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60" s="92" t="str">
        <f>IF(Table4[[#This Row],[Segment]]="","",IF(Table4[[#This Row],[Kexpansion]]="","0",((Table4[[#This Row],[Velocity (m/s)]]^2)/2)*Table4[[#This Row],[Kexpansion]]))</f>
        <v/>
      </c>
      <c r="S1560" s="92" t="str">
        <f>IF(Table4[[#This Row],[Segment]]="","",IF(Table4[[#This Row],[Kcontraction]]="","0",((Table4[[#This Row],[Velocity (m/s)]]^2)/2)*Table4[[#This Row],[Kcontraction]]))</f>
        <v/>
      </c>
      <c r="T1560" s="89" t="str">
        <f>IF(Table4[[#This Row],[Segment]]="","",SUMIF($Y$7:$Y$2000,Table4[[#This Row],[Segment]],$AD$7:$AD$2000))</f>
        <v/>
      </c>
      <c r="U1560" s="95" t="str">
        <f>IF(Table4[[#This Row],[Segment]]="","",Table4[[#This Row],[Hfriction (J/kg)]]+Table4[[#This Row],[Hexpansions (J/kg)]]+Table4[[#This Row],[Hcontractions (J/kg)]]+Table4[[#This Row],[Hf (J/kg)]])</f>
        <v/>
      </c>
      <c r="V1560" s="95" t="str">
        <f>IF(Table4[[#This Row],[Segment]]="","",Table4[[#This Row],[Total Friction Loss (J/kg)]]*Table3[Density (kg/m3)])</f>
        <v/>
      </c>
      <c r="W1560" s="95" t="str">
        <f>IF(Table4[[#This Row],[Segment]]="","",Table4[[#This Row],[Total Pressure Drop (Pa)]]/1000)</f>
        <v/>
      </c>
      <c r="Y1560" s="82" t="str">
        <f>IF('Set Up'!D1783="","",'Set Up'!D1783)</f>
        <v/>
      </c>
      <c r="Z1560" s="82" t="str">
        <f>IF('Set Up'!E1783="","",'Set Up'!E1783)</f>
        <v/>
      </c>
      <c r="AA1560" s="82" t="str">
        <f>IF('Set Up'!F1783="","",'Set Up'!F1783)</f>
        <v/>
      </c>
      <c r="AB1560" s="82" t="str">
        <f>IF('Set Up'!G1783="","",'Set Up'!G1783)</f>
        <v/>
      </c>
      <c r="AC1560" s="82" t="str">
        <f t="array" ref="AC1560">IF(Y1560="","",INDEX(Data!$G$4:$G$51,MATCH(Table7[[#This Row],[Fitting]]&amp;Table7[[#This Row],[Fitting Subtype]],Data!$E$4:$E$51&amp;Data!$F$4:$F$51,0)))</f>
        <v/>
      </c>
      <c r="AD1560" s="89" t="str">
        <f>IF(Table7[[#This Row],[Segment]]="","",Table7[[#This Row],[Quantity]]*Table7[[#This Row],[Kf]]*(((INDEX(Table4[Velocity (m/s)],MATCH(Table7[[#This Row],[Segment]],Table4[Segment],0)))^2)/2))</f>
        <v/>
      </c>
      <c r="AF1560" s="82" t="str">
        <f>Table4[[#This Row],[Segment]]</f>
        <v/>
      </c>
      <c r="AG1560" s="75"/>
      <c r="AH1560" s="82" t="str">
        <f>IF(Table5[[#This Row],[Segment]]="","",AG1560-Table4[[#This Row],[Total Pressure Drop (kPa)]])</f>
        <v/>
      </c>
    </row>
    <row r="1561" spans="1:34" x14ac:dyDescent="0.25">
      <c r="A1561" s="95" t="str">
        <f>IF('Set Up'!A1558="","",'Set Up'!A1558)</f>
        <v/>
      </c>
      <c r="B1561" s="75" t="s">
        <v>81</v>
      </c>
      <c r="C1561" s="85"/>
      <c r="D1561" s="86" t="str">
        <f>IF(Table4[[#This Row],[Diameter (in)]]="","",(((CONVERT(Table4[[#This Row],[Diameter (in)]],"in","m"))/2)^2)*PI())</f>
        <v/>
      </c>
      <c r="E1561" s="87" t="str">
        <f>IF(Table4[[#This Row],[Area (m2)]]="","",$D$4/Table4[[#This Row],[Area (m2)]])</f>
        <v/>
      </c>
      <c r="F1561" s="85">
        <f t="shared" si="24"/>
        <v>4.6951999999999998</v>
      </c>
      <c r="G1561" s="88" t="str">
        <f>IF(Table4[[#This Row],[Segment]]="","",(CONVERT(Table4[[#This Row],[Diameter (in)]],"in","m")*$B$4*Table4[[#This Row],[Velocity (m/s)]])/$C$4)</f>
        <v/>
      </c>
      <c r="H1561" s="96" t="str">
        <f>IF(Table4[[#This Row],[Segment]]="","",IF(Table4[[#This Row],[Teynold''s Number]]&gt;4000,"TURBULENT","LAMINAR"))</f>
        <v/>
      </c>
      <c r="I1561" s="86" t="str">
        <f>IF(Table4[[#This Row],[Segment]]="","",INDEX(Data!C1558:C1572,MATCH(Table4[Material],Data!B1558:B1572,0)))</f>
        <v/>
      </c>
      <c r="J1561" s="89" t="str">
        <f>IF(Table4[[#This Row],[ε (m)]]="","",Table4[[#This Row],[ε (m)]]/(CONVERT(Table4[[#This Row],[Diameter (in)]],"in","m")))</f>
        <v/>
      </c>
      <c r="K1561" s="96" t="str">
        <f>IF(Table4[[#This Row],[Regime]]="LAMINAR",16/Table4[[#This Row],[Teynold''s Number]],"-")</f>
        <v>-</v>
      </c>
      <c r="L1561" s="86"/>
      <c r="M1561" s="97" t="str">
        <f>IF(Table4[[#This Row],[Regime]]="TURBULENT",(((-4*LOG10(Table4[[#This Row],[ε/D]]/3.7+1.256/(Table4[[#This Row],[Teynold''s Number]]*SQRT(Table4[[#This Row],[f turbulent (guess)]]))))^-1)^2),"")</f>
        <v/>
      </c>
      <c r="N1561" s="91" t="str">
        <f>IF(Table4[[#This Row],[f turbulent]]="","",Table4[[#This Row],[f turbulent (guess)]]-Table4[[#This Row],[f turbulent]])</f>
        <v/>
      </c>
      <c r="O1561" s="87">
        <f>IF(Table4[[#This Row],[Segment]]="",0,IF(C1562="",0,IF(C1562&lt;=Table4[[#This Row],[Diameter (in)]],0,1-(D1561/D1562))))</f>
        <v>0</v>
      </c>
      <c r="P1561" s="92" t="str">
        <f>IF(Table4[[#This Row],[Segment]]="","",IF(C1561&gt;C1562,"",IF(C1562="",0.55,(0.55*(1-D1562/D1561)))))</f>
        <v/>
      </c>
      <c r="Q156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61" s="92" t="str">
        <f>IF(Table4[[#This Row],[Segment]]="","",IF(Table4[[#This Row],[Kexpansion]]="","0",((Table4[[#This Row],[Velocity (m/s)]]^2)/2)*Table4[[#This Row],[Kexpansion]]))</f>
        <v/>
      </c>
      <c r="S1561" s="92" t="str">
        <f>IF(Table4[[#This Row],[Segment]]="","",IF(Table4[[#This Row],[Kcontraction]]="","0",((Table4[[#This Row],[Velocity (m/s)]]^2)/2)*Table4[[#This Row],[Kcontraction]]))</f>
        <v/>
      </c>
      <c r="T1561" s="89" t="str">
        <f>IF(Table4[[#This Row],[Segment]]="","",SUMIF($Y$7:$Y$2000,Table4[[#This Row],[Segment]],$AD$7:$AD$2000))</f>
        <v/>
      </c>
      <c r="U1561" s="95" t="str">
        <f>IF(Table4[[#This Row],[Segment]]="","",Table4[[#This Row],[Hfriction (J/kg)]]+Table4[[#This Row],[Hexpansions (J/kg)]]+Table4[[#This Row],[Hcontractions (J/kg)]]+Table4[[#This Row],[Hf (J/kg)]])</f>
        <v/>
      </c>
      <c r="V1561" s="95" t="str">
        <f>IF(Table4[[#This Row],[Segment]]="","",Table4[[#This Row],[Total Friction Loss (J/kg)]]*Table3[Density (kg/m3)])</f>
        <v/>
      </c>
      <c r="W1561" s="95" t="str">
        <f>IF(Table4[[#This Row],[Segment]]="","",Table4[[#This Row],[Total Pressure Drop (Pa)]]/1000)</f>
        <v/>
      </c>
      <c r="Y1561" s="82" t="str">
        <f>IF('Set Up'!D1784="","",'Set Up'!D1784)</f>
        <v/>
      </c>
      <c r="Z1561" s="82" t="str">
        <f>IF('Set Up'!E1784="","",'Set Up'!E1784)</f>
        <v/>
      </c>
      <c r="AA1561" s="82" t="str">
        <f>IF('Set Up'!F1784="","",'Set Up'!F1784)</f>
        <v/>
      </c>
      <c r="AB1561" s="82" t="str">
        <f>IF('Set Up'!G1784="","",'Set Up'!G1784)</f>
        <v/>
      </c>
      <c r="AC1561" s="82" t="str">
        <f t="array" ref="AC1561">IF(Y1561="","",INDEX(Data!$G$4:$G$51,MATCH(Table7[[#This Row],[Fitting]]&amp;Table7[[#This Row],[Fitting Subtype]],Data!$E$4:$E$51&amp;Data!$F$4:$F$51,0)))</f>
        <v/>
      </c>
      <c r="AD1561" s="89" t="str">
        <f>IF(Table7[[#This Row],[Segment]]="","",Table7[[#This Row],[Quantity]]*Table7[[#This Row],[Kf]]*(((INDEX(Table4[Velocity (m/s)],MATCH(Table7[[#This Row],[Segment]],Table4[Segment],0)))^2)/2))</f>
        <v/>
      </c>
      <c r="AF1561" s="82" t="str">
        <f>Table4[[#This Row],[Segment]]</f>
        <v/>
      </c>
      <c r="AG1561" s="75"/>
      <c r="AH1561" s="82" t="str">
        <f>IF(Table5[[#This Row],[Segment]]="","",AG1561-Table4[[#This Row],[Total Pressure Drop (kPa)]])</f>
        <v/>
      </c>
    </row>
    <row r="1562" spans="1:34" x14ac:dyDescent="0.25">
      <c r="A1562" s="95" t="str">
        <f>IF('Set Up'!A1559="","",'Set Up'!A1559)</f>
        <v/>
      </c>
      <c r="B1562" s="75" t="s">
        <v>81</v>
      </c>
      <c r="C1562" s="85"/>
      <c r="D1562" s="86" t="str">
        <f>IF(Table4[[#This Row],[Diameter (in)]]="","",(((CONVERT(Table4[[#This Row],[Diameter (in)]],"in","m"))/2)^2)*PI())</f>
        <v/>
      </c>
      <c r="E1562" s="87" t="str">
        <f>IF(Table4[[#This Row],[Area (m2)]]="","",$D$4/Table4[[#This Row],[Area (m2)]])</f>
        <v/>
      </c>
      <c r="F1562" s="85">
        <f t="shared" si="24"/>
        <v>4.6951999999999998</v>
      </c>
      <c r="G1562" s="88" t="str">
        <f>IF(Table4[[#This Row],[Segment]]="","",(CONVERT(Table4[[#This Row],[Diameter (in)]],"in","m")*$B$4*Table4[[#This Row],[Velocity (m/s)]])/$C$4)</f>
        <v/>
      </c>
      <c r="H1562" s="96" t="str">
        <f>IF(Table4[[#This Row],[Segment]]="","",IF(Table4[[#This Row],[Teynold''s Number]]&gt;4000,"TURBULENT","LAMINAR"))</f>
        <v/>
      </c>
      <c r="I1562" s="86" t="str">
        <f>IF(Table4[[#This Row],[Segment]]="","",INDEX(Data!C1559:C1573,MATCH(Table4[Material],Data!B1559:B1573,0)))</f>
        <v/>
      </c>
      <c r="J1562" s="89" t="str">
        <f>IF(Table4[[#This Row],[ε (m)]]="","",Table4[[#This Row],[ε (m)]]/(CONVERT(Table4[[#This Row],[Diameter (in)]],"in","m")))</f>
        <v/>
      </c>
      <c r="K1562" s="96" t="str">
        <f>IF(Table4[[#This Row],[Regime]]="LAMINAR",16/Table4[[#This Row],[Teynold''s Number]],"-")</f>
        <v>-</v>
      </c>
      <c r="L1562" s="86"/>
      <c r="M1562" s="97" t="str">
        <f>IF(Table4[[#This Row],[Regime]]="TURBULENT",(((-4*LOG10(Table4[[#This Row],[ε/D]]/3.7+1.256/(Table4[[#This Row],[Teynold''s Number]]*SQRT(Table4[[#This Row],[f turbulent (guess)]]))))^-1)^2),"")</f>
        <v/>
      </c>
      <c r="N1562" s="91" t="str">
        <f>IF(Table4[[#This Row],[f turbulent]]="","",Table4[[#This Row],[f turbulent (guess)]]-Table4[[#This Row],[f turbulent]])</f>
        <v/>
      </c>
      <c r="O1562" s="87">
        <f>IF(Table4[[#This Row],[Segment]]="",0,IF(C1563="",0,IF(C1563&lt;=Table4[[#This Row],[Diameter (in)]],0,1-(D1562/D1563))))</f>
        <v>0</v>
      </c>
      <c r="P1562" s="92" t="str">
        <f>IF(Table4[[#This Row],[Segment]]="","",IF(C1562&gt;C1563,"",IF(C1563="",0.55,(0.55*(1-D1563/D1562)))))</f>
        <v/>
      </c>
      <c r="Q156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62" s="92" t="str">
        <f>IF(Table4[[#This Row],[Segment]]="","",IF(Table4[[#This Row],[Kexpansion]]="","0",((Table4[[#This Row],[Velocity (m/s)]]^2)/2)*Table4[[#This Row],[Kexpansion]]))</f>
        <v/>
      </c>
      <c r="S1562" s="92" t="str">
        <f>IF(Table4[[#This Row],[Segment]]="","",IF(Table4[[#This Row],[Kcontraction]]="","0",((Table4[[#This Row],[Velocity (m/s)]]^2)/2)*Table4[[#This Row],[Kcontraction]]))</f>
        <v/>
      </c>
      <c r="T1562" s="89" t="str">
        <f>IF(Table4[[#This Row],[Segment]]="","",SUMIF($Y$7:$Y$2000,Table4[[#This Row],[Segment]],$AD$7:$AD$2000))</f>
        <v/>
      </c>
      <c r="U1562" s="95" t="str">
        <f>IF(Table4[[#This Row],[Segment]]="","",Table4[[#This Row],[Hfriction (J/kg)]]+Table4[[#This Row],[Hexpansions (J/kg)]]+Table4[[#This Row],[Hcontractions (J/kg)]]+Table4[[#This Row],[Hf (J/kg)]])</f>
        <v/>
      </c>
      <c r="V1562" s="95" t="str">
        <f>IF(Table4[[#This Row],[Segment]]="","",Table4[[#This Row],[Total Friction Loss (J/kg)]]*Table3[Density (kg/m3)])</f>
        <v/>
      </c>
      <c r="W1562" s="95" t="str">
        <f>IF(Table4[[#This Row],[Segment]]="","",Table4[[#This Row],[Total Pressure Drop (Pa)]]/1000)</f>
        <v/>
      </c>
      <c r="Y1562" s="82" t="str">
        <f>IF('Set Up'!D1785="","",'Set Up'!D1785)</f>
        <v/>
      </c>
      <c r="Z1562" s="82" t="str">
        <f>IF('Set Up'!E1785="","",'Set Up'!E1785)</f>
        <v/>
      </c>
      <c r="AA1562" s="82" t="str">
        <f>IF('Set Up'!F1785="","",'Set Up'!F1785)</f>
        <v/>
      </c>
      <c r="AB1562" s="82" t="str">
        <f>IF('Set Up'!G1785="","",'Set Up'!G1785)</f>
        <v/>
      </c>
      <c r="AC1562" s="82" t="str">
        <f t="array" ref="AC1562">IF(Y1562="","",INDEX(Data!$G$4:$G$51,MATCH(Table7[[#This Row],[Fitting]]&amp;Table7[[#This Row],[Fitting Subtype]],Data!$E$4:$E$51&amp;Data!$F$4:$F$51,0)))</f>
        <v/>
      </c>
      <c r="AD1562" s="89" t="str">
        <f>IF(Table7[[#This Row],[Segment]]="","",Table7[[#This Row],[Quantity]]*Table7[[#This Row],[Kf]]*(((INDEX(Table4[Velocity (m/s)],MATCH(Table7[[#This Row],[Segment]],Table4[Segment],0)))^2)/2))</f>
        <v/>
      </c>
      <c r="AF1562" s="82" t="str">
        <f>Table4[[#This Row],[Segment]]</f>
        <v/>
      </c>
      <c r="AG1562" s="75"/>
      <c r="AH1562" s="82" t="str">
        <f>IF(Table5[[#This Row],[Segment]]="","",AG1562-Table4[[#This Row],[Total Pressure Drop (kPa)]])</f>
        <v/>
      </c>
    </row>
    <row r="1563" spans="1:34" x14ac:dyDescent="0.25">
      <c r="A1563" s="95" t="str">
        <f>IF('Set Up'!A1560="","",'Set Up'!A1560)</f>
        <v/>
      </c>
      <c r="B1563" s="75" t="s">
        <v>81</v>
      </c>
      <c r="C1563" s="85"/>
      <c r="D1563" s="86" t="str">
        <f>IF(Table4[[#This Row],[Diameter (in)]]="","",(((CONVERT(Table4[[#This Row],[Diameter (in)]],"in","m"))/2)^2)*PI())</f>
        <v/>
      </c>
      <c r="E1563" s="87" t="str">
        <f>IF(Table4[[#This Row],[Area (m2)]]="","",$D$4/Table4[[#This Row],[Area (m2)]])</f>
        <v/>
      </c>
      <c r="F1563" s="85">
        <f t="shared" si="24"/>
        <v>4.6951999999999998</v>
      </c>
      <c r="G1563" s="88" t="str">
        <f>IF(Table4[[#This Row],[Segment]]="","",(CONVERT(Table4[[#This Row],[Diameter (in)]],"in","m")*$B$4*Table4[[#This Row],[Velocity (m/s)]])/$C$4)</f>
        <v/>
      </c>
      <c r="H1563" s="96" t="str">
        <f>IF(Table4[[#This Row],[Segment]]="","",IF(Table4[[#This Row],[Teynold''s Number]]&gt;4000,"TURBULENT","LAMINAR"))</f>
        <v/>
      </c>
      <c r="I1563" s="86" t="str">
        <f>IF(Table4[[#This Row],[Segment]]="","",INDEX(Data!C1560:C1574,MATCH(Table4[Material],Data!B1560:B1574,0)))</f>
        <v/>
      </c>
      <c r="J1563" s="89" t="str">
        <f>IF(Table4[[#This Row],[ε (m)]]="","",Table4[[#This Row],[ε (m)]]/(CONVERT(Table4[[#This Row],[Diameter (in)]],"in","m")))</f>
        <v/>
      </c>
      <c r="K1563" s="96" t="str">
        <f>IF(Table4[[#This Row],[Regime]]="LAMINAR",16/Table4[[#This Row],[Teynold''s Number]],"-")</f>
        <v>-</v>
      </c>
      <c r="L1563" s="86"/>
      <c r="M1563" s="97" t="str">
        <f>IF(Table4[[#This Row],[Regime]]="TURBULENT",(((-4*LOG10(Table4[[#This Row],[ε/D]]/3.7+1.256/(Table4[[#This Row],[Teynold''s Number]]*SQRT(Table4[[#This Row],[f turbulent (guess)]]))))^-1)^2),"")</f>
        <v/>
      </c>
      <c r="N1563" s="91" t="str">
        <f>IF(Table4[[#This Row],[f turbulent]]="","",Table4[[#This Row],[f turbulent (guess)]]-Table4[[#This Row],[f turbulent]])</f>
        <v/>
      </c>
      <c r="O1563" s="87">
        <f>IF(Table4[[#This Row],[Segment]]="",0,IF(C1564="",0,IF(C1564&lt;=Table4[[#This Row],[Diameter (in)]],0,1-(D1563/D1564))))</f>
        <v>0</v>
      </c>
      <c r="P1563" s="92" t="str">
        <f>IF(Table4[[#This Row],[Segment]]="","",IF(C1563&gt;C1564,"",IF(C1564="",0.55,(0.55*(1-D1564/D1563)))))</f>
        <v/>
      </c>
      <c r="Q156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63" s="92" t="str">
        <f>IF(Table4[[#This Row],[Segment]]="","",IF(Table4[[#This Row],[Kexpansion]]="","0",((Table4[[#This Row],[Velocity (m/s)]]^2)/2)*Table4[[#This Row],[Kexpansion]]))</f>
        <v/>
      </c>
      <c r="S1563" s="92" t="str">
        <f>IF(Table4[[#This Row],[Segment]]="","",IF(Table4[[#This Row],[Kcontraction]]="","0",((Table4[[#This Row],[Velocity (m/s)]]^2)/2)*Table4[[#This Row],[Kcontraction]]))</f>
        <v/>
      </c>
      <c r="T1563" s="89" t="str">
        <f>IF(Table4[[#This Row],[Segment]]="","",SUMIF($Y$7:$Y$2000,Table4[[#This Row],[Segment]],$AD$7:$AD$2000))</f>
        <v/>
      </c>
      <c r="U1563" s="95" t="str">
        <f>IF(Table4[[#This Row],[Segment]]="","",Table4[[#This Row],[Hfriction (J/kg)]]+Table4[[#This Row],[Hexpansions (J/kg)]]+Table4[[#This Row],[Hcontractions (J/kg)]]+Table4[[#This Row],[Hf (J/kg)]])</f>
        <v/>
      </c>
      <c r="V1563" s="95" t="str">
        <f>IF(Table4[[#This Row],[Segment]]="","",Table4[[#This Row],[Total Friction Loss (J/kg)]]*Table3[Density (kg/m3)])</f>
        <v/>
      </c>
      <c r="W1563" s="95" t="str">
        <f>IF(Table4[[#This Row],[Segment]]="","",Table4[[#This Row],[Total Pressure Drop (Pa)]]/1000)</f>
        <v/>
      </c>
      <c r="Y1563" s="82" t="str">
        <f>IF('Set Up'!D1786="","",'Set Up'!D1786)</f>
        <v/>
      </c>
      <c r="Z1563" s="82" t="str">
        <f>IF('Set Up'!E1786="","",'Set Up'!E1786)</f>
        <v/>
      </c>
      <c r="AA1563" s="82" t="str">
        <f>IF('Set Up'!F1786="","",'Set Up'!F1786)</f>
        <v/>
      </c>
      <c r="AB1563" s="82" t="str">
        <f>IF('Set Up'!G1786="","",'Set Up'!G1786)</f>
        <v/>
      </c>
      <c r="AC1563" s="82" t="str">
        <f t="array" ref="AC1563">IF(Y1563="","",INDEX(Data!$G$4:$G$51,MATCH(Table7[[#This Row],[Fitting]]&amp;Table7[[#This Row],[Fitting Subtype]],Data!$E$4:$E$51&amp;Data!$F$4:$F$51,0)))</f>
        <v/>
      </c>
      <c r="AD1563" s="89" t="str">
        <f>IF(Table7[[#This Row],[Segment]]="","",Table7[[#This Row],[Quantity]]*Table7[[#This Row],[Kf]]*(((INDEX(Table4[Velocity (m/s)],MATCH(Table7[[#This Row],[Segment]],Table4[Segment],0)))^2)/2))</f>
        <v/>
      </c>
      <c r="AF1563" s="82" t="str">
        <f>Table4[[#This Row],[Segment]]</f>
        <v/>
      </c>
      <c r="AG1563" s="75"/>
      <c r="AH1563" s="82" t="str">
        <f>IF(Table5[[#This Row],[Segment]]="","",AG1563-Table4[[#This Row],[Total Pressure Drop (kPa)]])</f>
        <v/>
      </c>
    </row>
    <row r="1564" spans="1:34" x14ac:dyDescent="0.25">
      <c r="A1564" s="95" t="str">
        <f>IF('Set Up'!A1561="","",'Set Up'!A1561)</f>
        <v/>
      </c>
      <c r="B1564" s="75" t="s">
        <v>81</v>
      </c>
      <c r="C1564" s="85"/>
      <c r="D1564" s="86" t="str">
        <f>IF(Table4[[#This Row],[Diameter (in)]]="","",(((CONVERT(Table4[[#This Row],[Diameter (in)]],"in","m"))/2)^2)*PI())</f>
        <v/>
      </c>
      <c r="E1564" s="87" t="str">
        <f>IF(Table4[[#This Row],[Area (m2)]]="","",$D$4/Table4[[#This Row],[Area (m2)]])</f>
        <v/>
      </c>
      <c r="F1564" s="85">
        <f t="shared" si="24"/>
        <v>4.6951999999999998</v>
      </c>
      <c r="G1564" s="88" t="str">
        <f>IF(Table4[[#This Row],[Segment]]="","",(CONVERT(Table4[[#This Row],[Diameter (in)]],"in","m")*$B$4*Table4[[#This Row],[Velocity (m/s)]])/$C$4)</f>
        <v/>
      </c>
      <c r="H1564" s="96" t="str">
        <f>IF(Table4[[#This Row],[Segment]]="","",IF(Table4[[#This Row],[Teynold''s Number]]&gt;4000,"TURBULENT","LAMINAR"))</f>
        <v/>
      </c>
      <c r="I1564" s="86" t="str">
        <f>IF(Table4[[#This Row],[Segment]]="","",INDEX(Data!C1561:C1575,MATCH(Table4[Material],Data!B1561:B1575,0)))</f>
        <v/>
      </c>
      <c r="J1564" s="89" t="str">
        <f>IF(Table4[[#This Row],[ε (m)]]="","",Table4[[#This Row],[ε (m)]]/(CONVERT(Table4[[#This Row],[Diameter (in)]],"in","m")))</f>
        <v/>
      </c>
      <c r="K1564" s="96" t="str">
        <f>IF(Table4[[#This Row],[Regime]]="LAMINAR",16/Table4[[#This Row],[Teynold''s Number]],"-")</f>
        <v>-</v>
      </c>
      <c r="L1564" s="86"/>
      <c r="M1564" s="97" t="str">
        <f>IF(Table4[[#This Row],[Regime]]="TURBULENT",(((-4*LOG10(Table4[[#This Row],[ε/D]]/3.7+1.256/(Table4[[#This Row],[Teynold''s Number]]*SQRT(Table4[[#This Row],[f turbulent (guess)]]))))^-1)^2),"")</f>
        <v/>
      </c>
      <c r="N1564" s="91" t="str">
        <f>IF(Table4[[#This Row],[f turbulent]]="","",Table4[[#This Row],[f turbulent (guess)]]-Table4[[#This Row],[f turbulent]])</f>
        <v/>
      </c>
      <c r="O1564" s="87">
        <f>IF(Table4[[#This Row],[Segment]]="",0,IF(C1565="",0,IF(C1565&lt;=Table4[[#This Row],[Diameter (in)]],0,1-(D1564/D1565))))</f>
        <v>0</v>
      </c>
      <c r="P1564" s="92" t="str">
        <f>IF(Table4[[#This Row],[Segment]]="","",IF(C1564&gt;C1565,"",IF(C1565="",0.55,(0.55*(1-D1565/D1564)))))</f>
        <v/>
      </c>
      <c r="Q156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64" s="92" t="str">
        <f>IF(Table4[[#This Row],[Segment]]="","",IF(Table4[[#This Row],[Kexpansion]]="","0",((Table4[[#This Row],[Velocity (m/s)]]^2)/2)*Table4[[#This Row],[Kexpansion]]))</f>
        <v/>
      </c>
      <c r="S1564" s="92" t="str">
        <f>IF(Table4[[#This Row],[Segment]]="","",IF(Table4[[#This Row],[Kcontraction]]="","0",((Table4[[#This Row],[Velocity (m/s)]]^2)/2)*Table4[[#This Row],[Kcontraction]]))</f>
        <v/>
      </c>
      <c r="T1564" s="89" t="str">
        <f>IF(Table4[[#This Row],[Segment]]="","",SUMIF($Y$7:$Y$2000,Table4[[#This Row],[Segment]],$AD$7:$AD$2000))</f>
        <v/>
      </c>
      <c r="U1564" s="95" t="str">
        <f>IF(Table4[[#This Row],[Segment]]="","",Table4[[#This Row],[Hfriction (J/kg)]]+Table4[[#This Row],[Hexpansions (J/kg)]]+Table4[[#This Row],[Hcontractions (J/kg)]]+Table4[[#This Row],[Hf (J/kg)]])</f>
        <v/>
      </c>
      <c r="V1564" s="95" t="str">
        <f>IF(Table4[[#This Row],[Segment]]="","",Table4[[#This Row],[Total Friction Loss (J/kg)]]*Table3[Density (kg/m3)])</f>
        <v/>
      </c>
      <c r="W1564" s="95" t="str">
        <f>IF(Table4[[#This Row],[Segment]]="","",Table4[[#This Row],[Total Pressure Drop (Pa)]]/1000)</f>
        <v/>
      </c>
      <c r="Y1564" s="82" t="str">
        <f>IF('Set Up'!D1787="","",'Set Up'!D1787)</f>
        <v/>
      </c>
      <c r="Z1564" s="82" t="str">
        <f>IF('Set Up'!E1787="","",'Set Up'!E1787)</f>
        <v/>
      </c>
      <c r="AA1564" s="82" t="str">
        <f>IF('Set Up'!F1787="","",'Set Up'!F1787)</f>
        <v/>
      </c>
      <c r="AB1564" s="82" t="str">
        <f>IF('Set Up'!G1787="","",'Set Up'!G1787)</f>
        <v/>
      </c>
      <c r="AC1564" s="82" t="str">
        <f t="array" ref="AC1564">IF(Y1564="","",INDEX(Data!$G$4:$G$51,MATCH(Table7[[#This Row],[Fitting]]&amp;Table7[[#This Row],[Fitting Subtype]],Data!$E$4:$E$51&amp;Data!$F$4:$F$51,0)))</f>
        <v/>
      </c>
      <c r="AD1564" s="89" t="str">
        <f>IF(Table7[[#This Row],[Segment]]="","",Table7[[#This Row],[Quantity]]*Table7[[#This Row],[Kf]]*(((INDEX(Table4[Velocity (m/s)],MATCH(Table7[[#This Row],[Segment]],Table4[Segment],0)))^2)/2))</f>
        <v/>
      </c>
      <c r="AF1564" s="82" t="str">
        <f>Table4[[#This Row],[Segment]]</f>
        <v/>
      </c>
      <c r="AG1564" s="75"/>
      <c r="AH1564" s="82" t="str">
        <f>IF(Table5[[#This Row],[Segment]]="","",AG1564-Table4[[#This Row],[Total Pressure Drop (kPa)]])</f>
        <v/>
      </c>
    </row>
    <row r="1565" spans="1:34" x14ac:dyDescent="0.25">
      <c r="A1565" s="95" t="str">
        <f>IF('Set Up'!A1562="","",'Set Up'!A1562)</f>
        <v/>
      </c>
      <c r="B1565" s="75" t="s">
        <v>81</v>
      </c>
      <c r="C1565" s="85"/>
      <c r="D1565" s="86" t="str">
        <f>IF(Table4[[#This Row],[Diameter (in)]]="","",(((CONVERT(Table4[[#This Row],[Diameter (in)]],"in","m"))/2)^2)*PI())</f>
        <v/>
      </c>
      <c r="E1565" s="87" t="str">
        <f>IF(Table4[[#This Row],[Area (m2)]]="","",$D$4/Table4[[#This Row],[Area (m2)]])</f>
        <v/>
      </c>
      <c r="F1565" s="85">
        <f t="shared" si="24"/>
        <v>4.6951999999999998</v>
      </c>
      <c r="G1565" s="88" t="str">
        <f>IF(Table4[[#This Row],[Segment]]="","",(CONVERT(Table4[[#This Row],[Diameter (in)]],"in","m")*$B$4*Table4[[#This Row],[Velocity (m/s)]])/$C$4)</f>
        <v/>
      </c>
      <c r="H1565" s="96" t="str">
        <f>IF(Table4[[#This Row],[Segment]]="","",IF(Table4[[#This Row],[Teynold''s Number]]&gt;4000,"TURBULENT","LAMINAR"))</f>
        <v/>
      </c>
      <c r="I1565" s="86" t="str">
        <f>IF(Table4[[#This Row],[Segment]]="","",INDEX(Data!C1562:C1576,MATCH(Table4[Material],Data!B1562:B1576,0)))</f>
        <v/>
      </c>
      <c r="J1565" s="89" t="str">
        <f>IF(Table4[[#This Row],[ε (m)]]="","",Table4[[#This Row],[ε (m)]]/(CONVERT(Table4[[#This Row],[Diameter (in)]],"in","m")))</f>
        <v/>
      </c>
      <c r="K1565" s="96" t="str">
        <f>IF(Table4[[#This Row],[Regime]]="LAMINAR",16/Table4[[#This Row],[Teynold''s Number]],"-")</f>
        <v>-</v>
      </c>
      <c r="L1565" s="86"/>
      <c r="M1565" s="97" t="str">
        <f>IF(Table4[[#This Row],[Regime]]="TURBULENT",(((-4*LOG10(Table4[[#This Row],[ε/D]]/3.7+1.256/(Table4[[#This Row],[Teynold''s Number]]*SQRT(Table4[[#This Row],[f turbulent (guess)]]))))^-1)^2),"")</f>
        <v/>
      </c>
      <c r="N1565" s="91" t="str">
        <f>IF(Table4[[#This Row],[f turbulent]]="","",Table4[[#This Row],[f turbulent (guess)]]-Table4[[#This Row],[f turbulent]])</f>
        <v/>
      </c>
      <c r="O1565" s="87">
        <f>IF(Table4[[#This Row],[Segment]]="",0,IF(C1566="",0,IF(C1566&lt;=Table4[[#This Row],[Diameter (in)]],0,1-(D1565/D1566))))</f>
        <v>0</v>
      </c>
      <c r="P1565" s="92" t="str">
        <f>IF(Table4[[#This Row],[Segment]]="","",IF(C1565&gt;C1566,"",IF(C1566="",0.55,(0.55*(1-D1566/D1565)))))</f>
        <v/>
      </c>
      <c r="Q156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65" s="92" t="str">
        <f>IF(Table4[[#This Row],[Segment]]="","",IF(Table4[[#This Row],[Kexpansion]]="","0",((Table4[[#This Row],[Velocity (m/s)]]^2)/2)*Table4[[#This Row],[Kexpansion]]))</f>
        <v/>
      </c>
      <c r="S1565" s="92" t="str">
        <f>IF(Table4[[#This Row],[Segment]]="","",IF(Table4[[#This Row],[Kcontraction]]="","0",((Table4[[#This Row],[Velocity (m/s)]]^2)/2)*Table4[[#This Row],[Kcontraction]]))</f>
        <v/>
      </c>
      <c r="T1565" s="89" t="str">
        <f>IF(Table4[[#This Row],[Segment]]="","",SUMIF($Y$7:$Y$2000,Table4[[#This Row],[Segment]],$AD$7:$AD$2000))</f>
        <v/>
      </c>
      <c r="U1565" s="95" t="str">
        <f>IF(Table4[[#This Row],[Segment]]="","",Table4[[#This Row],[Hfriction (J/kg)]]+Table4[[#This Row],[Hexpansions (J/kg)]]+Table4[[#This Row],[Hcontractions (J/kg)]]+Table4[[#This Row],[Hf (J/kg)]])</f>
        <v/>
      </c>
      <c r="V1565" s="95" t="str">
        <f>IF(Table4[[#This Row],[Segment]]="","",Table4[[#This Row],[Total Friction Loss (J/kg)]]*Table3[Density (kg/m3)])</f>
        <v/>
      </c>
      <c r="W1565" s="95" t="str">
        <f>IF(Table4[[#This Row],[Segment]]="","",Table4[[#This Row],[Total Pressure Drop (Pa)]]/1000)</f>
        <v/>
      </c>
      <c r="Y1565" s="82" t="str">
        <f>IF('Set Up'!D1788="","",'Set Up'!D1788)</f>
        <v/>
      </c>
      <c r="Z1565" s="82" t="str">
        <f>IF('Set Up'!E1788="","",'Set Up'!E1788)</f>
        <v/>
      </c>
      <c r="AA1565" s="82" t="str">
        <f>IF('Set Up'!F1788="","",'Set Up'!F1788)</f>
        <v/>
      </c>
      <c r="AB1565" s="82" t="str">
        <f>IF('Set Up'!G1788="","",'Set Up'!G1788)</f>
        <v/>
      </c>
      <c r="AC1565" s="82" t="str">
        <f t="array" ref="AC1565">IF(Y1565="","",INDEX(Data!$G$4:$G$51,MATCH(Table7[[#This Row],[Fitting]]&amp;Table7[[#This Row],[Fitting Subtype]],Data!$E$4:$E$51&amp;Data!$F$4:$F$51,0)))</f>
        <v/>
      </c>
      <c r="AD1565" s="89" t="str">
        <f>IF(Table7[[#This Row],[Segment]]="","",Table7[[#This Row],[Quantity]]*Table7[[#This Row],[Kf]]*(((INDEX(Table4[Velocity (m/s)],MATCH(Table7[[#This Row],[Segment]],Table4[Segment],0)))^2)/2))</f>
        <v/>
      </c>
      <c r="AF1565" s="82" t="str">
        <f>Table4[[#This Row],[Segment]]</f>
        <v/>
      </c>
      <c r="AG1565" s="75"/>
      <c r="AH1565" s="82" t="str">
        <f>IF(Table5[[#This Row],[Segment]]="","",AG1565-Table4[[#This Row],[Total Pressure Drop (kPa)]])</f>
        <v/>
      </c>
    </row>
    <row r="1566" spans="1:34" x14ac:dyDescent="0.25">
      <c r="A1566" s="95" t="str">
        <f>IF('Set Up'!A1563="","",'Set Up'!A1563)</f>
        <v/>
      </c>
      <c r="B1566" s="75" t="s">
        <v>81</v>
      </c>
      <c r="C1566" s="85"/>
      <c r="D1566" s="86" t="str">
        <f>IF(Table4[[#This Row],[Diameter (in)]]="","",(((CONVERT(Table4[[#This Row],[Diameter (in)]],"in","m"))/2)^2)*PI())</f>
        <v/>
      </c>
      <c r="E1566" s="87" t="str">
        <f>IF(Table4[[#This Row],[Area (m2)]]="","",$D$4/Table4[[#This Row],[Area (m2)]])</f>
        <v/>
      </c>
      <c r="F1566" s="85">
        <f t="shared" si="24"/>
        <v>4.6951999999999998</v>
      </c>
      <c r="G1566" s="88" t="str">
        <f>IF(Table4[[#This Row],[Segment]]="","",(CONVERT(Table4[[#This Row],[Diameter (in)]],"in","m")*$B$4*Table4[[#This Row],[Velocity (m/s)]])/$C$4)</f>
        <v/>
      </c>
      <c r="H1566" s="96" t="str">
        <f>IF(Table4[[#This Row],[Segment]]="","",IF(Table4[[#This Row],[Teynold''s Number]]&gt;4000,"TURBULENT","LAMINAR"))</f>
        <v/>
      </c>
      <c r="I1566" s="86" t="str">
        <f>IF(Table4[[#This Row],[Segment]]="","",INDEX(Data!C1563:C1577,MATCH(Table4[Material],Data!B1563:B1577,0)))</f>
        <v/>
      </c>
      <c r="J1566" s="89" t="str">
        <f>IF(Table4[[#This Row],[ε (m)]]="","",Table4[[#This Row],[ε (m)]]/(CONVERT(Table4[[#This Row],[Diameter (in)]],"in","m")))</f>
        <v/>
      </c>
      <c r="K1566" s="96" t="str">
        <f>IF(Table4[[#This Row],[Regime]]="LAMINAR",16/Table4[[#This Row],[Teynold''s Number]],"-")</f>
        <v>-</v>
      </c>
      <c r="L1566" s="86"/>
      <c r="M1566" s="97" t="str">
        <f>IF(Table4[[#This Row],[Regime]]="TURBULENT",(((-4*LOG10(Table4[[#This Row],[ε/D]]/3.7+1.256/(Table4[[#This Row],[Teynold''s Number]]*SQRT(Table4[[#This Row],[f turbulent (guess)]]))))^-1)^2),"")</f>
        <v/>
      </c>
      <c r="N1566" s="91" t="str">
        <f>IF(Table4[[#This Row],[f turbulent]]="","",Table4[[#This Row],[f turbulent (guess)]]-Table4[[#This Row],[f turbulent]])</f>
        <v/>
      </c>
      <c r="O1566" s="87">
        <f>IF(Table4[[#This Row],[Segment]]="",0,IF(C1567="",0,IF(C1567&lt;=Table4[[#This Row],[Diameter (in)]],0,1-(D1566/D1567))))</f>
        <v>0</v>
      </c>
      <c r="P1566" s="92" t="str">
        <f>IF(Table4[[#This Row],[Segment]]="","",IF(C1566&gt;C1567,"",IF(C1567="",0.55,(0.55*(1-D1567/D1566)))))</f>
        <v/>
      </c>
      <c r="Q156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66" s="92" t="str">
        <f>IF(Table4[[#This Row],[Segment]]="","",IF(Table4[[#This Row],[Kexpansion]]="","0",((Table4[[#This Row],[Velocity (m/s)]]^2)/2)*Table4[[#This Row],[Kexpansion]]))</f>
        <v/>
      </c>
      <c r="S1566" s="92" t="str">
        <f>IF(Table4[[#This Row],[Segment]]="","",IF(Table4[[#This Row],[Kcontraction]]="","0",((Table4[[#This Row],[Velocity (m/s)]]^2)/2)*Table4[[#This Row],[Kcontraction]]))</f>
        <v/>
      </c>
      <c r="T1566" s="89" t="str">
        <f>IF(Table4[[#This Row],[Segment]]="","",SUMIF($Y$7:$Y$2000,Table4[[#This Row],[Segment]],$AD$7:$AD$2000))</f>
        <v/>
      </c>
      <c r="U1566" s="95" t="str">
        <f>IF(Table4[[#This Row],[Segment]]="","",Table4[[#This Row],[Hfriction (J/kg)]]+Table4[[#This Row],[Hexpansions (J/kg)]]+Table4[[#This Row],[Hcontractions (J/kg)]]+Table4[[#This Row],[Hf (J/kg)]])</f>
        <v/>
      </c>
      <c r="V1566" s="95" t="str">
        <f>IF(Table4[[#This Row],[Segment]]="","",Table4[[#This Row],[Total Friction Loss (J/kg)]]*Table3[Density (kg/m3)])</f>
        <v/>
      </c>
      <c r="W1566" s="95" t="str">
        <f>IF(Table4[[#This Row],[Segment]]="","",Table4[[#This Row],[Total Pressure Drop (Pa)]]/1000)</f>
        <v/>
      </c>
      <c r="Y1566" s="82" t="str">
        <f>IF('Set Up'!D1789="","",'Set Up'!D1789)</f>
        <v/>
      </c>
      <c r="Z1566" s="82" t="str">
        <f>IF('Set Up'!E1789="","",'Set Up'!E1789)</f>
        <v/>
      </c>
      <c r="AA1566" s="82" t="str">
        <f>IF('Set Up'!F1789="","",'Set Up'!F1789)</f>
        <v/>
      </c>
      <c r="AB1566" s="82" t="str">
        <f>IF('Set Up'!G1789="","",'Set Up'!G1789)</f>
        <v/>
      </c>
      <c r="AC1566" s="82" t="str">
        <f t="array" ref="AC1566">IF(Y1566="","",INDEX(Data!$G$4:$G$51,MATCH(Table7[[#This Row],[Fitting]]&amp;Table7[[#This Row],[Fitting Subtype]],Data!$E$4:$E$51&amp;Data!$F$4:$F$51,0)))</f>
        <v/>
      </c>
      <c r="AD1566" s="89" t="str">
        <f>IF(Table7[[#This Row],[Segment]]="","",Table7[[#This Row],[Quantity]]*Table7[[#This Row],[Kf]]*(((INDEX(Table4[Velocity (m/s)],MATCH(Table7[[#This Row],[Segment]],Table4[Segment],0)))^2)/2))</f>
        <v/>
      </c>
      <c r="AF1566" s="82" t="str">
        <f>Table4[[#This Row],[Segment]]</f>
        <v/>
      </c>
      <c r="AG1566" s="75"/>
      <c r="AH1566" s="82" t="str">
        <f>IF(Table5[[#This Row],[Segment]]="","",AG1566-Table4[[#This Row],[Total Pressure Drop (kPa)]])</f>
        <v/>
      </c>
    </row>
    <row r="1567" spans="1:34" x14ac:dyDescent="0.25">
      <c r="A1567" s="95" t="str">
        <f>IF('Set Up'!A1564="","",'Set Up'!A1564)</f>
        <v/>
      </c>
      <c r="B1567" s="75" t="s">
        <v>81</v>
      </c>
      <c r="C1567" s="85"/>
      <c r="D1567" s="86" t="str">
        <f>IF(Table4[[#This Row],[Diameter (in)]]="","",(((CONVERT(Table4[[#This Row],[Diameter (in)]],"in","m"))/2)^2)*PI())</f>
        <v/>
      </c>
      <c r="E1567" s="87" t="str">
        <f>IF(Table4[[#This Row],[Area (m2)]]="","",$D$4/Table4[[#This Row],[Area (m2)]])</f>
        <v/>
      </c>
      <c r="F1567" s="85">
        <f t="shared" si="24"/>
        <v>4.6951999999999998</v>
      </c>
      <c r="G1567" s="88" t="str">
        <f>IF(Table4[[#This Row],[Segment]]="","",(CONVERT(Table4[[#This Row],[Diameter (in)]],"in","m")*$B$4*Table4[[#This Row],[Velocity (m/s)]])/$C$4)</f>
        <v/>
      </c>
      <c r="H1567" s="96" t="str">
        <f>IF(Table4[[#This Row],[Segment]]="","",IF(Table4[[#This Row],[Teynold''s Number]]&gt;4000,"TURBULENT","LAMINAR"))</f>
        <v/>
      </c>
      <c r="I1567" s="86" t="str">
        <f>IF(Table4[[#This Row],[Segment]]="","",INDEX(Data!C1564:C1578,MATCH(Table4[Material],Data!B1564:B1578,0)))</f>
        <v/>
      </c>
      <c r="J1567" s="89" t="str">
        <f>IF(Table4[[#This Row],[ε (m)]]="","",Table4[[#This Row],[ε (m)]]/(CONVERT(Table4[[#This Row],[Diameter (in)]],"in","m")))</f>
        <v/>
      </c>
      <c r="K1567" s="96" t="str">
        <f>IF(Table4[[#This Row],[Regime]]="LAMINAR",16/Table4[[#This Row],[Teynold''s Number]],"-")</f>
        <v>-</v>
      </c>
      <c r="L1567" s="86"/>
      <c r="M1567" s="97" t="str">
        <f>IF(Table4[[#This Row],[Regime]]="TURBULENT",(((-4*LOG10(Table4[[#This Row],[ε/D]]/3.7+1.256/(Table4[[#This Row],[Teynold''s Number]]*SQRT(Table4[[#This Row],[f turbulent (guess)]]))))^-1)^2),"")</f>
        <v/>
      </c>
      <c r="N1567" s="91" t="str">
        <f>IF(Table4[[#This Row],[f turbulent]]="","",Table4[[#This Row],[f turbulent (guess)]]-Table4[[#This Row],[f turbulent]])</f>
        <v/>
      </c>
      <c r="O1567" s="87">
        <f>IF(Table4[[#This Row],[Segment]]="",0,IF(C1568="",0,IF(C1568&lt;=Table4[[#This Row],[Diameter (in)]],0,1-(D1567/D1568))))</f>
        <v>0</v>
      </c>
      <c r="P1567" s="92" t="str">
        <f>IF(Table4[[#This Row],[Segment]]="","",IF(C1567&gt;C1568,"",IF(C1568="",0.55,(0.55*(1-D1568/D1567)))))</f>
        <v/>
      </c>
      <c r="Q156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67" s="92" t="str">
        <f>IF(Table4[[#This Row],[Segment]]="","",IF(Table4[[#This Row],[Kexpansion]]="","0",((Table4[[#This Row],[Velocity (m/s)]]^2)/2)*Table4[[#This Row],[Kexpansion]]))</f>
        <v/>
      </c>
      <c r="S1567" s="92" t="str">
        <f>IF(Table4[[#This Row],[Segment]]="","",IF(Table4[[#This Row],[Kcontraction]]="","0",((Table4[[#This Row],[Velocity (m/s)]]^2)/2)*Table4[[#This Row],[Kcontraction]]))</f>
        <v/>
      </c>
      <c r="T1567" s="89" t="str">
        <f>IF(Table4[[#This Row],[Segment]]="","",SUMIF($Y$7:$Y$2000,Table4[[#This Row],[Segment]],$AD$7:$AD$2000))</f>
        <v/>
      </c>
      <c r="U1567" s="95" t="str">
        <f>IF(Table4[[#This Row],[Segment]]="","",Table4[[#This Row],[Hfriction (J/kg)]]+Table4[[#This Row],[Hexpansions (J/kg)]]+Table4[[#This Row],[Hcontractions (J/kg)]]+Table4[[#This Row],[Hf (J/kg)]])</f>
        <v/>
      </c>
      <c r="V1567" s="95" t="str">
        <f>IF(Table4[[#This Row],[Segment]]="","",Table4[[#This Row],[Total Friction Loss (J/kg)]]*Table3[Density (kg/m3)])</f>
        <v/>
      </c>
      <c r="W1567" s="95" t="str">
        <f>IF(Table4[[#This Row],[Segment]]="","",Table4[[#This Row],[Total Pressure Drop (Pa)]]/1000)</f>
        <v/>
      </c>
      <c r="Y1567" s="82" t="str">
        <f>IF('Set Up'!D1790="","",'Set Up'!D1790)</f>
        <v/>
      </c>
      <c r="Z1567" s="82" t="str">
        <f>IF('Set Up'!E1790="","",'Set Up'!E1790)</f>
        <v/>
      </c>
      <c r="AA1567" s="82" t="str">
        <f>IF('Set Up'!F1790="","",'Set Up'!F1790)</f>
        <v/>
      </c>
      <c r="AB1567" s="82" t="str">
        <f>IF('Set Up'!G1790="","",'Set Up'!G1790)</f>
        <v/>
      </c>
      <c r="AC1567" s="82" t="str">
        <f t="array" ref="AC1567">IF(Y1567="","",INDEX(Data!$G$4:$G$51,MATCH(Table7[[#This Row],[Fitting]]&amp;Table7[[#This Row],[Fitting Subtype]],Data!$E$4:$E$51&amp;Data!$F$4:$F$51,0)))</f>
        <v/>
      </c>
      <c r="AD1567" s="89" t="str">
        <f>IF(Table7[[#This Row],[Segment]]="","",Table7[[#This Row],[Quantity]]*Table7[[#This Row],[Kf]]*(((INDEX(Table4[Velocity (m/s)],MATCH(Table7[[#This Row],[Segment]],Table4[Segment],0)))^2)/2))</f>
        <v/>
      </c>
      <c r="AF1567" s="82" t="str">
        <f>Table4[[#This Row],[Segment]]</f>
        <v/>
      </c>
      <c r="AG1567" s="75"/>
      <c r="AH1567" s="82" t="str">
        <f>IF(Table5[[#This Row],[Segment]]="","",AG1567-Table4[[#This Row],[Total Pressure Drop (kPa)]])</f>
        <v/>
      </c>
    </row>
    <row r="1568" spans="1:34" x14ac:dyDescent="0.25">
      <c r="A1568" s="95" t="str">
        <f>IF('Set Up'!A1565="","",'Set Up'!A1565)</f>
        <v/>
      </c>
      <c r="B1568" s="75" t="s">
        <v>81</v>
      </c>
      <c r="C1568" s="85"/>
      <c r="D1568" s="86" t="str">
        <f>IF(Table4[[#This Row],[Diameter (in)]]="","",(((CONVERT(Table4[[#This Row],[Diameter (in)]],"in","m"))/2)^2)*PI())</f>
        <v/>
      </c>
      <c r="E1568" s="87" t="str">
        <f>IF(Table4[[#This Row],[Area (m2)]]="","",$D$4/Table4[[#This Row],[Area (m2)]])</f>
        <v/>
      </c>
      <c r="F1568" s="85">
        <f t="shared" si="24"/>
        <v>4.6951999999999998</v>
      </c>
      <c r="G1568" s="88" t="str">
        <f>IF(Table4[[#This Row],[Segment]]="","",(CONVERT(Table4[[#This Row],[Diameter (in)]],"in","m")*$B$4*Table4[[#This Row],[Velocity (m/s)]])/$C$4)</f>
        <v/>
      </c>
      <c r="H1568" s="96" t="str">
        <f>IF(Table4[[#This Row],[Segment]]="","",IF(Table4[[#This Row],[Teynold''s Number]]&gt;4000,"TURBULENT","LAMINAR"))</f>
        <v/>
      </c>
      <c r="I1568" s="86" t="str">
        <f>IF(Table4[[#This Row],[Segment]]="","",INDEX(Data!C1565:C1579,MATCH(Table4[Material],Data!B1565:B1579,0)))</f>
        <v/>
      </c>
      <c r="J1568" s="89" t="str">
        <f>IF(Table4[[#This Row],[ε (m)]]="","",Table4[[#This Row],[ε (m)]]/(CONVERT(Table4[[#This Row],[Diameter (in)]],"in","m")))</f>
        <v/>
      </c>
      <c r="K1568" s="96" t="str">
        <f>IF(Table4[[#This Row],[Regime]]="LAMINAR",16/Table4[[#This Row],[Teynold''s Number]],"-")</f>
        <v>-</v>
      </c>
      <c r="L1568" s="86"/>
      <c r="M1568" s="97" t="str">
        <f>IF(Table4[[#This Row],[Regime]]="TURBULENT",(((-4*LOG10(Table4[[#This Row],[ε/D]]/3.7+1.256/(Table4[[#This Row],[Teynold''s Number]]*SQRT(Table4[[#This Row],[f turbulent (guess)]]))))^-1)^2),"")</f>
        <v/>
      </c>
      <c r="N1568" s="91" t="str">
        <f>IF(Table4[[#This Row],[f turbulent]]="","",Table4[[#This Row],[f turbulent (guess)]]-Table4[[#This Row],[f turbulent]])</f>
        <v/>
      </c>
      <c r="O1568" s="87">
        <f>IF(Table4[[#This Row],[Segment]]="",0,IF(C1569="",0,IF(C1569&lt;=Table4[[#This Row],[Diameter (in)]],0,1-(D1568/D1569))))</f>
        <v>0</v>
      </c>
      <c r="P1568" s="92" t="str">
        <f>IF(Table4[[#This Row],[Segment]]="","",IF(C1568&gt;C1569,"",IF(C1569="",0.55,(0.55*(1-D1569/D1568)))))</f>
        <v/>
      </c>
      <c r="Q156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68" s="92" t="str">
        <f>IF(Table4[[#This Row],[Segment]]="","",IF(Table4[[#This Row],[Kexpansion]]="","0",((Table4[[#This Row],[Velocity (m/s)]]^2)/2)*Table4[[#This Row],[Kexpansion]]))</f>
        <v/>
      </c>
      <c r="S1568" s="92" t="str">
        <f>IF(Table4[[#This Row],[Segment]]="","",IF(Table4[[#This Row],[Kcontraction]]="","0",((Table4[[#This Row],[Velocity (m/s)]]^2)/2)*Table4[[#This Row],[Kcontraction]]))</f>
        <v/>
      </c>
      <c r="T1568" s="89" t="str">
        <f>IF(Table4[[#This Row],[Segment]]="","",SUMIF($Y$7:$Y$2000,Table4[[#This Row],[Segment]],$AD$7:$AD$2000))</f>
        <v/>
      </c>
      <c r="U1568" s="95" t="str">
        <f>IF(Table4[[#This Row],[Segment]]="","",Table4[[#This Row],[Hfriction (J/kg)]]+Table4[[#This Row],[Hexpansions (J/kg)]]+Table4[[#This Row],[Hcontractions (J/kg)]]+Table4[[#This Row],[Hf (J/kg)]])</f>
        <v/>
      </c>
      <c r="V1568" s="95" t="str">
        <f>IF(Table4[[#This Row],[Segment]]="","",Table4[[#This Row],[Total Friction Loss (J/kg)]]*Table3[Density (kg/m3)])</f>
        <v/>
      </c>
      <c r="W1568" s="95" t="str">
        <f>IF(Table4[[#This Row],[Segment]]="","",Table4[[#This Row],[Total Pressure Drop (Pa)]]/1000)</f>
        <v/>
      </c>
      <c r="Y1568" s="82" t="str">
        <f>IF('Set Up'!D1791="","",'Set Up'!D1791)</f>
        <v/>
      </c>
      <c r="Z1568" s="82" t="str">
        <f>IF('Set Up'!E1791="","",'Set Up'!E1791)</f>
        <v/>
      </c>
      <c r="AA1568" s="82" t="str">
        <f>IF('Set Up'!F1791="","",'Set Up'!F1791)</f>
        <v/>
      </c>
      <c r="AB1568" s="82" t="str">
        <f>IF('Set Up'!G1791="","",'Set Up'!G1791)</f>
        <v/>
      </c>
      <c r="AC1568" s="82" t="str">
        <f t="array" ref="AC1568">IF(Y1568="","",INDEX(Data!$G$4:$G$51,MATCH(Table7[[#This Row],[Fitting]]&amp;Table7[[#This Row],[Fitting Subtype]],Data!$E$4:$E$51&amp;Data!$F$4:$F$51,0)))</f>
        <v/>
      </c>
      <c r="AD1568" s="89" t="str">
        <f>IF(Table7[[#This Row],[Segment]]="","",Table7[[#This Row],[Quantity]]*Table7[[#This Row],[Kf]]*(((INDEX(Table4[Velocity (m/s)],MATCH(Table7[[#This Row],[Segment]],Table4[Segment],0)))^2)/2))</f>
        <v/>
      </c>
      <c r="AF1568" s="82" t="str">
        <f>Table4[[#This Row],[Segment]]</f>
        <v/>
      </c>
      <c r="AG1568" s="75"/>
      <c r="AH1568" s="82" t="str">
        <f>IF(Table5[[#This Row],[Segment]]="","",AG1568-Table4[[#This Row],[Total Pressure Drop (kPa)]])</f>
        <v/>
      </c>
    </row>
    <row r="1569" spans="1:34" x14ac:dyDescent="0.25">
      <c r="A1569" s="95" t="str">
        <f>IF('Set Up'!A1566="","",'Set Up'!A1566)</f>
        <v/>
      </c>
      <c r="B1569" s="75" t="s">
        <v>81</v>
      </c>
      <c r="C1569" s="85"/>
      <c r="D1569" s="86" t="str">
        <f>IF(Table4[[#This Row],[Diameter (in)]]="","",(((CONVERT(Table4[[#This Row],[Diameter (in)]],"in","m"))/2)^2)*PI())</f>
        <v/>
      </c>
      <c r="E1569" s="87" t="str">
        <f>IF(Table4[[#This Row],[Area (m2)]]="","",$D$4/Table4[[#This Row],[Area (m2)]])</f>
        <v/>
      </c>
      <c r="F1569" s="85">
        <f t="shared" si="24"/>
        <v>4.6951999999999998</v>
      </c>
      <c r="G1569" s="88" t="str">
        <f>IF(Table4[[#This Row],[Segment]]="","",(CONVERT(Table4[[#This Row],[Diameter (in)]],"in","m")*$B$4*Table4[[#This Row],[Velocity (m/s)]])/$C$4)</f>
        <v/>
      </c>
      <c r="H1569" s="96" t="str">
        <f>IF(Table4[[#This Row],[Segment]]="","",IF(Table4[[#This Row],[Teynold''s Number]]&gt;4000,"TURBULENT","LAMINAR"))</f>
        <v/>
      </c>
      <c r="I1569" s="86" t="str">
        <f>IF(Table4[[#This Row],[Segment]]="","",INDEX(Data!C1566:C1580,MATCH(Table4[Material],Data!B1566:B1580,0)))</f>
        <v/>
      </c>
      <c r="J1569" s="89" t="str">
        <f>IF(Table4[[#This Row],[ε (m)]]="","",Table4[[#This Row],[ε (m)]]/(CONVERT(Table4[[#This Row],[Diameter (in)]],"in","m")))</f>
        <v/>
      </c>
      <c r="K1569" s="96" t="str">
        <f>IF(Table4[[#This Row],[Regime]]="LAMINAR",16/Table4[[#This Row],[Teynold''s Number]],"-")</f>
        <v>-</v>
      </c>
      <c r="L1569" s="86"/>
      <c r="M1569" s="97" t="str">
        <f>IF(Table4[[#This Row],[Regime]]="TURBULENT",(((-4*LOG10(Table4[[#This Row],[ε/D]]/3.7+1.256/(Table4[[#This Row],[Teynold''s Number]]*SQRT(Table4[[#This Row],[f turbulent (guess)]]))))^-1)^2),"")</f>
        <v/>
      </c>
      <c r="N1569" s="91" t="str">
        <f>IF(Table4[[#This Row],[f turbulent]]="","",Table4[[#This Row],[f turbulent (guess)]]-Table4[[#This Row],[f turbulent]])</f>
        <v/>
      </c>
      <c r="O1569" s="87">
        <f>IF(Table4[[#This Row],[Segment]]="",0,IF(C1570="",0,IF(C1570&lt;=Table4[[#This Row],[Diameter (in)]],0,1-(D1569/D1570))))</f>
        <v>0</v>
      </c>
      <c r="P1569" s="92" t="str">
        <f>IF(Table4[[#This Row],[Segment]]="","",IF(C1569&gt;C1570,"",IF(C1570="",0.55,(0.55*(1-D1570/D1569)))))</f>
        <v/>
      </c>
      <c r="Q156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69" s="92" t="str">
        <f>IF(Table4[[#This Row],[Segment]]="","",IF(Table4[[#This Row],[Kexpansion]]="","0",((Table4[[#This Row],[Velocity (m/s)]]^2)/2)*Table4[[#This Row],[Kexpansion]]))</f>
        <v/>
      </c>
      <c r="S1569" s="92" t="str">
        <f>IF(Table4[[#This Row],[Segment]]="","",IF(Table4[[#This Row],[Kcontraction]]="","0",((Table4[[#This Row],[Velocity (m/s)]]^2)/2)*Table4[[#This Row],[Kcontraction]]))</f>
        <v/>
      </c>
      <c r="T1569" s="89" t="str">
        <f>IF(Table4[[#This Row],[Segment]]="","",SUMIF($Y$7:$Y$2000,Table4[[#This Row],[Segment]],$AD$7:$AD$2000))</f>
        <v/>
      </c>
      <c r="U1569" s="95" t="str">
        <f>IF(Table4[[#This Row],[Segment]]="","",Table4[[#This Row],[Hfriction (J/kg)]]+Table4[[#This Row],[Hexpansions (J/kg)]]+Table4[[#This Row],[Hcontractions (J/kg)]]+Table4[[#This Row],[Hf (J/kg)]])</f>
        <v/>
      </c>
      <c r="V1569" s="95" t="str">
        <f>IF(Table4[[#This Row],[Segment]]="","",Table4[[#This Row],[Total Friction Loss (J/kg)]]*Table3[Density (kg/m3)])</f>
        <v/>
      </c>
      <c r="W1569" s="95" t="str">
        <f>IF(Table4[[#This Row],[Segment]]="","",Table4[[#This Row],[Total Pressure Drop (Pa)]]/1000)</f>
        <v/>
      </c>
      <c r="Y1569" s="82" t="str">
        <f>IF('Set Up'!D1792="","",'Set Up'!D1792)</f>
        <v/>
      </c>
      <c r="Z1569" s="82" t="str">
        <f>IF('Set Up'!E1792="","",'Set Up'!E1792)</f>
        <v/>
      </c>
      <c r="AA1569" s="82" t="str">
        <f>IF('Set Up'!F1792="","",'Set Up'!F1792)</f>
        <v/>
      </c>
      <c r="AB1569" s="82" t="str">
        <f>IF('Set Up'!G1792="","",'Set Up'!G1792)</f>
        <v/>
      </c>
      <c r="AC1569" s="82" t="str">
        <f t="array" ref="AC1569">IF(Y1569="","",INDEX(Data!$G$4:$G$51,MATCH(Table7[[#This Row],[Fitting]]&amp;Table7[[#This Row],[Fitting Subtype]],Data!$E$4:$E$51&amp;Data!$F$4:$F$51,0)))</f>
        <v/>
      </c>
      <c r="AD1569" s="89" t="str">
        <f>IF(Table7[[#This Row],[Segment]]="","",Table7[[#This Row],[Quantity]]*Table7[[#This Row],[Kf]]*(((INDEX(Table4[Velocity (m/s)],MATCH(Table7[[#This Row],[Segment]],Table4[Segment],0)))^2)/2))</f>
        <v/>
      </c>
      <c r="AF1569" s="82" t="str">
        <f>Table4[[#This Row],[Segment]]</f>
        <v/>
      </c>
      <c r="AG1569" s="75"/>
      <c r="AH1569" s="82" t="str">
        <f>IF(Table5[[#This Row],[Segment]]="","",AG1569-Table4[[#This Row],[Total Pressure Drop (kPa)]])</f>
        <v/>
      </c>
    </row>
    <row r="1570" spans="1:34" x14ac:dyDescent="0.25">
      <c r="A1570" s="95" t="str">
        <f>IF('Set Up'!A1567="","",'Set Up'!A1567)</f>
        <v/>
      </c>
      <c r="B1570" s="75" t="s">
        <v>81</v>
      </c>
      <c r="C1570" s="85"/>
      <c r="D1570" s="86" t="str">
        <f>IF(Table4[[#This Row],[Diameter (in)]]="","",(((CONVERT(Table4[[#This Row],[Diameter (in)]],"in","m"))/2)^2)*PI())</f>
        <v/>
      </c>
      <c r="E1570" s="87" t="str">
        <f>IF(Table4[[#This Row],[Area (m2)]]="","",$D$4/Table4[[#This Row],[Area (m2)]])</f>
        <v/>
      </c>
      <c r="F1570" s="85">
        <f t="shared" si="24"/>
        <v>4.6951999999999998</v>
      </c>
      <c r="G1570" s="88" t="str">
        <f>IF(Table4[[#This Row],[Segment]]="","",(CONVERT(Table4[[#This Row],[Diameter (in)]],"in","m")*$B$4*Table4[[#This Row],[Velocity (m/s)]])/$C$4)</f>
        <v/>
      </c>
      <c r="H1570" s="96" t="str">
        <f>IF(Table4[[#This Row],[Segment]]="","",IF(Table4[[#This Row],[Teynold''s Number]]&gt;4000,"TURBULENT","LAMINAR"))</f>
        <v/>
      </c>
      <c r="I1570" s="86" t="str">
        <f>IF(Table4[[#This Row],[Segment]]="","",INDEX(Data!C1567:C1581,MATCH(Table4[Material],Data!B1567:B1581,0)))</f>
        <v/>
      </c>
      <c r="J1570" s="89" t="str">
        <f>IF(Table4[[#This Row],[ε (m)]]="","",Table4[[#This Row],[ε (m)]]/(CONVERT(Table4[[#This Row],[Diameter (in)]],"in","m")))</f>
        <v/>
      </c>
      <c r="K1570" s="96" t="str">
        <f>IF(Table4[[#This Row],[Regime]]="LAMINAR",16/Table4[[#This Row],[Teynold''s Number]],"-")</f>
        <v>-</v>
      </c>
      <c r="L1570" s="86"/>
      <c r="M1570" s="97" t="str">
        <f>IF(Table4[[#This Row],[Regime]]="TURBULENT",(((-4*LOG10(Table4[[#This Row],[ε/D]]/3.7+1.256/(Table4[[#This Row],[Teynold''s Number]]*SQRT(Table4[[#This Row],[f turbulent (guess)]]))))^-1)^2),"")</f>
        <v/>
      </c>
      <c r="N1570" s="91" t="str">
        <f>IF(Table4[[#This Row],[f turbulent]]="","",Table4[[#This Row],[f turbulent (guess)]]-Table4[[#This Row],[f turbulent]])</f>
        <v/>
      </c>
      <c r="O1570" s="87">
        <f>IF(Table4[[#This Row],[Segment]]="",0,IF(C1571="",0,IF(C1571&lt;=Table4[[#This Row],[Diameter (in)]],0,1-(D1570/D1571))))</f>
        <v>0</v>
      </c>
      <c r="P1570" s="92" t="str">
        <f>IF(Table4[[#This Row],[Segment]]="","",IF(C1570&gt;C1571,"",IF(C1571="",0.55,(0.55*(1-D1571/D1570)))))</f>
        <v/>
      </c>
      <c r="Q157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70" s="92" t="str">
        <f>IF(Table4[[#This Row],[Segment]]="","",IF(Table4[[#This Row],[Kexpansion]]="","0",((Table4[[#This Row],[Velocity (m/s)]]^2)/2)*Table4[[#This Row],[Kexpansion]]))</f>
        <v/>
      </c>
      <c r="S1570" s="92" t="str">
        <f>IF(Table4[[#This Row],[Segment]]="","",IF(Table4[[#This Row],[Kcontraction]]="","0",((Table4[[#This Row],[Velocity (m/s)]]^2)/2)*Table4[[#This Row],[Kcontraction]]))</f>
        <v/>
      </c>
      <c r="T1570" s="89" t="str">
        <f>IF(Table4[[#This Row],[Segment]]="","",SUMIF($Y$7:$Y$2000,Table4[[#This Row],[Segment]],$AD$7:$AD$2000))</f>
        <v/>
      </c>
      <c r="U1570" s="95" t="str">
        <f>IF(Table4[[#This Row],[Segment]]="","",Table4[[#This Row],[Hfriction (J/kg)]]+Table4[[#This Row],[Hexpansions (J/kg)]]+Table4[[#This Row],[Hcontractions (J/kg)]]+Table4[[#This Row],[Hf (J/kg)]])</f>
        <v/>
      </c>
      <c r="V1570" s="95" t="str">
        <f>IF(Table4[[#This Row],[Segment]]="","",Table4[[#This Row],[Total Friction Loss (J/kg)]]*Table3[Density (kg/m3)])</f>
        <v/>
      </c>
      <c r="W1570" s="95" t="str">
        <f>IF(Table4[[#This Row],[Segment]]="","",Table4[[#This Row],[Total Pressure Drop (Pa)]]/1000)</f>
        <v/>
      </c>
      <c r="Y1570" s="82" t="str">
        <f>IF('Set Up'!D1793="","",'Set Up'!D1793)</f>
        <v/>
      </c>
      <c r="Z1570" s="82" t="str">
        <f>IF('Set Up'!E1793="","",'Set Up'!E1793)</f>
        <v/>
      </c>
      <c r="AA1570" s="82" t="str">
        <f>IF('Set Up'!F1793="","",'Set Up'!F1793)</f>
        <v/>
      </c>
      <c r="AB1570" s="82" t="str">
        <f>IF('Set Up'!G1793="","",'Set Up'!G1793)</f>
        <v/>
      </c>
      <c r="AC1570" s="82" t="str">
        <f t="array" ref="AC1570">IF(Y1570="","",INDEX(Data!$G$4:$G$51,MATCH(Table7[[#This Row],[Fitting]]&amp;Table7[[#This Row],[Fitting Subtype]],Data!$E$4:$E$51&amp;Data!$F$4:$F$51,0)))</f>
        <v/>
      </c>
      <c r="AD1570" s="89" t="str">
        <f>IF(Table7[[#This Row],[Segment]]="","",Table7[[#This Row],[Quantity]]*Table7[[#This Row],[Kf]]*(((INDEX(Table4[Velocity (m/s)],MATCH(Table7[[#This Row],[Segment]],Table4[Segment],0)))^2)/2))</f>
        <v/>
      </c>
      <c r="AF1570" s="82" t="str">
        <f>Table4[[#This Row],[Segment]]</f>
        <v/>
      </c>
      <c r="AG1570" s="75"/>
      <c r="AH1570" s="82" t="str">
        <f>IF(Table5[[#This Row],[Segment]]="","",AG1570-Table4[[#This Row],[Total Pressure Drop (kPa)]])</f>
        <v/>
      </c>
    </row>
    <row r="1571" spans="1:34" x14ac:dyDescent="0.25">
      <c r="A1571" s="95" t="str">
        <f>IF('Set Up'!A1568="","",'Set Up'!A1568)</f>
        <v/>
      </c>
      <c r="B1571" s="75" t="s">
        <v>81</v>
      </c>
      <c r="C1571" s="85"/>
      <c r="D1571" s="86" t="str">
        <f>IF(Table4[[#This Row],[Diameter (in)]]="","",(((CONVERT(Table4[[#This Row],[Diameter (in)]],"in","m"))/2)^2)*PI())</f>
        <v/>
      </c>
      <c r="E1571" s="87" t="str">
        <f>IF(Table4[[#This Row],[Area (m2)]]="","",$D$4/Table4[[#This Row],[Area (m2)]])</f>
        <v/>
      </c>
      <c r="F1571" s="85">
        <f t="shared" si="24"/>
        <v>4.6951999999999998</v>
      </c>
      <c r="G1571" s="88" t="str">
        <f>IF(Table4[[#This Row],[Segment]]="","",(CONVERT(Table4[[#This Row],[Diameter (in)]],"in","m")*$B$4*Table4[[#This Row],[Velocity (m/s)]])/$C$4)</f>
        <v/>
      </c>
      <c r="H1571" s="96" t="str">
        <f>IF(Table4[[#This Row],[Segment]]="","",IF(Table4[[#This Row],[Teynold''s Number]]&gt;4000,"TURBULENT","LAMINAR"))</f>
        <v/>
      </c>
      <c r="I1571" s="86" t="str">
        <f>IF(Table4[[#This Row],[Segment]]="","",INDEX(Data!C1568:C1582,MATCH(Table4[Material],Data!B1568:B1582,0)))</f>
        <v/>
      </c>
      <c r="J1571" s="89" t="str">
        <f>IF(Table4[[#This Row],[ε (m)]]="","",Table4[[#This Row],[ε (m)]]/(CONVERT(Table4[[#This Row],[Diameter (in)]],"in","m")))</f>
        <v/>
      </c>
      <c r="K1571" s="96" t="str">
        <f>IF(Table4[[#This Row],[Regime]]="LAMINAR",16/Table4[[#This Row],[Teynold''s Number]],"-")</f>
        <v>-</v>
      </c>
      <c r="L1571" s="86"/>
      <c r="M1571" s="97" t="str">
        <f>IF(Table4[[#This Row],[Regime]]="TURBULENT",(((-4*LOG10(Table4[[#This Row],[ε/D]]/3.7+1.256/(Table4[[#This Row],[Teynold''s Number]]*SQRT(Table4[[#This Row],[f turbulent (guess)]]))))^-1)^2),"")</f>
        <v/>
      </c>
      <c r="N1571" s="91" t="str">
        <f>IF(Table4[[#This Row],[f turbulent]]="","",Table4[[#This Row],[f turbulent (guess)]]-Table4[[#This Row],[f turbulent]])</f>
        <v/>
      </c>
      <c r="O1571" s="87">
        <f>IF(Table4[[#This Row],[Segment]]="",0,IF(C1572="",0,IF(C1572&lt;=Table4[[#This Row],[Diameter (in)]],0,1-(D1571/D1572))))</f>
        <v>0</v>
      </c>
      <c r="P1571" s="92" t="str">
        <f>IF(Table4[[#This Row],[Segment]]="","",IF(C1571&gt;C1572,"",IF(C1572="",0.55,(0.55*(1-D1572/D1571)))))</f>
        <v/>
      </c>
      <c r="Q157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71" s="92" t="str">
        <f>IF(Table4[[#This Row],[Segment]]="","",IF(Table4[[#This Row],[Kexpansion]]="","0",((Table4[[#This Row],[Velocity (m/s)]]^2)/2)*Table4[[#This Row],[Kexpansion]]))</f>
        <v/>
      </c>
      <c r="S1571" s="92" t="str">
        <f>IF(Table4[[#This Row],[Segment]]="","",IF(Table4[[#This Row],[Kcontraction]]="","0",((Table4[[#This Row],[Velocity (m/s)]]^2)/2)*Table4[[#This Row],[Kcontraction]]))</f>
        <v/>
      </c>
      <c r="T1571" s="89" t="str">
        <f>IF(Table4[[#This Row],[Segment]]="","",SUMIF($Y$7:$Y$2000,Table4[[#This Row],[Segment]],$AD$7:$AD$2000))</f>
        <v/>
      </c>
      <c r="U1571" s="95" t="str">
        <f>IF(Table4[[#This Row],[Segment]]="","",Table4[[#This Row],[Hfriction (J/kg)]]+Table4[[#This Row],[Hexpansions (J/kg)]]+Table4[[#This Row],[Hcontractions (J/kg)]]+Table4[[#This Row],[Hf (J/kg)]])</f>
        <v/>
      </c>
      <c r="V1571" s="95" t="str">
        <f>IF(Table4[[#This Row],[Segment]]="","",Table4[[#This Row],[Total Friction Loss (J/kg)]]*Table3[Density (kg/m3)])</f>
        <v/>
      </c>
      <c r="W1571" s="95" t="str">
        <f>IF(Table4[[#This Row],[Segment]]="","",Table4[[#This Row],[Total Pressure Drop (Pa)]]/1000)</f>
        <v/>
      </c>
      <c r="Y1571" s="82" t="str">
        <f>IF('Set Up'!D1794="","",'Set Up'!D1794)</f>
        <v/>
      </c>
      <c r="Z1571" s="82" t="str">
        <f>IF('Set Up'!E1794="","",'Set Up'!E1794)</f>
        <v/>
      </c>
      <c r="AA1571" s="82" t="str">
        <f>IF('Set Up'!F1794="","",'Set Up'!F1794)</f>
        <v/>
      </c>
      <c r="AB1571" s="82" t="str">
        <f>IF('Set Up'!G1794="","",'Set Up'!G1794)</f>
        <v/>
      </c>
      <c r="AC1571" s="82" t="str">
        <f t="array" ref="AC1571">IF(Y1571="","",INDEX(Data!$G$4:$G$51,MATCH(Table7[[#This Row],[Fitting]]&amp;Table7[[#This Row],[Fitting Subtype]],Data!$E$4:$E$51&amp;Data!$F$4:$F$51,0)))</f>
        <v/>
      </c>
      <c r="AD1571" s="89" t="str">
        <f>IF(Table7[[#This Row],[Segment]]="","",Table7[[#This Row],[Quantity]]*Table7[[#This Row],[Kf]]*(((INDEX(Table4[Velocity (m/s)],MATCH(Table7[[#This Row],[Segment]],Table4[Segment],0)))^2)/2))</f>
        <v/>
      </c>
      <c r="AF1571" s="82" t="str">
        <f>Table4[[#This Row],[Segment]]</f>
        <v/>
      </c>
      <c r="AG1571" s="75"/>
      <c r="AH1571" s="82" t="str">
        <f>IF(Table5[[#This Row],[Segment]]="","",AG1571-Table4[[#This Row],[Total Pressure Drop (kPa)]])</f>
        <v/>
      </c>
    </row>
    <row r="1572" spans="1:34" x14ac:dyDescent="0.25">
      <c r="A1572" s="95" t="str">
        <f>IF('Set Up'!A1569="","",'Set Up'!A1569)</f>
        <v/>
      </c>
      <c r="B1572" s="75" t="s">
        <v>81</v>
      </c>
      <c r="C1572" s="85"/>
      <c r="D1572" s="86" t="str">
        <f>IF(Table4[[#This Row],[Diameter (in)]]="","",(((CONVERT(Table4[[#This Row],[Diameter (in)]],"in","m"))/2)^2)*PI())</f>
        <v/>
      </c>
      <c r="E1572" s="87" t="str">
        <f>IF(Table4[[#This Row],[Area (m2)]]="","",$D$4/Table4[[#This Row],[Area (m2)]])</f>
        <v/>
      </c>
      <c r="F1572" s="85">
        <f t="shared" si="24"/>
        <v>4.6951999999999998</v>
      </c>
      <c r="G1572" s="88" t="str">
        <f>IF(Table4[[#This Row],[Segment]]="","",(CONVERT(Table4[[#This Row],[Diameter (in)]],"in","m")*$B$4*Table4[[#This Row],[Velocity (m/s)]])/$C$4)</f>
        <v/>
      </c>
      <c r="H1572" s="96" t="str">
        <f>IF(Table4[[#This Row],[Segment]]="","",IF(Table4[[#This Row],[Teynold''s Number]]&gt;4000,"TURBULENT","LAMINAR"))</f>
        <v/>
      </c>
      <c r="I1572" s="86" t="str">
        <f>IF(Table4[[#This Row],[Segment]]="","",INDEX(Data!C1569:C1583,MATCH(Table4[Material],Data!B1569:B1583,0)))</f>
        <v/>
      </c>
      <c r="J1572" s="89" t="str">
        <f>IF(Table4[[#This Row],[ε (m)]]="","",Table4[[#This Row],[ε (m)]]/(CONVERT(Table4[[#This Row],[Diameter (in)]],"in","m")))</f>
        <v/>
      </c>
      <c r="K1572" s="96" t="str">
        <f>IF(Table4[[#This Row],[Regime]]="LAMINAR",16/Table4[[#This Row],[Teynold''s Number]],"-")</f>
        <v>-</v>
      </c>
      <c r="L1572" s="86"/>
      <c r="M1572" s="97" t="str">
        <f>IF(Table4[[#This Row],[Regime]]="TURBULENT",(((-4*LOG10(Table4[[#This Row],[ε/D]]/3.7+1.256/(Table4[[#This Row],[Teynold''s Number]]*SQRT(Table4[[#This Row],[f turbulent (guess)]]))))^-1)^2),"")</f>
        <v/>
      </c>
      <c r="N1572" s="91" t="str">
        <f>IF(Table4[[#This Row],[f turbulent]]="","",Table4[[#This Row],[f turbulent (guess)]]-Table4[[#This Row],[f turbulent]])</f>
        <v/>
      </c>
      <c r="O1572" s="87">
        <f>IF(Table4[[#This Row],[Segment]]="",0,IF(C1573="",0,IF(C1573&lt;=Table4[[#This Row],[Diameter (in)]],0,1-(D1572/D1573))))</f>
        <v>0</v>
      </c>
      <c r="P1572" s="92" t="str">
        <f>IF(Table4[[#This Row],[Segment]]="","",IF(C1572&gt;C1573,"",IF(C1573="",0.55,(0.55*(1-D1573/D1572)))))</f>
        <v/>
      </c>
      <c r="Q157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72" s="92" t="str">
        <f>IF(Table4[[#This Row],[Segment]]="","",IF(Table4[[#This Row],[Kexpansion]]="","0",((Table4[[#This Row],[Velocity (m/s)]]^2)/2)*Table4[[#This Row],[Kexpansion]]))</f>
        <v/>
      </c>
      <c r="S1572" s="92" t="str">
        <f>IF(Table4[[#This Row],[Segment]]="","",IF(Table4[[#This Row],[Kcontraction]]="","0",((Table4[[#This Row],[Velocity (m/s)]]^2)/2)*Table4[[#This Row],[Kcontraction]]))</f>
        <v/>
      </c>
      <c r="T1572" s="89" t="str">
        <f>IF(Table4[[#This Row],[Segment]]="","",SUMIF($Y$7:$Y$2000,Table4[[#This Row],[Segment]],$AD$7:$AD$2000))</f>
        <v/>
      </c>
      <c r="U1572" s="95" t="str">
        <f>IF(Table4[[#This Row],[Segment]]="","",Table4[[#This Row],[Hfriction (J/kg)]]+Table4[[#This Row],[Hexpansions (J/kg)]]+Table4[[#This Row],[Hcontractions (J/kg)]]+Table4[[#This Row],[Hf (J/kg)]])</f>
        <v/>
      </c>
      <c r="V1572" s="95" t="str">
        <f>IF(Table4[[#This Row],[Segment]]="","",Table4[[#This Row],[Total Friction Loss (J/kg)]]*Table3[Density (kg/m3)])</f>
        <v/>
      </c>
      <c r="W1572" s="95" t="str">
        <f>IF(Table4[[#This Row],[Segment]]="","",Table4[[#This Row],[Total Pressure Drop (Pa)]]/1000)</f>
        <v/>
      </c>
      <c r="Y1572" s="82" t="str">
        <f>IF('Set Up'!D1795="","",'Set Up'!D1795)</f>
        <v/>
      </c>
      <c r="Z1572" s="82" t="str">
        <f>IF('Set Up'!E1795="","",'Set Up'!E1795)</f>
        <v/>
      </c>
      <c r="AA1572" s="82" t="str">
        <f>IF('Set Up'!F1795="","",'Set Up'!F1795)</f>
        <v/>
      </c>
      <c r="AB1572" s="82" t="str">
        <f>IF('Set Up'!G1795="","",'Set Up'!G1795)</f>
        <v/>
      </c>
      <c r="AC1572" s="82" t="str">
        <f t="array" ref="AC1572">IF(Y1572="","",INDEX(Data!$G$4:$G$51,MATCH(Table7[[#This Row],[Fitting]]&amp;Table7[[#This Row],[Fitting Subtype]],Data!$E$4:$E$51&amp;Data!$F$4:$F$51,0)))</f>
        <v/>
      </c>
      <c r="AD1572" s="89" t="str">
        <f>IF(Table7[[#This Row],[Segment]]="","",Table7[[#This Row],[Quantity]]*Table7[[#This Row],[Kf]]*(((INDEX(Table4[Velocity (m/s)],MATCH(Table7[[#This Row],[Segment]],Table4[Segment],0)))^2)/2))</f>
        <v/>
      </c>
      <c r="AF1572" s="82" t="str">
        <f>Table4[[#This Row],[Segment]]</f>
        <v/>
      </c>
      <c r="AG1572" s="75"/>
      <c r="AH1572" s="82" t="str">
        <f>IF(Table5[[#This Row],[Segment]]="","",AG1572-Table4[[#This Row],[Total Pressure Drop (kPa)]])</f>
        <v/>
      </c>
    </row>
    <row r="1573" spans="1:34" x14ac:dyDescent="0.25">
      <c r="A1573" s="95" t="str">
        <f>IF('Set Up'!A1570="","",'Set Up'!A1570)</f>
        <v/>
      </c>
      <c r="B1573" s="75" t="s">
        <v>81</v>
      </c>
      <c r="C1573" s="85"/>
      <c r="D1573" s="86" t="str">
        <f>IF(Table4[[#This Row],[Diameter (in)]]="","",(((CONVERT(Table4[[#This Row],[Diameter (in)]],"in","m"))/2)^2)*PI())</f>
        <v/>
      </c>
      <c r="E1573" s="87" t="str">
        <f>IF(Table4[[#This Row],[Area (m2)]]="","",$D$4/Table4[[#This Row],[Area (m2)]])</f>
        <v/>
      </c>
      <c r="F1573" s="85">
        <f t="shared" si="24"/>
        <v>4.6951999999999998</v>
      </c>
      <c r="G1573" s="88" t="str">
        <f>IF(Table4[[#This Row],[Segment]]="","",(CONVERT(Table4[[#This Row],[Diameter (in)]],"in","m")*$B$4*Table4[[#This Row],[Velocity (m/s)]])/$C$4)</f>
        <v/>
      </c>
      <c r="H1573" s="96" t="str">
        <f>IF(Table4[[#This Row],[Segment]]="","",IF(Table4[[#This Row],[Teynold''s Number]]&gt;4000,"TURBULENT","LAMINAR"))</f>
        <v/>
      </c>
      <c r="I1573" s="86" t="str">
        <f>IF(Table4[[#This Row],[Segment]]="","",INDEX(Data!C1570:C1584,MATCH(Table4[Material],Data!B1570:B1584,0)))</f>
        <v/>
      </c>
      <c r="J1573" s="89" t="str">
        <f>IF(Table4[[#This Row],[ε (m)]]="","",Table4[[#This Row],[ε (m)]]/(CONVERT(Table4[[#This Row],[Diameter (in)]],"in","m")))</f>
        <v/>
      </c>
      <c r="K1573" s="96" t="str">
        <f>IF(Table4[[#This Row],[Regime]]="LAMINAR",16/Table4[[#This Row],[Teynold''s Number]],"-")</f>
        <v>-</v>
      </c>
      <c r="L1573" s="86"/>
      <c r="M1573" s="97" t="str">
        <f>IF(Table4[[#This Row],[Regime]]="TURBULENT",(((-4*LOG10(Table4[[#This Row],[ε/D]]/3.7+1.256/(Table4[[#This Row],[Teynold''s Number]]*SQRT(Table4[[#This Row],[f turbulent (guess)]]))))^-1)^2),"")</f>
        <v/>
      </c>
      <c r="N1573" s="91" t="str">
        <f>IF(Table4[[#This Row],[f turbulent]]="","",Table4[[#This Row],[f turbulent (guess)]]-Table4[[#This Row],[f turbulent]])</f>
        <v/>
      </c>
      <c r="O1573" s="87">
        <f>IF(Table4[[#This Row],[Segment]]="",0,IF(C1574="",0,IF(C1574&lt;=Table4[[#This Row],[Diameter (in)]],0,1-(D1573/D1574))))</f>
        <v>0</v>
      </c>
      <c r="P1573" s="92" t="str">
        <f>IF(Table4[[#This Row],[Segment]]="","",IF(C1573&gt;C1574,"",IF(C1574="",0.55,(0.55*(1-D1574/D1573)))))</f>
        <v/>
      </c>
      <c r="Q157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73" s="92" t="str">
        <f>IF(Table4[[#This Row],[Segment]]="","",IF(Table4[[#This Row],[Kexpansion]]="","0",((Table4[[#This Row],[Velocity (m/s)]]^2)/2)*Table4[[#This Row],[Kexpansion]]))</f>
        <v/>
      </c>
      <c r="S1573" s="92" t="str">
        <f>IF(Table4[[#This Row],[Segment]]="","",IF(Table4[[#This Row],[Kcontraction]]="","0",((Table4[[#This Row],[Velocity (m/s)]]^2)/2)*Table4[[#This Row],[Kcontraction]]))</f>
        <v/>
      </c>
      <c r="T1573" s="89" t="str">
        <f>IF(Table4[[#This Row],[Segment]]="","",SUMIF($Y$7:$Y$2000,Table4[[#This Row],[Segment]],$AD$7:$AD$2000))</f>
        <v/>
      </c>
      <c r="U1573" s="95" t="str">
        <f>IF(Table4[[#This Row],[Segment]]="","",Table4[[#This Row],[Hfriction (J/kg)]]+Table4[[#This Row],[Hexpansions (J/kg)]]+Table4[[#This Row],[Hcontractions (J/kg)]]+Table4[[#This Row],[Hf (J/kg)]])</f>
        <v/>
      </c>
      <c r="V1573" s="95" t="str">
        <f>IF(Table4[[#This Row],[Segment]]="","",Table4[[#This Row],[Total Friction Loss (J/kg)]]*Table3[Density (kg/m3)])</f>
        <v/>
      </c>
      <c r="W1573" s="95" t="str">
        <f>IF(Table4[[#This Row],[Segment]]="","",Table4[[#This Row],[Total Pressure Drop (Pa)]]/1000)</f>
        <v/>
      </c>
      <c r="Y1573" s="82" t="str">
        <f>IF('Set Up'!D1796="","",'Set Up'!D1796)</f>
        <v/>
      </c>
      <c r="Z1573" s="82" t="str">
        <f>IF('Set Up'!E1796="","",'Set Up'!E1796)</f>
        <v/>
      </c>
      <c r="AA1573" s="82" t="str">
        <f>IF('Set Up'!F1796="","",'Set Up'!F1796)</f>
        <v/>
      </c>
      <c r="AB1573" s="82" t="str">
        <f>IF('Set Up'!G1796="","",'Set Up'!G1796)</f>
        <v/>
      </c>
      <c r="AC1573" s="82" t="str">
        <f t="array" ref="AC1573">IF(Y1573="","",INDEX(Data!$G$4:$G$51,MATCH(Table7[[#This Row],[Fitting]]&amp;Table7[[#This Row],[Fitting Subtype]],Data!$E$4:$E$51&amp;Data!$F$4:$F$51,0)))</f>
        <v/>
      </c>
      <c r="AD1573" s="89" t="str">
        <f>IF(Table7[[#This Row],[Segment]]="","",Table7[[#This Row],[Quantity]]*Table7[[#This Row],[Kf]]*(((INDEX(Table4[Velocity (m/s)],MATCH(Table7[[#This Row],[Segment]],Table4[Segment],0)))^2)/2))</f>
        <v/>
      </c>
      <c r="AF1573" s="82" t="str">
        <f>Table4[[#This Row],[Segment]]</f>
        <v/>
      </c>
      <c r="AG1573" s="75"/>
      <c r="AH1573" s="82" t="str">
        <f>IF(Table5[[#This Row],[Segment]]="","",AG1573-Table4[[#This Row],[Total Pressure Drop (kPa)]])</f>
        <v/>
      </c>
    </row>
    <row r="1574" spans="1:34" x14ac:dyDescent="0.25">
      <c r="A1574" s="95" t="str">
        <f>IF('Set Up'!A1571="","",'Set Up'!A1571)</f>
        <v/>
      </c>
      <c r="B1574" s="75" t="s">
        <v>81</v>
      </c>
      <c r="C1574" s="85"/>
      <c r="D1574" s="86" t="str">
        <f>IF(Table4[[#This Row],[Diameter (in)]]="","",(((CONVERT(Table4[[#This Row],[Diameter (in)]],"in","m"))/2)^2)*PI())</f>
        <v/>
      </c>
      <c r="E1574" s="87" t="str">
        <f>IF(Table4[[#This Row],[Area (m2)]]="","",$D$4/Table4[[#This Row],[Area (m2)]])</f>
        <v/>
      </c>
      <c r="F1574" s="85">
        <f t="shared" si="24"/>
        <v>4.6951999999999998</v>
      </c>
      <c r="G1574" s="88" t="str">
        <f>IF(Table4[[#This Row],[Segment]]="","",(CONVERT(Table4[[#This Row],[Diameter (in)]],"in","m")*$B$4*Table4[[#This Row],[Velocity (m/s)]])/$C$4)</f>
        <v/>
      </c>
      <c r="H1574" s="96" t="str">
        <f>IF(Table4[[#This Row],[Segment]]="","",IF(Table4[[#This Row],[Teynold''s Number]]&gt;4000,"TURBULENT","LAMINAR"))</f>
        <v/>
      </c>
      <c r="I1574" s="86" t="str">
        <f>IF(Table4[[#This Row],[Segment]]="","",INDEX(Data!C1571:C1585,MATCH(Table4[Material],Data!B1571:B1585,0)))</f>
        <v/>
      </c>
      <c r="J1574" s="89" t="str">
        <f>IF(Table4[[#This Row],[ε (m)]]="","",Table4[[#This Row],[ε (m)]]/(CONVERT(Table4[[#This Row],[Diameter (in)]],"in","m")))</f>
        <v/>
      </c>
      <c r="K1574" s="96" t="str">
        <f>IF(Table4[[#This Row],[Regime]]="LAMINAR",16/Table4[[#This Row],[Teynold''s Number]],"-")</f>
        <v>-</v>
      </c>
      <c r="L1574" s="86"/>
      <c r="M1574" s="97" t="str">
        <f>IF(Table4[[#This Row],[Regime]]="TURBULENT",(((-4*LOG10(Table4[[#This Row],[ε/D]]/3.7+1.256/(Table4[[#This Row],[Teynold''s Number]]*SQRT(Table4[[#This Row],[f turbulent (guess)]]))))^-1)^2),"")</f>
        <v/>
      </c>
      <c r="N1574" s="91" t="str">
        <f>IF(Table4[[#This Row],[f turbulent]]="","",Table4[[#This Row],[f turbulent (guess)]]-Table4[[#This Row],[f turbulent]])</f>
        <v/>
      </c>
      <c r="O1574" s="87">
        <f>IF(Table4[[#This Row],[Segment]]="",0,IF(C1575="",0,IF(C1575&lt;=Table4[[#This Row],[Diameter (in)]],0,1-(D1574/D1575))))</f>
        <v>0</v>
      </c>
      <c r="P1574" s="92" t="str">
        <f>IF(Table4[[#This Row],[Segment]]="","",IF(C1574&gt;C1575,"",IF(C1575="",0.55,(0.55*(1-D1575/D1574)))))</f>
        <v/>
      </c>
      <c r="Q157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74" s="92" t="str">
        <f>IF(Table4[[#This Row],[Segment]]="","",IF(Table4[[#This Row],[Kexpansion]]="","0",((Table4[[#This Row],[Velocity (m/s)]]^2)/2)*Table4[[#This Row],[Kexpansion]]))</f>
        <v/>
      </c>
      <c r="S1574" s="92" t="str">
        <f>IF(Table4[[#This Row],[Segment]]="","",IF(Table4[[#This Row],[Kcontraction]]="","0",((Table4[[#This Row],[Velocity (m/s)]]^2)/2)*Table4[[#This Row],[Kcontraction]]))</f>
        <v/>
      </c>
      <c r="T1574" s="89" t="str">
        <f>IF(Table4[[#This Row],[Segment]]="","",SUMIF($Y$7:$Y$2000,Table4[[#This Row],[Segment]],$AD$7:$AD$2000))</f>
        <v/>
      </c>
      <c r="U1574" s="95" t="str">
        <f>IF(Table4[[#This Row],[Segment]]="","",Table4[[#This Row],[Hfriction (J/kg)]]+Table4[[#This Row],[Hexpansions (J/kg)]]+Table4[[#This Row],[Hcontractions (J/kg)]]+Table4[[#This Row],[Hf (J/kg)]])</f>
        <v/>
      </c>
      <c r="V1574" s="95" t="str">
        <f>IF(Table4[[#This Row],[Segment]]="","",Table4[[#This Row],[Total Friction Loss (J/kg)]]*Table3[Density (kg/m3)])</f>
        <v/>
      </c>
      <c r="W1574" s="95" t="str">
        <f>IF(Table4[[#This Row],[Segment]]="","",Table4[[#This Row],[Total Pressure Drop (Pa)]]/1000)</f>
        <v/>
      </c>
      <c r="Y1574" s="82" t="str">
        <f>IF('Set Up'!D1797="","",'Set Up'!D1797)</f>
        <v/>
      </c>
      <c r="Z1574" s="82" t="str">
        <f>IF('Set Up'!E1797="","",'Set Up'!E1797)</f>
        <v/>
      </c>
      <c r="AA1574" s="82" t="str">
        <f>IF('Set Up'!F1797="","",'Set Up'!F1797)</f>
        <v/>
      </c>
      <c r="AB1574" s="82" t="str">
        <f>IF('Set Up'!G1797="","",'Set Up'!G1797)</f>
        <v/>
      </c>
      <c r="AC1574" s="82" t="str">
        <f t="array" ref="AC1574">IF(Y1574="","",INDEX(Data!$G$4:$G$51,MATCH(Table7[[#This Row],[Fitting]]&amp;Table7[[#This Row],[Fitting Subtype]],Data!$E$4:$E$51&amp;Data!$F$4:$F$51,0)))</f>
        <v/>
      </c>
      <c r="AD1574" s="89" t="str">
        <f>IF(Table7[[#This Row],[Segment]]="","",Table7[[#This Row],[Quantity]]*Table7[[#This Row],[Kf]]*(((INDEX(Table4[Velocity (m/s)],MATCH(Table7[[#This Row],[Segment]],Table4[Segment],0)))^2)/2))</f>
        <v/>
      </c>
      <c r="AF1574" s="82" t="str">
        <f>Table4[[#This Row],[Segment]]</f>
        <v/>
      </c>
      <c r="AG1574" s="75"/>
      <c r="AH1574" s="82" t="str">
        <f>IF(Table5[[#This Row],[Segment]]="","",AG1574-Table4[[#This Row],[Total Pressure Drop (kPa)]])</f>
        <v/>
      </c>
    </row>
    <row r="1575" spans="1:34" x14ac:dyDescent="0.25">
      <c r="A1575" s="95" t="str">
        <f>IF('Set Up'!A1572="","",'Set Up'!A1572)</f>
        <v/>
      </c>
      <c r="B1575" s="75" t="s">
        <v>81</v>
      </c>
      <c r="C1575" s="85"/>
      <c r="D1575" s="86" t="str">
        <f>IF(Table4[[#This Row],[Diameter (in)]]="","",(((CONVERT(Table4[[#This Row],[Diameter (in)]],"in","m"))/2)^2)*PI())</f>
        <v/>
      </c>
      <c r="E1575" s="87" t="str">
        <f>IF(Table4[[#This Row],[Area (m2)]]="","",$D$4/Table4[[#This Row],[Area (m2)]])</f>
        <v/>
      </c>
      <c r="F1575" s="85">
        <f t="shared" si="24"/>
        <v>4.6951999999999998</v>
      </c>
      <c r="G1575" s="88" t="str">
        <f>IF(Table4[[#This Row],[Segment]]="","",(CONVERT(Table4[[#This Row],[Diameter (in)]],"in","m")*$B$4*Table4[[#This Row],[Velocity (m/s)]])/$C$4)</f>
        <v/>
      </c>
      <c r="H1575" s="96" t="str">
        <f>IF(Table4[[#This Row],[Segment]]="","",IF(Table4[[#This Row],[Teynold''s Number]]&gt;4000,"TURBULENT","LAMINAR"))</f>
        <v/>
      </c>
      <c r="I1575" s="86" t="str">
        <f>IF(Table4[[#This Row],[Segment]]="","",INDEX(Data!C1572:C1586,MATCH(Table4[Material],Data!B1572:B1586,0)))</f>
        <v/>
      </c>
      <c r="J1575" s="89" t="str">
        <f>IF(Table4[[#This Row],[ε (m)]]="","",Table4[[#This Row],[ε (m)]]/(CONVERT(Table4[[#This Row],[Diameter (in)]],"in","m")))</f>
        <v/>
      </c>
      <c r="K1575" s="96" t="str">
        <f>IF(Table4[[#This Row],[Regime]]="LAMINAR",16/Table4[[#This Row],[Teynold''s Number]],"-")</f>
        <v>-</v>
      </c>
      <c r="L1575" s="86"/>
      <c r="M1575" s="97" t="str">
        <f>IF(Table4[[#This Row],[Regime]]="TURBULENT",(((-4*LOG10(Table4[[#This Row],[ε/D]]/3.7+1.256/(Table4[[#This Row],[Teynold''s Number]]*SQRT(Table4[[#This Row],[f turbulent (guess)]]))))^-1)^2),"")</f>
        <v/>
      </c>
      <c r="N1575" s="91" t="str">
        <f>IF(Table4[[#This Row],[f turbulent]]="","",Table4[[#This Row],[f turbulent (guess)]]-Table4[[#This Row],[f turbulent]])</f>
        <v/>
      </c>
      <c r="O1575" s="87">
        <f>IF(Table4[[#This Row],[Segment]]="",0,IF(C1576="",0,IF(C1576&lt;=Table4[[#This Row],[Diameter (in)]],0,1-(D1575/D1576))))</f>
        <v>0</v>
      </c>
      <c r="P1575" s="92" t="str">
        <f>IF(Table4[[#This Row],[Segment]]="","",IF(C1575&gt;C1576,"",IF(C1576="",0.55,(0.55*(1-D1576/D1575)))))</f>
        <v/>
      </c>
      <c r="Q157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75" s="92" t="str">
        <f>IF(Table4[[#This Row],[Segment]]="","",IF(Table4[[#This Row],[Kexpansion]]="","0",((Table4[[#This Row],[Velocity (m/s)]]^2)/2)*Table4[[#This Row],[Kexpansion]]))</f>
        <v/>
      </c>
      <c r="S1575" s="92" t="str">
        <f>IF(Table4[[#This Row],[Segment]]="","",IF(Table4[[#This Row],[Kcontraction]]="","0",((Table4[[#This Row],[Velocity (m/s)]]^2)/2)*Table4[[#This Row],[Kcontraction]]))</f>
        <v/>
      </c>
      <c r="T1575" s="89" t="str">
        <f>IF(Table4[[#This Row],[Segment]]="","",SUMIF($Y$7:$Y$2000,Table4[[#This Row],[Segment]],$AD$7:$AD$2000))</f>
        <v/>
      </c>
      <c r="U1575" s="95" t="str">
        <f>IF(Table4[[#This Row],[Segment]]="","",Table4[[#This Row],[Hfriction (J/kg)]]+Table4[[#This Row],[Hexpansions (J/kg)]]+Table4[[#This Row],[Hcontractions (J/kg)]]+Table4[[#This Row],[Hf (J/kg)]])</f>
        <v/>
      </c>
      <c r="V1575" s="95" t="str">
        <f>IF(Table4[[#This Row],[Segment]]="","",Table4[[#This Row],[Total Friction Loss (J/kg)]]*Table3[Density (kg/m3)])</f>
        <v/>
      </c>
      <c r="W1575" s="95" t="str">
        <f>IF(Table4[[#This Row],[Segment]]="","",Table4[[#This Row],[Total Pressure Drop (Pa)]]/1000)</f>
        <v/>
      </c>
      <c r="Y1575" s="82" t="str">
        <f>IF('Set Up'!D1798="","",'Set Up'!D1798)</f>
        <v/>
      </c>
      <c r="Z1575" s="82" t="str">
        <f>IF('Set Up'!E1798="","",'Set Up'!E1798)</f>
        <v/>
      </c>
      <c r="AA1575" s="82" t="str">
        <f>IF('Set Up'!F1798="","",'Set Up'!F1798)</f>
        <v/>
      </c>
      <c r="AB1575" s="82" t="str">
        <f>IF('Set Up'!G1798="","",'Set Up'!G1798)</f>
        <v/>
      </c>
      <c r="AC1575" s="82" t="str">
        <f t="array" ref="AC1575">IF(Y1575="","",INDEX(Data!$G$4:$G$51,MATCH(Table7[[#This Row],[Fitting]]&amp;Table7[[#This Row],[Fitting Subtype]],Data!$E$4:$E$51&amp;Data!$F$4:$F$51,0)))</f>
        <v/>
      </c>
      <c r="AD1575" s="89" t="str">
        <f>IF(Table7[[#This Row],[Segment]]="","",Table7[[#This Row],[Quantity]]*Table7[[#This Row],[Kf]]*(((INDEX(Table4[Velocity (m/s)],MATCH(Table7[[#This Row],[Segment]],Table4[Segment],0)))^2)/2))</f>
        <v/>
      </c>
      <c r="AF1575" s="82" t="str">
        <f>Table4[[#This Row],[Segment]]</f>
        <v/>
      </c>
      <c r="AG1575" s="75"/>
      <c r="AH1575" s="82" t="str">
        <f>IF(Table5[[#This Row],[Segment]]="","",AG1575-Table4[[#This Row],[Total Pressure Drop (kPa)]])</f>
        <v/>
      </c>
    </row>
    <row r="1576" spans="1:34" x14ac:dyDescent="0.25">
      <c r="A1576" s="95" t="str">
        <f>IF('Set Up'!A1573="","",'Set Up'!A1573)</f>
        <v/>
      </c>
      <c r="B1576" s="75" t="s">
        <v>81</v>
      </c>
      <c r="C1576" s="85"/>
      <c r="D1576" s="86" t="str">
        <f>IF(Table4[[#This Row],[Diameter (in)]]="","",(((CONVERT(Table4[[#This Row],[Diameter (in)]],"in","m"))/2)^2)*PI())</f>
        <v/>
      </c>
      <c r="E1576" s="87" t="str">
        <f>IF(Table4[[#This Row],[Area (m2)]]="","",$D$4/Table4[[#This Row],[Area (m2)]])</f>
        <v/>
      </c>
      <c r="F1576" s="85">
        <f t="shared" si="24"/>
        <v>4.6951999999999998</v>
      </c>
      <c r="G1576" s="88" t="str">
        <f>IF(Table4[[#This Row],[Segment]]="","",(CONVERT(Table4[[#This Row],[Diameter (in)]],"in","m")*$B$4*Table4[[#This Row],[Velocity (m/s)]])/$C$4)</f>
        <v/>
      </c>
      <c r="H1576" s="96" t="str">
        <f>IF(Table4[[#This Row],[Segment]]="","",IF(Table4[[#This Row],[Teynold''s Number]]&gt;4000,"TURBULENT","LAMINAR"))</f>
        <v/>
      </c>
      <c r="I1576" s="86" t="str">
        <f>IF(Table4[[#This Row],[Segment]]="","",INDEX(Data!C1573:C1587,MATCH(Table4[Material],Data!B1573:B1587,0)))</f>
        <v/>
      </c>
      <c r="J1576" s="89" t="str">
        <f>IF(Table4[[#This Row],[ε (m)]]="","",Table4[[#This Row],[ε (m)]]/(CONVERT(Table4[[#This Row],[Diameter (in)]],"in","m")))</f>
        <v/>
      </c>
      <c r="K1576" s="96" t="str">
        <f>IF(Table4[[#This Row],[Regime]]="LAMINAR",16/Table4[[#This Row],[Teynold''s Number]],"-")</f>
        <v>-</v>
      </c>
      <c r="L1576" s="86"/>
      <c r="M1576" s="97" t="str">
        <f>IF(Table4[[#This Row],[Regime]]="TURBULENT",(((-4*LOG10(Table4[[#This Row],[ε/D]]/3.7+1.256/(Table4[[#This Row],[Teynold''s Number]]*SQRT(Table4[[#This Row],[f turbulent (guess)]]))))^-1)^2),"")</f>
        <v/>
      </c>
      <c r="N1576" s="91" t="str">
        <f>IF(Table4[[#This Row],[f turbulent]]="","",Table4[[#This Row],[f turbulent (guess)]]-Table4[[#This Row],[f turbulent]])</f>
        <v/>
      </c>
      <c r="O1576" s="87">
        <f>IF(Table4[[#This Row],[Segment]]="",0,IF(C1577="",0,IF(C1577&lt;=Table4[[#This Row],[Diameter (in)]],0,1-(D1576/D1577))))</f>
        <v>0</v>
      </c>
      <c r="P1576" s="92" t="str">
        <f>IF(Table4[[#This Row],[Segment]]="","",IF(C1576&gt;C1577,"",IF(C1577="",0.55,(0.55*(1-D1577/D1576)))))</f>
        <v/>
      </c>
      <c r="Q157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76" s="92" t="str">
        <f>IF(Table4[[#This Row],[Segment]]="","",IF(Table4[[#This Row],[Kexpansion]]="","0",((Table4[[#This Row],[Velocity (m/s)]]^2)/2)*Table4[[#This Row],[Kexpansion]]))</f>
        <v/>
      </c>
      <c r="S1576" s="92" t="str">
        <f>IF(Table4[[#This Row],[Segment]]="","",IF(Table4[[#This Row],[Kcontraction]]="","0",((Table4[[#This Row],[Velocity (m/s)]]^2)/2)*Table4[[#This Row],[Kcontraction]]))</f>
        <v/>
      </c>
      <c r="T1576" s="89" t="str">
        <f>IF(Table4[[#This Row],[Segment]]="","",SUMIF($Y$7:$Y$2000,Table4[[#This Row],[Segment]],$AD$7:$AD$2000))</f>
        <v/>
      </c>
      <c r="U1576" s="95" t="str">
        <f>IF(Table4[[#This Row],[Segment]]="","",Table4[[#This Row],[Hfriction (J/kg)]]+Table4[[#This Row],[Hexpansions (J/kg)]]+Table4[[#This Row],[Hcontractions (J/kg)]]+Table4[[#This Row],[Hf (J/kg)]])</f>
        <v/>
      </c>
      <c r="V1576" s="95" t="str">
        <f>IF(Table4[[#This Row],[Segment]]="","",Table4[[#This Row],[Total Friction Loss (J/kg)]]*Table3[Density (kg/m3)])</f>
        <v/>
      </c>
      <c r="W1576" s="95" t="str">
        <f>IF(Table4[[#This Row],[Segment]]="","",Table4[[#This Row],[Total Pressure Drop (Pa)]]/1000)</f>
        <v/>
      </c>
      <c r="Y1576" s="82" t="str">
        <f>IF('Set Up'!D1799="","",'Set Up'!D1799)</f>
        <v/>
      </c>
      <c r="Z1576" s="82" t="str">
        <f>IF('Set Up'!E1799="","",'Set Up'!E1799)</f>
        <v/>
      </c>
      <c r="AA1576" s="82" t="str">
        <f>IF('Set Up'!F1799="","",'Set Up'!F1799)</f>
        <v/>
      </c>
      <c r="AB1576" s="82" t="str">
        <f>IF('Set Up'!G1799="","",'Set Up'!G1799)</f>
        <v/>
      </c>
      <c r="AC1576" s="82" t="str">
        <f t="array" ref="AC1576">IF(Y1576="","",INDEX(Data!$G$4:$G$51,MATCH(Table7[[#This Row],[Fitting]]&amp;Table7[[#This Row],[Fitting Subtype]],Data!$E$4:$E$51&amp;Data!$F$4:$F$51,0)))</f>
        <v/>
      </c>
      <c r="AD1576" s="89" t="str">
        <f>IF(Table7[[#This Row],[Segment]]="","",Table7[[#This Row],[Quantity]]*Table7[[#This Row],[Kf]]*(((INDEX(Table4[Velocity (m/s)],MATCH(Table7[[#This Row],[Segment]],Table4[Segment],0)))^2)/2))</f>
        <v/>
      </c>
      <c r="AF1576" s="82" t="str">
        <f>Table4[[#This Row],[Segment]]</f>
        <v/>
      </c>
      <c r="AG1576" s="75"/>
      <c r="AH1576" s="82" t="str">
        <f>IF(Table5[[#This Row],[Segment]]="","",AG1576-Table4[[#This Row],[Total Pressure Drop (kPa)]])</f>
        <v/>
      </c>
    </row>
    <row r="1577" spans="1:34" x14ac:dyDescent="0.25">
      <c r="A1577" s="95" t="str">
        <f>IF('Set Up'!A1574="","",'Set Up'!A1574)</f>
        <v/>
      </c>
      <c r="B1577" s="75" t="s">
        <v>81</v>
      </c>
      <c r="C1577" s="85"/>
      <c r="D1577" s="86" t="str">
        <f>IF(Table4[[#This Row],[Diameter (in)]]="","",(((CONVERT(Table4[[#This Row],[Diameter (in)]],"in","m"))/2)^2)*PI())</f>
        <v/>
      </c>
      <c r="E1577" s="87" t="str">
        <f>IF(Table4[[#This Row],[Area (m2)]]="","",$D$4/Table4[[#This Row],[Area (m2)]])</f>
        <v/>
      </c>
      <c r="F1577" s="85">
        <f t="shared" si="24"/>
        <v>4.6951999999999998</v>
      </c>
      <c r="G1577" s="88" t="str">
        <f>IF(Table4[[#This Row],[Segment]]="","",(CONVERT(Table4[[#This Row],[Diameter (in)]],"in","m")*$B$4*Table4[[#This Row],[Velocity (m/s)]])/$C$4)</f>
        <v/>
      </c>
      <c r="H1577" s="96" t="str">
        <f>IF(Table4[[#This Row],[Segment]]="","",IF(Table4[[#This Row],[Teynold''s Number]]&gt;4000,"TURBULENT","LAMINAR"))</f>
        <v/>
      </c>
      <c r="I1577" s="86" t="str">
        <f>IF(Table4[[#This Row],[Segment]]="","",INDEX(Data!C1574:C1588,MATCH(Table4[Material],Data!B1574:B1588,0)))</f>
        <v/>
      </c>
      <c r="J1577" s="89" t="str">
        <f>IF(Table4[[#This Row],[ε (m)]]="","",Table4[[#This Row],[ε (m)]]/(CONVERT(Table4[[#This Row],[Diameter (in)]],"in","m")))</f>
        <v/>
      </c>
      <c r="K1577" s="96" t="str">
        <f>IF(Table4[[#This Row],[Regime]]="LAMINAR",16/Table4[[#This Row],[Teynold''s Number]],"-")</f>
        <v>-</v>
      </c>
      <c r="L1577" s="86"/>
      <c r="M1577" s="97" t="str">
        <f>IF(Table4[[#This Row],[Regime]]="TURBULENT",(((-4*LOG10(Table4[[#This Row],[ε/D]]/3.7+1.256/(Table4[[#This Row],[Teynold''s Number]]*SQRT(Table4[[#This Row],[f turbulent (guess)]]))))^-1)^2),"")</f>
        <v/>
      </c>
      <c r="N1577" s="91" t="str">
        <f>IF(Table4[[#This Row],[f turbulent]]="","",Table4[[#This Row],[f turbulent (guess)]]-Table4[[#This Row],[f turbulent]])</f>
        <v/>
      </c>
      <c r="O1577" s="87">
        <f>IF(Table4[[#This Row],[Segment]]="",0,IF(C1578="",0,IF(C1578&lt;=Table4[[#This Row],[Diameter (in)]],0,1-(D1577/D1578))))</f>
        <v>0</v>
      </c>
      <c r="P1577" s="92" t="str">
        <f>IF(Table4[[#This Row],[Segment]]="","",IF(C1577&gt;C1578,"",IF(C1578="",0.55,(0.55*(1-D1578/D1577)))))</f>
        <v/>
      </c>
      <c r="Q157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77" s="92" t="str">
        <f>IF(Table4[[#This Row],[Segment]]="","",IF(Table4[[#This Row],[Kexpansion]]="","0",((Table4[[#This Row],[Velocity (m/s)]]^2)/2)*Table4[[#This Row],[Kexpansion]]))</f>
        <v/>
      </c>
      <c r="S1577" s="92" t="str">
        <f>IF(Table4[[#This Row],[Segment]]="","",IF(Table4[[#This Row],[Kcontraction]]="","0",((Table4[[#This Row],[Velocity (m/s)]]^2)/2)*Table4[[#This Row],[Kcontraction]]))</f>
        <v/>
      </c>
      <c r="T1577" s="89" t="str">
        <f>IF(Table4[[#This Row],[Segment]]="","",SUMIF($Y$7:$Y$2000,Table4[[#This Row],[Segment]],$AD$7:$AD$2000))</f>
        <v/>
      </c>
      <c r="U1577" s="95" t="str">
        <f>IF(Table4[[#This Row],[Segment]]="","",Table4[[#This Row],[Hfriction (J/kg)]]+Table4[[#This Row],[Hexpansions (J/kg)]]+Table4[[#This Row],[Hcontractions (J/kg)]]+Table4[[#This Row],[Hf (J/kg)]])</f>
        <v/>
      </c>
      <c r="V1577" s="95" t="str">
        <f>IF(Table4[[#This Row],[Segment]]="","",Table4[[#This Row],[Total Friction Loss (J/kg)]]*Table3[Density (kg/m3)])</f>
        <v/>
      </c>
      <c r="W1577" s="95" t="str">
        <f>IF(Table4[[#This Row],[Segment]]="","",Table4[[#This Row],[Total Pressure Drop (Pa)]]/1000)</f>
        <v/>
      </c>
      <c r="Y1577" s="82" t="str">
        <f>IF('Set Up'!D1800="","",'Set Up'!D1800)</f>
        <v/>
      </c>
      <c r="Z1577" s="82" t="str">
        <f>IF('Set Up'!E1800="","",'Set Up'!E1800)</f>
        <v/>
      </c>
      <c r="AA1577" s="82" t="str">
        <f>IF('Set Up'!F1800="","",'Set Up'!F1800)</f>
        <v/>
      </c>
      <c r="AB1577" s="82" t="str">
        <f>IF('Set Up'!G1800="","",'Set Up'!G1800)</f>
        <v/>
      </c>
      <c r="AC1577" s="82" t="str">
        <f t="array" ref="AC1577">IF(Y1577="","",INDEX(Data!$G$4:$G$51,MATCH(Table7[[#This Row],[Fitting]]&amp;Table7[[#This Row],[Fitting Subtype]],Data!$E$4:$E$51&amp;Data!$F$4:$F$51,0)))</f>
        <v/>
      </c>
      <c r="AD1577" s="89" t="str">
        <f>IF(Table7[[#This Row],[Segment]]="","",Table7[[#This Row],[Quantity]]*Table7[[#This Row],[Kf]]*(((INDEX(Table4[Velocity (m/s)],MATCH(Table7[[#This Row],[Segment]],Table4[Segment],0)))^2)/2))</f>
        <v/>
      </c>
      <c r="AF1577" s="82" t="str">
        <f>Table4[[#This Row],[Segment]]</f>
        <v/>
      </c>
      <c r="AG1577" s="75"/>
      <c r="AH1577" s="82" t="str">
        <f>IF(Table5[[#This Row],[Segment]]="","",AG1577-Table4[[#This Row],[Total Pressure Drop (kPa)]])</f>
        <v/>
      </c>
    </row>
    <row r="1578" spans="1:34" x14ac:dyDescent="0.25">
      <c r="A1578" s="95" t="str">
        <f>IF('Set Up'!A1575="","",'Set Up'!A1575)</f>
        <v/>
      </c>
      <c r="B1578" s="75" t="s">
        <v>81</v>
      </c>
      <c r="C1578" s="85"/>
      <c r="D1578" s="86" t="str">
        <f>IF(Table4[[#This Row],[Diameter (in)]]="","",(((CONVERT(Table4[[#This Row],[Diameter (in)]],"in","m"))/2)^2)*PI())</f>
        <v/>
      </c>
      <c r="E1578" s="87" t="str">
        <f>IF(Table4[[#This Row],[Area (m2)]]="","",$D$4/Table4[[#This Row],[Area (m2)]])</f>
        <v/>
      </c>
      <c r="F1578" s="85">
        <f t="shared" si="24"/>
        <v>4.6951999999999998</v>
      </c>
      <c r="G1578" s="88" t="str">
        <f>IF(Table4[[#This Row],[Segment]]="","",(CONVERT(Table4[[#This Row],[Diameter (in)]],"in","m")*$B$4*Table4[[#This Row],[Velocity (m/s)]])/$C$4)</f>
        <v/>
      </c>
      <c r="H1578" s="96" t="str">
        <f>IF(Table4[[#This Row],[Segment]]="","",IF(Table4[[#This Row],[Teynold''s Number]]&gt;4000,"TURBULENT","LAMINAR"))</f>
        <v/>
      </c>
      <c r="I1578" s="86" t="str">
        <f>IF(Table4[[#This Row],[Segment]]="","",INDEX(Data!C1575:C1589,MATCH(Table4[Material],Data!B1575:B1589,0)))</f>
        <v/>
      </c>
      <c r="J1578" s="89" t="str">
        <f>IF(Table4[[#This Row],[ε (m)]]="","",Table4[[#This Row],[ε (m)]]/(CONVERT(Table4[[#This Row],[Diameter (in)]],"in","m")))</f>
        <v/>
      </c>
      <c r="K1578" s="96" t="str">
        <f>IF(Table4[[#This Row],[Regime]]="LAMINAR",16/Table4[[#This Row],[Teynold''s Number]],"-")</f>
        <v>-</v>
      </c>
      <c r="L1578" s="86"/>
      <c r="M1578" s="97" t="str">
        <f>IF(Table4[[#This Row],[Regime]]="TURBULENT",(((-4*LOG10(Table4[[#This Row],[ε/D]]/3.7+1.256/(Table4[[#This Row],[Teynold''s Number]]*SQRT(Table4[[#This Row],[f turbulent (guess)]]))))^-1)^2),"")</f>
        <v/>
      </c>
      <c r="N1578" s="91" t="str">
        <f>IF(Table4[[#This Row],[f turbulent]]="","",Table4[[#This Row],[f turbulent (guess)]]-Table4[[#This Row],[f turbulent]])</f>
        <v/>
      </c>
      <c r="O1578" s="87">
        <f>IF(Table4[[#This Row],[Segment]]="",0,IF(C1579="",0,IF(C1579&lt;=Table4[[#This Row],[Diameter (in)]],0,1-(D1578/D1579))))</f>
        <v>0</v>
      </c>
      <c r="P1578" s="92" t="str">
        <f>IF(Table4[[#This Row],[Segment]]="","",IF(C1578&gt;C1579,"",IF(C1579="",0.55,(0.55*(1-D1579/D1578)))))</f>
        <v/>
      </c>
      <c r="Q157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78" s="92" t="str">
        <f>IF(Table4[[#This Row],[Segment]]="","",IF(Table4[[#This Row],[Kexpansion]]="","0",((Table4[[#This Row],[Velocity (m/s)]]^2)/2)*Table4[[#This Row],[Kexpansion]]))</f>
        <v/>
      </c>
      <c r="S1578" s="92" t="str">
        <f>IF(Table4[[#This Row],[Segment]]="","",IF(Table4[[#This Row],[Kcontraction]]="","0",((Table4[[#This Row],[Velocity (m/s)]]^2)/2)*Table4[[#This Row],[Kcontraction]]))</f>
        <v/>
      </c>
      <c r="T1578" s="89" t="str">
        <f>IF(Table4[[#This Row],[Segment]]="","",SUMIF($Y$7:$Y$2000,Table4[[#This Row],[Segment]],$AD$7:$AD$2000))</f>
        <v/>
      </c>
      <c r="U1578" s="95" t="str">
        <f>IF(Table4[[#This Row],[Segment]]="","",Table4[[#This Row],[Hfriction (J/kg)]]+Table4[[#This Row],[Hexpansions (J/kg)]]+Table4[[#This Row],[Hcontractions (J/kg)]]+Table4[[#This Row],[Hf (J/kg)]])</f>
        <v/>
      </c>
      <c r="V1578" s="95" t="str">
        <f>IF(Table4[[#This Row],[Segment]]="","",Table4[[#This Row],[Total Friction Loss (J/kg)]]*Table3[Density (kg/m3)])</f>
        <v/>
      </c>
      <c r="W1578" s="95" t="str">
        <f>IF(Table4[[#This Row],[Segment]]="","",Table4[[#This Row],[Total Pressure Drop (Pa)]]/1000)</f>
        <v/>
      </c>
      <c r="Y1578" s="82" t="str">
        <f>IF('Set Up'!D1801="","",'Set Up'!D1801)</f>
        <v/>
      </c>
      <c r="Z1578" s="82" t="str">
        <f>IF('Set Up'!E1801="","",'Set Up'!E1801)</f>
        <v/>
      </c>
      <c r="AA1578" s="82" t="str">
        <f>IF('Set Up'!F1801="","",'Set Up'!F1801)</f>
        <v/>
      </c>
      <c r="AB1578" s="82" t="str">
        <f>IF('Set Up'!G1801="","",'Set Up'!G1801)</f>
        <v/>
      </c>
      <c r="AC1578" s="82" t="str">
        <f t="array" ref="AC1578">IF(Y1578="","",INDEX(Data!$G$4:$G$51,MATCH(Table7[[#This Row],[Fitting]]&amp;Table7[[#This Row],[Fitting Subtype]],Data!$E$4:$E$51&amp;Data!$F$4:$F$51,0)))</f>
        <v/>
      </c>
      <c r="AD1578" s="89" t="str">
        <f>IF(Table7[[#This Row],[Segment]]="","",Table7[[#This Row],[Quantity]]*Table7[[#This Row],[Kf]]*(((INDEX(Table4[Velocity (m/s)],MATCH(Table7[[#This Row],[Segment]],Table4[Segment],0)))^2)/2))</f>
        <v/>
      </c>
      <c r="AF1578" s="82" t="str">
        <f>Table4[[#This Row],[Segment]]</f>
        <v/>
      </c>
      <c r="AG1578" s="75"/>
      <c r="AH1578" s="82" t="str">
        <f>IF(Table5[[#This Row],[Segment]]="","",AG1578-Table4[[#This Row],[Total Pressure Drop (kPa)]])</f>
        <v/>
      </c>
    </row>
    <row r="1579" spans="1:34" x14ac:dyDescent="0.25">
      <c r="A1579" s="95" t="str">
        <f>IF('Set Up'!A1576="","",'Set Up'!A1576)</f>
        <v/>
      </c>
      <c r="B1579" s="75" t="s">
        <v>81</v>
      </c>
      <c r="C1579" s="85"/>
      <c r="D1579" s="86" t="str">
        <f>IF(Table4[[#This Row],[Diameter (in)]]="","",(((CONVERT(Table4[[#This Row],[Diameter (in)]],"in","m"))/2)^2)*PI())</f>
        <v/>
      </c>
      <c r="E1579" s="87" t="str">
        <f>IF(Table4[[#This Row],[Area (m2)]]="","",$D$4/Table4[[#This Row],[Area (m2)]])</f>
        <v/>
      </c>
      <c r="F1579" s="85">
        <f t="shared" si="24"/>
        <v>4.6951999999999998</v>
      </c>
      <c r="G1579" s="88" t="str">
        <f>IF(Table4[[#This Row],[Segment]]="","",(CONVERT(Table4[[#This Row],[Diameter (in)]],"in","m")*$B$4*Table4[[#This Row],[Velocity (m/s)]])/$C$4)</f>
        <v/>
      </c>
      <c r="H1579" s="96" t="str">
        <f>IF(Table4[[#This Row],[Segment]]="","",IF(Table4[[#This Row],[Teynold''s Number]]&gt;4000,"TURBULENT","LAMINAR"))</f>
        <v/>
      </c>
      <c r="I1579" s="86" t="str">
        <f>IF(Table4[[#This Row],[Segment]]="","",INDEX(Data!C1576:C1590,MATCH(Table4[Material],Data!B1576:B1590,0)))</f>
        <v/>
      </c>
      <c r="J1579" s="89" t="str">
        <f>IF(Table4[[#This Row],[ε (m)]]="","",Table4[[#This Row],[ε (m)]]/(CONVERT(Table4[[#This Row],[Diameter (in)]],"in","m")))</f>
        <v/>
      </c>
      <c r="K1579" s="96" t="str">
        <f>IF(Table4[[#This Row],[Regime]]="LAMINAR",16/Table4[[#This Row],[Teynold''s Number]],"-")</f>
        <v>-</v>
      </c>
      <c r="L1579" s="86"/>
      <c r="M1579" s="97" t="str">
        <f>IF(Table4[[#This Row],[Regime]]="TURBULENT",(((-4*LOG10(Table4[[#This Row],[ε/D]]/3.7+1.256/(Table4[[#This Row],[Teynold''s Number]]*SQRT(Table4[[#This Row],[f turbulent (guess)]]))))^-1)^2),"")</f>
        <v/>
      </c>
      <c r="N1579" s="91" t="str">
        <f>IF(Table4[[#This Row],[f turbulent]]="","",Table4[[#This Row],[f turbulent (guess)]]-Table4[[#This Row],[f turbulent]])</f>
        <v/>
      </c>
      <c r="O1579" s="87">
        <f>IF(Table4[[#This Row],[Segment]]="",0,IF(C1580="",0,IF(C1580&lt;=Table4[[#This Row],[Diameter (in)]],0,1-(D1579/D1580))))</f>
        <v>0</v>
      </c>
      <c r="P1579" s="92" t="str">
        <f>IF(Table4[[#This Row],[Segment]]="","",IF(C1579&gt;C1580,"",IF(C1580="",0.55,(0.55*(1-D1580/D1579)))))</f>
        <v/>
      </c>
      <c r="Q157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79" s="92" t="str">
        <f>IF(Table4[[#This Row],[Segment]]="","",IF(Table4[[#This Row],[Kexpansion]]="","0",((Table4[[#This Row],[Velocity (m/s)]]^2)/2)*Table4[[#This Row],[Kexpansion]]))</f>
        <v/>
      </c>
      <c r="S1579" s="92" t="str">
        <f>IF(Table4[[#This Row],[Segment]]="","",IF(Table4[[#This Row],[Kcontraction]]="","0",((Table4[[#This Row],[Velocity (m/s)]]^2)/2)*Table4[[#This Row],[Kcontraction]]))</f>
        <v/>
      </c>
      <c r="T1579" s="89" t="str">
        <f>IF(Table4[[#This Row],[Segment]]="","",SUMIF($Y$7:$Y$2000,Table4[[#This Row],[Segment]],$AD$7:$AD$2000))</f>
        <v/>
      </c>
      <c r="U1579" s="95" t="str">
        <f>IF(Table4[[#This Row],[Segment]]="","",Table4[[#This Row],[Hfriction (J/kg)]]+Table4[[#This Row],[Hexpansions (J/kg)]]+Table4[[#This Row],[Hcontractions (J/kg)]]+Table4[[#This Row],[Hf (J/kg)]])</f>
        <v/>
      </c>
      <c r="V1579" s="95" t="str">
        <f>IF(Table4[[#This Row],[Segment]]="","",Table4[[#This Row],[Total Friction Loss (J/kg)]]*Table3[Density (kg/m3)])</f>
        <v/>
      </c>
      <c r="W1579" s="95" t="str">
        <f>IF(Table4[[#This Row],[Segment]]="","",Table4[[#This Row],[Total Pressure Drop (Pa)]]/1000)</f>
        <v/>
      </c>
      <c r="Y1579" s="82" t="str">
        <f>IF('Set Up'!D1802="","",'Set Up'!D1802)</f>
        <v/>
      </c>
      <c r="Z1579" s="82" t="str">
        <f>IF('Set Up'!E1802="","",'Set Up'!E1802)</f>
        <v/>
      </c>
      <c r="AA1579" s="82" t="str">
        <f>IF('Set Up'!F1802="","",'Set Up'!F1802)</f>
        <v/>
      </c>
      <c r="AB1579" s="82" t="str">
        <f>IF('Set Up'!G1802="","",'Set Up'!G1802)</f>
        <v/>
      </c>
      <c r="AC1579" s="82" t="str">
        <f t="array" ref="AC1579">IF(Y1579="","",INDEX(Data!$G$4:$G$51,MATCH(Table7[[#This Row],[Fitting]]&amp;Table7[[#This Row],[Fitting Subtype]],Data!$E$4:$E$51&amp;Data!$F$4:$F$51,0)))</f>
        <v/>
      </c>
      <c r="AD1579" s="89" t="str">
        <f>IF(Table7[[#This Row],[Segment]]="","",Table7[[#This Row],[Quantity]]*Table7[[#This Row],[Kf]]*(((INDEX(Table4[Velocity (m/s)],MATCH(Table7[[#This Row],[Segment]],Table4[Segment],0)))^2)/2))</f>
        <v/>
      </c>
      <c r="AF1579" s="82" t="str">
        <f>Table4[[#This Row],[Segment]]</f>
        <v/>
      </c>
      <c r="AG1579" s="75"/>
      <c r="AH1579" s="82" t="str">
        <f>IF(Table5[[#This Row],[Segment]]="","",AG1579-Table4[[#This Row],[Total Pressure Drop (kPa)]])</f>
        <v/>
      </c>
    </row>
    <row r="1580" spans="1:34" x14ac:dyDescent="0.25">
      <c r="A1580" s="95" t="str">
        <f>IF('Set Up'!A1577="","",'Set Up'!A1577)</f>
        <v/>
      </c>
      <c r="B1580" s="75" t="s">
        <v>81</v>
      </c>
      <c r="C1580" s="85"/>
      <c r="D1580" s="86" t="str">
        <f>IF(Table4[[#This Row],[Diameter (in)]]="","",(((CONVERT(Table4[[#This Row],[Diameter (in)]],"in","m"))/2)^2)*PI())</f>
        <v/>
      </c>
      <c r="E1580" s="87" t="str">
        <f>IF(Table4[[#This Row],[Area (m2)]]="","",$D$4/Table4[[#This Row],[Area (m2)]])</f>
        <v/>
      </c>
      <c r="F1580" s="85">
        <f t="shared" si="24"/>
        <v>4.6951999999999998</v>
      </c>
      <c r="G1580" s="88" t="str">
        <f>IF(Table4[[#This Row],[Segment]]="","",(CONVERT(Table4[[#This Row],[Diameter (in)]],"in","m")*$B$4*Table4[[#This Row],[Velocity (m/s)]])/$C$4)</f>
        <v/>
      </c>
      <c r="H1580" s="96" t="str">
        <f>IF(Table4[[#This Row],[Segment]]="","",IF(Table4[[#This Row],[Teynold''s Number]]&gt;4000,"TURBULENT","LAMINAR"))</f>
        <v/>
      </c>
      <c r="I1580" s="86" t="str">
        <f>IF(Table4[[#This Row],[Segment]]="","",INDEX(Data!C1577:C1591,MATCH(Table4[Material],Data!B1577:B1591,0)))</f>
        <v/>
      </c>
      <c r="J1580" s="89" t="str">
        <f>IF(Table4[[#This Row],[ε (m)]]="","",Table4[[#This Row],[ε (m)]]/(CONVERT(Table4[[#This Row],[Diameter (in)]],"in","m")))</f>
        <v/>
      </c>
      <c r="K1580" s="96" t="str">
        <f>IF(Table4[[#This Row],[Regime]]="LAMINAR",16/Table4[[#This Row],[Teynold''s Number]],"-")</f>
        <v>-</v>
      </c>
      <c r="L1580" s="86"/>
      <c r="M1580" s="97" t="str">
        <f>IF(Table4[[#This Row],[Regime]]="TURBULENT",(((-4*LOG10(Table4[[#This Row],[ε/D]]/3.7+1.256/(Table4[[#This Row],[Teynold''s Number]]*SQRT(Table4[[#This Row],[f turbulent (guess)]]))))^-1)^2),"")</f>
        <v/>
      </c>
      <c r="N1580" s="91" t="str">
        <f>IF(Table4[[#This Row],[f turbulent]]="","",Table4[[#This Row],[f turbulent (guess)]]-Table4[[#This Row],[f turbulent]])</f>
        <v/>
      </c>
      <c r="O1580" s="87">
        <f>IF(Table4[[#This Row],[Segment]]="",0,IF(C1581="",0,IF(C1581&lt;=Table4[[#This Row],[Diameter (in)]],0,1-(D1580/D1581))))</f>
        <v>0</v>
      </c>
      <c r="P1580" s="92" t="str">
        <f>IF(Table4[[#This Row],[Segment]]="","",IF(C1580&gt;C1581,"",IF(C1581="",0.55,(0.55*(1-D1581/D1580)))))</f>
        <v/>
      </c>
      <c r="Q158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80" s="92" t="str">
        <f>IF(Table4[[#This Row],[Segment]]="","",IF(Table4[[#This Row],[Kexpansion]]="","0",((Table4[[#This Row],[Velocity (m/s)]]^2)/2)*Table4[[#This Row],[Kexpansion]]))</f>
        <v/>
      </c>
      <c r="S1580" s="92" t="str">
        <f>IF(Table4[[#This Row],[Segment]]="","",IF(Table4[[#This Row],[Kcontraction]]="","0",((Table4[[#This Row],[Velocity (m/s)]]^2)/2)*Table4[[#This Row],[Kcontraction]]))</f>
        <v/>
      </c>
      <c r="T1580" s="89" t="str">
        <f>IF(Table4[[#This Row],[Segment]]="","",SUMIF($Y$7:$Y$2000,Table4[[#This Row],[Segment]],$AD$7:$AD$2000))</f>
        <v/>
      </c>
      <c r="U1580" s="95" t="str">
        <f>IF(Table4[[#This Row],[Segment]]="","",Table4[[#This Row],[Hfriction (J/kg)]]+Table4[[#This Row],[Hexpansions (J/kg)]]+Table4[[#This Row],[Hcontractions (J/kg)]]+Table4[[#This Row],[Hf (J/kg)]])</f>
        <v/>
      </c>
      <c r="V1580" s="95" t="str">
        <f>IF(Table4[[#This Row],[Segment]]="","",Table4[[#This Row],[Total Friction Loss (J/kg)]]*Table3[Density (kg/m3)])</f>
        <v/>
      </c>
      <c r="W1580" s="95" t="str">
        <f>IF(Table4[[#This Row],[Segment]]="","",Table4[[#This Row],[Total Pressure Drop (Pa)]]/1000)</f>
        <v/>
      </c>
      <c r="Y1580" s="82" t="str">
        <f>IF('Set Up'!D1803="","",'Set Up'!D1803)</f>
        <v/>
      </c>
      <c r="Z1580" s="82" t="str">
        <f>IF('Set Up'!E1803="","",'Set Up'!E1803)</f>
        <v/>
      </c>
      <c r="AA1580" s="82" t="str">
        <f>IF('Set Up'!F1803="","",'Set Up'!F1803)</f>
        <v/>
      </c>
      <c r="AB1580" s="82" t="str">
        <f>IF('Set Up'!G1803="","",'Set Up'!G1803)</f>
        <v/>
      </c>
      <c r="AC1580" s="82" t="str">
        <f t="array" ref="AC1580">IF(Y1580="","",INDEX(Data!$G$4:$G$51,MATCH(Table7[[#This Row],[Fitting]]&amp;Table7[[#This Row],[Fitting Subtype]],Data!$E$4:$E$51&amp;Data!$F$4:$F$51,0)))</f>
        <v/>
      </c>
      <c r="AD1580" s="89" t="str">
        <f>IF(Table7[[#This Row],[Segment]]="","",Table7[[#This Row],[Quantity]]*Table7[[#This Row],[Kf]]*(((INDEX(Table4[Velocity (m/s)],MATCH(Table7[[#This Row],[Segment]],Table4[Segment],0)))^2)/2))</f>
        <v/>
      </c>
      <c r="AF1580" s="82" t="str">
        <f>Table4[[#This Row],[Segment]]</f>
        <v/>
      </c>
      <c r="AG1580" s="75"/>
      <c r="AH1580" s="82" t="str">
        <f>IF(Table5[[#This Row],[Segment]]="","",AG1580-Table4[[#This Row],[Total Pressure Drop (kPa)]])</f>
        <v/>
      </c>
    </row>
    <row r="1581" spans="1:34" x14ac:dyDescent="0.25">
      <c r="A1581" s="95" t="str">
        <f>IF('Set Up'!A1578="","",'Set Up'!A1578)</f>
        <v/>
      </c>
      <c r="B1581" s="75" t="s">
        <v>81</v>
      </c>
      <c r="C1581" s="85"/>
      <c r="D1581" s="86" t="str">
        <f>IF(Table4[[#This Row],[Diameter (in)]]="","",(((CONVERT(Table4[[#This Row],[Diameter (in)]],"in","m"))/2)^2)*PI())</f>
        <v/>
      </c>
      <c r="E1581" s="87" t="str">
        <f>IF(Table4[[#This Row],[Area (m2)]]="","",$D$4/Table4[[#This Row],[Area (m2)]])</f>
        <v/>
      </c>
      <c r="F1581" s="85">
        <f t="shared" si="24"/>
        <v>4.6951999999999998</v>
      </c>
      <c r="G1581" s="88" t="str">
        <f>IF(Table4[[#This Row],[Segment]]="","",(CONVERT(Table4[[#This Row],[Diameter (in)]],"in","m")*$B$4*Table4[[#This Row],[Velocity (m/s)]])/$C$4)</f>
        <v/>
      </c>
      <c r="H1581" s="96" t="str">
        <f>IF(Table4[[#This Row],[Segment]]="","",IF(Table4[[#This Row],[Teynold''s Number]]&gt;4000,"TURBULENT","LAMINAR"))</f>
        <v/>
      </c>
      <c r="I1581" s="86" t="str">
        <f>IF(Table4[[#This Row],[Segment]]="","",INDEX(Data!C1578:C1592,MATCH(Table4[Material],Data!B1578:B1592,0)))</f>
        <v/>
      </c>
      <c r="J1581" s="89" t="str">
        <f>IF(Table4[[#This Row],[ε (m)]]="","",Table4[[#This Row],[ε (m)]]/(CONVERT(Table4[[#This Row],[Diameter (in)]],"in","m")))</f>
        <v/>
      </c>
      <c r="K1581" s="96" t="str">
        <f>IF(Table4[[#This Row],[Regime]]="LAMINAR",16/Table4[[#This Row],[Teynold''s Number]],"-")</f>
        <v>-</v>
      </c>
      <c r="L1581" s="86"/>
      <c r="M1581" s="97" t="str">
        <f>IF(Table4[[#This Row],[Regime]]="TURBULENT",(((-4*LOG10(Table4[[#This Row],[ε/D]]/3.7+1.256/(Table4[[#This Row],[Teynold''s Number]]*SQRT(Table4[[#This Row],[f turbulent (guess)]]))))^-1)^2),"")</f>
        <v/>
      </c>
      <c r="N1581" s="91" t="str">
        <f>IF(Table4[[#This Row],[f turbulent]]="","",Table4[[#This Row],[f turbulent (guess)]]-Table4[[#This Row],[f turbulent]])</f>
        <v/>
      </c>
      <c r="O1581" s="87">
        <f>IF(Table4[[#This Row],[Segment]]="",0,IF(C1582="",0,IF(C1582&lt;=Table4[[#This Row],[Diameter (in)]],0,1-(D1581/D1582))))</f>
        <v>0</v>
      </c>
      <c r="P1581" s="92" t="str">
        <f>IF(Table4[[#This Row],[Segment]]="","",IF(C1581&gt;C1582,"",IF(C1582="",0.55,(0.55*(1-D1582/D1581)))))</f>
        <v/>
      </c>
      <c r="Q158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81" s="92" t="str">
        <f>IF(Table4[[#This Row],[Segment]]="","",IF(Table4[[#This Row],[Kexpansion]]="","0",((Table4[[#This Row],[Velocity (m/s)]]^2)/2)*Table4[[#This Row],[Kexpansion]]))</f>
        <v/>
      </c>
      <c r="S1581" s="92" t="str">
        <f>IF(Table4[[#This Row],[Segment]]="","",IF(Table4[[#This Row],[Kcontraction]]="","0",((Table4[[#This Row],[Velocity (m/s)]]^2)/2)*Table4[[#This Row],[Kcontraction]]))</f>
        <v/>
      </c>
      <c r="T1581" s="89" t="str">
        <f>IF(Table4[[#This Row],[Segment]]="","",SUMIF($Y$7:$Y$2000,Table4[[#This Row],[Segment]],$AD$7:$AD$2000))</f>
        <v/>
      </c>
      <c r="U1581" s="95" t="str">
        <f>IF(Table4[[#This Row],[Segment]]="","",Table4[[#This Row],[Hfriction (J/kg)]]+Table4[[#This Row],[Hexpansions (J/kg)]]+Table4[[#This Row],[Hcontractions (J/kg)]]+Table4[[#This Row],[Hf (J/kg)]])</f>
        <v/>
      </c>
      <c r="V1581" s="95" t="str">
        <f>IF(Table4[[#This Row],[Segment]]="","",Table4[[#This Row],[Total Friction Loss (J/kg)]]*Table3[Density (kg/m3)])</f>
        <v/>
      </c>
      <c r="W1581" s="95" t="str">
        <f>IF(Table4[[#This Row],[Segment]]="","",Table4[[#This Row],[Total Pressure Drop (Pa)]]/1000)</f>
        <v/>
      </c>
      <c r="Y1581" s="82" t="str">
        <f>IF('Set Up'!D1804="","",'Set Up'!D1804)</f>
        <v/>
      </c>
      <c r="Z1581" s="82" t="str">
        <f>IF('Set Up'!E1804="","",'Set Up'!E1804)</f>
        <v/>
      </c>
      <c r="AA1581" s="82" t="str">
        <f>IF('Set Up'!F1804="","",'Set Up'!F1804)</f>
        <v/>
      </c>
      <c r="AB1581" s="82" t="str">
        <f>IF('Set Up'!G1804="","",'Set Up'!G1804)</f>
        <v/>
      </c>
      <c r="AC1581" s="82" t="str">
        <f t="array" ref="AC1581">IF(Y1581="","",INDEX(Data!$G$4:$G$51,MATCH(Table7[[#This Row],[Fitting]]&amp;Table7[[#This Row],[Fitting Subtype]],Data!$E$4:$E$51&amp;Data!$F$4:$F$51,0)))</f>
        <v/>
      </c>
      <c r="AD1581" s="89" t="str">
        <f>IF(Table7[[#This Row],[Segment]]="","",Table7[[#This Row],[Quantity]]*Table7[[#This Row],[Kf]]*(((INDEX(Table4[Velocity (m/s)],MATCH(Table7[[#This Row],[Segment]],Table4[Segment],0)))^2)/2))</f>
        <v/>
      </c>
      <c r="AF1581" s="82" t="str">
        <f>Table4[[#This Row],[Segment]]</f>
        <v/>
      </c>
      <c r="AG1581" s="75"/>
      <c r="AH1581" s="82" t="str">
        <f>IF(Table5[[#This Row],[Segment]]="","",AG1581-Table4[[#This Row],[Total Pressure Drop (kPa)]])</f>
        <v/>
      </c>
    </row>
    <row r="1582" spans="1:34" x14ac:dyDescent="0.25">
      <c r="A1582" s="95" t="str">
        <f>IF('Set Up'!A1579="","",'Set Up'!A1579)</f>
        <v/>
      </c>
      <c r="B1582" s="75" t="s">
        <v>81</v>
      </c>
      <c r="C1582" s="85"/>
      <c r="D1582" s="86" t="str">
        <f>IF(Table4[[#This Row],[Diameter (in)]]="","",(((CONVERT(Table4[[#This Row],[Diameter (in)]],"in","m"))/2)^2)*PI())</f>
        <v/>
      </c>
      <c r="E1582" s="87" t="str">
        <f>IF(Table4[[#This Row],[Area (m2)]]="","",$D$4/Table4[[#This Row],[Area (m2)]])</f>
        <v/>
      </c>
      <c r="F1582" s="85">
        <f t="shared" si="24"/>
        <v>4.6951999999999998</v>
      </c>
      <c r="G1582" s="88" t="str">
        <f>IF(Table4[[#This Row],[Segment]]="","",(CONVERT(Table4[[#This Row],[Diameter (in)]],"in","m")*$B$4*Table4[[#This Row],[Velocity (m/s)]])/$C$4)</f>
        <v/>
      </c>
      <c r="H1582" s="96" t="str">
        <f>IF(Table4[[#This Row],[Segment]]="","",IF(Table4[[#This Row],[Teynold''s Number]]&gt;4000,"TURBULENT","LAMINAR"))</f>
        <v/>
      </c>
      <c r="I1582" s="86" t="str">
        <f>IF(Table4[[#This Row],[Segment]]="","",INDEX(Data!C1579:C1593,MATCH(Table4[Material],Data!B1579:B1593,0)))</f>
        <v/>
      </c>
      <c r="J1582" s="89" t="str">
        <f>IF(Table4[[#This Row],[ε (m)]]="","",Table4[[#This Row],[ε (m)]]/(CONVERT(Table4[[#This Row],[Diameter (in)]],"in","m")))</f>
        <v/>
      </c>
      <c r="K1582" s="96" t="str">
        <f>IF(Table4[[#This Row],[Regime]]="LAMINAR",16/Table4[[#This Row],[Teynold''s Number]],"-")</f>
        <v>-</v>
      </c>
      <c r="L1582" s="86"/>
      <c r="M1582" s="97" t="str">
        <f>IF(Table4[[#This Row],[Regime]]="TURBULENT",(((-4*LOG10(Table4[[#This Row],[ε/D]]/3.7+1.256/(Table4[[#This Row],[Teynold''s Number]]*SQRT(Table4[[#This Row],[f turbulent (guess)]]))))^-1)^2),"")</f>
        <v/>
      </c>
      <c r="N1582" s="91" t="str">
        <f>IF(Table4[[#This Row],[f turbulent]]="","",Table4[[#This Row],[f turbulent (guess)]]-Table4[[#This Row],[f turbulent]])</f>
        <v/>
      </c>
      <c r="O1582" s="87">
        <f>IF(Table4[[#This Row],[Segment]]="",0,IF(C1583="",0,IF(C1583&lt;=Table4[[#This Row],[Diameter (in)]],0,1-(D1582/D1583))))</f>
        <v>0</v>
      </c>
      <c r="P1582" s="92" t="str">
        <f>IF(Table4[[#This Row],[Segment]]="","",IF(C1582&gt;C1583,"",IF(C1583="",0.55,(0.55*(1-D1583/D1582)))))</f>
        <v/>
      </c>
      <c r="Q158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82" s="92" t="str">
        <f>IF(Table4[[#This Row],[Segment]]="","",IF(Table4[[#This Row],[Kexpansion]]="","0",((Table4[[#This Row],[Velocity (m/s)]]^2)/2)*Table4[[#This Row],[Kexpansion]]))</f>
        <v/>
      </c>
      <c r="S1582" s="92" t="str">
        <f>IF(Table4[[#This Row],[Segment]]="","",IF(Table4[[#This Row],[Kcontraction]]="","0",((Table4[[#This Row],[Velocity (m/s)]]^2)/2)*Table4[[#This Row],[Kcontraction]]))</f>
        <v/>
      </c>
      <c r="T1582" s="89" t="str">
        <f>IF(Table4[[#This Row],[Segment]]="","",SUMIF($Y$7:$Y$2000,Table4[[#This Row],[Segment]],$AD$7:$AD$2000))</f>
        <v/>
      </c>
      <c r="U1582" s="95" t="str">
        <f>IF(Table4[[#This Row],[Segment]]="","",Table4[[#This Row],[Hfriction (J/kg)]]+Table4[[#This Row],[Hexpansions (J/kg)]]+Table4[[#This Row],[Hcontractions (J/kg)]]+Table4[[#This Row],[Hf (J/kg)]])</f>
        <v/>
      </c>
      <c r="V1582" s="95" t="str">
        <f>IF(Table4[[#This Row],[Segment]]="","",Table4[[#This Row],[Total Friction Loss (J/kg)]]*Table3[Density (kg/m3)])</f>
        <v/>
      </c>
      <c r="W1582" s="95" t="str">
        <f>IF(Table4[[#This Row],[Segment]]="","",Table4[[#This Row],[Total Pressure Drop (Pa)]]/1000)</f>
        <v/>
      </c>
      <c r="Y1582" s="82" t="str">
        <f>IF('Set Up'!D1805="","",'Set Up'!D1805)</f>
        <v/>
      </c>
      <c r="Z1582" s="82" t="str">
        <f>IF('Set Up'!E1805="","",'Set Up'!E1805)</f>
        <v/>
      </c>
      <c r="AA1582" s="82" t="str">
        <f>IF('Set Up'!F1805="","",'Set Up'!F1805)</f>
        <v/>
      </c>
      <c r="AB1582" s="82" t="str">
        <f>IF('Set Up'!G1805="","",'Set Up'!G1805)</f>
        <v/>
      </c>
      <c r="AC1582" s="82" t="str">
        <f t="array" ref="AC1582">IF(Y1582="","",INDEX(Data!$G$4:$G$51,MATCH(Table7[[#This Row],[Fitting]]&amp;Table7[[#This Row],[Fitting Subtype]],Data!$E$4:$E$51&amp;Data!$F$4:$F$51,0)))</f>
        <v/>
      </c>
      <c r="AD1582" s="89" t="str">
        <f>IF(Table7[[#This Row],[Segment]]="","",Table7[[#This Row],[Quantity]]*Table7[[#This Row],[Kf]]*(((INDEX(Table4[Velocity (m/s)],MATCH(Table7[[#This Row],[Segment]],Table4[Segment],0)))^2)/2))</f>
        <v/>
      </c>
      <c r="AF1582" s="82" t="str">
        <f>Table4[[#This Row],[Segment]]</f>
        <v/>
      </c>
      <c r="AG1582" s="75"/>
      <c r="AH1582" s="82" t="str">
        <f>IF(Table5[[#This Row],[Segment]]="","",AG1582-Table4[[#This Row],[Total Pressure Drop (kPa)]])</f>
        <v/>
      </c>
    </row>
    <row r="1583" spans="1:34" x14ac:dyDescent="0.25">
      <c r="A1583" s="95" t="str">
        <f>IF('Set Up'!A1580="","",'Set Up'!A1580)</f>
        <v/>
      </c>
      <c r="B1583" s="75" t="s">
        <v>81</v>
      </c>
      <c r="C1583" s="85"/>
      <c r="D1583" s="86" t="str">
        <f>IF(Table4[[#This Row],[Diameter (in)]]="","",(((CONVERT(Table4[[#This Row],[Diameter (in)]],"in","m"))/2)^2)*PI())</f>
        <v/>
      </c>
      <c r="E1583" s="87" t="str">
        <f>IF(Table4[[#This Row],[Area (m2)]]="","",$D$4/Table4[[#This Row],[Area (m2)]])</f>
        <v/>
      </c>
      <c r="F1583" s="85">
        <f t="shared" si="24"/>
        <v>4.6951999999999998</v>
      </c>
      <c r="G1583" s="88" t="str">
        <f>IF(Table4[[#This Row],[Segment]]="","",(CONVERT(Table4[[#This Row],[Diameter (in)]],"in","m")*$B$4*Table4[[#This Row],[Velocity (m/s)]])/$C$4)</f>
        <v/>
      </c>
      <c r="H1583" s="96" t="str">
        <f>IF(Table4[[#This Row],[Segment]]="","",IF(Table4[[#This Row],[Teynold''s Number]]&gt;4000,"TURBULENT","LAMINAR"))</f>
        <v/>
      </c>
      <c r="I1583" s="86" t="str">
        <f>IF(Table4[[#This Row],[Segment]]="","",INDEX(Data!C1580:C1594,MATCH(Table4[Material],Data!B1580:B1594,0)))</f>
        <v/>
      </c>
      <c r="J1583" s="89" t="str">
        <f>IF(Table4[[#This Row],[ε (m)]]="","",Table4[[#This Row],[ε (m)]]/(CONVERT(Table4[[#This Row],[Diameter (in)]],"in","m")))</f>
        <v/>
      </c>
      <c r="K1583" s="96" t="str">
        <f>IF(Table4[[#This Row],[Regime]]="LAMINAR",16/Table4[[#This Row],[Teynold''s Number]],"-")</f>
        <v>-</v>
      </c>
      <c r="L1583" s="86"/>
      <c r="M1583" s="97" t="str">
        <f>IF(Table4[[#This Row],[Regime]]="TURBULENT",(((-4*LOG10(Table4[[#This Row],[ε/D]]/3.7+1.256/(Table4[[#This Row],[Teynold''s Number]]*SQRT(Table4[[#This Row],[f turbulent (guess)]]))))^-1)^2),"")</f>
        <v/>
      </c>
      <c r="N1583" s="91" t="str">
        <f>IF(Table4[[#This Row],[f turbulent]]="","",Table4[[#This Row],[f turbulent (guess)]]-Table4[[#This Row],[f turbulent]])</f>
        <v/>
      </c>
      <c r="O1583" s="87">
        <f>IF(Table4[[#This Row],[Segment]]="",0,IF(C1584="",0,IF(C1584&lt;=Table4[[#This Row],[Diameter (in)]],0,1-(D1583/D1584))))</f>
        <v>0</v>
      </c>
      <c r="P1583" s="92" t="str">
        <f>IF(Table4[[#This Row],[Segment]]="","",IF(C1583&gt;C1584,"",IF(C1584="",0.55,(0.55*(1-D1584/D1583)))))</f>
        <v/>
      </c>
      <c r="Q158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83" s="92" t="str">
        <f>IF(Table4[[#This Row],[Segment]]="","",IF(Table4[[#This Row],[Kexpansion]]="","0",((Table4[[#This Row],[Velocity (m/s)]]^2)/2)*Table4[[#This Row],[Kexpansion]]))</f>
        <v/>
      </c>
      <c r="S1583" s="92" t="str">
        <f>IF(Table4[[#This Row],[Segment]]="","",IF(Table4[[#This Row],[Kcontraction]]="","0",((Table4[[#This Row],[Velocity (m/s)]]^2)/2)*Table4[[#This Row],[Kcontraction]]))</f>
        <v/>
      </c>
      <c r="T1583" s="89" t="str">
        <f>IF(Table4[[#This Row],[Segment]]="","",SUMIF($Y$7:$Y$2000,Table4[[#This Row],[Segment]],$AD$7:$AD$2000))</f>
        <v/>
      </c>
      <c r="U1583" s="95" t="str">
        <f>IF(Table4[[#This Row],[Segment]]="","",Table4[[#This Row],[Hfriction (J/kg)]]+Table4[[#This Row],[Hexpansions (J/kg)]]+Table4[[#This Row],[Hcontractions (J/kg)]]+Table4[[#This Row],[Hf (J/kg)]])</f>
        <v/>
      </c>
      <c r="V1583" s="95" t="str">
        <f>IF(Table4[[#This Row],[Segment]]="","",Table4[[#This Row],[Total Friction Loss (J/kg)]]*Table3[Density (kg/m3)])</f>
        <v/>
      </c>
      <c r="W1583" s="95" t="str">
        <f>IF(Table4[[#This Row],[Segment]]="","",Table4[[#This Row],[Total Pressure Drop (Pa)]]/1000)</f>
        <v/>
      </c>
      <c r="Y1583" s="82" t="str">
        <f>IF('Set Up'!D1806="","",'Set Up'!D1806)</f>
        <v/>
      </c>
      <c r="Z1583" s="82" t="str">
        <f>IF('Set Up'!E1806="","",'Set Up'!E1806)</f>
        <v/>
      </c>
      <c r="AA1583" s="82" t="str">
        <f>IF('Set Up'!F1806="","",'Set Up'!F1806)</f>
        <v/>
      </c>
      <c r="AB1583" s="82" t="str">
        <f>IF('Set Up'!G1806="","",'Set Up'!G1806)</f>
        <v/>
      </c>
      <c r="AC1583" s="82" t="str">
        <f t="array" ref="AC1583">IF(Y1583="","",INDEX(Data!$G$4:$G$51,MATCH(Table7[[#This Row],[Fitting]]&amp;Table7[[#This Row],[Fitting Subtype]],Data!$E$4:$E$51&amp;Data!$F$4:$F$51,0)))</f>
        <v/>
      </c>
      <c r="AD1583" s="89" t="str">
        <f>IF(Table7[[#This Row],[Segment]]="","",Table7[[#This Row],[Quantity]]*Table7[[#This Row],[Kf]]*(((INDEX(Table4[Velocity (m/s)],MATCH(Table7[[#This Row],[Segment]],Table4[Segment],0)))^2)/2))</f>
        <v/>
      </c>
      <c r="AF1583" s="82" t="str">
        <f>Table4[[#This Row],[Segment]]</f>
        <v/>
      </c>
      <c r="AG1583" s="75"/>
      <c r="AH1583" s="82" t="str">
        <f>IF(Table5[[#This Row],[Segment]]="","",AG1583-Table4[[#This Row],[Total Pressure Drop (kPa)]])</f>
        <v/>
      </c>
    </row>
    <row r="1584" spans="1:34" x14ac:dyDescent="0.25">
      <c r="A1584" s="95" t="str">
        <f>IF('Set Up'!A1581="","",'Set Up'!A1581)</f>
        <v/>
      </c>
      <c r="B1584" s="75" t="s">
        <v>81</v>
      </c>
      <c r="C1584" s="85"/>
      <c r="D1584" s="86" t="str">
        <f>IF(Table4[[#This Row],[Diameter (in)]]="","",(((CONVERT(Table4[[#This Row],[Diameter (in)]],"in","m"))/2)^2)*PI())</f>
        <v/>
      </c>
      <c r="E1584" s="87" t="str">
        <f>IF(Table4[[#This Row],[Area (m2)]]="","",$D$4/Table4[[#This Row],[Area (m2)]])</f>
        <v/>
      </c>
      <c r="F1584" s="85">
        <f t="shared" si="24"/>
        <v>4.6951999999999998</v>
      </c>
      <c r="G1584" s="88" t="str">
        <f>IF(Table4[[#This Row],[Segment]]="","",(CONVERT(Table4[[#This Row],[Diameter (in)]],"in","m")*$B$4*Table4[[#This Row],[Velocity (m/s)]])/$C$4)</f>
        <v/>
      </c>
      <c r="H1584" s="96" t="str">
        <f>IF(Table4[[#This Row],[Segment]]="","",IF(Table4[[#This Row],[Teynold''s Number]]&gt;4000,"TURBULENT","LAMINAR"))</f>
        <v/>
      </c>
      <c r="I1584" s="86" t="str">
        <f>IF(Table4[[#This Row],[Segment]]="","",INDEX(Data!C1581:C1595,MATCH(Table4[Material],Data!B1581:B1595,0)))</f>
        <v/>
      </c>
      <c r="J1584" s="89" t="str">
        <f>IF(Table4[[#This Row],[ε (m)]]="","",Table4[[#This Row],[ε (m)]]/(CONVERT(Table4[[#This Row],[Diameter (in)]],"in","m")))</f>
        <v/>
      </c>
      <c r="K1584" s="96" t="str">
        <f>IF(Table4[[#This Row],[Regime]]="LAMINAR",16/Table4[[#This Row],[Teynold''s Number]],"-")</f>
        <v>-</v>
      </c>
      <c r="L1584" s="86"/>
      <c r="M1584" s="97" t="str">
        <f>IF(Table4[[#This Row],[Regime]]="TURBULENT",(((-4*LOG10(Table4[[#This Row],[ε/D]]/3.7+1.256/(Table4[[#This Row],[Teynold''s Number]]*SQRT(Table4[[#This Row],[f turbulent (guess)]]))))^-1)^2),"")</f>
        <v/>
      </c>
      <c r="N1584" s="91" t="str">
        <f>IF(Table4[[#This Row],[f turbulent]]="","",Table4[[#This Row],[f turbulent (guess)]]-Table4[[#This Row],[f turbulent]])</f>
        <v/>
      </c>
      <c r="O1584" s="87">
        <f>IF(Table4[[#This Row],[Segment]]="",0,IF(C1585="",0,IF(C1585&lt;=Table4[[#This Row],[Diameter (in)]],0,1-(D1584/D1585))))</f>
        <v>0</v>
      </c>
      <c r="P1584" s="92" t="str">
        <f>IF(Table4[[#This Row],[Segment]]="","",IF(C1584&gt;C1585,"",IF(C1585="",0.55,(0.55*(1-D1585/D1584)))))</f>
        <v/>
      </c>
      <c r="Q158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84" s="92" t="str">
        <f>IF(Table4[[#This Row],[Segment]]="","",IF(Table4[[#This Row],[Kexpansion]]="","0",((Table4[[#This Row],[Velocity (m/s)]]^2)/2)*Table4[[#This Row],[Kexpansion]]))</f>
        <v/>
      </c>
      <c r="S1584" s="92" t="str">
        <f>IF(Table4[[#This Row],[Segment]]="","",IF(Table4[[#This Row],[Kcontraction]]="","0",((Table4[[#This Row],[Velocity (m/s)]]^2)/2)*Table4[[#This Row],[Kcontraction]]))</f>
        <v/>
      </c>
      <c r="T1584" s="89" t="str">
        <f>IF(Table4[[#This Row],[Segment]]="","",SUMIF($Y$7:$Y$2000,Table4[[#This Row],[Segment]],$AD$7:$AD$2000))</f>
        <v/>
      </c>
      <c r="U1584" s="95" t="str">
        <f>IF(Table4[[#This Row],[Segment]]="","",Table4[[#This Row],[Hfriction (J/kg)]]+Table4[[#This Row],[Hexpansions (J/kg)]]+Table4[[#This Row],[Hcontractions (J/kg)]]+Table4[[#This Row],[Hf (J/kg)]])</f>
        <v/>
      </c>
      <c r="V1584" s="95" t="str">
        <f>IF(Table4[[#This Row],[Segment]]="","",Table4[[#This Row],[Total Friction Loss (J/kg)]]*Table3[Density (kg/m3)])</f>
        <v/>
      </c>
      <c r="W1584" s="95" t="str">
        <f>IF(Table4[[#This Row],[Segment]]="","",Table4[[#This Row],[Total Pressure Drop (Pa)]]/1000)</f>
        <v/>
      </c>
      <c r="Y1584" s="82" t="str">
        <f>IF('Set Up'!D1807="","",'Set Up'!D1807)</f>
        <v/>
      </c>
      <c r="Z1584" s="82" t="str">
        <f>IF('Set Up'!E1807="","",'Set Up'!E1807)</f>
        <v/>
      </c>
      <c r="AA1584" s="82" t="str">
        <f>IF('Set Up'!F1807="","",'Set Up'!F1807)</f>
        <v/>
      </c>
      <c r="AB1584" s="82" t="str">
        <f>IF('Set Up'!G1807="","",'Set Up'!G1807)</f>
        <v/>
      </c>
      <c r="AC1584" s="82" t="str">
        <f t="array" ref="AC1584">IF(Y1584="","",INDEX(Data!$G$4:$G$51,MATCH(Table7[[#This Row],[Fitting]]&amp;Table7[[#This Row],[Fitting Subtype]],Data!$E$4:$E$51&amp;Data!$F$4:$F$51,0)))</f>
        <v/>
      </c>
      <c r="AD1584" s="89" t="str">
        <f>IF(Table7[[#This Row],[Segment]]="","",Table7[[#This Row],[Quantity]]*Table7[[#This Row],[Kf]]*(((INDEX(Table4[Velocity (m/s)],MATCH(Table7[[#This Row],[Segment]],Table4[Segment],0)))^2)/2))</f>
        <v/>
      </c>
      <c r="AF1584" s="82" t="str">
        <f>Table4[[#This Row],[Segment]]</f>
        <v/>
      </c>
      <c r="AG1584" s="75"/>
      <c r="AH1584" s="82" t="str">
        <f>IF(Table5[[#This Row],[Segment]]="","",AG1584-Table4[[#This Row],[Total Pressure Drop (kPa)]])</f>
        <v/>
      </c>
    </row>
    <row r="1585" spans="1:34" x14ac:dyDescent="0.25">
      <c r="A1585" s="95" t="str">
        <f>IF('Set Up'!A1582="","",'Set Up'!A1582)</f>
        <v/>
      </c>
      <c r="B1585" s="75" t="s">
        <v>81</v>
      </c>
      <c r="C1585" s="85"/>
      <c r="D1585" s="86" t="str">
        <f>IF(Table4[[#This Row],[Diameter (in)]]="","",(((CONVERT(Table4[[#This Row],[Diameter (in)]],"in","m"))/2)^2)*PI())</f>
        <v/>
      </c>
      <c r="E1585" s="87" t="str">
        <f>IF(Table4[[#This Row],[Area (m2)]]="","",$D$4/Table4[[#This Row],[Area (m2)]])</f>
        <v/>
      </c>
      <c r="F1585" s="85">
        <f t="shared" si="24"/>
        <v>4.6951999999999998</v>
      </c>
      <c r="G1585" s="88" t="str">
        <f>IF(Table4[[#This Row],[Segment]]="","",(CONVERT(Table4[[#This Row],[Diameter (in)]],"in","m")*$B$4*Table4[[#This Row],[Velocity (m/s)]])/$C$4)</f>
        <v/>
      </c>
      <c r="H1585" s="96" t="str">
        <f>IF(Table4[[#This Row],[Segment]]="","",IF(Table4[[#This Row],[Teynold''s Number]]&gt;4000,"TURBULENT","LAMINAR"))</f>
        <v/>
      </c>
      <c r="I1585" s="86" t="str">
        <f>IF(Table4[[#This Row],[Segment]]="","",INDEX(Data!C1582:C1596,MATCH(Table4[Material],Data!B1582:B1596,0)))</f>
        <v/>
      </c>
      <c r="J1585" s="89" t="str">
        <f>IF(Table4[[#This Row],[ε (m)]]="","",Table4[[#This Row],[ε (m)]]/(CONVERT(Table4[[#This Row],[Diameter (in)]],"in","m")))</f>
        <v/>
      </c>
      <c r="K1585" s="96" t="str">
        <f>IF(Table4[[#This Row],[Regime]]="LAMINAR",16/Table4[[#This Row],[Teynold''s Number]],"-")</f>
        <v>-</v>
      </c>
      <c r="L1585" s="86"/>
      <c r="M1585" s="97" t="str">
        <f>IF(Table4[[#This Row],[Regime]]="TURBULENT",(((-4*LOG10(Table4[[#This Row],[ε/D]]/3.7+1.256/(Table4[[#This Row],[Teynold''s Number]]*SQRT(Table4[[#This Row],[f turbulent (guess)]]))))^-1)^2),"")</f>
        <v/>
      </c>
      <c r="N1585" s="91" t="str">
        <f>IF(Table4[[#This Row],[f turbulent]]="","",Table4[[#This Row],[f turbulent (guess)]]-Table4[[#This Row],[f turbulent]])</f>
        <v/>
      </c>
      <c r="O1585" s="87">
        <f>IF(Table4[[#This Row],[Segment]]="",0,IF(C1586="",0,IF(C1586&lt;=Table4[[#This Row],[Diameter (in)]],0,1-(D1585/D1586))))</f>
        <v>0</v>
      </c>
      <c r="P1585" s="92" t="str">
        <f>IF(Table4[[#This Row],[Segment]]="","",IF(C1585&gt;C1586,"",IF(C1586="",0.55,(0.55*(1-D1586/D1585)))))</f>
        <v/>
      </c>
      <c r="Q158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85" s="92" t="str">
        <f>IF(Table4[[#This Row],[Segment]]="","",IF(Table4[[#This Row],[Kexpansion]]="","0",((Table4[[#This Row],[Velocity (m/s)]]^2)/2)*Table4[[#This Row],[Kexpansion]]))</f>
        <v/>
      </c>
      <c r="S1585" s="92" t="str">
        <f>IF(Table4[[#This Row],[Segment]]="","",IF(Table4[[#This Row],[Kcontraction]]="","0",((Table4[[#This Row],[Velocity (m/s)]]^2)/2)*Table4[[#This Row],[Kcontraction]]))</f>
        <v/>
      </c>
      <c r="T1585" s="89" t="str">
        <f>IF(Table4[[#This Row],[Segment]]="","",SUMIF($Y$7:$Y$2000,Table4[[#This Row],[Segment]],$AD$7:$AD$2000))</f>
        <v/>
      </c>
      <c r="U1585" s="95" t="str">
        <f>IF(Table4[[#This Row],[Segment]]="","",Table4[[#This Row],[Hfriction (J/kg)]]+Table4[[#This Row],[Hexpansions (J/kg)]]+Table4[[#This Row],[Hcontractions (J/kg)]]+Table4[[#This Row],[Hf (J/kg)]])</f>
        <v/>
      </c>
      <c r="V1585" s="95" t="str">
        <f>IF(Table4[[#This Row],[Segment]]="","",Table4[[#This Row],[Total Friction Loss (J/kg)]]*Table3[Density (kg/m3)])</f>
        <v/>
      </c>
      <c r="W1585" s="95" t="str">
        <f>IF(Table4[[#This Row],[Segment]]="","",Table4[[#This Row],[Total Pressure Drop (Pa)]]/1000)</f>
        <v/>
      </c>
      <c r="Y1585" s="82" t="str">
        <f>IF('Set Up'!D1808="","",'Set Up'!D1808)</f>
        <v/>
      </c>
      <c r="Z1585" s="82" t="str">
        <f>IF('Set Up'!E1808="","",'Set Up'!E1808)</f>
        <v/>
      </c>
      <c r="AA1585" s="82" t="str">
        <f>IF('Set Up'!F1808="","",'Set Up'!F1808)</f>
        <v/>
      </c>
      <c r="AB1585" s="82" t="str">
        <f>IF('Set Up'!G1808="","",'Set Up'!G1808)</f>
        <v/>
      </c>
      <c r="AC1585" s="82" t="str">
        <f t="array" ref="AC1585">IF(Y1585="","",INDEX(Data!$G$4:$G$51,MATCH(Table7[[#This Row],[Fitting]]&amp;Table7[[#This Row],[Fitting Subtype]],Data!$E$4:$E$51&amp;Data!$F$4:$F$51,0)))</f>
        <v/>
      </c>
      <c r="AD1585" s="89" t="str">
        <f>IF(Table7[[#This Row],[Segment]]="","",Table7[[#This Row],[Quantity]]*Table7[[#This Row],[Kf]]*(((INDEX(Table4[Velocity (m/s)],MATCH(Table7[[#This Row],[Segment]],Table4[Segment],0)))^2)/2))</f>
        <v/>
      </c>
      <c r="AF1585" s="82" t="str">
        <f>Table4[[#This Row],[Segment]]</f>
        <v/>
      </c>
      <c r="AG1585" s="75"/>
      <c r="AH1585" s="82" t="str">
        <f>IF(Table5[[#This Row],[Segment]]="","",AG1585-Table4[[#This Row],[Total Pressure Drop (kPa)]])</f>
        <v/>
      </c>
    </row>
    <row r="1586" spans="1:34" x14ac:dyDescent="0.25">
      <c r="A1586" s="95" t="str">
        <f>IF('Set Up'!A1583="","",'Set Up'!A1583)</f>
        <v/>
      </c>
      <c r="B1586" s="75" t="s">
        <v>81</v>
      </c>
      <c r="C1586" s="85"/>
      <c r="D1586" s="86" t="str">
        <f>IF(Table4[[#This Row],[Diameter (in)]]="","",(((CONVERT(Table4[[#This Row],[Diameter (in)]],"in","m"))/2)^2)*PI())</f>
        <v/>
      </c>
      <c r="E1586" s="87" t="str">
        <f>IF(Table4[[#This Row],[Area (m2)]]="","",$D$4/Table4[[#This Row],[Area (m2)]])</f>
        <v/>
      </c>
      <c r="F1586" s="85">
        <f t="shared" si="24"/>
        <v>4.6951999999999998</v>
      </c>
      <c r="G1586" s="88" t="str">
        <f>IF(Table4[[#This Row],[Segment]]="","",(CONVERT(Table4[[#This Row],[Diameter (in)]],"in","m")*$B$4*Table4[[#This Row],[Velocity (m/s)]])/$C$4)</f>
        <v/>
      </c>
      <c r="H1586" s="96" t="str">
        <f>IF(Table4[[#This Row],[Segment]]="","",IF(Table4[[#This Row],[Teynold''s Number]]&gt;4000,"TURBULENT","LAMINAR"))</f>
        <v/>
      </c>
      <c r="I1586" s="86" t="str">
        <f>IF(Table4[[#This Row],[Segment]]="","",INDEX(Data!C1583:C1597,MATCH(Table4[Material],Data!B1583:B1597,0)))</f>
        <v/>
      </c>
      <c r="J1586" s="89" t="str">
        <f>IF(Table4[[#This Row],[ε (m)]]="","",Table4[[#This Row],[ε (m)]]/(CONVERT(Table4[[#This Row],[Diameter (in)]],"in","m")))</f>
        <v/>
      </c>
      <c r="K1586" s="96" t="str">
        <f>IF(Table4[[#This Row],[Regime]]="LAMINAR",16/Table4[[#This Row],[Teynold''s Number]],"-")</f>
        <v>-</v>
      </c>
      <c r="L1586" s="86"/>
      <c r="M1586" s="97" t="str">
        <f>IF(Table4[[#This Row],[Regime]]="TURBULENT",(((-4*LOG10(Table4[[#This Row],[ε/D]]/3.7+1.256/(Table4[[#This Row],[Teynold''s Number]]*SQRT(Table4[[#This Row],[f turbulent (guess)]]))))^-1)^2),"")</f>
        <v/>
      </c>
      <c r="N1586" s="91" t="str">
        <f>IF(Table4[[#This Row],[f turbulent]]="","",Table4[[#This Row],[f turbulent (guess)]]-Table4[[#This Row],[f turbulent]])</f>
        <v/>
      </c>
      <c r="O1586" s="87">
        <f>IF(Table4[[#This Row],[Segment]]="",0,IF(C1587="",0,IF(C1587&lt;=Table4[[#This Row],[Diameter (in)]],0,1-(D1586/D1587))))</f>
        <v>0</v>
      </c>
      <c r="P1586" s="92" t="str">
        <f>IF(Table4[[#This Row],[Segment]]="","",IF(C1586&gt;C1587,"",IF(C1587="",0.55,(0.55*(1-D1587/D1586)))))</f>
        <v/>
      </c>
      <c r="Q158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86" s="92" t="str">
        <f>IF(Table4[[#This Row],[Segment]]="","",IF(Table4[[#This Row],[Kexpansion]]="","0",((Table4[[#This Row],[Velocity (m/s)]]^2)/2)*Table4[[#This Row],[Kexpansion]]))</f>
        <v/>
      </c>
      <c r="S1586" s="92" t="str">
        <f>IF(Table4[[#This Row],[Segment]]="","",IF(Table4[[#This Row],[Kcontraction]]="","0",((Table4[[#This Row],[Velocity (m/s)]]^2)/2)*Table4[[#This Row],[Kcontraction]]))</f>
        <v/>
      </c>
      <c r="T1586" s="89" t="str">
        <f>IF(Table4[[#This Row],[Segment]]="","",SUMIF($Y$7:$Y$2000,Table4[[#This Row],[Segment]],$AD$7:$AD$2000))</f>
        <v/>
      </c>
      <c r="U1586" s="95" t="str">
        <f>IF(Table4[[#This Row],[Segment]]="","",Table4[[#This Row],[Hfriction (J/kg)]]+Table4[[#This Row],[Hexpansions (J/kg)]]+Table4[[#This Row],[Hcontractions (J/kg)]]+Table4[[#This Row],[Hf (J/kg)]])</f>
        <v/>
      </c>
      <c r="V1586" s="95" t="str">
        <f>IF(Table4[[#This Row],[Segment]]="","",Table4[[#This Row],[Total Friction Loss (J/kg)]]*Table3[Density (kg/m3)])</f>
        <v/>
      </c>
      <c r="W1586" s="95" t="str">
        <f>IF(Table4[[#This Row],[Segment]]="","",Table4[[#This Row],[Total Pressure Drop (Pa)]]/1000)</f>
        <v/>
      </c>
      <c r="Y1586" s="82" t="str">
        <f>IF('Set Up'!D1809="","",'Set Up'!D1809)</f>
        <v/>
      </c>
      <c r="Z1586" s="82" t="str">
        <f>IF('Set Up'!E1809="","",'Set Up'!E1809)</f>
        <v/>
      </c>
      <c r="AA1586" s="82" t="str">
        <f>IF('Set Up'!F1809="","",'Set Up'!F1809)</f>
        <v/>
      </c>
      <c r="AB1586" s="82" t="str">
        <f>IF('Set Up'!G1809="","",'Set Up'!G1809)</f>
        <v/>
      </c>
      <c r="AC1586" s="82" t="str">
        <f t="array" ref="AC1586">IF(Y1586="","",INDEX(Data!$G$4:$G$51,MATCH(Table7[[#This Row],[Fitting]]&amp;Table7[[#This Row],[Fitting Subtype]],Data!$E$4:$E$51&amp;Data!$F$4:$F$51,0)))</f>
        <v/>
      </c>
      <c r="AD1586" s="89" t="str">
        <f>IF(Table7[[#This Row],[Segment]]="","",Table7[[#This Row],[Quantity]]*Table7[[#This Row],[Kf]]*(((INDEX(Table4[Velocity (m/s)],MATCH(Table7[[#This Row],[Segment]],Table4[Segment],0)))^2)/2))</f>
        <v/>
      </c>
      <c r="AF1586" s="82" t="str">
        <f>Table4[[#This Row],[Segment]]</f>
        <v/>
      </c>
      <c r="AG1586" s="75"/>
      <c r="AH1586" s="82" t="str">
        <f>IF(Table5[[#This Row],[Segment]]="","",AG1586-Table4[[#This Row],[Total Pressure Drop (kPa)]])</f>
        <v/>
      </c>
    </row>
    <row r="1587" spans="1:34" x14ac:dyDescent="0.25">
      <c r="A1587" s="95" t="str">
        <f>IF('Set Up'!A1584="","",'Set Up'!A1584)</f>
        <v/>
      </c>
      <c r="B1587" s="75" t="s">
        <v>81</v>
      </c>
      <c r="C1587" s="85"/>
      <c r="D1587" s="86" t="str">
        <f>IF(Table4[[#This Row],[Diameter (in)]]="","",(((CONVERT(Table4[[#This Row],[Diameter (in)]],"in","m"))/2)^2)*PI())</f>
        <v/>
      </c>
      <c r="E1587" s="87" t="str">
        <f>IF(Table4[[#This Row],[Area (m2)]]="","",$D$4/Table4[[#This Row],[Area (m2)]])</f>
        <v/>
      </c>
      <c r="F1587" s="85">
        <f t="shared" si="24"/>
        <v>4.6951999999999998</v>
      </c>
      <c r="G1587" s="88" t="str">
        <f>IF(Table4[[#This Row],[Segment]]="","",(CONVERT(Table4[[#This Row],[Diameter (in)]],"in","m")*$B$4*Table4[[#This Row],[Velocity (m/s)]])/$C$4)</f>
        <v/>
      </c>
      <c r="H1587" s="96" t="str">
        <f>IF(Table4[[#This Row],[Segment]]="","",IF(Table4[[#This Row],[Teynold''s Number]]&gt;4000,"TURBULENT","LAMINAR"))</f>
        <v/>
      </c>
      <c r="I1587" s="86" t="str">
        <f>IF(Table4[[#This Row],[Segment]]="","",INDEX(Data!C1584:C1598,MATCH(Table4[Material],Data!B1584:B1598,0)))</f>
        <v/>
      </c>
      <c r="J1587" s="89" t="str">
        <f>IF(Table4[[#This Row],[ε (m)]]="","",Table4[[#This Row],[ε (m)]]/(CONVERT(Table4[[#This Row],[Diameter (in)]],"in","m")))</f>
        <v/>
      </c>
      <c r="K1587" s="96" t="str">
        <f>IF(Table4[[#This Row],[Regime]]="LAMINAR",16/Table4[[#This Row],[Teynold''s Number]],"-")</f>
        <v>-</v>
      </c>
      <c r="L1587" s="86"/>
      <c r="M1587" s="97" t="str">
        <f>IF(Table4[[#This Row],[Regime]]="TURBULENT",(((-4*LOG10(Table4[[#This Row],[ε/D]]/3.7+1.256/(Table4[[#This Row],[Teynold''s Number]]*SQRT(Table4[[#This Row],[f turbulent (guess)]]))))^-1)^2),"")</f>
        <v/>
      </c>
      <c r="N1587" s="91" t="str">
        <f>IF(Table4[[#This Row],[f turbulent]]="","",Table4[[#This Row],[f turbulent (guess)]]-Table4[[#This Row],[f turbulent]])</f>
        <v/>
      </c>
      <c r="O1587" s="87">
        <f>IF(Table4[[#This Row],[Segment]]="",0,IF(C1588="",0,IF(C1588&lt;=Table4[[#This Row],[Diameter (in)]],0,1-(D1587/D1588))))</f>
        <v>0</v>
      </c>
      <c r="P1587" s="92" t="str">
        <f>IF(Table4[[#This Row],[Segment]]="","",IF(C1587&gt;C1588,"",IF(C1588="",0.55,(0.55*(1-D1588/D1587)))))</f>
        <v/>
      </c>
      <c r="Q158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87" s="92" t="str">
        <f>IF(Table4[[#This Row],[Segment]]="","",IF(Table4[[#This Row],[Kexpansion]]="","0",((Table4[[#This Row],[Velocity (m/s)]]^2)/2)*Table4[[#This Row],[Kexpansion]]))</f>
        <v/>
      </c>
      <c r="S1587" s="92" t="str">
        <f>IF(Table4[[#This Row],[Segment]]="","",IF(Table4[[#This Row],[Kcontraction]]="","0",((Table4[[#This Row],[Velocity (m/s)]]^2)/2)*Table4[[#This Row],[Kcontraction]]))</f>
        <v/>
      </c>
      <c r="T1587" s="89" t="str">
        <f>IF(Table4[[#This Row],[Segment]]="","",SUMIF($Y$7:$Y$2000,Table4[[#This Row],[Segment]],$AD$7:$AD$2000))</f>
        <v/>
      </c>
      <c r="U1587" s="95" t="str">
        <f>IF(Table4[[#This Row],[Segment]]="","",Table4[[#This Row],[Hfriction (J/kg)]]+Table4[[#This Row],[Hexpansions (J/kg)]]+Table4[[#This Row],[Hcontractions (J/kg)]]+Table4[[#This Row],[Hf (J/kg)]])</f>
        <v/>
      </c>
      <c r="V1587" s="95" t="str">
        <f>IF(Table4[[#This Row],[Segment]]="","",Table4[[#This Row],[Total Friction Loss (J/kg)]]*Table3[Density (kg/m3)])</f>
        <v/>
      </c>
      <c r="W1587" s="95" t="str">
        <f>IF(Table4[[#This Row],[Segment]]="","",Table4[[#This Row],[Total Pressure Drop (Pa)]]/1000)</f>
        <v/>
      </c>
      <c r="Y1587" s="82" t="str">
        <f>IF('Set Up'!D1810="","",'Set Up'!D1810)</f>
        <v/>
      </c>
      <c r="Z1587" s="82" t="str">
        <f>IF('Set Up'!E1810="","",'Set Up'!E1810)</f>
        <v/>
      </c>
      <c r="AA1587" s="82" t="str">
        <f>IF('Set Up'!F1810="","",'Set Up'!F1810)</f>
        <v/>
      </c>
      <c r="AB1587" s="82" t="str">
        <f>IF('Set Up'!G1810="","",'Set Up'!G1810)</f>
        <v/>
      </c>
      <c r="AC1587" s="82" t="str">
        <f t="array" ref="AC1587">IF(Y1587="","",INDEX(Data!$G$4:$G$51,MATCH(Table7[[#This Row],[Fitting]]&amp;Table7[[#This Row],[Fitting Subtype]],Data!$E$4:$E$51&amp;Data!$F$4:$F$51,0)))</f>
        <v/>
      </c>
      <c r="AD1587" s="89" t="str">
        <f>IF(Table7[[#This Row],[Segment]]="","",Table7[[#This Row],[Quantity]]*Table7[[#This Row],[Kf]]*(((INDEX(Table4[Velocity (m/s)],MATCH(Table7[[#This Row],[Segment]],Table4[Segment],0)))^2)/2))</f>
        <v/>
      </c>
      <c r="AF1587" s="82" t="str">
        <f>Table4[[#This Row],[Segment]]</f>
        <v/>
      </c>
      <c r="AG1587" s="75"/>
      <c r="AH1587" s="82" t="str">
        <f>IF(Table5[[#This Row],[Segment]]="","",AG1587-Table4[[#This Row],[Total Pressure Drop (kPa)]])</f>
        <v/>
      </c>
    </row>
    <row r="1588" spans="1:34" x14ac:dyDescent="0.25">
      <c r="A1588" s="95" t="str">
        <f>IF('Set Up'!A1585="","",'Set Up'!A1585)</f>
        <v/>
      </c>
      <c r="B1588" s="75" t="s">
        <v>81</v>
      </c>
      <c r="C1588" s="85"/>
      <c r="D1588" s="86" t="str">
        <f>IF(Table4[[#This Row],[Diameter (in)]]="","",(((CONVERT(Table4[[#This Row],[Diameter (in)]],"in","m"))/2)^2)*PI())</f>
        <v/>
      </c>
      <c r="E1588" s="87" t="str">
        <f>IF(Table4[[#This Row],[Area (m2)]]="","",$D$4/Table4[[#This Row],[Area (m2)]])</f>
        <v/>
      </c>
      <c r="F1588" s="85">
        <f t="shared" si="24"/>
        <v>4.6951999999999998</v>
      </c>
      <c r="G1588" s="88" t="str">
        <f>IF(Table4[[#This Row],[Segment]]="","",(CONVERT(Table4[[#This Row],[Diameter (in)]],"in","m")*$B$4*Table4[[#This Row],[Velocity (m/s)]])/$C$4)</f>
        <v/>
      </c>
      <c r="H1588" s="96" t="str">
        <f>IF(Table4[[#This Row],[Segment]]="","",IF(Table4[[#This Row],[Teynold''s Number]]&gt;4000,"TURBULENT","LAMINAR"))</f>
        <v/>
      </c>
      <c r="I1588" s="86" t="str">
        <f>IF(Table4[[#This Row],[Segment]]="","",INDEX(Data!C1585:C1599,MATCH(Table4[Material],Data!B1585:B1599,0)))</f>
        <v/>
      </c>
      <c r="J1588" s="89" t="str">
        <f>IF(Table4[[#This Row],[ε (m)]]="","",Table4[[#This Row],[ε (m)]]/(CONVERT(Table4[[#This Row],[Diameter (in)]],"in","m")))</f>
        <v/>
      </c>
      <c r="K1588" s="96" t="str">
        <f>IF(Table4[[#This Row],[Regime]]="LAMINAR",16/Table4[[#This Row],[Teynold''s Number]],"-")</f>
        <v>-</v>
      </c>
      <c r="L1588" s="86"/>
      <c r="M1588" s="97" t="str">
        <f>IF(Table4[[#This Row],[Regime]]="TURBULENT",(((-4*LOG10(Table4[[#This Row],[ε/D]]/3.7+1.256/(Table4[[#This Row],[Teynold''s Number]]*SQRT(Table4[[#This Row],[f turbulent (guess)]]))))^-1)^2),"")</f>
        <v/>
      </c>
      <c r="N1588" s="91" t="str">
        <f>IF(Table4[[#This Row],[f turbulent]]="","",Table4[[#This Row],[f turbulent (guess)]]-Table4[[#This Row],[f turbulent]])</f>
        <v/>
      </c>
      <c r="O1588" s="87">
        <f>IF(Table4[[#This Row],[Segment]]="",0,IF(C1589="",0,IF(C1589&lt;=Table4[[#This Row],[Diameter (in)]],0,1-(D1588/D1589))))</f>
        <v>0</v>
      </c>
      <c r="P1588" s="92" t="str">
        <f>IF(Table4[[#This Row],[Segment]]="","",IF(C1588&gt;C1589,"",IF(C1589="",0.55,(0.55*(1-D1589/D1588)))))</f>
        <v/>
      </c>
      <c r="Q158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88" s="92" t="str">
        <f>IF(Table4[[#This Row],[Segment]]="","",IF(Table4[[#This Row],[Kexpansion]]="","0",((Table4[[#This Row],[Velocity (m/s)]]^2)/2)*Table4[[#This Row],[Kexpansion]]))</f>
        <v/>
      </c>
      <c r="S1588" s="92" t="str">
        <f>IF(Table4[[#This Row],[Segment]]="","",IF(Table4[[#This Row],[Kcontraction]]="","0",((Table4[[#This Row],[Velocity (m/s)]]^2)/2)*Table4[[#This Row],[Kcontraction]]))</f>
        <v/>
      </c>
      <c r="T1588" s="89" t="str">
        <f>IF(Table4[[#This Row],[Segment]]="","",SUMIF($Y$7:$Y$2000,Table4[[#This Row],[Segment]],$AD$7:$AD$2000))</f>
        <v/>
      </c>
      <c r="U1588" s="95" t="str">
        <f>IF(Table4[[#This Row],[Segment]]="","",Table4[[#This Row],[Hfriction (J/kg)]]+Table4[[#This Row],[Hexpansions (J/kg)]]+Table4[[#This Row],[Hcontractions (J/kg)]]+Table4[[#This Row],[Hf (J/kg)]])</f>
        <v/>
      </c>
      <c r="V1588" s="95" t="str">
        <f>IF(Table4[[#This Row],[Segment]]="","",Table4[[#This Row],[Total Friction Loss (J/kg)]]*Table3[Density (kg/m3)])</f>
        <v/>
      </c>
      <c r="W1588" s="95" t="str">
        <f>IF(Table4[[#This Row],[Segment]]="","",Table4[[#This Row],[Total Pressure Drop (Pa)]]/1000)</f>
        <v/>
      </c>
      <c r="Y1588" s="82" t="str">
        <f>IF('Set Up'!D1811="","",'Set Up'!D1811)</f>
        <v/>
      </c>
      <c r="Z1588" s="82" t="str">
        <f>IF('Set Up'!E1811="","",'Set Up'!E1811)</f>
        <v/>
      </c>
      <c r="AA1588" s="82" t="str">
        <f>IF('Set Up'!F1811="","",'Set Up'!F1811)</f>
        <v/>
      </c>
      <c r="AB1588" s="82" t="str">
        <f>IF('Set Up'!G1811="","",'Set Up'!G1811)</f>
        <v/>
      </c>
      <c r="AC1588" s="82" t="str">
        <f t="array" ref="AC1588">IF(Y1588="","",INDEX(Data!$G$4:$G$51,MATCH(Table7[[#This Row],[Fitting]]&amp;Table7[[#This Row],[Fitting Subtype]],Data!$E$4:$E$51&amp;Data!$F$4:$F$51,0)))</f>
        <v/>
      </c>
      <c r="AD1588" s="89" t="str">
        <f>IF(Table7[[#This Row],[Segment]]="","",Table7[[#This Row],[Quantity]]*Table7[[#This Row],[Kf]]*(((INDEX(Table4[Velocity (m/s)],MATCH(Table7[[#This Row],[Segment]],Table4[Segment],0)))^2)/2))</f>
        <v/>
      </c>
      <c r="AF1588" s="82" t="str">
        <f>Table4[[#This Row],[Segment]]</f>
        <v/>
      </c>
      <c r="AG1588" s="75"/>
      <c r="AH1588" s="82" t="str">
        <f>IF(Table5[[#This Row],[Segment]]="","",AG1588-Table4[[#This Row],[Total Pressure Drop (kPa)]])</f>
        <v/>
      </c>
    </row>
    <row r="1589" spans="1:34" x14ac:dyDescent="0.25">
      <c r="A1589" s="95" t="str">
        <f>IF('Set Up'!A1586="","",'Set Up'!A1586)</f>
        <v/>
      </c>
      <c r="B1589" s="75" t="s">
        <v>81</v>
      </c>
      <c r="C1589" s="85"/>
      <c r="D1589" s="86" t="str">
        <f>IF(Table4[[#This Row],[Diameter (in)]]="","",(((CONVERT(Table4[[#This Row],[Diameter (in)]],"in","m"))/2)^2)*PI())</f>
        <v/>
      </c>
      <c r="E1589" s="87" t="str">
        <f>IF(Table4[[#This Row],[Area (m2)]]="","",$D$4/Table4[[#This Row],[Area (m2)]])</f>
        <v/>
      </c>
      <c r="F1589" s="85">
        <f t="shared" si="24"/>
        <v>4.6951999999999998</v>
      </c>
      <c r="G1589" s="88" t="str">
        <f>IF(Table4[[#This Row],[Segment]]="","",(CONVERT(Table4[[#This Row],[Diameter (in)]],"in","m")*$B$4*Table4[[#This Row],[Velocity (m/s)]])/$C$4)</f>
        <v/>
      </c>
      <c r="H1589" s="96" t="str">
        <f>IF(Table4[[#This Row],[Segment]]="","",IF(Table4[[#This Row],[Teynold''s Number]]&gt;4000,"TURBULENT","LAMINAR"))</f>
        <v/>
      </c>
      <c r="I1589" s="86" t="str">
        <f>IF(Table4[[#This Row],[Segment]]="","",INDEX(Data!C1586:C1600,MATCH(Table4[Material],Data!B1586:B1600,0)))</f>
        <v/>
      </c>
      <c r="J1589" s="89" t="str">
        <f>IF(Table4[[#This Row],[ε (m)]]="","",Table4[[#This Row],[ε (m)]]/(CONVERT(Table4[[#This Row],[Diameter (in)]],"in","m")))</f>
        <v/>
      </c>
      <c r="K1589" s="96" t="str">
        <f>IF(Table4[[#This Row],[Regime]]="LAMINAR",16/Table4[[#This Row],[Teynold''s Number]],"-")</f>
        <v>-</v>
      </c>
      <c r="L1589" s="86"/>
      <c r="M1589" s="97" t="str">
        <f>IF(Table4[[#This Row],[Regime]]="TURBULENT",(((-4*LOG10(Table4[[#This Row],[ε/D]]/3.7+1.256/(Table4[[#This Row],[Teynold''s Number]]*SQRT(Table4[[#This Row],[f turbulent (guess)]]))))^-1)^2),"")</f>
        <v/>
      </c>
      <c r="N1589" s="91" t="str">
        <f>IF(Table4[[#This Row],[f turbulent]]="","",Table4[[#This Row],[f turbulent (guess)]]-Table4[[#This Row],[f turbulent]])</f>
        <v/>
      </c>
      <c r="O1589" s="87">
        <f>IF(Table4[[#This Row],[Segment]]="",0,IF(C1590="",0,IF(C1590&lt;=Table4[[#This Row],[Diameter (in)]],0,1-(D1589/D1590))))</f>
        <v>0</v>
      </c>
      <c r="P1589" s="92" t="str">
        <f>IF(Table4[[#This Row],[Segment]]="","",IF(C1589&gt;C1590,"",IF(C1590="",0.55,(0.55*(1-D1590/D1589)))))</f>
        <v/>
      </c>
      <c r="Q158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89" s="92" t="str">
        <f>IF(Table4[[#This Row],[Segment]]="","",IF(Table4[[#This Row],[Kexpansion]]="","0",((Table4[[#This Row],[Velocity (m/s)]]^2)/2)*Table4[[#This Row],[Kexpansion]]))</f>
        <v/>
      </c>
      <c r="S1589" s="92" t="str">
        <f>IF(Table4[[#This Row],[Segment]]="","",IF(Table4[[#This Row],[Kcontraction]]="","0",((Table4[[#This Row],[Velocity (m/s)]]^2)/2)*Table4[[#This Row],[Kcontraction]]))</f>
        <v/>
      </c>
      <c r="T1589" s="89" t="str">
        <f>IF(Table4[[#This Row],[Segment]]="","",SUMIF($Y$7:$Y$2000,Table4[[#This Row],[Segment]],$AD$7:$AD$2000))</f>
        <v/>
      </c>
      <c r="U1589" s="95" t="str">
        <f>IF(Table4[[#This Row],[Segment]]="","",Table4[[#This Row],[Hfriction (J/kg)]]+Table4[[#This Row],[Hexpansions (J/kg)]]+Table4[[#This Row],[Hcontractions (J/kg)]]+Table4[[#This Row],[Hf (J/kg)]])</f>
        <v/>
      </c>
      <c r="V1589" s="95" t="str">
        <f>IF(Table4[[#This Row],[Segment]]="","",Table4[[#This Row],[Total Friction Loss (J/kg)]]*Table3[Density (kg/m3)])</f>
        <v/>
      </c>
      <c r="W1589" s="95" t="str">
        <f>IF(Table4[[#This Row],[Segment]]="","",Table4[[#This Row],[Total Pressure Drop (Pa)]]/1000)</f>
        <v/>
      </c>
      <c r="Y1589" s="82" t="str">
        <f>IF('Set Up'!D1812="","",'Set Up'!D1812)</f>
        <v/>
      </c>
      <c r="Z1589" s="82" t="str">
        <f>IF('Set Up'!E1812="","",'Set Up'!E1812)</f>
        <v/>
      </c>
      <c r="AA1589" s="82" t="str">
        <f>IF('Set Up'!F1812="","",'Set Up'!F1812)</f>
        <v/>
      </c>
      <c r="AB1589" s="82" t="str">
        <f>IF('Set Up'!G1812="","",'Set Up'!G1812)</f>
        <v/>
      </c>
      <c r="AC1589" s="82" t="str">
        <f t="array" ref="AC1589">IF(Y1589="","",INDEX(Data!$G$4:$G$51,MATCH(Table7[[#This Row],[Fitting]]&amp;Table7[[#This Row],[Fitting Subtype]],Data!$E$4:$E$51&amp;Data!$F$4:$F$51,0)))</f>
        <v/>
      </c>
      <c r="AD1589" s="89" t="str">
        <f>IF(Table7[[#This Row],[Segment]]="","",Table7[[#This Row],[Quantity]]*Table7[[#This Row],[Kf]]*(((INDEX(Table4[Velocity (m/s)],MATCH(Table7[[#This Row],[Segment]],Table4[Segment],0)))^2)/2))</f>
        <v/>
      </c>
      <c r="AF1589" s="82" t="str">
        <f>Table4[[#This Row],[Segment]]</f>
        <v/>
      </c>
      <c r="AG1589" s="75"/>
      <c r="AH1589" s="82" t="str">
        <f>IF(Table5[[#This Row],[Segment]]="","",AG1589-Table4[[#This Row],[Total Pressure Drop (kPa)]])</f>
        <v/>
      </c>
    </row>
    <row r="1590" spans="1:34" x14ac:dyDescent="0.25">
      <c r="A1590" s="95" t="str">
        <f>IF('Set Up'!A1587="","",'Set Up'!A1587)</f>
        <v/>
      </c>
      <c r="B1590" s="75" t="s">
        <v>81</v>
      </c>
      <c r="C1590" s="85"/>
      <c r="D1590" s="86" t="str">
        <f>IF(Table4[[#This Row],[Diameter (in)]]="","",(((CONVERT(Table4[[#This Row],[Diameter (in)]],"in","m"))/2)^2)*PI())</f>
        <v/>
      </c>
      <c r="E1590" s="87" t="str">
        <f>IF(Table4[[#This Row],[Area (m2)]]="","",$D$4/Table4[[#This Row],[Area (m2)]])</f>
        <v/>
      </c>
      <c r="F1590" s="85">
        <f t="shared" si="24"/>
        <v>4.6951999999999998</v>
      </c>
      <c r="G1590" s="88" t="str">
        <f>IF(Table4[[#This Row],[Segment]]="","",(CONVERT(Table4[[#This Row],[Diameter (in)]],"in","m")*$B$4*Table4[[#This Row],[Velocity (m/s)]])/$C$4)</f>
        <v/>
      </c>
      <c r="H1590" s="96" t="str">
        <f>IF(Table4[[#This Row],[Segment]]="","",IF(Table4[[#This Row],[Teynold''s Number]]&gt;4000,"TURBULENT","LAMINAR"))</f>
        <v/>
      </c>
      <c r="I1590" s="86" t="str">
        <f>IF(Table4[[#This Row],[Segment]]="","",INDEX(Data!C1587:C1601,MATCH(Table4[Material],Data!B1587:B1601,0)))</f>
        <v/>
      </c>
      <c r="J1590" s="89" t="str">
        <f>IF(Table4[[#This Row],[ε (m)]]="","",Table4[[#This Row],[ε (m)]]/(CONVERT(Table4[[#This Row],[Diameter (in)]],"in","m")))</f>
        <v/>
      </c>
      <c r="K1590" s="96" t="str">
        <f>IF(Table4[[#This Row],[Regime]]="LAMINAR",16/Table4[[#This Row],[Teynold''s Number]],"-")</f>
        <v>-</v>
      </c>
      <c r="L1590" s="86"/>
      <c r="M1590" s="97" t="str">
        <f>IF(Table4[[#This Row],[Regime]]="TURBULENT",(((-4*LOG10(Table4[[#This Row],[ε/D]]/3.7+1.256/(Table4[[#This Row],[Teynold''s Number]]*SQRT(Table4[[#This Row],[f turbulent (guess)]]))))^-1)^2),"")</f>
        <v/>
      </c>
      <c r="N1590" s="91" t="str">
        <f>IF(Table4[[#This Row],[f turbulent]]="","",Table4[[#This Row],[f turbulent (guess)]]-Table4[[#This Row],[f turbulent]])</f>
        <v/>
      </c>
      <c r="O1590" s="87">
        <f>IF(Table4[[#This Row],[Segment]]="",0,IF(C1591="",0,IF(C1591&lt;=Table4[[#This Row],[Diameter (in)]],0,1-(D1590/D1591))))</f>
        <v>0</v>
      </c>
      <c r="P1590" s="92" t="str">
        <f>IF(Table4[[#This Row],[Segment]]="","",IF(C1590&gt;C1591,"",IF(C1591="",0.55,(0.55*(1-D1591/D1590)))))</f>
        <v/>
      </c>
      <c r="Q159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90" s="92" t="str">
        <f>IF(Table4[[#This Row],[Segment]]="","",IF(Table4[[#This Row],[Kexpansion]]="","0",((Table4[[#This Row],[Velocity (m/s)]]^2)/2)*Table4[[#This Row],[Kexpansion]]))</f>
        <v/>
      </c>
      <c r="S1590" s="92" t="str">
        <f>IF(Table4[[#This Row],[Segment]]="","",IF(Table4[[#This Row],[Kcontraction]]="","0",((Table4[[#This Row],[Velocity (m/s)]]^2)/2)*Table4[[#This Row],[Kcontraction]]))</f>
        <v/>
      </c>
      <c r="T1590" s="89" t="str">
        <f>IF(Table4[[#This Row],[Segment]]="","",SUMIF($Y$7:$Y$2000,Table4[[#This Row],[Segment]],$AD$7:$AD$2000))</f>
        <v/>
      </c>
      <c r="U1590" s="95" t="str">
        <f>IF(Table4[[#This Row],[Segment]]="","",Table4[[#This Row],[Hfriction (J/kg)]]+Table4[[#This Row],[Hexpansions (J/kg)]]+Table4[[#This Row],[Hcontractions (J/kg)]]+Table4[[#This Row],[Hf (J/kg)]])</f>
        <v/>
      </c>
      <c r="V1590" s="95" t="str">
        <f>IF(Table4[[#This Row],[Segment]]="","",Table4[[#This Row],[Total Friction Loss (J/kg)]]*Table3[Density (kg/m3)])</f>
        <v/>
      </c>
      <c r="W1590" s="95" t="str">
        <f>IF(Table4[[#This Row],[Segment]]="","",Table4[[#This Row],[Total Pressure Drop (Pa)]]/1000)</f>
        <v/>
      </c>
      <c r="Y1590" s="82" t="str">
        <f>IF('Set Up'!D1813="","",'Set Up'!D1813)</f>
        <v/>
      </c>
      <c r="Z1590" s="82" t="str">
        <f>IF('Set Up'!E1813="","",'Set Up'!E1813)</f>
        <v/>
      </c>
      <c r="AA1590" s="82" t="str">
        <f>IF('Set Up'!F1813="","",'Set Up'!F1813)</f>
        <v/>
      </c>
      <c r="AB1590" s="82" t="str">
        <f>IF('Set Up'!G1813="","",'Set Up'!G1813)</f>
        <v/>
      </c>
      <c r="AC1590" s="82" t="str">
        <f t="array" ref="AC1590">IF(Y1590="","",INDEX(Data!$G$4:$G$51,MATCH(Table7[[#This Row],[Fitting]]&amp;Table7[[#This Row],[Fitting Subtype]],Data!$E$4:$E$51&amp;Data!$F$4:$F$51,0)))</f>
        <v/>
      </c>
      <c r="AD1590" s="89" t="str">
        <f>IF(Table7[[#This Row],[Segment]]="","",Table7[[#This Row],[Quantity]]*Table7[[#This Row],[Kf]]*(((INDEX(Table4[Velocity (m/s)],MATCH(Table7[[#This Row],[Segment]],Table4[Segment],0)))^2)/2))</f>
        <v/>
      </c>
      <c r="AF1590" s="82" t="str">
        <f>Table4[[#This Row],[Segment]]</f>
        <v/>
      </c>
      <c r="AG1590" s="75"/>
      <c r="AH1590" s="82" t="str">
        <f>IF(Table5[[#This Row],[Segment]]="","",AG1590-Table4[[#This Row],[Total Pressure Drop (kPa)]])</f>
        <v/>
      </c>
    </row>
    <row r="1591" spans="1:34" x14ac:dyDescent="0.25">
      <c r="A1591" s="95" t="str">
        <f>IF('Set Up'!A1588="","",'Set Up'!A1588)</f>
        <v/>
      </c>
      <c r="B1591" s="75" t="s">
        <v>81</v>
      </c>
      <c r="C1591" s="85"/>
      <c r="D1591" s="86" t="str">
        <f>IF(Table4[[#This Row],[Diameter (in)]]="","",(((CONVERT(Table4[[#This Row],[Diameter (in)]],"in","m"))/2)^2)*PI())</f>
        <v/>
      </c>
      <c r="E1591" s="87" t="str">
        <f>IF(Table4[[#This Row],[Area (m2)]]="","",$D$4/Table4[[#This Row],[Area (m2)]])</f>
        <v/>
      </c>
      <c r="F1591" s="85">
        <f t="shared" si="24"/>
        <v>4.6951999999999998</v>
      </c>
      <c r="G1591" s="88" t="str">
        <f>IF(Table4[[#This Row],[Segment]]="","",(CONVERT(Table4[[#This Row],[Diameter (in)]],"in","m")*$B$4*Table4[[#This Row],[Velocity (m/s)]])/$C$4)</f>
        <v/>
      </c>
      <c r="H1591" s="96" t="str">
        <f>IF(Table4[[#This Row],[Segment]]="","",IF(Table4[[#This Row],[Teynold''s Number]]&gt;4000,"TURBULENT","LAMINAR"))</f>
        <v/>
      </c>
      <c r="I1591" s="86" t="str">
        <f>IF(Table4[[#This Row],[Segment]]="","",INDEX(Data!C1588:C1602,MATCH(Table4[Material],Data!B1588:B1602,0)))</f>
        <v/>
      </c>
      <c r="J1591" s="89" t="str">
        <f>IF(Table4[[#This Row],[ε (m)]]="","",Table4[[#This Row],[ε (m)]]/(CONVERT(Table4[[#This Row],[Diameter (in)]],"in","m")))</f>
        <v/>
      </c>
      <c r="K1591" s="96" t="str">
        <f>IF(Table4[[#This Row],[Regime]]="LAMINAR",16/Table4[[#This Row],[Teynold''s Number]],"-")</f>
        <v>-</v>
      </c>
      <c r="L1591" s="86"/>
      <c r="M1591" s="97" t="str">
        <f>IF(Table4[[#This Row],[Regime]]="TURBULENT",(((-4*LOG10(Table4[[#This Row],[ε/D]]/3.7+1.256/(Table4[[#This Row],[Teynold''s Number]]*SQRT(Table4[[#This Row],[f turbulent (guess)]]))))^-1)^2),"")</f>
        <v/>
      </c>
      <c r="N1591" s="91" t="str">
        <f>IF(Table4[[#This Row],[f turbulent]]="","",Table4[[#This Row],[f turbulent (guess)]]-Table4[[#This Row],[f turbulent]])</f>
        <v/>
      </c>
      <c r="O1591" s="87">
        <f>IF(Table4[[#This Row],[Segment]]="",0,IF(C1592="",0,IF(C1592&lt;=Table4[[#This Row],[Diameter (in)]],0,1-(D1591/D1592))))</f>
        <v>0</v>
      </c>
      <c r="P1591" s="92" t="str">
        <f>IF(Table4[[#This Row],[Segment]]="","",IF(C1591&gt;C1592,"",IF(C1592="",0.55,(0.55*(1-D1592/D1591)))))</f>
        <v/>
      </c>
      <c r="Q159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91" s="92" t="str">
        <f>IF(Table4[[#This Row],[Segment]]="","",IF(Table4[[#This Row],[Kexpansion]]="","0",((Table4[[#This Row],[Velocity (m/s)]]^2)/2)*Table4[[#This Row],[Kexpansion]]))</f>
        <v/>
      </c>
      <c r="S1591" s="92" t="str">
        <f>IF(Table4[[#This Row],[Segment]]="","",IF(Table4[[#This Row],[Kcontraction]]="","0",((Table4[[#This Row],[Velocity (m/s)]]^2)/2)*Table4[[#This Row],[Kcontraction]]))</f>
        <v/>
      </c>
      <c r="T1591" s="89" t="str">
        <f>IF(Table4[[#This Row],[Segment]]="","",SUMIF($Y$7:$Y$2000,Table4[[#This Row],[Segment]],$AD$7:$AD$2000))</f>
        <v/>
      </c>
      <c r="U1591" s="95" t="str">
        <f>IF(Table4[[#This Row],[Segment]]="","",Table4[[#This Row],[Hfriction (J/kg)]]+Table4[[#This Row],[Hexpansions (J/kg)]]+Table4[[#This Row],[Hcontractions (J/kg)]]+Table4[[#This Row],[Hf (J/kg)]])</f>
        <v/>
      </c>
      <c r="V1591" s="95" t="str">
        <f>IF(Table4[[#This Row],[Segment]]="","",Table4[[#This Row],[Total Friction Loss (J/kg)]]*Table3[Density (kg/m3)])</f>
        <v/>
      </c>
      <c r="W1591" s="95" t="str">
        <f>IF(Table4[[#This Row],[Segment]]="","",Table4[[#This Row],[Total Pressure Drop (Pa)]]/1000)</f>
        <v/>
      </c>
      <c r="Y1591" s="82" t="str">
        <f>IF('Set Up'!D1814="","",'Set Up'!D1814)</f>
        <v/>
      </c>
      <c r="Z1591" s="82" t="str">
        <f>IF('Set Up'!E1814="","",'Set Up'!E1814)</f>
        <v/>
      </c>
      <c r="AA1591" s="82" t="str">
        <f>IF('Set Up'!F1814="","",'Set Up'!F1814)</f>
        <v/>
      </c>
      <c r="AB1591" s="82" t="str">
        <f>IF('Set Up'!G1814="","",'Set Up'!G1814)</f>
        <v/>
      </c>
      <c r="AC1591" s="82" t="str">
        <f t="array" ref="AC1591">IF(Y1591="","",INDEX(Data!$G$4:$G$51,MATCH(Table7[[#This Row],[Fitting]]&amp;Table7[[#This Row],[Fitting Subtype]],Data!$E$4:$E$51&amp;Data!$F$4:$F$51,0)))</f>
        <v/>
      </c>
      <c r="AD1591" s="89" t="str">
        <f>IF(Table7[[#This Row],[Segment]]="","",Table7[[#This Row],[Quantity]]*Table7[[#This Row],[Kf]]*(((INDEX(Table4[Velocity (m/s)],MATCH(Table7[[#This Row],[Segment]],Table4[Segment],0)))^2)/2))</f>
        <v/>
      </c>
      <c r="AF1591" s="82" t="str">
        <f>Table4[[#This Row],[Segment]]</f>
        <v/>
      </c>
      <c r="AG1591" s="75"/>
      <c r="AH1591" s="82" t="str">
        <f>IF(Table5[[#This Row],[Segment]]="","",AG1591-Table4[[#This Row],[Total Pressure Drop (kPa)]])</f>
        <v/>
      </c>
    </row>
    <row r="1592" spans="1:34" x14ac:dyDescent="0.25">
      <c r="A1592" s="95" t="str">
        <f>IF('Set Up'!A1589="","",'Set Up'!A1589)</f>
        <v/>
      </c>
      <c r="B1592" s="75" t="s">
        <v>81</v>
      </c>
      <c r="C1592" s="85"/>
      <c r="D1592" s="86" t="str">
        <f>IF(Table4[[#This Row],[Diameter (in)]]="","",(((CONVERT(Table4[[#This Row],[Diameter (in)]],"in","m"))/2)^2)*PI())</f>
        <v/>
      </c>
      <c r="E1592" s="87" t="str">
        <f>IF(Table4[[#This Row],[Area (m2)]]="","",$D$4/Table4[[#This Row],[Area (m2)]])</f>
        <v/>
      </c>
      <c r="F1592" s="85">
        <f t="shared" si="24"/>
        <v>4.6951999999999998</v>
      </c>
      <c r="G1592" s="88" t="str">
        <f>IF(Table4[[#This Row],[Segment]]="","",(CONVERT(Table4[[#This Row],[Diameter (in)]],"in","m")*$B$4*Table4[[#This Row],[Velocity (m/s)]])/$C$4)</f>
        <v/>
      </c>
      <c r="H1592" s="96" t="str">
        <f>IF(Table4[[#This Row],[Segment]]="","",IF(Table4[[#This Row],[Teynold''s Number]]&gt;4000,"TURBULENT","LAMINAR"))</f>
        <v/>
      </c>
      <c r="I1592" s="86" t="str">
        <f>IF(Table4[[#This Row],[Segment]]="","",INDEX(Data!C1589:C1603,MATCH(Table4[Material],Data!B1589:B1603,0)))</f>
        <v/>
      </c>
      <c r="J1592" s="89" t="str">
        <f>IF(Table4[[#This Row],[ε (m)]]="","",Table4[[#This Row],[ε (m)]]/(CONVERT(Table4[[#This Row],[Diameter (in)]],"in","m")))</f>
        <v/>
      </c>
      <c r="K1592" s="96" t="str">
        <f>IF(Table4[[#This Row],[Regime]]="LAMINAR",16/Table4[[#This Row],[Teynold''s Number]],"-")</f>
        <v>-</v>
      </c>
      <c r="L1592" s="86"/>
      <c r="M1592" s="97" t="str">
        <f>IF(Table4[[#This Row],[Regime]]="TURBULENT",(((-4*LOG10(Table4[[#This Row],[ε/D]]/3.7+1.256/(Table4[[#This Row],[Teynold''s Number]]*SQRT(Table4[[#This Row],[f turbulent (guess)]]))))^-1)^2),"")</f>
        <v/>
      </c>
      <c r="N1592" s="91" t="str">
        <f>IF(Table4[[#This Row],[f turbulent]]="","",Table4[[#This Row],[f turbulent (guess)]]-Table4[[#This Row],[f turbulent]])</f>
        <v/>
      </c>
      <c r="O1592" s="87">
        <f>IF(Table4[[#This Row],[Segment]]="",0,IF(C1593="",0,IF(C1593&lt;=Table4[[#This Row],[Diameter (in)]],0,1-(D1592/D1593))))</f>
        <v>0</v>
      </c>
      <c r="P1592" s="92" t="str">
        <f>IF(Table4[[#This Row],[Segment]]="","",IF(C1592&gt;C1593,"",IF(C1593="",0.55,(0.55*(1-D1593/D1592)))))</f>
        <v/>
      </c>
      <c r="Q159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92" s="92" t="str">
        <f>IF(Table4[[#This Row],[Segment]]="","",IF(Table4[[#This Row],[Kexpansion]]="","0",((Table4[[#This Row],[Velocity (m/s)]]^2)/2)*Table4[[#This Row],[Kexpansion]]))</f>
        <v/>
      </c>
      <c r="S1592" s="92" t="str">
        <f>IF(Table4[[#This Row],[Segment]]="","",IF(Table4[[#This Row],[Kcontraction]]="","0",((Table4[[#This Row],[Velocity (m/s)]]^2)/2)*Table4[[#This Row],[Kcontraction]]))</f>
        <v/>
      </c>
      <c r="T1592" s="89" t="str">
        <f>IF(Table4[[#This Row],[Segment]]="","",SUMIF($Y$7:$Y$2000,Table4[[#This Row],[Segment]],$AD$7:$AD$2000))</f>
        <v/>
      </c>
      <c r="U1592" s="95" t="str">
        <f>IF(Table4[[#This Row],[Segment]]="","",Table4[[#This Row],[Hfriction (J/kg)]]+Table4[[#This Row],[Hexpansions (J/kg)]]+Table4[[#This Row],[Hcontractions (J/kg)]]+Table4[[#This Row],[Hf (J/kg)]])</f>
        <v/>
      </c>
      <c r="V1592" s="95" t="str">
        <f>IF(Table4[[#This Row],[Segment]]="","",Table4[[#This Row],[Total Friction Loss (J/kg)]]*Table3[Density (kg/m3)])</f>
        <v/>
      </c>
      <c r="W1592" s="95" t="str">
        <f>IF(Table4[[#This Row],[Segment]]="","",Table4[[#This Row],[Total Pressure Drop (Pa)]]/1000)</f>
        <v/>
      </c>
      <c r="Y1592" s="82" t="str">
        <f>IF('Set Up'!D1815="","",'Set Up'!D1815)</f>
        <v/>
      </c>
      <c r="Z1592" s="82" t="str">
        <f>IF('Set Up'!E1815="","",'Set Up'!E1815)</f>
        <v/>
      </c>
      <c r="AA1592" s="82" t="str">
        <f>IF('Set Up'!F1815="","",'Set Up'!F1815)</f>
        <v/>
      </c>
      <c r="AB1592" s="82" t="str">
        <f>IF('Set Up'!G1815="","",'Set Up'!G1815)</f>
        <v/>
      </c>
      <c r="AC1592" s="82" t="str">
        <f t="array" ref="AC1592">IF(Y1592="","",INDEX(Data!$G$4:$G$51,MATCH(Table7[[#This Row],[Fitting]]&amp;Table7[[#This Row],[Fitting Subtype]],Data!$E$4:$E$51&amp;Data!$F$4:$F$51,0)))</f>
        <v/>
      </c>
      <c r="AD1592" s="89" t="str">
        <f>IF(Table7[[#This Row],[Segment]]="","",Table7[[#This Row],[Quantity]]*Table7[[#This Row],[Kf]]*(((INDEX(Table4[Velocity (m/s)],MATCH(Table7[[#This Row],[Segment]],Table4[Segment],0)))^2)/2))</f>
        <v/>
      </c>
      <c r="AF1592" s="82" t="str">
        <f>Table4[[#This Row],[Segment]]</f>
        <v/>
      </c>
      <c r="AG1592" s="75"/>
      <c r="AH1592" s="82" t="str">
        <f>IF(Table5[[#This Row],[Segment]]="","",AG1592-Table4[[#This Row],[Total Pressure Drop (kPa)]])</f>
        <v/>
      </c>
    </row>
    <row r="1593" spans="1:34" x14ac:dyDescent="0.25">
      <c r="A1593" s="95" t="str">
        <f>IF('Set Up'!A1590="","",'Set Up'!A1590)</f>
        <v/>
      </c>
      <c r="B1593" s="75" t="s">
        <v>81</v>
      </c>
      <c r="C1593" s="85"/>
      <c r="D1593" s="86" t="str">
        <f>IF(Table4[[#This Row],[Diameter (in)]]="","",(((CONVERT(Table4[[#This Row],[Diameter (in)]],"in","m"))/2)^2)*PI())</f>
        <v/>
      </c>
      <c r="E1593" s="87" t="str">
        <f>IF(Table4[[#This Row],[Area (m2)]]="","",$D$4/Table4[[#This Row],[Area (m2)]])</f>
        <v/>
      </c>
      <c r="F1593" s="85">
        <f t="shared" si="24"/>
        <v>4.6951999999999998</v>
      </c>
      <c r="G1593" s="88" t="str">
        <f>IF(Table4[[#This Row],[Segment]]="","",(CONVERT(Table4[[#This Row],[Diameter (in)]],"in","m")*$B$4*Table4[[#This Row],[Velocity (m/s)]])/$C$4)</f>
        <v/>
      </c>
      <c r="H1593" s="96" t="str">
        <f>IF(Table4[[#This Row],[Segment]]="","",IF(Table4[[#This Row],[Teynold''s Number]]&gt;4000,"TURBULENT","LAMINAR"))</f>
        <v/>
      </c>
      <c r="I1593" s="86" t="str">
        <f>IF(Table4[[#This Row],[Segment]]="","",INDEX(Data!C1590:C1604,MATCH(Table4[Material],Data!B1590:B1604,0)))</f>
        <v/>
      </c>
      <c r="J1593" s="89" t="str">
        <f>IF(Table4[[#This Row],[ε (m)]]="","",Table4[[#This Row],[ε (m)]]/(CONVERT(Table4[[#This Row],[Diameter (in)]],"in","m")))</f>
        <v/>
      </c>
      <c r="K1593" s="96" t="str">
        <f>IF(Table4[[#This Row],[Regime]]="LAMINAR",16/Table4[[#This Row],[Teynold''s Number]],"-")</f>
        <v>-</v>
      </c>
      <c r="L1593" s="86"/>
      <c r="M1593" s="97" t="str">
        <f>IF(Table4[[#This Row],[Regime]]="TURBULENT",(((-4*LOG10(Table4[[#This Row],[ε/D]]/3.7+1.256/(Table4[[#This Row],[Teynold''s Number]]*SQRT(Table4[[#This Row],[f turbulent (guess)]]))))^-1)^2),"")</f>
        <v/>
      </c>
      <c r="N1593" s="91" t="str">
        <f>IF(Table4[[#This Row],[f turbulent]]="","",Table4[[#This Row],[f turbulent (guess)]]-Table4[[#This Row],[f turbulent]])</f>
        <v/>
      </c>
      <c r="O1593" s="87">
        <f>IF(Table4[[#This Row],[Segment]]="",0,IF(C1594="",0,IF(C1594&lt;=Table4[[#This Row],[Diameter (in)]],0,1-(D1593/D1594))))</f>
        <v>0</v>
      </c>
      <c r="P1593" s="92" t="str">
        <f>IF(Table4[[#This Row],[Segment]]="","",IF(C1593&gt;C1594,"",IF(C1594="",0.55,(0.55*(1-D1594/D1593)))))</f>
        <v/>
      </c>
      <c r="Q159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93" s="92" t="str">
        <f>IF(Table4[[#This Row],[Segment]]="","",IF(Table4[[#This Row],[Kexpansion]]="","0",((Table4[[#This Row],[Velocity (m/s)]]^2)/2)*Table4[[#This Row],[Kexpansion]]))</f>
        <v/>
      </c>
      <c r="S1593" s="92" t="str">
        <f>IF(Table4[[#This Row],[Segment]]="","",IF(Table4[[#This Row],[Kcontraction]]="","0",((Table4[[#This Row],[Velocity (m/s)]]^2)/2)*Table4[[#This Row],[Kcontraction]]))</f>
        <v/>
      </c>
      <c r="T1593" s="89" t="str">
        <f>IF(Table4[[#This Row],[Segment]]="","",SUMIF($Y$7:$Y$2000,Table4[[#This Row],[Segment]],$AD$7:$AD$2000))</f>
        <v/>
      </c>
      <c r="U1593" s="95" t="str">
        <f>IF(Table4[[#This Row],[Segment]]="","",Table4[[#This Row],[Hfriction (J/kg)]]+Table4[[#This Row],[Hexpansions (J/kg)]]+Table4[[#This Row],[Hcontractions (J/kg)]]+Table4[[#This Row],[Hf (J/kg)]])</f>
        <v/>
      </c>
      <c r="V1593" s="95" t="str">
        <f>IF(Table4[[#This Row],[Segment]]="","",Table4[[#This Row],[Total Friction Loss (J/kg)]]*Table3[Density (kg/m3)])</f>
        <v/>
      </c>
      <c r="W1593" s="95" t="str">
        <f>IF(Table4[[#This Row],[Segment]]="","",Table4[[#This Row],[Total Pressure Drop (Pa)]]/1000)</f>
        <v/>
      </c>
      <c r="Y1593" s="82" t="str">
        <f>IF('Set Up'!D1816="","",'Set Up'!D1816)</f>
        <v/>
      </c>
      <c r="Z1593" s="82" t="str">
        <f>IF('Set Up'!E1816="","",'Set Up'!E1816)</f>
        <v/>
      </c>
      <c r="AA1593" s="82" t="str">
        <f>IF('Set Up'!F1816="","",'Set Up'!F1816)</f>
        <v/>
      </c>
      <c r="AB1593" s="82" t="str">
        <f>IF('Set Up'!G1816="","",'Set Up'!G1816)</f>
        <v/>
      </c>
      <c r="AC1593" s="82" t="str">
        <f t="array" ref="AC1593">IF(Y1593="","",INDEX(Data!$G$4:$G$51,MATCH(Table7[[#This Row],[Fitting]]&amp;Table7[[#This Row],[Fitting Subtype]],Data!$E$4:$E$51&amp;Data!$F$4:$F$51,0)))</f>
        <v/>
      </c>
      <c r="AD1593" s="89" t="str">
        <f>IF(Table7[[#This Row],[Segment]]="","",Table7[[#This Row],[Quantity]]*Table7[[#This Row],[Kf]]*(((INDEX(Table4[Velocity (m/s)],MATCH(Table7[[#This Row],[Segment]],Table4[Segment],0)))^2)/2))</f>
        <v/>
      </c>
      <c r="AF1593" s="82" t="str">
        <f>Table4[[#This Row],[Segment]]</f>
        <v/>
      </c>
      <c r="AG1593" s="75"/>
      <c r="AH1593" s="82" t="str">
        <f>IF(Table5[[#This Row],[Segment]]="","",AG1593-Table4[[#This Row],[Total Pressure Drop (kPa)]])</f>
        <v/>
      </c>
    </row>
    <row r="1594" spans="1:34" x14ac:dyDescent="0.25">
      <c r="A1594" s="95" t="str">
        <f>IF('Set Up'!A1591="","",'Set Up'!A1591)</f>
        <v/>
      </c>
      <c r="B1594" s="75" t="s">
        <v>81</v>
      </c>
      <c r="C1594" s="85"/>
      <c r="D1594" s="86" t="str">
        <f>IF(Table4[[#This Row],[Diameter (in)]]="","",(((CONVERT(Table4[[#This Row],[Diameter (in)]],"in","m"))/2)^2)*PI())</f>
        <v/>
      </c>
      <c r="E1594" s="87" t="str">
        <f>IF(Table4[[#This Row],[Area (m2)]]="","",$D$4/Table4[[#This Row],[Area (m2)]])</f>
        <v/>
      </c>
      <c r="F1594" s="85">
        <f t="shared" si="24"/>
        <v>4.6951999999999998</v>
      </c>
      <c r="G1594" s="88" t="str">
        <f>IF(Table4[[#This Row],[Segment]]="","",(CONVERT(Table4[[#This Row],[Diameter (in)]],"in","m")*$B$4*Table4[[#This Row],[Velocity (m/s)]])/$C$4)</f>
        <v/>
      </c>
      <c r="H1594" s="96" t="str">
        <f>IF(Table4[[#This Row],[Segment]]="","",IF(Table4[[#This Row],[Teynold''s Number]]&gt;4000,"TURBULENT","LAMINAR"))</f>
        <v/>
      </c>
      <c r="I1594" s="86" t="str">
        <f>IF(Table4[[#This Row],[Segment]]="","",INDEX(Data!C1591:C1605,MATCH(Table4[Material],Data!B1591:B1605,0)))</f>
        <v/>
      </c>
      <c r="J1594" s="89" t="str">
        <f>IF(Table4[[#This Row],[ε (m)]]="","",Table4[[#This Row],[ε (m)]]/(CONVERT(Table4[[#This Row],[Diameter (in)]],"in","m")))</f>
        <v/>
      </c>
      <c r="K1594" s="96" t="str">
        <f>IF(Table4[[#This Row],[Regime]]="LAMINAR",16/Table4[[#This Row],[Teynold''s Number]],"-")</f>
        <v>-</v>
      </c>
      <c r="L1594" s="86"/>
      <c r="M1594" s="97" t="str">
        <f>IF(Table4[[#This Row],[Regime]]="TURBULENT",(((-4*LOG10(Table4[[#This Row],[ε/D]]/3.7+1.256/(Table4[[#This Row],[Teynold''s Number]]*SQRT(Table4[[#This Row],[f turbulent (guess)]]))))^-1)^2),"")</f>
        <v/>
      </c>
      <c r="N1594" s="91" t="str">
        <f>IF(Table4[[#This Row],[f turbulent]]="","",Table4[[#This Row],[f turbulent (guess)]]-Table4[[#This Row],[f turbulent]])</f>
        <v/>
      </c>
      <c r="O1594" s="87">
        <f>IF(Table4[[#This Row],[Segment]]="",0,IF(C1595="",0,IF(C1595&lt;=Table4[[#This Row],[Diameter (in)]],0,1-(D1594/D1595))))</f>
        <v>0</v>
      </c>
      <c r="P1594" s="92" t="str">
        <f>IF(Table4[[#This Row],[Segment]]="","",IF(C1594&gt;C1595,"",IF(C1595="",0.55,(0.55*(1-D1595/D1594)))))</f>
        <v/>
      </c>
      <c r="Q159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94" s="92" t="str">
        <f>IF(Table4[[#This Row],[Segment]]="","",IF(Table4[[#This Row],[Kexpansion]]="","0",((Table4[[#This Row],[Velocity (m/s)]]^2)/2)*Table4[[#This Row],[Kexpansion]]))</f>
        <v/>
      </c>
      <c r="S1594" s="92" t="str">
        <f>IF(Table4[[#This Row],[Segment]]="","",IF(Table4[[#This Row],[Kcontraction]]="","0",((Table4[[#This Row],[Velocity (m/s)]]^2)/2)*Table4[[#This Row],[Kcontraction]]))</f>
        <v/>
      </c>
      <c r="T1594" s="89" t="str">
        <f>IF(Table4[[#This Row],[Segment]]="","",SUMIF($Y$7:$Y$2000,Table4[[#This Row],[Segment]],$AD$7:$AD$2000))</f>
        <v/>
      </c>
      <c r="U1594" s="95" t="str">
        <f>IF(Table4[[#This Row],[Segment]]="","",Table4[[#This Row],[Hfriction (J/kg)]]+Table4[[#This Row],[Hexpansions (J/kg)]]+Table4[[#This Row],[Hcontractions (J/kg)]]+Table4[[#This Row],[Hf (J/kg)]])</f>
        <v/>
      </c>
      <c r="V1594" s="95" t="str">
        <f>IF(Table4[[#This Row],[Segment]]="","",Table4[[#This Row],[Total Friction Loss (J/kg)]]*Table3[Density (kg/m3)])</f>
        <v/>
      </c>
      <c r="W1594" s="95" t="str">
        <f>IF(Table4[[#This Row],[Segment]]="","",Table4[[#This Row],[Total Pressure Drop (Pa)]]/1000)</f>
        <v/>
      </c>
      <c r="Y1594" s="82" t="str">
        <f>IF('Set Up'!D1817="","",'Set Up'!D1817)</f>
        <v/>
      </c>
      <c r="Z1594" s="82" t="str">
        <f>IF('Set Up'!E1817="","",'Set Up'!E1817)</f>
        <v/>
      </c>
      <c r="AA1594" s="82" t="str">
        <f>IF('Set Up'!F1817="","",'Set Up'!F1817)</f>
        <v/>
      </c>
      <c r="AB1594" s="82" t="str">
        <f>IF('Set Up'!G1817="","",'Set Up'!G1817)</f>
        <v/>
      </c>
      <c r="AC1594" s="82" t="str">
        <f t="array" ref="AC1594">IF(Y1594="","",INDEX(Data!$G$4:$G$51,MATCH(Table7[[#This Row],[Fitting]]&amp;Table7[[#This Row],[Fitting Subtype]],Data!$E$4:$E$51&amp;Data!$F$4:$F$51,0)))</f>
        <v/>
      </c>
      <c r="AD1594" s="89" t="str">
        <f>IF(Table7[[#This Row],[Segment]]="","",Table7[[#This Row],[Quantity]]*Table7[[#This Row],[Kf]]*(((INDEX(Table4[Velocity (m/s)],MATCH(Table7[[#This Row],[Segment]],Table4[Segment],0)))^2)/2))</f>
        <v/>
      </c>
      <c r="AF1594" s="82" t="str">
        <f>Table4[[#This Row],[Segment]]</f>
        <v/>
      </c>
      <c r="AG1594" s="75"/>
      <c r="AH1594" s="82" t="str">
        <f>IF(Table5[[#This Row],[Segment]]="","",AG1594-Table4[[#This Row],[Total Pressure Drop (kPa)]])</f>
        <v/>
      </c>
    </row>
    <row r="1595" spans="1:34" x14ac:dyDescent="0.25">
      <c r="A1595" s="95" t="str">
        <f>IF('Set Up'!A1592="","",'Set Up'!A1592)</f>
        <v/>
      </c>
      <c r="B1595" s="75" t="s">
        <v>81</v>
      </c>
      <c r="C1595" s="85"/>
      <c r="D1595" s="86" t="str">
        <f>IF(Table4[[#This Row],[Diameter (in)]]="","",(((CONVERT(Table4[[#This Row],[Diameter (in)]],"in","m"))/2)^2)*PI())</f>
        <v/>
      </c>
      <c r="E1595" s="87" t="str">
        <f>IF(Table4[[#This Row],[Area (m2)]]="","",$D$4/Table4[[#This Row],[Area (m2)]])</f>
        <v/>
      </c>
      <c r="F1595" s="85">
        <f t="shared" si="24"/>
        <v>4.6951999999999998</v>
      </c>
      <c r="G1595" s="88" t="str">
        <f>IF(Table4[[#This Row],[Segment]]="","",(CONVERT(Table4[[#This Row],[Diameter (in)]],"in","m")*$B$4*Table4[[#This Row],[Velocity (m/s)]])/$C$4)</f>
        <v/>
      </c>
      <c r="H1595" s="96" t="str">
        <f>IF(Table4[[#This Row],[Segment]]="","",IF(Table4[[#This Row],[Teynold''s Number]]&gt;4000,"TURBULENT","LAMINAR"))</f>
        <v/>
      </c>
      <c r="I1595" s="86" t="str">
        <f>IF(Table4[[#This Row],[Segment]]="","",INDEX(Data!C1592:C1606,MATCH(Table4[Material],Data!B1592:B1606,0)))</f>
        <v/>
      </c>
      <c r="J1595" s="89" t="str">
        <f>IF(Table4[[#This Row],[ε (m)]]="","",Table4[[#This Row],[ε (m)]]/(CONVERT(Table4[[#This Row],[Diameter (in)]],"in","m")))</f>
        <v/>
      </c>
      <c r="K1595" s="96" t="str">
        <f>IF(Table4[[#This Row],[Regime]]="LAMINAR",16/Table4[[#This Row],[Teynold''s Number]],"-")</f>
        <v>-</v>
      </c>
      <c r="L1595" s="86"/>
      <c r="M1595" s="97" t="str">
        <f>IF(Table4[[#This Row],[Regime]]="TURBULENT",(((-4*LOG10(Table4[[#This Row],[ε/D]]/3.7+1.256/(Table4[[#This Row],[Teynold''s Number]]*SQRT(Table4[[#This Row],[f turbulent (guess)]]))))^-1)^2),"")</f>
        <v/>
      </c>
      <c r="N1595" s="91" t="str">
        <f>IF(Table4[[#This Row],[f turbulent]]="","",Table4[[#This Row],[f turbulent (guess)]]-Table4[[#This Row],[f turbulent]])</f>
        <v/>
      </c>
      <c r="O1595" s="87">
        <f>IF(Table4[[#This Row],[Segment]]="",0,IF(C1596="",0,IF(C1596&lt;=Table4[[#This Row],[Diameter (in)]],0,1-(D1595/D1596))))</f>
        <v>0</v>
      </c>
      <c r="P1595" s="92" t="str">
        <f>IF(Table4[[#This Row],[Segment]]="","",IF(C1595&gt;C1596,"",IF(C1596="",0.55,(0.55*(1-D1596/D1595)))))</f>
        <v/>
      </c>
      <c r="Q159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95" s="92" t="str">
        <f>IF(Table4[[#This Row],[Segment]]="","",IF(Table4[[#This Row],[Kexpansion]]="","0",((Table4[[#This Row],[Velocity (m/s)]]^2)/2)*Table4[[#This Row],[Kexpansion]]))</f>
        <v/>
      </c>
      <c r="S1595" s="92" t="str">
        <f>IF(Table4[[#This Row],[Segment]]="","",IF(Table4[[#This Row],[Kcontraction]]="","0",((Table4[[#This Row],[Velocity (m/s)]]^2)/2)*Table4[[#This Row],[Kcontraction]]))</f>
        <v/>
      </c>
      <c r="T1595" s="89" t="str">
        <f>IF(Table4[[#This Row],[Segment]]="","",SUMIF($Y$7:$Y$2000,Table4[[#This Row],[Segment]],$AD$7:$AD$2000))</f>
        <v/>
      </c>
      <c r="U1595" s="95" t="str">
        <f>IF(Table4[[#This Row],[Segment]]="","",Table4[[#This Row],[Hfriction (J/kg)]]+Table4[[#This Row],[Hexpansions (J/kg)]]+Table4[[#This Row],[Hcontractions (J/kg)]]+Table4[[#This Row],[Hf (J/kg)]])</f>
        <v/>
      </c>
      <c r="V1595" s="95" t="str">
        <f>IF(Table4[[#This Row],[Segment]]="","",Table4[[#This Row],[Total Friction Loss (J/kg)]]*Table3[Density (kg/m3)])</f>
        <v/>
      </c>
      <c r="W1595" s="95" t="str">
        <f>IF(Table4[[#This Row],[Segment]]="","",Table4[[#This Row],[Total Pressure Drop (Pa)]]/1000)</f>
        <v/>
      </c>
      <c r="Y1595" s="82" t="str">
        <f>IF('Set Up'!D1818="","",'Set Up'!D1818)</f>
        <v/>
      </c>
      <c r="Z1595" s="82" t="str">
        <f>IF('Set Up'!E1818="","",'Set Up'!E1818)</f>
        <v/>
      </c>
      <c r="AA1595" s="82" t="str">
        <f>IF('Set Up'!F1818="","",'Set Up'!F1818)</f>
        <v/>
      </c>
      <c r="AB1595" s="82" t="str">
        <f>IF('Set Up'!G1818="","",'Set Up'!G1818)</f>
        <v/>
      </c>
      <c r="AC1595" s="82" t="str">
        <f t="array" ref="AC1595">IF(Y1595="","",INDEX(Data!$G$4:$G$51,MATCH(Table7[[#This Row],[Fitting]]&amp;Table7[[#This Row],[Fitting Subtype]],Data!$E$4:$E$51&amp;Data!$F$4:$F$51,0)))</f>
        <v/>
      </c>
      <c r="AD1595" s="89" t="str">
        <f>IF(Table7[[#This Row],[Segment]]="","",Table7[[#This Row],[Quantity]]*Table7[[#This Row],[Kf]]*(((INDEX(Table4[Velocity (m/s)],MATCH(Table7[[#This Row],[Segment]],Table4[Segment],0)))^2)/2))</f>
        <v/>
      </c>
      <c r="AF1595" s="82" t="str">
        <f>Table4[[#This Row],[Segment]]</f>
        <v/>
      </c>
      <c r="AG1595" s="75"/>
      <c r="AH1595" s="82" t="str">
        <f>IF(Table5[[#This Row],[Segment]]="","",AG1595-Table4[[#This Row],[Total Pressure Drop (kPa)]])</f>
        <v/>
      </c>
    </row>
    <row r="1596" spans="1:34" x14ac:dyDescent="0.25">
      <c r="A1596" s="95" t="str">
        <f>IF('Set Up'!A1593="","",'Set Up'!A1593)</f>
        <v/>
      </c>
      <c r="B1596" s="75" t="s">
        <v>81</v>
      </c>
      <c r="C1596" s="85"/>
      <c r="D1596" s="86" t="str">
        <f>IF(Table4[[#This Row],[Diameter (in)]]="","",(((CONVERT(Table4[[#This Row],[Diameter (in)]],"in","m"))/2)^2)*PI())</f>
        <v/>
      </c>
      <c r="E1596" s="87" t="str">
        <f>IF(Table4[[#This Row],[Area (m2)]]="","",$D$4/Table4[[#This Row],[Area (m2)]])</f>
        <v/>
      </c>
      <c r="F1596" s="85">
        <f t="shared" si="24"/>
        <v>4.6951999999999998</v>
      </c>
      <c r="G1596" s="88" t="str">
        <f>IF(Table4[[#This Row],[Segment]]="","",(CONVERT(Table4[[#This Row],[Diameter (in)]],"in","m")*$B$4*Table4[[#This Row],[Velocity (m/s)]])/$C$4)</f>
        <v/>
      </c>
      <c r="H1596" s="96" t="str">
        <f>IF(Table4[[#This Row],[Segment]]="","",IF(Table4[[#This Row],[Teynold''s Number]]&gt;4000,"TURBULENT","LAMINAR"))</f>
        <v/>
      </c>
      <c r="I1596" s="86" t="str">
        <f>IF(Table4[[#This Row],[Segment]]="","",INDEX(Data!C1593:C1607,MATCH(Table4[Material],Data!B1593:B1607,0)))</f>
        <v/>
      </c>
      <c r="J1596" s="89" t="str">
        <f>IF(Table4[[#This Row],[ε (m)]]="","",Table4[[#This Row],[ε (m)]]/(CONVERT(Table4[[#This Row],[Diameter (in)]],"in","m")))</f>
        <v/>
      </c>
      <c r="K1596" s="96" t="str">
        <f>IF(Table4[[#This Row],[Regime]]="LAMINAR",16/Table4[[#This Row],[Teynold''s Number]],"-")</f>
        <v>-</v>
      </c>
      <c r="L1596" s="86"/>
      <c r="M1596" s="97" t="str">
        <f>IF(Table4[[#This Row],[Regime]]="TURBULENT",(((-4*LOG10(Table4[[#This Row],[ε/D]]/3.7+1.256/(Table4[[#This Row],[Teynold''s Number]]*SQRT(Table4[[#This Row],[f turbulent (guess)]]))))^-1)^2),"")</f>
        <v/>
      </c>
      <c r="N1596" s="91" t="str">
        <f>IF(Table4[[#This Row],[f turbulent]]="","",Table4[[#This Row],[f turbulent (guess)]]-Table4[[#This Row],[f turbulent]])</f>
        <v/>
      </c>
      <c r="O1596" s="87">
        <f>IF(Table4[[#This Row],[Segment]]="",0,IF(C1597="",0,IF(C1597&lt;=Table4[[#This Row],[Diameter (in)]],0,1-(D1596/D1597))))</f>
        <v>0</v>
      </c>
      <c r="P1596" s="92" t="str">
        <f>IF(Table4[[#This Row],[Segment]]="","",IF(C1596&gt;C1597,"",IF(C1597="",0.55,(0.55*(1-D1597/D1596)))))</f>
        <v/>
      </c>
      <c r="Q159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96" s="92" t="str">
        <f>IF(Table4[[#This Row],[Segment]]="","",IF(Table4[[#This Row],[Kexpansion]]="","0",((Table4[[#This Row],[Velocity (m/s)]]^2)/2)*Table4[[#This Row],[Kexpansion]]))</f>
        <v/>
      </c>
      <c r="S1596" s="92" t="str">
        <f>IF(Table4[[#This Row],[Segment]]="","",IF(Table4[[#This Row],[Kcontraction]]="","0",((Table4[[#This Row],[Velocity (m/s)]]^2)/2)*Table4[[#This Row],[Kcontraction]]))</f>
        <v/>
      </c>
      <c r="T1596" s="89" t="str">
        <f>IF(Table4[[#This Row],[Segment]]="","",SUMIF($Y$7:$Y$2000,Table4[[#This Row],[Segment]],$AD$7:$AD$2000))</f>
        <v/>
      </c>
      <c r="U1596" s="95" t="str">
        <f>IF(Table4[[#This Row],[Segment]]="","",Table4[[#This Row],[Hfriction (J/kg)]]+Table4[[#This Row],[Hexpansions (J/kg)]]+Table4[[#This Row],[Hcontractions (J/kg)]]+Table4[[#This Row],[Hf (J/kg)]])</f>
        <v/>
      </c>
      <c r="V1596" s="95" t="str">
        <f>IF(Table4[[#This Row],[Segment]]="","",Table4[[#This Row],[Total Friction Loss (J/kg)]]*Table3[Density (kg/m3)])</f>
        <v/>
      </c>
      <c r="W1596" s="95" t="str">
        <f>IF(Table4[[#This Row],[Segment]]="","",Table4[[#This Row],[Total Pressure Drop (Pa)]]/1000)</f>
        <v/>
      </c>
      <c r="Y1596" s="82" t="str">
        <f>IF('Set Up'!D1819="","",'Set Up'!D1819)</f>
        <v/>
      </c>
      <c r="Z1596" s="82" t="str">
        <f>IF('Set Up'!E1819="","",'Set Up'!E1819)</f>
        <v/>
      </c>
      <c r="AA1596" s="82" t="str">
        <f>IF('Set Up'!F1819="","",'Set Up'!F1819)</f>
        <v/>
      </c>
      <c r="AB1596" s="82" t="str">
        <f>IF('Set Up'!G1819="","",'Set Up'!G1819)</f>
        <v/>
      </c>
      <c r="AC1596" s="82" t="str">
        <f t="array" ref="AC1596">IF(Y1596="","",INDEX(Data!$G$4:$G$51,MATCH(Table7[[#This Row],[Fitting]]&amp;Table7[[#This Row],[Fitting Subtype]],Data!$E$4:$E$51&amp;Data!$F$4:$F$51,0)))</f>
        <v/>
      </c>
      <c r="AD1596" s="89" t="str">
        <f>IF(Table7[[#This Row],[Segment]]="","",Table7[[#This Row],[Quantity]]*Table7[[#This Row],[Kf]]*(((INDEX(Table4[Velocity (m/s)],MATCH(Table7[[#This Row],[Segment]],Table4[Segment],0)))^2)/2))</f>
        <v/>
      </c>
      <c r="AF1596" s="82" t="str">
        <f>Table4[[#This Row],[Segment]]</f>
        <v/>
      </c>
      <c r="AG1596" s="75"/>
      <c r="AH1596" s="82" t="str">
        <f>IF(Table5[[#This Row],[Segment]]="","",AG1596-Table4[[#This Row],[Total Pressure Drop (kPa)]])</f>
        <v/>
      </c>
    </row>
    <row r="1597" spans="1:34" x14ac:dyDescent="0.25">
      <c r="A1597" s="95" t="str">
        <f>IF('Set Up'!A1594="","",'Set Up'!A1594)</f>
        <v/>
      </c>
      <c r="B1597" s="75" t="s">
        <v>81</v>
      </c>
      <c r="C1597" s="85"/>
      <c r="D1597" s="86" t="str">
        <f>IF(Table4[[#This Row],[Diameter (in)]]="","",(((CONVERT(Table4[[#This Row],[Diameter (in)]],"in","m"))/2)^2)*PI())</f>
        <v/>
      </c>
      <c r="E1597" s="87" t="str">
        <f>IF(Table4[[#This Row],[Area (m2)]]="","",$D$4/Table4[[#This Row],[Area (m2)]])</f>
        <v/>
      </c>
      <c r="F1597" s="85">
        <f t="shared" si="24"/>
        <v>4.6951999999999998</v>
      </c>
      <c r="G1597" s="88" t="str">
        <f>IF(Table4[[#This Row],[Segment]]="","",(CONVERT(Table4[[#This Row],[Diameter (in)]],"in","m")*$B$4*Table4[[#This Row],[Velocity (m/s)]])/$C$4)</f>
        <v/>
      </c>
      <c r="H1597" s="96" t="str">
        <f>IF(Table4[[#This Row],[Segment]]="","",IF(Table4[[#This Row],[Teynold''s Number]]&gt;4000,"TURBULENT","LAMINAR"))</f>
        <v/>
      </c>
      <c r="I1597" s="86" t="str">
        <f>IF(Table4[[#This Row],[Segment]]="","",INDEX(Data!C1594:C1608,MATCH(Table4[Material],Data!B1594:B1608,0)))</f>
        <v/>
      </c>
      <c r="J1597" s="89" t="str">
        <f>IF(Table4[[#This Row],[ε (m)]]="","",Table4[[#This Row],[ε (m)]]/(CONVERT(Table4[[#This Row],[Diameter (in)]],"in","m")))</f>
        <v/>
      </c>
      <c r="K1597" s="96" t="str">
        <f>IF(Table4[[#This Row],[Regime]]="LAMINAR",16/Table4[[#This Row],[Teynold''s Number]],"-")</f>
        <v>-</v>
      </c>
      <c r="L1597" s="86"/>
      <c r="M1597" s="97" t="str">
        <f>IF(Table4[[#This Row],[Regime]]="TURBULENT",(((-4*LOG10(Table4[[#This Row],[ε/D]]/3.7+1.256/(Table4[[#This Row],[Teynold''s Number]]*SQRT(Table4[[#This Row],[f turbulent (guess)]]))))^-1)^2),"")</f>
        <v/>
      </c>
      <c r="N1597" s="91" t="str">
        <f>IF(Table4[[#This Row],[f turbulent]]="","",Table4[[#This Row],[f turbulent (guess)]]-Table4[[#This Row],[f turbulent]])</f>
        <v/>
      </c>
      <c r="O1597" s="87">
        <f>IF(Table4[[#This Row],[Segment]]="",0,IF(C1598="",0,IF(C1598&lt;=Table4[[#This Row],[Diameter (in)]],0,1-(D1597/D1598))))</f>
        <v>0</v>
      </c>
      <c r="P1597" s="92" t="str">
        <f>IF(Table4[[#This Row],[Segment]]="","",IF(C1597&gt;C1598,"",IF(C1598="",0.55,(0.55*(1-D1598/D1597)))))</f>
        <v/>
      </c>
      <c r="Q159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97" s="92" t="str">
        <f>IF(Table4[[#This Row],[Segment]]="","",IF(Table4[[#This Row],[Kexpansion]]="","0",((Table4[[#This Row],[Velocity (m/s)]]^2)/2)*Table4[[#This Row],[Kexpansion]]))</f>
        <v/>
      </c>
      <c r="S1597" s="92" t="str">
        <f>IF(Table4[[#This Row],[Segment]]="","",IF(Table4[[#This Row],[Kcontraction]]="","0",((Table4[[#This Row],[Velocity (m/s)]]^2)/2)*Table4[[#This Row],[Kcontraction]]))</f>
        <v/>
      </c>
      <c r="T1597" s="89" t="str">
        <f>IF(Table4[[#This Row],[Segment]]="","",SUMIF($Y$7:$Y$2000,Table4[[#This Row],[Segment]],$AD$7:$AD$2000))</f>
        <v/>
      </c>
      <c r="U1597" s="95" t="str">
        <f>IF(Table4[[#This Row],[Segment]]="","",Table4[[#This Row],[Hfriction (J/kg)]]+Table4[[#This Row],[Hexpansions (J/kg)]]+Table4[[#This Row],[Hcontractions (J/kg)]]+Table4[[#This Row],[Hf (J/kg)]])</f>
        <v/>
      </c>
      <c r="V1597" s="95" t="str">
        <f>IF(Table4[[#This Row],[Segment]]="","",Table4[[#This Row],[Total Friction Loss (J/kg)]]*Table3[Density (kg/m3)])</f>
        <v/>
      </c>
      <c r="W1597" s="95" t="str">
        <f>IF(Table4[[#This Row],[Segment]]="","",Table4[[#This Row],[Total Pressure Drop (Pa)]]/1000)</f>
        <v/>
      </c>
      <c r="Y1597" s="82" t="str">
        <f>IF('Set Up'!D1820="","",'Set Up'!D1820)</f>
        <v/>
      </c>
      <c r="Z1597" s="82" t="str">
        <f>IF('Set Up'!E1820="","",'Set Up'!E1820)</f>
        <v/>
      </c>
      <c r="AA1597" s="82" t="str">
        <f>IF('Set Up'!F1820="","",'Set Up'!F1820)</f>
        <v/>
      </c>
      <c r="AB1597" s="82" t="str">
        <f>IF('Set Up'!G1820="","",'Set Up'!G1820)</f>
        <v/>
      </c>
      <c r="AC1597" s="82" t="str">
        <f t="array" ref="AC1597">IF(Y1597="","",INDEX(Data!$G$4:$G$51,MATCH(Table7[[#This Row],[Fitting]]&amp;Table7[[#This Row],[Fitting Subtype]],Data!$E$4:$E$51&amp;Data!$F$4:$F$51,0)))</f>
        <v/>
      </c>
      <c r="AD1597" s="89" t="str">
        <f>IF(Table7[[#This Row],[Segment]]="","",Table7[[#This Row],[Quantity]]*Table7[[#This Row],[Kf]]*(((INDEX(Table4[Velocity (m/s)],MATCH(Table7[[#This Row],[Segment]],Table4[Segment],0)))^2)/2))</f>
        <v/>
      </c>
      <c r="AF1597" s="82" t="str">
        <f>Table4[[#This Row],[Segment]]</f>
        <v/>
      </c>
      <c r="AG1597" s="75"/>
      <c r="AH1597" s="82" t="str">
        <f>IF(Table5[[#This Row],[Segment]]="","",AG1597-Table4[[#This Row],[Total Pressure Drop (kPa)]])</f>
        <v/>
      </c>
    </row>
    <row r="1598" spans="1:34" x14ac:dyDescent="0.25">
      <c r="A1598" s="95" t="str">
        <f>IF('Set Up'!A1595="","",'Set Up'!A1595)</f>
        <v/>
      </c>
      <c r="B1598" s="75" t="s">
        <v>81</v>
      </c>
      <c r="C1598" s="85"/>
      <c r="D1598" s="86" t="str">
        <f>IF(Table4[[#This Row],[Diameter (in)]]="","",(((CONVERT(Table4[[#This Row],[Diameter (in)]],"in","m"))/2)^2)*PI())</f>
        <v/>
      </c>
      <c r="E1598" s="87" t="str">
        <f>IF(Table4[[#This Row],[Area (m2)]]="","",$D$4/Table4[[#This Row],[Area (m2)]])</f>
        <v/>
      </c>
      <c r="F1598" s="85">
        <f t="shared" si="24"/>
        <v>4.6951999999999998</v>
      </c>
      <c r="G1598" s="88" t="str">
        <f>IF(Table4[[#This Row],[Segment]]="","",(CONVERT(Table4[[#This Row],[Diameter (in)]],"in","m")*$B$4*Table4[[#This Row],[Velocity (m/s)]])/$C$4)</f>
        <v/>
      </c>
      <c r="H1598" s="96" t="str">
        <f>IF(Table4[[#This Row],[Segment]]="","",IF(Table4[[#This Row],[Teynold''s Number]]&gt;4000,"TURBULENT","LAMINAR"))</f>
        <v/>
      </c>
      <c r="I1598" s="86" t="str">
        <f>IF(Table4[[#This Row],[Segment]]="","",INDEX(Data!C1595:C1609,MATCH(Table4[Material],Data!B1595:B1609,0)))</f>
        <v/>
      </c>
      <c r="J1598" s="89" t="str">
        <f>IF(Table4[[#This Row],[ε (m)]]="","",Table4[[#This Row],[ε (m)]]/(CONVERT(Table4[[#This Row],[Diameter (in)]],"in","m")))</f>
        <v/>
      </c>
      <c r="K1598" s="96" t="str">
        <f>IF(Table4[[#This Row],[Regime]]="LAMINAR",16/Table4[[#This Row],[Teynold''s Number]],"-")</f>
        <v>-</v>
      </c>
      <c r="L1598" s="86"/>
      <c r="M1598" s="97" t="str">
        <f>IF(Table4[[#This Row],[Regime]]="TURBULENT",(((-4*LOG10(Table4[[#This Row],[ε/D]]/3.7+1.256/(Table4[[#This Row],[Teynold''s Number]]*SQRT(Table4[[#This Row],[f turbulent (guess)]]))))^-1)^2),"")</f>
        <v/>
      </c>
      <c r="N1598" s="91" t="str">
        <f>IF(Table4[[#This Row],[f turbulent]]="","",Table4[[#This Row],[f turbulent (guess)]]-Table4[[#This Row],[f turbulent]])</f>
        <v/>
      </c>
      <c r="O1598" s="87">
        <f>IF(Table4[[#This Row],[Segment]]="",0,IF(C1599="",0,IF(C1599&lt;=Table4[[#This Row],[Diameter (in)]],0,1-(D1598/D1599))))</f>
        <v>0</v>
      </c>
      <c r="P1598" s="92" t="str">
        <f>IF(Table4[[#This Row],[Segment]]="","",IF(C1598&gt;C1599,"",IF(C1599="",0.55,(0.55*(1-D1599/D1598)))))</f>
        <v/>
      </c>
      <c r="Q159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98" s="92" t="str">
        <f>IF(Table4[[#This Row],[Segment]]="","",IF(Table4[[#This Row],[Kexpansion]]="","0",((Table4[[#This Row],[Velocity (m/s)]]^2)/2)*Table4[[#This Row],[Kexpansion]]))</f>
        <v/>
      </c>
      <c r="S1598" s="92" t="str">
        <f>IF(Table4[[#This Row],[Segment]]="","",IF(Table4[[#This Row],[Kcontraction]]="","0",((Table4[[#This Row],[Velocity (m/s)]]^2)/2)*Table4[[#This Row],[Kcontraction]]))</f>
        <v/>
      </c>
      <c r="T1598" s="89" t="str">
        <f>IF(Table4[[#This Row],[Segment]]="","",SUMIF($Y$7:$Y$2000,Table4[[#This Row],[Segment]],$AD$7:$AD$2000))</f>
        <v/>
      </c>
      <c r="U1598" s="95" t="str">
        <f>IF(Table4[[#This Row],[Segment]]="","",Table4[[#This Row],[Hfriction (J/kg)]]+Table4[[#This Row],[Hexpansions (J/kg)]]+Table4[[#This Row],[Hcontractions (J/kg)]]+Table4[[#This Row],[Hf (J/kg)]])</f>
        <v/>
      </c>
      <c r="V1598" s="95" t="str">
        <f>IF(Table4[[#This Row],[Segment]]="","",Table4[[#This Row],[Total Friction Loss (J/kg)]]*Table3[Density (kg/m3)])</f>
        <v/>
      </c>
      <c r="W1598" s="95" t="str">
        <f>IF(Table4[[#This Row],[Segment]]="","",Table4[[#This Row],[Total Pressure Drop (Pa)]]/1000)</f>
        <v/>
      </c>
      <c r="Y1598" s="82" t="str">
        <f>IF('Set Up'!D1821="","",'Set Up'!D1821)</f>
        <v/>
      </c>
      <c r="Z1598" s="82" t="str">
        <f>IF('Set Up'!E1821="","",'Set Up'!E1821)</f>
        <v/>
      </c>
      <c r="AA1598" s="82" t="str">
        <f>IF('Set Up'!F1821="","",'Set Up'!F1821)</f>
        <v/>
      </c>
      <c r="AB1598" s="82" t="str">
        <f>IF('Set Up'!G1821="","",'Set Up'!G1821)</f>
        <v/>
      </c>
      <c r="AC1598" s="82" t="str">
        <f t="array" ref="AC1598">IF(Y1598="","",INDEX(Data!$G$4:$G$51,MATCH(Table7[[#This Row],[Fitting]]&amp;Table7[[#This Row],[Fitting Subtype]],Data!$E$4:$E$51&amp;Data!$F$4:$F$51,0)))</f>
        <v/>
      </c>
      <c r="AD1598" s="89" t="str">
        <f>IF(Table7[[#This Row],[Segment]]="","",Table7[[#This Row],[Quantity]]*Table7[[#This Row],[Kf]]*(((INDEX(Table4[Velocity (m/s)],MATCH(Table7[[#This Row],[Segment]],Table4[Segment],0)))^2)/2))</f>
        <v/>
      </c>
      <c r="AF1598" s="82" t="str">
        <f>Table4[[#This Row],[Segment]]</f>
        <v/>
      </c>
      <c r="AG1598" s="75"/>
      <c r="AH1598" s="82" t="str">
        <f>IF(Table5[[#This Row],[Segment]]="","",AG1598-Table4[[#This Row],[Total Pressure Drop (kPa)]])</f>
        <v/>
      </c>
    </row>
    <row r="1599" spans="1:34" x14ac:dyDescent="0.25">
      <c r="A1599" s="95" t="str">
        <f>IF('Set Up'!A1596="","",'Set Up'!A1596)</f>
        <v/>
      </c>
      <c r="B1599" s="75" t="s">
        <v>81</v>
      </c>
      <c r="C1599" s="85"/>
      <c r="D1599" s="86" t="str">
        <f>IF(Table4[[#This Row],[Diameter (in)]]="","",(((CONVERT(Table4[[#This Row],[Diameter (in)]],"in","m"))/2)^2)*PI())</f>
        <v/>
      </c>
      <c r="E1599" s="87" t="str">
        <f>IF(Table4[[#This Row],[Area (m2)]]="","",$D$4/Table4[[#This Row],[Area (m2)]])</f>
        <v/>
      </c>
      <c r="F1599" s="85">
        <f t="shared" si="24"/>
        <v>4.6951999999999998</v>
      </c>
      <c r="G1599" s="88" t="str">
        <f>IF(Table4[[#This Row],[Segment]]="","",(CONVERT(Table4[[#This Row],[Diameter (in)]],"in","m")*$B$4*Table4[[#This Row],[Velocity (m/s)]])/$C$4)</f>
        <v/>
      </c>
      <c r="H1599" s="96" t="str">
        <f>IF(Table4[[#This Row],[Segment]]="","",IF(Table4[[#This Row],[Teynold''s Number]]&gt;4000,"TURBULENT","LAMINAR"))</f>
        <v/>
      </c>
      <c r="I1599" s="86" t="str">
        <f>IF(Table4[[#This Row],[Segment]]="","",INDEX(Data!C1596:C1610,MATCH(Table4[Material],Data!B1596:B1610,0)))</f>
        <v/>
      </c>
      <c r="J1599" s="89" t="str">
        <f>IF(Table4[[#This Row],[ε (m)]]="","",Table4[[#This Row],[ε (m)]]/(CONVERT(Table4[[#This Row],[Diameter (in)]],"in","m")))</f>
        <v/>
      </c>
      <c r="K1599" s="96" t="str">
        <f>IF(Table4[[#This Row],[Regime]]="LAMINAR",16/Table4[[#This Row],[Teynold''s Number]],"-")</f>
        <v>-</v>
      </c>
      <c r="L1599" s="86"/>
      <c r="M1599" s="97" t="str">
        <f>IF(Table4[[#This Row],[Regime]]="TURBULENT",(((-4*LOG10(Table4[[#This Row],[ε/D]]/3.7+1.256/(Table4[[#This Row],[Teynold''s Number]]*SQRT(Table4[[#This Row],[f turbulent (guess)]]))))^-1)^2),"")</f>
        <v/>
      </c>
      <c r="N1599" s="91" t="str">
        <f>IF(Table4[[#This Row],[f turbulent]]="","",Table4[[#This Row],[f turbulent (guess)]]-Table4[[#This Row],[f turbulent]])</f>
        <v/>
      </c>
      <c r="O1599" s="87">
        <f>IF(Table4[[#This Row],[Segment]]="",0,IF(C1600="",0,IF(C1600&lt;=Table4[[#This Row],[Diameter (in)]],0,1-(D1599/D1600))))</f>
        <v>0</v>
      </c>
      <c r="P1599" s="92" t="str">
        <f>IF(Table4[[#This Row],[Segment]]="","",IF(C1599&gt;C1600,"",IF(C1600="",0.55,(0.55*(1-D1600/D1599)))))</f>
        <v/>
      </c>
      <c r="Q159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599" s="92" t="str">
        <f>IF(Table4[[#This Row],[Segment]]="","",IF(Table4[[#This Row],[Kexpansion]]="","0",((Table4[[#This Row],[Velocity (m/s)]]^2)/2)*Table4[[#This Row],[Kexpansion]]))</f>
        <v/>
      </c>
      <c r="S1599" s="92" t="str">
        <f>IF(Table4[[#This Row],[Segment]]="","",IF(Table4[[#This Row],[Kcontraction]]="","0",((Table4[[#This Row],[Velocity (m/s)]]^2)/2)*Table4[[#This Row],[Kcontraction]]))</f>
        <v/>
      </c>
      <c r="T1599" s="89" t="str">
        <f>IF(Table4[[#This Row],[Segment]]="","",SUMIF($Y$7:$Y$2000,Table4[[#This Row],[Segment]],$AD$7:$AD$2000))</f>
        <v/>
      </c>
      <c r="U1599" s="95" t="str">
        <f>IF(Table4[[#This Row],[Segment]]="","",Table4[[#This Row],[Hfriction (J/kg)]]+Table4[[#This Row],[Hexpansions (J/kg)]]+Table4[[#This Row],[Hcontractions (J/kg)]]+Table4[[#This Row],[Hf (J/kg)]])</f>
        <v/>
      </c>
      <c r="V1599" s="95" t="str">
        <f>IF(Table4[[#This Row],[Segment]]="","",Table4[[#This Row],[Total Friction Loss (J/kg)]]*Table3[Density (kg/m3)])</f>
        <v/>
      </c>
      <c r="W1599" s="95" t="str">
        <f>IF(Table4[[#This Row],[Segment]]="","",Table4[[#This Row],[Total Pressure Drop (Pa)]]/1000)</f>
        <v/>
      </c>
      <c r="Y1599" s="82" t="str">
        <f>IF('Set Up'!D1822="","",'Set Up'!D1822)</f>
        <v/>
      </c>
      <c r="Z1599" s="82" t="str">
        <f>IF('Set Up'!E1822="","",'Set Up'!E1822)</f>
        <v/>
      </c>
      <c r="AA1599" s="82" t="str">
        <f>IF('Set Up'!F1822="","",'Set Up'!F1822)</f>
        <v/>
      </c>
      <c r="AB1599" s="82" t="str">
        <f>IF('Set Up'!G1822="","",'Set Up'!G1822)</f>
        <v/>
      </c>
      <c r="AC1599" s="82" t="str">
        <f t="array" ref="AC1599">IF(Y1599="","",INDEX(Data!$G$4:$G$51,MATCH(Table7[[#This Row],[Fitting]]&amp;Table7[[#This Row],[Fitting Subtype]],Data!$E$4:$E$51&amp;Data!$F$4:$F$51,0)))</f>
        <v/>
      </c>
      <c r="AD1599" s="89" t="str">
        <f>IF(Table7[[#This Row],[Segment]]="","",Table7[[#This Row],[Quantity]]*Table7[[#This Row],[Kf]]*(((INDEX(Table4[Velocity (m/s)],MATCH(Table7[[#This Row],[Segment]],Table4[Segment],0)))^2)/2))</f>
        <v/>
      </c>
      <c r="AF1599" s="82" t="str">
        <f>Table4[[#This Row],[Segment]]</f>
        <v/>
      </c>
      <c r="AG1599" s="75"/>
      <c r="AH1599" s="82" t="str">
        <f>IF(Table5[[#This Row],[Segment]]="","",AG1599-Table4[[#This Row],[Total Pressure Drop (kPa)]])</f>
        <v/>
      </c>
    </row>
    <row r="1600" spans="1:34" x14ac:dyDescent="0.25">
      <c r="A1600" s="95" t="str">
        <f>IF('Set Up'!A1597="","",'Set Up'!A1597)</f>
        <v/>
      </c>
      <c r="B1600" s="75" t="s">
        <v>81</v>
      </c>
      <c r="C1600" s="85"/>
      <c r="D1600" s="86" t="str">
        <f>IF(Table4[[#This Row],[Diameter (in)]]="","",(((CONVERT(Table4[[#This Row],[Diameter (in)]],"in","m"))/2)^2)*PI())</f>
        <v/>
      </c>
      <c r="E1600" s="87" t="str">
        <f>IF(Table4[[#This Row],[Area (m2)]]="","",$D$4/Table4[[#This Row],[Area (m2)]])</f>
        <v/>
      </c>
      <c r="F1600" s="85">
        <f t="shared" si="24"/>
        <v>4.6951999999999998</v>
      </c>
      <c r="G1600" s="88" t="str">
        <f>IF(Table4[[#This Row],[Segment]]="","",(CONVERT(Table4[[#This Row],[Diameter (in)]],"in","m")*$B$4*Table4[[#This Row],[Velocity (m/s)]])/$C$4)</f>
        <v/>
      </c>
      <c r="H1600" s="96" t="str">
        <f>IF(Table4[[#This Row],[Segment]]="","",IF(Table4[[#This Row],[Teynold''s Number]]&gt;4000,"TURBULENT","LAMINAR"))</f>
        <v/>
      </c>
      <c r="I1600" s="86" t="str">
        <f>IF(Table4[[#This Row],[Segment]]="","",INDEX(Data!C1597:C1611,MATCH(Table4[Material],Data!B1597:B1611,0)))</f>
        <v/>
      </c>
      <c r="J1600" s="89" t="str">
        <f>IF(Table4[[#This Row],[ε (m)]]="","",Table4[[#This Row],[ε (m)]]/(CONVERT(Table4[[#This Row],[Diameter (in)]],"in","m")))</f>
        <v/>
      </c>
      <c r="K1600" s="96" t="str">
        <f>IF(Table4[[#This Row],[Regime]]="LAMINAR",16/Table4[[#This Row],[Teynold''s Number]],"-")</f>
        <v>-</v>
      </c>
      <c r="L1600" s="86"/>
      <c r="M1600" s="97" t="str">
        <f>IF(Table4[[#This Row],[Regime]]="TURBULENT",(((-4*LOG10(Table4[[#This Row],[ε/D]]/3.7+1.256/(Table4[[#This Row],[Teynold''s Number]]*SQRT(Table4[[#This Row],[f turbulent (guess)]]))))^-1)^2),"")</f>
        <v/>
      </c>
      <c r="N1600" s="91" t="str">
        <f>IF(Table4[[#This Row],[f turbulent]]="","",Table4[[#This Row],[f turbulent (guess)]]-Table4[[#This Row],[f turbulent]])</f>
        <v/>
      </c>
      <c r="O1600" s="87">
        <f>IF(Table4[[#This Row],[Segment]]="",0,IF(C1601="",0,IF(C1601&lt;=Table4[[#This Row],[Diameter (in)]],0,1-(D1600/D1601))))</f>
        <v>0</v>
      </c>
      <c r="P1600" s="92" t="str">
        <f>IF(Table4[[#This Row],[Segment]]="","",IF(C1600&gt;C1601,"",IF(C1601="",0.55,(0.55*(1-D1601/D1600)))))</f>
        <v/>
      </c>
      <c r="Q160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00" s="92" t="str">
        <f>IF(Table4[[#This Row],[Segment]]="","",IF(Table4[[#This Row],[Kexpansion]]="","0",((Table4[[#This Row],[Velocity (m/s)]]^2)/2)*Table4[[#This Row],[Kexpansion]]))</f>
        <v/>
      </c>
      <c r="S1600" s="92" t="str">
        <f>IF(Table4[[#This Row],[Segment]]="","",IF(Table4[[#This Row],[Kcontraction]]="","0",((Table4[[#This Row],[Velocity (m/s)]]^2)/2)*Table4[[#This Row],[Kcontraction]]))</f>
        <v/>
      </c>
      <c r="T1600" s="89" t="str">
        <f>IF(Table4[[#This Row],[Segment]]="","",SUMIF($Y$7:$Y$2000,Table4[[#This Row],[Segment]],$AD$7:$AD$2000))</f>
        <v/>
      </c>
      <c r="U1600" s="95" t="str">
        <f>IF(Table4[[#This Row],[Segment]]="","",Table4[[#This Row],[Hfriction (J/kg)]]+Table4[[#This Row],[Hexpansions (J/kg)]]+Table4[[#This Row],[Hcontractions (J/kg)]]+Table4[[#This Row],[Hf (J/kg)]])</f>
        <v/>
      </c>
      <c r="V1600" s="95" t="str">
        <f>IF(Table4[[#This Row],[Segment]]="","",Table4[[#This Row],[Total Friction Loss (J/kg)]]*Table3[Density (kg/m3)])</f>
        <v/>
      </c>
      <c r="W1600" s="95" t="str">
        <f>IF(Table4[[#This Row],[Segment]]="","",Table4[[#This Row],[Total Pressure Drop (Pa)]]/1000)</f>
        <v/>
      </c>
      <c r="Y1600" s="82" t="str">
        <f>IF('Set Up'!D1823="","",'Set Up'!D1823)</f>
        <v/>
      </c>
      <c r="Z1600" s="82" t="str">
        <f>IF('Set Up'!E1823="","",'Set Up'!E1823)</f>
        <v/>
      </c>
      <c r="AA1600" s="82" t="str">
        <f>IF('Set Up'!F1823="","",'Set Up'!F1823)</f>
        <v/>
      </c>
      <c r="AB1600" s="82" t="str">
        <f>IF('Set Up'!G1823="","",'Set Up'!G1823)</f>
        <v/>
      </c>
      <c r="AC1600" s="82" t="str">
        <f t="array" ref="AC1600">IF(Y1600="","",INDEX(Data!$G$4:$G$51,MATCH(Table7[[#This Row],[Fitting]]&amp;Table7[[#This Row],[Fitting Subtype]],Data!$E$4:$E$51&amp;Data!$F$4:$F$51,0)))</f>
        <v/>
      </c>
      <c r="AD1600" s="89" t="str">
        <f>IF(Table7[[#This Row],[Segment]]="","",Table7[[#This Row],[Quantity]]*Table7[[#This Row],[Kf]]*(((INDEX(Table4[Velocity (m/s)],MATCH(Table7[[#This Row],[Segment]],Table4[Segment],0)))^2)/2))</f>
        <v/>
      </c>
      <c r="AF1600" s="82" t="str">
        <f>Table4[[#This Row],[Segment]]</f>
        <v/>
      </c>
      <c r="AG1600" s="75"/>
      <c r="AH1600" s="82" t="str">
        <f>IF(Table5[[#This Row],[Segment]]="","",AG1600-Table4[[#This Row],[Total Pressure Drop (kPa)]])</f>
        <v/>
      </c>
    </row>
    <row r="1601" spans="1:34" x14ac:dyDescent="0.25">
      <c r="A1601" s="95" t="str">
        <f>IF('Set Up'!A1598="","",'Set Up'!A1598)</f>
        <v/>
      </c>
      <c r="B1601" s="75" t="s">
        <v>81</v>
      </c>
      <c r="C1601" s="85"/>
      <c r="D1601" s="86" t="str">
        <f>IF(Table4[[#This Row],[Diameter (in)]]="","",(((CONVERT(Table4[[#This Row],[Diameter (in)]],"in","m"))/2)^2)*PI())</f>
        <v/>
      </c>
      <c r="E1601" s="87" t="str">
        <f>IF(Table4[[#This Row],[Area (m2)]]="","",$D$4/Table4[[#This Row],[Area (m2)]])</f>
        <v/>
      </c>
      <c r="F1601" s="85">
        <f t="shared" si="24"/>
        <v>4.6951999999999998</v>
      </c>
      <c r="G1601" s="88" t="str">
        <f>IF(Table4[[#This Row],[Segment]]="","",(CONVERT(Table4[[#This Row],[Diameter (in)]],"in","m")*$B$4*Table4[[#This Row],[Velocity (m/s)]])/$C$4)</f>
        <v/>
      </c>
      <c r="H1601" s="96" t="str">
        <f>IF(Table4[[#This Row],[Segment]]="","",IF(Table4[[#This Row],[Teynold''s Number]]&gt;4000,"TURBULENT","LAMINAR"))</f>
        <v/>
      </c>
      <c r="I1601" s="86" t="str">
        <f>IF(Table4[[#This Row],[Segment]]="","",INDEX(Data!C1598:C1612,MATCH(Table4[Material],Data!B1598:B1612,0)))</f>
        <v/>
      </c>
      <c r="J1601" s="89" t="str">
        <f>IF(Table4[[#This Row],[ε (m)]]="","",Table4[[#This Row],[ε (m)]]/(CONVERT(Table4[[#This Row],[Diameter (in)]],"in","m")))</f>
        <v/>
      </c>
      <c r="K1601" s="96" t="str">
        <f>IF(Table4[[#This Row],[Regime]]="LAMINAR",16/Table4[[#This Row],[Teynold''s Number]],"-")</f>
        <v>-</v>
      </c>
      <c r="L1601" s="86"/>
      <c r="M1601" s="97" t="str">
        <f>IF(Table4[[#This Row],[Regime]]="TURBULENT",(((-4*LOG10(Table4[[#This Row],[ε/D]]/3.7+1.256/(Table4[[#This Row],[Teynold''s Number]]*SQRT(Table4[[#This Row],[f turbulent (guess)]]))))^-1)^2),"")</f>
        <v/>
      </c>
      <c r="N1601" s="91" t="str">
        <f>IF(Table4[[#This Row],[f turbulent]]="","",Table4[[#This Row],[f turbulent (guess)]]-Table4[[#This Row],[f turbulent]])</f>
        <v/>
      </c>
      <c r="O1601" s="87">
        <f>IF(Table4[[#This Row],[Segment]]="",0,IF(C1602="",0,IF(C1602&lt;=Table4[[#This Row],[Diameter (in)]],0,1-(D1601/D1602))))</f>
        <v>0</v>
      </c>
      <c r="P1601" s="92" t="str">
        <f>IF(Table4[[#This Row],[Segment]]="","",IF(C1601&gt;C1602,"",IF(C1602="",0.55,(0.55*(1-D1602/D1601)))))</f>
        <v/>
      </c>
      <c r="Q160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01" s="92" t="str">
        <f>IF(Table4[[#This Row],[Segment]]="","",IF(Table4[[#This Row],[Kexpansion]]="","0",((Table4[[#This Row],[Velocity (m/s)]]^2)/2)*Table4[[#This Row],[Kexpansion]]))</f>
        <v/>
      </c>
      <c r="S1601" s="92" t="str">
        <f>IF(Table4[[#This Row],[Segment]]="","",IF(Table4[[#This Row],[Kcontraction]]="","0",((Table4[[#This Row],[Velocity (m/s)]]^2)/2)*Table4[[#This Row],[Kcontraction]]))</f>
        <v/>
      </c>
      <c r="T1601" s="89" t="str">
        <f>IF(Table4[[#This Row],[Segment]]="","",SUMIF($Y$7:$Y$2000,Table4[[#This Row],[Segment]],$AD$7:$AD$2000))</f>
        <v/>
      </c>
      <c r="U1601" s="95" t="str">
        <f>IF(Table4[[#This Row],[Segment]]="","",Table4[[#This Row],[Hfriction (J/kg)]]+Table4[[#This Row],[Hexpansions (J/kg)]]+Table4[[#This Row],[Hcontractions (J/kg)]]+Table4[[#This Row],[Hf (J/kg)]])</f>
        <v/>
      </c>
      <c r="V1601" s="95" t="str">
        <f>IF(Table4[[#This Row],[Segment]]="","",Table4[[#This Row],[Total Friction Loss (J/kg)]]*Table3[Density (kg/m3)])</f>
        <v/>
      </c>
      <c r="W1601" s="95" t="str">
        <f>IF(Table4[[#This Row],[Segment]]="","",Table4[[#This Row],[Total Pressure Drop (Pa)]]/1000)</f>
        <v/>
      </c>
      <c r="Y1601" s="82" t="str">
        <f>IF('Set Up'!D1824="","",'Set Up'!D1824)</f>
        <v/>
      </c>
      <c r="Z1601" s="82" t="str">
        <f>IF('Set Up'!E1824="","",'Set Up'!E1824)</f>
        <v/>
      </c>
      <c r="AA1601" s="82" t="str">
        <f>IF('Set Up'!F1824="","",'Set Up'!F1824)</f>
        <v/>
      </c>
      <c r="AB1601" s="82" t="str">
        <f>IF('Set Up'!G1824="","",'Set Up'!G1824)</f>
        <v/>
      </c>
      <c r="AC1601" s="82" t="str">
        <f t="array" ref="AC1601">IF(Y1601="","",INDEX(Data!$G$4:$G$51,MATCH(Table7[[#This Row],[Fitting]]&amp;Table7[[#This Row],[Fitting Subtype]],Data!$E$4:$E$51&amp;Data!$F$4:$F$51,0)))</f>
        <v/>
      </c>
      <c r="AD1601" s="89" t="str">
        <f>IF(Table7[[#This Row],[Segment]]="","",Table7[[#This Row],[Quantity]]*Table7[[#This Row],[Kf]]*(((INDEX(Table4[Velocity (m/s)],MATCH(Table7[[#This Row],[Segment]],Table4[Segment],0)))^2)/2))</f>
        <v/>
      </c>
      <c r="AF1601" s="82" t="str">
        <f>Table4[[#This Row],[Segment]]</f>
        <v/>
      </c>
      <c r="AG1601" s="75"/>
      <c r="AH1601" s="82" t="str">
        <f>IF(Table5[[#This Row],[Segment]]="","",AG1601-Table4[[#This Row],[Total Pressure Drop (kPa)]])</f>
        <v/>
      </c>
    </row>
    <row r="1602" spans="1:34" x14ac:dyDescent="0.25">
      <c r="A1602" s="95" t="str">
        <f>IF('Set Up'!A1599="","",'Set Up'!A1599)</f>
        <v/>
      </c>
      <c r="B1602" s="75" t="s">
        <v>81</v>
      </c>
      <c r="C1602" s="85"/>
      <c r="D1602" s="86" t="str">
        <f>IF(Table4[[#This Row],[Diameter (in)]]="","",(((CONVERT(Table4[[#This Row],[Diameter (in)]],"in","m"))/2)^2)*PI())</f>
        <v/>
      </c>
      <c r="E1602" s="87" t="str">
        <f>IF(Table4[[#This Row],[Area (m2)]]="","",$D$4/Table4[[#This Row],[Area (m2)]])</f>
        <v/>
      </c>
      <c r="F1602" s="85">
        <f t="shared" si="24"/>
        <v>4.6951999999999998</v>
      </c>
      <c r="G1602" s="88" t="str">
        <f>IF(Table4[[#This Row],[Segment]]="","",(CONVERT(Table4[[#This Row],[Diameter (in)]],"in","m")*$B$4*Table4[[#This Row],[Velocity (m/s)]])/$C$4)</f>
        <v/>
      </c>
      <c r="H1602" s="96" t="str">
        <f>IF(Table4[[#This Row],[Segment]]="","",IF(Table4[[#This Row],[Teynold''s Number]]&gt;4000,"TURBULENT","LAMINAR"))</f>
        <v/>
      </c>
      <c r="I1602" s="86" t="str">
        <f>IF(Table4[[#This Row],[Segment]]="","",INDEX(Data!C1599:C1613,MATCH(Table4[Material],Data!B1599:B1613,0)))</f>
        <v/>
      </c>
      <c r="J1602" s="89" t="str">
        <f>IF(Table4[[#This Row],[ε (m)]]="","",Table4[[#This Row],[ε (m)]]/(CONVERT(Table4[[#This Row],[Diameter (in)]],"in","m")))</f>
        <v/>
      </c>
      <c r="K1602" s="96" t="str">
        <f>IF(Table4[[#This Row],[Regime]]="LAMINAR",16/Table4[[#This Row],[Teynold''s Number]],"-")</f>
        <v>-</v>
      </c>
      <c r="L1602" s="86"/>
      <c r="M1602" s="97" t="str">
        <f>IF(Table4[[#This Row],[Regime]]="TURBULENT",(((-4*LOG10(Table4[[#This Row],[ε/D]]/3.7+1.256/(Table4[[#This Row],[Teynold''s Number]]*SQRT(Table4[[#This Row],[f turbulent (guess)]]))))^-1)^2),"")</f>
        <v/>
      </c>
      <c r="N1602" s="91" t="str">
        <f>IF(Table4[[#This Row],[f turbulent]]="","",Table4[[#This Row],[f turbulent (guess)]]-Table4[[#This Row],[f turbulent]])</f>
        <v/>
      </c>
      <c r="O1602" s="87">
        <f>IF(Table4[[#This Row],[Segment]]="",0,IF(C1603="",0,IF(C1603&lt;=Table4[[#This Row],[Diameter (in)]],0,1-(D1602/D1603))))</f>
        <v>0</v>
      </c>
      <c r="P1602" s="92" t="str">
        <f>IF(Table4[[#This Row],[Segment]]="","",IF(C1602&gt;C1603,"",IF(C1603="",0.55,(0.55*(1-D1603/D1602)))))</f>
        <v/>
      </c>
      <c r="Q160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02" s="92" t="str">
        <f>IF(Table4[[#This Row],[Segment]]="","",IF(Table4[[#This Row],[Kexpansion]]="","0",((Table4[[#This Row],[Velocity (m/s)]]^2)/2)*Table4[[#This Row],[Kexpansion]]))</f>
        <v/>
      </c>
      <c r="S1602" s="92" t="str">
        <f>IF(Table4[[#This Row],[Segment]]="","",IF(Table4[[#This Row],[Kcontraction]]="","0",((Table4[[#This Row],[Velocity (m/s)]]^2)/2)*Table4[[#This Row],[Kcontraction]]))</f>
        <v/>
      </c>
      <c r="T1602" s="89" t="str">
        <f>IF(Table4[[#This Row],[Segment]]="","",SUMIF($Y$7:$Y$2000,Table4[[#This Row],[Segment]],$AD$7:$AD$2000))</f>
        <v/>
      </c>
      <c r="U1602" s="95" t="str">
        <f>IF(Table4[[#This Row],[Segment]]="","",Table4[[#This Row],[Hfriction (J/kg)]]+Table4[[#This Row],[Hexpansions (J/kg)]]+Table4[[#This Row],[Hcontractions (J/kg)]]+Table4[[#This Row],[Hf (J/kg)]])</f>
        <v/>
      </c>
      <c r="V1602" s="95" t="str">
        <f>IF(Table4[[#This Row],[Segment]]="","",Table4[[#This Row],[Total Friction Loss (J/kg)]]*Table3[Density (kg/m3)])</f>
        <v/>
      </c>
      <c r="W1602" s="95" t="str">
        <f>IF(Table4[[#This Row],[Segment]]="","",Table4[[#This Row],[Total Pressure Drop (Pa)]]/1000)</f>
        <v/>
      </c>
      <c r="Y1602" s="82" t="str">
        <f>IF('Set Up'!D1825="","",'Set Up'!D1825)</f>
        <v/>
      </c>
      <c r="Z1602" s="82" t="str">
        <f>IF('Set Up'!E1825="","",'Set Up'!E1825)</f>
        <v/>
      </c>
      <c r="AA1602" s="82" t="str">
        <f>IF('Set Up'!F1825="","",'Set Up'!F1825)</f>
        <v/>
      </c>
      <c r="AB1602" s="82" t="str">
        <f>IF('Set Up'!G1825="","",'Set Up'!G1825)</f>
        <v/>
      </c>
      <c r="AC1602" s="82" t="str">
        <f t="array" ref="AC1602">IF(Y1602="","",INDEX(Data!$G$4:$G$51,MATCH(Table7[[#This Row],[Fitting]]&amp;Table7[[#This Row],[Fitting Subtype]],Data!$E$4:$E$51&amp;Data!$F$4:$F$51,0)))</f>
        <v/>
      </c>
      <c r="AD1602" s="89" t="str">
        <f>IF(Table7[[#This Row],[Segment]]="","",Table7[[#This Row],[Quantity]]*Table7[[#This Row],[Kf]]*(((INDEX(Table4[Velocity (m/s)],MATCH(Table7[[#This Row],[Segment]],Table4[Segment],0)))^2)/2))</f>
        <v/>
      </c>
      <c r="AF1602" s="82" t="str">
        <f>Table4[[#This Row],[Segment]]</f>
        <v/>
      </c>
      <c r="AG1602" s="75"/>
      <c r="AH1602" s="82" t="str">
        <f>IF(Table5[[#This Row],[Segment]]="","",AG1602-Table4[[#This Row],[Total Pressure Drop (kPa)]])</f>
        <v/>
      </c>
    </row>
    <row r="1603" spans="1:34" x14ac:dyDescent="0.25">
      <c r="A1603" s="95" t="str">
        <f>IF('Set Up'!A1600="","",'Set Up'!A1600)</f>
        <v/>
      </c>
      <c r="B1603" s="75" t="s">
        <v>81</v>
      </c>
      <c r="C1603" s="85"/>
      <c r="D1603" s="86" t="str">
        <f>IF(Table4[[#This Row],[Diameter (in)]]="","",(((CONVERT(Table4[[#This Row],[Diameter (in)]],"in","m"))/2)^2)*PI())</f>
        <v/>
      </c>
      <c r="E1603" s="87" t="str">
        <f>IF(Table4[[#This Row],[Area (m2)]]="","",$D$4/Table4[[#This Row],[Area (m2)]])</f>
        <v/>
      </c>
      <c r="F1603" s="85">
        <f t="shared" si="24"/>
        <v>4.6951999999999998</v>
      </c>
      <c r="G1603" s="88" t="str">
        <f>IF(Table4[[#This Row],[Segment]]="","",(CONVERT(Table4[[#This Row],[Diameter (in)]],"in","m")*$B$4*Table4[[#This Row],[Velocity (m/s)]])/$C$4)</f>
        <v/>
      </c>
      <c r="H1603" s="96" t="str">
        <f>IF(Table4[[#This Row],[Segment]]="","",IF(Table4[[#This Row],[Teynold''s Number]]&gt;4000,"TURBULENT","LAMINAR"))</f>
        <v/>
      </c>
      <c r="I1603" s="86" t="str">
        <f>IF(Table4[[#This Row],[Segment]]="","",INDEX(Data!C1600:C1614,MATCH(Table4[Material],Data!B1600:B1614,0)))</f>
        <v/>
      </c>
      <c r="J1603" s="89" t="str">
        <f>IF(Table4[[#This Row],[ε (m)]]="","",Table4[[#This Row],[ε (m)]]/(CONVERT(Table4[[#This Row],[Diameter (in)]],"in","m")))</f>
        <v/>
      </c>
      <c r="K1603" s="96" t="str">
        <f>IF(Table4[[#This Row],[Regime]]="LAMINAR",16/Table4[[#This Row],[Teynold''s Number]],"-")</f>
        <v>-</v>
      </c>
      <c r="L1603" s="86"/>
      <c r="M1603" s="97" t="str">
        <f>IF(Table4[[#This Row],[Regime]]="TURBULENT",(((-4*LOG10(Table4[[#This Row],[ε/D]]/3.7+1.256/(Table4[[#This Row],[Teynold''s Number]]*SQRT(Table4[[#This Row],[f turbulent (guess)]]))))^-1)^2),"")</f>
        <v/>
      </c>
      <c r="N1603" s="91" t="str">
        <f>IF(Table4[[#This Row],[f turbulent]]="","",Table4[[#This Row],[f turbulent (guess)]]-Table4[[#This Row],[f turbulent]])</f>
        <v/>
      </c>
      <c r="O1603" s="87">
        <f>IF(Table4[[#This Row],[Segment]]="",0,IF(C1604="",0,IF(C1604&lt;=Table4[[#This Row],[Diameter (in)]],0,1-(D1603/D1604))))</f>
        <v>0</v>
      </c>
      <c r="P1603" s="92" t="str">
        <f>IF(Table4[[#This Row],[Segment]]="","",IF(C1603&gt;C1604,"",IF(C1604="",0.55,(0.55*(1-D1604/D1603)))))</f>
        <v/>
      </c>
      <c r="Q160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03" s="92" t="str">
        <f>IF(Table4[[#This Row],[Segment]]="","",IF(Table4[[#This Row],[Kexpansion]]="","0",((Table4[[#This Row],[Velocity (m/s)]]^2)/2)*Table4[[#This Row],[Kexpansion]]))</f>
        <v/>
      </c>
      <c r="S1603" s="92" t="str">
        <f>IF(Table4[[#This Row],[Segment]]="","",IF(Table4[[#This Row],[Kcontraction]]="","0",((Table4[[#This Row],[Velocity (m/s)]]^2)/2)*Table4[[#This Row],[Kcontraction]]))</f>
        <v/>
      </c>
      <c r="T1603" s="89" t="str">
        <f>IF(Table4[[#This Row],[Segment]]="","",SUMIF($Y$7:$Y$2000,Table4[[#This Row],[Segment]],$AD$7:$AD$2000))</f>
        <v/>
      </c>
      <c r="U1603" s="95" t="str">
        <f>IF(Table4[[#This Row],[Segment]]="","",Table4[[#This Row],[Hfriction (J/kg)]]+Table4[[#This Row],[Hexpansions (J/kg)]]+Table4[[#This Row],[Hcontractions (J/kg)]]+Table4[[#This Row],[Hf (J/kg)]])</f>
        <v/>
      </c>
      <c r="V1603" s="95" t="str">
        <f>IF(Table4[[#This Row],[Segment]]="","",Table4[[#This Row],[Total Friction Loss (J/kg)]]*Table3[Density (kg/m3)])</f>
        <v/>
      </c>
      <c r="W1603" s="95" t="str">
        <f>IF(Table4[[#This Row],[Segment]]="","",Table4[[#This Row],[Total Pressure Drop (Pa)]]/1000)</f>
        <v/>
      </c>
      <c r="Y1603" s="82" t="str">
        <f>IF('Set Up'!D1826="","",'Set Up'!D1826)</f>
        <v/>
      </c>
      <c r="Z1603" s="82" t="str">
        <f>IF('Set Up'!E1826="","",'Set Up'!E1826)</f>
        <v/>
      </c>
      <c r="AA1603" s="82" t="str">
        <f>IF('Set Up'!F1826="","",'Set Up'!F1826)</f>
        <v/>
      </c>
      <c r="AB1603" s="82" t="str">
        <f>IF('Set Up'!G1826="","",'Set Up'!G1826)</f>
        <v/>
      </c>
      <c r="AC1603" s="82" t="str">
        <f t="array" ref="AC1603">IF(Y1603="","",INDEX(Data!$G$4:$G$51,MATCH(Table7[[#This Row],[Fitting]]&amp;Table7[[#This Row],[Fitting Subtype]],Data!$E$4:$E$51&amp;Data!$F$4:$F$51,0)))</f>
        <v/>
      </c>
      <c r="AD1603" s="89" t="str">
        <f>IF(Table7[[#This Row],[Segment]]="","",Table7[[#This Row],[Quantity]]*Table7[[#This Row],[Kf]]*(((INDEX(Table4[Velocity (m/s)],MATCH(Table7[[#This Row],[Segment]],Table4[Segment],0)))^2)/2))</f>
        <v/>
      </c>
      <c r="AF1603" s="82" t="str">
        <f>Table4[[#This Row],[Segment]]</f>
        <v/>
      </c>
      <c r="AG1603" s="75"/>
      <c r="AH1603" s="82" t="str">
        <f>IF(Table5[[#This Row],[Segment]]="","",AG1603-Table4[[#This Row],[Total Pressure Drop (kPa)]])</f>
        <v/>
      </c>
    </row>
    <row r="1604" spans="1:34" x14ac:dyDescent="0.25">
      <c r="A1604" s="95" t="str">
        <f>IF('Set Up'!A1601="","",'Set Up'!A1601)</f>
        <v/>
      </c>
      <c r="B1604" s="75" t="s">
        <v>81</v>
      </c>
      <c r="C1604" s="85"/>
      <c r="D1604" s="86" t="str">
        <f>IF(Table4[[#This Row],[Diameter (in)]]="","",(((CONVERT(Table4[[#This Row],[Diameter (in)]],"in","m"))/2)^2)*PI())</f>
        <v/>
      </c>
      <c r="E1604" s="87" t="str">
        <f>IF(Table4[[#This Row],[Area (m2)]]="","",$D$4/Table4[[#This Row],[Area (m2)]])</f>
        <v/>
      </c>
      <c r="F1604" s="85">
        <f t="shared" si="24"/>
        <v>4.6951999999999998</v>
      </c>
      <c r="G1604" s="88" t="str">
        <f>IF(Table4[[#This Row],[Segment]]="","",(CONVERT(Table4[[#This Row],[Diameter (in)]],"in","m")*$B$4*Table4[[#This Row],[Velocity (m/s)]])/$C$4)</f>
        <v/>
      </c>
      <c r="H1604" s="96" t="str">
        <f>IF(Table4[[#This Row],[Segment]]="","",IF(Table4[[#This Row],[Teynold''s Number]]&gt;4000,"TURBULENT","LAMINAR"))</f>
        <v/>
      </c>
      <c r="I1604" s="86" t="str">
        <f>IF(Table4[[#This Row],[Segment]]="","",INDEX(Data!C1601:C1615,MATCH(Table4[Material],Data!B1601:B1615,0)))</f>
        <v/>
      </c>
      <c r="J1604" s="89" t="str">
        <f>IF(Table4[[#This Row],[ε (m)]]="","",Table4[[#This Row],[ε (m)]]/(CONVERT(Table4[[#This Row],[Diameter (in)]],"in","m")))</f>
        <v/>
      </c>
      <c r="K1604" s="96" t="str">
        <f>IF(Table4[[#This Row],[Regime]]="LAMINAR",16/Table4[[#This Row],[Teynold''s Number]],"-")</f>
        <v>-</v>
      </c>
      <c r="L1604" s="86"/>
      <c r="M1604" s="97" t="str">
        <f>IF(Table4[[#This Row],[Regime]]="TURBULENT",(((-4*LOG10(Table4[[#This Row],[ε/D]]/3.7+1.256/(Table4[[#This Row],[Teynold''s Number]]*SQRT(Table4[[#This Row],[f turbulent (guess)]]))))^-1)^2),"")</f>
        <v/>
      </c>
      <c r="N1604" s="91" t="str">
        <f>IF(Table4[[#This Row],[f turbulent]]="","",Table4[[#This Row],[f turbulent (guess)]]-Table4[[#This Row],[f turbulent]])</f>
        <v/>
      </c>
      <c r="O1604" s="87">
        <f>IF(Table4[[#This Row],[Segment]]="",0,IF(C1605="",0,IF(C1605&lt;=Table4[[#This Row],[Diameter (in)]],0,1-(D1604/D1605))))</f>
        <v>0</v>
      </c>
      <c r="P1604" s="92" t="str">
        <f>IF(Table4[[#This Row],[Segment]]="","",IF(C1604&gt;C1605,"",IF(C1605="",0.55,(0.55*(1-D1605/D1604)))))</f>
        <v/>
      </c>
      <c r="Q160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04" s="92" t="str">
        <f>IF(Table4[[#This Row],[Segment]]="","",IF(Table4[[#This Row],[Kexpansion]]="","0",((Table4[[#This Row],[Velocity (m/s)]]^2)/2)*Table4[[#This Row],[Kexpansion]]))</f>
        <v/>
      </c>
      <c r="S1604" s="92" t="str">
        <f>IF(Table4[[#This Row],[Segment]]="","",IF(Table4[[#This Row],[Kcontraction]]="","0",((Table4[[#This Row],[Velocity (m/s)]]^2)/2)*Table4[[#This Row],[Kcontraction]]))</f>
        <v/>
      </c>
      <c r="T1604" s="89" t="str">
        <f>IF(Table4[[#This Row],[Segment]]="","",SUMIF($Y$7:$Y$2000,Table4[[#This Row],[Segment]],$AD$7:$AD$2000))</f>
        <v/>
      </c>
      <c r="U1604" s="95" t="str">
        <f>IF(Table4[[#This Row],[Segment]]="","",Table4[[#This Row],[Hfriction (J/kg)]]+Table4[[#This Row],[Hexpansions (J/kg)]]+Table4[[#This Row],[Hcontractions (J/kg)]]+Table4[[#This Row],[Hf (J/kg)]])</f>
        <v/>
      </c>
      <c r="V1604" s="95" t="str">
        <f>IF(Table4[[#This Row],[Segment]]="","",Table4[[#This Row],[Total Friction Loss (J/kg)]]*Table3[Density (kg/m3)])</f>
        <v/>
      </c>
      <c r="W1604" s="95" t="str">
        <f>IF(Table4[[#This Row],[Segment]]="","",Table4[[#This Row],[Total Pressure Drop (Pa)]]/1000)</f>
        <v/>
      </c>
      <c r="Y1604" s="82" t="str">
        <f>IF('Set Up'!D1827="","",'Set Up'!D1827)</f>
        <v/>
      </c>
      <c r="Z1604" s="82" t="str">
        <f>IF('Set Up'!E1827="","",'Set Up'!E1827)</f>
        <v/>
      </c>
      <c r="AA1604" s="82" t="str">
        <f>IF('Set Up'!F1827="","",'Set Up'!F1827)</f>
        <v/>
      </c>
      <c r="AB1604" s="82" t="str">
        <f>IF('Set Up'!G1827="","",'Set Up'!G1827)</f>
        <v/>
      </c>
      <c r="AC1604" s="82" t="str">
        <f t="array" ref="AC1604">IF(Y1604="","",INDEX(Data!$G$4:$G$51,MATCH(Table7[[#This Row],[Fitting]]&amp;Table7[[#This Row],[Fitting Subtype]],Data!$E$4:$E$51&amp;Data!$F$4:$F$51,0)))</f>
        <v/>
      </c>
      <c r="AD1604" s="89" t="str">
        <f>IF(Table7[[#This Row],[Segment]]="","",Table7[[#This Row],[Quantity]]*Table7[[#This Row],[Kf]]*(((INDEX(Table4[Velocity (m/s)],MATCH(Table7[[#This Row],[Segment]],Table4[Segment],0)))^2)/2))</f>
        <v/>
      </c>
      <c r="AF1604" s="82" t="str">
        <f>Table4[[#This Row],[Segment]]</f>
        <v/>
      </c>
      <c r="AG1604" s="75"/>
      <c r="AH1604" s="82" t="str">
        <f>IF(Table5[[#This Row],[Segment]]="","",AG1604-Table4[[#This Row],[Total Pressure Drop (kPa)]])</f>
        <v/>
      </c>
    </row>
    <row r="1605" spans="1:34" x14ac:dyDescent="0.25">
      <c r="A1605" s="95" t="str">
        <f>IF('Set Up'!A1602="","",'Set Up'!A1602)</f>
        <v/>
      </c>
      <c r="B1605" s="75" t="s">
        <v>81</v>
      </c>
      <c r="C1605" s="85"/>
      <c r="D1605" s="86" t="str">
        <f>IF(Table4[[#This Row],[Diameter (in)]]="","",(((CONVERT(Table4[[#This Row],[Diameter (in)]],"in","m"))/2)^2)*PI())</f>
        <v/>
      </c>
      <c r="E1605" s="87" t="str">
        <f>IF(Table4[[#This Row],[Area (m2)]]="","",$D$4/Table4[[#This Row],[Area (m2)]])</f>
        <v/>
      </c>
      <c r="F1605" s="85">
        <f t="shared" si="24"/>
        <v>4.6951999999999998</v>
      </c>
      <c r="G1605" s="88" t="str">
        <f>IF(Table4[[#This Row],[Segment]]="","",(CONVERT(Table4[[#This Row],[Diameter (in)]],"in","m")*$B$4*Table4[[#This Row],[Velocity (m/s)]])/$C$4)</f>
        <v/>
      </c>
      <c r="H1605" s="96" t="str">
        <f>IF(Table4[[#This Row],[Segment]]="","",IF(Table4[[#This Row],[Teynold''s Number]]&gt;4000,"TURBULENT","LAMINAR"))</f>
        <v/>
      </c>
      <c r="I1605" s="86" t="str">
        <f>IF(Table4[[#This Row],[Segment]]="","",INDEX(Data!C1602:C1616,MATCH(Table4[Material],Data!B1602:B1616,0)))</f>
        <v/>
      </c>
      <c r="J1605" s="89" t="str">
        <f>IF(Table4[[#This Row],[ε (m)]]="","",Table4[[#This Row],[ε (m)]]/(CONVERT(Table4[[#This Row],[Diameter (in)]],"in","m")))</f>
        <v/>
      </c>
      <c r="K1605" s="96" t="str">
        <f>IF(Table4[[#This Row],[Regime]]="LAMINAR",16/Table4[[#This Row],[Teynold''s Number]],"-")</f>
        <v>-</v>
      </c>
      <c r="L1605" s="86"/>
      <c r="M1605" s="97" t="str">
        <f>IF(Table4[[#This Row],[Regime]]="TURBULENT",(((-4*LOG10(Table4[[#This Row],[ε/D]]/3.7+1.256/(Table4[[#This Row],[Teynold''s Number]]*SQRT(Table4[[#This Row],[f turbulent (guess)]]))))^-1)^2),"")</f>
        <v/>
      </c>
      <c r="N1605" s="91" t="str">
        <f>IF(Table4[[#This Row],[f turbulent]]="","",Table4[[#This Row],[f turbulent (guess)]]-Table4[[#This Row],[f turbulent]])</f>
        <v/>
      </c>
      <c r="O1605" s="87">
        <f>IF(Table4[[#This Row],[Segment]]="",0,IF(C1606="",0,IF(C1606&lt;=Table4[[#This Row],[Diameter (in)]],0,1-(D1605/D1606))))</f>
        <v>0</v>
      </c>
      <c r="P1605" s="92" t="str">
        <f>IF(Table4[[#This Row],[Segment]]="","",IF(C1605&gt;C1606,"",IF(C1606="",0.55,(0.55*(1-D1606/D1605)))))</f>
        <v/>
      </c>
      <c r="Q160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05" s="92" t="str">
        <f>IF(Table4[[#This Row],[Segment]]="","",IF(Table4[[#This Row],[Kexpansion]]="","0",((Table4[[#This Row],[Velocity (m/s)]]^2)/2)*Table4[[#This Row],[Kexpansion]]))</f>
        <v/>
      </c>
      <c r="S1605" s="92" t="str">
        <f>IF(Table4[[#This Row],[Segment]]="","",IF(Table4[[#This Row],[Kcontraction]]="","0",((Table4[[#This Row],[Velocity (m/s)]]^2)/2)*Table4[[#This Row],[Kcontraction]]))</f>
        <v/>
      </c>
      <c r="T1605" s="89" t="str">
        <f>IF(Table4[[#This Row],[Segment]]="","",SUMIF($Y$7:$Y$2000,Table4[[#This Row],[Segment]],$AD$7:$AD$2000))</f>
        <v/>
      </c>
      <c r="U1605" s="95" t="str">
        <f>IF(Table4[[#This Row],[Segment]]="","",Table4[[#This Row],[Hfriction (J/kg)]]+Table4[[#This Row],[Hexpansions (J/kg)]]+Table4[[#This Row],[Hcontractions (J/kg)]]+Table4[[#This Row],[Hf (J/kg)]])</f>
        <v/>
      </c>
      <c r="V1605" s="95" t="str">
        <f>IF(Table4[[#This Row],[Segment]]="","",Table4[[#This Row],[Total Friction Loss (J/kg)]]*Table3[Density (kg/m3)])</f>
        <v/>
      </c>
      <c r="W1605" s="95" t="str">
        <f>IF(Table4[[#This Row],[Segment]]="","",Table4[[#This Row],[Total Pressure Drop (Pa)]]/1000)</f>
        <v/>
      </c>
      <c r="Y1605" s="82" t="str">
        <f>IF('Set Up'!D1828="","",'Set Up'!D1828)</f>
        <v/>
      </c>
      <c r="Z1605" s="82" t="str">
        <f>IF('Set Up'!E1828="","",'Set Up'!E1828)</f>
        <v/>
      </c>
      <c r="AA1605" s="82" t="str">
        <f>IF('Set Up'!F1828="","",'Set Up'!F1828)</f>
        <v/>
      </c>
      <c r="AB1605" s="82" t="str">
        <f>IF('Set Up'!G1828="","",'Set Up'!G1828)</f>
        <v/>
      </c>
      <c r="AC1605" s="82" t="str">
        <f t="array" ref="AC1605">IF(Y1605="","",INDEX(Data!$G$4:$G$51,MATCH(Table7[[#This Row],[Fitting]]&amp;Table7[[#This Row],[Fitting Subtype]],Data!$E$4:$E$51&amp;Data!$F$4:$F$51,0)))</f>
        <v/>
      </c>
      <c r="AD1605" s="89" t="str">
        <f>IF(Table7[[#This Row],[Segment]]="","",Table7[[#This Row],[Quantity]]*Table7[[#This Row],[Kf]]*(((INDEX(Table4[Velocity (m/s)],MATCH(Table7[[#This Row],[Segment]],Table4[Segment],0)))^2)/2))</f>
        <v/>
      </c>
      <c r="AF1605" s="82" t="str">
        <f>Table4[[#This Row],[Segment]]</f>
        <v/>
      </c>
      <c r="AG1605" s="75"/>
      <c r="AH1605" s="82" t="str">
        <f>IF(Table5[[#This Row],[Segment]]="","",AG1605-Table4[[#This Row],[Total Pressure Drop (kPa)]])</f>
        <v/>
      </c>
    </row>
    <row r="1606" spans="1:34" x14ac:dyDescent="0.25">
      <c r="A1606" s="95" t="str">
        <f>IF('Set Up'!A1603="","",'Set Up'!A1603)</f>
        <v/>
      </c>
      <c r="B1606" s="75" t="s">
        <v>81</v>
      </c>
      <c r="C1606" s="85"/>
      <c r="D1606" s="86" t="str">
        <f>IF(Table4[[#This Row],[Diameter (in)]]="","",(((CONVERT(Table4[[#This Row],[Diameter (in)]],"in","m"))/2)^2)*PI())</f>
        <v/>
      </c>
      <c r="E1606" s="87" t="str">
        <f>IF(Table4[[#This Row],[Area (m2)]]="","",$D$4/Table4[[#This Row],[Area (m2)]])</f>
        <v/>
      </c>
      <c r="F1606" s="85">
        <f t="shared" si="24"/>
        <v>4.6951999999999998</v>
      </c>
      <c r="G1606" s="88" t="str">
        <f>IF(Table4[[#This Row],[Segment]]="","",(CONVERT(Table4[[#This Row],[Diameter (in)]],"in","m")*$B$4*Table4[[#This Row],[Velocity (m/s)]])/$C$4)</f>
        <v/>
      </c>
      <c r="H1606" s="96" t="str">
        <f>IF(Table4[[#This Row],[Segment]]="","",IF(Table4[[#This Row],[Teynold''s Number]]&gt;4000,"TURBULENT","LAMINAR"))</f>
        <v/>
      </c>
      <c r="I1606" s="86" t="str">
        <f>IF(Table4[[#This Row],[Segment]]="","",INDEX(Data!C1603:C1617,MATCH(Table4[Material],Data!B1603:B1617,0)))</f>
        <v/>
      </c>
      <c r="J1606" s="89" t="str">
        <f>IF(Table4[[#This Row],[ε (m)]]="","",Table4[[#This Row],[ε (m)]]/(CONVERT(Table4[[#This Row],[Diameter (in)]],"in","m")))</f>
        <v/>
      </c>
      <c r="K1606" s="96" t="str">
        <f>IF(Table4[[#This Row],[Regime]]="LAMINAR",16/Table4[[#This Row],[Teynold''s Number]],"-")</f>
        <v>-</v>
      </c>
      <c r="L1606" s="86"/>
      <c r="M1606" s="97" t="str">
        <f>IF(Table4[[#This Row],[Regime]]="TURBULENT",(((-4*LOG10(Table4[[#This Row],[ε/D]]/3.7+1.256/(Table4[[#This Row],[Teynold''s Number]]*SQRT(Table4[[#This Row],[f turbulent (guess)]]))))^-1)^2),"")</f>
        <v/>
      </c>
      <c r="N1606" s="91" t="str">
        <f>IF(Table4[[#This Row],[f turbulent]]="","",Table4[[#This Row],[f turbulent (guess)]]-Table4[[#This Row],[f turbulent]])</f>
        <v/>
      </c>
      <c r="O1606" s="87">
        <f>IF(Table4[[#This Row],[Segment]]="",0,IF(C1607="",0,IF(C1607&lt;=Table4[[#This Row],[Diameter (in)]],0,1-(D1606/D1607))))</f>
        <v>0</v>
      </c>
      <c r="P1606" s="92" t="str">
        <f>IF(Table4[[#This Row],[Segment]]="","",IF(C1606&gt;C1607,"",IF(C1607="",0.55,(0.55*(1-D1607/D1606)))))</f>
        <v/>
      </c>
      <c r="Q160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06" s="92" t="str">
        <f>IF(Table4[[#This Row],[Segment]]="","",IF(Table4[[#This Row],[Kexpansion]]="","0",((Table4[[#This Row],[Velocity (m/s)]]^2)/2)*Table4[[#This Row],[Kexpansion]]))</f>
        <v/>
      </c>
      <c r="S1606" s="92" t="str">
        <f>IF(Table4[[#This Row],[Segment]]="","",IF(Table4[[#This Row],[Kcontraction]]="","0",((Table4[[#This Row],[Velocity (m/s)]]^2)/2)*Table4[[#This Row],[Kcontraction]]))</f>
        <v/>
      </c>
      <c r="T1606" s="89" t="str">
        <f>IF(Table4[[#This Row],[Segment]]="","",SUMIF($Y$7:$Y$2000,Table4[[#This Row],[Segment]],$AD$7:$AD$2000))</f>
        <v/>
      </c>
      <c r="U1606" s="95" t="str">
        <f>IF(Table4[[#This Row],[Segment]]="","",Table4[[#This Row],[Hfriction (J/kg)]]+Table4[[#This Row],[Hexpansions (J/kg)]]+Table4[[#This Row],[Hcontractions (J/kg)]]+Table4[[#This Row],[Hf (J/kg)]])</f>
        <v/>
      </c>
      <c r="V1606" s="95" t="str">
        <f>IF(Table4[[#This Row],[Segment]]="","",Table4[[#This Row],[Total Friction Loss (J/kg)]]*Table3[Density (kg/m3)])</f>
        <v/>
      </c>
      <c r="W1606" s="95" t="str">
        <f>IF(Table4[[#This Row],[Segment]]="","",Table4[[#This Row],[Total Pressure Drop (Pa)]]/1000)</f>
        <v/>
      </c>
      <c r="Y1606" s="82" t="str">
        <f>IF('Set Up'!D1829="","",'Set Up'!D1829)</f>
        <v/>
      </c>
      <c r="Z1606" s="82" t="str">
        <f>IF('Set Up'!E1829="","",'Set Up'!E1829)</f>
        <v/>
      </c>
      <c r="AA1606" s="82" t="str">
        <f>IF('Set Up'!F1829="","",'Set Up'!F1829)</f>
        <v/>
      </c>
      <c r="AB1606" s="82" t="str">
        <f>IF('Set Up'!G1829="","",'Set Up'!G1829)</f>
        <v/>
      </c>
      <c r="AC1606" s="82" t="str">
        <f t="array" ref="AC1606">IF(Y1606="","",INDEX(Data!$G$4:$G$51,MATCH(Table7[[#This Row],[Fitting]]&amp;Table7[[#This Row],[Fitting Subtype]],Data!$E$4:$E$51&amp;Data!$F$4:$F$51,0)))</f>
        <v/>
      </c>
      <c r="AD1606" s="89" t="str">
        <f>IF(Table7[[#This Row],[Segment]]="","",Table7[[#This Row],[Quantity]]*Table7[[#This Row],[Kf]]*(((INDEX(Table4[Velocity (m/s)],MATCH(Table7[[#This Row],[Segment]],Table4[Segment],0)))^2)/2))</f>
        <v/>
      </c>
      <c r="AF1606" s="82" t="str">
        <f>Table4[[#This Row],[Segment]]</f>
        <v/>
      </c>
      <c r="AG1606" s="75"/>
      <c r="AH1606" s="82" t="str">
        <f>IF(Table5[[#This Row],[Segment]]="","",AG1606-Table4[[#This Row],[Total Pressure Drop (kPa)]])</f>
        <v/>
      </c>
    </row>
    <row r="1607" spans="1:34" x14ac:dyDescent="0.25">
      <c r="A1607" s="95" t="str">
        <f>IF('Set Up'!A1604="","",'Set Up'!A1604)</f>
        <v/>
      </c>
      <c r="B1607" s="75" t="s">
        <v>81</v>
      </c>
      <c r="C1607" s="85"/>
      <c r="D1607" s="86" t="str">
        <f>IF(Table4[[#This Row],[Diameter (in)]]="","",(((CONVERT(Table4[[#This Row],[Diameter (in)]],"in","m"))/2)^2)*PI())</f>
        <v/>
      </c>
      <c r="E1607" s="87" t="str">
        <f>IF(Table4[[#This Row],[Area (m2)]]="","",$D$4/Table4[[#This Row],[Area (m2)]])</f>
        <v/>
      </c>
      <c r="F1607" s="85">
        <f t="shared" ref="F1607:F1670" si="25">5 - CONVERT(1,"ft","m")</f>
        <v>4.6951999999999998</v>
      </c>
      <c r="G1607" s="88" t="str">
        <f>IF(Table4[[#This Row],[Segment]]="","",(CONVERT(Table4[[#This Row],[Diameter (in)]],"in","m")*$B$4*Table4[[#This Row],[Velocity (m/s)]])/$C$4)</f>
        <v/>
      </c>
      <c r="H1607" s="96" t="str">
        <f>IF(Table4[[#This Row],[Segment]]="","",IF(Table4[[#This Row],[Teynold''s Number]]&gt;4000,"TURBULENT","LAMINAR"))</f>
        <v/>
      </c>
      <c r="I1607" s="86" t="str">
        <f>IF(Table4[[#This Row],[Segment]]="","",INDEX(Data!C1604:C1618,MATCH(Table4[Material],Data!B1604:B1618,0)))</f>
        <v/>
      </c>
      <c r="J1607" s="89" t="str">
        <f>IF(Table4[[#This Row],[ε (m)]]="","",Table4[[#This Row],[ε (m)]]/(CONVERT(Table4[[#This Row],[Diameter (in)]],"in","m")))</f>
        <v/>
      </c>
      <c r="K1607" s="96" t="str">
        <f>IF(Table4[[#This Row],[Regime]]="LAMINAR",16/Table4[[#This Row],[Teynold''s Number]],"-")</f>
        <v>-</v>
      </c>
      <c r="L1607" s="86"/>
      <c r="M1607" s="97" t="str">
        <f>IF(Table4[[#This Row],[Regime]]="TURBULENT",(((-4*LOG10(Table4[[#This Row],[ε/D]]/3.7+1.256/(Table4[[#This Row],[Teynold''s Number]]*SQRT(Table4[[#This Row],[f turbulent (guess)]]))))^-1)^2),"")</f>
        <v/>
      </c>
      <c r="N1607" s="91" t="str">
        <f>IF(Table4[[#This Row],[f turbulent]]="","",Table4[[#This Row],[f turbulent (guess)]]-Table4[[#This Row],[f turbulent]])</f>
        <v/>
      </c>
      <c r="O1607" s="87">
        <f>IF(Table4[[#This Row],[Segment]]="",0,IF(C1608="",0,IF(C1608&lt;=Table4[[#This Row],[Diameter (in)]],0,1-(D1607/D1608))))</f>
        <v>0</v>
      </c>
      <c r="P1607" s="92" t="str">
        <f>IF(Table4[[#This Row],[Segment]]="","",IF(C1607&gt;C1608,"",IF(C1608="",0.55,(0.55*(1-D1608/D1607)))))</f>
        <v/>
      </c>
      <c r="Q160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07" s="92" t="str">
        <f>IF(Table4[[#This Row],[Segment]]="","",IF(Table4[[#This Row],[Kexpansion]]="","0",((Table4[[#This Row],[Velocity (m/s)]]^2)/2)*Table4[[#This Row],[Kexpansion]]))</f>
        <v/>
      </c>
      <c r="S1607" s="92" t="str">
        <f>IF(Table4[[#This Row],[Segment]]="","",IF(Table4[[#This Row],[Kcontraction]]="","0",((Table4[[#This Row],[Velocity (m/s)]]^2)/2)*Table4[[#This Row],[Kcontraction]]))</f>
        <v/>
      </c>
      <c r="T1607" s="89" t="str">
        <f>IF(Table4[[#This Row],[Segment]]="","",SUMIF($Y$7:$Y$2000,Table4[[#This Row],[Segment]],$AD$7:$AD$2000))</f>
        <v/>
      </c>
      <c r="U1607" s="95" t="str">
        <f>IF(Table4[[#This Row],[Segment]]="","",Table4[[#This Row],[Hfriction (J/kg)]]+Table4[[#This Row],[Hexpansions (J/kg)]]+Table4[[#This Row],[Hcontractions (J/kg)]]+Table4[[#This Row],[Hf (J/kg)]])</f>
        <v/>
      </c>
      <c r="V1607" s="95" t="str">
        <f>IF(Table4[[#This Row],[Segment]]="","",Table4[[#This Row],[Total Friction Loss (J/kg)]]*Table3[Density (kg/m3)])</f>
        <v/>
      </c>
      <c r="W1607" s="95" t="str">
        <f>IF(Table4[[#This Row],[Segment]]="","",Table4[[#This Row],[Total Pressure Drop (Pa)]]/1000)</f>
        <v/>
      </c>
      <c r="Y1607" s="82" t="str">
        <f>IF('Set Up'!D1830="","",'Set Up'!D1830)</f>
        <v/>
      </c>
      <c r="Z1607" s="82" t="str">
        <f>IF('Set Up'!E1830="","",'Set Up'!E1830)</f>
        <v/>
      </c>
      <c r="AA1607" s="82" t="str">
        <f>IF('Set Up'!F1830="","",'Set Up'!F1830)</f>
        <v/>
      </c>
      <c r="AB1607" s="82" t="str">
        <f>IF('Set Up'!G1830="","",'Set Up'!G1830)</f>
        <v/>
      </c>
      <c r="AC1607" s="82" t="str">
        <f t="array" ref="AC1607">IF(Y1607="","",INDEX(Data!$G$4:$G$51,MATCH(Table7[[#This Row],[Fitting]]&amp;Table7[[#This Row],[Fitting Subtype]],Data!$E$4:$E$51&amp;Data!$F$4:$F$51,0)))</f>
        <v/>
      </c>
      <c r="AD1607" s="89" t="str">
        <f>IF(Table7[[#This Row],[Segment]]="","",Table7[[#This Row],[Quantity]]*Table7[[#This Row],[Kf]]*(((INDEX(Table4[Velocity (m/s)],MATCH(Table7[[#This Row],[Segment]],Table4[Segment],0)))^2)/2))</f>
        <v/>
      </c>
      <c r="AF1607" s="82" t="str">
        <f>Table4[[#This Row],[Segment]]</f>
        <v/>
      </c>
      <c r="AG1607" s="75"/>
      <c r="AH1607" s="82" t="str">
        <f>IF(Table5[[#This Row],[Segment]]="","",AG1607-Table4[[#This Row],[Total Pressure Drop (kPa)]])</f>
        <v/>
      </c>
    </row>
    <row r="1608" spans="1:34" x14ac:dyDescent="0.25">
      <c r="A1608" s="95" t="str">
        <f>IF('Set Up'!A1605="","",'Set Up'!A1605)</f>
        <v/>
      </c>
      <c r="B1608" s="75" t="s">
        <v>81</v>
      </c>
      <c r="C1608" s="85"/>
      <c r="D1608" s="86" t="str">
        <f>IF(Table4[[#This Row],[Diameter (in)]]="","",(((CONVERT(Table4[[#This Row],[Diameter (in)]],"in","m"))/2)^2)*PI())</f>
        <v/>
      </c>
      <c r="E1608" s="87" t="str">
        <f>IF(Table4[[#This Row],[Area (m2)]]="","",$D$4/Table4[[#This Row],[Area (m2)]])</f>
        <v/>
      </c>
      <c r="F1608" s="85">
        <f t="shared" si="25"/>
        <v>4.6951999999999998</v>
      </c>
      <c r="G1608" s="88" t="str">
        <f>IF(Table4[[#This Row],[Segment]]="","",(CONVERT(Table4[[#This Row],[Diameter (in)]],"in","m")*$B$4*Table4[[#This Row],[Velocity (m/s)]])/$C$4)</f>
        <v/>
      </c>
      <c r="H1608" s="96" t="str">
        <f>IF(Table4[[#This Row],[Segment]]="","",IF(Table4[[#This Row],[Teynold''s Number]]&gt;4000,"TURBULENT","LAMINAR"))</f>
        <v/>
      </c>
      <c r="I1608" s="86" t="str">
        <f>IF(Table4[[#This Row],[Segment]]="","",INDEX(Data!C1605:C1619,MATCH(Table4[Material],Data!B1605:B1619,0)))</f>
        <v/>
      </c>
      <c r="J1608" s="89" t="str">
        <f>IF(Table4[[#This Row],[ε (m)]]="","",Table4[[#This Row],[ε (m)]]/(CONVERT(Table4[[#This Row],[Diameter (in)]],"in","m")))</f>
        <v/>
      </c>
      <c r="K1608" s="96" t="str">
        <f>IF(Table4[[#This Row],[Regime]]="LAMINAR",16/Table4[[#This Row],[Teynold''s Number]],"-")</f>
        <v>-</v>
      </c>
      <c r="L1608" s="86"/>
      <c r="M1608" s="97" t="str">
        <f>IF(Table4[[#This Row],[Regime]]="TURBULENT",(((-4*LOG10(Table4[[#This Row],[ε/D]]/3.7+1.256/(Table4[[#This Row],[Teynold''s Number]]*SQRT(Table4[[#This Row],[f turbulent (guess)]]))))^-1)^2),"")</f>
        <v/>
      </c>
      <c r="N1608" s="91" t="str">
        <f>IF(Table4[[#This Row],[f turbulent]]="","",Table4[[#This Row],[f turbulent (guess)]]-Table4[[#This Row],[f turbulent]])</f>
        <v/>
      </c>
      <c r="O1608" s="87">
        <f>IF(Table4[[#This Row],[Segment]]="",0,IF(C1609="",0,IF(C1609&lt;=Table4[[#This Row],[Diameter (in)]],0,1-(D1608/D1609))))</f>
        <v>0</v>
      </c>
      <c r="P1608" s="92" t="str">
        <f>IF(Table4[[#This Row],[Segment]]="","",IF(C1608&gt;C1609,"",IF(C1609="",0.55,(0.55*(1-D1609/D1608)))))</f>
        <v/>
      </c>
      <c r="Q160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08" s="92" t="str">
        <f>IF(Table4[[#This Row],[Segment]]="","",IF(Table4[[#This Row],[Kexpansion]]="","0",((Table4[[#This Row],[Velocity (m/s)]]^2)/2)*Table4[[#This Row],[Kexpansion]]))</f>
        <v/>
      </c>
      <c r="S1608" s="92" t="str">
        <f>IF(Table4[[#This Row],[Segment]]="","",IF(Table4[[#This Row],[Kcontraction]]="","0",((Table4[[#This Row],[Velocity (m/s)]]^2)/2)*Table4[[#This Row],[Kcontraction]]))</f>
        <v/>
      </c>
      <c r="T1608" s="89" t="str">
        <f>IF(Table4[[#This Row],[Segment]]="","",SUMIF($Y$7:$Y$2000,Table4[[#This Row],[Segment]],$AD$7:$AD$2000))</f>
        <v/>
      </c>
      <c r="U1608" s="95" t="str">
        <f>IF(Table4[[#This Row],[Segment]]="","",Table4[[#This Row],[Hfriction (J/kg)]]+Table4[[#This Row],[Hexpansions (J/kg)]]+Table4[[#This Row],[Hcontractions (J/kg)]]+Table4[[#This Row],[Hf (J/kg)]])</f>
        <v/>
      </c>
      <c r="V1608" s="95" t="str">
        <f>IF(Table4[[#This Row],[Segment]]="","",Table4[[#This Row],[Total Friction Loss (J/kg)]]*Table3[Density (kg/m3)])</f>
        <v/>
      </c>
      <c r="W1608" s="95" t="str">
        <f>IF(Table4[[#This Row],[Segment]]="","",Table4[[#This Row],[Total Pressure Drop (Pa)]]/1000)</f>
        <v/>
      </c>
      <c r="Y1608" s="82" t="str">
        <f>IF('Set Up'!D1831="","",'Set Up'!D1831)</f>
        <v/>
      </c>
      <c r="Z1608" s="82" t="str">
        <f>IF('Set Up'!E1831="","",'Set Up'!E1831)</f>
        <v/>
      </c>
      <c r="AA1608" s="82" t="str">
        <f>IF('Set Up'!F1831="","",'Set Up'!F1831)</f>
        <v/>
      </c>
      <c r="AB1608" s="82" t="str">
        <f>IF('Set Up'!G1831="","",'Set Up'!G1831)</f>
        <v/>
      </c>
      <c r="AC1608" s="82" t="str">
        <f t="array" ref="AC1608">IF(Y1608="","",INDEX(Data!$G$4:$G$51,MATCH(Table7[[#This Row],[Fitting]]&amp;Table7[[#This Row],[Fitting Subtype]],Data!$E$4:$E$51&amp;Data!$F$4:$F$51,0)))</f>
        <v/>
      </c>
      <c r="AD1608" s="89" t="str">
        <f>IF(Table7[[#This Row],[Segment]]="","",Table7[[#This Row],[Quantity]]*Table7[[#This Row],[Kf]]*(((INDEX(Table4[Velocity (m/s)],MATCH(Table7[[#This Row],[Segment]],Table4[Segment],0)))^2)/2))</f>
        <v/>
      </c>
      <c r="AF1608" s="82" t="str">
        <f>Table4[[#This Row],[Segment]]</f>
        <v/>
      </c>
      <c r="AG1608" s="75"/>
      <c r="AH1608" s="82" t="str">
        <f>IF(Table5[[#This Row],[Segment]]="","",AG1608-Table4[[#This Row],[Total Pressure Drop (kPa)]])</f>
        <v/>
      </c>
    </row>
    <row r="1609" spans="1:34" x14ac:dyDescent="0.25">
      <c r="A1609" s="95" t="str">
        <f>IF('Set Up'!A1606="","",'Set Up'!A1606)</f>
        <v/>
      </c>
      <c r="B1609" s="75" t="s">
        <v>81</v>
      </c>
      <c r="C1609" s="85"/>
      <c r="D1609" s="86" t="str">
        <f>IF(Table4[[#This Row],[Diameter (in)]]="","",(((CONVERT(Table4[[#This Row],[Diameter (in)]],"in","m"))/2)^2)*PI())</f>
        <v/>
      </c>
      <c r="E1609" s="87" t="str">
        <f>IF(Table4[[#This Row],[Area (m2)]]="","",$D$4/Table4[[#This Row],[Area (m2)]])</f>
        <v/>
      </c>
      <c r="F1609" s="85">
        <f t="shared" si="25"/>
        <v>4.6951999999999998</v>
      </c>
      <c r="G1609" s="88" t="str">
        <f>IF(Table4[[#This Row],[Segment]]="","",(CONVERT(Table4[[#This Row],[Diameter (in)]],"in","m")*$B$4*Table4[[#This Row],[Velocity (m/s)]])/$C$4)</f>
        <v/>
      </c>
      <c r="H1609" s="96" t="str">
        <f>IF(Table4[[#This Row],[Segment]]="","",IF(Table4[[#This Row],[Teynold''s Number]]&gt;4000,"TURBULENT","LAMINAR"))</f>
        <v/>
      </c>
      <c r="I1609" s="86" t="str">
        <f>IF(Table4[[#This Row],[Segment]]="","",INDEX(Data!C1606:C1620,MATCH(Table4[Material],Data!B1606:B1620,0)))</f>
        <v/>
      </c>
      <c r="J1609" s="89" t="str">
        <f>IF(Table4[[#This Row],[ε (m)]]="","",Table4[[#This Row],[ε (m)]]/(CONVERT(Table4[[#This Row],[Diameter (in)]],"in","m")))</f>
        <v/>
      </c>
      <c r="K1609" s="96" t="str">
        <f>IF(Table4[[#This Row],[Regime]]="LAMINAR",16/Table4[[#This Row],[Teynold''s Number]],"-")</f>
        <v>-</v>
      </c>
      <c r="L1609" s="86"/>
      <c r="M1609" s="97" t="str">
        <f>IF(Table4[[#This Row],[Regime]]="TURBULENT",(((-4*LOG10(Table4[[#This Row],[ε/D]]/3.7+1.256/(Table4[[#This Row],[Teynold''s Number]]*SQRT(Table4[[#This Row],[f turbulent (guess)]]))))^-1)^2),"")</f>
        <v/>
      </c>
      <c r="N1609" s="91" t="str">
        <f>IF(Table4[[#This Row],[f turbulent]]="","",Table4[[#This Row],[f turbulent (guess)]]-Table4[[#This Row],[f turbulent]])</f>
        <v/>
      </c>
      <c r="O1609" s="87">
        <f>IF(Table4[[#This Row],[Segment]]="",0,IF(C1610="",0,IF(C1610&lt;=Table4[[#This Row],[Diameter (in)]],0,1-(D1609/D1610))))</f>
        <v>0</v>
      </c>
      <c r="P1609" s="92" t="str">
        <f>IF(Table4[[#This Row],[Segment]]="","",IF(C1609&gt;C1610,"",IF(C1610="",0.55,(0.55*(1-D1610/D1609)))))</f>
        <v/>
      </c>
      <c r="Q160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09" s="92" t="str">
        <f>IF(Table4[[#This Row],[Segment]]="","",IF(Table4[[#This Row],[Kexpansion]]="","0",((Table4[[#This Row],[Velocity (m/s)]]^2)/2)*Table4[[#This Row],[Kexpansion]]))</f>
        <v/>
      </c>
      <c r="S1609" s="92" t="str">
        <f>IF(Table4[[#This Row],[Segment]]="","",IF(Table4[[#This Row],[Kcontraction]]="","0",((Table4[[#This Row],[Velocity (m/s)]]^2)/2)*Table4[[#This Row],[Kcontraction]]))</f>
        <v/>
      </c>
      <c r="T1609" s="89" t="str">
        <f>IF(Table4[[#This Row],[Segment]]="","",SUMIF($Y$7:$Y$2000,Table4[[#This Row],[Segment]],$AD$7:$AD$2000))</f>
        <v/>
      </c>
      <c r="U1609" s="95" t="str">
        <f>IF(Table4[[#This Row],[Segment]]="","",Table4[[#This Row],[Hfriction (J/kg)]]+Table4[[#This Row],[Hexpansions (J/kg)]]+Table4[[#This Row],[Hcontractions (J/kg)]]+Table4[[#This Row],[Hf (J/kg)]])</f>
        <v/>
      </c>
      <c r="V1609" s="95" t="str">
        <f>IF(Table4[[#This Row],[Segment]]="","",Table4[[#This Row],[Total Friction Loss (J/kg)]]*Table3[Density (kg/m3)])</f>
        <v/>
      </c>
      <c r="W1609" s="95" t="str">
        <f>IF(Table4[[#This Row],[Segment]]="","",Table4[[#This Row],[Total Pressure Drop (Pa)]]/1000)</f>
        <v/>
      </c>
      <c r="Y1609" s="82" t="str">
        <f>IF('Set Up'!D1832="","",'Set Up'!D1832)</f>
        <v/>
      </c>
      <c r="Z1609" s="82" t="str">
        <f>IF('Set Up'!E1832="","",'Set Up'!E1832)</f>
        <v/>
      </c>
      <c r="AA1609" s="82" t="str">
        <f>IF('Set Up'!F1832="","",'Set Up'!F1832)</f>
        <v/>
      </c>
      <c r="AB1609" s="82" t="str">
        <f>IF('Set Up'!G1832="","",'Set Up'!G1832)</f>
        <v/>
      </c>
      <c r="AC1609" s="82" t="str">
        <f t="array" ref="AC1609">IF(Y1609="","",INDEX(Data!$G$4:$G$51,MATCH(Table7[[#This Row],[Fitting]]&amp;Table7[[#This Row],[Fitting Subtype]],Data!$E$4:$E$51&amp;Data!$F$4:$F$51,0)))</f>
        <v/>
      </c>
      <c r="AD1609" s="89" t="str">
        <f>IF(Table7[[#This Row],[Segment]]="","",Table7[[#This Row],[Quantity]]*Table7[[#This Row],[Kf]]*(((INDEX(Table4[Velocity (m/s)],MATCH(Table7[[#This Row],[Segment]],Table4[Segment],0)))^2)/2))</f>
        <v/>
      </c>
      <c r="AF1609" s="82" t="str">
        <f>Table4[[#This Row],[Segment]]</f>
        <v/>
      </c>
      <c r="AG1609" s="75"/>
      <c r="AH1609" s="82" t="str">
        <f>IF(Table5[[#This Row],[Segment]]="","",AG1609-Table4[[#This Row],[Total Pressure Drop (kPa)]])</f>
        <v/>
      </c>
    </row>
    <row r="1610" spans="1:34" x14ac:dyDescent="0.25">
      <c r="A1610" s="95" t="str">
        <f>IF('Set Up'!A1607="","",'Set Up'!A1607)</f>
        <v/>
      </c>
      <c r="B1610" s="75" t="s">
        <v>81</v>
      </c>
      <c r="C1610" s="85"/>
      <c r="D1610" s="86" t="str">
        <f>IF(Table4[[#This Row],[Diameter (in)]]="","",(((CONVERT(Table4[[#This Row],[Diameter (in)]],"in","m"))/2)^2)*PI())</f>
        <v/>
      </c>
      <c r="E1610" s="87" t="str">
        <f>IF(Table4[[#This Row],[Area (m2)]]="","",$D$4/Table4[[#This Row],[Area (m2)]])</f>
        <v/>
      </c>
      <c r="F1610" s="85">
        <f t="shared" si="25"/>
        <v>4.6951999999999998</v>
      </c>
      <c r="G1610" s="88" t="str">
        <f>IF(Table4[[#This Row],[Segment]]="","",(CONVERT(Table4[[#This Row],[Diameter (in)]],"in","m")*$B$4*Table4[[#This Row],[Velocity (m/s)]])/$C$4)</f>
        <v/>
      </c>
      <c r="H1610" s="96" t="str">
        <f>IF(Table4[[#This Row],[Segment]]="","",IF(Table4[[#This Row],[Teynold''s Number]]&gt;4000,"TURBULENT","LAMINAR"))</f>
        <v/>
      </c>
      <c r="I1610" s="86" t="str">
        <f>IF(Table4[[#This Row],[Segment]]="","",INDEX(Data!C1607:C1621,MATCH(Table4[Material],Data!B1607:B1621,0)))</f>
        <v/>
      </c>
      <c r="J1610" s="89" t="str">
        <f>IF(Table4[[#This Row],[ε (m)]]="","",Table4[[#This Row],[ε (m)]]/(CONVERT(Table4[[#This Row],[Diameter (in)]],"in","m")))</f>
        <v/>
      </c>
      <c r="K1610" s="96" t="str">
        <f>IF(Table4[[#This Row],[Regime]]="LAMINAR",16/Table4[[#This Row],[Teynold''s Number]],"-")</f>
        <v>-</v>
      </c>
      <c r="L1610" s="86"/>
      <c r="M1610" s="97" t="str">
        <f>IF(Table4[[#This Row],[Regime]]="TURBULENT",(((-4*LOG10(Table4[[#This Row],[ε/D]]/3.7+1.256/(Table4[[#This Row],[Teynold''s Number]]*SQRT(Table4[[#This Row],[f turbulent (guess)]]))))^-1)^2),"")</f>
        <v/>
      </c>
      <c r="N1610" s="91" t="str">
        <f>IF(Table4[[#This Row],[f turbulent]]="","",Table4[[#This Row],[f turbulent (guess)]]-Table4[[#This Row],[f turbulent]])</f>
        <v/>
      </c>
      <c r="O1610" s="87">
        <f>IF(Table4[[#This Row],[Segment]]="",0,IF(C1611="",0,IF(C1611&lt;=Table4[[#This Row],[Diameter (in)]],0,1-(D1610/D1611))))</f>
        <v>0</v>
      </c>
      <c r="P1610" s="92" t="str">
        <f>IF(Table4[[#This Row],[Segment]]="","",IF(C1610&gt;C1611,"",IF(C1611="",0.55,(0.55*(1-D1611/D1610)))))</f>
        <v/>
      </c>
      <c r="Q161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10" s="92" t="str">
        <f>IF(Table4[[#This Row],[Segment]]="","",IF(Table4[[#This Row],[Kexpansion]]="","0",((Table4[[#This Row],[Velocity (m/s)]]^2)/2)*Table4[[#This Row],[Kexpansion]]))</f>
        <v/>
      </c>
      <c r="S1610" s="92" t="str">
        <f>IF(Table4[[#This Row],[Segment]]="","",IF(Table4[[#This Row],[Kcontraction]]="","0",((Table4[[#This Row],[Velocity (m/s)]]^2)/2)*Table4[[#This Row],[Kcontraction]]))</f>
        <v/>
      </c>
      <c r="T1610" s="89" t="str">
        <f>IF(Table4[[#This Row],[Segment]]="","",SUMIF($Y$7:$Y$2000,Table4[[#This Row],[Segment]],$AD$7:$AD$2000))</f>
        <v/>
      </c>
      <c r="U1610" s="95" t="str">
        <f>IF(Table4[[#This Row],[Segment]]="","",Table4[[#This Row],[Hfriction (J/kg)]]+Table4[[#This Row],[Hexpansions (J/kg)]]+Table4[[#This Row],[Hcontractions (J/kg)]]+Table4[[#This Row],[Hf (J/kg)]])</f>
        <v/>
      </c>
      <c r="V1610" s="95" t="str">
        <f>IF(Table4[[#This Row],[Segment]]="","",Table4[[#This Row],[Total Friction Loss (J/kg)]]*Table3[Density (kg/m3)])</f>
        <v/>
      </c>
      <c r="W1610" s="95" t="str">
        <f>IF(Table4[[#This Row],[Segment]]="","",Table4[[#This Row],[Total Pressure Drop (Pa)]]/1000)</f>
        <v/>
      </c>
      <c r="Y1610" s="82" t="str">
        <f>IF('Set Up'!D1833="","",'Set Up'!D1833)</f>
        <v/>
      </c>
      <c r="Z1610" s="82" t="str">
        <f>IF('Set Up'!E1833="","",'Set Up'!E1833)</f>
        <v/>
      </c>
      <c r="AA1610" s="82" t="str">
        <f>IF('Set Up'!F1833="","",'Set Up'!F1833)</f>
        <v/>
      </c>
      <c r="AB1610" s="82" t="str">
        <f>IF('Set Up'!G1833="","",'Set Up'!G1833)</f>
        <v/>
      </c>
      <c r="AC1610" s="82" t="str">
        <f t="array" ref="AC1610">IF(Y1610="","",INDEX(Data!$G$4:$G$51,MATCH(Table7[[#This Row],[Fitting]]&amp;Table7[[#This Row],[Fitting Subtype]],Data!$E$4:$E$51&amp;Data!$F$4:$F$51,0)))</f>
        <v/>
      </c>
      <c r="AD1610" s="89" t="str">
        <f>IF(Table7[[#This Row],[Segment]]="","",Table7[[#This Row],[Quantity]]*Table7[[#This Row],[Kf]]*(((INDEX(Table4[Velocity (m/s)],MATCH(Table7[[#This Row],[Segment]],Table4[Segment],0)))^2)/2))</f>
        <v/>
      </c>
      <c r="AF1610" s="82" t="str">
        <f>Table4[[#This Row],[Segment]]</f>
        <v/>
      </c>
      <c r="AG1610" s="75"/>
      <c r="AH1610" s="82" t="str">
        <f>IF(Table5[[#This Row],[Segment]]="","",AG1610-Table4[[#This Row],[Total Pressure Drop (kPa)]])</f>
        <v/>
      </c>
    </row>
    <row r="1611" spans="1:34" x14ac:dyDescent="0.25">
      <c r="A1611" s="95" t="str">
        <f>IF('Set Up'!A1608="","",'Set Up'!A1608)</f>
        <v/>
      </c>
      <c r="B1611" s="75" t="s">
        <v>81</v>
      </c>
      <c r="C1611" s="85"/>
      <c r="D1611" s="86" t="str">
        <f>IF(Table4[[#This Row],[Diameter (in)]]="","",(((CONVERT(Table4[[#This Row],[Diameter (in)]],"in","m"))/2)^2)*PI())</f>
        <v/>
      </c>
      <c r="E1611" s="87" t="str">
        <f>IF(Table4[[#This Row],[Area (m2)]]="","",$D$4/Table4[[#This Row],[Area (m2)]])</f>
        <v/>
      </c>
      <c r="F1611" s="85">
        <f t="shared" si="25"/>
        <v>4.6951999999999998</v>
      </c>
      <c r="G1611" s="88" t="str">
        <f>IF(Table4[[#This Row],[Segment]]="","",(CONVERT(Table4[[#This Row],[Diameter (in)]],"in","m")*$B$4*Table4[[#This Row],[Velocity (m/s)]])/$C$4)</f>
        <v/>
      </c>
      <c r="H1611" s="96" t="str">
        <f>IF(Table4[[#This Row],[Segment]]="","",IF(Table4[[#This Row],[Teynold''s Number]]&gt;4000,"TURBULENT","LAMINAR"))</f>
        <v/>
      </c>
      <c r="I1611" s="86" t="str">
        <f>IF(Table4[[#This Row],[Segment]]="","",INDEX(Data!C1608:C1622,MATCH(Table4[Material],Data!B1608:B1622,0)))</f>
        <v/>
      </c>
      <c r="J1611" s="89" t="str">
        <f>IF(Table4[[#This Row],[ε (m)]]="","",Table4[[#This Row],[ε (m)]]/(CONVERT(Table4[[#This Row],[Diameter (in)]],"in","m")))</f>
        <v/>
      </c>
      <c r="K1611" s="96" t="str">
        <f>IF(Table4[[#This Row],[Regime]]="LAMINAR",16/Table4[[#This Row],[Teynold''s Number]],"-")</f>
        <v>-</v>
      </c>
      <c r="L1611" s="86"/>
      <c r="M1611" s="97" t="str">
        <f>IF(Table4[[#This Row],[Regime]]="TURBULENT",(((-4*LOG10(Table4[[#This Row],[ε/D]]/3.7+1.256/(Table4[[#This Row],[Teynold''s Number]]*SQRT(Table4[[#This Row],[f turbulent (guess)]]))))^-1)^2),"")</f>
        <v/>
      </c>
      <c r="N1611" s="91" t="str">
        <f>IF(Table4[[#This Row],[f turbulent]]="","",Table4[[#This Row],[f turbulent (guess)]]-Table4[[#This Row],[f turbulent]])</f>
        <v/>
      </c>
      <c r="O1611" s="87">
        <f>IF(Table4[[#This Row],[Segment]]="",0,IF(C1612="",0,IF(C1612&lt;=Table4[[#This Row],[Diameter (in)]],0,1-(D1611/D1612))))</f>
        <v>0</v>
      </c>
      <c r="P1611" s="92" t="str">
        <f>IF(Table4[[#This Row],[Segment]]="","",IF(C1611&gt;C1612,"",IF(C1612="",0.55,(0.55*(1-D1612/D1611)))))</f>
        <v/>
      </c>
      <c r="Q161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11" s="92" t="str">
        <f>IF(Table4[[#This Row],[Segment]]="","",IF(Table4[[#This Row],[Kexpansion]]="","0",((Table4[[#This Row],[Velocity (m/s)]]^2)/2)*Table4[[#This Row],[Kexpansion]]))</f>
        <v/>
      </c>
      <c r="S1611" s="92" t="str">
        <f>IF(Table4[[#This Row],[Segment]]="","",IF(Table4[[#This Row],[Kcontraction]]="","0",((Table4[[#This Row],[Velocity (m/s)]]^2)/2)*Table4[[#This Row],[Kcontraction]]))</f>
        <v/>
      </c>
      <c r="T1611" s="89" t="str">
        <f>IF(Table4[[#This Row],[Segment]]="","",SUMIF($Y$7:$Y$2000,Table4[[#This Row],[Segment]],$AD$7:$AD$2000))</f>
        <v/>
      </c>
      <c r="U1611" s="95" t="str">
        <f>IF(Table4[[#This Row],[Segment]]="","",Table4[[#This Row],[Hfriction (J/kg)]]+Table4[[#This Row],[Hexpansions (J/kg)]]+Table4[[#This Row],[Hcontractions (J/kg)]]+Table4[[#This Row],[Hf (J/kg)]])</f>
        <v/>
      </c>
      <c r="V1611" s="95" t="str">
        <f>IF(Table4[[#This Row],[Segment]]="","",Table4[[#This Row],[Total Friction Loss (J/kg)]]*Table3[Density (kg/m3)])</f>
        <v/>
      </c>
      <c r="W1611" s="95" t="str">
        <f>IF(Table4[[#This Row],[Segment]]="","",Table4[[#This Row],[Total Pressure Drop (Pa)]]/1000)</f>
        <v/>
      </c>
      <c r="Y1611" s="82" t="str">
        <f>IF('Set Up'!D1834="","",'Set Up'!D1834)</f>
        <v/>
      </c>
      <c r="Z1611" s="82" t="str">
        <f>IF('Set Up'!E1834="","",'Set Up'!E1834)</f>
        <v/>
      </c>
      <c r="AA1611" s="82" t="str">
        <f>IF('Set Up'!F1834="","",'Set Up'!F1834)</f>
        <v/>
      </c>
      <c r="AB1611" s="82" t="str">
        <f>IF('Set Up'!G1834="","",'Set Up'!G1834)</f>
        <v/>
      </c>
      <c r="AC1611" s="82" t="str">
        <f t="array" ref="AC1611">IF(Y1611="","",INDEX(Data!$G$4:$G$51,MATCH(Table7[[#This Row],[Fitting]]&amp;Table7[[#This Row],[Fitting Subtype]],Data!$E$4:$E$51&amp;Data!$F$4:$F$51,0)))</f>
        <v/>
      </c>
      <c r="AD1611" s="89" t="str">
        <f>IF(Table7[[#This Row],[Segment]]="","",Table7[[#This Row],[Quantity]]*Table7[[#This Row],[Kf]]*(((INDEX(Table4[Velocity (m/s)],MATCH(Table7[[#This Row],[Segment]],Table4[Segment],0)))^2)/2))</f>
        <v/>
      </c>
      <c r="AF1611" s="82" t="str">
        <f>Table4[[#This Row],[Segment]]</f>
        <v/>
      </c>
      <c r="AG1611" s="75"/>
      <c r="AH1611" s="82" t="str">
        <f>IF(Table5[[#This Row],[Segment]]="","",AG1611-Table4[[#This Row],[Total Pressure Drop (kPa)]])</f>
        <v/>
      </c>
    </row>
    <row r="1612" spans="1:34" x14ac:dyDescent="0.25">
      <c r="A1612" s="95" t="str">
        <f>IF('Set Up'!A1609="","",'Set Up'!A1609)</f>
        <v/>
      </c>
      <c r="B1612" s="75" t="s">
        <v>81</v>
      </c>
      <c r="C1612" s="85"/>
      <c r="D1612" s="86" t="str">
        <f>IF(Table4[[#This Row],[Diameter (in)]]="","",(((CONVERT(Table4[[#This Row],[Diameter (in)]],"in","m"))/2)^2)*PI())</f>
        <v/>
      </c>
      <c r="E1612" s="87" t="str">
        <f>IF(Table4[[#This Row],[Area (m2)]]="","",$D$4/Table4[[#This Row],[Area (m2)]])</f>
        <v/>
      </c>
      <c r="F1612" s="85">
        <f t="shared" si="25"/>
        <v>4.6951999999999998</v>
      </c>
      <c r="G1612" s="88" t="str">
        <f>IF(Table4[[#This Row],[Segment]]="","",(CONVERT(Table4[[#This Row],[Diameter (in)]],"in","m")*$B$4*Table4[[#This Row],[Velocity (m/s)]])/$C$4)</f>
        <v/>
      </c>
      <c r="H1612" s="96" t="str">
        <f>IF(Table4[[#This Row],[Segment]]="","",IF(Table4[[#This Row],[Teynold''s Number]]&gt;4000,"TURBULENT","LAMINAR"))</f>
        <v/>
      </c>
      <c r="I1612" s="86" t="str">
        <f>IF(Table4[[#This Row],[Segment]]="","",INDEX(Data!C1609:C1623,MATCH(Table4[Material],Data!B1609:B1623,0)))</f>
        <v/>
      </c>
      <c r="J1612" s="89" t="str">
        <f>IF(Table4[[#This Row],[ε (m)]]="","",Table4[[#This Row],[ε (m)]]/(CONVERT(Table4[[#This Row],[Diameter (in)]],"in","m")))</f>
        <v/>
      </c>
      <c r="K1612" s="96" t="str">
        <f>IF(Table4[[#This Row],[Regime]]="LAMINAR",16/Table4[[#This Row],[Teynold''s Number]],"-")</f>
        <v>-</v>
      </c>
      <c r="L1612" s="86"/>
      <c r="M1612" s="97" t="str">
        <f>IF(Table4[[#This Row],[Regime]]="TURBULENT",(((-4*LOG10(Table4[[#This Row],[ε/D]]/3.7+1.256/(Table4[[#This Row],[Teynold''s Number]]*SQRT(Table4[[#This Row],[f turbulent (guess)]]))))^-1)^2),"")</f>
        <v/>
      </c>
      <c r="N1612" s="91" t="str">
        <f>IF(Table4[[#This Row],[f turbulent]]="","",Table4[[#This Row],[f turbulent (guess)]]-Table4[[#This Row],[f turbulent]])</f>
        <v/>
      </c>
      <c r="O1612" s="87">
        <f>IF(Table4[[#This Row],[Segment]]="",0,IF(C1613="",0,IF(C1613&lt;=Table4[[#This Row],[Diameter (in)]],0,1-(D1612/D1613))))</f>
        <v>0</v>
      </c>
      <c r="P1612" s="92" t="str">
        <f>IF(Table4[[#This Row],[Segment]]="","",IF(C1612&gt;C1613,"",IF(C1613="",0.55,(0.55*(1-D1613/D1612)))))</f>
        <v/>
      </c>
      <c r="Q161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12" s="92" t="str">
        <f>IF(Table4[[#This Row],[Segment]]="","",IF(Table4[[#This Row],[Kexpansion]]="","0",((Table4[[#This Row],[Velocity (m/s)]]^2)/2)*Table4[[#This Row],[Kexpansion]]))</f>
        <v/>
      </c>
      <c r="S1612" s="92" t="str">
        <f>IF(Table4[[#This Row],[Segment]]="","",IF(Table4[[#This Row],[Kcontraction]]="","0",((Table4[[#This Row],[Velocity (m/s)]]^2)/2)*Table4[[#This Row],[Kcontraction]]))</f>
        <v/>
      </c>
      <c r="T1612" s="89" t="str">
        <f>IF(Table4[[#This Row],[Segment]]="","",SUMIF($Y$7:$Y$2000,Table4[[#This Row],[Segment]],$AD$7:$AD$2000))</f>
        <v/>
      </c>
      <c r="U1612" s="95" t="str">
        <f>IF(Table4[[#This Row],[Segment]]="","",Table4[[#This Row],[Hfriction (J/kg)]]+Table4[[#This Row],[Hexpansions (J/kg)]]+Table4[[#This Row],[Hcontractions (J/kg)]]+Table4[[#This Row],[Hf (J/kg)]])</f>
        <v/>
      </c>
      <c r="V1612" s="95" t="str">
        <f>IF(Table4[[#This Row],[Segment]]="","",Table4[[#This Row],[Total Friction Loss (J/kg)]]*Table3[Density (kg/m3)])</f>
        <v/>
      </c>
      <c r="W1612" s="95" t="str">
        <f>IF(Table4[[#This Row],[Segment]]="","",Table4[[#This Row],[Total Pressure Drop (Pa)]]/1000)</f>
        <v/>
      </c>
      <c r="Y1612" s="82" t="str">
        <f>IF('Set Up'!D1835="","",'Set Up'!D1835)</f>
        <v/>
      </c>
      <c r="Z1612" s="82" t="str">
        <f>IF('Set Up'!E1835="","",'Set Up'!E1835)</f>
        <v/>
      </c>
      <c r="AA1612" s="82" t="str">
        <f>IF('Set Up'!F1835="","",'Set Up'!F1835)</f>
        <v/>
      </c>
      <c r="AB1612" s="82" t="str">
        <f>IF('Set Up'!G1835="","",'Set Up'!G1835)</f>
        <v/>
      </c>
      <c r="AC1612" s="82" t="str">
        <f t="array" ref="AC1612">IF(Y1612="","",INDEX(Data!$G$4:$G$51,MATCH(Table7[[#This Row],[Fitting]]&amp;Table7[[#This Row],[Fitting Subtype]],Data!$E$4:$E$51&amp;Data!$F$4:$F$51,0)))</f>
        <v/>
      </c>
      <c r="AD1612" s="89" t="str">
        <f>IF(Table7[[#This Row],[Segment]]="","",Table7[[#This Row],[Quantity]]*Table7[[#This Row],[Kf]]*(((INDEX(Table4[Velocity (m/s)],MATCH(Table7[[#This Row],[Segment]],Table4[Segment],0)))^2)/2))</f>
        <v/>
      </c>
      <c r="AF1612" s="82" t="str">
        <f>Table4[[#This Row],[Segment]]</f>
        <v/>
      </c>
      <c r="AG1612" s="75"/>
      <c r="AH1612" s="82" t="str">
        <f>IF(Table5[[#This Row],[Segment]]="","",AG1612-Table4[[#This Row],[Total Pressure Drop (kPa)]])</f>
        <v/>
      </c>
    </row>
    <row r="1613" spans="1:34" x14ac:dyDescent="0.25">
      <c r="A1613" s="95" t="str">
        <f>IF('Set Up'!A1610="","",'Set Up'!A1610)</f>
        <v/>
      </c>
      <c r="B1613" s="75" t="s">
        <v>81</v>
      </c>
      <c r="C1613" s="85"/>
      <c r="D1613" s="86" t="str">
        <f>IF(Table4[[#This Row],[Diameter (in)]]="","",(((CONVERT(Table4[[#This Row],[Diameter (in)]],"in","m"))/2)^2)*PI())</f>
        <v/>
      </c>
      <c r="E1613" s="87" t="str">
        <f>IF(Table4[[#This Row],[Area (m2)]]="","",$D$4/Table4[[#This Row],[Area (m2)]])</f>
        <v/>
      </c>
      <c r="F1613" s="85">
        <f t="shared" si="25"/>
        <v>4.6951999999999998</v>
      </c>
      <c r="G1613" s="88" t="str">
        <f>IF(Table4[[#This Row],[Segment]]="","",(CONVERT(Table4[[#This Row],[Diameter (in)]],"in","m")*$B$4*Table4[[#This Row],[Velocity (m/s)]])/$C$4)</f>
        <v/>
      </c>
      <c r="H1613" s="96" t="str">
        <f>IF(Table4[[#This Row],[Segment]]="","",IF(Table4[[#This Row],[Teynold''s Number]]&gt;4000,"TURBULENT","LAMINAR"))</f>
        <v/>
      </c>
      <c r="I1613" s="86" t="str">
        <f>IF(Table4[[#This Row],[Segment]]="","",INDEX(Data!C1610:C1624,MATCH(Table4[Material],Data!B1610:B1624,0)))</f>
        <v/>
      </c>
      <c r="J1613" s="89" t="str">
        <f>IF(Table4[[#This Row],[ε (m)]]="","",Table4[[#This Row],[ε (m)]]/(CONVERT(Table4[[#This Row],[Diameter (in)]],"in","m")))</f>
        <v/>
      </c>
      <c r="K1613" s="96" t="str">
        <f>IF(Table4[[#This Row],[Regime]]="LAMINAR",16/Table4[[#This Row],[Teynold''s Number]],"-")</f>
        <v>-</v>
      </c>
      <c r="L1613" s="86"/>
      <c r="M1613" s="97" t="str">
        <f>IF(Table4[[#This Row],[Regime]]="TURBULENT",(((-4*LOG10(Table4[[#This Row],[ε/D]]/3.7+1.256/(Table4[[#This Row],[Teynold''s Number]]*SQRT(Table4[[#This Row],[f turbulent (guess)]]))))^-1)^2),"")</f>
        <v/>
      </c>
      <c r="N1613" s="91" t="str">
        <f>IF(Table4[[#This Row],[f turbulent]]="","",Table4[[#This Row],[f turbulent (guess)]]-Table4[[#This Row],[f turbulent]])</f>
        <v/>
      </c>
      <c r="O1613" s="87">
        <f>IF(Table4[[#This Row],[Segment]]="",0,IF(C1614="",0,IF(C1614&lt;=Table4[[#This Row],[Diameter (in)]],0,1-(D1613/D1614))))</f>
        <v>0</v>
      </c>
      <c r="P1613" s="92" t="str">
        <f>IF(Table4[[#This Row],[Segment]]="","",IF(C1613&gt;C1614,"",IF(C1614="",0.55,(0.55*(1-D1614/D1613)))))</f>
        <v/>
      </c>
      <c r="Q161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13" s="92" t="str">
        <f>IF(Table4[[#This Row],[Segment]]="","",IF(Table4[[#This Row],[Kexpansion]]="","0",((Table4[[#This Row],[Velocity (m/s)]]^2)/2)*Table4[[#This Row],[Kexpansion]]))</f>
        <v/>
      </c>
      <c r="S1613" s="92" t="str">
        <f>IF(Table4[[#This Row],[Segment]]="","",IF(Table4[[#This Row],[Kcontraction]]="","0",((Table4[[#This Row],[Velocity (m/s)]]^2)/2)*Table4[[#This Row],[Kcontraction]]))</f>
        <v/>
      </c>
      <c r="T1613" s="89" t="str">
        <f>IF(Table4[[#This Row],[Segment]]="","",SUMIF($Y$7:$Y$2000,Table4[[#This Row],[Segment]],$AD$7:$AD$2000))</f>
        <v/>
      </c>
      <c r="U1613" s="95" t="str">
        <f>IF(Table4[[#This Row],[Segment]]="","",Table4[[#This Row],[Hfriction (J/kg)]]+Table4[[#This Row],[Hexpansions (J/kg)]]+Table4[[#This Row],[Hcontractions (J/kg)]]+Table4[[#This Row],[Hf (J/kg)]])</f>
        <v/>
      </c>
      <c r="V1613" s="95" t="str">
        <f>IF(Table4[[#This Row],[Segment]]="","",Table4[[#This Row],[Total Friction Loss (J/kg)]]*Table3[Density (kg/m3)])</f>
        <v/>
      </c>
      <c r="W1613" s="95" t="str">
        <f>IF(Table4[[#This Row],[Segment]]="","",Table4[[#This Row],[Total Pressure Drop (Pa)]]/1000)</f>
        <v/>
      </c>
      <c r="Y1613" s="82" t="str">
        <f>IF('Set Up'!D1836="","",'Set Up'!D1836)</f>
        <v/>
      </c>
      <c r="Z1613" s="82" t="str">
        <f>IF('Set Up'!E1836="","",'Set Up'!E1836)</f>
        <v/>
      </c>
      <c r="AA1613" s="82" t="str">
        <f>IF('Set Up'!F1836="","",'Set Up'!F1836)</f>
        <v/>
      </c>
      <c r="AB1613" s="82" t="str">
        <f>IF('Set Up'!G1836="","",'Set Up'!G1836)</f>
        <v/>
      </c>
      <c r="AC1613" s="82" t="str">
        <f t="array" ref="AC1613">IF(Y1613="","",INDEX(Data!$G$4:$G$51,MATCH(Table7[[#This Row],[Fitting]]&amp;Table7[[#This Row],[Fitting Subtype]],Data!$E$4:$E$51&amp;Data!$F$4:$F$51,0)))</f>
        <v/>
      </c>
      <c r="AD1613" s="89" t="str">
        <f>IF(Table7[[#This Row],[Segment]]="","",Table7[[#This Row],[Quantity]]*Table7[[#This Row],[Kf]]*(((INDEX(Table4[Velocity (m/s)],MATCH(Table7[[#This Row],[Segment]],Table4[Segment],0)))^2)/2))</f>
        <v/>
      </c>
      <c r="AF1613" s="82" t="str">
        <f>Table4[[#This Row],[Segment]]</f>
        <v/>
      </c>
      <c r="AG1613" s="75"/>
      <c r="AH1613" s="82" t="str">
        <f>IF(Table5[[#This Row],[Segment]]="","",AG1613-Table4[[#This Row],[Total Pressure Drop (kPa)]])</f>
        <v/>
      </c>
    </row>
    <row r="1614" spans="1:34" x14ac:dyDescent="0.25">
      <c r="A1614" s="95" t="str">
        <f>IF('Set Up'!A1611="","",'Set Up'!A1611)</f>
        <v/>
      </c>
      <c r="B1614" s="75" t="s">
        <v>81</v>
      </c>
      <c r="C1614" s="85"/>
      <c r="D1614" s="86" t="str">
        <f>IF(Table4[[#This Row],[Diameter (in)]]="","",(((CONVERT(Table4[[#This Row],[Diameter (in)]],"in","m"))/2)^2)*PI())</f>
        <v/>
      </c>
      <c r="E1614" s="87" t="str">
        <f>IF(Table4[[#This Row],[Area (m2)]]="","",$D$4/Table4[[#This Row],[Area (m2)]])</f>
        <v/>
      </c>
      <c r="F1614" s="85">
        <f t="shared" si="25"/>
        <v>4.6951999999999998</v>
      </c>
      <c r="G1614" s="88" t="str">
        <f>IF(Table4[[#This Row],[Segment]]="","",(CONVERT(Table4[[#This Row],[Diameter (in)]],"in","m")*$B$4*Table4[[#This Row],[Velocity (m/s)]])/$C$4)</f>
        <v/>
      </c>
      <c r="H1614" s="96" t="str">
        <f>IF(Table4[[#This Row],[Segment]]="","",IF(Table4[[#This Row],[Teynold''s Number]]&gt;4000,"TURBULENT","LAMINAR"))</f>
        <v/>
      </c>
      <c r="I1614" s="86" t="str">
        <f>IF(Table4[[#This Row],[Segment]]="","",INDEX(Data!C1611:C1625,MATCH(Table4[Material],Data!B1611:B1625,0)))</f>
        <v/>
      </c>
      <c r="J1614" s="89" t="str">
        <f>IF(Table4[[#This Row],[ε (m)]]="","",Table4[[#This Row],[ε (m)]]/(CONVERT(Table4[[#This Row],[Diameter (in)]],"in","m")))</f>
        <v/>
      </c>
      <c r="K1614" s="96" t="str">
        <f>IF(Table4[[#This Row],[Regime]]="LAMINAR",16/Table4[[#This Row],[Teynold''s Number]],"-")</f>
        <v>-</v>
      </c>
      <c r="L1614" s="86"/>
      <c r="M1614" s="97" t="str">
        <f>IF(Table4[[#This Row],[Regime]]="TURBULENT",(((-4*LOG10(Table4[[#This Row],[ε/D]]/3.7+1.256/(Table4[[#This Row],[Teynold''s Number]]*SQRT(Table4[[#This Row],[f turbulent (guess)]]))))^-1)^2),"")</f>
        <v/>
      </c>
      <c r="N1614" s="91" t="str">
        <f>IF(Table4[[#This Row],[f turbulent]]="","",Table4[[#This Row],[f turbulent (guess)]]-Table4[[#This Row],[f turbulent]])</f>
        <v/>
      </c>
      <c r="O1614" s="87">
        <f>IF(Table4[[#This Row],[Segment]]="",0,IF(C1615="",0,IF(C1615&lt;=Table4[[#This Row],[Diameter (in)]],0,1-(D1614/D1615))))</f>
        <v>0</v>
      </c>
      <c r="P1614" s="92" t="str">
        <f>IF(Table4[[#This Row],[Segment]]="","",IF(C1614&gt;C1615,"",IF(C1615="",0.55,(0.55*(1-D1615/D1614)))))</f>
        <v/>
      </c>
      <c r="Q161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14" s="92" t="str">
        <f>IF(Table4[[#This Row],[Segment]]="","",IF(Table4[[#This Row],[Kexpansion]]="","0",((Table4[[#This Row],[Velocity (m/s)]]^2)/2)*Table4[[#This Row],[Kexpansion]]))</f>
        <v/>
      </c>
      <c r="S1614" s="92" t="str">
        <f>IF(Table4[[#This Row],[Segment]]="","",IF(Table4[[#This Row],[Kcontraction]]="","0",((Table4[[#This Row],[Velocity (m/s)]]^2)/2)*Table4[[#This Row],[Kcontraction]]))</f>
        <v/>
      </c>
      <c r="T1614" s="89" t="str">
        <f>IF(Table4[[#This Row],[Segment]]="","",SUMIF($Y$7:$Y$2000,Table4[[#This Row],[Segment]],$AD$7:$AD$2000))</f>
        <v/>
      </c>
      <c r="U1614" s="95" t="str">
        <f>IF(Table4[[#This Row],[Segment]]="","",Table4[[#This Row],[Hfriction (J/kg)]]+Table4[[#This Row],[Hexpansions (J/kg)]]+Table4[[#This Row],[Hcontractions (J/kg)]]+Table4[[#This Row],[Hf (J/kg)]])</f>
        <v/>
      </c>
      <c r="V1614" s="95" t="str">
        <f>IF(Table4[[#This Row],[Segment]]="","",Table4[[#This Row],[Total Friction Loss (J/kg)]]*Table3[Density (kg/m3)])</f>
        <v/>
      </c>
      <c r="W1614" s="95" t="str">
        <f>IF(Table4[[#This Row],[Segment]]="","",Table4[[#This Row],[Total Pressure Drop (Pa)]]/1000)</f>
        <v/>
      </c>
      <c r="Y1614" s="82" t="str">
        <f>IF('Set Up'!D1837="","",'Set Up'!D1837)</f>
        <v/>
      </c>
      <c r="Z1614" s="82" t="str">
        <f>IF('Set Up'!E1837="","",'Set Up'!E1837)</f>
        <v/>
      </c>
      <c r="AA1614" s="82" t="str">
        <f>IF('Set Up'!F1837="","",'Set Up'!F1837)</f>
        <v/>
      </c>
      <c r="AB1614" s="82" t="str">
        <f>IF('Set Up'!G1837="","",'Set Up'!G1837)</f>
        <v/>
      </c>
      <c r="AC1614" s="82" t="str">
        <f t="array" ref="AC1614">IF(Y1614="","",INDEX(Data!$G$4:$G$51,MATCH(Table7[[#This Row],[Fitting]]&amp;Table7[[#This Row],[Fitting Subtype]],Data!$E$4:$E$51&amp;Data!$F$4:$F$51,0)))</f>
        <v/>
      </c>
      <c r="AD1614" s="89" t="str">
        <f>IF(Table7[[#This Row],[Segment]]="","",Table7[[#This Row],[Quantity]]*Table7[[#This Row],[Kf]]*(((INDEX(Table4[Velocity (m/s)],MATCH(Table7[[#This Row],[Segment]],Table4[Segment],0)))^2)/2))</f>
        <v/>
      </c>
      <c r="AF1614" s="82" t="str">
        <f>Table4[[#This Row],[Segment]]</f>
        <v/>
      </c>
      <c r="AG1614" s="75"/>
      <c r="AH1614" s="82" t="str">
        <f>IF(Table5[[#This Row],[Segment]]="","",AG1614-Table4[[#This Row],[Total Pressure Drop (kPa)]])</f>
        <v/>
      </c>
    </row>
    <row r="1615" spans="1:34" x14ac:dyDescent="0.25">
      <c r="A1615" s="95" t="str">
        <f>IF('Set Up'!A1612="","",'Set Up'!A1612)</f>
        <v/>
      </c>
      <c r="B1615" s="75" t="s">
        <v>81</v>
      </c>
      <c r="C1615" s="85"/>
      <c r="D1615" s="86" t="str">
        <f>IF(Table4[[#This Row],[Diameter (in)]]="","",(((CONVERT(Table4[[#This Row],[Diameter (in)]],"in","m"))/2)^2)*PI())</f>
        <v/>
      </c>
      <c r="E1615" s="87" t="str">
        <f>IF(Table4[[#This Row],[Area (m2)]]="","",$D$4/Table4[[#This Row],[Area (m2)]])</f>
        <v/>
      </c>
      <c r="F1615" s="85">
        <f t="shared" si="25"/>
        <v>4.6951999999999998</v>
      </c>
      <c r="G1615" s="88" t="str">
        <f>IF(Table4[[#This Row],[Segment]]="","",(CONVERT(Table4[[#This Row],[Diameter (in)]],"in","m")*$B$4*Table4[[#This Row],[Velocity (m/s)]])/$C$4)</f>
        <v/>
      </c>
      <c r="H1615" s="96" t="str">
        <f>IF(Table4[[#This Row],[Segment]]="","",IF(Table4[[#This Row],[Teynold''s Number]]&gt;4000,"TURBULENT","LAMINAR"))</f>
        <v/>
      </c>
      <c r="I1615" s="86" t="str">
        <f>IF(Table4[[#This Row],[Segment]]="","",INDEX(Data!C1612:C1626,MATCH(Table4[Material],Data!B1612:B1626,0)))</f>
        <v/>
      </c>
      <c r="J1615" s="89" t="str">
        <f>IF(Table4[[#This Row],[ε (m)]]="","",Table4[[#This Row],[ε (m)]]/(CONVERT(Table4[[#This Row],[Diameter (in)]],"in","m")))</f>
        <v/>
      </c>
      <c r="K1615" s="96" t="str">
        <f>IF(Table4[[#This Row],[Regime]]="LAMINAR",16/Table4[[#This Row],[Teynold''s Number]],"-")</f>
        <v>-</v>
      </c>
      <c r="L1615" s="86"/>
      <c r="M1615" s="97" t="str">
        <f>IF(Table4[[#This Row],[Regime]]="TURBULENT",(((-4*LOG10(Table4[[#This Row],[ε/D]]/3.7+1.256/(Table4[[#This Row],[Teynold''s Number]]*SQRT(Table4[[#This Row],[f turbulent (guess)]]))))^-1)^2),"")</f>
        <v/>
      </c>
      <c r="N1615" s="91" t="str">
        <f>IF(Table4[[#This Row],[f turbulent]]="","",Table4[[#This Row],[f turbulent (guess)]]-Table4[[#This Row],[f turbulent]])</f>
        <v/>
      </c>
      <c r="O1615" s="87">
        <f>IF(Table4[[#This Row],[Segment]]="",0,IF(C1616="",0,IF(C1616&lt;=Table4[[#This Row],[Diameter (in)]],0,1-(D1615/D1616))))</f>
        <v>0</v>
      </c>
      <c r="P1615" s="92" t="str">
        <f>IF(Table4[[#This Row],[Segment]]="","",IF(C1615&gt;C1616,"",IF(C1616="",0.55,(0.55*(1-D1616/D1615)))))</f>
        <v/>
      </c>
      <c r="Q161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15" s="92" t="str">
        <f>IF(Table4[[#This Row],[Segment]]="","",IF(Table4[[#This Row],[Kexpansion]]="","0",((Table4[[#This Row],[Velocity (m/s)]]^2)/2)*Table4[[#This Row],[Kexpansion]]))</f>
        <v/>
      </c>
      <c r="S1615" s="92" t="str">
        <f>IF(Table4[[#This Row],[Segment]]="","",IF(Table4[[#This Row],[Kcontraction]]="","0",((Table4[[#This Row],[Velocity (m/s)]]^2)/2)*Table4[[#This Row],[Kcontraction]]))</f>
        <v/>
      </c>
      <c r="T1615" s="89" t="str">
        <f>IF(Table4[[#This Row],[Segment]]="","",SUMIF($Y$7:$Y$2000,Table4[[#This Row],[Segment]],$AD$7:$AD$2000))</f>
        <v/>
      </c>
      <c r="U1615" s="95" t="str">
        <f>IF(Table4[[#This Row],[Segment]]="","",Table4[[#This Row],[Hfriction (J/kg)]]+Table4[[#This Row],[Hexpansions (J/kg)]]+Table4[[#This Row],[Hcontractions (J/kg)]]+Table4[[#This Row],[Hf (J/kg)]])</f>
        <v/>
      </c>
      <c r="V1615" s="95" t="str">
        <f>IF(Table4[[#This Row],[Segment]]="","",Table4[[#This Row],[Total Friction Loss (J/kg)]]*Table3[Density (kg/m3)])</f>
        <v/>
      </c>
      <c r="W1615" s="95" t="str">
        <f>IF(Table4[[#This Row],[Segment]]="","",Table4[[#This Row],[Total Pressure Drop (Pa)]]/1000)</f>
        <v/>
      </c>
      <c r="Y1615" s="82" t="str">
        <f>IF('Set Up'!D1838="","",'Set Up'!D1838)</f>
        <v/>
      </c>
      <c r="Z1615" s="82" t="str">
        <f>IF('Set Up'!E1838="","",'Set Up'!E1838)</f>
        <v/>
      </c>
      <c r="AA1615" s="82" t="str">
        <f>IF('Set Up'!F1838="","",'Set Up'!F1838)</f>
        <v/>
      </c>
      <c r="AB1615" s="82" t="str">
        <f>IF('Set Up'!G1838="","",'Set Up'!G1838)</f>
        <v/>
      </c>
      <c r="AC1615" s="82" t="str">
        <f t="array" ref="AC1615">IF(Y1615="","",INDEX(Data!$G$4:$G$51,MATCH(Table7[[#This Row],[Fitting]]&amp;Table7[[#This Row],[Fitting Subtype]],Data!$E$4:$E$51&amp;Data!$F$4:$F$51,0)))</f>
        <v/>
      </c>
      <c r="AD1615" s="89" t="str">
        <f>IF(Table7[[#This Row],[Segment]]="","",Table7[[#This Row],[Quantity]]*Table7[[#This Row],[Kf]]*(((INDEX(Table4[Velocity (m/s)],MATCH(Table7[[#This Row],[Segment]],Table4[Segment],0)))^2)/2))</f>
        <v/>
      </c>
      <c r="AF1615" s="82" t="str">
        <f>Table4[[#This Row],[Segment]]</f>
        <v/>
      </c>
      <c r="AG1615" s="75"/>
      <c r="AH1615" s="82" t="str">
        <f>IF(Table5[[#This Row],[Segment]]="","",AG1615-Table4[[#This Row],[Total Pressure Drop (kPa)]])</f>
        <v/>
      </c>
    </row>
    <row r="1616" spans="1:34" x14ac:dyDescent="0.25">
      <c r="A1616" s="95" t="str">
        <f>IF('Set Up'!A1613="","",'Set Up'!A1613)</f>
        <v/>
      </c>
      <c r="B1616" s="75" t="s">
        <v>81</v>
      </c>
      <c r="C1616" s="85"/>
      <c r="D1616" s="86" t="str">
        <f>IF(Table4[[#This Row],[Diameter (in)]]="","",(((CONVERT(Table4[[#This Row],[Diameter (in)]],"in","m"))/2)^2)*PI())</f>
        <v/>
      </c>
      <c r="E1616" s="87" t="str">
        <f>IF(Table4[[#This Row],[Area (m2)]]="","",$D$4/Table4[[#This Row],[Area (m2)]])</f>
        <v/>
      </c>
      <c r="F1616" s="85">
        <f t="shared" si="25"/>
        <v>4.6951999999999998</v>
      </c>
      <c r="G1616" s="88" t="str">
        <f>IF(Table4[[#This Row],[Segment]]="","",(CONVERT(Table4[[#This Row],[Diameter (in)]],"in","m")*$B$4*Table4[[#This Row],[Velocity (m/s)]])/$C$4)</f>
        <v/>
      </c>
      <c r="H1616" s="96" t="str">
        <f>IF(Table4[[#This Row],[Segment]]="","",IF(Table4[[#This Row],[Teynold''s Number]]&gt;4000,"TURBULENT","LAMINAR"))</f>
        <v/>
      </c>
      <c r="I1616" s="86" t="str">
        <f>IF(Table4[[#This Row],[Segment]]="","",INDEX(Data!C1613:C1627,MATCH(Table4[Material],Data!B1613:B1627,0)))</f>
        <v/>
      </c>
      <c r="J1616" s="89" t="str">
        <f>IF(Table4[[#This Row],[ε (m)]]="","",Table4[[#This Row],[ε (m)]]/(CONVERT(Table4[[#This Row],[Diameter (in)]],"in","m")))</f>
        <v/>
      </c>
      <c r="K1616" s="96" t="str">
        <f>IF(Table4[[#This Row],[Regime]]="LAMINAR",16/Table4[[#This Row],[Teynold''s Number]],"-")</f>
        <v>-</v>
      </c>
      <c r="L1616" s="86"/>
      <c r="M1616" s="97" t="str">
        <f>IF(Table4[[#This Row],[Regime]]="TURBULENT",(((-4*LOG10(Table4[[#This Row],[ε/D]]/3.7+1.256/(Table4[[#This Row],[Teynold''s Number]]*SQRT(Table4[[#This Row],[f turbulent (guess)]]))))^-1)^2),"")</f>
        <v/>
      </c>
      <c r="N1616" s="91" t="str">
        <f>IF(Table4[[#This Row],[f turbulent]]="","",Table4[[#This Row],[f turbulent (guess)]]-Table4[[#This Row],[f turbulent]])</f>
        <v/>
      </c>
      <c r="O1616" s="87">
        <f>IF(Table4[[#This Row],[Segment]]="",0,IF(C1617="",0,IF(C1617&lt;=Table4[[#This Row],[Diameter (in)]],0,1-(D1616/D1617))))</f>
        <v>0</v>
      </c>
      <c r="P1616" s="92" t="str">
        <f>IF(Table4[[#This Row],[Segment]]="","",IF(C1616&gt;C1617,"",IF(C1617="",0.55,(0.55*(1-D1617/D1616)))))</f>
        <v/>
      </c>
      <c r="Q161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16" s="92" t="str">
        <f>IF(Table4[[#This Row],[Segment]]="","",IF(Table4[[#This Row],[Kexpansion]]="","0",((Table4[[#This Row],[Velocity (m/s)]]^2)/2)*Table4[[#This Row],[Kexpansion]]))</f>
        <v/>
      </c>
      <c r="S1616" s="92" t="str">
        <f>IF(Table4[[#This Row],[Segment]]="","",IF(Table4[[#This Row],[Kcontraction]]="","0",((Table4[[#This Row],[Velocity (m/s)]]^2)/2)*Table4[[#This Row],[Kcontraction]]))</f>
        <v/>
      </c>
      <c r="T1616" s="89" t="str">
        <f>IF(Table4[[#This Row],[Segment]]="","",SUMIF($Y$7:$Y$2000,Table4[[#This Row],[Segment]],$AD$7:$AD$2000))</f>
        <v/>
      </c>
      <c r="U1616" s="95" t="str">
        <f>IF(Table4[[#This Row],[Segment]]="","",Table4[[#This Row],[Hfriction (J/kg)]]+Table4[[#This Row],[Hexpansions (J/kg)]]+Table4[[#This Row],[Hcontractions (J/kg)]]+Table4[[#This Row],[Hf (J/kg)]])</f>
        <v/>
      </c>
      <c r="V1616" s="95" t="str">
        <f>IF(Table4[[#This Row],[Segment]]="","",Table4[[#This Row],[Total Friction Loss (J/kg)]]*Table3[Density (kg/m3)])</f>
        <v/>
      </c>
      <c r="W1616" s="95" t="str">
        <f>IF(Table4[[#This Row],[Segment]]="","",Table4[[#This Row],[Total Pressure Drop (Pa)]]/1000)</f>
        <v/>
      </c>
      <c r="Y1616" s="82" t="str">
        <f>IF('Set Up'!D1839="","",'Set Up'!D1839)</f>
        <v/>
      </c>
      <c r="Z1616" s="82" t="str">
        <f>IF('Set Up'!E1839="","",'Set Up'!E1839)</f>
        <v/>
      </c>
      <c r="AA1616" s="82" t="str">
        <f>IF('Set Up'!F1839="","",'Set Up'!F1839)</f>
        <v/>
      </c>
      <c r="AB1616" s="82" t="str">
        <f>IF('Set Up'!G1839="","",'Set Up'!G1839)</f>
        <v/>
      </c>
      <c r="AC1616" s="82" t="str">
        <f t="array" ref="AC1616">IF(Y1616="","",INDEX(Data!$G$4:$G$51,MATCH(Table7[[#This Row],[Fitting]]&amp;Table7[[#This Row],[Fitting Subtype]],Data!$E$4:$E$51&amp;Data!$F$4:$F$51,0)))</f>
        <v/>
      </c>
      <c r="AD1616" s="89" t="str">
        <f>IF(Table7[[#This Row],[Segment]]="","",Table7[[#This Row],[Quantity]]*Table7[[#This Row],[Kf]]*(((INDEX(Table4[Velocity (m/s)],MATCH(Table7[[#This Row],[Segment]],Table4[Segment],0)))^2)/2))</f>
        <v/>
      </c>
      <c r="AF1616" s="82" t="str">
        <f>Table4[[#This Row],[Segment]]</f>
        <v/>
      </c>
      <c r="AG1616" s="75"/>
      <c r="AH1616" s="82" t="str">
        <f>IF(Table5[[#This Row],[Segment]]="","",AG1616-Table4[[#This Row],[Total Pressure Drop (kPa)]])</f>
        <v/>
      </c>
    </row>
    <row r="1617" spans="1:34" x14ac:dyDescent="0.25">
      <c r="A1617" s="95" t="str">
        <f>IF('Set Up'!A1614="","",'Set Up'!A1614)</f>
        <v/>
      </c>
      <c r="B1617" s="75" t="s">
        <v>81</v>
      </c>
      <c r="C1617" s="85"/>
      <c r="D1617" s="86" t="str">
        <f>IF(Table4[[#This Row],[Diameter (in)]]="","",(((CONVERT(Table4[[#This Row],[Diameter (in)]],"in","m"))/2)^2)*PI())</f>
        <v/>
      </c>
      <c r="E1617" s="87" t="str">
        <f>IF(Table4[[#This Row],[Area (m2)]]="","",$D$4/Table4[[#This Row],[Area (m2)]])</f>
        <v/>
      </c>
      <c r="F1617" s="85">
        <f t="shared" si="25"/>
        <v>4.6951999999999998</v>
      </c>
      <c r="G1617" s="88" t="str">
        <f>IF(Table4[[#This Row],[Segment]]="","",(CONVERT(Table4[[#This Row],[Diameter (in)]],"in","m")*$B$4*Table4[[#This Row],[Velocity (m/s)]])/$C$4)</f>
        <v/>
      </c>
      <c r="H1617" s="96" t="str">
        <f>IF(Table4[[#This Row],[Segment]]="","",IF(Table4[[#This Row],[Teynold''s Number]]&gt;4000,"TURBULENT","LAMINAR"))</f>
        <v/>
      </c>
      <c r="I1617" s="86" t="str">
        <f>IF(Table4[[#This Row],[Segment]]="","",INDEX(Data!C1614:C1628,MATCH(Table4[Material],Data!B1614:B1628,0)))</f>
        <v/>
      </c>
      <c r="J1617" s="89" t="str">
        <f>IF(Table4[[#This Row],[ε (m)]]="","",Table4[[#This Row],[ε (m)]]/(CONVERT(Table4[[#This Row],[Diameter (in)]],"in","m")))</f>
        <v/>
      </c>
      <c r="K1617" s="96" t="str">
        <f>IF(Table4[[#This Row],[Regime]]="LAMINAR",16/Table4[[#This Row],[Teynold''s Number]],"-")</f>
        <v>-</v>
      </c>
      <c r="L1617" s="86"/>
      <c r="M1617" s="97" t="str">
        <f>IF(Table4[[#This Row],[Regime]]="TURBULENT",(((-4*LOG10(Table4[[#This Row],[ε/D]]/3.7+1.256/(Table4[[#This Row],[Teynold''s Number]]*SQRT(Table4[[#This Row],[f turbulent (guess)]]))))^-1)^2),"")</f>
        <v/>
      </c>
      <c r="N1617" s="91" t="str">
        <f>IF(Table4[[#This Row],[f turbulent]]="","",Table4[[#This Row],[f turbulent (guess)]]-Table4[[#This Row],[f turbulent]])</f>
        <v/>
      </c>
      <c r="O1617" s="87">
        <f>IF(Table4[[#This Row],[Segment]]="",0,IF(C1618="",0,IF(C1618&lt;=Table4[[#This Row],[Diameter (in)]],0,1-(D1617/D1618))))</f>
        <v>0</v>
      </c>
      <c r="P1617" s="92" t="str">
        <f>IF(Table4[[#This Row],[Segment]]="","",IF(C1617&gt;C1618,"",IF(C1618="",0.55,(0.55*(1-D1618/D1617)))))</f>
        <v/>
      </c>
      <c r="Q161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17" s="92" t="str">
        <f>IF(Table4[[#This Row],[Segment]]="","",IF(Table4[[#This Row],[Kexpansion]]="","0",((Table4[[#This Row],[Velocity (m/s)]]^2)/2)*Table4[[#This Row],[Kexpansion]]))</f>
        <v/>
      </c>
      <c r="S1617" s="92" t="str">
        <f>IF(Table4[[#This Row],[Segment]]="","",IF(Table4[[#This Row],[Kcontraction]]="","0",((Table4[[#This Row],[Velocity (m/s)]]^2)/2)*Table4[[#This Row],[Kcontraction]]))</f>
        <v/>
      </c>
      <c r="T1617" s="89" t="str">
        <f>IF(Table4[[#This Row],[Segment]]="","",SUMIF($Y$7:$Y$2000,Table4[[#This Row],[Segment]],$AD$7:$AD$2000))</f>
        <v/>
      </c>
      <c r="U1617" s="95" t="str">
        <f>IF(Table4[[#This Row],[Segment]]="","",Table4[[#This Row],[Hfriction (J/kg)]]+Table4[[#This Row],[Hexpansions (J/kg)]]+Table4[[#This Row],[Hcontractions (J/kg)]]+Table4[[#This Row],[Hf (J/kg)]])</f>
        <v/>
      </c>
      <c r="V1617" s="95" t="str">
        <f>IF(Table4[[#This Row],[Segment]]="","",Table4[[#This Row],[Total Friction Loss (J/kg)]]*Table3[Density (kg/m3)])</f>
        <v/>
      </c>
      <c r="W1617" s="95" t="str">
        <f>IF(Table4[[#This Row],[Segment]]="","",Table4[[#This Row],[Total Pressure Drop (Pa)]]/1000)</f>
        <v/>
      </c>
      <c r="Y1617" s="82" t="str">
        <f>IF('Set Up'!D1840="","",'Set Up'!D1840)</f>
        <v/>
      </c>
      <c r="Z1617" s="82" t="str">
        <f>IF('Set Up'!E1840="","",'Set Up'!E1840)</f>
        <v/>
      </c>
      <c r="AA1617" s="82" t="str">
        <f>IF('Set Up'!F1840="","",'Set Up'!F1840)</f>
        <v/>
      </c>
      <c r="AB1617" s="82" t="str">
        <f>IF('Set Up'!G1840="","",'Set Up'!G1840)</f>
        <v/>
      </c>
      <c r="AC1617" s="82" t="str">
        <f t="array" ref="AC1617">IF(Y1617="","",INDEX(Data!$G$4:$G$51,MATCH(Table7[[#This Row],[Fitting]]&amp;Table7[[#This Row],[Fitting Subtype]],Data!$E$4:$E$51&amp;Data!$F$4:$F$51,0)))</f>
        <v/>
      </c>
      <c r="AD1617" s="89" t="str">
        <f>IF(Table7[[#This Row],[Segment]]="","",Table7[[#This Row],[Quantity]]*Table7[[#This Row],[Kf]]*(((INDEX(Table4[Velocity (m/s)],MATCH(Table7[[#This Row],[Segment]],Table4[Segment],0)))^2)/2))</f>
        <v/>
      </c>
      <c r="AF1617" s="82" t="str">
        <f>Table4[[#This Row],[Segment]]</f>
        <v/>
      </c>
      <c r="AG1617" s="75"/>
      <c r="AH1617" s="82" t="str">
        <f>IF(Table5[[#This Row],[Segment]]="","",AG1617-Table4[[#This Row],[Total Pressure Drop (kPa)]])</f>
        <v/>
      </c>
    </row>
    <row r="1618" spans="1:34" x14ac:dyDescent="0.25">
      <c r="A1618" s="95" t="str">
        <f>IF('Set Up'!A1615="","",'Set Up'!A1615)</f>
        <v/>
      </c>
      <c r="B1618" s="75" t="s">
        <v>81</v>
      </c>
      <c r="C1618" s="85"/>
      <c r="D1618" s="86" t="str">
        <f>IF(Table4[[#This Row],[Diameter (in)]]="","",(((CONVERT(Table4[[#This Row],[Diameter (in)]],"in","m"))/2)^2)*PI())</f>
        <v/>
      </c>
      <c r="E1618" s="87" t="str">
        <f>IF(Table4[[#This Row],[Area (m2)]]="","",$D$4/Table4[[#This Row],[Area (m2)]])</f>
        <v/>
      </c>
      <c r="F1618" s="85">
        <f t="shared" si="25"/>
        <v>4.6951999999999998</v>
      </c>
      <c r="G1618" s="88" t="str">
        <f>IF(Table4[[#This Row],[Segment]]="","",(CONVERT(Table4[[#This Row],[Diameter (in)]],"in","m")*$B$4*Table4[[#This Row],[Velocity (m/s)]])/$C$4)</f>
        <v/>
      </c>
      <c r="H1618" s="96" t="str">
        <f>IF(Table4[[#This Row],[Segment]]="","",IF(Table4[[#This Row],[Teynold''s Number]]&gt;4000,"TURBULENT","LAMINAR"))</f>
        <v/>
      </c>
      <c r="I1618" s="86" t="str">
        <f>IF(Table4[[#This Row],[Segment]]="","",INDEX(Data!C1615:C1629,MATCH(Table4[Material],Data!B1615:B1629,0)))</f>
        <v/>
      </c>
      <c r="J1618" s="89" t="str">
        <f>IF(Table4[[#This Row],[ε (m)]]="","",Table4[[#This Row],[ε (m)]]/(CONVERT(Table4[[#This Row],[Diameter (in)]],"in","m")))</f>
        <v/>
      </c>
      <c r="K1618" s="96" t="str">
        <f>IF(Table4[[#This Row],[Regime]]="LAMINAR",16/Table4[[#This Row],[Teynold''s Number]],"-")</f>
        <v>-</v>
      </c>
      <c r="L1618" s="86"/>
      <c r="M1618" s="97" t="str">
        <f>IF(Table4[[#This Row],[Regime]]="TURBULENT",(((-4*LOG10(Table4[[#This Row],[ε/D]]/3.7+1.256/(Table4[[#This Row],[Teynold''s Number]]*SQRT(Table4[[#This Row],[f turbulent (guess)]]))))^-1)^2),"")</f>
        <v/>
      </c>
      <c r="N1618" s="91" t="str">
        <f>IF(Table4[[#This Row],[f turbulent]]="","",Table4[[#This Row],[f turbulent (guess)]]-Table4[[#This Row],[f turbulent]])</f>
        <v/>
      </c>
      <c r="O1618" s="87">
        <f>IF(Table4[[#This Row],[Segment]]="",0,IF(C1619="",0,IF(C1619&lt;=Table4[[#This Row],[Diameter (in)]],0,1-(D1618/D1619))))</f>
        <v>0</v>
      </c>
      <c r="P1618" s="92" t="str">
        <f>IF(Table4[[#This Row],[Segment]]="","",IF(C1618&gt;C1619,"",IF(C1619="",0.55,(0.55*(1-D1619/D1618)))))</f>
        <v/>
      </c>
      <c r="Q161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18" s="92" t="str">
        <f>IF(Table4[[#This Row],[Segment]]="","",IF(Table4[[#This Row],[Kexpansion]]="","0",((Table4[[#This Row],[Velocity (m/s)]]^2)/2)*Table4[[#This Row],[Kexpansion]]))</f>
        <v/>
      </c>
      <c r="S1618" s="92" t="str">
        <f>IF(Table4[[#This Row],[Segment]]="","",IF(Table4[[#This Row],[Kcontraction]]="","0",((Table4[[#This Row],[Velocity (m/s)]]^2)/2)*Table4[[#This Row],[Kcontraction]]))</f>
        <v/>
      </c>
      <c r="T1618" s="89" t="str">
        <f>IF(Table4[[#This Row],[Segment]]="","",SUMIF($Y$7:$Y$2000,Table4[[#This Row],[Segment]],$AD$7:$AD$2000))</f>
        <v/>
      </c>
      <c r="U1618" s="95" t="str">
        <f>IF(Table4[[#This Row],[Segment]]="","",Table4[[#This Row],[Hfriction (J/kg)]]+Table4[[#This Row],[Hexpansions (J/kg)]]+Table4[[#This Row],[Hcontractions (J/kg)]]+Table4[[#This Row],[Hf (J/kg)]])</f>
        <v/>
      </c>
      <c r="V1618" s="95" t="str">
        <f>IF(Table4[[#This Row],[Segment]]="","",Table4[[#This Row],[Total Friction Loss (J/kg)]]*Table3[Density (kg/m3)])</f>
        <v/>
      </c>
      <c r="W1618" s="95" t="str">
        <f>IF(Table4[[#This Row],[Segment]]="","",Table4[[#This Row],[Total Pressure Drop (Pa)]]/1000)</f>
        <v/>
      </c>
      <c r="Y1618" s="82" t="str">
        <f>IF('Set Up'!D1841="","",'Set Up'!D1841)</f>
        <v/>
      </c>
      <c r="Z1618" s="82" t="str">
        <f>IF('Set Up'!E1841="","",'Set Up'!E1841)</f>
        <v/>
      </c>
      <c r="AA1618" s="82" t="str">
        <f>IF('Set Up'!F1841="","",'Set Up'!F1841)</f>
        <v/>
      </c>
      <c r="AB1618" s="82" t="str">
        <f>IF('Set Up'!G1841="","",'Set Up'!G1841)</f>
        <v/>
      </c>
      <c r="AC1618" s="82" t="str">
        <f t="array" ref="AC1618">IF(Y1618="","",INDEX(Data!$G$4:$G$51,MATCH(Table7[[#This Row],[Fitting]]&amp;Table7[[#This Row],[Fitting Subtype]],Data!$E$4:$E$51&amp;Data!$F$4:$F$51,0)))</f>
        <v/>
      </c>
      <c r="AD1618" s="89" t="str">
        <f>IF(Table7[[#This Row],[Segment]]="","",Table7[[#This Row],[Quantity]]*Table7[[#This Row],[Kf]]*(((INDEX(Table4[Velocity (m/s)],MATCH(Table7[[#This Row],[Segment]],Table4[Segment],0)))^2)/2))</f>
        <v/>
      </c>
      <c r="AF1618" s="82" t="str">
        <f>Table4[[#This Row],[Segment]]</f>
        <v/>
      </c>
      <c r="AG1618" s="75"/>
      <c r="AH1618" s="82" t="str">
        <f>IF(Table5[[#This Row],[Segment]]="","",AG1618-Table4[[#This Row],[Total Pressure Drop (kPa)]])</f>
        <v/>
      </c>
    </row>
    <row r="1619" spans="1:34" x14ac:dyDescent="0.25">
      <c r="A1619" s="95" t="str">
        <f>IF('Set Up'!A1616="","",'Set Up'!A1616)</f>
        <v/>
      </c>
      <c r="B1619" s="75" t="s">
        <v>81</v>
      </c>
      <c r="C1619" s="85"/>
      <c r="D1619" s="86" t="str">
        <f>IF(Table4[[#This Row],[Diameter (in)]]="","",(((CONVERT(Table4[[#This Row],[Diameter (in)]],"in","m"))/2)^2)*PI())</f>
        <v/>
      </c>
      <c r="E1619" s="87" t="str">
        <f>IF(Table4[[#This Row],[Area (m2)]]="","",$D$4/Table4[[#This Row],[Area (m2)]])</f>
        <v/>
      </c>
      <c r="F1619" s="85">
        <f t="shared" si="25"/>
        <v>4.6951999999999998</v>
      </c>
      <c r="G1619" s="88" t="str">
        <f>IF(Table4[[#This Row],[Segment]]="","",(CONVERT(Table4[[#This Row],[Diameter (in)]],"in","m")*$B$4*Table4[[#This Row],[Velocity (m/s)]])/$C$4)</f>
        <v/>
      </c>
      <c r="H1619" s="96" t="str">
        <f>IF(Table4[[#This Row],[Segment]]="","",IF(Table4[[#This Row],[Teynold''s Number]]&gt;4000,"TURBULENT","LAMINAR"))</f>
        <v/>
      </c>
      <c r="I1619" s="86" t="str">
        <f>IF(Table4[[#This Row],[Segment]]="","",INDEX(Data!C1616:C1630,MATCH(Table4[Material],Data!B1616:B1630,0)))</f>
        <v/>
      </c>
      <c r="J1619" s="89" t="str">
        <f>IF(Table4[[#This Row],[ε (m)]]="","",Table4[[#This Row],[ε (m)]]/(CONVERT(Table4[[#This Row],[Diameter (in)]],"in","m")))</f>
        <v/>
      </c>
      <c r="K1619" s="96" t="str">
        <f>IF(Table4[[#This Row],[Regime]]="LAMINAR",16/Table4[[#This Row],[Teynold''s Number]],"-")</f>
        <v>-</v>
      </c>
      <c r="L1619" s="86"/>
      <c r="M1619" s="97" t="str">
        <f>IF(Table4[[#This Row],[Regime]]="TURBULENT",(((-4*LOG10(Table4[[#This Row],[ε/D]]/3.7+1.256/(Table4[[#This Row],[Teynold''s Number]]*SQRT(Table4[[#This Row],[f turbulent (guess)]]))))^-1)^2),"")</f>
        <v/>
      </c>
      <c r="N1619" s="91" t="str">
        <f>IF(Table4[[#This Row],[f turbulent]]="","",Table4[[#This Row],[f turbulent (guess)]]-Table4[[#This Row],[f turbulent]])</f>
        <v/>
      </c>
      <c r="O1619" s="87">
        <f>IF(Table4[[#This Row],[Segment]]="",0,IF(C1620="",0,IF(C1620&lt;=Table4[[#This Row],[Diameter (in)]],0,1-(D1619/D1620))))</f>
        <v>0</v>
      </c>
      <c r="P1619" s="92" t="str">
        <f>IF(Table4[[#This Row],[Segment]]="","",IF(C1619&gt;C1620,"",IF(C1620="",0.55,(0.55*(1-D1620/D1619)))))</f>
        <v/>
      </c>
      <c r="Q161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19" s="92" t="str">
        <f>IF(Table4[[#This Row],[Segment]]="","",IF(Table4[[#This Row],[Kexpansion]]="","0",((Table4[[#This Row],[Velocity (m/s)]]^2)/2)*Table4[[#This Row],[Kexpansion]]))</f>
        <v/>
      </c>
      <c r="S1619" s="92" t="str">
        <f>IF(Table4[[#This Row],[Segment]]="","",IF(Table4[[#This Row],[Kcontraction]]="","0",((Table4[[#This Row],[Velocity (m/s)]]^2)/2)*Table4[[#This Row],[Kcontraction]]))</f>
        <v/>
      </c>
      <c r="T1619" s="89" t="str">
        <f>IF(Table4[[#This Row],[Segment]]="","",SUMIF($Y$7:$Y$2000,Table4[[#This Row],[Segment]],$AD$7:$AD$2000))</f>
        <v/>
      </c>
      <c r="U1619" s="95" t="str">
        <f>IF(Table4[[#This Row],[Segment]]="","",Table4[[#This Row],[Hfriction (J/kg)]]+Table4[[#This Row],[Hexpansions (J/kg)]]+Table4[[#This Row],[Hcontractions (J/kg)]]+Table4[[#This Row],[Hf (J/kg)]])</f>
        <v/>
      </c>
      <c r="V1619" s="95" t="str">
        <f>IF(Table4[[#This Row],[Segment]]="","",Table4[[#This Row],[Total Friction Loss (J/kg)]]*Table3[Density (kg/m3)])</f>
        <v/>
      </c>
      <c r="W1619" s="95" t="str">
        <f>IF(Table4[[#This Row],[Segment]]="","",Table4[[#This Row],[Total Pressure Drop (Pa)]]/1000)</f>
        <v/>
      </c>
      <c r="Y1619" s="82" t="str">
        <f>IF('Set Up'!D1842="","",'Set Up'!D1842)</f>
        <v/>
      </c>
      <c r="Z1619" s="82" t="str">
        <f>IF('Set Up'!E1842="","",'Set Up'!E1842)</f>
        <v/>
      </c>
      <c r="AA1619" s="82" t="str">
        <f>IF('Set Up'!F1842="","",'Set Up'!F1842)</f>
        <v/>
      </c>
      <c r="AB1619" s="82" t="str">
        <f>IF('Set Up'!G1842="","",'Set Up'!G1842)</f>
        <v/>
      </c>
      <c r="AC1619" s="82" t="str">
        <f t="array" ref="AC1619">IF(Y1619="","",INDEX(Data!$G$4:$G$51,MATCH(Table7[[#This Row],[Fitting]]&amp;Table7[[#This Row],[Fitting Subtype]],Data!$E$4:$E$51&amp;Data!$F$4:$F$51,0)))</f>
        <v/>
      </c>
      <c r="AD1619" s="89" t="str">
        <f>IF(Table7[[#This Row],[Segment]]="","",Table7[[#This Row],[Quantity]]*Table7[[#This Row],[Kf]]*(((INDEX(Table4[Velocity (m/s)],MATCH(Table7[[#This Row],[Segment]],Table4[Segment],0)))^2)/2))</f>
        <v/>
      </c>
      <c r="AF1619" s="82" t="str">
        <f>Table4[[#This Row],[Segment]]</f>
        <v/>
      </c>
      <c r="AG1619" s="75"/>
      <c r="AH1619" s="82" t="str">
        <f>IF(Table5[[#This Row],[Segment]]="","",AG1619-Table4[[#This Row],[Total Pressure Drop (kPa)]])</f>
        <v/>
      </c>
    </row>
    <row r="1620" spans="1:34" x14ac:dyDescent="0.25">
      <c r="A1620" s="95" t="str">
        <f>IF('Set Up'!A1617="","",'Set Up'!A1617)</f>
        <v/>
      </c>
      <c r="B1620" s="75" t="s">
        <v>81</v>
      </c>
      <c r="C1620" s="85"/>
      <c r="D1620" s="86" t="str">
        <f>IF(Table4[[#This Row],[Diameter (in)]]="","",(((CONVERT(Table4[[#This Row],[Diameter (in)]],"in","m"))/2)^2)*PI())</f>
        <v/>
      </c>
      <c r="E1620" s="87" t="str">
        <f>IF(Table4[[#This Row],[Area (m2)]]="","",$D$4/Table4[[#This Row],[Area (m2)]])</f>
        <v/>
      </c>
      <c r="F1620" s="85">
        <f t="shared" si="25"/>
        <v>4.6951999999999998</v>
      </c>
      <c r="G1620" s="88" t="str">
        <f>IF(Table4[[#This Row],[Segment]]="","",(CONVERT(Table4[[#This Row],[Diameter (in)]],"in","m")*$B$4*Table4[[#This Row],[Velocity (m/s)]])/$C$4)</f>
        <v/>
      </c>
      <c r="H1620" s="96" t="str">
        <f>IF(Table4[[#This Row],[Segment]]="","",IF(Table4[[#This Row],[Teynold''s Number]]&gt;4000,"TURBULENT","LAMINAR"))</f>
        <v/>
      </c>
      <c r="I1620" s="86" t="str">
        <f>IF(Table4[[#This Row],[Segment]]="","",INDEX(Data!C1617:C1631,MATCH(Table4[Material],Data!B1617:B1631,0)))</f>
        <v/>
      </c>
      <c r="J1620" s="89" t="str">
        <f>IF(Table4[[#This Row],[ε (m)]]="","",Table4[[#This Row],[ε (m)]]/(CONVERT(Table4[[#This Row],[Diameter (in)]],"in","m")))</f>
        <v/>
      </c>
      <c r="K1620" s="96" t="str">
        <f>IF(Table4[[#This Row],[Regime]]="LAMINAR",16/Table4[[#This Row],[Teynold''s Number]],"-")</f>
        <v>-</v>
      </c>
      <c r="L1620" s="86"/>
      <c r="M1620" s="97" t="str">
        <f>IF(Table4[[#This Row],[Regime]]="TURBULENT",(((-4*LOG10(Table4[[#This Row],[ε/D]]/3.7+1.256/(Table4[[#This Row],[Teynold''s Number]]*SQRT(Table4[[#This Row],[f turbulent (guess)]]))))^-1)^2),"")</f>
        <v/>
      </c>
      <c r="N1620" s="91" t="str">
        <f>IF(Table4[[#This Row],[f turbulent]]="","",Table4[[#This Row],[f turbulent (guess)]]-Table4[[#This Row],[f turbulent]])</f>
        <v/>
      </c>
      <c r="O1620" s="87">
        <f>IF(Table4[[#This Row],[Segment]]="",0,IF(C1621="",0,IF(C1621&lt;=Table4[[#This Row],[Diameter (in)]],0,1-(D1620/D1621))))</f>
        <v>0</v>
      </c>
      <c r="P1620" s="92" t="str">
        <f>IF(Table4[[#This Row],[Segment]]="","",IF(C1620&gt;C1621,"",IF(C1621="",0.55,(0.55*(1-D1621/D1620)))))</f>
        <v/>
      </c>
      <c r="Q162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20" s="92" t="str">
        <f>IF(Table4[[#This Row],[Segment]]="","",IF(Table4[[#This Row],[Kexpansion]]="","0",((Table4[[#This Row],[Velocity (m/s)]]^2)/2)*Table4[[#This Row],[Kexpansion]]))</f>
        <v/>
      </c>
      <c r="S1620" s="92" t="str">
        <f>IF(Table4[[#This Row],[Segment]]="","",IF(Table4[[#This Row],[Kcontraction]]="","0",((Table4[[#This Row],[Velocity (m/s)]]^2)/2)*Table4[[#This Row],[Kcontraction]]))</f>
        <v/>
      </c>
      <c r="T1620" s="89" t="str">
        <f>IF(Table4[[#This Row],[Segment]]="","",SUMIF($Y$7:$Y$2000,Table4[[#This Row],[Segment]],$AD$7:$AD$2000))</f>
        <v/>
      </c>
      <c r="U1620" s="95" t="str">
        <f>IF(Table4[[#This Row],[Segment]]="","",Table4[[#This Row],[Hfriction (J/kg)]]+Table4[[#This Row],[Hexpansions (J/kg)]]+Table4[[#This Row],[Hcontractions (J/kg)]]+Table4[[#This Row],[Hf (J/kg)]])</f>
        <v/>
      </c>
      <c r="V1620" s="95" t="str">
        <f>IF(Table4[[#This Row],[Segment]]="","",Table4[[#This Row],[Total Friction Loss (J/kg)]]*Table3[Density (kg/m3)])</f>
        <v/>
      </c>
      <c r="W1620" s="95" t="str">
        <f>IF(Table4[[#This Row],[Segment]]="","",Table4[[#This Row],[Total Pressure Drop (Pa)]]/1000)</f>
        <v/>
      </c>
      <c r="Y1620" s="82" t="str">
        <f>IF('Set Up'!D1843="","",'Set Up'!D1843)</f>
        <v/>
      </c>
      <c r="Z1620" s="82" t="str">
        <f>IF('Set Up'!E1843="","",'Set Up'!E1843)</f>
        <v/>
      </c>
      <c r="AA1620" s="82" t="str">
        <f>IF('Set Up'!F1843="","",'Set Up'!F1843)</f>
        <v/>
      </c>
      <c r="AB1620" s="82" t="str">
        <f>IF('Set Up'!G1843="","",'Set Up'!G1843)</f>
        <v/>
      </c>
      <c r="AC1620" s="82" t="str">
        <f t="array" ref="AC1620">IF(Y1620="","",INDEX(Data!$G$4:$G$51,MATCH(Table7[[#This Row],[Fitting]]&amp;Table7[[#This Row],[Fitting Subtype]],Data!$E$4:$E$51&amp;Data!$F$4:$F$51,0)))</f>
        <v/>
      </c>
      <c r="AD1620" s="89" t="str">
        <f>IF(Table7[[#This Row],[Segment]]="","",Table7[[#This Row],[Quantity]]*Table7[[#This Row],[Kf]]*(((INDEX(Table4[Velocity (m/s)],MATCH(Table7[[#This Row],[Segment]],Table4[Segment],0)))^2)/2))</f>
        <v/>
      </c>
      <c r="AF1620" s="82" t="str">
        <f>Table4[[#This Row],[Segment]]</f>
        <v/>
      </c>
      <c r="AG1620" s="75"/>
      <c r="AH1620" s="82" t="str">
        <f>IF(Table5[[#This Row],[Segment]]="","",AG1620-Table4[[#This Row],[Total Pressure Drop (kPa)]])</f>
        <v/>
      </c>
    </row>
    <row r="1621" spans="1:34" x14ac:dyDescent="0.25">
      <c r="A1621" s="95" t="str">
        <f>IF('Set Up'!A1618="","",'Set Up'!A1618)</f>
        <v/>
      </c>
      <c r="B1621" s="75" t="s">
        <v>81</v>
      </c>
      <c r="C1621" s="85"/>
      <c r="D1621" s="86" t="str">
        <f>IF(Table4[[#This Row],[Diameter (in)]]="","",(((CONVERT(Table4[[#This Row],[Diameter (in)]],"in","m"))/2)^2)*PI())</f>
        <v/>
      </c>
      <c r="E1621" s="87" t="str">
        <f>IF(Table4[[#This Row],[Area (m2)]]="","",$D$4/Table4[[#This Row],[Area (m2)]])</f>
        <v/>
      </c>
      <c r="F1621" s="85">
        <f t="shared" si="25"/>
        <v>4.6951999999999998</v>
      </c>
      <c r="G1621" s="88" t="str">
        <f>IF(Table4[[#This Row],[Segment]]="","",(CONVERT(Table4[[#This Row],[Diameter (in)]],"in","m")*$B$4*Table4[[#This Row],[Velocity (m/s)]])/$C$4)</f>
        <v/>
      </c>
      <c r="H1621" s="96" t="str">
        <f>IF(Table4[[#This Row],[Segment]]="","",IF(Table4[[#This Row],[Teynold''s Number]]&gt;4000,"TURBULENT","LAMINAR"))</f>
        <v/>
      </c>
      <c r="I1621" s="86" t="str">
        <f>IF(Table4[[#This Row],[Segment]]="","",INDEX(Data!C1618:C1632,MATCH(Table4[Material],Data!B1618:B1632,0)))</f>
        <v/>
      </c>
      <c r="J1621" s="89" t="str">
        <f>IF(Table4[[#This Row],[ε (m)]]="","",Table4[[#This Row],[ε (m)]]/(CONVERT(Table4[[#This Row],[Diameter (in)]],"in","m")))</f>
        <v/>
      </c>
      <c r="K1621" s="96" t="str">
        <f>IF(Table4[[#This Row],[Regime]]="LAMINAR",16/Table4[[#This Row],[Teynold''s Number]],"-")</f>
        <v>-</v>
      </c>
      <c r="L1621" s="86"/>
      <c r="M1621" s="97" t="str">
        <f>IF(Table4[[#This Row],[Regime]]="TURBULENT",(((-4*LOG10(Table4[[#This Row],[ε/D]]/3.7+1.256/(Table4[[#This Row],[Teynold''s Number]]*SQRT(Table4[[#This Row],[f turbulent (guess)]]))))^-1)^2),"")</f>
        <v/>
      </c>
      <c r="N1621" s="91" t="str">
        <f>IF(Table4[[#This Row],[f turbulent]]="","",Table4[[#This Row],[f turbulent (guess)]]-Table4[[#This Row],[f turbulent]])</f>
        <v/>
      </c>
      <c r="O1621" s="87">
        <f>IF(Table4[[#This Row],[Segment]]="",0,IF(C1622="",0,IF(C1622&lt;=Table4[[#This Row],[Diameter (in)]],0,1-(D1621/D1622))))</f>
        <v>0</v>
      </c>
      <c r="P1621" s="92" t="str">
        <f>IF(Table4[[#This Row],[Segment]]="","",IF(C1621&gt;C1622,"",IF(C1622="",0.55,(0.55*(1-D1622/D1621)))))</f>
        <v/>
      </c>
      <c r="Q162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21" s="92" t="str">
        <f>IF(Table4[[#This Row],[Segment]]="","",IF(Table4[[#This Row],[Kexpansion]]="","0",((Table4[[#This Row],[Velocity (m/s)]]^2)/2)*Table4[[#This Row],[Kexpansion]]))</f>
        <v/>
      </c>
      <c r="S1621" s="92" t="str">
        <f>IF(Table4[[#This Row],[Segment]]="","",IF(Table4[[#This Row],[Kcontraction]]="","0",((Table4[[#This Row],[Velocity (m/s)]]^2)/2)*Table4[[#This Row],[Kcontraction]]))</f>
        <v/>
      </c>
      <c r="T1621" s="89" t="str">
        <f>IF(Table4[[#This Row],[Segment]]="","",SUMIF($Y$7:$Y$2000,Table4[[#This Row],[Segment]],$AD$7:$AD$2000))</f>
        <v/>
      </c>
      <c r="U1621" s="95" t="str">
        <f>IF(Table4[[#This Row],[Segment]]="","",Table4[[#This Row],[Hfriction (J/kg)]]+Table4[[#This Row],[Hexpansions (J/kg)]]+Table4[[#This Row],[Hcontractions (J/kg)]]+Table4[[#This Row],[Hf (J/kg)]])</f>
        <v/>
      </c>
      <c r="V1621" s="95" t="str">
        <f>IF(Table4[[#This Row],[Segment]]="","",Table4[[#This Row],[Total Friction Loss (J/kg)]]*Table3[Density (kg/m3)])</f>
        <v/>
      </c>
      <c r="W1621" s="95" t="str">
        <f>IF(Table4[[#This Row],[Segment]]="","",Table4[[#This Row],[Total Pressure Drop (Pa)]]/1000)</f>
        <v/>
      </c>
      <c r="Y1621" s="82" t="str">
        <f>IF('Set Up'!D1844="","",'Set Up'!D1844)</f>
        <v/>
      </c>
      <c r="Z1621" s="82" t="str">
        <f>IF('Set Up'!E1844="","",'Set Up'!E1844)</f>
        <v/>
      </c>
      <c r="AA1621" s="82" t="str">
        <f>IF('Set Up'!F1844="","",'Set Up'!F1844)</f>
        <v/>
      </c>
      <c r="AB1621" s="82" t="str">
        <f>IF('Set Up'!G1844="","",'Set Up'!G1844)</f>
        <v/>
      </c>
      <c r="AC1621" s="82" t="str">
        <f t="array" ref="AC1621">IF(Y1621="","",INDEX(Data!$G$4:$G$51,MATCH(Table7[[#This Row],[Fitting]]&amp;Table7[[#This Row],[Fitting Subtype]],Data!$E$4:$E$51&amp;Data!$F$4:$F$51,0)))</f>
        <v/>
      </c>
      <c r="AD1621" s="89" t="str">
        <f>IF(Table7[[#This Row],[Segment]]="","",Table7[[#This Row],[Quantity]]*Table7[[#This Row],[Kf]]*(((INDEX(Table4[Velocity (m/s)],MATCH(Table7[[#This Row],[Segment]],Table4[Segment],0)))^2)/2))</f>
        <v/>
      </c>
      <c r="AF1621" s="82" t="str">
        <f>Table4[[#This Row],[Segment]]</f>
        <v/>
      </c>
      <c r="AG1621" s="75"/>
      <c r="AH1621" s="82" t="str">
        <f>IF(Table5[[#This Row],[Segment]]="","",AG1621-Table4[[#This Row],[Total Pressure Drop (kPa)]])</f>
        <v/>
      </c>
    </row>
    <row r="1622" spans="1:34" x14ac:dyDescent="0.25">
      <c r="A1622" s="95" t="str">
        <f>IF('Set Up'!A1619="","",'Set Up'!A1619)</f>
        <v/>
      </c>
      <c r="B1622" s="75" t="s">
        <v>81</v>
      </c>
      <c r="C1622" s="85"/>
      <c r="D1622" s="86" t="str">
        <f>IF(Table4[[#This Row],[Diameter (in)]]="","",(((CONVERT(Table4[[#This Row],[Diameter (in)]],"in","m"))/2)^2)*PI())</f>
        <v/>
      </c>
      <c r="E1622" s="87" t="str">
        <f>IF(Table4[[#This Row],[Area (m2)]]="","",$D$4/Table4[[#This Row],[Area (m2)]])</f>
        <v/>
      </c>
      <c r="F1622" s="85">
        <f t="shared" si="25"/>
        <v>4.6951999999999998</v>
      </c>
      <c r="G1622" s="88" t="str">
        <f>IF(Table4[[#This Row],[Segment]]="","",(CONVERT(Table4[[#This Row],[Diameter (in)]],"in","m")*$B$4*Table4[[#This Row],[Velocity (m/s)]])/$C$4)</f>
        <v/>
      </c>
      <c r="H1622" s="96" t="str">
        <f>IF(Table4[[#This Row],[Segment]]="","",IF(Table4[[#This Row],[Teynold''s Number]]&gt;4000,"TURBULENT","LAMINAR"))</f>
        <v/>
      </c>
      <c r="I1622" s="86" t="str">
        <f>IF(Table4[[#This Row],[Segment]]="","",INDEX(Data!C1619:C1633,MATCH(Table4[Material],Data!B1619:B1633,0)))</f>
        <v/>
      </c>
      <c r="J1622" s="89" t="str">
        <f>IF(Table4[[#This Row],[ε (m)]]="","",Table4[[#This Row],[ε (m)]]/(CONVERT(Table4[[#This Row],[Diameter (in)]],"in","m")))</f>
        <v/>
      </c>
      <c r="K1622" s="96" t="str">
        <f>IF(Table4[[#This Row],[Regime]]="LAMINAR",16/Table4[[#This Row],[Teynold''s Number]],"-")</f>
        <v>-</v>
      </c>
      <c r="L1622" s="86"/>
      <c r="M1622" s="97" t="str">
        <f>IF(Table4[[#This Row],[Regime]]="TURBULENT",(((-4*LOG10(Table4[[#This Row],[ε/D]]/3.7+1.256/(Table4[[#This Row],[Teynold''s Number]]*SQRT(Table4[[#This Row],[f turbulent (guess)]]))))^-1)^2),"")</f>
        <v/>
      </c>
      <c r="N1622" s="91" t="str">
        <f>IF(Table4[[#This Row],[f turbulent]]="","",Table4[[#This Row],[f turbulent (guess)]]-Table4[[#This Row],[f turbulent]])</f>
        <v/>
      </c>
      <c r="O1622" s="87">
        <f>IF(Table4[[#This Row],[Segment]]="",0,IF(C1623="",0,IF(C1623&lt;=Table4[[#This Row],[Diameter (in)]],0,1-(D1622/D1623))))</f>
        <v>0</v>
      </c>
      <c r="P1622" s="92" t="str">
        <f>IF(Table4[[#This Row],[Segment]]="","",IF(C1622&gt;C1623,"",IF(C1623="",0.55,(0.55*(1-D1623/D1622)))))</f>
        <v/>
      </c>
      <c r="Q162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22" s="92" t="str">
        <f>IF(Table4[[#This Row],[Segment]]="","",IF(Table4[[#This Row],[Kexpansion]]="","0",((Table4[[#This Row],[Velocity (m/s)]]^2)/2)*Table4[[#This Row],[Kexpansion]]))</f>
        <v/>
      </c>
      <c r="S1622" s="92" t="str">
        <f>IF(Table4[[#This Row],[Segment]]="","",IF(Table4[[#This Row],[Kcontraction]]="","0",((Table4[[#This Row],[Velocity (m/s)]]^2)/2)*Table4[[#This Row],[Kcontraction]]))</f>
        <v/>
      </c>
      <c r="T1622" s="89" t="str">
        <f>IF(Table4[[#This Row],[Segment]]="","",SUMIF($Y$7:$Y$2000,Table4[[#This Row],[Segment]],$AD$7:$AD$2000))</f>
        <v/>
      </c>
      <c r="U1622" s="95" t="str">
        <f>IF(Table4[[#This Row],[Segment]]="","",Table4[[#This Row],[Hfriction (J/kg)]]+Table4[[#This Row],[Hexpansions (J/kg)]]+Table4[[#This Row],[Hcontractions (J/kg)]]+Table4[[#This Row],[Hf (J/kg)]])</f>
        <v/>
      </c>
      <c r="V1622" s="95" t="str">
        <f>IF(Table4[[#This Row],[Segment]]="","",Table4[[#This Row],[Total Friction Loss (J/kg)]]*Table3[Density (kg/m3)])</f>
        <v/>
      </c>
      <c r="W1622" s="95" t="str">
        <f>IF(Table4[[#This Row],[Segment]]="","",Table4[[#This Row],[Total Pressure Drop (Pa)]]/1000)</f>
        <v/>
      </c>
      <c r="Y1622" s="82" t="str">
        <f>IF('Set Up'!D1845="","",'Set Up'!D1845)</f>
        <v/>
      </c>
      <c r="Z1622" s="82" t="str">
        <f>IF('Set Up'!E1845="","",'Set Up'!E1845)</f>
        <v/>
      </c>
      <c r="AA1622" s="82" t="str">
        <f>IF('Set Up'!F1845="","",'Set Up'!F1845)</f>
        <v/>
      </c>
      <c r="AB1622" s="82" t="str">
        <f>IF('Set Up'!G1845="","",'Set Up'!G1845)</f>
        <v/>
      </c>
      <c r="AC1622" s="82" t="str">
        <f t="array" ref="AC1622">IF(Y1622="","",INDEX(Data!$G$4:$G$51,MATCH(Table7[[#This Row],[Fitting]]&amp;Table7[[#This Row],[Fitting Subtype]],Data!$E$4:$E$51&amp;Data!$F$4:$F$51,0)))</f>
        <v/>
      </c>
      <c r="AD1622" s="89" t="str">
        <f>IF(Table7[[#This Row],[Segment]]="","",Table7[[#This Row],[Quantity]]*Table7[[#This Row],[Kf]]*(((INDEX(Table4[Velocity (m/s)],MATCH(Table7[[#This Row],[Segment]],Table4[Segment],0)))^2)/2))</f>
        <v/>
      </c>
      <c r="AF1622" s="82" t="str">
        <f>Table4[[#This Row],[Segment]]</f>
        <v/>
      </c>
      <c r="AG1622" s="75"/>
      <c r="AH1622" s="82" t="str">
        <f>IF(Table5[[#This Row],[Segment]]="","",AG1622-Table4[[#This Row],[Total Pressure Drop (kPa)]])</f>
        <v/>
      </c>
    </row>
    <row r="1623" spans="1:34" x14ac:dyDescent="0.25">
      <c r="A1623" s="95" t="str">
        <f>IF('Set Up'!A1620="","",'Set Up'!A1620)</f>
        <v/>
      </c>
      <c r="B1623" s="75" t="s">
        <v>81</v>
      </c>
      <c r="C1623" s="85"/>
      <c r="D1623" s="86" t="str">
        <f>IF(Table4[[#This Row],[Diameter (in)]]="","",(((CONVERT(Table4[[#This Row],[Diameter (in)]],"in","m"))/2)^2)*PI())</f>
        <v/>
      </c>
      <c r="E1623" s="87" t="str">
        <f>IF(Table4[[#This Row],[Area (m2)]]="","",$D$4/Table4[[#This Row],[Area (m2)]])</f>
        <v/>
      </c>
      <c r="F1623" s="85">
        <f t="shared" si="25"/>
        <v>4.6951999999999998</v>
      </c>
      <c r="G1623" s="88" t="str">
        <f>IF(Table4[[#This Row],[Segment]]="","",(CONVERT(Table4[[#This Row],[Diameter (in)]],"in","m")*$B$4*Table4[[#This Row],[Velocity (m/s)]])/$C$4)</f>
        <v/>
      </c>
      <c r="H1623" s="96" t="str">
        <f>IF(Table4[[#This Row],[Segment]]="","",IF(Table4[[#This Row],[Teynold''s Number]]&gt;4000,"TURBULENT","LAMINAR"))</f>
        <v/>
      </c>
      <c r="I1623" s="86" t="str">
        <f>IF(Table4[[#This Row],[Segment]]="","",INDEX(Data!C1620:C1634,MATCH(Table4[Material],Data!B1620:B1634,0)))</f>
        <v/>
      </c>
      <c r="J1623" s="89" t="str">
        <f>IF(Table4[[#This Row],[ε (m)]]="","",Table4[[#This Row],[ε (m)]]/(CONVERT(Table4[[#This Row],[Diameter (in)]],"in","m")))</f>
        <v/>
      </c>
      <c r="K1623" s="96" t="str">
        <f>IF(Table4[[#This Row],[Regime]]="LAMINAR",16/Table4[[#This Row],[Teynold''s Number]],"-")</f>
        <v>-</v>
      </c>
      <c r="L1623" s="86"/>
      <c r="M1623" s="97" t="str">
        <f>IF(Table4[[#This Row],[Regime]]="TURBULENT",(((-4*LOG10(Table4[[#This Row],[ε/D]]/3.7+1.256/(Table4[[#This Row],[Teynold''s Number]]*SQRT(Table4[[#This Row],[f turbulent (guess)]]))))^-1)^2),"")</f>
        <v/>
      </c>
      <c r="N1623" s="91" t="str">
        <f>IF(Table4[[#This Row],[f turbulent]]="","",Table4[[#This Row],[f turbulent (guess)]]-Table4[[#This Row],[f turbulent]])</f>
        <v/>
      </c>
      <c r="O1623" s="87">
        <f>IF(Table4[[#This Row],[Segment]]="",0,IF(C1624="",0,IF(C1624&lt;=Table4[[#This Row],[Diameter (in)]],0,1-(D1623/D1624))))</f>
        <v>0</v>
      </c>
      <c r="P1623" s="92" t="str">
        <f>IF(Table4[[#This Row],[Segment]]="","",IF(C1623&gt;C1624,"",IF(C1624="",0.55,(0.55*(1-D1624/D1623)))))</f>
        <v/>
      </c>
      <c r="Q162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23" s="92" t="str">
        <f>IF(Table4[[#This Row],[Segment]]="","",IF(Table4[[#This Row],[Kexpansion]]="","0",((Table4[[#This Row],[Velocity (m/s)]]^2)/2)*Table4[[#This Row],[Kexpansion]]))</f>
        <v/>
      </c>
      <c r="S1623" s="92" t="str">
        <f>IF(Table4[[#This Row],[Segment]]="","",IF(Table4[[#This Row],[Kcontraction]]="","0",((Table4[[#This Row],[Velocity (m/s)]]^2)/2)*Table4[[#This Row],[Kcontraction]]))</f>
        <v/>
      </c>
      <c r="T1623" s="89" t="str">
        <f>IF(Table4[[#This Row],[Segment]]="","",SUMIF($Y$7:$Y$2000,Table4[[#This Row],[Segment]],$AD$7:$AD$2000))</f>
        <v/>
      </c>
      <c r="U1623" s="95" t="str">
        <f>IF(Table4[[#This Row],[Segment]]="","",Table4[[#This Row],[Hfriction (J/kg)]]+Table4[[#This Row],[Hexpansions (J/kg)]]+Table4[[#This Row],[Hcontractions (J/kg)]]+Table4[[#This Row],[Hf (J/kg)]])</f>
        <v/>
      </c>
      <c r="V1623" s="95" t="str">
        <f>IF(Table4[[#This Row],[Segment]]="","",Table4[[#This Row],[Total Friction Loss (J/kg)]]*Table3[Density (kg/m3)])</f>
        <v/>
      </c>
      <c r="W1623" s="95" t="str">
        <f>IF(Table4[[#This Row],[Segment]]="","",Table4[[#This Row],[Total Pressure Drop (Pa)]]/1000)</f>
        <v/>
      </c>
      <c r="Y1623" s="82" t="str">
        <f>IF('Set Up'!D1846="","",'Set Up'!D1846)</f>
        <v/>
      </c>
      <c r="Z1623" s="82" t="str">
        <f>IF('Set Up'!E1846="","",'Set Up'!E1846)</f>
        <v/>
      </c>
      <c r="AA1623" s="82" t="str">
        <f>IF('Set Up'!F1846="","",'Set Up'!F1846)</f>
        <v/>
      </c>
      <c r="AB1623" s="82" t="str">
        <f>IF('Set Up'!G1846="","",'Set Up'!G1846)</f>
        <v/>
      </c>
      <c r="AC1623" s="82" t="str">
        <f t="array" ref="AC1623">IF(Y1623="","",INDEX(Data!$G$4:$G$51,MATCH(Table7[[#This Row],[Fitting]]&amp;Table7[[#This Row],[Fitting Subtype]],Data!$E$4:$E$51&amp;Data!$F$4:$F$51,0)))</f>
        <v/>
      </c>
      <c r="AD1623" s="89" t="str">
        <f>IF(Table7[[#This Row],[Segment]]="","",Table7[[#This Row],[Quantity]]*Table7[[#This Row],[Kf]]*(((INDEX(Table4[Velocity (m/s)],MATCH(Table7[[#This Row],[Segment]],Table4[Segment],0)))^2)/2))</f>
        <v/>
      </c>
      <c r="AF1623" s="82" t="str">
        <f>Table4[[#This Row],[Segment]]</f>
        <v/>
      </c>
      <c r="AG1623" s="75"/>
      <c r="AH1623" s="82" t="str">
        <f>IF(Table5[[#This Row],[Segment]]="","",AG1623-Table4[[#This Row],[Total Pressure Drop (kPa)]])</f>
        <v/>
      </c>
    </row>
    <row r="1624" spans="1:34" x14ac:dyDescent="0.25">
      <c r="A1624" s="95" t="str">
        <f>IF('Set Up'!A1621="","",'Set Up'!A1621)</f>
        <v/>
      </c>
      <c r="B1624" s="75" t="s">
        <v>81</v>
      </c>
      <c r="C1624" s="85"/>
      <c r="D1624" s="86" t="str">
        <f>IF(Table4[[#This Row],[Diameter (in)]]="","",(((CONVERT(Table4[[#This Row],[Diameter (in)]],"in","m"))/2)^2)*PI())</f>
        <v/>
      </c>
      <c r="E1624" s="87" t="str">
        <f>IF(Table4[[#This Row],[Area (m2)]]="","",$D$4/Table4[[#This Row],[Area (m2)]])</f>
        <v/>
      </c>
      <c r="F1624" s="85">
        <f t="shared" si="25"/>
        <v>4.6951999999999998</v>
      </c>
      <c r="G1624" s="88" t="str">
        <f>IF(Table4[[#This Row],[Segment]]="","",(CONVERT(Table4[[#This Row],[Diameter (in)]],"in","m")*$B$4*Table4[[#This Row],[Velocity (m/s)]])/$C$4)</f>
        <v/>
      </c>
      <c r="H1624" s="96" t="str">
        <f>IF(Table4[[#This Row],[Segment]]="","",IF(Table4[[#This Row],[Teynold''s Number]]&gt;4000,"TURBULENT","LAMINAR"))</f>
        <v/>
      </c>
      <c r="I1624" s="86" t="str">
        <f>IF(Table4[[#This Row],[Segment]]="","",INDEX(Data!C1621:C1635,MATCH(Table4[Material],Data!B1621:B1635,0)))</f>
        <v/>
      </c>
      <c r="J1624" s="89" t="str">
        <f>IF(Table4[[#This Row],[ε (m)]]="","",Table4[[#This Row],[ε (m)]]/(CONVERT(Table4[[#This Row],[Diameter (in)]],"in","m")))</f>
        <v/>
      </c>
      <c r="K1624" s="96" t="str">
        <f>IF(Table4[[#This Row],[Regime]]="LAMINAR",16/Table4[[#This Row],[Teynold''s Number]],"-")</f>
        <v>-</v>
      </c>
      <c r="L1624" s="86"/>
      <c r="M1624" s="97" t="str">
        <f>IF(Table4[[#This Row],[Regime]]="TURBULENT",(((-4*LOG10(Table4[[#This Row],[ε/D]]/3.7+1.256/(Table4[[#This Row],[Teynold''s Number]]*SQRT(Table4[[#This Row],[f turbulent (guess)]]))))^-1)^2),"")</f>
        <v/>
      </c>
      <c r="N1624" s="91" t="str">
        <f>IF(Table4[[#This Row],[f turbulent]]="","",Table4[[#This Row],[f turbulent (guess)]]-Table4[[#This Row],[f turbulent]])</f>
        <v/>
      </c>
      <c r="O1624" s="87">
        <f>IF(Table4[[#This Row],[Segment]]="",0,IF(C1625="",0,IF(C1625&lt;=Table4[[#This Row],[Diameter (in)]],0,1-(D1624/D1625))))</f>
        <v>0</v>
      </c>
      <c r="P1624" s="92" t="str">
        <f>IF(Table4[[#This Row],[Segment]]="","",IF(C1624&gt;C1625,"",IF(C1625="",0.55,(0.55*(1-D1625/D1624)))))</f>
        <v/>
      </c>
      <c r="Q162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24" s="92" t="str">
        <f>IF(Table4[[#This Row],[Segment]]="","",IF(Table4[[#This Row],[Kexpansion]]="","0",((Table4[[#This Row],[Velocity (m/s)]]^2)/2)*Table4[[#This Row],[Kexpansion]]))</f>
        <v/>
      </c>
      <c r="S1624" s="92" t="str">
        <f>IF(Table4[[#This Row],[Segment]]="","",IF(Table4[[#This Row],[Kcontraction]]="","0",((Table4[[#This Row],[Velocity (m/s)]]^2)/2)*Table4[[#This Row],[Kcontraction]]))</f>
        <v/>
      </c>
      <c r="T1624" s="89" t="str">
        <f>IF(Table4[[#This Row],[Segment]]="","",SUMIF($Y$7:$Y$2000,Table4[[#This Row],[Segment]],$AD$7:$AD$2000))</f>
        <v/>
      </c>
      <c r="U1624" s="95" t="str">
        <f>IF(Table4[[#This Row],[Segment]]="","",Table4[[#This Row],[Hfriction (J/kg)]]+Table4[[#This Row],[Hexpansions (J/kg)]]+Table4[[#This Row],[Hcontractions (J/kg)]]+Table4[[#This Row],[Hf (J/kg)]])</f>
        <v/>
      </c>
      <c r="V1624" s="95" t="str">
        <f>IF(Table4[[#This Row],[Segment]]="","",Table4[[#This Row],[Total Friction Loss (J/kg)]]*Table3[Density (kg/m3)])</f>
        <v/>
      </c>
      <c r="W1624" s="95" t="str">
        <f>IF(Table4[[#This Row],[Segment]]="","",Table4[[#This Row],[Total Pressure Drop (Pa)]]/1000)</f>
        <v/>
      </c>
      <c r="Y1624" s="82" t="str">
        <f>IF('Set Up'!D1847="","",'Set Up'!D1847)</f>
        <v/>
      </c>
      <c r="Z1624" s="82" t="str">
        <f>IF('Set Up'!E1847="","",'Set Up'!E1847)</f>
        <v/>
      </c>
      <c r="AA1624" s="82" t="str">
        <f>IF('Set Up'!F1847="","",'Set Up'!F1847)</f>
        <v/>
      </c>
      <c r="AB1624" s="82" t="str">
        <f>IF('Set Up'!G1847="","",'Set Up'!G1847)</f>
        <v/>
      </c>
      <c r="AC1624" s="82" t="str">
        <f t="array" ref="AC1624">IF(Y1624="","",INDEX(Data!$G$4:$G$51,MATCH(Table7[[#This Row],[Fitting]]&amp;Table7[[#This Row],[Fitting Subtype]],Data!$E$4:$E$51&amp;Data!$F$4:$F$51,0)))</f>
        <v/>
      </c>
      <c r="AD1624" s="89" t="str">
        <f>IF(Table7[[#This Row],[Segment]]="","",Table7[[#This Row],[Quantity]]*Table7[[#This Row],[Kf]]*(((INDEX(Table4[Velocity (m/s)],MATCH(Table7[[#This Row],[Segment]],Table4[Segment],0)))^2)/2))</f>
        <v/>
      </c>
      <c r="AF1624" s="82" t="str">
        <f>Table4[[#This Row],[Segment]]</f>
        <v/>
      </c>
      <c r="AG1624" s="75"/>
      <c r="AH1624" s="82" t="str">
        <f>IF(Table5[[#This Row],[Segment]]="","",AG1624-Table4[[#This Row],[Total Pressure Drop (kPa)]])</f>
        <v/>
      </c>
    </row>
    <row r="1625" spans="1:34" x14ac:dyDescent="0.25">
      <c r="A1625" s="95" t="str">
        <f>IF('Set Up'!A1622="","",'Set Up'!A1622)</f>
        <v/>
      </c>
      <c r="B1625" s="75" t="s">
        <v>81</v>
      </c>
      <c r="C1625" s="85"/>
      <c r="D1625" s="86" t="str">
        <f>IF(Table4[[#This Row],[Diameter (in)]]="","",(((CONVERT(Table4[[#This Row],[Diameter (in)]],"in","m"))/2)^2)*PI())</f>
        <v/>
      </c>
      <c r="E1625" s="87" t="str">
        <f>IF(Table4[[#This Row],[Area (m2)]]="","",$D$4/Table4[[#This Row],[Area (m2)]])</f>
        <v/>
      </c>
      <c r="F1625" s="85">
        <f t="shared" si="25"/>
        <v>4.6951999999999998</v>
      </c>
      <c r="G1625" s="88" t="str">
        <f>IF(Table4[[#This Row],[Segment]]="","",(CONVERT(Table4[[#This Row],[Diameter (in)]],"in","m")*$B$4*Table4[[#This Row],[Velocity (m/s)]])/$C$4)</f>
        <v/>
      </c>
      <c r="H1625" s="96" t="str">
        <f>IF(Table4[[#This Row],[Segment]]="","",IF(Table4[[#This Row],[Teynold''s Number]]&gt;4000,"TURBULENT","LAMINAR"))</f>
        <v/>
      </c>
      <c r="I1625" s="86" t="str">
        <f>IF(Table4[[#This Row],[Segment]]="","",INDEX(Data!C1622:C1636,MATCH(Table4[Material],Data!B1622:B1636,0)))</f>
        <v/>
      </c>
      <c r="J1625" s="89" t="str">
        <f>IF(Table4[[#This Row],[ε (m)]]="","",Table4[[#This Row],[ε (m)]]/(CONVERT(Table4[[#This Row],[Diameter (in)]],"in","m")))</f>
        <v/>
      </c>
      <c r="K1625" s="96" t="str">
        <f>IF(Table4[[#This Row],[Regime]]="LAMINAR",16/Table4[[#This Row],[Teynold''s Number]],"-")</f>
        <v>-</v>
      </c>
      <c r="L1625" s="86"/>
      <c r="M1625" s="97" t="str">
        <f>IF(Table4[[#This Row],[Regime]]="TURBULENT",(((-4*LOG10(Table4[[#This Row],[ε/D]]/3.7+1.256/(Table4[[#This Row],[Teynold''s Number]]*SQRT(Table4[[#This Row],[f turbulent (guess)]]))))^-1)^2),"")</f>
        <v/>
      </c>
      <c r="N1625" s="91" t="str">
        <f>IF(Table4[[#This Row],[f turbulent]]="","",Table4[[#This Row],[f turbulent (guess)]]-Table4[[#This Row],[f turbulent]])</f>
        <v/>
      </c>
      <c r="O1625" s="87">
        <f>IF(Table4[[#This Row],[Segment]]="",0,IF(C1626="",0,IF(C1626&lt;=Table4[[#This Row],[Diameter (in)]],0,1-(D1625/D1626))))</f>
        <v>0</v>
      </c>
      <c r="P1625" s="92" t="str">
        <f>IF(Table4[[#This Row],[Segment]]="","",IF(C1625&gt;C1626,"",IF(C1626="",0.55,(0.55*(1-D1626/D1625)))))</f>
        <v/>
      </c>
      <c r="Q162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25" s="92" t="str">
        <f>IF(Table4[[#This Row],[Segment]]="","",IF(Table4[[#This Row],[Kexpansion]]="","0",((Table4[[#This Row],[Velocity (m/s)]]^2)/2)*Table4[[#This Row],[Kexpansion]]))</f>
        <v/>
      </c>
      <c r="S1625" s="92" t="str">
        <f>IF(Table4[[#This Row],[Segment]]="","",IF(Table4[[#This Row],[Kcontraction]]="","0",((Table4[[#This Row],[Velocity (m/s)]]^2)/2)*Table4[[#This Row],[Kcontraction]]))</f>
        <v/>
      </c>
      <c r="T1625" s="89" t="str">
        <f>IF(Table4[[#This Row],[Segment]]="","",SUMIF($Y$7:$Y$2000,Table4[[#This Row],[Segment]],$AD$7:$AD$2000))</f>
        <v/>
      </c>
      <c r="U1625" s="95" t="str">
        <f>IF(Table4[[#This Row],[Segment]]="","",Table4[[#This Row],[Hfriction (J/kg)]]+Table4[[#This Row],[Hexpansions (J/kg)]]+Table4[[#This Row],[Hcontractions (J/kg)]]+Table4[[#This Row],[Hf (J/kg)]])</f>
        <v/>
      </c>
      <c r="V1625" s="95" t="str">
        <f>IF(Table4[[#This Row],[Segment]]="","",Table4[[#This Row],[Total Friction Loss (J/kg)]]*Table3[Density (kg/m3)])</f>
        <v/>
      </c>
      <c r="W1625" s="95" t="str">
        <f>IF(Table4[[#This Row],[Segment]]="","",Table4[[#This Row],[Total Pressure Drop (Pa)]]/1000)</f>
        <v/>
      </c>
      <c r="Y1625" s="82" t="str">
        <f>IF('Set Up'!D1848="","",'Set Up'!D1848)</f>
        <v/>
      </c>
      <c r="Z1625" s="82" t="str">
        <f>IF('Set Up'!E1848="","",'Set Up'!E1848)</f>
        <v/>
      </c>
      <c r="AA1625" s="82" t="str">
        <f>IF('Set Up'!F1848="","",'Set Up'!F1848)</f>
        <v/>
      </c>
      <c r="AB1625" s="82" t="str">
        <f>IF('Set Up'!G1848="","",'Set Up'!G1848)</f>
        <v/>
      </c>
      <c r="AC1625" s="82" t="str">
        <f t="array" ref="AC1625">IF(Y1625="","",INDEX(Data!$G$4:$G$51,MATCH(Table7[[#This Row],[Fitting]]&amp;Table7[[#This Row],[Fitting Subtype]],Data!$E$4:$E$51&amp;Data!$F$4:$F$51,0)))</f>
        <v/>
      </c>
      <c r="AD1625" s="89" t="str">
        <f>IF(Table7[[#This Row],[Segment]]="","",Table7[[#This Row],[Quantity]]*Table7[[#This Row],[Kf]]*(((INDEX(Table4[Velocity (m/s)],MATCH(Table7[[#This Row],[Segment]],Table4[Segment],0)))^2)/2))</f>
        <v/>
      </c>
      <c r="AF1625" s="82" t="str">
        <f>Table4[[#This Row],[Segment]]</f>
        <v/>
      </c>
      <c r="AG1625" s="75"/>
      <c r="AH1625" s="82" t="str">
        <f>IF(Table5[[#This Row],[Segment]]="","",AG1625-Table4[[#This Row],[Total Pressure Drop (kPa)]])</f>
        <v/>
      </c>
    </row>
    <row r="1626" spans="1:34" x14ac:dyDescent="0.25">
      <c r="A1626" s="95" t="str">
        <f>IF('Set Up'!A1623="","",'Set Up'!A1623)</f>
        <v/>
      </c>
      <c r="B1626" s="75" t="s">
        <v>81</v>
      </c>
      <c r="C1626" s="85"/>
      <c r="D1626" s="86" t="str">
        <f>IF(Table4[[#This Row],[Diameter (in)]]="","",(((CONVERT(Table4[[#This Row],[Diameter (in)]],"in","m"))/2)^2)*PI())</f>
        <v/>
      </c>
      <c r="E1626" s="87" t="str">
        <f>IF(Table4[[#This Row],[Area (m2)]]="","",$D$4/Table4[[#This Row],[Area (m2)]])</f>
        <v/>
      </c>
      <c r="F1626" s="85">
        <f t="shared" si="25"/>
        <v>4.6951999999999998</v>
      </c>
      <c r="G1626" s="88" t="str">
        <f>IF(Table4[[#This Row],[Segment]]="","",(CONVERT(Table4[[#This Row],[Diameter (in)]],"in","m")*$B$4*Table4[[#This Row],[Velocity (m/s)]])/$C$4)</f>
        <v/>
      </c>
      <c r="H1626" s="96" t="str">
        <f>IF(Table4[[#This Row],[Segment]]="","",IF(Table4[[#This Row],[Teynold''s Number]]&gt;4000,"TURBULENT","LAMINAR"))</f>
        <v/>
      </c>
      <c r="I1626" s="86" t="str">
        <f>IF(Table4[[#This Row],[Segment]]="","",INDEX(Data!C1623:C1637,MATCH(Table4[Material],Data!B1623:B1637,0)))</f>
        <v/>
      </c>
      <c r="J1626" s="89" t="str">
        <f>IF(Table4[[#This Row],[ε (m)]]="","",Table4[[#This Row],[ε (m)]]/(CONVERT(Table4[[#This Row],[Diameter (in)]],"in","m")))</f>
        <v/>
      </c>
      <c r="K1626" s="96" t="str">
        <f>IF(Table4[[#This Row],[Regime]]="LAMINAR",16/Table4[[#This Row],[Teynold''s Number]],"-")</f>
        <v>-</v>
      </c>
      <c r="L1626" s="86"/>
      <c r="M1626" s="97" t="str">
        <f>IF(Table4[[#This Row],[Regime]]="TURBULENT",(((-4*LOG10(Table4[[#This Row],[ε/D]]/3.7+1.256/(Table4[[#This Row],[Teynold''s Number]]*SQRT(Table4[[#This Row],[f turbulent (guess)]]))))^-1)^2),"")</f>
        <v/>
      </c>
      <c r="N1626" s="91" t="str">
        <f>IF(Table4[[#This Row],[f turbulent]]="","",Table4[[#This Row],[f turbulent (guess)]]-Table4[[#This Row],[f turbulent]])</f>
        <v/>
      </c>
      <c r="O1626" s="87">
        <f>IF(Table4[[#This Row],[Segment]]="",0,IF(C1627="",0,IF(C1627&lt;=Table4[[#This Row],[Diameter (in)]],0,1-(D1626/D1627))))</f>
        <v>0</v>
      </c>
      <c r="P1626" s="92" t="str">
        <f>IF(Table4[[#This Row],[Segment]]="","",IF(C1626&gt;C1627,"",IF(C1627="",0.55,(0.55*(1-D1627/D1626)))))</f>
        <v/>
      </c>
      <c r="Q162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26" s="92" t="str">
        <f>IF(Table4[[#This Row],[Segment]]="","",IF(Table4[[#This Row],[Kexpansion]]="","0",((Table4[[#This Row],[Velocity (m/s)]]^2)/2)*Table4[[#This Row],[Kexpansion]]))</f>
        <v/>
      </c>
      <c r="S1626" s="92" t="str">
        <f>IF(Table4[[#This Row],[Segment]]="","",IF(Table4[[#This Row],[Kcontraction]]="","0",((Table4[[#This Row],[Velocity (m/s)]]^2)/2)*Table4[[#This Row],[Kcontraction]]))</f>
        <v/>
      </c>
      <c r="T1626" s="89" t="str">
        <f>IF(Table4[[#This Row],[Segment]]="","",SUMIF($Y$7:$Y$2000,Table4[[#This Row],[Segment]],$AD$7:$AD$2000))</f>
        <v/>
      </c>
      <c r="U1626" s="95" t="str">
        <f>IF(Table4[[#This Row],[Segment]]="","",Table4[[#This Row],[Hfriction (J/kg)]]+Table4[[#This Row],[Hexpansions (J/kg)]]+Table4[[#This Row],[Hcontractions (J/kg)]]+Table4[[#This Row],[Hf (J/kg)]])</f>
        <v/>
      </c>
      <c r="V1626" s="95" t="str">
        <f>IF(Table4[[#This Row],[Segment]]="","",Table4[[#This Row],[Total Friction Loss (J/kg)]]*Table3[Density (kg/m3)])</f>
        <v/>
      </c>
      <c r="W1626" s="95" t="str">
        <f>IF(Table4[[#This Row],[Segment]]="","",Table4[[#This Row],[Total Pressure Drop (Pa)]]/1000)</f>
        <v/>
      </c>
      <c r="Y1626" s="82" t="str">
        <f>IF('Set Up'!D1849="","",'Set Up'!D1849)</f>
        <v/>
      </c>
      <c r="Z1626" s="82" t="str">
        <f>IF('Set Up'!E1849="","",'Set Up'!E1849)</f>
        <v/>
      </c>
      <c r="AA1626" s="82" t="str">
        <f>IF('Set Up'!F1849="","",'Set Up'!F1849)</f>
        <v/>
      </c>
      <c r="AB1626" s="82" t="str">
        <f>IF('Set Up'!G1849="","",'Set Up'!G1849)</f>
        <v/>
      </c>
      <c r="AC1626" s="82" t="str">
        <f t="array" ref="AC1626">IF(Y1626="","",INDEX(Data!$G$4:$G$51,MATCH(Table7[[#This Row],[Fitting]]&amp;Table7[[#This Row],[Fitting Subtype]],Data!$E$4:$E$51&amp;Data!$F$4:$F$51,0)))</f>
        <v/>
      </c>
      <c r="AD1626" s="89" t="str">
        <f>IF(Table7[[#This Row],[Segment]]="","",Table7[[#This Row],[Quantity]]*Table7[[#This Row],[Kf]]*(((INDEX(Table4[Velocity (m/s)],MATCH(Table7[[#This Row],[Segment]],Table4[Segment],0)))^2)/2))</f>
        <v/>
      </c>
      <c r="AF1626" s="82" t="str">
        <f>Table4[[#This Row],[Segment]]</f>
        <v/>
      </c>
      <c r="AG1626" s="75"/>
      <c r="AH1626" s="82" t="str">
        <f>IF(Table5[[#This Row],[Segment]]="","",AG1626-Table4[[#This Row],[Total Pressure Drop (kPa)]])</f>
        <v/>
      </c>
    </row>
    <row r="1627" spans="1:34" x14ac:dyDescent="0.25">
      <c r="A1627" s="95" t="str">
        <f>IF('Set Up'!A1624="","",'Set Up'!A1624)</f>
        <v/>
      </c>
      <c r="B1627" s="75" t="s">
        <v>81</v>
      </c>
      <c r="C1627" s="85"/>
      <c r="D1627" s="86" t="str">
        <f>IF(Table4[[#This Row],[Diameter (in)]]="","",(((CONVERT(Table4[[#This Row],[Diameter (in)]],"in","m"))/2)^2)*PI())</f>
        <v/>
      </c>
      <c r="E1627" s="87" t="str">
        <f>IF(Table4[[#This Row],[Area (m2)]]="","",$D$4/Table4[[#This Row],[Area (m2)]])</f>
        <v/>
      </c>
      <c r="F1627" s="85">
        <f t="shared" si="25"/>
        <v>4.6951999999999998</v>
      </c>
      <c r="G1627" s="88" t="str">
        <f>IF(Table4[[#This Row],[Segment]]="","",(CONVERT(Table4[[#This Row],[Diameter (in)]],"in","m")*$B$4*Table4[[#This Row],[Velocity (m/s)]])/$C$4)</f>
        <v/>
      </c>
      <c r="H1627" s="96" t="str">
        <f>IF(Table4[[#This Row],[Segment]]="","",IF(Table4[[#This Row],[Teynold''s Number]]&gt;4000,"TURBULENT","LAMINAR"))</f>
        <v/>
      </c>
      <c r="I1627" s="86" t="str">
        <f>IF(Table4[[#This Row],[Segment]]="","",INDEX(Data!C1624:C1638,MATCH(Table4[Material],Data!B1624:B1638,0)))</f>
        <v/>
      </c>
      <c r="J1627" s="89" t="str">
        <f>IF(Table4[[#This Row],[ε (m)]]="","",Table4[[#This Row],[ε (m)]]/(CONVERT(Table4[[#This Row],[Diameter (in)]],"in","m")))</f>
        <v/>
      </c>
      <c r="K1627" s="96" t="str">
        <f>IF(Table4[[#This Row],[Regime]]="LAMINAR",16/Table4[[#This Row],[Teynold''s Number]],"-")</f>
        <v>-</v>
      </c>
      <c r="L1627" s="86"/>
      <c r="M1627" s="97" t="str">
        <f>IF(Table4[[#This Row],[Regime]]="TURBULENT",(((-4*LOG10(Table4[[#This Row],[ε/D]]/3.7+1.256/(Table4[[#This Row],[Teynold''s Number]]*SQRT(Table4[[#This Row],[f turbulent (guess)]]))))^-1)^2),"")</f>
        <v/>
      </c>
      <c r="N1627" s="91" t="str">
        <f>IF(Table4[[#This Row],[f turbulent]]="","",Table4[[#This Row],[f turbulent (guess)]]-Table4[[#This Row],[f turbulent]])</f>
        <v/>
      </c>
      <c r="O1627" s="87">
        <f>IF(Table4[[#This Row],[Segment]]="",0,IF(C1628="",0,IF(C1628&lt;=Table4[[#This Row],[Diameter (in)]],0,1-(D1627/D1628))))</f>
        <v>0</v>
      </c>
      <c r="P1627" s="92" t="str">
        <f>IF(Table4[[#This Row],[Segment]]="","",IF(C1627&gt;C1628,"",IF(C1628="",0.55,(0.55*(1-D1628/D1627)))))</f>
        <v/>
      </c>
      <c r="Q162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27" s="92" t="str">
        <f>IF(Table4[[#This Row],[Segment]]="","",IF(Table4[[#This Row],[Kexpansion]]="","0",((Table4[[#This Row],[Velocity (m/s)]]^2)/2)*Table4[[#This Row],[Kexpansion]]))</f>
        <v/>
      </c>
      <c r="S1627" s="92" t="str">
        <f>IF(Table4[[#This Row],[Segment]]="","",IF(Table4[[#This Row],[Kcontraction]]="","0",((Table4[[#This Row],[Velocity (m/s)]]^2)/2)*Table4[[#This Row],[Kcontraction]]))</f>
        <v/>
      </c>
      <c r="T1627" s="89" t="str">
        <f>IF(Table4[[#This Row],[Segment]]="","",SUMIF($Y$7:$Y$2000,Table4[[#This Row],[Segment]],$AD$7:$AD$2000))</f>
        <v/>
      </c>
      <c r="U1627" s="95" t="str">
        <f>IF(Table4[[#This Row],[Segment]]="","",Table4[[#This Row],[Hfriction (J/kg)]]+Table4[[#This Row],[Hexpansions (J/kg)]]+Table4[[#This Row],[Hcontractions (J/kg)]]+Table4[[#This Row],[Hf (J/kg)]])</f>
        <v/>
      </c>
      <c r="V1627" s="95" t="str">
        <f>IF(Table4[[#This Row],[Segment]]="","",Table4[[#This Row],[Total Friction Loss (J/kg)]]*Table3[Density (kg/m3)])</f>
        <v/>
      </c>
      <c r="W1627" s="95" t="str">
        <f>IF(Table4[[#This Row],[Segment]]="","",Table4[[#This Row],[Total Pressure Drop (Pa)]]/1000)</f>
        <v/>
      </c>
      <c r="Y1627" s="82" t="str">
        <f>IF('Set Up'!D1850="","",'Set Up'!D1850)</f>
        <v/>
      </c>
      <c r="Z1627" s="82" t="str">
        <f>IF('Set Up'!E1850="","",'Set Up'!E1850)</f>
        <v/>
      </c>
      <c r="AA1627" s="82" t="str">
        <f>IF('Set Up'!F1850="","",'Set Up'!F1850)</f>
        <v/>
      </c>
      <c r="AB1627" s="82" t="str">
        <f>IF('Set Up'!G1850="","",'Set Up'!G1850)</f>
        <v/>
      </c>
      <c r="AC1627" s="82" t="str">
        <f t="array" ref="AC1627">IF(Y1627="","",INDEX(Data!$G$4:$G$51,MATCH(Table7[[#This Row],[Fitting]]&amp;Table7[[#This Row],[Fitting Subtype]],Data!$E$4:$E$51&amp;Data!$F$4:$F$51,0)))</f>
        <v/>
      </c>
      <c r="AD1627" s="89" t="str">
        <f>IF(Table7[[#This Row],[Segment]]="","",Table7[[#This Row],[Quantity]]*Table7[[#This Row],[Kf]]*(((INDEX(Table4[Velocity (m/s)],MATCH(Table7[[#This Row],[Segment]],Table4[Segment],0)))^2)/2))</f>
        <v/>
      </c>
      <c r="AF1627" s="82" t="str">
        <f>Table4[[#This Row],[Segment]]</f>
        <v/>
      </c>
      <c r="AG1627" s="75"/>
      <c r="AH1627" s="82" t="str">
        <f>IF(Table5[[#This Row],[Segment]]="","",AG1627-Table4[[#This Row],[Total Pressure Drop (kPa)]])</f>
        <v/>
      </c>
    </row>
    <row r="1628" spans="1:34" x14ac:dyDescent="0.25">
      <c r="A1628" s="95" t="str">
        <f>IF('Set Up'!A1625="","",'Set Up'!A1625)</f>
        <v/>
      </c>
      <c r="B1628" s="75" t="s">
        <v>81</v>
      </c>
      <c r="C1628" s="85"/>
      <c r="D1628" s="86" t="str">
        <f>IF(Table4[[#This Row],[Diameter (in)]]="","",(((CONVERT(Table4[[#This Row],[Diameter (in)]],"in","m"))/2)^2)*PI())</f>
        <v/>
      </c>
      <c r="E1628" s="87" t="str">
        <f>IF(Table4[[#This Row],[Area (m2)]]="","",$D$4/Table4[[#This Row],[Area (m2)]])</f>
        <v/>
      </c>
      <c r="F1628" s="85">
        <f t="shared" si="25"/>
        <v>4.6951999999999998</v>
      </c>
      <c r="G1628" s="88" t="str">
        <f>IF(Table4[[#This Row],[Segment]]="","",(CONVERT(Table4[[#This Row],[Diameter (in)]],"in","m")*$B$4*Table4[[#This Row],[Velocity (m/s)]])/$C$4)</f>
        <v/>
      </c>
      <c r="H1628" s="96" t="str">
        <f>IF(Table4[[#This Row],[Segment]]="","",IF(Table4[[#This Row],[Teynold''s Number]]&gt;4000,"TURBULENT","LAMINAR"))</f>
        <v/>
      </c>
      <c r="I1628" s="86" t="str">
        <f>IF(Table4[[#This Row],[Segment]]="","",INDEX(Data!C1625:C1639,MATCH(Table4[Material],Data!B1625:B1639,0)))</f>
        <v/>
      </c>
      <c r="J1628" s="89" t="str">
        <f>IF(Table4[[#This Row],[ε (m)]]="","",Table4[[#This Row],[ε (m)]]/(CONVERT(Table4[[#This Row],[Diameter (in)]],"in","m")))</f>
        <v/>
      </c>
      <c r="K1628" s="96" t="str">
        <f>IF(Table4[[#This Row],[Regime]]="LAMINAR",16/Table4[[#This Row],[Teynold''s Number]],"-")</f>
        <v>-</v>
      </c>
      <c r="L1628" s="86"/>
      <c r="M1628" s="97" t="str">
        <f>IF(Table4[[#This Row],[Regime]]="TURBULENT",(((-4*LOG10(Table4[[#This Row],[ε/D]]/3.7+1.256/(Table4[[#This Row],[Teynold''s Number]]*SQRT(Table4[[#This Row],[f turbulent (guess)]]))))^-1)^2),"")</f>
        <v/>
      </c>
      <c r="N1628" s="91" t="str">
        <f>IF(Table4[[#This Row],[f turbulent]]="","",Table4[[#This Row],[f turbulent (guess)]]-Table4[[#This Row],[f turbulent]])</f>
        <v/>
      </c>
      <c r="O1628" s="87">
        <f>IF(Table4[[#This Row],[Segment]]="",0,IF(C1629="",0,IF(C1629&lt;=Table4[[#This Row],[Diameter (in)]],0,1-(D1628/D1629))))</f>
        <v>0</v>
      </c>
      <c r="P1628" s="92" t="str">
        <f>IF(Table4[[#This Row],[Segment]]="","",IF(C1628&gt;C1629,"",IF(C1629="",0.55,(0.55*(1-D1629/D1628)))))</f>
        <v/>
      </c>
      <c r="Q162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28" s="92" t="str">
        <f>IF(Table4[[#This Row],[Segment]]="","",IF(Table4[[#This Row],[Kexpansion]]="","0",((Table4[[#This Row],[Velocity (m/s)]]^2)/2)*Table4[[#This Row],[Kexpansion]]))</f>
        <v/>
      </c>
      <c r="S1628" s="92" t="str">
        <f>IF(Table4[[#This Row],[Segment]]="","",IF(Table4[[#This Row],[Kcontraction]]="","0",((Table4[[#This Row],[Velocity (m/s)]]^2)/2)*Table4[[#This Row],[Kcontraction]]))</f>
        <v/>
      </c>
      <c r="T1628" s="89" t="str">
        <f>IF(Table4[[#This Row],[Segment]]="","",SUMIF($Y$7:$Y$2000,Table4[[#This Row],[Segment]],$AD$7:$AD$2000))</f>
        <v/>
      </c>
      <c r="U1628" s="95" t="str">
        <f>IF(Table4[[#This Row],[Segment]]="","",Table4[[#This Row],[Hfriction (J/kg)]]+Table4[[#This Row],[Hexpansions (J/kg)]]+Table4[[#This Row],[Hcontractions (J/kg)]]+Table4[[#This Row],[Hf (J/kg)]])</f>
        <v/>
      </c>
      <c r="V1628" s="95" t="str">
        <f>IF(Table4[[#This Row],[Segment]]="","",Table4[[#This Row],[Total Friction Loss (J/kg)]]*Table3[Density (kg/m3)])</f>
        <v/>
      </c>
      <c r="W1628" s="95" t="str">
        <f>IF(Table4[[#This Row],[Segment]]="","",Table4[[#This Row],[Total Pressure Drop (Pa)]]/1000)</f>
        <v/>
      </c>
      <c r="Y1628" s="82" t="str">
        <f>IF('Set Up'!D1851="","",'Set Up'!D1851)</f>
        <v/>
      </c>
      <c r="Z1628" s="82" t="str">
        <f>IF('Set Up'!E1851="","",'Set Up'!E1851)</f>
        <v/>
      </c>
      <c r="AA1628" s="82" t="str">
        <f>IF('Set Up'!F1851="","",'Set Up'!F1851)</f>
        <v/>
      </c>
      <c r="AB1628" s="82" t="str">
        <f>IF('Set Up'!G1851="","",'Set Up'!G1851)</f>
        <v/>
      </c>
      <c r="AC1628" s="82" t="str">
        <f t="array" ref="AC1628">IF(Y1628="","",INDEX(Data!$G$4:$G$51,MATCH(Table7[[#This Row],[Fitting]]&amp;Table7[[#This Row],[Fitting Subtype]],Data!$E$4:$E$51&amp;Data!$F$4:$F$51,0)))</f>
        <v/>
      </c>
      <c r="AD1628" s="89" t="str">
        <f>IF(Table7[[#This Row],[Segment]]="","",Table7[[#This Row],[Quantity]]*Table7[[#This Row],[Kf]]*(((INDEX(Table4[Velocity (m/s)],MATCH(Table7[[#This Row],[Segment]],Table4[Segment],0)))^2)/2))</f>
        <v/>
      </c>
      <c r="AF1628" s="82" t="str">
        <f>Table4[[#This Row],[Segment]]</f>
        <v/>
      </c>
      <c r="AG1628" s="75"/>
      <c r="AH1628" s="82" t="str">
        <f>IF(Table5[[#This Row],[Segment]]="","",AG1628-Table4[[#This Row],[Total Pressure Drop (kPa)]])</f>
        <v/>
      </c>
    </row>
    <row r="1629" spans="1:34" x14ac:dyDescent="0.25">
      <c r="A1629" s="95" t="str">
        <f>IF('Set Up'!A1626="","",'Set Up'!A1626)</f>
        <v/>
      </c>
      <c r="B1629" s="75" t="s">
        <v>81</v>
      </c>
      <c r="C1629" s="85"/>
      <c r="D1629" s="86" t="str">
        <f>IF(Table4[[#This Row],[Diameter (in)]]="","",(((CONVERT(Table4[[#This Row],[Diameter (in)]],"in","m"))/2)^2)*PI())</f>
        <v/>
      </c>
      <c r="E1629" s="87" t="str">
        <f>IF(Table4[[#This Row],[Area (m2)]]="","",$D$4/Table4[[#This Row],[Area (m2)]])</f>
        <v/>
      </c>
      <c r="F1629" s="85">
        <f t="shared" si="25"/>
        <v>4.6951999999999998</v>
      </c>
      <c r="G1629" s="88" t="str">
        <f>IF(Table4[[#This Row],[Segment]]="","",(CONVERT(Table4[[#This Row],[Diameter (in)]],"in","m")*$B$4*Table4[[#This Row],[Velocity (m/s)]])/$C$4)</f>
        <v/>
      </c>
      <c r="H1629" s="96" t="str">
        <f>IF(Table4[[#This Row],[Segment]]="","",IF(Table4[[#This Row],[Teynold''s Number]]&gt;4000,"TURBULENT","LAMINAR"))</f>
        <v/>
      </c>
      <c r="I1629" s="86" t="str">
        <f>IF(Table4[[#This Row],[Segment]]="","",INDEX(Data!C1626:C1640,MATCH(Table4[Material],Data!B1626:B1640,0)))</f>
        <v/>
      </c>
      <c r="J1629" s="89" t="str">
        <f>IF(Table4[[#This Row],[ε (m)]]="","",Table4[[#This Row],[ε (m)]]/(CONVERT(Table4[[#This Row],[Diameter (in)]],"in","m")))</f>
        <v/>
      </c>
      <c r="K1629" s="96" t="str">
        <f>IF(Table4[[#This Row],[Regime]]="LAMINAR",16/Table4[[#This Row],[Teynold''s Number]],"-")</f>
        <v>-</v>
      </c>
      <c r="L1629" s="86"/>
      <c r="M1629" s="97" t="str">
        <f>IF(Table4[[#This Row],[Regime]]="TURBULENT",(((-4*LOG10(Table4[[#This Row],[ε/D]]/3.7+1.256/(Table4[[#This Row],[Teynold''s Number]]*SQRT(Table4[[#This Row],[f turbulent (guess)]]))))^-1)^2),"")</f>
        <v/>
      </c>
      <c r="N1629" s="91" t="str">
        <f>IF(Table4[[#This Row],[f turbulent]]="","",Table4[[#This Row],[f turbulent (guess)]]-Table4[[#This Row],[f turbulent]])</f>
        <v/>
      </c>
      <c r="O1629" s="87">
        <f>IF(Table4[[#This Row],[Segment]]="",0,IF(C1630="",0,IF(C1630&lt;=Table4[[#This Row],[Diameter (in)]],0,1-(D1629/D1630))))</f>
        <v>0</v>
      </c>
      <c r="P1629" s="92" t="str">
        <f>IF(Table4[[#This Row],[Segment]]="","",IF(C1629&gt;C1630,"",IF(C1630="",0.55,(0.55*(1-D1630/D1629)))))</f>
        <v/>
      </c>
      <c r="Q162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29" s="92" t="str">
        <f>IF(Table4[[#This Row],[Segment]]="","",IF(Table4[[#This Row],[Kexpansion]]="","0",((Table4[[#This Row],[Velocity (m/s)]]^2)/2)*Table4[[#This Row],[Kexpansion]]))</f>
        <v/>
      </c>
      <c r="S1629" s="92" t="str">
        <f>IF(Table4[[#This Row],[Segment]]="","",IF(Table4[[#This Row],[Kcontraction]]="","0",((Table4[[#This Row],[Velocity (m/s)]]^2)/2)*Table4[[#This Row],[Kcontraction]]))</f>
        <v/>
      </c>
      <c r="T1629" s="89" t="str">
        <f>IF(Table4[[#This Row],[Segment]]="","",SUMIF($Y$7:$Y$2000,Table4[[#This Row],[Segment]],$AD$7:$AD$2000))</f>
        <v/>
      </c>
      <c r="U1629" s="95" t="str">
        <f>IF(Table4[[#This Row],[Segment]]="","",Table4[[#This Row],[Hfriction (J/kg)]]+Table4[[#This Row],[Hexpansions (J/kg)]]+Table4[[#This Row],[Hcontractions (J/kg)]]+Table4[[#This Row],[Hf (J/kg)]])</f>
        <v/>
      </c>
      <c r="V1629" s="95" t="str">
        <f>IF(Table4[[#This Row],[Segment]]="","",Table4[[#This Row],[Total Friction Loss (J/kg)]]*Table3[Density (kg/m3)])</f>
        <v/>
      </c>
      <c r="W1629" s="95" t="str">
        <f>IF(Table4[[#This Row],[Segment]]="","",Table4[[#This Row],[Total Pressure Drop (Pa)]]/1000)</f>
        <v/>
      </c>
      <c r="Y1629" s="82" t="str">
        <f>IF('Set Up'!D1852="","",'Set Up'!D1852)</f>
        <v/>
      </c>
      <c r="Z1629" s="82" t="str">
        <f>IF('Set Up'!E1852="","",'Set Up'!E1852)</f>
        <v/>
      </c>
      <c r="AA1629" s="82" t="str">
        <f>IF('Set Up'!F1852="","",'Set Up'!F1852)</f>
        <v/>
      </c>
      <c r="AB1629" s="82" t="str">
        <f>IF('Set Up'!G1852="","",'Set Up'!G1852)</f>
        <v/>
      </c>
      <c r="AC1629" s="82" t="str">
        <f t="array" ref="AC1629">IF(Y1629="","",INDEX(Data!$G$4:$G$51,MATCH(Table7[[#This Row],[Fitting]]&amp;Table7[[#This Row],[Fitting Subtype]],Data!$E$4:$E$51&amp;Data!$F$4:$F$51,0)))</f>
        <v/>
      </c>
      <c r="AD1629" s="89" t="str">
        <f>IF(Table7[[#This Row],[Segment]]="","",Table7[[#This Row],[Quantity]]*Table7[[#This Row],[Kf]]*(((INDEX(Table4[Velocity (m/s)],MATCH(Table7[[#This Row],[Segment]],Table4[Segment],0)))^2)/2))</f>
        <v/>
      </c>
      <c r="AF1629" s="82" t="str">
        <f>Table4[[#This Row],[Segment]]</f>
        <v/>
      </c>
      <c r="AG1629" s="75"/>
      <c r="AH1629" s="82" t="str">
        <f>IF(Table5[[#This Row],[Segment]]="","",AG1629-Table4[[#This Row],[Total Pressure Drop (kPa)]])</f>
        <v/>
      </c>
    </row>
    <row r="1630" spans="1:34" x14ac:dyDescent="0.25">
      <c r="A1630" s="95" t="str">
        <f>IF('Set Up'!A1627="","",'Set Up'!A1627)</f>
        <v/>
      </c>
      <c r="B1630" s="75" t="s">
        <v>81</v>
      </c>
      <c r="C1630" s="85"/>
      <c r="D1630" s="86" t="str">
        <f>IF(Table4[[#This Row],[Diameter (in)]]="","",(((CONVERT(Table4[[#This Row],[Diameter (in)]],"in","m"))/2)^2)*PI())</f>
        <v/>
      </c>
      <c r="E1630" s="87" t="str">
        <f>IF(Table4[[#This Row],[Area (m2)]]="","",$D$4/Table4[[#This Row],[Area (m2)]])</f>
        <v/>
      </c>
      <c r="F1630" s="85">
        <f t="shared" si="25"/>
        <v>4.6951999999999998</v>
      </c>
      <c r="G1630" s="88" t="str">
        <f>IF(Table4[[#This Row],[Segment]]="","",(CONVERT(Table4[[#This Row],[Diameter (in)]],"in","m")*$B$4*Table4[[#This Row],[Velocity (m/s)]])/$C$4)</f>
        <v/>
      </c>
      <c r="H1630" s="96" t="str">
        <f>IF(Table4[[#This Row],[Segment]]="","",IF(Table4[[#This Row],[Teynold''s Number]]&gt;4000,"TURBULENT","LAMINAR"))</f>
        <v/>
      </c>
      <c r="I1630" s="86" t="str">
        <f>IF(Table4[[#This Row],[Segment]]="","",INDEX(Data!C1627:C1641,MATCH(Table4[Material],Data!B1627:B1641,0)))</f>
        <v/>
      </c>
      <c r="J1630" s="89" t="str">
        <f>IF(Table4[[#This Row],[ε (m)]]="","",Table4[[#This Row],[ε (m)]]/(CONVERT(Table4[[#This Row],[Diameter (in)]],"in","m")))</f>
        <v/>
      </c>
      <c r="K1630" s="96" t="str">
        <f>IF(Table4[[#This Row],[Regime]]="LAMINAR",16/Table4[[#This Row],[Teynold''s Number]],"-")</f>
        <v>-</v>
      </c>
      <c r="L1630" s="86"/>
      <c r="M1630" s="97" t="str">
        <f>IF(Table4[[#This Row],[Regime]]="TURBULENT",(((-4*LOG10(Table4[[#This Row],[ε/D]]/3.7+1.256/(Table4[[#This Row],[Teynold''s Number]]*SQRT(Table4[[#This Row],[f turbulent (guess)]]))))^-1)^2),"")</f>
        <v/>
      </c>
      <c r="N1630" s="91" t="str">
        <f>IF(Table4[[#This Row],[f turbulent]]="","",Table4[[#This Row],[f turbulent (guess)]]-Table4[[#This Row],[f turbulent]])</f>
        <v/>
      </c>
      <c r="O1630" s="87">
        <f>IF(Table4[[#This Row],[Segment]]="",0,IF(C1631="",0,IF(C1631&lt;=Table4[[#This Row],[Diameter (in)]],0,1-(D1630/D1631))))</f>
        <v>0</v>
      </c>
      <c r="P1630" s="92" t="str">
        <f>IF(Table4[[#This Row],[Segment]]="","",IF(C1630&gt;C1631,"",IF(C1631="",0.55,(0.55*(1-D1631/D1630)))))</f>
        <v/>
      </c>
      <c r="Q163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30" s="92" t="str">
        <f>IF(Table4[[#This Row],[Segment]]="","",IF(Table4[[#This Row],[Kexpansion]]="","0",((Table4[[#This Row],[Velocity (m/s)]]^2)/2)*Table4[[#This Row],[Kexpansion]]))</f>
        <v/>
      </c>
      <c r="S1630" s="92" t="str">
        <f>IF(Table4[[#This Row],[Segment]]="","",IF(Table4[[#This Row],[Kcontraction]]="","0",((Table4[[#This Row],[Velocity (m/s)]]^2)/2)*Table4[[#This Row],[Kcontraction]]))</f>
        <v/>
      </c>
      <c r="T1630" s="89" t="str">
        <f>IF(Table4[[#This Row],[Segment]]="","",SUMIF($Y$7:$Y$2000,Table4[[#This Row],[Segment]],$AD$7:$AD$2000))</f>
        <v/>
      </c>
      <c r="U1630" s="95" t="str">
        <f>IF(Table4[[#This Row],[Segment]]="","",Table4[[#This Row],[Hfriction (J/kg)]]+Table4[[#This Row],[Hexpansions (J/kg)]]+Table4[[#This Row],[Hcontractions (J/kg)]]+Table4[[#This Row],[Hf (J/kg)]])</f>
        <v/>
      </c>
      <c r="V1630" s="95" t="str">
        <f>IF(Table4[[#This Row],[Segment]]="","",Table4[[#This Row],[Total Friction Loss (J/kg)]]*Table3[Density (kg/m3)])</f>
        <v/>
      </c>
      <c r="W1630" s="95" t="str">
        <f>IF(Table4[[#This Row],[Segment]]="","",Table4[[#This Row],[Total Pressure Drop (Pa)]]/1000)</f>
        <v/>
      </c>
      <c r="Y1630" s="82" t="str">
        <f>IF('Set Up'!D1853="","",'Set Up'!D1853)</f>
        <v/>
      </c>
      <c r="Z1630" s="82" t="str">
        <f>IF('Set Up'!E1853="","",'Set Up'!E1853)</f>
        <v/>
      </c>
      <c r="AA1630" s="82" t="str">
        <f>IF('Set Up'!F1853="","",'Set Up'!F1853)</f>
        <v/>
      </c>
      <c r="AB1630" s="82" t="str">
        <f>IF('Set Up'!G1853="","",'Set Up'!G1853)</f>
        <v/>
      </c>
      <c r="AC1630" s="82" t="str">
        <f t="array" ref="AC1630">IF(Y1630="","",INDEX(Data!$G$4:$G$51,MATCH(Table7[[#This Row],[Fitting]]&amp;Table7[[#This Row],[Fitting Subtype]],Data!$E$4:$E$51&amp;Data!$F$4:$F$51,0)))</f>
        <v/>
      </c>
      <c r="AD1630" s="89" t="str">
        <f>IF(Table7[[#This Row],[Segment]]="","",Table7[[#This Row],[Quantity]]*Table7[[#This Row],[Kf]]*(((INDEX(Table4[Velocity (m/s)],MATCH(Table7[[#This Row],[Segment]],Table4[Segment],0)))^2)/2))</f>
        <v/>
      </c>
      <c r="AF1630" s="82" t="str">
        <f>Table4[[#This Row],[Segment]]</f>
        <v/>
      </c>
      <c r="AG1630" s="75"/>
      <c r="AH1630" s="82" t="str">
        <f>IF(Table5[[#This Row],[Segment]]="","",AG1630-Table4[[#This Row],[Total Pressure Drop (kPa)]])</f>
        <v/>
      </c>
    </row>
    <row r="1631" spans="1:34" x14ac:dyDescent="0.25">
      <c r="A1631" s="95" t="str">
        <f>IF('Set Up'!A1628="","",'Set Up'!A1628)</f>
        <v/>
      </c>
      <c r="B1631" s="75" t="s">
        <v>81</v>
      </c>
      <c r="C1631" s="85"/>
      <c r="D1631" s="86" t="str">
        <f>IF(Table4[[#This Row],[Diameter (in)]]="","",(((CONVERT(Table4[[#This Row],[Diameter (in)]],"in","m"))/2)^2)*PI())</f>
        <v/>
      </c>
      <c r="E1631" s="87" t="str">
        <f>IF(Table4[[#This Row],[Area (m2)]]="","",$D$4/Table4[[#This Row],[Area (m2)]])</f>
        <v/>
      </c>
      <c r="F1631" s="85">
        <f t="shared" si="25"/>
        <v>4.6951999999999998</v>
      </c>
      <c r="G1631" s="88" t="str">
        <f>IF(Table4[[#This Row],[Segment]]="","",(CONVERT(Table4[[#This Row],[Diameter (in)]],"in","m")*$B$4*Table4[[#This Row],[Velocity (m/s)]])/$C$4)</f>
        <v/>
      </c>
      <c r="H1631" s="96" t="str">
        <f>IF(Table4[[#This Row],[Segment]]="","",IF(Table4[[#This Row],[Teynold''s Number]]&gt;4000,"TURBULENT","LAMINAR"))</f>
        <v/>
      </c>
      <c r="I1631" s="86" t="str">
        <f>IF(Table4[[#This Row],[Segment]]="","",INDEX(Data!C1628:C1642,MATCH(Table4[Material],Data!B1628:B1642,0)))</f>
        <v/>
      </c>
      <c r="J1631" s="89" t="str">
        <f>IF(Table4[[#This Row],[ε (m)]]="","",Table4[[#This Row],[ε (m)]]/(CONVERT(Table4[[#This Row],[Diameter (in)]],"in","m")))</f>
        <v/>
      </c>
      <c r="K1631" s="96" t="str">
        <f>IF(Table4[[#This Row],[Regime]]="LAMINAR",16/Table4[[#This Row],[Teynold''s Number]],"-")</f>
        <v>-</v>
      </c>
      <c r="L1631" s="86"/>
      <c r="M1631" s="97" t="str">
        <f>IF(Table4[[#This Row],[Regime]]="TURBULENT",(((-4*LOG10(Table4[[#This Row],[ε/D]]/3.7+1.256/(Table4[[#This Row],[Teynold''s Number]]*SQRT(Table4[[#This Row],[f turbulent (guess)]]))))^-1)^2),"")</f>
        <v/>
      </c>
      <c r="N1631" s="91" t="str">
        <f>IF(Table4[[#This Row],[f turbulent]]="","",Table4[[#This Row],[f turbulent (guess)]]-Table4[[#This Row],[f turbulent]])</f>
        <v/>
      </c>
      <c r="O1631" s="87">
        <f>IF(Table4[[#This Row],[Segment]]="",0,IF(C1632="",0,IF(C1632&lt;=Table4[[#This Row],[Diameter (in)]],0,1-(D1631/D1632))))</f>
        <v>0</v>
      </c>
      <c r="P1631" s="92" t="str">
        <f>IF(Table4[[#This Row],[Segment]]="","",IF(C1631&gt;C1632,"",IF(C1632="",0.55,(0.55*(1-D1632/D1631)))))</f>
        <v/>
      </c>
      <c r="Q163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31" s="92" t="str">
        <f>IF(Table4[[#This Row],[Segment]]="","",IF(Table4[[#This Row],[Kexpansion]]="","0",((Table4[[#This Row],[Velocity (m/s)]]^2)/2)*Table4[[#This Row],[Kexpansion]]))</f>
        <v/>
      </c>
      <c r="S1631" s="92" t="str">
        <f>IF(Table4[[#This Row],[Segment]]="","",IF(Table4[[#This Row],[Kcontraction]]="","0",((Table4[[#This Row],[Velocity (m/s)]]^2)/2)*Table4[[#This Row],[Kcontraction]]))</f>
        <v/>
      </c>
      <c r="T1631" s="89" t="str">
        <f>IF(Table4[[#This Row],[Segment]]="","",SUMIF($Y$7:$Y$2000,Table4[[#This Row],[Segment]],$AD$7:$AD$2000))</f>
        <v/>
      </c>
      <c r="U1631" s="95" t="str">
        <f>IF(Table4[[#This Row],[Segment]]="","",Table4[[#This Row],[Hfriction (J/kg)]]+Table4[[#This Row],[Hexpansions (J/kg)]]+Table4[[#This Row],[Hcontractions (J/kg)]]+Table4[[#This Row],[Hf (J/kg)]])</f>
        <v/>
      </c>
      <c r="V1631" s="95" t="str">
        <f>IF(Table4[[#This Row],[Segment]]="","",Table4[[#This Row],[Total Friction Loss (J/kg)]]*Table3[Density (kg/m3)])</f>
        <v/>
      </c>
      <c r="W1631" s="95" t="str">
        <f>IF(Table4[[#This Row],[Segment]]="","",Table4[[#This Row],[Total Pressure Drop (Pa)]]/1000)</f>
        <v/>
      </c>
      <c r="Y1631" s="82" t="str">
        <f>IF('Set Up'!D1854="","",'Set Up'!D1854)</f>
        <v/>
      </c>
      <c r="Z1631" s="82" t="str">
        <f>IF('Set Up'!E1854="","",'Set Up'!E1854)</f>
        <v/>
      </c>
      <c r="AA1631" s="82" t="str">
        <f>IF('Set Up'!F1854="","",'Set Up'!F1854)</f>
        <v/>
      </c>
      <c r="AB1631" s="82" t="str">
        <f>IF('Set Up'!G1854="","",'Set Up'!G1854)</f>
        <v/>
      </c>
      <c r="AC1631" s="82" t="str">
        <f t="array" ref="AC1631">IF(Y1631="","",INDEX(Data!$G$4:$G$51,MATCH(Table7[[#This Row],[Fitting]]&amp;Table7[[#This Row],[Fitting Subtype]],Data!$E$4:$E$51&amp;Data!$F$4:$F$51,0)))</f>
        <v/>
      </c>
      <c r="AD1631" s="89" t="str">
        <f>IF(Table7[[#This Row],[Segment]]="","",Table7[[#This Row],[Quantity]]*Table7[[#This Row],[Kf]]*(((INDEX(Table4[Velocity (m/s)],MATCH(Table7[[#This Row],[Segment]],Table4[Segment],0)))^2)/2))</f>
        <v/>
      </c>
      <c r="AF1631" s="82" t="str">
        <f>Table4[[#This Row],[Segment]]</f>
        <v/>
      </c>
      <c r="AG1631" s="75"/>
      <c r="AH1631" s="82" t="str">
        <f>IF(Table5[[#This Row],[Segment]]="","",AG1631-Table4[[#This Row],[Total Pressure Drop (kPa)]])</f>
        <v/>
      </c>
    </row>
    <row r="1632" spans="1:34" x14ac:dyDescent="0.25">
      <c r="A1632" s="95" t="str">
        <f>IF('Set Up'!A1629="","",'Set Up'!A1629)</f>
        <v/>
      </c>
      <c r="B1632" s="75" t="s">
        <v>81</v>
      </c>
      <c r="C1632" s="85"/>
      <c r="D1632" s="86" t="str">
        <f>IF(Table4[[#This Row],[Diameter (in)]]="","",(((CONVERT(Table4[[#This Row],[Diameter (in)]],"in","m"))/2)^2)*PI())</f>
        <v/>
      </c>
      <c r="E1632" s="87" t="str">
        <f>IF(Table4[[#This Row],[Area (m2)]]="","",$D$4/Table4[[#This Row],[Area (m2)]])</f>
        <v/>
      </c>
      <c r="F1632" s="85">
        <f t="shared" si="25"/>
        <v>4.6951999999999998</v>
      </c>
      <c r="G1632" s="88" t="str">
        <f>IF(Table4[[#This Row],[Segment]]="","",(CONVERT(Table4[[#This Row],[Diameter (in)]],"in","m")*$B$4*Table4[[#This Row],[Velocity (m/s)]])/$C$4)</f>
        <v/>
      </c>
      <c r="H1632" s="96" t="str">
        <f>IF(Table4[[#This Row],[Segment]]="","",IF(Table4[[#This Row],[Teynold''s Number]]&gt;4000,"TURBULENT","LAMINAR"))</f>
        <v/>
      </c>
      <c r="I1632" s="86" t="str">
        <f>IF(Table4[[#This Row],[Segment]]="","",INDEX(Data!C1629:C1643,MATCH(Table4[Material],Data!B1629:B1643,0)))</f>
        <v/>
      </c>
      <c r="J1632" s="89" t="str">
        <f>IF(Table4[[#This Row],[ε (m)]]="","",Table4[[#This Row],[ε (m)]]/(CONVERT(Table4[[#This Row],[Diameter (in)]],"in","m")))</f>
        <v/>
      </c>
      <c r="K1632" s="96" t="str">
        <f>IF(Table4[[#This Row],[Regime]]="LAMINAR",16/Table4[[#This Row],[Teynold''s Number]],"-")</f>
        <v>-</v>
      </c>
      <c r="L1632" s="86"/>
      <c r="M1632" s="97" t="str">
        <f>IF(Table4[[#This Row],[Regime]]="TURBULENT",(((-4*LOG10(Table4[[#This Row],[ε/D]]/3.7+1.256/(Table4[[#This Row],[Teynold''s Number]]*SQRT(Table4[[#This Row],[f turbulent (guess)]]))))^-1)^2),"")</f>
        <v/>
      </c>
      <c r="N1632" s="91" t="str">
        <f>IF(Table4[[#This Row],[f turbulent]]="","",Table4[[#This Row],[f turbulent (guess)]]-Table4[[#This Row],[f turbulent]])</f>
        <v/>
      </c>
      <c r="O1632" s="87">
        <f>IF(Table4[[#This Row],[Segment]]="",0,IF(C1633="",0,IF(C1633&lt;=Table4[[#This Row],[Diameter (in)]],0,1-(D1632/D1633))))</f>
        <v>0</v>
      </c>
      <c r="P1632" s="92" t="str">
        <f>IF(Table4[[#This Row],[Segment]]="","",IF(C1632&gt;C1633,"",IF(C1633="",0.55,(0.55*(1-D1633/D1632)))))</f>
        <v/>
      </c>
      <c r="Q163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32" s="92" t="str">
        <f>IF(Table4[[#This Row],[Segment]]="","",IF(Table4[[#This Row],[Kexpansion]]="","0",((Table4[[#This Row],[Velocity (m/s)]]^2)/2)*Table4[[#This Row],[Kexpansion]]))</f>
        <v/>
      </c>
      <c r="S1632" s="92" t="str">
        <f>IF(Table4[[#This Row],[Segment]]="","",IF(Table4[[#This Row],[Kcontraction]]="","0",((Table4[[#This Row],[Velocity (m/s)]]^2)/2)*Table4[[#This Row],[Kcontraction]]))</f>
        <v/>
      </c>
      <c r="T1632" s="89" t="str">
        <f>IF(Table4[[#This Row],[Segment]]="","",SUMIF($Y$7:$Y$2000,Table4[[#This Row],[Segment]],$AD$7:$AD$2000))</f>
        <v/>
      </c>
      <c r="U1632" s="95" t="str">
        <f>IF(Table4[[#This Row],[Segment]]="","",Table4[[#This Row],[Hfriction (J/kg)]]+Table4[[#This Row],[Hexpansions (J/kg)]]+Table4[[#This Row],[Hcontractions (J/kg)]]+Table4[[#This Row],[Hf (J/kg)]])</f>
        <v/>
      </c>
      <c r="V1632" s="95" t="str">
        <f>IF(Table4[[#This Row],[Segment]]="","",Table4[[#This Row],[Total Friction Loss (J/kg)]]*Table3[Density (kg/m3)])</f>
        <v/>
      </c>
      <c r="W1632" s="95" t="str">
        <f>IF(Table4[[#This Row],[Segment]]="","",Table4[[#This Row],[Total Pressure Drop (Pa)]]/1000)</f>
        <v/>
      </c>
      <c r="Y1632" s="82" t="str">
        <f>IF('Set Up'!D1855="","",'Set Up'!D1855)</f>
        <v/>
      </c>
      <c r="Z1632" s="82" t="str">
        <f>IF('Set Up'!E1855="","",'Set Up'!E1855)</f>
        <v/>
      </c>
      <c r="AA1632" s="82" t="str">
        <f>IF('Set Up'!F1855="","",'Set Up'!F1855)</f>
        <v/>
      </c>
      <c r="AB1632" s="82" t="str">
        <f>IF('Set Up'!G1855="","",'Set Up'!G1855)</f>
        <v/>
      </c>
      <c r="AC1632" s="82" t="str">
        <f t="array" ref="AC1632">IF(Y1632="","",INDEX(Data!$G$4:$G$51,MATCH(Table7[[#This Row],[Fitting]]&amp;Table7[[#This Row],[Fitting Subtype]],Data!$E$4:$E$51&amp;Data!$F$4:$F$51,0)))</f>
        <v/>
      </c>
      <c r="AD1632" s="89" t="str">
        <f>IF(Table7[[#This Row],[Segment]]="","",Table7[[#This Row],[Quantity]]*Table7[[#This Row],[Kf]]*(((INDEX(Table4[Velocity (m/s)],MATCH(Table7[[#This Row],[Segment]],Table4[Segment],0)))^2)/2))</f>
        <v/>
      </c>
      <c r="AF1632" s="82" t="str">
        <f>Table4[[#This Row],[Segment]]</f>
        <v/>
      </c>
      <c r="AG1632" s="75"/>
      <c r="AH1632" s="82" t="str">
        <f>IF(Table5[[#This Row],[Segment]]="","",AG1632-Table4[[#This Row],[Total Pressure Drop (kPa)]])</f>
        <v/>
      </c>
    </row>
    <row r="1633" spans="1:34" x14ac:dyDescent="0.25">
      <c r="A1633" s="95" t="str">
        <f>IF('Set Up'!A1630="","",'Set Up'!A1630)</f>
        <v/>
      </c>
      <c r="B1633" s="75" t="s">
        <v>81</v>
      </c>
      <c r="C1633" s="85"/>
      <c r="D1633" s="86" t="str">
        <f>IF(Table4[[#This Row],[Diameter (in)]]="","",(((CONVERT(Table4[[#This Row],[Diameter (in)]],"in","m"))/2)^2)*PI())</f>
        <v/>
      </c>
      <c r="E1633" s="87" t="str">
        <f>IF(Table4[[#This Row],[Area (m2)]]="","",$D$4/Table4[[#This Row],[Area (m2)]])</f>
        <v/>
      </c>
      <c r="F1633" s="85">
        <f t="shared" si="25"/>
        <v>4.6951999999999998</v>
      </c>
      <c r="G1633" s="88" t="str">
        <f>IF(Table4[[#This Row],[Segment]]="","",(CONVERT(Table4[[#This Row],[Diameter (in)]],"in","m")*$B$4*Table4[[#This Row],[Velocity (m/s)]])/$C$4)</f>
        <v/>
      </c>
      <c r="H1633" s="96" t="str">
        <f>IF(Table4[[#This Row],[Segment]]="","",IF(Table4[[#This Row],[Teynold''s Number]]&gt;4000,"TURBULENT","LAMINAR"))</f>
        <v/>
      </c>
      <c r="I1633" s="86" t="str">
        <f>IF(Table4[[#This Row],[Segment]]="","",INDEX(Data!C1630:C1644,MATCH(Table4[Material],Data!B1630:B1644,0)))</f>
        <v/>
      </c>
      <c r="J1633" s="89" t="str">
        <f>IF(Table4[[#This Row],[ε (m)]]="","",Table4[[#This Row],[ε (m)]]/(CONVERT(Table4[[#This Row],[Diameter (in)]],"in","m")))</f>
        <v/>
      </c>
      <c r="K1633" s="96" t="str">
        <f>IF(Table4[[#This Row],[Regime]]="LAMINAR",16/Table4[[#This Row],[Teynold''s Number]],"-")</f>
        <v>-</v>
      </c>
      <c r="L1633" s="86"/>
      <c r="M1633" s="97" t="str">
        <f>IF(Table4[[#This Row],[Regime]]="TURBULENT",(((-4*LOG10(Table4[[#This Row],[ε/D]]/3.7+1.256/(Table4[[#This Row],[Teynold''s Number]]*SQRT(Table4[[#This Row],[f turbulent (guess)]]))))^-1)^2),"")</f>
        <v/>
      </c>
      <c r="N1633" s="91" t="str">
        <f>IF(Table4[[#This Row],[f turbulent]]="","",Table4[[#This Row],[f turbulent (guess)]]-Table4[[#This Row],[f turbulent]])</f>
        <v/>
      </c>
      <c r="O1633" s="87">
        <f>IF(Table4[[#This Row],[Segment]]="",0,IF(C1634="",0,IF(C1634&lt;=Table4[[#This Row],[Diameter (in)]],0,1-(D1633/D1634))))</f>
        <v>0</v>
      </c>
      <c r="P1633" s="92" t="str">
        <f>IF(Table4[[#This Row],[Segment]]="","",IF(C1633&gt;C1634,"",IF(C1634="",0.55,(0.55*(1-D1634/D1633)))))</f>
        <v/>
      </c>
      <c r="Q163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33" s="92" t="str">
        <f>IF(Table4[[#This Row],[Segment]]="","",IF(Table4[[#This Row],[Kexpansion]]="","0",((Table4[[#This Row],[Velocity (m/s)]]^2)/2)*Table4[[#This Row],[Kexpansion]]))</f>
        <v/>
      </c>
      <c r="S1633" s="92" t="str">
        <f>IF(Table4[[#This Row],[Segment]]="","",IF(Table4[[#This Row],[Kcontraction]]="","0",((Table4[[#This Row],[Velocity (m/s)]]^2)/2)*Table4[[#This Row],[Kcontraction]]))</f>
        <v/>
      </c>
      <c r="T1633" s="89" t="str">
        <f>IF(Table4[[#This Row],[Segment]]="","",SUMIF($Y$7:$Y$2000,Table4[[#This Row],[Segment]],$AD$7:$AD$2000))</f>
        <v/>
      </c>
      <c r="U1633" s="95" t="str">
        <f>IF(Table4[[#This Row],[Segment]]="","",Table4[[#This Row],[Hfriction (J/kg)]]+Table4[[#This Row],[Hexpansions (J/kg)]]+Table4[[#This Row],[Hcontractions (J/kg)]]+Table4[[#This Row],[Hf (J/kg)]])</f>
        <v/>
      </c>
      <c r="V1633" s="95" t="str">
        <f>IF(Table4[[#This Row],[Segment]]="","",Table4[[#This Row],[Total Friction Loss (J/kg)]]*Table3[Density (kg/m3)])</f>
        <v/>
      </c>
      <c r="W1633" s="95" t="str">
        <f>IF(Table4[[#This Row],[Segment]]="","",Table4[[#This Row],[Total Pressure Drop (Pa)]]/1000)</f>
        <v/>
      </c>
      <c r="Y1633" s="82" t="str">
        <f>IF('Set Up'!D1856="","",'Set Up'!D1856)</f>
        <v/>
      </c>
      <c r="Z1633" s="82" t="str">
        <f>IF('Set Up'!E1856="","",'Set Up'!E1856)</f>
        <v/>
      </c>
      <c r="AA1633" s="82" t="str">
        <f>IF('Set Up'!F1856="","",'Set Up'!F1856)</f>
        <v/>
      </c>
      <c r="AB1633" s="82" t="str">
        <f>IF('Set Up'!G1856="","",'Set Up'!G1856)</f>
        <v/>
      </c>
      <c r="AC1633" s="82" t="str">
        <f t="array" ref="AC1633">IF(Y1633="","",INDEX(Data!$G$4:$G$51,MATCH(Table7[[#This Row],[Fitting]]&amp;Table7[[#This Row],[Fitting Subtype]],Data!$E$4:$E$51&amp;Data!$F$4:$F$51,0)))</f>
        <v/>
      </c>
      <c r="AD1633" s="89" t="str">
        <f>IF(Table7[[#This Row],[Segment]]="","",Table7[[#This Row],[Quantity]]*Table7[[#This Row],[Kf]]*(((INDEX(Table4[Velocity (m/s)],MATCH(Table7[[#This Row],[Segment]],Table4[Segment],0)))^2)/2))</f>
        <v/>
      </c>
      <c r="AF1633" s="82" t="str">
        <f>Table4[[#This Row],[Segment]]</f>
        <v/>
      </c>
      <c r="AG1633" s="75"/>
      <c r="AH1633" s="82" t="str">
        <f>IF(Table5[[#This Row],[Segment]]="","",AG1633-Table4[[#This Row],[Total Pressure Drop (kPa)]])</f>
        <v/>
      </c>
    </row>
    <row r="1634" spans="1:34" x14ac:dyDescent="0.25">
      <c r="A1634" s="95" t="str">
        <f>IF('Set Up'!A1631="","",'Set Up'!A1631)</f>
        <v/>
      </c>
      <c r="B1634" s="75" t="s">
        <v>81</v>
      </c>
      <c r="C1634" s="85"/>
      <c r="D1634" s="86" t="str">
        <f>IF(Table4[[#This Row],[Diameter (in)]]="","",(((CONVERT(Table4[[#This Row],[Diameter (in)]],"in","m"))/2)^2)*PI())</f>
        <v/>
      </c>
      <c r="E1634" s="87" t="str">
        <f>IF(Table4[[#This Row],[Area (m2)]]="","",$D$4/Table4[[#This Row],[Area (m2)]])</f>
        <v/>
      </c>
      <c r="F1634" s="85">
        <f t="shared" si="25"/>
        <v>4.6951999999999998</v>
      </c>
      <c r="G1634" s="88" t="str">
        <f>IF(Table4[[#This Row],[Segment]]="","",(CONVERT(Table4[[#This Row],[Diameter (in)]],"in","m")*$B$4*Table4[[#This Row],[Velocity (m/s)]])/$C$4)</f>
        <v/>
      </c>
      <c r="H1634" s="96" t="str">
        <f>IF(Table4[[#This Row],[Segment]]="","",IF(Table4[[#This Row],[Teynold''s Number]]&gt;4000,"TURBULENT","LAMINAR"))</f>
        <v/>
      </c>
      <c r="I1634" s="86" t="str">
        <f>IF(Table4[[#This Row],[Segment]]="","",INDEX(Data!C1631:C1645,MATCH(Table4[Material],Data!B1631:B1645,0)))</f>
        <v/>
      </c>
      <c r="J1634" s="89" t="str">
        <f>IF(Table4[[#This Row],[ε (m)]]="","",Table4[[#This Row],[ε (m)]]/(CONVERT(Table4[[#This Row],[Diameter (in)]],"in","m")))</f>
        <v/>
      </c>
      <c r="K1634" s="96" t="str">
        <f>IF(Table4[[#This Row],[Regime]]="LAMINAR",16/Table4[[#This Row],[Teynold''s Number]],"-")</f>
        <v>-</v>
      </c>
      <c r="L1634" s="86"/>
      <c r="M1634" s="97" t="str">
        <f>IF(Table4[[#This Row],[Regime]]="TURBULENT",(((-4*LOG10(Table4[[#This Row],[ε/D]]/3.7+1.256/(Table4[[#This Row],[Teynold''s Number]]*SQRT(Table4[[#This Row],[f turbulent (guess)]]))))^-1)^2),"")</f>
        <v/>
      </c>
      <c r="N1634" s="91" t="str">
        <f>IF(Table4[[#This Row],[f turbulent]]="","",Table4[[#This Row],[f turbulent (guess)]]-Table4[[#This Row],[f turbulent]])</f>
        <v/>
      </c>
      <c r="O1634" s="87">
        <f>IF(Table4[[#This Row],[Segment]]="",0,IF(C1635="",0,IF(C1635&lt;=Table4[[#This Row],[Diameter (in)]],0,1-(D1634/D1635))))</f>
        <v>0</v>
      </c>
      <c r="P1634" s="92" t="str">
        <f>IF(Table4[[#This Row],[Segment]]="","",IF(C1634&gt;C1635,"",IF(C1635="",0.55,(0.55*(1-D1635/D1634)))))</f>
        <v/>
      </c>
      <c r="Q163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34" s="92" t="str">
        <f>IF(Table4[[#This Row],[Segment]]="","",IF(Table4[[#This Row],[Kexpansion]]="","0",((Table4[[#This Row],[Velocity (m/s)]]^2)/2)*Table4[[#This Row],[Kexpansion]]))</f>
        <v/>
      </c>
      <c r="S1634" s="92" t="str">
        <f>IF(Table4[[#This Row],[Segment]]="","",IF(Table4[[#This Row],[Kcontraction]]="","0",((Table4[[#This Row],[Velocity (m/s)]]^2)/2)*Table4[[#This Row],[Kcontraction]]))</f>
        <v/>
      </c>
      <c r="T1634" s="89" t="str">
        <f>IF(Table4[[#This Row],[Segment]]="","",SUMIF($Y$7:$Y$2000,Table4[[#This Row],[Segment]],$AD$7:$AD$2000))</f>
        <v/>
      </c>
      <c r="U1634" s="95" t="str">
        <f>IF(Table4[[#This Row],[Segment]]="","",Table4[[#This Row],[Hfriction (J/kg)]]+Table4[[#This Row],[Hexpansions (J/kg)]]+Table4[[#This Row],[Hcontractions (J/kg)]]+Table4[[#This Row],[Hf (J/kg)]])</f>
        <v/>
      </c>
      <c r="V1634" s="95" t="str">
        <f>IF(Table4[[#This Row],[Segment]]="","",Table4[[#This Row],[Total Friction Loss (J/kg)]]*Table3[Density (kg/m3)])</f>
        <v/>
      </c>
      <c r="W1634" s="95" t="str">
        <f>IF(Table4[[#This Row],[Segment]]="","",Table4[[#This Row],[Total Pressure Drop (Pa)]]/1000)</f>
        <v/>
      </c>
      <c r="Y1634" s="82" t="str">
        <f>IF('Set Up'!D1857="","",'Set Up'!D1857)</f>
        <v/>
      </c>
      <c r="Z1634" s="82" t="str">
        <f>IF('Set Up'!E1857="","",'Set Up'!E1857)</f>
        <v/>
      </c>
      <c r="AA1634" s="82" t="str">
        <f>IF('Set Up'!F1857="","",'Set Up'!F1857)</f>
        <v/>
      </c>
      <c r="AB1634" s="82" t="str">
        <f>IF('Set Up'!G1857="","",'Set Up'!G1857)</f>
        <v/>
      </c>
      <c r="AC1634" s="82" t="str">
        <f t="array" ref="AC1634">IF(Y1634="","",INDEX(Data!$G$4:$G$51,MATCH(Table7[[#This Row],[Fitting]]&amp;Table7[[#This Row],[Fitting Subtype]],Data!$E$4:$E$51&amp;Data!$F$4:$F$51,0)))</f>
        <v/>
      </c>
      <c r="AD1634" s="89" t="str">
        <f>IF(Table7[[#This Row],[Segment]]="","",Table7[[#This Row],[Quantity]]*Table7[[#This Row],[Kf]]*(((INDEX(Table4[Velocity (m/s)],MATCH(Table7[[#This Row],[Segment]],Table4[Segment],0)))^2)/2))</f>
        <v/>
      </c>
      <c r="AF1634" s="82" t="str">
        <f>Table4[[#This Row],[Segment]]</f>
        <v/>
      </c>
      <c r="AG1634" s="75"/>
      <c r="AH1634" s="82" t="str">
        <f>IF(Table5[[#This Row],[Segment]]="","",AG1634-Table4[[#This Row],[Total Pressure Drop (kPa)]])</f>
        <v/>
      </c>
    </row>
    <row r="1635" spans="1:34" x14ac:dyDescent="0.25">
      <c r="A1635" s="95" t="str">
        <f>IF('Set Up'!A1632="","",'Set Up'!A1632)</f>
        <v/>
      </c>
      <c r="B1635" s="75" t="s">
        <v>81</v>
      </c>
      <c r="C1635" s="85"/>
      <c r="D1635" s="86" t="str">
        <f>IF(Table4[[#This Row],[Diameter (in)]]="","",(((CONVERT(Table4[[#This Row],[Diameter (in)]],"in","m"))/2)^2)*PI())</f>
        <v/>
      </c>
      <c r="E1635" s="87" t="str">
        <f>IF(Table4[[#This Row],[Area (m2)]]="","",$D$4/Table4[[#This Row],[Area (m2)]])</f>
        <v/>
      </c>
      <c r="F1635" s="85">
        <f t="shared" si="25"/>
        <v>4.6951999999999998</v>
      </c>
      <c r="G1635" s="88" t="str">
        <f>IF(Table4[[#This Row],[Segment]]="","",(CONVERT(Table4[[#This Row],[Diameter (in)]],"in","m")*$B$4*Table4[[#This Row],[Velocity (m/s)]])/$C$4)</f>
        <v/>
      </c>
      <c r="H1635" s="96" t="str">
        <f>IF(Table4[[#This Row],[Segment]]="","",IF(Table4[[#This Row],[Teynold''s Number]]&gt;4000,"TURBULENT","LAMINAR"))</f>
        <v/>
      </c>
      <c r="I1635" s="86" t="str">
        <f>IF(Table4[[#This Row],[Segment]]="","",INDEX(Data!C1632:C1646,MATCH(Table4[Material],Data!B1632:B1646,0)))</f>
        <v/>
      </c>
      <c r="J1635" s="89" t="str">
        <f>IF(Table4[[#This Row],[ε (m)]]="","",Table4[[#This Row],[ε (m)]]/(CONVERT(Table4[[#This Row],[Diameter (in)]],"in","m")))</f>
        <v/>
      </c>
      <c r="K1635" s="96" t="str">
        <f>IF(Table4[[#This Row],[Regime]]="LAMINAR",16/Table4[[#This Row],[Teynold''s Number]],"-")</f>
        <v>-</v>
      </c>
      <c r="L1635" s="86"/>
      <c r="M1635" s="97" t="str">
        <f>IF(Table4[[#This Row],[Regime]]="TURBULENT",(((-4*LOG10(Table4[[#This Row],[ε/D]]/3.7+1.256/(Table4[[#This Row],[Teynold''s Number]]*SQRT(Table4[[#This Row],[f turbulent (guess)]]))))^-1)^2),"")</f>
        <v/>
      </c>
      <c r="N1635" s="91" t="str">
        <f>IF(Table4[[#This Row],[f turbulent]]="","",Table4[[#This Row],[f turbulent (guess)]]-Table4[[#This Row],[f turbulent]])</f>
        <v/>
      </c>
      <c r="O1635" s="87">
        <f>IF(Table4[[#This Row],[Segment]]="",0,IF(C1636="",0,IF(C1636&lt;=Table4[[#This Row],[Diameter (in)]],0,1-(D1635/D1636))))</f>
        <v>0</v>
      </c>
      <c r="P1635" s="92" t="str">
        <f>IF(Table4[[#This Row],[Segment]]="","",IF(C1635&gt;C1636,"",IF(C1636="",0.55,(0.55*(1-D1636/D1635)))))</f>
        <v/>
      </c>
      <c r="Q163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35" s="92" t="str">
        <f>IF(Table4[[#This Row],[Segment]]="","",IF(Table4[[#This Row],[Kexpansion]]="","0",((Table4[[#This Row],[Velocity (m/s)]]^2)/2)*Table4[[#This Row],[Kexpansion]]))</f>
        <v/>
      </c>
      <c r="S1635" s="92" t="str">
        <f>IF(Table4[[#This Row],[Segment]]="","",IF(Table4[[#This Row],[Kcontraction]]="","0",((Table4[[#This Row],[Velocity (m/s)]]^2)/2)*Table4[[#This Row],[Kcontraction]]))</f>
        <v/>
      </c>
      <c r="T1635" s="89" t="str">
        <f>IF(Table4[[#This Row],[Segment]]="","",SUMIF($Y$7:$Y$2000,Table4[[#This Row],[Segment]],$AD$7:$AD$2000))</f>
        <v/>
      </c>
      <c r="U1635" s="95" t="str">
        <f>IF(Table4[[#This Row],[Segment]]="","",Table4[[#This Row],[Hfriction (J/kg)]]+Table4[[#This Row],[Hexpansions (J/kg)]]+Table4[[#This Row],[Hcontractions (J/kg)]]+Table4[[#This Row],[Hf (J/kg)]])</f>
        <v/>
      </c>
      <c r="V1635" s="95" t="str">
        <f>IF(Table4[[#This Row],[Segment]]="","",Table4[[#This Row],[Total Friction Loss (J/kg)]]*Table3[Density (kg/m3)])</f>
        <v/>
      </c>
      <c r="W1635" s="95" t="str">
        <f>IF(Table4[[#This Row],[Segment]]="","",Table4[[#This Row],[Total Pressure Drop (Pa)]]/1000)</f>
        <v/>
      </c>
      <c r="Y1635" s="82" t="str">
        <f>IF('Set Up'!D1858="","",'Set Up'!D1858)</f>
        <v/>
      </c>
      <c r="Z1635" s="82" t="str">
        <f>IF('Set Up'!E1858="","",'Set Up'!E1858)</f>
        <v/>
      </c>
      <c r="AA1635" s="82" t="str">
        <f>IF('Set Up'!F1858="","",'Set Up'!F1858)</f>
        <v/>
      </c>
      <c r="AB1635" s="82" t="str">
        <f>IF('Set Up'!G1858="","",'Set Up'!G1858)</f>
        <v/>
      </c>
      <c r="AC1635" s="82" t="str">
        <f t="array" ref="AC1635">IF(Y1635="","",INDEX(Data!$G$4:$G$51,MATCH(Table7[[#This Row],[Fitting]]&amp;Table7[[#This Row],[Fitting Subtype]],Data!$E$4:$E$51&amp;Data!$F$4:$F$51,0)))</f>
        <v/>
      </c>
      <c r="AD1635" s="89" t="str">
        <f>IF(Table7[[#This Row],[Segment]]="","",Table7[[#This Row],[Quantity]]*Table7[[#This Row],[Kf]]*(((INDEX(Table4[Velocity (m/s)],MATCH(Table7[[#This Row],[Segment]],Table4[Segment],0)))^2)/2))</f>
        <v/>
      </c>
      <c r="AF1635" s="82" t="str">
        <f>Table4[[#This Row],[Segment]]</f>
        <v/>
      </c>
      <c r="AG1635" s="75"/>
      <c r="AH1635" s="82" t="str">
        <f>IF(Table5[[#This Row],[Segment]]="","",AG1635-Table4[[#This Row],[Total Pressure Drop (kPa)]])</f>
        <v/>
      </c>
    </row>
    <row r="1636" spans="1:34" x14ac:dyDescent="0.25">
      <c r="A1636" s="95" t="str">
        <f>IF('Set Up'!A1633="","",'Set Up'!A1633)</f>
        <v/>
      </c>
      <c r="B1636" s="75" t="s">
        <v>81</v>
      </c>
      <c r="C1636" s="85"/>
      <c r="D1636" s="86" t="str">
        <f>IF(Table4[[#This Row],[Diameter (in)]]="","",(((CONVERT(Table4[[#This Row],[Diameter (in)]],"in","m"))/2)^2)*PI())</f>
        <v/>
      </c>
      <c r="E1636" s="87" t="str">
        <f>IF(Table4[[#This Row],[Area (m2)]]="","",$D$4/Table4[[#This Row],[Area (m2)]])</f>
        <v/>
      </c>
      <c r="F1636" s="85">
        <f t="shared" si="25"/>
        <v>4.6951999999999998</v>
      </c>
      <c r="G1636" s="88" t="str">
        <f>IF(Table4[[#This Row],[Segment]]="","",(CONVERT(Table4[[#This Row],[Diameter (in)]],"in","m")*$B$4*Table4[[#This Row],[Velocity (m/s)]])/$C$4)</f>
        <v/>
      </c>
      <c r="H1636" s="96" t="str">
        <f>IF(Table4[[#This Row],[Segment]]="","",IF(Table4[[#This Row],[Teynold''s Number]]&gt;4000,"TURBULENT","LAMINAR"))</f>
        <v/>
      </c>
      <c r="I1636" s="86" t="str">
        <f>IF(Table4[[#This Row],[Segment]]="","",INDEX(Data!C1633:C1647,MATCH(Table4[Material],Data!B1633:B1647,0)))</f>
        <v/>
      </c>
      <c r="J1636" s="89" t="str">
        <f>IF(Table4[[#This Row],[ε (m)]]="","",Table4[[#This Row],[ε (m)]]/(CONVERT(Table4[[#This Row],[Diameter (in)]],"in","m")))</f>
        <v/>
      </c>
      <c r="K1636" s="96" t="str">
        <f>IF(Table4[[#This Row],[Regime]]="LAMINAR",16/Table4[[#This Row],[Teynold''s Number]],"-")</f>
        <v>-</v>
      </c>
      <c r="L1636" s="86"/>
      <c r="M1636" s="97" t="str">
        <f>IF(Table4[[#This Row],[Regime]]="TURBULENT",(((-4*LOG10(Table4[[#This Row],[ε/D]]/3.7+1.256/(Table4[[#This Row],[Teynold''s Number]]*SQRT(Table4[[#This Row],[f turbulent (guess)]]))))^-1)^2),"")</f>
        <v/>
      </c>
      <c r="N1636" s="91" t="str">
        <f>IF(Table4[[#This Row],[f turbulent]]="","",Table4[[#This Row],[f turbulent (guess)]]-Table4[[#This Row],[f turbulent]])</f>
        <v/>
      </c>
      <c r="O1636" s="87">
        <f>IF(Table4[[#This Row],[Segment]]="",0,IF(C1637="",0,IF(C1637&lt;=Table4[[#This Row],[Diameter (in)]],0,1-(D1636/D1637))))</f>
        <v>0</v>
      </c>
      <c r="P1636" s="92" t="str">
        <f>IF(Table4[[#This Row],[Segment]]="","",IF(C1636&gt;C1637,"",IF(C1637="",0.55,(0.55*(1-D1637/D1636)))))</f>
        <v/>
      </c>
      <c r="Q163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36" s="92" t="str">
        <f>IF(Table4[[#This Row],[Segment]]="","",IF(Table4[[#This Row],[Kexpansion]]="","0",((Table4[[#This Row],[Velocity (m/s)]]^2)/2)*Table4[[#This Row],[Kexpansion]]))</f>
        <v/>
      </c>
      <c r="S1636" s="92" t="str">
        <f>IF(Table4[[#This Row],[Segment]]="","",IF(Table4[[#This Row],[Kcontraction]]="","0",((Table4[[#This Row],[Velocity (m/s)]]^2)/2)*Table4[[#This Row],[Kcontraction]]))</f>
        <v/>
      </c>
      <c r="T1636" s="89" t="str">
        <f>IF(Table4[[#This Row],[Segment]]="","",SUMIF($Y$7:$Y$2000,Table4[[#This Row],[Segment]],$AD$7:$AD$2000))</f>
        <v/>
      </c>
      <c r="U1636" s="95" t="str">
        <f>IF(Table4[[#This Row],[Segment]]="","",Table4[[#This Row],[Hfriction (J/kg)]]+Table4[[#This Row],[Hexpansions (J/kg)]]+Table4[[#This Row],[Hcontractions (J/kg)]]+Table4[[#This Row],[Hf (J/kg)]])</f>
        <v/>
      </c>
      <c r="V1636" s="95" t="str">
        <f>IF(Table4[[#This Row],[Segment]]="","",Table4[[#This Row],[Total Friction Loss (J/kg)]]*Table3[Density (kg/m3)])</f>
        <v/>
      </c>
      <c r="W1636" s="95" t="str">
        <f>IF(Table4[[#This Row],[Segment]]="","",Table4[[#This Row],[Total Pressure Drop (Pa)]]/1000)</f>
        <v/>
      </c>
      <c r="Y1636" s="82" t="str">
        <f>IF('Set Up'!D1859="","",'Set Up'!D1859)</f>
        <v/>
      </c>
      <c r="Z1636" s="82" t="str">
        <f>IF('Set Up'!E1859="","",'Set Up'!E1859)</f>
        <v/>
      </c>
      <c r="AA1636" s="82" t="str">
        <f>IF('Set Up'!F1859="","",'Set Up'!F1859)</f>
        <v/>
      </c>
      <c r="AB1636" s="82" t="str">
        <f>IF('Set Up'!G1859="","",'Set Up'!G1859)</f>
        <v/>
      </c>
      <c r="AC1636" s="82" t="str">
        <f t="array" ref="AC1636">IF(Y1636="","",INDEX(Data!$G$4:$G$51,MATCH(Table7[[#This Row],[Fitting]]&amp;Table7[[#This Row],[Fitting Subtype]],Data!$E$4:$E$51&amp;Data!$F$4:$F$51,0)))</f>
        <v/>
      </c>
      <c r="AD1636" s="89" t="str">
        <f>IF(Table7[[#This Row],[Segment]]="","",Table7[[#This Row],[Quantity]]*Table7[[#This Row],[Kf]]*(((INDEX(Table4[Velocity (m/s)],MATCH(Table7[[#This Row],[Segment]],Table4[Segment],0)))^2)/2))</f>
        <v/>
      </c>
      <c r="AF1636" s="82" t="str">
        <f>Table4[[#This Row],[Segment]]</f>
        <v/>
      </c>
      <c r="AG1636" s="75"/>
      <c r="AH1636" s="82" t="str">
        <f>IF(Table5[[#This Row],[Segment]]="","",AG1636-Table4[[#This Row],[Total Pressure Drop (kPa)]])</f>
        <v/>
      </c>
    </row>
    <row r="1637" spans="1:34" x14ac:dyDescent="0.25">
      <c r="A1637" s="95" t="str">
        <f>IF('Set Up'!A1634="","",'Set Up'!A1634)</f>
        <v/>
      </c>
      <c r="B1637" s="75" t="s">
        <v>81</v>
      </c>
      <c r="C1637" s="85"/>
      <c r="D1637" s="86" t="str">
        <f>IF(Table4[[#This Row],[Diameter (in)]]="","",(((CONVERT(Table4[[#This Row],[Diameter (in)]],"in","m"))/2)^2)*PI())</f>
        <v/>
      </c>
      <c r="E1637" s="87" t="str">
        <f>IF(Table4[[#This Row],[Area (m2)]]="","",$D$4/Table4[[#This Row],[Area (m2)]])</f>
        <v/>
      </c>
      <c r="F1637" s="85">
        <f t="shared" si="25"/>
        <v>4.6951999999999998</v>
      </c>
      <c r="G1637" s="88" t="str">
        <f>IF(Table4[[#This Row],[Segment]]="","",(CONVERT(Table4[[#This Row],[Diameter (in)]],"in","m")*$B$4*Table4[[#This Row],[Velocity (m/s)]])/$C$4)</f>
        <v/>
      </c>
      <c r="H1637" s="96" t="str">
        <f>IF(Table4[[#This Row],[Segment]]="","",IF(Table4[[#This Row],[Teynold''s Number]]&gt;4000,"TURBULENT","LAMINAR"))</f>
        <v/>
      </c>
      <c r="I1637" s="86" t="str">
        <f>IF(Table4[[#This Row],[Segment]]="","",INDEX(Data!C1634:C1648,MATCH(Table4[Material],Data!B1634:B1648,0)))</f>
        <v/>
      </c>
      <c r="J1637" s="89" t="str">
        <f>IF(Table4[[#This Row],[ε (m)]]="","",Table4[[#This Row],[ε (m)]]/(CONVERT(Table4[[#This Row],[Diameter (in)]],"in","m")))</f>
        <v/>
      </c>
      <c r="K1637" s="96" t="str">
        <f>IF(Table4[[#This Row],[Regime]]="LAMINAR",16/Table4[[#This Row],[Teynold''s Number]],"-")</f>
        <v>-</v>
      </c>
      <c r="L1637" s="86"/>
      <c r="M1637" s="97" t="str">
        <f>IF(Table4[[#This Row],[Regime]]="TURBULENT",(((-4*LOG10(Table4[[#This Row],[ε/D]]/3.7+1.256/(Table4[[#This Row],[Teynold''s Number]]*SQRT(Table4[[#This Row],[f turbulent (guess)]]))))^-1)^2),"")</f>
        <v/>
      </c>
      <c r="N1637" s="91" t="str">
        <f>IF(Table4[[#This Row],[f turbulent]]="","",Table4[[#This Row],[f turbulent (guess)]]-Table4[[#This Row],[f turbulent]])</f>
        <v/>
      </c>
      <c r="O1637" s="87">
        <f>IF(Table4[[#This Row],[Segment]]="",0,IF(C1638="",0,IF(C1638&lt;=Table4[[#This Row],[Diameter (in)]],0,1-(D1637/D1638))))</f>
        <v>0</v>
      </c>
      <c r="P1637" s="92" t="str">
        <f>IF(Table4[[#This Row],[Segment]]="","",IF(C1637&gt;C1638,"",IF(C1638="",0.55,(0.55*(1-D1638/D1637)))))</f>
        <v/>
      </c>
      <c r="Q163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37" s="92" t="str">
        <f>IF(Table4[[#This Row],[Segment]]="","",IF(Table4[[#This Row],[Kexpansion]]="","0",((Table4[[#This Row],[Velocity (m/s)]]^2)/2)*Table4[[#This Row],[Kexpansion]]))</f>
        <v/>
      </c>
      <c r="S1637" s="92" t="str">
        <f>IF(Table4[[#This Row],[Segment]]="","",IF(Table4[[#This Row],[Kcontraction]]="","0",((Table4[[#This Row],[Velocity (m/s)]]^2)/2)*Table4[[#This Row],[Kcontraction]]))</f>
        <v/>
      </c>
      <c r="T1637" s="89" t="str">
        <f>IF(Table4[[#This Row],[Segment]]="","",SUMIF($Y$7:$Y$2000,Table4[[#This Row],[Segment]],$AD$7:$AD$2000))</f>
        <v/>
      </c>
      <c r="U1637" s="95" t="str">
        <f>IF(Table4[[#This Row],[Segment]]="","",Table4[[#This Row],[Hfriction (J/kg)]]+Table4[[#This Row],[Hexpansions (J/kg)]]+Table4[[#This Row],[Hcontractions (J/kg)]]+Table4[[#This Row],[Hf (J/kg)]])</f>
        <v/>
      </c>
      <c r="V1637" s="95" t="str">
        <f>IF(Table4[[#This Row],[Segment]]="","",Table4[[#This Row],[Total Friction Loss (J/kg)]]*Table3[Density (kg/m3)])</f>
        <v/>
      </c>
      <c r="W1637" s="95" t="str">
        <f>IF(Table4[[#This Row],[Segment]]="","",Table4[[#This Row],[Total Pressure Drop (Pa)]]/1000)</f>
        <v/>
      </c>
      <c r="Y1637" s="82" t="str">
        <f>IF('Set Up'!D1860="","",'Set Up'!D1860)</f>
        <v/>
      </c>
      <c r="Z1637" s="82" t="str">
        <f>IF('Set Up'!E1860="","",'Set Up'!E1860)</f>
        <v/>
      </c>
      <c r="AA1637" s="82" t="str">
        <f>IF('Set Up'!F1860="","",'Set Up'!F1860)</f>
        <v/>
      </c>
      <c r="AB1637" s="82" t="str">
        <f>IF('Set Up'!G1860="","",'Set Up'!G1860)</f>
        <v/>
      </c>
      <c r="AC1637" s="82" t="str">
        <f t="array" ref="AC1637">IF(Y1637="","",INDEX(Data!$G$4:$G$51,MATCH(Table7[[#This Row],[Fitting]]&amp;Table7[[#This Row],[Fitting Subtype]],Data!$E$4:$E$51&amp;Data!$F$4:$F$51,0)))</f>
        <v/>
      </c>
      <c r="AD1637" s="89" t="str">
        <f>IF(Table7[[#This Row],[Segment]]="","",Table7[[#This Row],[Quantity]]*Table7[[#This Row],[Kf]]*(((INDEX(Table4[Velocity (m/s)],MATCH(Table7[[#This Row],[Segment]],Table4[Segment],0)))^2)/2))</f>
        <v/>
      </c>
      <c r="AF1637" s="82" t="str">
        <f>Table4[[#This Row],[Segment]]</f>
        <v/>
      </c>
      <c r="AG1637" s="75"/>
      <c r="AH1637" s="82" t="str">
        <f>IF(Table5[[#This Row],[Segment]]="","",AG1637-Table4[[#This Row],[Total Pressure Drop (kPa)]])</f>
        <v/>
      </c>
    </row>
    <row r="1638" spans="1:34" x14ac:dyDescent="0.25">
      <c r="A1638" s="95" t="str">
        <f>IF('Set Up'!A1635="","",'Set Up'!A1635)</f>
        <v/>
      </c>
      <c r="B1638" s="75" t="s">
        <v>81</v>
      </c>
      <c r="C1638" s="85"/>
      <c r="D1638" s="86" t="str">
        <f>IF(Table4[[#This Row],[Diameter (in)]]="","",(((CONVERT(Table4[[#This Row],[Diameter (in)]],"in","m"))/2)^2)*PI())</f>
        <v/>
      </c>
      <c r="E1638" s="87" t="str">
        <f>IF(Table4[[#This Row],[Area (m2)]]="","",$D$4/Table4[[#This Row],[Area (m2)]])</f>
        <v/>
      </c>
      <c r="F1638" s="85">
        <f t="shared" si="25"/>
        <v>4.6951999999999998</v>
      </c>
      <c r="G1638" s="88" t="str">
        <f>IF(Table4[[#This Row],[Segment]]="","",(CONVERT(Table4[[#This Row],[Diameter (in)]],"in","m")*$B$4*Table4[[#This Row],[Velocity (m/s)]])/$C$4)</f>
        <v/>
      </c>
      <c r="H1638" s="96" t="str">
        <f>IF(Table4[[#This Row],[Segment]]="","",IF(Table4[[#This Row],[Teynold''s Number]]&gt;4000,"TURBULENT","LAMINAR"))</f>
        <v/>
      </c>
      <c r="I1638" s="86" t="str">
        <f>IF(Table4[[#This Row],[Segment]]="","",INDEX(Data!C1635:C1649,MATCH(Table4[Material],Data!B1635:B1649,0)))</f>
        <v/>
      </c>
      <c r="J1638" s="89" t="str">
        <f>IF(Table4[[#This Row],[ε (m)]]="","",Table4[[#This Row],[ε (m)]]/(CONVERT(Table4[[#This Row],[Diameter (in)]],"in","m")))</f>
        <v/>
      </c>
      <c r="K1638" s="96" t="str">
        <f>IF(Table4[[#This Row],[Regime]]="LAMINAR",16/Table4[[#This Row],[Teynold''s Number]],"-")</f>
        <v>-</v>
      </c>
      <c r="L1638" s="86"/>
      <c r="M1638" s="97" t="str">
        <f>IF(Table4[[#This Row],[Regime]]="TURBULENT",(((-4*LOG10(Table4[[#This Row],[ε/D]]/3.7+1.256/(Table4[[#This Row],[Teynold''s Number]]*SQRT(Table4[[#This Row],[f turbulent (guess)]]))))^-1)^2),"")</f>
        <v/>
      </c>
      <c r="N1638" s="91" t="str">
        <f>IF(Table4[[#This Row],[f turbulent]]="","",Table4[[#This Row],[f turbulent (guess)]]-Table4[[#This Row],[f turbulent]])</f>
        <v/>
      </c>
      <c r="O1638" s="87">
        <f>IF(Table4[[#This Row],[Segment]]="",0,IF(C1639="",0,IF(C1639&lt;=Table4[[#This Row],[Diameter (in)]],0,1-(D1638/D1639))))</f>
        <v>0</v>
      </c>
      <c r="P1638" s="92" t="str">
        <f>IF(Table4[[#This Row],[Segment]]="","",IF(C1638&gt;C1639,"",IF(C1639="",0.55,(0.55*(1-D1639/D1638)))))</f>
        <v/>
      </c>
      <c r="Q163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38" s="92" t="str">
        <f>IF(Table4[[#This Row],[Segment]]="","",IF(Table4[[#This Row],[Kexpansion]]="","0",((Table4[[#This Row],[Velocity (m/s)]]^2)/2)*Table4[[#This Row],[Kexpansion]]))</f>
        <v/>
      </c>
      <c r="S1638" s="92" t="str">
        <f>IF(Table4[[#This Row],[Segment]]="","",IF(Table4[[#This Row],[Kcontraction]]="","0",((Table4[[#This Row],[Velocity (m/s)]]^2)/2)*Table4[[#This Row],[Kcontraction]]))</f>
        <v/>
      </c>
      <c r="T1638" s="89" t="str">
        <f>IF(Table4[[#This Row],[Segment]]="","",SUMIF($Y$7:$Y$2000,Table4[[#This Row],[Segment]],$AD$7:$AD$2000))</f>
        <v/>
      </c>
      <c r="U1638" s="95" t="str">
        <f>IF(Table4[[#This Row],[Segment]]="","",Table4[[#This Row],[Hfriction (J/kg)]]+Table4[[#This Row],[Hexpansions (J/kg)]]+Table4[[#This Row],[Hcontractions (J/kg)]]+Table4[[#This Row],[Hf (J/kg)]])</f>
        <v/>
      </c>
      <c r="V1638" s="95" t="str">
        <f>IF(Table4[[#This Row],[Segment]]="","",Table4[[#This Row],[Total Friction Loss (J/kg)]]*Table3[Density (kg/m3)])</f>
        <v/>
      </c>
      <c r="W1638" s="95" t="str">
        <f>IF(Table4[[#This Row],[Segment]]="","",Table4[[#This Row],[Total Pressure Drop (Pa)]]/1000)</f>
        <v/>
      </c>
      <c r="Y1638" s="82" t="str">
        <f>IF('Set Up'!D1861="","",'Set Up'!D1861)</f>
        <v/>
      </c>
      <c r="Z1638" s="82" t="str">
        <f>IF('Set Up'!E1861="","",'Set Up'!E1861)</f>
        <v/>
      </c>
      <c r="AA1638" s="82" t="str">
        <f>IF('Set Up'!F1861="","",'Set Up'!F1861)</f>
        <v/>
      </c>
      <c r="AB1638" s="82" t="str">
        <f>IF('Set Up'!G1861="","",'Set Up'!G1861)</f>
        <v/>
      </c>
      <c r="AC1638" s="82" t="str">
        <f t="array" ref="AC1638">IF(Y1638="","",INDEX(Data!$G$4:$G$51,MATCH(Table7[[#This Row],[Fitting]]&amp;Table7[[#This Row],[Fitting Subtype]],Data!$E$4:$E$51&amp;Data!$F$4:$F$51,0)))</f>
        <v/>
      </c>
      <c r="AD1638" s="89" t="str">
        <f>IF(Table7[[#This Row],[Segment]]="","",Table7[[#This Row],[Quantity]]*Table7[[#This Row],[Kf]]*(((INDEX(Table4[Velocity (m/s)],MATCH(Table7[[#This Row],[Segment]],Table4[Segment],0)))^2)/2))</f>
        <v/>
      </c>
      <c r="AF1638" s="82" t="str">
        <f>Table4[[#This Row],[Segment]]</f>
        <v/>
      </c>
      <c r="AG1638" s="75"/>
      <c r="AH1638" s="82" t="str">
        <f>IF(Table5[[#This Row],[Segment]]="","",AG1638-Table4[[#This Row],[Total Pressure Drop (kPa)]])</f>
        <v/>
      </c>
    </row>
    <row r="1639" spans="1:34" x14ac:dyDescent="0.25">
      <c r="A1639" s="95" t="str">
        <f>IF('Set Up'!A1636="","",'Set Up'!A1636)</f>
        <v/>
      </c>
      <c r="B1639" s="75" t="s">
        <v>81</v>
      </c>
      <c r="C1639" s="85"/>
      <c r="D1639" s="86" t="str">
        <f>IF(Table4[[#This Row],[Diameter (in)]]="","",(((CONVERT(Table4[[#This Row],[Diameter (in)]],"in","m"))/2)^2)*PI())</f>
        <v/>
      </c>
      <c r="E1639" s="87" t="str">
        <f>IF(Table4[[#This Row],[Area (m2)]]="","",$D$4/Table4[[#This Row],[Area (m2)]])</f>
        <v/>
      </c>
      <c r="F1639" s="85">
        <f t="shared" si="25"/>
        <v>4.6951999999999998</v>
      </c>
      <c r="G1639" s="88" t="str">
        <f>IF(Table4[[#This Row],[Segment]]="","",(CONVERT(Table4[[#This Row],[Diameter (in)]],"in","m")*$B$4*Table4[[#This Row],[Velocity (m/s)]])/$C$4)</f>
        <v/>
      </c>
      <c r="H1639" s="96" t="str">
        <f>IF(Table4[[#This Row],[Segment]]="","",IF(Table4[[#This Row],[Teynold''s Number]]&gt;4000,"TURBULENT","LAMINAR"))</f>
        <v/>
      </c>
      <c r="I1639" s="86" t="str">
        <f>IF(Table4[[#This Row],[Segment]]="","",INDEX(Data!C1636:C1650,MATCH(Table4[Material],Data!B1636:B1650,0)))</f>
        <v/>
      </c>
      <c r="J1639" s="89" t="str">
        <f>IF(Table4[[#This Row],[ε (m)]]="","",Table4[[#This Row],[ε (m)]]/(CONVERT(Table4[[#This Row],[Diameter (in)]],"in","m")))</f>
        <v/>
      </c>
      <c r="K1639" s="96" t="str">
        <f>IF(Table4[[#This Row],[Regime]]="LAMINAR",16/Table4[[#This Row],[Teynold''s Number]],"-")</f>
        <v>-</v>
      </c>
      <c r="L1639" s="86"/>
      <c r="M1639" s="97" t="str">
        <f>IF(Table4[[#This Row],[Regime]]="TURBULENT",(((-4*LOG10(Table4[[#This Row],[ε/D]]/3.7+1.256/(Table4[[#This Row],[Teynold''s Number]]*SQRT(Table4[[#This Row],[f turbulent (guess)]]))))^-1)^2),"")</f>
        <v/>
      </c>
      <c r="N1639" s="91" t="str">
        <f>IF(Table4[[#This Row],[f turbulent]]="","",Table4[[#This Row],[f turbulent (guess)]]-Table4[[#This Row],[f turbulent]])</f>
        <v/>
      </c>
      <c r="O1639" s="87">
        <f>IF(Table4[[#This Row],[Segment]]="",0,IF(C1640="",0,IF(C1640&lt;=Table4[[#This Row],[Diameter (in)]],0,1-(D1639/D1640))))</f>
        <v>0</v>
      </c>
      <c r="P1639" s="92" t="str">
        <f>IF(Table4[[#This Row],[Segment]]="","",IF(C1639&gt;C1640,"",IF(C1640="",0.55,(0.55*(1-D1640/D1639)))))</f>
        <v/>
      </c>
      <c r="Q163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39" s="92" t="str">
        <f>IF(Table4[[#This Row],[Segment]]="","",IF(Table4[[#This Row],[Kexpansion]]="","0",((Table4[[#This Row],[Velocity (m/s)]]^2)/2)*Table4[[#This Row],[Kexpansion]]))</f>
        <v/>
      </c>
      <c r="S1639" s="92" t="str">
        <f>IF(Table4[[#This Row],[Segment]]="","",IF(Table4[[#This Row],[Kcontraction]]="","0",((Table4[[#This Row],[Velocity (m/s)]]^2)/2)*Table4[[#This Row],[Kcontraction]]))</f>
        <v/>
      </c>
      <c r="T1639" s="89" t="str">
        <f>IF(Table4[[#This Row],[Segment]]="","",SUMIF($Y$7:$Y$2000,Table4[[#This Row],[Segment]],$AD$7:$AD$2000))</f>
        <v/>
      </c>
      <c r="U1639" s="95" t="str">
        <f>IF(Table4[[#This Row],[Segment]]="","",Table4[[#This Row],[Hfriction (J/kg)]]+Table4[[#This Row],[Hexpansions (J/kg)]]+Table4[[#This Row],[Hcontractions (J/kg)]]+Table4[[#This Row],[Hf (J/kg)]])</f>
        <v/>
      </c>
      <c r="V1639" s="95" t="str">
        <f>IF(Table4[[#This Row],[Segment]]="","",Table4[[#This Row],[Total Friction Loss (J/kg)]]*Table3[Density (kg/m3)])</f>
        <v/>
      </c>
      <c r="W1639" s="95" t="str">
        <f>IF(Table4[[#This Row],[Segment]]="","",Table4[[#This Row],[Total Pressure Drop (Pa)]]/1000)</f>
        <v/>
      </c>
      <c r="Y1639" s="82" t="str">
        <f>IF('Set Up'!D1862="","",'Set Up'!D1862)</f>
        <v/>
      </c>
      <c r="Z1639" s="82" t="str">
        <f>IF('Set Up'!E1862="","",'Set Up'!E1862)</f>
        <v/>
      </c>
      <c r="AA1639" s="82" t="str">
        <f>IF('Set Up'!F1862="","",'Set Up'!F1862)</f>
        <v/>
      </c>
      <c r="AB1639" s="82" t="str">
        <f>IF('Set Up'!G1862="","",'Set Up'!G1862)</f>
        <v/>
      </c>
      <c r="AC1639" s="82" t="str">
        <f t="array" ref="AC1639">IF(Y1639="","",INDEX(Data!$G$4:$G$51,MATCH(Table7[[#This Row],[Fitting]]&amp;Table7[[#This Row],[Fitting Subtype]],Data!$E$4:$E$51&amp;Data!$F$4:$F$51,0)))</f>
        <v/>
      </c>
      <c r="AD1639" s="89" t="str">
        <f>IF(Table7[[#This Row],[Segment]]="","",Table7[[#This Row],[Quantity]]*Table7[[#This Row],[Kf]]*(((INDEX(Table4[Velocity (m/s)],MATCH(Table7[[#This Row],[Segment]],Table4[Segment],0)))^2)/2))</f>
        <v/>
      </c>
      <c r="AF1639" s="82" t="str">
        <f>Table4[[#This Row],[Segment]]</f>
        <v/>
      </c>
      <c r="AG1639" s="75"/>
      <c r="AH1639" s="82" t="str">
        <f>IF(Table5[[#This Row],[Segment]]="","",AG1639-Table4[[#This Row],[Total Pressure Drop (kPa)]])</f>
        <v/>
      </c>
    </row>
    <row r="1640" spans="1:34" x14ac:dyDescent="0.25">
      <c r="A1640" s="95" t="str">
        <f>IF('Set Up'!A1637="","",'Set Up'!A1637)</f>
        <v/>
      </c>
      <c r="B1640" s="75" t="s">
        <v>81</v>
      </c>
      <c r="C1640" s="85"/>
      <c r="D1640" s="86" t="str">
        <f>IF(Table4[[#This Row],[Diameter (in)]]="","",(((CONVERT(Table4[[#This Row],[Diameter (in)]],"in","m"))/2)^2)*PI())</f>
        <v/>
      </c>
      <c r="E1640" s="87" t="str">
        <f>IF(Table4[[#This Row],[Area (m2)]]="","",$D$4/Table4[[#This Row],[Area (m2)]])</f>
        <v/>
      </c>
      <c r="F1640" s="85">
        <f t="shared" si="25"/>
        <v>4.6951999999999998</v>
      </c>
      <c r="G1640" s="88" t="str">
        <f>IF(Table4[[#This Row],[Segment]]="","",(CONVERT(Table4[[#This Row],[Diameter (in)]],"in","m")*$B$4*Table4[[#This Row],[Velocity (m/s)]])/$C$4)</f>
        <v/>
      </c>
      <c r="H1640" s="96" t="str">
        <f>IF(Table4[[#This Row],[Segment]]="","",IF(Table4[[#This Row],[Teynold''s Number]]&gt;4000,"TURBULENT","LAMINAR"))</f>
        <v/>
      </c>
      <c r="I1640" s="86" t="str">
        <f>IF(Table4[[#This Row],[Segment]]="","",INDEX(Data!C1637:C1651,MATCH(Table4[Material],Data!B1637:B1651,0)))</f>
        <v/>
      </c>
      <c r="J1640" s="89" t="str">
        <f>IF(Table4[[#This Row],[ε (m)]]="","",Table4[[#This Row],[ε (m)]]/(CONVERT(Table4[[#This Row],[Diameter (in)]],"in","m")))</f>
        <v/>
      </c>
      <c r="K1640" s="96" t="str">
        <f>IF(Table4[[#This Row],[Regime]]="LAMINAR",16/Table4[[#This Row],[Teynold''s Number]],"-")</f>
        <v>-</v>
      </c>
      <c r="L1640" s="86"/>
      <c r="M1640" s="97" t="str">
        <f>IF(Table4[[#This Row],[Regime]]="TURBULENT",(((-4*LOG10(Table4[[#This Row],[ε/D]]/3.7+1.256/(Table4[[#This Row],[Teynold''s Number]]*SQRT(Table4[[#This Row],[f turbulent (guess)]]))))^-1)^2),"")</f>
        <v/>
      </c>
      <c r="N1640" s="91" t="str">
        <f>IF(Table4[[#This Row],[f turbulent]]="","",Table4[[#This Row],[f turbulent (guess)]]-Table4[[#This Row],[f turbulent]])</f>
        <v/>
      </c>
      <c r="O1640" s="87">
        <f>IF(Table4[[#This Row],[Segment]]="",0,IF(C1641="",0,IF(C1641&lt;=Table4[[#This Row],[Diameter (in)]],0,1-(D1640/D1641))))</f>
        <v>0</v>
      </c>
      <c r="P1640" s="92" t="str">
        <f>IF(Table4[[#This Row],[Segment]]="","",IF(C1640&gt;C1641,"",IF(C1641="",0.55,(0.55*(1-D1641/D1640)))))</f>
        <v/>
      </c>
      <c r="Q164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40" s="92" t="str">
        <f>IF(Table4[[#This Row],[Segment]]="","",IF(Table4[[#This Row],[Kexpansion]]="","0",((Table4[[#This Row],[Velocity (m/s)]]^2)/2)*Table4[[#This Row],[Kexpansion]]))</f>
        <v/>
      </c>
      <c r="S1640" s="92" t="str">
        <f>IF(Table4[[#This Row],[Segment]]="","",IF(Table4[[#This Row],[Kcontraction]]="","0",((Table4[[#This Row],[Velocity (m/s)]]^2)/2)*Table4[[#This Row],[Kcontraction]]))</f>
        <v/>
      </c>
      <c r="T1640" s="89" t="str">
        <f>IF(Table4[[#This Row],[Segment]]="","",SUMIF($Y$7:$Y$2000,Table4[[#This Row],[Segment]],$AD$7:$AD$2000))</f>
        <v/>
      </c>
      <c r="U1640" s="95" t="str">
        <f>IF(Table4[[#This Row],[Segment]]="","",Table4[[#This Row],[Hfriction (J/kg)]]+Table4[[#This Row],[Hexpansions (J/kg)]]+Table4[[#This Row],[Hcontractions (J/kg)]]+Table4[[#This Row],[Hf (J/kg)]])</f>
        <v/>
      </c>
      <c r="V1640" s="95" t="str">
        <f>IF(Table4[[#This Row],[Segment]]="","",Table4[[#This Row],[Total Friction Loss (J/kg)]]*Table3[Density (kg/m3)])</f>
        <v/>
      </c>
      <c r="W1640" s="95" t="str">
        <f>IF(Table4[[#This Row],[Segment]]="","",Table4[[#This Row],[Total Pressure Drop (Pa)]]/1000)</f>
        <v/>
      </c>
      <c r="Y1640" s="82" t="str">
        <f>IF('Set Up'!D1863="","",'Set Up'!D1863)</f>
        <v/>
      </c>
      <c r="Z1640" s="82" t="str">
        <f>IF('Set Up'!E1863="","",'Set Up'!E1863)</f>
        <v/>
      </c>
      <c r="AA1640" s="82" t="str">
        <f>IF('Set Up'!F1863="","",'Set Up'!F1863)</f>
        <v/>
      </c>
      <c r="AB1640" s="82" t="str">
        <f>IF('Set Up'!G1863="","",'Set Up'!G1863)</f>
        <v/>
      </c>
      <c r="AC1640" s="82" t="str">
        <f t="array" ref="AC1640">IF(Y1640="","",INDEX(Data!$G$4:$G$51,MATCH(Table7[[#This Row],[Fitting]]&amp;Table7[[#This Row],[Fitting Subtype]],Data!$E$4:$E$51&amp;Data!$F$4:$F$51,0)))</f>
        <v/>
      </c>
      <c r="AD1640" s="89" t="str">
        <f>IF(Table7[[#This Row],[Segment]]="","",Table7[[#This Row],[Quantity]]*Table7[[#This Row],[Kf]]*(((INDEX(Table4[Velocity (m/s)],MATCH(Table7[[#This Row],[Segment]],Table4[Segment],0)))^2)/2))</f>
        <v/>
      </c>
      <c r="AF1640" s="82" t="str">
        <f>Table4[[#This Row],[Segment]]</f>
        <v/>
      </c>
      <c r="AG1640" s="75"/>
      <c r="AH1640" s="82" t="str">
        <f>IF(Table5[[#This Row],[Segment]]="","",AG1640-Table4[[#This Row],[Total Pressure Drop (kPa)]])</f>
        <v/>
      </c>
    </row>
    <row r="1641" spans="1:34" x14ac:dyDescent="0.25">
      <c r="A1641" s="95" t="str">
        <f>IF('Set Up'!A1638="","",'Set Up'!A1638)</f>
        <v/>
      </c>
      <c r="B1641" s="75" t="s">
        <v>81</v>
      </c>
      <c r="C1641" s="85"/>
      <c r="D1641" s="86" t="str">
        <f>IF(Table4[[#This Row],[Diameter (in)]]="","",(((CONVERT(Table4[[#This Row],[Diameter (in)]],"in","m"))/2)^2)*PI())</f>
        <v/>
      </c>
      <c r="E1641" s="87" t="str">
        <f>IF(Table4[[#This Row],[Area (m2)]]="","",$D$4/Table4[[#This Row],[Area (m2)]])</f>
        <v/>
      </c>
      <c r="F1641" s="85">
        <f t="shared" si="25"/>
        <v>4.6951999999999998</v>
      </c>
      <c r="G1641" s="88" t="str">
        <f>IF(Table4[[#This Row],[Segment]]="","",(CONVERT(Table4[[#This Row],[Diameter (in)]],"in","m")*$B$4*Table4[[#This Row],[Velocity (m/s)]])/$C$4)</f>
        <v/>
      </c>
      <c r="H1641" s="96" t="str">
        <f>IF(Table4[[#This Row],[Segment]]="","",IF(Table4[[#This Row],[Teynold''s Number]]&gt;4000,"TURBULENT","LAMINAR"))</f>
        <v/>
      </c>
      <c r="I1641" s="86" t="str">
        <f>IF(Table4[[#This Row],[Segment]]="","",INDEX(Data!C1638:C1652,MATCH(Table4[Material],Data!B1638:B1652,0)))</f>
        <v/>
      </c>
      <c r="J1641" s="89" t="str">
        <f>IF(Table4[[#This Row],[ε (m)]]="","",Table4[[#This Row],[ε (m)]]/(CONVERT(Table4[[#This Row],[Diameter (in)]],"in","m")))</f>
        <v/>
      </c>
      <c r="K1641" s="96" t="str">
        <f>IF(Table4[[#This Row],[Regime]]="LAMINAR",16/Table4[[#This Row],[Teynold''s Number]],"-")</f>
        <v>-</v>
      </c>
      <c r="L1641" s="86"/>
      <c r="M1641" s="97" t="str">
        <f>IF(Table4[[#This Row],[Regime]]="TURBULENT",(((-4*LOG10(Table4[[#This Row],[ε/D]]/3.7+1.256/(Table4[[#This Row],[Teynold''s Number]]*SQRT(Table4[[#This Row],[f turbulent (guess)]]))))^-1)^2),"")</f>
        <v/>
      </c>
      <c r="N1641" s="91" t="str">
        <f>IF(Table4[[#This Row],[f turbulent]]="","",Table4[[#This Row],[f turbulent (guess)]]-Table4[[#This Row],[f turbulent]])</f>
        <v/>
      </c>
      <c r="O1641" s="87">
        <f>IF(Table4[[#This Row],[Segment]]="",0,IF(C1642="",0,IF(C1642&lt;=Table4[[#This Row],[Diameter (in)]],0,1-(D1641/D1642))))</f>
        <v>0</v>
      </c>
      <c r="P1641" s="92" t="str">
        <f>IF(Table4[[#This Row],[Segment]]="","",IF(C1641&gt;C1642,"",IF(C1642="",0.55,(0.55*(1-D1642/D1641)))))</f>
        <v/>
      </c>
      <c r="Q164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41" s="92" t="str">
        <f>IF(Table4[[#This Row],[Segment]]="","",IF(Table4[[#This Row],[Kexpansion]]="","0",((Table4[[#This Row],[Velocity (m/s)]]^2)/2)*Table4[[#This Row],[Kexpansion]]))</f>
        <v/>
      </c>
      <c r="S1641" s="92" t="str">
        <f>IF(Table4[[#This Row],[Segment]]="","",IF(Table4[[#This Row],[Kcontraction]]="","0",((Table4[[#This Row],[Velocity (m/s)]]^2)/2)*Table4[[#This Row],[Kcontraction]]))</f>
        <v/>
      </c>
      <c r="T1641" s="89" t="str">
        <f>IF(Table4[[#This Row],[Segment]]="","",SUMIF($Y$7:$Y$2000,Table4[[#This Row],[Segment]],$AD$7:$AD$2000))</f>
        <v/>
      </c>
      <c r="U1641" s="95" t="str">
        <f>IF(Table4[[#This Row],[Segment]]="","",Table4[[#This Row],[Hfriction (J/kg)]]+Table4[[#This Row],[Hexpansions (J/kg)]]+Table4[[#This Row],[Hcontractions (J/kg)]]+Table4[[#This Row],[Hf (J/kg)]])</f>
        <v/>
      </c>
      <c r="V1641" s="95" t="str">
        <f>IF(Table4[[#This Row],[Segment]]="","",Table4[[#This Row],[Total Friction Loss (J/kg)]]*Table3[Density (kg/m3)])</f>
        <v/>
      </c>
      <c r="W1641" s="95" t="str">
        <f>IF(Table4[[#This Row],[Segment]]="","",Table4[[#This Row],[Total Pressure Drop (Pa)]]/1000)</f>
        <v/>
      </c>
      <c r="Y1641" s="82" t="str">
        <f>IF('Set Up'!D1864="","",'Set Up'!D1864)</f>
        <v/>
      </c>
      <c r="Z1641" s="82" t="str">
        <f>IF('Set Up'!E1864="","",'Set Up'!E1864)</f>
        <v/>
      </c>
      <c r="AA1641" s="82" t="str">
        <f>IF('Set Up'!F1864="","",'Set Up'!F1864)</f>
        <v/>
      </c>
      <c r="AB1641" s="82" t="str">
        <f>IF('Set Up'!G1864="","",'Set Up'!G1864)</f>
        <v/>
      </c>
      <c r="AC1641" s="82" t="str">
        <f t="array" ref="AC1641">IF(Y1641="","",INDEX(Data!$G$4:$G$51,MATCH(Table7[[#This Row],[Fitting]]&amp;Table7[[#This Row],[Fitting Subtype]],Data!$E$4:$E$51&amp;Data!$F$4:$F$51,0)))</f>
        <v/>
      </c>
      <c r="AD1641" s="89" t="str">
        <f>IF(Table7[[#This Row],[Segment]]="","",Table7[[#This Row],[Quantity]]*Table7[[#This Row],[Kf]]*(((INDEX(Table4[Velocity (m/s)],MATCH(Table7[[#This Row],[Segment]],Table4[Segment],0)))^2)/2))</f>
        <v/>
      </c>
      <c r="AF1641" s="82" t="str">
        <f>Table4[[#This Row],[Segment]]</f>
        <v/>
      </c>
      <c r="AG1641" s="75"/>
      <c r="AH1641" s="82" t="str">
        <f>IF(Table5[[#This Row],[Segment]]="","",AG1641-Table4[[#This Row],[Total Pressure Drop (kPa)]])</f>
        <v/>
      </c>
    </row>
    <row r="1642" spans="1:34" x14ac:dyDescent="0.25">
      <c r="A1642" s="95" t="str">
        <f>IF('Set Up'!A1639="","",'Set Up'!A1639)</f>
        <v/>
      </c>
      <c r="B1642" s="75" t="s">
        <v>81</v>
      </c>
      <c r="C1642" s="85"/>
      <c r="D1642" s="86" t="str">
        <f>IF(Table4[[#This Row],[Diameter (in)]]="","",(((CONVERT(Table4[[#This Row],[Diameter (in)]],"in","m"))/2)^2)*PI())</f>
        <v/>
      </c>
      <c r="E1642" s="87" t="str">
        <f>IF(Table4[[#This Row],[Area (m2)]]="","",$D$4/Table4[[#This Row],[Area (m2)]])</f>
        <v/>
      </c>
      <c r="F1642" s="85">
        <f t="shared" si="25"/>
        <v>4.6951999999999998</v>
      </c>
      <c r="G1642" s="88" t="str">
        <f>IF(Table4[[#This Row],[Segment]]="","",(CONVERT(Table4[[#This Row],[Diameter (in)]],"in","m")*$B$4*Table4[[#This Row],[Velocity (m/s)]])/$C$4)</f>
        <v/>
      </c>
      <c r="H1642" s="96" t="str">
        <f>IF(Table4[[#This Row],[Segment]]="","",IF(Table4[[#This Row],[Teynold''s Number]]&gt;4000,"TURBULENT","LAMINAR"))</f>
        <v/>
      </c>
      <c r="I1642" s="86" t="str">
        <f>IF(Table4[[#This Row],[Segment]]="","",INDEX(Data!C1639:C1653,MATCH(Table4[Material],Data!B1639:B1653,0)))</f>
        <v/>
      </c>
      <c r="J1642" s="89" t="str">
        <f>IF(Table4[[#This Row],[ε (m)]]="","",Table4[[#This Row],[ε (m)]]/(CONVERT(Table4[[#This Row],[Diameter (in)]],"in","m")))</f>
        <v/>
      </c>
      <c r="K1642" s="96" t="str">
        <f>IF(Table4[[#This Row],[Regime]]="LAMINAR",16/Table4[[#This Row],[Teynold''s Number]],"-")</f>
        <v>-</v>
      </c>
      <c r="L1642" s="86"/>
      <c r="M1642" s="97" t="str">
        <f>IF(Table4[[#This Row],[Regime]]="TURBULENT",(((-4*LOG10(Table4[[#This Row],[ε/D]]/3.7+1.256/(Table4[[#This Row],[Teynold''s Number]]*SQRT(Table4[[#This Row],[f turbulent (guess)]]))))^-1)^2),"")</f>
        <v/>
      </c>
      <c r="N1642" s="91" t="str">
        <f>IF(Table4[[#This Row],[f turbulent]]="","",Table4[[#This Row],[f turbulent (guess)]]-Table4[[#This Row],[f turbulent]])</f>
        <v/>
      </c>
      <c r="O1642" s="87">
        <f>IF(Table4[[#This Row],[Segment]]="",0,IF(C1643="",0,IF(C1643&lt;=Table4[[#This Row],[Diameter (in)]],0,1-(D1642/D1643))))</f>
        <v>0</v>
      </c>
      <c r="P1642" s="92" t="str">
        <f>IF(Table4[[#This Row],[Segment]]="","",IF(C1642&gt;C1643,"",IF(C1643="",0.55,(0.55*(1-D1643/D1642)))))</f>
        <v/>
      </c>
      <c r="Q164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42" s="92" t="str">
        <f>IF(Table4[[#This Row],[Segment]]="","",IF(Table4[[#This Row],[Kexpansion]]="","0",((Table4[[#This Row],[Velocity (m/s)]]^2)/2)*Table4[[#This Row],[Kexpansion]]))</f>
        <v/>
      </c>
      <c r="S1642" s="92" t="str">
        <f>IF(Table4[[#This Row],[Segment]]="","",IF(Table4[[#This Row],[Kcontraction]]="","0",((Table4[[#This Row],[Velocity (m/s)]]^2)/2)*Table4[[#This Row],[Kcontraction]]))</f>
        <v/>
      </c>
      <c r="T1642" s="89" t="str">
        <f>IF(Table4[[#This Row],[Segment]]="","",SUMIF($Y$7:$Y$2000,Table4[[#This Row],[Segment]],$AD$7:$AD$2000))</f>
        <v/>
      </c>
      <c r="U1642" s="95" t="str">
        <f>IF(Table4[[#This Row],[Segment]]="","",Table4[[#This Row],[Hfriction (J/kg)]]+Table4[[#This Row],[Hexpansions (J/kg)]]+Table4[[#This Row],[Hcontractions (J/kg)]]+Table4[[#This Row],[Hf (J/kg)]])</f>
        <v/>
      </c>
      <c r="V1642" s="95" t="str">
        <f>IF(Table4[[#This Row],[Segment]]="","",Table4[[#This Row],[Total Friction Loss (J/kg)]]*Table3[Density (kg/m3)])</f>
        <v/>
      </c>
      <c r="W1642" s="95" t="str">
        <f>IF(Table4[[#This Row],[Segment]]="","",Table4[[#This Row],[Total Pressure Drop (Pa)]]/1000)</f>
        <v/>
      </c>
      <c r="Y1642" s="82" t="str">
        <f>IF('Set Up'!D1865="","",'Set Up'!D1865)</f>
        <v/>
      </c>
      <c r="Z1642" s="82" t="str">
        <f>IF('Set Up'!E1865="","",'Set Up'!E1865)</f>
        <v/>
      </c>
      <c r="AA1642" s="82" t="str">
        <f>IF('Set Up'!F1865="","",'Set Up'!F1865)</f>
        <v/>
      </c>
      <c r="AB1642" s="82" t="str">
        <f>IF('Set Up'!G1865="","",'Set Up'!G1865)</f>
        <v/>
      </c>
      <c r="AC1642" s="82" t="str">
        <f t="array" ref="AC1642">IF(Y1642="","",INDEX(Data!$G$4:$G$51,MATCH(Table7[[#This Row],[Fitting]]&amp;Table7[[#This Row],[Fitting Subtype]],Data!$E$4:$E$51&amp;Data!$F$4:$F$51,0)))</f>
        <v/>
      </c>
      <c r="AD1642" s="89" t="str">
        <f>IF(Table7[[#This Row],[Segment]]="","",Table7[[#This Row],[Quantity]]*Table7[[#This Row],[Kf]]*(((INDEX(Table4[Velocity (m/s)],MATCH(Table7[[#This Row],[Segment]],Table4[Segment],0)))^2)/2))</f>
        <v/>
      </c>
      <c r="AF1642" s="82" t="str">
        <f>Table4[[#This Row],[Segment]]</f>
        <v/>
      </c>
      <c r="AG1642" s="75"/>
      <c r="AH1642" s="82" t="str">
        <f>IF(Table5[[#This Row],[Segment]]="","",AG1642-Table4[[#This Row],[Total Pressure Drop (kPa)]])</f>
        <v/>
      </c>
    </row>
    <row r="1643" spans="1:34" x14ac:dyDescent="0.25">
      <c r="A1643" s="95" t="str">
        <f>IF('Set Up'!A1640="","",'Set Up'!A1640)</f>
        <v/>
      </c>
      <c r="B1643" s="75" t="s">
        <v>81</v>
      </c>
      <c r="C1643" s="85"/>
      <c r="D1643" s="86" t="str">
        <f>IF(Table4[[#This Row],[Diameter (in)]]="","",(((CONVERT(Table4[[#This Row],[Diameter (in)]],"in","m"))/2)^2)*PI())</f>
        <v/>
      </c>
      <c r="E1643" s="87" t="str">
        <f>IF(Table4[[#This Row],[Area (m2)]]="","",$D$4/Table4[[#This Row],[Area (m2)]])</f>
        <v/>
      </c>
      <c r="F1643" s="85">
        <f t="shared" si="25"/>
        <v>4.6951999999999998</v>
      </c>
      <c r="G1643" s="88" t="str">
        <f>IF(Table4[[#This Row],[Segment]]="","",(CONVERT(Table4[[#This Row],[Diameter (in)]],"in","m")*$B$4*Table4[[#This Row],[Velocity (m/s)]])/$C$4)</f>
        <v/>
      </c>
      <c r="H1643" s="96" t="str">
        <f>IF(Table4[[#This Row],[Segment]]="","",IF(Table4[[#This Row],[Teynold''s Number]]&gt;4000,"TURBULENT","LAMINAR"))</f>
        <v/>
      </c>
      <c r="I1643" s="86" t="str">
        <f>IF(Table4[[#This Row],[Segment]]="","",INDEX(Data!C1640:C1654,MATCH(Table4[Material],Data!B1640:B1654,0)))</f>
        <v/>
      </c>
      <c r="J1643" s="89" t="str">
        <f>IF(Table4[[#This Row],[ε (m)]]="","",Table4[[#This Row],[ε (m)]]/(CONVERT(Table4[[#This Row],[Diameter (in)]],"in","m")))</f>
        <v/>
      </c>
      <c r="K1643" s="96" t="str">
        <f>IF(Table4[[#This Row],[Regime]]="LAMINAR",16/Table4[[#This Row],[Teynold''s Number]],"-")</f>
        <v>-</v>
      </c>
      <c r="L1643" s="86"/>
      <c r="M1643" s="97" t="str">
        <f>IF(Table4[[#This Row],[Regime]]="TURBULENT",(((-4*LOG10(Table4[[#This Row],[ε/D]]/3.7+1.256/(Table4[[#This Row],[Teynold''s Number]]*SQRT(Table4[[#This Row],[f turbulent (guess)]]))))^-1)^2),"")</f>
        <v/>
      </c>
      <c r="N1643" s="91" t="str">
        <f>IF(Table4[[#This Row],[f turbulent]]="","",Table4[[#This Row],[f turbulent (guess)]]-Table4[[#This Row],[f turbulent]])</f>
        <v/>
      </c>
      <c r="O1643" s="87">
        <f>IF(Table4[[#This Row],[Segment]]="",0,IF(C1644="",0,IF(C1644&lt;=Table4[[#This Row],[Diameter (in)]],0,1-(D1643/D1644))))</f>
        <v>0</v>
      </c>
      <c r="P1643" s="92" t="str">
        <f>IF(Table4[[#This Row],[Segment]]="","",IF(C1643&gt;C1644,"",IF(C1644="",0.55,(0.55*(1-D1644/D1643)))))</f>
        <v/>
      </c>
      <c r="Q164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43" s="92" t="str">
        <f>IF(Table4[[#This Row],[Segment]]="","",IF(Table4[[#This Row],[Kexpansion]]="","0",((Table4[[#This Row],[Velocity (m/s)]]^2)/2)*Table4[[#This Row],[Kexpansion]]))</f>
        <v/>
      </c>
      <c r="S1643" s="92" t="str">
        <f>IF(Table4[[#This Row],[Segment]]="","",IF(Table4[[#This Row],[Kcontraction]]="","0",((Table4[[#This Row],[Velocity (m/s)]]^2)/2)*Table4[[#This Row],[Kcontraction]]))</f>
        <v/>
      </c>
      <c r="T1643" s="89" t="str">
        <f>IF(Table4[[#This Row],[Segment]]="","",SUMIF($Y$7:$Y$2000,Table4[[#This Row],[Segment]],$AD$7:$AD$2000))</f>
        <v/>
      </c>
      <c r="U1643" s="95" t="str">
        <f>IF(Table4[[#This Row],[Segment]]="","",Table4[[#This Row],[Hfriction (J/kg)]]+Table4[[#This Row],[Hexpansions (J/kg)]]+Table4[[#This Row],[Hcontractions (J/kg)]]+Table4[[#This Row],[Hf (J/kg)]])</f>
        <v/>
      </c>
      <c r="V1643" s="95" t="str">
        <f>IF(Table4[[#This Row],[Segment]]="","",Table4[[#This Row],[Total Friction Loss (J/kg)]]*Table3[Density (kg/m3)])</f>
        <v/>
      </c>
      <c r="W1643" s="95" t="str">
        <f>IF(Table4[[#This Row],[Segment]]="","",Table4[[#This Row],[Total Pressure Drop (Pa)]]/1000)</f>
        <v/>
      </c>
      <c r="Y1643" s="82" t="str">
        <f>IF('Set Up'!D1866="","",'Set Up'!D1866)</f>
        <v/>
      </c>
      <c r="Z1643" s="82" t="str">
        <f>IF('Set Up'!E1866="","",'Set Up'!E1866)</f>
        <v/>
      </c>
      <c r="AA1643" s="82" t="str">
        <f>IF('Set Up'!F1866="","",'Set Up'!F1866)</f>
        <v/>
      </c>
      <c r="AB1643" s="82" t="str">
        <f>IF('Set Up'!G1866="","",'Set Up'!G1866)</f>
        <v/>
      </c>
      <c r="AC1643" s="82" t="str">
        <f t="array" ref="AC1643">IF(Y1643="","",INDEX(Data!$G$4:$G$51,MATCH(Table7[[#This Row],[Fitting]]&amp;Table7[[#This Row],[Fitting Subtype]],Data!$E$4:$E$51&amp;Data!$F$4:$F$51,0)))</f>
        <v/>
      </c>
      <c r="AD1643" s="89" t="str">
        <f>IF(Table7[[#This Row],[Segment]]="","",Table7[[#This Row],[Quantity]]*Table7[[#This Row],[Kf]]*(((INDEX(Table4[Velocity (m/s)],MATCH(Table7[[#This Row],[Segment]],Table4[Segment],0)))^2)/2))</f>
        <v/>
      </c>
      <c r="AF1643" s="82" t="str">
        <f>Table4[[#This Row],[Segment]]</f>
        <v/>
      </c>
      <c r="AG1643" s="75"/>
      <c r="AH1643" s="82" t="str">
        <f>IF(Table5[[#This Row],[Segment]]="","",AG1643-Table4[[#This Row],[Total Pressure Drop (kPa)]])</f>
        <v/>
      </c>
    </row>
    <row r="1644" spans="1:34" x14ac:dyDescent="0.25">
      <c r="A1644" s="95" t="str">
        <f>IF('Set Up'!A1641="","",'Set Up'!A1641)</f>
        <v/>
      </c>
      <c r="B1644" s="75" t="s">
        <v>81</v>
      </c>
      <c r="C1644" s="85"/>
      <c r="D1644" s="86" t="str">
        <f>IF(Table4[[#This Row],[Diameter (in)]]="","",(((CONVERT(Table4[[#This Row],[Diameter (in)]],"in","m"))/2)^2)*PI())</f>
        <v/>
      </c>
      <c r="E1644" s="87" t="str">
        <f>IF(Table4[[#This Row],[Area (m2)]]="","",$D$4/Table4[[#This Row],[Area (m2)]])</f>
        <v/>
      </c>
      <c r="F1644" s="85">
        <f t="shared" si="25"/>
        <v>4.6951999999999998</v>
      </c>
      <c r="G1644" s="88" t="str">
        <f>IF(Table4[[#This Row],[Segment]]="","",(CONVERT(Table4[[#This Row],[Diameter (in)]],"in","m")*$B$4*Table4[[#This Row],[Velocity (m/s)]])/$C$4)</f>
        <v/>
      </c>
      <c r="H1644" s="96" t="str">
        <f>IF(Table4[[#This Row],[Segment]]="","",IF(Table4[[#This Row],[Teynold''s Number]]&gt;4000,"TURBULENT","LAMINAR"))</f>
        <v/>
      </c>
      <c r="I1644" s="86" t="str">
        <f>IF(Table4[[#This Row],[Segment]]="","",INDEX(Data!C1641:C1655,MATCH(Table4[Material],Data!B1641:B1655,0)))</f>
        <v/>
      </c>
      <c r="J1644" s="89" t="str">
        <f>IF(Table4[[#This Row],[ε (m)]]="","",Table4[[#This Row],[ε (m)]]/(CONVERT(Table4[[#This Row],[Diameter (in)]],"in","m")))</f>
        <v/>
      </c>
      <c r="K1644" s="96" t="str">
        <f>IF(Table4[[#This Row],[Regime]]="LAMINAR",16/Table4[[#This Row],[Teynold''s Number]],"-")</f>
        <v>-</v>
      </c>
      <c r="L1644" s="86"/>
      <c r="M1644" s="97" t="str">
        <f>IF(Table4[[#This Row],[Regime]]="TURBULENT",(((-4*LOG10(Table4[[#This Row],[ε/D]]/3.7+1.256/(Table4[[#This Row],[Teynold''s Number]]*SQRT(Table4[[#This Row],[f turbulent (guess)]]))))^-1)^2),"")</f>
        <v/>
      </c>
      <c r="N1644" s="91" t="str">
        <f>IF(Table4[[#This Row],[f turbulent]]="","",Table4[[#This Row],[f turbulent (guess)]]-Table4[[#This Row],[f turbulent]])</f>
        <v/>
      </c>
      <c r="O1644" s="87">
        <f>IF(Table4[[#This Row],[Segment]]="",0,IF(C1645="",0,IF(C1645&lt;=Table4[[#This Row],[Diameter (in)]],0,1-(D1644/D1645))))</f>
        <v>0</v>
      </c>
      <c r="P1644" s="92" t="str">
        <f>IF(Table4[[#This Row],[Segment]]="","",IF(C1644&gt;C1645,"",IF(C1645="",0.55,(0.55*(1-D1645/D1644)))))</f>
        <v/>
      </c>
      <c r="Q164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44" s="92" t="str">
        <f>IF(Table4[[#This Row],[Segment]]="","",IF(Table4[[#This Row],[Kexpansion]]="","0",((Table4[[#This Row],[Velocity (m/s)]]^2)/2)*Table4[[#This Row],[Kexpansion]]))</f>
        <v/>
      </c>
      <c r="S1644" s="92" t="str">
        <f>IF(Table4[[#This Row],[Segment]]="","",IF(Table4[[#This Row],[Kcontraction]]="","0",((Table4[[#This Row],[Velocity (m/s)]]^2)/2)*Table4[[#This Row],[Kcontraction]]))</f>
        <v/>
      </c>
      <c r="T1644" s="89" t="str">
        <f>IF(Table4[[#This Row],[Segment]]="","",SUMIF($Y$7:$Y$2000,Table4[[#This Row],[Segment]],$AD$7:$AD$2000))</f>
        <v/>
      </c>
      <c r="U1644" s="95" t="str">
        <f>IF(Table4[[#This Row],[Segment]]="","",Table4[[#This Row],[Hfriction (J/kg)]]+Table4[[#This Row],[Hexpansions (J/kg)]]+Table4[[#This Row],[Hcontractions (J/kg)]]+Table4[[#This Row],[Hf (J/kg)]])</f>
        <v/>
      </c>
      <c r="V1644" s="95" t="str">
        <f>IF(Table4[[#This Row],[Segment]]="","",Table4[[#This Row],[Total Friction Loss (J/kg)]]*Table3[Density (kg/m3)])</f>
        <v/>
      </c>
      <c r="W1644" s="95" t="str">
        <f>IF(Table4[[#This Row],[Segment]]="","",Table4[[#This Row],[Total Pressure Drop (Pa)]]/1000)</f>
        <v/>
      </c>
      <c r="Y1644" s="82" t="str">
        <f>IF('Set Up'!D1867="","",'Set Up'!D1867)</f>
        <v/>
      </c>
      <c r="Z1644" s="82" t="str">
        <f>IF('Set Up'!E1867="","",'Set Up'!E1867)</f>
        <v/>
      </c>
      <c r="AA1644" s="82" t="str">
        <f>IF('Set Up'!F1867="","",'Set Up'!F1867)</f>
        <v/>
      </c>
      <c r="AB1644" s="82" t="str">
        <f>IF('Set Up'!G1867="","",'Set Up'!G1867)</f>
        <v/>
      </c>
      <c r="AC1644" s="82" t="str">
        <f t="array" ref="AC1644">IF(Y1644="","",INDEX(Data!$G$4:$G$51,MATCH(Table7[[#This Row],[Fitting]]&amp;Table7[[#This Row],[Fitting Subtype]],Data!$E$4:$E$51&amp;Data!$F$4:$F$51,0)))</f>
        <v/>
      </c>
      <c r="AD1644" s="89" t="str">
        <f>IF(Table7[[#This Row],[Segment]]="","",Table7[[#This Row],[Quantity]]*Table7[[#This Row],[Kf]]*(((INDEX(Table4[Velocity (m/s)],MATCH(Table7[[#This Row],[Segment]],Table4[Segment],0)))^2)/2))</f>
        <v/>
      </c>
      <c r="AF1644" s="82" t="str">
        <f>Table4[[#This Row],[Segment]]</f>
        <v/>
      </c>
      <c r="AG1644" s="75"/>
      <c r="AH1644" s="82" t="str">
        <f>IF(Table5[[#This Row],[Segment]]="","",AG1644-Table4[[#This Row],[Total Pressure Drop (kPa)]])</f>
        <v/>
      </c>
    </row>
    <row r="1645" spans="1:34" x14ac:dyDescent="0.25">
      <c r="A1645" s="95" t="str">
        <f>IF('Set Up'!A1642="","",'Set Up'!A1642)</f>
        <v/>
      </c>
      <c r="B1645" s="75" t="s">
        <v>81</v>
      </c>
      <c r="C1645" s="85"/>
      <c r="D1645" s="86" t="str">
        <f>IF(Table4[[#This Row],[Diameter (in)]]="","",(((CONVERT(Table4[[#This Row],[Diameter (in)]],"in","m"))/2)^2)*PI())</f>
        <v/>
      </c>
      <c r="E1645" s="87" t="str">
        <f>IF(Table4[[#This Row],[Area (m2)]]="","",$D$4/Table4[[#This Row],[Area (m2)]])</f>
        <v/>
      </c>
      <c r="F1645" s="85">
        <f t="shared" si="25"/>
        <v>4.6951999999999998</v>
      </c>
      <c r="G1645" s="88" t="str">
        <f>IF(Table4[[#This Row],[Segment]]="","",(CONVERT(Table4[[#This Row],[Diameter (in)]],"in","m")*$B$4*Table4[[#This Row],[Velocity (m/s)]])/$C$4)</f>
        <v/>
      </c>
      <c r="H1645" s="96" t="str">
        <f>IF(Table4[[#This Row],[Segment]]="","",IF(Table4[[#This Row],[Teynold''s Number]]&gt;4000,"TURBULENT","LAMINAR"))</f>
        <v/>
      </c>
      <c r="I1645" s="86" t="str">
        <f>IF(Table4[[#This Row],[Segment]]="","",INDEX(Data!C1642:C1656,MATCH(Table4[Material],Data!B1642:B1656,0)))</f>
        <v/>
      </c>
      <c r="J1645" s="89" t="str">
        <f>IF(Table4[[#This Row],[ε (m)]]="","",Table4[[#This Row],[ε (m)]]/(CONVERT(Table4[[#This Row],[Diameter (in)]],"in","m")))</f>
        <v/>
      </c>
      <c r="K1645" s="96" t="str">
        <f>IF(Table4[[#This Row],[Regime]]="LAMINAR",16/Table4[[#This Row],[Teynold''s Number]],"-")</f>
        <v>-</v>
      </c>
      <c r="L1645" s="86"/>
      <c r="M1645" s="97" t="str">
        <f>IF(Table4[[#This Row],[Regime]]="TURBULENT",(((-4*LOG10(Table4[[#This Row],[ε/D]]/3.7+1.256/(Table4[[#This Row],[Teynold''s Number]]*SQRT(Table4[[#This Row],[f turbulent (guess)]]))))^-1)^2),"")</f>
        <v/>
      </c>
      <c r="N1645" s="91" t="str">
        <f>IF(Table4[[#This Row],[f turbulent]]="","",Table4[[#This Row],[f turbulent (guess)]]-Table4[[#This Row],[f turbulent]])</f>
        <v/>
      </c>
      <c r="O1645" s="87">
        <f>IF(Table4[[#This Row],[Segment]]="",0,IF(C1646="",0,IF(C1646&lt;=Table4[[#This Row],[Diameter (in)]],0,1-(D1645/D1646))))</f>
        <v>0</v>
      </c>
      <c r="P1645" s="92" t="str">
        <f>IF(Table4[[#This Row],[Segment]]="","",IF(C1645&gt;C1646,"",IF(C1646="",0.55,(0.55*(1-D1646/D1645)))))</f>
        <v/>
      </c>
      <c r="Q164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45" s="92" t="str">
        <f>IF(Table4[[#This Row],[Segment]]="","",IF(Table4[[#This Row],[Kexpansion]]="","0",((Table4[[#This Row],[Velocity (m/s)]]^2)/2)*Table4[[#This Row],[Kexpansion]]))</f>
        <v/>
      </c>
      <c r="S1645" s="92" t="str">
        <f>IF(Table4[[#This Row],[Segment]]="","",IF(Table4[[#This Row],[Kcontraction]]="","0",((Table4[[#This Row],[Velocity (m/s)]]^2)/2)*Table4[[#This Row],[Kcontraction]]))</f>
        <v/>
      </c>
      <c r="T1645" s="89" t="str">
        <f>IF(Table4[[#This Row],[Segment]]="","",SUMIF($Y$7:$Y$2000,Table4[[#This Row],[Segment]],$AD$7:$AD$2000))</f>
        <v/>
      </c>
      <c r="U1645" s="95" t="str">
        <f>IF(Table4[[#This Row],[Segment]]="","",Table4[[#This Row],[Hfriction (J/kg)]]+Table4[[#This Row],[Hexpansions (J/kg)]]+Table4[[#This Row],[Hcontractions (J/kg)]]+Table4[[#This Row],[Hf (J/kg)]])</f>
        <v/>
      </c>
      <c r="V1645" s="95" t="str">
        <f>IF(Table4[[#This Row],[Segment]]="","",Table4[[#This Row],[Total Friction Loss (J/kg)]]*Table3[Density (kg/m3)])</f>
        <v/>
      </c>
      <c r="W1645" s="95" t="str">
        <f>IF(Table4[[#This Row],[Segment]]="","",Table4[[#This Row],[Total Pressure Drop (Pa)]]/1000)</f>
        <v/>
      </c>
      <c r="Y1645" s="82" t="str">
        <f>IF('Set Up'!D1868="","",'Set Up'!D1868)</f>
        <v/>
      </c>
      <c r="Z1645" s="82" t="str">
        <f>IF('Set Up'!E1868="","",'Set Up'!E1868)</f>
        <v/>
      </c>
      <c r="AA1645" s="82" t="str">
        <f>IF('Set Up'!F1868="","",'Set Up'!F1868)</f>
        <v/>
      </c>
      <c r="AB1645" s="82" t="str">
        <f>IF('Set Up'!G1868="","",'Set Up'!G1868)</f>
        <v/>
      </c>
      <c r="AC1645" s="82" t="str">
        <f t="array" ref="AC1645">IF(Y1645="","",INDEX(Data!$G$4:$G$51,MATCH(Table7[[#This Row],[Fitting]]&amp;Table7[[#This Row],[Fitting Subtype]],Data!$E$4:$E$51&amp;Data!$F$4:$F$51,0)))</f>
        <v/>
      </c>
      <c r="AD1645" s="89" t="str">
        <f>IF(Table7[[#This Row],[Segment]]="","",Table7[[#This Row],[Quantity]]*Table7[[#This Row],[Kf]]*(((INDEX(Table4[Velocity (m/s)],MATCH(Table7[[#This Row],[Segment]],Table4[Segment],0)))^2)/2))</f>
        <v/>
      </c>
      <c r="AF1645" s="82" t="str">
        <f>Table4[[#This Row],[Segment]]</f>
        <v/>
      </c>
      <c r="AG1645" s="75"/>
      <c r="AH1645" s="82" t="str">
        <f>IF(Table5[[#This Row],[Segment]]="","",AG1645-Table4[[#This Row],[Total Pressure Drop (kPa)]])</f>
        <v/>
      </c>
    </row>
    <row r="1646" spans="1:34" x14ac:dyDescent="0.25">
      <c r="A1646" s="95" t="str">
        <f>IF('Set Up'!A1643="","",'Set Up'!A1643)</f>
        <v/>
      </c>
      <c r="B1646" s="75" t="s">
        <v>81</v>
      </c>
      <c r="C1646" s="85"/>
      <c r="D1646" s="86" t="str">
        <f>IF(Table4[[#This Row],[Diameter (in)]]="","",(((CONVERT(Table4[[#This Row],[Diameter (in)]],"in","m"))/2)^2)*PI())</f>
        <v/>
      </c>
      <c r="E1646" s="87" t="str">
        <f>IF(Table4[[#This Row],[Area (m2)]]="","",$D$4/Table4[[#This Row],[Area (m2)]])</f>
        <v/>
      </c>
      <c r="F1646" s="85">
        <f t="shared" si="25"/>
        <v>4.6951999999999998</v>
      </c>
      <c r="G1646" s="88" t="str">
        <f>IF(Table4[[#This Row],[Segment]]="","",(CONVERT(Table4[[#This Row],[Diameter (in)]],"in","m")*$B$4*Table4[[#This Row],[Velocity (m/s)]])/$C$4)</f>
        <v/>
      </c>
      <c r="H1646" s="96" t="str">
        <f>IF(Table4[[#This Row],[Segment]]="","",IF(Table4[[#This Row],[Teynold''s Number]]&gt;4000,"TURBULENT","LAMINAR"))</f>
        <v/>
      </c>
      <c r="I1646" s="86" t="str">
        <f>IF(Table4[[#This Row],[Segment]]="","",INDEX(Data!C1643:C1657,MATCH(Table4[Material],Data!B1643:B1657,0)))</f>
        <v/>
      </c>
      <c r="J1646" s="89" t="str">
        <f>IF(Table4[[#This Row],[ε (m)]]="","",Table4[[#This Row],[ε (m)]]/(CONVERT(Table4[[#This Row],[Diameter (in)]],"in","m")))</f>
        <v/>
      </c>
      <c r="K1646" s="96" t="str">
        <f>IF(Table4[[#This Row],[Regime]]="LAMINAR",16/Table4[[#This Row],[Teynold''s Number]],"-")</f>
        <v>-</v>
      </c>
      <c r="L1646" s="86"/>
      <c r="M1646" s="97" t="str">
        <f>IF(Table4[[#This Row],[Regime]]="TURBULENT",(((-4*LOG10(Table4[[#This Row],[ε/D]]/3.7+1.256/(Table4[[#This Row],[Teynold''s Number]]*SQRT(Table4[[#This Row],[f turbulent (guess)]]))))^-1)^2),"")</f>
        <v/>
      </c>
      <c r="N1646" s="91" t="str">
        <f>IF(Table4[[#This Row],[f turbulent]]="","",Table4[[#This Row],[f turbulent (guess)]]-Table4[[#This Row],[f turbulent]])</f>
        <v/>
      </c>
      <c r="O1646" s="87">
        <f>IF(Table4[[#This Row],[Segment]]="",0,IF(C1647="",0,IF(C1647&lt;=Table4[[#This Row],[Diameter (in)]],0,1-(D1646/D1647))))</f>
        <v>0</v>
      </c>
      <c r="P1646" s="92" t="str">
        <f>IF(Table4[[#This Row],[Segment]]="","",IF(C1646&gt;C1647,"",IF(C1647="",0.55,(0.55*(1-D1647/D1646)))))</f>
        <v/>
      </c>
      <c r="Q164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46" s="92" t="str">
        <f>IF(Table4[[#This Row],[Segment]]="","",IF(Table4[[#This Row],[Kexpansion]]="","0",((Table4[[#This Row],[Velocity (m/s)]]^2)/2)*Table4[[#This Row],[Kexpansion]]))</f>
        <v/>
      </c>
      <c r="S1646" s="92" t="str">
        <f>IF(Table4[[#This Row],[Segment]]="","",IF(Table4[[#This Row],[Kcontraction]]="","0",((Table4[[#This Row],[Velocity (m/s)]]^2)/2)*Table4[[#This Row],[Kcontraction]]))</f>
        <v/>
      </c>
      <c r="T1646" s="89" t="str">
        <f>IF(Table4[[#This Row],[Segment]]="","",SUMIF($Y$7:$Y$2000,Table4[[#This Row],[Segment]],$AD$7:$AD$2000))</f>
        <v/>
      </c>
      <c r="U1646" s="95" t="str">
        <f>IF(Table4[[#This Row],[Segment]]="","",Table4[[#This Row],[Hfriction (J/kg)]]+Table4[[#This Row],[Hexpansions (J/kg)]]+Table4[[#This Row],[Hcontractions (J/kg)]]+Table4[[#This Row],[Hf (J/kg)]])</f>
        <v/>
      </c>
      <c r="V1646" s="95" t="str">
        <f>IF(Table4[[#This Row],[Segment]]="","",Table4[[#This Row],[Total Friction Loss (J/kg)]]*Table3[Density (kg/m3)])</f>
        <v/>
      </c>
      <c r="W1646" s="95" t="str">
        <f>IF(Table4[[#This Row],[Segment]]="","",Table4[[#This Row],[Total Pressure Drop (Pa)]]/1000)</f>
        <v/>
      </c>
      <c r="Y1646" s="82" t="str">
        <f>IF('Set Up'!D1869="","",'Set Up'!D1869)</f>
        <v/>
      </c>
      <c r="Z1646" s="82" t="str">
        <f>IF('Set Up'!E1869="","",'Set Up'!E1869)</f>
        <v/>
      </c>
      <c r="AA1646" s="82" t="str">
        <f>IF('Set Up'!F1869="","",'Set Up'!F1869)</f>
        <v/>
      </c>
      <c r="AB1646" s="82" t="str">
        <f>IF('Set Up'!G1869="","",'Set Up'!G1869)</f>
        <v/>
      </c>
      <c r="AC1646" s="82" t="str">
        <f t="array" ref="AC1646">IF(Y1646="","",INDEX(Data!$G$4:$G$51,MATCH(Table7[[#This Row],[Fitting]]&amp;Table7[[#This Row],[Fitting Subtype]],Data!$E$4:$E$51&amp;Data!$F$4:$F$51,0)))</f>
        <v/>
      </c>
      <c r="AD1646" s="89" t="str">
        <f>IF(Table7[[#This Row],[Segment]]="","",Table7[[#This Row],[Quantity]]*Table7[[#This Row],[Kf]]*(((INDEX(Table4[Velocity (m/s)],MATCH(Table7[[#This Row],[Segment]],Table4[Segment],0)))^2)/2))</f>
        <v/>
      </c>
      <c r="AF1646" s="82" t="str">
        <f>Table4[[#This Row],[Segment]]</f>
        <v/>
      </c>
      <c r="AG1646" s="75"/>
      <c r="AH1646" s="82" t="str">
        <f>IF(Table5[[#This Row],[Segment]]="","",AG1646-Table4[[#This Row],[Total Pressure Drop (kPa)]])</f>
        <v/>
      </c>
    </row>
    <row r="1647" spans="1:34" x14ac:dyDescent="0.25">
      <c r="A1647" s="95" t="str">
        <f>IF('Set Up'!A1644="","",'Set Up'!A1644)</f>
        <v/>
      </c>
      <c r="B1647" s="75" t="s">
        <v>81</v>
      </c>
      <c r="C1647" s="85"/>
      <c r="D1647" s="86" t="str">
        <f>IF(Table4[[#This Row],[Diameter (in)]]="","",(((CONVERT(Table4[[#This Row],[Diameter (in)]],"in","m"))/2)^2)*PI())</f>
        <v/>
      </c>
      <c r="E1647" s="87" t="str">
        <f>IF(Table4[[#This Row],[Area (m2)]]="","",$D$4/Table4[[#This Row],[Area (m2)]])</f>
        <v/>
      </c>
      <c r="F1647" s="85">
        <f t="shared" si="25"/>
        <v>4.6951999999999998</v>
      </c>
      <c r="G1647" s="88" t="str">
        <f>IF(Table4[[#This Row],[Segment]]="","",(CONVERT(Table4[[#This Row],[Diameter (in)]],"in","m")*$B$4*Table4[[#This Row],[Velocity (m/s)]])/$C$4)</f>
        <v/>
      </c>
      <c r="H1647" s="96" t="str">
        <f>IF(Table4[[#This Row],[Segment]]="","",IF(Table4[[#This Row],[Teynold''s Number]]&gt;4000,"TURBULENT","LAMINAR"))</f>
        <v/>
      </c>
      <c r="I1647" s="86" t="str">
        <f>IF(Table4[[#This Row],[Segment]]="","",INDEX(Data!C1644:C1658,MATCH(Table4[Material],Data!B1644:B1658,0)))</f>
        <v/>
      </c>
      <c r="J1647" s="89" t="str">
        <f>IF(Table4[[#This Row],[ε (m)]]="","",Table4[[#This Row],[ε (m)]]/(CONVERT(Table4[[#This Row],[Diameter (in)]],"in","m")))</f>
        <v/>
      </c>
      <c r="K1647" s="96" t="str">
        <f>IF(Table4[[#This Row],[Regime]]="LAMINAR",16/Table4[[#This Row],[Teynold''s Number]],"-")</f>
        <v>-</v>
      </c>
      <c r="L1647" s="86"/>
      <c r="M1647" s="97" t="str">
        <f>IF(Table4[[#This Row],[Regime]]="TURBULENT",(((-4*LOG10(Table4[[#This Row],[ε/D]]/3.7+1.256/(Table4[[#This Row],[Teynold''s Number]]*SQRT(Table4[[#This Row],[f turbulent (guess)]]))))^-1)^2),"")</f>
        <v/>
      </c>
      <c r="N1647" s="91" t="str">
        <f>IF(Table4[[#This Row],[f turbulent]]="","",Table4[[#This Row],[f turbulent (guess)]]-Table4[[#This Row],[f turbulent]])</f>
        <v/>
      </c>
      <c r="O1647" s="87">
        <f>IF(Table4[[#This Row],[Segment]]="",0,IF(C1648="",0,IF(C1648&lt;=Table4[[#This Row],[Diameter (in)]],0,1-(D1647/D1648))))</f>
        <v>0</v>
      </c>
      <c r="P1647" s="92" t="str">
        <f>IF(Table4[[#This Row],[Segment]]="","",IF(C1647&gt;C1648,"",IF(C1648="",0.55,(0.55*(1-D1648/D1647)))))</f>
        <v/>
      </c>
      <c r="Q164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47" s="92" t="str">
        <f>IF(Table4[[#This Row],[Segment]]="","",IF(Table4[[#This Row],[Kexpansion]]="","0",((Table4[[#This Row],[Velocity (m/s)]]^2)/2)*Table4[[#This Row],[Kexpansion]]))</f>
        <v/>
      </c>
      <c r="S1647" s="92" t="str">
        <f>IF(Table4[[#This Row],[Segment]]="","",IF(Table4[[#This Row],[Kcontraction]]="","0",((Table4[[#This Row],[Velocity (m/s)]]^2)/2)*Table4[[#This Row],[Kcontraction]]))</f>
        <v/>
      </c>
      <c r="T1647" s="89" t="str">
        <f>IF(Table4[[#This Row],[Segment]]="","",SUMIF($Y$7:$Y$2000,Table4[[#This Row],[Segment]],$AD$7:$AD$2000))</f>
        <v/>
      </c>
      <c r="U1647" s="95" t="str">
        <f>IF(Table4[[#This Row],[Segment]]="","",Table4[[#This Row],[Hfriction (J/kg)]]+Table4[[#This Row],[Hexpansions (J/kg)]]+Table4[[#This Row],[Hcontractions (J/kg)]]+Table4[[#This Row],[Hf (J/kg)]])</f>
        <v/>
      </c>
      <c r="V1647" s="95" t="str">
        <f>IF(Table4[[#This Row],[Segment]]="","",Table4[[#This Row],[Total Friction Loss (J/kg)]]*Table3[Density (kg/m3)])</f>
        <v/>
      </c>
      <c r="W1647" s="95" t="str">
        <f>IF(Table4[[#This Row],[Segment]]="","",Table4[[#This Row],[Total Pressure Drop (Pa)]]/1000)</f>
        <v/>
      </c>
      <c r="Y1647" s="82" t="str">
        <f>IF('Set Up'!D1870="","",'Set Up'!D1870)</f>
        <v/>
      </c>
      <c r="Z1647" s="82" t="str">
        <f>IF('Set Up'!E1870="","",'Set Up'!E1870)</f>
        <v/>
      </c>
      <c r="AA1647" s="82" t="str">
        <f>IF('Set Up'!F1870="","",'Set Up'!F1870)</f>
        <v/>
      </c>
      <c r="AB1647" s="82" t="str">
        <f>IF('Set Up'!G1870="","",'Set Up'!G1870)</f>
        <v/>
      </c>
      <c r="AC1647" s="82" t="str">
        <f t="array" ref="AC1647">IF(Y1647="","",INDEX(Data!$G$4:$G$51,MATCH(Table7[[#This Row],[Fitting]]&amp;Table7[[#This Row],[Fitting Subtype]],Data!$E$4:$E$51&amp;Data!$F$4:$F$51,0)))</f>
        <v/>
      </c>
      <c r="AD1647" s="89" t="str">
        <f>IF(Table7[[#This Row],[Segment]]="","",Table7[[#This Row],[Quantity]]*Table7[[#This Row],[Kf]]*(((INDEX(Table4[Velocity (m/s)],MATCH(Table7[[#This Row],[Segment]],Table4[Segment],0)))^2)/2))</f>
        <v/>
      </c>
      <c r="AF1647" s="82" t="str">
        <f>Table4[[#This Row],[Segment]]</f>
        <v/>
      </c>
      <c r="AG1647" s="75"/>
      <c r="AH1647" s="82" t="str">
        <f>IF(Table5[[#This Row],[Segment]]="","",AG1647-Table4[[#This Row],[Total Pressure Drop (kPa)]])</f>
        <v/>
      </c>
    </row>
    <row r="1648" spans="1:34" x14ac:dyDescent="0.25">
      <c r="A1648" s="95" t="str">
        <f>IF('Set Up'!A1645="","",'Set Up'!A1645)</f>
        <v/>
      </c>
      <c r="B1648" s="75" t="s">
        <v>81</v>
      </c>
      <c r="C1648" s="85"/>
      <c r="D1648" s="86" t="str">
        <f>IF(Table4[[#This Row],[Diameter (in)]]="","",(((CONVERT(Table4[[#This Row],[Diameter (in)]],"in","m"))/2)^2)*PI())</f>
        <v/>
      </c>
      <c r="E1648" s="87" t="str">
        <f>IF(Table4[[#This Row],[Area (m2)]]="","",$D$4/Table4[[#This Row],[Area (m2)]])</f>
        <v/>
      </c>
      <c r="F1648" s="85">
        <f t="shared" si="25"/>
        <v>4.6951999999999998</v>
      </c>
      <c r="G1648" s="88" t="str">
        <f>IF(Table4[[#This Row],[Segment]]="","",(CONVERT(Table4[[#This Row],[Diameter (in)]],"in","m")*$B$4*Table4[[#This Row],[Velocity (m/s)]])/$C$4)</f>
        <v/>
      </c>
      <c r="H1648" s="96" t="str">
        <f>IF(Table4[[#This Row],[Segment]]="","",IF(Table4[[#This Row],[Teynold''s Number]]&gt;4000,"TURBULENT","LAMINAR"))</f>
        <v/>
      </c>
      <c r="I1648" s="86" t="str">
        <f>IF(Table4[[#This Row],[Segment]]="","",INDEX(Data!C1645:C1659,MATCH(Table4[Material],Data!B1645:B1659,0)))</f>
        <v/>
      </c>
      <c r="J1648" s="89" t="str">
        <f>IF(Table4[[#This Row],[ε (m)]]="","",Table4[[#This Row],[ε (m)]]/(CONVERT(Table4[[#This Row],[Diameter (in)]],"in","m")))</f>
        <v/>
      </c>
      <c r="K1648" s="96" t="str">
        <f>IF(Table4[[#This Row],[Regime]]="LAMINAR",16/Table4[[#This Row],[Teynold''s Number]],"-")</f>
        <v>-</v>
      </c>
      <c r="L1648" s="86"/>
      <c r="M1648" s="97" t="str">
        <f>IF(Table4[[#This Row],[Regime]]="TURBULENT",(((-4*LOG10(Table4[[#This Row],[ε/D]]/3.7+1.256/(Table4[[#This Row],[Teynold''s Number]]*SQRT(Table4[[#This Row],[f turbulent (guess)]]))))^-1)^2),"")</f>
        <v/>
      </c>
      <c r="N1648" s="91" t="str">
        <f>IF(Table4[[#This Row],[f turbulent]]="","",Table4[[#This Row],[f turbulent (guess)]]-Table4[[#This Row],[f turbulent]])</f>
        <v/>
      </c>
      <c r="O1648" s="87">
        <f>IF(Table4[[#This Row],[Segment]]="",0,IF(C1649="",0,IF(C1649&lt;=Table4[[#This Row],[Diameter (in)]],0,1-(D1648/D1649))))</f>
        <v>0</v>
      </c>
      <c r="P1648" s="92" t="str">
        <f>IF(Table4[[#This Row],[Segment]]="","",IF(C1648&gt;C1649,"",IF(C1649="",0.55,(0.55*(1-D1649/D1648)))))</f>
        <v/>
      </c>
      <c r="Q164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48" s="92" t="str">
        <f>IF(Table4[[#This Row],[Segment]]="","",IF(Table4[[#This Row],[Kexpansion]]="","0",((Table4[[#This Row],[Velocity (m/s)]]^2)/2)*Table4[[#This Row],[Kexpansion]]))</f>
        <v/>
      </c>
      <c r="S1648" s="92" t="str">
        <f>IF(Table4[[#This Row],[Segment]]="","",IF(Table4[[#This Row],[Kcontraction]]="","0",((Table4[[#This Row],[Velocity (m/s)]]^2)/2)*Table4[[#This Row],[Kcontraction]]))</f>
        <v/>
      </c>
      <c r="T1648" s="89" t="str">
        <f>IF(Table4[[#This Row],[Segment]]="","",SUMIF($Y$7:$Y$2000,Table4[[#This Row],[Segment]],$AD$7:$AD$2000))</f>
        <v/>
      </c>
      <c r="U1648" s="95" t="str">
        <f>IF(Table4[[#This Row],[Segment]]="","",Table4[[#This Row],[Hfriction (J/kg)]]+Table4[[#This Row],[Hexpansions (J/kg)]]+Table4[[#This Row],[Hcontractions (J/kg)]]+Table4[[#This Row],[Hf (J/kg)]])</f>
        <v/>
      </c>
      <c r="V1648" s="95" t="str">
        <f>IF(Table4[[#This Row],[Segment]]="","",Table4[[#This Row],[Total Friction Loss (J/kg)]]*Table3[Density (kg/m3)])</f>
        <v/>
      </c>
      <c r="W1648" s="95" t="str">
        <f>IF(Table4[[#This Row],[Segment]]="","",Table4[[#This Row],[Total Pressure Drop (Pa)]]/1000)</f>
        <v/>
      </c>
      <c r="Y1648" s="82" t="str">
        <f>IF('Set Up'!D1871="","",'Set Up'!D1871)</f>
        <v/>
      </c>
      <c r="Z1648" s="82" t="str">
        <f>IF('Set Up'!E1871="","",'Set Up'!E1871)</f>
        <v/>
      </c>
      <c r="AA1648" s="82" t="str">
        <f>IF('Set Up'!F1871="","",'Set Up'!F1871)</f>
        <v/>
      </c>
      <c r="AB1648" s="82" t="str">
        <f>IF('Set Up'!G1871="","",'Set Up'!G1871)</f>
        <v/>
      </c>
      <c r="AC1648" s="82" t="str">
        <f t="array" ref="AC1648">IF(Y1648="","",INDEX(Data!$G$4:$G$51,MATCH(Table7[[#This Row],[Fitting]]&amp;Table7[[#This Row],[Fitting Subtype]],Data!$E$4:$E$51&amp;Data!$F$4:$F$51,0)))</f>
        <v/>
      </c>
      <c r="AD1648" s="89" t="str">
        <f>IF(Table7[[#This Row],[Segment]]="","",Table7[[#This Row],[Quantity]]*Table7[[#This Row],[Kf]]*(((INDEX(Table4[Velocity (m/s)],MATCH(Table7[[#This Row],[Segment]],Table4[Segment],0)))^2)/2))</f>
        <v/>
      </c>
      <c r="AF1648" s="82" t="str">
        <f>Table4[[#This Row],[Segment]]</f>
        <v/>
      </c>
      <c r="AG1648" s="75"/>
      <c r="AH1648" s="82" t="str">
        <f>IF(Table5[[#This Row],[Segment]]="","",AG1648-Table4[[#This Row],[Total Pressure Drop (kPa)]])</f>
        <v/>
      </c>
    </row>
    <row r="1649" spans="1:34" x14ac:dyDescent="0.25">
      <c r="A1649" s="95" t="str">
        <f>IF('Set Up'!A1646="","",'Set Up'!A1646)</f>
        <v/>
      </c>
      <c r="B1649" s="75" t="s">
        <v>81</v>
      </c>
      <c r="C1649" s="85"/>
      <c r="D1649" s="86" t="str">
        <f>IF(Table4[[#This Row],[Diameter (in)]]="","",(((CONVERT(Table4[[#This Row],[Diameter (in)]],"in","m"))/2)^2)*PI())</f>
        <v/>
      </c>
      <c r="E1649" s="87" t="str">
        <f>IF(Table4[[#This Row],[Area (m2)]]="","",$D$4/Table4[[#This Row],[Area (m2)]])</f>
        <v/>
      </c>
      <c r="F1649" s="85">
        <f t="shared" si="25"/>
        <v>4.6951999999999998</v>
      </c>
      <c r="G1649" s="88" t="str">
        <f>IF(Table4[[#This Row],[Segment]]="","",(CONVERT(Table4[[#This Row],[Diameter (in)]],"in","m")*$B$4*Table4[[#This Row],[Velocity (m/s)]])/$C$4)</f>
        <v/>
      </c>
      <c r="H1649" s="96" t="str">
        <f>IF(Table4[[#This Row],[Segment]]="","",IF(Table4[[#This Row],[Teynold''s Number]]&gt;4000,"TURBULENT","LAMINAR"))</f>
        <v/>
      </c>
      <c r="I1649" s="86" t="str">
        <f>IF(Table4[[#This Row],[Segment]]="","",INDEX(Data!C1646:C1660,MATCH(Table4[Material],Data!B1646:B1660,0)))</f>
        <v/>
      </c>
      <c r="J1649" s="89" t="str">
        <f>IF(Table4[[#This Row],[ε (m)]]="","",Table4[[#This Row],[ε (m)]]/(CONVERT(Table4[[#This Row],[Diameter (in)]],"in","m")))</f>
        <v/>
      </c>
      <c r="K1649" s="96" t="str">
        <f>IF(Table4[[#This Row],[Regime]]="LAMINAR",16/Table4[[#This Row],[Teynold''s Number]],"-")</f>
        <v>-</v>
      </c>
      <c r="L1649" s="86"/>
      <c r="M1649" s="97" t="str">
        <f>IF(Table4[[#This Row],[Regime]]="TURBULENT",(((-4*LOG10(Table4[[#This Row],[ε/D]]/3.7+1.256/(Table4[[#This Row],[Teynold''s Number]]*SQRT(Table4[[#This Row],[f turbulent (guess)]]))))^-1)^2),"")</f>
        <v/>
      </c>
      <c r="N1649" s="91" t="str">
        <f>IF(Table4[[#This Row],[f turbulent]]="","",Table4[[#This Row],[f turbulent (guess)]]-Table4[[#This Row],[f turbulent]])</f>
        <v/>
      </c>
      <c r="O1649" s="87">
        <f>IF(Table4[[#This Row],[Segment]]="",0,IF(C1650="",0,IF(C1650&lt;=Table4[[#This Row],[Diameter (in)]],0,1-(D1649/D1650))))</f>
        <v>0</v>
      </c>
      <c r="P1649" s="92" t="str">
        <f>IF(Table4[[#This Row],[Segment]]="","",IF(C1649&gt;C1650,"",IF(C1650="",0.55,(0.55*(1-D1650/D1649)))))</f>
        <v/>
      </c>
      <c r="Q164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49" s="92" t="str">
        <f>IF(Table4[[#This Row],[Segment]]="","",IF(Table4[[#This Row],[Kexpansion]]="","0",((Table4[[#This Row],[Velocity (m/s)]]^2)/2)*Table4[[#This Row],[Kexpansion]]))</f>
        <v/>
      </c>
      <c r="S1649" s="92" t="str">
        <f>IF(Table4[[#This Row],[Segment]]="","",IF(Table4[[#This Row],[Kcontraction]]="","0",((Table4[[#This Row],[Velocity (m/s)]]^2)/2)*Table4[[#This Row],[Kcontraction]]))</f>
        <v/>
      </c>
      <c r="T1649" s="89" t="str">
        <f>IF(Table4[[#This Row],[Segment]]="","",SUMIF($Y$7:$Y$2000,Table4[[#This Row],[Segment]],$AD$7:$AD$2000))</f>
        <v/>
      </c>
      <c r="U1649" s="95" t="str">
        <f>IF(Table4[[#This Row],[Segment]]="","",Table4[[#This Row],[Hfriction (J/kg)]]+Table4[[#This Row],[Hexpansions (J/kg)]]+Table4[[#This Row],[Hcontractions (J/kg)]]+Table4[[#This Row],[Hf (J/kg)]])</f>
        <v/>
      </c>
      <c r="V1649" s="95" t="str">
        <f>IF(Table4[[#This Row],[Segment]]="","",Table4[[#This Row],[Total Friction Loss (J/kg)]]*Table3[Density (kg/m3)])</f>
        <v/>
      </c>
      <c r="W1649" s="95" t="str">
        <f>IF(Table4[[#This Row],[Segment]]="","",Table4[[#This Row],[Total Pressure Drop (Pa)]]/1000)</f>
        <v/>
      </c>
      <c r="Y1649" s="82" t="str">
        <f>IF('Set Up'!D1872="","",'Set Up'!D1872)</f>
        <v/>
      </c>
      <c r="Z1649" s="82" t="str">
        <f>IF('Set Up'!E1872="","",'Set Up'!E1872)</f>
        <v/>
      </c>
      <c r="AA1649" s="82" t="str">
        <f>IF('Set Up'!F1872="","",'Set Up'!F1872)</f>
        <v/>
      </c>
      <c r="AB1649" s="82" t="str">
        <f>IF('Set Up'!G1872="","",'Set Up'!G1872)</f>
        <v/>
      </c>
      <c r="AC1649" s="82" t="str">
        <f t="array" ref="AC1649">IF(Y1649="","",INDEX(Data!$G$4:$G$51,MATCH(Table7[[#This Row],[Fitting]]&amp;Table7[[#This Row],[Fitting Subtype]],Data!$E$4:$E$51&amp;Data!$F$4:$F$51,0)))</f>
        <v/>
      </c>
      <c r="AD1649" s="89" t="str">
        <f>IF(Table7[[#This Row],[Segment]]="","",Table7[[#This Row],[Quantity]]*Table7[[#This Row],[Kf]]*(((INDEX(Table4[Velocity (m/s)],MATCH(Table7[[#This Row],[Segment]],Table4[Segment],0)))^2)/2))</f>
        <v/>
      </c>
      <c r="AF1649" s="82" t="str">
        <f>Table4[[#This Row],[Segment]]</f>
        <v/>
      </c>
      <c r="AG1649" s="75"/>
      <c r="AH1649" s="82" t="str">
        <f>IF(Table5[[#This Row],[Segment]]="","",AG1649-Table4[[#This Row],[Total Pressure Drop (kPa)]])</f>
        <v/>
      </c>
    </row>
    <row r="1650" spans="1:34" x14ac:dyDescent="0.25">
      <c r="A1650" s="95" t="str">
        <f>IF('Set Up'!A1647="","",'Set Up'!A1647)</f>
        <v/>
      </c>
      <c r="B1650" s="75" t="s">
        <v>81</v>
      </c>
      <c r="C1650" s="85"/>
      <c r="D1650" s="86" t="str">
        <f>IF(Table4[[#This Row],[Diameter (in)]]="","",(((CONVERT(Table4[[#This Row],[Diameter (in)]],"in","m"))/2)^2)*PI())</f>
        <v/>
      </c>
      <c r="E1650" s="87" t="str">
        <f>IF(Table4[[#This Row],[Area (m2)]]="","",$D$4/Table4[[#This Row],[Area (m2)]])</f>
        <v/>
      </c>
      <c r="F1650" s="85">
        <f t="shared" si="25"/>
        <v>4.6951999999999998</v>
      </c>
      <c r="G1650" s="88" t="str">
        <f>IF(Table4[[#This Row],[Segment]]="","",(CONVERT(Table4[[#This Row],[Diameter (in)]],"in","m")*$B$4*Table4[[#This Row],[Velocity (m/s)]])/$C$4)</f>
        <v/>
      </c>
      <c r="H1650" s="96" t="str">
        <f>IF(Table4[[#This Row],[Segment]]="","",IF(Table4[[#This Row],[Teynold''s Number]]&gt;4000,"TURBULENT","LAMINAR"))</f>
        <v/>
      </c>
      <c r="I1650" s="86" t="str">
        <f>IF(Table4[[#This Row],[Segment]]="","",INDEX(Data!C1647:C1661,MATCH(Table4[Material],Data!B1647:B1661,0)))</f>
        <v/>
      </c>
      <c r="J1650" s="89" t="str">
        <f>IF(Table4[[#This Row],[ε (m)]]="","",Table4[[#This Row],[ε (m)]]/(CONVERT(Table4[[#This Row],[Diameter (in)]],"in","m")))</f>
        <v/>
      </c>
      <c r="K1650" s="96" t="str">
        <f>IF(Table4[[#This Row],[Regime]]="LAMINAR",16/Table4[[#This Row],[Teynold''s Number]],"-")</f>
        <v>-</v>
      </c>
      <c r="L1650" s="86"/>
      <c r="M1650" s="97" t="str">
        <f>IF(Table4[[#This Row],[Regime]]="TURBULENT",(((-4*LOG10(Table4[[#This Row],[ε/D]]/3.7+1.256/(Table4[[#This Row],[Teynold''s Number]]*SQRT(Table4[[#This Row],[f turbulent (guess)]]))))^-1)^2),"")</f>
        <v/>
      </c>
      <c r="N1650" s="91" t="str">
        <f>IF(Table4[[#This Row],[f turbulent]]="","",Table4[[#This Row],[f turbulent (guess)]]-Table4[[#This Row],[f turbulent]])</f>
        <v/>
      </c>
      <c r="O1650" s="87">
        <f>IF(Table4[[#This Row],[Segment]]="",0,IF(C1651="",0,IF(C1651&lt;=Table4[[#This Row],[Diameter (in)]],0,1-(D1650/D1651))))</f>
        <v>0</v>
      </c>
      <c r="P1650" s="92" t="str">
        <f>IF(Table4[[#This Row],[Segment]]="","",IF(C1650&gt;C1651,"",IF(C1651="",0.55,(0.55*(1-D1651/D1650)))))</f>
        <v/>
      </c>
      <c r="Q165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50" s="92" t="str">
        <f>IF(Table4[[#This Row],[Segment]]="","",IF(Table4[[#This Row],[Kexpansion]]="","0",((Table4[[#This Row],[Velocity (m/s)]]^2)/2)*Table4[[#This Row],[Kexpansion]]))</f>
        <v/>
      </c>
      <c r="S1650" s="92" t="str">
        <f>IF(Table4[[#This Row],[Segment]]="","",IF(Table4[[#This Row],[Kcontraction]]="","0",((Table4[[#This Row],[Velocity (m/s)]]^2)/2)*Table4[[#This Row],[Kcontraction]]))</f>
        <v/>
      </c>
      <c r="T1650" s="89" t="str">
        <f>IF(Table4[[#This Row],[Segment]]="","",SUMIF($Y$7:$Y$2000,Table4[[#This Row],[Segment]],$AD$7:$AD$2000))</f>
        <v/>
      </c>
      <c r="U1650" s="95" t="str">
        <f>IF(Table4[[#This Row],[Segment]]="","",Table4[[#This Row],[Hfriction (J/kg)]]+Table4[[#This Row],[Hexpansions (J/kg)]]+Table4[[#This Row],[Hcontractions (J/kg)]]+Table4[[#This Row],[Hf (J/kg)]])</f>
        <v/>
      </c>
      <c r="V1650" s="95" t="str">
        <f>IF(Table4[[#This Row],[Segment]]="","",Table4[[#This Row],[Total Friction Loss (J/kg)]]*Table3[Density (kg/m3)])</f>
        <v/>
      </c>
      <c r="W1650" s="95" t="str">
        <f>IF(Table4[[#This Row],[Segment]]="","",Table4[[#This Row],[Total Pressure Drop (Pa)]]/1000)</f>
        <v/>
      </c>
      <c r="Y1650" s="82" t="str">
        <f>IF('Set Up'!D1873="","",'Set Up'!D1873)</f>
        <v/>
      </c>
      <c r="Z1650" s="82" t="str">
        <f>IF('Set Up'!E1873="","",'Set Up'!E1873)</f>
        <v/>
      </c>
      <c r="AA1650" s="82" t="str">
        <f>IF('Set Up'!F1873="","",'Set Up'!F1873)</f>
        <v/>
      </c>
      <c r="AB1650" s="82" t="str">
        <f>IF('Set Up'!G1873="","",'Set Up'!G1873)</f>
        <v/>
      </c>
      <c r="AC1650" s="82" t="str">
        <f t="array" ref="AC1650">IF(Y1650="","",INDEX(Data!$G$4:$G$51,MATCH(Table7[[#This Row],[Fitting]]&amp;Table7[[#This Row],[Fitting Subtype]],Data!$E$4:$E$51&amp;Data!$F$4:$F$51,0)))</f>
        <v/>
      </c>
      <c r="AD1650" s="89" t="str">
        <f>IF(Table7[[#This Row],[Segment]]="","",Table7[[#This Row],[Quantity]]*Table7[[#This Row],[Kf]]*(((INDEX(Table4[Velocity (m/s)],MATCH(Table7[[#This Row],[Segment]],Table4[Segment],0)))^2)/2))</f>
        <v/>
      </c>
      <c r="AF1650" s="82" t="str">
        <f>Table4[[#This Row],[Segment]]</f>
        <v/>
      </c>
      <c r="AG1650" s="75"/>
      <c r="AH1650" s="82" t="str">
        <f>IF(Table5[[#This Row],[Segment]]="","",AG1650-Table4[[#This Row],[Total Pressure Drop (kPa)]])</f>
        <v/>
      </c>
    </row>
    <row r="1651" spans="1:34" x14ac:dyDescent="0.25">
      <c r="A1651" s="95" t="str">
        <f>IF('Set Up'!A1648="","",'Set Up'!A1648)</f>
        <v/>
      </c>
      <c r="B1651" s="75" t="s">
        <v>81</v>
      </c>
      <c r="C1651" s="85"/>
      <c r="D1651" s="86" t="str">
        <f>IF(Table4[[#This Row],[Diameter (in)]]="","",(((CONVERT(Table4[[#This Row],[Diameter (in)]],"in","m"))/2)^2)*PI())</f>
        <v/>
      </c>
      <c r="E1651" s="87" t="str">
        <f>IF(Table4[[#This Row],[Area (m2)]]="","",$D$4/Table4[[#This Row],[Area (m2)]])</f>
        <v/>
      </c>
      <c r="F1651" s="85">
        <f t="shared" si="25"/>
        <v>4.6951999999999998</v>
      </c>
      <c r="G1651" s="88" t="str">
        <f>IF(Table4[[#This Row],[Segment]]="","",(CONVERT(Table4[[#This Row],[Diameter (in)]],"in","m")*$B$4*Table4[[#This Row],[Velocity (m/s)]])/$C$4)</f>
        <v/>
      </c>
      <c r="H1651" s="96" t="str">
        <f>IF(Table4[[#This Row],[Segment]]="","",IF(Table4[[#This Row],[Teynold''s Number]]&gt;4000,"TURBULENT","LAMINAR"))</f>
        <v/>
      </c>
      <c r="I1651" s="86" t="str">
        <f>IF(Table4[[#This Row],[Segment]]="","",INDEX(Data!C1648:C1662,MATCH(Table4[Material],Data!B1648:B1662,0)))</f>
        <v/>
      </c>
      <c r="J1651" s="89" t="str">
        <f>IF(Table4[[#This Row],[ε (m)]]="","",Table4[[#This Row],[ε (m)]]/(CONVERT(Table4[[#This Row],[Diameter (in)]],"in","m")))</f>
        <v/>
      </c>
      <c r="K1651" s="96" t="str">
        <f>IF(Table4[[#This Row],[Regime]]="LAMINAR",16/Table4[[#This Row],[Teynold''s Number]],"-")</f>
        <v>-</v>
      </c>
      <c r="L1651" s="86"/>
      <c r="M1651" s="97" t="str">
        <f>IF(Table4[[#This Row],[Regime]]="TURBULENT",(((-4*LOG10(Table4[[#This Row],[ε/D]]/3.7+1.256/(Table4[[#This Row],[Teynold''s Number]]*SQRT(Table4[[#This Row],[f turbulent (guess)]]))))^-1)^2),"")</f>
        <v/>
      </c>
      <c r="N1651" s="91" t="str">
        <f>IF(Table4[[#This Row],[f turbulent]]="","",Table4[[#This Row],[f turbulent (guess)]]-Table4[[#This Row],[f turbulent]])</f>
        <v/>
      </c>
      <c r="O1651" s="87">
        <f>IF(Table4[[#This Row],[Segment]]="",0,IF(C1652="",0,IF(C1652&lt;=Table4[[#This Row],[Diameter (in)]],0,1-(D1651/D1652))))</f>
        <v>0</v>
      </c>
      <c r="P1651" s="92" t="str">
        <f>IF(Table4[[#This Row],[Segment]]="","",IF(C1651&gt;C1652,"",IF(C1652="",0.55,(0.55*(1-D1652/D1651)))))</f>
        <v/>
      </c>
      <c r="Q165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51" s="92" t="str">
        <f>IF(Table4[[#This Row],[Segment]]="","",IF(Table4[[#This Row],[Kexpansion]]="","0",((Table4[[#This Row],[Velocity (m/s)]]^2)/2)*Table4[[#This Row],[Kexpansion]]))</f>
        <v/>
      </c>
      <c r="S1651" s="92" t="str">
        <f>IF(Table4[[#This Row],[Segment]]="","",IF(Table4[[#This Row],[Kcontraction]]="","0",((Table4[[#This Row],[Velocity (m/s)]]^2)/2)*Table4[[#This Row],[Kcontraction]]))</f>
        <v/>
      </c>
      <c r="T1651" s="89" t="str">
        <f>IF(Table4[[#This Row],[Segment]]="","",SUMIF($Y$7:$Y$2000,Table4[[#This Row],[Segment]],$AD$7:$AD$2000))</f>
        <v/>
      </c>
      <c r="U1651" s="95" t="str">
        <f>IF(Table4[[#This Row],[Segment]]="","",Table4[[#This Row],[Hfriction (J/kg)]]+Table4[[#This Row],[Hexpansions (J/kg)]]+Table4[[#This Row],[Hcontractions (J/kg)]]+Table4[[#This Row],[Hf (J/kg)]])</f>
        <v/>
      </c>
      <c r="V1651" s="95" t="str">
        <f>IF(Table4[[#This Row],[Segment]]="","",Table4[[#This Row],[Total Friction Loss (J/kg)]]*Table3[Density (kg/m3)])</f>
        <v/>
      </c>
      <c r="W1651" s="95" t="str">
        <f>IF(Table4[[#This Row],[Segment]]="","",Table4[[#This Row],[Total Pressure Drop (Pa)]]/1000)</f>
        <v/>
      </c>
      <c r="Y1651" s="82" t="str">
        <f>IF('Set Up'!D1874="","",'Set Up'!D1874)</f>
        <v/>
      </c>
      <c r="Z1651" s="82" t="str">
        <f>IF('Set Up'!E1874="","",'Set Up'!E1874)</f>
        <v/>
      </c>
      <c r="AA1651" s="82" t="str">
        <f>IF('Set Up'!F1874="","",'Set Up'!F1874)</f>
        <v/>
      </c>
      <c r="AB1651" s="82" t="str">
        <f>IF('Set Up'!G1874="","",'Set Up'!G1874)</f>
        <v/>
      </c>
      <c r="AC1651" s="82" t="str">
        <f t="array" ref="AC1651">IF(Y1651="","",INDEX(Data!$G$4:$G$51,MATCH(Table7[[#This Row],[Fitting]]&amp;Table7[[#This Row],[Fitting Subtype]],Data!$E$4:$E$51&amp;Data!$F$4:$F$51,0)))</f>
        <v/>
      </c>
      <c r="AD1651" s="89" t="str">
        <f>IF(Table7[[#This Row],[Segment]]="","",Table7[[#This Row],[Quantity]]*Table7[[#This Row],[Kf]]*(((INDEX(Table4[Velocity (m/s)],MATCH(Table7[[#This Row],[Segment]],Table4[Segment],0)))^2)/2))</f>
        <v/>
      </c>
      <c r="AF1651" s="82" t="str">
        <f>Table4[[#This Row],[Segment]]</f>
        <v/>
      </c>
      <c r="AG1651" s="75"/>
      <c r="AH1651" s="82" t="str">
        <f>IF(Table5[[#This Row],[Segment]]="","",AG1651-Table4[[#This Row],[Total Pressure Drop (kPa)]])</f>
        <v/>
      </c>
    </row>
    <row r="1652" spans="1:34" x14ac:dyDescent="0.25">
      <c r="A1652" s="95" t="str">
        <f>IF('Set Up'!A1649="","",'Set Up'!A1649)</f>
        <v/>
      </c>
      <c r="B1652" s="75" t="s">
        <v>81</v>
      </c>
      <c r="C1652" s="85"/>
      <c r="D1652" s="86" t="str">
        <f>IF(Table4[[#This Row],[Diameter (in)]]="","",(((CONVERT(Table4[[#This Row],[Diameter (in)]],"in","m"))/2)^2)*PI())</f>
        <v/>
      </c>
      <c r="E1652" s="87" t="str">
        <f>IF(Table4[[#This Row],[Area (m2)]]="","",$D$4/Table4[[#This Row],[Area (m2)]])</f>
        <v/>
      </c>
      <c r="F1652" s="85">
        <f t="shared" si="25"/>
        <v>4.6951999999999998</v>
      </c>
      <c r="G1652" s="88" t="str">
        <f>IF(Table4[[#This Row],[Segment]]="","",(CONVERT(Table4[[#This Row],[Diameter (in)]],"in","m")*$B$4*Table4[[#This Row],[Velocity (m/s)]])/$C$4)</f>
        <v/>
      </c>
      <c r="H1652" s="96" t="str">
        <f>IF(Table4[[#This Row],[Segment]]="","",IF(Table4[[#This Row],[Teynold''s Number]]&gt;4000,"TURBULENT","LAMINAR"))</f>
        <v/>
      </c>
      <c r="I1652" s="86" t="str">
        <f>IF(Table4[[#This Row],[Segment]]="","",INDEX(Data!C1649:C1663,MATCH(Table4[Material],Data!B1649:B1663,0)))</f>
        <v/>
      </c>
      <c r="J1652" s="89" t="str">
        <f>IF(Table4[[#This Row],[ε (m)]]="","",Table4[[#This Row],[ε (m)]]/(CONVERT(Table4[[#This Row],[Diameter (in)]],"in","m")))</f>
        <v/>
      </c>
      <c r="K1652" s="96" t="str">
        <f>IF(Table4[[#This Row],[Regime]]="LAMINAR",16/Table4[[#This Row],[Teynold''s Number]],"-")</f>
        <v>-</v>
      </c>
      <c r="L1652" s="86"/>
      <c r="M1652" s="97" t="str">
        <f>IF(Table4[[#This Row],[Regime]]="TURBULENT",(((-4*LOG10(Table4[[#This Row],[ε/D]]/3.7+1.256/(Table4[[#This Row],[Teynold''s Number]]*SQRT(Table4[[#This Row],[f turbulent (guess)]]))))^-1)^2),"")</f>
        <v/>
      </c>
      <c r="N1652" s="91" t="str">
        <f>IF(Table4[[#This Row],[f turbulent]]="","",Table4[[#This Row],[f turbulent (guess)]]-Table4[[#This Row],[f turbulent]])</f>
        <v/>
      </c>
      <c r="O1652" s="87">
        <f>IF(Table4[[#This Row],[Segment]]="",0,IF(C1653="",0,IF(C1653&lt;=Table4[[#This Row],[Diameter (in)]],0,1-(D1652/D1653))))</f>
        <v>0</v>
      </c>
      <c r="P1652" s="92" t="str">
        <f>IF(Table4[[#This Row],[Segment]]="","",IF(C1652&gt;C1653,"",IF(C1653="",0.55,(0.55*(1-D1653/D1652)))))</f>
        <v/>
      </c>
      <c r="Q165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52" s="92" t="str">
        <f>IF(Table4[[#This Row],[Segment]]="","",IF(Table4[[#This Row],[Kexpansion]]="","0",((Table4[[#This Row],[Velocity (m/s)]]^2)/2)*Table4[[#This Row],[Kexpansion]]))</f>
        <v/>
      </c>
      <c r="S1652" s="92" t="str">
        <f>IF(Table4[[#This Row],[Segment]]="","",IF(Table4[[#This Row],[Kcontraction]]="","0",((Table4[[#This Row],[Velocity (m/s)]]^2)/2)*Table4[[#This Row],[Kcontraction]]))</f>
        <v/>
      </c>
      <c r="T1652" s="89" t="str">
        <f>IF(Table4[[#This Row],[Segment]]="","",SUMIF($Y$7:$Y$2000,Table4[[#This Row],[Segment]],$AD$7:$AD$2000))</f>
        <v/>
      </c>
      <c r="U1652" s="95" t="str">
        <f>IF(Table4[[#This Row],[Segment]]="","",Table4[[#This Row],[Hfriction (J/kg)]]+Table4[[#This Row],[Hexpansions (J/kg)]]+Table4[[#This Row],[Hcontractions (J/kg)]]+Table4[[#This Row],[Hf (J/kg)]])</f>
        <v/>
      </c>
      <c r="V1652" s="95" t="str">
        <f>IF(Table4[[#This Row],[Segment]]="","",Table4[[#This Row],[Total Friction Loss (J/kg)]]*Table3[Density (kg/m3)])</f>
        <v/>
      </c>
      <c r="W1652" s="95" t="str">
        <f>IF(Table4[[#This Row],[Segment]]="","",Table4[[#This Row],[Total Pressure Drop (Pa)]]/1000)</f>
        <v/>
      </c>
      <c r="Y1652" s="82" t="str">
        <f>IF('Set Up'!D1875="","",'Set Up'!D1875)</f>
        <v/>
      </c>
      <c r="Z1652" s="82" t="str">
        <f>IF('Set Up'!E1875="","",'Set Up'!E1875)</f>
        <v/>
      </c>
      <c r="AA1652" s="82" t="str">
        <f>IF('Set Up'!F1875="","",'Set Up'!F1875)</f>
        <v/>
      </c>
      <c r="AB1652" s="82" t="str">
        <f>IF('Set Up'!G1875="","",'Set Up'!G1875)</f>
        <v/>
      </c>
      <c r="AC1652" s="82" t="str">
        <f t="array" ref="AC1652">IF(Y1652="","",INDEX(Data!$G$4:$G$51,MATCH(Table7[[#This Row],[Fitting]]&amp;Table7[[#This Row],[Fitting Subtype]],Data!$E$4:$E$51&amp;Data!$F$4:$F$51,0)))</f>
        <v/>
      </c>
      <c r="AD1652" s="89" t="str">
        <f>IF(Table7[[#This Row],[Segment]]="","",Table7[[#This Row],[Quantity]]*Table7[[#This Row],[Kf]]*(((INDEX(Table4[Velocity (m/s)],MATCH(Table7[[#This Row],[Segment]],Table4[Segment],0)))^2)/2))</f>
        <v/>
      </c>
      <c r="AF1652" s="82" t="str">
        <f>Table4[[#This Row],[Segment]]</f>
        <v/>
      </c>
      <c r="AG1652" s="75"/>
      <c r="AH1652" s="82" t="str">
        <f>IF(Table5[[#This Row],[Segment]]="","",AG1652-Table4[[#This Row],[Total Pressure Drop (kPa)]])</f>
        <v/>
      </c>
    </row>
    <row r="1653" spans="1:34" x14ac:dyDescent="0.25">
      <c r="A1653" s="95" t="str">
        <f>IF('Set Up'!A1650="","",'Set Up'!A1650)</f>
        <v/>
      </c>
      <c r="B1653" s="75" t="s">
        <v>81</v>
      </c>
      <c r="C1653" s="85"/>
      <c r="D1653" s="86" t="str">
        <f>IF(Table4[[#This Row],[Diameter (in)]]="","",(((CONVERT(Table4[[#This Row],[Diameter (in)]],"in","m"))/2)^2)*PI())</f>
        <v/>
      </c>
      <c r="E1653" s="87" t="str">
        <f>IF(Table4[[#This Row],[Area (m2)]]="","",$D$4/Table4[[#This Row],[Area (m2)]])</f>
        <v/>
      </c>
      <c r="F1653" s="85">
        <f t="shared" si="25"/>
        <v>4.6951999999999998</v>
      </c>
      <c r="G1653" s="88" t="str">
        <f>IF(Table4[[#This Row],[Segment]]="","",(CONVERT(Table4[[#This Row],[Diameter (in)]],"in","m")*$B$4*Table4[[#This Row],[Velocity (m/s)]])/$C$4)</f>
        <v/>
      </c>
      <c r="H1653" s="96" t="str">
        <f>IF(Table4[[#This Row],[Segment]]="","",IF(Table4[[#This Row],[Teynold''s Number]]&gt;4000,"TURBULENT","LAMINAR"))</f>
        <v/>
      </c>
      <c r="I1653" s="86" t="str">
        <f>IF(Table4[[#This Row],[Segment]]="","",INDEX(Data!C1650:C1664,MATCH(Table4[Material],Data!B1650:B1664,0)))</f>
        <v/>
      </c>
      <c r="J1653" s="89" t="str">
        <f>IF(Table4[[#This Row],[ε (m)]]="","",Table4[[#This Row],[ε (m)]]/(CONVERT(Table4[[#This Row],[Diameter (in)]],"in","m")))</f>
        <v/>
      </c>
      <c r="K1653" s="96" t="str">
        <f>IF(Table4[[#This Row],[Regime]]="LAMINAR",16/Table4[[#This Row],[Teynold''s Number]],"-")</f>
        <v>-</v>
      </c>
      <c r="L1653" s="86"/>
      <c r="M1653" s="97" t="str">
        <f>IF(Table4[[#This Row],[Regime]]="TURBULENT",(((-4*LOG10(Table4[[#This Row],[ε/D]]/3.7+1.256/(Table4[[#This Row],[Teynold''s Number]]*SQRT(Table4[[#This Row],[f turbulent (guess)]]))))^-1)^2),"")</f>
        <v/>
      </c>
      <c r="N1653" s="91" t="str">
        <f>IF(Table4[[#This Row],[f turbulent]]="","",Table4[[#This Row],[f turbulent (guess)]]-Table4[[#This Row],[f turbulent]])</f>
        <v/>
      </c>
      <c r="O1653" s="87">
        <f>IF(Table4[[#This Row],[Segment]]="",0,IF(C1654="",0,IF(C1654&lt;=Table4[[#This Row],[Diameter (in)]],0,1-(D1653/D1654))))</f>
        <v>0</v>
      </c>
      <c r="P1653" s="92" t="str">
        <f>IF(Table4[[#This Row],[Segment]]="","",IF(C1653&gt;C1654,"",IF(C1654="",0.55,(0.55*(1-D1654/D1653)))))</f>
        <v/>
      </c>
      <c r="Q165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53" s="92" t="str">
        <f>IF(Table4[[#This Row],[Segment]]="","",IF(Table4[[#This Row],[Kexpansion]]="","0",((Table4[[#This Row],[Velocity (m/s)]]^2)/2)*Table4[[#This Row],[Kexpansion]]))</f>
        <v/>
      </c>
      <c r="S1653" s="92" t="str">
        <f>IF(Table4[[#This Row],[Segment]]="","",IF(Table4[[#This Row],[Kcontraction]]="","0",((Table4[[#This Row],[Velocity (m/s)]]^2)/2)*Table4[[#This Row],[Kcontraction]]))</f>
        <v/>
      </c>
      <c r="T1653" s="89" t="str">
        <f>IF(Table4[[#This Row],[Segment]]="","",SUMIF($Y$7:$Y$2000,Table4[[#This Row],[Segment]],$AD$7:$AD$2000))</f>
        <v/>
      </c>
      <c r="U1653" s="95" t="str">
        <f>IF(Table4[[#This Row],[Segment]]="","",Table4[[#This Row],[Hfriction (J/kg)]]+Table4[[#This Row],[Hexpansions (J/kg)]]+Table4[[#This Row],[Hcontractions (J/kg)]]+Table4[[#This Row],[Hf (J/kg)]])</f>
        <v/>
      </c>
      <c r="V1653" s="95" t="str">
        <f>IF(Table4[[#This Row],[Segment]]="","",Table4[[#This Row],[Total Friction Loss (J/kg)]]*Table3[Density (kg/m3)])</f>
        <v/>
      </c>
      <c r="W1653" s="95" t="str">
        <f>IF(Table4[[#This Row],[Segment]]="","",Table4[[#This Row],[Total Pressure Drop (Pa)]]/1000)</f>
        <v/>
      </c>
      <c r="Y1653" s="82" t="str">
        <f>IF('Set Up'!D1876="","",'Set Up'!D1876)</f>
        <v/>
      </c>
      <c r="Z1653" s="82" t="str">
        <f>IF('Set Up'!E1876="","",'Set Up'!E1876)</f>
        <v/>
      </c>
      <c r="AA1653" s="82" t="str">
        <f>IF('Set Up'!F1876="","",'Set Up'!F1876)</f>
        <v/>
      </c>
      <c r="AB1653" s="82" t="str">
        <f>IF('Set Up'!G1876="","",'Set Up'!G1876)</f>
        <v/>
      </c>
      <c r="AC1653" s="82" t="str">
        <f t="array" ref="AC1653">IF(Y1653="","",INDEX(Data!$G$4:$G$51,MATCH(Table7[[#This Row],[Fitting]]&amp;Table7[[#This Row],[Fitting Subtype]],Data!$E$4:$E$51&amp;Data!$F$4:$F$51,0)))</f>
        <v/>
      </c>
      <c r="AD1653" s="89" t="str">
        <f>IF(Table7[[#This Row],[Segment]]="","",Table7[[#This Row],[Quantity]]*Table7[[#This Row],[Kf]]*(((INDEX(Table4[Velocity (m/s)],MATCH(Table7[[#This Row],[Segment]],Table4[Segment],0)))^2)/2))</f>
        <v/>
      </c>
      <c r="AF1653" s="82" t="str">
        <f>Table4[[#This Row],[Segment]]</f>
        <v/>
      </c>
      <c r="AG1653" s="75"/>
      <c r="AH1653" s="82" t="str">
        <f>IF(Table5[[#This Row],[Segment]]="","",AG1653-Table4[[#This Row],[Total Pressure Drop (kPa)]])</f>
        <v/>
      </c>
    </row>
    <row r="1654" spans="1:34" x14ac:dyDescent="0.25">
      <c r="A1654" s="95" t="str">
        <f>IF('Set Up'!A1651="","",'Set Up'!A1651)</f>
        <v/>
      </c>
      <c r="B1654" s="75" t="s">
        <v>81</v>
      </c>
      <c r="C1654" s="85"/>
      <c r="D1654" s="86" t="str">
        <f>IF(Table4[[#This Row],[Diameter (in)]]="","",(((CONVERT(Table4[[#This Row],[Diameter (in)]],"in","m"))/2)^2)*PI())</f>
        <v/>
      </c>
      <c r="E1654" s="87" t="str">
        <f>IF(Table4[[#This Row],[Area (m2)]]="","",$D$4/Table4[[#This Row],[Area (m2)]])</f>
        <v/>
      </c>
      <c r="F1654" s="85">
        <f t="shared" si="25"/>
        <v>4.6951999999999998</v>
      </c>
      <c r="G1654" s="88" t="str">
        <f>IF(Table4[[#This Row],[Segment]]="","",(CONVERT(Table4[[#This Row],[Diameter (in)]],"in","m")*$B$4*Table4[[#This Row],[Velocity (m/s)]])/$C$4)</f>
        <v/>
      </c>
      <c r="H1654" s="96" t="str">
        <f>IF(Table4[[#This Row],[Segment]]="","",IF(Table4[[#This Row],[Teynold''s Number]]&gt;4000,"TURBULENT","LAMINAR"))</f>
        <v/>
      </c>
      <c r="I1654" s="86" t="str">
        <f>IF(Table4[[#This Row],[Segment]]="","",INDEX(Data!C1651:C1665,MATCH(Table4[Material],Data!B1651:B1665,0)))</f>
        <v/>
      </c>
      <c r="J1654" s="89" t="str">
        <f>IF(Table4[[#This Row],[ε (m)]]="","",Table4[[#This Row],[ε (m)]]/(CONVERT(Table4[[#This Row],[Diameter (in)]],"in","m")))</f>
        <v/>
      </c>
      <c r="K1654" s="96" t="str">
        <f>IF(Table4[[#This Row],[Regime]]="LAMINAR",16/Table4[[#This Row],[Teynold''s Number]],"-")</f>
        <v>-</v>
      </c>
      <c r="L1654" s="86"/>
      <c r="M1654" s="97" t="str">
        <f>IF(Table4[[#This Row],[Regime]]="TURBULENT",(((-4*LOG10(Table4[[#This Row],[ε/D]]/3.7+1.256/(Table4[[#This Row],[Teynold''s Number]]*SQRT(Table4[[#This Row],[f turbulent (guess)]]))))^-1)^2),"")</f>
        <v/>
      </c>
      <c r="N1654" s="91" t="str">
        <f>IF(Table4[[#This Row],[f turbulent]]="","",Table4[[#This Row],[f turbulent (guess)]]-Table4[[#This Row],[f turbulent]])</f>
        <v/>
      </c>
      <c r="O1654" s="87">
        <f>IF(Table4[[#This Row],[Segment]]="",0,IF(C1655="",0,IF(C1655&lt;=Table4[[#This Row],[Diameter (in)]],0,1-(D1654/D1655))))</f>
        <v>0</v>
      </c>
      <c r="P1654" s="92" t="str">
        <f>IF(Table4[[#This Row],[Segment]]="","",IF(C1654&gt;C1655,"",IF(C1655="",0.55,(0.55*(1-D1655/D1654)))))</f>
        <v/>
      </c>
      <c r="Q165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54" s="92" t="str">
        <f>IF(Table4[[#This Row],[Segment]]="","",IF(Table4[[#This Row],[Kexpansion]]="","0",((Table4[[#This Row],[Velocity (m/s)]]^2)/2)*Table4[[#This Row],[Kexpansion]]))</f>
        <v/>
      </c>
      <c r="S1654" s="92" t="str">
        <f>IF(Table4[[#This Row],[Segment]]="","",IF(Table4[[#This Row],[Kcontraction]]="","0",((Table4[[#This Row],[Velocity (m/s)]]^2)/2)*Table4[[#This Row],[Kcontraction]]))</f>
        <v/>
      </c>
      <c r="T1654" s="89" t="str">
        <f>IF(Table4[[#This Row],[Segment]]="","",SUMIF($Y$7:$Y$2000,Table4[[#This Row],[Segment]],$AD$7:$AD$2000))</f>
        <v/>
      </c>
      <c r="U1654" s="95" t="str">
        <f>IF(Table4[[#This Row],[Segment]]="","",Table4[[#This Row],[Hfriction (J/kg)]]+Table4[[#This Row],[Hexpansions (J/kg)]]+Table4[[#This Row],[Hcontractions (J/kg)]]+Table4[[#This Row],[Hf (J/kg)]])</f>
        <v/>
      </c>
      <c r="V1654" s="95" t="str">
        <f>IF(Table4[[#This Row],[Segment]]="","",Table4[[#This Row],[Total Friction Loss (J/kg)]]*Table3[Density (kg/m3)])</f>
        <v/>
      </c>
      <c r="W1654" s="95" t="str">
        <f>IF(Table4[[#This Row],[Segment]]="","",Table4[[#This Row],[Total Pressure Drop (Pa)]]/1000)</f>
        <v/>
      </c>
      <c r="Y1654" s="82" t="str">
        <f>IF('Set Up'!D1877="","",'Set Up'!D1877)</f>
        <v/>
      </c>
      <c r="Z1654" s="82" t="str">
        <f>IF('Set Up'!E1877="","",'Set Up'!E1877)</f>
        <v/>
      </c>
      <c r="AA1654" s="82" t="str">
        <f>IF('Set Up'!F1877="","",'Set Up'!F1877)</f>
        <v/>
      </c>
      <c r="AB1654" s="82" t="str">
        <f>IF('Set Up'!G1877="","",'Set Up'!G1877)</f>
        <v/>
      </c>
      <c r="AC1654" s="82" t="str">
        <f t="array" ref="AC1654">IF(Y1654="","",INDEX(Data!$G$4:$G$51,MATCH(Table7[[#This Row],[Fitting]]&amp;Table7[[#This Row],[Fitting Subtype]],Data!$E$4:$E$51&amp;Data!$F$4:$F$51,0)))</f>
        <v/>
      </c>
      <c r="AD1654" s="89" t="str">
        <f>IF(Table7[[#This Row],[Segment]]="","",Table7[[#This Row],[Quantity]]*Table7[[#This Row],[Kf]]*(((INDEX(Table4[Velocity (m/s)],MATCH(Table7[[#This Row],[Segment]],Table4[Segment],0)))^2)/2))</f>
        <v/>
      </c>
      <c r="AF1654" s="82" t="str">
        <f>Table4[[#This Row],[Segment]]</f>
        <v/>
      </c>
      <c r="AG1654" s="75"/>
      <c r="AH1654" s="82" t="str">
        <f>IF(Table5[[#This Row],[Segment]]="","",AG1654-Table4[[#This Row],[Total Pressure Drop (kPa)]])</f>
        <v/>
      </c>
    </row>
    <row r="1655" spans="1:34" x14ac:dyDescent="0.25">
      <c r="A1655" s="95" t="str">
        <f>IF('Set Up'!A1652="","",'Set Up'!A1652)</f>
        <v/>
      </c>
      <c r="B1655" s="75" t="s">
        <v>81</v>
      </c>
      <c r="C1655" s="85"/>
      <c r="D1655" s="86" t="str">
        <f>IF(Table4[[#This Row],[Diameter (in)]]="","",(((CONVERT(Table4[[#This Row],[Diameter (in)]],"in","m"))/2)^2)*PI())</f>
        <v/>
      </c>
      <c r="E1655" s="87" t="str">
        <f>IF(Table4[[#This Row],[Area (m2)]]="","",$D$4/Table4[[#This Row],[Area (m2)]])</f>
        <v/>
      </c>
      <c r="F1655" s="85">
        <f t="shared" si="25"/>
        <v>4.6951999999999998</v>
      </c>
      <c r="G1655" s="88" t="str">
        <f>IF(Table4[[#This Row],[Segment]]="","",(CONVERT(Table4[[#This Row],[Diameter (in)]],"in","m")*$B$4*Table4[[#This Row],[Velocity (m/s)]])/$C$4)</f>
        <v/>
      </c>
      <c r="H1655" s="96" t="str">
        <f>IF(Table4[[#This Row],[Segment]]="","",IF(Table4[[#This Row],[Teynold''s Number]]&gt;4000,"TURBULENT","LAMINAR"))</f>
        <v/>
      </c>
      <c r="I1655" s="86" t="str">
        <f>IF(Table4[[#This Row],[Segment]]="","",INDEX(Data!C1652:C1666,MATCH(Table4[Material],Data!B1652:B1666,0)))</f>
        <v/>
      </c>
      <c r="J1655" s="89" t="str">
        <f>IF(Table4[[#This Row],[ε (m)]]="","",Table4[[#This Row],[ε (m)]]/(CONVERT(Table4[[#This Row],[Diameter (in)]],"in","m")))</f>
        <v/>
      </c>
      <c r="K1655" s="96" t="str">
        <f>IF(Table4[[#This Row],[Regime]]="LAMINAR",16/Table4[[#This Row],[Teynold''s Number]],"-")</f>
        <v>-</v>
      </c>
      <c r="L1655" s="86"/>
      <c r="M1655" s="97" t="str">
        <f>IF(Table4[[#This Row],[Regime]]="TURBULENT",(((-4*LOG10(Table4[[#This Row],[ε/D]]/3.7+1.256/(Table4[[#This Row],[Teynold''s Number]]*SQRT(Table4[[#This Row],[f turbulent (guess)]]))))^-1)^2),"")</f>
        <v/>
      </c>
      <c r="N1655" s="91" t="str">
        <f>IF(Table4[[#This Row],[f turbulent]]="","",Table4[[#This Row],[f turbulent (guess)]]-Table4[[#This Row],[f turbulent]])</f>
        <v/>
      </c>
      <c r="O1655" s="87">
        <f>IF(Table4[[#This Row],[Segment]]="",0,IF(C1656="",0,IF(C1656&lt;=Table4[[#This Row],[Diameter (in)]],0,1-(D1655/D1656))))</f>
        <v>0</v>
      </c>
      <c r="P1655" s="92" t="str">
        <f>IF(Table4[[#This Row],[Segment]]="","",IF(C1655&gt;C1656,"",IF(C1656="",0.55,(0.55*(1-D1656/D1655)))))</f>
        <v/>
      </c>
      <c r="Q165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55" s="92" t="str">
        <f>IF(Table4[[#This Row],[Segment]]="","",IF(Table4[[#This Row],[Kexpansion]]="","0",((Table4[[#This Row],[Velocity (m/s)]]^2)/2)*Table4[[#This Row],[Kexpansion]]))</f>
        <v/>
      </c>
      <c r="S1655" s="92" t="str">
        <f>IF(Table4[[#This Row],[Segment]]="","",IF(Table4[[#This Row],[Kcontraction]]="","0",((Table4[[#This Row],[Velocity (m/s)]]^2)/2)*Table4[[#This Row],[Kcontraction]]))</f>
        <v/>
      </c>
      <c r="T1655" s="89" t="str">
        <f>IF(Table4[[#This Row],[Segment]]="","",SUMIF($Y$7:$Y$2000,Table4[[#This Row],[Segment]],$AD$7:$AD$2000))</f>
        <v/>
      </c>
      <c r="U1655" s="95" t="str">
        <f>IF(Table4[[#This Row],[Segment]]="","",Table4[[#This Row],[Hfriction (J/kg)]]+Table4[[#This Row],[Hexpansions (J/kg)]]+Table4[[#This Row],[Hcontractions (J/kg)]]+Table4[[#This Row],[Hf (J/kg)]])</f>
        <v/>
      </c>
      <c r="V1655" s="95" t="str">
        <f>IF(Table4[[#This Row],[Segment]]="","",Table4[[#This Row],[Total Friction Loss (J/kg)]]*Table3[Density (kg/m3)])</f>
        <v/>
      </c>
      <c r="W1655" s="95" t="str">
        <f>IF(Table4[[#This Row],[Segment]]="","",Table4[[#This Row],[Total Pressure Drop (Pa)]]/1000)</f>
        <v/>
      </c>
      <c r="Y1655" s="82" t="str">
        <f>IF('Set Up'!D1878="","",'Set Up'!D1878)</f>
        <v/>
      </c>
      <c r="Z1655" s="82" t="str">
        <f>IF('Set Up'!E1878="","",'Set Up'!E1878)</f>
        <v/>
      </c>
      <c r="AA1655" s="82" t="str">
        <f>IF('Set Up'!F1878="","",'Set Up'!F1878)</f>
        <v/>
      </c>
      <c r="AB1655" s="82" t="str">
        <f>IF('Set Up'!G1878="","",'Set Up'!G1878)</f>
        <v/>
      </c>
      <c r="AC1655" s="82" t="str">
        <f t="array" ref="AC1655">IF(Y1655="","",INDEX(Data!$G$4:$G$51,MATCH(Table7[[#This Row],[Fitting]]&amp;Table7[[#This Row],[Fitting Subtype]],Data!$E$4:$E$51&amp;Data!$F$4:$F$51,0)))</f>
        <v/>
      </c>
      <c r="AD1655" s="89" t="str">
        <f>IF(Table7[[#This Row],[Segment]]="","",Table7[[#This Row],[Quantity]]*Table7[[#This Row],[Kf]]*(((INDEX(Table4[Velocity (m/s)],MATCH(Table7[[#This Row],[Segment]],Table4[Segment],0)))^2)/2))</f>
        <v/>
      </c>
      <c r="AF1655" s="82" t="str">
        <f>Table4[[#This Row],[Segment]]</f>
        <v/>
      </c>
      <c r="AG1655" s="75"/>
      <c r="AH1655" s="82" t="str">
        <f>IF(Table5[[#This Row],[Segment]]="","",AG1655-Table4[[#This Row],[Total Pressure Drop (kPa)]])</f>
        <v/>
      </c>
    </row>
    <row r="1656" spans="1:34" x14ac:dyDescent="0.25">
      <c r="A1656" s="95" t="str">
        <f>IF('Set Up'!A1653="","",'Set Up'!A1653)</f>
        <v/>
      </c>
      <c r="B1656" s="75" t="s">
        <v>81</v>
      </c>
      <c r="C1656" s="85"/>
      <c r="D1656" s="86" t="str">
        <f>IF(Table4[[#This Row],[Diameter (in)]]="","",(((CONVERT(Table4[[#This Row],[Diameter (in)]],"in","m"))/2)^2)*PI())</f>
        <v/>
      </c>
      <c r="E1656" s="87" t="str">
        <f>IF(Table4[[#This Row],[Area (m2)]]="","",$D$4/Table4[[#This Row],[Area (m2)]])</f>
        <v/>
      </c>
      <c r="F1656" s="85">
        <f t="shared" si="25"/>
        <v>4.6951999999999998</v>
      </c>
      <c r="G1656" s="88" t="str">
        <f>IF(Table4[[#This Row],[Segment]]="","",(CONVERT(Table4[[#This Row],[Diameter (in)]],"in","m")*$B$4*Table4[[#This Row],[Velocity (m/s)]])/$C$4)</f>
        <v/>
      </c>
      <c r="H1656" s="96" t="str">
        <f>IF(Table4[[#This Row],[Segment]]="","",IF(Table4[[#This Row],[Teynold''s Number]]&gt;4000,"TURBULENT","LAMINAR"))</f>
        <v/>
      </c>
      <c r="I1656" s="86" t="str">
        <f>IF(Table4[[#This Row],[Segment]]="","",INDEX(Data!C1653:C1667,MATCH(Table4[Material],Data!B1653:B1667,0)))</f>
        <v/>
      </c>
      <c r="J1656" s="89" t="str">
        <f>IF(Table4[[#This Row],[ε (m)]]="","",Table4[[#This Row],[ε (m)]]/(CONVERT(Table4[[#This Row],[Diameter (in)]],"in","m")))</f>
        <v/>
      </c>
      <c r="K1656" s="96" t="str">
        <f>IF(Table4[[#This Row],[Regime]]="LAMINAR",16/Table4[[#This Row],[Teynold''s Number]],"-")</f>
        <v>-</v>
      </c>
      <c r="L1656" s="86"/>
      <c r="M1656" s="97" t="str">
        <f>IF(Table4[[#This Row],[Regime]]="TURBULENT",(((-4*LOG10(Table4[[#This Row],[ε/D]]/3.7+1.256/(Table4[[#This Row],[Teynold''s Number]]*SQRT(Table4[[#This Row],[f turbulent (guess)]]))))^-1)^2),"")</f>
        <v/>
      </c>
      <c r="N1656" s="91" t="str">
        <f>IF(Table4[[#This Row],[f turbulent]]="","",Table4[[#This Row],[f turbulent (guess)]]-Table4[[#This Row],[f turbulent]])</f>
        <v/>
      </c>
      <c r="O1656" s="87">
        <f>IF(Table4[[#This Row],[Segment]]="",0,IF(C1657="",0,IF(C1657&lt;=Table4[[#This Row],[Diameter (in)]],0,1-(D1656/D1657))))</f>
        <v>0</v>
      </c>
      <c r="P1656" s="92" t="str">
        <f>IF(Table4[[#This Row],[Segment]]="","",IF(C1656&gt;C1657,"",IF(C1657="",0.55,(0.55*(1-D1657/D1656)))))</f>
        <v/>
      </c>
      <c r="Q165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56" s="92" t="str">
        <f>IF(Table4[[#This Row],[Segment]]="","",IF(Table4[[#This Row],[Kexpansion]]="","0",((Table4[[#This Row],[Velocity (m/s)]]^2)/2)*Table4[[#This Row],[Kexpansion]]))</f>
        <v/>
      </c>
      <c r="S1656" s="92" t="str">
        <f>IF(Table4[[#This Row],[Segment]]="","",IF(Table4[[#This Row],[Kcontraction]]="","0",((Table4[[#This Row],[Velocity (m/s)]]^2)/2)*Table4[[#This Row],[Kcontraction]]))</f>
        <v/>
      </c>
      <c r="T1656" s="89" t="str">
        <f>IF(Table4[[#This Row],[Segment]]="","",SUMIF($Y$7:$Y$2000,Table4[[#This Row],[Segment]],$AD$7:$AD$2000))</f>
        <v/>
      </c>
      <c r="U1656" s="95" t="str">
        <f>IF(Table4[[#This Row],[Segment]]="","",Table4[[#This Row],[Hfriction (J/kg)]]+Table4[[#This Row],[Hexpansions (J/kg)]]+Table4[[#This Row],[Hcontractions (J/kg)]]+Table4[[#This Row],[Hf (J/kg)]])</f>
        <v/>
      </c>
      <c r="V1656" s="95" t="str">
        <f>IF(Table4[[#This Row],[Segment]]="","",Table4[[#This Row],[Total Friction Loss (J/kg)]]*Table3[Density (kg/m3)])</f>
        <v/>
      </c>
      <c r="W1656" s="95" t="str">
        <f>IF(Table4[[#This Row],[Segment]]="","",Table4[[#This Row],[Total Pressure Drop (Pa)]]/1000)</f>
        <v/>
      </c>
      <c r="Y1656" s="82" t="str">
        <f>IF('Set Up'!D1879="","",'Set Up'!D1879)</f>
        <v/>
      </c>
      <c r="Z1656" s="82" t="str">
        <f>IF('Set Up'!E1879="","",'Set Up'!E1879)</f>
        <v/>
      </c>
      <c r="AA1656" s="82" t="str">
        <f>IF('Set Up'!F1879="","",'Set Up'!F1879)</f>
        <v/>
      </c>
      <c r="AB1656" s="82" t="str">
        <f>IF('Set Up'!G1879="","",'Set Up'!G1879)</f>
        <v/>
      </c>
      <c r="AC1656" s="82" t="str">
        <f t="array" ref="AC1656">IF(Y1656="","",INDEX(Data!$G$4:$G$51,MATCH(Table7[[#This Row],[Fitting]]&amp;Table7[[#This Row],[Fitting Subtype]],Data!$E$4:$E$51&amp;Data!$F$4:$F$51,0)))</f>
        <v/>
      </c>
      <c r="AD1656" s="89" t="str">
        <f>IF(Table7[[#This Row],[Segment]]="","",Table7[[#This Row],[Quantity]]*Table7[[#This Row],[Kf]]*(((INDEX(Table4[Velocity (m/s)],MATCH(Table7[[#This Row],[Segment]],Table4[Segment],0)))^2)/2))</f>
        <v/>
      </c>
      <c r="AF1656" s="82" t="str">
        <f>Table4[[#This Row],[Segment]]</f>
        <v/>
      </c>
      <c r="AG1656" s="75"/>
      <c r="AH1656" s="82" t="str">
        <f>IF(Table5[[#This Row],[Segment]]="","",AG1656-Table4[[#This Row],[Total Pressure Drop (kPa)]])</f>
        <v/>
      </c>
    </row>
    <row r="1657" spans="1:34" x14ac:dyDescent="0.25">
      <c r="A1657" s="95" t="str">
        <f>IF('Set Up'!A1654="","",'Set Up'!A1654)</f>
        <v/>
      </c>
      <c r="B1657" s="75" t="s">
        <v>81</v>
      </c>
      <c r="C1657" s="85"/>
      <c r="D1657" s="86" t="str">
        <f>IF(Table4[[#This Row],[Diameter (in)]]="","",(((CONVERT(Table4[[#This Row],[Diameter (in)]],"in","m"))/2)^2)*PI())</f>
        <v/>
      </c>
      <c r="E1657" s="87" t="str">
        <f>IF(Table4[[#This Row],[Area (m2)]]="","",$D$4/Table4[[#This Row],[Area (m2)]])</f>
        <v/>
      </c>
      <c r="F1657" s="85">
        <f t="shared" si="25"/>
        <v>4.6951999999999998</v>
      </c>
      <c r="G1657" s="88" t="str">
        <f>IF(Table4[[#This Row],[Segment]]="","",(CONVERT(Table4[[#This Row],[Diameter (in)]],"in","m")*$B$4*Table4[[#This Row],[Velocity (m/s)]])/$C$4)</f>
        <v/>
      </c>
      <c r="H1657" s="96" t="str">
        <f>IF(Table4[[#This Row],[Segment]]="","",IF(Table4[[#This Row],[Teynold''s Number]]&gt;4000,"TURBULENT","LAMINAR"))</f>
        <v/>
      </c>
      <c r="I1657" s="86" t="str">
        <f>IF(Table4[[#This Row],[Segment]]="","",INDEX(Data!C1654:C1668,MATCH(Table4[Material],Data!B1654:B1668,0)))</f>
        <v/>
      </c>
      <c r="J1657" s="89" t="str">
        <f>IF(Table4[[#This Row],[ε (m)]]="","",Table4[[#This Row],[ε (m)]]/(CONVERT(Table4[[#This Row],[Diameter (in)]],"in","m")))</f>
        <v/>
      </c>
      <c r="K1657" s="96" t="str">
        <f>IF(Table4[[#This Row],[Regime]]="LAMINAR",16/Table4[[#This Row],[Teynold''s Number]],"-")</f>
        <v>-</v>
      </c>
      <c r="L1657" s="86"/>
      <c r="M1657" s="97" t="str">
        <f>IF(Table4[[#This Row],[Regime]]="TURBULENT",(((-4*LOG10(Table4[[#This Row],[ε/D]]/3.7+1.256/(Table4[[#This Row],[Teynold''s Number]]*SQRT(Table4[[#This Row],[f turbulent (guess)]]))))^-1)^2),"")</f>
        <v/>
      </c>
      <c r="N1657" s="91" t="str">
        <f>IF(Table4[[#This Row],[f turbulent]]="","",Table4[[#This Row],[f turbulent (guess)]]-Table4[[#This Row],[f turbulent]])</f>
        <v/>
      </c>
      <c r="O1657" s="87">
        <f>IF(Table4[[#This Row],[Segment]]="",0,IF(C1658="",0,IF(C1658&lt;=Table4[[#This Row],[Diameter (in)]],0,1-(D1657/D1658))))</f>
        <v>0</v>
      </c>
      <c r="P1657" s="92" t="str">
        <f>IF(Table4[[#This Row],[Segment]]="","",IF(C1657&gt;C1658,"",IF(C1658="",0.55,(0.55*(1-D1658/D1657)))))</f>
        <v/>
      </c>
      <c r="Q165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57" s="92" t="str">
        <f>IF(Table4[[#This Row],[Segment]]="","",IF(Table4[[#This Row],[Kexpansion]]="","0",((Table4[[#This Row],[Velocity (m/s)]]^2)/2)*Table4[[#This Row],[Kexpansion]]))</f>
        <v/>
      </c>
      <c r="S1657" s="92" t="str">
        <f>IF(Table4[[#This Row],[Segment]]="","",IF(Table4[[#This Row],[Kcontraction]]="","0",((Table4[[#This Row],[Velocity (m/s)]]^2)/2)*Table4[[#This Row],[Kcontraction]]))</f>
        <v/>
      </c>
      <c r="T1657" s="89" t="str">
        <f>IF(Table4[[#This Row],[Segment]]="","",SUMIF($Y$7:$Y$2000,Table4[[#This Row],[Segment]],$AD$7:$AD$2000))</f>
        <v/>
      </c>
      <c r="U1657" s="95" t="str">
        <f>IF(Table4[[#This Row],[Segment]]="","",Table4[[#This Row],[Hfriction (J/kg)]]+Table4[[#This Row],[Hexpansions (J/kg)]]+Table4[[#This Row],[Hcontractions (J/kg)]]+Table4[[#This Row],[Hf (J/kg)]])</f>
        <v/>
      </c>
      <c r="V1657" s="95" t="str">
        <f>IF(Table4[[#This Row],[Segment]]="","",Table4[[#This Row],[Total Friction Loss (J/kg)]]*Table3[Density (kg/m3)])</f>
        <v/>
      </c>
      <c r="W1657" s="95" t="str">
        <f>IF(Table4[[#This Row],[Segment]]="","",Table4[[#This Row],[Total Pressure Drop (Pa)]]/1000)</f>
        <v/>
      </c>
      <c r="Y1657" s="82" t="str">
        <f>IF('Set Up'!D1880="","",'Set Up'!D1880)</f>
        <v/>
      </c>
      <c r="Z1657" s="82" t="str">
        <f>IF('Set Up'!E1880="","",'Set Up'!E1880)</f>
        <v/>
      </c>
      <c r="AA1657" s="82" t="str">
        <f>IF('Set Up'!F1880="","",'Set Up'!F1880)</f>
        <v/>
      </c>
      <c r="AB1657" s="82" t="str">
        <f>IF('Set Up'!G1880="","",'Set Up'!G1880)</f>
        <v/>
      </c>
      <c r="AC1657" s="82" t="str">
        <f t="array" ref="AC1657">IF(Y1657="","",INDEX(Data!$G$4:$G$51,MATCH(Table7[[#This Row],[Fitting]]&amp;Table7[[#This Row],[Fitting Subtype]],Data!$E$4:$E$51&amp;Data!$F$4:$F$51,0)))</f>
        <v/>
      </c>
      <c r="AD1657" s="89" t="str">
        <f>IF(Table7[[#This Row],[Segment]]="","",Table7[[#This Row],[Quantity]]*Table7[[#This Row],[Kf]]*(((INDEX(Table4[Velocity (m/s)],MATCH(Table7[[#This Row],[Segment]],Table4[Segment],0)))^2)/2))</f>
        <v/>
      </c>
      <c r="AF1657" s="82" t="str">
        <f>Table4[[#This Row],[Segment]]</f>
        <v/>
      </c>
      <c r="AG1657" s="75"/>
      <c r="AH1657" s="82" t="str">
        <f>IF(Table5[[#This Row],[Segment]]="","",AG1657-Table4[[#This Row],[Total Pressure Drop (kPa)]])</f>
        <v/>
      </c>
    </row>
    <row r="1658" spans="1:34" x14ac:dyDescent="0.25">
      <c r="A1658" s="95" t="str">
        <f>IF('Set Up'!A1655="","",'Set Up'!A1655)</f>
        <v/>
      </c>
      <c r="B1658" s="75" t="s">
        <v>81</v>
      </c>
      <c r="C1658" s="85"/>
      <c r="D1658" s="86" t="str">
        <f>IF(Table4[[#This Row],[Diameter (in)]]="","",(((CONVERT(Table4[[#This Row],[Diameter (in)]],"in","m"))/2)^2)*PI())</f>
        <v/>
      </c>
      <c r="E1658" s="87" t="str">
        <f>IF(Table4[[#This Row],[Area (m2)]]="","",$D$4/Table4[[#This Row],[Area (m2)]])</f>
        <v/>
      </c>
      <c r="F1658" s="85">
        <f t="shared" si="25"/>
        <v>4.6951999999999998</v>
      </c>
      <c r="G1658" s="88" t="str">
        <f>IF(Table4[[#This Row],[Segment]]="","",(CONVERT(Table4[[#This Row],[Diameter (in)]],"in","m")*$B$4*Table4[[#This Row],[Velocity (m/s)]])/$C$4)</f>
        <v/>
      </c>
      <c r="H1658" s="96" t="str">
        <f>IF(Table4[[#This Row],[Segment]]="","",IF(Table4[[#This Row],[Teynold''s Number]]&gt;4000,"TURBULENT","LAMINAR"))</f>
        <v/>
      </c>
      <c r="I1658" s="86" t="str">
        <f>IF(Table4[[#This Row],[Segment]]="","",INDEX(Data!C1655:C1669,MATCH(Table4[Material],Data!B1655:B1669,0)))</f>
        <v/>
      </c>
      <c r="J1658" s="89" t="str">
        <f>IF(Table4[[#This Row],[ε (m)]]="","",Table4[[#This Row],[ε (m)]]/(CONVERT(Table4[[#This Row],[Diameter (in)]],"in","m")))</f>
        <v/>
      </c>
      <c r="K1658" s="96" t="str">
        <f>IF(Table4[[#This Row],[Regime]]="LAMINAR",16/Table4[[#This Row],[Teynold''s Number]],"-")</f>
        <v>-</v>
      </c>
      <c r="L1658" s="86"/>
      <c r="M1658" s="97" t="str">
        <f>IF(Table4[[#This Row],[Regime]]="TURBULENT",(((-4*LOG10(Table4[[#This Row],[ε/D]]/3.7+1.256/(Table4[[#This Row],[Teynold''s Number]]*SQRT(Table4[[#This Row],[f turbulent (guess)]]))))^-1)^2),"")</f>
        <v/>
      </c>
      <c r="N1658" s="91" t="str">
        <f>IF(Table4[[#This Row],[f turbulent]]="","",Table4[[#This Row],[f turbulent (guess)]]-Table4[[#This Row],[f turbulent]])</f>
        <v/>
      </c>
      <c r="O1658" s="87">
        <f>IF(Table4[[#This Row],[Segment]]="",0,IF(C1659="",0,IF(C1659&lt;=Table4[[#This Row],[Diameter (in)]],0,1-(D1658/D1659))))</f>
        <v>0</v>
      </c>
      <c r="P1658" s="92" t="str">
        <f>IF(Table4[[#This Row],[Segment]]="","",IF(C1658&gt;C1659,"",IF(C1659="",0.55,(0.55*(1-D1659/D1658)))))</f>
        <v/>
      </c>
      <c r="Q165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58" s="92" t="str">
        <f>IF(Table4[[#This Row],[Segment]]="","",IF(Table4[[#This Row],[Kexpansion]]="","0",((Table4[[#This Row],[Velocity (m/s)]]^2)/2)*Table4[[#This Row],[Kexpansion]]))</f>
        <v/>
      </c>
      <c r="S1658" s="92" t="str">
        <f>IF(Table4[[#This Row],[Segment]]="","",IF(Table4[[#This Row],[Kcontraction]]="","0",((Table4[[#This Row],[Velocity (m/s)]]^2)/2)*Table4[[#This Row],[Kcontraction]]))</f>
        <v/>
      </c>
      <c r="T1658" s="89" t="str">
        <f>IF(Table4[[#This Row],[Segment]]="","",SUMIF($Y$7:$Y$2000,Table4[[#This Row],[Segment]],$AD$7:$AD$2000))</f>
        <v/>
      </c>
      <c r="U1658" s="95" t="str">
        <f>IF(Table4[[#This Row],[Segment]]="","",Table4[[#This Row],[Hfriction (J/kg)]]+Table4[[#This Row],[Hexpansions (J/kg)]]+Table4[[#This Row],[Hcontractions (J/kg)]]+Table4[[#This Row],[Hf (J/kg)]])</f>
        <v/>
      </c>
      <c r="V1658" s="95" t="str">
        <f>IF(Table4[[#This Row],[Segment]]="","",Table4[[#This Row],[Total Friction Loss (J/kg)]]*Table3[Density (kg/m3)])</f>
        <v/>
      </c>
      <c r="W1658" s="95" t="str">
        <f>IF(Table4[[#This Row],[Segment]]="","",Table4[[#This Row],[Total Pressure Drop (Pa)]]/1000)</f>
        <v/>
      </c>
      <c r="Y1658" s="82" t="str">
        <f>IF('Set Up'!D1881="","",'Set Up'!D1881)</f>
        <v/>
      </c>
      <c r="Z1658" s="82" t="str">
        <f>IF('Set Up'!E1881="","",'Set Up'!E1881)</f>
        <v/>
      </c>
      <c r="AA1658" s="82" t="str">
        <f>IF('Set Up'!F1881="","",'Set Up'!F1881)</f>
        <v/>
      </c>
      <c r="AB1658" s="82" t="str">
        <f>IF('Set Up'!G1881="","",'Set Up'!G1881)</f>
        <v/>
      </c>
      <c r="AC1658" s="82" t="str">
        <f t="array" ref="AC1658">IF(Y1658="","",INDEX(Data!$G$4:$G$51,MATCH(Table7[[#This Row],[Fitting]]&amp;Table7[[#This Row],[Fitting Subtype]],Data!$E$4:$E$51&amp;Data!$F$4:$F$51,0)))</f>
        <v/>
      </c>
      <c r="AD1658" s="89" t="str">
        <f>IF(Table7[[#This Row],[Segment]]="","",Table7[[#This Row],[Quantity]]*Table7[[#This Row],[Kf]]*(((INDEX(Table4[Velocity (m/s)],MATCH(Table7[[#This Row],[Segment]],Table4[Segment],0)))^2)/2))</f>
        <v/>
      </c>
      <c r="AF1658" s="82" t="str">
        <f>Table4[[#This Row],[Segment]]</f>
        <v/>
      </c>
      <c r="AG1658" s="75"/>
      <c r="AH1658" s="82" t="str">
        <f>IF(Table5[[#This Row],[Segment]]="","",AG1658-Table4[[#This Row],[Total Pressure Drop (kPa)]])</f>
        <v/>
      </c>
    </row>
    <row r="1659" spans="1:34" x14ac:dyDescent="0.25">
      <c r="A1659" s="95" t="str">
        <f>IF('Set Up'!A1656="","",'Set Up'!A1656)</f>
        <v/>
      </c>
      <c r="B1659" s="75" t="s">
        <v>81</v>
      </c>
      <c r="C1659" s="85"/>
      <c r="D1659" s="86" t="str">
        <f>IF(Table4[[#This Row],[Diameter (in)]]="","",(((CONVERT(Table4[[#This Row],[Diameter (in)]],"in","m"))/2)^2)*PI())</f>
        <v/>
      </c>
      <c r="E1659" s="87" t="str">
        <f>IF(Table4[[#This Row],[Area (m2)]]="","",$D$4/Table4[[#This Row],[Area (m2)]])</f>
        <v/>
      </c>
      <c r="F1659" s="85">
        <f t="shared" si="25"/>
        <v>4.6951999999999998</v>
      </c>
      <c r="G1659" s="88" t="str">
        <f>IF(Table4[[#This Row],[Segment]]="","",(CONVERT(Table4[[#This Row],[Diameter (in)]],"in","m")*$B$4*Table4[[#This Row],[Velocity (m/s)]])/$C$4)</f>
        <v/>
      </c>
      <c r="H1659" s="96" t="str">
        <f>IF(Table4[[#This Row],[Segment]]="","",IF(Table4[[#This Row],[Teynold''s Number]]&gt;4000,"TURBULENT","LAMINAR"))</f>
        <v/>
      </c>
      <c r="I1659" s="86" t="str">
        <f>IF(Table4[[#This Row],[Segment]]="","",INDEX(Data!C1656:C1670,MATCH(Table4[Material],Data!B1656:B1670,0)))</f>
        <v/>
      </c>
      <c r="J1659" s="89" t="str">
        <f>IF(Table4[[#This Row],[ε (m)]]="","",Table4[[#This Row],[ε (m)]]/(CONVERT(Table4[[#This Row],[Diameter (in)]],"in","m")))</f>
        <v/>
      </c>
      <c r="K1659" s="96" t="str">
        <f>IF(Table4[[#This Row],[Regime]]="LAMINAR",16/Table4[[#This Row],[Teynold''s Number]],"-")</f>
        <v>-</v>
      </c>
      <c r="L1659" s="86"/>
      <c r="M1659" s="97" t="str">
        <f>IF(Table4[[#This Row],[Regime]]="TURBULENT",(((-4*LOG10(Table4[[#This Row],[ε/D]]/3.7+1.256/(Table4[[#This Row],[Teynold''s Number]]*SQRT(Table4[[#This Row],[f turbulent (guess)]]))))^-1)^2),"")</f>
        <v/>
      </c>
      <c r="N1659" s="91" t="str">
        <f>IF(Table4[[#This Row],[f turbulent]]="","",Table4[[#This Row],[f turbulent (guess)]]-Table4[[#This Row],[f turbulent]])</f>
        <v/>
      </c>
      <c r="O1659" s="87">
        <f>IF(Table4[[#This Row],[Segment]]="",0,IF(C1660="",0,IF(C1660&lt;=Table4[[#This Row],[Diameter (in)]],0,1-(D1659/D1660))))</f>
        <v>0</v>
      </c>
      <c r="P1659" s="92" t="str">
        <f>IF(Table4[[#This Row],[Segment]]="","",IF(C1659&gt;C1660,"",IF(C1660="",0.55,(0.55*(1-D1660/D1659)))))</f>
        <v/>
      </c>
      <c r="Q165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59" s="92" t="str">
        <f>IF(Table4[[#This Row],[Segment]]="","",IF(Table4[[#This Row],[Kexpansion]]="","0",((Table4[[#This Row],[Velocity (m/s)]]^2)/2)*Table4[[#This Row],[Kexpansion]]))</f>
        <v/>
      </c>
      <c r="S1659" s="92" t="str">
        <f>IF(Table4[[#This Row],[Segment]]="","",IF(Table4[[#This Row],[Kcontraction]]="","0",((Table4[[#This Row],[Velocity (m/s)]]^2)/2)*Table4[[#This Row],[Kcontraction]]))</f>
        <v/>
      </c>
      <c r="T1659" s="89" t="str">
        <f>IF(Table4[[#This Row],[Segment]]="","",SUMIF($Y$7:$Y$2000,Table4[[#This Row],[Segment]],$AD$7:$AD$2000))</f>
        <v/>
      </c>
      <c r="U1659" s="95" t="str">
        <f>IF(Table4[[#This Row],[Segment]]="","",Table4[[#This Row],[Hfriction (J/kg)]]+Table4[[#This Row],[Hexpansions (J/kg)]]+Table4[[#This Row],[Hcontractions (J/kg)]]+Table4[[#This Row],[Hf (J/kg)]])</f>
        <v/>
      </c>
      <c r="V1659" s="95" t="str">
        <f>IF(Table4[[#This Row],[Segment]]="","",Table4[[#This Row],[Total Friction Loss (J/kg)]]*Table3[Density (kg/m3)])</f>
        <v/>
      </c>
      <c r="W1659" s="95" t="str">
        <f>IF(Table4[[#This Row],[Segment]]="","",Table4[[#This Row],[Total Pressure Drop (Pa)]]/1000)</f>
        <v/>
      </c>
      <c r="Y1659" s="82" t="str">
        <f>IF('Set Up'!D1882="","",'Set Up'!D1882)</f>
        <v/>
      </c>
      <c r="Z1659" s="82" t="str">
        <f>IF('Set Up'!E1882="","",'Set Up'!E1882)</f>
        <v/>
      </c>
      <c r="AA1659" s="82" t="str">
        <f>IF('Set Up'!F1882="","",'Set Up'!F1882)</f>
        <v/>
      </c>
      <c r="AB1659" s="82" t="str">
        <f>IF('Set Up'!G1882="","",'Set Up'!G1882)</f>
        <v/>
      </c>
      <c r="AC1659" s="82" t="str">
        <f t="array" ref="AC1659">IF(Y1659="","",INDEX(Data!$G$4:$G$51,MATCH(Table7[[#This Row],[Fitting]]&amp;Table7[[#This Row],[Fitting Subtype]],Data!$E$4:$E$51&amp;Data!$F$4:$F$51,0)))</f>
        <v/>
      </c>
      <c r="AD1659" s="89" t="str">
        <f>IF(Table7[[#This Row],[Segment]]="","",Table7[[#This Row],[Quantity]]*Table7[[#This Row],[Kf]]*(((INDEX(Table4[Velocity (m/s)],MATCH(Table7[[#This Row],[Segment]],Table4[Segment],0)))^2)/2))</f>
        <v/>
      </c>
      <c r="AF1659" s="82" t="str">
        <f>Table4[[#This Row],[Segment]]</f>
        <v/>
      </c>
      <c r="AG1659" s="75"/>
      <c r="AH1659" s="82" t="str">
        <f>IF(Table5[[#This Row],[Segment]]="","",AG1659-Table4[[#This Row],[Total Pressure Drop (kPa)]])</f>
        <v/>
      </c>
    </row>
    <row r="1660" spans="1:34" x14ac:dyDescent="0.25">
      <c r="A1660" s="95" t="str">
        <f>IF('Set Up'!A1657="","",'Set Up'!A1657)</f>
        <v/>
      </c>
      <c r="B1660" s="75" t="s">
        <v>81</v>
      </c>
      <c r="C1660" s="85"/>
      <c r="D1660" s="86" t="str">
        <f>IF(Table4[[#This Row],[Diameter (in)]]="","",(((CONVERT(Table4[[#This Row],[Diameter (in)]],"in","m"))/2)^2)*PI())</f>
        <v/>
      </c>
      <c r="E1660" s="87" t="str">
        <f>IF(Table4[[#This Row],[Area (m2)]]="","",$D$4/Table4[[#This Row],[Area (m2)]])</f>
        <v/>
      </c>
      <c r="F1660" s="85">
        <f t="shared" si="25"/>
        <v>4.6951999999999998</v>
      </c>
      <c r="G1660" s="88" t="str">
        <f>IF(Table4[[#This Row],[Segment]]="","",(CONVERT(Table4[[#This Row],[Diameter (in)]],"in","m")*$B$4*Table4[[#This Row],[Velocity (m/s)]])/$C$4)</f>
        <v/>
      </c>
      <c r="H1660" s="96" t="str">
        <f>IF(Table4[[#This Row],[Segment]]="","",IF(Table4[[#This Row],[Teynold''s Number]]&gt;4000,"TURBULENT","LAMINAR"))</f>
        <v/>
      </c>
      <c r="I1660" s="86" t="str">
        <f>IF(Table4[[#This Row],[Segment]]="","",INDEX(Data!C1657:C1671,MATCH(Table4[Material],Data!B1657:B1671,0)))</f>
        <v/>
      </c>
      <c r="J1660" s="89" t="str">
        <f>IF(Table4[[#This Row],[ε (m)]]="","",Table4[[#This Row],[ε (m)]]/(CONVERT(Table4[[#This Row],[Diameter (in)]],"in","m")))</f>
        <v/>
      </c>
      <c r="K1660" s="96" t="str">
        <f>IF(Table4[[#This Row],[Regime]]="LAMINAR",16/Table4[[#This Row],[Teynold''s Number]],"-")</f>
        <v>-</v>
      </c>
      <c r="L1660" s="86"/>
      <c r="M1660" s="97" t="str">
        <f>IF(Table4[[#This Row],[Regime]]="TURBULENT",(((-4*LOG10(Table4[[#This Row],[ε/D]]/3.7+1.256/(Table4[[#This Row],[Teynold''s Number]]*SQRT(Table4[[#This Row],[f turbulent (guess)]]))))^-1)^2),"")</f>
        <v/>
      </c>
      <c r="N1660" s="91" t="str">
        <f>IF(Table4[[#This Row],[f turbulent]]="","",Table4[[#This Row],[f turbulent (guess)]]-Table4[[#This Row],[f turbulent]])</f>
        <v/>
      </c>
      <c r="O1660" s="87">
        <f>IF(Table4[[#This Row],[Segment]]="",0,IF(C1661="",0,IF(C1661&lt;=Table4[[#This Row],[Diameter (in)]],0,1-(D1660/D1661))))</f>
        <v>0</v>
      </c>
      <c r="P1660" s="92" t="str">
        <f>IF(Table4[[#This Row],[Segment]]="","",IF(C1660&gt;C1661,"",IF(C1661="",0.55,(0.55*(1-D1661/D1660)))))</f>
        <v/>
      </c>
      <c r="Q166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60" s="92" t="str">
        <f>IF(Table4[[#This Row],[Segment]]="","",IF(Table4[[#This Row],[Kexpansion]]="","0",((Table4[[#This Row],[Velocity (m/s)]]^2)/2)*Table4[[#This Row],[Kexpansion]]))</f>
        <v/>
      </c>
      <c r="S1660" s="92" t="str">
        <f>IF(Table4[[#This Row],[Segment]]="","",IF(Table4[[#This Row],[Kcontraction]]="","0",((Table4[[#This Row],[Velocity (m/s)]]^2)/2)*Table4[[#This Row],[Kcontraction]]))</f>
        <v/>
      </c>
      <c r="T1660" s="89" t="str">
        <f>IF(Table4[[#This Row],[Segment]]="","",SUMIF($Y$7:$Y$2000,Table4[[#This Row],[Segment]],$AD$7:$AD$2000))</f>
        <v/>
      </c>
      <c r="U1660" s="95" t="str">
        <f>IF(Table4[[#This Row],[Segment]]="","",Table4[[#This Row],[Hfriction (J/kg)]]+Table4[[#This Row],[Hexpansions (J/kg)]]+Table4[[#This Row],[Hcontractions (J/kg)]]+Table4[[#This Row],[Hf (J/kg)]])</f>
        <v/>
      </c>
      <c r="V1660" s="95" t="str">
        <f>IF(Table4[[#This Row],[Segment]]="","",Table4[[#This Row],[Total Friction Loss (J/kg)]]*Table3[Density (kg/m3)])</f>
        <v/>
      </c>
      <c r="W1660" s="95" t="str">
        <f>IF(Table4[[#This Row],[Segment]]="","",Table4[[#This Row],[Total Pressure Drop (Pa)]]/1000)</f>
        <v/>
      </c>
      <c r="Y1660" s="82" t="str">
        <f>IF('Set Up'!D1883="","",'Set Up'!D1883)</f>
        <v/>
      </c>
      <c r="Z1660" s="82" t="str">
        <f>IF('Set Up'!E1883="","",'Set Up'!E1883)</f>
        <v/>
      </c>
      <c r="AA1660" s="82" t="str">
        <f>IF('Set Up'!F1883="","",'Set Up'!F1883)</f>
        <v/>
      </c>
      <c r="AB1660" s="82" t="str">
        <f>IF('Set Up'!G1883="","",'Set Up'!G1883)</f>
        <v/>
      </c>
      <c r="AC1660" s="82" t="str">
        <f t="array" ref="AC1660">IF(Y1660="","",INDEX(Data!$G$4:$G$51,MATCH(Table7[[#This Row],[Fitting]]&amp;Table7[[#This Row],[Fitting Subtype]],Data!$E$4:$E$51&amp;Data!$F$4:$F$51,0)))</f>
        <v/>
      </c>
      <c r="AD1660" s="89" t="str">
        <f>IF(Table7[[#This Row],[Segment]]="","",Table7[[#This Row],[Quantity]]*Table7[[#This Row],[Kf]]*(((INDEX(Table4[Velocity (m/s)],MATCH(Table7[[#This Row],[Segment]],Table4[Segment],0)))^2)/2))</f>
        <v/>
      </c>
      <c r="AF1660" s="82" t="str">
        <f>Table4[[#This Row],[Segment]]</f>
        <v/>
      </c>
      <c r="AG1660" s="75"/>
      <c r="AH1660" s="82" t="str">
        <f>IF(Table5[[#This Row],[Segment]]="","",AG1660-Table4[[#This Row],[Total Pressure Drop (kPa)]])</f>
        <v/>
      </c>
    </row>
    <row r="1661" spans="1:34" x14ac:dyDescent="0.25">
      <c r="A1661" s="95" t="str">
        <f>IF('Set Up'!A1658="","",'Set Up'!A1658)</f>
        <v/>
      </c>
      <c r="B1661" s="75" t="s">
        <v>81</v>
      </c>
      <c r="C1661" s="85"/>
      <c r="D1661" s="86" t="str">
        <f>IF(Table4[[#This Row],[Diameter (in)]]="","",(((CONVERT(Table4[[#This Row],[Diameter (in)]],"in","m"))/2)^2)*PI())</f>
        <v/>
      </c>
      <c r="E1661" s="87" t="str">
        <f>IF(Table4[[#This Row],[Area (m2)]]="","",$D$4/Table4[[#This Row],[Area (m2)]])</f>
        <v/>
      </c>
      <c r="F1661" s="85">
        <f t="shared" si="25"/>
        <v>4.6951999999999998</v>
      </c>
      <c r="G1661" s="88" t="str">
        <f>IF(Table4[[#This Row],[Segment]]="","",(CONVERT(Table4[[#This Row],[Diameter (in)]],"in","m")*$B$4*Table4[[#This Row],[Velocity (m/s)]])/$C$4)</f>
        <v/>
      </c>
      <c r="H1661" s="96" t="str">
        <f>IF(Table4[[#This Row],[Segment]]="","",IF(Table4[[#This Row],[Teynold''s Number]]&gt;4000,"TURBULENT","LAMINAR"))</f>
        <v/>
      </c>
      <c r="I1661" s="86" t="str">
        <f>IF(Table4[[#This Row],[Segment]]="","",INDEX(Data!C1658:C1672,MATCH(Table4[Material],Data!B1658:B1672,0)))</f>
        <v/>
      </c>
      <c r="J1661" s="89" t="str">
        <f>IF(Table4[[#This Row],[ε (m)]]="","",Table4[[#This Row],[ε (m)]]/(CONVERT(Table4[[#This Row],[Diameter (in)]],"in","m")))</f>
        <v/>
      </c>
      <c r="K1661" s="96" t="str">
        <f>IF(Table4[[#This Row],[Regime]]="LAMINAR",16/Table4[[#This Row],[Teynold''s Number]],"-")</f>
        <v>-</v>
      </c>
      <c r="L1661" s="86"/>
      <c r="M1661" s="97" t="str">
        <f>IF(Table4[[#This Row],[Regime]]="TURBULENT",(((-4*LOG10(Table4[[#This Row],[ε/D]]/3.7+1.256/(Table4[[#This Row],[Teynold''s Number]]*SQRT(Table4[[#This Row],[f turbulent (guess)]]))))^-1)^2),"")</f>
        <v/>
      </c>
      <c r="N1661" s="91" t="str">
        <f>IF(Table4[[#This Row],[f turbulent]]="","",Table4[[#This Row],[f turbulent (guess)]]-Table4[[#This Row],[f turbulent]])</f>
        <v/>
      </c>
      <c r="O1661" s="87">
        <f>IF(Table4[[#This Row],[Segment]]="",0,IF(C1662="",0,IF(C1662&lt;=Table4[[#This Row],[Diameter (in)]],0,1-(D1661/D1662))))</f>
        <v>0</v>
      </c>
      <c r="P1661" s="92" t="str">
        <f>IF(Table4[[#This Row],[Segment]]="","",IF(C1661&gt;C1662,"",IF(C1662="",0.55,(0.55*(1-D1662/D1661)))))</f>
        <v/>
      </c>
      <c r="Q166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61" s="92" t="str">
        <f>IF(Table4[[#This Row],[Segment]]="","",IF(Table4[[#This Row],[Kexpansion]]="","0",((Table4[[#This Row],[Velocity (m/s)]]^2)/2)*Table4[[#This Row],[Kexpansion]]))</f>
        <v/>
      </c>
      <c r="S1661" s="92" t="str">
        <f>IF(Table4[[#This Row],[Segment]]="","",IF(Table4[[#This Row],[Kcontraction]]="","0",((Table4[[#This Row],[Velocity (m/s)]]^2)/2)*Table4[[#This Row],[Kcontraction]]))</f>
        <v/>
      </c>
      <c r="T1661" s="89" t="str">
        <f>IF(Table4[[#This Row],[Segment]]="","",SUMIF($Y$7:$Y$2000,Table4[[#This Row],[Segment]],$AD$7:$AD$2000))</f>
        <v/>
      </c>
      <c r="U1661" s="95" t="str">
        <f>IF(Table4[[#This Row],[Segment]]="","",Table4[[#This Row],[Hfriction (J/kg)]]+Table4[[#This Row],[Hexpansions (J/kg)]]+Table4[[#This Row],[Hcontractions (J/kg)]]+Table4[[#This Row],[Hf (J/kg)]])</f>
        <v/>
      </c>
      <c r="V1661" s="95" t="str">
        <f>IF(Table4[[#This Row],[Segment]]="","",Table4[[#This Row],[Total Friction Loss (J/kg)]]*Table3[Density (kg/m3)])</f>
        <v/>
      </c>
      <c r="W1661" s="95" t="str">
        <f>IF(Table4[[#This Row],[Segment]]="","",Table4[[#This Row],[Total Pressure Drop (Pa)]]/1000)</f>
        <v/>
      </c>
      <c r="Y1661" s="82" t="str">
        <f>IF('Set Up'!D1884="","",'Set Up'!D1884)</f>
        <v/>
      </c>
      <c r="Z1661" s="82" t="str">
        <f>IF('Set Up'!E1884="","",'Set Up'!E1884)</f>
        <v/>
      </c>
      <c r="AA1661" s="82" t="str">
        <f>IF('Set Up'!F1884="","",'Set Up'!F1884)</f>
        <v/>
      </c>
      <c r="AB1661" s="82" t="str">
        <f>IF('Set Up'!G1884="","",'Set Up'!G1884)</f>
        <v/>
      </c>
      <c r="AC1661" s="82" t="str">
        <f t="array" ref="AC1661">IF(Y1661="","",INDEX(Data!$G$4:$G$51,MATCH(Table7[[#This Row],[Fitting]]&amp;Table7[[#This Row],[Fitting Subtype]],Data!$E$4:$E$51&amp;Data!$F$4:$F$51,0)))</f>
        <v/>
      </c>
      <c r="AD1661" s="89" t="str">
        <f>IF(Table7[[#This Row],[Segment]]="","",Table7[[#This Row],[Quantity]]*Table7[[#This Row],[Kf]]*(((INDEX(Table4[Velocity (m/s)],MATCH(Table7[[#This Row],[Segment]],Table4[Segment],0)))^2)/2))</f>
        <v/>
      </c>
      <c r="AF1661" s="82" t="str">
        <f>Table4[[#This Row],[Segment]]</f>
        <v/>
      </c>
      <c r="AG1661" s="75"/>
      <c r="AH1661" s="82" t="str">
        <f>IF(Table5[[#This Row],[Segment]]="","",AG1661-Table4[[#This Row],[Total Pressure Drop (kPa)]])</f>
        <v/>
      </c>
    </row>
    <row r="1662" spans="1:34" x14ac:dyDescent="0.25">
      <c r="A1662" s="95" t="str">
        <f>IF('Set Up'!A1659="","",'Set Up'!A1659)</f>
        <v/>
      </c>
      <c r="B1662" s="75" t="s">
        <v>81</v>
      </c>
      <c r="C1662" s="85"/>
      <c r="D1662" s="86" t="str">
        <f>IF(Table4[[#This Row],[Diameter (in)]]="","",(((CONVERT(Table4[[#This Row],[Diameter (in)]],"in","m"))/2)^2)*PI())</f>
        <v/>
      </c>
      <c r="E1662" s="87" t="str">
        <f>IF(Table4[[#This Row],[Area (m2)]]="","",$D$4/Table4[[#This Row],[Area (m2)]])</f>
        <v/>
      </c>
      <c r="F1662" s="85">
        <f t="shared" si="25"/>
        <v>4.6951999999999998</v>
      </c>
      <c r="G1662" s="88" t="str">
        <f>IF(Table4[[#This Row],[Segment]]="","",(CONVERT(Table4[[#This Row],[Diameter (in)]],"in","m")*$B$4*Table4[[#This Row],[Velocity (m/s)]])/$C$4)</f>
        <v/>
      </c>
      <c r="H1662" s="96" t="str">
        <f>IF(Table4[[#This Row],[Segment]]="","",IF(Table4[[#This Row],[Teynold''s Number]]&gt;4000,"TURBULENT","LAMINAR"))</f>
        <v/>
      </c>
      <c r="I1662" s="86" t="str">
        <f>IF(Table4[[#This Row],[Segment]]="","",INDEX(Data!C1659:C1673,MATCH(Table4[Material],Data!B1659:B1673,0)))</f>
        <v/>
      </c>
      <c r="J1662" s="89" t="str">
        <f>IF(Table4[[#This Row],[ε (m)]]="","",Table4[[#This Row],[ε (m)]]/(CONVERT(Table4[[#This Row],[Diameter (in)]],"in","m")))</f>
        <v/>
      </c>
      <c r="K1662" s="96" t="str">
        <f>IF(Table4[[#This Row],[Regime]]="LAMINAR",16/Table4[[#This Row],[Teynold''s Number]],"-")</f>
        <v>-</v>
      </c>
      <c r="L1662" s="86"/>
      <c r="M1662" s="97" t="str">
        <f>IF(Table4[[#This Row],[Regime]]="TURBULENT",(((-4*LOG10(Table4[[#This Row],[ε/D]]/3.7+1.256/(Table4[[#This Row],[Teynold''s Number]]*SQRT(Table4[[#This Row],[f turbulent (guess)]]))))^-1)^2),"")</f>
        <v/>
      </c>
      <c r="N1662" s="91" t="str">
        <f>IF(Table4[[#This Row],[f turbulent]]="","",Table4[[#This Row],[f turbulent (guess)]]-Table4[[#This Row],[f turbulent]])</f>
        <v/>
      </c>
      <c r="O1662" s="87">
        <f>IF(Table4[[#This Row],[Segment]]="",0,IF(C1663="",0,IF(C1663&lt;=Table4[[#This Row],[Diameter (in)]],0,1-(D1662/D1663))))</f>
        <v>0</v>
      </c>
      <c r="P1662" s="92" t="str">
        <f>IF(Table4[[#This Row],[Segment]]="","",IF(C1662&gt;C1663,"",IF(C1663="",0.55,(0.55*(1-D1663/D1662)))))</f>
        <v/>
      </c>
      <c r="Q166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62" s="92" t="str">
        <f>IF(Table4[[#This Row],[Segment]]="","",IF(Table4[[#This Row],[Kexpansion]]="","0",((Table4[[#This Row],[Velocity (m/s)]]^2)/2)*Table4[[#This Row],[Kexpansion]]))</f>
        <v/>
      </c>
      <c r="S1662" s="92" t="str">
        <f>IF(Table4[[#This Row],[Segment]]="","",IF(Table4[[#This Row],[Kcontraction]]="","0",((Table4[[#This Row],[Velocity (m/s)]]^2)/2)*Table4[[#This Row],[Kcontraction]]))</f>
        <v/>
      </c>
      <c r="T1662" s="89" t="str">
        <f>IF(Table4[[#This Row],[Segment]]="","",SUMIF($Y$7:$Y$2000,Table4[[#This Row],[Segment]],$AD$7:$AD$2000))</f>
        <v/>
      </c>
      <c r="U1662" s="95" t="str">
        <f>IF(Table4[[#This Row],[Segment]]="","",Table4[[#This Row],[Hfriction (J/kg)]]+Table4[[#This Row],[Hexpansions (J/kg)]]+Table4[[#This Row],[Hcontractions (J/kg)]]+Table4[[#This Row],[Hf (J/kg)]])</f>
        <v/>
      </c>
      <c r="V1662" s="95" t="str">
        <f>IF(Table4[[#This Row],[Segment]]="","",Table4[[#This Row],[Total Friction Loss (J/kg)]]*Table3[Density (kg/m3)])</f>
        <v/>
      </c>
      <c r="W1662" s="95" t="str">
        <f>IF(Table4[[#This Row],[Segment]]="","",Table4[[#This Row],[Total Pressure Drop (Pa)]]/1000)</f>
        <v/>
      </c>
      <c r="Y1662" s="82" t="str">
        <f>IF('Set Up'!D1885="","",'Set Up'!D1885)</f>
        <v/>
      </c>
      <c r="Z1662" s="82" t="str">
        <f>IF('Set Up'!E1885="","",'Set Up'!E1885)</f>
        <v/>
      </c>
      <c r="AA1662" s="82" t="str">
        <f>IF('Set Up'!F1885="","",'Set Up'!F1885)</f>
        <v/>
      </c>
      <c r="AB1662" s="82" t="str">
        <f>IF('Set Up'!G1885="","",'Set Up'!G1885)</f>
        <v/>
      </c>
      <c r="AC1662" s="82" t="str">
        <f t="array" ref="AC1662">IF(Y1662="","",INDEX(Data!$G$4:$G$51,MATCH(Table7[[#This Row],[Fitting]]&amp;Table7[[#This Row],[Fitting Subtype]],Data!$E$4:$E$51&amp;Data!$F$4:$F$51,0)))</f>
        <v/>
      </c>
      <c r="AD1662" s="89" t="str">
        <f>IF(Table7[[#This Row],[Segment]]="","",Table7[[#This Row],[Quantity]]*Table7[[#This Row],[Kf]]*(((INDEX(Table4[Velocity (m/s)],MATCH(Table7[[#This Row],[Segment]],Table4[Segment],0)))^2)/2))</f>
        <v/>
      </c>
      <c r="AF1662" s="82" t="str">
        <f>Table4[[#This Row],[Segment]]</f>
        <v/>
      </c>
      <c r="AG1662" s="75"/>
      <c r="AH1662" s="82" t="str">
        <f>IF(Table5[[#This Row],[Segment]]="","",AG1662-Table4[[#This Row],[Total Pressure Drop (kPa)]])</f>
        <v/>
      </c>
    </row>
    <row r="1663" spans="1:34" x14ac:dyDescent="0.25">
      <c r="A1663" s="95" t="str">
        <f>IF('Set Up'!A1660="","",'Set Up'!A1660)</f>
        <v/>
      </c>
      <c r="B1663" s="75" t="s">
        <v>81</v>
      </c>
      <c r="C1663" s="85"/>
      <c r="D1663" s="86" t="str">
        <f>IF(Table4[[#This Row],[Diameter (in)]]="","",(((CONVERT(Table4[[#This Row],[Diameter (in)]],"in","m"))/2)^2)*PI())</f>
        <v/>
      </c>
      <c r="E1663" s="87" t="str">
        <f>IF(Table4[[#This Row],[Area (m2)]]="","",$D$4/Table4[[#This Row],[Area (m2)]])</f>
        <v/>
      </c>
      <c r="F1663" s="85">
        <f t="shared" si="25"/>
        <v>4.6951999999999998</v>
      </c>
      <c r="G1663" s="88" t="str">
        <f>IF(Table4[[#This Row],[Segment]]="","",(CONVERT(Table4[[#This Row],[Diameter (in)]],"in","m")*$B$4*Table4[[#This Row],[Velocity (m/s)]])/$C$4)</f>
        <v/>
      </c>
      <c r="H1663" s="96" t="str">
        <f>IF(Table4[[#This Row],[Segment]]="","",IF(Table4[[#This Row],[Teynold''s Number]]&gt;4000,"TURBULENT","LAMINAR"))</f>
        <v/>
      </c>
      <c r="I1663" s="86" t="str">
        <f>IF(Table4[[#This Row],[Segment]]="","",INDEX(Data!C1660:C1674,MATCH(Table4[Material],Data!B1660:B1674,0)))</f>
        <v/>
      </c>
      <c r="J1663" s="89" t="str">
        <f>IF(Table4[[#This Row],[ε (m)]]="","",Table4[[#This Row],[ε (m)]]/(CONVERT(Table4[[#This Row],[Diameter (in)]],"in","m")))</f>
        <v/>
      </c>
      <c r="K1663" s="96" t="str">
        <f>IF(Table4[[#This Row],[Regime]]="LAMINAR",16/Table4[[#This Row],[Teynold''s Number]],"-")</f>
        <v>-</v>
      </c>
      <c r="L1663" s="86"/>
      <c r="M1663" s="97" t="str">
        <f>IF(Table4[[#This Row],[Regime]]="TURBULENT",(((-4*LOG10(Table4[[#This Row],[ε/D]]/3.7+1.256/(Table4[[#This Row],[Teynold''s Number]]*SQRT(Table4[[#This Row],[f turbulent (guess)]]))))^-1)^2),"")</f>
        <v/>
      </c>
      <c r="N1663" s="91" t="str">
        <f>IF(Table4[[#This Row],[f turbulent]]="","",Table4[[#This Row],[f turbulent (guess)]]-Table4[[#This Row],[f turbulent]])</f>
        <v/>
      </c>
      <c r="O1663" s="87">
        <f>IF(Table4[[#This Row],[Segment]]="",0,IF(C1664="",0,IF(C1664&lt;=Table4[[#This Row],[Diameter (in)]],0,1-(D1663/D1664))))</f>
        <v>0</v>
      </c>
      <c r="P1663" s="92" t="str">
        <f>IF(Table4[[#This Row],[Segment]]="","",IF(C1663&gt;C1664,"",IF(C1664="",0.55,(0.55*(1-D1664/D1663)))))</f>
        <v/>
      </c>
      <c r="Q166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63" s="92" t="str">
        <f>IF(Table4[[#This Row],[Segment]]="","",IF(Table4[[#This Row],[Kexpansion]]="","0",((Table4[[#This Row],[Velocity (m/s)]]^2)/2)*Table4[[#This Row],[Kexpansion]]))</f>
        <v/>
      </c>
      <c r="S1663" s="92" t="str">
        <f>IF(Table4[[#This Row],[Segment]]="","",IF(Table4[[#This Row],[Kcontraction]]="","0",((Table4[[#This Row],[Velocity (m/s)]]^2)/2)*Table4[[#This Row],[Kcontraction]]))</f>
        <v/>
      </c>
      <c r="T1663" s="89" t="str">
        <f>IF(Table4[[#This Row],[Segment]]="","",SUMIF($Y$7:$Y$2000,Table4[[#This Row],[Segment]],$AD$7:$AD$2000))</f>
        <v/>
      </c>
      <c r="U1663" s="95" t="str">
        <f>IF(Table4[[#This Row],[Segment]]="","",Table4[[#This Row],[Hfriction (J/kg)]]+Table4[[#This Row],[Hexpansions (J/kg)]]+Table4[[#This Row],[Hcontractions (J/kg)]]+Table4[[#This Row],[Hf (J/kg)]])</f>
        <v/>
      </c>
      <c r="V1663" s="95" t="str">
        <f>IF(Table4[[#This Row],[Segment]]="","",Table4[[#This Row],[Total Friction Loss (J/kg)]]*Table3[Density (kg/m3)])</f>
        <v/>
      </c>
      <c r="W1663" s="95" t="str">
        <f>IF(Table4[[#This Row],[Segment]]="","",Table4[[#This Row],[Total Pressure Drop (Pa)]]/1000)</f>
        <v/>
      </c>
      <c r="Y1663" s="82" t="str">
        <f>IF('Set Up'!D1886="","",'Set Up'!D1886)</f>
        <v/>
      </c>
      <c r="Z1663" s="82" t="str">
        <f>IF('Set Up'!E1886="","",'Set Up'!E1886)</f>
        <v/>
      </c>
      <c r="AA1663" s="82" t="str">
        <f>IF('Set Up'!F1886="","",'Set Up'!F1886)</f>
        <v/>
      </c>
      <c r="AB1663" s="82" t="str">
        <f>IF('Set Up'!G1886="","",'Set Up'!G1886)</f>
        <v/>
      </c>
      <c r="AC1663" s="82" t="str">
        <f t="array" ref="AC1663">IF(Y1663="","",INDEX(Data!$G$4:$G$51,MATCH(Table7[[#This Row],[Fitting]]&amp;Table7[[#This Row],[Fitting Subtype]],Data!$E$4:$E$51&amp;Data!$F$4:$F$51,0)))</f>
        <v/>
      </c>
      <c r="AD1663" s="89" t="str">
        <f>IF(Table7[[#This Row],[Segment]]="","",Table7[[#This Row],[Quantity]]*Table7[[#This Row],[Kf]]*(((INDEX(Table4[Velocity (m/s)],MATCH(Table7[[#This Row],[Segment]],Table4[Segment],0)))^2)/2))</f>
        <v/>
      </c>
      <c r="AF1663" s="82" t="str">
        <f>Table4[[#This Row],[Segment]]</f>
        <v/>
      </c>
      <c r="AG1663" s="75"/>
      <c r="AH1663" s="82" t="str">
        <f>IF(Table5[[#This Row],[Segment]]="","",AG1663-Table4[[#This Row],[Total Pressure Drop (kPa)]])</f>
        <v/>
      </c>
    </row>
    <row r="1664" spans="1:34" x14ac:dyDescent="0.25">
      <c r="A1664" s="95" t="str">
        <f>IF('Set Up'!A1661="","",'Set Up'!A1661)</f>
        <v/>
      </c>
      <c r="B1664" s="75" t="s">
        <v>81</v>
      </c>
      <c r="C1664" s="85"/>
      <c r="D1664" s="86" t="str">
        <f>IF(Table4[[#This Row],[Diameter (in)]]="","",(((CONVERT(Table4[[#This Row],[Diameter (in)]],"in","m"))/2)^2)*PI())</f>
        <v/>
      </c>
      <c r="E1664" s="87" t="str">
        <f>IF(Table4[[#This Row],[Area (m2)]]="","",$D$4/Table4[[#This Row],[Area (m2)]])</f>
        <v/>
      </c>
      <c r="F1664" s="85">
        <f t="shared" si="25"/>
        <v>4.6951999999999998</v>
      </c>
      <c r="G1664" s="88" t="str">
        <f>IF(Table4[[#This Row],[Segment]]="","",(CONVERT(Table4[[#This Row],[Diameter (in)]],"in","m")*$B$4*Table4[[#This Row],[Velocity (m/s)]])/$C$4)</f>
        <v/>
      </c>
      <c r="H1664" s="96" t="str">
        <f>IF(Table4[[#This Row],[Segment]]="","",IF(Table4[[#This Row],[Teynold''s Number]]&gt;4000,"TURBULENT","LAMINAR"))</f>
        <v/>
      </c>
      <c r="I1664" s="86" t="str">
        <f>IF(Table4[[#This Row],[Segment]]="","",INDEX(Data!C1661:C1675,MATCH(Table4[Material],Data!B1661:B1675,0)))</f>
        <v/>
      </c>
      <c r="J1664" s="89" t="str">
        <f>IF(Table4[[#This Row],[ε (m)]]="","",Table4[[#This Row],[ε (m)]]/(CONVERT(Table4[[#This Row],[Diameter (in)]],"in","m")))</f>
        <v/>
      </c>
      <c r="K1664" s="96" t="str">
        <f>IF(Table4[[#This Row],[Regime]]="LAMINAR",16/Table4[[#This Row],[Teynold''s Number]],"-")</f>
        <v>-</v>
      </c>
      <c r="L1664" s="86"/>
      <c r="M1664" s="97" t="str">
        <f>IF(Table4[[#This Row],[Regime]]="TURBULENT",(((-4*LOG10(Table4[[#This Row],[ε/D]]/3.7+1.256/(Table4[[#This Row],[Teynold''s Number]]*SQRT(Table4[[#This Row],[f turbulent (guess)]]))))^-1)^2),"")</f>
        <v/>
      </c>
      <c r="N1664" s="91" t="str">
        <f>IF(Table4[[#This Row],[f turbulent]]="","",Table4[[#This Row],[f turbulent (guess)]]-Table4[[#This Row],[f turbulent]])</f>
        <v/>
      </c>
      <c r="O1664" s="87">
        <f>IF(Table4[[#This Row],[Segment]]="",0,IF(C1665="",0,IF(C1665&lt;=Table4[[#This Row],[Diameter (in)]],0,1-(D1664/D1665))))</f>
        <v>0</v>
      </c>
      <c r="P1664" s="92" t="str">
        <f>IF(Table4[[#This Row],[Segment]]="","",IF(C1664&gt;C1665,"",IF(C1665="",0.55,(0.55*(1-D1665/D1664)))))</f>
        <v/>
      </c>
      <c r="Q166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64" s="92" t="str">
        <f>IF(Table4[[#This Row],[Segment]]="","",IF(Table4[[#This Row],[Kexpansion]]="","0",((Table4[[#This Row],[Velocity (m/s)]]^2)/2)*Table4[[#This Row],[Kexpansion]]))</f>
        <v/>
      </c>
      <c r="S1664" s="92" t="str">
        <f>IF(Table4[[#This Row],[Segment]]="","",IF(Table4[[#This Row],[Kcontraction]]="","0",((Table4[[#This Row],[Velocity (m/s)]]^2)/2)*Table4[[#This Row],[Kcontraction]]))</f>
        <v/>
      </c>
      <c r="T1664" s="89" t="str">
        <f>IF(Table4[[#This Row],[Segment]]="","",SUMIF($Y$7:$Y$2000,Table4[[#This Row],[Segment]],$AD$7:$AD$2000))</f>
        <v/>
      </c>
      <c r="U1664" s="95" t="str">
        <f>IF(Table4[[#This Row],[Segment]]="","",Table4[[#This Row],[Hfriction (J/kg)]]+Table4[[#This Row],[Hexpansions (J/kg)]]+Table4[[#This Row],[Hcontractions (J/kg)]]+Table4[[#This Row],[Hf (J/kg)]])</f>
        <v/>
      </c>
      <c r="V1664" s="95" t="str">
        <f>IF(Table4[[#This Row],[Segment]]="","",Table4[[#This Row],[Total Friction Loss (J/kg)]]*Table3[Density (kg/m3)])</f>
        <v/>
      </c>
      <c r="W1664" s="95" t="str">
        <f>IF(Table4[[#This Row],[Segment]]="","",Table4[[#This Row],[Total Pressure Drop (Pa)]]/1000)</f>
        <v/>
      </c>
      <c r="Y1664" s="82" t="str">
        <f>IF('Set Up'!D1887="","",'Set Up'!D1887)</f>
        <v/>
      </c>
      <c r="Z1664" s="82" t="str">
        <f>IF('Set Up'!E1887="","",'Set Up'!E1887)</f>
        <v/>
      </c>
      <c r="AA1664" s="82" t="str">
        <f>IF('Set Up'!F1887="","",'Set Up'!F1887)</f>
        <v/>
      </c>
      <c r="AB1664" s="82" t="str">
        <f>IF('Set Up'!G1887="","",'Set Up'!G1887)</f>
        <v/>
      </c>
      <c r="AC1664" s="82" t="str">
        <f t="array" ref="AC1664">IF(Y1664="","",INDEX(Data!$G$4:$G$51,MATCH(Table7[[#This Row],[Fitting]]&amp;Table7[[#This Row],[Fitting Subtype]],Data!$E$4:$E$51&amp;Data!$F$4:$F$51,0)))</f>
        <v/>
      </c>
      <c r="AD1664" s="89" t="str">
        <f>IF(Table7[[#This Row],[Segment]]="","",Table7[[#This Row],[Quantity]]*Table7[[#This Row],[Kf]]*(((INDEX(Table4[Velocity (m/s)],MATCH(Table7[[#This Row],[Segment]],Table4[Segment],0)))^2)/2))</f>
        <v/>
      </c>
      <c r="AF1664" s="82" t="str">
        <f>Table4[[#This Row],[Segment]]</f>
        <v/>
      </c>
      <c r="AG1664" s="75"/>
      <c r="AH1664" s="82" t="str">
        <f>IF(Table5[[#This Row],[Segment]]="","",AG1664-Table4[[#This Row],[Total Pressure Drop (kPa)]])</f>
        <v/>
      </c>
    </row>
    <row r="1665" spans="1:34" x14ac:dyDescent="0.25">
      <c r="A1665" s="95" t="str">
        <f>IF('Set Up'!A1662="","",'Set Up'!A1662)</f>
        <v/>
      </c>
      <c r="B1665" s="75" t="s">
        <v>81</v>
      </c>
      <c r="C1665" s="85"/>
      <c r="D1665" s="86" t="str">
        <f>IF(Table4[[#This Row],[Diameter (in)]]="","",(((CONVERT(Table4[[#This Row],[Diameter (in)]],"in","m"))/2)^2)*PI())</f>
        <v/>
      </c>
      <c r="E1665" s="87" t="str">
        <f>IF(Table4[[#This Row],[Area (m2)]]="","",$D$4/Table4[[#This Row],[Area (m2)]])</f>
        <v/>
      </c>
      <c r="F1665" s="85">
        <f t="shared" si="25"/>
        <v>4.6951999999999998</v>
      </c>
      <c r="G1665" s="88" t="str">
        <f>IF(Table4[[#This Row],[Segment]]="","",(CONVERT(Table4[[#This Row],[Diameter (in)]],"in","m")*$B$4*Table4[[#This Row],[Velocity (m/s)]])/$C$4)</f>
        <v/>
      </c>
      <c r="H1665" s="96" t="str">
        <f>IF(Table4[[#This Row],[Segment]]="","",IF(Table4[[#This Row],[Teynold''s Number]]&gt;4000,"TURBULENT","LAMINAR"))</f>
        <v/>
      </c>
      <c r="I1665" s="86" t="str">
        <f>IF(Table4[[#This Row],[Segment]]="","",INDEX(Data!C1662:C1676,MATCH(Table4[Material],Data!B1662:B1676,0)))</f>
        <v/>
      </c>
      <c r="J1665" s="89" t="str">
        <f>IF(Table4[[#This Row],[ε (m)]]="","",Table4[[#This Row],[ε (m)]]/(CONVERT(Table4[[#This Row],[Diameter (in)]],"in","m")))</f>
        <v/>
      </c>
      <c r="K1665" s="96" t="str">
        <f>IF(Table4[[#This Row],[Regime]]="LAMINAR",16/Table4[[#This Row],[Teynold''s Number]],"-")</f>
        <v>-</v>
      </c>
      <c r="L1665" s="86"/>
      <c r="M1665" s="97" t="str">
        <f>IF(Table4[[#This Row],[Regime]]="TURBULENT",(((-4*LOG10(Table4[[#This Row],[ε/D]]/3.7+1.256/(Table4[[#This Row],[Teynold''s Number]]*SQRT(Table4[[#This Row],[f turbulent (guess)]]))))^-1)^2),"")</f>
        <v/>
      </c>
      <c r="N1665" s="91" t="str">
        <f>IF(Table4[[#This Row],[f turbulent]]="","",Table4[[#This Row],[f turbulent (guess)]]-Table4[[#This Row],[f turbulent]])</f>
        <v/>
      </c>
      <c r="O1665" s="87">
        <f>IF(Table4[[#This Row],[Segment]]="",0,IF(C1666="",0,IF(C1666&lt;=Table4[[#This Row],[Diameter (in)]],0,1-(D1665/D1666))))</f>
        <v>0</v>
      </c>
      <c r="P1665" s="92" t="str">
        <f>IF(Table4[[#This Row],[Segment]]="","",IF(C1665&gt;C1666,"",IF(C1666="",0.55,(0.55*(1-D1666/D1665)))))</f>
        <v/>
      </c>
      <c r="Q166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65" s="92" t="str">
        <f>IF(Table4[[#This Row],[Segment]]="","",IF(Table4[[#This Row],[Kexpansion]]="","0",((Table4[[#This Row],[Velocity (m/s)]]^2)/2)*Table4[[#This Row],[Kexpansion]]))</f>
        <v/>
      </c>
      <c r="S1665" s="92" t="str">
        <f>IF(Table4[[#This Row],[Segment]]="","",IF(Table4[[#This Row],[Kcontraction]]="","0",((Table4[[#This Row],[Velocity (m/s)]]^2)/2)*Table4[[#This Row],[Kcontraction]]))</f>
        <v/>
      </c>
      <c r="T1665" s="89" t="str">
        <f>IF(Table4[[#This Row],[Segment]]="","",SUMIF($Y$7:$Y$2000,Table4[[#This Row],[Segment]],$AD$7:$AD$2000))</f>
        <v/>
      </c>
      <c r="U1665" s="95" t="str">
        <f>IF(Table4[[#This Row],[Segment]]="","",Table4[[#This Row],[Hfriction (J/kg)]]+Table4[[#This Row],[Hexpansions (J/kg)]]+Table4[[#This Row],[Hcontractions (J/kg)]]+Table4[[#This Row],[Hf (J/kg)]])</f>
        <v/>
      </c>
      <c r="V1665" s="95" t="str">
        <f>IF(Table4[[#This Row],[Segment]]="","",Table4[[#This Row],[Total Friction Loss (J/kg)]]*Table3[Density (kg/m3)])</f>
        <v/>
      </c>
      <c r="W1665" s="95" t="str">
        <f>IF(Table4[[#This Row],[Segment]]="","",Table4[[#This Row],[Total Pressure Drop (Pa)]]/1000)</f>
        <v/>
      </c>
      <c r="Y1665" s="82" t="str">
        <f>IF('Set Up'!D1888="","",'Set Up'!D1888)</f>
        <v/>
      </c>
      <c r="Z1665" s="82" t="str">
        <f>IF('Set Up'!E1888="","",'Set Up'!E1888)</f>
        <v/>
      </c>
      <c r="AA1665" s="82" t="str">
        <f>IF('Set Up'!F1888="","",'Set Up'!F1888)</f>
        <v/>
      </c>
      <c r="AB1665" s="82" t="str">
        <f>IF('Set Up'!G1888="","",'Set Up'!G1888)</f>
        <v/>
      </c>
      <c r="AC1665" s="82" t="str">
        <f t="array" ref="AC1665">IF(Y1665="","",INDEX(Data!$G$4:$G$51,MATCH(Table7[[#This Row],[Fitting]]&amp;Table7[[#This Row],[Fitting Subtype]],Data!$E$4:$E$51&amp;Data!$F$4:$F$51,0)))</f>
        <v/>
      </c>
      <c r="AD1665" s="89" t="str">
        <f>IF(Table7[[#This Row],[Segment]]="","",Table7[[#This Row],[Quantity]]*Table7[[#This Row],[Kf]]*(((INDEX(Table4[Velocity (m/s)],MATCH(Table7[[#This Row],[Segment]],Table4[Segment],0)))^2)/2))</f>
        <v/>
      </c>
      <c r="AF1665" s="82" t="str">
        <f>Table4[[#This Row],[Segment]]</f>
        <v/>
      </c>
      <c r="AG1665" s="75"/>
      <c r="AH1665" s="82" t="str">
        <f>IF(Table5[[#This Row],[Segment]]="","",AG1665-Table4[[#This Row],[Total Pressure Drop (kPa)]])</f>
        <v/>
      </c>
    </row>
    <row r="1666" spans="1:34" x14ac:dyDescent="0.25">
      <c r="A1666" s="95" t="str">
        <f>IF('Set Up'!A1663="","",'Set Up'!A1663)</f>
        <v/>
      </c>
      <c r="B1666" s="75" t="s">
        <v>81</v>
      </c>
      <c r="C1666" s="85"/>
      <c r="D1666" s="86" t="str">
        <f>IF(Table4[[#This Row],[Diameter (in)]]="","",(((CONVERT(Table4[[#This Row],[Diameter (in)]],"in","m"))/2)^2)*PI())</f>
        <v/>
      </c>
      <c r="E1666" s="87" t="str">
        <f>IF(Table4[[#This Row],[Area (m2)]]="","",$D$4/Table4[[#This Row],[Area (m2)]])</f>
        <v/>
      </c>
      <c r="F1666" s="85">
        <f t="shared" si="25"/>
        <v>4.6951999999999998</v>
      </c>
      <c r="G1666" s="88" t="str">
        <f>IF(Table4[[#This Row],[Segment]]="","",(CONVERT(Table4[[#This Row],[Diameter (in)]],"in","m")*$B$4*Table4[[#This Row],[Velocity (m/s)]])/$C$4)</f>
        <v/>
      </c>
      <c r="H1666" s="96" t="str">
        <f>IF(Table4[[#This Row],[Segment]]="","",IF(Table4[[#This Row],[Teynold''s Number]]&gt;4000,"TURBULENT","LAMINAR"))</f>
        <v/>
      </c>
      <c r="I1666" s="86" t="str">
        <f>IF(Table4[[#This Row],[Segment]]="","",INDEX(Data!C1663:C1677,MATCH(Table4[Material],Data!B1663:B1677,0)))</f>
        <v/>
      </c>
      <c r="J1666" s="89" t="str">
        <f>IF(Table4[[#This Row],[ε (m)]]="","",Table4[[#This Row],[ε (m)]]/(CONVERT(Table4[[#This Row],[Diameter (in)]],"in","m")))</f>
        <v/>
      </c>
      <c r="K1666" s="96" t="str">
        <f>IF(Table4[[#This Row],[Regime]]="LAMINAR",16/Table4[[#This Row],[Teynold''s Number]],"-")</f>
        <v>-</v>
      </c>
      <c r="L1666" s="86"/>
      <c r="M1666" s="97" t="str">
        <f>IF(Table4[[#This Row],[Regime]]="TURBULENT",(((-4*LOG10(Table4[[#This Row],[ε/D]]/3.7+1.256/(Table4[[#This Row],[Teynold''s Number]]*SQRT(Table4[[#This Row],[f turbulent (guess)]]))))^-1)^2),"")</f>
        <v/>
      </c>
      <c r="N1666" s="91" t="str">
        <f>IF(Table4[[#This Row],[f turbulent]]="","",Table4[[#This Row],[f turbulent (guess)]]-Table4[[#This Row],[f turbulent]])</f>
        <v/>
      </c>
      <c r="O1666" s="87">
        <f>IF(Table4[[#This Row],[Segment]]="",0,IF(C1667="",0,IF(C1667&lt;=Table4[[#This Row],[Diameter (in)]],0,1-(D1666/D1667))))</f>
        <v>0</v>
      </c>
      <c r="P1666" s="92" t="str">
        <f>IF(Table4[[#This Row],[Segment]]="","",IF(C1666&gt;C1667,"",IF(C1667="",0.55,(0.55*(1-D1667/D1666)))))</f>
        <v/>
      </c>
      <c r="Q166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66" s="92" t="str">
        <f>IF(Table4[[#This Row],[Segment]]="","",IF(Table4[[#This Row],[Kexpansion]]="","0",((Table4[[#This Row],[Velocity (m/s)]]^2)/2)*Table4[[#This Row],[Kexpansion]]))</f>
        <v/>
      </c>
      <c r="S1666" s="92" t="str">
        <f>IF(Table4[[#This Row],[Segment]]="","",IF(Table4[[#This Row],[Kcontraction]]="","0",((Table4[[#This Row],[Velocity (m/s)]]^2)/2)*Table4[[#This Row],[Kcontraction]]))</f>
        <v/>
      </c>
      <c r="T1666" s="89" t="str">
        <f>IF(Table4[[#This Row],[Segment]]="","",SUMIF($Y$7:$Y$2000,Table4[[#This Row],[Segment]],$AD$7:$AD$2000))</f>
        <v/>
      </c>
      <c r="U1666" s="95" t="str">
        <f>IF(Table4[[#This Row],[Segment]]="","",Table4[[#This Row],[Hfriction (J/kg)]]+Table4[[#This Row],[Hexpansions (J/kg)]]+Table4[[#This Row],[Hcontractions (J/kg)]]+Table4[[#This Row],[Hf (J/kg)]])</f>
        <v/>
      </c>
      <c r="V1666" s="95" t="str">
        <f>IF(Table4[[#This Row],[Segment]]="","",Table4[[#This Row],[Total Friction Loss (J/kg)]]*Table3[Density (kg/m3)])</f>
        <v/>
      </c>
      <c r="W1666" s="95" t="str">
        <f>IF(Table4[[#This Row],[Segment]]="","",Table4[[#This Row],[Total Pressure Drop (Pa)]]/1000)</f>
        <v/>
      </c>
      <c r="Y1666" s="82" t="str">
        <f>IF('Set Up'!D1889="","",'Set Up'!D1889)</f>
        <v/>
      </c>
      <c r="Z1666" s="82" t="str">
        <f>IF('Set Up'!E1889="","",'Set Up'!E1889)</f>
        <v/>
      </c>
      <c r="AA1666" s="82" t="str">
        <f>IF('Set Up'!F1889="","",'Set Up'!F1889)</f>
        <v/>
      </c>
      <c r="AB1666" s="82" t="str">
        <f>IF('Set Up'!G1889="","",'Set Up'!G1889)</f>
        <v/>
      </c>
      <c r="AC1666" s="82" t="str">
        <f t="array" ref="AC1666">IF(Y1666="","",INDEX(Data!$G$4:$G$51,MATCH(Table7[[#This Row],[Fitting]]&amp;Table7[[#This Row],[Fitting Subtype]],Data!$E$4:$E$51&amp;Data!$F$4:$F$51,0)))</f>
        <v/>
      </c>
      <c r="AD1666" s="89" t="str">
        <f>IF(Table7[[#This Row],[Segment]]="","",Table7[[#This Row],[Quantity]]*Table7[[#This Row],[Kf]]*(((INDEX(Table4[Velocity (m/s)],MATCH(Table7[[#This Row],[Segment]],Table4[Segment],0)))^2)/2))</f>
        <v/>
      </c>
      <c r="AF1666" s="82" t="str">
        <f>Table4[[#This Row],[Segment]]</f>
        <v/>
      </c>
      <c r="AG1666" s="75"/>
      <c r="AH1666" s="82" t="str">
        <f>IF(Table5[[#This Row],[Segment]]="","",AG1666-Table4[[#This Row],[Total Pressure Drop (kPa)]])</f>
        <v/>
      </c>
    </row>
    <row r="1667" spans="1:34" x14ac:dyDescent="0.25">
      <c r="A1667" s="95" t="str">
        <f>IF('Set Up'!A1664="","",'Set Up'!A1664)</f>
        <v/>
      </c>
      <c r="B1667" s="75" t="s">
        <v>81</v>
      </c>
      <c r="C1667" s="85"/>
      <c r="D1667" s="86" t="str">
        <f>IF(Table4[[#This Row],[Diameter (in)]]="","",(((CONVERT(Table4[[#This Row],[Diameter (in)]],"in","m"))/2)^2)*PI())</f>
        <v/>
      </c>
      <c r="E1667" s="87" t="str">
        <f>IF(Table4[[#This Row],[Area (m2)]]="","",$D$4/Table4[[#This Row],[Area (m2)]])</f>
        <v/>
      </c>
      <c r="F1667" s="85">
        <f t="shared" si="25"/>
        <v>4.6951999999999998</v>
      </c>
      <c r="G1667" s="88" t="str">
        <f>IF(Table4[[#This Row],[Segment]]="","",(CONVERT(Table4[[#This Row],[Diameter (in)]],"in","m")*$B$4*Table4[[#This Row],[Velocity (m/s)]])/$C$4)</f>
        <v/>
      </c>
      <c r="H1667" s="96" t="str">
        <f>IF(Table4[[#This Row],[Segment]]="","",IF(Table4[[#This Row],[Teynold''s Number]]&gt;4000,"TURBULENT","LAMINAR"))</f>
        <v/>
      </c>
      <c r="I1667" s="86" t="str">
        <f>IF(Table4[[#This Row],[Segment]]="","",INDEX(Data!C1664:C1678,MATCH(Table4[Material],Data!B1664:B1678,0)))</f>
        <v/>
      </c>
      <c r="J1667" s="89" t="str">
        <f>IF(Table4[[#This Row],[ε (m)]]="","",Table4[[#This Row],[ε (m)]]/(CONVERT(Table4[[#This Row],[Diameter (in)]],"in","m")))</f>
        <v/>
      </c>
      <c r="K1667" s="96" t="str">
        <f>IF(Table4[[#This Row],[Regime]]="LAMINAR",16/Table4[[#This Row],[Teynold''s Number]],"-")</f>
        <v>-</v>
      </c>
      <c r="L1667" s="86"/>
      <c r="M1667" s="97" t="str">
        <f>IF(Table4[[#This Row],[Regime]]="TURBULENT",(((-4*LOG10(Table4[[#This Row],[ε/D]]/3.7+1.256/(Table4[[#This Row],[Teynold''s Number]]*SQRT(Table4[[#This Row],[f turbulent (guess)]]))))^-1)^2),"")</f>
        <v/>
      </c>
      <c r="N1667" s="91" t="str">
        <f>IF(Table4[[#This Row],[f turbulent]]="","",Table4[[#This Row],[f turbulent (guess)]]-Table4[[#This Row],[f turbulent]])</f>
        <v/>
      </c>
      <c r="O1667" s="87">
        <f>IF(Table4[[#This Row],[Segment]]="",0,IF(C1668="",0,IF(C1668&lt;=Table4[[#This Row],[Diameter (in)]],0,1-(D1667/D1668))))</f>
        <v>0</v>
      </c>
      <c r="P1667" s="92" t="str">
        <f>IF(Table4[[#This Row],[Segment]]="","",IF(C1667&gt;C1668,"",IF(C1668="",0.55,(0.55*(1-D1668/D1667)))))</f>
        <v/>
      </c>
      <c r="Q166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67" s="92" t="str">
        <f>IF(Table4[[#This Row],[Segment]]="","",IF(Table4[[#This Row],[Kexpansion]]="","0",((Table4[[#This Row],[Velocity (m/s)]]^2)/2)*Table4[[#This Row],[Kexpansion]]))</f>
        <v/>
      </c>
      <c r="S1667" s="92" t="str">
        <f>IF(Table4[[#This Row],[Segment]]="","",IF(Table4[[#This Row],[Kcontraction]]="","0",((Table4[[#This Row],[Velocity (m/s)]]^2)/2)*Table4[[#This Row],[Kcontraction]]))</f>
        <v/>
      </c>
      <c r="T1667" s="89" t="str">
        <f>IF(Table4[[#This Row],[Segment]]="","",SUMIF($Y$7:$Y$2000,Table4[[#This Row],[Segment]],$AD$7:$AD$2000))</f>
        <v/>
      </c>
      <c r="U1667" s="95" t="str">
        <f>IF(Table4[[#This Row],[Segment]]="","",Table4[[#This Row],[Hfriction (J/kg)]]+Table4[[#This Row],[Hexpansions (J/kg)]]+Table4[[#This Row],[Hcontractions (J/kg)]]+Table4[[#This Row],[Hf (J/kg)]])</f>
        <v/>
      </c>
      <c r="V1667" s="95" t="str">
        <f>IF(Table4[[#This Row],[Segment]]="","",Table4[[#This Row],[Total Friction Loss (J/kg)]]*Table3[Density (kg/m3)])</f>
        <v/>
      </c>
      <c r="W1667" s="95" t="str">
        <f>IF(Table4[[#This Row],[Segment]]="","",Table4[[#This Row],[Total Pressure Drop (Pa)]]/1000)</f>
        <v/>
      </c>
      <c r="Y1667" s="82" t="str">
        <f>IF('Set Up'!D1890="","",'Set Up'!D1890)</f>
        <v/>
      </c>
      <c r="Z1667" s="82" t="str">
        <f>IF('Set Up'!E1890="","",'Set Up'!E1890)</f>
        <v/>
      </c>
      <c r="AA1667" s="82" t="str">
        <f>IF('Set Up'!F1890="","",'Set Up'!F1890)</f>
        <v/>
      </c>
      <c r="AB1667" s="82" t="str">
        <f>IF('Set Up'!G1890="","",'Set Up'!G1890)</f>
        <v/>
      </c>
      <c r="AC1667" s="82" t="str">
        <f t="array" ref="AC1667">IF(Y1667="","",INDEX(Data!$G$4:$G$51,MATCH(Table7[[#This Row],[Fitting]]&amp;Table7[[#This Row],[Fitting Subtype]],Data!$E$4:$E$51&amp;Data!$F$4:$F$51,0)))</f>
        <v/>
      </c>
      <c r="AD1667" s="89" t="str">
        <f>IF(Table7[[#This Row],[Segment]]="","",Table7[[#This Row],[Quantity]]*Table7[[#This Row],[Kf]]*(((INDEX(Table4[Velocity (m/s)],MATCH(Table7[[#This Row],[Segment]],Table4[Segment],0)))^2)/2))</f>
        <v/>
      </c>
      <c r="AF1667" s="82" t="str">
        <f>Table4[[#This Row],[Segment]]</f>
        <v/>
      </c>
      <c r="AG1667" s="75"/>
      <c r="AH1667" s="82" t="str">
        <f>IF(Table5[[#This Row],[Segment]]="","",AG1667-Table4[[#This Row],[Total Pressure Drop (kPa)]])</f>
        <v/>
      </c>
    </row>
    <row r="1668" spans="1:34" x14ac:dyDescent="0.25">
      <c r="A1668" s="95" t="str">
        <f>IF('Set Up'!A1665="","",'Set Up'!A1665)</f>
        <v/>
      </c>
      <c r="B1668" s="75" t="s">
        <v>81</v>
      </c>
      <c r="C1668" s="85"/>
      <c r="D1668" s="86" t="str">
        <f>IF(Table4[[#This Row],[Diameter (in)]]="","",(((CONVERT(Table4[[#This Row],[Diameter (in)]],"in","m"))/2)^2)*PI())</f>
        <v/>
      </c>
      <c r="E1668" s="87" t="str">
        <f>IF(Table4[[#This Row],[Area (m2)]]="","",$D$4/Table4[[#This Row],[Area (m2)]])</f>
        <v/>
      </c>
      <c r="F1668" s="85">
        <f t="shared" si="25"/>
        <v>4.6951999999999998</v>
      </c>
      <c r="G1668" s="88" t="str">
        <f>IF(Table4[[#This Row],[Segment]]="","",(CONVERT(Table4[[#This Row],[Diameter (in)]],"in","m")*$B$4*Table4[[#This Row],[Velocity (m/s)]])/$C$4)</f>
        <v/>
      </c>
      <c r="H1668" s="96" t="str">
        <f>IF(Table4[[#This Row],[Segment]]="","",IF(Table4[[#This Row],[Teynold''s Number]]&gt;4000,"TURBULENT","LAMINAR"))</f>
        <v/>
      </c>
      <c r="I1668" s="86" t="str">
        <f>IF(Table4[[#This Row],[Segment]]="","",INDEX(Data!C1665:C1679,MATCH(Table4[Material],Data!B1665:B1679,0)))</f>
        <v/>
      </c>
      <c r="J1668" s="89" t="str">
        <f>IF(Table4[[#This Row],[ε (m)]]="","",Table4[[#This Row],[ε (m)]]/(CONVERT(Table4[[#This Row],[Diameter (in)]],"in","m")))</f>
        <v/>
      </c>
      <c r="K1668" s="96" t="str">
        <f>IF(Table4[[#This Row],[Regime]]="LAMINAR",16/Table4[[#This Row],[Teynold''s Number]],"-")</f>
        <v>-</v>
      </c>
      <c r="L1668" s="86"/>
      <c r="M1668" s="97" t="str">
        <f>IF(Table4[[#This Row],[Regime]]="TURBULENT",(((-4*LOG10(Table4[[#This Row],[ε/D]]/3.7+1.256/(Table4[[#This Row],[Teynold''s Number]]*SQRT(Table4[[#This Row],[f turbulent (guess)]]))))^-1)^2),"")</f>
        <v/>
      </c>
      <c r="N1668" s="91" t="str">
        <f>IF(Table4[[#This Row],[f turbulent]]="","",Table4[[#This Row],[f turbulent (guess)]]-Table4[[#This Row],[f turbulent]])</f>
        <v/>
      </c>
      <c r="O1668" s="87">
        <f>IF(Table4[[#This Row],[Segment]]="",0,IF(C1669="",0,IF(C1669&lt;=Table4[[#This Row],[Diameter (in)]],0,1-(D1668/D1669))))</f>
        <v>0</v>
      </c>
      <c r="P1668" s="92" t="str">
        <f>IF(Table4[[#This Row],[Segment]]="","",IF(C1668&gt;C1669,"",IF(C1669="",0.55,(0.55*(1-D1669/D1668)))))</f>
        <v/>
      </c>
      <c r="Q166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68" s="92" t="str">
        <f>IF(Table4[[#This Row],[Segment]]="","",IF(Table4[[#This Row],[Kexpansion]]="","0",((Table4[[#This Row],[Velocity (m/s)]]^2)/2)*Table4[[#This Row],[Kexpansion]]))</f>
        <v/>
      </c>
      <c r="S1668" s="92" t="str">
        <f>IF(Table4[[#This Row],[Segment]]="","",IF(Table4[[#This Row],[Kcontraction]]="","0",((Table4[[#This Row],[Velocity (m/s)]]^2)/2)*Table4[[#This Row],[Kcontraction]]))</f>
        <v/>
      </c>
      <c r="T1668" s="89" t="str">
        <f>IF(Table4[[#This Row],[Segment]]="","",SUMIF($Y$7:$Y$2000,Table4[[#This Row],[Segment]],$AD$7:$AD$2000))</f>
        <v/>
      </c>
      <c r="U1668" s="95" t="str">
        <f>IF(Table4[[#This Row],[Segment]]="","",Table4[[#This Row],[Hfriction (J/kg)]]+Table4[[#This Row],[Hexpansions (J/kg)]]+Table4[[#This Row],[Hcontractions (J/kg)]]+Table4[[#This Row],[Hf (J/kg)]])</f>
        <v/>
      </c>
      <c r="V1668" s="95" t="str">
        <f>IF(Table4[[#This Row],[Segment]]="","",Table4[[#This Row],[Total Friction Loss (J/kg)]]*Table3[Density (kg/m3)])</f>
        <v/>
      </c>
      <c r="W1668" s="95" t="str">
        <f>IF(Table4[[#This Row],[Segment]]="","",Table4[[#This Row],[Total Pressure Drop (Pa)]]/1000)</f>
        <v/>
      </c>
      <c r="Y1668" s="82" t="str">
        <f>IF('Set Up'!D1891="","",'Set Up'!D1891)</f>
        <v/>
      </c>
      <c r="Z1668" s="82" t="str">
        <f>IF('Set Up'!E1891="","",'Set Up'!E1891)</f>
        <v/>
      </c>
      <c r="AA1668" s="82" t="str">
        <f>IF('Set Up'!F1891="","",'Set Up'!F1891)</f>
        <v/>
      </c>
      <c r="AB1668" s="82" t="str">
        <f>IF('Set Up'!G1891="","",'Set Up'!G1891)</f>
        <v/>
      </c>
      <c r="AC1668" s="82" t="str">
        <f t="array" ref="AC1668">IF(Y1668="","",INDEX(Data!$G$4:$G$51,MATCH(Table7[[#This Row],[Fitting]]&amp;Table7[[#This Row],[Fitting Subtype]],Data!$E$4:$E$51&amp;Data!$F$4:$F$51,0)))</f>
        <v/>
      </c>
      <c r="AD1668" s="89" t="str">
        <f>IF(Table7[[#This Row],[Segment]]="","",Table7[[#This Row],[Quantity]]*Table7[[#This Row],[Kf]]*(((INDEX(Table4[Velocity (m/s)],MATCH(Table7[[#This Row],[Segment]],Table4[Segment],0)))^2)/2))</f>
        <v/>
      </c>
      <c r="AF1668" s="82" t="str">
        <f>Table4[[#This Row],[Segment]]</f>
        <v/>
      </c>
      <c r="AG1668" s="75"/>
      <c r="AH1668" s="82" t="str">
        <f>IF(Table5[[#This Row],[Segment]]="","",AG1668-Table4[[#This Row],[Total Pressure Drop (kPa)]])</f>
        <v/>
      </c>
    </row>
    <row r="1669" spans="1:34" x14ac:dyDescent="0.25">
      <c r="A1669" s="95" t="str">
        <f>IF('Set Up'!A1666="","",'Set Up'!A1666)</f>
        <v/>
      </c>
      <c r="B1669" s="75" t="s">
        <v>81</v>
      </c>
      <c r="C1669" s="85"/>
      <c r="D1669" s="86" t="str">
        <f>IF(Table4[[#This Row],[Diameter (in)]]="","",(((CONVERT(Table4[[#This Row],[Diameter (in)]],"in","m"))/2)^2)*PI())</f>
        <v/>
      </c>
      <c r="E1669" s="87" t="str">
        <f>IF(Table4[[#This Row],[Area (m2)]]="","",$D$4/Table4[[#This Row],[Area (m2)]])</f>
        <v/>
      </c>
      <c r="F1669" s="85">
        <f t="shared" si="25"/>
        <v>4.6951999999999998</v>
      </c>
      <c r="G1669" s="88" t="str">
        <f>IF(Table4[[#This Row],[Segment]]="","",(CONVERT(Table4[[#This Row],[Diameter (in)]],"in","m")*$B$4*Table4[[#This Row],[Velocity (m/s)]])/$C$4)</f>
        <v/>
      </c>
      <c r="H1669" s="96" t="str">
        <f>IF(Table4[[#This Row],[Segment]]="","",IF(Table4[[#This Row],[Teynold''s Number]]&gt;4000,"TURBULENT","LAMINAR"))</f>
        <v/>
      </c>
      <c r="I1669" s="86" t="str">
        <f>IF(Table4[[#This Row],[Segment]]="","",INDEX(Data!C1666:C1680,MATCH(Table4[Material],Data!B1666:B1680,0)))</f>
        <v/>
      </c>
      <c r="J1669" s="89" t="str">
        <f>IF(Table4[[#This Row],[ε (m)]]="","",Table4[[#This Row],[ε (m)]]/(CONVERT(Table4[[#This Row],[Diameter (in)]],"in","m")))</f>
        <v/>
      </c>
      <c r="K1669" s="96" t="str">
        <f>IF(Table4[[#This Row],[Regime]]="LAMINAR",16/Table4[[#This Row],[Teynold''s Number]],"-")</f>
        <v>-</v>
      </c>
      <c r="L1669" s="86"/>
      <c r="M1669" s="97" t="str">
        <f>IF(Table4[[#This Row],[Regime]]="TURBULENT",(((-4*LOG10(Table4[[#This Row],[ε/D]]/3.7+1.256/(Table4[[#This Row],[Teynold''s Number]]*SQRT(Table4[[#This Row],[f turbulent (guess)]]))))^-1)^2),"")</f>
        <v/>
      </c>
      <c r="N1669" s="91" t="str">
        <f>IF(Table4[[#This Row],[f turbulent]]="","",Table4[[#This Row],[f turbulent (guess)]]-Table4[[#This Row],[f turbulent]])</f>
        <v/>
      </c>
      <c r="O1669" s="87">
        <f>IF(Table4[[#This Row],[Segment]]="",0,IF(C1670="",0,IF(C1670&lt;=Table4[[#This Row],[Diameter (in)]],0,1-(D1669/D1670))))</f>
        <v>0</v>
      </c>
      <c r="P1669" s="92" t="str">
        <f>IF(Table4[[#This Row],[Segment]]="","",IF(C1669&gt;C1670,"",IF(C1670="",0.55,(0.55*(1-D1670/D1669)))))</f>
        <v/>
      </c>
      <c r="Q166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69" s="92" t="str">
        <f>IF(Table4[[#This Row],[Segment]]="","",IF(Table4[[#This Row],[Kexpansion]]="","0",((Table4[[#This Row],[Velocity (m/s)]]^2)/2)*Table4[[#This Row],[Kexpansion]]))</f>
        <v/>
      </c>
      <c r="S1669" s="92" t="str">
        <f>IF(Table4[[#This Row],[Segment]]="","",IF(Table4[[#This Row],[Kcontraction]]="","0",((Table4[[#This Row],[Velocity (m/s)]]^2)/2)*Table4[[#This Row],[Kcontraction]]))</f>
        <v/>
      </c>
      <c r="T1669" s="89" t="str">
        <f>IF(Table4[[#This Row],[Segment]]="","",SUMIF($Y$7:$Y$2000,Table4[[#This Row],[Segment]],$AD$7:$AD$2000))</f>
        <v/>
      </c>
      <c r="U1669" s="95" t="str">
        <f>IF(Table4[[#This Row],[Segment]]="","",Table4[[#This Row],[Hfriction (J/kg)]]+Table4[[#This Row],[Hexpansions (J/kg)]]+Table4[[#This Row],[Hcontractions (J/kg)]]+Table4[[#This Row],[Hf (J/kg)]])</f>
        <v/>
      </c>
      <c r="V1669" s="95" t="str">
        <f>IF(Table4[[#This Row],[Segment]]="","",Table4[[#This Row],[Total Friction Loss (J/kg)]]*Table3[Density (kg/m3)])</f>
        <v/>
      </c>
      <c r="W1669" s="95" t="str">
        <f>IF(Table4[[#This Row],[Segment]]="","",Table4[[#This Row],[Total Pressure Drop (Pa)]]/1000)</f>
        <v/>
      </c>
      <c r="Y1669" s="82" t="str">
        <f>IF('Set Up'!D1892="","",'Set Up'!D1892)</f>
        <v/>
      </c>
      <c r="Z1669" s="82" t="str">
        <f>IF('Set Up'!E1892="","",'Set Up'!E1892)</f>
        <v/>
      </c>
      <c r="AA1669" s="82" t="str">
        <f>IF('Set Up'!F1892="","",'Set Up'!F1892)</f>
        <v/>
      </c>
      <c r="AB1669" s="82" t="str">
        <f>IF('Set Up'!G1892="","",'Set Up'!G1892)</f>
        <v/>
      </c>
      <c r="AC1669" s="82" t="str">
        <f t="array" ref="AC1669">IF(Y1669="","",INDEX(Data!$G$4:$G$51,MATCH(Table7[[#This Row],[Fitting]]&amp;Table7[[#This Row],[Fitting Subtype]],Data!$E$4:$E$51&amp;Data!$F$4:$F$51,0)))</f>
        <v/>
      </c>
      <c r="AD1669" s="89" t="str">
        <f>IF(Table7[[#This Row],[Segment]]="","",Table7[[#This Row],[Quantity]]*Table7[[#This Row],[Kf]]*(((INDEX(Table4[Velocity (m/s)],MATCH(Table7[[#This Row],[Segment]],Table4[Segment],0)))^2)/2))</f>
        <v/>
      </c>
      <c r="AF1669" s="82" t="str">
        <f>Table4[[#This Row],[Segment]]</f>
        <v/>
      </c>
      <c r="AG1669" s="75"/>
      <c r="AH1669" s="82" t="str">
        <f>IF(Table5[[#This Row],[Segment]]="","",AG1669-Table4[[#This Row],[Total Pressure Drop (kPa)]])</f>
        <v/>
      </c>
    </row>
    <row r="1670" spans="1:34" x14ac:dyDescent="0.25">
      <c r="A1670" s="95" t="str">
        <f>IF('Set Up'!A1667="","",'Set Up'!A1667)</f>
        <v/>
      </c>
      <c r="B1670" s="75" t="s">
        <v>81</v>
      </c>
      <c r="C1670" s="85"/>
      <c r="D1670" s="86" t="str">
        <f>IF(Table4[[#This Row],[Diameter (in)]]="","",(((CONVERT(Table4[[#This Row],[Diameter (in)]],"in","m"))/2)^2)*PI())</f>
        <v/>
      </c>
      <c r="E1670" s="87" t="str">
        <f>IF(Table4[[#This Row],[Area (m2)]]="","",$D$4/Table4[[#This Row],[Area (m2)]])</f>
        <v/>
      </c>
      <c r="F1670" s="85">
        <f t="shared" si="25"/>
        <v>4.6951999999999998</v>
      </c>
      <c r="G1670" s="88" t="str">
        <f>IF(Table4[[#This Row],[Segment]]="","",(CONVERT(Table4[[#This Row],[Diameter (in)]],"in","m")*$B$4*Table4[[#This Row],[Velocity (m/s)]])/$C$4)</f>
        <v/>
      </c>
      <c r="H1670" s="96" t="str">
        <f>IF(Table4[[#This Row],[Segment]]="","",IF(Table4[[#This Row],[Teynold''s Number]]&gt;4000,"TURBULENT","LAMINAR"))</f>
        <v/>
      </c>
      <c r="I1670" s="86" t="str">
        <f>IF(Table4[[#This Row],[Segment]]="","",INDEX(Data!C1667:C1681,MATCH(Table4[Material],Data!B1667:B1681,0)))</f>
        <v/>
      </c>
      <c r="J1670" s="89" t="str">
        <f>IF(Table4[[#This Row],[ε (m)]]="","",Table4[[#This Row],[ε (m)]]/(CONVERT(Table4[[#This Row],[Diameter (in)]],"in","m")))</f>
        <v/>
      </c>
      <c r="K1670" s="96" t="str">
        <f>IF(Table4[[#This Row],[Regime]]="LAMINAR",16/Table4[[#This Row],[Teynold''s Number]],"-")</f>
        <v>-</v>
      </c>
      <c r="L1670" s="86"/>
      <c r="M1670" s="97" t="str">
        <f>IF(Table4[[#This Row],[Regime]]="TURBULENT",(((-4*LOG10(Table4[[#This Row],[ε/D]]/3.7+1.256/(Table4[[#This Row],[Teynold''s Number]]*SQRT(Table4[[#This Row],[f turbulent (guess)]]))))^-1)^2),"")</f>
        <v/>
      </c>
      <c r="N1670" s="91" t="str">
        <f>IF(Table4[[#This Row],[f turbulent]]="","",Table4[[#This Row],[f turbulent (guess)]]-Table4[[#This Row],[f turbulent]])</f>
        <v/>
      </c>
      <c r="O1670" s="87">
        <f>IF(Table4[[#This Row],[Segment]]="",0,IF(C1671="",0,IF(C1671&lt;=Table4[[#This Row],[Diameter (in)]],0,1-(D1670/D1671))))</f>
        <v>0</v>
      </c>
      <c r="P1670" s="92" t="str">
        <f>IF(Table4[[#This Row],[Segment]]="","",IF(C1670&gt;C1671,"",IF(C1671="",0.55,(0.55*(1-D1671/D1670)))))</f>
        <v/>
      </c>
      <c r="Q167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70" s="92" t="str">
        <f>IF(Table4[[#This Row],[Segment]]="","",IF(Table4[[#This Row],[Kexpansion]]="","0",((Table4[[#This Row],[Velocity (m/s)]]^2)/2)*Table4[[#This Row],[Kexpansion]]))</f>
        <v/>
      </c>
      <c r="S1670" s="92" t="str">
        <f>IF(Table4[[#This Row],[Segment]]="","",IF(Table4[[#This Row],[Kcontraction]]="","0",((Table4[[#This Row],[Velocity (m/s)]]^2)/2)*Table4[[#This Row],[Kcontraction]]))</f>
        <v/>
      </c>
      <c r="T1670" s="89" t="str">
        <f>IF(Table4[[#This Row],[Segment]]="","",SUMIF($Y$7:$Y$2000,Table4[[#This Row],[Segment]],$AD$7:$AD$2000))</f>
        <v/>
      </c>
      <c r="U1670" s="95" t="str">
        <f>IF(Table4[[#This Row],[Segment]]="","",Table4[[#This Row],[Hfriction (J/kg)]]+Table4[[#This Row],[Hexpansions (J/kg)]]+Table4[[#This Row],[Hcontractions (J/kg)]]+Table4[[#This Row],[Hf (J/kg)]])</f>
        <v/>
      </c>
      <c r="V1670" s="95" t="str">
        <f>IF(Table4[[#This Row],[Segment]]="","",Table4[[#This Row],[Total Friction Loss (J/kg)]]*Table3[Density (kg/m3)])</f>
        <v/>
      </c>
      <c r="W1670" s="95" t="str">
        <f>IF(Table4[[#This Row],[Segment]]="","",Table4[[#This Row],[Total Pressure Drop (Pa)]]/1000)</f>
        <v/>
      </c>
      <c r="Y1670" s="82" t="str">
        <f>IF('Set Up'!D1893="","",'Set Up'!D1893)</f>
        <v/>
      </c>
      <c r="Z1670" s="82" t="str">
        <f>IF('Set Up'!E1893="","",'Set Up'!E1893)</f>
        <v/>
      </c>
      <c r="AA1670" s="82" t="str">
        <f>IF('Set Up'!F1893="","",'Set Up'!F1893)</f>
        <v/>
      </c>
      <c r="AB1670" s="82" t="str">
        <f>IF('Set Up'!G1893="","",'Set Up'!G1893)</f>
        <v/>
      </c>
      <c r="AC1670" s="82" t="str">
        <f t="array" ref="AC1670">IF(Y1670="","",INDEX(Data!$G$4:$G$51,MATCH(Table7[[#This Row],[Fitting]]&amp;Table7[[#This Row],[Fitting Subtype]],Data!$E$4:$E$51&amp;Data!$F$4:$F$51,0)))</f>
        <v/>
      </c>
      <c r="AD1670" s="89" t="str">
        <f>IF(Table7[[#This Row],[Segment]]="","",Table7[[#This Row],[Quantity]]*Table7[[#This Row],[Kf]]*(((INDEX(Table4[Velocity (m/s)],MATCH(Table7[[#This Row],[Segment]],Table4[Segment],0)))^2)/2))</f>
        <v/>
      </c>
      <c r="AF1670" s="82" t="str">
        <f>Table4[[#This Row],[Segment]]</f>
        <v/>
      </c>
      <c r="AG1670" s="75"/>
      <c r="AH1670" s="82" t="str">
        <f>IF(Table5[[#This Row],[Segment]]="","",AG1670-Table4[[#This Row],[Total Pressure Drop (kPa)]])</f>
        <v/>
      </c>
    </row>
    <row r="1671" spans="1:34" x14ac:dyDescent="0.25">
      <c r="A1671" s="95" t="str">
        <f>IF('Set Up'!A1668="","",'Set Up'!A1668)</f>
        <v/>
      </c>
      <c r="B1671" s="75" t="s">
        <v>81</v>
      </c>
      <c r="C1671" s="85"/>
      <c r="D1671" s="86" t="str">
        <f>IF(Table4[[#This Row],[Diameter (in)]]="","",(((CONVERT(Table4[[#This Row],[Diameter (in)]],"in","m"))/2)^2)*PI())</f>
        <v/>
      </c>
      <c r="E1671" s="87" t="str">
        <f>IF(Table4[[#This Row],[Area (m2)]]="","",$D$4/Table4[[#This Row],[Area (m2)]])</f>
        <v/>
      </c>
      <c r="F1671" s="85">
        <f t="shared" ref="F1671:F1734" si="26">5 - CONVERT(1,"ft","m")</f>
        <v>4.6951999999999998</v>
      </c>
      <c r="G1671" s="88" t="str">
        <f>IF(Table4[[#This Row],[Segment]]="","",(CONVERT(Table4[[#This Row],[Diameter (in)]],"in","m")*$B$4*Table4[[#This Row],[Velocity (m/s)]])/$C$4)</f>
        <v/>
      </c>
      <c r="H1671" s="96" t="str">
        <f>IF(Table4[[#This Row],[Segment]]="","",IF(Table4[[#This Row],[Teynold''s Number]]&gt;4000,"TURBULENT","LAMINAR"))</f>
        <v/>
      </c>
      <c r="I1671" s="86" t="str">
        <f>IF(Table4[[#This Row],[Segment]]="","",INDEX(Data!C1668:C1682,MATCH(Table4[Material],Data!B1668:B1682,0)))</f>
        <v/>
      </c>
      <c r="J1671" s="89" t="str">
        <f>IF(Table4[[#This Row],[ε (m)]]="","",Table4[[#This Row],[ε (m)]]/(CONVERT(Table4[[#This Row],[Diameter (in)]],"in","m")))</f>
        <v/>
      </c>
      <c r="K1671" s="96" t="str">
        <f>IF(Table4[[#This Row],[Regime]]="LAMINAR",16/Table4[[#This Row],[Teynold''s Number]],"-")</f>
        <v>-</v>
      </c>
      <c r="L1671" s="86"/>
      <c r="M1671" s="97" t="str">
        <f>IF(Table4[[#This Row],[Regime]]="TURBULENT",(((-4*LOG10(Table4[[#This Row],[ε/D]]/3.7+1.256/(Table4[[#This Row],[Teynold''s Number]]*SQRT(Table4[[#This Row],[f turbulent (guess)]]))))^-1)^2),"")</f>
        <v/>
      </c>
      <c r="N1671" s="91" t="str">
        <f>IF(Table4[[#This Row],[f turbulent]]="","",Table4[[#This Row],[f turbulent (guess)]]-Table4[[#This Row],[f turbulent]])</f>
        <v/>
      </c>
      <c r="O1671" s="87">
        <f>IF(Table4[[#This Row],[Segment]]="",0,IF(C1672="",0,IF(C1672&lt;=Table4[[#This Row],[Diameter (in)]],0,1-(D1671/D1672))))</f>
        <v>0</v>
      </c>
      <c r="P1671" s="92" t="str">
        <f>IF(Table4[[#This Row],[Segment]]="","",IF(C1671&gt;C1672,"",IF(C1672="",0.55,(0.55*(1-D1672/D1671)))))</f>
        <v/>
      </c>
      <c r="Q167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71" s="92" t="str">
        <f>IF(Table4[[#This Row],[Segment]]="","",IF(Table4[[#This Row],[Kexpansion]]="","0",((Table4[[#This Row],[Velocity (m/s)]]^2)/2)*Table4[[#This Row],[Kexpansion]]))</f>
        <v/>
      </c>
      <c r="S1671" s="92" t="str">
        <f>IF(Table4[[#This Row],[Segment]]="","",IF(Table4[[#This Row],[Kcontraction]]="","0",((Table4[[#This Row],[Velocity (m/s)]]^2)/2)*Table4[[#This Row],[Kcontraction]]))</f>
        <v/>
      </c>
      <c r="T1671" s="89" t="str">
        <f>IF(Table4[[#This Row],[Segment]]="","",SUMIF($Y$7:$Y$2000,Table4[[#This Row],[Segment]],$AD$7:$AD$2000))</f>
        <v/>
      </c>
      <c r="U1671" s="95" t="str">
        <f>IF(Table4[[#This Row],[Segment]]="","",Table4[[#This Row],[Hfriction (J/kg)]]+Table4[[#This Row],[Hexpansions (J/kg)]]+Table4[[#This Row],[Hcontractions (J/kg)]]+Table4[[#This Row],[Hf (J/kg)]])</f>
        <v/>
      </c>
      <c r="V1671" s="95" t="str">
        <f>IF(Table4[[#This Row],[Segment]]="","",Table4[[#This Row],[Total Friction Loss (J/kg)]]*Table3[Density (kg/m3)])</f>
        <v/>
      </c>
      <c r="W1671" s="95" t="str">
        <f>IF(Table4[[#This Row],[Segment]]="","",Table4[[#This Row],[Total Pressure Drop (Pa)]]/1000)</f>
        <v/>
      </c>
      <c r="Y1671" s="82" t="str">
        <f>IF('Set Up'!D1894="","",'Set Up'!D1894)</f>
        <v/>
      </c>
      <c r="Z1671" s="82" t="str">
        <f>IF('Set Up'!E1894="","",'Set Up'!E1894)</f>
        <v/>
      </c>
      <c r="AA1671" s="82" t="str">
        <f>IF('Set Up'!F1894="","",'Set Up'!F1894)</f>
        <v/>
      </c>
      <c r="AB1671" s="82" t="str">
        <f>IF('Set Up'!G1894="","",'Set Up'!G1894)</f>
        <v/>
      </c>
      <c r="AC1671" s="82" t="str">
        <f t="array" ref="AC1671">IF(Y1671="","",INDEX(Data!$G$4:$G$51,MATCH(Table7[[#This Row],[Fitting]]&amp;Table7[[#This Row],[Fitting Subtype]],Data!$E$4:$E$51&amp;Data!$F$4:$F$51,0)))</f>
        <v/>
      </c>
      <c r="AD1671" s="89" t="str">
        <f>IF(Table7[[#This Row],[Segment]]="","",Table7[[#This Row],[Quantity]]*Table7[[#This Row],[Kf]]*(((INDEX(Table4[Velocity (m/s)],MATCH(Table7[[#This Row],[Segment]],Table4[Segment],0)))^2)/2))</f>
        <v/>
      </c>
      <c r="AF1671" s="82" t="str">
        <f>Table4[[#This Row],[Segment]]</f>
        <v/>
      </c>
      <c r="AG1671" s="75"/>
      <c r="AH1671" s="82" t="str">
        <f>IF(Table5[[#This Row],[Segment]]="","",AG1671-Table4[[#This Row],[Total Pressure Drop (kPa)]])</f>
        <v/>
      </c>
    </row>
    <row r="1672" spans="1:34" x14ac:dyDescent="0.25">
      <c r="A1672" s="95" t="str">
        <f>IF('Set Up'!A1669="","",'Set Up'!A1669)</f>
        <v/>
      </c>
      <c r="B1672" s="75" t="s">
        <v>81</v>
      </c>
      <c r="C1672" s="85"/>
      <c r="D1672" s="86" t="str">
        <f>IF(Table4[[#This Row],[Diameter (in)]]="","",(((CONVERT(Table4[[#This Row],[Diameter (in)]],"in","m"))/2)^2)*PI())</f>
        <v/>
      </c>
      <c r="E1672" s="87" t="str">
        <f>IF(Table4[[#This Row],[Area (m2)]]="","",$D$4/Table4[[#This Row],[Area (m2)]])</f>
        <v/>
      </c>
      <c r="F1672" s="85">
        <f t="shared" si="26"/>
        <v>4.6951999999999998</v>
      </c>
      <c r="G1672" s="88" t="str">
        <f>IF(Table4[[#This Row],[Segment]]="","",(CONVERT(Table4[[#This Row],[Diameter (in)]],"in","m")*$B$4*Table4[[#This Row],[Velocity (m/s)]])/$C$4)</f>
        <v/>
      </c>
      <c r="H1672" s="96" t="str">
        <f>IF(Table4[[#This Row],[Segment]]="","",IF(Table4[[#This Row],[Teynold''s Number]]&gt;4000,"TURBULENT","LAMINAR"))</f>
        <v/>
      </c>
      <c r="I1672" s="86" t="str">
        <f>IF(Table4[[#This Row],[Segment]]="","",INDEX(Data!C1669:C1683,MATCH(Table4[Material],Data!B1669:B1683,0)))</f>
        <v/>
      </c>
      <c r="J1672" s="89" t="str">
        <f>IF(Table4[[#This Row],[ε (m)]]="","",Table4[[#This Row],[ε (m)]]/(CONVERT(Table4[[#This Row],[Diameter (in)]],"in","m")))</f>
        <v/>
      </c>
      <c r="K1672" s="96" t="str">
        <f>IF(Table4[[#This Row],[Regime]]="LAMINAR",16/Table4[[#This Row],[Teynold''s Number]],"-")</f>
        <v>-</v>
      </c>
      <c r="L1672" s="86"/>
      <c r="M1672" s="97" t="str">
        <f>IF(Table4[[#This Row],[Regime]]="TURBULENT",(((-4*LOG10(Table4[[#This Row],[ε/D]]/3.7+1.256/(Table4[[#This Row],[Teynold''s Number]]*SQRT(Table4[[#This Row],[f turbulent (guess)]]))))^-1)^2),"")</f>
        <v/>
      </c>
      <c r="N1672" s="91" t="str">
        <f>IF(Table4[[#This Row],[f turbulent]]="","",Table4[[#This Row],[f turbulent (guess)]]-Table4[[#This Row],[f turbulent]])</f>
        <v/>
      </c>
      <c r="O1672" s="87">
        <f>IF(Table4[[#This Row],[Segment]]="",0,IF(C1673="",0,IF(C1673&lt;=Table4[[#This Row],[Diameter (in)]],0,1-(D1672/D1673))))</f>
        <v>0</v>
      </c>
      <c r="P1672" s="92" t="str">
        <f>IF(Table4[[#This Row],[Segment]]="","",IF(C1672&gt;C1673,"",IF(C1673="",0.55,(0.55*(1-D1673/D1672)))))</f>
        <v/>
      </c>
      <c r="Q167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72" s="92" t="str">
        <f>IF(Table4[[#This Row],[Segment]]="","",IF(Table4[[#This Row],[Kexpansion]]="","0",((Table4[[#This Row],[Velocity (m/s)]]^2)/2)*Table4[[#This Row],[Kexpansion]]))</f>
        <v/>
      </c>
      <c r="S1672" s="92" t="str">
        <f>IF(Table4[[#This Row],[Segment]]="","",IF(Table4[[#This Row],[Kcontraction]]="","0",((Table4[[#This Row],[Velocity (m/s)]]^2)/2)*Table4[[#This Row],[Kcontraction]]))</f>
        <v/>
      </c>
      <c r="T1672" s="89" t="str">
        <f>IF(Table4[[#This Row],[Segment]]="","",SUMIF($Y$7:$Y$2000,Table4[[#This Row],[Segment]],$AD$7:$AD$2000))</f>
        <v/>
      </c>
      <c r="U1672" s="95" t="str">
        <f>IF(Table4[[#This Row],[Segment]]="","",Table4[[#This Row],[Hfriction (J/kg)]]+Table4[[#This Row],[Hexpansions (J/kg)]]+Table4[[#This Row],[Hcontractions (J/kg)]]+Table4[[#This Row],[Hf (J/kg)]])</f>
        <v/>
      </c>
      <c r="V1672" s="95" t="str">
        <f>IF(Table4[[#This Row],[Segment]]="","",Table4[[#This Row],[Total Friction Loss (J/kg)]]*Table3[Density (kg/m3)])</f>
        <v/>
      </c>
      <c r="W1672" s="95" t="str">
        <f>IF(Table4[[#This Row],[Segment]]="","",Table4[[#This Row],[Total Pressure Drop (Pa)]]/1000)</f>
        <v/>
      </c>
      <c r="Y1672" s="82" t="str">
        <f>IF('Set Up'!D1895="","",'Set Up'!D1895)</f>
        <v/>
      </c>
      <c r="Z1672" s="82" t="str">
        <f>IF('Set Up'!E1895="","",'Set Up'!E1895)</f>
        <v/>
      </c>
      <c r="AA1672" s="82" t="str">
        <f>IF('Set Up'!F1895="","",'Set Up'!F1895)</f>
        <v/>
      </c>
      <c r="AB1672" s="82" t="str">
        <f>IF('Set Up'!G1895="","",'Set Up'!G1895)</f>
        <v/>
      </c>
      <c r="AC1672" s="82" t="str">
        <f t="array" ref="AC1672">IF(Y1672="","",INDEX(Data!$G$4:$G$51,MATCH(Table7[[#This Row],[Fitting]]&amp;Table7[[#This Row],[Fitting Subtype]],Data!$E$4:$E$51&amp;Data!$F$4:$F$51,0)))</f>
        <v/>
      </c>
      <c r="AD1672" s="89" t="str">
        <f>IF(Table7[[#This Row],[Segment]]="","",Table7[[#This Row],[Quantity]]*Table7[[#This Row],[Kf]]*(((INDEX(Table4[Velocity (m/s)],MATCH(Table7[[#This Row],[Segment]],Table4[Segment],0)))^2)/2))</f>
        <v/>
      </c>
      <c r="AF1672" s="82" t="str">
        <f>Table4[[#This Row],[Segment]]</f>
        <v/>
      </c>
      <c r="AG1672" s="75"/>
      <c r="AH1672" s="82" t="str">
        <f>IF(Table5[[#This Row],[Segment]]="","",AG1672-Table4[[#This Row],[Total Pressure Drop (kPa)]])</f>
        <v/>
      </c>
    </row>
    <row r="1673" spans="1:34" x14ac:dyDescent="0.25">
      <c r="A1673" s="95" t="str">
        <f>IF('Set Up'!A1670="","",'Set Up'!A1670)</f>
        <v/>
      </c>
      <c r="B1673" s="75" t="s">
        <v>81</v>
      </c>
      <c r="C1673" s="85"/>
      <c r="D1673" s="86" t="str">
        <f>IF(Table4[[#This Row],[Diameter (in)]]="","",(((CONVERT(Table4[[#This Row],[Diameter (in)]],"in","m"))/2)^2)*PI())</f>
        <v/>
      </c>
      <c r="E1673" s="87" t="str">
        <f>IF(Table4[[#This Row],[Area (m2)]]="","",$D$4/Table4[[#This Row],[Area (m2)]])</f>
        <v/>
      </c>
      <c r="F1673" s="85">
        <f t="shared" si="26"/>
        <v>4.6951999999999998</v>
      </c>
      <c r="G1673" s="88" t="str">
        <f>IF(Table4[[#This Row],[Segment]]="","",(CONVERT(Table4[[#This Row],[Diameter (in)]],"in","m")*$B$4*Table4[[#This Row],[Velocity (m/s)]])/$C$4)</f>
        <v/>
      </c>
      <c r="H1673" s="96" t="str">
        <f>IF(Table4[[#This Row],[Segment]]="","",IF(Table4[[#This Row],[Teynold''s Number]]&gt;4000,"TURBULENT","LAMINAR"))</f>
        <v/>
      </c>
      <c r="I1673" s="86" t="str">
        <f>IF(Table4[[#This Row],[Segment]]="","",INDEX(Data!C1670:C1684,MATCH(Table4[Material],Data!B1670:B1684,0)))</f>
        <v/>
      </c>
      <c r="J1673" s="89" t="str">
        <f>IF(Table4[[#This Row],[ε (m)]]="","",Table4[[#This Row],[ε (m)]]/(CONVERT(Table4[[#This Row],[Diameter (in)]],"in","m")))</f>
        <v/>
      </c>
      <c r="K1673" s="96" t="str">
        <f>IF(Table4[[#This Row],[Regime]]="LAMINAR",16/Table4[[#This Row],[Teynold''s Number]],"-")</f>
        <v>-</v>
      </c>
      <c r="L1673" s="86"/>
      <c r="M1673" s="97" t="str">
        <f>IF(Table4[[#This Row],[Regime]]="TURBULENT",(((-4*LOG10(Table4[[#This Row],[ε/D]]/3.7+1.256/(Table4[[#This Row],[Teynold''s Number]]*SQRT(Table4[[#This Row],[f turbulent (guess)]]))))^-1)^2),"")</f>
        <v/>
      </c>
      <c r="N1673" s="91" t="str">
        <f>IF(Table4[[#This Row],[f turbulent]]="","",Table4[[#This Row],[f turbulent (guess)]]-Table4[[#This Row],[f turbulent]])</f>
        <v/>
      </c>
      <c r="O1673" s="87">
        <f>IF(Table4[[#This Row],[Segment]]="",0,IF(C1674="",0,IF(C1674&lt;=Table4[[#This Row],[Diameter (in)]],0,1-(D1673/D1674))))</f>
        <v>0</v>
      </c>
      <c r="P1673" s="92" t="str">
        <f>IF(Table4[[#This Row],[Segment]]="","",IF(C1673&gt;C1674,"",IF(C1674="",0.55,(0.55*(1-D1674/D1673)))))</f>
        <v/>
      </c>
      <c r="Q167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73" s="92" t="str">
        <f>IF(Table4[[#This Row],[Segment]]="","",IF(Table4[[#This Row],[Kexpansion]]="","0",((Table4[[#This Row],[Velocity (m/s)]]^2)/2)*Table4[[#This Row],[Kexpansion]]))</f>
        <v/>
      </c>
      <c r="S1673" s="92" t="str">
        <f>IF(Table4[[#This Row],[Segment]]="","",IF(Table4[[#This Row],[Kcontraction]]="","0",((Table4[[#This Row],[Velocity (m/s)]]^2)/2)*Table4[[#This Row],[Kcontraction]]))</f>
        <v/>
      </c>
      <c r="T1673" s="89" t="str">
        <f>IF(Table4[[#This Row],[Segment]]="","",SUMIF($Y$7:$Y$2000,Table4[[#This Row],[Segment]],$AD$7:$AD$2000))</f>
        <v/>
      </c>
      <c r="U1673" s="95" t="str">
        <f>IF(Table4[[#This Row],[Segment]]="","",Table4[[#This Row],[Hfriction (J/kg)]]+Table4[[#This Row],[Hexpansions (J/kg)]]+Table4[[#This Row],[Hcontractions (J/kg)]]+Table4[[#This Row],[Hf (J/kg)]])</f>
        <v/>
      </c>
      <c r="V1673" s="95" t="str">
        <f>IF(Table4[[#This Row],[Segment]]="","",Table4[[#This Row],[Total Friction Loss (J/kg)]]*Table3[Density (kg/m3)])</f>
        <v/>
      </c>
      <c r="W1673" s="95" t="str">
        <f>IF(Table4[[#This Row],[Segment]]="","",Table4[[#This Row],[Total Pressure Drop (Pa)]]/1000)</f>
        <v/>
      </c>
      <c r="Y1673" s="82" t="str">
        <f>IF('Set Up'!D1896="","",'Set Up'!D1896)</f>
        <v/>
      </c>
      <c r="Z1673" s="82" t="str">
        <f>IF('Set Up'!E1896="","",'Set Up'!E1896)</f>
        <v/>
      </c>
      <c r="AA1673" s="82" t="str">
        <f>IF('Set Up'!F1896="","",'Set Up'!F1896)</f>
        <v/>
      </c>
      <c r="AB1673" s="82" t="str">
        <f>IF('Set Up'!G1896="","",'Set Up'!G1896)</f>
        <v/>
      </c>
      <c r="AC1673" s="82" t="str">
        <f t="array" ref="AC1673">IF(Y1673="","",INDEX(Data!$G$4:$G$51,MATCH(Table7[[#This Row],[Fitting]]&amp;Table7[[#This Row],[Fitting Subtype]],Data!$E$4:$E$51&amp;Data!$F$4:$F$51,0)))</f>
        <v/>
      </c>
      <c r="AD1673" s="89" t="str">
        <f>IF(Table7[[#This Row],[Segment]]="","",Table7[[#This Row],[Quantity]]*Table7[[#This Row],[Kf]]*(((INDEX(Table4[Velocity (m/s)],MATCH(Table7[[#This Row],[Segment]],Table4[Segment],0)))^2)/2))</f>
        <v/>
      </c>
      <c r="AF1673" s="82" t="str">
        <f>Table4[[#This Row],[Segment]]</f>
        <v/>
      </c>
      <c r="AG1673" s="75"/>
      <c r="AH1673" s="82" t="str">
        <f>IF(Table5[[#This Row],[Segment]]="","",AG1673-Table4[[#This Row],[Total Pressure Drop (kPa)]])</f>
        <v/>
      </c>
    </row>
    <row r="1674" spans="1:34" x14ac:dyDescent="0.25">
      <c r="A1674" s="95" t="str">
        <f>IF('Set Up'!A1671="","",'Set Up'!A1671)</f>
        <v/>
      </c>
      <c r="B1674" s="75" t="s">
        <v>81</v>
      </c>
      <c r="C1674" s="85"/>
      <c r="D1674" s="86" t="str">
        <f>IF(Table4[[#This Row],[Diameter (in)]]="","",(((CONVERT(Table4[[#This Row],[Diameter (in)]],"in","m"))/2)^2)*PI())</f>
        <v/>
      </c>
      <c r="E1674" s="87" t="str">
        <f>IF(Table4[[#This Row],[Area (m2)]]="","",$D$4/Table4[[#This Row],[Area (m2)]])</f>
        <v/>
      </c>
      <c r="F1674" s="85">
        <f t="shared" si="26"/>
        <v>4.6951999999999998</v>
      </c>
      <c r="G1674" s="88" t="str">
        <f>IF(Table4[[#This Row],[Segment]]="","",(CONVERT(Table4[[#This Row],[Diameter (in)]],"in","m")*$B$4*Table4[[#This Row],[Velocity (m/s)]])/$C$4)</f>
        <v/>
      </c>
      <c r="H1674" s="96" t="str">
        <f>IF(Table4[[#This Row],[Segment]]="","",IF(Table4[[#This Row],[Teynold''s Number]]&gt;4000,"TURBULENT","LAMINAR"))</f>
        <v/>
      </c>
      <c r="I1674" s="86" t="str">
        <f>IF(Table4[[#This Row],[Segment]]="","",INDEX(Data!C1671:C1685,MATCH(Table4[Material],Data!B1671:B1685,0)))</f>
        <v/>
      </c>
      <c r="J1674" s="89" t="str">
        <f>IF(Table4[[#This Row],[ε (m)]]="","",Table4[[#This Row],[ε (m)]]/(CONVERT(Table4[[#This Row],[Diameter (in)]],"in","m")))</f>
        <v/>
      </c>
      <c r="K1674" s="96" t="str">
        <f>IF(Table4[[#This Row],[Regime]]="LAMINAR",16/Table4[[#This Row],[Teynold''s Number]],"-")</f>
        <v>-</v>
      </c>
      <c r="L1674" s="86"/>
      <c r="M1674" s="97" t="str">
        <f>IF(Table4[[#This Row],[Regime]]="TURBULENT",(((-4*LOG10(Table4[[#This Row],[ε/D]]/3.7+1.256/(Table4[[#This Row],[Teynold''s Number]]*SQRT(Table4[[#This Row],[f turbulent (guess)]]))))^-1)^2),"")</f>
        <v/>
      </c>
      <c r="N1674" s="91" t="str">
        <f>IF(Table4[[#This Row],[f turbulent]]="","",Table4[[#This Row],[f turbulent (guess)]]-Table4[[#This Row],[f turbulent]])</f>
        <v/>
      </c>
      <c r="O1674" s="87">
        <f>IF(Table4[[#This Row],[Segment]]="",0,IF(C1675="",0,IF(C1675&lt;=Table4[[#This Row],[Diameter (in)]],0,1-(D1674/D1675))))</f>
        <v>0</v>
      </c>
      <c r="P1674" s="92" t="str">
        <f>IF(Table4[[#This Row],[Segment]]="","",IF(C1674&gt;C1675,"",IF(C1675="",0.55,(0.55*(1-D1675/D1674)))))</f>
        <v/>
      </c>
      <c r="Q167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74" s="92" t="str">
        <f>IF(Table4[[#This Row],[Segment]]="","",IF(Table4[[#This Row],[Kexpansion]]="","0",((Table4[[#This Row],[Velocity (m/s)]]^2)/2)*Table4[[#This Row],[Kexpansion]]))</f>
        <v/>
      </c>
      <c r="S1674" s="92" t="str">
        <f>IF(Table4[[#This Row],[Segment]]="","",IF(Table4[[#This Row],[Kcontraction]]="","0",((Table4[[#This Row],[Velocity (m/s)]]^2)/2)*Table4[[#This Row],[Kcontraction]]))</f>
        <v/>
      </c>
      <c r="T1674" s="89" t="str">
        <f>IF(Table4[[#This Row],[Segment]]="","",SUMIF($Y$7:$Y$2000,Table4[[#This Row],[Segment]],$AD$7:$AD$2000))</f>
        <v/>
      </c>
      <c r="U1674" s="95" t="str">
        <f>IF(Table4[[#This Row],[Segment]]="","",Table4[[#This Row],[Hfriction (J/kg)]]+Table4[[#This Row],[Hexpansions (J/kg)]]+Table4[[#This Row],[Hcontractions (J/kg)]]+Table4[[#This Row],[Hf (J/kg)]])</f>
        <v/>
      </c>
      <c r="V1674" s="95" t="str">
        <f>IF(Table4[[#This Row],[Segment]]="","",Table4[[#This Row],[Total Friction Loss (J/kg)]]*Table3[Density (kg/m3)])</f>
        <v/>
      </c>
      <c r="W1674" s="95" t="str">
        <f>IF(Table4[[#This Row],[Segment]]="","",Table4[[#This Row],[Total Pressure Drop (Pa)]]/1000)</f>
        <v/>
      </c>
      <c r="Y1674" s="82" t="str">
        <f>IF('Set Up'!D1897="","",'Set Up'!D1897)</f>
        <v/>
      </c>
      <c r="Z1674" s="82" t="str">
        <f>IF('Set Up'!E1897="","",'Set Up'!E1897)</f>
        <v/>
      </c>
      <c r="AA1674" s="82" t="str">
        <f>IF('Set Up'!F1897="","",'Set Up'!F1897)</f>
        <v/>
      </c>
      <c r="AB1674" s="82" t="str">
        <f>IF('Set Up'!G1897="","",'Set Up'!G1897)</f>
        <v/>
      </c>
      <c r="AC1674" s="82" t="str">
        <f t="array" ref="AC1674">IF(Y1674="","",INDEX(Data!$G$4:$G$51,MATCH(Table7[[#This Row],[Fitting]]&amp;Table7[[#This Row],[Fitting Subtype]],Data!$E$4:$E$51&amp;Data!$F$4:$F$51,0)))</f>
        <v/>
      </c>
      <c r="AD1674" s="89" t="str">
        <f>IF(Table7[[#This Row],[Segment]]="","",Table7[[#This Row],[Quantity]]*Table7[[#This Row],[Kf]]*(((INDEX(Table4[Velocity (m/s)],MATCH(Table7[[#This Row],[Segment]],Table4[Segment],0)))^2)/2))</f>
        <v/>
      </c>
      <c r="AF1674" s="82" t="str">
        <f>Table4[[#This Row],[Segment]]</f>
        <v/>
      </c>
      <c r="AG1674" s="75"/>
      <c r="AH1674" s="82" t="str">
        <f>IF(Table5[[#This Row],[Segment]]="","",AG1674-Table4[[#This Row],[Total Pressure Drop (kPa)]])</f>
        <v/>
      </c>
    </row>
    <row r="1675" spans="1:34" x14ac:dyDescent="0.25">
      <c r="A1675" s="95" t="str">
        <f>IF('Set Up'!A1672="","",'Set Up'!A1672)</f>
        <v/>
      </c>
      <c r="B1675" s="75" t="s">
        <v>81</v>
      </c>
      <c r="C1675" s="85"/>
      <c r="D1675" s="86" t="str">
        <f>IF(Table4[[#This Row],[Diameter (in)]]="","",(((CONVERT(Table4[[#This Row],[Diameter (in)]],"in","m"))/2)^2)*PI())</f>
        <v/>
      </c>
      <c r="E1675" s="87" t="str">
        <f>IF(Table4[[#This Row],[Area (m2)]]="","",$D$4/Table4[[#This Row],[Area (m2)]])</f>
        <v/>
      </c>
      <c r="F1675" s="85">
        <f t="shared" si="26"/>
        <v>4.6951999999999998</v>
      </c>
      <c r="G1675" s="88" t="str">
        <f>IF(Table4[[#This Row],[Segment]]="","",(CONVERT(Table4[[#This Row],[Diameter (in)]],"in","m")*$B$4*Table4[[#This Row],[Velocity (m/s)]])/$C$4)</f>
        <v/>
      </c>
      <c r="H1675" s="96" t="str">
        <f>IF(Table4[[#This Row],[Segment]]="","",IF(Table4[[#This Row],[Teynold''s Number]]&gt;4000,"TURBULENT","LAMINAR"))</f>
        <v/>
      </c>
      <c r="I1675" s="86" t="str">
        <f>IF(Table4[[#This Row],[Segment]]="","",INDEX(Data!C1672:C1686,MATCH(Table4[Material],Data!B1672:B1686,0)))</f>
        <v/>
      </c>
      <c r="J1675" s="89" t="str">
        <f>IF(Table4[[#This Row],[ε (m)]]="","",Table4[[#This Row],[ε (m)]]/(CONVERT(Table4[[#This Row],[Diameter (in)]],"in","m")))</f>
        <v/>
      </c>
      <c r="K1675" s="96" t="str">
        <f>IF(Table4[[#This Row],[Regime]]="LAMINAR",16/Table4[[#This Row],[Teynold''s Number]],"-")</f>
        <v>-</v>
      </c>
      <c r="L1675" s="86"/>
      <c r="M1675" s="97" t="str">
        <f>IF(Table4[[#This Row],[Regime]]="TURBULENT",(((-4*LOG10(Table4[[#This Row],[ε/D]]/3.7+1.256/(Table4[[#This Row],[Teynold''s Number]]*SQRT(Table4[[#This Row],[f turbulent (guess)]]))))^-1)^2),"")</f>
        <v/>
      </c>
      <c r="N1675" s="91" t="str">
        <f>IF(Table4[[#This Row],[f turbulent]]="","",Table4[[#This Row],[f turbulent (guess)]]-Table4[[#This Row],[f turbulent]])</f>
        <v/>
      </c>
      <c r="O1675" s="87">
        <f>IF(Table4[[#This Row],[Segment]]="",0,IF(C1676="",0,IF(C1676&lt;=Table4[[#This Row],[Diameter (in)]],0,1-(D1675/D1676))))</f>
        <v>0</v>
      </c>
      <c r="P1675" s="92" t="str">
        <f>IF(Table4[[#This Row],[Segment]]="","",IF(C1675&gt;C1676,"",IF(C1676="",0.55,(0.55*(1-D1676/D1675)))))</f>
        <v/>
      </c>
      <c r="Q167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75" s="92" t="str">
        <f>IF(Table4[[#This Row],[Segment]]="","",IF(Table4[[#This Row],[Kexpansion]]="","0",((Table4[[#This Row],[Velocity (m/s)]]^2)/2)*Table4[[#This Row],[Kexpansion]]))</f>
        <v/>
      </c>
      <c r="S1675" s="92" t="str">
        <f>IF(Table4[[#This Row],[Segment]]="","",IF(Table4[[#This Row],[Kcontraction]]="","0",((Table4[[#This Row],[Velocity (m/s)]]^2)/2)*Table4[[#This Row],[Kcontraction]]))</f>
        <v/>
      </c>
      <c r="T1675" s="89" t="str">
        <f>IF(Table4[[#This Row],[Segment]]="","",SUMIF($Y$7:$Y$2000,Table4[[#This Row],[Segment]],$AD$7:$AD$2000))</f>
        <v/>
      </c>
      <c r="U1675" s="95" t="str">
        <f>IF(Table4[[#This Row],[Segment]]="","",Table4[[#This Row],[Hfriction (J/kg)]]+Table4[[#This Row],[Hexpansions (J/kg)]]+Table4[[#This Row],[Hcontractions (J/kg)]]+Table4[[#This Row],[Hf (J/kg)]])</f>
        <v/>
      </c>
      <c r="V1675" s="95" t="str">
        <f>IF(Table4[[#This Row],[Segment]]="","",Table4[[#This Row],[Total Friction Loss (J/kg)]]*Table3[Density (kg/m3)])</f>
        <v/>
      </c>
      <c r="W1675" s="95" t="str">
        <f>IF(Table4[[#This Row],[Segment]]="","",Table4[[#This Row],[Total Pressure Drop (Pa)]]/1000)</f>
        <v/>
      </c>
      <c r="Y1675" s="82" t="str">
        <f>IF('Set Up'!D1898="","",'Set Up'!D1898)</f>
        <v/>
      </c>
      <c r="Z1675" s="82" t="str">
        <f>IF('Set Up'!E1898="","",'Set Up'!E1898)</f>
        <v/>
      </c>
      <c r="AA1675" s="82" t="str">
        <f>IF('Set Up'!F1898="","",'Set Up'!F1898)</f>
        <v/>
      </c>
      <c r="AB1675" s="82" t="str">
        <f>IF('Set Up'!G1898="","",'Set Up'!G1898)</f>
        <v/>
      </c>
      <c r="AC1675" s="82" t="str">
        <f t="array" ref="AC1675">IF(Y1675="","",INDEX(Data!$G$4:$G$51,MATCH(Table7[[#This Row],[Fitting]]&amp;Table7[[#This Row],[Fitting Subtype]],Data!$E$4:$E$51&amp;Data!$F$4:$F$51,0)))</f>
        <v/>
      </c>
      <c r="AD1675" s="89" t="str">
        <f>IF(Table7[[#This Row],[Segment]]="","",Table7[[#This Row],[Quantity]]*Table7[[#This Row],[Kf]]*(((INDEX(Table4[Velocity (m/s)],MATCH(Table7[[#This Row],[Segment]],Table4[Segment],0)))^2)/2))</f>
        <v/>
      </c>
      <c r="AF1675" s="82" t="str">
        <f>Table4[[#This Row],[Segment]]</f>
        <v/>
      </c>
      <c r="AG1675" s="75"/>
      <c r="AH1675" s="82" t="str">
        <f>IF(Table5[[#This Row],[Segment]]="","",AG1675-Table4[[#This Row],[Total Pressure Drop (kPa)]])</f>
        <v/>
      </c>
    </row>
    <row r="1676" spans="1:34" x14ac:dyDescent="0.25">
      <c r="A1676" s="95" t="str">
        <f>IF('Set Up'!A1673="","",'Set Up'!A1673)</f>
        <v/>
      </c>
      <c r="B1676" s="75" t="s">
        <v>81</v>
      </c>
      <c r="C1676" s="85"/>
      <c r="D1676" s="86" t="str">
        <f>IF(Table4[[#This Row],[Diameter (in)]]="","",(((CONVERT(Table4[[#This Row],[Diameter (in)]],"in","m"))/2)^2)*PI())</f>
        <v/>
      </c>
      <c r="E1676" s="87" t="str">
        <f>IF(Table4[[#This Row],[Area (m2)]]="","",$D$4/Table4[[#This Row],[Area (m2)]])</f>
        <v/>
      </c>
      <c r="F1676" s="85">
        <f t="shared" si="26"/>
        <v>4.6951999999999998</v>
      </c>
      <c r="G1676" s="88" t="str">
        <f>IF(Table4[[#This Row],[Segment]]="","",(CONVERT(Table4[[#This Row],[Diameter (in)]],"in","m")*$B$4*Table4[[#This Row],[Velocity (m/s)]])/$C$4)</f>
        <v/>
      </c>
      <c r="H1676" s="96" t="str">
        <f>IF(Table4[[#This Row],[Segment]]="","",IF(Table4[[#This Row],[Teynold''s Number]]&gt;4000,"TURBULENT","LAMINAR"))</f>
        <v/>
      </c>
      <c r="I1676" s="86" t="str">
        <f>IF(Table4[[#This Row],[Segment]]="","",INDEX(Data!C1673:C1687,MATCH(Table4[Material],Data!B1673:B1687,0)))</f>
        <v/>
      </c>
      <c r="J1676" s="89" t="str">
        <f>IF(Table4[[#This Row],[ε (m)]]="","",Table4[[#This Row],[ε (m)]]/(CONVERT(Table4[[#This Row],[Diameter (in)]],"in","m")))</f>
        <v/>
      </c>
      <c r="K1676" s="96" t="str">
        <f>IF(Table4[[#This Row],[Regime]]="LAMINAR",16/Table4[[#This Row],[Teynold''s Number]],"-")</f>
        <v>-</v>
      </c>
      <c r="L1676" s="86"/>
      <c r="M1676" s="97" t="str">
        <f>IF(Table4[[#This Row],[Regime]]="TURBULENT",(((-4*LOG10(Table4[[#This Row],[ε/D]]/3.7+1.256/(Table4[[#This Row],[Teynold''s Number]]*SQRT(Table4[[#This Row],[f turbulent (guess)]]))))^-1)^2),"")</f>
        <v/>
      </c>
      <c r="N1676" s="91" t="str">
        <f>IF(Table4[[#This Row],[f turbulent]]="","",Table4[[#This Row],[f turbulent (guess)]]-Table4[[#This Row],[f turbulent]])</f>
        <v/>
      </c>
      <c r="O1676" s="87">
        <f>IF(Table4[[#This Row],[Segment]]="",0,IF(C1677="",0,IF(C1677&lt;=Table4[[#This Row],[Diameter (in)]],0,1-(D1676/D1677))))</f>
        <v>0</v>
      </c>
      <c r="P1676" s="92" t="str">
        <f>IF(Table4[[#This Row],[Segment]]="","",IF(C1676&gt;C1677,"",IF(C1677="",0.55,(0.55*(1-D1677/D1676)))))</f>
        <v/>
      </c>
      <c r="Q167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76" s="92" t="str">
        <f>IF(Table4[[#This Row],[Segment]]="","",IF(Table4[[#This Row],[Kexpansion]]="","0",((Table4[[#This Row],[Velocity (m/s)]]^2)/2)*Table4[[#This Row],[Kexpansion]]))</f>
        <v/>
      </c>
      <c r="S1676" s="92" t="str">
        <f>IF(Table4[[#This Row],[Segment]]="","",IF(Table4[[#This Row],[Kcontraction]]="","0",((Table4[[#This Row],[Velocity (m/s)]]^2)/2)*Table4[[#This Row],[Kcontraction]]))</f>
        <v/>
      </c>
      <c r="T1676" s="89" t="str">
        <f>IF(Table4[[#This Row],[Segment]]="","",SUMIF($Y$7:$Y$2000,Table4[[#This Row],[Segment]],$AD$7:$AD$2000))</f>
        <v/>
      </c>
      <c r="U1676" s="95" t="str">
        <f>IF(Table4[[#This Row],[Segment]]="","",Table4[[#This Row],[Hfriction (J/kg)]]+Table4[[#This Row],[Hexpansions (J/kg)]]+Table4[[#This Row],[Hcontractions (J/kg)]]+Table4[[#This Row],[Hf (J/kg)]])</f>
        <v/>
      </c>
      <c r="V1676" s="95" t="str">
        <f>IF(Table4[[#This Row],[Segment]]="","",Table4[[#This Row],[Total Friction Loss (J/kg)]]*Table3[Density (kg/m3)])</f>
        <v/>
      </c>
      <c r="W1676" s="95" t="str">
        <f>IF(Table4[[#This Row],[Segment]]="","",Table4[[#This Row],[Total Pressure Drop (Pa)]]/1000)</f>
        <v/>
      </c>
      <c r="Y1676" s="82" t="str">
        <f>IF('Set Up'!D1899="","",'Set Up'!D1899)</f>
        <v/>
      </c>
      <c r="Z1676" s="82" t="str">
        <f>IF('Set Up'!E1899="","",'Set Up'!E1899)</f>
        <v/>
      </c>
      <c r="AA1676" s="82" t="str">
        <f>IF('Set Up'!F1899="","",'Set Up'!F1899)</f>
        <v/>
      </c>
      <c r="AB1676" s="82" t="str">
        <f>IF('Set Up'!G1899="","",'Set Up'!G1899)</f>
        <v/>
      </c>
      <c r="AC1676" s="82" t="str">
        <f t="array" ref="AC1676">IF(Y1676="","",INDEX(Data!$G$4:$G$51,MATCH(Table7[[#This Row],[Fitting]]&amp;Table7[[#This Row],[Fitting Subtype]],Data!$E$4:$E$51&amp;Data!$F$4:$F$51,0)))</f>
        <v/>
      </c>
      <c r="AD1676" s="89" t="str">
        <f>IF(Table7[[#This Row],[Segment]]="","",Table7[[#This Row],[Quantity]]*Table7[[#This Row],[Kf]]*(((INDEX(Table4[Velocity (m/s)],MATCH(Table7[[#This Row],[Segment]],Table4[Segment],0)))^2)/2))</f>
        <v/>
      </c>
      <c r="AF1676" s="82" t="str">
        <f>Table4[[#This Row],[Segment]]</f>
        <v/>
      </c>
      <c r="AG1676" s="75"/>
      <c r="AH1676" s="82" t="str">
        <f>IF(Table5[[#This Row],[Segment]]="","",AG1676-Table4[[#This Row],[Total Pressure Drop (kPa)]])</f>
        <v/>
      </c>
    </row>
    <row r="1677" spans="1:34" x14ac:dyDescent="0.25">
      <c r="A1677" s="95" t="str">
        <f>IF('Set Up'!A1674="","",'Set Up'!A1674)</f>
        <v/>
      </c>
      <c r="B1677" s="75" t="s">
        <v>81</v>
      </c>
      <c r="C1677" s="85"/>
      <c r="D1677" s="86" t="str">
        <f>IF(Table4[[#This Row],[Diameter (in)]]="","",(((CONVERT(Table4[[#This Row],[Diameter (in)]],"in","m"))/2)^2)*PI())</f>
        <v/>
      </c>
      <c r="E1677" s="87" t="str">
        <f>IF(Table4[[#This Row],[Area (m2)]]="","",$D$4/Table4[[#This Row],[Area (m2)]])</f>
        <v/>
      </c>
      <c r="F1677" s="85">
        <f t="shared" si="26"/>
        <v>4.6951999999999998</v>
      </c>
      <c r="G1677" s="88" t="str">
        <f>IF(Table4[[#This Row],[Segment]]="","",(CONVERT(Table4[[#This Row],[Diameter (in)]],"in","m")*$B$4*Table4[[#This Row],[Velocity (m/s)]])/$C$4)</f>
        <v/>
      </c>
      <c r="H1677" s="96" t="str">
        <f>IF(Table4[[#This Row],[Segment]]="","",IF(Table4[[#This Row],[Teynold''s Number]]&gt;4000,"TURBULENT","LAMINAR"))</f>
        <v/>
      </c>
      <c r="I1677" s="86" t="str">
        <f>IF(Table4[[#This Row],[Segment]]="","",INDEX(Data!C1674:C1688,MATCH(Table4[Material],Data!B1674:B1688,0)))</f>
        <v/>
      </c>
      <c r="J1677" s="89" t="str">
        <f>IF(Table4[[#This Row],[ε (m)]]="","",Table4[[#This Row],[ε (m)]]/(CONVERT(Table4[[#This Row],[Diameter (in)]],"in","m")))</f>
        <v/>
      </c>
      <c r="K1677" s="96" t="str">
        <f>IF(Table4[[#This Row],[Regime]]="LAMINAR",16/Table4[[#This Row],[Teynold''s Number]],"-")</f>
        <v>-</v>
      </c>
      <c r="L1677" s="86"/>
      <c r="M1677" s="97" t="str">
        <f>IF(Table4[[#This Row],[Regime]]="TURBULENT",(((-4*LOG10(Table4[[#This Row],[ε/D]]/3.7+1.256/(Table4[[#This Row],[Teynold''s Number]]*SQRT(Table4[[#This Row],[f turbulent (guess)]]))))^-1)^2),"")</f>
        <v/>
      </c>
      <c r="N1677" s="91" t="str">
        <f>IF(Table4[[#This Row],[f turbulent]]="","",Table4[[#This Row],[f turbulent (guess)]]-Table4[[#This Row],[f turbulent]])</f>
        <v/>
      </c>
      <c r="O1677" s="87">
        <f>IF(Table4[[#This Row],[Segment]]="",0,IF(C1678="",0,IF(C1678&lt;=Table4[[#This Row],[Diameter (in)]],0,1-(D1677/D1678))))</f>
        <v>0</v>
      </c>
      <c r="P1677" s="92" t="str">
        <f>IF(Table4[[#This Row],[Segment]]="","",IF(C1677&gt;C1678,"",IF(C1678="",0.55,(0.55*(1-D1678/D1677)))))</f>
        <v/>
      </c>
      <c r="Q167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77" s="92" t="str">
        <f>IF(Table4[[#This Row],[Segment]]="","",IF(Table4[[#This Row],[Kexpansion]]="","0",((Table4[[#This Row],[Velocity (m/s)]]^2)/2)*Table4[[#This Row],[Kexpansion]]))</f>
        <v/>
      </c>
      <c r="S1677" s="92" t="str">
        <f>IF(Table4[[#This Row],[Segment]]="","",IF(Table4[[#This Row],[Kcontraction]]="","0",((Table4[[#This Row],[Velocity (m/s)]]^2)/2)*Table4[[#This Row],[Kcontraction]]))</f>
        <v/>
      </c>
      <c r="T1677" s="89" t="str">
        <f>IF(Table4[[#This Row],[Segment]]="","",SUMIF($Y$7:$Y$2000,Table4[[#This Row],[Segment]],$AD$7:$AD$2000))</f>
        <v/>
      </c>
      <c r="U1677" s="95" t="str">
        <f>IF(Table4[[#This Row],[Segment]]="","",Table4[[#This Row],[Hfriction (J/kg)]]+Table4[[#This Row],[Hexpansions (J/kg)]]+Table4[[#This Row],[Hcontractions (J/kg)]]+Table4[[#This Row],[Hf (J/kg)]])</f>
        <v/>
      </c>
      <c r="V1677" s="95" t="str">
        <f>IF(Table4[[#This Row],[Segment]]="","",Table4[[#This Row],[Total Friction Loss (J/kg)]]*Table3[Density (kg/m3)])</f>
        <v/>
      </c>
      <c r="W1677" s="95" t="str">
        <f>IF(Table4[[#This Row],[Segment]]="","",Table4[[#This Row],[Total Pressure Drop (Pa)]]/1000)</f>
        <v/>
      </c>
      <c r="Y1677" s="82" t="str">
        <f>IF('Set Up'!D1900="","",'Set Up'!D1900)</f>
        <v/>
      </c>
      <c r="Z1677" s="82" t="str">
        <f>IF('Set Up'!E1900="","",'Set Up'!E1900)</f>
        <v/>
      </c>
      <c r="AA1677" s="82" t="str">
        <f>IF('Set Up'!F1900="","",'Set Up'!F1900)</f>
        <v/>
      </c>
      <c r="AB1677" s="82" t="str">
        <f>IF('Set Up'!G1900="","",'Set Up'!G1900)</f>
        <v/>
      </c>
      <c r="AC1677" s="82" t="str">
        <f t="array" ref="AC1677">IF(Y1677="","",INDEX(Data!$G$4:$G$51,MATCH(Table7[[#This Row],[Fitting]]&amp;Table7[[#This Row],[Fitting Subtype]],Data!$E$4:$E$51&amp;Data!$F$4:$F$51,0)))</f>
        <v/>
      </c>
      <c r="AD1677" s="89" t="str">
        <f>IF(Table7[[#This Row],[Segment]]="","",Table7[[#This Row],[Quantity]]*Table7[[#This Row],[Kf]]*(((INDEX(Table4[Velocity (m/s)],MATCH(Table7[[#This Row],[Segment]],Table4[Segment],0)))^2)/2))</f>
        <v/>
      </c>
      <c r="AF1677" s="82" t="str">
        <f>Table4[[#This Row],[Segment]]</f>
        <v/>
      </c>
      <c r="AG1677" s="75"/>
      <c r="AH1677" s="82" t="str">
        <f>IF(Table5[[#This Row],[Segment]]="","",AG1677-Table4[[#This Row],[Total Pressure Drop (kPa)]])</f>
        <v/>
      </c>
    </row>
    <row r="1678" spans="1:34" x14ac:dyDescent="0.25">
      <c r="A1678" s="95" t="str">
        <f>IF('Set Up'!A1675="","",'Set Up'!A1675)</f>
        <v/>
      </c>
      <c r="B1678" s="75" t="s">
        <v>81</v>
      </c>
      <c r="C1678" s="85"/>
      <c r="D1678" s="86" t="str">
        <f>IF(Table4[[#This Row],[Diameter (in)]]="","",(((CONVERT(Table4[[#This Row],[Diameter (in)]],"in","m"))/2)^2)*PI())</f>
        <v/>
      </c>
      <c r="E1678" s="87" t="str">
        <f>IF(Table4[[#This Row],[Area (m2)]]="","",$D$4/Table4[[#This Row],[Area (m2)]])</f>
        <v/>
      </c>
      <c r="F1678" s="85">
        <f t="shared" si="26"/>
        <v>4.6951999999999998</v>
      </c>
      <c r="G1678" s="88" t="str">
        <f>IF(Table4[[#This Row],[Segment]]="","",(CONVERT(Table4[[#This Row],[Diameter (in)]],"in","m")*$B$4*Table4[[#This Row],[Velocity (m/s)]])/$C$4)</f>
        <v/>
      </c>
      <c r="H1678" s="96" t="str">
        <f>IF(Table4[[#This Row],[Segment]]="","",IF(Table4[[#This Row],[Teynold''s Number]]&gt;4000,"TURBULENT","LAMINAR"))</f>
        <v/>
      </c>
      <c r="I1678" s="86" t="str">
        <f>IF(Table4[[#This Row],[Segment]]="","",INDEX(Data!C1675:C1689,MATCH(Table4[Material],Data!B1675:B1689,0)))</f>
        <v/>
      </c>
      <c r="J1678" s="89" t="str">
        <f>IF(Table4[[#This Row],[ε (m)]]="","",Table4[[#This Row],[ε (m)]]/(CONVERT(Table4[[#This Row],[Diameter (in)]],"in","m")))</f>
        <v/>
      </c>
      <c r="K1678" s="96" t="str">
        <f>IF(Table4[[#This Row],[Regime]]="LAMINAR",16/Table4[[#This Row],[Teynold''s Number]],"-")</f>
        <v>-</v>
      </c>
      <c r="L1678" s="86"/>
      <c r="M1678" s="97" t="str">
        <f>IF(Table4[[#This Row],[Regime]]="TURBULENT",(((-4*LOG10(Table4[[#This Row],[ε/D]]/3.7+1.256/(Table4[[#This Row],[Teynold''s Number]]*SQRT(Table4[[#This Row],[f turbulent (guess)]]))))^-1)^2),"")</f>
        <v/>
      </c>
      <c r="N1678" s="91" t="str">
        <f>IF(Table4[[#This Row],[f turbulent]]="","",Table4[[#This Row],[f turbulent (guess)]]-Table4[[#This Row],[f turbulent]])</f>
        <v/>
      </c>
      <c r="O1678" s="87">
        <f>IF(Table4[[#This Row],[Segment]]="",0,IF(C1679="",0,IF(C1679&lt;=Table4[[#This Row],[Diameter (in)]],0,1-(D1678/D1679))))</f>
        <v>0</v>
      </c>
      <c r="P1678" s="92" t="str">
        <f>IF(Table4[[#This Row],[Segment]]="","",IF(C1678&gt;C1679,"",IF(C1679="",0.55,(0.55*(1-D1679/D1678)))))</f>
        <v/>
      </c>
      <c r="Q167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78" s="92" t="str">
        <f>IF(Table4[[#This Row],[Segment]]="","",IF(Table4[[#This Row],[Kexpansion]]="","0",((Table4[[#This Row],[Velocity (m/s)]]^2)/2)*Table4[[#This Row],[Kexpansion]]))</f>
        <v/>
      </c>
      <c r="S1678" s="92" t="str">
        <f>IF(Table4[[#This Row],[Segment]]="","",IF(Table4[[#This Row],[Kcontraction]]="","0",((Table4[[#This Row],[Velocity (m/s)]]^2)/2)*Table4[[#This Row],[Kcontraction]]))</f>
        <v/>
      </c>
      <c r="T1678" s="89" t="str">
        <f>IF(Table4[[#This Row],[Segment]]="","",SUMIF($Y$7:$Y$2000,Table4[[#This Row],[Segment]],$AD$7:$AD$2000))</f>
        <v/>
      </c>
      <c r="U1678" s="95" t="str">
        <f>IF(Table4[[#This Row],[Segment]]="","",Table4[[#This Row],[Hfriction (J/kg)]]+Table4[[#This Row],[Hexpansions (J/kg)]]+Table4[[#This Row],[Hcontractions (J/kg)]]+Table4[[#This Row],[Hf (J/kg)]])</f>
        <v/>
      </c>
      <c r="V1678" s="95" t="str">
        <f>IF(Table4[[#This Row],[Segment]]="","",Table4[[#This Row],[Total Friction Loss (J/kg)]]*Table3[Density (kg/m3)])</f>
        <v/>
      </c>
      <c r="W1678" s="95" t="str">
        <f>IF(Table4[[#This Row],[Segment]]="","",Table4[[#This Row],[Total Pressure Drop (Pa)]]/1000)</f>
        <v/>
      </c>
      <c r="Y1678" s="82" t="str">
        <f>IF('Set Up'!D1901="","",'Set Up'!D1901)</f>
        <v/>
      </c>
      <c r="Z1678" s="82" t="str">
        <f>IF('Set Up'!E1901="","",'Set Up'!E1901)</f>
        <v/>
      </c>
      <c r="AA1678" s="82" t="str">
        <f>IF('Set Up'!F1901="","",'Set Up'!F1901)</f>
        <v/>
      </c>
      <c r="AB1678" s="82" t="str">
        <f>IF('Set Up'!G1901="","",'Set Up'!G1901)</f>
        <v/>
      </c>
      <c r="AC1678" s="82" t="str">
        <f t="array" ref="AC1678">IF(Y1678="","",INDEX(Data!$G$4:$G$51,MATCH(Table7[[#This Row],[Fitting]]&amp;Table7[[#This Row],[Fitting Subtype]],Data!$E$4:$E$51&amp;Data!$F$4:$F$51,0)))</f>
        <v/>
      </c>
      <c r="AD1678" s="89" t="str">
        <f>IF(Table7[[#This Row],[Segment]]="","",Table7[[#This Row],[Quantity]]*Table7[[#This Row],[Kf]]*(((INDEX(Table4[Velocity (m/s)],MATCH(Table7[[#This Row],[Segment]],Table4[Segment],0)))^2)/2))</f>
        <v/>
      </c>
      <c r="AF1678" s="82" t="str">
        <f>Table4[[#This Row],[Segment]]</f>
        <v/>
      </c>
      <c r="AG1678" s="75"/>
      <c r="AH1678" s="82" t="str">
        <f>IF(Table5[[#This Row],[Segment]]="","",AG1678-Table4[[#This Row],[Total Pressure Drop (kPa)]])</f>
        <v/>
      </c>
    </row>
    <row r="1679" spans="1:34" x14ac:dyDescent="0.25">
      <c r="A1679" s="95" t="str">
        <f>IF('Set Up'!A1676="","",'Set Up'!A1676)</f>
        <v/>
      </c>
      <c r="B1679" s="75" t="s">
        <v>81</v>
      </c>
      <c r="C1679" s="85"/>
      <c r="D1679" s="86" t="str">
        <f>IF(Table4[[#This Row],[Diameter (in)]]="","",(((CONVERT(Table4[[#This Row],[Diameter (in)]],"in","m"))/2)^2)*PI())</f>
        <v/>
      </c>
      <c r="E1679" s="87" t="str">
        <f>IF(Table4[[#This Row],[Area (m2)]]="","",$D$4/Table4[[#This Row],[Area (m2)]])</f>
        <v/>
      </c>
      <c r="F1679" s="85">
        <f t="shared" si="26"/>
        <v>4.6951999999999998</v>
      </c>
      <c r="G1679" s="88" t="str">
        <f>IF(Table4[[#This Row],[Segment]]="","",(CONVERT(Table4[[#This Row],[Diameter (in)]],"in","m")*$B$4*Table4[[#This Row],[Velocity (m/s)]])/$C$4)</f>
        <v/>
      </c>
      <c r="H1679" s="96" t="str">
        <f>IF(Table4[[#This Row],[Segment]]="","",IF(Table4[[#This Row],[Teynold''s Number]]&gt;4000,"TURBULENT","LAMINAR"))</f>
        <v/>
      </c>
      <c r="I1679" s="86" t="str">
        <f>IF(Table4[[#This Row],[Segment]]="","",INDEX(Data!C1676:C1690,MATCH(Table4[Material],Data!B1676:B1690,0)))</f>
        <v/>
      </c>
      <c r="J1679" s="89" t="str">
        <f>IF(Table4[[#This Row],[ε (m)]]="","",Table4[[#This Row],[ε (m)]]/(CONVERT(Table4[[#This Row],[Diameter (in)]],"in","m")))</f>
        <v/>
      </c>
      <c r="K1679" s="96" t="str">
        <f>IF(Table4[[#This Row],[Regime]]="LAMINAR",16/Table4[[#This Row],[Teynold''s Number]],"-")</f>
        <v>-</v>
      </c>
      <c r="L1679" s="86"/>
      <c r="M1679" s="97" t="str">
        <f>IF(Table4[[#This Row],[Regime]]="TURBULENT",(((-4*LOG10(Table4[[#This Row],[ε/D]]/3.7+1.256/(Table4[[#This Row],[Teynold''s Number]]*SQRT(Table4[[#This Row],[f turbulent (guess)]]))))^-1)^2),"")</f>
        <v/>
      </c>
      <c r="N1679" s="91" t="str">
        <f>IF(Table4[[#This Row],[f turbulent]]="","",Table4[[#This Row],[f turbulent (guess)]]-Table4[[#This Row],[f turbulent]])</f>
        <v/>
      </c>
      <c r="O1679" s="87">
        <f>IF(Table4[[#This Row],[Segment]]="",0,IF(C1680="",0,IF(C1680&lt;=Table4[[#This Row],[Diameter (in)]],0,1-(D1679/D1680))))</f>
        <v>0</v>
      </c>
      <c r="P1679" s="92" t="str">
        <f>IF(Table4[[#This Row],[Segment]]="","",IF(C1679&gt;C1680,"",IF(C1680="",0.55,(0.55*(1-D1680/D1679)))))</f>
        <v/>
      </c>
      <c r="Q167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79" s="92" t="str">
        <f>IF(Table4[[#This Row],[Segment]]="","",IF(Table4[[#This Row],[Kexpansion]]="","0",((Table4[[#This Row],[Velocity (m/s)]]^2)/2)*Table4[[#This Row],[Kexpansion]]))</f>
        <v/>
      </c>
      <c r="S1679" s="92" t="str">
        <f>IF(Table4[[#This Row],[Segment]]="","",IF(Table4[[#This Row],[Kcontraction]]="","0",((Table4[[#This Row],[Velocity (m/s)]]^2)/2)*Table4[[#This Row],[Kcontraction]]))</f>
        <v/>
      </c>
      <c r="T1679" s="89" t="str">
        <f>IF(Table4[[#This Row],[Segment]]="","",SUMIF($Y$7:$Y$2000,Table4[[#This Row],[Segment]],$AD$7:$AD$2000))</f>
        <v/>
      </c>
      <c r="U1679" s="95" t="str">
        <f>IF(Table4[[#This Row],[Segment]]="","",Table4[[#This Row],[Hfriction (J/kg)]]+Table4[[#This Row],[Hexpansions (J/kg)]]+Table4[[#This Row],[Hcontractions (J/kg)]]+Table4[[#This Row],[Hf (J/kg)]])</f>
        <v/>
      </c>
      <c r="V1679" s="95" t="str">
        <f>IF(Table4[[#This Row],[Segment]]="","",Table4[[#This Row],[Total Friction Loss (J/kg)]]*Table3[Density (kg/m3)])</f>
        <v/>
      </c>
      <c r="W1679" s="95" t="str">
        <f>IF(Table4[[#This Row],[Segment]]="","",Table4[[#This Row],[Total Pressure Drop (Pa)]]/1000)</f>
        <v/>
      </c>
      <c r="Y1679" s="82" t="str">
        <f>IF('Set Up'!D1902="","",'Set Up'!D1902)</f>
        <v/>
      </c>
      <c r="Z1679" s="82" t="str">
        <f>IF('Set Up'!E1902="","",'Set Up'!E1902)</f>
        <v/>
      </c>
      <c r="AA1679" s="82" t="str">
        <f>IF('Set Up'!F1902="","",'Set Up'!F1902)</f>
        <v/>
      </c>
      <c r="AB1679" s="82" t="str">
        <f>IF('Set Up'!G1902="","",'Set Up'!G1902)</f>
        <v/>
      </c>
      <c r="AC1679" s="82" t="str">
        <f t="array" ref="AC1679">IF(Y1679="","",INDEX(Data!$G$4:$G$51,MATCH(Table7[[#This Row],[Fitting]]&amp;Table7[[#This Row],[Fitting Subtype]],Data!$E$4:$E$51&amp;Data!$F$4:$F$51,0)))</f>
        <v/>
      </c>
      <c r="AD1679" s="89" t="str">
        <f>IF(Table7[[#This Row],[Segment]]="","",Table7[[#This Row],[Quantity]]*Table7[[#This Row],[Kf]]*(((INDEX(Table4[Velocity (m/s)],MATCH(Table7[[#This Row],[Segment]],Table4[Segment],0)))^2)/2))</f>
        <v/>
      </c>
      <c r="AF1679" s="82" t="str">
        <f>Table4[[#This Row],[Segment]]</f>
        <v/>
      </c>
      <c r="AG1679" s="75"/>
      <c r="AH1679" s="82" t="str">
        <f>IF(Table5[[#This Row],[Segment]]="","",AG1679-Table4[[#This Row],[Total Pressure Drop (kPa)]])</f>
        <v/>
      </c>
    </row>
    <row r="1680" spans="1:34" x14ac:dyDescent="0.25">
      <c r="A1680" s="95" t="str">
        <f>IF('Set Up'!A1677="","",'Set Up'!A1677)</f>
        <v/>
      </c>
      <c r="B1680" s="75" t="s">
        <v>81</v>
      </c>
      <c r="C1680" s="85"/>
      <c r="D1680" s="86" t="str">
        <f>IF(Table4[[#This Row],[Diameter (in)]]="","",(((CONVERT(Table4[[#This Row],[Diameter (in)]],"in","m"))/2)^2)*PI())</f>
        <v/>
      </c>
      <c r="E1680" s="87" t="str">
        <f>IF(Table4[[#This Row],[Area (m2)]]="","",$D$4/Table4[[#This Row],[Area (m2)]])</f>
        <v/>
      </c>
      <c r="F1680" s="85">
        <f t="shared" si="26"/>
        <v>4.6951999999999998</v>
      </c>
      <c r="G1680" s="88" t="str">
        <f>IF(Table4[[#This Row],[Segment]]="","",(CONVERT(Table4[[#This Row],[Diameter (in)]],"in","m")*$B$4*Table4[[#This Row],[Velocity (m/s)]])/$C$4)</f>
        <v/>
      </c>
      <c r="H1680" s="96" t="str">
        <f>IF(Table4[[#This Row],[Segment]]="","",IF(Table4[[#This Row],[Teynold''s Number]]&gt;4000,"TURBULENT","LAMINAR"))</f>
        <v/>
      </c>
      <c r="I1680" s="86" t="str">
        <f>IF(Table4[[#This Row],[Segment]]="","",INDEX(Data!C1677:C1691,MATCH(Table4[Material],Data!B1677:B1691,0)))</f>
        <v/>
      </c>
      <c r="J1680" s="89" t="str">
        <f>IF(Table4[[#This Row],[ε (m)]]="","",Table4[[#This Row],[ε (m)]]/(CONVERT(Table4[[#This Row],[Diameter (in)]],"in","m")))</f>
        <v/>
      </c>
      <c r="K1680" s="96" t="str">
        <f>IF(Table4[[#This Row],[Regime]]="LAMINAR",16/Table4[[#This Row],[Teynold''s Number]],"-")</f>
        <v>-</v>
      </c>
      <c r="L1680" s="86"/>
      <c r="M1680" s="97" t="str">
        <f>IF(Table4[[#This Row],[Regime]]="TURBULENT",(((-4*LOG10(Table4[[#This Row],[ε/D]]/3.7+1.256/(Table4[[#This Row],[Teynold''s Number]]*SQRT(Table4[[#This Row],[f turbulent (guess)]]))))^-1)^2),"")</f>
        <v/>
      </c>
      <c r="N1680" s="91" t="str">
        <f>IF(Table4[[#This Row],[f turbulent]]="","",Table4[[#This Row],[f turbulent (guess)]]-Table4[[#This Row],[f turbulent]])</f>
        <v/>
      </c>
      <c r="O1680" s="87">
        <f>IF(Table4[[#This Row],[Segment]]="",0,IF(C1681="",0,IF(C1681&lt;=Table4[[#This Row],[Diameter (in)]],0,1-(D1680/D1681))))</f>
        <v>0</v>
      </c>
      <c r="P1680" s="92" t="str">
        <f>IF(Table4[[#This Row],[Segment]]="","",IF(C1680&gt;C1681,"",IF(C1681="",0.55,(0.55*(1-D1681/D1680)))))</f>
        <v/>
      </c>
      <c r="Q168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80" s="92" t="str">
        <f>IF(Table4[[#This Row],[Segment]]="","",IF(Table4[[#This Row],[Kexpansion]]="","0",((Table4[[#This Row],[Velocity (m/s)]]^2)/2)*Table4[[#This Row],[Kexpansion]]))</f>
        <v/>
      </c>
      <c r="S1680" s="92" t="str">
        <f>IF(Table4[[#This Row],[Segment]]="","",IF(Table4[[#This Row],[Kcontraction]]="","0",((Table4[[#This Row],[Velocity (m/s)]]^2)/2)*Table4[[#This Row],[Kcontraction]]))</f>
        <v/>
      </c>
      <c r="T1680" s="89" t="str">
        <f>IF(Table4[[#This Row],[Segment]]="","",SUMIF($Y$7:$Y$2000,Table4[[#This Row],[Segment]],$AD$7:$AD$2000))</f>
        <v/>
      </c>
      <c r="U1680" s="95" t="str">
        <f>IF(Table4[[#This Row],[Segment]]="","",Table4[[#This Row],[Hfriction (J/kg)]]+Table4[[#This Row],[Hexpansions (J/kg)]]+Table4[[#This Row],[Hcontractions (J/kg)]]+Table4[[#This Row],[Hf (J/kg)]])</f>
        <v/>
      </c>
      <c r="V1680" s="95" t="str">
        <f>IF(Table4[[#This Row],[Segment]]="","",Table4[[#This Row],[Total Friction Loss (J/kg)]]*Table3[Density (kg/m3)])</f>
        <v/>
      </c>
      <c r="W1680" s="95" t="str">
        <f>IF(Table4[[#This Row],[Segment]]="","",Table4[[#This Row],[Total Pressure Drop (Pa)]]/1000)</f>
        <v/>
      </c>
      <c r="Y1680" s="82" t="str">
        <f>IF('Set Up'!D1903="","",'Set Up'!D1903)</f>
        <v/>
      </c>
      <c r="Z1680" s="82" t="str">
        <f>IF('Set Up'!E1903="","",'Set Up'!E1903)</f>
        <v/>
      </c>
      <c r="AA1680" s="82" t="str">
        <f>IF('Set Up'!F1903="","",'Set Up'!F1903)</f>
        <v/>
      </c>
      <c r="AB1680" s="82" t="str">
        <f>IF('Set Up'!G1903="","",'Set Up'!G1903)</f>
        <v/>
      </c>
      <c r="AC1680" s="82" t="str">
        <f t="array" ref="AC1680">IF(Y1680="","",INDEX(Data!$G$4:$G$51,MATCH(Table7[[#This Row],[Fitting]]&amp;Table7[[#This Row],[Fitting Subtype]],Data!$E$4:$E$51&amp;Data!$F$4:$F$51,0)))</f>
        <v/>
      </c>
      <c r="AD1680" s="89" t="str">
        <f>IF(Table7[[#This Row],[Segment]]="","",Table7[[#This Row],[Quantity]]*Table7[[#This Row],[Kf]]*(((INDEX(Table4[Velocity (m/s)],MATCH(Table7[[#This Row],[Segment]],Table4[Segment],0)))^2)/2))</f>
        <v/>
      </c>
      <c r="AF1680" s="82" t="str">
        <f>Table4[[#This Row],[Segment]]</f>
        <v/>
      </c>
      <c r="AG1680" s="75"/>
      <c r="AH1680" s="82" t="str">
        <f>IF(Table5[[#This Row],[Segment]]="","",AG1680-Table4[[#This Row],[Total Pressure Drop (kPa)]])</f>
        <v/>
      </c>
    </row>
    <row r="1681" spans="1:34" x14ac:dyDescent="0.25">
      <c r="A1681" s="95" t="str">
        <f>IF('Set Up'!A1678="","",'Set Up'!A1678)</f>
        <v/>
      </c>
      <c r="B1681" s="75" t="s">
        <v>81</v>
      </c>
      <c r="C1681" s="85"/>
      <c r="D1681" s="86" t="str">
        <f>IF(Table4[[#This Row],[Diameter (in)]]="","",(((CONVERT(Table4[[#This Row],[Diameter (in)]],"in","m"))/2)^2)*PI())</f>
        <v/>
      </c>
      <c r="E1681" s="87" t="str">
        <f>IF(Table4[[#This Row],[Area (m2)]]="","",$D$4/Table4[[#This Row],[Area (m2)]])</f>
        <v/>
      </c>
      <c r="F1681" s="85">
        <f t="shared" si="26"/>
        <v>4.6951999999999998</v>
      </c>
      <c r="G1681" s="88" t="str">
        <f>IF(Table4[[#This Row],[Segment]]="","",(CONVERT(Table4[[#This Row],[Diameter (in)]],"in","m")*$B$4*Table4[[#This Row],[Velocity (m/s)]])/$C$4)</f>
        <v/>
      </c>
      <c r="H1681" s="96" t="str">
        <f>IF(Table4[[#This Row],[Segment]]="","",IF(Table4[[#This Row],[Teynold''s Number]]&gt;4000,"TURBULENT","LAMINAR"))</f>
        <v/>
      </c>
      <c r="I1681" s="86" t="str">
        <f>IF(Table4[[#This Row],[Segment]]="","",INDEX(Data!C1678:C1692,MATCH(Table4[Material],Data!B1678:B1692,0)))</f>
        <v/>
      </c>
      <c r="J1681" s="89" t="str">
        <f>IF(Table4[[#This Row],[ε (m)]]="","",Table4[[#This Row],[ε (m)]]/(CONVERT(Table4[[#This Row],[Diameter (in)]],"in","m")))</f>
        <v/>
      </c>
      <c r="K1681" s="96" t="str">
        <f>IF(Table4[[#This Row],[Regime]]="LAMINAR",16/Table4[[#This Row],[Teynold''s Number]],"-")</f>
        <v>-</v>
      </c>
      <c r="L1681" s="86"/>
      <c r="M1681" s="97" t="str">
        <f>IF(Table4[[#This Row],[Regime]]="TURBULENT",(((-4*LOG10(Table4[[#This Row],[ε/D]]/3.7+1.256/(Table4[[#This Row],[Teynold''s Number]]*SQRT(Table4[[#This Row],[f turbulent (guess)]]))))^-1)^2),"")</f>
        <v/>
      </c>
      <c r="N1681" s="91" t="str">
        <f>IF(Table4[[#This Row],[f turbulent]]="","",Table4[[#This Row],[f turbulent (guess)]]-Table4[[#This Row],[f turbulent]])</f>
        <v/>
      </c>
      <c r="O1681" s="87">
        <f>IF(Table4[[#This Row],[Segment]]="",0,IF(C1682="",0,IF(C1682&lt;=Table4[[#This Row],[Diameter (in)]],0,1-(D1681/D1682))))</f>
        <v>0</v>
      </c>
      <c r="P1681" s="92" t="str">
        <f>IF(Table4[[#This Row],[Segment]]="","",IF(C1681&gt;C1682,"",IF(C1682="",0.55,(0.55*(1-D1682/D1681)))))</f>
        <v/>
      </c>
      <c r="Q168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81" s="92" t="str">
        <f>IF(Table4[[#This Row],[Segment]]="","",IF(Table4[[#This Row],[Kexpansion]]="","0",((Table4[[#This Row],[Velocity (m/s)]]^2)/2)*Table4[[#This Row],[Kexpansion]]))</f>
        <v/>
      </c>
      <c r="S1681" s="92" t="str">
        <f>IF(Table4[[#This Row],[Segment]]="","",IF(Table4[[#This Row],[Kcontraction]]="","0",((Table4[[#This Row],[Velocity (m/s)]]^2)/2)*Table4[[#This Row],[Kcontraction]]))</f>
        <v/>
      </c>
      <c r="T1681" s="89" t="str">
        <f>IF(Table4[[#This Row],[Segment]]="","",SUMIF($Y$7:$Y$2000,Table4[[#This Row],[Segment]],$AD$7:$AD$2000))</f>
        <v/>
      </c>
      <c r="U1681" s="95" t="str">
        <f>IF(Table4[[#This Row],[Segment]]="","",Table4[[#This Row],[Hfriction (J/kg)]]+Table4[[#This Row],[Hexpansions (J/kg)]]+Table4[[#This Row],[Hcontractions (J/kg)]]+Table4[[#This Row],[Hf (J/kg)]])</f>
        <v/>
      </c>
      <c r="V1681" s="95" t="str">
        <f>IF(Table4[[#This Row],[Segment]]="","",Table4[[#This Row],[Total Friction Loss (J/kg)]]*Table3[Density (kg/m3)])</f>
        <v/>
      </c>
      <c r="W1681" s="95" t="str">
        <f>IF(Table4[[#This Row],[Segment]]="","",Table4[[#This Row],[Total Pressure Drop (Pa)]]/1000)</f>
        <v/>
      </c>
      <c r="Y1681" s="82" t="str">
        <f>IF('Set Up'!D1904="","",'Set Up'!D1904)</f>
        <v/>
      </c>
      <c r="Z1681" s="82" t="str">
        <f>IF('Set Up'!E1904="","",'Set Up'!E1904)</f>
        <v/>
      </c>
      <c r="AA1681" s="82" t="str">
        <f>IF('Set Up'!F1904="","",'Set Up'!F1904)</f>
        <v/>
      </c>
      <c r="AB1681" s="82" t="str">
        <f>IF('Set Up'!G1904="","",'Set Up'!G1904)</f>
        <v/>
      </c>
      <c r="AC1681" s="82" t="str">
        <f t="array" ref="AC1681">IF(Y1681="","",INDEX(Data!$G$4:$G$51,MATCH(Table7[[#This Row],[Fitting]]&amp;Table7[[#This Row],[Fitting Subtype]],Data!$E$4:$E$51&amp;Data!$F$4:$F$51,0)))</f>
        <v/>
      </c>
      <c r="AD1681" s="89" t="str">
        <f>IF(Table7[[#This Row],[Segment]]="","",Table7[[#This Row],[Quantity]]*Table7[[#This Row],[Kf]]*(((INDEX(Table4[Velocity (m/s)],MATCH(Table7[[#This Row],[Segment]],Table4[Segment],0)))^2)/2))</f>
        <v/>
      </c>
      <c r="AF1681" s="82" t="str">
        <f>Table4[[#This Row],[Segment]]</f>
        <v/>
      </c>
      <c r="AG1681" s="75"/>
      <c r="AH1681" s="82" t="str">
        <f>IF(Table5[[#This Row],[Segment]]="","",AG1681-Table4[[#This Row],[Total Pressure Drop (kPa)]])</f>
        <v/>
      </c>
    </row>
    <row r="1682" spans="1:34" x14ac:dyDescent="0.25">
      <c r="A1682" s="95" t="str">
        <f>IF('Set Up'!A1679="","",'Set Up'!A1679)</f>
        <v/>
      </c>
      <c r="B1682" s="75" t="s">
        <v>81</v>
      </c>
      <c r="C1682" s="85"/>
      <c r="D1682" s="86" t="str">
        <f>IF(Table4[[#This Row],[Diameter (in)]]="","",(((CONVERT(Table4[[#This Row],[Diameter (in)]],"in","m"))/2)^2)*PI())</f>
        <v/>
      </c>
      <c r="E1682" s="87" t="str">
        <f>IF(Table4[[#This Row],[Area (m2)]]="","",$D$4/Table4[[#This Row],[Area (m2)]])</f>
        <v/>
      </c>
      <c r="F1682" s="85">
        <f t="shared" si="26"/>
        <v>4.6951999999999998</v>
      </c>
      <c r="G1682" s="88" t="str">
        <f>IF(Table4[[#This Row],[Segment]]="","",(CONVERT(Table4[[#This Row],[Diameter (in)]],"in","m")*$B$4*Table4[[#This Row],[Velocity (m/s)]])/$C$4)</f>
        <v/>
      </c>
      <c r="H1682" s="96" t="str">
        <f>IF(Table4[[#This Row],[Segment]]="","",IF(Table4[[#This Row],[Teynold''s Number]]&gt;4000,"TURBULENT","LAMINAR"))</f>
        <v/>
      </c>
      <c r="I1682" s="86" t="str">
        <f>IF(Table4[[#This Row],[Segment]]="","",INDEX(Data!C1679:C1693,MATCH(Table4[Material],Data!B1679:B1693,0)))</f>
        <v/>
      </c>
      <c r="J1682" s="89" t="str">
        <f>IF(Table4[[#This Row],[ε (m)]]="","",Table4[[#This Row],[ε (m)]]/(CONVERT(Table4[[#This Row],[Diameter (in)]],"in","m")))</f>
        <v/>
      </c>
      <c r="K1682" s="96" t="str">
        <f>IF(Table4[[#This Row],[Regime]]="LAMINAR",16/Table4[[#This Row],[Teynold''s Number]],"-")</f>
        <v>-</v>
      </c>
      <c r="L1682" s="86"/>
      <c r="M1682" s="97" t="str">
        <f>IF(Table4[[#This Row],[Regime]]="TURBULENT",(((-4*LOG10(Table4[[#This Row],[ε/D]]/3.7+1.256/(Table4[[#This Row],[Teynold''s Number]]*SQRT(Table4[[#This Row],[f turbulent (guess)]]))))^-1)^2),"")</f>
        <v/>
      </c>
      <c r="N1682" s="91" t="str">
        <f>IF(Table4[[#This Row],[f turbulent]]="","",Table4[[#This Row],[f turbulent (guess)]]-Table4[[#This Row],[f turbulent]])</f>
        <v/>
      </c>
      <c r="O1682" s="87">
        <f>IF(Table4[[#This Row],[Segment]]="",0,IF(C1683="",0,IF(C1683&lt;=Table4[[#This Row],[Diameter (in)]],0,1-(D1682/D1683))))</f>
        <v>0</v>
      </c>
      <c r="P1682" s="92" t="str">
        <f>IF(Table4[[#This Row],[Segment]]="","",IF(C1682&gt;C1683,"",IF(C1683="",0.55,(0.55*(1-D1683/D1682)))))</f>
        <v/>
      </c>
      <c r="Q168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82" s="92" t="str">
        <f>IF(Table4[[#This Row],[Segment]]="","",IF(Table4[[#This Row],[Kexpansion]]="","0",((Table4[[#This Row],[Velocity (m/s)]]^2)/2)*Table4[[#This Row],[Kexpansion]]))</f>
        <v/>
      </c>
      <c r="S1682" s="92" t="str">
        <f>IF(Table4[[#This Row],[Segment]]="","",IF(Table4[[#This Row],[Kcontraction]]="","0",((Table4[[#This Row],[Velocity (m/s)]]^2)/2)*Table4[[#This Row],[Kcontraction]]))</f>
        <v/>
      </c>
      <c r="T1682" s="89" t="str">
        <f>IF(Table4[[#This Row],[Segment]]="","",SUMIF($Y$7:$Y$2000,Table4[[#This Row],[Segment]],$AD$7:$AD$2000))</f>
        <v/>
      </c>
      <c r="U1682" s="95" t="str">
        <f>IF(Table4[[#This Row],[Segment]]="","",Table4[[#This Row],[Hfriction (J/kg)]]+Table4[[#This Row],[Hexpansions (J/kg)]]+Table4[[#This Row],[Hcontractions (J/kg)]]+Table4[[#This Row],[Hf (J/kg)]])</f>
        <v/>
      </c>
      <c r="V1682" s="95" t="str">
        <f>IF(Table4[[#This Row],[Segment]]="","",Table4[[#This Row],[Total Friction Loss (J/kg)]]*Table3[Density (kg/m3)])</f>
        <v/>
      </c>
      <c r="W1682" s="95" t="str">
        <f>IF(Table4[[#This Row],[Segment]]="","",Table4[[#This Row],[Total Pressure Drop (Pa)]]/1000)</f>
        <v/>
      </c>
      <c r="Y1682" s="82" t="str">
        <f>IF('Set Up'!D1905="","",'Set Up'!D1905)</f>
        <v/>
      </c>
      <c r="Z1682" s="82" t="str">
        <f>IF('Set Up'!E1905="","",'Set Up'!E1905)</f>
        <v/>
      </c>
      <c r="AA1682" s="82" t="str">
        <f>IF('Set Up'!F1905="","",'Set Up'!F1905)</f>
        <v/>
      </c>
      <c r="AB1682" s="82" t="str">
        <f>IF('Set Up'!G1905="","",'Set Up'!G1905)</f>
        <v/>
      </c>
      <c r="AC1682" s="82" t="str">
        <f t="array" ref="AC1682">IF(Y1682="","",INDEX(Data!$G$4:$G$51,MATCH(Table7[[#This Row],[Fitting]]&amp;Table7[[#This Row],[Fitting Subtype]],Data!$E$4:$E$51&amp;Data!$F$4:$F$51,0)))</f>
        <v/>
      </c>
      <c r="AD1682" s="89" t="str">
        <f>IF(Table7[[#This Row],[Segment]]="","",Table7[[#This Row],[Quantity]]*Table7[[#This Row],[Kf]]*(((INDEX(Table4[Velocity (m/s)],MATCH(Table7[[#This Row],[Segment]],Table4[Segment],0)))^2)/2))</f>
        <v/>
      </c>
      <c r="AF1682" s="82" t="str">
        <f>Table4[[#This Row],[Segment]]</f>
        <v/>
      </c>
      <c r="AG1682" s="75"/>
      <c r="AH1682" s="82" t="str">
        <f>IF(Table5[[#This Row],[Segment]]="","",AG1682-Table4[[#This Row],[Total Pressure Drop (kPa)]])</f>
        <v/>
      </c>
    </row>
    <row r="1683" spans="1:34" x14ac:dyDescent="0.25">
      <c r="A1683" s="95" t="str">
        <f>IF('Set Up'!A1680="","",'Set Up'!A1680)</f>
        <v/>
      </c>
      <c r="B1683" s="75" t="s">
        <v>81</v>
      </c>
      <c r="C1683" s="85"/>
      <c r="D1683" s="86" t="str">
        <f>IF(Table4[[#This Row],[Diameter (in)]]="","",(((CONVERT(Table4[[#This Row],[Diameter (in)]],"in","m"))/2)^2)*PI())</f>
        <v/>
      </c>
      <c r="E1683" s="87" t="str">
        <f>IF(Table4[[#This Row],[Area (m2)]]="","",$D$4/Table4[[#This Row],[Area (m2)]])</f>
        <v/>
      </c>
      <c r="F1683" s="85">
        <f t="shared" si="26"/>
        <v>4.6951999999999998</v>
      </c>
      <c r="G1683" s="88" t="str">
        <f>IF(Table4[[#This Row],[Segment]]="","",(CONVERT(Table4[[#This Row],[Diameter (in)]],"in","m")*$B$4*Table4[[#This Row],[Velocity (m/s)]])/$C$4)</f>
        <v/>
      </c>
      <c r="H1683" s="96" t="str">
        <f>IF(Table4[[#This Row],[Segment]]="","",IF(Table4[[#This Row],[Teynold''s Number]]&gt;4000,"TURBULENT","LAMINAR"))</f>
        <v/>
      </c>
      <c r="I1683" s="86" t="str">
        <f>IF(Table4[[#This Row],[Segment]]="","",INDEX(Data!C1680:C1694,MATCH(Table4[Material],Data!B1680:B1694,0)))</f>
        <v/>
      </c>
      <c r="J1683" s="89" t="str">
        <f>IF(Table4[[#This Row],[ε (m)]]="","",Table4[[#This Row],[ε (m)]]/(CONVERT(Table4[[#This Row],[Diameter (in)]],"in","m")))</f>
        <v/>
      </c>
      <c r="K1683" s="96" t="str">
        <f>IF(Table4[[#This Row],[Regime]]="LAMINAR",16/Table4[[#This Row],[Teynold''s Number]],"-")</f>
        <v>-</v>
      </c>
      <c r="L1683" s="86"/>
      <c r="M1683" s="97" t="str">
        <f>IF(Table4[[#This Row],[Regime]]="TURBULENT",(((-4*LOG10(Table4[[#This Row],[ε/D]]/3.7+1.256/(Table4[[#This Row],[Teynold''s Number]]*SQRT(Table4[[#This Row],[f turbulent (guess)]]))))^-1)^2),"")</f>
        <v/>
      </c>
      <c r="N1683" s="91" t="str">
        <f>IF(Table4[[#This Row],[f turbulent]]="","",Table4[[#This Row],[f turbulent (guess)]]-Table4[[#This Row],[f turbulent]])</f>
        <v/>
      </c>
      <c r="O1683" s="87">
        <f>IF(Table4[[#This Row],[Segment]]="",0,IF(C1684="",0,IF(C1684&lt;=Table4[[#This Row],[Diameter (in)]],0,1-(D1683/D1684))))</f>
        <v>0</v>
      </c>
      <c r="P1683" s="92" t="str">
        <f>IF(Table4[[#This Row],[Segment]]="","",IF(C1683&gt;C1684,"",IF(C1684="",0.55,(0.55*(1-D1684/D1683)))))</f>
        <v/>
      </c>
      <c r="Q168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83" s="92" t="str">
        <f>IF(Table4[[#This Row],[Segment]]="","",IF(Table4[[#This Row],[Kexpansion]]="","0",((Table4[[#This Row],[Velocity (m/s)]]^2)/2)*Table4[[#This Row],[Kexpansion]]))</f>
        <v/>
      </c>
      <c r="S1683" s="92" t="str">
        <f>IF(Table4[[#This Row],[Segment]]="","",IF(Table4[[#This Row],[Kcontraction]]="","0",((Table4[[#This Row],[Velocity (m/s)]]^2)/2)*Table4[[#This Row],[Kcontraction]]))</f>
        <v/>
      </c>
      <c r="T1683" s="89" t="str">
        <f>IF(Table4[[#This Row],[Segment]]="","",SUMIF($Y$7:$Y$2000,Table4[[#This Row],[Segment]],$AD$7:$AD$2000))</f>
        <v/>
      </c>
      <c r="U1683" s="95" t="str">
        <f>IF(Table4[[#This Row],[Segment]]="","",Table4[[#This Row],[Hfriction (J/kg)]]+Table4[[#This Row],[Hexpansions (J/kg)]]+Table4[[#This Row],[Hcontractions (J/kg)]]+Table4[[#This Row],[Hf (J/kg)]])</f>
        <v/>
      </c>
      <c r="V1683" s="95" t="str">
        <f>IF(Table4[[#This Row],[Segment]]="","",Table4[[#This Row],[Total Friction Loss (J/kg)]]*Table3[Density (kg/m3)])</f>
        <v/>
      </c>
      <c r="W1683" s="95" t="str">
        <f>IF(Table4[[#This Row],[Segment]]="","",Table4[[#This Row],[Total Pressure Drop (Pa)]]/1000)</f>
        <v/>
      </c>
      <c r="Y1683" s="82" t="str">
        <f>IF('Set Up'!D1906="","",'Set Up'!D1906)</f>
        <v/>
      </c>
      <c r="Z1683" s="82" t="str">
        <f>IF('Set Up'!E1906="","",'Set Up'!E1906)</f>
        <v/>
      </c>
      <c r="AA1683" s="82" t="str">
        <f>IF('Set Up'!F1906="","",'Set Up'!F1906)</f>
        <v/>
      </c>
      <c r="AB1683" s="82" t="str">
        <f>IF('Set Up'!G1906="","",'Set Up'!G1906)</f>
        <v/>
      </c>
      <c r="AC1683" s="82" t="str">
        <f t="array" ref="AC1683">IF(Y1683="","",INDEX(Data!$G$4:$G$51,MATCH(Table7[[#This Row],[Fitting]]&amp;Table7[[#This Row],[Fitting Subtype]],Data!$E$4:$E$51&amp;Data!$F$4:$F$51,0)))</f>
        <v/>
      </c>
      <c r="AD1683" s="89" t="str">
        <f>IF(Table7[[#This Row],[Segment]]="","",Table7[[#This Row],[Quantity]]*Table7[[#This Row],[Kf]]*(((INDEX(Table4[Velocity (m/s)],MATCH(Table7[[#This Row],[Segment]],Table4[Segment],0)))^2)/2))</f>
        <v/>
      </c>
      <c r="AF1683" s="82" t="str">
        <f>Table4[[#This Row],[Segment]]</f>
        <v/>
      </c>
      <c r="AG1683" s="75"/>
      <c r="AH1683" s="82" t="str">
        <f>IF(Table5[[#This Row],[Segment]]="","",AG1683-Table4[[#This Row],[Total Pressure Drop (kPa)]])</f>
        <v/>
      </c>
    </row>
    <row r="1684" spans="1:34" x14ac:dyDescent="0.25">
      <c r="A1684" s="95" t="str">
        <f>IF('Set Up'!A1681="","",'Set Up'!A1681)</f>
        <v/>
      </c>
      <c r="B1684" s="75" t="s">
        <v>81</v>
      </c>
      <c r="C1684" s="85"/>
      <c r="D1684" s="86" t="str">
        <f>IF(Table4[[#This Row],[Diameter (in)]]="","",(((CONVERT(Table4[[#This Row],[Diameter (in)]],"in","m"))/2)^2)*PI())</f>
        <v/>
      </c>
      <c r="E1684" s="87" t="str">
        <f>IF(Table4[[#This Row],[Area (m2)]]="","",$D$4/Table4[[#This Row],[Area (m2)]])</f>
        <v/>
      </c>
      <c r="F1684" s="85">
        <f t="shared" si="26"/>
        <v>4.6951999999999998</v>
      </c>
      <c r="G1684" s="88" t="str">
        <f>IF(Table4[[#This Row],[Segment]]="","",(CONVERT(Table4[[#This Row],[Diameter (in)]],"in","m")*$B$4*Table4[[#This Row],[Velocity (m/s)]])/$C$4)</f>
        <v/>
      </c>
      <c r="H1684" s="96" t="str">
        <f>IF(Table4[[#This Row],[Segment]]="","",IF(Table4[[#This Row],[Teynold''s Number]]&gt;4000,"TURBULENT","LAMINAR"))</f>
        <v/>
      </c>
      <c r="I1684" s="86" t="str">
        <f>IF(Table4[[#This Row],[Segment]]="","",INDEX(Data!C1681:C1695,MATCH(Table4[Material],Data!B1681:B1695,0)))</f>
        <v/>
      </c>
      <c r="J1684" s="89" t="str">
        <f>IF(Table4[[#This Row],[ε (m)]]="","",Table4[[#This Row],[ε (m)]]/(CONVERT(Table4[[#This Row],[Diameter (in)]],"in","m")))</f>
        <v/>
      </c>
      <c r="K1684" s="96" t="str">
        <f>IF(Table4[[#This Row],[Regime]]="LAMINAR",16/Table4[[#This Row],[Teynold''s Number]],"-")</f>
        <v>-</v>
      </c>
      <c r="L1684" s="86"/>
      <c r="M1684" s="97" t="str">
        <f>IF(Table4[[#This Row],[Regime]]="TURBULENT",(((-4*LOG10(Table4[[#This Row],[ε/D]]/3.7+1.256/(Table4[[#This Row],[Teynold''s Number]]*SQRT(Table4[[#This Row],[f turbulent (guess)]]))))^-1)^2),"")</f>
        <v/>
      </c>
      <c r="N1684" s="91" t="str">
        <f>IF(Table4[[#This Row],[f turbulent]]="","",Table4[[#This Row],[f turbulent (guess)]]-Table4[[#This Row],[f turbulent]])</f>
        <v/>
      </c>
      <c r="O1684" s="87">
        <f>IF(Table4[[#This Row],[Segment]]="",0,IF(C1685="",0,IF(C1685&lt;=Table4[[#This Row],[Diameter (in)]],0,1-(D1684/D1685))))</f>
        <v>0</v>
      </c>
      <c r="P1684" s="92" t="str">
        <f>IF(Table4[[#This Row],[Segment]]="","",IF(C1684&gt;C1685,"",IF(C1685="",0.55,(0.55*(1-D1685/D1684)))))</f>
        <v/>
      </c>
      <c r="Q168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84" s="92" t="str">
        <f>IF(Table4[[#This Row],[Segment]]="","",IF(Table4[[#This Row],[Kexpansion]]="","0",((Table4[[#This Row],[Velocity (m/s)]]^2)/2)*Table4[[#This Row],[Kexpansion]]))</f>
        <v/>
      </c>
      <c r="S1684" s="92" t="str">
        <f>IF(Table4[[#This Row],[Segment]]="","",IF(Table4[[#This Row],[Kcontraction]]="","0",((Table4[[#This Row],[Velocity (m/s)]]^2)/2)*Table4[[#This Row],[Kcontraction]]))</f>
        <v/>
      </c>
      <c r="T1684" s="89" t="str">
        <f>IF(Table4[[#This Row],[Segment]]="","",SUMIF($Y$7:$Y$2000,Table4[[#This Row],[Segment]],$AD$7:$AD$2000))</f>
        <v/>
      </c>
      <c r="U1684" s="95" t="str">
        <f>IF(Table4[[#This Row],[Segment]]="","",Table4[[#This Row],[Hfriction (J/kg)]]+Table4[[#This Row],[Hexpansions (J/kg)]]+Table4[[#This Row],[Hcontractions (J/kg)]]+Table4[[#This Row],[Hf (J/kg)]])</f>
        <v/>
      </c>
      <c r="V1684" s="95" t="str">
        <f>IF(Table4[[#This Row],[Segment]]="","",Table4[[#This Row],[Total Friction Loss (J/kg)]]*Table3[Density (kg/m3)])</f>
        <v/>
      </c>
      <c r="W1684" s="95" t="str">
        <f>IF(Table4[[#This Row],[Segment]]="","",Table4[[#This Row],[Total Pressure Drop (Pa)]]/1000)</f>
        <v/>
      </c>
      <c r="Y1684" s="82" t="str">
        <f>IF('Set Up'!D1907="","",'Set Up'!D1907)</f>
        <v/>
      </c>
      <c r="Z1684" s="82" t="str">
        <f>IF('Set Up'!E1907="","",'Set Up'!E1907)</f>
        <v/>
      </c>
      <c r="AA1684" s="82" t="str">
        <f>IF('Set Up'!F1907="","",'Set Up'!F1907)</f>
        <v/>
      </c>
      <c r="AB1684" s="82" t="str">
        <f>IF('Set Up'!G1907="","",'Set Up'!G1907)</f>
        <v/>
      </c>
      <c r="AC1684" s="82" t="str">
        <f t="array" ref="AC1684">IF(Y1684="","",INDEX(Data!$G$4:$G$51,MATCH(Table7[[#This Row],[Fitting]]&amp;Table7[[#This Row],[Fitting Subtype]],Data!$E$4:$E$51&amp;Data!$F$4:$F$51,0)))</f>
        <v/>
      </c>
      <c r="AD1684" s="89" t="str">
        <f>IF(Table7[[#This Row],[Segment]]="","",Table7[[#This Row],[Quantity]]*Table7[[#This Row],[Kf]]*(((INDEX(Table4[Velocity (m/s)],MATCH(Table7[[#This Row],[Segment]],Table4[Segment],0)))^2)/2))</f>
        <v/>
      </c>
      <c r="AF1684" s="82" t="str">
        <f>Table4[[#This Row],[Segment]]</f>
        <v/>
      </c>
      <c r="AG1684" s="75"/>
      <c r="AH1684" s="82" t="str">
        <f>IF(Table5[[#This Row],[Segment]]="","",AG1684-Table4[[#This Row],[Total Pressure Drop (kPa)]])</f>
        <v/>
      </c>
    </row>
    <row r="1685" spans="1:34" x14ac:dyDescent="0.25">
      <c r="A1685" s="95" t="str">
        <f>IF('Set Up'!A1682="","",'Set Up'!A1682)</f>
        <v/>
      </c>
      <c r="B1685" s="75" t="s">
        <v>81</v>
      </c>
      <c r="C1685" s="85"/>
      <c r="D1685" s="86" t="str">
        <f>IF(Table4[[#This Row],[Diameter (in)]]="","",(((CONVERT(Table4[[#This Row],[Diameter (in)]],"in","m"))/2)^2)*PI())</f>
        <v/>
      </c>
      <c r="E1685" s="87" t="str">
        <f>IF(Table4[[#This Row],[Area (m2)]]="","",$D$4/Table4[[#This Row],[Area (m2)]])</f>
        <v/>
      </c>
      <c r="F1685" s="85">
        <f t="shared" si="26"/>
        <v>4.6951999999999998</v>
      </c>
      <c r="G1685" s="88" t="str">
        <f>IF(Table4[[#This Row],[Segment]]="","",(CONVERT(Table4[[#This Row],[Diameter (in)]],"in","m")*$B$4*Table4[[#This Row],[Velocity (m/s)]])/$C$4)</f>
        <v/>
      </c>
      <c r="H1685" s="96" t="str">
        <f>IF(Table4[[#This Row],[Segment]]="","",IF(Table4[[#This Row],[Teynold''s Number]]&gt;4000,"TURBULENT","LAMINAR"))</f>
        <v/>
      </c>
      <c r="I1685" s="86" t="str">
        <f>IF(Table4[[#This Row],[Segment]]="","",INDEX(Data!C1682:C1696,MATCH(Table4[Material],Data!B1682:B1696,0)))</f>
        <v/>
      </c>
      <c r="J1685" s="89" t="str">
        <f>IF(Table4[[#This Row],[ε (m)]]="","",Table4[[#This Row],[ε (m)]]/(CONVERT(Table4[[#This Row],[Diameter (in)]],"in","m")))</f>
        <v/>
      </c>
      <c r="K1685" s="96" t="str">
        <f>IF(Table4[[#This Row],[Regime]]="LAMINAR",16/Table4[[#This Row],[Teynold''s Number]],"-")</f>
        <v>-</v>
      </c>
      <c r="L1685" s="86"/>
      <c r="M1685" s="97" t="str">
        <f>IF(Table4[[#This Row],[Regime]]="TURBULENT",(((-4*LOG10(Table4[[#This Row],[ε/D]]/3.7+1.256/(Table4[[#This Row],[Teynold''s Number]]*SQRT(Table4[[#This Row],[f turbulent (guess)]]))))^-1)^2),"")</f>
        <v/>
      </c>
      <c r="N1685" s="91" t="str">
        <f>IF(Table4[[#This Row],[f turbulent]]="","",Table4[[#This Row],[f turbulent (guess)]]-Table4[[#This Row],[f turbulent]])</f>
        <v/>
      </c>
      <c r="O1685" s="87">
        <f>IF(Table4[[#This Row],[Segment]]="",0,IF(C1686="",0,IF(C1686&lt;=Table4[[#This Row],[Diameter (in)]],0,1-(D1685/D1686))))</f>
        <v>0</v>
      </c>
      <c r="P1685" s="92" t="str">
        <f>IF(Table4[[#This Row],[Segment]]="","",IF(C1685&gt;C1686,"",IF(C1686="",0.55,(0.55*(1-D1686/D1685)))))</f>
        <v/>
      </c>
      <c r="Q168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85" s="92" t="str">
        <f>IF(Table4[[#This Row],[Segment]]="","",IF(Table4[[#This Row],[Kexpansion]]="","0",((Table4[[#This Row],[Velocity (m/s)]]^2)/2)*Table4[[#This Row],[Kexpansion]]))</f>
        <v/>
      </c>
      <c r="S1685" s="92" t="str">
        <f>IF(Table4[[#This Row],[Segment]]="","",IF(Table4[[#This Row],[Kcontraction]]="","0",((Table4[[#This Row],[Velocity (m/s)]]^2)/2)*Table4[[#This Row],[Kcontraction]]))</f>
        <v/>
      </c>
      <c r="T1685" s="89" t="str">
        <f>IF(Table4[[#This Row],[Segment]]="","",SUMIF($Y$7:$Y$2000,Table4[[#This Row],[Segment]],$AD$7:$AD$2000))</f>
        <v/>
      </c>
      <c r="U1685" s="95" t="str">
        <f>IF(Table4[[#This Row],[Segment]]="","",Table4[[#This Row],[Hfriction (J/kg)]]+Table4[[#This Row],[Hexpansions (J/kg)]]+Table4[[#This Row],[Hcontractions (J/kg)]]+Table4[[#This Row],[Hf (J/kg)]])</f>
        <v/>
      </c>
      <c r="V1685" s="95" t="str">
        <f>IF(Table4[[#This Row],[Segment]]="","",Table4[[#This Row],[Total Friction Loss (J/kg)]]*Table3[Density (kg/m3)])</f>
        <v/>
      </c>
      <c r="W1685" s="95" t="str">
        <f>IF(Table4[[#This Row],[Segment]]="","",Table4[[#This Row],[Total Pressure Drop (Pa)]]/1000)</f>
        <v/>
      </c>
      <c r="Y1685" s="82" t="str">
        <f>IF('Set Up'!D1908="","",'Set Up'!D1908)</f>
        <v/>
      </c>
      <c r="Z1685" s="82" t="str">
        <f>IF('Set Up'!E1908="","",'Set Up'!E1908)</f>
        <v/>
      </c>
      <c r="AA1685" s="82" t="str">
        <f>IF('Set Up'!F1908="","",'Set Up'!F1908)</f>
        <v/>
      </c>
      <c r="AB1685" s="82" t="str">
        <f>IF('Set Up'!G1908="","",'Set Up'!G1908)</f>
        <v/>
      </c>
      <c r="AC1685" s="82" t="str">
        <f t="array" ref="AC1685">IF(Y1685="","",INDEX(Data!$G$4:$G$51,MATCH(Table7[[#This Row],[Fitting]]&amp;Table7[[#This Row],[Fitting Subtype]],Data!$E$4:$E$51&amp;Data!$F$4:$F$51,0)))</f>
        <v/>
      </c>
      <c r="AD1685" s="89" t="str">
        <f>IF(Table7[[#This Row],[Segment]]="","",Table7[[#This Row],[Quantity]]*Table7[[#This Row],[Kf]]*(((INDEX(Table4[Velocity (m/s)],MATCH(Table7[[#This Row],[Segment]],Table4[Segment],0)))^2)/2))</f>
        <v/>
      </c>
      <c r="AF1685" s="82" t="str">
        <f>Table4[[#This Row],[Segment]]</f>
        <v/>
      </c>
      <c r="AG1685" s="75"/>
      <c r="AH1685" s="82" t="str">
        <f>IF(Table5[[#This Row],[Segment]]="","",AG1685-Table4[[#This Row],[Total Pressure Drop (kPa)]])</f>
        <v/>
      </c>
    </row>
    <row r="1686" spans="1:34" x14ac:dyDescent="0.25">
      <c r="A1686" s="95" t="str">
        <f>IF('Set Up'!A1683="","",'Set Up'!A1683)</f>
        <v/>
      </c>
      <c r="B1686" s="75" t="s">
        <v>81</v>
      </c>
      <c r="C1686" s="85"/>
      <c r="D1686" s="86" t="str">
        <f>IF(Table4[[#This Row],[Diameter (in)]]="","",(((CONVERT(Table4[[#This Row],[Diameter (in)]],"in","m"))/2)^2)*PI())</f>
        <v/>
      </c>
      <c r="E1686" s="87" t="str">
        <f>IF(Table4[[#This Row],[Area (m2)]]="","",$D$4/Table4[[#This Row],[Area (m2)]])</f>
        <v/>
      </c>
      <c r="F1686" s="85">
        <f t="shared" si="26"/>
        <v>4.6951999999999998</v>
      </c>
      <c r="G1686" s="88" t="str">
        <f>IF(Table4[[#This Row],[Segment]]="","",(CONVERT(Table4[[#This Row],[Diameter (in)]],"in","m")*$B$4*Table4[[#This Row],[Velocity (m/s)]])/$C$4)</f>
        <v/>
      </c>
      <c r="H1686" s="96" t="str">
        <f>IF(Table4[[#This Row],[Segment]]="","",IF(Table4[[#This Row],[Teynold''s Number]]&gt;4000,"TURBULENT","LAMINAR"))</f>
        <v/>
      </c>
      <c r="I1686" s="86" t="str">
        <f>IF(Table4[[#This Row],[Segment]]="","",INDEX(Data!C1683:C1697,MATCH(Table4[Material],Data!B1683:B1697,0)))</f>
        <v/>
      </c>
      <c r="J1686" s="89" t="str">
        <f>IF(Table4[[#This Row],[ε (m)]]="","",Table4[[#This Row],[ε (m)]]/(CONVERT(Table4[[#This Row],[Diameter (in)]],"in","m")))</f>
        <v/>
      </c>
      <c r="K1686" s="96" t="str">
        <f>IF(Table4[[#This Row],[Regime]]="LAMINAR",16/Table4[[#This Row],[Teynold''s Number]],"-")</f>
        <v>-</v>
      </c>
      <c r="L1686" s="86"/>
      <c r="M1686" s="97" t="str">
        <f>IF(Table4[[#This Row],[Regime]]="TURBULENT",(((-4*LOG10(Table4[[#This Row],[ε/D]]/3.7+1.256/(Table4[[#This Row],[Teynold''s Number]]*SQRT(Table4[[#This Row],[f turbulent (guess)]]))))^-1)^2),"")</f>
        <v/>
      </c>
      <c r="N1686" s="91" t="str">
        <f>IF(Table4[[#This Row],[f turbulent]]="","",Table4[[#This Row],[f turbulent (guess)]]-Table4[[#This Row],[f turbulent]])</f>
        <v/>
      </c>
      <c r="O1686" s="87">
        <f>IF(Table4[[#This Row],[Segment]]="",0,IF(C1687="",0,IF(C1687&lt;=Table4[[#This Row],[Diameter (in)]],0,1-(D1686/D1687))))</f>
        <v>0</v>
      </c>
      <c r="P1686" s="92" t="str">
        <f>IF(Table4[[#This Row],[Segment]]="","",IF(C1686&gt;C1687,"",IF(C1687="",0.55,(0.55*(1-D1687/D1686)))))</f>
        <v/>
      </c>
      <c r="Q168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86" s="92" t="str">
        <f>IF(Table4[[#This Row],[Segment]]="","",IF(Table4[[#This Row],[Kexpansion]]="","0",((Table4[[#This Row],[Velocity (m/s)]]^2)/2)*Table4[[#This Row],[Kexpansion]]))</f>
        <v/>
      </c>
      <c r="S1686" s="92" t="str">
        <f>IF(Table4[[#This Row],[Segment]]="","",IF(Table4[[#This Row],[Kcontraction]]="","0",((Table4[[#This Row],[Velocity (m/s)]]^2)/2)*Table4[[#This Row],[Kcontraction]]))</f>
        <v/>
      </c>
      <c r="T1686" s="89" t="str">
        <f>IF(Table4[[#This Row],[Segment]]="","",SUMIF($Y$7:$Y$2000,Table4[[#This Row],[Segment]],$AD$7:$AD$2000))</f>
        <v/>
      </c>
      <c r="U1686" s="95" t="str">
        <f>IF(Table4[[#This Row],[Segment]]="","",Table4[[#This Row],[Hfriction (J/kg)]]+Table4[[#This Row],[Hexpansions (J/kg)]]+Table4[[#This Row],[Hcontractions (J/kg)]]+Table4[[#This Row],[Hf (J/kg)]])</f>
        <v/>
      </c>
      <c r="V1686" s="95" t="str">
        <f>IF(Table4[[#This Row],[Segment]]="","",Table4[[#This Row],[Total Friction Loss (J/kg)]]*Table3[Density (kg/m3)])</f>
        <v/>
      </c>
      <c r="W1686" s="95" t="str">
        <f>IF(Table4[[#This Row],[Segment]]="","",Table4[[#This Row],[Total Pressure Drop (Pa)]]/1000)</f>
        <v/>
      </c>
      <c r="Y1686" s="82" t="str">
        <f>IF('Set Up'!D1909="","",'Set Up'!D1909)</f>
        <v/>
      </c>
      <c r="Z1686" s="82" t="str">
        <f>IF('Set Up'!E1909="","",'Set Up'!E1909)</f>
        <v/>
      </c>
      <c r="AA1686" s="82" t="str">
        <f>IF('Set Up'!F1909="","",'Set Up'!F1909)</f>
        <v/>
      </c>
      <c r="AB1686" s="82" t="str">
        <f>IF('Set Up'!G1909="","",'Set Up'!G1909)</f>
        <v/>
      </c>
      <c r="AC1686" s="82" t="str">
        <f t="array" ref="AC1686">IF(Y1686="","",INDEX(Data!$G$4:$G$51,MATCH(Table7[[#This Row],[Fitting]]&amp;Table7[[#This Row],[Fitting Subtype]],Data!$E$4:$E$51&amp;Data!$F$4:$F$51,0)))</f>
        <v/>
      </c>
      <c r="AD1686" s="89" t="str">
        <f>IF(Table7[[#This Row],[Segment]]="","",Table7[[#This Row],[Quantity]]*Table7[[#This Row],[Kf]]*(((INDEX(Table4[Velocity (m/s)],MATCH(Table7[[#This Row],[Segment]],Table4[Segment],0)))^2)/2))</f>
        <v/>
      </c>
      <c r="AF1686" s="82" t="str">
        <f>Table4[[#This Row],[Segment]]</f>
        <v/>
      </c>
      <c r="AG1686" s="75"/>
      <c r="AH1686" s="82" t="str">
        <f>IF(Table5[[#This Row],[Segment]]="","",AG1686-Table4[[#This Row],[Total Pressure Drop (kPa)]])</f>
        <v/>
      </c>
    </row>
    <row r="1687" spans="1:34" x14ac:dyDescent="0.25">
      <c r="A1687" s="95" t="str">
        <f>IF('Set Up'!A1684="","",'Set Up'!A1684)</f>
        <v/>
      </c>
      <c r="B1687" s="75" t="s">
        <v>81</v>
      </c>
      <c r="C1687" s="85"/>
      <c r="D1687" s="86" t="str">
        <f>IF(Table4[[#This Row],[Diameter (in)]]="","",(((CONVERT(Table4[[#This Row],[Diameter (in)]],"in","m"))/2)^2)*PI())</f>
        <v/>
      </c>
      <c r="E1687" s="87" t="str">
        <f>IF(Table4[[#This Row],[Area (m2)]]="","",$D$4/Table4[[#This Row],[Area (m2)]])</f>
        <v/>
      </c>
      <c r="F1687" s="85">
        <f t="shared" si="26"/>
        <v>4.6951999999999998</v>
      </c>
      <c r="G1687" s="88" t="str">
        <f>IF(Table4[[#This Row],[Segment]]="","",(CONVERT(Table4[[#This Row],[Diameter (in)]],"in","m")*$B$4*Table4[[#This Row],[Velocity (m/s)]])/$C$4)</f>
        <v/>
      </c>
      <c r="H1687" s="96" t="str">
        <f>IF(Table4[[#This Row],[Segment]]="","",IF(Table4[[#This Row],[Teynold''s Number]]&gt;4000,"TURBULENT","LAMINAR"))</f>
        <v/>
      </c>
      <c r="I1687" s="86" t="str">
        <f>IF(Table4[[#This Row],[Segment]]="","",INDEX(Data!C1684:C1698,MATCH(Table4[Material],Data!B1684:B1698,0)))</f>
        <v/>
      </c>
      <c r="J1687" s="89" t="str">
        <f>IF(Table4[[#This Row],[ε (m)]]="","",Table4[[#This Row],[ε (m)]]/(CONVERT(Table4[[#This Row],[Diameter (in)]],"in","m")))</f>
        <v/>
      </c>
      <c r="K1687" s="96" t="str">
        <f>IF(Table4[[#This Row],[Regime]]="LAMINAR",16/Table4[[#This Row],[Teynold''s Number]],"-")</f>
        <v>-</v>
      </c>
      <c r="L1687" s="86"/>
      <c r="M1687" s="97" t="str">
        <f>IF(Table4[[#This Row],[Regime]]="TURBULENT",(((-4*LOG10(Table4[[#This Row],[ε/D]]/3.7+1.256/(Table4[[#This Row],[Teynold''s Number]]*SQRT(Table4[[#This Row],[f turbulent (guess)]]))))^-1)^2),"")</f>
        <v/>
      </c>
      <c r="N1687" s="91" t="str">
        <f>IF(Table4[[#This Row],[f turbulent]]="","",Table4[[#This Row],[f turbulent (guess)]]-Table4[[#This Row],[f turbulent]])</f>
        <v/>
      </c>
      <c r="O1687" s="87">
        <f>IF(Table4[[#This Row],[Segment]]="",0,IF(C1688="",0,IF(C1688&lt;=Table4[[#This Row],[Diameter (in)]],0,1-(D1687/D1688))))</f>
        <v>0</v>
      </c>
      <c r="P1687" s="92" t="str">
        <f>IF(Table4[[#This Row],[Segment]]="","",IF(C1687&gt;C1688,"",IF(C1688="",0.55,(0.55*(1-D1688/D1687)))))</f>
        <v/>
      </c>
      <c r="Q168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87" s="92" t="str">
        <f>IF(Table4[[#This Row],[Segment]]="","",IF(Table4[[#This Row],[Kexpansion]]="","0",((Table4[[#This Row],[Velocity (m/s)]]^2)/2)*Table4[[#This Row],[Kexpansion]]))</f>
        <v/>
      </c>
      <c r="S1687" s="92" t="str">
        <f>IF(Table4[[#This Row],[Segment]]="","",IF(Table4[[#This Row],[Kcontraction]]="","0",((Table4[[#This Row],[Velocity (m/s)]]^2)/2)*Table4[[#This Row],[Kcontraction]]))</f>
        <v/>
      </c>
      <c r="T1687" s="89" t="str">
        <f>IF(Table4[[#This Row],[Segment]]="","",SUMIF($Y$7:$Y$2000,Table4[[#This Row],[Segment]],$AD$7:$AD$2000))</f>
        <v/>
      </c>
      <c r="U1687" s="95" t="str">
        <f>IF(Table4[[#This Row],[Segment]]="","",Table4[[#This Row],[Hfriction (J/kg)]]+Table4[[#This Row],[Hexpansions (J/kg)]]+Table4[[#This Row],[Hcontractions (J/kg)]]+Table4[[#This Row],[Hf (J/kg)]])</f>
        <v/>
      </c>
      <c r="V1687" s="95" t="str">
        <f>IF(Table4[[#This Row],[Segment]]="","",Table4[[#This Row],[Total Friction Loss (J/kg)]]*Table3[Density (kg/m3)])</f>
        <v/>
      </c>
      <c r="W1687" s="95" t="str">
        <f>IF(Table4[[#This Row],[Segment]]="","",Table4[[#This Row],[Total Pressure Drop (Pa)]]/1000)</f>
        <v/>
      </c>
      <c r="Y1687" s="82" t="str">
        <f>IF('Set Up'!D1910="","",'Set Up'!D1910)</f>
        <v/>
      </c>
      <c r="Z1687" s="82" t="str">
        <f>IF('Set Up'!E1910="","",'Set Up'!E1910)</f>
        <v/>
      </c>
      <c r="AA1687" s="82" t="str">
        <f>IF('Set Up'!F1910="","",'Set Up'!F1910)</f>
        <v/>
      </c>
      <c r="AB1687" s="82" t="str">
        <f>IF('Set Up'!G1910="","",'Set Up'!G1910)</f>
        <v/>
      </c>
      <c r="AC1687" s="82" t="str">
        <f t="array" ref="AC1687">IF(Y1687="","",INDEX(Data!$G$4:$G$51,MATCH(Table7[[#This Row],[Fitting]]&amp;Table7[[#This Row],[Fitting Subtype]],Data!$E$4:$E$51&amp;Data!$F$4:$F$51,0)))</f>
        <v/>
      </c>
      <c r="AD1687" s="89" t="str">
        <f>IF(Table7[[#This Row],[Segment]]="","",Table7[[#This Row],[Quantity]]*Table7[[#This Row],[Kf]]*(((INDEX(Table4[Velocity (m/s)],MATCH(Table7[[#This Row],[Segment]],Table4[Segment],0)))^2)/2))</f>
        <v/>
      </c>
      <c r="AF1687" s="82" t="str">
        <f>Table4[[#This Row],[Segment]]</f>
        <v/>
      </c>
      <c r="AG1687" s="75"/>
      <c r="AH1687" s="82" t="str">
        <f>IF(Table5[[#This Row],[Segment]]="","",AG1687-Table4[[#This Row],[Total Pressure Drop (kPa)]])</f>
        <v/>
      </c>
    </row>
    <row r="1688" spans="1:34" x14ac:dyDescent="0.25">
      <c r="A1688" s="95" t="str">
        <f>IF('Set Up'!A1685="","",'Set Up'!A1685)</f>
        <v/>
      </c>
      <c r="B1688" s="75" t="s">
        <v>81</v>
      </c>
      <c r="C1688" s="85"/>
      <c r="D1688" s="86" t="str">
        <f>IF(Table4[[#This Row],[Diameter (in)]]="","",(((CONVERT(Table4[[#This Row],[Diameter (in)]],"in","m"))/2)^2)*PI())</f>
        <v/>
      </c>
      <c r="E1688" s="87" t="str">
        <f>IF(Table4[[#This Row],[Area (m2)]]="","",$D$4/Table4[[#This Row],[Area (m2)]])</f>
        <v/>
      </c>
      <c r="F1688" s="85">
        <f t="shared" si="26"/>
        <v>4.6951999999999998</v>
      </c>
      <c r="G1688" s="88" t="str">
        <f>IF(Table4[[#This Row],[Segment]]="","",(CONVERT(Table4[[#This Row],[Diameter (in)]],"in","m")*$B$4*Table4[[#This Row],[Velocity (m/s)]])/$C$4)</f>
        <v/>
      </c>
      <c r="H1688" s="96" t="str">
        <f>IF(Table4[[#This Row],[Segment]]="","",IF(Table4[[#This Row],[Teynold''s Number]]&gt;4000,"TURBULENT","LAMINAR"))</f>
        <v/>
      </c>
      <c r="I1688" s="86" t="str">
        <f>IF(Table4[[#This Row],[Segment]]="","",INDEX(Data!C1685:C1699,MATCH(Table4[Material],Data!B1685:B1699,0)))</f>
        <v/>
      </c>
      <c r="J1688" s="89" t="str">
        <f>IF(Table4[[#This Row],[ε (m)]]="","",Table4[[#This Row],[ε (m)]]/(CONVERT(Table4[[#This Row],[Diameter (in)]],"in","m")))</f>
        <v/>
      </c>
      <c r="K1688" s="96" t="str">
        <f>IF(Table4[[#This Row],[Regime]]="LAMINAR",16/Table4[[#This Row],[Teynold''s Number]],"-")</f>
        <v>-</v>
      </c>
      <c r="L1688" s="86"/>
      <c r="M1688" s="97" t="str">
        <f>IF(Table4[[#This Row],[Regime]]="TURBULENT",(((-4*LOG10(Table4[[#This Row],[ε/D]]/3.7+1.256/(Table4[[#This Row],[Teynold''s Number]]*SQRT(Table4[[#This Row],[f turbulent (guess)]]))))^-1)^2),"")</f>
        <v/>
      </c>
      <c r="N1688" s="91" t="str">
        <f>IF(Table4[[#This Row],[f turbulent]]="","",Table4[[#This Row],[f turbulent (guess)]]-Table4[[#This Row],[f turbulent]])</f>
        <v/>
      </c>
      <c r="O1688" s="87">
        <f>IF(Table4[[#This Row],[Segment]]="",0,IF(C1689="",0,IF(C1689&lt;=Table4[[#This Row],[Diameter (in)]],0,1-(D1688/D1689))))</f>
        <v>0</v>
      </c>
      <c r="P1688" s="92" t="str">
        <f>IF(Table4[[#This Row],[Segment]]="","",IF(C1688&gt;C1689,"",IF(C1689="",0.55,(0.55*(1-D1689/D1688)))))</f>
        <v/>
      </c>
      <c r="Q168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88" s="92" t="str">
        <f>IF(Table4[[#This Row],[Segment]]="","",IF(Table4[[#This Row],[Kexpansion]]="","0",((Table4[[#This Row],[Velocity (m/s)]]^2)/2)*Table4[[#This Row],[Kexpansion]]))</f>
        <v/>
      </c>
      <c r="S1688" s="92" t="str">
        <f>IF(Table4[[#This Row],[Segment]]="","",IF(Table4[[#This Row],[Kcontraction]]="","0",((Table4[[#This Row],[Velocity (m/s)]]^2)/2)*Table4[[#This Row],[Kcontraction]]))</f>
        <v/>
      </c>
      <c r="T1688" s="89" t="str">
        <f>IF(Table4[[#This Row],[Segment]]="","",SUMIF($Y$7:$Y$2000,Table4[[#This Row],[Segment]],$AD$7:$AD$2000))</f>
        <v/>
      </c>
      <c r="U1688" s="95" t="str">
        <f>IF(Table4[[#This Row],[Segment]]="","",Table4[[#This Row],[Hfriction (J/kg)]]+Table4[[#This Row],[Hexpansions (J/kg)]]+Table4[[#This Row],[Hcontractions (J/kg)]]+Table4[[#This Row],[Hf (J/kg)]])</f>
        <v/>
      </c>
      <c r="V1688" s="95" t="str">
        <f>IF(Table4[[#This Row],[Segment]]="","",Table4[[#This Row],[Total Friction Loss (J/kg)]]*Table3[Density (kg/m3)])</f>
        <v/>
      </c>
      <c r="W1688" s="95" t="str">
        <f>IF(Table4[[#This Row],[Segment]]="","",Table4[[#This Row],[Total Pressure Drop (Pa)]]/1000)</f>
        <v/>
      </c>
      <c r="Y1688" s="82" t="str">
        <f>IF('Set Up'!D1911="","",'Set Up'!D1911)</f>
        <v/>
      </c>
      <c r="Z1688" s="82" t="str">
        <f>IF('Set Up'!E1911="","",'Set Up'!E1911)</f>
        <v/>
      </c>
      <c r="AA1688" s="82" t="str">
        <f>IF('Set Up'!F1911="","",'Set Up'!F1911)</f>
        <v/>
      </c>
      <c r="AB1688" s="82" t="str">
        <f>IF('Set Up'!G1911="","",'Set Up'!G1911)</f>
        <v/>
      </c>
      <c r="AC1688" s="82" t="str">
        <f t="array" ref="AC1688">IF(Y1688="","",INDEX(Data!$G$4:$G$51,MATCH(Table7[[#This Row],[Fitting]]&amp;Table7[[#This Row],[Fitting Subtype]],Data!$E$4:$E$51&amp;Data!$F$4:$F$51,0)))</f>
        <v/>
      </c>
      <c r="AD1688" s="89" t="str">
        <f>IF(Table7[[#This Row],[Segment]]="","",Table7[[#This Row],[Quantity]]*Table7[[#This Row],[Kf]]*(((INDEX(Table4[Velocity (m/s)],MATCH(Table7[[#This Row],[Segment]],Table4[Segment],0)))^2)/2))</f>
        <v/>
      </c>
      <c r="AF1688" s="82" t="str">
        <f>Table4[[#This Row],[Segment]]</f>
        <v/>
      </c>
      <c r="AG1688" s="75"/>
      <c r="AH1688" s="82" t="str">
        <f>IF(Table5[[#This Row],[Segment]]="","",AG1688-Table4[[#This Row],[Total Pressure Drop (kPa)]])</f>
        <v/>
      </c>
    </row>
    <row r="1689" spans="1:34" x14ac:dyDescent="0.25">
      <c r="A1689" s="95" t="str">
        <f>IF('Set Up'!A1686="","",'Set Up'!A1686)</f>
        <v/>
      </c>
      <c r="B1689" s="75" t="s">
        <v>81</v>
      </c>
      <c r="C1689" s="85"/>
      <c r="D1689" s="86" t="str">
        <f>IF(Table4[[#This Row],[Diameter (in)]]="","",(((CONVERT(Table4[[#This Row],[Diameter (in)]],"in","m"))/2)^2)*PI())</f>
        <v/>
      </c>
      <c r="E1689" s="87" t="str">
        <f>IF(Table4[[#This Row],[Area (m2)]]="","",$D$4/Table4[[#This Row],[Area (m2)]])</f>
        <v/>
      </c>
      <c r="F1689" s="85">
        <f t="shared" si="26"/>
        <v>4.6951999999999998</v>
      </c>
      <c r="G1689" s="88" t="str">
        <f>IF(Table4[[#This Row],[Segment]]="","",(CONVERT(Table4[[#This Row],[Diameter (in)]],"in","m")*$B$4*Table4[[#This Row],[Velocity (m/s)]])/$C$4)</f>
        <v/>
      </c>
      <c r="H1689" s="96" t="str">
        <f>IF(Table4[[#This Row],[Segment]]="","",IF(Table4[[#This Row],[Teynold''s Number]]&gt;4000,"TURBULENT","LAMINAR"))</f>
        <v/>
      </c>
      <c r="I1689" s="86" t="str">
        <f>IF(Table4[[#This Row],[Segment]]="","",INDEX(Data!C1686:C1700,MATCH(Table4[Material],Data!B1686:B1700,0)))</f>
        <v/>
      </c>
      <c r="J1689" s="89" t="str">
        <f>IF(Table4[[#This Row],[ε (m)]]="","",Table4[[#This Row],[ε (m)]]/(CONVERT(Table4[[#This Row],[Diameter (in)]],"in","m")))</f>
        <v/>
      </c>
      <c r="K1689" s="96" t="str">
        <f>IF(Table4[[#This Row],[Regime]]="LAMINAR",16/Table4[[#This Row],[Teynold''s Number]],"-")</f>
        <v>-</v>
      </c>
      <c r="L1689" s="86"/>
      <c r="M1689" s="97" t="str">
        <f>IF(Table4[[#This Row],[Regime]]="TURBULENT",(((-4*LOG10(Table4[[#This Row],[ε/D]]/3.7+1.256/(Table4[[#This Row],[Teynold''s Number]]*SQRT(Table4[[#This Row],[f turbulent (guess)]]))))^-1)^2),"")</f>
        <v/>
      </c>
      <c r="N1689" s="91" t="str">
        <f>IF(Table4[[#This Row],[f turbulent]]="","",Table4[[#This Row],[f turbulent (guess)]]-Table4[[#This Row],[f turbulent]])</f>
        <v/>
      </c>
      <c r="O1689" s="87">
        <f>IF(Table4[[#This Row],[Segment]]="",0,IF(C1690="",0,IF(C1690&lt;=Table4[[#This Row],[Diameter (in)]],0,1-(D1689/D1690))))</f>
        <v>0</v>
      </c>
      <c r="P1689" s="92" t="str">
        <f>IF(Table4[[#This Row],[Segment]]="","",IF(C1689&gt;C1690,"",IF(C1690="",0.55,(0.55*(1-D1690/D1689)))))</f>
        <v/>
      </c>
      <c r="Q168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89" s="92" t="str">
        <f>IF(Table4[[#This Row],[Segment]]="","",IF(Table4[[#This Row],[Kexpansion]]="","0",((Table4[[#This Row],[Velocity (m/s)]]^2)/2)*Table4[[#This Row],[Kexpansion]]))</f>
        <v/>
      </c>
      <c r="S1689" s="92" t="str">
        <f>IF(Table4[[#This Row],[Segment]]="","",IF(Table4[[#This Row],[Kcontraction]]="","0",((Table4[[#This Row],[Velocity (m/s)]]^2)/2)*Table4[[#This Row],[Kcontraction]]))</f>
        <v/>
      </c>
      <c r="T1689" s="89" t="str">
        <f>IF(Table4[[#This Row],[Segment]]="","",SUMIF($Y$7:$Y$2000,Table4[[#This Row],[Segment]],$AD$7:$AD$2000))</f>
        <v/>
      </c>
      <c r="U1689" s="95" t="str">
        <f>IF(Table4[[#This Row],[Segment]]="","",Table4[[#This Row],[Hfriction (J/kg)]]+Table4[[#This Row],[Hexpansions (J/kg)]]+Table4[[#This Row],[Hcontractions (J/kg)]]+Table4[[#This Row],[Hf (J/kg)]])</f>
        <v/>
      </c>
      <c r="V1689" s="95" t="str">
        <f>IF(Table4[[#This Row],[Segment]]="","",Table4[[#This Row],[Total Friction Loss (J/kg)]]*Table3[Density (kg/m3)])</f>
        <v/>
      </c>
      <c r="W1689" s="95" t="str">
        <f>IF(Table4[[#This Row],[Segment]]="","",Table4[[#This Row],[Total Pressure Drop (Pa)]]/1000)</f>
        <v/>
      </c>
      <c r="Y1689" s="82" t="str">
        <f>IF('Set Up'!D1912="","",'Set Up'!D1912)</f>
        <v/>
      </c>
      <c r="Z1689" s="82" t="str">
        <f>IF('Set Up'!E1912="","",'Set Up'!E1912)</f>
        <v/>
      </c>
      <c r="AA1689" s="82" t="str">
        <f>IF('Set Up'!F1912="","",'Set Up'!F1912)</f>
        <v/>
      </c>
      <c r="AB1689" s="82" t="str">
        <f>IF('Set Up'!G1912="","",'Set Up'!G1912)</f>
        <v/>
      </c>
      <c r="AC1689" s="82" t="str">
        <f t="array" ref="AC1689">IF(Y1689="","",INDEX(Data!$G$4:$G$51,MATCH(Table7[[#This Row],[Fitting]]&amp;Table7[[#This Row],[Fitting Subtype]],Data!$E$4:$E$51&amp;Data!$F$4:$F$51,0)))</f>
        <v/>
      </c>
      <c r="AD1689" s="89" t="str">
        <f>IF(Table7[[#This Row],[Segment]]="","",Table7[[#This Row],[Quantity]]*Table7[[#This Row],[Kf]]*(((INDEX(Table4[Velocity (m/s)],MATCH(Table7[[#This Row],[Segment]],Table4[Segment],0)))^2)/2))</f>
        <v/>
      </c>
      <c r="AF1689" s="82" t="str">
        <f>Table4[[#This Row],[Segment]]</f>
        <v/>
      </c>
      <c r="AG1689" s="75"/>
      <c r="AH1689" s="82" t="str">
        <f>IF(Table5[[#This Row],[Segment]]="","",AG1689-Table4[[#This Row],[Total Pressure Drop (kPa)]])</f>
        <v/>
      </c>
    </row>
    <row r="1690" spans="1:34" x14ac:dyDescent="0.25">
      <c r="A1690" s="95" t="str">
        <f>IF('Set Up'!A1687="","",'Set Up'!A1687)</f>
        <v/>
      </c>
      <c r="B1690" s="75" t="s">
        <v>81</v>
      </c>
      <c r="C1690" s="85"/>
      <c r="D1690" s="86" t="str">
        <f>IF(Table4[[#This Row],[Diameter (in)]]="","",(((CONVERT(Table4[[#This Row],[Diameter (in)]],"in","m"))/2)^2)*PI())</f>
        <v/>
      </c>
      <c r="E1690" s="87" t="str">
        <f>IF(Table4[[#This Row],[Area (m2)]]="","",$D$4/Table4[[#This Row],[Area (m2)]])</f>
        <v/>
      </c>
      <c r="F1690" s="85">
        <f t="shared" si="26"/>
        <v>4.6951999999999998</v>
      </c>
      <c r="G1690" s="88" t="str">
        <f>IF(Table4[[#This Row],[Segment]]="","",(CONVERT(Table4[[#This Row],[Diameter (in)]],"in","m")*$B$4*Table4[[#This Row],[Velocity (m/s)]])/$C$4)</f>
        <v/>
      </c>
      <c r="H1690" s="96" t="str">
        <f>IF(Table4[[#This Row],[Segment]]="","",IF(Table4[[#This Row],[Teynold''s Number]]&gt;4000,"TURBULENT","LAMINAR"))</f>
        <v/>
      </c>
      <c r="I1690" s="86" t="str">
        <f>IF(Table4[[#This Row],[Segment]]="","",INDEX(Data!C1687:C1701,MATCH(Table4[Material],Data!B1687:B1701,0)))</f>
        <v/>
      </c>
      <c r="J1690" s="89" t="str">
        <f>IF(Table4[[#This Row],[ε (m)]]="","",Table4[[#This Row],[ε (m)]]/(CONVERT(Table4[[#This Row],[Diameter (in)]],"in","m")))</f>
        <v/>
      </c>
      <c r="K1690" s="96" t="str">
        <f>IF(Table4[[#This Row],[Regime]]="LAMINAR",16/Table4[[#This Row],[Teynold''s Number]],"-")</f>
        <v>-</v>
      </c>
      <c r="L1690" s="86"/>
      <c r="M1690" s="97" t="str">
        <f>IF(Table4[[#This Row],[Regime]]="TURBULENT",(((-4*LOG10(Table4[[#This Row],[ε/D]]/3.7+1.256/(Table4[[#This Row],[Teynold''s Number]]*SQRT(Table4[[#This Row],[f turbulent (guess)]]))))^-1)^2),"")</f>
        <v/>
      </c>
      <c r="N1690" s="91" t="str">
        <f>IF(Table4[[#This Row],[f turbulent]]="","",Table4[[#This Row],[f turbulent (guess)]]-Table4[[#This Row],[f turbulent]])</f>
        <v/>
      </c>
      <c r="O1690" s="87">
        <f>IF(Table4[[#This Row],[Segment]]="",0,IF(C1691="",0,IF(C1691&lt;=Table4[[#This Row],[Diameter (in)]],0,1-(D1690/D1691))))</f>
        <v>0</v>
      </c>
      <c r="P1690" s="92" t="str">
        <f>IF(Table4[[#This Row],[Segment]]="","",IF(C1690&gt;C1691,"",IF(C1691="",0.55,(0.55*(1-D1691/D1690)))))</f>
        <v/>
      </c>
      <c r="Q169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90" s="92" t="str">
        <f>IF(Table4[[#This Row],[Segment]]="","",IF(Table4[[#This Row],[Kexpansion]]="","0",((Table4[[#This Row],[Velocity (m/s)]]^2)/2)*Table4[[#This Row],[Kexpansion]]))</f>
        <v/>
      </c>
      <c r="S1690" s="92" t="str">
        <f>IF(Table4[[#This Row],[Segment]]="","",IF(Table4[[#This Row],[Kcontraction]]="","0",((Table4[[#This Row],[Velocity (m/s)]]^2)/2)*Table4[[#This Row],[Kcontraction]]))</f>
        <v/>
      </c>
      <c r="T1690" s="89" t="str">
        <f>IF(Table4[[#This Row],[Segment]]="","",SUMIF($Y$7:$Y$2000,Table4[[#This Row],[Segment]],$AD$7:$AD$2000))</f>
        <v/>
      </c>
      <c r="U1690" s="95" t="str">
        <f>IF(Table4[[#This Row],[Segment]]="","",Table4[[#This Row],[Hfriction (J/kg)]]+Table4[[#This Row],[Hexpansions (J/kg)]]+Table4[[#This Row],[Hcontractions (J/kg)]]+Table4[[#This Row],[Hf (J/kg)]])</f>
        <v/>
      </c>
      <c r="V1690" s="95" t="str">
        <f>IF(Table4[[#This Row],[Segment]]="","",Table4[[#This Row],[Total Friction Loss (J/kg)]]*Table3[Density (kg/m3)])</f>
        <v/>
      </c>
      <c r="W1690" s="95" t="str">
        <f>IF(Table4[[#This Row],[Segment]]="","",Table4[[#This Row],[Total Pressure Drop (Pa)]]/1000)</f>
        <v/>
      </c>
      <c r="Y1690" s="82" t="str">
        <f>IF('Set Up'!D1913="","",'Set Up'!D1913)</f>
        <v/>
      </c>
      <c r="Z1690" s="82" t="str">
        <f>IF('Set Up'!E1913="","",'Set Up'!E1913)</f>
        <v/>
      </c>
      <c r="AA1690" s="82" t="str">
        <f>IF('Set Up'!F1913="","",'Set Up'!F1913)</f>
        <v/>
      </c>
      <c r="AB1690" s="82" t="str">
        <f>IF('Set Up'!G1913="","",'Set Up'!G1913)</f>
        <v/>
      </c>
      <c r="AC1690" s="82" t="str">
        <f t="array" ref="AC1690">IF(Y1690="","",INDEX(Data!$G$4:$G$51,MATCH(Table7[[#This Row],[Fitting]]&amp;Table7[[#This Row],[Fitting Subtype]],Data!$E$4:$E$51&amp;Data!$F$4:$F$51,0)))</f>
        <v/>
      </c>
      <c r="AD1690" s="89" t="str">
        <f>IF(Table7[[#This Row],[Segment]]="","",Table7[[#This Row],[Quantity]]*Table7[[#This Row],[Kf]]*(((INDEX(Table4[Velocity (m/s)],MATCH(Table7[[#This Row],[Segment]],Table4[Segment],0)))^2)/2))</f>
        <v/>
      </c>
      <c r="AF1690" s="82" t="str">
        <f>Table4[[#This Row],[Segment]]</f>
        <v/>
      </c>
      <c r="AG1690" s="75"/>
      <c r="AH1690" s="82" t="str">
        <f>IF(Table5[[#This Row],[Segment]]="","",AG1690-Table4[[#This Row],[Total Pressure Drop (kPa)]])</f>
        <v/>
      </c>
    </row>
    <row r="1691" spans="1:34" x14ac:dyDescent="0.25">
      <c r="A1691" s="95" t="str">
        <f>IF('Set Up'!A1688="","",'Set Up'!A1688)</f>
        <v/>
      </c>
      <c r="B1691" s="75" t="s">
        <v>81</v>
      </c>
      <c r="C1691" s="85"/>
      <c r="D1691" s="86" t="str">
        <f>IF(Table4[[#This Row],[Diameter (in)]]="","",(((CONVERT(Table4[[#This Row],[Diameter (in)]],"in","m"))/2)^2)*PI())</f>
        <v/>
      </c>
      <c r="E1691" s="87" t="str">
        <f>IF(Table4[[#This Row],[Area (m2)]]="","",$D$4/Table4[[#This Row],[Area (m2)]])</f>
        <v/>
      </c>
      <c r="F1691" s="85">
        <f t="shared" si="26"/>
        <v>4.6951999999999998</v>
      </c>
      <c r="G1691" s="88" t="str">
        <f>IF(Table4[[#This Row],[Segment]]="","",(CONVERT(Table4[[#This Row],[Diameter (in)]],"in","m")*$B$4*Table4[[#This Row],[Velocity (m/s)]])/$C$4)</f>
        <v/>
      </c>
      <c r="H1691" s="96" t="str">
        <f>IF(Table4[[#This Row],[Segment]]="","",IF(Table4[[#This Row],[Teynold''s Number]]&gt;4000,"TURBULENT","LAMINAR"))</f>
        <v/>
      </c>
      <c r="I1691" s="86" t="str">
        <f>IF(Table4[[#This Row],[Segment]]="","",INDEX(Data!C1688:C1702,MATCH(Table4[Material],Data!B1688:B1702,0)))</f>
        <v/>
      </c>
      <c r="J1691" s="89" t="str">
        <f>IF(Table4[[#This Row],[ε (m)]]="","",Table4[[#This Row],[ε (m)]]/(CONVERT(Table4[[#This Row],[Diameter (in)]],"in","m")))</f>
        <v/>
      </c>
      <c r="K1691" s="96" t="str">
        <f>IF(Table4[[#This Row],[Regime]]="LAMINAR",16/Table4[[#This Row],[Teynold''s Number]],"-")</f>
        <v>-</v>
      </c>
      <c r="L1691" s="86"/>
      <c r="M1691" s="97" t="str">
        <f>IF(Table4[[#This Row],[Regime]]="TURBULENT",(((-4*LOG10(Table4[[#This Row],[ε/D]]/3.7+1.256/(Table4[[#This Row],[Teynold''s Number]]*SQRT(Table4[[#This Row],[f turbulent (guess)]]))))^-1)^2),"")</f>
        <v/>
      </c>
      <c r="N1691" s="91" t="str">
        <f>IF(Table4[[#This Row],[f turbulent]]="","",Table4[[#This Row],[f turbulent (guess)]]-Table4[[#This Row],[f turbulent]])</f>
        <v/>
      </c>
      <c r="O1691" s="87">
        <f>IF(Table4[[#This Row],[Segment]]="",0,IF(C1692="",0,IF(C1692&lt;=Table4[[#This Row],[Diameter (in)]],0,1-(D1691/D1692))))</f>
        <v>0</v>
      </c>
      <c r="P1691" s="92" t="str">
        <f>IF(Table4[[#This Row],[Segment]]="","",IF(C1691&gt;C1692,"",IF(C1692="",0.55,(0.55*(1-D1692/D1691)))))</f>
        <v/>
      </c>
      <c r="Q169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91" s="92" t="str">
        <f>IF(Table4[[#This Row],[Segment]]="","",IF(Table4[[#This Row],[Kexpansion]]="","0",((Table4[[#This Row],[Velocity (m/s)]]^2)/2)*Table4[[#This Row],[Kexpansion]]))</f>
        <v/>
      </c>
      <c r="S1691" s="92" t="str">
        <f>IF(Table4[[#This Row],[Segment]]="","",IF(Table4[[#This Row],[Kcontraction]]="","0",((Table4[[#This Row],[Velocity (m/s)]]^2)/2)*Table4[[#This Row],[Kcontraction]]))</f>
        <v/>
      </c>
      <c r="T1691" s="89" t="str">
        <f>IF(Table4[[#This Row],[Segment]]="","",SUMIF($Y$7:$Y$2000,Table4[[#This Row],[Segment]],$AD$7:$AD$2000))</f>
        <v/>
      </c>
      <c r="U1691" s="95" t="str">
        <f>IF(Table4[[#This Row],[Segment]]="","",Table4[[#This Row],[Hfriction (J/kg)]]+Table4[[#This Row],[Hexpansions (J/kg)]]+Table4[[#This Row],[Hcontractions (J/kg)]]+Table4[[#This Row],[Hf (J/kg)]])</f>
        <v/>
      </c>
      <c r="V1691" s="95" t="str">
        <f>IF(Table4[[#This Row],[Segment]]="","",Table4[[#This Row],[Total Friction Loss (J/kg)]]*Table3[Density (kg/m3)])</f>
        <v/>
      </c>
      <c r="W1691" s="95" t="str">
        <f>IF(Table4[[#This Row],[Segment]]="","",Table4[[#This Row],[Total Pressure Drop (Pa)]]/1000)</f>
        <v/>
      </c>
      <c r="Y1691" s="82" t="str">
        <f>IF('Set Up'!D1914="","",'Set Up'!D1914)</f>
        <v/>
      </c>
      <c r="Z1691" s="82" t="str">
        <f>IF('Set Up'!E1914="","",'Set Up'!E1914)</f>
        <v/>
      </c>
      <c r="AA1691" s="82" t="str">
        <f>IF('Set Up'!F1914="","",'Set Up'!F1914)</f>
        <v/>
      </c>
      <c r="AB1691" s="82" t="str">
        <f>IF('Set Up'!G1914="","",'Set Up'!G1914)</f>
        <v/>
      </c>
      <c r="AC1691" s="82" t="str">
        <f t="array" ref="AC1691">IF(Y1691="","",INDEX(Data!$G$4:$G$51,MATCH(Table7[[#This Row],[Fitting]]&amp;Table7[[#This Row],[Fitting Subtype]],Data!$E$4:$E$51&amp;Data!$F$4:$F$51,0)))</f>
        <v/>
      </c>
      <c r="AD1691" s="89" t="str">
        <f>IF(Table7[[#This Row],[Segment]]="","",Table7[[#This Row],[Quantity]]*Table7[[#This Row],[Kf]]*(((INDEX(Table4[Velocity (m/s)],MATCH(Table7[[#This Row],[Segment]],Table4[Segment],0)))^2)/2))</f>
        <v/>
      </c>
      <c r="AF1691" s="82" t="str">
        <f>Table4[[#This Row],[Segment]]</f>
        <v/>
      </c>
      <c r="AG1691" s="75"/>
      <c r="AH1691" s="82" t="str">
        <f>IF(Table5[[#This Row],[Segment]]="","",AG1691-Table4[[#This Row],[Total Pressure Drop (kPa)]])</f>
        <v/>
      </c>
    </row>
    <row r="1692" spans="1:34" x14ac:dyDescent="0.25">
      <c r="A1692" s="95" t="str">
        <f>IF('Set Up'!A1689="","",'Set Up'!A1689)</f>
        <v/>
      </c>
      <c r="B1692" s="75" t="s">
        <v>81</v>
      </c>
      <c r="C1692" s="85"/>
      <c r="D1692" s="86" t="str">
        <f>IF(Table4[[#This Row],[Diameter (in)]]="","",(((CONVERT(Table4[[#This Row],[Diameter (in)]],"in","m"))/2)^2)*PI())</f>
        <v/>
      </c>
      <c r="E1692" s="87" t="str">
        <f>IF(Table4[[#This Row],[Area (m2)]]="","",$D$4/Table4[[#This Row],[Area (m2)]])</f>
        <v/>
      </c>
      <c r="F1692" s="85">
        <f t="shared" si="26"/>
        <v>4.6951999999999998</v>
      </c>
      <c r="G1692" s="88" t="str">
        <f>IF(Table4[[#This Row],[Segment]]="","",(CONVERT(Table4[[#This Row],[Diameter (in)]],"in","m")*$B$4*Table4[[#This Row],[Velocity (m/s)]])/$C$4)</f>
        <v/>
      </c>
      <c r="H1692" s="96" t="str">
        <f>IF(Table4[[#This Row],[Segment]]="","",IF(Table4[[#This Row],[Teynold''s Number]]&gt;4000,"TURBULENT","LAMINAR"))</f>
        <v/>
      </c>
      <c r="I1692" s="86" t="str">
        <f>IF(Table4[[#This Row],[Segment]]="","",INDEX(Data!C1689:C1703,MATCH(Table4[Material],Data!B1689:B1703,0)))</f>
        <v/>
      </c>
      <c r="J1692" s="89" t="str">
        <f>IF(Table4[[#This Row],[ε (m)]]="","",Table4[[#This Row],[ε (m)]]/(CONVERT(Table4[[#This Row],[Diameter (in)]],"in","m")))</f>
        <v/>
      </c>
      <c r="K1692" s="96" t="str">
        <f>IF(Table4[[#This Row],[Regime]]="LAMINAR",16/Table4[[#This Row],[Teynold''s Number]],"-")</f>
        <v>-</v>
      </c>
      <c r="L1692" s="86"/>
      <c r="M1692" s="97" t="str">
        <f>IF(Table4[[#This Row],[Regime]]="TURBULENT",(((-4*LOG10(Table4[[#This Row],[ε/D]]/3.7+1.256/(Table4[[#This Row],[Teynold''s Number]]*SQRT(Table4[[#This Row],[f turbulent (guess)]]))))^-1)^2),"")</f>
        <v/>
      </c>
      <c r="N1692" s="91" t="str">
        <f>IF(Table4[[#This Row],[f turbulent]]="","",Table4[[#This Row],[f turbulent (guess)]]-Table4[[#This Row],[f turbulent]])</f>
        <v/>
      </c>
      <c r="O1692" s="87">
        <f>IF(Table4[[#This Row],[Segment]]="",0,IF(C1693="",0,IF(C1693&lt;=Table4[[#This Row],[Diameter (in)]],0,1-(D1692/D1693))))</f>
        <v>0</v>
      </c>
      <c r="P1692" s="92" t="str">
        <f>IF(Table4[[#This Row],[Segment]]="","",IF(C1692&gt;C1693,"",IF(C1693="",0.55,(0.55*(1-D1693/D1692)))))</f>
        <v/>
      </c>
      <c r="Q169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92" s="92" t="str">
        <f>IF(Table4[[#This Row],[Segment]]="","",IF(Table4[[#This Row],[Kexpansion]]="","0",((Table4[[#This Row],[Velocity (m/s)]]^2)/2)*Table4[[#This Row],[Kexpansion]]))</f>
        <v/>
      </c>
      <c r="S1692" s="92" t="str">
        <f>IF(Table4[[#This Row],[Segment]]="","",IF(Table4[[#This Row],[Kcontraction]]="","0",((Table4[[#This Row],[Velocity (m/s)]]^2)/2)*Table4[[#This Row],[Kcontraction]]))</f>
        <v/>
      </c>
      <c r="T1692" s="89" t="str">
        <f>IF(Table4[[#This Row],[Segment]]="","",SUMIF($Y$7:$Y$2000,Table4[[#This Row],[Segment]],$AD$7:$AD$2000))</f>
        <v/>
      </c>
      <c r="U1692" s="95" t="str">
        <f>IF(Table4[[#This Row],[Segment]]="","",Table4[[#This Row],[Hfriction (J/kg)]]+Table4[[#This Row],[Hexpansions (J/kg)]]+Table4[[#This Row],[Hcontractions (J/kg)]]+Table4[[#This Row],[Hf (J/kg)]])</f>
        <v/>
      </c>
      <c r="V1692" s="95" t="str">
        <f>IF(Table4[[#This Row],[Segment]]="","",Table4[[#This Row],[Total Friction Loss (J/kg)]]*Table3[Density (kg/m3)])</f>
        <v/>
      </c>
      <c r="W1692" s="95" t="str">
        <f>IF(Table4[[#This Row],[Segment]]="","",Table4[[#This Row],[Total Pressure Drop (Pa)]]/1000)</f>
        <v/>
      </c>
      <c r="Y1692" s="82" t="str">
        <f>IF('Set Up'!D1915="","",'Set Up'!D1915)</f>
        <v/>
      </c>
      <c r="Z1692" s="82" t="str">
        <f>IF('Set Up'!E1915="","",'Set Up'!E1915)</f>
        <v/>
      </c>
      <c r="AA1692" s="82" t="str">
        <f>IF('Set Up'!F1915="","",'Set Up'!F1915)</f>
        <v/>
      </c>
      <c r="AB1692" s="82" t="str">
        <f>IF('Set Up'!G1915="","",'Set Up'!G1915)</f>
        <v/>
      </c>
      <c r="AC1692" s="82" t="str">
        <f t="array" ref="AC1692">IF(Y1692="","",INDEX(Data!$G$4:$G$51,MATCH(Table7[[#This Row],[Fitting]]&amp;Table7[[#This Row],[Fitting Subtype]],Data!$E$4:$E$51&amp;Data!$F$4:$F$51,0)))</f>
        <v/>
      </c>
      <c r="AD1692" s="89" t="str">
        <f>IF(Table7[[#This Row],[Segment]]="","",Table7[[#This Row],[Quantity]]*Table7[[#This Row],[Kf]]*(((INDEX(Table4[Velocity (m/s)],MATCH(Table7[[#This Row],[Segment]],Table4[Segment],0)))^2)/2))</f>
        <v/>
      </c>
      <c r="AF1692" s="82" t="str">
        <f>Table4[[#This Row],[Segment]]</f>
        <v/>
      </c>
      <c r="AG1692" s="75"/>
      <c r="AH1692" s="82" t="str">
        <f>IF(Table5[[#This Row],[Segment]]="","",AG1692-Table4[[#This Row],[Total Pressure Drop (kPa)]])</f>
        <v/>
      </c>
    </row>
    <row r="1693" spans="1:34" x14ac:dyDescent="0.25">
      <c r="A1693" s="95" t="str">
        <f>IF('Set Up'!A1690="","",'Set Up'!A1690)</f>
        <v/>
      </c>
      <c r="B1693" s="75" t="s">
        <v>81</v>
      </c>
      <c r="C1693" s="85"/>
      <c r="D1693" s="86" t="str">
        <f>IF(Table4[[#This Row],[Diameter (in)]]="","",(((CONVERT(Table4[[#This Row],[Diameter (in)]],"in","m"))/2)^2)*PI())</f>
        <v/>
      </c>
      <c r="E1693" s="87" t="str">
        <f>IF(Table4[[#This Row],[Area (m2)]]="","",$D$4/Table4[[#This Row],[Area (m2)]])</f>
        <v/>
      </c>
      <c r="F1693" s="85">
        <f t="shared" si="26"/>
        <v>4.6951999999999998</v>
      </c>
      <c r="G1693" s="88" t="str">
        <f>IF(Table4[[#This Row],[Segment]]="","",(CONVERT(Table4[[#This Row],[Diameter (in)]],"in","m")*$B$4*Table4[[#This Row],[Velocity (m/s)]])/$C$4)</f>
        <v/>
      </c>
      <c r="H1693" s="96" t="str">
        <f>IF(Table4[[#This Row],[Segment]]="","",IF(Table4[[#This Row],[Teynold''s Number]]&gt;4000,"TURBULENT","LAMINAR"))</f>
        <v/>
      </c>
      <c r="I1693" s="86" t="str">
        <f>IF(Table4[[#This Row],[Segment]]="","",INDEX(Data!C1690:C1704,MATCH(Table4[Material],Data!B1690:B1704,0)))</f>
        <v/>
      </c>
      <c r="J1693" s="89" t="str">
        <f>IF(Table4[[#This Row],[ε (m)]]="","",Table4[[#This Row],[ε (m)]]/(CONVERT(Table4[[#This Row],[Diameter (in)]],"in","m")))</f>
        <v/>
      </c>
      <c r="K1693" s="96" t="str">
        <f>IF(Table4[[#This Row],[Regime]]="LAMINAR",16/Table4[[#This Row],[Teynold''s Number]],"-")</f>
        <v>-</v>
      </c>
      <c r="L1693" s="86"/>
      <c r="M1693" s="97" t="str">
        <f>IF(Table4[[#This Row],[Regime]]="TURBULENT",(((-4*LOG10(Table4[[#This Row],[ε/D]]/3.7+1.256/(Table4[[#This Row],[Teynold''s Number]]*SQRT(Table4[[#This Row],[f turbulent (guess)]]))))^-1)^2),"")</f>
        <v/>
      </c>
      <c r="N1693" s="91" t="str">
        <f>IF(Table4[[#This Row],[f turbulent]]="","",Table4[[#This Row],[f turbulent (guess)]]-Table4[[#This Row],[f turbulent]])</f>
        <v/>
      </c>
      <c r="O1693" s="87">
        <f>IF(Table4[[#This Row],[Segment]]="",0,IF(C1694="",0,IF(C1694&lt;=Table4[[#This Row],[Diameter (in)]],0,1-(D1693/D1694))))</f>
        <v>0</v>
      </c>
      <c r="P1693" s="92" t="str">
        <f>IF(Table4[[#This Row],[Segment]]="","",IF(C1693&gt;C1694,"",IF(C1694="",0.55,(0.55*(1-D1694/D1693)))))</f>
        <v/>
      </c>
      <c r="Q169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93" s="92" t="str">
        <f>IF(Table4[[#This Row],[Segment]]="","",IF(Table4[[#This Row],[Kexpansion]]="","0",((Table4[[#This Row],[Velocity (m/s)]]^2)/2)*Table4[[#This Row],[Kexpansion]]))</f>
        <v/>
      </c>
      <c r="S1693" s="92" t="str">
        <f>IF(Table4[[#This Row],[Segment]]="","",IF(Table4[[#This Row],[Kcontraction]]="","0",((Table4[[#This Row],[Velocity (m/s)]]^2)/2)*Table4[[#This Row],[Kcontraction]]))</f>
        <v/>
      </c>
      <c r="T1693" s="89" t="str">
        <f>IF(Table4[[#This Row],[Segment]]="","",SUMIF($Y$7:$Y$2000,Table4[[#This Row],[Segment]],$AD$7:$AD$2000))</f>
        <v/>
      </c>
      <c r="U1693" s="95" t="str">
        <f>IF(Table4[[#This Row],[Segment]]="","",Table4[[#This Row],[Hfriction (J/kg)]]+Table4[[#This Row],[Hexpansions (J/kg)]]+Table4[[#This Row],[Hcontractions (J/kg)]]+Table4[[#This Row],[Hf (J/kg)]])</f>
        <v/>
      </c>
      <c r="V1693" s="95" t="str">
        <f>IF(Table4[[#This Row],[Segment]]="","",Table4[[#This Row],[Total Friction Loss (J/kg)]]*Table3[Density (kg/m3)])</f>
        <v/>
      </c>
      <c r="W1693" s="95" t="str">
        <f>IF(Table4[[#This Row],[Segment]]="","",Table4[[#This Row],[Total Pressure Drop (Pa)]]/1000)</f>
        <v/>
      </c>
      <c r="Y1693" s="82" t="str">
        <f>IF('Set Up'!D1916="","",'Set Up'!D1916)</f>
        <v/>
      </c>
      <c r="Z1693" s="82" t="str">
        <f>IF('Set Up'!E1916="","",'Set Up'!E1916)</f>
        <v/>
      </c>
      <c r="AA1693" s="82" t="str">
        <f>IF('Set Up'!F1916="","",'Set Up'!F1916)</f>
        <v/>
      </c>
      <c r="AB1693" s="82" t="str">
        <f>IF('Set Up'!G1916="","",'Set Up'!G1916)</f>
        <v/>
      </c>
      <c r="AC1693" s="82" t="str">
        <f t="array" ref="AC1693">IF(Y1693="","",INDEX(Data!$G$4:$G$51,MATCH(Table7[[#This Row],[Fitting]]&amp;Table7[[#This Row],[Fitting Subtype]],Data!$E$4:$E$51&amp;Data!$F$4:$F$51,0)))</f>
        <v/>
      </c>
      <c r="AD1693" s="89" t="str">
        <f>IF(Table7[[#This Row],[Segment]]="","",Table7[[#This Row],[Quantity]]*Table7[[#This Row],[Kf]]*(((INDEX(Table4[Velocity (m/s)],MATCH(Table7[[#This Row],[Segment]],Table4[Segment],0)))^2)/2))</f>
        <v/>
      </c>
      <c r="AF1693" s="82" t="str">
        <f>Table4[[#This Row],[Segment]]</f>
        <v/>
      </c>
      <c r="AG1693" s="75"/>
      <c r="AH1693" s="82" t="str">
        <f>IF(Table5[[#This Row],[Segment]]="","",AG1693-Table4[[#This Row],[Total Pressure Drop (kPa)]])</f>
        <v/>
      </c>
    </row>
    <row r="1694" spans="1:34" x14ac:dyDescent="0.25">
      <c r="A1694" s="95" t="str">
        <f>IF('Set Up'!A1691="","",'Set Up'!A1691)</f>
        <v/>
      </c>
      <c r="B1694" s="75" t="s">
        <v>81</v>
      </c>
      <c r="C1694" s="85"/>
      <c r="D1694" s="86" t="str">
        <f>IF(Table4[[#This Row],[Diameter (in)]]="","",(((CONVERT(Table4[[#This Row],[Diameter (in)]],"in","m"))/2)^2)*PI())</f>
        <v/>
      </c>
      <c r="E1694" s="87" t="str">
        <f>IF(Table4[[#This Row],[Area (m2)]]="","",$D$4/Table4[[#This Row],[Area (m2)]])</f>
        <v/>
      </c>
      <c r="F1694" s="85">
        <f t="shared" si="26"/>
        <v>4.6951999999999998</v>
      </c>
      <c r="G1694" s="88" t="str">
        <f>IF(Table4[[#This Row],[Segment]]="","",(CONVERT(Table4[[#This Row],[Diameter (in)]],"in","m")*$B$4*Table4[[#This Row],[Velocity (m/s)]])/$C$4)</f>
        <v/>
      </c>
      <c r="H1694" s="96" t="str">
        <f>IF(Table4[[#This Row],[Segment]]="","",IF(Table4[[#This Row],[Teynold''s Number]]&gt;4000,"TURBULENT","LAMINAR"))</f>
        <v/>
      </c>
      <c r="I1694" s="86" t="str">
        <f>IF(Table4[[#This Row],[Segment]]="","",INDEX(Data!C1691:C1705,MATCH(Table4[Material],Data!B1691:B1705,0)))</f>
        <v/>
      </c>
      <c r="J1694" s="89" t="str">
        <f>IF(Table4[[#This Row],[ε (m)]]="","",Table4[[#This Row],[ε (m)]]/(CONVERT(Table4[[#This Row],[Diameter (in)]],"in","m")))</f>
        <v/>
      </c>
      <c r="K1694" s="96" t="str">
        <f>IF(Table4[[#This Row],[Regime]]="LAMINAR",16/Table4[[#This Row],[Teynold''s Number]],"-")</f>
        <v>-</v>
      </c>
      <c r="L1694" s="86"/>
      <c r="M1694" s="97" t="str">
        <f>IF(Table4[[#This Row],[Regime]]="TURBULENT",(((-4*LOG10(Table4[[#This Row],[ε/D]]/3.7+1.256/(Table4[[#This Row],[Teynold''s Number]]*SQRT(Table4[[#This Row],[f turbulent (guess)]]))))^-1)^2),"")</f>
        <v/>
      </c>
      <c r="N1694" s="91" t="str">
        <f>IF(Table4[[#This Row],[f turbulent]]="","",Table4[[#This Row],[f turbulent (guess)]]-Table4[[#This Row],[f turbulent]])</f>
        <v/>
      </c>
      <c r="O1694" s="87">
        <f>IF(Table4[[#This Row],[Segment]]="",0,IF(C1695="",0,IF(C1695&lt;=Table4[[#This Row],[Diameter (in)]],0,1-(D1694/D1695))))</f>
        <v>0</v>
      </c>
      <c r="P1694" s="92" t="str">
        <f>IF(Table4[[#This Row],[Segment]]="","",IF(C1694&gt;C1695,"",IF(C1695="",0.55,(0.55*(1-D1695/D1694)))))</f>
        <v/>
      </c>
      <c r="Q169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94" s="92" t="str">
        <f>IF(Table4[[#This Row],[Segment]]="","",IF(Table4[[#This Row],[Kexpansion]]="","0",((Table4[[#This Row],[Velocity (m/s)]]^2)/2)*Table4[[#This Row],[Kexpansion]]))</f>
        <v/>
      </c>
      <c r="S1694" s="92" t="str">
        <f>IF(Table4[[#This Row],[Segment]]="","",IF(Table4[[#This Row],[Kcontraction]]="","0",((Table4[[#This Row],[Velocity (m/s)]]^2)/2)*Table4[[#This Row],[Kcontraction]]))</f>
        <v/>
      </c>
      <c r="T1694" s="89" t="str">
        <f>IF(Table4[[#This Row],[Segment]]="","",SUMIF($Y$7:$Y$2000,Table4[[#This Row],[Segment]],$AD$7:$AD$2000))</f>
        <v/>
      </c>
      <c r="U1694" s="95" t="str">
        <f>IF(Table4[[#This Row],[Segment]]="","",Table4[[#This Row],[Hfriction (J/kg)]]+Table4[[#This Row],[Hexpansions (J/kg)]]+Table4[[#This Row],[Hcontractions (J/kg)]]+Table4[[#This Row],[Hf (J/kg)]])</f>
        <v/>
      </c>
      <c r="V1694" s="95" t="str">
        <f>IF(Table4[[#This Row],[Segment]]="","",Table4[[#This Row],[Total Friction Loss (J/kg)]]*Table3[Density (kg/m3)])</f>
        <v/>
      </c>
      <c r="W1694" s="95" t="str">
        <f>IF(Table4[[#This Row],[Segment]]="","",Table4[[#This Row],[Total Pressure Drop (Pa)]]/1000)</f>
        <v/>
      </c>
      <c r="Y1694" s="82" t="str">
        <f>IF('Set Up'!D1917="","",'Set Up'!D1917)</f>
        <v/>
      </c>
      <c r="Z1694" s="82" t="str">
        <f>IF('Set Up'!E1917="","",'Set Up'!E1917)</f>
        <v/>
      </c>
      <c r="AA1694" s="82" t="str">
        <f>IF('Set Up'!F1917="","",'Set Up'!F1917)</f>
        <v/>
      </c>
      <c r="AB1694" s="82" t="str">
        <f>IF('Set Up'!G1917="","",'Set Up'!G1917)</f>
        <v/>
      </c>
      <c r="AC1694" s="82" t="str">
        <f t="array" ref="AC1694">IF(Y1694="","",INDEX(Data!$G$4:$G$51,MATCH(Table7[[#This Row],[Fitting]]&amp;Table7[[#This Row],[Fitting Subtype]],Data!$E$4:$E$51&amp;Data!$F$4:$F$51,0)))</f>
        <v/>
      </c>
      <c r="AD1694" s="89" t="str">
        <f>IF(Table7[[#This Row],[Segment]]="","",Table7[[#This Row],[Quantity]]*Table7[[#This Row],[Kf]]*(((INDEX(Table4[Velocity (m/s)],MATCH(Table7[[#This Row],[Segment]],Table4[Segment],0)))^2)/2))</f>
        <v/>
      </c>
      <c r="AF1694" s="82" t="str">
        <f>Table4[[#This Row],[Segment]]</f>
        <v/>
      </c>
      <c r="AG1694" s="75"/>
      <c r="AH1694" s="82" t="str">
        <f>IF(Table5[[#This Row],[Segment]]="","",AG1694-Table4[[#This Row],[Total Pressure Drop (kPa)]])</f>
        <v/>
      </c>
    </row>
    <row r="1695" spans="1:34" x14ac:dyDescent="0.25">
      <c r="A1695" s="95" t="str">
        <f>IF('Set Up'!A1692="","",'Set Up'!A1692)</f>
        <v/>
      </c>
      <c r="B1695" s="75" t="s">
        <v>81</v>
      </c>
      <c r="C1695" s="85"/>
      <c r="D1695" s="86" t="str">
        <f>IF(Table4[[#This Row],[Diameter (in)]]="","",(((CONVERT(Table4[[#This Row],[Diameter (in)]],"in","m"))/2)^2)*PI())</f>
        <v/>
      </c>
      <c r="E1695" s="87" t="str">
        <f>IF(Table4[[#This Row],[Area (m2)]]="","",$D$4/Table4[[#This Row],[Area (m2)]])</f>
        <v/>
      </c>
      <c r="F1695" s="85">
        <f t="shared" si="26"/>
        <v>4.6951999999999998</v>
      </c>
      <c r="G1695" s="88" t="str">
        <f>IF(Table4[[#This Row],[Segment]]="","",(CONVERT(Table4[[#This Row],[Diameter (in)]],"in","m")*$B$4*Table4[[#This Row],[Velocity (m/s)]])/$C$4)</f>
        <v/>
      </c>
      <c r="H1695" s="96" t="str">
        <f>IF(Table4[[#This Row],[Segment]]="","",IF(Table4[[#This Row],[Teynold''s Number]]&gt;4000,"TURBULENT","LAMINAR"))</f>
        <v/>
      </c>
      <c r="I1695" s="86" t="str">
        <f>IF(Table4[[#This Row],[Segment]]="","",INDEX(Data!C1692:C1706,MATCH(Table4[Material],Data!B1692:B1706,0)))</f>
        <v/>
      </c>
      <c r="J1695" s="89" t="str">
        <f>IF(Table4[[#This Row],[ε (m)]]="","",Table4[[#This Row],[ε (m)]]/(CONVERT(Table4[[#This Row],[Diameter (in)]],"in","m")))</f>
        <v/>
      </c>
      <c r="K1695" s="96" t="str">
        <f>IF(Table4[[#This Row],[Regime]]="LAMINAR",16/Table4[[#This Row],[Teynold''s Number]],"-")</f>
        <v>-</v>
      </c>
      <c r="L1695" s="86"/>
      <c r="M1695" s="97" t="str">
        <f>IF(Table4[[#This Row],[Regime]]="TURBULENT",(((-4*LOG10(Table4[[#This Row],[ε/D]]/3.7+1.256/(Table4[[#This Row],[Teynold''s Number]]*SQRT(Table4[[#This Row],[f turbulent (guess)]]))))^-1)^2),"")</f>
        <v/>
      </c>
      <c r="N1695" s="91" t="str">
        <f>IF(Table4[[#This Row],[f turbulent]]="","",Table4[[#This Row],[f turbulent (guess)]]-Table4[[#This Row],[f turbulent]])</f>
        <v/>
      </c>
      <c r="O1695" s="87">
        <f>IF(Table4[[#This Row],[Segment]]="",0,IF(C1696="",0,IF(C1696&lt;=Table4[[#This Row],[Diameter (in)]],0,1-(D1695/D1696))))</f>
        <v>0</v>
      </c>
      <c r="P1695" s="92" t="str">
        <f>IF(Table4[[#This Row],[Segment]]="","",IF(C1695&gt;C1696,"",IF(C1696="",0.55,(0.55*(1-D1696/D1695)))))</f>
        <v/>
      </c>
      <c r="Q169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95" s="92" t="str">
        <f>IF(Table4[[#This Row],[Segment]]="","",IF(Table4[[#This Row],[Kexpansion]]="","0",((Table4[[#This Row],[Velocity (m/s)]]^2)/2)*Table4[[#This Row],[Kexpansion]]))</f>
        <v/>
      </c>
      <c r="S1695" s="92" t="str">
        <f>IF(Table4[[#This Row],[Segment]]="","",IF(Table4[[#This Row],[Kcontraction]]="","0",((Table4[[#This Row],[Velocity (m/s)]]^2)/2)*Table4[[#This Row],[Kcontraction]]))</f>
        <v/>
      </c>
      <c r="T1695" s="89" t="str">
        <f>IF(Table4[[#This Row],[Segment]]="","",SUMIF($Y$7:$Y$2000,Table4[[#This Row],[Segment]],$AD$7:$AD$2000))</f>
        <v/>
      </c>
      <c r="U1695" s="95" t="str">
        <f>IF(Table4[[#This Row],[Segment]]="","",Table4[[#This Row],[Hfriction (J/kg)]]+Table4[[#This Row],[Hexpansions (J/kg)]]+Table4[[#This Row],[Hcontractions (J/kg)]]+Table4[[#This Row],[Hf (J/kg)]])</f>
        <v/>
      </c>
      <c r="V1695" s="95" t="str">
        <f>IF(Table4[[#This Row],[Segment]]="","",Table4[[#This Row],[Total Friction Loss (J/kg)]]*Table3[Density (kg/m3)])</f>
        <v/>
      </c>
      <c r="W1695" s="95" t="str">
        <f>IF(Table4[[#This Row],[Segment]]="","",Table4[[#This Row],[Total Pressure Drop (Pa)]]/1000)</f>
        <v/>
      </c>
      <c r="Y1695" s="82" t="str">
        <f>IF('Set Up'!D1918="","",'Set Up'!D1918)</f>
        <v/>
      </c>
      <c r="Z1695" s="82" t="str">
        <f>IF('Set Up'!E1918="","",'Set Up'!E1918)</f>
        <v/>
      </c>
      <c r="AA1695" s="82" t="str">
        <f>IF('Set Up'!F1918="","",'Set Up'!F1918)</f>
        <v/>
      </c>
      <c r="AB1695" s="82" t="str">
        <f>IF('Set Up'!G1918="","",'Set Up'!G1918)</f>
        <v/>
      </c>
      <c r="AC1695" s="82" t="str">
        <f t="array" ref="AC1695">IF(Y1695="","",INDEX(Data!$G$4:$G$51,MATCH(Table7[[#This Row],[Fitting]]&amp;Table7[[#This Row],[Fitting Subtype]],Data!$E$4:$E$51&amp;Data!$F$4:$F$51,0)))</f>
        <v/>
      </c>
      <c r="AD1695" s="89" t="str">
        <f>IF(Table7[[#This Row],[Segment]]="","",Table7[[#This Row],[Quantity]]*Table7[[#This Row],[Kf]]*(((INDEX(Table4[Velocity (m/s)],MATCH(Table7[[#This Row],[Segment]],Table4[Segment],0)))^2)/2))</f>
        <v/>
      </c>
      <c r="AF1695" s="82" t="str">
        <f>Table4[[#This Row],[Segment]]</f>
        <v/>
      </c>
      <c r="AG1695" s="75"/>
      <c r="AH1695" s="82" t="str">
        <f>IF(Table5[[#This Row],[Segment]]="","",AG1695-Table4[[#This Row],[Total Pressure Drop (kPa)]])</f>
        <v/>
      </c>
    </row>
    <row r="1696" spans="1:34" x14ac:dyDescent="0.25">
      <c r="A1696" s="95" t="str">
        <f>IF('Set Up'!A1693="","",'Set Up'!A1693)</f>
        <v/>
      </c>
      <c r="B1696" s="75" t="s">
        <v>81</v>
      </c>
      <c r="C1696" s="85"/>
      <c r="D1696" s="86" t="str">
        <f>IF(Table4[[#This Row],[Diameter (in)]]="","",(((CONVERT(Table4[[#This Row],[Diameter (in)]],"in","m"))/2)^2)*PI())</f>
        <v/>
      </c>
      <c r="E1696" s="87" t="str">
        <f>IF(Table4[[#This Row],[Area (m2)]]="","",$D$4/Table4[[#This Row],[Area (m2)]])</f>
        <v/>
      </c>
      <c r="F1696" s="85">
        <f t="shared" si="26"/>
        <v>4.6951999999999998</v>
      </c>
      <c r="G1696" s="88" t="str">
        <f>IF(Table4[[#This Row],[Segment]]="","",(CONVERT(Table4[[#This Row],[Diameter (in)]],"in","m")*$B$4*Table4[[#This Row],[Velocity (m/s)]])/$C$4)</f>
        <v/>
      </c>
      <c r="H1696" s="96" t="str">
        <f>IF(Table4[[#This Row],[Segment]]="","",IF(Table4[[#This Row],[Teynold''s Number]]&gt;4000,"TURBULENT","LAMINAR"))</f>
        <v/>
      </c>
      <c r="I1696" s="86" t="str">
        <f>IF(Table4[[#This Row],[Segment]]="","",INDEX(Data!C1693:C1707,MATCH(Table4[Material],Data!B1693:B1707,0)))</f>
        <v/>
      </c>
      <c r="J1696" s="89" t="str">
        <f>IF(Table4[[#This Row],[ε (m)]]="","",Table4[[#This Row],[ε (m)]]/(CONVERT(Table4[[#This Row],[Diameter (in)]],"in","m")))</f>
        <v/>
      </c>
      <c r="K1696" s="96" t="str">
        <f>IF(Table4[[#This Row],[Regime]]="LAMINAR",16/Table4[[#This Row],[Teynold''s Number]],"-")</f>
        <v>-</v>
      </c>
      <c r="L1696" s="86"/>
      <c r="M1696" s="97" t="str">
        <f>IF(Table4[[#This Row],[Regime]]="TURBULENT",(((-4*LOG10(Table4[[#This Row],[ε/D]]/3.7+1.256/(Table4[[#This Row],[Teynold''s Number]]*SQRT(Table4[[#This Row],[f turbulent (guess)]]))))^-1)^2),"")</f>
        <v/>
      </c>
      <c r="N1696" s="91" t="str">
        <f>IF(Table4[[#This Row],[f turbulent]]="","",Table4[[#This Row],[f turbulent (guess)]]-Table4[[#This Row],[f turbulent]])</f>
        <v/>
      </c>
      <c r="O1696" s="87">
        <f>IF(Table4[[#This Row],[Segment]]="",0,IF(C1697="",0,IF(C1697&lt;=Table4[[#This Row],[Diameter (in)]],0,1-(D1696/D1697))))</f>
        <v>0</v>
      </c>
      <c r="P1696" s="92" t="str">
        <f>IF(Table4[[#This Row],[Segment]]="","",IF(C1696&gt;C1697,"",IF(C1697="",0.55,(0.55*(1-D1697/D1696)))))</f>
        <v/>
      </c>
      <c r="Q169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96" s="92" t="str">
        <f>IF(Table4[[#This Row],[Segment]]="","",IF(Table4[[#This Row],[Kexpansion]]="","0",((Table4[[#This Row],[Velocity (m/s)]]^2)/2)*Table4[[#This Row],[Kexpansion]]))</f>
        <v/>
      </c>
      <c r="S1696" s="92" t="str">
        <f>IF(Table4[[#This Row],[Segment]]="","",IF(Table4[[#This Row],[Kcontraction]]="","0",((Table4[[#This Row],[Velocity (m/s)]]^2)/2)*Table4[[#This Row],[Kcontraction]]))</f>
        <v/>
      </c>
      <c r="T1696" s="89" t="str">
        <f>IF(Table4[[#This Row],[Segment]]="","",SUMIF($Y$7:$Y$2000,Table4[[#This Row],[Segment]],$AD$7:$AD$2000))</f>
        <v/>
      </c>
      <c r="U1696" s="95" t="str">
        <f>IF(Table4[[#This Row],[Segment]]="","",Table4[[#This Row],[Hfriction (J/kg)]]+Table4[[#This Row],[Hexpansions (J/kg)]]+Table4[[#This Row],[Hcontractions (J/kg)]]+Table4[[#This Row],[Hf (J/kg)]])</f>
        <v/>
      </c>
      <c r="V1696" s="95" t="str">
        <f>IF(Table4[[#This Row],[Segment]]="","",Table4[[#This Row],[Total Friction Loss (J/kg)]]*Table3[Density (kg/m3)])</f>
        <v/>
      </c>
      <c r="W1696" s="95" t="str">
        <f>IF(Table4[[#This Row],[Segment]]="","",Table4[[#This Row],[Total Pressure Drop (Pa)]]/1000)</f>
        <v/>
      </c>
      <c r="Y1696" s="82" t="str">
        <f>IF('Set Up'!D1919="","",'Set Up'!D1919)</f>
        <v/>
      </c>
      <c r="Z1696" s="82" t="str">
        <f>IF('Set Up'!E1919="","",'Set Up'!E1919)</f>
        <v/>
      </c>
      <c r="AA1696" s="82" t="str">
        <f>IF('Set Up'!F1919="","",'Set Up'!F1919)</f>
        <v/>
      </c>
      <c r="AB1696" s="82" t="str">
        <f>IF('Set Up'!G1919="","",'Set Up'!G1919)</f>
        <v/>
      </c>
      <c r="AC1696" s="82" t="str">
        <f t="array" ref="AC1696">IF(Y1696="","",INDEX(Data!$G$4:$G$51,MATCH(Table7[[#This Row],[Fitting]]&amp;Table7[[#This Row],[Fitting Subtype]],Data!$E$4:$E$51&amp;Data!$F$4:$F$51,0)))</f>
        <v/>
      </c>
      <c r="AD1696" s="89" t="str">
        <f>IF(Table7[[#This Row],[Segment]]="","",Table7[[#This Row],[Quantity]]*Table7[[#This Row],[Kf]]*(((INDEX(Table4[Velocity (m/s)],MATCH(Table7[[#This Row],[Segment]],Table4[Segment],0)))^2)/2))</f>
        <v/>
      </c>
      <c r="AF1696" s="82" t="str">
        <f>Table4[[#This Row],[Segment]]</f>
        <v/>
      </c>
      <c r="AG1696" s="75"/>
      <c r="AH1696" s="82" t="str">
        <f>IF(Table5[[#This Row],[Segment]]="","",AG1696-Table4[[#This Row],[Total Pressure Drop (kPa)]])</f>
        <v/>
      </c>
    </row>
    <row r="1697" spans="1:34" x14ac:dyDescent="0.25">
      <c r="A1697" s="95" t="str">
        <f>IF('Set Up'!A1694="","",'Set Up'!A1694)</f>
        <v/>
      </c>
      <c r="B1697" s="75" t="s">
        <v>81</v>
      </c>
      <c r="C1697" s="85"/>
      <c r="D1697" s="86" t="str">
        <f>IF(Table4[[#This Row],[Diameter (in)]]="","",(((CONVERT(Table4[[#This Row],[Diameter (in)]],"in","m"))/2)^2)*PI())</f>
        <v/>
      </c>
      <c r="E1697" s="87" t="str">
        <f>IF(Table4[[#This Row],[Area (m2)]]="","",$D$4/Table4[[#This Row],[Area (m2)]])</f>
        <v/>
      </c>
      <c r="F1697" s="85">
        <f t="shared" si="26"/>
        <v>4.6951999999999998</v>
      </c>
      <c r="G1697" s="88" t="str">
        <f>IF(Table4[[#This Row],[Segment]]="","",(CONVERT(Table4[[#This Row],[Diameter (in)]],"in","m")*$B$4*Table4[[#This Row],[Velocity (m/s)]])/$C$4)</f>
        <v/>
      </c>
      <c r="H1697" s="96" t="str">
        <f>IF(Table4[[#This Row],[Segment]]="","",IF(Table4[[#This Row],[Teynold''s Number]]&gt;4000,"TURBULENT","LAMINAR"))</f>
        <v/>
      </c>
      <c r="I1697" s="86" t="str">
        <f>IF(Table4[[#This Row],[Segment]]="","",INDEX(Data!C1694:C1708,MATCH(Table4[Material],Data!B1694:B1708,0)))</f>
        <v/>
      </c>
      <c r="J1697" s="89" t="str">
        <f>IF(Table4[[#This Row],[ε (m)]]="","",Table4[[#This Row],[ε (m)]]/(CONVERT(Table4[[#This Row],[Diameter (in)]],"in","m")))</f>
        <v/>
      </c>
      <c r="K1697" s="96" t="str">
        <f>IF(Table4[[#This Row],[Regime]]="LAMINAR",16/Table4[[#This Row],[Teynold''s Number]],"-")</f>
        <v>-</v>
      </c>
      <c r="L1697" s="86"/>
      <c r="M1697" s="97" t="str">
        <f>IF(Table4[[#This Row],[Regime]]="TURBULENT",(((-4*LOG10(Table4[[#This Row],[ε/D]]/3.7+1.256/(Table4[[#This Row],[Teynold''s Number]]*SQRT(Table4[[#This Row],[f turbulent (guess)]]))))^-1)^2),"")</f>
        <v/>
      </c>
      <c r="N1697" s="91" t="str">
        <f>IF(Table4[[#This Row],[f turbulent]]="","",Table4[[#This Row],[f turbulent (guess)]]-Table4[[#This Row],[f turbulent]])</f>
        <v/>
      </c>
      <c r="O1697" s="87">
        <f>IF(Table4[[#This Row],[Segment]]="",0,IF(C1698="",0,IF(C1698&lt;=Table4[[#This Row],[Diameter (in)]],0,1-(D1697/D1698))))</f>
        <v>0</v>
      </c>
      <c r="P1697" s="92" t="str">
        <f>IF(Table4[[#This Row],[Segment]]="","",IF(C1697&gt;C1698,"",IF(C1698="",0.55,(0.55*(1-D1698/D1697)))))</f>
        <v/>
      </c>
      <c r="Q169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97" s="92" t="str">
        <f>IF(Table4[[#This Row],[Segment]]="","",IF(Table4[[#This Row],[Kexpansion]]="","0",((Table4[[#This Row],[Velocity (m/s)]]^2)/2)*Table4[[#This Row],[Kexpansion]]))</f>
        <v/>
      </c>
      <c r="S1697" s="92" t="str">
        <f>IF(Table4[[#This Row],[Segment]]="","",IF(Table4[[#This Row],[Kcontraction]]="","0",((Table4[[#This Row],[Velocity (m/s)]]^2)/2)*Table4[[#This Row],[Kcontraction]]))</f>
        <v/>
      </c>
      <c r="T1697" s="89" t="str">
        <f>IF(Table4[[#This Row],[Segment]]="","",SUMIF($Y$7:$Y$2000,Table4[[#This Row],[Segment]],$AD$7:$AD$2000))</f>
        <v/>
      </c>
      <c r="U1697" s="95" t="str">
        <f>IF(Table4[[#This Row],[Segment]]="","",Table4[[#This Row],[Hfriction (J/kg)]]+Table4[[#This Row],[Hexpansions (J/kg)]]+Table4[[#This Row],[Hcontractions (J/kg)]]+Table4[[#This Row],[Hf (J/kg)]])</f>
        <v/>
      </c>
      <c r="V1697" s="95" t="str">
        <f>IF(Table4[[#This Row],[Segment]]="","",Table4[[#This Row],[Total Friction Loss (J/kg)]]*Table3[Density (kg/m3)])</f>
        <v/>
      </c>
      <c r="W1697" s="95" t="str">
        <f>IF(Table4[[#This Row],[Segment]]="","",Table4[[#This Row],[Total Pressure Drop (Pa)]]/1000)</f>
        <v/>
      </c>
      <c r="Y1697" s="82" t="str">
        <f>IF('Set Up'!D1920="","",'Set Up'!D1920)</f>
        <v/>
      </c>
      <c r="Z1697" s="82" t="str">
        <f>IF('Set Up'!E1920="","",'Set Up'!E1920)</f>
        <v/>
      </c>
      <c r="AA1697" s="82" t="str">
        <f>IF('Set Up'!F1920="","",'Set Up'!F1920)</f>
        <v/>
      </c>
      <c r="AB1697" s="82" t="str">
        <f>IF('Set Up'!G1920="","",'Set Up'!G1920)</f>
        <v/>
      </c>
      <c r="AC1697" s="82" t="str">
        <f t="array" ref="AC1697">IF(Y1697="","",INDEX(Data!$G$4:$G$51,MATCH(Table7[[#This Row],[Fitting]]&amp;Table7[[#This Row],[Fitting Subtype]],Data!$E$4:$E$51&amp;Data!$F$4:$F$51,0)))</f>
        <v/>
      </c>
      <c r="AD1697" s="89" t="str">
        <f>IF(Table7[[#This Row],[Segment]]="","",Table7[[#This Row],[Quantity]]*Table7[[#This Row],[Kf]]*(((INDEX(Table4[Velocity (m/s)],MATCH(Table7[[#This Row],[Segment]],Table4[Segment],0)))^2)/2))</f>
        <v/>
      </c>
      <c r="AF1697" s="82" t="str">
        <f>Table4[[#This Row],[Segment]]</f>
        <v/>
      </c>
      <c r="AG1697" s="75"/>
      <c r="AH1697" s="82" t="str">
        <f>IF(Table5[[#This Row],[Segment]]="","",AG1697-Table4[[#This Row],[Total Pressure Drop (kPa)]])</f>
        <v/>
      </c>
    </row>
    <row r="1698" spans="1:34" x14ac:dyDescent="0.25">
      <c r="A1698" s="95" t="str">
        <f>IF('Set Up'!A1695="","",'Set Up'!A1695)</f>
        <v/>
      </c>
      <c r="B1698" s="75" t="s">
        <v>81</v>
      </c>
      <c r="C1698" s="85"/>
      <c r="D1698" s="86" t="str">
        <f>IF(Table4[[#This Row],[Diameter (in)]]="","",(((CONVERT(Table4[[#This Row],[Diameter (in)]],"in","m"))/2)^2)*PI())</f>
        <v/>
      </c>
      <c r="E1698" s="87" t="str">
        <f>IF(Table4[[#This Row],[Area (m2)]]="","",$D$4/Table4[[#This Row],[Area (m2)]])</f>
        <v/>
      </c>
      <c r="F1698" s="85">
        <f t="shared" si="26"/>
        <v>4.6951999999999998</v>
      </c>
      <c r="G1698" s="88" t="str">
        <f>IF(Table4[[#This Row],[Segment]]="","",(CONVERT(Table4[[#This Row],[Diameter (in)]],"in","m")*$B$4*Table4[[#This Row],[Velocity (m/s)]])/$C$4)</f>
        <v/>
      </c>
      <c r="H1698" s="96" t="str">
        <f>IF(Table4[[#This Row],[Segment]]="","",IF(Table4[[#This Row],[Teynold''s Number]]&gt;4000,"TURBULENT","LAMINAR"))</f>
        <v/>
      </c>
      <c r="I1698" s="86" t="str">
        <f>IF(Table4[[#This Row],[Segment]]="","",INDEX(Data!C1695:C1709,MATCH(Table4[Material],Data!B1695:B1709,0)))</f>
        <v/>
      </c>
      <c r="J1698" s="89" t="str">
        <f>IF(Table4[[#This Row],[ε (m)]]="","",Table4[[#This Row],[ε (m)]]/(CONVERT(Table4[[#This Row],[Diameter (in)]],"in","m")))</f>
        <v/>
      </c>
      <c r="K1698" s="96" t="str">
        <f>IF(Table4[[#This Row],[Regime]]="LAMINAR",16/Table4[[#This Row],[Teynold''s Number]],"-")</f>
        <v>-</v>
      </c>
      <c r="L1698" s="86"/>
      <c r="M1698" s="97" t="str">
        <f>IF(Table4[[#This Row],[Regime]]="TURBULENT",(((-4*LOG10(Table4[[#This Row],[ε/D]]/3.7+1.256/(Table4[[#This Row],[Teynold''s Number]]*SQRT(Table4[[#This Row],[f turbulent (guess)]]))))^-1)^2),"")</f>
        <v/>
      </c>
      <c r="N1698" s="91" t="str">
        <f>IF(Table4[[#This Row],[f turbulent]]="","",Table4[[#This Row],[f turbulent (guess)]]-Table4[[#This Row],[f turbulent]])</f>
        <v/>
      </c>
      <c r="O1698" s="87">
        <f>IF(Table4[[#This Row],[Segment]]="",0,IF(C1699="",0,IF(C1699&lt;=Table4[[#This Row],[Diameter (in)]],0,1-(D1698/D1699))))</f>
        <v>0</v>
      </c>
      <c r="P1698" s="92" t="str">
        <f>IF(Table4[[#This Row],[Segment]]="","",IF(C1698&gt;C1699,"",IF(C1699="",0.55,(0.55*(1-D1699/D1698)))))</f>
        <v/>
      </c>
      <c r="Q169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98" s="92" t="str">
        <f>IF(Table4[[#This Row],[Segment]]="","",IF(Table4[[#This Row],[Kexpansion]]="","0",((Table4[[#This Row],[Velocity (m/s)]]^2)/2)*Table4[[#This Row],[Kexpansion]]))</f>
        <v/>
      </c>
      <c r="S1698" s="92" t="str">
        <f>IF(Table4[[#This Row],[Segment]]="","",IF(Table4[[#This Row],[Kcontraction]]="","0",((Table4[[#This Row],[Velocity (m/s)]]^2)/2)*Table4[[#This Row],[Kcontraction]]))</f>
        <v/>
      </c>
      <c r="T1698" s="89" t="str">
        <f>IF(Table4[[#This Row],[Segment]]="","",SUMIF($Y$7:$Y$2000,Table4[[#This Row],[Segment]],$AD$7:$AD$2000))</f>
        <v/>
      </c>
      <c r="U1698" s="95" t="str">
        <f>IF(Table4[[#This Row],[Segment]]="","",Table4[[#This Row],[Hfriction (J/kg)]]+Table4[[#This Row],[Hexpansions (J/kg)]]+Table4[[#This Row],[Hcontractions (J/kg)]]+Table4[[#This Row],[Hf (J/kg)]])</f>
        <v/>
      </c>
      <c r="V1698" s="95" t="str">
        <f>IF(Table4[[#This Row],[Segment]]="","",Table4[[#This Row],[Total Friction Loss (J/kg)]]*Table3[Density (kg/m3)])</f>
        <v/>
      </c>
      <c r="W1698" s="95" t="str">
        <f>IF(Table4[[#This Row],[Segment]]="","",Table4[[#This Row],[Total Pressure Drop (Pa)]]/1000)</f>
        <v/>
      </c>
      <c r="Y1698" s="82" t="str">
        <f>IF('Set Up'!D1921="","",'Set Up'!D1921)</f>
        <v/>
      </c>
      <c r="Z1698" s="82" t="str">
        <f>IF('Set Up'!E1921="","",'Set Up'!E1921)</f>
        <v/>
      </c>
      <c r="AA1698" s="82" t="str">
        <f>IF('Set Up'!F1921="","",'Set Up'!F1921)</f>
        <v/>
      </c>
      <c r="AB1698" s="82" t="str">
        <f>IF('Set Up'!G1921="","",'Set Up'!G1921)</f>
        <v/>
      </c>
      <c r="AC1698" s="82" t="str">
        <f t="array" ref="AC1698">IF(Y1698="","",INDEX(Data!$G$4:$G$51,MATCH(Table7[[#This Row],[Fitting]]&amp;Table7[[#This Row],[Fitting Subtype]],Data!$E$4:$E$51&amp;Data!$F$4:$F$51,0)))</f>
        <v/>
      </c>
      <c r="AD1698" s="89" t="str">
        <f>IF(Table7[[#This Row],[Segment]]="","",Table7[[#This Row],[Quantity]]*Table7[[#This Row],[Kf]]*(((INDEX(Table4[Velocity (m/s)],MATCH(Table7[[#This Row],[Segment]],Table4[Segment],0)))^2)/2))</f>
        <v/>
      </c>
      <c r="AF1698" s="82" t="str">
        <f>Table4[[#This Row],[Segment]]</f>
        <v/>
      </c>
      <c r="AG1698" s="75"/>
      <c r="AH1698" s="82" t="str">
        <f>IF(Table5[[#This Row],[Segment]]="","",AG1698-Table4[[#This Row],[Total Pressure Drop (kPa)]])</f>
        <v/>
      </c>
    </row>
    <row r="1699" spans="1:34" x14ac:dyDescent="0.25">
      <c r="A1699" s="95" t="str">
        <f>IF('Set Up'!A1696="","",'Set Up'!A1696)</f>
        <v/>
      </c>
      <c r="B1699" s="75" t="s">
        <v>81</v>
      </c>
      <c r="C1699" s="85"/>
      <c r="D1699" s="86" t="str">
        <f>IF(Table4[[#This Row],[Diameter (in)]]="","",(((CONVERT(Table4[[#This Row],[Diameter (in)]],"in","m"))/2)^2)*PI())</f>
        <v/>
      </c>
      <c r="E1699" s="87" t="str">
        <f>IF(Table4[[#This Row],[Area (m2)]]="","",$D$4/Table4[[#This Row],[Area (m2)]])</f>
        <v/>
      </c>
      <c r="F1699" s="85">
        <f t="shared" si="26"/>
        <v>4.6951999999999998</v>
      </c>
      <c r="G1699" s="88" t="str">
        <f>IF(Table4[[#This Row],[Segment]]="","",(CONVERT(Table4[[#This Row],[Diameter (in)]],"in","m")*$B$4*Table4[[#This Row],[Velocity (m/s)]])/$C$4)</f>
        <v/>
      </c>
      <c r="H1699" s="96" t="str">
        <f>IF(Table4[[#This Row],[Segment]]="","",IF(Table4[[#This Row],[Teynold''s Number]]&gt;4000,"TURBULENT","LAMINAR"))</f>
        <v/>
      </c>
      <c r="I1699" s="86" t="str">
        <f>IF(Table4[[#This Row],[Segment]]="","",INDEX(Data!C1696:C1710,MATCH(Table4[Material],Data!B1696:B1710,0)))</f>
        <v/>
      </c>
      <c r="J1699" s="89" t="str">
        <f>IF(Table4[[#This Row],[ε (m)]]="","",Table4[[#This Row],[ε (m)]]/(CONVERT(Table4[[#This Row],[Diameter (in)]],"in","m")))</f>
        <v/>
      </c>
      <c r="K1699" s="96" t="str">
        <f>IF(Table4[[#This Row],[Regime]]="LAMINAR",16/Table4[[#This Row],[Teynold''s Number]],"-")</f>
        <v>-</v>
      </c>
      <c r="L1699" s="86"/>
      <c r="M1699" s="97" t="str">
        <f>IF(Table4[[#This Row],[Regime]]="TURBULENT",(((-4*LOG10(Table4[[#This Row],[ε/D]]/3.7+1.256/(Table4[[#This Row],[Teynold''s Number]]*SQRT(Table4[[#This Row],[f turbulent (guess)]]))))^-1)^2),"")</f>
        <v/>
      </c>
      <c r="N1699" s="91" t="str">
        <f>IF(Table4[[#This Row],[f turbulent]]="","",Table4[[#This Row],[f turbulent (guess)]]-Table4[[#This Row],[f turbulent]])</f>
        <v/>
      </c>
      <c r="O1699" s="87">
        <f>IF(Table4[[#This Row],[Segment]]="",0,IF(C1700="",0,IF(C1700&lt;=Table4[[#This Row],[Diameter (in)]],0,1-(D1699/D1700))))</f>
        <v>0</v>
      </c>
      <c r="P1699" s="92" t="str">
        <f>IF(Table4[[#This Row],[Segment]]="","",IF(C1699&gt;C1700,"",IF(C1700="",0.55,(0.55*(1-D1700/D1699)))))</f>
        <v/>
      </c>
      <c r="Q169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699" s="92" t="str">
        <f>IF(Table4[[#This Row],[Segment]]="","",IF(Table4[[#This Row],[Kexpansion]]="","0",((Table4[[#This Row],[Velocity (m/s)]]^2)/2)*Table4[[#This Row],[Kexpansion]]))</f>
        <v/>
      </c>
      <c r="S1699" s="92" t="str">
        <f>IF(Table4[[#This Row],[Segment]]="","",IF(Table4[[#This Row],[Kcontraction]]="","0",((Table4[[#This Row],[Velocity (m/s)]]^2)/2)*Table4[[#This Row],[Kcontraction]]))</f>
        <v/>
      </c>
      <c r="T1699" s="89" t="str">
        <f>IF(Table4[[#This Row],[Segment]]="","",SUMIF($Y$7:$Y$2000,Table4[[#This Row],[Segment]],$AD$7:$AD$2000))</f>
        <v/>
      </c>
      <c r="U1699" s="95" t="str">
        <f>IF(Table4[[#This Row],[Segment]]="","",Table4[[#This Row],[Hfriction (J/kg)]]+Table4[[#This Row],[Hexpansions (J/kg)]]+Table4[[#This Row],[Hcontractions (J/kg)]]+Table4[[#This Row],[Hf (J/kg)]])</f>
        <v/>
      </c>
      <c r="V1699" s="95" t="str">
        <f>IF(Table4[[#This Row],[Segment]]="","",Table4[[#This Row],[Total Friction Loss (J/kg)]]*Table3[Density (kg/m3)])</f>
        <v/>
      </c>
      <c r="W1699" s="95" t="str">
        <f>IF(Table4[[#This Row],[Segment]]="","",Table4[[#This Row],[Total Pressure Drop (Pa)]]/1000)</f>
        <v/>
      </c>
      <c r="Y1699" s="82" t="str">
        <f>IF('Set Up'!D1922="","",'Set Up'!D1922)</f>
        <v/>
      </c>
      <c r="Z1699" s="82" t="str">
        <f>IF('Set Up'!E1922="","",'Set Up'!E1922)</f>
        <v/>
      </c>
      <c r="AA1699" s="82" t="str">
        <f>IF('Set Up'!F1922="","",'Set Up'!F1922)</f>
        <v/>
      </c>
      <c r="AB1699" s="82" t="str">
        <f>IF('Set Up'!G1922="","",'Set Up'!G1922)</f>
        <v/>
      </c>
      <c r="AC1699" s="82" t="str">
        <f t="array" ref="AC1699">IF(Y1699="","",INDEX(Data!$G$4:$G$51,MATCH(Table7[[#This Row],[Fitting]]&amp;Table7[[#This Row],[Fitting Subtype]],Data!$E$4:$E$51&amp;Data!$F$4:$F$51,0)))</f>
        <v/>
      </c>
      <c r="AD1699" s="89" t="str">
        <f>IF(Table7[[#This Row],[Segment]]="","",Table7[[#This Row],[Quantity]]*Table7[[#This Row],[Kf]]*(((INDEX(Table4[Velocity (m/s)],MATCH(Table7[[#This Row],[Segment]],Table4[Segment],0)))^2)/2))</f>
        <v/>
      </c>
      <c r="AF1699" s="82" t="str">
        <f>Table4[[#This Row],[Segment]]</f>
        <v/>
      </c>
      <c r="AG1699" s="75"/>
      <c r="AH1699" s="82" t="str">
        <f>IF(Table5[[#This Row],[Segment]]="","",AG1699-Table4[[#This Row],[Total Pressure Drop (kPa)]])</f>
        <v/>
      </c>
    </row>
    <row r="1700" spans="1:34" x14ac:dyDescent="0.25">
      <c r="A1700" s="95" t="str">
        <f>IF('Set Up'!A1697="","",'Set Up'!A1697)</f>
        <v/>
      </c>
      <c r="B1700" s="75" t="s">
        <v>81</v>
      </c>
      <c r="C1700" s="85"/>
      <c r="D1700" s="86" t="str">
        <f>IF(Table4[[#This Row],[Diameter (in)]]="","",(((CONVERT(Table4[[#This Row],[Diameter (in)]],"in","m"))/2)^2)*PI())</f>
        <v/>
      </c>
      <c r="E1700" s="87" t="str">
        <f>IF(Table4[[#This Row],[Area (m2)]]="","",$D$4/Table4[[#This Row],[Area (m2)]])</f>
        <v/>
      </c>
      <c r="F1700" s="85">
        <f t="shared" si="26"/>
        <v>4.6951999999999998</v>
      </c>
      <c r="G1700" s="88" t="str">
        <f>IF(Table4[[#This Row],[Segment]]="","",(CONVERT(Table4[[#This Row],[Diameter (in)]],"in","m")*$B$4*Table4[[#This Row],[Velocity (m/s)]])/$C$4)</f>
        <v/>
      </c>
      <c r="H1700" s="96" t="str">
        <f>IF(Table4[[#This Row],[Segment]]="","",IF(Table4[[#This Row],[Teynold''s Number]]&gt;4000,"TURBULENT","LAMINAR"))</f>
        <v/>
      </c>
      <c r="I1700" s="86" t="str">
        <f>IF(Table4[[#This Row],[Segment]]="","",INDEX(Data!C1697:C1711,MATCH(Table4[Material],Data!B1697:B1711,0)))</f>
        <v/>
      </c>
      <c r="J1700" s="89" t="str">
        <f>IF(Table4[[#This Row],[ε (m)]]="","",Table4[[#This Row],[ε (m)]]/(CONVERT(Table4[[#This Row],[Diameter (in)]],"in","m")))</f>
        <v/>
      </c>
      <c r="K1700" s="96" t="str">
        <f>IF(Table4[[#This Row],[Regime]]="LAMINAR",16/Table4[[#This Row],[Teynold''s Number]],"-")</f>
        <v>-</v>
      </c>
      <c r="L1700" s="86"/>
      <c r="M1700" s="97" t="str">
        <f>IF(Table4[[#This Row],[Regime]]="TURBULENT",(((-4*LOG10(Table4[[#This Row],[ε/D]]/3.7+1.256/(Table4[[#This Row],[Teynold''s Number]]*SQRT(Table4[[#This Row],[f turbulent (guess)]]))))^-1)^2),"")</f>
        <v/>
      </c>
      <c r="N1700" s="91" t="str">
        <f>IF(Table4[[#This Row],[f turbulent]]="","",Table4[[#This Row],[f turbulent (guess)]]-Table4[[#This Row],[f turbulent]])</f>
        <v/>
      </c>
      <c r="O1700" s="87">
        <f>IF(Table4[[#This Row],[Segment]]="",0,IF(C1701="",0,IF(C1701&lt;=Table4[[#This Row],[Diameter (in)]],0,1-(D1700/D1701))))</f>
        <v>0</v>
      </c>
      <c r="P1700" s="92" t="str">
        <f>IF(Table4[[#This Row],[Segment]]="","",IF(C1700&gt;C1701,"",IF(C1701="",0.55,(0.55*(1-D1701/D1700)))))</f>
        <v/>
      </c>
      <c r="Q170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00" s="92" t="str">
        <f>IF(Table4[[#This Row],[Segment]]="","",IF(Table4[[#This Row],[Kexpansion]]="","0",((Table4[[#This Row],[Velocity (m/s)]]^2)/2)*Table4[[#This Row],[Kexpansion]]))</f>
        <v/>
      </c>
      <c r="S1700" s="92" t="str">
        <f>IF(Table4[[#This Row],[Segment]]="","",IF(Table4[[#This Row],[Kcontraction]]="","0",((Table4[[#This Row],[Velocity (m/s)]]^2)/2)*Table4[[#This Row],[Kcontraction]]))</f>
        <v/>
      </c>
      <c r="T1700" s="89" t="str">
        <f>IF(Table4[[#This Row],[Segment]]="","",SUMIF($Y$7:$Y$2000,Table4[[#This Row],[Segment]],$AD$7:$AD$2000))</f>
        <v/>
      </c>
      <c r="U1700" s="95" t="str">
        <f>IF(Table4[[#This Row],[Segment]]="","",Table4[[#This Row],[Hfriction (J/kg)]]+Table4[[#This Row],[Hexpansions (J/kg)]]+Table4[[#This Row],[Hcontractions (J/kg)]]+Table4[[#This Row],[Hf (J/kg)]])</f>
        <v/>
      </c>
      <c r="V1700" s="95" t="str">
        <f>IF(Table4[[#This Row],[Segment]]="","",Table4[[#This Row],[Total Friction Loss (J/kg)]]*Table3[Density (kg/m3)])</f>
        <v/>
      </c>
      <c r="W1700" s="95" t="str">
        <f>IF(Table4[[#This Row],[Segment]]="","",Table4[[#This Row],[Total Pressure Drop (Pa)]]/1000)</f>
        <v/>
      </c>
      <c r="Y1700" s="82" t="str">
        <f>IF('Set Up'!D1923="","",'Set Up'!D1923)</f>
        <v/>
      </c>
      <c r="Z1700" s="82" t="str">
        <f>IF('Set Up'!E1923="","",'Set Up'!E1923)</f>
        <v/>
      </c>
      <c r="AA1700" s="82" t="str">
        <f>IF('Set Up'!F1923="","",'Set Up'!F1923)</f>
        <v/>
      </c>
      <c r="AB1700" s="82" t="str">
        <f>IF('Set Up'!G1923="","",'Set Up'!G1923)</f>
        <v/>
      </c>
      <c r="AC1700" s="82" t="str">
        <f t="array" ref="AC1700">IF(Y1700="","",INDEX(Data!$G$4:$G$51,MATCH(Table7[[#This Row],[Fitting]]&amp;Table7[[#This Row],[Fitting Subtype]],Data!$E$4:$E$51&amp;Data!$F$4:$F$51,0)))</f>
        <v/>
      </c>
      <c r="AD1700" s="89" t="str">
        <f>IF(Table7[[#This Row],[Segment]]="","",Table7[[#This Row],[Quantity]]*Table7[[#This Row],[Kf]]*(((INDEX(Table4[Velocity (m/s)],MATCH(Table7[[#This Row],[Segment]],Table4[Segment],0)))^2)/2))</f>
        <v/>
      </c>
      <c r="AF1700" s="82" t="str">
        <f>Table4[[#This Row],[Segment]]</f>
        <v/>
      </c>
      <c r="AG1700" s="75"/>
      <c r="AH1700" s="82" t="str">
        <f>IF(Table5[[#This Row],[Segment]]="","",AG1700-Table4[[#This Row],[Total Pressure Drop (kPa)]])</f>
        <v/>
      </c>
    </row>
    <row r="1701" spans="1:34" x14ac:dyDescent="0.25">
      <c r="A1701" s="95" t="str">
        <f>IF('Set Up'!A1698="","",'Set Up'!A1698)</f>
        <v/>
      </c>
      <c r="B1701" s="75" t="s">
        <v>81</v>
      </c>
      <c r="C1701" s="85"/>
      <c r="D1701" s="86" t="str">
        <f>IF(Table4[[#This Row],[Diameter (in)]]="","",(((CONVERT(Table4[[#This Row],[Diameter (in)]],"in","m"))/2)^2)*PI())</f>
        <v/>
      </c>
      <c r="E1701" s="87" t="str">
        <f>IF(Table4[[#This Row],[Area (m2)]]="","",$D$4/Table4[[#This Row],[Area (m2)]])</f>
        <v/>
      </c>
      <c r="F1701" s="85">
        <f t="shared" si="26"/>
        <v>4.6951999999999998</v>
      </c>
      <c r="G1701" s="88" t="str">
        <f>IF(Table4[[#This Row],[Segment]]="","",(CONVERT(Table4[[#This Row],[Diameter (in)]],"in","m")*$B$4*Table4[[#This Row],[Velocity (m/s)]])/$C$4)</f>
        <v/>
      </c>
      <c r="H1701" s="96" t="str">
        <f>IF(Table4[[#This Row],[Segment]]="","",IF(Table4[[#This Row],[Teynold''s Number]]&gt;4000,"TURBULENT","LAMINAR"))</f>
        <v/>
      </c>
      <c r="I1701" s="86" t="str">
        <f>IF(Table4[[#This Row],[Segment]]="","",INDEX(Data!C1698:C1712,MATCH(Table4[Material],Data!B1698:B1712,0)))</f>
        <v/>
      </c>
      <c r="J1701" s="89" t="str">
        <f>IF(Table4[[#This Row],[ε (m)]]="","",Table4[[#This Row],[ε (m)]]/(CONVERT(Table4[[#This Row],[Diameter (in)]],"in","m")))</f>
        <v/>
      </c>
      <c r="K1701" s="96" t="str">
        <f>IF(Table4[[#This Row],[Regime]]="LAMINAR",16/Table4[[#This Row],[Teynold''s Number]],"-")</f>
        <v>-</v>
      </c>
      <c r="L1701" s="86"/>
      <c r="M1701" s="97" t="str">
        <f>IF(Table4[[#This Row],[Regime]]="TURBULENT",(((-4*LOG10(Table4[[#This Row],[ε/D]]/3.7+1.256/(Table4[[#This Row],[Teynold''s Number]]*SQRT(Table4[[#This Row],[f turbulent (guess)]]))))^-1)^2),"")</f>
        <v/>
      </c>
      <c r="N1701" s="91" t="str">
        <f>IF(Table4[[#This Row],[f turbulent]]="","",Table4[[#This Row],[f turbulent (guess)]]-Table4[[#This Row],[f turbulent]])</f>
        <v/>
      </c>
      <c r="O1701" s="87">
        <f>IF(Table4[[#This Row],[Segment]]="",0,IF(C1702="",0,IF(C1702&lt;=Table4[[#This Row],[Diameter (in)]],0,1-(D1701/D1702))))</f>
        <v>0</v>
      </c>
      <c r="P1701" s="92" t="str">
        <f>IF(Table4[[#This Row],[Segment]]="","",IF(C1701&gt;C1702,"",IF(C1702="",0.55,(0.55*(1-D1702/D1701)))))</f>
        <v/>
      </c>
      <c r="Q170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01" s="92" t="str">
        <f>IF(Table4[[#This Row],[Segment]]="","",IF(Table4[[#This Row],[Kexpansion]]="","0",((Table4[[#This Row],[Velocity (m/s)]]^2)/2)*Table4[[#This Row],[Kexpansion]]))</f>
        <v/>
      </c>
      <c r="S1701" s="92" t="str">
        <f>IF(Table4[[#This Row],[Segment]]="","",IF(Table4[[#This Row],[Kcontraction]]="","0",((Table4[[#This Row],[Velocity (m/s)]]^2)/2)*Table4[[#This Row],[Kcontraction]]))</f>
        <v/>
      </c>
      <c r="T1701" s="89" t="str">
        <f>IF(Table4[[#This Row],[Segment]]="","",SUMIF($Y$7:$Y$2000,Table4[[#This Row],[Segment]],$AD$7:$AD$2000))</f>
        <v/>
      </c>
      <c r="U1701" s="95" t="str">
        <f>IF(Table4[[#This Row],[Segment]]="","",Table4[[#This Row],[Hfriction (J/kg)]]+Table4[[#This Row],[Hexpansions (J/kg)]]+Table4[[#This Row],[Hcontractions (J/kg)]]+Table4[[#This Row],[Hf (J/kg)]])</f>
        <v/>
      </c>
      <c r="V1701" s="95" t="str">
        <f>IF(Table4[[#This Row],[Segment]]="","",Table4[[#This Row],[Total Friction Loss (J/kg)]]*Table3[Density (kg/m3)])</f>
        <v/>
      </c>
      <c r="W1701" s="95" t="str">
        <f>IF(Table4[[#This Row],[Segment]]="","",Table4[[#This Row],[Total Pressure Drop (Pa)]]/1000)</f>
        <v/>
      </c>
      <c r="Y1701" s="82" t="str">
        <f>IF('Set Up'!D1924="","",'Set Up'!D1924)</f>
        <v/>
      </c>
      <c r="Z1701" s="82" t="str">
        <f>IF('Set Up'!E1924="","",'Set Up'!E1924)</f>
        <v/>
      </c>
      <c r="AA1701" s="82" t="str">
        <f>IF('Set Up'!F1924="","",'Set Up'!F1924)</f>
        <v/>
      </c>
      <c r="AB1701" s="82" t="str">
        <f>IF('Set Up'!G1924="","",'Set Up'!G1924)</f>
        <v/>
      </c>
      <c r="AC1701" s="82" t="str">
        <f t="array" ref="AC1701">IF(Y1701="","",INDEX(Data!$G$4:$G$51,MATCH(Table7[[#This Row],[Fitting]]&amp;Table7[[#This Row],[Fitting Subtype]],Data!$E$4:$E$51&amp;Data!$F$4:$F$51,0)))</f>
        <v/>
      </c>
      <c r="AD1701" s="89" t="str">
        <f>IF(Table7[[#This Row],[Segment]]="","",Table7[[#This Row],[Quantity]]*Table7[[#This Row],[Kf]]*(((INDEX(Table4[Velocity (m/s)],MATCH(Table7[[#This Row],[Segment]],Table4[Segment],0)))^2)/2))</f>
        <v/>
      </c>
      <c r="AF1701" s="82" t="str">
        <f>Table4[[#This Row],[Segment]]</f>
        <v/>
      </c>
      <c r="AG1701" s="75"/>
      <c r="AH1701" s="82" t="str">
        <f>IF(Table5[[#This Row],[Segment]]="","",AG1701-Table4[[#This Row],[Total Pressure Drop (kPa)]])</f>
        <v/>
      </c>
    </row>
    <row r="1702" spans="1:34" x14ac:dyDescent="0.25">
      <c r="A1702" s="95" t="str">
        <f>IF('Set Up'!A1699="","",'Set Up'!A1699)</f>
        <v/>
      </c>
      <c r="B1702" s="75" t="s">
        <v>81</v>
      </c>
      <c r="C1702" s="85"/>
      <c r="D1702" s="86" t="str">
        <f>IF(Table4[[#This Row],[Diameter (in)]]="","",(((CONVERT(Table4[[#This Row],[Diameter (in)]],"in","m"))/2)^2)*PI())</f>
        <v/>
      </c>
      <c r="E1702" s="87" t="str">
        <f>IF(Table4[[#This Row],[Area (m2)]]="","",$D$4/Table4[[#This Row],[Area (m2)]])</f>
        <v/>
      </c>
      <c r="F1702" s="85">
        <f t="shared" si="26"/>
        <v>4.6951999999999998</v>
      </c>
      <c r="G1702" s="88" t="str">
        <f>IF(Table4[[#This Row],[Segment]]="","",(CONVERT(Table4[[#This Row],[Diameter (in)]],"in","m")*$B$4*Table4[[#This Row],[Velocity (m/s)]])/$C$4)</f>
        <v/>
      </c>
      <c r="H1702" s="96" t="str">
        <f>IF(Table4[[#This Row],[Segment]]="","",IF(Table4[[#This Row],[Teynold''s Number]]&gt;4000,"TURBULENT","LAMINAR"))</f>
        <v/>
      </c>
      <c r="I1702" s="86" t="str">
        <f>IF(Table4[[#This Row],[Segment]]="","",INDEX(Data!C1699:C1713,MATCH(Table4[Material],Data!B1699:B1713,0)))</f>
        <v/>
      </c>
      <c r="J1702" s="89" t="str">
        <f>IF(Table4[[#This Row],[ε (m)]]="","",Table4[[#This Row],[ε (m)]]/(CONVERT(Table4[[#This Row],[Diameter (in)]],"in","m")))</f>
        <v/>
      </c>
      <c r="K1702" s="96" t="str">
        <f>IF(Table4[[#This Row],[Regime]]="LAMINAR",16/Table4[[#This Row],[Teynold''s Number]],"-")</f>
        <v>-</v>
      </c>
      <c r="L1702" s="86"/>
      <c r="M1702" s="97" t="str">
        <f>IF(Table4[[#This Row],[Regime]]="TURBULENT",(((-4*LOG10(Table4[[#This Row],[ε/D]]/3.7+1.256/(Table4[[#This Row],[Teynold''s Number]]*SQRT(Table4[[#This Row],[f turbulent (guess)]]))))^-1)^2),"")</f>
        <v/>
      </c>
      <c r="N1702" s="91" t="str">
        <f>IF(Table4[[#This Row],[f turbulent]]="","",Table4[[#This Row],[f turbulent (guess)]]-Table4[[#This Row],[f turbulent]])</f>
        <v/>
      </c>
      <c r="O1702" s="87">
        <f>IF(Table4[[#This Row],[Segment]]="",0,IF(C1703="",0,IF(C1703&lt;=Table4[[#This Row],[Diameter (in)]],0,1-(D1702/D1703))))</f>
        <v>0</v>
      </c>
      <c r="P1702" s="92" t="str">
        <f>IF(Table4[[#This Row],[Segment]]="","",IF(C1702&gt;C1703,"",IF(C1703="",0.55,(0.55*(1-D1703/D1702)))))</f>
        <v/>
      </c>
      <c r="Q170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02" s="92" t="str">
        <f>IF(Table4[[#This Row],[Segment]]="","",IF(Table4[[#This Row],[Kexpansion]]="","0",((Table4[[#This Row],[Velocity (m/s)]]^2)/2)*Table4[[#This Row],[Kexpansion]]))</f>
        <v/>
      </c>
      <c r="S1702" s="92" t="str">
        <f>IF(Table4[[#This Row],[Segment]]="","",IF(Table4[[#This Row],[Kcontraction]]="","0",((Table4[[#This Row],[Velocity (m/s)]]^2)/2)*Table4[[#This Row],[Kcontraction]]))</f>
        <v/>
      </c>
      <c r="T1702" s="89" t="str">
        <f>IF(Table4[[#This Row],[Segment]]="","",SUMIF($Y$7:$Y$2000,Table4[[#This Row],[Segment]],$AD$7:$AD$2000))</f>
        <v/>
      </c>
      <c r="U1702" s="95" t="str">
        <f>IF(Table4[[#This Row],[Segment]]="","",Table4[[#This Row],[Hfriction (J/kg)]]+Table4[[#This Row],[Hexpansions (J/kg)]]+Table4[[#This Row],[Hcontractions (J/kg)]]+Table4[[#This Row],[Hf (J/kg)]])</f>
        <v/>
      </c>
      <c r="V1702" s="95" t="str">
        <f>IF(Table4[[#This Row],[Segment]]="","",Table4[[#This Row],[Total Friction Loss (J/kg)]]*Table3[Density (kg/m3)])</f>
        <v/>
      </c>
      <c r="W1702" s="95" t="str">
        <f>IF(Table4[[#This Row],[Segment]]="","",Table4[[#This Row],[Total Pressure Drop (Pa)]]/1000)</f>
        <v/>
      </c>
      <c r="Y1702" s="82" t="str">
        <f>IF('Set Up'!D1925="","",'Set Up'!D1925)</f>
        <v/>
      </c>
      <c r="Z1702" s="82" t="str">
        <f>IF('Set Up'!E1925="","",'Set Up'!E1925)</f>
        <v/>
      </c>
      <c r="AA1702" s="82" t="str">
        <f>IF('Set Up'!F1925="","",'Set Up'!F1925)</f>
        <v/>
      </c>
      <c r="AB1702" s="82" t="str">
        <f>IF('Set Up'!G1925="","",'Set Up'!G1925)</f>
        <v/>
      </c>
      <c r="AC1702" s="82" t="str">
        <f t="array" ref="AC1702">IF(Y1702="","",INDEX(Data!$G$4:$G$51,MATCH(Table7[[#This Row],[Fitting]]&amp;Table7[[#This Row],[Fitting Subtype]],Data!$E$4:$E$51&amp;Data!$F$4:$F$51,0)))</f>
        <v/>
      </c>
      <c r="AD1702" s="89" t="str">
        <f>IF(Table7[[#This Row],[Segment]]="","",Table7[[#This Row],[Quantity]]*Table7[[#This Row],[Kf]]*(((INDEX(Table4[Velocity (m/s)],MATCH(Table7[[#This Row],[Segment]],Table4[Segment],0)))^2)/2))</f>
        <v/>
      </c>
      <c r="AF1702" s="82" t="str">
        <f>Table4[[#This Row],[Segment]]</f>
        <v/>
      </c>
      <c r="AG1702" s="75"/>
      <c r="AH1702" s="82" t="str">
        <f>IF(Table5[[#This Row],[Segment]]="","",AG1702-Table4[[#This Row],[Total Pressure Drop (kPa)]])</f>
        <v/>
      </c>
    </row>
    <row r="1703" spans="1:34" x14ac:dyDescent="0.25">
      <c r="A1703" s="95" t="str">
        <f>IF('Set Up'!A1700="","",'Set Up'!A1700)</f>
        <v/>
      </c>
      <c r="B1703" s="75" t="s">
        <v>81</v>
      </c>
      <c r="C1703" s="85"/>
      <c r="D1703" s="86" t="str">
        <f>IF(Table4[[#This Row],[Diameter (in)]]="","",(((CONVERT(Table4[[#This Row],[Diameter (in)]],"in","m"))/2)^2)*PI())</f>
        <v/>
      </c>
      <c r="E1703" s="87" t="str">
        <f>IF(Table4[[#This Row],[Area (m2)]]="","",$D$4/Table4[[#This Row],[Area (m2)]])</f>
        <v/>
      </c>
      <c r="F1703" s="85">
        <f t="shared" si="26"/>
        <v>4.6951999999999998</v>
      </c>
      <c r="G1703" s="88" t="str">
        <f>IF(Table4[[#This Row],[Segment]]="","",(CONVERT(Table4[[#This Row],[Diameter (in)]],"in","m")*$B$4*Table4[[#This Row],[Velocity (m/s)]])/$C$4)</f>
        <v/>
      </c>
      <c r="H1703" s="96" t="str">
        <f>IF(Table4[[#This Row],[Segment]]="","",IF(Table4[[#This Row],[Teynold''s Number]]&gt;4000,"TURBULENT","LAMINAR"))</f>
        <v/>
      </c>
      <c r="I1703" s="86" t="str">
        <f>IF(Table4[[#This Row],[Segment]]="","",INDEX(Data!C1700:C1714,MATCH(Table4[Material],Data!B1700:B1714,0)))</f>
        <v/>
      </c>
      <c r="J1703" s="89" t="str">
        <f>IF(Table4[[#This Row],[ε (m)]]="","",Table4[[#This Row],[ε (m)]]/(CONVERT(Table4[[#This Row],[Diameter (in)]],"in","m")))</f>
        <v/>
      </c>
      <c r="K1703" s="96" t="str">
        <f>IF(Table4[[#This Row],[Regime]]="LAMINAR",16/Table4[[#This Row],[Teynold''s Number]],"-")</f>
        <v>-</v>
      </c>
      <c r="L1703" s="86"/>
      <c r="M1703" s="97" t="str">
        <f>IF(Table4[[#This Row],[Regime]]="TURBULENT",(((-4*LOG10(Table4[[#This Row],[ε/D]]/3.7+1.256/(Table4[[#This Row],[Teynold''s Number]]*SQRT(Table4[[#This Row],[f turbulent (guess)]]))))^-1)^2),"")</f>
        <v/>
      </c>
      <c r="N1703" s="91" t="str">
        <f>IF(Table4[[#This Row],[f turbulent]]="","",Table4[[#This Row],[f turbulent (guess)]]-Table4[[#This Row],[f turbulent]])</f>
        <v/>
      </c>
      <c r="O1703" s="87">
        <f>IF(Table4[[#This Row],[Segment]]="",0,IF(C1704="",0,IF(C1704&lt;=Table4[[#This Row],[Diameter (in)]],0,1-(D1703/D1704))))</f>
        <v>0</v>
      </c>
      <c r="P1703" s="92" t="str">
        <f>IF(Table4[[#This Row],[Segment]]="","",IF(C1703&gt;C1704,"",IF(C1704="",0.55,(0.55*(1-D1704/D1703)))))</f>
        <v/>
      </c>
      <c r="Q170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03" s="92" t="str">
        <f>IF(Table4[[#This Row],[Segment]]="","",IF(Table4[[#This Row],[Kexpansion]]="","0",((Table4[[#This Row],[Velocity (m/s)]]^2)/2)*Table4[[#This Row],[Kexpansion]]))</f>
        <v/>
      </c>
      <c r="S1703" s="92" t="str">
        <f>IF(Table4[[#This Row],[Segment]]="","",IF(Table4[[#This Row],[Kcontraction]]="","0",((Table4[[#This Row],[Velocity (m/s)]]^2)/2)*Table4[[#This Row],[Kcontraction]]))</f>
        <v/>
      </c>
      <c r="T1703" s="89" t="str">
        <f>IF(Table4[[#This Row],[Segment]]="","",SUMIF($Y$7:$Y$2000,Table4[[#This Row],[Segment]],$AD$7:$AD$2000))</f>
        <v/>
      </c>
      <c r="U1703" s="95" t="str">
        <f>IF(Table4[[#This Row],[Segment]]="","",Table4[[#This Row],[Hfriction (J/kg)]]+Table4[[#This Row],[Hexpansions (J/kg)]]+Table4[[#This Row],[Hcontractions (J/kg)]]+Table4[[#This Row],[Hf (J/kg)]])</f>
        <v/>
      </c>
      <c r="V1703" s="95" t="str">
        <f>IF(Table4[[#This Row],[Segment]]="","",Table4[[#This Row],[Total Friction Loss (J/kg)]]*Table3[Density (kg/m3)])</f>
        <v/>
      </c>
      <c r="W1703" s="95" t="str">
        <f>IF(Table4[[#This Row],[Segment]]="","",Table4[[#This Row],[Total Pressure Drop (Pa)]]/1000)</f>
        <v/>
      </c>
      <c r="Y1703" s="82" t="str">
        <f>IF('Set Up'!D1926="","",'Set Up'!D1926)</f>
        <v/>
      </c>
      <c r="Z1703" s="82" t="str">
        <f>IF('Set Up'!E1926="","",'Set Up'!E1926)</f>
        <v/>
      </c>
      <c r="AA1703" s="82" t="str">
        <f>IF('Set Up'!F1926="","",'Set Up'!F1926)</f>
        <v/>
      </c>
      <c r="AB1703" s="82" t="str">
        <f>IF('Set Up'!G1926="","",'Set Up'!G1926)</f>
        <v/>
      </c>
      <c r="AC1703" s="82" t="str">
        <f t="array" ref="AC1703">IF(Y1703="","",INDEX(Data!$G$4:$G$51,MATCH(Table7[[#This Row],[Fitting]]&amp;Table7[[#This Row],[Fitting Subtype]],Data!$E$4:$E$51&amp;Data!$F$4:$F$51,0)))</f>
        <v/>
      </c>
      <c r="AD1703" s="89" t="str">
        <f>IF(Table7[[#This Row],[Segment]]="","",Table7[[#This Row],[Quantity]]*Table7[[#This Row],[Kf]]*(((INDEX(Table4[Velocity (m/s)],MATCH(Table7[[#This Row],[Segment]],Table4[Segment],0)))^2)/2))</f>
        <v/>
      </c>
      <c r="AF1703" s="82" t="str">
        <f>Table4[[#This Row],[Segment]]</f>
        <v/>
      </c>
      <c r="AG1703" s="75"/>
      <c r="AH1703" s="82" t="str">
        <f>IF(Table5[[#This Row],[Segment]]="","",AG1703-Table4[[#This Row],[Total Pressure Drop (kPa)]])</f>
        <v/>
      </c>
    </row>
    <row r="1704" spans="1:34" x14ac:dyDescent="0.25">
      <c r="A1704" s="95" t="str">
        <f>IF('Set Up'!A1701="","",'Set Up'!A1701)</f>
        <v/>
      </c>
      <c r="B1704" s="75" t="s">
        <v>81</v>
      </c>
      <c r="C1704" s="85"/>
      <c r="D1704" s="86" t="str">
        <f>IF(Table4[[#This Row],[Diameter (in)]]="","",(((CONVERT(Table4[[#This Row],[Diameter (in)]],"in","m"))/2)^2)*PI())</f>
        <v/>
      </c>
      <c r="E1704" s="87" t="str">
        <f>IF(Table4[[#This Row],[Area (m2)]]="","",$D$4/Table4[[#This Row],[Area (m2)]])</f>
        <v/>
      </c>
      <c r="F1704" s="85">
        <f t="shared" si="26"/>
        <v>4.6951999999999998</v>
      </c>
      <c r="G1704" s="88" t="str">
        <f>IF(Table4[[#This Row],[Segment]]="","",(CONVERT(Table4[[#This Row],[Diameter (in)]],"in","m")*$B$4*Table4[[#This Row],[Velocity (m/s)]])/$C$4)</f>
        <v/>
      </c>
      <c r="H1704" s="96" t="str">
        <f>IF(Table4[[#This Row],[Segment]]="","",IF(Table4[[#This Row],[Teynold''s Number]]&gt;4000,"TURBULENT","LAMINAR"))</f>
        <v/>
      </c>
      <c r="I1704" s="86" t="str">
        <f>IF(Table4[[#This Row],[Segment]]="","",INDEX(Data!C1701:C1715,MATCH(Table4[Material],Data!B1701:B1715,0)))</f>
        <v/>
      </c>
      <c r="J1704" s="89" t="str">
        <f>IF(Table4[[#This Row],[ε (m)]]="","",Table4[[#This Row],[ε (m)]]/(CONVERT(Table4[[#This Row],[Diameter (in)]],"in","m")))</f>
        <v/>
      </c>
      <c r="K1704" s="96" t="str">
        <f>IF(Table4[[#This Row],[Regime]]="LAMINAR",16/Table4[[#This Row],[Teynold''s Number]],"-")</f>
        <v>-</v>
      </c>
      <c r="L1704" s="86"/>
      <c r="M1704" s="97" t="str">
        <f>IF(Table4[[#This Row],[Regime]]="TURBULENT",(((-4*LOG10(Table4[[#This Row],[ε/D]]/3.7+1.256/(Table4[[#This Row],[Teynold''s Number]]*SQRT(Table4[[#This Row],[f turbulent (guess)]]))))^-1)^2),"")</f>
        <v/>
      </c>
      <c r="N1704" s="91" t="str">
        <f>IF(Table4[[#This Row],[f turbulent]]="","",Table4[[#This Row],[f turbulent (guess)]]-Table4[[#This Row],[f turbulent]])</f>
        <v/>
      </c>
      <c r="O1704" s="87">
        <f>IF(Table4[[#This Row],[Segment]]="",0,IF(C1705="",0,IF(C1705&lt;=Table4[[#This Row],[Diameter (in)]],0,1-(D1704/D1705))))</f>
        <v>0</v>
      </c>
      <c r="P1704" s="92" t="str">
        <f>IF(Table4[[#This Row],[Segment]]="","",IF(C1704&gt;C1705,"",IF(C1705="",0.55,(0.55*(1-D1705/D1704)))))</f>
        <v/>
      </c>
      <c r="Q170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04" s="92" t="str">
        <f>IF(Table4[[#This Row],[Segment]]="","",IF(Table4[[#This Row],[Kexpansion]]="","0",((Table4[[#This Row],[Velocity (m/s)]]^2)/2)*Table4[[#This Row],[Kexpansion]]))</f>
        <v/>
      </c>
      <c r="S1704" s="92" t="str">
        <f>IF(Table4[[#This Row],[Segment]]="","",IF(Table4[[#This Row],[Kcontraction]]="","0",((Table4[[#This Row],[Velocity (m/s)]]^2)/2)*Table4[[#This Row],[Kcontraction]]))</f>
        <v/>
      </c>
      <c r="T1704" s="89" t="str">
        <f>IF(Table4[[#This Row],[Segment]]="","",SUMIF($Y$7:$Y$2000,Table4[[#This Row],[Segment]],$AD$7:$AD$2000))</f>
        <v/>
      </c>
      <c r="U1704" s="95" t="str">
        <f>IF(Table4[[#This Row],[Segment]]="","",Table4[[#This Row],[Hfriction (J/kg)]]+Table4[[#This Row],[Hexpansions (J/kg)]]+Table4[[#This Row],[Hcontractions (J/kg)]]+Table4[[#This Row],[Hf (J/kg)]])</f>
        <v/>
      </c>
      <c r="V1704" s="95" t="str">
        <f>IF(Table4[[#This Row],[Segment]]="","",Table4[[#This Row],[Total Friction Loss (J/kg)]]*Table3[Density (kg/m3)])</f>
        <v/>
      </c>
      <c r="W1704" s="95" t="str">
        <f>IF(Table4[[#This Row],[Segment]]="","",Table4[[#This Row],[Total Pressure Drop (Pa)]]/1000)</f>
        <v/>
      </c>
      <c r="Y1704" s="82" t="str">
        <f>IF('Set Up'!D1927="","",'Set Up'!D1927)</f>
        <v/>
      </c>
      <c r="Z1704" s="82" t="str">
        <f>IF('Set Up'!E1927="","",'Set Up'!E1927)</f>
        <v/>
      </c>
      <c r="AA1704" s="82" t="str">
        <f>IF('Set Up'!F1927="","",'Set Up'!F1927)</f>
        <v/>
      </c>
      <c r="AB1704" s="82" t="str">
        <f>IF('Set Up'!G1927="","",'Set Up'!G1927)</f>
        <v/>
      </c>
      <c r="AC1704" s="82" t="str">
        <f t="array" ref="AC1704">IF(Y1704="","",INDEX(Data!$G$4:$G$51,MATCH(Table7[[#This Row],[Fitting]]&amp;Table7[[#This Row],[Fitting Subtype]],Data!$E$4:$E$51&amp;Data!$F$4:$F$51,0)))</f>
        <v/>
      </c>
      <c r="AD1704" s="89" t="str">
        <f>IF(Table7[[#This Row],[Segment]]="","",Table7[[#This Row],[Quantity]]*Table7[[#This Row],[Kf]]*(((INDEX(Table4[Velocity (m/s)],MATCH(Table7[[#This Row],[Segment]],Table4[Segment],0)))^2)/2))</f>
        <v/>
      </c>
      <c r="AF1704" s="82" t="str">
        <f>Table4[[#This Row],[Segment]]</f>
        <v/>
      </c>
      <c r="AG1704" s="75"/>
      <c r="AH1704" s="82" t="str">
        <f>IF(Table5[[#This Row],[Segment]]="","",AG1704-Table4[[#This Row],[Total Pressure Drop (kPa)]])</f>
        <v/>
      </c>
    </row>
    <row r="1705" spans="1:34" x14ac:dyDescent="0.25">
      <c r="A1705" s="95" t="str">
        <f>IF('Set Up'!A1702="","",'Set Up'!A1702)</f>
        <v/>
      </c>
      <c r="B1705" s="75" t="s">
        <v>81</v>
      </c>
      <c r="C1705" s="85"/>
      <c r="D1705" s="86" t="str">
        <f>IF(Table4[[#This Row],[Diameter (in)]]="","",(((CONVERT(Table4[[#This Row],[Diameter (in)]],"in","m"))/2)^2)*PI())</f>
        <v/>
      </c>
      <c r="E1705" s="87" t="str">
        <f>IF(Table4[[#This Row],[Area (m2)]]="","",$D$4/Table4[[#This Row],[Area (m2)]])</f>
        <v/>
      </c>
      <c r="F1705" s="85">
        <f t="shared" si="26"/>
        <v>4.6951999999999998</v>
      </c>
      <c r="G1705" s="88" t="str">
        <f>IF(Table4[[#This Row],[Segment]]="","",(CONVERT(Table4[[#This Row],[Diameter (in)]],"in","m")*$B$4*Table4[[#This Row],[Velocity (m/s)]])/$C$4)</f>
        <v/>
      </c>
      <c r="H1705" s="96" t="str">
        <f>IF(Table4[[#This Row],[Segment]]="","",IF(Table4[[#This Row],[Teynold''s Number]]&gt;4000,"TURBULENT","LAMINAR"))</f>
        <v/>
      </c>
      <c r="I1705" s="86" t="str">
        <f>IF(Table4[[#This Row],[Segment]]="","",INDEX(Data!C1702:C1716,MATCH(Table4[Material],Data!B1702:B1716,0)))</f>
        <v/>
      </c>
      <c r="J1705" s="89" t="str">
        <f>IF(Table4[[#This Row],[ε (m)]]="","",Table4[[#This Row],[ε (m)]]/(CONVERT(Table4[[#This Row],[Diameter (in)]],"in","m")))</f>
        <v/>
      </c>
      <c r="K1705" s="96" t="str">
        <f>IF(Table4[[#This Row],[Regime]]="LAMINAR",16/Table4[[#This Row],[Teynold''s Number]],"-")</f>
        <v>-</v>
      </c>
      <c r="L1705" s="86"/>
      <c r="M1705" s="97" t="str">
        <f>IF(Table4[[#This Row],[Regime]]="TURBULENT",(((-4*LOG10(Table4[[#This Row],[ε/D]]/3.7+1.256/(Table4[[#This Row],[Teynold''s Number]]*SQRT(Table4[[#This Row],[f turbulent (guess)]]))))^-1)^2),"")</f>
        <v/>
      </c>
      <c r="N1705" s="91" t="str">
        <f>IF(Table4[[#This Row],[f turbulent]]="","",Table4[[#This Row],[f turbulent (guess)]]-Table4[[#This Row],[f turbulent]])</f>
        <v/>
      </c>
      <c r="O1705" s="87">
        <f>IF(Table4[[#This Row],[Segment]]="",0,IF(C1706="",0,IF(C1706&lt;=Table4[[#This Row],[Diameter (in)]],0,1-(D1705/D1706))))</f>
        <v>0</v>
      </c>
      <c r="P1705" s="92" t="str">
        <f>IF(Table4[[#This Row],[Segment]]="","",IF(C1705&gt;C1706,"",IF(C1706="",0.55,(0.55*(1-D1706/D1705)))))</f>
        <v/>
      </c>
      <c r="Q170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05" s="92" t="str">
        <f>IF(Table4[[#This Row],[Segment]]="","",IF(Table4[[#This Row],[Kexpansion]]="","0",((Table4[[#This Row],[Velocity (m/s)]]^2)/2)*Table4[[#This Row],[Kexpansion]]))</f>
        <v/>
      </c>
      <c r="S1705" s="92" t="str">
        <f>IF(Table4[[#This Row],[Segment]]="","",IF(Table4[[#This Row],[Kcontraction]]="","0",((Table4[[#This Row],[Velocity (m/s)]]^2)/2)*Table4[[#This Row],[Kcontraction]]))</f>
        <v/>
      </c>
      <c r="T1705" s="89" t="str">
        <f>IF(Table4[[#This Row],[Segment]]="","",SUMIF($Y$7:$Y$2000,Table4[[#This Row],[Segment]],$AD$7:$AD$2000))</f>
        <v/>
      </c>
      <c r="U1705" s="95" t="str">
        <f>IF(Table4[[#This Row],[Segment]]="","",Table4[[#This Row],[Hfriction (J/kg)]]+Table4[[#This Row],[Hexpansions (J/kg)]]+Table4[[#This Row],[Hcontractions (J/kg)]]+Table4[[#This Row],[Hf (J/kg)]])</f>
        <v/>
      </c>
      <c r="V1705" s="95" t="str">
        <f>IF(Table4[[#This Row],[Segment]]="","",Table4[[#This Row],[Total Friction Loss (J/kg)]]*Table3[Density (kg/m3)])</f>
        <v/>
      </c>
      <c r="W1705" s="95" t="str">
        <f>IF(Table4[[#This Row],[Segment]]="","",Table4[[#This Row],[Total Pressure Drop (Pa)]]/1000)</f>
        <v/>
      </c>
      <c r="Y1705" s="82" t="str">
        <f>IF('Set Up'!D1928="","",'Set Up'!D1928)</f>
        <v/>
      </c>
      <c r="Z1705" s="82" t="str">
        <f>IF('Set Up'!E1928="","",'Set Up'!E1928)</f>
        <v/>
      </c>
      <c r="AA1705" s="82" t="str">
        <f>IF('Set Up'!F1928="","",'Set Up'!F1928)</f>
        <v/>
      </c>
      <c r="AB1705" s="82" t="str">
        <f>IF('Set Up'!G1928="","",'Set Up'!G1928)</f>
        <v/>
      </c>
      <c r="AC1705" s="82" t="str">
        <f t="array" ref="AC1705">IF(Y1705="","",INDEX(Data!$G$4:$G$51,MATCH(Table7[[#This Row],[Fitting]]&amp;Table7[[#This Row],[Fitting Subtype]],Data!$E$4:$E$51&amp;Data!$F$4:$F$51,0)))</f>
        <v/>
      </c>
      <c r="AD1705" s="89" t="str">
        <f>IF(Table7[[#This Row],[Segment]]="","",Table7[[#This Row],[Quantity]]*Table7[[#This Row],[Kf]]*(((INDEX(Table4[Velocity (m/s)],MATCH(Table7[[#This Row],[Segment]],Table4[Segment],0)))^2)/2))</f>
        <v/>
      </c>
      <c r="AF1705" s="82" t="str">
        <f>Table4[[#This Row],[Segment]]</f>
        <v/>
      </c>
      <c r="AG1705" s="75"/>
      <c r="AH1705" s="82" t="str">
        <f>IF(Table5[[#This Row],[Segment]]="","",AG1705-Table4[[#This Row],[Total Pressure Drop (kPa)]])</f>
        <v/>
      </c>
    </row>
    <row r="1706" spans="1:34" x14ac:dyDescent="0.25">
      <c r="A1706" s="95" t="str">
        <f>IF('Set Up'!A1703="","",'Set Up'!A1703)</f>
        <v/>
      </c>
      <c r="B1706" s="75" t="s">
        <v>81</v>
      </c>
      <c r="C1706" s="85"/>
      <c r="D1706" s="86" t="str">
        <f>IF(Table4[[#This Row],[Diameter (in)]]="","",(((CONVERT(Table4[[#This Row],[Diameter (in)]],"in","m"))/2)^2)*PI())</f>
        <v/>
      </c>
      <c r="E1706" s="87" t="str">
        <f>IF(Table4[[#This Row],[Area (m2)]]="","",$D$4/Table4[[#This Row],[Area (m2)]])</f>
        <v/>
      </c>
      <c r="F1706" s="85">
        <f t="shared" si="26"/>
        <v>4.6951999999999998</v>
      </c>
      <c r="G1706" s="88" t="str">
        <f>IF(Table4[[#This Row],[Segment]]="","",(CONVERT(Table4[[#This Row],[Diameter (in)]],"in","m")*$B$4*Table4[[#This Row],[Velocity (m/s)]])/$C$4)</f>
        <v/>
      </c>
      <c r="H1706" s="96" t="str">
        <f>IF(Table4[[#This Row],[Segment]]="","",IF(Table4[[#This Row],[Teynold''s Number]]&gt;4000,"TURBULENT","LAMINAR"))</f>
        <v/>
      </c>
      <c r="I1706" s="86" t="str">
        <f>IF(Table4[[#This Row],[Segment]]="","",INDEX(Data!C1703:C1717,MATCH(Table4[Material],Data!B1703:B1717,0)))</f>
        <v/>
      </c>
      <c r="J1706" s="89" t="str">
        <f>IF(Table4[[#This Row],[ε (m)]]="","",Table4[[#This Row],[ε (m)]]/(CONVERT(Table4[[#This Row],[Diameter (in)]],"in","m")))</f>
        <v/>
      </c>
      <c r="K1706" s="96" t="str">
        <f>IF(Table4[[#This Row],[Regime]]="LAMINAR",16/Table4[[#This Row],[Teynold''s Number]],"-")</f>
        <v>-</v>
      </c>
      <c r="L1706" s="86"/>
      <c r="M1706" s="97" t="str">
        <f>IF(Table4[[#This Row],[Regime]]="TURBULENT",(((-4*LOG10(Table4[[#This Row],[ε/D]]/3.7+1.256/(Table4[[#This Row],[Teynold''s Number]]*SQRT(Table4[[#This Row],[f turbulent (guess)]]))))^-1)^2),"")</f>
        <v/>
      </c>
      <c r="N1706" s="91" t="str">
        <f>IF(Table4[[#This Row],[f turbulent]]="","",Table4[[#This Row],[f turbulent (guess)]]-Table4[[#This Row],[f turbulent]])</f>
        <v/>
      </c>
      <c r="O1706" s="87">
        <f>IF(Table4[[#This Row],[Segment]]="",0,IF(C1707="",0,IF(C1707&lt;=Table4[[#This Row],[Diameter (in)]],0,1-(D1706/D1707))))</f>
        <v>0</v>
      </c>
      <c r="P1706" s="92" t="str">
        <f>IF(Table4[[#This Row],[Segment]]="","",IF(C1706&gt;C1707,"",IF(C1707="",0.55,(0.55*(1-D1707/D1706)))))</f>
        <v/>
      </c>
      <c r="Q170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06" s="92" t="str">
        <f>IF(Table4[[#This Row],[Segment]]="","",IF(Table4[[#This Row],[Kexpansion]]="","0",((Table4[[#This Row],[Velocity (m/s)]]^2)/2)*Table4[[#This Row],[Kexpansion]]))</f>
        <v/>
      </c>
      <c r="S1706" s="92" t="str">
        <f>IF(Table4[[#This Row],[Segment]]="","",IF(Table4[[#This Row],[Kcontraction]]="","0",((Table4[[#This Row],[Velocity (m/s)]]^2)/2)*Table4[[#This Row],[Kcontraction]]))</f>
        <v/>
      </c>
      <c r="T1706" s="89" t="str">
        <f>IF(Table4[[#This Row],[Segment]]="","",SUMIF($Y$7:$Y$2000,Table4[[#This Row],[Segment]],$AD$7:$AD$2000))</f>
        <v/>
      </c>
      <c r="U1706" s="95" t="str">
        <f>IF(Table4[[#This Row],[Segment]]="","",Table4[[#This Row],[Hfriction (J/kg)]]+Table4[[#This Row],[Hexpansions (J/kg)]]+Table4[[#This Row],[Hcontractions (J/kg)]]+Table4[[#This Row],[Hf (J/kg)]])</f>
        <v/>
      </c>
      <c r="V1706" s="95" t="str">
        <f>IF(Table4[[#This Row],[Segment]]="","",Table4[[#This Row],[Total Friction Loss (J/kg)]]*Table3[Density (kg/m3)])</f>
        <v/>
      </c>
      <c r="W1706" s="95" t="str">
        <f>IF(Table4[[#This Row],[Segment]]="","",Table4[[#This Row],[Total Pressure Drop (Pa)]]/1000)</f>
        <v/>
      </c>
      <c r="Y1706" s="82" t="str">
        <f>IF('Set Up'!D1929="","",'Set Up'!D1929)</f>
        <v/>
      </c>
      <c r="Z1706" s="82" t="str">
        <f>IF('Set Up'!E1929="","",'Set Up'!E1929)</f>
        <v/>
      </c>
      <c r="AA1706" s="82" t="str">
        <f>IF('Set Up'!F1929="","",'Set Up'!F1929)</f>
        <v/>
      </c>
      <c r="AB1706" s="82" t="str">
        <f>IF('Set Up'!G1929="","",'Set Up'!G1929)</f>
        <v/>
      </c>
      <c r="AC1706" s="82" t="str">
        <f t="array" ref="AC1706">IF(Y1706="","",INDEX(Data!$G$4:$G$51,MATCH(Table7[[#This Row],[Fitting]]&amp;Table7[[#This Row],[Fitting Subtype]],Data!$E$4:$E$51&amp;Data!$F$4:$F$51,0)))</f>
        <v/>
      </c>
      <c r="AD1706" s="89" t="str">
        <f>IF(Table7[[#This Row],[Segment]]="","",Table7[[#This Row],[Quantity]]*Table7[[#This Row],[Kf]]*(((INDEX(Table4[Velocity (m/s)],MATCH(Table7[[#This Row],[Segment]],Table4[Segment],0)))^2)/2))</f>
        <v/>
      </c>
      <c r="AF1706" s="82" t="str">
        <f>Table4[[#This Row],[Segment]]</f>
        <v/>
      </c>
      <c r="AG1706" s="75"/>
      <c r="AH1706" s="82" t="str">
        <f>IF(Table5[[#This Row],[Segment]]="","",AG1706-Table4[[#This Row],[Total Pressure Drop (kPa)]])</f>
        <v/>
      </c>
    </row>
    <row r="1707" spans="1:34" x14ac:dyDescent="0.25">
      <c r="A1707" s="95" t="str">
        <f>IF('Set Up'!A1704="","",'Set Up'!A1704)</f>
        <v/>
      </c>
      <c r="B1707" s="75" t="s">
        <v>81</v>
      </c>
      <c r="C1707" s="85"/>
      <c r="D1707" s="86" t="str">
        <f>IF(Table4[[#This Row],[Diameter (in)]]="","",(((CONVERT(Table4[[#This Row],[Diameter (in)]],"in","m"))/2)^2)*PI())</f>
        <v/>
      </c>
      <c r="E1707" s="87" t="str">
        <f>IF(Table4[[#This Row],[Area (m2)]]="","",$D$4/Table4[[#This Row],[Area (m2)]])</f>
        <v/>
      </c>
      <c r="F1707" s="85">
        <f t="shared" si="26"/>
        <v>4.6951999999999998</v>
      </c>
      <c r="G1707" s="88" t="str">
        <f>IF(Table4[[#This Row],[Segment]]="","",(CONVERT(Table4[[#This Row],[Diameter (in)]],"in","m")*$B$4*Table4[[#This Row],[Velocity (m/s)]])/$C$4)</f>
        <v/>
      </c>
      <c r="H1707" s="96" t="str">
        <f>IF(Table4[[#This Row],[Segment]]="","",IF(Table4[[#This Row],[Teynold''s Number]]&gt;4000,"TURBULENT","LAMINAR"))</f>
        <v/>
      </c>
      <c r="I1707" s="86" t="str">
        <f>IF(Table4[[#This Row],[Segment]]="","",INDEX(Data!C1704:C1718,MATCH(Table4[Material],Data!B1704:B1718,0)))</f>
        <v/>
      </c>
      <c r="J1707" s="89" t="str">
        <f>IF(Table4[[#This Row],[ε (m)]]="","",Table4[[#This Row],[ε (m)]]/(CONVERT(Table4[[#This Row],[Diameter (in)]],"in","m")))</f>
        <v/>
      </c>
      <c r="K1707" s="96" t="str">
        <f>IF(Table4[[#This Row],[Regime]]="LAMINAR",16/Table4[[#This Row],[Teynold''s Number]],"-")</f>
        <v>-</v>
      </c>
      <c r="L1707" s="86"/>
      <c r="M1707" s="97" t="str">
        <f>IF(Table4[[#This Row],[Regime]]="TURBULENT",(((-4*LOG10(Table4[[#This Row],[ε/D]]/3.7+1.256/(Table4[[#This Row],[Teynold''s Number]]*SQRT(Table4[[#This Row],[f turbulent (guess)]]))))^-1)^2),"")</f>
        <v/>
      </c>
      <c r="N1707" s="91" t="str">
        <f>IF(Table4[[#This Row],[f turbulent]]="","",Table4[[#This Row],[f turbulent (guess)]]-Table4[[#This Row],[f turbulent]])</f>
        <v/>
      </c>
      <c r="O1707" s="87">
        <f>IF(Table4[[#This Row],[Segment]]="",0,IF(C1708="",0,IF(C1708&lt;=Table4[[#This Row],[Diameter (in)]],0,1-(D1707/D1708))))</f>
        <v>0</v>
      </c>
      <c r="P1707" s="92" t="str">
        <f>IF(Table4[[#This Row],[Segment]]="","",IF(C1707&gt;C1708,"",IF(C1708="",0.55,(0.55*(1-D1708/D1707)))))</f>
        <v/>
      </c>
      <c r="Q170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07" s="92" t="str">
        <f>IF(Table4[[#This Row],[Segment]]="","",IF(Table4[[#This Row],[Kexpansion]]="","0",((Table4[[#This Row],[Velocity (m/s)]]^2)/2)*Table4[[#This Row],[Kexpansion]]))</f>
        <v/>
      </c>
      <c r="S1707" s="92" t="str">
        <f>IF(Table4[[#This Row],[Segment]]="","",IF(Table4[[#This Row],[Kcontraction]]="","0",((Table4[[#This Row],[Velocity (m/s)]]^2)/2)*Table4[[#This Row],[Kcontraction]]))</f>
        <v/>
      </c>
      <c r="T1707" s="89" t="str">
        <f>IF(Table4[[#This Row],[Segment]]="","",SUMIF($Y$7:$Y$2000,Table4[[#This Row],[Segment]],$AD$7:$AD$2000))</f>
        <v/>
      </c>
      <c r="U1707" s="95" t="str">
        <f>IF(Table4[[#This Row],[Segment]]="","",Table4[[#This Row],[Hfriction (J/kg)]]+Table4[[#This Row],[Hexpansions (J/kg)]]+Table4[[#This Row],[Hcontractions (J/kg)]]+Table4[[#This Row],[Hf (J/kg)]])</f>
        <v/>
      </c>
      <c r="V1707" s="95" t="str">
        <f>IF(Table4[[#This Row],[Segment]]="","",Table4[[#This Row],[Total Friction Loss (J/kg)]]*Table3[Density (kg/m3)])</f>
        <v/>
      </c>
      <c r="W1707" s="95" t="str">
        <f>IF(Table4[[#This Row],[Segment]]="","",Table4[[#This Row],[Total Pressure Drop (Pa)]]/1000)</f>
        <v/>
      </c>
      <c r="Y1707" s="82" t="str">
        <f>IF('Set Up'!D1930="","",'Set Up'!D1930)</f>
        <v/>
      </c>
      <c r="Z1707" s="82" t="str">
        <f>IF('Set Up'!E1930="","",'Set Up'!E1930)</f>
        <v/>
      </c>
      <c r="AA1707" s="82" t="str">
        <f>IF('Set Up'!F1930="","",'Set Up'!F1930)</f>
        <v/>
      </c>
      <c r="AB1707" s="82" t="str">
        <f>IF('Set Up'!G1930="","",'Set Up'!G1930)</f>
        <v/>
      </c>
      <c r="AC1707" s="82" t="str">
        <f t="array" ref="AC1707">IF(Y1707="","",INDEX(Data!$G$4:$G$51,MATCH(Table7[[#This Row],[Fitting]]&amp;Table7[[#This Row],[Fitting Subtype]],Data!$E$4:$E$51&amp;Data!$F$4:$F$51,0)))</f>
        <v/>
      </c>
      <c r="AD1707" s="89" t="str">
        <f>IF(Table7[[#This Row],[Segment]]="","",Table7[[#This Row],[Quantity]]*Table7[[#This Row],[Kf]]*(((INDEX(Table4[Velocity (m/s)],MATCH(Table7[[#This Row],[Segment]],Table4[Segment],0)))^2)/2))</f>
        <v/>
      </c>
      <c r="AF1707" s="82" t="str">
        <f>Table4[[#This Row],[Segment]]</f>
        <v/>
      </c>
      <c r="AG1707" s="75"/>
      <c r="AH1707" s="82" t="str">
        <f>IF(Table5[[#This Row],[Segment]]="","",AG1707-Table4[[#This Row],[Total Pressure Drop (kPa)]])</f>
        <v/>
      </c>
    </row>
    <row r="1708" spans="1:34" x14ac:dyDescent="0.25">
      <c r="A1708" s="95" t="str">
        <f>IF('Set Up'!A1705="","",'Set Up'!A1705)</f>
        <v/>
      </c>
      <c r="B1708" s="75" t="s">
        <v>81</v>
      </c>
      <c r="C1708" s="85"/>
      <c r="D1708" s="86" t="str">
        <f>IF(Table4[[#This Row],[Diameter (in)]]="","",(((CONVERT(Table4[[#This Row],[Diameter (in)]],"in","m"))/2)^2)*PI())</f>
        <v/>
      </c>
      <c r="E1708" s="87" t="str">
        <f>IF(Table4[[#This Row],[Area (m2)]]="","",$D$4/Table4[[#This Row],[Area (m2)]])</f>
        <v/>
      </c>
      <c r="F1708" s="85">
        <f t="shared" si="26"/>
        <v>4.6951999999999998</v>
      </c>
      <c r="G1708" s="88" t="str">
        <f>IF(Table4[[#This Row],[Segment]]="","",(CONVERT(Table4[[#This Row],[Diameter (in)]],"in","m")*$B$4*Table4[[#This Row],[Velocity (m/s)]])/$C$4)</f>
        <v/>
      </c>
      <c r="H1708" s="96" t="str">
        <f>IF(Table4[[#This Row],[Segment]]="","",IF(Table4[[#This Row],[Teynold''s Number]]&gt;4000,"TURBULENT","LAMINAR"))</f>
        <v/>
      </c>
      <c r="I1708" s="86" t="str">
        <f>IF(Table4[[#This Row],[Segment]]="","",INDEX(Data!C1705:C1719,MATCH(Table4[Material],Data!B1705:B1719,0)))</f>
        <v/>
      </c>
      <c r="J1708" s="89" t="str">
        <f>IF(Table4[[#This Row],[ε (m)]]="","",Table4[[#This Row],[ε (m)]]/(CONVERT(Table4[[#This Row],[Diameter (in)]],"in","m")))</f>
        <v/>
      </c>
      <c r="K1708" s="96" t="str">
        <f>IF(Table4[[#This Row],[Regime]]="LAMINAR",16/Table4[[#This Row],[Teynold''s Number]],"-")</f>
        <v>-</v>
      </c>
      <c r="L1708" s="86"/>
      <c r="M1708" s="97" t="str">
        <f>IF(Table4[[#This Row],[Regime]]="TURBULENT",(((-4*LOG10(Table4[[#This Row],[ε/D]]/3.7+1.256/(Table4[[#This Row],[Teynold''s Number]]*SQRT(Table4[[#This Row],[f turbulent (guess)]]))))^-1)^2),"")</f>
        <v/>
      </c>
      <c r="N1708" s="91" t="str">
        <f>IF(Table4[[#This Row],[f turbulent]]="","",Table4[[#This Row],[f turbulent (guess)]]-Table4[[#This Row],[f turbulent]])</f>
        <v/>
      </c>
      <c r="O1708" s="87">
        <f>IF(Table4[[#This Row],[Segment]]="",0,IF(C1709="",0,IF(C1709&lt;=Table4[[#This Row],[Diameter (in)]],0,1-(D1708/D1709))))</f>
        <v>0</v>
      </c>
      <c r="P1708" s="92" t="str">
        <f>IF(Table4[[#This Row],[Segment]]="","",IF(C1708&gt;C1709,"",IF(C1709="",0.55,(0.55*(1-D1709/D1708)))))</f>
        <v/>
      </c>
      <c r="Q170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08" s="92" t="str">
        <f>IF(Table4[[#This Row],[Segment]]="","",IF(Table4[[#This Row],[Kexpansion]]="","0",((Table4[[#This Row],[Velocity (m/s)]]^2)/2)*Table4[[#This Row],[Kexpansion]]))</f>
        <v/>
      </c>
      <c r="S1708" s="92" t="str">
        <f>IF(Table4[[#This Row],[Segment]]="","",IF(Table4[[#This Row],[Kcontraction]]="","0",((Table4[[#This Row],[Velocity (m/s)]]^2)/2)*Table4[[#This Row],[Kcontraction]]))</f>
        <v/>
      </c>
      <c r="T1708" s="89" t="str">
        <f>IF(Table4[[#This Row],[Segment]]="","",SUMIF($Y$7:$Y$2000,Table4[[#This Row],[Segment]],$AD$7:$AD$2000))</f>
        <v/>
      </c>
      <c r="U1708" s="95" t="str">
        <f>IF(Table4[[#This Row],[Segment]]="","",Table4[[#This Row],[Hfriction (J/kg)]]+Table4[[#This Row],[Hexpansions (J/kg)]]+Table4[[#This Row],[Hcontractions (J/kg)]]+Table4[[#This Row],[Hf (J/kg)]])</f>
        <v/>
      </c>
      <c r="V1708" s="95" t="str">
        <f>IF(Table4[[#This Row],[Segment]]="","",Table4[[#This Row],[Total Friction Loss (J/kg)]]*Table3[Density (kg/m3)])</f>
        <v/>
      </c>
      <c r="W1708" s="95" t="str">
        <f>IF(Table4[[#This Row],[Segment]]="","",Table4[[#This Row],[Total Pressure Drop (Pa)]]/1000)</f>
        <v/>
      </c>
      <c r="Y1708" s="82" t="str">
        <f>IF('Set Up'!D1931="","",'Set Up'!D1931)</f>
        <v/>
      </c>
      <c r="Z1708" s="82" t="str">
        <f>IF('Set Up'!E1931="","",'Set Up'!E1931)</f>
        <v/>
      </c>
      <c r="AA1708" s="82" t="str">
        <f>IF('Set Up'!F1931="","",'Set Up'!F1931)</f>
        <v/>
      </c>
      <c r="AB1708" s="82" t="str">
        <f>IF('Set Up'!G1931="","",'Set Up'!G1931)</f>
        <v/>
      </c>
      <c r="AC1708" s="82" t="str">
        <f t="array" ref="AC1708">IF(Y1708="","",INDEX(Data!$G$4:$G$51,MATCH(Table7[[#This Row],[Fitting]]&amp;Table7[[#This Row],[Fitting Subtype]],Data!$E$4:$E$51&amp;Data!$F$4:$F$51,0)))</f>
        <v/>
      </c>
      <c r="AD1708" s="89" t="str">
        <f>IF(Table7[[#This Row],[Segment]]="","",Table7[[#This Row],[Quantity]]*Table7[[#This Row],[Kf]]*(((INDEX(Table4[Velocity (m/s)],MATCH(Table7[[#This Row],[Segment]],Table4[Segment],0)))^2)/2))</f>
        <v/>
      </c>
      <c r="AF1708" s="82" t="str">
        <f>Table4[[#This Row],[Segment]]</f>
        <v/>
      </c>
      <c r="AG1708" s="75"/>
      <c r="AH1708" s="82" t="str">
        <f>IF(Table5[[#This Row],[Segment]]="","",AG1708-Table4[[#This Row],[Total Pressure Drop (kPa)]])</f>
        <v/>
      </c>
    </row>
    <row r="1709" spans="1:34" x14ac:dyDescent="0.25">
      <c r="A1709" s="95" t="str">
        <f>IF('Set Up'!A1706="","",'Set Up'!A1706)</f>
        <v/>
      </c>
      <c r="B1709" s="75" t="s">
        <v>81</v>
      </c>
      <c r="C1709" s="85"/>
      <c r="D1709" s="86" t="str">
        <f>IF(Table4[[#This Row],[Diameter (in)]]="","",(((CONVERT(Table4[[#This Row],[Diameter (in)]],"in","m"))/2)^2)*PI())</f>
        <v/>
      </c>
      <c r="E1709" s="87" t="str">
        <f>IF(Table4[[#This Row],[Area (m2)]]="","",$D$4/Table4[[#This Row],[Area (m2)]])</f>
        <v/>
      </c>
      <c r="F1709" s="85">
        <f t="shared" si="26"/>
        <v>4.6951999999999998</v>
      </c>
      <c r="G1709" s="88" t="str">
        <f>IF(Table4[[#This Row],[Segment]]="","",(CONVERT(Table4[[#This Row],[Diameter (in)]],"in","m")*$B$4*Table4[[#This Row],[Velocity (m/s)]])/$C$4)</f>
        <v/>
      </c>
      <c r="H1709" s="96" t="str">
        <f>IF(Table4[[#This Row],[Segment]]="","",IF(Table4[[#This Row],[Teynold''s Number]]&gt;4000,"TURBULENT","LAMINAR"))</f>
        <v/>
      </c>
      <c r="I1709" s="86" t="str">
        <f>IF(Table4[[#This Row],[Segment]]="","",INDEX(Data!C1706:C1720,MATCH(Table4[Material],Data!B1706:B1720,0)))</f>
        <v/>
      </c>
      <c r="J1709" s="89" t="str">
        <f>IF(Table4[[#This Row],[ε (m)]]="","",Table4[[#This Row],[ε (m)]]/(CONVERT(Table4[[#This Row],[Diameter (in)]],"in","m")))</f>
        <v/>
      </c>
      <c r="K1709" s="96" t="str">
        <f>IF(Table4[[#This Row],[Regime]]="LAMINAR",16/Table4[[#This Row],[Teynold''s Number]],"-")</f>
        <v>-</v>
      </c>
      <c r="L1709" s="86"/>
      <c r="M1709" s="97" t="str">
        <f>IF(Table4[[#This Row],[Regime]]="TURBULENT",(((-4*LOG10(Table4[[#This Row],[ε/D]]/3.7+1.256/(Table4[[#This Row],[Teynold''s Number]]*SQRT(Table4[[#This Row],[f turbulent (guess)]]))))^-1)^2),"")</f>
        <v/>
      </c>
      <c r="N1709" s="91" t="str">
        <f>IF(Table4[[#This Row],[f turbulent]]="","",Table4[[#This Row],[f turbulent (guess)]]-Table4[[#This Row],[f turbulent]])</f>
        <v/>
      </c>
      <c r="O1709" s="87">
        <f>IF(Table4[[#This Row],[Segment]]="",0,IF(C1710="",0,IF(C1710&lt;=Table4[[#This Row],[Diameter (in)]],0,1-(D1709/D1710))))</f>
        <v>0</v>
      </c>
      <c r="P1709" s="92" t="str">
        <f>IF(Table4[[#This Row],[Segment]]="","",IF(C1709&gt;C1710,"",IF(C1710="",0.55,(0.55*(1-D1710/D1709)))))</f>
        <v/>
      </c>
      <c r="Q170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09" s="92" t="str">
        <f>IF(Table4[[#This Row],[Segment]]="","",IF(Table4[[#This Row],[Kexpansion]]="","0",((Table4[[#This Row],[Velocity (m/s)]]^2)/2)*Table4[[#This Row],[Kexpansion]]))</f>
        <v/>
      </c>
      <c r="S1709" s="92" t="str">
        <f>IF(Table4[[#This Row],[Segment]]="","",IF(Table4[[#This Row],[Kcontraction]]="","0",((Table4[[#This Row],[Velocity (m/s)]]^2)/2)*Table4[[#This Row],[Kcontraction]]))</f>
        <v/>
      </c>
      <c r="T1709" s="89" t="str">
        <f>IF(Table4[[#This Row],[Segment]]="","",SUMIF($Y$7:$Y$2000,Table4[[#This Row],[Segment]],$AD$7:$AD$2000))</f>
        <v/>
      </c>
      <c r="U1709" s="95" t="str">
        <f>IF(Table4[[#This Row],[Segment]]="","",Table4[[#This Row],[Hfriction (J/kg)]]+Table4[[#This Row],[Hexpansions (J/kg)]]+Table4[[#This Row],[Hcontractions (J/kg)]]+Table4[[#This Row],[Hf (J/kg)]])</f>
        <v/>
      </c>
      <c r="V1709" s="95" t="str">
        <f>IF(Table4[[#This Row],[Segment]]="","",Table4[[#This Row],[Total Friction Loss (J/kg)]]*Table3[Density (kg/m3)])</f>
        <v/>
      </c>
      <c r="W1709" s="95" t="str">
        <f>IF(Table4[[#This Row],[Segment]]="","",Table4[[#This Row],[Total Pressure Drop (Pa)]]/1000)</f>
        <v/>
      </c>
      <c r="Y1709" s="82" t="str">
        <f>IF('Set Up'!D1932="","",'Set Up'!D1932)</f>
        <v/>
      </c>
      <c r="Z1709" s="82" t="str">
        <f>IF('Set Up'!E1932="","",'Set Up'!E1932)</f>
        <v/>
      </c>
      <c r="AA1709" s="82" t="str">
        <f>IF('Set Up'!F1932="","",'Set Up'!F1932)</f>
        <v/>
      </c>
      <c r="AB1709" s="82" t="str">
        <f>IF('Set Up'!G1932="","",'Set Up'!G1932)</f>
        <v/>
      </c>
      <c r="AC1709" s="82" t="str">
        <f t="array" ref="AC1709">IF(Y1709="","",INDEX(Data!$G$4:$G$51,MATCH(Table7[[#This Row],[Fitting]]&amp;Table7[[#This Row],[Fitting Subtype]],Data!$E$4:$E$51&amp;Data!$F$4:$F$51,0)))</f>
        <v/>
      </c>
      <c r="AD1709" s="89" t="str">
        <f>IF(Table7[[#This Row],[Segment]]="","",Table7[[#This Row],[Quantity]]*Table7[[#This Row],[Kf]]*(((INDEX(Table4[Velocity (m/s)],MATCH(Table7[[#This Row],[Segment]],Table4[Segment],0)))^2)/2))</f>
        <v/>
      </c>
      <c r="AF1709" s="82" t="str">
        <f>Table4[[#This Row],[Segment]]</f>
        <v/>
      </c>
      <c r="AG1709" s="75"/>
      <c r="AH1709" s="82" t="str">
        <f>IF(Table5[[#This Row],[Segment]]="","",AG1709-Table4[[#This Row],[Total Pressure Drop (kPa)]])</f>
        <v/>
      </c>
    </row>
    <row r="1710" spans="1:34" x14ac:dyDescent="0.25">
      <c r="A1710" s="95" t="str">
        <f>IF('Set Up'!A1707="","",'Set Up'!A1707)</f>
        <v/>
      </c>
      <c r="B1710" s="75" t="s">
        <v>81</v>
      </c>
      <c r="C1710" s="85"/>
      <c r="D1710" s="86" t="str">
        <f>IF(Table4[[#This Row],[Diameter (in)]]="","",(((CONVERT(Table4[[#This Row],[Diameter (in)]],"in","m"))/2)^2)*PI())</f>
        <v/>
      </c>
      <c r="E1710" s="87" t="str">
        <f>IF(Table4[[#This Row],[Area (m2)]]="","",$D$4/Table4[[#This Row],[Area (m2)]])</f>
        <v/>
      </c>
      <c r="F1710" s="85">
        <f t="shared" si="26"/>
        <v>4.6951999999999998</v>
      </c>
      <c r="G1710" s="88" t="str">
        <f>IF(Table4[[#This Row],[Segment]]="","",(CONVERT(Table4[[#This Row],[Diameter (in)]],"in","m")*$B$4*Table4[[#This Row],[Velocity (m/s)]])/$C$4)</f>
        <v/>
      </c>
      <c r="H1710" s="96" t="str">
        <f>IF(Table4[[#This Row],[Segment]]="","",IF(Table4[[#This Row],[Teynold''s Number]]&gt;4000,"TURBULENT","LAMINAR"))</f>
        <v/>
      </c>
      <c r="I1710" s="86" t="str">
        <f>IF(Table4[[#This Row],[Segment]]="","",INDEX(Data!C1707:C1721,MATCH(Table4[Material],Data!B1707:B1721,0)))</f>
        <v/>
      </c>
      <c r="J1710" s="89" t="str">
        <f>IF(Table4[[#This Row],[ε (m)]]="","",Table4[[#This Row],[ε (m)]]/(CONVERT(Table4[[#This Row],[Diameter (in)]],"in","m")))</f>
        <v/>
      </c>
      <c r="K1710" s="96" t="str">
        <f>IF(Table4[[#This Row],[Regime]]="LAMINAR",16/Table4[[#This Row],[Teynold''s Number]],"-")</f>
        <v>-</v>
      </c>
      <c r="L1710" s="86"/>
      <c r="M1710" s="97" t="str">
        <f>IF(Table4[[#This Row],[Regime]]="TURBULENT",(((-4*LOG10(Table4[[#This Row],[ε/D]]/3.7+1.256/(Table4[[#This Row],[Teynold''s Number]]*SQRT(Table4[[#This Row],[f turbulent (guess)]]))))^-1)^2),"")</f>
        <v/>
      </c>
      <c r="N1710" s="91" t="str">
        <f>IF(Table4[[#This Row],[f turbulent]]="","",Table4[[#This Row],[f turbulent (guess)]]-Table4[[#This Row],[f turbulent]])</f>
        <v/>
      </c>
      <c r="O1710" s="87">
        <f>IF(Table4[[#This Row],[Segment]]="",0,IF(C1711="",0,IF(C1711&lt;=Table4[[#This Row],[Diameter (in)]],0,1-(D1710/D1711))))</f>
        <v>0</v>
      </c>
      <c r="P1710" s="92" t="str">
        <f>IF(Table4[[#This Row],[Segment]]="","",IF(C1710&gt;C1711,"",IF(C1711="",0.55,(0.55*(1-D1711/D1710)))))</f>
        <v/>
      </c>
      <c r="Q171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10" s="92" t="str">
        <f>IF(Table4[[#This Row],[Segment]]="","",IF(Table4[[#This Row],[Kexpansion]]="","0",((Table4[[#This Row],[Velocity (m/s)]]^2)/2)*Table4[[#This Row],[Kexpansion]]))</f>
        <v/>
      </c>
      <c r="S1710" s="92" t="str">
        <f>IF(Table4[[#This Row],[Segment]]="","",IF(Table4[[#This Row],[Kcontraction]]="","0",((Table4[[#This Row],[Velocity (m/s)]]^2)/2)*Table4[[#This Row],[Kcontraction]]))</f>
        <v/>
      </c>
      <c r="T1710" s="89" t="str">
        <f>IF(Table4[[#This Row],[Segment]]="","",SUMIF($Y$7:$Y$2000,Table4[[#This Row],[Segment]],$AD$7:$AD$2000))</f>
        <v/>
      </c>
      <c r="U1710" s="95" t="str">
        <f>IF(Table4[[#This Row],[Segment]]="","",Table4[[#This Row],[Hfriction (J/kg)]]+Table4[[#This Row],[Hexpansions (J/kg)]]+Table4[[#This Row],[Hcontractions (J/kg)]]+Table4[[#This Row],[Hf (J/kg)]])</f>
        <v/>
      </c>
      <c r="V1710" s="95" t="str">
        <f>IF(Table4[[#This Row],[Segment]]="","",Table4[[#This Row],[Total Friction Loss (J/kg)]]*Table3[Density (kg/m3)])</f>
        <v/>
      </c>
      <c r="W1710" s="95" t="str">
        <f>IF(Table4[[#This Row],[Segment]]="","",Table4[[#This Row],[Total Pressure Drop (Pa)]]/1000)</f>
        <v/>
      </c>
      <c r="Y1710" s="82" t="str">
        <f>IF('Set Up'!D1933="","",'Set Up'!D1933)</f>
        <v/>
      </c>
      <c r="Z1710" s="82" t="str">
        <f>IF('Set Up'!E1933="","",'Set Up'!E1933)</f>
        <v/>
      </c>
      <c r="AA1710" s="82" t="str">
        <f>IF('Set Up'!F1933="","",'Set Up'!F1933)</f>
        <v/>
      </c>
      <c r="AB1710" s="82" t="str">
        <f>IF('Set Up'!G1933="","",'Set Up'!G1933)</f>
        <v/>
      </c>
      <c r="AC1710" s="82" t="str">
        <f t="array" ref="AC1710">IF(Y1710="","",INDEX(Data!$G$4:$G$51,MATCH(Table7[[#This Row],[Fitting]]&amp;Table7[[#This Row],[Fitting Subtype]],Data!$E$4:$E$51&amp;Data!$F$4:$F$51,0)))</f>
        <v/>
      </c>
      <c r="AD1710" s="89" t="str">
        <f>IF(Table7[[#This Row],[Segment]]="","",Table7[[#This Row],[Quantity]]*Table7[[#This Row],[Kf]]*(((INDEX(Table4[Velocity (m/s)],MATCH(Table7[[#This Row],[Segment]],Table4[Segment],0)))^2)/2))</f>
        <v/>
      </c>
      <c r="AF1710" s="82" t="str">
        <f>Table4[[#This Row],[Segment]]</f>
        <v/>
      </c>
      <c r="AG1710" s="75"/>
      <c r="AH1710" s="82" t="str">
        <f>IF(Table5[[#This Row],[Segment]]="","",AG1710-Table4[[#This Row],[Total Pressure Drop (kPa)]])</f>
        <v/>
      </c>
    </row>
    <row r="1711" spans="1:34" x14ac:dyDescent="0.25">
      <c r="A1711" s="95" t="str">
        <f>IF('Set Up'!A1708="","",'Set Up'!A1708)</f>
        <v/>
      </c>
      <c r="B1711" s="75" t="s">
        <v>81</v>
      </c>
      <c r="C1711" s="85"/>
      <c r="D1711" s="86" t="str">
        <f>IF(Table4[[#This Row],[Diameter (in)]]="","",(((CONVERT(Table4[[#This Row],[Diameter (in)]],"in","m"))/2)^2)*PI())</f>
        <v/>
      </c>
      <c r="E1711" s="87" t="str">
        <f>IF(Table4[[#This Row],[Area (m2)]]="","",$D$4/Table4[[#This Row],[Area (m2)]])</f>
        <v/>
      </c>
      <c r="F1711" s="85">
        <f t="shared" si="26"/>
        <v>4.6951999999999998</v>
      </c>
      <c r="G1711" s="88" t="str">
        <f>IF(Table4[[#This Row],[Segment]]="","",(CONVERT(Table4[[#This Row],[Diameter (in)]],"in","m")*$B$4*Table4[[#This Row],[Velocity (m/s)]])/$C$4)</f>
        <v/>
      </c>
      <c r="H1711" s="96" t="str">
        <f>IF(Table4[[#This Row],[Segment]]="","",IF(Table4[[#This Row],[Teynold''s Number]]&gt;4000,"TURBULENT","LAMINAR"))</f>
        <v/>
      </c>
      <c r="I1711" s="86" t="str">
        <f>IF(Table4[[#This Row],[Segment]]="","",INDEX(Data!C1708:C1722,MATCH(Table4[Material],Data!B1708:B1722,0)))</f>
        <v/>
      </c>
      <c r="J1711" s="89" t="str">
        <f>IF(Table4[[#This Row],[ε (m)]]="","",Table4[[#This Row],[ε (m)]]/(CONVERT(Table4[[#This Row],[Diameter (in)]],"in","m")))</f>
        <v/>
      </c>
      <c r="K1711" s="96" t="str">
        <f>IF(Table4[[#This Row],[Regime]]="LAMINAR",16/Table4[[#This Row],[Teynold''s Number]],"-")</f>
        <v>-</v>
      </c>
      <c r="L1711" s="86"/>
      <c r="M1711" s="97" t="str">
        <f>IF(Table4[[#This Row],[Regime]]="TURBULENT",(((-4*LOG10(Table4[[#This Row],[ε/D]]/3.7+1.256/(Table4[[#This Row],[Teynold''s Number]]*SQRT(Table4[[#This Row],[f turbulent (guess)]]))))^-1)^2),"")</f>
        <v/>
      </c>
      <c r="N1711" s="91" t="str">
        <f>IF(Table4[[#This Row],[f turbulent]]="","",Table4[[#This Row],[f turbulent (guess)]]-Table4[[#This Row],[f turbulent]])</f>
        <v/>
      </c>
      <c r="O1711" s="87">
        <f>IF(Table4[[#This Row],[Segment]]="",0,IF(C1712="",0,IF(C1712&lt;=Table4[[#This Row],[Diameter (in)]],0,1-(D1711/D1712))))</f>
        <v>0</v>
      </c>
      <c r="P1711" s="92" t="str">
        <f>IF(Table4[[#This Row],[Segment]]="","",IF(C1711&gt;C1712,"",IF(C1712="",0.55,(0.55*(1-D1712/D1711)))))</f>
        <v/>
      </c>
      <c r="Q171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11" s="92" t="str">
        <f>IF(Table4[[#This Row],[Segment]]="","",IF(Table4[[#This Row],[Kexpansion]]="","0",((Table4[[#This Row],[Velocity (m/s)]]^2)/2)*Table4[[#This Row],[Kexpansion]]))</f>
        <v/>
      </c>
      <c r="S1711" s="92" t="str">
        <f>IF(Table4[[#This Row],[Segment]]="","",IF(Table4[[#This Row],[Kcontraction]]="","0",((Table4[[#This Row],[Velocity (m/s)]]^2)/2)*Table4[[#This Row],[Kcontraction]]))</f>
        <v/>
      </c>
      <c r="T1711" s="89" t="str">
        <f>IF(Table4[[#This Row],[Segment]]="","",SUMIF($Y$7:$Y$2000,Table4[[#This Row],[Segment]],$AD$7:$AD$2000))</f>
        <v/>
      </c>
      <c r="U1711" s="95" t="str">
        <f>IF(Table4[[#This Row],[Segment]]="","",Table4[[#This Row],[Hfriction (J/kg)]]+Table4[[#This Row],[Hexpansions (J/kg)]]+Table4[[#This Row],[Hcontractions (J/kg)]]+Table4[[#This Row],[Hf (J/kg)]])</f>
        <v/>
      </c>
      <c r="V1711" s="95" t="str">
        <f>IF(Table4[[#This Row],[Segment]]="","",Table4[[#This Row],[Total Friction Loss (J/kg)]]*Table3[Density (kg/m3)])</f>
        <v/>
      </c>
      <c r="W1711" s="95" t="str">
        <f>IF(Table4[[#This Row],[Segment]]="","",Table4[[#This Row],[Total Pressure Drop (Pa)]]/1000)</f>
        <v/>
      </c>
      <c r="Y1711" s="82" t="str">
        <f>IF('Set Up'!D1934="","",'Set Up'!D1934)</f>
        <v/>
      </c>
      <c r="Z1711" s="82" t="str">
        <f>IF('Set Up'!E1934="","",'Set Up'!E1934)</f>
        <v/>
      </c>
      <c r="AA1711" s="82" t="str">
        <f>IF('Set Up'!F1934="","",'Set Up'!F1934)</f>
        <v/>
      </c>
      <c r="AB1711" s="82" t="str">
        <f>IF('Set Up'!G1934="","",'Set Up'!G1934)</f>
        <v/>
      </c>
      <c r="AC1711" s="82" t="str">
        <f t="array" ref="AC1711">IF(Y1711="","",INDEX(Data!$G$4:$G$51,MATCH(Table7[[#This Row],[Fitting]]&amp;Table7[[#This Row],[Fitting Subtype]],Data!$E$4:$E$51&amp;Data!$F$4:$F$51,0)))</f>
        <v/>
      </c>
      <c r="AD1711" s="89" t="str">
        <f>IF(Table7[[#This Row],[Segment]]="","",Table7[[#This Row],[Quantity]]*Table7[[#This Row],[Kf]]*(((INDEX(Table4[Velocity (m/s)],MATCH(Table7[[#This Row],[Segment]],Table4[Segment],0)))^2)/2))</f>
        <v/>
      </c>
      <c r="AF1711" s="82" t="str">
        <f>Table4[[#This Row],[Segment]]</f>
        <v/>
      </c>
      <c r="AG1711" s="75"/>
      <c r="AH1711" s="82" t="str">
        <f>IF(Table5[[#This Row],[Segment]]="","",AG1711-Table4[[#This Row],[Total Pressure Drop (kPa)]])</f>
        <v/>
      </c>
    </row>
    <row r="1712" spans="1:34" x14ac:dyDescent="0.25">
      <c r="A1712" s="95" t="str">
        <f>IF('Set Up'!A1709="","",'Set Up'!A1709)</f>
        <v/>
      </c>
      <c r="B1712" s="75" t="s">
        <v>81</v>
      </c>
      <c r="C1712" s="85"/>
      <c r="D1712" s="86" t="str">
        <f>IF(Table4[[#This Row],[Diameter (in)]]="","",(((CONVERT(Table4[[#This Row],[Diameter (in)]],"in","m"))/2)^2)*PI())</f>
        <v/>
      </c>
      <c r="E1712" s="87" t="str">
        <f>IF(Table4[[#This Row],[Area (m2)]]="","",$D$4/Table4[[#This Row],[Area (m2)]])</f>
        <v/>
      </c>
      <c r="F1712" s="85">
        <f t="shared" si="26"/>
        <v>4.6951999999999998</v>
      </c>
      <c r="G1712" s="88" t="str">
        <f>IF(Table4[[#This Row],[Segment]]="","",(CONVERT(Table4[[#This Row],[Diameter (in)]],"in","m")*$B$4*Table4[[#This Row],[Velocity (m/s)]])/$C$4)</f>
        <v/>
      </c>
      <c r="H1712" s="96" t="str">
        <f>IF(Table4[[#This Row],[Segment]]="","",IF(Table4[[#This Row],[Teynold''s Number]]&gt;4000,"TURBULENT","LAMINAR"))</f>
        <v/>
      </c>
      <c r="I1712" s="86" t="str">
        <f>IF(Table4[[#This Row],[Segment]]="","",INDEX(Data!C1709:C1723,MATCH(Table4[Material],Data!B1709:B1723,0)))</f>
        <v/>
      </c>
      <c r="J1712" s="89" t="str">
        <f>IF(Table4[[#This Row],[ε (m)]]="","",Table4[[#This Row],[ε (m)]]/(CONVERT(Table4[[#This Row],[Diameter (in)]],"in","m")))</f>
        <v/>
      </c>
      <c r="K1712" s="96" t="str">
        <f>IF(Table4[[#This Row],[Regime]]="LAMINAR",16/Table4[[#This Row],[Teynold''s Number]],"-")</f>
        <v>-</v>
      </c>
      <c r="L1712" s="86"/>
      <c r="M1712" s="97" t="str">
        <f>IF(Table4[[#This Row],[Regime]]="TURBULENT",(((-4*LOG10(Table4[[#This Row],[ε/D]]/3.7+1.256/(Table4[[#This Row],[Teynold''s Number]]*SQRT(Table4[[#This Row],[f turbulent (guess)]]))))^-1)^2),"")</f>
        <v/>
      </c>
      <c r="N1712" s="91" t="str">
        <f>IF(Table4[[#This Row],[f turbulent]]="","",Table4[[#This Row],[f turbulent (guess)]]-Table4[[#This Row],[f turbulent]])</f>
        <v/>
      </c>
      <c r="O1712" s="87">
        <f>IF(Table4[[#This Row],[Segment]]="",0,IF(C1713="",0,IF(C1713&lt;=Table4[[#This Row],[Diameter (in)]],0,1-(D1712/D1713))))</f>
        <v>0</v>
      </c>
      <c r="P1712" s="92" t="str">
        <f>IF(Table4[[#This Row],[Segment]]="","",IF(C1712&gt;C1713,"",IF(C1713="",0.55,(0.55*(1-D1713/D1712)))))</f>
        <v/>
      </c>
      <c r="Q171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12" s="92" t="str">
        <f>IF(Table4[[#This Row],[Segment]]="","",IF(Table4[[#This Row],[Kexpansion]]="","0",((Table4[[#This Row],[Velocity (m/s)]]^2)/2)*Table4[[#This Row],[Kexpansion]]))</f>
        <v/>
      </c>
      <c r="S1712" s="92" t="str">
        <f>IF(Table4[[#This Row],[Segment]]="","",IF(Table4[[#This Row],[Kcontraction]]="","0",((Table4[[#This Row],[Velocity (m/s)]]^2)/2)*Table4[[#This Row],[Kcontraction]]))</f>
        <v/>
      </c>
      <c r="T1712" s="89" t="str">
        <f>IF(Table4[[#This Row],[Segment]]="","",SUMIF($Y$7:$Y$2000,Table4[[#This Row],[Segment]],$AD$7:$AD$2000))</f>
        <v/>
      </c>
      <c r="U1712" s="95" t="str">
        <f>IF(Table4[[#This Row],[Segment]]="","",Table4[[#This Row],[Hfriction (J/kg)]]+Table4[[#This Row],[Hexpansions (J/kg)]]+Table4[[#This Row],[Hcontractions (J/kg)]]+Table4[[#This Row],[Hf (J/kg)]])</f>
        <v/>
      </c>
      <c r="V1712" s="95" t="str">
        <f>IF(Table4[[#This Row],[Segment]]="","",Table4[[#This Row],[Total Friction Loss (J/kg)]]*Table3[Density (kg/m3)])</f>
        <v/>
      </c>
      <c r="W1712" s="95" t="str">
        <f>IF(Table4[[#This Row],[Segment]]="","",Table4[[#This Row],[Total Pressure Drop (Pa)]]/1000)</f>
        <v/>
      </c>
      <c r="Y1712" s="82" t="str">
        <f>IF('Set Up'!D1935="","",'Set Up'!D1935)</f>
        <v/>
      </c>
      <c r="Z1712" s="82" t="str">
        <f>IF('Set Up'!E1935="","",'Set Up'!E1935)</f>
        <v/>
      </c>
      <c r="AA1712" s="82" t="str">
        <f>IF('Set Up'!F1935="","",'Set Up'!F1935)</f>
        <v/>
      </c>
      <c r="AB1712" s="82" t="str">
        <f>IF('Set Up'!G1935="","",'Set Up'!G1935)</f>
        <v/>
      </c>
      <c r="AC1712" s="82" t="str">
        <f t="array" ref="AC1712">IF(Y1712="","",INDEX(Data!$G$4:$G$51,MATCH(Table7[[#This Row],[Fitting]]&amp;Table7[[#This Row],[Fitting Subtype]],Data!$E$4:$E$51&amp;Data!$F$4:$F$51,0)))</f>
        <v/>
      </c>
      <c r="AD1712" s="89" t="str">
        <f>IF(Table7[[#This Row],[Segment]]="","",Table7[[#This Row],[Quantity]]*Table7[[#This Row],[Kf]]*(((INDEX(Table4[Velocity (m/s)],MATCH(Table7[[#This Row],[Segment]],Table4[Segment],0)))^2)/2))</f>
        <v/>
      </c>
      <c r="AF1712" s="82" t="str">
        <f>Table4[[#This Row],[Segment]]</f>
        <v/>
      </c>
      <c r="AG1712" s="75"/>
      <c r="AH1712" s="82" t="str">
        <f>IF(Table5[[#This Row],[Segment]]="","",AG1712-Table4[[#This Row],[Total Pressure Drop (kPa)]])</f>
        <v/>
      </c>
    </row>
    <row r="1713" spans="1:34" x14ac:dyDescent="0.25">
      <c r="A1713" s="95" t="str">
        <f>IF('Set Up'!A1710="","",'Set Up'!A1710)</f>
        <v/>
      </c>
      <c r="B1713" s="75" t="s">
        <v>81</v>
      </c>
      <c r="C1713" s="85"/>
      <c r="D1713" s="86" t="str">
        <f>IF(Table4[[#This Row],[Diameter (in)]]="","",(((CONVERT(Table4[[#This Row],[Diameter (in)]],"in","m"))/2)^2)*PI())</f>
        <v/>
      </c>
      <c r="E1713" s="87" t="str">
        <f>IF(Table4[[#This Row],[Area (m2)]]="","",$D$4/Table4[[#This Row],[Area (m2)]])</f>
        <v/>
      </c>
      <c r="F1713" s="85">
        <f t="shared" si="26"/>
        <v>4.6951999999999998</v>
      </c>
      <c r="G1713" s="88" t="str">
        <f>IF(Table4[[#This Row],[Segment]]="","",(CONVERT(Table4[[#This Row],[Diameter (in)]],"in","m")*$B$4*Table4[[#This Row],[Velocity (m/s)]])/$C$4)</f>
        <v/>
      </c>
      <c r="H1713" s="96" t="str">
        <f>IF(Table4[[#This Row],[Segment]]="","",IF(Table4[[#This Row],[Teynold''s Number]]&gt;4000,"TURBULENT","LAMINAR"))</f>
        <v/>
      </c>
      <c r="I1713" s="86" t="str">
        <f>IF(Table4[[#This Row],[Segment]]="","",INDEX(Data!C1710:C1724,MATCH(Table4[Material],Data!B1710:B1724,0)))</f>
        <v/>
      </c>
      <c r="J1713" s="89" t="str">
        <f>IF(Table4[[#This Row],[ε (m)]]="","",Table4[[#This Row],[ε (m)]]/(CONVERT(Table4[[#This Row],[Diameter (in)]],"in","m")))</f>
        <v/>
      </c>
      <c r="K1713" s="96" t="str">
        <f>IF(Table4[[#This Row],[Regime]]="LAMINAR",16/Table4[[#This Row],[Teynold''s Number]],"-")</f>
        <v>-</v>
      </c>
      <c r="L1713" s="86"/>
      <c r="M1713" s="97" t="str">
        <f>IF(Table4[[#This Row],[Regime]]="TURBULENT",(((-4*LOG10(Table4[[#This Row],[ε/D]]/3.7+1.256/(Table4[[#This Row],[Teynold''s Number]]*SQRT(Table4[[#This Row],[f turbulent (guess)]]))))^-1)^2),"")</f>
        <v/>
      </c>
      <c r="N1713" s="91" t="str">
        <f>IF(Table4[[#This Row],[f turbulent]]="","",Table4[[#This Row],[f turbulent (guess)]]-Table4[[#This Row],[f turbulent]])</f>
        <v/>
      </c>
      <c r="O1713" s="87">
        <f>IF(Table4[[#This Row],[Segment]]="",0,IF(C1714="",0,IF(C1714&lt;=Table4[[#This Row],[Diameter (in)]],0,1-(D1713/D1714))))</f>
        <v>0</v>
      </c>
      <c r="P1713" s="92" t="str">
        <f>IF(Table4[[#This Row],[Segment]]="","",IF(C1713&gt;C1714,"",IF(C1714="",0.55,(0.55*(1-D1714/D1713)))))</f>
        <v/>
      </c>
      <c r="Q171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13" s="92" t="str">
        <f>IF(Table4[[#This Row],[Segment]]="","",IF(Table4[[#This Row],[Kexpansion]]="","0",((Table4[[#This Row],[Velocity (m/s)]]^2)/2)*Table4[[#This Row],[Kexpansion]]))</f>
        <v/>
      </c>
      <c r="S1713" s="92" t="str">
        <f>IF(Table4[[#This Row],[Segment]]="","",IF(Table4[[#This Row],[Kcontraction]]="","0",((Table4[[#This Row],[Velocity (m/s)]]^2)/2)*Table4[[#This Row],[Kcontraction]]))</f>
        <v/>
      </c>
      <c r="T1713" s="89" t="str">
        <f>IF(Table4[[#This Row],[Segment]]="","",SUMIF($Y$7:$Y$2000,Table4[[#This Row],[Segment]],$AD$7:$AD$2000))</f>
        <v/>
      </c>
      <c r="U1713" s="95" t="str">
        <f>IF(Table4[[#This Row],[Segment]]="","",Table4[[#This Row],[Hfriction (J/kg)]]+Table4[[#This Row],[Hexpansions (J/kg)]]+Table4[[#This Row],[Hcontractions (J/kg)]]+Table4[[#This Row],[Hf (J/kg)]])</f>
        <v/>
      </c>
      <c r="V1713" s="95" t="str">
        <f>IF(Table4[[#This Row],[Segment]]="","",Table4[[#This Row],[Total Friction Loss (J/kg)]]*Table3[Density (kg/m3)])</f>
        <v/>
      </c>
      <c r="W1713" s="95" t="str">
        <f>IF(Table4[[#This Row],[Segment]]="","",Table4[[#This Row],[Total Pressure Drop (Pa)]]/1000)</f>
        <v/>
      </c>
      <c r="Y1713" s="82" t="str">
        <f>IF('Set Up'!D1936="","",'Set Up'!D1936)</f>
        <v/>
      </c>
      <c r="Z1713" s="82" t="str">
        <f>IF('Set Up'!E1936="","",'Set Up'!E1936)</f>
        <v/>
      </c>
      <c r="AA1713" s="82" t="str">
        <f>IF('Set Up'!F1936="","",'Set Up'!F1936)</f>
        <v/>
      </c>
      <c r="AB1713" s="82" t="str">
        <f>IF('Set Up'!G1936="","",'Set Up'!G1936)</f>
        <v/>
      </c>
      <c r="AC1713" s="82" t="str">
        <f t="array" ref="AC1713">IF(Y1713="","",INDEX(Data!$G$4:$G$51,MATCH(Table7[[#This Row],[Fitting]]&amp;Table7[[#This Row],[Fitting Subtype]],Data!$E$4:$E$51&amp;Data!$F$4:$F$51,0)))</f>
        <v/>
      </c>
      <c r="AD1713" s="89" t="str">
        <f>IF(Table7[[#This Row],[Segment]]="","",Table7[[#This Row],[Quantity]]*Table7[[#This Row],[Kf]]*(((INDEX(Table4[Velocity (m/s)],MATCH(Table7[[#This Row],[Segment]],Table4[Segment],0)))^2)/2))</f>
        <v/>
      </c>
      <c r="AF1713" s="82" t="str">
        <f>Table4[[#This Row],[Segment]]</f>
        <v/>
      </c>
      <c r="AG1713" s="75"/>
      <c r="AH1713" s="82" t="str">
        <f>IF(Table5[[#This Row],[Segment]]="","",AG1713-Table4[[#This Row],[Total Pressure Drop (kPa)]])</f>
        <v/>
      </c>
    </row>
    <row r="1714" spans="1:34" x14ac:dyDescent="0.25">
      <c r="A1714" s="95" t="str">
        <f>IF('Set Up'!A1711="","",'Set Up'!A1711)</f>
        <v/>
      </c>
      <c r="B1714" s="75" t="s">
        <v>81</v>
      </c>
      <c r="C1714" s="85"/>
      <c r="D1714" s="86" t="str">
        <f>IF(Table4[[#This Row],[Diameter (in)]]="","",(((CONVERT(Table4[[#This Row],[Diameter (in)]],"in","m"))/2)^2)*PI())</f>
        <v/>
      </c>
      <c r="E1714" s="87" t="str">
        <f>IF(Table4[[#This Row],[Area (m2)]]="","",$D$4/Table4[[#This Row],[Area (m2)]])</f>
        <v/>
      </c>
      <c r="F1714" s="85">
        <f t="shared" si="26"/>
        <v>4.6951999999999998</v>
      </c>
      <c r="G1714" s="88" t="str">
        <f>IF(Table4[[#This Row],[Segment]]="","",(CONVERT(Table4[[#This Row],[Diameter (in)]],"in","m")*$B$4*Table4[[#This Row],[Velocity (m/s)]])/$C$4)</f>
        <v/>
      </c>
      <c r="H1714" s="96" t="str">
        <f>IF(Table4[[#This Row],[Segment]]="","",IF(Table4[[#This Row],[Teynold''s Number]]&gt;4000,"TURBULENT","LAMINAR"))</f>
        <v/>
      </c>
      <c r="I1714" s="86" t="str">
        <f>IF(Table4[[#This Row],[Segment]]="","",INDEX(Data!C1711:C1725,MATCH(Table4[Material],Data!B1711:B1725,0)))</f>
        <v/>
      </c>
      <c r="J1714" s="89" t="str">
        <f>IF(Table4[[#This Row],[ε (m)]]="","",Table4[[#This Row],[ε (m)]]/(CONVERT(Table4[[#This Row],[Diameter (in)]],"in","m")))</f>
        <v/>
      </c>
      <c r="K1714" s="96" t="str">
        <f>IF(Table4[[#This Row],[Regime]]="LAMINAR",16/Table4[[#This Row],[Teynold''s Number]],"-")</f>
        <v>-</v>
      </c>
      <c r="L1714" s="86"/>
      <c r="M1714" s="97" t="str">
        <f>IF(Table4[[#This Row],[Regime]]="TURBULENT",(((-4*LOG10(Table4[[#This Row],[ε/D]]/3.7+1.256/(Table4[[#This Row],[Teynold''s Number]]*SQRT(Table4[[#This Row],[f turbulent (guess)]]))))^-1)^2),"")</f>
        <v/>
      </c>
      <c r="N1714" s="91" t="str">
        <f>IF(Table4[[#This Row],[f turbulent]]="","",Table4[[#This Row],[f turbulent (guess)]]-Table4[[#This Row],[f turbulent]])</f>
        <v/>
      </c>
      <c r="O1714" s="87">
        <f>IF(Table4[[#This Row],[Segment]]="",0,IF(C1715="",0,IF(C1715&lt;=Table4[[#This Row],[Diameter (in)]],0,1-(D1714/D1715))))</f>
        <v>0</v>
      </c>
      <c r="P1714" s="92" t="str">
        <f>IF(Table4[[#This Row],[Segment]]="","",IF(C1714&gt;C1715,"",IF(C1715="",0.55,(0.55*(1-D1715/D1714)))))</f>
        <v/>
      </c>
      <c r="Q171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14" s="92" t="str">
        <f>IF(Table4[[#This Row],[Segment]]="","",IF(Table4[[#This Row],[Kexpansion]]="","0",((Table4[[#This Row],[Velocity (m/s)]]^2)/2)*Table4[[#This Row],[Kexpansion]]))</f>
        <v/>
      </c>
      <c r="S1714" s="92" t="str">
        <f>IF(Table4[[#This Row],[Segment]]="","",IF(Table4[[#This Row],[Kcontraction]]="","0",((Table4[[#This Row],[Velocity (m/s)]]^2)/2)*Table4[[#This Row],[Kcontraction]]))</f>
        <v/>
      </c>
      <c r="T1714" s="89" t="str">
        <f>IF(Table4[[#This Row],[Segment]]="","",SUMIF($Y$7:$Y$2000,Table4[[#This Row],[Segment]],$AD$7:$AD$2000))</f>
        <v/>
      </c>
      <c r="U1714" s="95" t="str">
        <f>IF(Table4[[#This Row],[Segment]]="","",Table4[[#This Row],[Hfriction (J/kg)]]+Table4[[#This Row],[Hexpansions (J/kg)]]+Table4[[#This Row],[Hcontractions (J/kg)]]+Table4[[#This Row],[Hf (J/kg)]])</f>
        <v/>
      </c>
      <c r="V1714" s="95" t="str">
        <f>IF(Table4[[#This Row],[Segment]]="","",Table4[[#This Row],[Total Friction Loss (J/kg)]]*Table3[Density (kg/m3)])</f>
        <v/>
      </c>
      <c r="W1714" s="95" t="str">
        <f>IF(Table4[[#This Row],[Segment]]="","",Table4[[#This Row],[Total Pressure Drop (Pa)]]/1000)</f>
        <v/>
      </c>
      <c r="Y1714" s="82" t="str">
        <f>IF('Set Up'!D1937="","",'Set Up'!D1937)</f>
        <v/>
      </c>
      <c r="Z1714" s="82" t="str">
        <f>IF('Set Up'!E1937="","",'Set Up'!E1937)</f>
        <v/>
      </c>
      <c r="AA1714" s="82" t="str">
        <f>IF('Set Up'!F1937="","",'Set Up'!F1937)</f>
        <v/>
      </c>
      <c r="AB1714" s="82" t="str">
        <f>IF('Set Up'!G1937="","",'Set Up'!G1937)</f>
        <v/>
      </c>
      <c r="AC1714" s="82" t="str">
        <f t="array" ref="AC1714">IF(Y1714="","",INDEX(Data!$G$4:$G$51,MATCH(Table7[[#This Row],[Fitting]]&amp;Table7[[#This Row],[Fitting Subtype]],Data!$E$4:$E$51&amp;Data!$F$4:$F$51,0)))</f>
        <v/>
      </c>
      <c r="AD1714" s="89" t="str">
        <f>IF(Table7[[#This Row],[Segment]]="","",Table7[[#This Row],[Quantity]]*Table7[[#This Row],[Kf]]*(((INDEX(Table4[Velocity (m/s)],MATCH(Table7[[#This Row],[Segment]],Table4[Segment],0)))^2)/2))</f>
        <v/>
      </c>
      <c r="AF1714" s="82" t="str">
        <f>Table4[[#This Row],[Segment]]</f>
        <v/>
      </c>
      <c r="AG1714" s="75"/>
      <c r="AH1714" s="82" t="str">
        <f>IF(Table5[[#This Row],[Segment]]="","",AG1714-Table4[[#This Row],[Total Pressure Drop (kPa)]])</f>
        <v/>
      </c>
    </row>
    <row r="1715" spans="1:34" x14ac:dyDescent="0.25">
      <c r="A1715" s="95" t="str">
        <f>IF('Set Up'!A1712="","",'Set Up'!A1712)</f>
        <v/>
      </c>
      <c r="B1715" s="75" t="s">
        <v>81</v>
      </c>
      <c r="C1715" s="85"/>
      <c r="D1715" s="86" t="str">
        <f>IF(Table4[[#This Row],[Diameter (in)]]="","",(((CONVERT(Table4[[#This Row],[Diameter (in)]],"in","m"))/2)^2)*PI())</f>
        <v/>
      </c>
      <c r="E1715" s="87" t="str">
        <f>IF(Table4[[#This Row],[Area (m2)]]="","",$D$4/Table4[[#This Row],[Area (m2)]])</f>
        <v/>
      </c>
      <c r="F1715" s="85">
        <f t="shared" si="26"/>
        <v>4.6951999999999998</v>
      </c>
      <c r="G1715" s="88" t="str">
        <f>IF(Table4[[#This Row],[Segment]]="","",(CONVERT(Table4[[#This Row],[Diameter (in)]],"in","m")*$B$4*Table4[[#This Row],[Velocity (m/s)]])/$C$4)</f>
        <v/>
      </c>
      <c r="H1715" s="96" t="str">
        <f>IF(Table4[[#This Row],[Segment]]="","",IF(Table4[[#This Row],[Teynold''s Number]]&gt;4000,"TURBULENT","LAMINAR"))</f>
        <v/>
      </c>
      <c r="I1715" s="86" t="str">
        <f>IF(Table4[[#This Row],[Segment]]="","",INDEX(Data!C1712:C1726,MATCH(Table4[Material],Data!B1712:B1726,0)))</f>
        <v/>
      </c>
      <c r="J1715" s="89" t="str">
        <f>IF(Table4[[#This Row],[ε (m)]]="","",Table4[[#This Row],[ε (m)]]/(CONVERT(Table4[[#This Row],[Diameter (in)]],"in","m")))</f>
        <v/>
      </c>
      <c r="K1715" s="96" t="str">
        <f>IF(Table4[[#This Row],[Regime]]="LAMINAR",16/Table4[[#This Row],[Teynold''s Number]],"-")</f>
        <v>-</v>
      </c>
      <c r="L1715" s="86"/>
      <c r="M1715" s="97" t="str">
        <f>IF(Table4[[#This Row],[Regime]]="TURBULENT",(((-4*LOG10(Table4[[#This Row],[ε/D]]/3.7+1.256/(Table4[[#This Row],[Teynold''s Number]]*SQRT(Table4[[#This Row],[f turbulent (guess)]]))))^-1)^2),"")</f>
        <v/>
      </c>
      <c r="N1715" s="91" t="str">
        <f>IF(Table4[[#This Row],[f turbulent]]="","",Table4[[#This Row],[f turbulent (guess)]]-Table4[[#This Row],[f turbulent]])</f>
        <v/>
      </c>
      <c r="O1715" s="87">
        <f>IF(Table4[[#This Row],[Segment]]="",0,IF(C1716="",0,IF(C1716&lt;=Table4[[#This Row],[Diameter (in)]],0,1-(D1715/D1716))))</f>
        <v>0</v>
      </c>
      <c r="P1715" s="92" t="str">
        <f>IF(Table4[[#This Row],[Segment]]="","",IF(C1715&gt;C1716,"",IF(C1716="",0.55,(0.55*(1-D1716/D1715)))))</f>
        <v/>
      </c>
      <c r="Q171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15" s="92" t="str">
        <f>IF(Table4[[#This Row],[Segment]]="","",IF(Table4[[#This Row],[Kexpansion]]="","0",((Table4[[#This Row],[Velocity (m/s)]]^2)/2)*Table4[[#This Row],[Kexpansion]]))</f>
        <v/>
      </c>
      <c r="S1715" s="92" t="str">
        <f>IF(Table4[[#This Row],[Segment]]="","",IF(Table4[[#This Row],[Kcontraction]]="","0",((Table4[[#This Row],[Velocity (m/s)]]^2)/2)*Table4[[#This Row],[Kcontraction]]))</f>
        <v/>
      </c>
      <c r="T1715" s="89" t="str">
        <f>IF(Table4[[#This Row],[Segment]]="","",SUMIF($Y$7:$Y$2000,Table4[[#This Row],[Segment]],$AD$7:$AD$2000))</f>
        <v/>
      </c>
      <c r="U1715" s="95" t="str">
        <f>IF(Table4[[#This Row],[Segment]]="","",Table4[[#This Row],[Hfriction (J/kg)]]+Table4[[#This Row],[Hexpansions (J/kg)]]+Table4[[#This Row],[Hcontractions (J/kg)]]+Table4[[#This Row],[Hf (J/kg)]])</f>
        <v/>
      </c>
      <c r="V1715" s="95" t="str">
        <f>IF(Table4[[#This Row],[Segment]]="","",Table4[[#This Row],[Total Friction Loss (J/kg)]]*Table3[Density (kg/m3)])</f>
        <v/>
      </c>
      <c r="W1715" s="95" t="str">
        <f>IF(Table4[[#This Row],[Segment]]="","",Table4[[#This Row],[Total Pressure Drop (Pa)]]/1000)</f>
        <v/>
      </c>
      <c r="Y1715" s="82" t="str">
        <f>IF('Set Up'!D1938="","",'Set Up'!D1938)</f>
        <v/>
      </c>
      <c r="Z1715" s="82" t="str">
        <f>IF('Set Up'!E1938="","",'Set Up'!E1938)</f>
        <v/>
      </c>
      <c r="AA1715" s="82" t="str">
        <f>IF('Set Up'!F1938="","",'Set Up'!F1938)</f>
        <v/>
      </c>
      <c r="AB1715" s="82" t="str">
        <f>IF('Set Up'!G1938="","",'Set Up'!G1938)</f>
        <v/>
      </c>
      <c r="AC1715" s="82" t="str">
        <f t="array" ref="AC1715">IF(Y1715="","",INDEX(Data!$G$4:$G$51,MATCH(Table7[[#This Row],[Fitting]]&amp;Table7[[#This Row],[Fitting Subtype]],Data!$E$4:$E$51&amp;Data!$F$4:$F$51,0)))</f>
        <v/>
      </c>
      <c r="AD1715" s="89" t="str">
        <f>IF(Table7[[#This Row],[Segment]]="","",Table7[[#This Row],[Quantity]]*Table7[[#This Row],[Kf]]*(((INDEX(Table4[Velocity (m/s)],MATCH(Table7[[#This Row],[Segment]],Table4[Segment],0)))^2)/2))</f>
        <v/>
      </c>
      <c r="AF1715" s="82" t="str">
        <f>Table4[[#This Row],[Segment]]</f>
        <v/>
      </c>
      <c r="AG1715" s="75"/>
      <c r="AH1715" s="82" t="str">
        <f>IF(Table5[[#This Row],[Segment]]="","",AG1715-Table4[[#This Row],[Total Pressure Drop (kPa)]])</f>
        <v/>
      </c>
    </row>
    <row r="1716" spans="1:34" x14ac:dyDescent="0.25">
      <c r="A1716" s="95" t="str">
        <f>IF('Set Up'!A1713="","",'Set Up'!A1713)</f>
        <v/>
      </c>
      <c r="B1716" s="75" t="s">
        <v>81</v>
      </c>
      <c r="C1716" s="85"/>
      <c r="D1716" s="86" t="str">
        <f>IF(Table4[[#This Row],[Diameter (in)]]="","",(((CONVERT(Table4[[#This Row],[Diameter (in)]],"in","m"))/2)^2)*PI())</f>
        <v/>
      </c>
      <c r="E1716" s="87" t="str">
        <f>IF(Table4[[#This Row],[Area (m2)]]="","",$D$4/Table4[[#This Row],[Area (m2)]])</f>
        <v/>
      </c>
      <c r="F1716" s="85">
        <f t="shared" si="26"/>
        <v>4.6951999999999998</v>
      </c>
      <c r="G1716" s="88" t="str">
        <f>IF(Table4[[#This Row],[Segment]]="","",(CONVERT(Table4[[#This Row],[Diameter (in)]],"in","m")*$B$4*Table4[[#This Row],[Velocity (m/s)]])/$C$4)</f>
        <v/>
      </c>
      <c r="H1716" s="96" t="str">
        <f>IF(Table4[[#This Row],[Segment]]="","",IF(Table4[[#This Row],[Teynold''s Number]]&gt;4000,"TURBULENT","LAMINAR"))</f>
        <v/>
      </c>
      <c r="I1716" s="86" t="str">
        <f>IF(Table4[[#This Row],[Segment]]="","",INDEX(Data!C1713:C1727,MATCH(Table4[Material],Data!B1713:B1727,0)))</f>
        <v/>
      </c>
      <c r="J1716" s="89" t="str">
        <f>IF(Table4[[#This Row],[ε (m)]]="","",Table4[[#This Row],[ε (m)]]/(CONVERT(Table4[[#This Row],[Diameter (in)]],"in","m")))</f>
        <v/>
      </c>
      <c r="K1716" s="96" t="str">
        <f>IF(Table4[[#This Row],[Regime]]="LAMINAR",16/Table4[[#This Row],[Teynold''s Number]],"-")</f>
        <v>-</v>
      </c>
      <c r="L1716" s="86"/>
      <c r="M1716" s="97" t="str">
        <f>IF(Table4[[#This Row],[Regime]]="TURBULENT",(((-4*LOG10(Table4[[#This Row],[ε/D]]/3.7+1.256/(Table4[[#This Row],[Teynold''s Number]]*SQRT(Table4[[#This Row],[f turbulent (guess)]]))))^-1)^2),"")</f>
        <v/>
      </c>
      <c r="N1716" s="91" t="str">
        <f>IF(Table4[[#This Row],[f turbulent]]="","",Table4[[#This Row],[f turbulent (guess)]]-Table4[[#This Row],[f turbulent]])</f>
        <v/>
      </c>
      <c r="O1716" s="87">
        <f>IF(Table4[[#This Row],[Segment]]="",0,IF(C1717="",0,IF(C1717&lt;=Table4[[#This Row],[Diameter (in)]],0,1-(D1716/D1717))))</f>
        <v>0</v>
      </c>
      <c r="P1716" s="92" t="str">
        <f>IF(Table4[[#This Row],[Segment]]="","",IF(C1716&gt;C1717,"",IF(C1717="",0.55,(0.55*(1-D1717/D1716)))))</f>
        <v/>
      </c>
      <c r="Q171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16" s="92" t="str">
        <f>IF(Table4[[#This Row],[Segment]]="","",IF(Table4[[#This Row],[Kexpansion]]="","0",((Table4[[#This Row],[Velocity (m/s)]]^2)/2)*Table4[[#This Row],[Kexpansion]]))</f>
        <v/>
      </c>
      <c r="S1716" s="92" t="str">
        <f>IF(Table4[[#This Row],[Segment]]="","",IF(Table4[[#This Row],[Kcontraction]]="","0",((Table4[[#This Row],[Velocity (m/s)]]^2)/2)*Table4[[#This Row],[Kcontraction]]))</f>
        <v/>
      </c>
      <c r="T1716" s="89" t="str">
        <f>IF(Table4[[#This Row],[Segment]]="","",SUMIF($Y$7:$Y$2000,Table4[[#This Row],[Segment]],$AD$7:$AD$2000))</f>
        <v/>
      </c>
      <c r="U1716" s="95" t="str">
        <f>IF(Table4[[#This Row],[Segment]]="","",Table4[[#This Row],[Hfriction (J/kg)]]+Table4[[#This Row],[Hexpansions (J/kg)]]+Table4[[#This Row],[Hcontractions (J/kg)]]+Table4[[#This Row],[Hf (J/kg)]])</f>
        <v/>
      </c>
      <c r="V1716" s="95" t="str">
        <f>IF(Table4[[#This Row],[Segment]]="","",Table4[[#This Row],[Total Friction Loss (J/kg)]]*Table3[Density (kg/m3)])</f>
        <v/>
      </c>
      <c r="W1716" s="95" t="str">
        <f>IF(Table4[[#This Row],[Segment]]="","",Table4[[#This Row],[Total Pressure Drop (Pa)]]/1000)</f>
        <v/>
      </c>
      <c r="Y1716" s="82" t="str">
        <f>IF('Set Up'!D1939="","",'Set Up'!D1939)</f>
        <v/>
      </c>
      <c r="Z1716" s="82" t="str">
        <f>IF('Set Up'!E1939="","",'Set Up'!E1939)</f>
        <v/>
      </c>
      <c r="AA1716" s="82" t="str">
        <f>IF('Set Up'!F1939="","",'Set Up'!F1939)</f>
        <v/>
      </c>
      <c r="AB1716" s="82" t="str">
        <f>IF('Set Up'!G1939="","",'Set Up'!G1939)</f>
        <v/>
      </c>
      <c r="AC1716" s="82" t="str">
        <f t="array" ref="AC1716">IF(Y1716="","",INDEX(Data!$G$4:$G$51,MATCH(Table7[[#This Row],[Fitting]]&amp;Table7[[#This Row],[Fitting Subtype]],Data!$E$4:$E$51&amp;Data!$F$4:$F$51,0)))</f>
        <v/>
      </c>
      <c r="AD1716" s="89" t="str">
        <f>IF(Table7[[#This Row],[Segment]]="","",Table7[[#This Row],[Quantity]]*Table7[[#This Row],[Kf]]*(((INDEX(Table4[Velocity (m/s)],MATCH(Table7[[#This Row],[Segment]],Table4[Segment],0)))^2)/2))</f>
        <v/>
      </c>
      <c r="AF1716" s="82" t="str">
        <f>Table4[[#This Row],[Segment]]</f>
        <v/>
      </c>
      <c r="AG1716" s="75"/>
      <c r="AH1716" s="82" t="str">
        <f>IF(Table5[[#This Row],[Segment]]="","",AG1716-Table4[[#This Row],[Total Pressure Drop (kPa)]])</f>
        <v/>
      </c>
    </row>
    <row r="1717" spans="1:34" x14ac:dyDescent="0.25">
      <c r="A1717" s="95" t="str">
        <f>IF('Set Up'!A1714="","",'Set Up'!A1714)</f>
        <v/>
      </c>
      <c r="B1717" s="75" t="s">
        <v>81</v>
      </c>
      <c r="C1717" s="85"/>
      <c r="D1717" s="86" t="str">
        <f>IF(Table4[[#This Row],[Diameter (in)]]="","",(((CONVERT(Table4[[#This Row],[Diameter (in)]],"in","m"))/2)^2)*PI())</f>
        <v/>
      </c>
      <c r="E1717" s="87" t="str">
        <f>IF(Table4[[#This Row],[Area (m2)]]="","",$D$4/Table4[[#This Row],[Area (m2)]])</f>
        <v/>
      </c>
      <c r="F1717" s="85">
        <f t="shared" si="26"/>
        <v>4.6951999999999998</v>
      </c>
      <c r="G1717" s="88" t="str">
        <f>IF(Table4[[#This Row],[Segment]]="","",(CONVERT(Table4[[#This Row],[Diameter (in)]],"in","m")*$B$4*Table4[[#This Row],[Velocity (m/s)]])/$C$4)</f>
        <v/>
      </c>
      <c r="H1717" s="96" t="str">
        <f>IF(Table4[[#This Row],[Segment]]="","",IF(Table4[[#This Row],[Teynold''s Number]]&gt;4000,"TURBULENT","LAMINAR"))</f>
        <v/>
      </c>
      <c r="I1717" s="86" t="str">
        <f>IF(Table4[[#This Row],[Segment]]="","",INDEX(Data!C1714:C1728,MATCH(Table4[Material],Data!B1714:B1728,0)))</f>
        <v/>
      </c>
      <c r="J1717" s="89" t="str">
        <f>IF(Table4[[#This Row],[ε (m)]]="","",Table4[[#This Row],[ε (m)]]/(CONVERT(Table4[[#This Row],[Diameter (in)]],"in","m")))</f>
        <v/>
      </c>
      <c r="K1717" s="96" t="str">
        <f>IF(Table4[[#This Row],[Regime]]="LAMINAR",16/Table4[[#This Row],[Teynold''s Number]],"-")</f>
        <v>-</v>
      </c>
      <c r="L1717" s="86"/>
      <c r="M1717" s="97" t="str">
        <f>IF(Table4[[#This Row],[Regime]]="TURBULENT",(((-4*LOG10(Table4[[#This Row],[ε/D]]/3.7+1.256/(Table4[[#This Row],[Teynold''s Number]]*SQRT(Table4[[#This Row],[f turbulent (guess)]]))))^-1)^2),"")</f>
        <v/>
      </c>
      <c r="N1717" s="91" t="str">
        <f>IF(Table4[[#This Row],[f turbulent]]="","",Table4[[#This Row],[f turbulent (guess)]]-Table4[[#This Row],[f turbulent]])</f>
        <v/>
      </c>
      <c r="O1717" s="87">
        <f>IF(Table4[[#This Row],[Segment]]="",0,IF(C1718="",0,IF(C1718&lt;=Table4[[#This Row],[Diameter (in)]],0,1-(D1717/D1718))))</f>
        <v>0</v>
      </c>
      <c r="P1717" s="92" t="str">
        <f>IF(Table4[[#This Row],[Segment]]="","",IF(C1717&gt;C1718,"",IF(C1718="",0.55,(0.55*(1-D1718/D1717)))))</f>
        <v/>
      </c>
      <c r="Q171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17" s="92" t="str">
        <f>IF(Table4[[#This Row],[Segment]]="","",IF(Table4[[#This Row],[Kexpansion]]="","0",((Table4[[#This Row],[Velocity (m/s)]]^2)/2)*Table4[[#This Row],[Kexpansion]]))</f>
        <v/>
      </c>
      <c r="S1717" s="92" t="str">
        <f>IF(Table4[[#This Row],[Segment]]="","",IF(Table4[[#This Row],[Kcontraction]]="","0",((Table4[[#This Row],[Velocity (m/s)]]^2)/2)*Table4[[#This Row],[Kcontraction]]))</f>
        <v/>
      </c>
      <c r="T1717" s="89" t="str">
        <f>IF(Table4[[#This Row],[Segment]]="","",SUMIF($Y$7:$Y$2000,Table4[[#This Row],[Segment]],$AD$7:$AD$2000))</f>
        <v/>
      </c>
      <c r="U1717" s="95" t="str">
        <f>IF(Table4[[#This Row],[Segment]]="","",Table4[[#This Row],[Hfriction (J/kg)]]+Table4[[#This Row],[Hexpansions (J/kg)]]+Table4[[#This Row],[Hcontractions (J/kg)]]+Table4[[#This Row],[Hf (J/kg)]])</f>
        <v/>
      </c>
      <c r="V1717" s="95" t="str">
        <f>IF(Table4[[#This Row],[Segment]]="","",Table4[[#This Row],[Total Friction Loss (J/kg)]]*Table3[Density (kg/m3)])</f>
        <v/>
      </c>
      <c r="W1717" s="95" t="str">
        <f>IF(Table4[[#This Row],[Segment]]="","",Table4[[#This Row],[Total Pressure Drop (Pa)]]/1000)</f>
        <v/>
      </c>
      <c r="Y1717" s="82" t="str">
        <f>IF('Set Up'!D1940="","",'Set Up'!D1940)</f>
        <v/>
      </c>
      <c r="Z1717" s="82" t="str">
        <f>IF('Set Up'!E1940="","",'Set Up'!E1940)</f>
        <v/>
      </c>
      <c r="AA1717" s="82" t="str">
        <f>IF('Set Up'!F1940="","",'Set Up'!F1940)</f>
        <v/>
      </c>
      <c r="AB1717" s="82" t="str">
        <f>IF('Set Up'!G1940="","",'Set Up'!G1940)</f>
        <v/>
      </c>
      <c r="AC1717" s="82" t="str">
        <f t="array" ref="AC1717">IF(Y1717="","",INDEX(Data!$G$4:$G$51,MATCH(Table7[[#This Row],[Fitting]]&amp;Table7[[#This Row],[Fitting Subtype]],Data!$E$4:$E$51&amp;Data!$F$4:$F$51,0)))</f>
        <v/>
      </c>
      <c r="AD1717" s="89" t="str">
        <f>IF(Table7[[#This Row],[Segment]]="","",Table7[[#This Row],[Quantity]]*Table7[[#This Row],[Kf]]*(((INDEX(Table4[Velocity (m/s)],MATCH(Table7[[#This Row],[Segment]],Table4[Segment],0)))^2)/2))</f>
        <v/>
      </c>
      <c r="AF1717" s="82" t="str">
        <f>Table4[[#This Row],[Segment]]</f>
        <v/>
      </c>
      <c r="AG1717" s="75"/>
      <c r="AH1717" s="82" t="str">
        <f>IF(Table5[[#This Row],[Segment]]="","",AG1717-Table4[[#This Row],[Total Pressure Drop (kPa)]])</f>
        <v/>
      </c>
    </row>
    <row r="1718" spans="1:34" x14ac:dyDescent="0.25">
      <c r="A1718" s="95" t="str">
        <f>IF('Set Up'!A1715="","",'Set Up'!A1715)</f>
        <v/>
      </c>
      <c r="B1718" s="75" t="s">
        <v>81</v>
      </c>
      <c r="C1718" s="85"/>
      <c r="D1718" s="86" t="str">
        <f>IF(Table4[[#This Row],[Diameter (in)]]="","",(((CONVERT(Table4[[#This Row],[Diameter (in)]],"in","m"))/2)^2)*PI())</f>
        <v/>
      </c>
      <c r="E1718" s="87" t="str">
        <f>IF(Table4[[#This Row],[Area (m2)]]="","",$D$4/Table4[[#This Row],[Area (m2)]])</f>
        <v/>
      </c>
      <c r="F1718" s="85">
        <f t="shared" si="26"/>
        <v>4.6951999999999998</v>
      </c>
      <c r="G1718" s="88" t="str">
        <f>IF(Table4[[#This Row],[Segment]]="","",(CONVERT(Table4[[#This Row],[Diameter (in)]],"in","m")*$B$4*Table4[[#This Row],[Velocity (m/s)]])/$C$4)</f>
        <v/>
      </c>
      <c r="H1718" s="96" t="str">
        <f>IF(Table4[[#This Row],[Segment]]="","",IF(Table4[[#This Row],[Teynold''s Number]]&gt;4000,"TURBULENT","LAMINAR"))</f>
        <v/>
      </c>
      <c r="I1718" s="86" t="str">
        <f>IF(Table4[[#This Row],[Segment]]="","",INDEX(Data!C1715:C1729,MATCH(Table4[Material],Data!B1715:B1729,0)))</f>
        <v/>
      </c>
      <c r="J1718" s="89" t="str">
        <f>IF(Table4[[#This Row],[ε (m)]]="","",Table4[[#This Row],[ε (m)]]/(CONVERT(Table4[[#This Row],[Diameter (in)]],"in","m")))</f>
        <v/>
      </c>
      <c r="K1718" s="96" t="str">
        <f>IF(Table4[[#This Row],[Regime]]="LAMINAR",16/Table4[[#This Row],[Teynold''s Number]],"-")</f>
        <v>-</v>
      </c>
      <c r="L1718" s="86"/>
      <c r="M1718" s="97" t="str">
        <f>IF(Table4[[#This Row],[Regime]]="TURBULENT",(((-4*LOG10(Table4[[#This Row],[ε/D]]/3.7+1.256/(Table4[[#This Row],[Teynold''s Number]]*SQRT(Table4[[#This Row],[f turbulent (guess)]]))))^-1)^2),"")</f>
        <v/>
      </c>
      <c r="N1718" s="91" t="str">
        <f>IF(Table4[[#This Row],[f turbulent]]="","",Table4[[#This Row],[f turbulent (guess)]]-Table4[[#This Row],[f turbulent]])</f>
        <v/>
      </c>
      <c r="O1718" s="87">
        <f>IF(Table4[[#This Row],[Segment]]="",0,IF(C1719="",0,IF(C1719&lt;=Table4[[#This Row],[Diameter (in)]],0,1-(D1718/D1719))))</f>
        <v>0</v>
      </c>
      <c r="P1718" s="92" t="str">
        <f>IF(Table4[[#This Row],[Segment]]="","",IF(C1718&gt;C1719,"",IF(C1719="",0.55,(0.55*(1-D1719/D1718)))))</f>
        <v/>
      </c>
      <c r="Q171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18" s="92" t="str">
        <f>IF(Table4[[#This Row],[Segment]]="","",IF(Table4[[#This Row],[Kexpansion]]="","0",((Table4[[#This Row],[Velocity (m/s)]]^2)/2)*Table4[[#This Row],[Kexpansion]]))</f>
        <v/>
      </c>
      <c r="S1718" s="92" t="str">
        <f>IF(Table4[[#This Row],[Segment]]="","",IF(Table4[[#This Row],[Kcontraction]]="","0",((Table4[[#This Row],[Velocity (m/s)]]^2)/2)*Table4[[#This Row],[Kcontraction]]))</f>
        <v/>
      </c>
      <c r="T1718" s="89" t="str">
        <f>IF(Table4[[#This Row],[Segment]]="","",SUMIF($Y$7:$Y$2000,Table4[[#This Row],[Segment]],$AD$7:$AD$2000))</f>
        <v/>
      </c>
      <c r="U1718" s="95" t="str">
        <f>IF(Table4[[#This Row],[Segment]]="","",Table4[[#This Row],[Hfriction (J/kg)]]+Table4[[#This Row],[Hexpansions (J/kg)]]+Table4[[#This Row],[Hcontractions (J/kg)]]+Table4[[#This Row],[Hf (J/kg)]])</f>
        <v/>
      </c>
      <c r="V1718" s="95" t="str">
        <f>IF(Table4[[#This Row],[Segment]]="","",Table4[[#This Row],[Total Friction Loss (J/kg)]]*Table3[Density (kg/m3)])</f>
        <v/>
      </c>
      <c r="W1718" s="95" t="str">
        <f>IF(Table4[[#This Row],[Segment]]="","",Table4[[#This Row],[Total Pressure Drop (Pa)]]/1000)</f>
        <v/>
      </c>
      <c r="Y1718" s="82" t="str">
        <f>IF('Set Up'!D1941="","",'Set Up'!D1941)</f>
        <v/>
      </c>
      <c r="Z1718" s="82" t="str">
        <f>IF('Set Up'!E1941="","",'Set Up'!E1941)</f>
        <v/>
      </c>
      <c r="AA1718" s="82" t="str">
        <f>IF('Set Up'!F1941="","",'Set Up'!F1941)</f>
        <v/>
      </c>
      <c r="AB1718" s="82" t="str">
        <f>IF('Set Up'!G1941="","",'Set Up'!G1941)</f>
        <v/>
      </c>
      <c r="AC1718" s="82" t="str">
        <f t="array" ref="AC1718">IF(Y1718="","",INDEX(Data!$G$4:$G$51,MATCH(Table7[[#This Row],[Fitting]]&amp;Table7[[#This Row],[Fitting Subtype]],Data!$E$4:$E$51&amp;Data!$F$4:$F$51,0)))</f>
        <v/>
      </c>
      <c r="AD1718" s="89" t="str">
        <f>IF(Table7[[#This Row],[Segment]]="","",Table7[[#This Row],[Quantity]]*Table7[[#This Row],[Kf]]*(((INDEX(Table4[Velocity (m/s)],MATCH(Table7[[#This Row],[Segment]],Table4[Segment],0)))^2)/2))</f>
        <v/>
      </c>
      <c r="AF1718" s="82" t="str">
        <f>Table4[[#This Row],[Segment]]</f>
        <v/>
      </c>
      <c r="AG1718" s="75"/>
      <c r="AH1718" s="82" t="str">
        <f>IF(Table5[[#This Row],[Segment]]="","",AG1718-Table4[[#This Row],[Total Pressure Drop (kPa)]])</f>
        <v/>
      </c>
    </row>
    <row r="1719" spans="1:34" x14ac:dyDescent="0.25">
      <c r="A1719" s="95" t="str">
        <f>IF('Set Up'!A1716="","",'Set Up'!A1716)</f>
        <v/>
      </c>
      <c r="B1719" s="75" t="s">
        <v>81</v>
      </c>
      <c r="C1719" s="85"/>
      <c r="D1719" s="86" t="str">
        <f>IF(Table4[[#This Row],[Diameter (in)]]="","",(((CONVERT(Table4[[#This Row],[Diameter (in)]],"in","m"))/2)^2)*PI())</f>
        <v/>
      </c>
      <c r="E1719" s="87" t="str">
        <f>IF(Table4[[#This Row],[Area (m2)]]="","",$D$4/Table4[[#This Row],[Area (m2)]])</f>
        <v/>
      </c>
      <c r="F1719" s="85">
        <f t="shared" si="26"/>
        <v>4.6951999999999998</v>
      </c>
      <c r="G1719" s="88" t="str">
        <f>IF(Table4[[#This Row],[Segment]]="","",(CONVERT(Table4[[#This Row],[Diameter (in)]],"in","m")*$B$4*Table4[[#This Row],[Velocity (m/s)]])/$C$4)</f>
        <v/>
      </c>
      <c r="H1719" s="96" t="str">
        <f>IF(Table4[[#This Row],[Segment]]="","",IF(Table4[[#This Row],[Teynold''s Number]]&gt;4000,"TURBULENT","LAMINAR"))</f>
        <v/>
      </c>
      <c r="I1719" s="86" t="str">
        <f>IF(Table4[[#This Row],[Segment]]="","",INDEX(Data!C1716:C1730,MATCH(Table4[Material],Data!B1716:B1730,0)))</f>
        <v/>
      </c>
      <c r="J1719" s="89" t="str">
        <f>IF(Table4[[#This Row],[ε (m)]]="","",Table4[[#This Row],[ε (m)]]/(CONVERT(Table4[[#This Row],[Diameter (in)]],"in","m")))</f>
        <v/>
      </c>
      <c r="K1719" s="96" t="str">
        <f>IF(Table4[[#This Row],[Regime]]="LAMINAR",16/Table4[[#This Row],[Teynold''s Number]],"-")</f>
        <v>-</v>
      </c>
      <c r="L1719" s="86"/>
      <c r="M1719" s="97" t="str">
        <f>IF(Table4[[#This Row],[Regime]]="TURBULENT",(((-4*LOG10(Table4[[#This Row],[ε/D]]/3.7+1.256/(Table4[[#This Row],[Teynold''s Number]]*SQRT(Table4[[#This Row],[f turbulent (guess)]]))))^-1)^2),"")</f>
        <v/>
      </c>
      <c r="N1719" s="91" t="str">
        <f>IF(Table4[[#This Row],[f turbulent]]="","",Table4[[#This Row],[f turbulent (guess)]]-Table4[[#This Row],[f turbulent]])</f>
        <v/>
      </c>
      <c r="O1719" s="87">
        <f>IF(Table4[[#This Row],[Segment]]="",0,IF(C1720="",0,IF(C1720&lt;=Table4[[#This Row],[Diameter (in)]],0,1-(D1719/D1720))))</f>
        <v>0</v>
      </c>
      <c r="P1719" s="92" t="str">
        <f>IF(Table4[[#This Row],[Segment]]="","",IF(C1719&gt;C1720,"",IF(C1720="",0.55,(0.55*(1-D1720/D1719)))))</f>
        <v/>
      </c>
      <c r="Q171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19" s="92" t="str">
        <f>IF(Table4[[#This Row],[Segment]]="","",IF(Table4[[#This Row],[Kexpansion]]="","0",((Table4[[#This Row],[Velocity (m/s)]]^2)/2)*Table4[[#This Row],[Kexpansion]]))</f>
        <v/>
      </c>
      <c r="S1719" s="92" t="str">
        <f>IF(Table4[[#This Row],[Segment]]="","",IF(Table4[[#This Row],[Kcontraction]]="","0",((Table4[[#This Row],[Velocity (m/s)]]^2)/2)*Table4[[#This Row],[Kcontraction]]))</f>
        <v/>
      </c>
      <c r="T1719" s="89" t="str">
        <f>IF(Table4[[#This Row],[Segment]]="","",SUMIF($Y$7:$Y$2000,Table4[[#This Row],[Segment]],$AD$7:$AD$2000))</f>
        <v/>
      </c>
      <c r="U1719" s="95" t="str">
        <f>IF(Table4[[#This Row],[Segment]]="","",Table4[[#This Row],[Hfriction (J/kg)]]+Table4[[#This Row],[Hexpansions (J/kg)]]+Table4[[#This Row],[Hcontractions (J/kg)]]+Table4[[#This Row],[Hf (J/kg)]])</f>
        <v/>
      </c>
      <c r="V1719" s="95" t="str">
        <f>IF(Table4[[#This Row],[Segment]]="","",Table4[[#This Row],[Total Friction Loss (J/kg)]]*Table3[Density (kg/m3)])</f>
        <v/>
      </c>
      <c r="W1719" s="95" t="str">
        <f>IF(Table4[[#This Row],[Segment]]="","",Table4[[#This Row],[Total Pressure Drop (Pa)]]/1000)</f>
        <v/>
      </c>
      <c r="Y1719" s="82" t="str">
        <f>IF('Set Up'!D1942="","",'Set Up'!D1942)</f>
        <v/>
      </c>
      <c r="Z1719" s="82" t="str">
        <f>IF('Set Up'!E1942="","",'Set Up'!E1942)</f>
        <v/>
      </c>
      <c r="AA1719" s="82" t="str">
        <f>IF('Set Up'!F1942="","",'Set Up'!F1942)</f>
        <v/>
      </c>
      <c r="AB1719" s="82" t="str">
        <f>IF('Set Up'!G1942="","",'Set Up'!G1942)</f>
        <v/>
      </c>
      <c r="AC1719" s="82" t="str">
        <f t="array" ref="AC1719">IF(Y1719="","",INDEX(Data!$G$4:$G$51,MATCH(Table7[[#This Row],[Fitting]]&amp;Table7[[#This Row],[Fitting Subtype]],Data!$E$4:$E$51&amp;Data!$F$4:$F$51,0)))</f>
        <v/>
      </c>
      <c r="AD1719" s="89" t="str">
        <f>IF(Table7[[#This Row],[Segment]]="","",Table7[[#This Row],[Quantity]]*Table7[[#This Row],[Kf]]*(((INDEX(Table4[Velocity (m/s)],MATCH(Table7[[#This Row],[Segment]],Table4[Segment],0)))^2)/2))</f>
        <v/>
      </c>
      <c r="AF1719" s="82" t="str">
        <f>Table4[[#This Row],[Segment]]</f>
        <v/>
      </c>
      <c r="AG1719" s="75"/>
      <c r="AH1719" s="82" t="str">
        <f>IF(Table5[[#This Row],[Segment]]="","",AG1719-Table4[[#This Row],[Total Pressure Drop (kPa)]])</f>
        <v/>
      </c>
    </row>
    <row r="1720" spans="1:34" x14ac:dyDescent="0.25">
      <c r="A1720" s="95" t="str">
        <f>IF('Set Up'!A1717="","",'Set Up'!A1717)</f>
        <v/>
      </c>
      <c r="B1720" s="75" t="s">
        <v>81</v>
      </c>
      <c r="C1720" s="85"/>
      <c r="D1720" s="86" t="str">
        <f>IF(Table4[[#This Row],[Diameter (in)]]="","",(((CONVERT(Table4[[#This Row],[Diameter (in)]],"in","m"))/2)^2)*PI())</f>
        <v/>
      </c>
      <c r="E1720" s="87" t="str">
        <f>IF(Table4[[#This Row],[Area (m2)]]="","",$D$4/Table4[[#This Row],[Area (m2)]])</f>
        <v/>
      </c>
      <c r="F1720" s="85">
        <f t="shared" si="26"/>
        <v>4.6951999999999998</v>
      </c>
      <c r="G1720" s="88" t="str">
        <f>IF(Table4[[#This Row],[Segment]]="","",(CONVERT(Table4[[#This Row],[Diameter (in)]],"in","m")*$B$4*Table4[[#This Row],[Velocity (m/s)]])/$C$4)</f>
        <v/>
      </c>
      <c r="H1720" s="96" t="str">
        <f>IF(Table4[[#This Row],[Segment]]="","",IF(Table4[[#This Row],[Teynold''s Number]]&gt;4000,"TURBULENT","LAMINAR"))</f>
        <v/>
      </c>
      <c r="I1720" s="86" t="str">
        <f>IF(Table4[[#This Row],[Segment]]="","",INDEX(Data!C1717:C1731,MATCH(Table4[Material],Data!B1717:B1731,0)))</f>
        <v/>
      </c>
      <c r="J1720" s="89" t="str">
        <f>IF(Table4[[#This Row],[ε (m)]]="","",Table4[[#This Row],[ε (m)]]/(CONVERT(Table4[[#This Row],[Diameter (in)]],"in","m")))</f>
        <v/>
      </c>
      <c r="K1720" s="96" t="str">
        <f>IF(Table4[[#This Row],[Regime]]="LAMINAR",16/Table4[[#This Row],[Teynold''s Number]],"-")</f>
        <v>-</v>
      </c>
      <c r="L1720" s="86"/>
      <c r="M1720" s="97" t="str">
        <f>IF(Table4[[#This Row],[Regime]]="TURBULENT",(((-4*LOG10(Table4[[#This Row],[ε/D]]/3.7+1.256/(Table4[[#This Row],[Teynold''s Number]]*SQRT(Table4[[#This Row],[f turbulent (guess)]]))))^-1)^2),"")</f>
        <v/>
      </c>
      <c r="N1720" s="91" t="str">
        <f>IF(Table4[[#This Row],[f turbulent]]="","",Table4[[#This Row],[f turbulent (guess)]]-Table4[[#This Row],[f turbulent]])</f>
        <v/>
      </c>
      <c r="O1720" s="87">
        <f>IF(Table4[[#This Row],[Segment]]="",0,IF(C1721="",0,IF(C1721&lt;=Table4[[#This Row],[Diameter (in)]],0,1-(D1720/D1721))))</f>
        <v>0</v>
      </c>
      <c r="P1720" s="92" t="str">
        <f>IF(Table4[[#This Row],[Segment]]="","",IF(C1720&gt;C1721,"",IF(C1721="",0.55,(0.55*(1-D1721/D1720)))))</f>
        <v/>
      </c>
      <c r="Q172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20" s="92" t="str">
        <f>IF(Table4[[#This Row],[Segment]]="","",IF(Table4[[#This Row],[Kexpansion]]="","0",((Table4[[#This Row],[Velocity (m/s)]]^2)/2)*Table4[[#This Row],[Kexpansion]]))</f>
        <v/>
      </c>
      <c r="S1720" s="92" t="str">
        <f>IF(Table4[[#This Row],[Segment]]="","",IF(Table4[[#This Row],[Kcontraction]]="","0",((Table4[[#This Row],[Velocity (m/s)]]^2)/2)*Table4[[#This Row],[Kcontraction]]))</f>
        <v/>
      </c>
      <c r="T1720" s="89" t="str">
        <f>IF(Table4[[#This Row],[Segment]]="","",SUMIF($Y$7:$Y$2000,Table4[[#This Row],[Segment]],$AD$7:$AD$2000))</f>
        <v/>
      </c>
      <c r="U1720" s="95" t="str">
        <f>IF(Table4[[#This Row],[Segment]]="","",Table4[[#This Row],[Hfriction (J/kg)]]+Table4[[#This Row],[Hexpansions (J/kg)]]+Table4[[#This Row],[Hcontractions (J/kg)]]+Table4[[#This Row],[Hf (J/kg)]])</f>
        <v/>
      </c>
      <c r="V1720" s="95" t="str">
        <f>IF(Table4[[#This Row],[Segment]]="","",Table4[[#This Row],[Total Friction Loss (J/kg)]]*Table3[Density (kg/m3)])</f>
        <v/>
      </c>
      <c r="W1720" s="95" t="str">
        <f>IF(Table4[[#This Row],[Segment]]="","",Table4[[#This Row],[Total Pressure Drop (Pa)]]/1000)</f>
        <v/>
      </c>
      <c r="Y1720" s="82" t="str">
        <f>IF('Set Up'!D1943="","",'Set Up'!D1943)</f>
        <v/>
      </c>
      <c r="Z1720" s="82" t="str">
        <f>IF('Set Up'!E1943="","",'Set Up'!E1943)</f>
        <v/>
      </c>
      <c r="AA1720" s="82" t="str">
        <f>IF('Set Up'!F1943="","",'Set Up'!F1943)</f>
        <v/>
      </c>
      <c r="AB1720" s="82" t="str">
        <f>IF('Set Up'!G1943="","",'Set Up'!G1943)</f>
        <v/>
      </c>
      <c r="AC1720" s="82" t="str">
        <f t="array" ref="AC1720">IF(Y1720="","",INDEX(Data!$G$4:$G$51,MATCH(Table7[[#This Row],[Fitting]]&amp;Table7[[#This Row],[Fitting Subtype]],Data!$E$4:$E$51&amp;Data!$F$4:$F$51,0)))</f>
        <v/>
      </c>
      <c r="AD1720" s="89" t="str">
        <f>IF(Table7[[#This Row],[Segment]]="","",Table7[[#This Row],[Quantity]]*Table7[[#This Row],[Kf]]*(((INDEX(Table4[Velocity (m/s)],MATCH(Table7[[#This Row],[Segment]],Table4[Segment],0)))^2)/2))</f>
        <v/>
      </c>
      <c r="AF1720" s="82" t="str">
        <f>Table4[[#This Row],[Segment]]</f>
        <v/>
      </c>
      <c r="AG1720" s="75"/>
      <c r="AH1720" s="82" t="str">
        <f>IF(Table5[[#This Row],[Segment]]="","",AG1720-Table4[[#This Row],[Total Pressure Drop (kPa)]])</f>
        <v/>
      </c>
    </row>
    <row r="1721" spans="1:34" x14ac:dyDescent="0.25">
      <c r="A1721" s="95" t="str">
        <f>IF('Set Up'!A1718="","",'Set Up'!A1718)</f>
        <v/>
      </c>
      <c r="B1721" s="75" t="s">
        <v>81</v>
      </c>
      <c r="C1721" s="85"/>
      <c r="D1721" s="86" t="str">
        <f>IF(Table4[[#This Row],[Diameter (in)]]="","",(((CONVERT(Table4[[#This Row],[Diameter (in)]],"in","m"))/2)^2)*PI())</f>
        <v/>
      </c>
      <c r="E1721" s="87" t="str">
        <f>IF(Table4[[#This Row],[Area (m2)]]="","",$D$4/Table4[[#This Row],[Area (m2)]])</f>
        <v/>
      </c>
      <c r="F1721" s="85">
        <f t="shared" si="26"/>
        <v>4.6951999999999998</v>
      </c>
      <c r="G1721" s="88" t="str">
        <f>IF(Table4[[#This Row],[Segment]]="","",(CONVERT(Table4[[#This Row],[Diameter (in)]],"in","m")*$B$4*Table4[[#This Row],[Velocity (m/s)]])/$C$4)</f>
        <v/>
      </c>
      <c r="H1721" s="96" t="str">
        <f>IF(Table4[[#This Row],[Segment]]="","",IF(Table4[[#This Row],[Teynold''s Number]]&gt;4000,"TURBULENT","LAMINAR"))</f>
        <v/>
      </c>
      <c r="I1721" s="86" t="str">
        <f>IF(Table4[[#This Row],[Segment]]="","",INDEX(Data!C1718:C1732,MATCH(Table4[Material],Data!B1718:B1732,0)))</f>
        <v/>
      </c>
      <c r="J1721" s="89" t="str">
        <f>IF(Table4[[#This Row],[ε (m)]]="","",Table4[[#This Row],[ε (m)]]/(CONVERT(Table4[[#This Row],[Diameter (in)]],"in","m")))</f>
        <v/>
      </c>
      <c r="K1721" s="96" t="str">
        <f>IF(Table4[[#This Row],[Regime]]="LAMINAR",16/Table4[[#This Row],[Teynold''s Number]],"-")</f>
        <v>-</v>
      </c>
      <c r="L1721" s="86"/>
      <c r="M1721" s="97" t="str">
        <f>IF(Table4[[#This Row],[Regime]]="TURBULENT",(((-4*LOG10(Table4[[#This Row],[ε/D]]/3.7+1.256/(Table4[[#This Row],[Teynold''s Number]]*SQRT(Table4[[#This Row],[f turbulent (guess)]]))))^-1)^2),"")</f>
        <v/>
      </c>
      <c r="N1721" s="91" t="str">
        <f>IF(Table4[[#This Row],[f turbulent]]="","",Table4[[#This Row],[f turbulent (guess)]]-Table4[[#This Row],[f turbulent]])</f>
        <v/>
      </c>
      <c r="O1721" s="87">
        <f>IF(Table4[[#This Row],[Segment]]="",0,IF(C1722="",0,IF(C1722&lt;=Table4[[#This Row],[Diameter (in)]],0,1-(D1721/D1722))))</f>
        <v>0</v>
      </c>
      <c r="P1721" s="92" t="str">
        <f>IF(Table4[[#This Row],[Segment]]="","",IF(C1721&gt;C1722,"",IF(C1722="",0.55,(0.55*(1-D1722/D1721)))))</f>
        <v/>
      </c>
      <c r="Q172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21" s="92" t="str">
        <f>IF(Table4[[#This Row],[Segment]]="","",IF(Table4[[#This Row],[Kexpansion]]="","0",((Table4[[#This Row],[Velocity (m/s)]]^2)/2)*Table4[[#This Row],[Kexpansion]]))</f>
        <v/>
      </c>
      <c r="S1721" s="92" t="str">
        <f>IF(Table4[[#This Row],[Segment]]="","",IF(Table4[[#This Row],[Kcontraction]]="","0",((Table4[[#This Row],[Velocity (m/s)]]^2)/2)*Table4[[#This Row],[Kcontraction]]))</f>
        <v/>
      </c>
      <c r="T1721" s="89" t="str">
        <f>IF(Table4[[#This Row],[Segment]]="","",SUMIF($Y$7:$Y$2000,Table4[[#This Row],[Segment]],$AD$7:$AD$2000))</f>
        <v/>
      </c>
      <c r="U1721" s="95" t="str">
        <f>IF(Table4[[#This Row],[Segment]]="","",Table4[[#This Row],[Hfriction (J/kg)]]+Table4[[#This Row],[Hexpansions (J/kg)]]+Table4[[#This Row],[Hcontractions (J/kg)]]+Table4[[#This Row],[Hf (J/kg)]])</f>
        <v/>
      </c>
      <c r="V1721" s="95" t="str">
        <f>IF(Table4[[#This Row],[Segment]]="","",Table4[[#This Row],[Total Friction Loss (J/kg)]]*Table3[Density (kg/m3)])</f>
        <v/>
      </c>
      <c r="W1721" s="95" t="str">
        <f>IF(Table4[[#This Row],[Segment]]="","",Table4[[#This Row],[Total Pressure Drop (Pa)]]/1000)</f>
        <v/>
      </c>
      <c r="Y1721" s="82" t="str">
        <f>IF('Set Up'!D1944="","",'Set Up'!D1944)</f>
        <v/>
      </c>
      <c r="Z1721" s="82" t="str">
        <f>IF('Set Up'!E1944="","",'Set Up'!E1944)</f>
        <v/>
      </c>
      <c r="AA1721" s="82" t="str">
        <f>IF('Set Up'!F1944="","",'Set Up'!F1944)</f>
        <v/>
      </c>
      <c r="AB1721" s="82" t="str">
        <f>IF('Set Up'!G1944="","",'Set Up'!G1944)</f>
        <v/>
      </c>
      <c r="AC1721" s="82" t="str">
        <f t="array" ref="AC1721">IF(Y1721="","",INDEX(Data!$G$4:$G$51,MATCH(Table7[[#This Row],[Fitting]]&amp;Table7[[#This Row],[Fitting Subtype]],Data!$E$4:$E$51&amp;Data!$F$4:$F$51,0)))</f>
        <v/>
      </c>
      <c r="AD1721" s="89" t="str">
        <f>IF(Table7[[#This Row],[Segment]]="","",Table7[[#This Row],[Quantity]]*Table7[[#This Row],[Kf]]*(((INDEX(Table4[Velocity (m/s)],MATCH(Table7[[#This Row],[Segment]],Table4[Segment],0)))^2)/2))</f>
        <v/>
      </c>
      <c r="AF1721" s="82" t="str">
        <f>Table4[[#This Row],[Segment]]</f>
        <v/>
      </c>
      <c r="AG1721" s="75"/>
      <c r="AH1721" s="82" t="str">
        <f>IF(Table5[[#This Row],[Segment]]="","",AG1721-Table4[[#This Row],[Total Pressure Drop (kPa)]])</f>
        <v/>
      </c>
    </row>
    <row r="1722" spans="1:34" x14ac:dyDescent="0.25">
      <c r="A1722" s="95" t="str">
        <f>IF('Set Up'!A1719="","",'Set Up'!A1719)</f>
        <v/>
      </c>
      <c r="B1722" s="75" t="s">
        <v>81</v>
      </c>
      <c r="C1722" s="85"/>
      <c r="D1722" s="86" t="str">
        <f>IF(Table4[[#This Row],[Diameter (in)]]="","",(((CONVERT(Table4[[#This Row],[Diameter (in)]],"in","m"))/2)^2)*PI())</f>
        <v/>
      </c>
      <c r="E1722" s="87" t="str">
        <f>IF(Table4[[#This Row],[Area (m2)]]="","",$D$4/Table4[[#This Row],[Area (m2)]])</f>
        <v/>
      </c>
      <c r="F1722" s="85">
        <f t="shared" si="26"/>
        <v>4.6951999999999998</v>
      </c>
      <c r="G1722" s="88" t="str">
        <f>IF(Table4[[#This Row],[Segment]]="","",(CONVERT(Table4[[#This Row],[Diameter (in)]],"in","m")*$B$4*Table4[[#This Row],[Velocity (m/s)]])/$C$4)</f>
        <v/>
      </c>
      <c r="H1722" s="96" t="str">
        <f>IF(Table4[[#This Row],[Segment]]="","",IF(Table4[[#This Row],[Teynold''s Number]]&gt;4000,"TURBULENT","LAMINAR"))</f>
        <v/>
      </c>
      <c r="I1722" s="86" t="str">
        <f>IF(Table4[[#This Row],[Segment]]="","",INDEX(Data!C1719:C1733,MATCH(Table4[Material],Data!B1719:B1733,0)))</f>
        <v/>
      </c>
      <c r="J1722" s="89" t="str">
        <f>IF(Table4[[#This Row],[ε (m)]]="","",Table4[[#This Row],[ε (m)]]/(CONVERT(Table4[[#This Row],[Diameter (in)]],"in","m")))</f>
        <v/>
      </c>
      <c r="K1722" s="96" t="str">
        <f>IF(Table4[[#This Row],[Regime]]="LAMINAR",16/Table4[[#This Row],[Teynold''s Number]],"-")</f>
        <v>-</v>
      </c>
      <c r="L1722" s="86"/>
      <c r="M1722" s="97" t="str">
        <f>IF(Table4[[#This Row],[Regime]]="TURBULENT",(((-4*LOG10(Table4[[#This Row],[ε/D]]/3.7+1.256/(Table4[[#This Row],[Teynold''s Number]]*SQRT(Table4[[#This Row],[f turbulent (guess)]]))))^-1)^2),"")</f>
        <v/>
      </c>
      <c r="N1722" s="91" t="str">
        <f>IF(Table4[[#This Row],[f turbulent]]="","",Table4[[#This Row],[f turbulent (guess)]]-Table4[[#This Row],[f turbulent]])</f>
        <v/>
      </c>
      <c r="O1722" s="87">
        <f>IF(Table4[[#This Row],[Segment]]="",0,IF(C1723="",0,IF(C1723&lt;=Table4[[#This Row],[Diameter (in)]],0,1-(D1722/D1723))))</f>
        <v>0</v>
      </c>
      <c r="P1722" s="92" t="str">
        <f>IF(Table4[[#This Row],[Segment]]="","",IF(C1722&gt;C1723,"",IF(C1723="",0.55,(0.55*(1-D1723/D1722)))))</f>
        <v/>
      </c>
      <c r="Q172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22" s="92" t="str">
        <f>IF(Table4[[#This Row],[Segment]]="","",IF(Table4[[#This Row],[Kexpansion]]="","0",((Table4[[#This Row],[Velocity (m/s)]]^2)/2)*Table4[[#This Row],[Kexpansion]]))</f>
        <v/>
      </c>
      <c r="S1722" s="92" t="str">
        <f>IF(Table4[[#This Row],[Segment]]="","",IF(Table4[[#This Row],[Kcontraction]]="","0",((Table4[[#This Row],[Velocity (m/s)]]^2)/2)*Table4[[#This Row],[Kcontraction]]))</f>
        <v/>
      </c>
      <c r="T1722" s="89" t="str">
        <f>IF(Table4[[#This Row],[Segment]]="","",SUMIF($Y$7:$Y$2000,Table4[[#This Row],[Segment]],$AD$7:$AD$2000))</f>
        <v/>
      </c>
      <c r="U1722" s="95" t="str">
        <f>IF(Table4[[#This Row],[Segment]]="","",Table4[[#This Row],[Hfriction (J/kg)]]+Table4[[#This Row],[Hexpansions (J/kg)]]+Table4[[#This Row],[Hcontractions (J/kg)]]+Table4[[#This Row],[Hf (J/kg)]])</f>
        <v/>
      </c>
      <c r="V1722" s="95" t="str">
        <f>IF(Table4[[#This Row],[Segment]]="","",Table4[[#This Row],[Total Friction Loss (J/kg)]]*Table3[Density (kg/m3)])</f>
        <v/>
      </c>
      <c r="W1722" s="95" t="str">
        <f>IF(Table4[[#This Row],[Segment]]="","",Table4[[#This Row],[Total Pressure Drop (Pa)]]/1000)</f>
        <v/>
      </c>
      <c r="Y1722" s="82" t="str">
        <f>IF('Set Up'!D1945="","",'Set Up'!D1945)</f>
        <v/>
      </c>
      <c r="Z1722" s="82" t="str">
        <f>IF('Set Up'!E1945="","",'Set Up'!E1945)</f>
        <v/>
      </c>
      <c r="AA1722" s="82" t="str">
        <f>IF('Set Up'!F1945="","",'Set Up'!F1945)</f>
        <v/>
      </c>
      <c r="AB1722" s="82" t="str">
        <f>IF('Set Up'!G1945="","",'Set Up'!G1945)</f>
        <v/>
      </c>
      <c r="AC1722" s="82" t="str">
        <f t="array" ref="AC1722">IF(Y1722="","",INDEX(Data!$G$4:$G$51,MATCH(Table7[[#This Row],[Fitting]]&amp;Table7[[#This Row],[Fitting Subtype]],Data!$E$4:$E$51&amp;Data!$F$4:$F$51,0)))</f>
        <v/>
      </c>
      <c r="AD1722" s="89" t="str">
        <f>IF(Table7[[#This Row],[Segment]]="","",Table7[[#This Row],[Quantity]]*Table7[[#This Row],[Kf]]*(((INDEX(Table4[Velocity (m/s)],MATCH(Table7[[#This Row],[Segment]],Table4[Segment],0)))^2)/2))</f>
        <v/>
      </c>
      <c r="AF1722" s="82" t="str">
        <f>Table4[[#This Row],[Segment]]</f>
        <v/>
      </c>
      <c r="AG1722" s="75"/>
      <c r="AH1722" s="82" t="str">
        <f>IF(Table5[[#This Row],[Segment]]="","",AG1722-Table4[[#This Row],[Total Pressure Drop (kPa)]])</f>
        <v/>
      </c>
    </row>
    <row r="1723" spans="1:34" x14ac:dyDescent="0.25">
      <c r="A1723" s="95" t="str">
        <f>IF('Set Up'!A1720="","",'Set Up'!A1720)</f>
        <v/>
      </c>
      <c r="B1723" s="75" t="s">
        <v>81</v>
      </c>
      <c r="C1723" s="85"/>
      <c r="D1723" s="86" t="str">
        <f>IF(Table4[[#This Row],[Diameter (in)]]="","",(((CONVERT(Table4[[#This Row],[Diameter (in)]],"in","m"))/2)^2)*PI())</f>
        <v/>
      </c>
      <c r="E1723" s="87" t="str">
        <f>IF(Table4[[#This Row],[Area (m2)]]="","",$D$4/Table4[[#This Row],[Area (m2)]])</f>
        <v/>
      </c>
      <c r="F1723" s="85">
        <f t="shared" si="26"/>
        <v>4.6951999999999998</v>
      </c>
      <c r="G1723" s="88" t="str">
        <f>IF(Table4[[#This Row],[Segment]]="","",(CONVERT(Table4[[#This Row],[Diameter (in)]],"in","m")*$B$4*Table4[[#This Row],[Velocity (m/s)]])/$C$4)</f>
        <v/>
      </c>
      <c r="H1723" s="96" t="str">
        <f>IF(Table4[[#This Row],[Segment]]="","",IF(Table4[[#This Row],[Teynold''s Number]]&gt;4000,"TURBULENT","LAMINAR"))</f>
        <v/>
      </c>
      <c r="I1723" s="86" t="str">
        <f>IF(Table4[[#This Row],[Segment]]="","",INDEX(Data!C1720:C1734,MATCH(Table4[Material],Data!B1720:B1734,0)))</f>
        <v/>
      </c>
      <c r="J1723" s="89" t="str">
        <f>IF(Table4[[#This Row],[ε (m)]]="","",Table4[[#This Row],[ε (m)]]/(CONVERT(Table4[[#This Row],[Diameter (in)]],"in","m")))</f>
        <v/>
      </c>
      <c r="K1723" s="96" t="str">
        <f>IF(Table4[[#This Row],[Regime]]="LAMINAR",16/Table4[[#This Row],[Teynold''s Number]],"-")</f>
        <v>-</v>
      </c>
      <c r="L1723" s="86"/>
      <c r="M1723" s="97" t="str">
        <f>IF(Table4[[#This Row],[Regime]]="TURBULENT",(((-4*LOG10(Table4[[#This Row],[ε/D]]/3.7+1.256/(Table4[[#This Row],[Teynold''s Number]]*SQRT(Table4[[#This Row],[f turbulent (guess)]]))))^-1)^2),"")</f>
        <v/>
      </c>
      <c r="N1723" s="91" t="str">
        <f>IF(Table4[[#This Row],[f turbulent]]="","",Table4[[#This Row],[f turbulent (guess)]]-Table4[[#This Row],[f turbulent]])</f>
        <v/>
      </c>
      <c r="O1723" s="87">
        <f>IF(Table4[[#This Row],[Segment]]="",0,IF(C1724="",0,IF(C1724&lt;=Table4[[#This Row],[Diameter (in)]],0,1-(D1723/D1724))))</f>
        <v>0</v>
      </c>
      <c r="P1723" s="92" t="str">
        <f>IF(Table4[[#This Row],[Segment]]="","",IF(C1723&gt;C1724,"",IF(C1724="",0.55,(0.55*(1-D1724/D1723)))))</f>
        <v/>
      </c>
      <c r="Q172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23" s="92" t="str">
        <f>IF(Table4[[#This Row],[Segment]]="","",IF(Table4[[#This Row],[Kexpansion]]="","0",((Table4[[#This Row],[Velocity (m/s)]]^2)/2)*Table4[[#This Row],[Kexpansion]]))</f>
        <v/>
      </c>
      <c r="S1723" s="92" t="str">
        <f>IF(Table4[[#This Row],[Segment]]="","",IF(Table4[[#This Row],[Kcontraction]]="","0",((Table4[[#This Row],[Velocity (m/s)]]^2)/2)*Table4[[#This Row],[Kcontraction]]))</f>
        <v/>
      </c>
      <c r="T1723" s="89" t="str">
        <f>IF(Table4[[#This Row],[Segment]]="","",SUMIF($Y$7:$Y$2000,Table4[[#This Row],[Segment]],$AD$7:$AD$2000))</f>
        <v/>
      </c>
      <c r="U1723" s="95" t="str">
        <f>IF(Table4[[#This Row],[Segment]]="","",Table4[[#This Row],[Hfriction (J/kg)]]+Table4[[#This Row],[Hexpansions (J/kg)]]+Table4[[#This Row],[Hcontractions (J/kg)]]+Table4[[#This Row],[Hf (J/kg)]])</f>
        <v/>
      </c>
      <c r="V1723" s="95" t="str">
        <f>IF(Table4[[#This Row],[Segment]]="","",Table4[[#This Row],[Total Friction Loss (J/kg)]]*Table3[Density (kg/m3)])</f>
        <v/>
      </c>
      <c r="W1723" s="95" t="str">
        <f>IF(Table4[[#This Row],[Segment]]="","",Table4[[#This Row],[Total Pressure Drop (Pa)]]/1000)</f>
        <v/>
      </c>
      <c r="Y1723" s="82" t="str">
        <f>IF('Set Up'!D1946="","",'Set Up'!D1946)</f>
        <v/>
      </c>
      <c r="Z1723" s="82" t="str">
        <f>IF('Set Up'!E1946="","",'Set Up'!E1946)</f>
        <v/>
      </c>
      <c r="AA1723" s="82" t="str">
        <f>IF('Set Up'!F1946="","",'Set Up'!F1946)</f>
        <v/>
      </c>
      <c r="AB1723" s="82" t="str">
        <f>IF('Set Up'!G1946="","",'Set Up'!G1946)</f>
        <v/>
      </c>
      <c r="AC1723" s="82" t="str">
        <f t="array" ref="AC1723">IF(Y1723="","",INDEX(Data!$G$4:$G$51,MATCH(Table7[[#This Row],[Fitting]]&amp;Table7[[#This Row],[Fitting Subtype]],Data!$E$4:$E$51&amp;Data!$F$4:$F$51,0)))</f>
        <v/>
      </c>
      <c r="AD1723" s="89" t="str">
        <f>IF(Table7[[#This Row],[Segment]]="","",Table7[[#This Row],[Quantity]]*Table7[[#This Row],[Kf]]*(((INDEX(Table4[Velocity (m/s)],MATCH(Table7[[#This Row],[Segment]],Table4[Segment],0)))^2)/2))</f>
        <v/>
      </c>
      <c r="AF1723" s="82" t="str">
        <f>Table4[[#This Row],[Segment]]</f>
        <v/>
      </c>
      <c r="AG1723" s="75"/>
      <c r="AH1723" s="82" t="str">
        <f>IF(Table5[[#This Row],[Segment]]="","",AG1723-Table4[[#This Row],[Total Pressure Drop (kPa)]])</f>
        <v/>
      </c>
    </row>
    <row r="1724" spans="1:34" x14ac:dyDescent="0.25">
      <c r="A1724" s="95" t="str">
        <f>IF('Set Up'!A1721="","",'Set Up'!A1721)</f>
        <v/>
      </c>
      <c r="B1724" s="75" t="s">
        <v>81</v>
      </c>
      <c r="C1724" s="85"/>
      <c r="D1724" s="86" t="str">
        <f>IF(Table4[[#This Row],[Diameter (in)]]="","",(((CONVERT(Table4[[#This Row],[Diameter (in)]],"in","m"))/2)^2)*PI())</f>
        <v/>
      </c>
      <c r="E1724" s="87" t="str">
        <f>IF(Table4[[#This Row],[Area (m2)]]="","",$D$4/Table4[[#This Row],[Area (m2)]])</f>
        <v/>
      </c>
      <c r="F1724" s="85">
        <f t="shared" si="26"/>
        <v>4.6951999999999998</v>
      </c>
      <c r="G1724" s="88" t="str">
        <f>IF(Table4[[#This Row],[Segment]]="","",(CONVERT(Table4[[#This Row],[Diameter (in)]],"in","m")*$B$4*Table4[[#This Row],[Velocity (m/s)]])/$C$4)</f>
        <v/>
      </c>
      <c r="H1724" s="96" t="str">
        <f>IF(Table4[[#This Row],[Segment]]="","",IF(Table4[[#This Row],[Teynold''s Number]]&gt;4000,"TURBULENT","LAMINAR"))</f>
        <v/>
      </c>
      <c r="I1724" s="86" t="str">
        <f>IF(Table4[[#This Row],[Segment]]="","",INDEX(Data!C1721:C1735,MATCH(Table4[Material],Data!B1721:B1735,0)))</f>
        <v/>
      </c>
      <c r="J1724" s="89" t="str">
        <f>IF(Table4[[#This Row],[ε (m)]]="","",Table4[[#This Row],[ε (m)]]/(CONVERT(Table4[[#This Row],[Diameter (in)]],"in","m")))</f>
        <v/>
      </c>
      <c r="K1724" s="96" t="str">
        <f>IF(Table4[[#This Row],[Regime]]="LAMINAR",16/Table4[[#This Row],[Teynold''s Number]],"-")</f>
        <v>-</v>
      </c>
      <c r="L1724" s="86"/>
      <c r="M1724" s="97" t="str">
        <f>IF(Table4[[#This Row],[Regime]]="TURBULENT",(((-4*LOG10(Table4[[#This Row],[ε/D]]/3.7+1.256/(Table4[[#This Row],[Teynold''s Number]]*SQRT(Table4[[#This Row],[f turbulent (guess)]]))))^-1)^2),"")</f>
        <v/>
      </c>
      <c r="N1724" s="91" t="str">
        <f>IF(Table4[[#This Row],[f turbulent]]="","",Table4[[#This Row],[f turbulent (guess)]]-Table4[[#This Row],[f turbulent]])</f>
        <v/>
      </c>
      <c r="O1724" s="87">
        <f>IF(Table4[[#This Row],[Segment]]="",0,IF(C1725="",0,IF(C1725&lt;=Table4[[#This Row],[Diameter (in)]],0,1-(D1724/D1725))))</f>
        <v>0</v>
      </c>
      <c r="P1724" s="92" t="str">
        <f>IF(Table4[[#This Row],[Segment]]="","",IF(C1724&gt;C1725,"",IF(C1725="",0.55,(0.55*(1-D1725/D1724)))))</f>
        <v/>
      </c>
      <c r="Q172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24" s="92" t="str">
        <f>IF(Table4[[#This Row],[Segment]]="","",IF(Table4[[#This Row],[Kexpansion]]="","0",((Table4[[#This Row],[Velocity (m/s)]]^2)/2)*Table4[[#This Row],[Kexpansion]]))</f>
        <v/>
      </c>
      <c r="S1724" s="92" t="str">
        <f>IF(Table4[[#This Row],[Segment]]="","",IF(Table4[[#This Row],[Kcontraction]]="","0",((Table4[[#This Row],[Velocity (m/s)]]^2)/2)*Table4[[#This Row],[Kcontraction]]))</f>
        <v/>
      </c>
      <c r="T1724" s="89" t="str">
        <f>IF(Table4[[#This Row],[Segment]]="","",SUMIF($Y$7:$Y$2000,Table4[[#This Row],[Segment]],$AD$7:$AD$2000))</f>
        <v/>
      </c>
      <c r="U1724" s="95" t="str">
        <f>IF(Table4[[#This Row],[Segment]]="","",Table4[[#This Row],[Hfriction (J/kg)]]+Table4[[#This Row],[Hexpansions (J/kg)]]+Table4[[#This Row],[Hcontractions (J/kg)]]+Table4[[#This Row],[Hf (J/kg)]])</f>
        <v/>
      </c>
      <c r="V1724" s="95" t="str">
        <f>IF(Table4[[#This Row],[Segment]]="","",Table4[[#This Row],[Total Friction Loss (J/kg)]]*Table3[Density (kg/m3)])</f>
        <v/>
      </c>
      <c r="W1724" s="95" t="str">
        <f>IF(Table4[[#This Row],[Segment]]="","",Table4[[#This Row],[Total Pressure Drop (Pa)]]/1000)</f>
        <v/>
      </c>
      <c r="Y1724" s="82" t="str">
        <f>IF('Set Up'!D1947="","",'Set Up'!D1947)</f>
        <v/>
      </c>
      <c r="Z1724" s="82" t="str">
        <f>IF('Set Up'!E1947="","",'Set Up'!E1947)</f>
        <v/>
      </c>
      <c r="AA1724" s="82" t="str">
        <f>IF('Set Up'!F1947="","",'Set Up'!F1947)</f>
        <v/>
      </c>
      <c r="AB1724" s="82" t="str">
        <f>IF('Set Up'!G1947="","",'Set Up'!G1947)</f>
        <v/>
      </c>
      <c r="AC1724" s="82" t="str">
        <f t="array" ref="AC1724">IF(Y1724="","",INDEX(Data!$G$4:$G$51,MATCH(Table7[[#This Row],[Fitting]]&amp;Table7[[#This Row],[Fitting Subtype]],Data!$E$4:$E$51&amp;Data!$F$4:$F$51,0)))</f>
        <v/>
      </c>
      <c r="AD1724" s="89" t="str">
        <f>IF(Table7[[#This Row],[Segment]]="","",Table7[[#This Row],[Quantity]]*Table7[[#This Row],[Kf]]*(((INDEX(Table4[Velocity (m/s)],MATCH(Table7[[#This Row],[Segment]],Table4[Segment],0)))^2)/2))</f>
        <v/>
      </c>
      <c r="AF1724" s="82" t="str">
        <f>Table4[[#This Row],[Segment]]</f>
        <v/>
      </c>
      <c r="AG1724" s="75"/>
      <c r="AH1724" s="82" t="str">
        <f>IF(Table5[[#This Row],[Segment]]="","",AG1724-Table4[[#This Row],[Total Pressure Drop (kPa)]])</f>
        <v/>
      </c>
    </row>
    <row r="1725" spans="1:34" x14ac:dyDescent="0.25">
      <c r="A1725" s="95" t="str">
        <f>IF('Set Up'!A1722="","",'Set Up'!A1722)</f>
        <v/>
      </c>
      <c r="B1725" s="75" t="s">
        <v>81</v>
      </c>
      <c r="C1725" s="85"/>
      <c r="D1725" s="86" t="str">
        <f>IF(Table4[[#This Row],[Diameter (in)]]="","",(((CONVERT(Table4[[#This Row],[Diameter (in)]],"in","m"))/2)^2)*PI())</f>
        <v/>
      </c>
      <c r="E1725" s="87" t="str">
        <f>IF(Table4[[#This Row],[Area (m2)]]="","",$D$4/Table4[[#This Row],[Area (m2)]])</f>
        <v/>
      </c>
      <c r="F1725" s="85">
        <f t="shared" si="26"/>
        <v>4.6951999999999998</v>
      </c>
      <c r="G1725" s="88" t="str">
        <f>IF(Table4[[#This Row],[Segment]]="","",(CONVERT(Table4[[#This Row],[Diameter (in)]],"in","m")*$B$4*Table4[[#This Row],[Velocity (m/s)]])/$C$4)</f>
        <v/>
      </c>
      <c r="H1725" s="96" t="str">
        <f>IF(Table4[[#This Row],[Segment]]="","",IF(Table4[[#This Row],[Teynold''s Number]]&gt;4000,"TURBULENT","LAMINAR"))</f>
        <v/>
      </c>
      <c r="I1725" s="86" t="str">
        <f>IF(Table4[[#This Row],[Segment]]="","",INDEX(Data!C1722:C1736,MATCH(Table4[Material],Data!B1722:B1736,0)))</f>
        <v/>
      </c>
      <c r="J1725" s="89" t="str">
        <f>IF(Table4[[#This Row],[ε (m)]]="","",Table4[[#This Row],[ε (m)]]/(CONVERT(Table4[[#This Row],[Diameter (in)]],"in","m")))</f>
        <v/>
      </c>
      <c r="K1725" s="96" t="str">
        <f>IF(Table4[[#This Row],[Regime]]="LAMINAR",16/Table4[[#This Row],[Teynold''s Number]],"-")</f>
        <v>-</v>
      </c>
      <c r="L1725" s="86"/>
      <c r="M1725" s="97" t="str">
        <f>IF(Table4[[#This Row],[Regime]]="TURBULENT",(((-4*LOG10(Table4[[#This Row],[ε/D]]/3.7+1.256/(Table4[[#This Row],[Teynold''s Number]]*SQRT(Table4[[#This Row],[f turbulent (guess)]]))))^-1)^2),"")</f>
        <v/>
      </c>
      <c r="N1725" s="91" t="str">
        <f>IF(Table4[[#This Row],[f turbulent]]="","",Table4[[#This Row],[f turbulent (guess)]]-Table4[[#This Row],[f turbulent]])</f>
        <v/>
      </c>
      <c r="O1725" s="87">
        <f>IF(Table4[[#This Row],[Segment]]="",0,IF(C1726="",0,IF(C1726&lt;=Table4[[#This Row],[Diameter (in)]],0,1-(D1725/D1726))))</f>
        <v>0</v>
      </c>
      <c r="P1725" s="92" t="str">
        <f>IF(Table4[[#This Row],[Segment]]="","",IF(C1725&gt;C1726,"",IF(C1726="",0.55,(0.55*(1-D1726/D1725)))))</f>
        <v/>
      </c>
      <c r="Q172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25" s="92" t="str">
        <f>IF(Table4[[#This Row],[Segment]]="","",IF(Table4[[#This Row],[Kexpansion]]="","0",((Table4[[#This Row],[Velocity (m/s)]]^2)/2)*Table4[[#This Row],[Kexpansion]]))</f>
        <v/>
      </c>
      <c r="S1725" s="92" t="str">
        <f>IF(Table4[[#This Row],[Segment]]="","",IF(Table4[[#This Row],[Kcontraction]]="","0",((Table4[[#This Row],[Velocity (m/s)]]^2)/2)*Table4[[#This Row],[Kcontraction]]))</f>
        <v/>
      </c>
      <c r="T1725" s="89" t="str">
        <f>IF(Table4[[#This Row],[Segment]]="","",SUMIF($Y$7:$Y$2000,Table4[[#This Row],[Segment]],$AD$7:$AD$2000))</f>
        <v/>
      </c>
      <c r="U1725" s="95" t="str">
        <f>IF(Table4[[#This Row],[Segment]]="","",Table4[[#This Row],[Hfriction (J/kg)]]+Table4[[#This Row],[Hexpansions (J/kg)]]+Table4[[#This Row],[Hcontractions (J/kg)]]+Table4[[#This Row],[Hf (J/kg)]])</f>
        <v/>
      </c>
      <c r="V1725" s="95" t="str">
        <f>IF(Table4[[#This Row],[Segment]]="","",Table4[[#This Row],[Total Friction Loss (J/kg)]]*Table3[Density (kg/m3)])</f>
        <v/>
      </c>
      <c r="W1725" s="95" t="str">
        <f>IF(Table4[[#This Row],[Segment]]="","",Table4[[#This Row],[Total Pressure Drop (Pa)]]/1000)</f>
        <v/>
      </c>
      <c r="Y1725" s="82" t="str">
        <f>IF('Set Up'!D1948="","",'Set Up'!D1948)</f>
        <v/>
      </c>
      <c r="Z1725" s="82" t="str">
        <f>IF('Set Up'!E1948="","",'Set Up'!E1948)</f>
        <v/>
      </c>
      <c r="AA1725" s="82" t="str">
        <f>IF('Set Up'!F1948="","",'Set Up'!F1948)</f>
        <v/>
      </c>
      <c r="AB1725" s="82" t="str">
        <f>IF('Set Up'!G1948="","",'Set Up'!G1948)</f>
        <v/>
      </c>
      <c r="AC1725" s="82" t="str">
        <f t="array" ref="AC1725">IF(Y1725="","",INDEX(Data!$G$4:$G$51,MATCH(Table7[[#This Row],[Fitting]]&amp;Table7[[#This Row],[Fitting Subtype]],Data!$E$4:$E$51&amp;Data!$F$4:$F$51,0)))</f>
        <v/>
      </c>
      <c r="AD1725" s="89" t="str">
        <f>IF(Table7[[#This Row],[Segment]]="","",Table7[[#This Row],[Quantity]]*Table7[[#This Row],[Kf]]*(((INDEX(Table4[Velocity (m/s)],MATCH(Table7[[#This Row],[Segment]],Table4[Segment],0)))^2)/2))</f>
        <v/>
      </c>
      <c r="AF1725" s="82" t="str">
        <f>Table4[[#This Row],[Segment]]</f>
        <v/>
      </c>
      <c r="AG1725" s="75"/>
      <c r="AH1725" s="82" t="str">
        <f>IF(Table5[[#This Row],[Segment]]="","",AG1725-Table4[[#This Row],[Total Pressure Drop (kPa)]])</f>
        <v/>
      </c>
    </row>
    <row r="1726" spans="1:34" x14ac:dyDescent="0.25">
      <c r="A1726" s="95" t="str">
        <f>IF('Set Up'!A1723="","",'Set Up'!A1723)</f>
        <v/>
      </c>
      <c r="B1726" s="75" t="s">
        <v>81</v>
      </c>
      <c r="C1726" s="85"/>
      <c r="D1726" s="86" t="str">
        <f>IF(Table4[[#This Row],[Diameter (in)]]="","",(((CONVERT(Table4[[#This Row],[Diameter (in)]],"in","m"))/2)^2)*PI())</f>
        <v/>
      </c>
      <c r="E1726" s="87" t="str">
        <f>IF(Table4[[#This Row],[Area (m2)]]="","",$D$4/Table4[[#This Row],[Area (m2)]])</f>
        <v/>
      </c>
      <c r="F1726" s="85">
        <f t="shared" si="26"/>
        <v>4.6951999999999998</v>
      </c>
      <c r="G1726" s="88" t="str">
        <f>IF(Table4[[#This Row],[Segment]]="","",(CONVERT(Table4[[#This Row],[Diameter (in)]],"in","m")*$B$4*Table4[[#This Row],[Velocity (m/s)]])/$C$4)</f>
        <v/>
      </c>
      <c r="H1726" s="96" t="str">
        <f>IF(Table4[[#This Row],[Segment]]="","",IF(Table4[[#This Row],[Teynold''s Number]]&gt;4000,"TURBULENT","LAMINAR"))</f>
        <v/>
      </c>
      <c r="I1726" s="86" t="str">
        <f>IF(Table4[[#This Row],[Segment]]="","",INDEX(Data!C1723:C1737,MATCH(Table4[Material],Data!B1723:B1737,0)))</f>
        <v/>
      </c>
      <c r="J1726" s="89" t="str">
        <f>IF(Table4[[#This Row],[ε (m)]]="","",Table4[[#This Row],[ε (m)]]/(CONVERT(Table4[[#This Row],[Diameter (in)]],"in","m")))</f>
        <v/>
      </c>
      <c r="K1726" s="96" t="str">
        <f>IF(Table4[[#This Row],[Regime]]="LAMINAR",16/Table4[[#This Row],[Teynold''s Number]],"-")</f>
        <v>-</v>
      </c>
      <c r="L1726" s="86"/>
      <c r="M1726" s="97" t="str">
        <f>IF(Table4[[#This Row],[Regime]]="TURBULENT",(((-4*LOG10(Table4[[#This Row],[ε/D]]/3.7+1.256/(Table4[[#This Row],[Teynold''s Number]]*SQRT(Table4[[#This Row],[f turbulent (guess)]]))))^-1)^2),"")</f>
        <v/>
      </c>
      <c r="N1726" s="91" t="str">
        <f>IF(Table4[[#This Row],[f turbulent]]="","",Table4[[#This Row],[f turbulent (guess)]]-Table4[[#This Row],[f turbulent]])</f>
        <v/>
      </c>
      <c r="O1726" s="87">
        <f>IF(Table4[[#This Row],[Segment]]="",0,IF(C1727="",0,IF(C1727&lt;=Table4[[#This Row],[Diameter (in)]],0,1-(D1726/D1727))))</f>
        <v>0</v>
      </c>
      <c r="P1726" s="92" t="str">
        <f>IF(Table4[[#This Row],[Segment]]="","",IF(C1726&gt;C1727,"",IF(C1727="",0.55,(0.55*(1-D1727/D1726)))))</f>
        <v/>
      </c>
      <c r="Q172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26" s="92" t="str">
        <f>IF(Table4[[#This Row],[Segment]]="","",IF(Table4[[#This Row],[Kexpansion]]="","0",((Table4[[#This Row],[Velocity (m/s)]]^2)/2)*Table4[[#This Row],[Kexpansion]]))</f>
        <v/>
      </c>
      <c r="S1726" s="92" t="str">
        <f>IF(Table4[[#This Row],[Segment]]="","",IF(Table4[[#This Row],[Kcontraction]]="","0",((Table4[[#This Row],[Velocity (m/s)]]^2)/2)*Table4[[#This Row],[Kcontraction]]))</f>
        <v/>
      </c>
      <c r="T1726" s="89" t="str">
        <f>IF(Table4[[#This Row],[Segment]]="","",SUMIF($Y$7:$Y$2000,Table4[[#This Row],[Segment]],$AD$7:$AD$2000))</f>
        <v/>
      </c>
      <c r="U1726" s="95" t="str">
        <f>IF(Table4[[#This Row],[Segment]]="","",Table4[[#This Row],[Hfriction (J/kg)]]+Table4[[#This Row],[Hexpansions (J/kg)]]+Table4[[#This Row],[Hcontractions (J/kg)]]+Table4[[#This Row],[Hf (J/kg)]])</f>
        <v/>
      </c>
      <c r="V1726" s="95" t="str">
        <f>IF(Table4[[#This Row],[Segment]]="","",Table4[[#This Row],[Total Friction Loss (J/kg)]]*Table3[Density (kg/m3)])</f>
        <v/>
      </c>
      <c r="W1726" s="95" t="str">
        <f>IF(Table4[[#This Row],[Segment]]="","",Table4[[#This Row],[Total Pressure Drop (Pa)]]/1000)</f>
        <v/>
      </c>
      <c r="Y1726" s="82" t="str">
        <f>IF('Set Up'!D1949="","",'Set Up'!D1949)</f>
        <v/>
      </c>
      <c r="Z1726" s="82" t="str">
        <f>IF('Set Up'!E1949="","",'Set Up'!E1949)</f>
        <v/>
      </c>
      <c r="AA1726" s="82" t="str">
        <f>IF('Set Up'!F1949="","",'Set Up'!F1949)</f>
        <v/>
      </c>
      <c r="AB1726" s="82" t="str">
        <f>IF('Set Up'!G1949="","",'Set Up'!G1949)</f>
        <v/>
      </c>
      <c r="AC1726" s="82" t="str">
        <f t="array" ref="AC1726">IF(Y1726="","",INDEX(Data!$G$4:$G$51,MATCH(Table7[[#This Row],[Fitting]]&amp;Table7[[#This Row],[Fitting Subtype]],Data!$E$4:$E$51&amp;Data!$F$4:$F$51,0)))</f>
        <v/>
      </c>
      <c r="AD1726" s="89" t="str">
        <f>IF(Table7[[#This Row],[Segment]]="","",Table7[[#This Row],[Quantity]]*Table7[[#This Row],[Kf]]*(((INDEX(Table4[Velocity (m/s)],MATCH(Table7[[#This Row],[Segment]],Table4[Segment],0)))^2)/2))</f>
        <v/>
      </c>
      <c r="AF1726" s="82" t="str">
        <f>Table4[[#This Row],[Segment]]</f>
        <v/>
      </c>
      <c r="AG1726" s="75"/>
      <c r="AH1726" s="82" t="str">
        <f>IF(Table5[[#This Row],[Segment]]="","",AG1726-Table4[[#This Row],[Total Pressure Drop (kPa)]])</f>
        <v/>
      </c>
    </row>
    <row r="1727" spans="1:34" x14ac:dyDescent="0.25">
      <c r="A1727" s="95" t="str">
        <f>IF('Set Up'!A1724="","",'Set Up'!A1724)</f>
        <v/>
      </c>
      <c r="B1727" s="75" t="s">
        <v>81</v>
      </c>
      <c r="C1727" s="85"/>
      <c r="D1727" s="86" t="str">
        <f>IF(Table4[[#This Row],[Diameter (in)]]="","",(((CONVERT(Table4[[#This Row],[Diameter (in)]],"in","m"))/2)^2)*PI())</f>
        <v/>
      </c>
      <c r="E1727" s="87" t="str">
        <f>IF(Table4[[#This Row],[Area (m2)]]="","",$D$4/Table4[[#This Row],[Area (m2)]])</f>
        <v/>
      </c>
      <c r="F1727" s="85">
        <f t="shared" si="26"/>
        <v>4.6951999999999998</v>
      </c>
      <c r="G1727" s="88" t="str">
        <f>IF(Table4[[#This Row],[Segment]]="","",(CONVERT(Table4[[#This Row],[Diameter (in)]],"in","m")*$B$4*Table4[[#This Row],[Velocity (m/s)]])/$C$4)</f>
        <v/>
      </c>
      <c r="H1727" s="96" t="str">
        <f>IF(Table4[[#This Row],[Segment]]="","",IF(Table4[[#This Row],[Teynold''s Number]]&gt;4000,"TURBULENT","LAMINAR"))</f>
        <v/>
      </c>
      <c r="I1727" s="86" t="str">
        <f>IF(Table4[[#This Row],[Segment]]="","",INDEX(Data!C1724:C1738,MATCH(Table4[Material],Data!B1724:B1738,0)))</f>
        <v/>
      </c>
      <c r="J1727" s="89" t="str">
        <f>IF(Table4[[#This Row],[ε (m)]]="","",Table4[[#This Row],[ε (m)]]/(CONVERT(Table4[[#This Row],[Diameter (in)]],"in","m")))</f>
        <v/>
      </c>
      <c r="K1727" s="96" t="str">
        <f>IF(Table4[[#This Row],[Regime]]="LAMINAR",16/Table4[[#This Row],[Teynold''s Number]],"-")</f>
        <v>-</v>
      </c>
      <c r="L1727" s="86"/>
      <c r="M1727" s="97" t="str">
        <f>IF(Table4[[#This Row],[Regime]]="TURBULENT",(((-4*LOG10(Table4[[#This Row],[ε/D]]/3.7+1.256/(Table4[[#This Row],[Teynold''s Number]]*SQRT(Table4[[#This Row],[f turbulent (guess)]]))))^-1)^2),"")</f>
        <v/>
      </c>
      <c r="N1727" s="91" t="str">
        <f>IF(Table4[[#This Row],[f turbulent]]="","",Table4[[#This Row],[f turbulent (guess)]]-Table4[[#This Row],[f turbulent]])</f>
        <v/>
      </c>
      <c r="O1727" s="87">
        <f>IF(Table4[[#This Row],[Segment]]="",0,IF(C1728="",0,IF(C1728&lt;=Table4[[#This Row],[Diameter (in)]],0,1-(D1727/D1728))))</f>
        <v>0</v>
      </c>
      <c r="P1727" s="92" t="str">
        <f>IF(Table4[[#This Row],[Segment]]="","",IF(C1727&gt;C1728,"",IF(C1728="",0.55,(0.55*(1-D1728/D1727)))))</f>
        <v/>
      </c>
      <c r="Q172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27" s="92" t="str">
        <f>IF(Table4[[#This Row],[Segment]]="","",IF(Table4[[#This Row],[Kexpansion]]="","0",((Table4[[#This Row],[Velocity (m/s)]]^2)/2)*Table4[[#This Row],[Kexpansion]]))</f>
        <v/>
      </c>
      <c r="S1727" s="92" t="str">
        <f>IF(Table4[[#This Row],[Segment]]="","",IF(Table4[[#This Row],[Kcontraction]]="","0",((Table4[[#This Row],[Velocity (m/s)]]^2)/2)*Table4[[#This Row],[Kcontraction]]))</f>
        <v/>
      </c>
      <c r="T1727" s="89" t="str">
        <f>IF(Table4[[#This Row],[Segment]]="","",SUMIF($Y$7:$Y$2000,Table4[[#This Row],[Segment]],$AD$7:$AD$2000))</f>
        <v/>
      </c>
      <c r="U1727" s="95" t="str">
        <f>IF(Table4[[#This Row],[Segment]]="","",Table4[[#This Row],[Hfriction (J/kg)]]+Table4[[#This Row],[Hexpansions (J/kg)]]+Table4[[#This Row],[Hcontractions (J/kg)]]+Table4[[#This Row],[Hf (J/kg)]])</f>
        <v/>
      </c>
      <c r="V1727" s="95" t="str">
        <f>IF(Table4[[#This Row],[Segment]]="","",Table4[[#This Row],[Total Friction Loss (J/kg)]]*Table3[Density (kg/m3)])</f>
        <v/>
      </c>
      <c r="W1727" s="95" t="str">
        <f>IF(Table4[[#This Row],[Segment]]="","",Table4[[#This Row],[Total Pressure Drop (Pa)]]/1000)</f>
        <v/>
      </c>
      <c r="Y1727" s="82" t="str">
        <f>IF('Set Up'!D1950="","",'Set Up'!D1950)</f>
        <v/>
      </c>
      <c r="Z1727" s="82" t="str">
        <f>IF('Set Up'!E1950="","",'Set Up'!E1950)</f>
        <v/>
      </c>
      <c r="AA1727" s="82" t="str">
        <f>IF('Set Up'!F1950="","",'Set Up'!F1950)</f>
        <v/>
      </c>
      <c r="AB1727" s="82" t="str">
        <f>IF('Set Up'!G1950="","",'Set Up'!G1950)</f>
        <v/>
      </c>
      <c r="AC1727" s="82" t="str">
        <f t="array" ref="AC1727">IF(Y1727="","",INDEX(Data!$G$4:$G$51,MATCH(Table7[[#This Row],[Fitting]]&amp;Table7[[#This Row],[Fitting Subtype]],Data!$E$4:$E$51&amp;Data!$F$4:$F$51,0)))</f>
        <v/>
      </c>
      <c r="AD1727" s="89" t="str">
        <f>IF(Table7[[#This Row],[Segment]]="","",Table7[[#This Row],[Quantity]]*Table7[[#This Row],[Kf]]*(((INDEX(Table4[Velocity (m/s)],MATCH(Table7[[#This Row],[Segment]],Table4[Segment],0)))^2)/2))</f>
        <v/>
      </c>
      <c r="AF1727" s="82" t="str">
        <f>Table4[[#This Row],[Segment]]</f>
        <v/>
      </c>
      <c r="AG1727" s="75"/>
      <c r="AH1727" s="82" t="str">
        <f>IF(Table5[[#This Row],[Segment]]="","",AG1727-Table4[[#This Row],[Total Pressure Drop (kPa)]])</f>
        <v/>
      </c>
    </row>
    <row r="1728" spans="1:34" x14ac:dyDescent="0.25">
      <c r="A1728" s="95" t="str">
        <f>IF('Set Up'!A1725="","",'Set Up'!A1725)</f>
        <v/>
      </c>
      <c r="B1728" s="75" t="s">
        <v>81</v>
      </c>
      <c r="C1728" s="85"/>
      <c r="D1728" s="86" t="str">
        <f>IF(Table4[[#This Row],[Diameter (in)]]="","",(((CONVERT(Table4[[#This Row],[Diameter (in)]],"in","m"))/2)^2)*PI())</f>
        <v/>
      </c>
      <c r="E1728" s="87" t="str">
        <f>IF(Table4[[#This Row],[Area (m2)]]="","",$D$4/Table4[[#This Row],[Area (m2)]])</f>
        <v/>
      </c>
      <c r="F1728" s="85">
        <f t="shared" si="26"/>
        <v>4.6951999999999998</v>
      </c>
      <c r="G1728" s="88" t="str">
        <f>IF(Table4[[#This Row],[Segment]]="","",(CONVERT(Table4[[#This Row],[Diameter (in)]],"in","m")*$B$4*Table4[[#This Row],[Velocity (m/s)]])/$C$4)</f>
        <v/>
      </c>
      <c r="H1728" s="96" t="str">
        <f>IF(Table4[[#This Row],[Segment]]="","",IF(Table4[[#This Row],[Teynold''s Number]]&gt;4000,"TURBULENT","LAMINAR"))</f>
        <v/>
      </c>
      <c r="I1728" s="86" t="str">
        <f>IF(Table4[[#This Row],[Segment]]="","",INDEX(Data!C1725:C1739,MATCH(Table4[Material],Data!B1725:B1739,0)))</f>
        <v/>
      </c>
      <c r="J1728" s="89" t="str">
        <f>IF(Table4[[#This Row],[ε (m)]]="","",Table4[[#This Row],[ε (m)]]/(CONVERT(Table4[[#This Row],[Diameter (in)]],"in","m")))</f>
        <v/>
      </c>
      <c r="K1728" s="96" t="str">
        <f>IF(Table4[[#This Row],[Regime]]="LAMINAR",16/Table4[[#This Row],[Teynold''s Number]],"-")</f>
        <v>-</v>
      </c>
      <c r="L1728" s="86"/>
      <c r="M1728" s="97" t="str">
        <f>IF(Table4[[#This Row],[Regime]]="TURBULENT",(((-4*LOG10(Table4[[#This Row],[ε/D]]/3.7+1.256/(Table4[[#This Row],[Teynold''s Number]]*SQRT(Table4[[#This Row],[f turbulent (guess)]]))))^-1)^2),"")</f>
        <v/>
      </c>
      <c r="N1728" s="91" t="str">
        <f>IF(Table4[[#This Row],[f turbulent]]="","",Table4[[#This Row],[f turbulent (guess)]]-Table4[[#This Row],[f turbulent]])</f>
        <v/>
      </c>
      <c r="O1728" s="87">
        <f>IF(Table4[[#This Row],[Segment]]="",0,IF(C1729="",0,IF(C1729&lt;=Table4[[#This Row],[Diameter (in)]],0,1-(D1728/D1729))))</f>
        <v>0</v>
      </c>
      <c r="P1728" s="92" t="str">
        <f>IF(Table4[[#This Row],[Segment]]="","",IF(C1728&gt;C1729,"",IF(C1729="",0.55,(0.55*(1-D1729/D1728)))))</f>
        <v/>
      </c>
      <c r="Q172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28" s="92" t="str">
        <f>IF(Table4[[#This Row],[Segment]]="","",IF(Table4[[#This Row],[Kexpansion]]="","0",((Table4[[#This Row],[Velocity (m/s)]]^2)/2)*Table4[[#This Row],[Kexpansion]]))</f>
        <v/>
      </c>
      <c r="S1728" s="92" t="str">
        <f>IF(Table4[[#This Row],[Segment]]="","",IF(Table4[[#This Row],[Kcontraction]]="","0",((Table4[[#This Row],[Velocity (m/s)]]^2)/2)*Table4[[#This Row],[Kcontraction]]))</f>
        <v/>
      </c>
      <c r="T1728" s="89" t="str">
        <f>IF(Table4[[#This Row],[Segment]]="","",SUMIF($Y$7:$Y$2000,Table4[[#This Row],[Segment]],$AD$7:$AD$2000))</f>
        <v/>
      </c>
      <c r="U1728" s="95" t="str">
        <f>IF(Table4[[#This Row],[Segment]]="","",Table4[[#This Row],[Hfriction (J/kg)]]+Table4[[#This Row],[Hexpansions (J/kg)]]+Table4[[#This Row],[Hcontractions (J/kg)]]+Table4[[#This Row],[Hf (J/kg)]])</f>
        <v/>
      </c>
      <c r="V1728" s="95" t="str">
        <f>IF(Table4[[#This Row],[Segment]]="","",Table4[[#This Row],[Total Friction Loss (J/kg)]]*Table3[Density (kg/m3)])</f>
        <v/>
      </c>
      <c r="W1728" s="95" t="str">
        <f>IF(Table4[[#This Row],[Segment]]="","",Table4[[#This Row],[Total Pressure Drop (Pa)]]/1000)</f>
        <v/>
      </c>
      <c r="Y1728" s="82" t="str">
        <f>IF('Set Up'!D1951="","",'Set Up'!D1951)</f>
        <v/>
      </c>
      <c r="Z1728" s="82" t="str">
        <f>IF('Set Up'!E1951="","",'Set Up'!E1951)</f>
        <v/>
      </c>
      <c r="AA1728" s="82" t="str">
        <f>IF('Set Up'!F1951="","",'Set Up'!F1951)</f>
        <v/>
      </c>
      <c r="AB1728" s="82" t="str">
        <f>IF('Set Up'!G1951="","",'Set Up'!G1951)</f>
        <v/>
      </c>
      <c r="AC1728" s="82" t="str">
        <f t="array" ref="AC1728">IF(Y1728="","",INDEX(Data!$G$4:$G$51,MATCH(Table7[[#This Row],[Fitting]]&amp;Table7[[#This Row],[Fitting Subtype]],Data!$E$4:$E$51&amp;Data!$F$4:$F$51,0)))</f>
        <v/>
      </c>
      <c r="AD1728" s="89" t="str">
        <f>IF(Table7[[#This Row],[Segment]]="","",Table7[[#This Row],[Quantity]]*Table7[[#This Row],[Kf]]*(((INDEX(Table4[Velocity (m/s)],MATCH(Table7[[#This Row],[Segment]],Table4[Segment],0)))^2)/2))</f>
        <v/>
      </c>
      <c r="AF1728" s="82" t="str">
        <f>Table4[[#This Row],[Segment]]</f>
        <v/>
      </c>
      <c r="AG1728" s="75"/>
      <c r="AH1728" s="82" t="str">
        <f>IF(Table5[[#This Row],[Segment]]="","",AG1728-Table4[[#This Row],[Total Pressure Drop (kPa)]])</f>
        <v/>
      </c>
    </row>
    <row r="1729" spans="1:34" x14ac:dyDescent="0.25">
      <c r="A1729" s="95" t="str">
        <f>IF('Set Up'!A1726="","",'Set Up'!A1726)</f>
        <v/>
      </c>
      <c r="B1729" s="75" t="s">
        <v>81</v>
      </c>
      <c r="C1729" s="85"/>
      <c r="D1729" s="86" t="str">
        <f>IF(Table4[[#This Row],[Diameter (in)]]="","",(((CONVERT(Table4[[#This Row],[Diameter (in)]],"in","m"))/2)^2)*PI())</f>
        <v/>
      </c>
      <c r="E1729" s="87" t="str">
        <f>IF(Table4[[#This Row],[Area (m2)]]="","",$D$4/Table4[[#This Row],[Area (m2)]])</f>
        <v/>
      </c>
      <c r="F1729" s="85">
        <f t="shared" si="26"/>
        <v>4.6951999999999998</v>
      </c>
      <c r="G1729" s="88" t="str">
        <f>IF(Table4[[#This Row],[Segment]]="","",(CONVERT(Table4[[#This Row],[Diameter (in)]],"in","m")*$B$4*Table4[[#This Row],[Velocity (m/s)]])/$C$4)</f>
        <v/>
      </c>
      <c r="H1729" s="96" t="str">
        <f>IF(Table4[[#This Row],[Segment]]="","",IF(Table4[[#This Row],[Teynold''s Number]]&gt;4000,"TURBULENT","LAMINAR"))</f>
        <v/>
      </c>
      <c r="I1729" s="86" t="str">
        <f>IF(Table4[[#This Row],[Segment]]="","",INDEX(Data!C1726:C1740,MATCH(Table4[Material],Data!B1726:B1740,0)))</f>
        <v/>
      </c>
      <c r="J1729" s="89" t="str">
        <f>IF(Table4[[#This Row],[ε (m)]]="","",Table4[[#This Row],[ε (m)]]/(CONVERT(Table4[[#This Row],[Diameter (in)]],"in","m")))</f>
        <v/>
      </c>
      <c r="K1729" s="96" t="str">
        <f>IF(Table4[[#This Row],[Regime]]="LAMINAR",16/Table4[[#This Row],[Teynold''s Number]],"-")</f>
        <v>-</v>
      </c>
      <c r="L1729" s="86"/>
      <c r="M1729" s="97" t="str">
        <f>IF(Table4[[#This Row],[Regime]]="TURBULENT",(((-4*LOG10(Table4[[#This Row],[ε/D]]/3.7+1.256/(Table4[[#This Row],[Teynold''s Number]]*SQRT(Table4[[#This Row],[f turbulent (guess)]]))))^-1)^2),"")</f>
        <v/>
      </c>
      <c r="N1729" s="91" t="str">
        <f>IF(Table4[[#This Row],[f turbulent]]="","",Table4[[#This Row],[f turbulent (guess)]]-Table4[[#This Row],[f turbulent]])</f>
        <v/>
      </c>
      <c r="O1729" s="87">
        <f>IF(Table4[[#This Row],[Segment]]="",0,IF(C1730="",0,IF(C1730&lt;=Table4[[#This Row],[Diameter (in)]],0,1-(D1729/D1730))))</f>
        <v>0</v>
      </c>
      <c r="P1729" s="92" t="str">
        <f>IF(Table4[[#This Row],[Segment]]="","",IF(C1729&gt;C1730,"",IF(C1730="",0.55,(0.55*(1-D1730/D1729)))))</f>
        <v/>
      </c>
      <c r="Q172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29" s="92" t="str">
        <f>IF(Table4[[#This Row],[Segment]]="","",IF(Table4[[#This Row],[Kexpansion]]="","0",((Table4[[#This Row],[Velocity (m/s)]]^2)/2)*Table4[[#This Row],[Kexpansion]]))</f>
        <v/>
      </c>
      <c r="S1729" s="92" t="str">
        <f>IF(Table4[[#This Row],[Segment]]="","",IF(Table4[[#This Row],[Kcontraction]]="","0",((Table4[[#This Row],[Velocity (m/s)]]^2)/2)*Table4[[#This Row],[Kcontraction]]))</f>
        <v/>
      </c>
      <c r="T1729" s="89" t="str">
        <f>IF(Table4[[#This Row],[Segment]]="","",SUMIF($Y$7:$Y$2000,Table4[[#This Row],[Segment]],$AD$7:$AD$2000))</f>
        <v/>
      </c>
      <c r="U1729" s="95" t="str">
        <f>IF(Table4[[#This Row],[Segment]]="","",Table4[[#This Row],[Hfriction (J/kg)]]+Table4[[#This Row],[Hexpansions (J/kg)]]+Table4[[#This Row],[Hcontractions (J/kg)]]+Table4[[#This Row],[Hf (J/kg)]])</f>
        <v/>
      </c>
      <c r="V1729" s="95" t="str">
        <f>IF(Table4[[#This Row],[Segment]]="","",Table4[[#This Row],[Total Friction Loss (J/kg)]]*Table3[Density (kg/m3)])</f>
        <v/>
      </c>
      <c r="W1729" s="95" t="str">
        <f>IF(Table4[[#This Row],[Segment]]="","",Table4[[#This Row],[Total Pressure Drop (Pa)]]/1000)</f>
        <v/>
      </c>
      <c r="Y1729" s="82" t="str">
        <f>IF('Set Up'!D1952="","",'Set Up'!D1952)</f>
        <v/>
      </c>
      <c r="Z1729" s="82" t="str">
        <f>IF('Set Up'!E1952="","",'Set Up'!E1952)</f>
        <v/>
      </c>
      <c r="AA1729" s="82" t="str">
        <f>IF('Set Up'!F1952="","",'Set Up'!F1952)</f>
        <v/>
      </c>
      <c r="AB1729" s="82" t="str">
        <f>IF('Set Up'!G1952="","",'Set Up'!G1952)</f>
        <v/>
      </c>
      <c r="AC1729" s="82" t="str">
        <f t="array" ref="AC1729">IF(Y1729="","",INDEX(Data!$G$4:$G$51,MATCH(Table7[[#This Row],[Fitting]]&amp;Table7[[#This Row],[Fitting Subtype]],Data!$E$4:$E$51&amp;Data!$F$4:$F$51,0)))</f>
        <v/>
      </c>
      <c r="AD1729" s="89" t="str">
        <f>IF(Table7[[#This Row],[Segment]]="","",Table7[[#This Row],[Quantity]]*Table7[[#This Row],[Kf]]*(((INDEX(Table4[Velocity (m/s)],MATCH(Table7[[#This Row],[Segment]],Table4[Segment],0)))^2)/2))</f>
        <v/>
      </c>
      <c r="AF1729" s="82" t="str">
        <f>Table4[[#This Row],[Segment]]</f>
        <v/>
      </c>
      <c r="AG1729" s="75"/>
      <c r="AH1729" s="82" t="str">
        <f>IF(Table5[[#This Row],[Segment]]="","",AG1729-Table4[[#This Row],[Total Pressure Drop (kPa)]])</f>
        <v/>
      </c>
    </row>
    <row r="1730" spans="1:34" x14ac:dyDescent="0.25">
      <c r="A1730" s="95" t="str">
        <f>IF('Set Up'!A1727="","",'Set Up'!A1727)</f>
        <v/>
      </c>
      <c r="B1730" s="75" t="s">
        <v>81</v>
      </c>
      <c r="C1730" s="85"/>
      <c r="D1730" s="86" t="str">
        <f>IF(Table4[[#This Row],[Diameter (in)]]="","",(((CONVERT(Table4[[#This Row],[Diameter (in)]],"in","m"))/2)^2)*PI())</f>
        <v/>
      </c>
      <c r="E1730" s="87" t="str">
        <f>IF(Table4[[#This Row],[Area (m2)]]="","",$D$4/Table4[[#This Row],[Area (m2)]])</f>
        <v/>
      </c>
      <c r="F1730" s="85">
        <f t="shared" si="26"/>
        <v>4.6951999999999998</v>
      </c>
      <c r="G1730" s="88" t="str">
        <f>IF(Table4[[#This Row],[Segment]]="","",(CONVERT(Table4[[#This Row],[Diameter (in)]],"in","m")*$B$4*Table4[[#This Row],[Velocity (m/s)]])/$C$4)</f>
        <v/>
      </c>
      <c r="H1730" s="96" t="str">
        <f>IF(Table4[[#This Row],[Segment]]="","",IF(Table4[[#This Row],[Teynold''s Number]]&gt;4000,"TURBULENT","LAMINAR"))</f>
        <v/>
      </c>
      <c r="I1730" s="86" t="str">
        <f>IF(Table4[[#This Row],[Segment]]="","",INDEX(Data!C1727:C1741,MATCH(Table4[Material],Data!B1727:B1741,0)))</f>
        <v/>
      </c>
      <c r="J1730" s="89" t="str">
        <f>IF(Table4[[#This Row],[ε (m)]]="","",Table4[[#This Row],[ε (m)]]/(CONVERT(Table4[[#This Row],[Diameter (in)]],"in","m")))</f>
        <v/>
      </c>
      <c r="K1730" s="96" t="str">
        <f>IF(Table4[[#This Row],[Regime]]="LAMINAR",16/Table4[[#This Row],[Teynold''s Number]],"-")</f>
        <v>-</v>
      </c>
      <c r="L1730" s="86"/>
      <c r="M1730" s="97" t="str">
        <f>IF(Table4[[#This Row],[Regime]]="TURBULENT",(((-4*LOG10(Table4[[#This Row],[ε/D]]/3.7+1.256/(Table4[[#This Row],[Teynold''s Number]]*SQRT(Table4[[#This Row],[f turbulent (guess)]]))))^-1)^2),"")</f>
        <v/>
      </c>
      <c r="N1730" s="91" t="str">
        <f>IF(Table4[[#This Row],[f turbulent]]="","",Table4[[#This Row],[f turbulent (guess)]]-Table4[[#This Row],[f turbulent]])</f>
        <v/>
      </c>
      <c r="O1730" s="87">
        <f>IF(Table4[[#This Row],[Segment]]="",0,IF(C1731="",0,IF(C1731&lt;=Table4[[#This Row],[Diameter (in)]],0,1-(D1730/D1731))))</f>
        <v>0</v>
      </c>
      <c r="P1730" s="92" t="str">
        <f>IF(Table4[[#This Row],[Segment]]="","",IF(C1730&gt;C1731,"",IF(C1731="",0.55,(0.55*(1-D1731/D1730)))))</f>
        <v/>
      </c>
      <c r="Q173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30" s="92" t="str">
        <f>IF(Table4[[#This Row],[Segment]]="","",IF(Table4[[#This Row],[Kexpansion]]="","0",((Table4[[#This Row],[Velocity (m/s)]]^2)/2)*Table4[[#This Row],[Kexpansion]]))</f>
        <v/>
      </c>
      <c r="S1730" s="92" t="str">
        <f>IF(Table4[[#This Row],[Segment]]="","",IF(Table4[[#This Row],[Kcontraction]]="","0",((Table4[[#This Row],[Velocity (m/s)]]^2)/2)*Table4[[#This Row],[Kcontraction]]))</f>
        <v/>
      </c>
      <c r="T1730" s="89" t="str">
        <f>IF(Table4[[#This Row],[Segment]]="","",SUMIF($Y$7:$Y$2000,Table4[[#This Row],[Segment]],$AD$7:$AD$2000))</f>
        <v/>
      </c>
      <c r="U1730" s="95" t="str">
        <f>IF(Table4[[#This Row],[Segment]]="","",Table4[[#This Row],[Hfriction (J/kg)]]+Table4[[#This Row],[Hexpansions (J/kg)]]+Table4[[#This Row],[Hcontractions (J/kg)]]+Table4[[#This Row],[Hf (J/kg)]])</f>
        <v/>
      </c>
      <c r="V1730" s="95" t="str">
        <f>IF(Table4[[#This Row],[Segment]]="","",Table4[[#This Row],[Total Friction Loss (J/kg)]]*Table3[Density (kg/m3)])</f>
        <v/>
      </c>
      <c r="W1730" s="95" t="str">
        <f>IF(Table4[[#This Row],[Segment]]="","",Table4[[#This Row],[Total Pressure Drop (Pa)]]/1000)</f>
        <v/>
      </c>
      <c r="Y1730" s="82" t="str">
        <f>IF('Set Up'!D1953="","",'Set Up'!D1953)</f>
        <v/>
      </c>
      <c r="Z1730" s="82" t="str">
        <f>IF('Set Up'!E1953="","",'Set Up'!E1953)</f>
        <v/>
      </c>
      <c r="AA1730" s="82" t="str">
        <f>IF('Set Up'!F1953="","",'Set Up'!F1953)</f>
        <v/>
      </c>
      <c r="AB1730" s="82" t="str">
        <f>IF('Set Up'!G1953="","",'Set Up'!G1953)</f>
        <v/>
      </c>
      <c r="AC1730" s="82" t="str">
        <f t="array" ref="AC1730">IF(Y1730="","",INDEX(Data!$G$4:$G$51,MATCH(Table7[[#This Row],[Fitting]]&amp;Table7[[#This Row],[Fitting Subtype]],Data!$E$4:$E$51&amp;Data!$F$4:$F$51,0)))</f>
        <v/>
      </c>
      <c r="AD1730" s="89" t="str">
        <f>IF(Table7[[#This Row],[Segment]]="","",Table7[[#This Row],[Quantity]]*Table7[[#This Row],[Kf]]*(((INDEX(Table4[Velocity (m/s)],MATCH(Table7[[#This Row],[Segment]],Table4[Segment],0)))^2)/2))</f>
        <v/>
      </c>
      <c r="AF1730" s="82" t="str">
        <f>Table4[[#This Row],[Segment]]</f>
        <v/>
      </c>
      <c r="AG1730" s="75"/>
      <c r="AH1730" s="82" t="str">
        <f>IF(Table5[[#This Row],[Segment]]="","",AG1730-Table4[[#This Row],[Total Pressure Drop (kPa)]])</f>
        <v/>
      </c>
    </row>
    <row r="1731" spans="1:34" x14ac:dyDescent="0.25">
      <c r="A1731" s="95" t="str">
        <f>IF('Set Up'!A1728="","",'Set Up'!A1728)</f>
        <v/>
      </c>
      <c r="B1731" s="75" t="s">
        <v>81</v>
      </c>
      <c r="C1731" s="85"/>
      <c r="D1731" s="86" t="str">
        <f>IF(Table4[[#This Row],[Diameter (in)]]="","",(((CONVERT(Table4[[#This Row],[Diameter (in)]],"in","m"))/2)^2)*PI())</f>
        <v/>
      </c>
      <c r="E1731" s="87" t="str">
        <f>IF(Table4[[#This Row],[Area (m2)]]="","",$D$4/Table4[[#This Row],[Area (m2)]])</f>
        <v/>
      </c>
      <c r="F1731" s="85">
        <f t="shared" si="26"/>
        <v>4.6951999999999998</v>
      </c>
      <c r="G1731" s="88" t="str">
        <f>IF(Table4[[#This Row],[Segment]]="","",(CONVERT(Table4[[#This Row],[Diameter (in)]],"in","m")*$B$4*Table4[[#This Row],[Velocity (m/s)]])/$C$4)</f>
        <v/>
      </c>
      <c r="H1731" s="96" t="str">
        <f>IF(Table4[[#This Row],[Segment]]="","",IF(Table4[[#This Row],[Teynold''s Number]]&gt;4000,"TURBULENT","LAMINAR"))</f>
        <v/>
      </c>
      <c r="I1731" s="86" t="str">
        <f>IF(Table4[[#This Row],[Segment]]="","",INDEX(Data!C1728:C1742,MATCH(Table4[Material],Data!B1728:B1742,0)))</f>
        <v/>
      </c>
      <c r="J1731" s="89" t="str">
        <f>IF(Table4[[#This Row],[ε (m)]]="","",Table4[[#This Row],[ε (m)]]/(CONVERT(Table4[[#This Row],[Diameter (in)]],"in","m")))</f>
        <v/>
      </c>
      <c r="K1731" s="96" t="str">
        <f>IF(Table4[[#This Row],[Regime]]="LAMINAR",16/Table4[[#This Row],[Teynold''s Number]],"-")</f>
        <v>-</v>
      </c>
      <c r="L1731" s="86"/>
      <c r="M1731" s="97" t="str">
        <f>IF(Table4[[#This Row],[Regime]]="TURBULENT",(((-4*LOG10(Table4[[#This Row],[ε/D]]/3.7+1.256/(Table4[[#This Row],[Teynold''s Number]]*SQRT(Table4[[#This Row],[f turbulent (guess)]]))))^-1)^2),"")</f>
        <v/>
      </c>
      <c r="N1731" s="91" t="str">
        <f>IF(Table4[[#This Row],[f turbulent]]="","",Table4[[#This Row],[f turbulent (guess)]]-Table4[[#This Row],[f turbulent]])</f>
        <v/>
      </c>
      <c r="O1731" s="87">
        <f>IF(Table4[[#This Row],[Segment]]="",0,IF(C1732="",0,IF(C1732&lt;=Table4[[#This Row],[Diameter (in)]],0,1-(D1731/D1732))))</f>
        <v>0</v>
      </c>
      <c r="P1731" s="92" t="str">
        <f>IF(Table4[[#This Row],[Segment]]="","",IF(C1731&gt;C1732,"",IF(C1732="",0.55,(0.55*(1-D1732/D1731)))))</f>
        <v/>
      </c>
      <c r="Q173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31" s="92" t="str">
        <f>IF(Table4[[#This Row],[Segment]]="","",IF(Table4[[#This Row],[Kexpansion]]="","0",((Table4[[#This Row],[Velocity (m/s)]]^2)/2)*Table4[[#This Row],[Kexpansion]]))</f>
        <v/>
      </c>
      <c r="S1731" s="92" t="str">
        <f>IF(Table4[[#This Row],[Segment]]="","",IF(Table4[[#This Row],[Kcontraction]]="","0",((Table4[[#This Row],[Velocity (m/s)]]^2)/2)*Table4[[#This Row],[Kcontraction]]))</f>
        <v/>
      </c>
      <c r="T1731" s="89" t="str">
        <f>IF(Table4[[#This Row],[Segment]]="","",SUMIF($Y$7:$Y$2000,Table4[[#This Row],[Segment]],$AD$7:$AD$2000))</f>
        <v/>
      </c>
      <c r="U1731" s="95" t="str">
        <f>IF(Table4[[#This Row],[Segment]]="","",Table4[[#This Row],[Hfriction (J/kg)]]+Table4[[#This Row],[Hexpansions (J/kg)]]+Table4[[#This Row],[Hcontractions (J/kg)]]+Table4[[#This Row],[Hf (J/kg)]])</f>
        <v/>
      </c>
      <c r="V1731" s="95" t="str">
        <f>IF(Table4[[#This Row],[Segment]]="","",Table4[[#This Row],[Total Friction Loss (J/kg)]]*Table3[Density (kg/m3)])</f>
        <v/>
      </c>
      <c r="W1731" s="95" t="str">
        <f>IF(Table4[[#This Row],[Segment]]="","",Table4[[#This Row],[Total Pressure Drop (Pa)]]/1000)</f>
        <v/>
      </c>
      <c r="Y1731" s="82" t="str">
        <f>IF('Set Up'!D1954="","",'Set Up'!D1954)</f>
        <v/>
      </c>
      <c r="Z1731" s="82" t="str">
        <f>IF('Set Up'!E1954="","",'Set Up'!E1954)</f>
        <v/>
      </c>
      <c r="AA1731" s="82" t="str">
        <f>IF('Set Up'!F1954="","",'Set Up'!F1954)</f>
        <v/>
      </c>
      <c r="AB1731" s="82" t="str">
        <f>IF('Set Up'!G1954="","",'Set Up'!G1954)</f>
        <v/>
      </c>
      <c r="AC1731" s="82" t="str">
        <f t="array" ref="AC1731">IF(Y1731="","",INDEX(Data!$G$4:$G$51,MATCH(Table7[[#This Row],[Fitting]]&amp;Table7[[#This Row],[Fitting Subtype]],Data!$E$4:$E$51&amp;Data!$F$4:$F$51,0)))</f>
        <v/>
      </c>
      <c r="AD1731" s="89" t="str">
        <f>IF(Table7[[#This Row],[Segment]]="","",Table7[[#This Row],[Quantity]]*Table7[[#This Row],[Kf]]*(((INDEX(Table4[Velocity (m/s)],MATCH(Table7[[#This Row],[Segment]],Table4[Segment],0)))^2)/2))</f>
        <v/>
      </c>
      <c r="AF1731" s="82" t="str">
        <f>Table4[[#This Row],[Segment]]</f>
        <v/>
      </c>
      <c r="AG1731" s="75"/>
      <c r="AH1731" s="82" t="str">
        <f>IF(Table5[[#This Row],[Segment]]="","",AG1731-Table4[[#This Row],[Total Pressure Drop (kPa)]])</f>
        <v/>
      </c>
    </row>
    <row r="1732" spans="1:34" x14ac:dyDescent="0.25">
      <c r="A1732" s="95" t="str">
        <f>IF('Set Up'!A1729="","",'Set Up'!A1729)</f>
        <v/>
      </c>
      <c r="B1732" s="75" t="s">
        <v>81</v>
      </c>
      <c r="C1732" s="85"/>
      <c r="D1732" s="86" t="str">
        <f>IF(Table4[[#This Row],[Diameter (in)]]="","",(((CONVERT(Table4[[#This Row],[Diameter (in)]],"in","m"))/2)^2)*PI())</f>
        <v/>
      </c>
      <c r="E1732" s="87" t="str">
        <f>IF(Table4[[#This Row],[Area (m2)]]="","",$D$4/Table4[[#This Row],[Area (m2)]])</f>
        <v/>
      </c>
      <c r="F1732" s="85">
        <f t="shared" si="26"/>
        <v>4.6951999999999998</v>
      </c>
      <c r="G1732" s="88" t="str">
        <f>IF(Table4[[#This Row],[Segment]]="","",(CONVERT(Table4[[#This Row],[Diameter (in)]],"in","m")*$B$4*Table4[[#This Row],[Velocity (m/s)]])/$C$4)</f>
        <v/>
      </c>
      <c r="H1732" s="96" t="str">
        <f>IF(Table4[[#This Row],[Segment]]="","",IF(Table4[[#This Row],[Teynold''s Number]]&gt;4000,"TURBULENT","LAMINAR"))</f>
        <v/>
      </c>
      <c r="I1732" s="86" t="str">
        <f>IF(Table4[[#This Row],[Segment]]="","",INDEX(Data!C1729:C1743,MATCH(Table4[Material],Data!B1729:B1743,0)))</f>
        <v/>
      </c>
      <c r="J1732" s="89" t="str">
        <f>IF(Table4[[#This Row],[ε (m)]]="","",Table4[[#This Row],[ε (m)]]/(CONVERT(Table4[[#This Row],[Diameter (in)]],"in","m")))</f>
        <v/>
      </c>
      <c r="K1732" s="96" t="str">
        <f>IF(Table4[[#This Row],[Regime]]="LAMINAR",16/Table4[[#This Row],[Teynold''s Number]],"-")</f>
        <v>-</v>
      </c>
      <c r="L1732" s="86"/>
      <c r="M1732" s="97" t="str">
        <f>IF(Table4[[#This Row],[Regime]]="TURBULENT",(((-4*LOG10(Table4[[#This Row],[ε/D]]/3.7+1.256/(Table4[[#This Row],[Teynold''s Number]]*SQRT(Table4[[#This Row],[f turbulent (guess)]]))))^-1)^2),"")</f>
        <v/>
      </c>
      <c r="N1732" s="91" t="str">
        <f>IF(Table4[[#This Row],[f turbulent]]="","",Table4[[#This Row],[f turbulent (guess)]]-Table4[[#This Row],[f turbulent]])</f>
        <v/>
      </c>
      <c r="O1732" s="87">
        <f>IF(Table4[[#This Row],[Segment]]="",0,IF(C1733="",0,IF(C1733&lt;=Table4[[#This Row],[Diameter (in)]],0,1-(D1732/D1733))))</f>
        <v>0</v>
      </c>
      <c r="P1732" s="92" t="str">
        <f>IF(Table4[[#This Row],[Segment]]="","",IF(C1732&gt;C1733,"",IF(C1733="",0.55,(0.55*(1-D1733/D1732)))))</f>
        <v/>
      </c>
      <c r="Q173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32" s="92" t="str">
        <f>IF(Table4[[#This Row],[Segment]]="","",IF(Table4[[#This Row],[Kexpansion]]="","0",((Table4[[#This Row],[Velocity (m/s)]]^2)/2)*Table4[[#This Row],[Kexpansion]]))</f>
        <v/>
      </c>
      <c r="S1732" s="92" t="str">
        <f>IF(Table4[[#This Row],[Segment]]="","",IF(Table4[[#This Row],[Kcontraction]]="","0",((Table4[[#This Row],[Velocity (m/s)]]^2)/2)*Table4[[#This Row],[Kcontraction]]))</f>
        <v/>
      </c>
      <c r="T1732" s="89" t="str">
        <f>IF(Table4[[#This Row],[Segment]]="","",SUMIF($Y$7:$Y$2000,Table4[[#This Row],[Segment]],$AD$7:$AD$2000))</f>
        <v/>
      </c>
      <c r="U1732" s="95" t="str">
        <f>IF(Table4[[#This Row],[Segment]]="","",Table4[[#This Row],[Hfriction (J/kg)]]+Table4[[#This Row],[Hexpansions (J/kg)]]+Table4[[#This Row],[Hcontractions (J/kg)]]+Table4[[#This Row],[Hf (J/kg)]])</f>
        <v/>
      </c>
      <c r="V1732" s="95" t="str">
        <f>IF(Table4[[#This Row],[Segment]]="","",Table4[[#This Row],[Total Friction Loss (J/kg)]]*Table3[Density (kg/m3)])</f>
        <v/>
      </c>
      <c r="W1732" s="95" t="str">
        <f>IF(Table4[[#This Row],[Segment]]="","",Table4[[#This Row],[Total Pressure Drop (Pa)]]/1000)</f>
        <v/>
      </c>
      <c r="Y1732" s="82" t="str">
        <f>IF('Set Up'!D1955="","",'Set Up'!D1955)</f>
        <v/>
      </c>
      <c r="Z1732" s="82" t="str">
        <f>IF('Set Up'!E1955="","",'Set Up'!E1955)</f>
        <v/>
      </c>
      <c r="AA1732" s="82" t="str">
        <f>IF('Set Up'!F1955="","",'Set Up'!F1955)</f>
        <v/>
      </c>
      <c r="AB1732" s="82" t="str">
        <f>IF('Set Up'!G1955="","",'Set Up'!G1955)</f>
        <v/>
      </c>
      <c r="AC1732" s="82" t="str">
        <f t="array" ref="AC1732">IF(Y1732="","",INDEX(Data!$G$4:$G$51,MATCH(Table7[[#This Row],[Fitting]]&amp;Table7[[#This Row],[Fitting Subtype]],Data!$E$4:$E$51&amp;Data!$F$4:$F$51,0)))</f>
        <v/>
      </c>
      <c r="AD1732" s="89" t="str">
        <f>IF(Table7[[#This Row],[Segment]]="","",Table7[[#This Row],[Quantity]]*Table7[[#This Row],[Kf]]*(((INDEX(Table4[Velocity (m/s)],MATCH(Table7[[#This Row],[Segment]],Table4[Segment],0)))^2)/2))</f>
        <v/>
      </c>
      <c r="AF1732" s="82" t="str">
        <f>Table4[[#This Row],[Segment]]</f>
        <v/>
      </c>
      <c r="AG1732" s="75"/>
      <c r="AH1732" s="82" t="str">
        <f>IF(Table5[[#This Row],[Segment]]="","",AG1732-Table4[[#This Row],[Total Pressure Drop (kPa)]])</f>
        <v/>
      </c>
    </row>
    <row r="1733" spans="1:34" x14ac:dyDescent="0.25">
      <c r="A1733" s="95" t="str">
        <f>IF('Set Up'!A1730="","",'Set Up'!A1730)</f>
        <v/>
      </c>
      <c r="B1733" s="75" t="s">
        <v>81</v>
      </c>
      <c r="C1733" s="85"/>
      <c r="D1733" s="86" t="str">
        <f>IF(Table4[[#This Row],[Diameter (in)]]="","",(((CONVERT(Table4[[#This Row],[Diameter (in)]],"in","m"))/2)^2)*PI())</f>
        <v/>
      </c>
      <c r="E1733" s="87" t="str">
        <f>IF(Table4[[#This Row],[Area (m2)]]="","",$D$4/Table4[[#This Row],[Area (m2)]])</f>
        <v/>
      </c>
      <c r="F1733" s="85">
        <f t="shared" si="26"/>
        <v>4.6951999999999998</v>
      </c>
      <c r="G1733" s="88" t="str">
        <f>IF(Table4[[#This Row],[Segment]]="","",(CONVERT(Table4[[#This Row],[Diameter (in)]],"in","m")*$B$4*Table4[[#This Row],[Velocity (m/s)]])/$C$4)</f>
        <v/>
      </c>
      <c r="H1733" s="96" t="str">
        <f>IF(Table4[[#This Row],[Segment]]="","",IF(Table4[[#This Row],[Teynold''s Number]]&gt;4000,"TURBULENT","LAMINAR"))</f>
        <v/>
      </c>
      <c r="I1733" s="86" t="str">
        <f>IF(Table4[[#This Row],[Segment]]="","",INDEX(Data!C1730:C1744,MATCH(Table4[Material],Data!B1730:B1744,0)))</f>
        <v/>
      </c>
      <c r="J1733" s="89" t="str">
        <f>IF(Table4[[#This Row],[ε (m)]]="","",Table4[[#This Row],[ε (m)]]/(CONVERT(Table4[[#This Row],[Diameter (in)]],"in","m")))</f>
        <v/>
      </c>
      <c r="K1733" s="96" t="str">
        <f>IF(Table4[[#This Row],[Regime]]="LAMINAR",16/Table4[[#This Row],[Teynold''s Number]],"-")</f>
        <v>-</v>
      </c>
      <c r="L1733" s="86"/>
      <c r="M1733" s="97" t="str">
        <f>IF(Table4[[#This Row],[Regime]]="TURBULENT",(((-4*LOG10(Table4[[#This Row],[ε/D]]/3.7+1.256/(Table4[[#This Row],[Teynold''s Number]]*SQRT(Table4[[#This Row],[f turbulent (guess)]]))))^-1)^2),"")</f>
        <v/>
      </c>
      <c r="N1733" s="91" t="str">
        <f>IF(Table4[[#This Row],[f turbulent]]="","",Table4[[#This Row],[f turbulent (guess)]]-Table4[[#This Row],[f turbulent]])</f>
        <v/>
      </c>
      <c r="O1733" s="87">
        <f>IF(Table4[[#This Row],[Segment]]="",0,IF(C1734="",0,IF(C1734&lt;=Table4[[#This Row],[Diameter (in)]],0,1-(D1733/D1734))))</f>
        <v>0</v>
      </c>
      <c r="P1733" s="92" t="str">
        <f>IF(Table4[[#This Row],[Segment]]="","",IF(C1733&gt;C1734,"",IF(C1734="",0.55,(0.55*(1-D1734/D1733)))))</f>
        <v/>
      </c>
      <c r="Q173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33" s="92" t="str">
        <f>IF(Table4[[#This Row],[Segment]]="","",IF(Table4[[#This Row],[Kexpansion]]="","0",((Table4[[#This Row],[Velocity (m/s)]]^2)/2)*Table4[[#This Row],[Kexpansion]]))</f>
        <v/>
      </c>
      <c r="S1733" s="92" t="str">
        <f>IF(Table4[[#This Row],[Segment]]="","",IF(Table4[[#This Row],[Kcontraction]]="","0",((Table4[[#This Row],[Velocity (m/s)]]^2)/2)*Table4[[#This Row],[Kcontraction]]))</f>
        <v/>
      </c>
      <c r="T1733" s="89" t="str">
        <f>IF(Table4[[#This Row],[Segment]]="","",SUMIF($Y$7:$Y$2000,Table4[[#This Row],[Segment]],$AD$7:$AD$2000))</f>
        <v/>
      </c>
      <c r="U1733" s="95" t="str">
        <f>IF(Table4[[#This Row],[Segment]]="","",Table4[[#This Row],[Hfriction (J/kg)]]+Table4[[#This Row],[Hexpansions (J/kg)]]+Table4[[#This Row],[Hcontractions (J/kg)]]+Table4[[#This Row],[Hf (J/kg)]])</f>
        <v/>
      </c>
      <c r="V1733" s="95" t="str">
        <f>IF(Table4[[#This Row],[Segment]]="","",Table4[[#This Row],[Total Friction Loss (J/kg)]]*Table3[Density (kg/m3)])</f>
        <v/>
      </c>
      <c r="W1733" s="95" t="str">
        <f>IF(Table4[[#This Row],[Segment]]="","",Table4[[#This Row],[Total Pressure Drop (Pa)]]/1000)</f>
        <v/>
      </c>
      <c r="Y1733" s="82" t="str">
        <f>IF('Set Up'!D1956="","",'Set Up'!D1956)</f>
        <v/>
      </c>
      <c r="Z1733" s="82" t="str">
        <f>IF('Set Up'!E1956="","",'Set Up'!E1956)</f>
        <v/>
      </c>
      <c r="AA1733" s="82" t="str">
        <f>IF('Set Up'!F1956="","",'Set Up'!F1956)</f>
        <v/>
      </c>
      <c r="AB1733" s="82" t="str">
        <f>IF('Set Up'!G1956="","",'Set Up'!G1956)</f>
        <v/>
      </c>
      <c r="AC1733" s="82" t="str">
        <f t="array" ref="AC1733">IF(Y1733="","",INDEX(Data!$G$4:$G$51,MATCH(Table7[[#This Row],[Fitting]]&amp;Table7[[#This Row],[Fitting Subtype]],Data!$E$4:$E$51&amp;Data!$F$4:$F$51,0)))</f>
        <v/>
      </c>
      <c r="AD1733" s="89" t="str">
        <f>IF(Table7[[#This Row],[Segment]]="","",Table7[[#This Row],[Quantity]]*Table7[[#This Row],[Kf]]*(((INDEX(Table4[Velocity (m/s)],MATCH(Table7[[#This Row],[Segment]],Table4[Segment],0)))^2)/2))</f>
        <v/>
      </c>
      <c r="AF1733" s="82" t="str">
        <f>Table4[[#This Row],[Segment]]</f>
        <v/>
      </c>
      <c r="AG1733" s="75"/>
      <c r="AH1733" s="82" t="str">
        <f>IF(Table5[[#This Row],[Segment]]="","",AG1733-Table4[[#This Row],[Total Pressure Drop (kPa)]])</f>
        <v/>
      </c>
    </row>
    <row r="1734" spans="1:34" x14ac:dyDescent="0.25">
      <c r="A1734" s="95" t="str">
        <f>IF('Set Up'!A1731="","",'Set Up'!A1731)</f>
        <v/>
      </c>
      <c r="B1734" s="75" t="s">
        <v>81</v>
      </c>
      <c r="C1734" s="85"/>
      <c r="D1734" s="86" t="str">
        <f>IF(Table4[[#This Row],[Diameter (in)]]="","",(((CONVERT(Table4[[#This Row],[Diameter (in)]],"in","m"))/2)^2)*PI())</f>
        <v/>
      </c>
      <c r="E1734" s="87" t="str">
        <f>IF(Table4[[#This Row],[Area (m2)]]="","",$D$4/Table4[[#This Row],[Area (m2)]])</f>
        <v/>
      </c>
      <c r="F1734" s="85">
        <f t="shared" si="26"/>
        <v>4.6951999999999998</v>
      </c>
      <c r="G1734" s="88" t="str">
        <f>IF(Table4[[#This Row],[Segment]]="","",(CONVERT(Table4[[#This Row],[Diameter (in)]],"in","m")*$B$4*Table4[[#This Row],[Velocity (m/s)]])/$C$4)</f>
        <v/>
      </c>
      <c r="H1734" s="96" t="str">
        <f>IF(Table4[[#This Row],[Segment]]="","",IF(Table4[[#This Row],[Teynold''s Number]]&gt;4000,"TURBULENT","LAMINAR"))</f>
        <v/>
      </c>
      <c r="I1734" s="86" t="str">
        <f>IF(Table4[[#This Row],[Segment]]="","",INDEX(Data!C1731:C1745,MATCH(Table4[Material],Data!B1731:B1745,0)))</f>
        <v/>
      </c>
      <c r="J1734" s="89" t="str">
        <f>IF(Table4[[#This Row],[ε (m)]]="","",Table4[[#This Row],[ε (m)]]/(CONVERT(Table4[[#This Row],[Diameter (in)]],"in","m")))</f>
        <v/>
      </c>
      <c r="K1734" s="96" t="str">
        <f>IF(Table4[[#This Row],[Regime]]="LAMINAR",16/Table4[[#This Row],[Teynold''s Number]],"-")</f>
        <v>-</v>
      </c>
      <c r="L1734" s="86"/>
      <c r="M1734" s="97" t="str">
        <f>IF(Table4[[#This Row],[Regime]]="TURBULENT",(((-4*LOG10(Table4[[#This Row],[ε/D]]/3.7+1.256/(Table4[[#This Row],[Teynold''s Number]]*SQRT(Table4[[#This Row],[f turbulent (guess)]]))))^-1)^2),"")</f>
        <v/>
      </c>
      <c r="N1734" s="91" t="str">
        <f>IF(Table4[[#This Row],[f turbulent]]="","",Table4[[#This Row],[f turbulent (guess)]]-Table4[[#This Row],[f turbulent]])</f>
        <v/>
      </c>
      <c r="O1734" s="87">
        <f>IF(Table4[[#This Row],[Segment]]="",0,IF(C1735="",0,IF(C1735&lt;=Table4[[#This Row],[Diameter (in)]],0,1-(D1734/D1735))))</f>
        <v>0</v>
      </c>
      <c r="P1734" s="92" t="str">
        <f>IF(Table4[[#This Row],[Segment]]="","",IF(C1734&gt;C1735,"",IF(C1735="",0.55,(0.55*(1-D1735/D1734)))))</f>
        <v/>
      </c>
      <c r="Q173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34" s="92" t="str">
        <f>IF(Table4[[#This Row],[Segment]]="","",IF(Table4[[#This Row],[Kexpansion]]="","0",((Table4[[#This Row],[Velocity (m/s)]]^2)/2)*Table4[[#This Row],[Kexpansion]]))</f>
        <v/>
      </c>
      <c r="S1734" s="92" t="str">
        <f>IF(Table4[[#This Row],[Segment]]="","",IF(Table4[[#This Row],[Kcontraction]]="","0",((Table4[[#This Row],[Velocity (m/s)]]^2)/2)*Table4[[#This Row],[Kcontraction]]))</f>
        <v/>
      </c>
      <c r="T1734" s="89" t="str">
        <f>IF(Table4[[#This Row],[Segment]]="","",SUMIF($Y$7:$Y$2000,Table4[[#This Row],[Segment]],$AD$7:$AD$2000))</f>
        <v/>
      </c>
      <c r="U1734" s="95" t="str">
        <f>IF(Table4[[#This Row],[Segment]]="","",Table4[[#This Row],[Hfriction (J/kg)]]+Table4[[#This Row],[Hexpansions (J/kg)]]+Table4[[#This Row],[Hcontractions (J/kg)]]+Table4[[#This Row],[Hf (J/kg)]])</f>
        <v/>
      </c>
      <c r="V1734" s="95" t="str">
        <f>IF(Table4[[#This Row],[Segment]]="","",Table4[[#This Row],[Total Friction Loss (J/kg)]]*Table3[Density (kg/m3)])</f>
        <v/>
      </c>
      <c r="W1734" s="95" t="str">
        <f>IF(Table4[[#This Row],[Segment]]="","",Table4[[#This Row],[Total Pressure Drop (Pa)]]/1000)</f>
        <v/>
      </c>
      <c r="Y1734" s="82" t="str">
        <f>IF('Set Up'!D1957="","",'Set Up'!D1957)</f>
        <v/>
      </c>
      <c r="Z1734" s="82" t="str">
        <f>IF('Set Up'!E1957="","",'Set Up'!E1957)</f>
        <v/>
      </c>
      <c r="AA1734" s="82" t="str">
        <f>IF('Set Up'!F1957="","",'Set Up'!F1957)</f>
        <v/>
      </c>
      <c r="AB1734" s="82" t="str">
        <f>IF('Set Up'!G1957="","",'Set Up'!G1957)</f>
        <v/>
      </c>
      <c r="AC1734" s="82" t="str">
        <f t="array" ref="AC1734">IF(Y1734="","",INDEX(Data!$G$4:$G$51,MATCH(Table7[[#This Row],[Fitting]]&amp;Table7[[#This Row],[Fitting Subtype]],Data!$E$4:$E$51&amp;Data!$F$4:$F$51,0)))</f>
        <v/>
      </c>
      <c r="AD1734" s="89" t="str">
        <f>IF(Table7[[#This Row],[Segment]]="","",Table7[[#This Row],[Quantity]]*Table7[[#This Row],[Kf]]*(((INDEX(Table4[Velocity (m/s)],MATCH(Table7[[#This Row],[Segment]],Table4[Segment],0)))^2)/2))</f>
        <v/>
      </c>
      <c r="AF1734" s="82" t="str">
        <f>Table4[[#This Row],[Segment]]</f>
        <v/>
      </c>
      <c r="AG1734" s="75"/>
      <c r="AH1734" s="82" t="str">
        <f>IF(Table5[[#This Row],[Segment]]="","",AG1734-Table4[[#This Row],[Total Pressure Drop (kPa)]])</f>
        <v/>
      </c>
    </row>
    <row r="1735" spans="1:34" x14ac:dyDescent="0.25">
      <c r="A1735" s="95" t="str">
        <f>IF('Set Up'!A1732="","",'Set Up'!A1732)</f>
        <v/>
      </c>
      <c r="B1735" s="75" t="s">
        <v>81</v>
      </c>
      <c r="C1735" s="85"/>
      <c r="D1735" s="86" t="str">
        <f>IF(Table4[[#This Row],[Diameter (in)]]="","",(((CONVERT(Table4[[#This Row],[Diameter (in)]],"in","m"))/2)^2)*PI())</f>
        <v/>
      </c>
      <c r="E1735" s="87" t="str">
        <f>IF(Table4[[#This Row],[Area (m2)]]="","",$D$4/Table4[[#This Row],[Area (m2)]])</f>
        <v/>
      </c>
      <c r="F1735" s="85">
        <f t="shared" ref="F1735:F1798" si="27">5 - CONVERT(1,"ft","m")</f>
        <v>4.6951999999999998</v>
      </c>
      <c r="G1735" s="88" t="str">
        <f>IF(Table4[[#This Row],[Segment]]="","",(CONVERT(Table4[[#This Row],[Diameter (in)]],"in","m")*$B$4*Table4[[#This Row],[Velocity (m/s)]])/$C$4)</f>
        <v/>
      </c>
      <c r="H1735" s="96" t="str">
        <f>IF(Table4[[#This Row],[Segment]]="","",IF(Table4[[#This Row],[Teynold''s Number]]&gt;4000,"TURBULENT","LAMINAR"))</f>
        <v/>
      </c>
      <c r="I1735" s="86" t="str">
        <f>IF(Table4[[#This Row],[Segment]]="","",INDEX(Data!C1732:C1746,MATCH(Table4[Material],Data!B1732:B1746,0)))</f>
        <v/>
      </c>
      <c r="J1735" s="89" t="str">
        <f>IF(Table4[[#This Row],[ε (m)]]="","",Table4[[#This Row],[ε (m)]]/(CONVERT(Table4[[#This Row],[Diameter (in)]],"in","m")))</f>
        <v/>
      </c>
      <c r="K1735" s="96" t="str">
        <f>IF(Table4[[#This Row],[Regime]]="LAMINAR",16/Table4[[#This Row],[Teynold''s Number]],"-")</f>
        <v>-</v>
      </c>
      <c r="L1735" s="86"/>
      <c r="M1735" s="97" t="str">
        <f>IF(Table4[[#This Row],[Regime]]="TURBULENT",(((-4*LOG10(Table4[[#This Row],[ε/D]]/3.7+1.256/(Table4[[#This Row],[Teynold''s Number]]*SQRT(Table4[[#This Row],[f turbulent (guess)]]))))^-1)^2),"")</f>
        <v/>
      </c>
      <c r="N1735" s="91" t="str">
        <f>IF(Table4[[#This Row],[f turbulent]]="","",Table4[[#This Row],[f turbulent (guess)]]-Table4[[#This Row],[f turbulent]])</f>
        <v/>
      </c>
      <c r="O1735" s="87">
        <f>IF(Table4[[#This Row],[Segment]]="",0,IF(C1736="",0,IF(C1736&lt;=Table4[[#This Row],[Diameter (in)]],0,1-(D1735/D1736))))</f>
        <v>0</v>
      </c>
      <c r="P1735" s="92" t="str">
        <f>IF(Table4[[#This Row],[Segment]]="","",IF(C1735&gt;C1736,"",IF(C1736="",0.55,(0.55*(1-D1736/D1735)))))</f>
        <v/>
      </c>
      <c r="Q173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35" s="92" t="str">
        <f>IF(Table4[[#This Row],[Segment]]="","",IF(Table4[[#This Row],[Kexpansion]]="","0",((Table4[[#This Row],[Velocity (m/s)]]^2)/2)*Table4[[#This Row],[Kexpansion]]))</f>
        <v/>
      </c>
      <c r="S1735" s="92" t="str">
        <f>IF(Table4[[#This Row],[Segment]]="","",IF(Table4[[#This Row],[Kcontraction]]="","0",((Table4[[#This Row],[Velocity (m/s)]]^2)/2)*Table4[[#This Row],[Kcontraction]]))</f>
        <v/>
      </c>
      <c r="T1735" s="89" t="str">
        <f>IF(Table4[[#This Row],[Segment]]="","",SUMIF($Y$7:$Y$2000,Table4[[#This Row],[Segment]],$AD$7:$AD$2000))</f>
        <v/>
      </c>
      <c r="U1735" s="95" t="str">
        <f>IF(Table4[[#This Row],[Segment]]="","",Table4[[#This Row],[Hfriction (J/kg)]]+Table4[[#This Row],[Hexpansions (J/kg)]]+Table4[[#This Row],[Hcontractions (J/kg)]]+Table4[[#This Row],[Hf (J/kg)]])</f>
        <v/>
      </c>
      <c r="V1735" s="95" t="str">
        <f>IF(Table4[[#This Row],[Segment]]="","",Table4[[#This Row],[Total Friction Loss (J/kg)]]*Table3[Density (kg/m3)])</f>
        <v/>
      </c>
      <c r="W1735" s="95" t="str">
        <f>IF(Table4[[#This Row],[Segment]]="","",Table4[[#This Row],[Total Pressure Drop (Pa)]]/1000)</f>
        <v/>
      </c>
      <c r="Y1735" s="82" t="str">
        <f>IF('Set Up'!D1958="","",'Set Up'!D1958)</f>
        <v/>
      </c>
      <c r="Z1735" s="82" t="str">
        <f>IF('Set Up'!E1958="","",'Set Up'!E1958)</f>
        <v/>
      </c>
      <c r="AA1735" s="82" t="str">
        <f>IF('Set Up'!F1958="","",'Set Up'!F1958)</f>
        <v/>
      </c>
      <c r="AB1735" s="82" t="str">
        <f>IF('Set Up'!G1958="","",'Set Up'!G1958)</f>
        <v/>
      </c>
      <c r="AC1735" s="82" t="str">
        <f t="array" ref="AC1735">IF(Y1735="","",INDEX(Data!$G$4:$G$51,MATCH(Table7[[#This Row],[Fitting]]&amp;Table7[[#This Row],[Fitting Subtype]],Data!$E$4:$E$51&amp;Data!$F$4:$F$51,0)))</f>
        <v/>
      </c>
      <c r="AD1735" s="89" t="str">
        <f>IF(Table7[[#This Row],[Segment]]="","",Table7[[#This Row],[Quantity]]*Table7[[#This Row],[Kf]]*(((INDEX(Table4[Velocity (m/s)],MATCH(Table7[[#This Row],[Segment]],Table4[Segment],0)))^2)/2))</f>
        <v/>
      </c>
      <c r="AF1735" s="82" t="str">
        <f>Table4[[#This Row],[Segment]]</f>
        <v/>
      </c>
      <c r="AG1735" s="75"/>
      <c r="AH1735" s="82" t="str">
        <f>IF(Table5[[#This Row],[Segment]]="","",AG1735-Table4[[#This Row],[Total Pressure Drop (kPa)]])</f>
        <v/>
      </c>
    </row>
    <row r="1736" spans="1:34" x14ac:dyDescent="0.25">
      <c r="A1736" s="95" t="str">
        <f>IF('Set Up'!A1733="","",'Set Up'!A1733)</f>
        <v/>
      </c>
      <c r="B1736" s="75" t="s">
        <v>81</v>
      </c>
      <c r="C1736" s="85"/>
      <c r="D1736" s="86" t="str">
        <f>IF(Table4[[#This Row],[Diameter (in)]]="","",(((CONVERT(Table4[[#This Row],[Diameter (in)]],"in","m"))/2)^2)*PI())</f>
        <v/>
      </c>
      <c r="E1736" s="87" t="str">
        <f>IF(Table4[[#This Row],[Area (m2)]]="","",$D$4/Table4[[#This Row],[Area (m2)]])</f>
        <v/>
      </c>
      <c r="F1736" s="85">
        <f t="shared" si="27"/>
        <v>4.6951999999999998</v>
      </c>
      <c r="G1736" s="88" t="str">
        <f>IF(Table4[[#This Row],[Segment]]="","",(CONVERT(Table4[[#This Row],[Diameter (in)]],"in","m")*$B$4*Table4[[#This Row],[Velocity (m/s)]])/$C$4)</f>
        <v/>
      </c>
      <c r="H1736" s="96" t="str">
        <f>IF(Table4[[#This Row],[Segment]]="","",IF(Table4[[#This Row],[Teynold''s Number]]&gt;4000,"TURBULENT","LAMINAR"))</f>
        <v/>
      </c>
      <c r="I1736" s="86" t="str">
        <f>IF(Table4[[#This Row],[Segment]]="","",INDEX(Data!C1733:C1747,MATCH(Table4[Material],Data!B1733:B1747,0)))</f>
        <v/>
      </c>
      <c r="J1736" s="89" t="str">
        <f>IF(Table4[[#This Row],[ε (m)]]="","",Table4[[#This Row],[ε (m)]]/(CONVERT(Table4[[#This Row],[Diameter (in)]],"in","m")))</f>
        <v/>
      </c>
      <c r="K1736" s="96" t="str">
        <f>IF(Table4[[#This Row],[Regime]]="LAMINAR",16/Table4[[#This Row],[Teynold''s Number]],"-")</f>
        <v>-</v>
      </c>
      <c r="L1736" s="86"/>
      <c r="M1736" s="97" t="str">
        <f>IF(Table4[[#This Row],[Regime]]="TURBULENT",(((-4*LOG10(Table4[[#This Row],[ε/D]]/3.7+1.256/(Table4[[#This Row],[Teynold''s Number]]*SQRT(Table4[[#This Row],[f turbulent (guess)]]))))^-1)^2),"")</f>
        <v/>
      </c>
      <c r="N1736" s="91" t="str">
        <f>IF(Table4[[#This Row],[f turbulent]]="","",Table4[[#This Row],[f turbulent (guess)]]-Table4[[#This Row],[f turbulent]])</f>
        <v/>
      </c>
      <c r="O1736" s="87">
        <f>IF(Table4[[#This Row],[Segment]]="",0,IF(C1737="",0,IF(C1737&lt;=Table4[[#This Row],[Diameter (in)]],0,1-(D1736/D1737))))</f>
        <v>0</v>
      </c>
      <c r="P1736" s="92" t="str">
        <f>IF(Table4[[#This Row],[Segment]]="","",IF(C1736&gt;C1737,"",IF(C1737="",0.55,(0.55*(1-D1737/D1736)))))</f>
        <v/>
      </c>
      <c r="Q173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36" s="92" t="str">
        <f>IF(Table4[[#This Row],[Segment]]="","",IF(Table4[[#This Row],[Kexpansion]]="","0",((Table4[[#This Row],[Velocity (m/s)]]^2)/2)*Table4[[#This Row],[Kexpansion]]))</f>
        <v/>
      </c>
      <c r="S1736" s="92" t="str">
        <f>IF(Table4[[#This Row],[Segment]]="","",IF(Table4[[#This Row],[Kcontraction]]="","0",((Table4[[#This Row],[Velocity (m/s)]]^2)/2)*Table4[[#This Row],[Kcontraction]]))</f>
        <v/>
      </c>
      <c r="T1736" s="89" t="str">
        <f>IF(Table4[[#This Row],[Segment]]="","",SUMIF($Y$7:$Y$2000,Table4[[#This Row],[Segment]],$AD$7:$AD$2000))</f>
        <v/>
      </c>
      <c r="U1736" s="95" t="str">
        <f>IF(Table4[[#This Row],[Segment]]="","",Table4[[#This Row],[Hfriction (J/kg)]]+Table4[[#This Row],[Hexpansions (J/kg)]]+Table4[[#This Row],[Hcontractions (J/kg)]]+Table4[[#This Row],[Hf (J/kg)]])</f>
        <v/>
      </c>
      <c r="V1736" s="95" t="str">
        <f>IF(Table4[[#This Row],[Segment]]="","",Table4[[#This Row],[Total Friction Loss (J/kg)]]*Table3[Density (kg/m3)])</f>
        <v/>
      </c>
      <c r="W1736" s="95" t="str">
        <f>IF(Table4[[#This Row],[Segment]]="","",Table4[[#This Row],[Total Pressure Drop (Pa)]]/1000)</f>
        <v/>
      </c>
      <c r="Y1736" s="82" t="str">
        <f>IF('Set Up'!D1959="","",'Set Up'!D1959)</f>
        <v/>
      </c>
      <c r="Z1736" s="82" t="str">
        <f>IF('Set Up'!E1959="","",'Set Up'!E1959)</f>
        <v/>
      </c>
      <c r="AA1736" s="82" t="str">
        <f>IF('Set Up'!F1959="","",'Set Up'!F1959)</f>
        <v/>
      </c>
      <c r="AB1736" s="82" t="str">
        <f>IF('Set Up'!G1959="","",'Set Up'!G1959)</f>
        <v/>
      </c>
      <c r="AC1736" s="82" t="str">
        <f t="array" ref="AC1736">IF(Y1736="","",INDEX(Data!$G$4:$G$51,MATCH(Table7[[#This Row],[Fitting]]&amp;Table7[[#This Row],[Fitting Subtype]],Data!$E$4:$E$51&amp;Data!$F$4:$F$51,0)))</f>
        <v/>
      </c>
      <c r="AD1736" s="89" t="str">
        <f>IF(Table7[[#This Row],[Segment]]="","",Table7[[#This Row],[Quantity]]*Table7[[#This Row],[Kf]]*(((INDEX(Table4[Velocity (m/s)],MATCH(Table7[[#This Row],[Segment]],Table4[Segment],0)))^2)/2))</f>
        <v/>
      </c>
      <c r="AF1736" s="82" t="str">
        <f>Table4[[#This Row],[Segment]]</f>
        <v/>
      </c>
      <c r="AG1736" s="75"/>
      <c r="AH1736" s="82" t="str">
        <f>IF(Table5[[#This Row],[Segment]]="","",AG1736-Table4[[#This Row],[Total Pressure Drop (kPa)]])</f>
        <v/>
      </c>
    </row>
    <row r="1737" spans="1:34" x14ac:dyDescent="0.25">
      <c r="A1737" s="95" t="str">
        <f>IF('Set Up'!A1734="","",'Set Up'!A1734)</f>
        <v/>
      </c>
      <c r="B1737" s="75" t="s">
        <v>81</v>
      </c>
      <c r="C1737" s="85"/>
      <c r="D1737" s="86" t="str">
        <f>IF(Table4[[#This Row],[Diameter (in)]]="","",(((CONVERT(Table4[[#This Row],[Diameter (in)]],"in","m"))/2)^2)*PI())</f>
        <v/>
      </c>
      <c r="E1737" s="87" t="str">
        <f>IF(Table4[[#This Row],[Area (m2)]]="","",$D$4/Table4[[#This Row],[Area (m2)]])</f>
        <v/>
      </c>
      <c r="F1737" s="85">
        <f t="shared" si="27"/>
        <v>4.6951999999999998</v>
      </c>
      <c r="G1737" s="88" t="str">
        <f>IF(Table4[[#This Row],[Segment]]="","",(CONVERT(Table4[[#This Row],[Diameter (in)]],"in","m")*$B$4*Table4[[#This Row],[Velocity (m/s)]])/$C$4)</f>
        <v/>
      </c>
      <c r="H1737" s="96" t="str">
        <f>IF(Table4[[#This Row],[Segment]]="","",IF(Table4[[#This Row],[Teynold''s Number]]&gt;4000,"TURBULENT","LAMINAR"))</f>
        <v/>
      </c>
      <c r="I1737" s="86" t="str">
        <f>IF(Table4[[#This Row],[Segment]]="","",INDEX(Data!C1734:C1748,MATCH(Table4[Material],Data!B1734:B1748,0)))</f>
        <v/>
      </c>
      <c r="J1737" s="89" t="str">
        <f>IF(Table4[[#This Row],[ε (m)]]="","",Table4[[#This Row],[ε (m)]]/(CONVERT(Table4[[#This Row],[Diameter (in)]],"in","m")))</f>
        <v/>
      </c>
      <c r="K1737" s="96" t="str">
        <f>IF(Table4[[#This Row],[Regime]]="LAMINAR",16/Table4[[#This Row],[Teynold''s Number]],"-")</f>
        <v>-</v>
      </c>
      <c r="L1737" s="86"/>
      <c r="M1737" s="97" t="str">
        <f>IF(Table4[[#This Row],[Regime]]="TURBULENT",(((-4*LOG10(Table4[[#This Row],[ε/D]]/3.7+1.256/(Table4[[#This Row],[Teynold''s Number]]*SQRT(Table4[[#This Row],[f turbulent (guess)]]))))^-1)^2),"")</f>
        <v/>
      </c>
      <c r="N1737" s="91" t="str">
        <f>IF(Table4[[#This Row],[f turbulent]]="","",Table4[[#This Row],[f turbulent (guess)]]-Table4[[#This Row],[f turbulent]])</f>
        <v/>
      </c>
      <c r="O1737" s="87">
        <f>IF(Table4[[#This Row],[Segment]]="",0,IF(C1738="",0,IF(C1738&lt;=Table4[[#This Row],[Diameter (in)]],0,1-(D1737/D1738))))</f>
        <v>0</v>
      </c>
      <c r="P1737" s="92" t="str">
        <f>IF(Table4[[#This Row],[Segment]]="","",IF(C1737&gt;C1738,"",IF(C1738="",0.55,(0.55*(1-D1738/D1737)))))</f>
        <v/>
      </c>
      <c r="Q173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37" s="92" t="str">
        <f>IF(Table4[[#This Row],[Segment]]="","",IF(Table4[[#This Row],[Kexpansion]]="","0",((Table4[[#This Row],[Velocity (m/s)]]^2)/2)*Table4[[#This Row],[Kexpansion]]))</f>
        <v/>
      </c>
      <c r="S1737" s="92" t="str">
        <f>IF(Table4[[#This Row],[Segment]]="","",IF(Table4[[#This Row],[Kcontraction]]="","0",((Table4[[#This Row],[Velocity (m/s)]]^2)/2)*Table4[[#This Row],[Kcontraction]]))</f>
        <v/>
      </c>
      <c r="T1737" s="89" t="str">
        <f>IF(Table4[[#This Row],[Segment]]="","",SUMIF($Y$7:$Y$2000,Table4[[#This Row],[Segment]],$AD$7:$AD$2000))</f>
        <v/>
      </c>
      <c r="U1737" s="95" t="str">
        <f>IF(Table4[[#This Row],[Segment]]="","",Table4[[#This Row],[Hfriction (J/kg)]]+Table4[[#This Row],[Hexpansions (J/kg)]]+Table4[[#This Row],[Hcontractions (J/kg)]]+Table4[[#This Row],[Hf (J/kg)]])</f>
        <v/>
      </c>
      <c r="V1737" s="95" t="str">
        <f>IF(Table4[[#This Row],[Segment]]="","",Table4[[#This Row],[Total Friction Loss (J/kg)]]*Table3[Density (kg/m3)])</f>
        <v/>
      </c>
      <c r="W1737" s="95" t="str">
        <f>IF(Table4[[#This Row],[Segment]]="","",Table4[[#This Row],[Total Pressure Drop (Pa)]]/1000)</f>
        <v/>
      </c>
      <c r="Y1737" s="82" t="str">
        <f>IF('Set Up'!D1960="","",'Set Up'!D1960)</f>
        <v/>
      </c>
      <c r="Z1737" s="82" t="str">
        <f>IF('Set Up'!E1960="","",'Set Up'!E1960)</f>
        <v/>
      </c>
      <c r="AA1737" s="82" t="str">
        <f>IF('Set Up'!F1960="","",'Set Up'!F1960)</f>
        <v/>
      </c>
      <c r="AB1737" s="82" t="str">
        <f>IF('Set Up'!G1960="","",'Set Up'!G1960)</f>
        <v/>
      </c>
      <c r="AC1737" s="82" t="str">
        <f t="array" ref="AC1737">IF(Y1737="","",INDEX(Data!$G$4:$G$51,MATCH(Table7[[#This Row],[Fitting]]&amp;Table7[[#This Row],[Fitting Subtype]],Data!$E$4:$E$51&amp;Data!$F$4:$F$51,0)))</f>
        <v/>
      </c>
      <c r="AD1737" s="89" t="str">
        <f>IF(Table7[[#This Row],[Segment]]="","",Table7[[#This Row],[Quantity]]*Table7[[#This Row],[Kf]]*(((INDEX(Table4[Velocity (m/s)],MATCH(Table7[[#This Row],[Segment]],Table4[Segment],0)))^2)/2))</f>
        <v/>
      </c>
      <c r="AF1737" s="82" t="str">
        <f>Table4[[#This Row],[Segment]]</f>
        <v/>
      </c>
      <c r="AG1737" s="75"/>
      <c r="AH1737" s="82" t="str">
        <f>IF(Table5[[#This Row],[Segment]]="","",AG1737-Table4[[#This Row],[Total Pressure Drop (kPa)]])</f>
        <v/>
      </c>
    </row>
    <row r="1738" spans="1:34" x14ac:dyDescent="0.25">
      <c r="A1738" s="95" t="str">
        <f>IF('Set Up'!A1735="","",'Set Up'!A1735)</f>
        <v/>
      </c>
      <c r="B1738" s="75" t="s">
        <v>81</v>
      </c>
      <c r="C1738" s="85"/>
      <c r="D1738" s="86" t="str">
        <f>IF(Table4[[#This Row],[Diameter (in)]]="","",(((CONVERT(Table4[[#This Row],[Diameter (in)]],"in","m"))/2)^2)*PI())</f>
        <v/>
      </c>
      <c r="E1738" s="87" t="str">
        <f>IF(Table4[[#This Row],[Area (m2)]]="","",$D$4/Table4[[#This Row],[Area (m2)]])</f>
        <v/>
      </c>
      <c r="F1738" s="85">
        <f t="shared" si="27"/>
        <v>4.6951999999999998</v>
      </c>
      <c r="G1738" s="88" t="str">
        <f>IF(Table4[[#This Row],[Segment]]="","",(CONVERT(Table4[[#This Row],[Diameter (in)]],"in","m")*$B$4*Table4[[#This Row],[Velocity (m/s)]])/$C$4)</f>
        <v/>
      </c>
      <c r="H1738" s="96" t="str">
        <f>IF(Table4[[#This Row],[Segment]]="","",IF(Table4[[#This Row],[Teynold''s Number]]&gt;4000,"TURBULENT","LAMINAR"))</f>
        <v/>
      </c>
      <c r="I1738" s="86" t="str">
        <f>IF(Table4[[#This Row],[Segment]]="","",INDEX(Data!C1735:C1749,MATCH(Table4[Material],Data!B1735:B1749,0)))</f>
        <v/>
      </c>
      <c r="J1738" s="89" t="str">
        <f>IF(Table4[[#This Row],[ε (m)]]="","",Table4[[#This Row],[ε (m)]]/(CONVERT(Table4[[#This Row],[Diameter (in)]],"in","m")))</f>
        <v/>
      </c>
      <c r="K1738" s="96" t="str">
        <f>IF(Table4[[#This Row],[Regime]]="LAMINAR",16/Table4[[#This Row],[Teynold''s Number]],"-")</f>
        <v>-</v>
      </c>
      <c r="L1738" s="86"/>
      <c r="M1738" s="97" t="str">
        <f>IF(Table4[[#This Row],[Regime]]="TURBULENT",(((-4*LOG10(Table4[[#This Row],[ε/D]]/3.7+1.256/(Table4[[#This Row],[Teynold''s Number]]*SQRT(Table4[[#This Row],[f turbulent (guess)]]))))^-1)^2),"")</f>
        <v/>
      </c>
      <c r="N1738" s="91" t="str">
        <f>IF(Table4[[#This Row],[f turbulent]]="","",Table4[[#This Row],[f turbulent (guess)]]-Table4[[#This Row],[f turbulent]])</f>
        <v/>
      </c>
      <c r="O1738" s="87">
        <f>IF(Table4[[#This Row],[Segment]]="",0,IF(C1739="",0,IF(C1739&lt;=Table4[[#This Row],[Diameter (in)]],0,1-(D1738/D1739))))</f>
        <v>0</v>
      </c>
      <c r="P1738" s="92" t="str">
        <f>IF(Table4[[#This Row],[Segment]]="","",IF(C1738&gt;C1739,"",IF(C1739="",0.55,(0.55*(1-D1739/D1738)))))</f>
        <v/>
      </c>
      <c r="Q173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38" s="92" t="str">
        <f>IF(Table4[[#This Row],[Segment]]="","",IF(Table4[[#This Row],[Kexpansion]]="","0",((Table4[[#This Row],[Velocity (m/s)]]^2)/2)*Table4[[#This Row],[Kexpansion]]))</f>
        <v/>
      </c>
      <c r="S1738" s="92" t="str">
        <f>IF(Table4[[#This Row],[Segment]]="","",IF(Table4[[#This Row],[Kcontraction]]="","0",((Table4[[#This Row],[Velocity (m/s)]]^2)/2)*Table4[[#This Row],[Kcontraction]]))</f>
        <v/>
      </c>
      <c r="T1738" s="89" t="str">
        <f>IF(Table4[[#This Row],[Segment]]="","",SUMIF($Y$7:$Y$2000,Table4[[#This Row],[Segment]],$AD$7:$AD$2000))</f>
        <v/>
      </c>
      <c r="U1738" s="95" t="str">
        <f>IF(Table4[[#This Row],[Segment]]="","",Table4[[#This Row],[Hfriction (J/kg)]]+Table4[[#This Row],[Hexpansions (J/kg)]]+Table4[[#This Row],[Hcontractions (J/kg)]]+Table4[[#This Row],[Hf (J/kg)]])</f>
        <v/>
      </c>
      <c r="V1738" s="95" t="str">
        <f>IF(Table4[[#This Row],[Segment]]="","",Table4[[#This Row],[Total Friction Loss (J/kg)]]*Table3[Density (kg/m3)])</f>
        <v/>
      </c>
      <c r="W1738" s="95" t="str">
        <f>IF(Table4[[#This Row],[Segment]]="","",Table4[[#This Row],[Total Pressure Drop (Pa)]]/1000)</f>
        <v/>
      </c>
      <c r="Y1738" s="82" t="str">
        <f>IF('Set Up'!D1961="","",'Set Up'!D1961)</f>
        <v/>
      </c>
      <c r="Z1738" s="82" t="str">
        <f>IF('Set Up'!E1961="","",'Set Up'!E1961)</f>
        <v/>
      </c>
      <c r="AA1738" s="82" t="str">
        <f>IF('Set Up'!F1961="","",'Set Up'!F1961)</f>
        <v/>
      </c>
      <c r="AB1738" s="82" t="str">
        <f>IF('Set Up'!G1961="","",'Set Up'!G1961)</f>
        <v/>
      </c>
      <c r="AC1738" s="82" t="str">
        <f t="array" ref="AC1738">IF(Y1738="","",INDEX(Data!$G$4:$G$51,MATCH(Table7[[#This Row],[Fitting]]&amp;Table7[[#This Row],[Fitting Subtype]],Data!$E$4:$E$51&amp;Data!$F$4:$F$51,0)))</f>
        <v/>
      </c>
      <c r="AD1738" s="89" t="str">
        <f>IF(Table7[[#This Row],[Segment]]="","",Table7[[#This Row],[Quantity]]*Table7[[#This Row],[Kf]]*(((INDEX(Table4[Velocity (m/s)],MATCH(Table7[[#This Row],[Segment]],Table4[Segment],0)))^2)/2))</f>
        <v/>
      </c>
      <c r="AF1738" s="82" t="str">
        <f>Table4[[#This Row],[Segment]]</f>
        <v/>
      </c>
      <c r="AG1738" s="75"/>
      <c r="AH1738" s="82" t="str">
        <f>IF(Table5[[#This Row],[Segment]]="","",AG1738-Table4[[#This Row],[Total Pressure Drop (kPa)]])</f>
        <v/>
      </c>
    </row>
    <row r="1739" spans="1:34" x14ac:dyDescent="0.25">
      <c r="A1739" s="95" t="str">
        <f>IF('Set Up'!A1736="","",'Set Up'!A1736)</f>
        <v/>
      </c>
      <c r="B1739" s="75" t="s">
        <v>81</v>
      </c>
      <c r="C1739" s="85"/>
      <c r="D1739" s="86" t="str">
        <f>IF(Table4[[#This Row],[Diameter (in)]]="","",(((CONVERT(Table4[[#This Row],[Diameter (in)]],"in","m"))/2)^2)*PI())</f>
        <v/>
      </c>
      <c r="E1739" s="87" t="str">
        <f>IF(Table4[[#This Row],[Area (m2)]]="","",$D$4/Table4[[#This Row],[Area (m2)]])</f>
        <v/>
      </c>
      <c r="F1739" s="85">
        <f t="shared" si="27"/>
        <v>4.6951999999999998</v>
      </c>
      <c r="G1739" s="88" t="str">
        <f>IF(Table4[[#This Row],[Segment]]="","",(CONVERT(Table4[[#This Row],[Diameter (in)]],"in","m")*$B$4*Table4[[#This Row],[Velocity (m/s)]])/$C$4)</f>
        <v/>
      </c>
      <c r="H1739" s="96" t="str">
        <f>IF(Table4[[#This Row],[Segment]]="","",IF(Table4[[#This Row],[Teynold''s Number]]&gt;4000,"TURBULENT","LAMINAR"))</f>
        <v/>
      </c>
      <c r="I1739" s="86" t="str">
        <f>IF(Table4[[#This Row],[Segment]]="","",INDEX(Data!C1736:C1750,MATCH(Table4[Material],Data!B1736:B1750,0)))</f>
        <v/>
      </c>
      <c r="J1739" s="89" t="str">
        <f>IF(Table4[[#This Row],[ε (m)]]="","",Table4[[#This Row],[ε (m)]]/(CONVERT(Table4[[#This Row],[Diameter (in)]],"in","m")))</f>
        <v/>
      </c>
      <c r="K1739" s="96" t="str">
        <f>IF(Table4[[#This Row],[Regime]]="LAMINAR",16/Table4[[#This Row],[Teynold''s Number]],"-")</f>
        <v>-</v>
      </c>
      <c r="L1739" s="86"/>
      <c r="M1739" s="97" t="str">
        <f>IF(Table4[[#This Row],[Regime]]="TURBULENT",(((-4*LOG10(Table4[[#This Row],[ε/D]]/3.7+1.256/(Table4[[#This Row],[Teynold''s Number]]*SQRT(Table4[[#This Row],[f turbulent (guess)]]))))^-1)^2),"")</f>
        <v/>
      </c>
      <c r="N1739" s="91" t="str">
        <f>IF(Table4[[#This Row],[f turbulent]]="","",Table4[[#This Row],[f turbulent (guess)]]-Table4[[#This Row],[f turbulent]])</f>
        <v/>
      </c>
      <c r="O1739" s="87">
        <f>IF(Table4[[#This Row],[Segment]]="",0,IF(C1740="",0,IF(C1740&lt;=Table4[[#This Row],[Diameter (in)]],0,1-(D1739/D1740))))</f>
        <v>0</v>
      </c>
      <c r="P1739" s="92" t="str">
        <f>IF(Table4[[#This Row],[Segment]]="","",IF(C1739&gt;C1740,"",IF(C1740="",0.55,(0.55*(1-D1740/D1739)))))</f>
        <v/>
      </c>
      <c r="Q173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39" s="92" t="str">
        <f>IF(Table4[[#This Row],[Segment]]="","",IF(Table4[[#This Row],[Kexpansion]]="","0",((Table4[[#This Row],[Velocity (m/s)]]^2)/2)*Table4[[#This Row],[Kexpansion]]))</f>
        <v/>
      </c>
      <c r="S1739" s="92" t="str">
        <f>IF(Table4[[#This Row],[Segment]]="","",IF(Table4[[#This Row],[Kcontraction]]="","0",((Table4[[#This Row],[Velocity (m/s)]]^2)/2)*Table4[[#This Row],[Kcontraction]]))</f>
        <v/>
      </c>
      <c r="T1739" s="89" t="str">
        <f>IF(Table4[[#This Row],[Segment]]="","",SUMIF($Y$7:$Y$2000,Table4[[#This Row],[Segment]],$AD$7:$AD$2000))</f>
        <v/>
      </c>
      <c r="U1739" s="95" t="str">
        <f>IF(Table4[[#This Row],[Segment]]="","",Table4[[#This Row],[Hfriction (J/kg)]]+Table4[[#This Row],[Hexpansions (J/kg)]]+Table4[[#This Row],[Hcontractions (J/kg)]]+Table4[[#This Row],[Hf (J/kg)]])</f>
        <v/>
      </c>
      <c r="V1739" s="95" t="str">
        <f>IF(Table4[[#This Row],[Segment]]="","",Table4[[#This Row],[Total Friction Loss (J/kg)]]*Table3[Density (kg/m3)])</f>
        <v/>
      </c>
      <c r="W1739" s="95" t="str">
        <f>IF(Table4[[#This Row],[Segment]]="","",Table4[[#This Row],[Total Pressure Drop (Pa)]]/1000)</f>
        <v/>
      </c>
      <c r="Y1739" s="82" t="str">
        <f>IF('Set Up'!D1962="","",'Set Up'!D1962)</f>
        <v/>
      </c>
      <c r="Z1739" s="82" t="str">
        <f>IF('Set Up'!E1962="","",'Set Up'!E1962)</f>
        <v/>
      </c>
      <c r="AA1739" s="82" t="str">
        <f>IF('Set Up'!F1962="","",'Set Up'!F1962)</f>
        <v/>
      </c>
      <c r="AB1739" s="82" t="str">
        <f>IF('Set Up'!G1962="","",'Set Up'!G1962)</f>
        <v/>
      </c>
      <c r="AC1739" s="82" t="str">
        <f t="array" ref="AC1739">IF(Y1739="","",INDEX(Data!$G$4:$G$51,MATCH(Table7[[#This Row],[Fitting]]&amp;Table7[[#This Row],[Fitting Subtype]],Data!$E$4:$E$51&amp;Data!$F$4:$F$51,0)))</f>
        <v/>
      </c>
      <c r="AD1739" s="89" t="str">
        <f>IF(Table7[[#This Row],[Segment]]="","",Table7[[#This Row],[Quantity]]*Table7[[#This Row],[Kf]]*(((INDEX(Table4[Velocity (m/s)],MATCH(Table7[[#This Row],[Segment]],Table4[Segment],0)))^2)/2))</f>
        <v/>
      </c>
      <c r="AF1739" s="82" t="str">
        <f>Table4[[#This Row],[Segment]]</f>
        <v/>
      </c>
      <c r="AG1739" s="75"/>
      <c r="AH1739" s="82" t="str">
        <f>IF(Table5[[#This Row],[Segment]]="","",AG1739-Table4[[#This Row],[Total Pressure Drop (kPa)]])</f>
        <v/>
      </c>
    </row>
    <row r="1740" spans="1:34" x14ac:dyDescent="0.25">
      <c r="A1740" s="95" t="str">
        <f>IF('Set Up'!A1737="","",'Set Up'!A1737)</f>
        <v/>
      </c>
      <c r="B1740" s="75" t="s">
        <v>81</v>
      </c>
      <c r="C1740" s="85"/>
      <c r="D1740" s="86" t="str">
        <f>IF(Table4[[#This Row],[Diameter (in)]]="","",(((CONVERT(Table4[[#This Row],[Diameter (in)]],"in","m"))/2)^2)*PI())</f>
        <v/>
      </c>
      <c r="E1740" s="87" t="str">
        <f>IF(Table4[[#This Row],[Area (m2)]]="","",$D$4/Table4[[#This Row],[Area (m2)]])</f>
        <v/>
      </c>
      <c r="F1740" s="85">
        <f t="shared" si="27"/>
        <v>4.6951999999999998</v>
      </c>
      <c r="G1740" s="88" t="str">
        <f>IF(Table4[[#This Row],[Segment]]="","",(CONVERT(Table4[[#This Row],[Diameter (in)]],"in","m")*$B$4*Table4[[#This Row],[Velocity (m/s)]])/$C$4)</f>
        <v/>
      </c>
      <c r="H1740" s="96" t="str">
        <f>IF(Table4[[#This Row],[Segment]]="","",IF(Table4[[#This Row],[Teynold''s Number]]&gt;4000,"TURBULENT","LAMINAR"))</f>
        <v/>
      </c>
      <c r="I1740" s="86" t="str">
        <f>IF(Table4[[#This Row],[Segment]]="","",INDEX(Data!C1737:C1751,MATCH(Table4[Material],Data!B1737:B1751,0)))</f>
        <v/>
      </c>
      <c r="J1740" s="89" t="str">
        <f>IF(Table4[[#This Row],[ε (m)]]="","",Table4[[#This Row],[ε (m)]]/(CONVERT(Table4[[#This Row],[Diameter (in)]],"in","m")))</f>
        <v/>
      </c>
      <c r="K1740" s="96" t="str">
        <f>IF(Table4[[#This Row],[Regime]]="LAMINAR",16/Table4[[#This Row],[Teynold''s Number]],"-")</f>
        <v>-</v>
      </c>
      <c r="L1740" s="86"/>
      <c r="M1740" s="97" t="str">
        <f>IF(Table4[[#This Row],[Regime]]="TURBULENT",(((-4*LOG10(Table4[[#This Row],[ε/D]]/3.7+1.256/(Table4[[#This Row],[Teynold''s Number]]*SQRT(Table4[[#This Row],[f turbulent (guess)]]))))^-1)^2),"")</f>
        <v/>
      </c>
      <c r="N1740" s="91" t="str">
        <f>IF(Table4[[#This Row],[f turbulent]]="","",Table4[[#This Row],[f turbulent (guess)]]-Table4[[#This Row],[f turbulent]])</f>
        <v/>
      </c>
      <c r="O1740" s="87">
        <f>IF(Table4[[#This Row],[Segment]]="",0,IF(C1741="",0,IF(C1741&lt;=Table4[[#This Row],[Diameter (in)]],0,1-(D1740/D1741))))</f>
        <v>0</v>
      </c>
      <c r="P1740" s="92" t="str">
        <f>IF(Table4[[#This Row],[Segment]]="","",IF(C1740&gt;C1741,"",IF(C1741="",0.55,(0.55*(1-D1741/D1740)))))</f>
        <v/>
      </c>
      <c r="Q174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40" s="92" t="str">
        <f>IF(Table4[[#This Row],[Segment]]="","",IF(Table4[[#This Row],[Kexpansion]]="","0",((Table4[[#This Row],[Velocity (m/s)]]^2)/2)*Table4[[#This Row],[Kexpansion]]))</f>
        <v/>
      </c>
      <c r="S1740" s="92" t="str">
        <f>IF(Table4[[#This Row],[Segment]]="","",IF(Table4[[#This Row],[Kcontraction]]="","0",((Table4[[#This Row],[Velocity (m/s)]]^2)/2)*Table4[[#This Row],[Kcontraction]]))</f>
        <v/>
      </c>
      <c r="T1740" s="89" t="str">
        <f>IF(Table4[[#This Row],[Segment]]="","",SUMIF($Y$7:$Y$2000,Table4[[#This Row],[Segment]],$AD$7:$AD$2000))</f>
        <v/>
      </c>
      <c r="U1740" s="95" t="str">
        <f>IF(Table4[[#This Row],[Segment]]="","",Table4[[#This Row],[Hfriction (J/kg)]]+Table4[[#This Row],[Hexpansions (J/kg)]]+Table4[[#This Row],[Hcontractions (J/kg)]]+Table4[[#This Row],[Hf (J/kg)]])</f>
        <v/>
      </c>
      <c r="V1740" s="95" t="str">
        <f>IF(Table4[[#This Row],[Segment]]="","",Table4[[#This Row],[Total Friction Loss (J/kg)]]*Table3[Density (kg/m3)])</f>
        <v/>
      </c>
      <c r="W1740" s="95" t="str">
        <f>IF(Table4[[#This Row],[Segment]]="","",Table4[[#This Row],[Total Pressure Drop (Pa)]]/1000)</f>
        <v/>
      </c>
      <c r="Y1740" s="82" t="str">
        <f>IF('Set Up'!D1963="","",'Set Up'!D1963)</f>
        <v/>
      </c>
      <c r="Z1740" s="82" t="str">
        <f>IF('Set Up'!E1963="","",'Set Up'!E1963)</f>
        <v/>
      </c>
      <c r="AA1740" s="82" t="str">
        <f>IF('Set Up'!F1963="","",'Set Up'!F1963)</f>
        <v/>
      </c>
      <c r="AB1740" s="82" t="str">
        <f>IF('Set Up'!G1963="","",'Set Up'!G1963)</f>
        <v/>
      </c>
      <c r="AC1740" s="82" t="str">
        <f t="array" ref="AC1740">IF(Y1740="","",INDEX(Data!$G$4:$G$51,MATCH(Table7[[#This Row],[Fitting]]&amp;Table7[[#This Row],[Fitting Subtype]],Data!$E$4:$E$51&amp;Data!$F$4:$F$51,0)))</f>
        <v/>
      </c>
      <c r="AD1740" s="89" t="str">
        <f>IF(Table7[[#This Row],[Segment]]="","",Table7[[#This Row],[Quantity]]*Table7[[#This Row],[Kf]]*(((INDEX(Table4[Velocity (m/s)],MATCH(Table7[[#This Row],[Segment]],Table4[Segment],0)))^2)/2))</f>
        <v/>
      </c>
      <c r="AF1740" s="82" t="str">
        <f>Table4[[#This Row],[Segment]]</f>
        <v/>
      </c>
      <c r="AG1740" s="75"/>
      <c r="AH1740" s="82" t="str">
        <f>IF(Table5[[#This Row],[Segment]]="","",AG1740-Table4[[#This Row],[Total Pressure Drop (kPa)]])</f>
        <v/>
      </c>
    </row>
    <row r="1741" spans="1:34" x14ac:dyDescent="0.25">
      <c r="A1741" s="95" t="str">
        <f>IF('Set Up'!A1738="","",'Set Up'!A1738)</f>
        <v/>
      </c>
      <c r="B1741" s="75" t="s">
        <v>81</v>
      </c>
      <c r="C1741" s="85"/>
      <c r="D1741" s="86" t="str">
        <f>IF(Table4[[#This Row],[Diameter (in)]]="","",(((CONVERT(Table4[[#This Row],[Diameter (in)]],"in","m"))/2)^2)*PI())</f>
        <v/>
      </c>
      <c r="E1741" s="87" t="str">
        <f>IF(Table4[[#This Row],[Area (m2)]]="","",$D$4/Table4[[#This Row],[Area (m2)]])</f>
        <v/>
      </c>
      <c r="F1741" s="85">
        <f t="shared" si="27"/>
        <v>4.6951999999999998</v>
      </c>
      <c r="G1741" s="88" t="str">
        <f>IF(Table4[[#This Row],[Segment]]="","",(CONVERT(Table4[[#This Row],[Diameter (in)]],"in","m")*$B$4*Table4[[#This Row],[Velocity (m/s)]])/$C$4)</f>
        <v/>
      </c>
      <c r="H1741" s="96" t="str">
        <f>IF(Table4[[#This Row],[Segment]]="","",IF(Table4[[#This Row],[Teynold''s Number]]&gt;4000,"TURBULENT","LAMINAR"))</f>
        <v/>
      </c>
      <c r="I1741" s="86" t="str">
        <f>IF(Table4[[#This Row],[Segment]]="","",INDEX(Data!C1738:C1752,MATCH(Table4[Material],Data!B1738:B1752,0)))</f>
        <v/>
      </c>
      <c r="J1741" s="89" t="str">
        <f>IF(Table4[[#This Row],[ε (m)]]="","",Table4[[#This Row],[ε (m)]]/(CONVERT(Table4[[#This Row],[Diameter (in)]],"in","m")))</f>
        <v/>
      </c>
      <c r="K1741" s="96" t="str">
        <f>IF(Table4[[#This Row],[Regime]]="LAMINAR",16/Table4[[#This Row],[Teynold''s Number]],"-")</f>
        <v>-</v>
      </c>
      <c r="L1741" s="86"/>
      <c r="M1741" s="97" t="str">
        <f>IF(Table4[[#This Row],[Regime]]="TURBULENT",(((-4*LOG10(Table4[[#This Row],[ε/D]]/3.7+1.256/(Table4[[#This Row],[Teynold''s Number]]*SQRT(Table4[[#This Row],[f turbulent (guess)]]))))^-1)^2),"")</f>
        <v/>
      </c>
      <c r="N1741" s="91" t="str">
        <f>IF(Table4[[#This Row],[f turbulent]]="","",Table4[[#This Row],[f turbulent (guess)]]-Table4[[#This Row],[f turbulent]])</f>
        <v/>
      </c>
      <c r="O1741" s="87">
        <f>IF(Table4[[#This Row],[Segment]]="",0,IF(C1742="",0,IF(C1742&lt;=Table4[[#This Row],[Diameter (in)]],0,1-(D1741/D1742))))</f>
        <v>0</v>
      </c>
      <c r="P1741" s="92" t="str">
        <f>IF(Table4[[#This Row],[Segment]]="","",IF(C1741&gt;C1742,"",IF(C1742="",0.55,(0.55*(1-D1742/D1741)))))</f>
        <v/>
      </c>
      <c r="Q174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41" s="92" t="str">
        <f>IF(Table4[[#This Row],[Segment]]="","",IF(Table4[[#This Row],[Kexpansion]]="","0",((Table4[[#This Row],[Velocity (m/s)]]^2)/2)*Table4[[#This Row],[Kexpansion]]))</f>
        <v/>
      </c>
      <c r="S1741" s="92" t="str">
        <f>IF(Table4[[#This Row],[Segment]]="","",IF(Table4[[#This Row],[Kcontraction]]="","0",((Table4[[#This Row],[Velocity (m/s)]]^2)/2)*Table4[[#This Row],[Kcontraction]]))</f>
        <v/>
      </c>
      <c r="T1741" s="89" t="str">
        <f>IF(Table4[[#This Row],[Segment]]="","",SUMIF($Y$7:$Y$2000,Table4[[#This Row],[Segment]],$AD$7:$AD$2000))</f>
        <v/>
      </c>
      <c r="U1741" s="95" t="str">
        <f>IF(Table4[[#This Row],[Segment]]="","",Table4[[#This Row],[Hfriction (J/kg)]]+Table4[[#This Row],[Hexpansions (J/kg)]]+Table4[[#This Row],[Hcontractions (J/kg)]]+Table4[[#This Row],[Hf (J/kg)]])</f>
        <v/>
      </c>
      <c r="V1741" s="95" t="str">
        <f>IF(Table4[[#This Row],[Segment]]="","",Table4[[#This Row],[Total Friction Loss (J/kg)]]*Table3[Density (kg/m3)])</f>
        <v/>
      </c>
      <c r="W1741" s="95" t="str">
        <f>IF(Table4[[#This Row],[Segment]]="","",Table4[[#This Row],[Total Pressure Drop (Pa)]]/1000)</f>
        <v/>
      </c>
      <c r="Y1741" s="82" t="str">
        <f>IF('Set Up'!D1964="","",'Set Up'!D1964)</f>
        <v/>
      </c>
      <c r="Z1741" s="82" t="str">
        <f>IF('Set Up'!E1964="","",'Set Up'!E1964)</f>
        <v/>
      </c>
      <c r="AA1741" s="82" t="str">
        <f>IF('Set Up'!F1964="","",'Set Up'!F1964)</f>
        <v/>
      </c>
      <c r="AB1741" s="82" t="str">
        <f>IF('Set Up'!G1964="","",'Set Up'!G1964)</f>
        <v/>
      </c>
      <c r="AC1741" s="82" t="str">
        <f t="array" ref="AC1741">IF(Y1741="","",INDEX(Data!$G$4:$G$51,MATCH(Table7[[#This Row],[Fitting]]&amp;Table7[[#This Row],[Fitting Subtype]],Data!$E$4:$E$51&amp;Data!$F$4:$F$51,0)))</f>
        <v/>
      </c>
      <c r="AD1741" s="89" t="str">
        <f>IF(Table7[[#This Row],[Segment]]="","",Table7[[#This Row],[Quantity]]*Table7[[#This Row],[Kf]]*(((INDEX(Table4[Velocity (m/s)],MATCH(Table7[[#This Row],[Segment]],Table4[Segment],0)))^2)/2))</f>
        <v/>
      </c>
      <c r="AF1741" s="82" t="str">
        <f>Table4[[#This Row],[Segment]]</f>
        <v/>
      </c>
      <c r="AG1741" s="75"/>
      <c r="AH1741" s="82" t="str">
        <f>IF(Table5[[#This Row],[Segment]]="","",AG1741-Table4[[#This Row],[Total Pressure Drop (kPa)]])</f>
        <v/>
      </c>
    </row>
    <row r="1742" spans="1:34" x14ac:dyDescent="0.25">
      <c r="A1742" s="95" t="str">
        <f>IF('Set Up'!A1739="","",'Set Up'!A1739)</f>
        <v/>
      </c>
      <c r="B1742" s="75" t="s">
        <v>81</v>
      </c>
      <c r="C1742" s="85"/>
      <c r="D1742" s="86" t="str">
        <f>IF(Table4[[#This Row],[Diameter (in)]]="","",(((CONVERT(Table4[[#This Row],[Diameter (in)]],"in","m"))/2)^2)*PI())</f>
        <v/>
      </c>
      <c r="E1742" s="87" t="str">
        <f>IF(Table4[[#This Row],[Area (m2)]]="","",$D$4/Table4[[#This Row],[Area (m2)]])</f>
        <v/>
      </c>
      <c r="F1742" s="85">
        <f t="shared" si="27"/>
        <v>4.6951999999999998</v>
      </c>
      <c r="G1742" s="88" t="str">
        <f>IF(Table4[[#This Row],[Segment]]="","",(CONVERT(Table4[[#This Row],[Diameter (in)]],"in","m")*$B$4*Table4[[#This Row],[Velocity (m/s)]])/$C$4)</f>
        <v/>
      </c>
      <c r="H1742" s="96" t="str">
        <f>IF(Table4[[#This Row],[Segment]]="","",IF(Table4[[#This Row],[Teynold''s Number]]&gt;4000,"TURBULENT","LAMINAR"))</f>
        <v/>
      </c>
      <c r="I1742" s="86" t="str">
        <f>IF(Table4[[#This Row],[Segment]]="","",INDEX(Data!C1739:C1753,MATCH(Table4[Material],Data!B1739:B1753,0)))</f>
        <v/>
      </c>
      <c r="J1742" s="89" t="str">
        <f>IF(Table4[[#This Row],[ε (m)]]="","",Table4[[#This Row],[ε (m)]]/(CONVERT(Table4[[#This Row],[Diameter (in)]],"in","m")))</f>
        <v/>
      </c>
      <c r="K1742" s="96" t="str">
        <f>IF(Table4[[#This Row],[Regime]]="LAMINAR",16/Table4[[#This Row],[Teynold''s Number]],"-")</f>
        <v>-</v>
      </c>
      <c r="L1742" s="86"/>
      <c r="M1742" s="97" t="str">
        <f>IF(Table4[[#This Row],[Regime]]="TURBULENT",(((-4*LOG10(Table4[[#This Row],[ε/D]]/3.7+1.256/(Table4[[#This Row],[Teynold''s Number]]*SQRT(Table4[[#This Row],[f turbulent (guess)]]))))^-1)^2),"")</f>
        <v/>
      </c>
      <c r="N1742" s="91" t="str">
        <f>IF(Table4[[#This Row],[f turbulent]]="","",Table4[[#This Row],[f turbulent (guess)]]-Table4[[#This Row],[f turbulent]])</f>
        <v/>
      </c>
      <c r="O1742" s="87">
        <f>IF(Table4[[#This Row],[Segment]]="",0,IF(C1743="",0,IF(C1743&lt;=Table4[[#This Row],[Diameter (in)]],0,1-(D1742/D1743))))</f>
        <v>0</v>
      </c>
      <c r="P1742" s="92" t="str">
        <f>IF(Table4[[#This Row],[Segment]]="","",IF(C1742&gt;C1743,"",IF(C1743="",0.55,(0.55*(1-D1743/D1742)))))</f>
        <v/>
      </c>
      <c r="Q174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42" s="92" t="str">
        <f>IF(Table4[[#This Row],[Segment]]="","",IF(Table4[[#This Row],[Kexpansion]]="","0",((Table4[[#This Row],[Velocity (m/s)]]^2)/2)*Table4[[#This Row],[Kexpansion]]))</f>
        <v/>
      </c>
      <c r="S1742" s="92" t="str">
        <f>IF(Table4[[#This Row],[Segment]]="","",IF(Table4[[#This Row],[Kcontraction]]="","0",((Table4[[#This Row],[Velocity (m/s)]]^2)/2)*Table4[[#This Row],[Kcontraction]]))</f>
        <v/>
      </c>
      <c r="T1742" s="89" t="str">
        <f>IF(Table4[[#This Row],[Segment]]="","",SUMIF($Y$7:$Y$2000,Table4[[#This Row],[Segment]],$AD$7:$AD$2000))</f>
        <v/>
      </c>
      <c r="U1742" s="95" t="str">
        <f>IF(Table4[[#This Row],[Segment]]="","",Table4[[#This Row],[Hfriction (J/kg)]]+Table4[[#This Row],[Hexpansions (J/kg)]]+Table4[[#This Row],[Hcontractions (J/kg)]]+Table4[[#This Row],[Hf (J/kg)]])</f>
        <v/>
      </c>
      <c r="V1742" s="95" t="str">
        <f>IF(Table4[[#This Row],[Segment]]="","",Table4[[#This Row],[Total Friction Loss (J/kg)]]*Table3[Density (kg/m3)])</f>
        <v/>
      </c>
      <c r="W1742" s="95" t="str">
        <f>IF(Table4[[#This Row],[Segment]]="","",Table4[[#This Row],[Total Pressure Drop (Pa)]]/1000)</f>
        <v/>
      </c>
      <c r="Y1742" s="82" t="str">
        <f>IF('Set Up'!D1965="","",'Set Up'!D1965)</f>
        <v/>
      </c>
      <c r="Z1742" s="82" t="str">
        <f>IF('Set Up'!E1965="","",'Set Up'!E1965)</f>
        <v/>
      </c>
      <c r="AA1742" s="82" t="str">
        <f>IF('Set Up'!F1965="","",'Set Up'!F1965)</f>
        <v/>
      </c>
      <c r="AB1742" s="82" t="str">
        <f>IF('Set Up'!G1965="","",'Set Up'!G1965)</f>
        <v/>
      </c>
      <c r="AC1742" s="82" t="str">
        <f t="array" ref="AC1742">IF(Y1742="","",INDEX(Data!$G$4:$G$51,MATCH(Table7[[#This Row],[Fitting]]&amp;Table7[[#This Row],[Fitting Subtype]],Data!$E$4:$E$51&amp;Data!$F$4:$F$51,0)))</f>
        <v/>
      </c>
      <c r="AD1742" s="89" t="str">
        <f>IF(Table7[[#This Row],[Segment]]="","",Table7[[#This Row],[Quantity]]*Table7[[#This Row],[Kf]]*(((INDEX(Table4[Velocity (m/s)],MATCH(Table7[[#This Row],[Segment]],Table4[Segment],0)))^2)/2))</f>
        <v/>
      </c>
      <c r="AF1742" s="82" t="str">
        <f>Table4[[#This Row],[Segment]]</f>
        <v/>
      </c>
      <c r="AG1742" s="75"/>
      <c r="AH1742" s="82" t="str">
        <f>IF(Table5[[#This Row],[Segment]]="","",AG1742-Table4[[#This Row],[Total Pressure Drop (kPa)]])</f>
        <v/>
      </c>
    </row>
    <row r="1743" spans="1:34" x14ac:dyDescent="0.25">
      <c r="A1743" s="95" t="str">
        <f>IF('Set Up'!A1740="","",'Set Up'!A1740)</f>
        <v/>
      </c>
      <c r="B1743" s="75" t="s">
        <v>81</v>
      </c>
      <c r="C1743" s="85"/>
      <c r="D1743" s="86" t="str">
        <f>IF(Table4[[#This Row],[Diameter (in)]]="","",(((CONVERT(Table4[[#This Row],[Diameter (in)]],"in","m"))/2)^2)*PI())</f>
        <v/>
      </c>
      <c r="E1743" s="87" t="str">
        <f>IF(Table4[[#This Row],[Area (m2)]]="","",$D$4/Table4[[#This Row],[Area (m2)]])</f>
        <v/>
      </c>
      <c r="F1743" s="85">
        <f t="shared" si="27"/>
        <v>4.6951999999999998</v>
      </c>
      <c r="G1743" s="88" t="str">
        <f>IF(Table4[[#This Row],[Segment]]="","",(CONVERT(Table4[[#This Row],[Diameter (in)]],"in","m")*$B$4*Table4[[#This Row],[Velocity (m/s)]])/$C$4)</f>
        <v/>
      </c>
      <c r="H1743" s="96" t="str">
        <f>IF(Table4[[#This Row],[Segment]]="","",IF(Table4[[#This Row],[Teynold''s Number]]&gt;4000,"TURBULENT","LAMINAR"))</f>
        <v/>
      </c>
      <c r="I1743" s="86" t="str">
        <f>IF(Table4[[#This Row],[Segment]]="","",INDEX(Data!C1740:C1754,MATCH(Table4[Material],Data!B1740:B1754,0)))</f>
        <v/>
      </c>
      <c r="J1743" s="89" t="str">
        <f>IF(Table4[[#This Row],[ε (m)]]="","",Table4[[#This Row],[ε (m)]]/(CONVERT(Table4[[#This Row],[Diameter (in)]],"in","m")))</f>
        <v/>
      </c>
      <c r="K1743" s="96" t="str">
        <f>IF(Table4[[#This Row],[Regime]]="LAMINAR",16/Table4[[#This Row],[Teynold''s Number]],"-")</f>
        <v>-</v>
      </c>
      <c r="L1743" s="86"/>
      <c r="M1743" s="97" t="str">
        <f>IF(Table4[[#This Row],[Regime]]="TURBULENT",(((-4*LOG10(Table4[[#This Row],[ε/D]]/3.7+1.256/(Table4[[#This Row],[Teynold''s Number]]*SQRT(Table4[[#This Row],[f turbulent (guess)]]))))^-1)^2),"")</f>
        <v/>
      </c>
      <c r="N1743" s="91" t="str">
        <f>IF(Table4[[#This Row],[f turbulent]]="","",Table4[[#This Row],[f turbulent (guess)]]-Table4[[#This Row],[f turbulent]])</f>
        <v/>
      </c>
      <c r="O1743" s="87">
        <f>IF(Table4[[#This Row],[Segment]]="",0,IF(C1744="",0,IF(C1744&lt;=Table4[[#This Row],[Diameter (in)]],0,1-(D1743/D1744))))</f>
        <v>0</v>
      </c>
      <c r="P1743" s="92" t="str">
        <f>IF(Table4[[#This Row],[Segment]]="","",IF(C1743&gt;C1744,"",IF(C1744="",0.55,(0.55*(1-D1744/D1743)))))</f>
        <v/>
      </c>
      <c r="Q174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43" s="92" t="str">
        <f>IF(Table4[[#This Row],[Segment]]="","",IF(Table4[[#This Row],[Kexpansion]]="","0",((Table4[[#This Row],[Velocity (m/s)]]^2)/2)*Table4[[#This Row],[Kexpansion]]))</f>
        <v/>
      </c>
      <c r="S1743" s="92" t="str">
        <f>IF(Table4[[#This Row],[Segment]]="","",IF(Table4[[#This Row],[Kcontraction]]="","0",((Table4[[#This Row],[Velocity (m/s)]]^2)/2)*Table4[[#This Row],[Kcontraction]]))</f>
        <v/>
      </c>
      <c r="T1743" s="89" t="str">
        <f>IF(Table4[[#This Row],[Segment]]="","",SUMIF($Y$7:$Y$2000,Table4[[#This Row],[Segment]],$AD$7:$AD$2000))</f>
        <v/>
      </c>
      <c r="U1743" s="95" t="str">
        <f>IF(Table4[[#This Row],[Segment]]="","",Table4[[#This Row],[Hfriction (J/kg)]]+Table4[[#This Row],[Hexpansions (J/kg)]]+Table4[[#This Row],[Hcontractions (J/kg)]]+Table4[[#This Row],[Hf (J/kg)]])</f>
        <v/>
      </c>
      <c r="V1743" s="95" t="str">
        <f>IF(Table4[[#This Row],[Segment]]="","",Table4[[#This Row],[Total Friction Loss (J/kg)]]*Table3[Density (kg/m3)])</f>
        <v/>
      </c>
      <c r="W1743" s="95" t="str">
        <f>IF(Table4[[#This Row],[Segment]]="","",Table4[[#This Row],[Total Pressure Drop (Pa)]]/1000)</f>
        <v/>
      </c>
      <c r="Y1743" s="82" t="str">
        <f>IF('Set Up'!D1966="","",'Set Up'!D1966)</f>
        <v/>
      </c>
      <c r="Z1743" s="82" t="str">
        <f>IF('Set Up'!E1966="","",'Set Up'!E1966)</f>
        <v/>
      </c>
      <c r="AA1743" s="82" t="str">
        <f>IF('Set Up'!F1966="","",'Set Up'!F1966)</f>
        <v/>
      </c>
      <c r="AB1743" s="82" t="str">
        <f>IF('Set Up'!G1966="","",'Set Up'!G1966)</f>
        <v/>
      </c>
      <c r="AC1743" s="82" t="str">
        <f t="array" ref="AC1743">IF(Y1743="","",INDEX(Data!$G$4:$G$51,MATCH(Table7[[#This Row],[Fitting]]&amp;Table7[[#This Row],[Fitting Subtype]],Data!$E$4:$E$51&amp;Data!$F$4:$F$51,0)))</f>
        <v/>
      </c>
      <c r="AD1743" s="89" t="str">
        <f>IF(Table7[[#This Row],[Segment]]="","",Table7[[#This Row],[Quantity]]*Table7[[#This Row],[Kf]]*(((INDEX(Table4[Velocity (m/s)],MATCH(Table7[[#This Row],[Segment]],Table4[Segment],0)))^2)/2))</f>
        <v/>
      </c>
      <c r="AF1743" s="82" t="str">
        <f>Table4[[#This Row],[Segment]]</f>
        <v/>
      </c>
      <c r="AG1743" s="75"/>
      <c r="AH1743" s="82" t="str">
        <f>IF(Table5[[#This Row],[Segment]]="","",AG1743-Table4[[#This Row],[Total Pressure Drop (kPa)]])</f>
        <v/>
      </c>
    </row>
    <row r="1744" spans="1:34" x14ac:dyDescent="0.25">
      <c r="A1744" s="95" t="str">
        <f>IF('Set Up'!A1741="","",'Set Up'!A1741)</f>
        <v/>
      </c>
      <c r="B1744" s="75" t="s">
        <v>81</v>
      </c>
      <c r="C1744" s="85"/>
      <c r="D1744" s="86" t="str">
        <f>IF(Table4[[#This Row],[Diameter (in)]]="","",(((CONVERT(Table4[[#This Row],[Diameter (in)]],"in","m"))/2)^2)*PI())</f>
        <v/>
      </c>
      <c r="E1744" s="87" t="str">
        <f>IF(Table4[[#This Row],[Area (m2)]]="","",$D$4/Table4[[#This Row],[Area (m2)]])</f>
        <v/>
      </c>
      <c r="F1744" s="85">
        <f t="shared" si="27"/>
        <v>4.6951999999999998</v>
      </c>
      <c r="G1744" s="88" t="str">
        <f>IF(Table4[[#This Row],[Segment]]="","",(CONVERT(Table4[[#This Row],[Diameter (in)]],"in","m")*$B$4*Table4[[#This Row],[Velocity (m/s)]])/$C$4)</f>
        <v/>
      </c>
      <c r="H1744" s="96" t="str">
        <f>IF(Table4[[#This Row],[Segment]]="","",IF(Table4[[#This Row],[Teynold''s Number]]&gt;4000,"TURBULENT","LAMINAR"))</f>
        <v/>
      </c>
      <c r="I1744" s="86" t="str">
        <f>IF(Table4[[#This Row],[Segment]]="","",INDEX(Data!C1741:C1755,MATCH(Table4[Material],Data!B1741:B1755,0)))</f>
        <v/>
      </c>
      <c r="J1744" s="89" t="str">
        <f>IF(Table4[[#This Row],[ε (m)]]="","",Table4[[#This Row],[ε (m)]]/(CONVERT(Table4[[#This Row],[Diameter (in)]],"in","m")))</f>
        <v/>
      </c>
      <c r="K1744" s="96" t="str">
        <f>IF(Table4[[#This Row],[Regime]]="LAMINAR",16/Table4[[#This Row],[Teynold''s Number]],"-")</f>
        <v>-</v>
      </c>
      <c r="L1744" s="86"/>
      <c r="M1744" s="97" t="str">
        <f>IF(Table4[[#This Row],[Regime]]="TURBULENT",(((-4*LOG10(Table4[[#This Row],[ε/D]]/3.7+1.256/(Table4[[#This Row],[Teynold''s Number]]*SQRT(Table4[[#This Row],[f turbulent (guess)]]))))^-1)^2),"")</f>
        <v/>
      </c>
      <c r="N1744" s="91" t="str">
        <f>IF(Table4[[#This Row],[f turbulent]]="","",Table4[[#This Row],[f turbulent (guess)]]-Table4[[#This Row],[f turbulent]])</f>
        <v/>
      </c>
      <c r="O1744" s="87">
        <f>IF(Table4[[#This Row],[Segment]]="",0,IF(C1745="",0,IF(C1745&lt;=Table4[[#This Row],[Diameter (in)]],0,1-(D1744/D1745))))</f>
        <v>0</v>
      </c>
      <c r="P1744" s="92" t="str">
        <f>IF(Table4[[#This Row],[Segment]]="","",IF(C1744&gt;C1745,"",IF(C1745="",0.55,(0.55*(1-D1745/D1744)))))</f>
        <v/>
      </c>
      <c r="Q174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44" s="92" t="str">
        <f>IF(Table4[[#This Row],[Segment]]="","",IF(Table4[[#This Row],[Kexpansion]]="","0",((Table4[[#This Row],[Velocity (m/s)]]^2)/2)*Table4[[#This Row],[Kexpansion]]))</f>
        <v/>
      </c>
      <c r="S1744" s="92" t="str">
        <f>IF(Table4[[#This Row],[Segment]]="","",IF(Table4[[#This Row],[Kcontraction]]="","0",((Table4[[#This Row],[Velocity (m/s)]]^2)/2)*Table4[[#This Row],[Kcontraction]]))</f>
        <v/>
      </c>
      <c r="T1744" s="89" t="str">
        <f>IF(Table4[[#This Row],[Segment]]="","",SUMIF($Y$7:$Y$2000,Table4[[#This Row],[Segment]],$AD$7:$AD$2000))</f>
        <v/>
      </c>
      <c r="U1744" s="95" t="str">
        <f>IF(Table4[[#This Row],[Segment]]="","",Table4[[#This Row],[Hfriction (J/kg)]]+Table4[[#This Row],[Hexpansions (J/kg)]]+Table4[[#This Row],[Hcontractions (J/kg)]]+Table4[[#This Row],[Hf (J/kg)]])</f>
        <v/>
      </c>
      <c r="V1744" s="95" t="str">
        <f>IF(Table4[[#This Row],[Segment]]="","",Table4[[#This Row],[Total Friction Loss (J/kg)]]*Table3[Density (kg/m3)])</f>
        <v/>
      </c>
      <c r="W1744" s="95" t="str">
        <f>IF(Table4[[#This Row],[Segment]]="","",Table4[[#This Row],[Total Pressure Drop (Pa)]]/1000)</f>
        <v/>
      </c>
      <c r="Y1744" s="82" t="str">
        <f>IF('Set Up'!D1967="","",'Set Up'!D1967)</f>
        <v/>
      </c>
      <c r="Z1744" s="82" t="str">
        <f>IF('Set Up'!E1967="","",'Set Up'!E1967)</f>
        <v/>
      </c>
      <c r="AA1744" s="82" t="str">
        <f>IF('Set Up'!F1967="","",'Set Up'!F1967)</f>
        <v/>
      </c>
      <c r="AB1744" s="82" t="str">
        <f>IF('Set Up'!G1967="","",'Set Up'!G1967)</f>
        <v/>
      </c>
      <c r="AC1744" s="82" t="str">
        <f t="array" ref="AC1744">IF(Y1744="","",INDEX(Data!$G$4:$G$51,MATCH(Table7[[#This Row],[Fitting]]&amp;Table7[[#This Row],[Fitting Subtype]],Data!$E$4:$E$51&amp;Data!$F$4:$F$51,0)))</f>
        <v/>
      </c>
      <c r="AD1744" s="89" t="str">
        <f>IF(Table7[[#This Row],[Segment]]="","",Table7[[#This Row],[Quantity]]*Table7[[#This Row],[Kf]]*(((INDEX(Table4[Velocity (m/s)],MATCH(Table7[[#This Row],[Segment]],Table4[Segment],0)))^2)/2))</f>
        <v/>
      </c>
      <c r="AF1744" s="82" t="str">
        <f>Table4[[#This Row],[Segment]]</f>
        <v/>
      </c>
      <c r="AG1744" s="75"/>
      <c r="AH1744" s="82" t="str">
        <f>IF(Table5[[#This Row],[Segment]]="","",AG1744-Table4[[#This Row],[Total Pressure Drop (kPa)]])</f>
        <v/>
      </c>
    </row>
    <row r="1745" spans="1:34" x14ac:dyDescent="0.25">
      <c r="A1745" s="95" t="str">
        <f>IF('Set Up'!A1742="","",'Set Up'!A1742)</f>
        <v/>
      </c>
      <c r="B1745" s="75" t="s">
        <v>81</v>
      </c>
      <c r="C1745" s="85"/>
      <c r="D1745" s="86" t="str">
        <f>IF(Table4[[#This Row],[Diameter (in)]]="","",(((CONVERT(Table4[[#This Row],[Diameter (in)]],"in","m"))/2)^2)*PI())</f>
        <v/>
      </c>
      <c r="E1745" s="87" t="str">
        <f>IF(Table4[[#This Row],[Area (m2)]]="","",$D$4/Table4[[#This Row],[Area (m2)]])</f>
        <v/>
      </c>
      <c r="F1745" s="85">
        <f t="shared" si="27"/>
        <v>4.6951999999999998</v>
      </c>
      <c r="G1745" s="88" t="str">
        <f>IF(Table4[[#This Row],[Segment]]="","",(CONVERT(Table4[[#This Row],[Diameter (in)]],"in","m")*$B$4*Table4[[#This Row],[Velocity (m/s)]])/$C$4)</f>
        <v/>
      </c>
      <c r="H1745" s="96" t="str">
        <f>IF(Table4[[#This Row],[Segment]]="","",IF(Table4[[#This Row],[Teynold''s Number]]&gt;4000,"TURBULENT","LAMINAR"))</f>
        <v/>
      </c>
      <c r="I1745" s="86" t="str">
        <f>IF(Table4[[#This Row],[Segment]]="","",INDEX(Data!C1742:C1756,MATCH(Table4[Material],Data!B1742:B1756,0)))</f>
        <v/>
      </c>
      <c r="J1745" s="89" t="str">
        <f>IF(Table4[[#This Row],[ε (m)]]="","",Table4[[#This Row],[ε (m)]]/(CONVERT(Table4[[#This Row],[Diameter (in)]],"in","m")))</f>
        <v/>
      </c>
      <c r="K1745" s="96" t="str">
        <f>IF(Table4[[#This Row],[Regime]]="LAMINAR",16/Table4[[#This Row],[Teynold''s Number]],"-")</f>
        <v>-</v>
      </c>
      <c r="L1745" s="86"/>
      <c r="M1745" s="97" t="str">
        <f>IF(Table4[[#This Row],[Regime]]="TURBULENT",(((-4*LOG10(Table4[[#This Row],[ε/D]]/3.7+1.256/(Table4[[#This Row],[Teynold''s Number]]*SQRT(Table4[[#This Row],[f turbulent (guess)]]))))^-1)^2),"")</f>
        <v/>
      </c>
      <c r="N1745" s="91" t="str">
        <f>IF(Table4[[#This Row],[f turbulent]]="","",Table4[[#This Row],[f turbulent (guess)]]-Table4[[#This Row],[f turbulent]])</f>
        <v/>
      </c>
      <c r="O1745" s="87">
        <f>IF(Table4[[#This Row],[Segment]]="",0,IF(C1746="",0,IF(C1746&lt;=Table4[[#This Row],[Diameter (in)]],0,1-(D1745/D1746))))</f>
        <v>0</v>
      </c>
      <c r="P1745" s="92" t="str">
        <f>IF(Table4[[#This Row],[Segment]]="","",IF(C1745&gt;C1746,"",IF(C1746="",0.55,(0.55*(1-D1746/D1745)))))</f>
        <v/>
      </c>
      <c r="Q174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45" s="92" t="str">
        <f>IF(Table4[[#This Row],[Segment]]="","",IF(Table4[[#This Row],[Kexpansion]]="","0",((Table4[[#This Row],[Velocity (m/s)]]^2)/2)*Table4[[#This Row],[Kexpansion]]))</f>
        <v/>
      </c>
      <c r="S1745" s="92" t="str">
        <f>IF(Table4[[#This Row],[Segment]]="","",IF(Table4[[#This Row],[Kcontraction]]="","0",((Table4[[#This Row],[Velocity (m/s)]]^2)/2)*Table4[[#This Row],[Kcontraction]]))</f>
        <v/>
      </c>
      <c r="T1745" s="89" t="str">
        <f>IF(Table4[[#This Row],[Segment]]="","",SUMIF($Y$7:$Y$2000,Table4[[#This Row],[Segment]],$AD$7:$AD$2000))</f>
        <v/>
      </c>
      <c r="U1745" s="95" t="str">
        <f>IF(Table4[[#This Row],[Segment]]="","",Table4[[#This Row],[Hfriction (J/kg)]]+Table4[[#This Row],[Hexpansions (J/kg)]]+Table4[[#This Row],[Hcontractions (J/kg)]]+Table4[[#This Row],[Hf (J/kg)]])</f>
        <v/>
      </c>
      <c r="V1745" s="95" t="str">
        <f>IF(Table4[[#This Row],[Segment]]="","",Table4[[#This Row],[Total Friction Loss (J/kg)]]*Table3[Density (kg/m3)])</f>
        <v/>
      </c>
      <c r="W1745" s="95" t="str">
        <f>IF(Table4[[#This Row],[Segment]]="","",Table4[[#This Row],[Total Pressure Drop (Pa)]]/1000)</f>
        <v/>
      </c>
      <c r="Y1745" s="82" t="str">
        <f>IF('Set Up'!D1968="","",'Set Up'!D1968)</f>
        <v/>
      </c>
      <c r="Z1745" s="82" t="str">
        <f>IF('Set Up'!E1968="","",'Set Up'!E1968)</f>
        <v/>
      </c>
      <c r="AA1745" s="82" t="str">
        <f>IF('Set Up'!F1968="","",'Set Up'!F1968)</f>
        <v/>
      </c>
      <c r="AB1745" s="82" t="str">
        <f>IF('Set Up'!G1968="","",'Set Up'!G1968)</f>
        <v/>
      </c>
      <c r="AC1745" s="82" t="str">
        <f t="array" ref="AC1745">IF(Y1745="","",INDEX(Data!$G$4:$G$51,MATCH(Table7[[#This Row],[Fitting]]&amp;Table7[[#This Row],[Fitting Subtype]],Data!$E$4:$E$51&amp;Data!$F$4:$F$51,0)))</f>
        <v/>
      </c>
      <c r="AD1745" s="89" t="str">
        <f>IF(Table7[[#This Row],[Segment]]="","",Table7[[#This Row],[Quantity]]*Table7[[#This Row],[Kf]]*(((INDEX(Table4[Velocity (m/s)],MATCH(Table7[[#This Row],[Segment]],Table4[Segment],0)))^2)/2))</f>
        <v/>
      </c>
      <c r="AF1745" s="82" t="str">
        <f>Table4[[#This Row],[Segment]]</f>
        <v/>
      </c>
      <c r="AG1745" s="75"/>
      <c r="AH1745" s="82" t="str">
        <f>IF(Table5[[#This Row],[Segment]]="","",AG1745-Table4[[#This Row],[Total Pressure Drop (kPa)]])</f>
        <v/>
      </c>
    </row>
    <row r="1746" spans="1:34" x14ac:dyDescent="0.25">
      <c r="A1746" s="95" t="str">
        <f>IF('Set Up'!A1743="","",'Set Up'!A1743)</f>
        <v/>
      </c>
      <c r="B1746" s="75" t="s">
        <v>81</v>
      </c>
      <c r="C1746" s="85"/>
      <c r="D1746" s="86" t="str">
        <f>IF(Table4[[#This Row],[Diameter (in)]]="","",(((CONVERT(Table4[[#This Row],[Diameter (in)]],"in","m"))/2)^2)*PI())</f>
        <v/>
      </c>
      <c r="E1746" s="87" t="str">
        <f>IF(Table4[[#This Row],[Area (m2)]]="","",$D$4/Table4[[#This Row],[Area (m2)]])</f>
        <v/>
      </c>
      <c r="F1746" s="85">
        <f t="shared" si="27"/>
        <v>4.6951999999999998</v>
      </c>
      <c r="G1746" s="88" t="str">
        <f>IF(Table4[[#This Row],[Segment]]="","",(CONVERT(Table4[[#This Row],[Diameter (in)]],"in","m")*$B$4*Table4[[#This Row],[Velocity (m/s)]])/$C$4)</f>
        <v/>
      </c>
      <c r="H1746" s="96" t="str">
        <f>IF(Table4[[#This Row],[Segment]]="","",IF(Table4[[#This Row],[Teynold''s Number]]&gt;4000,"TURBULENT","LAMINAR"))</f>
        <v/>
      </c>
      <c r="I1746" s="86" t="str">
        <f>IF(Table4[[#This Row],[Segment]]="","",INDEX(Data!C1743:C1757,MATCH(Table4[Material],Data!B1743:B1757,0)))</f>
        <v/>
      </c>
      <c r="J1746" s="89" t="str">
        <f>IF(Table4[[#This Row],[ε (m)]]="","",Table4[[#This Row],[ε (m)]]/(CONVERT(Table4[[#This Row],[Diameter (in)]],"in","m")))</f>
        <v/>
      </c>
      <c r="K1746" s="96" t="str">
        <f>IF(Table4[[#This Row],[Regime]]="LAMINAR",16/Table4[[#This Row],[Teynold''s Number]],"-")</f>
        <v>-</v>
      </c>
      <c r="L1746" s="86"/>
      <c r="M1746" s="97" t="str">
        <f>IF(Table4[[#This Row],[Regime]]="TURBULENT",(((-4*LOG10(Table4[[#This Row],[ε/D]]/3.7+1.256/(Table4[[#This Row],[Teynold''s Number]]*SQRT(Table4[[#This Row],[f turbulent (guess)]]))))^-1)^2),"")</f>
        <v/>
      </c>
      <c r="N1746" s="91" t="str">
        <f>IF(Table4[[#This Row],[f turbulent]]="","",Table4[[#This Row],[f turbulent (guess)]]-Table4[[#This Row],[f turbulent]])</f>
        <v/>
      </c>
      <c r="O1746" s="87">
        <f>IF(Table4[[#This Row],[Segment]]="",0,IF(C1747="",0,IF(C1747&lt;=Table4[[#This Row],[Diameter (in)]],0,1-(D1746/D1747))))</f>
        <v>0</v>
      </c>
      <c r="P1746" s="92" t="str">
        <f>IF(Table4[[#This Row],[Segment]]="","",IF(C1746&gt;C1747,"",IF(C1747="",0.55,(0.55*(1-D1747/D1746)))))</f>
        <v/>
      </c>
      <c r="Q174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46" s="92" t="str">
        <f>IF(Table4[[#This Row],[Segment]]="","",IF(Table4[[#This Row],[Kexpansion]]="","0",((Table4[[#This Row],[Velocity (m/s)]]^2)/2)*Table4[[#This Row],[Kexpansion]]))</f>
        <v/>
      </c>
      <c r="S1746" s="92" t="str">
        <f>IF(Table4[[#This Row],[Segment]]="","",IF(Table4[[#This Row],[Kcontraction]]="","0",((Table4[[#This Row],[Velocity (m/s)]]^2)/2)*Table4[[#This Row],[Kcontraction]]))</f>
        <v/>
      </c>
      <c r="T1746" s="89" t="str">
        <f>IF(Table4[[#This Row],[Segment]]="","",SUMIF($Y$7:$Y$2000,Table4[[#This Row],[Segment]],$AD$7:$AD$2000))</f>
        <v/>
      </c>
      <c r="U1746" s="95" t="str">
        <f>IF(Table4[[#This Row],[Segment]]="","",Table4[[#This Row],[Hfriction (J/kg)]]+Table4[[#This Row],[Hexpansions (J/kg)]]+Table4[[#This Row],[Hcontractions (J/kg)]]+Table4[[#This Row],[Hf (J/kg)]])</f>
        <v/>
      </c>
      <c r="V1746" s="95" t="str">
        <f>IF(Table4[[#This Row],[Segment]]="","",Table4[[#This Row],[Total Friction Loss (J/kg)]]*Table3[Density (kg/m3)])</f>
        <v/>
      </c>
      <c r="W1746" s="95" t="str">
        <f>IF(Table4[[#This Row],[Segment]]="","",Table4[[#This Row],[Total Pressure Drop (Pa)]]/1000)</f>
        <v/>
      </c>
      <c r="Y1746" s="82" t="str">
        <f>IF('Set Up'!D1969="","",'Set Up'!D1969)</f>
        <v/>
      </c>
      <c r="Z1746" s="82" t="str">
        <f>IF('Set Up'!E1969="","",'Set Up'!E1969)</f>
        <v/>
      </c>
      <c r="AA1746" s="82" t="str">
        <f>IF('Set Up'!F1969="","",'Set Up'!F1969)</f>
        <v/>
      </c>
      <c r="AB1746" s="82" t="str">
        <f>IF('Set Up'!G1969="","",'Set Up'!G1969)</f>
        <v/>
      </c>
      <c r="AC1746" s="82" t="str">
        <f t="array" ref="AC1746">IF(Y1746="","",INDEX(Data!$G$4:$G$51,MATCH(Table7[[#This Row],[Fitting]]&amp;Table7[[#This Row],[Fitting Subtype]],Data!$E$4:$E$51&amp;Data!$F$4:$F$51,0)))</f>
        <v/>
      </c>
      <c r="AD1746" s="89" t="str">
        <f>IF(Table7[[#This Row],[Segment]]="","",Table7[[#This Row],[Quantity]]*Table7[[#This Row],[Kf]]*(((INDEX(Table4[Velocity (m/s)],MATCH(Table7[[#This Row],[Segment]],Table4[Segment],0)))^2)/2))</f>
        <v/>
      </c>
      <c r="AF1746" s="82" t="str">
        <f>Table4[[#This Row],[Segment]]</f>
        <v/>
      </c>
      <c r="AG1746" s="75"/>
      <c r="AH1746" s="82" t="str">
        <f>IF(Table5[[#This Row],[Segment]]="","",AG1746-Table4[[#This Row],[Total Pressure Drop (kPa)]])</f>
        <v/>
      </c>
    </row>
    <row r="1747" spans="1:34" x14ac:dyDescent="0.25">
      <c r="A1747" s="95" t="str">
        <f>IF('Set Up'!A1744="","",'Set Up'!A1744)</f>
        <v/>
      </c>
      <c r="B1747" s="75" t="s">
        <v>81</v>
      </c>
      <c r="C1747" s="85"/>
      <c r="D1747" s="86" t="str">
        <f>IF(Table4[[#This Row],[Diameter (in)]]="","",(((CONVERT(Table4[[#This Row],[Diameter (in)]],"in","m"))/2)^2)*PI())</f>
        <v/>
      </c>
      <c r="E1747" s="87" t="str">
        <f>IF(Table4[[#This Row],[Area (m2)]]="","",$D$4/Table4[[#This Row],[Area (m2)]])</f>
        <v/>
      </c>
      <c r="F1747" s="85">
        <f t="shared" si="27"/>
        <v>4.6951999999999998</v>
      </c>
      <c r="G1747" s="88" t="str">
        <f>IF(Table4[[#This Row],[Segment]]="","",(CONVERT(Table4[[#This Row],[Diameter (in)]],"in","m")*$B$4*Table4[[#This Row],[Velocity (m/s)]])/$C$4)</f>
        <v/>
      </c>
      <c r="H1747" s="96" t="str">
        <f>IF(Table4[[#This Row],[Segment]]="","",IF(Table4[[#This Row],[Teynold''s Number]]&gt;4000,"TURBULENT","LAMINAR"))</f>
        <v/>
      </c>
      <c r="I1747" s="86" t="str">
        <f>IF(Table4[[#This Row],[Segment]]="","",INDEX(Data!C1744:C1758,MATCH(Table4[Material],Data!B1744:B1758,0)))</f>
        <v/>
      </c>
      <c r="J1747" s="89" t="str">
        <f>IF(Table4[[#This Row],[ε (m)]]="","",Table4[[#This Row],[ε (m)]]/(CONVERT(Table4[[#This Row],[Diameter (in)]],"in","m")))</f>
        <v/>
      </c>
      <c r="K1747" s="96" t="str">
        <f>IF(Table4[[#This Row],[Regime]]="LAMINAR",16/Table4[[#This Row],[Teynold''s Number]],"-")</f>
        <v>-</v>
      </c>
      <c r="L1747" s="86"/>
      <c r="M1747" s="97" t="str">
        <f>IF(Table4[[#This Row],[Regime]]="TURBULENT",(((-4*LOG10(Table4[[#This Row],[ε/D]]/3.7+1.256/(Table4[[#This Row],[Teynold''s Number]]*SQRT(Table4[[#This Row],[f turbulent (guess)]]))))^-1)^2),"")</f>
        <v/>
      </c>
      <c r="N1747" s="91" t="str">
        <f>IF(Table4[[#This Row],[f turbulent]]="","",Table4[[#This Row],[f turbulent (guess)]]-Table4[[#This Row],[f turbulent]])</f>
        <v/>
      </c>
      <c r="O1747" s="87">
        <f>IF(Table4[[#This Row],[Segment]]="",0,IF(C1748="",0,IF(C1748&lt;=Table4[[#This Row],[Diameter (in)]],0,1-(D1747/D1748))))</f>
        <v>0</v>
      </c>
      <c r="P1747" s="92" t="str">
        <f>IF(Table4[[#This Row],[Segment]]="","",IF(C1747&gt;C1748,"",IF(C1748="",0.55,(0.55*(1-D1748/D1747)))))</f>
        <v/>
      </c>
      <c r="Q174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47" s="92" t="str">
        <f>IF(Table4[[#This Row],[Segment]]="","",IF(Table4[[#This Row],[Kexpansion]]="","0",((Table4[[#This Row],[Velocity (m/s)]]^2)/2)*Table4[[#This Row],[Kexpansion]]))</f>
        <v/>
      </c>
      <c r="S1747" s="92" t="str">
        <f>IF(Table4[[#This Row],[Segment]]="","",IF(Table4[[#This Row],[Kcontraction]]="","0",((Table4[[#This Row],[Velocity (m/s)]]^2)/2)*Table4[[#This Row],[Kcontraction]]))</f>
        <v/>
      </c>
      <c r="T1747" s="89" t="str">
        <f>IF(Table4[[#This Row],[Segment]]="","",SUMIF($Y$7:$Y$2000,Table4[[#This Row],[Segment]],$AD$7:$AD$2000))</f>
        <v/>
      </c>
      <c r="U1747" s="95" t="str">
        <f>IF(Table4[[#This Row],[Segment]]="","",Table4[[#This Row],[Hfriction (J/kg)]]+Table4[[#This Row],[Hexpansions (J/kg)]]+Table4[[#This Row],[Hcontractions (J/kg)]]+Table4[[#This Row],[Hf (J/kg)]])</f>
        <v/>
      </c>
      <c r="V1747" s="95" t="str">
        <f>IF(Table4[[#This Row],[Segment]]="","",Table4[[#This Row],[Total Friction Loss (J/kg)]]*Table3[Density (kg/m3)])</f>
        <v/>
      </c>
      <c r="W1747" s="95" t="str">
        <f>IF(Table4[[#This Row],[Segment]]="","",Table4[[#This Row],[Total Pressure Drop (Pa)]]/1000)</f>
        <v/>
      </c>
      <c r="Y1747" s="82" t="str">
        <f>IF('Set Up'!D1970="","",'Set Up'!D1970)</f>
        <v/>
      </c>
      <c r="Z1747" s="82" t="str">
        <f>IF('Set Up'!E1970="","",'Set Up'!E1970)</f>
        <v/>
      </c>
      <c r="AA1747" s="82" t="str">
        <f>IF('Set Up'!F1970="","",'Set Up'!F1970)</f>
        <v/>
      </c>
      <c r="AB1747" s="82" t="str">
        <f>IF('Set Up'!G1970="","",'Set Up'!G1970)</f>
        <v/>
      </c>
      <c r="AC1747" s="82" t="str">
        <f t="array" ref="AC1747">IF(Y1747="","",INDEX(Data!$G$4:$G$51,MATCH(Table7[[#This Row],[Fitting]]&amp;Table7[[#This Row],[Fitting Subtype]],Data!$E$4:$E$51&amp;Data!$F$4:$F$51,0)))</f>
        <v/>
      </c>
      <c r="AD1747" s="89" t="str">
        <f>IF(Table7[[#This Row],[Segment]]="","",Table7[[#This Row],[Quantity]]*Table7[[#This Row],[Kf]]*(((INDEX(Table4[Velocity (m/s)],MATCH(Table7[[#This Row],[Segment]],Table4[Segment],0)))^2)/2))</f>
        <v/>
      </c>
      <c r="AF1747" s="82" t="str">
        <f>Table4[[#This Row],[Segment]]</f>
        <v/>
      </c>
      <c r="AG1747" s="75"/>
      <c r="AH1747" s="82" t="str">
        <f>IF(Table5[[#This Row],[Segment]]="","",AG1747-Table4[[#This Row],[Total Pressure Drop (kPa)]])</f>
        <v/>
      </c>
    </row>
    <row r="1748" spans="1:34" x14ac:dyDescent="0.25">
      <c r="A1748" s="95" t="str">
        <f>IF('Set Up'!A1745="","",'Set Up'!A1745)</f>
        <v/>
      </c>
      <c r="B1748" s="75" t="s">
        <v>81</v>
      </c>
      <c r="C1748" s="85"/>
      <c r="D1748" s="86" t="str">
        <f>IF(Table4[[#This Row],[Diameter (in)]]="","",(((CONVERT(Table4[[#This Row],[Diameter (in)]],"in","m"))/2)^2)*PI())</f>
        <v/>
      </c>
      <c r="E1748" s="87" t="str">
        <f>IF(Table4[[#This Row],[Area (m2)]]="","",$D$4/Table4[[#This Row],[Area (m2)]])</f>
        <v/>
      </c>
      <c r="F1748" s="85">
        <f t="shared" si="27"/>
        <v>4.6951999999999998</v>
      </c>
      <c r="G1748" s="88" t="str">
        <f>IF(Table4[[#This Row],[Segment]]="","",(CONVERT(Table4[[#This Row],[Diameter (in)]],"in","m")*$B$4*Table4[[#This Row],[Velocity (m/s)]])/$C$4)</f>
        <v/>
      </c>
      <c r="H1748" s="96" t="str">
        <f>IF(Table4[[#This Row],[Segment]]="","",IF(Table4[[#This Row],[Teynold''s Number]]&gt;4000,"TURBULENT","LAMINAR"))</f>
        <v/>
      </c>
      <c r="I1748" s="86" t="str">
        <f>IF(Table4[[#This Row],[Segment]]="","",INDEX(Data!C1745:C1759,MATCH(Table4[Material],Data!B1745:B1759,0)))</f>
        <v/>
      </c>
      <c r="J1748" s="89" t="str">
        <f>IF(Table4[[#This Row],[ε (m)]]="","",Table4[[#This Row],[ε (m)]]/(CONVERT(Table4[[#This Row],[Diameter (in)]],"in","m")))</f>
        <v/>
      </c>
      <c r="K1748" s="96" t="str">
        <f>IF(Table4[[#This Row],[Regime]]="LAMINAR",16/Table4[[#This Row],[Teynold''s Number]],"-")</f>
        <v>-</v>
      </c>
      <c r="L1748" s="86"/>
      <c r="M1748" s="97" t="str">
        <f>IF(Table4[[#This Row],[Regime]]="TURBULENT",(((-4*LOG10(Table4[[#This Row],[ε/D]]/3.7+1.256/(Table4[[#This Row],[Teynold''s Number]]*SQRT(Table4[[#This Row],[f turbulent (guess)]]))))^-1)^2),"")</f>
        <v/>
      </c>
      <c r="N1748" s="91" t="str">
        <f>IF(Table4[[#This Row],[f turbulent]]="","",Table4[[#This Row],[f turbulent (guess)]]-Table4[[#This Row],[f turbulent]])</f>
        <v/>
      </c>
      <c r="O1748" s="87">
        <f>IF(Table4[[#This Row],[Segment]]="",0,IF(C1749="",0,IF(C1749&lt;=Table4[[#This Row],[Diameter (in)]],0,1-(D1748/D1749))))</f>
        <v>0</v>
      </c>
      <c r="P1748" s="92" t="str">
        <f>IF(Table4[[#This Row],[Segment]]="","",IF(C1748&gt;C1749,"",IF(C1749="",0.55,(0.55*(1-D1749/D1748)))))</f>
        <v/>
      </c>
      <c r="Q174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48" s="92" t="str">
        <f>IF(Table4[[#This Row],[Segment]]="","",IF(Table4[[#This Row],[Kexpansion]]="","0",((Table4[[#This Row],[Velocity (m/s)]]^2)/2)*Table4[[#This Row],[Kexpansion]]))</f>
        <v/>
      </c>
      <c r="S1748" s="92" t="str">
        <f>IF(Table4[[#This Row],[Segment]]="","",IF(Table4[[#This Row],[Kcontraction]]="","0",((Table4[[#This Row],[Velocity (m/s)]]^2)/2)*Table4[[#This Row],[Kcontraction]]))</f>
        <v/>
      </c>
      <c r="T1748" s="89" t="str">
        <f>IF(Table4[[#This Row],[Segment]]="","",SUMIF($Y$7:$Y$2000,Table4[[#This Row],[Segment]],$AD$7:$AD$2000))</f>
        <v/>
      </c>
      <c r="U1748" s="95" t="str">
        <f>IF(Table4[[#This Row],[Segment]]="","",Table4[[#This Row],[Hfriction (J/kg)]]+Table4[[#This Row],[Hexpansions (J/kg)]]+Table4[[#This Row],[Hcontractions (J/kg)]]+Table4[[#This Row],[Hf (J/kg)]])</f>
        <v/>
      </c>
      <c r="V1748" s="95" t="str">
        <f>IF(Table4[[#This Row],[Segment]]="","",Table4[[#This Row],[Total Friction Loss (J/kg)]]*Table3[Density (kg/m3)])</f>
        <v/>
      </c>
      <c r="W1748" s="95" t="str">
        <f>IF(Table4[[#This Row],[Segment]]="","",Table4[[#This Row],[Total Pressure Drop (Pa)]]/1000)</f>
        <v/>
      </c>
      <c r="Y1748" s="82" t="str">
        <f>IF('Set Up'!D1971="","",'Set Up'!D1971)</f>
        <v/>
      </c>
      <c r="Z1748" s="82" t="str">
        <f>IF('Set Up'!E1971="","",'Set Up'!E1971)</f>
        <v/>
      </c>
      <c r="AA1748" s="82" t="str">
        <f>IF('Set Up'!F1971="","",'Set Up'!F1971)</f>
        <v/>
      </c>
      <c r="AB1748" s="82" t="str">
        <f>IF('Set Up'!G1971="","",'Set Up'!G1971)</f>
        <v/>
      </c>
      <c r="AC1748" s="82" t="str">
        <f t="array" ref="AC1748">IF(Y1748="","",INDEX(Data!$G$4:$G$51,MATCH(Table7[[#This Row],[Fitting]]&amp;Table7[[#This Row],[Fitting Subtype]],Data!$E$4:$E$51&amp;Data!$F$4:$F$51,0)))</f>
        <v/>
      </c>
      <c r="AD1748" s="89" t="str">
        <f>IF(Table7[[#This Row],[Segment]]="","",Table7[[#This Row],[Quantity]]*Table7[[#This Row],[Kf]]*(((INDEX(Table4[Velocity (m/s)],MATCH(Table7[[#This Row],[Segment]],Table4[Segment],0)))^2)/2))</f>
        <v/>
      </c>
      <c r="AF1748" s="82" t="str">
        <f>Table4[[#This Row],[Segment]]</f>
        <v/>
      </c>
      <c r="AG1748" s="75"/>
      <c r="AH1748" s="82" t="str">
        <f>IF(Table5[[#This Row],[Segment]]="","",AG1748-Table4[[#This Row],[Total Pressure Drop (kPa)]])</f>
        <v/>
      </c>
    </row>
    <row r="1749" spans="1:34" x14ac:dyDescent="0.25">
      <c r="A1749" s="95" t="str">
        <f>IF('Set Up'!A1746="","",'Set Up'!A1746)</f>
        <v/>
      </c>
      <c r="B1749" s="75" t="s">
        <v>81</v>
      </c>
      <c r="C1749" s="85"/>
      <c r="D1749" s="86" t="str">
        <f>IF(Table4[[#This Row],[Diameter (in)]]="","",(((CONVERT(Table4[[#This Row],[Diameter (in)]],"in","m"))/2)^2)*PI())</f>
        <v/>
      </c>
      <c r="E1749" s="87" t="str">
        <f>IF(Table4[[#This Row],[Area (m2)]]="","",$D$4/Table4[[#This Row],[Area (m2)]])</f>
        <v/>
      </c>
      <c r="F1749" s="85">
        <f t="shared" si="27"/>
        <v>4.6951999999999998</v>
      </c>
      <c r="G1749" s="88" t="str">
        <f>IF(Table4[[#This Row],[Segment]]="","",(CONVERT(Table4[[#This Row],[Diameter (in)]],"in","m")*$B$4*Table4[[#This Row],[Velocity (m/s)]])/$C$4)</f>
        <v/>
      </c>
      <c r="H1749" s="96" t="str">
        <f>IF(Table4[[#This Row],[Segment]]="","",IF(Table4[[#This Row],[Teynold''s Number]]&gt;4000,"TURBULENT","LAMINAR"))</f>
        <v/>
      </c>
      <c r="I1749" s="86" t="str">
        <f>IF(Table4[[#This Row],[Segment]]="","",INDEX(Data!C1746:C1760,MATCH(Table4[Material],Data!B1746:B1760,0)))</f>
        <v/>
      </c>
      <c r="J1749" s="89" t="str">
        <f>IF(Table4[[#This Row],[ε (m)]]="","",Table4[[#This Row],[ε (m)]]/(CONVERT(Table4[[#This Row],[Diameter (in)]],"in","m")))</f>
        <v/>
      </c>
      <c r="K1749" s="96" t="str">
        <f>IF(Table4[[#This Row],[Regime]]="LAMINAR",16/Table4[[#This Row],[Teynold''s Number]],"-")</f>
        <v>-</v>
      </c>
      <c r="L1749" s="86"/>
      <c r="M1749" s="97" t="str">
        <f>IF(Table4[[#This Row],[Regime]]="TURBULENT",(((-4*LOG10(Table4[[#This Row],[ε/D]]/3.7+1.256/(Table4[[#This Row],[Teynold''s Number]]*SQRT(Table4[[#This Row],[f turbulent (guess)]]))))^-1)^2),"")</f>
        <v/>
      </c>
      <c r="N1749" s="91" t="str">
        <f>IF(Table4[[#This Row],[f turbulent]]="","",Table4[[#This Row],[f turbulent (guess)]]-Table4[[#This Row],[f turbulent]])</f>
        <v/>
      </c>
      <c r="O1749" s="87">
        <f>IF(Table4[[#This Row],[Segment]]="",0,IF(C1750="",0,IF(C1750&lt;=Table4[[#This Row],[Diameter (in)]],0,1-(D1749/D1750))))</f>
        <v>0</v>
      </c>
      <c r="P1749" s="92" t="str">
        <f>IF(Table4[[#This Row],[Segment]]="","",IF(C1749&gt;C1750,"",IF(C1750="",0.55,(0.55*(1-D1750/D1749)))))</f>
        <v/>
      </c>
      <c r="Q174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49" s="92" t="str">
        <f>IF(Table4[[#This Row],[Segment]]="","",IF(Table4[[#This Row],[Kexpansion]]="","0",((Table4[[#This Row],[Velocity (m/s)]]^2)/2)*Table4[[#This Row],[Kexpansion]]))</f>
        <v/>
      </c>
      <c r="S1749" s="92" t="str">
        <f>IF(Table4[[#This Row],[Segment]]="","",IF(Table4[[#This Row],[Kcontraction]]="","0",((Table4[[#This Row],[Velocity (m/s)]]^2)/2)*Table4[[#This Row],[Kcontraction]]))</f>
        <v/>
      </c>
      <c r="T1749" s="89" t="str">
        <f>IF(Table4[[#This Row],[Segment]]="","",SUMIF($Y$7:$Y$2000,Table4[[#This Row],[Segment]],$AD$7:$AD$2000))</f>
        <v/>
      </c>
      <c r="U1749" s="95" t="str">
        <f>IF(Table4[[#This Row],[Segment]]="","",Table4[[#This Row],[Hfriction (J/kg)]]+Table4[[#This Row],[Hexpansions (J/kg)]]+Table4[[#This Row],[Hcontractions (J/kg)]]+Table4[[#This Row],[Hf (J/kg)]])</f>
        <v/>
      </c>
      <c r="V1749" s="95" t="str">
        <f>IF(Table4[[#This Row],[Segment]]="","",Table4[[#This Row],[Total Friction Loss (J/kg)]]*Table3[Density (kg/m3)])</f>
        <v/>
      </c>
      <c r="W1749" s="95" t="str">
        <f>IF(Table4[[#This Row],[Segment]]="","",Table4[[#This Row],[Total Pressure Drop (Pa)]]/1000)</f>
        <v/>
      </c>
      <c r="Y1749" s="82" t="str">
        <f>IF('Set Up'!D1972="","",'Set Up'!D1972)</f>
        <v/>
      </c>
      <c r="Z1749" s="82" t="str">
        <f>IF('Set Up'!E1972="","",'Set Up'!E1972)</f>
        <v/>
      </c>
      <c r="AA1749" s="82" t="str">
        <f>IF('Set Up'!F1972="","",'Set Up'!F1972)</f>
        <v/>
      </c>
      <c r="AB1749" s="82" t="str">
        <f>IF('Set Up'!G1972="","",'Set Up'!G1972)</f>
        <v/>
      </c>
      <c r="AC1749" s="82" t="str">
        <f t="array" ref="AC1749">IF(Y1749="","",INDEX(Data!$G$4:$G$51,MATCH(Table7[[#This Row],[Fitting]]&amp;Table7[[#This Row],[Fitting Subtype]],Data!$E$4:$E$51&amp;Data!$F$4:$F$51,0)))</f>
        <v/>
      </c>
      <c r="AD1749" s="89" t="str">
        <f>IF(Table7[[#This Row],[Segment]]="","",Table7[[#This Row],[Quantity]]*Table7[[#This Row],[Kf]]*(((INDEX(Table4[Velocity (m/s)],MATCH(Table7[[#This Row],[Segment]],Table4[Segment],0)))^2)/2))</f>
        <v/>
      </c>
      <c r="AF1749" s="82" t="str">
        <f>Table4[[#This Row],[Segment]]</f>
        <v/>
      </c>
      <c r="AG1749" s="75"/>
      <c r="AH1749" s="82" t="str">
        <f>IF(Table5[[#This Row],[Segment]]="","",AG1749-Table4[[#This Row],[Total Pressure Drop (kPa)]])</f>
        <v/>
      </c>
    </row>
    <row r="1750" spans="1:34" x14ac:dyDescent="0.25">
      <c r="A1750" s="95" t="str">
        <f>IF('Set Up'!A1747="","",'Set Up'!A1747)</f>
        <v/>
      </c>
      <c r="B1750" s="75" t="s">
        <v>81</v>
      </c>
      <c r="C1750" s="85"/>
      <c r="D1750" s="86" t="str">
        <f>IF(Table4[[#This Row],[Diameter (in)]]="","",(((CONVERT(Table4[[#This Row],[Diameter (in)]],"in","m"))/2)^2)*PI())</f>
        <v/>
      </c>
      <c r="E1750" s="87" t="str">
        <f>IF(Table4[[#This Row],[Area (m2)]]="","",$D$4/Table4[[#This Row],[Area (m2)]])</f>
        <v/>
      </c>
      <c r="F1750" s="85">
        <f t="shared" si="27"/>
        <v>4.6951999999999998</v>
      </c>
      <c r="G1750" s="88" t="str">
        <f>IF(Table4[[#This Row],[Segment]]="","",(CONVERT(Table4[[#This Row],[Diameter (in)]],"in","m")*$B$4*Table4[[#This Row],[Velocity (m/s)]])/$C$4)</f>
        <v/>
      </c>
      <c r="H1750" s="96" t="str">
        <f>IF(Table4[[#This Row],[Segment]]="","",IF(Table4[[#This Row],[Teynold''s Number]]&gt;4000,"TURBULENT","LAMINAR"))</f>
        <v/>
      </c>
      <c r="I1750" s="86" t="str">
        <f>IF(Table4[[#This Row],[Segment]]="","",INDEX(Data!C1747:C1761,MATCH(Table4[Material],Data!B1747:B1761,0)))</f>
        <v/>
      </c>
      <c r="J1750" s="89" t="str">
        <f>IF(Table4[[#This Row],[ε (m)]]="","",Table4[[#This Row],[ε (m)]]/(CONVERT(Table4[[#This Row],[Diameter (in)]],"in","m")))</f>
        <v/>
      </c>
      <c r="K1750" s="96" t="str">
        <f>IF(Table4[[#This Row],[Regime]]="LAMINAR",16/Table4[[#This Row],[Teynold''s Number]],"-")</f>
        <v>-</v>
      </c>
      <c r="L1750" s="86"/>
      <c r="M1750" s="97" t="str">
        <f>IF(Table4[[#This Row],[Regime]]="TURBULENT",(((-4*LOG10(Table4[[#This Row],[ε/D]]/3.7+1.256/(Table4[[#This Row],[Teynold''s Number]]*SQRT(Table4[[#This Row],[f turbulent (guess)]]))))^-1)^2),"")</f>
        <v/>
      </c>
      <c r="N1750" s="91" t="str">
        <f>IF(Table4[[#This Row],[f turbulent]]="","",Table4[[#This Row],[f turbulent (guess)]]-Table4[[#This Row],[f turbulent]])</f>
        <v/>
      </c>
      <c r="O1750" s="87">
        <f>IF(Table4[[#This Row],[Segment]]="",0,IF(C1751="",0,IF(C1751&lt;=Table4[[#This Row],[Diameter (in)]],0,1-(D1750/D1751))))</f>
        <v>0</v>
      </c>
      <c r="P1750" s="92" t="str">
        <f>IF(Table4[[#This Row],[Segment]]="","",IF(C1750&gt;C1751,"",IF(C1751="",0.55,(0.55*(1-D1751/D1750)))))</f>
        <v/>
      </c>
      <c r="Q175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50" s="92" t="str">
        <f>IF(Table4[[#This Row],[Segment]]="","",IF(Table4[[#This Row],[Kexpansion]]="","0",((Table4[[#This Row],[Velocity (m/s)]]^2)/2)*Table4[[#This Row],[Kexpansion]]))</f>
        <v/>
      </c>
      <c r="S1750" s="92" t="str">
        <f>IF(Table4[[#This Row],[Segment]]="","",IF(Table4[[#This Row],[Kcontraction]]="","0",((Table4[[#This Row],[Velocity (m/s)]]^2)/2)*Table4[[#This Row],[Kcontraction]]))</f>
        <v/>
      </c>
      <c r="T1750" s="89" t="str">
        <f>IF(Table4[[#This Row],[Segment]]="","",SUMIF($Y$7:$Y$2000,Table4[[#This Row],[Segment]],$AD$7:$AD$2000))</f>
        <v/>
      </c>
      <c r="U1750" s="95" t="str">
        <f>IF(Table4[[#This Row],[Segment]]="","",Table4[[#This Row],[Hfriction (J/kg)]]+Table4[[#This Row],[Hexpansions (J/kg)]]+Table4[[#This Row],[Hcontractions (J/kg)]]+Table4[[#This Row],[Hf (J/kg)]])</f>
        <v/>
      </c>
      <c r="V1750" s="95" t="str">
        <f>IF(Table4[[#This Row],[Segment]]="","",Table4[[#This Row],[Total Friction Loss (J/kg)]]*Table3[Density (kg/m3)])</f>
        <v/>
      </c>
      <c r="W1750" s="95" t="str">
        <f>IF(Table4[[#This Row],[Segment]]="","",Table4[[#This Row],[Total Pressure Drop (Pa)]]/1000)</f>
        <v/>
      </c>
      <c r="Y1750" s="82" t="str">
        <f>IF('Set Up'!D1973="","",'Set Up'!D1973)</f>
        <v/>
      </c>
      <c r="Z1750" s="82" t="str">
        <f>IF('Set Up'!E1973="","",'Set Up'!E1973)</f>
        <v/>
      </c>
      <c r="AA1750" s="82" t="str">
        <f>IF('Set Up'!F1973="","",'Set Up'!F1973)</f>
        <v/>
      </c>
      <c r="AB1750" s="82" t="str">
        <f>IF('Set Up'!G1973="","",'Set Up'!G1973)</f>
        <v/>
      </c>
      <c r="AC1750" s="82" t="str">
        <f t="array" ref="AC1750">IF(Y1750="","",INDEX(Data!$G$4:$G$51,MATCH(Table7[[#This Row],[Fitting]]&amp;Table7[[#This Row],[Fitting Subtype]],Data!$E$4:$E$51&amp;Data!$F$4:$F$51,0)))</f>
        <v/>
      </c>
      <c r="AD1750" s="89" t="str">
        <f>IF(Table7[[#This Row],[Segment]]="","",Table7[[#This Row],[Quantity]]*Table7[[#This Row],[Kf]]*(((INDEX(Table4[Velocity (m/s)],MATCH(Table7[[#This Row],[Segment]],Table4[Segment],0)))^2)/2))</f>
        <v/>
      </c>
      <c r="AF1750" s="82" t="str">
        <f>Table4[[#This Row],[Segment]]</f>
        <v/>
      </c>
      <c r="AG1750" s="75"/>
      <c r="AH1750" s="82" t="str">
        <f>IF(Table5[[#This Row],[Segment]]="","",AG1750-Table4[[#This Row],[Total Pressure Drop (kPa)]])</f>
        <v/>
      </c>
    </row>
    <row r="1751" spans="1:34" x14ac:dyDescent="0.25">
      <c r="A1751" s="95" t="str">
        <f>IF('Set Up'!A1748="","",'Set Up'!A1748)</f>
        <v/>
      </c>
      <c r="B1751" s="75" t="s">
        <v>81</v>
      </c>
      <c r="C1751" s="85"/>
      <c r="D1751" s="86" t="str">
        <f>IF(Table4[[#This Row],[Diameter (in)]]="","",(((CONVERT(Table4[[#This Row],[Diameter (in)]],"in","m"))/2)^2)*PI())</f>
        <v/>
      </c>
      <c r="E1751" s="87" t="str">
        <f>IF(Table4[[#This Row],[Area (m2)]]="","",$D$4/Table4[[#This Row],[Area (m2)]])</f>
        <v/>
      </c>
      <c r="F1751" s="85">
        <f t="shared" si="27"/>
        <v>4.6951999999999998</v>
      </c>
      <c r="G1751" s="88" t="str">
        <f>IF(Table4[[#This Row],[Segment]]="","",(CONVERT(Table4[[#This Row],[Diameter (in)]],"in","m")*$B$4*Table4[[#This Row],[Velocity (m/s)]])/$C$4)</f>
        <v/>
      </c>
      <c r="H1751" s="96" t="str">
        <f>IF(Table4[[#This Row],[Segment]]="","",IF(Table4[[#This Row],[Teynold''s Number]]&gt;4000,"TURBULENT","LAMINAR"))</f>
        <v/>
      </c>
      <c r="I1751" s="86" t="str">
        <f>IF(Table4[[#This Row],[Segment]]="","",INDEX(Data!C1748:C1762,MATCH(Table4[Material],Data!B1748:B1762,0)))</f>
        <v/>
      </c>
      <c r="J1751" s="89" t="str">
        <f>IF(Table4[[#This Row],[ε (m)]]="","",Table4[[#This Row],[ε (m)]]/(CONVERT(Table4[[#This Row],[Diameter (in)]],"in","m")))</f>
        <v/>
      </c>
      <c r="K1751" s="96" t="str">
        <f>IF(Table4[[#This Row],[Regime]]="LAMINAR",16/Table4[[#This Row],[Teynold''s Number]],"-")</f>
        <v>-</v>
      </c>
      <c r="L1751" s="86"/>
      <c r="M1751" s="97" t="str">
        <f>IF(Table4[[#This Row],[Regime]]="TURBULENT",(((-4*LOG10(Table4[[#This Row],[ε/D]]/3.7+1.256/(Table4[[#This Row],[Teynold''s Number]]*SQRT(Table4[[#This Row],[f turbulent (guess)]]))))^-1)^2),"")</f>
        <v/>
      </c>
      <c r="N1751" s="91" t="str">
        <f>IF(Table4[[#This Row],[f turbulent]]="","",Table4[[#This Row],[f turbulent (guess)]]-Table4[[#This Row],[f turbulent]])</f>
        <v/>
      </c>
      <c r="O1751" s="87">
        <f>IF(Table4[[#This Row],[Segment]]="",0,IF(C1752="",0,IF(C1752&lt;=Table4[[#This Row],[Diameter (in)]],0,1-(D1751/D1752))))</f>
        <v>0</v>
      </c>
      <c r="P1751" s="92" t="str">
        <f>IF(Table4[[#This Row],[Segment]]="","",IF(C1751&gt;C1752,"",IF(C1752="",0.55,(0.55*(1-D1752/D1751)))))</f>
        <v/>
      </c>
      <c r="Q175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51" s="92" t="str">
        <f>IF(Table4[[#This Row],[Segment]]="","",IF(Table4[[#This Row],[Kexpansion]]="","0",((Table4[[#This Row],[Velocity (m/s)]]^2)/2)*Table4[[#This Row],[Kexpansion]]))</f>
        <v/>
      </c>
      <c r="S1751" s="92" t="str">
        <f>IF(Table4[[#This Row],[Segment]]="","",IF(Table4[[#This Row],[Kcontraction]]="","0",((Table4[[#This Row],[Velocity (m/s)]]^2)/2)*Table4[[#This Row],[Kcontraction]]))</f>
        <v/>
      </c>
      <c r="T1751" s="89" t="str">
        <f>IF(Table4[[#This Row],[Segment]]="","",SUMIF($Y$7:$Y$2000,Table4[[#This Row],[Segment]],$AD$7:$AD$2000))</f>
        <v/>
      </c>
      <c r="U1751" s="95" t="str">
        <f>IF(Table4[[#This Row],[Segment]]="","",Table4[[#This Row],[Hfriction (J/kg)]]+Table4[[#This Row],[Hexpansions (J/kg)]]+Table4[[#This Row],[Hcontractions (J/kg)]]+Table4[[#This Row],[Hf (J/kg)]])</f>
        <v/>
      </c>
      <c r="V1751" s="95" t="str">
        <f>IF(Table4[[#This Row],[Segment]]="","",Table4[[#This Row],[Total Friction Loss (J/kg)]]*Table3[Density (kg/m3)])</f>
        <v/>
      </c>
      <c r="W1751" s="95" t="str">
        <f>IF(Table4[[#This Row],[Segment]]="","",Table4[[#This Row],[Total Pressure Drop (Pa)]]/1000)</f>
        <v/>
      </c>
      <c r="Y1751" s="82" t="str">
        <f>IF('Set Up'!D1974="","",'Set Up'!D1974)</f>
        <v/>
      </c>
      <c r="Z1751" s="82" t="str">
        <f>IF('Set Up'!E1974="","",'Set Up'!E1974)</f>
        <v/>
      </c>
      <c r="AA1751" s="82" t="str">
        <f>IF('Set Up'!F1974="","",'Set Up'!F1974)</f>
        <v/>
      </c>
      <c r="AB1751" s="82" t="str">
        <f>IF('Set Up'!G1974="","",'Set Up'!G1974)</f>
        <v/>
      </c>
      <c r="AC1751" s="82" t="str">
        <f t="array" ref="AC1751">IF(Y1751="","",INDEX(Data!$G$4:$G$51,MATCH(Table7[[#This Row],[Fitting]]&amp;Table7[[#This Row],[Fitting Subtype]],Data!$E$4:$E$51&amp;Data!$F$4:$F$51,0)))</f>
        <v/>
      </c>
      <c r="AD1751" s="89" t="str">
        <f>IF(Table7[[#This Row],[Segment]]="","",Table7[[#This Row],[Quantity]]*Table7[[#This Row],[Kf]]*(((INDEX(Table4[Velocity (m/s)],MATCH(Table7[[#This Row],[Segment]],Table4[Segment],0)))^2)/2))</f>
        <v/>
      </c>
      <c r="AF1751" s="82" t="str">
        <f>Table4[[#This Row],[Segment]]</f>
        <v/>
      </c>
      <c r="AG1751" s="75"/>
      <c r="AH1751" s="82" t="str">
        <f>IF(Table5[[#This Row],[Segment]]="","",AG1751-Table4[[#This Row],[Total Pressure Drop (kPa)]])</f>
        <v/>
      </c>
    </row>
    <row r="1752" spans="1:34" x14ac:dyDescent="0.25">
      <c r="A1752" s="95" t="str">
        <f>IF('Set Up'!A1749="","",'Set Up'!A1749)</f>
        <v/>
      </c>
      <c r="B1752" s="75" t="s">
        <v>81</v>
      </c>
      <c r="C1752" s="85"/>
      <c r="D1752" s="86" t="str">
        <f>IF(Table4[[#This Row],[Diameter (in)]]="","",(((CONVERT(Table4[[#This Row],[Diameter (in)]],"in","m"))/2)^2)*PI())</f>
        <v/>
      </c>
      <c r="E1752" s="87" t="str">
        <f>IF(Table4[[#This Row],[Area (m2)]]="","",$D$4/Table4[[#This Row],[Area (m2)]])</f>
        <v/>
      </c>
      <c r="F1752" s="85">
        <f t="shared" si="27"/>
        <v>4.6951999999999998</v>
      </c>
      <c r="G1752" s="88" t="str">
        <f>IF(Table4[[#This Row],[Segment]]="","",(CONVERT(Table4[[#This Row],[Diameter (in)]],"in","m")*$B$4*Table4[[#This Row],[Velocity (m/s)]])/$C$4)</f>
        <v/>
      </c>
      <c r="H1752" s="96" t="str">
        <f>IF(Table4[[#This Row],[Segment]]="","",IF(Table4[[#This Row],[Teynold''s Number]]&gt;4000,"TURBULENT","LAMINAR"))</f>
        <v/>
      </c>
      <c r="I1752" s="86" t="str">
        <f>IF(Table4[[#This Row],[Segment]]="","",INDEX(Data!C1749:C1763,MATCH(Table4[Material],Data!B1749:B1763,0)))</f>
        <v/>
      </c>
      <c r="J1752" s="89" t="str">
        <f>IF(Table4[[#This Row],[ε (m)]]="","",Table4[[#This Row],[ε (m)]]/(CONVERT(Table4[[#This Row],[Diameter (in)]],"in","m")))</f>
        <v/>
      </c>
      <c r="K1752" s="96" t="str">
        <f>IF(Table4[[#This Row],[Regime]]="LAMINAR",16/Table4[[#This Row],[Teynold''s Number]],"-")</f>
        <v>-</v>
      </c>
      <c r="L1752" s="86"/>
      <c r="M1752" s="97" t="str">
        <f>IF(Table4[[#This Row],[Regime]]="TURBULENT",(((-4*LOG10(Table4[[#This Row],[ε/D]]/3.7+1.256/(Table4[[#This Row],[Teynold''s Number]]*SQRT(Table4[[#This Row],[f turbulent (guess)]]))))^-1)^2),"")</f>
        <v/>
      </c>
      <c r="N1752" s="91" t="str">
        <f>IF(Table4[[#This Row],[f turbulent]]="","",Table4[[#This Row],[f turbulent (guess)]]-Table4[[#This Row],[f turbulent]])</f>
        <v/>
      </c>
      <c r="O1752" s="87">
        <f>IF(Table4[[#This Row],[Segment]]="",0,IF(C1753="",0,IF(C1753&lt;=Table4[[#This Row],[Diameter (in)]],0,1-(D1752/D1753))))</f>
        <v>0</v>
      </c>
      <c r="P1752" s="92" t="str">
        <f>IF(Table4[[#This Row],[Segment]]="","",IF(C1752&gt;C1753,"",IF(C1753="",0.55,(0.55*(1-D1753/D1752)))))</f>
        <v/>
      </c>
      <c r="Q175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52" s="92" t="str">
        <f>IF(Table4[[#This Row],[Segment]]="","",IF(Table4[[#This Row],[Kexpansion]]="","0",((Table4[[#This Row],[Velocity (m/s)]]^2)/2)*Table4[[#This Row],[Kexpansion]]))</f>
        <v/>
      </c>
      <c r="S1752" s="92" t="str">
        <f>IF(Table4[[#This Row],[Segment]]="","",IF(Table4[[#This Row],[Kcontraction]]="","0",((Table4[[#This Row],[Velocity (m/s)]]^2)/2)*Table4[[#This Row],[Kcontraction]]))</f>
        <v/>
      </c>
      <c r="T1752" s="89" t="str">
        <f>IF(Table4[[#This Row],[Segment]]="","",SUMIF($Y$7:$Y$2000,Table4[[#This Row],[Segment]],$AD$7:$AD$2000))</f>
        <v/>
      </c>
      <c r="U1752" s="95" t="str">
        <f>IF(Table4[[#This Row],[Segment]]="","",Table4[[#This Row],[Hfriction (J/kg)]]+Table4[[#This Row],[Hexpansions (J/kg)]]+Table4[[#This Row],[Hcontractions (J/kg)]]+Table4[[#This Row],[Hf (J/kg)]])</f>
        <v/>
      </c>
      <c r="V1752" s="95" t="str">
        <f>IF(Table4[[#This Row],[Segment]]="","",Table4[[#This Row],[Total Friction Loss (J/kg)]]*Table3[Density (kg/m3)])</f>
        <v/>
      </c>
      <c r="W1752" s="95" t="str">
        <f>IF(Table4[[#This Row],[Segment]]="","",Table4[[#This Row],[Total Pressure Drop (Pa)]]/1000)</f>
        <v/>
      </c>
      <c r="Y1752" s="82" t="str">
        <f>IF('Set Up'!D1975="","",'Set Up'!D1975)</f>
        <v/>
      </c>
      <c r="Z1752" s="82" t="str">
        <f>IF('Set Up'!E1975="","",'Set Up'!E1975)</f>
        <v/>
      </c>
      <c r="AA1752" s="82" t="str">
        <f>IF('Set Up'!F1975="","",'Set Up'!F1975)</f>
        <v/>
      </c>
      <c r="AB1752" s="82" t="str">
        <f>IF('Set Up'!G1975="","",'Set Up'!G1975)</f>
        <v/>
      </c>
      <c r="AC1752" s="82" t="str">
        <f t="array" ref="AC1752">IF(Y1752="","",INDEX(Data!$G$4:$G$51,MATCH(Table7[[#This Row],[Fitting]]&amp;Table7[[#This Row],[Fitting Subtype]],Data!$E$4:$E$51&amp;Data!$F$4:$F$51,0)))</f>
        <v/>
      </c>
      <c r="AD1752" s="89" t="str">
        <f>IF(Table7[[#This Row],[Segment]]="","",Table7[[#This Row],[Quantity]]*Table7[[#This Row],[Kf]]*(((INDEX(Table4[Velocity (m/s)],MATCH(Table7[[#This Row],[Segment]],Table4[Segment],0)))^2)/2))</f>
        <v/>
      </c>
      <c r="AF1752" s="82" t="str">
        <f>Table4[[#This Row],[Segment]]</f>
        <v/>
      </c>
      <c r="AG1752" s="75"/>
      <c r="AH1752" s="82" t="str">
        <f>IF(Table5[[#This Row],[Segment]]="","",AG1752-Table4[[#This Row],[Total Pressure Drop (kPa)]])</f>
        <v/>
      </c>
    </row>
    <row r="1753" spans="1:34" x14ac:dyDescent="0.25">
      <c r="A1753" s="95" t="str">
        <f>IF('Set Up'!A1750="","",'Set Up'!A1750)</f>
        <v/>
      </c>
      <c r="B1753" s="75" t="s">
        <v>81</v>
      </c>
      <c r="C1753" s="85"/>
      <c r="D1753" s="86" t="str">
        <f>IF(Table4[[#This Row],[Diameter (in)]]="","",(((CONVERT(Table4[[#This Row],[Diameter (in)]],"in","m"))/2)^2)*PI())</f>
        <v/>
      </c>
      <c r="E1753" s="87" t="str">
        <f>IF(Table4[[#This Row],[Area (m2)]]="","",$D$4/Table4[[#This Row],[Area (m2)]])</f>
        <v/>
      </c>
      <c r="F1753" s="85">
        <f t="shared" si="27"/>
        <v>4.6951999999999998</v>
      </c>
      <c r="G1753" s="88" t="str">
        <f>IF(Table4[[#This Row],[Segment]]="","",(CONVERT(Table4[[#This Row],[Diameter (in)]],"in","m")*$B$4*Table4[[#This Row],[Velocity (m/s)]])/$C$4)</f>
        <v/>
      </c>
      <c r="H1753" s="96" t="str">
        <f>IF(Table4[[#This Row],[Segment]]="","",IF(Table4[[#This Row],[Teynold''s Number]]&gt;4000,"TURBULENT","LAMINAR"))</f>
        <v/>
      </c>
      <c r="I1753" s="86" t="str">
        <f>IF(Table4[[#This Row],[Segment]]="","",INDEX(Data!C1750:C1764,MATCH(Table4[Material],Data!B1750:B1764,0)))</f>
        <v/>
      </c>
      <c r="J1753" s="89" t="str">
        <f>IF(Table4[[#This Row],[ε (m)]]="","",Table4[[#This Row],[ε (m)]]/(CONVERT(Table4[[#This Row],[Diameter (in)]],"in","m")))</f>
        <v/>
      </c>
      <c r="K1753" s="96" t="str">
        <f>IF(Table4[[#This Row],[Regime]]="LAMINAR",16/Table4[[#This Row],[Teynold''s Number]],"-")</f>
        <v>-</v>
      </c>
      <c r="L1753" s="86"/>
      <c r="M1753" s="97" t="str">
        <f>IF(Table4[[#This Row],[Regime]]="TURBULENT",(((-4*LOG10(Table4[[#This Row],[ε/D]]/3.7+1.256/(Table4[[#This Row],[Teynold''s Number]]*SQRT(Table4[[#This Row],[f turbulent (guess)]]))))^-1)^2),"")</f>
        <v/>
      </c>
      <c r="N1753" s="91" t="str">
        <f>IF(Table4[[#This Row],[f turbulent]]="","",Table4[[#This Row],[f turbulent (guess)]]-Table4[[#This Row],[f turbulent]])</f>
        <v/>
      </c>
      <c r="O1753" s="87">
        <f>IF(Table4[[#This Row],[Segment]]="",0,IF(C1754="",0,IF(C1754&lt;=Table4[[#This Row],[Diameter (in)]],0,1-(D1753/D1754))))</f>
        <v>0</v>
      </c>
      <c r="P1753" s="92" t="str">
        <f>IF(Table4[[#This Row],[Segment]]="","",IF(C1753&gt;C1754,"",IF(C1754="",0.55,(0.55*(1-D1754/D1753)))))</f>
        <v/>
      </c>
      <c r="Q175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53" s="92" t="str">
        <f>IF(Table4[[#This Row],[Segment]]="","",IF(Table4[[#This Row],[Kexpansion]]="","0",((Table4[[#This Row],[Velocity (m/s)]]^2)/2)*Table4[[#This Row],[Kexpansion]]))</f>
        <v/>
      </c>
      <c r="S1753" s="92" t="str">
        <f>IF(Table4[[#This Row],[Segment]]="","",IF(Table4[[#This Row],[Kcontraction]]="","0",((Table4[[#This Row],[Velocity (m/s)]]^2)/2)*Table4[[#This Row],[Kcontraction]]))</f>
        <v/>
      </c>
      <c r="T1753" s="89" t="str">
        <f>IF(Table4[[#This Row],[Segment]]="","",SUMIF($Y$7:$Y$2000,Table4[[#This Row],[Segment]],$AD$7:$AD$2000))</f>
        <v/>
      </c>
      <c r="U1753" s="95" t="str">
        <f>IF(Table4[[#This Row],[Segment]]="","",Table4[[#This Row],[Hfriction (J/kg)]]+Table4[[#This Row],[Hexpansions (J/kg)]]+Table4[[#This Row],[Hcontractions (J/kg)]]+Table4[[#This Row],[Hf (J/kg)]])</f>
        <v/>
      </c>
      <c r="V1753" s="95" t="str">
        <f>IF(Table4[[#This Row],[Segment]]="","",Table4[[#This Row],[Total Friction Loss (J/kg)]]*Table3[Density (kg/m3)])</f>
        <v/>
      </c>
      <c r="W1753" s="95" t="str">
        <f>IF(Table4[[#This Row],[Segment]]="","",Table4[[#This Row],[Total Pressure Drop (Pa)]]/1000)</f>
        <v/>
      </c>
      <c r="Y1753" s="82" t="str">
        <f>IF('Set Up'!D1976="","",'Set Up'!D1976)</f>
        <v/>
      </c>
      <c r="Z1753" s="82" t="str">
        <f>IF('Set Up'!E1976="","",'Set Up'!E1976)</f>
        <v/>
      </c>
      <c r="AA1753" s="82" t="str">
        <f>IF('Set Up'!F1976="","",'Set Up'!F1976)</f>
        <v/>
      </c>
      <c r="AB1753" s="82" t="str">
        <f>IF('Set Up'!G1976="","",'Set Up'!G1976)</f>
        <v/>
      </c>
      <c r="AC1753" s="82" t="str">
        <f t="array" ref="AC1753">IF(Y1753="","",INDEX(Data!$G$4:$G$51,MATCH(Table7[[#This Row],[Fitting]]&amp;Table7[[#This Row],[Fitting Subtype]],Data!$E$4:$E$51&amp;Data!$F$4:$F$51,0)))</f>
        <v/>
      </c>
      <c r="AD1753" s="89" t="str">
        <f>IF(Table7[[#This Row],[Segment]]="","",Table7[[#This Row],[Quantity]]*Table7[[#This Row],[Kf]]*(((INDEX(Table4[Velocity (m/s)],MATCH(Table7[[#This Row],[Segment]],Table4[Segment],0)))^2)/2))</f>
        <v/>
      </c>
      <c r="AF1753" s="82" t="str">
        <f>Table4[[#This Row],[Segment]]</f>
        <v/>
      </c>
      <c r="AG1753" s="75"/>
      <c r="AH1753" s="82" t="str">
        <f>IF(Table5[[#This Row],[Segment]]="","",AG1753-Table4[[#This Row],[Total Pressure Drop (kPa)]])</f>
        <v/>
      </c>
    </row>
    <row r="1754" spans="1:34" x14ac:dyDescent="0.25">
      <c r="A1754" s="95" t="str">
        <f>IF('Set Up'!A1751="","",'Set Up'!A1751)</f>
        <v/>
      </c>
      <c r="B1754" s="75" t="s">
        <v>81</v>
      </c>
      <c r="C1754" s="85"/>
      <c r="D1754" s="86" t="str">
        <f>IF(Table4[[#This Row],[Diameter (in)]]="","",(((CONVERT(Table4[[#This Row],[Diameter (in)]],"in","m"))/2)^2)*PI())</f>
        <v/>
      </c>
      <c r="E1754" s="87" t="str">
        <f>IF(Table4[[#This Row],[Area (m2)]]="","",$D$4/Table4[[#This Row],[Area (m2)]])</f>
        <v/>
      </c>
      <c r="F1754" s="85">
        <f t="shared" si="27"/>
        <v>4.6951999999999998</v>
      </c>
      <c r="G1754" s="88" t="str">
        <f>IF(Table4[[#This Row],[Segment]]="","",(CONVERT(Table4[[#This Row],[Diameter (in)]],"in","m")*$B$4*Table4[[#This Row],[Velocity (m/s)]])/$C$4)</f>
        <v/>
      </c>
      <c r="H1754" s="96" t="str">
        <f>IF(Table4[[#This Row],[Segment]]="","",IF(Table4[[#This Row],[Teynold''s Number]]&gt;4000,"TURBULENT","LAMINAR"))</f>
        <v/>
      </c>
      <c r="I1754" s="86" t="str">
        <f>IF(Table4[[#This Row],[Segment]]="","",INDEX(Data!C1751:C1765,MATCH(Table4[Material],Data!B1751:B1765,0)))</f>
        <v/>
      </c>
      <c r="J1754" s="89" t="str">
        <f>IF(Table4[[#This Row],[ε (m)]]="","",Table4[[#This Row],[ε (m)]]/(CONVERT(Table4[[#This Row],[Diameter (in)]],"in","m")))</f>
        <v/>
      </c>
      <c r="K1754" s="96" t="str">
        <f>IF(Table4[[#This Row],[Regime]]="LAMINAR",16/Table4[[#This Row],[Teynold''s Number]],"-")</f>
        <v>-</v>
      </c>
      <c r="L1754" s="86"/>
      <c r="M1754" s="97" t="str">
        <f>IF(Table4[[#This Row],[Regime]]="TURBULENT",(((-4*LOG10(Table4[[#This Row],[ε/D]]/3.7+1.256/(Table4[[#This Row],[Teynold''s Number]]*SQRT(Table4[[#This Row],[f turbulent (guess)]]))))^-1)^2),"")</f>
        <v/>
      </c>
      <c r="N1754" s="91" t="str">
        <f>IF(Table4[[#This Row],[f turbulent]]="","",Table4[[#This Row],[f turbulent (guess)]]-Table4[[#This Row],[f turbulent]])</f>
        <v/>
      </c>
      <c r="O1754" s="87">
        <f>IF(Table4[[#This Row],[Segment]]="",0,IF(C1755="",0,IF(C1755&lt;=Table4[[#This Row],[Diameter (in)]],0,1-(D1754/D1755))))</f>
        <v>0</v>
      </c>
      <c r="P1754" s="92" t="str">
        <f>IF(Table4[[#This Row],[Segment]]="","",IF(C1754&gt;C1755,"",IF(C1755="",0.55,(0.55*(1-D1755/D1754)))))</f>
        <v/>
      </c>
      <c r="Q175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54" s="92" t="str">
        <f>IF(Table4[[#This Row],[Segment]]="","",IF(Table4[[#This Row],[Kexpansion]]="","0",((Table4[[#This Row],[Velocity (m/s)]]^2)/2)*Table4[[#This Row],[Kexpansion]]))</f>
        <v/>
      </c>
      <c r="S1754" s="92" t="str">
        <f>IF(Table4[[#This Row],[Segment]]="","",IF(Table4[[#This Row],[Kcontraction]]="","0",((Table4[[#This Row],[Velocity (m/s)]]^2)/2)*Table4[[#This Row],[Kcontraction]]))</f>
        <v/>
      </c>
      <c r="T1754" s="89" t="str">
        <f>IF(Table4[[#This Row],[Segment]]="","",SUMIF($Y$7:$Y$2000,Table4[[#This Row],[Segment]],$AD$7:$AD$2000))</f>
        <v/>
      </c>
      <c r="U1754" s="95" t="str">
        <f>IF(Table4[[#This Row],[Segment]]="","",Table4[[#This Row],[Hfriction (J/kg)]]+Table4[[#This Row],[Hexpansions (J/kg)]]+Table4[[#This Row],[Hcontractions (J/kg)]]+Table4[[#This Row],[Hf (J/kg)]])</f>
        <v/>
      </c>
      <c r="V1754" s="95" t="str">
        <f>IF(Table4[[#This Row],[Segment]]="","",Table4[[#This Row],[Total Friction Loss (J/kg)]]*Table3[Density (kg/m3)])</f>
        <v/>
      </c>
      <c r="W1754" s="95" t="str">
        <f>IF(Table4[[#This Row],[Segment]]="","",Table4[[#This Row],[Total Pressure Drop (Pa)]]/1000)</f>
        <v/>
      </c>
      <c r="Y1754" s="82" t="str">
        <f>IF('Set Up'!D1977="","",'Set Up'!D1977)</f>
        <v/>
      </c>
      <c r="Z1754" s="82" t="str">
        <f>IF('Set Up'!E1977="","",'Set Up'!E1977)</f>
        <v/>
      </c>
      <c r="AA1754" s="82" t="str">
        <f>IF('Set Up'!F1977="","",'Set Up'!F1977)</f>
        <v/>
      </c>
      <c r="AB1754" s="82" t="str">
        <f>IF('Set Up'!G1977="","",'Set Up'!G1977)</f>
        <v/>
      </c>
      <c r="AC1754" s="82" t="str">
        <f t="array" ref="AC1754">IF(Y1754="","",INDEX(Data!$G$4:$G$51,MATCH(Table7[[#This Row],[Fitting]]&amp;Table7[[#This Row],[Fitting Subtype]],Data!$E$4:$E$51&amp;Data!$F$4:$F$51,0)))</f>
        <v/>
      </c>
      <c r="AD1754" s="89" t="str">
        <f>IF(Table7[[#This Row],[Segment]]="","",Table7[[#This Row],[Quantity]]*Table7[[#This Row],[Kf]]*(((INDEX(Table4[Velocity (m/s)],MATCH(Table7[[#This Row],[Segment]],Table4[Segment],0)))^2)/2))</f>
        <v/>
      </c>
      <c r="AF1754" s="82" t="str">
        <f>Table4[[#This Row],[Segment]]</f>
        <v/>
      </c>
      <c r="AG1754" s="75"/>
      <c r="AH1754" s="82" t="str">
        <f>IF(Table5[[#This Row],[Segment]]="","",AG1754-Table4[[#This Row],[Total Pressure Drop (kPa)]])</f>
        <v/>
      </c>
    </row>
    <row r="1755" spans="1:34" x14ac:dyDescent="0.25">
      <c r="A1755" s="95" t="str">
        <f>IF('Set Up'!A1752="","",'Set Up'!A1752)</f>
        <v/>
      </c>
      <c r="B1755" s="75" t="s">
        <v>81</v>
      </c>
      <c r="C1755" s="85"/>
      <c r="D1755" s="86" t="str">
        <f>IF(Table4[[#This Row],[Diameter (in)]]="","",(((CONVERT(Table4[[#This Row],[Diameter (in)]],"in","m"))/2)^2)*PI())</f>
        <v/>
      </c>
      <c r="E1755" s="87" t="str">
        <f>IF(Table4[[#This Row],[Area (m2)]]="","",$D$4/Table4[[#This Row],[Area (m2)]])</f>
        <v/>
      </c>
      <c r="F1755" s="85">
        <f t="shared" si="27"/>
        <v>4.6951999999999998</v>
      </c>
      <c r="G1755" s="88" t="str">
        <f>IF(Table4[[#This Row],[Segment]]="","",(CONVERT(Table4[[#This Row],[Diameter (in)]],"in","m")*$B$4*Table4[[#This Row],[Velocity (m/s)]])/$C$4)</f>
        <v/>
      </c>
      <c r="H1755" s="96" t="str">
        <f>IF(Table4[[#This Row],[Segment]]="","",IF(Table4[[#This Row],[Teynold''s Number]]&gt;4000,"TURBULENT","LAMINAR"))</f>
        <v/>
      </c>
      <c r="I1755" s="86" t="str">
        <f>IF(Table4[[#This Row],[Segment]]="","",INDEX(Data!C1752:C1766,MATCH(Table4[Material],Data!B1752:B1766,0)))</f>
        <v/>
      </c>
      <c r="J1755" s="89" t="str">
        <f>IF(Table4[[#This Row],[ε (m)]]="","",Table4[[#This Row],[ε (m)]]/(CONVERT(Table4[[#This Row],[Diameter (in)]],"in","m")))</f>
        <v/>
      </c>
      <c r="K1755" s="96" t="str">
        <f>IF(Table4[[#This Row],[Regime]]="LAMINAR",16/Table4[[#This Row],[Teynold''s Number]],"-")</f>
        <v>-</v>
      </c>
      <c r="L1755" s="86"/>
      <c r="M1755" s="97" t="str">
        <f>IF(Table4[[#This Row],[Regime]]="TURBULENT",(((-4*LOG10(Table4[[#This Row],[ε/D]]/3.7+1.256/(Table4[[#This Row],[Teynold''s Number]]*SQRT(Table4[[#This Row],[f turbulent (guess)]]))))^-1)^2),"")</f>
        <v/>
      </c>
      <c r="N1755" s="91" t="str">
        <f>IF(Table4[[#This Row],[f turbulent]]="","",Table4[[#This Row],[f turbulent (guess)]]-Table4[[#This Row],[f turbulent]])</f>
        <v/>
      </c>
      <c r="O1755" s="87">
        <f>IF(Table4[[#This Row],[Segment]]="",0,IF(C1756="",0,IF(C1756&lt;=Table4[[#This Row],[Diameter (in)]],0,1-(D1755/D1756))))</f>
        <v>0</v>
      </c>
      <c r="P1755" s="92" t="str">
        <f>IF(Table4[[#This Row],[Segment]]="","",IF(C1755&gt;C1756,"",IF(C1756="",0.55,(0.55*(1-D1756/D1755)))))</f>
        <v/>
      </c>
      <c r="Q175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55" s="92" t="str">
        <f>IF(Table4[[#This Row],[Segment]]="","",IF(Table4[[#This Row],[Kexpansion]]="","0",((Table4[[#This Row],[Velocity (m/s)]]^2)/2)*Table4[[#This Row],[Kexpansion]]))</f>
        <v/>
      </c>
      <c r="S1755" s="92" t="str">
        <f>IF(Table4[[#This Row],[Segment]]="","",IF(Table4[[#This Row],[Kcontraction]]="","0",((Table4[[#This Row],[Velocity (m/s)]]^2)/2)*Table4[[#This Row],[Kcontraction]]))</f>
        <v/>
      </c>
      <c r="T1755" s="89" t="str">
        <f>IF(Table4[[#This Row],[Segment]]="","",SUMIF($Y$7:$Y$2000,Table4[[#This Row],[Segment]],$AD$7:$AD$2000))</f>
        <v/>
      </c>
      <c r="U1755" s="95" t="str">
        <f>IF(Table4[[#This Row],[Segment]]="","",Table4[[#This Row],[Hfriction (J/kg)]]+Table4[[#This Row],[Hexpansions (J/kg)]]+Table4[[#This Row],[Hcontractions (J/kg)]]+Table4[[#This Row],[Hf (J/kg)]])</f>
        <v/>
      </c>
      <c r="V1755" s="95" t="str">
        <f>IF(Table4[[#This Row],[Segment]]="","",Table4[[#This Row],[Total Friction Loss (J/kg)]]*Table3[Density (kg/m3)])</f>
        <v/>
      </c>
      <c r="W1755" s="95" t="str">
        <f>IF(Table4[[#This Row],[Segment]]="","",Table4[[#This Row],[Total Pressure Drop (Pa)]]/1000)</f>
        <v/>
      </c>
      <c r="Y1755" s="82" t="str">
        <f>IF('Set Up'!D1978="","",'Set Up'!D1978)</f>
        <v/>
      </c>
      <c r="Z1755" s="82" t="str">
        <f>IF('Set Up'!E1978="","",'Set Up'!E1978)</f>
        <v/>
      </c>
      <c r="AA1755" s="82" t="str">
        <f>IF('Set Up'!F1978="","",'Set Up'!F1978)</f>
        <v/>
      </c>
      <c r="AB1755" s="82" t="str">
        <f>IF('Set Up'!G1978="","",'Set Up'!G1978)</f>
        <v/>
      </c>
      <c r="AC1755" s="82" t="str">
        <f t="array" ref="AC1755">IF(Y1755="","",INDEX(Data!$G$4:$G$51,MATCH(Table7[[#This Row],[Fitting]]&amp;Table7[[#This Row],[Fitting Subtype]],Data!$E$4:$E$51&amp;Data!$F$4:$F$51,0)))</f>
        <v/>
      </c>
      <c r="AD1755" s="89" t="str">
        <f>IF(Table7[[#This Row],[Segment]]="","",Table7[[#This Row],[Quantity]]*Table7[[#This Row],[Kf]]*(((INDEX(Table4[Velocity (m/s)],MATCH(Table7[[#This Row],[Segment]],Table4[Segment],0)))^2)/2))</f>
        <v/>
      </c>
      <c r="AF1755" s="82" t="str">
        <f>Table4[[#This Row],[Segment]]</f>
        <v/>
      </c>
      <c r="AG1755" s="75"/>
      <c r="AH1755" s="82" t="str">
        <f>IF(Table5[[#This Row],[Segment]]="","",AG1755-Table4[[#This Row],[Total Pressure Drop (kPa)]])</f>
        <v/>
      </c>
    </row>
    <row r="1756" spans="1:34" x14ac:dyDescent="0.25">
      <c r="A1756" s="95" t="str">
        <f>IF('Set Up'!A1753="","",'Set Up'!A1753)</f>
        <v/>
      </c>
      <c r="B1756" s="75" t="s">
        <v>81</v>
      </c>
      <c r="C1756" s="85"/>
      <c r="D1756" s="86" t="str">
        <f>IF(Table4[[#This Row],[Diameter (in)]]="","",(((CONVERT(Table4[[#This Row],[Diameter (in)]],"in","m"))/2)^2)*PI())</f>
        <v/>
      </c>
      <c r="E1756" s="87" t="str">
        <f>IF(Table4[[#This Row],[Area (m2)]]="","",$D$4/Table4[[#This Row],[Area (m2)]])</f>
        <v/>
      </c>
      <c r="F1756" s="85">
        <f t="shared" si="27"/>
        <v>4.6951999999999998</v>
      </c>
      <c r="G1756" s="88" t="str">
        <f>IF(Table4[[#This Row],[Segment]]="","",(CONVERT(Table4[[#This Row],[Diameter (in)]],"in","m")*$B$4*Table4[[#This Row],[Velocity (m/s)]])/$C$4)</f>
        <v/>
      </c>
      <c r="H1756" s="96" t="str">
        <f>IF(Table4[[#This Row],[Segment]]="","",IF(Table4[[#This Row],[Teynold''s Number]]&gt;4000,"TURBULENT","LAMINAR"))</f>
        <v/>
      </c>
      <c r="I1756" s="86" t="str">
        <f>IF(Table4[[#This Row],[Segment]]="","",INDEX(Data!C1753:C1767,MATCH(Table4[Material],Data!B1753:B1767,0)))</f>
        <v/>
      </c>
      <c r="J1756" s="89" t="str">
        <f>IF(Table4[[#This Row],[ε (m)]]="","",Table4[[#This Row],[ε (m)]]/(CONVERT(Table4[[#This Row],[Diameter (in)]],"in","m")))</f>
        <v/>
      </c>
      <c r="K1756" s="96" t="str">
        <f>IF(Table4[[#This Row],[Regime]]="LAMINAR",16/Table4[[#This Row],[Teynold''s Number]],"-")</f>
        <v>-</v>
      </c>
      <c r="L1756" s="86"/>
      <c r="M1756" s="97" t="str">
        <f>IF(Table4[[#This Row],[Regime]]="TURBULENT",(((-4*LOG10(Table4[[#This Row],[ε/D]]/3.7+1.256/(Table4[[#This Row],[Teynold''s Number]]*SQRT(Table4[[#This Row],[f turbulent (guess)]]))))^-1)^2),"")</f>
        <v/>
      </c>
      <c r="N1756" s="91" t="str">
        <f>IF(Table4[[#This Row],[f turbulent]]="","",Table4[[#This Row],[f turbulent (guess)]]-Table4[[#This Row],[f turbulent]])</f>
        <v/>
      </c>
      <c r="O1756" s="87">
        <f>IF(Table4[[#This Row],[Segment]]="",0,IF(C1757="",0,IF(C1757&lt;=Table4[[#This Row],[Diameter (in)]],0,1-(D1756/D1757))))</f>
        <v>0</v>
      </c>
      <c r="P1756" s="92" t="str">
        <f>IF(Table4[[#This Row],[Segment]]="","",IF(C1756&gt;C1757,"",IF(C1757="",0.55,(0.55*(1-D1757/D1756)))))</f>
        <v/>
      </c>
      <c r="Q175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56" s="92" t="str">
        <f>IF(Table4[[#This Row],[Segment]]="","",IF(Table4[[#This Row],[Kexpansion]]="","0",((Table4[[#This Row],[Velocity (m/s)]]^2)/2)*Table4[[#This Row],[Kexpansion]]))</f>
        <v/>
      </c>
      <c r="S1756" s="92" t="str">
        <f>IF(Table4[[#This Row],[Segment]]="","",IF(Table4[[#This Row],[Kcontraction]]="","0",((Table4[[#This Row],[Velocity (m/s)]]^2)/2)*Table4[[#This Row],[Kcontraction]]))</f>
        <v/>
      </c>
      <c r="T1756" s="89" t="str">
        <f>IF(Table4[[#This Row],[Segment]]="","",SUMIF($Y$7:$Y$2000,Table4[[#This Row],[Segment]],$AD$7:$AD$2000))</f>
        <v/>
      </c>
      <c r="U1756" s="95" t="str">
        <f>IF(Table4[[#This Row],[Segment]]="","",Table4[[#This Row],[Hfriction (J/kg)]]+Table4[[#This Row],[Hexpansions (J/kg)]]+Table4[[#This Row],[Hcontractions (J/kg)]]+Table4[[#This Row],[Hf (J/kg)]])</f>
        <v/>
      </c>
      <c r="V1756" s="95" t="str">
        <f>IF(Table4[[#This Row],[Segment]]="","",Table4[[#This Row],[Total Friction Loss (J/kg)]]*Table3[Density (kg/m3)])</f>
        <v/>
      </c>
      <c r="W1756" s="95" t="str">
        <f>IF(Table4[[#This Row],[Segment]]="","",Table4[[#This Row],[Total Pressure Drop (Pa)]]/1000)</f>
        <v/>
      </c>
      <c r="Y1756" s="82" t="str">
        <f>IF('Set Up'!D1979="","",'Set Up'!D1979)</f>
        <v/>
      </c>
      <c r="Z1756" s="82" t="str">
        <f>IF('Set Up'!E1979="","",'Set Up'!E1979)</f>
        <v/>
      </c>
      <c r="AA1756" s="82" t="str">
        <f>IF('Set Up'!F1979="","",'Set Up'!F1979)</f>
        <v/>
      </c>
      <c r="AB1756" s="82" t="str">
        <f>IF('Set Up'!G1979="","",'Set Up'!G1979)</f>
        <v/>
      </c>
      <c r="AC1756" s="82" t="str">
        <f t="array" ref="AC1756">IF(Y1756="","",INDEX(Data!$G$4:$G$51,MATCH(Table7[[#This Row],[Fitting]]&amp;Table7[[#This Row],[Fitting Subtype]],Data!$E$4:$E$51&amp;Data!$F$4:$F$51,0)))</f>
        <v/>
      </c>
      <c r="AD1756" s="89" t="str">
        <f>IF(Table7[[#This Row],[Segment]]="","",Table7[[#This Row],[Quantity]]*Table7[[#This Row],[Kf]]*(((INDEX(Table4[Velocity (m/s)],MATCH(Table7[[#This Row],[Segment]],Table4[Segment],0)))^2)/2))</f>
        <v/>
      </c>
      <c r="AF1756" s="82" t="str">
        <f>Table4[[#This Row],[Segment]]</f>
        <v/>
      </c>
      <c r="AG1756" s="75"/>
      <c r="AH1756" s="82" t="str">
        <f>IF(Table5[[#This Row],[Segment]]="","",AG1756-Table4[[#This Row],[Total Pressure Drop (kPa)]])</f>
        <v/>
      </c>
    </row>
    <row r="1757" spans="1:34" x14ac:dyDescent="0.25">
      <c r="A1757" s="95" t="str">
        <f>IF('Set Up'!A1754="","",'Set Up'!A1754)</f>
        <v/>
      </c>
      <c r="B1757" s="75" t="s">
        <v>81</v>
      </c>
      <c r="C1757" s="85"/>
      <c r="D1757" s="86" t="str">
        <f>IF(Table4[[#This Row],[Diameter (in)]]="","",(((CONVERT(Table4[[#This Row],[Diameter (in)]],"in","m"))/2)^2)*PI())</f>
        <v/>
      </c>
      <c r="E1757" s="87" t="str">
        <f>IF(Table4[[#This Row],[Area (m2)]]="","",$D$4/Table4[[#This Row],[Area (m2)]])</f>
        <v/>
      </c>
      <c r="F1757" s="85">
        <f t="shared" si="27"/>
        <v>4.6951999999999998</v>
      </c>
      <c r="G1757" s="88" t="str">
        <f>IF(Table4[[#This Row],[Segment]]="","",(CONVERT(Table4[[#This Row],[Diameter (in)]],"in","m")*$B$4*Table4[[#This Row],[Velocity (m/s)]])/$C$4)</f>
        <v/>
      </c>
      <c r="H1757" s="96" t="str">
        <f>IF(Table4[[#This Row],[Segment]]="","",IF(Table4[[#This Row],[Teynold''s Number]]&gt;4000,"TURBULENT","LAMINAR"))</f>
        <v/>
      </c>
      <c r="I1757" s="86" t="str">
        <f>IF(Table4[[#This Row],[Segment]]="","",INDEX(Data!C1754:C1768,MATCH(Table4[Material],Data!B1754:B1768,0)))</f>
        <v/>
      </c>
      <c r="J1757" s="89" t="str">
        <f>IF(Table4[[#This Row],[ε (m)]]="","",Table4[[#This Row],[ε (m)]]/(CONVERT(Table4[[#This Row],[Diameter (in)]],"in","m")))</f>
        <v/>
      </c>
      <c r="K1757" s="96" t="str">
        <f>IF(Table4[[#This Row],[Regime]]="LAMINAR",16/Table4[[#This Row],[Teynold''s Number]],"-")</f>
        <v>-</v>
      </c>
      <c r="L1757" s="86"/>
      <c r="M1757" s="97" t="str">
        <f>IF(Table4[[#This Row],[Regime]]="TURBULENT",(((-4*LOG10(Table4[[#This Row],[ε/D]]/3.7+1.256/(Table4[[#This Row],[Teynold''s Number]]*SQRT(Table4[[#This Row],[f turbulent (guess)]]))))^-1)^2),"")</f>
        <v/>
      </c>
      <c r="N1757" s="91" t="str">
        <f>IF(Table4[[#This Row],[f turbulent]]="","",Table4[[#This Row],[f turbulent (guess)]]-Table4[[#This Row],[f turbulent]])</f>
        <v/>
      </c>
      <c r="O1757" s="87">
        <f>IF(Table4[[#This Row],[Segment]]="",0,IF(C1758="",0,IF(C1758&lt;=Table4[[#This Row],[Diameter (in)]],0,1-(D1757/D1758))))</f>
        <v>0</v>
      </c>
      <c r="P1757" s="92" t="str">
        <f>IF(Table4[[#This Row],[Segment]]="","",IF(C1757&gt;C1758,"",IF(C1758="",0.55,(0.55*(1-D1758/D1757)))))</f>
        <v/>
      </c>
      <c r="Q175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57" s="92" t="str">
        <f>IF(Table4[[#This Row],[Segment]]="","",IF(Table4[[#This Row],[Kexpansion]]="","0",((Table4[[#This Row],[Velocity (m/s)]]^2)/2)*Table4[[#This Row],[Kexpansion]]))</f>
        <v/>
      </c>
      <c r="S1757" s="92" t="str">
        <f>IF(Table4[[#This Row],[Segment]]="","",IF(Table4[[#This Row],[Kcontraction]]="","0",((Table4[[#This Row],[Velocity (m/s)]]^2)/2)*Table4[[#This Row],[Kcontraction]]))</f>
        <v/>
      </c>
      <c r="T1757" s="89" t="str">
        <f>IF(Table4[[#This Row],[Segment]]="","",SUMIF($Y$7:$Y$2000,Table4[[#This Row],[Segment]],$AD$7:$AD$2000))</f>
        <v/>
      </c>
      <c r="U1757" s="95" t="str">
        <f>IF(Table4[[#This Row],[Segment]]="","",Table4[[#This Row],[Hfriction (J/kg)]]+Table4[[#This Row],[Hexpansions (J/kg)]]+Table4[[#This Row],[Hcontractions (J/kg)]]+Table4[[#This Row],[Hf (J/kg)]])</f>
        <v/>
      </c>
      <c r="V1757" s="95" t="str">
        <f>IF(Table4[[#This Row],[Segment]]="","",Table4[[#This Row],[Total Friction Loss (J/kg)]]*Table3[Density (kg/m3)])</f>
        <v/>
      </c>
      <c r="W1757" s="95" t="str">
        <f>IF(Table4[[#This Row],[Segment]]="","",Table4[[#This Row],[Total Pressure Drop (Pa)]]/1000)</f>
        <v/>
      </c>
      <c r="Y1757" s="82" t="str">
        <f>IF('Set Up'!D1980="","",'Set Up'!D1980)</f>
        <v/>
      </c>
      <c r="Z1757" s="82" t="str">
        <f>IF('Set Up'!E1980="","",'Set Up'!E1980)</f>
        <v/>
      </c>
      <c r="AA1757" s="82" t="str">
        <f>IF('Set Up'!F1980="","",'Set Up'!F1980)</f>
        <v/>
      </c>
      <c r="AB1757" s="82" t="str">
        <f>IF('Set Up'!G1980="","",'Set Up'!G1980)</f>
        <v/>
      </c>
      <c r="AC1757" s="82" t="str">
        <f t="array" ref="AC1757">IF(Y1757="","",INDEX(Data!$G$4:$G$51,MATCH(Table7[[#This Row],[Fitting]]&amp;Table7[[#This Row],[Fitting Subtype]],Data!$E$4:$E$51&amp;Data!$F$4:$F$51,0)))</f>
        <v/>
      </c>
      <c r="AD1757" s="89" t="str">
        <f>IF(Table7[[#This Row],[Segment]]="","",Table7[[#This Row],[Quantity]]*Table7[[#This Row],[Kf]]*(((INDEX(Table4[Velocity (m/s)],MATCH(Table7[[#This Row],[Segment]],Table4[Segment],0)))^2)/2))</f>
        <v/>
      </c>
      <c r="AF1757" s="82" t="str">
        <f>Table4[[#This Row],[Segment]]</f>
        <v/>
      </c>
      <c r="AG1757" s="75"/>
      <c r="AH1757" s="82" t="str">
        <f>IF(Table5[[#This Row],[Segment]]="","",AG1757-Table4[[#This Row],[Total Pressure Drop (kPa)]])</f>
        <v/>
      </c>
    </row>
    <row r="1758" spans="1:34" x14ac:dyDescent="0.25">
      <c r="A1758" s="95" t="str">
        <f>IF('Set Up'!A1755="","",'Set Up'!A1755)</f>
        <v/>
      </c>
      <c r="B1758" s="75" t="s">
        <v>81</v>
      </c>
      <c r="C1758" s="85"/>
      <c r="D1758" s="86" t="str">
        <f>IF(Table4[[#This Row],[Diameter (in)]]="","",(((CONVERT(Table4[[#This Row],[Diameter (in)]],"in","m"))/2)^2)*PI())</f>
        <v/>
      </c>
      <c r="E1758" s="87" t="str">
        <f>IF(Table4[[#This Row],[Area (m2)]]="","",$D$4/Table4[[#This Row],[Area (m2)]])</f>
        <v/>
      </c>
      <c r="F1758" s="85">
        <f t="shared" si="27"/>
        <v>4.6951999999999998</v>
      </c>
      <c r="G1758" s="88" t="str">
        <f>IF(Table4[[#This Row],[Segment]]="","",(CONVERT(Table4[[#This Row],[Diameter (in)]],"in","m")*$B$4*Table4[[#This Row],[Velocity (m/s)]])/$C$4)</f>
        <v/>
      </c>
      <c r="H1758" s="96" t="str">
        <f>IF(Table4[[#This Row],[Segment]]="","",IF(Table4[[#This Row],[Teynold''s Number]]&gt;4000,"TURBULENT","LAMINAR"))</f>
        <v/>
      </c>
      <c r="I1758" s="86" t="str">
        <f>IF(Table4[[#This Row],[Segment]]="","",INDEX(Data!C1755:C1769,MATCH(Table4[Material],Data!B1755:B1769,0)))</f>
        <v/>
      </c>
      <c r="J1758" s="89" t="str">
        <f>IF(Table4[[#This Row],[ε (m)]]="","",Table4[[#This Row],[ε (m)]]/(CONVERT(Table4[[#This Row],[Diameter (in)]],"in","m")))</f>
        <v/>
      </c>
      <c r="K1758" s="96" t="str">
        <f>IF(Table4[[#This Row],[Regime]]="LAMINAR",16/Table4[[#This Row],[Teynold''s Number]],"-")</f>
        <v>-</v>
      </c>
      <c r="L1758" s="86"/>
      <c r="M1758" s="97" t="str">
        <f>IF(Table4[[#This Row],[Regime]]="TURBULENT",(((-4*LOG10(Table4[[#This Row],[ε/D]]/3.7+1.256/(Table4[[#This Row],[Teynold''s Number]]*SQRT(Table4[[#This Row],[f turbulent (guess)]]))))^-1)^2),"")</f>
        <v/>
      </c>
      <c r="N1758" s="91" t="str">
        <f>IF(Table4[[#This Row],[f turbulent]]="","",Table4[[#This Row],[f turbulent (guess)]]-Table4[[#This Row],[f turbulent]])</f>
        <v/>
      </c>
      <c r="O1758" s="87">
        <f>IF(Table4[[#This Row],[Segment]]="",0,IF(C1759="",0,IF(C1759&lt;=Table4[[#This Row],[Diameter (in)]],0,1-(D1758/D1759))))</f>
        <v>0</v>
      </c>
      <c r="P1758" s="92" t="str">
        <f>IF(Table4[[#This Row],[Segment]]="","",IF(C1758&gt;C1759,"",IF(C1759="",0.55,(0.55*(1-D1759/D1758)))))</f>
        <v/>
      </c>
      <c r="Q175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58" s="92" t="str">
        <f>IF(Table4[[#This Row],[Segment]]="","",IF(Table4[[#This Row],[Kexpansion]]="","0",((Table4[[#This Row],[Velocity (m/s)]]^2)/2)*Table4[[#This Row],[Kexpansion]]))</f>
        <v/>
      </c>
      <c r="S1758" s="92" t="str">
        <f>IF(Table4[[#This Row],[Segment]]="","",IF(Table4[[#This Row],[Kcontraction]]="","0",((Table4[[#This Row],[Velocity (m/s)]]^2)/2)*Table4[[#This Row],[Kcontraction]]))</f>
        <v/>
      </c>
      <c r="T1758" s="89" t="str">
        <f>IF(Table4[[#This Row],[Segment]]="","",SUMIF($Y$7:$Y$2000,Table4[[#This Row],[Segment]],$AD$7:$AD$2000))</f>
        <v/>
      </c>
      <c r="U1758" s="95" t="str">
        <f>IF(Table4[[#This Row],[Segment]]="","",Table4[[#This Row],[Hfriction (J/kg)]]+Table4[[#This Row],[Hexpansions (J/kg)]]+Table4[[#This Row],[Hcontractions (J/kg)]]+Table4[[#This Row],[Hf (J/kg)]])</f>
        <v/>
      </c>
      <c r="V1758" s="95" t="str">
        <f>IF(Table4[[#This Row],[Segment]]="","",Table4[[#This Row],[Total Friction Loss (J/kg)]]*Table3[Density (kg/m3)])</f>
        <v/>
      </c>
      <c r="W1758" s="95" t="str">
        <f>IF(Table4[[#This Row],[Segment]]="","",Table4[[#This Row],[Total Pressure Drop (Pa)]]/1000)</f>
        <v/>
      </c>
      <c r="Y1758" s="82" t="str">
        <f>IF('Set Up'!D1981="","",'Set Up'!D1981)</f>
        <v/>
      </c>
      <c r="Z1758" s="82" t="str">
        <f>IF('Set Up'!E1981="","",'Set Up'!E1981)</f>
        <v/>
      </c>
      <c r="AA1758" s="82" t="str">
        <f>IF('Set Up'!F1981="","",'Set Up'!F1981)</f>
        <v/>
      </c>
      <c r="AB1758" s="82" t="str">
        <f>IF('Set Up'!G1981="","",'Set Up'!G1981)</f>
        <v/>
      </c>
      <c r="AC1758" s="82" t="str">
        <f t="array" ref="AC1758">IF(Y1758="","",INDEX(Data!$G$4:$G$51,MATCH(Table7[[#This Row],[Fitting]]&amp;Table7[[#This Row],[Fitting Subtype]],Data!$E$4:$E$51&amp;Data!$F$4:$F$51,0)))</f>
        <v/>
      </c>
      <c r="AD1758" s="89" t="str">
        <f>IF(Table7[[#This Row],[Segment]]="","",Table7[[#This Row],[Quantity]]*Table7[[#This Row],[Kf]]*(((INDEX(Table4[Velocity (m/s)],MATCH(Table7[[#This Row],[Segment]],Table4[Segment],0)))^2)/2))</f>
        <v/>
      </c>
      <c r="AF1758" s="82" t="str">
        <f>Table4[[#This Row],[Segment]]</f>
        <v/>
      </c>
      <c r="AG1758" s="75"/>
      <c r="AH1758" s="82" t="str">
        <f>IF(Table5[[#This Row],[Segment]]="","",AG1758-Table4[[#This Row],[Total Pressure Drop (kPa)]])</f>
        <v/>
      </c>
    </row>
    <row r="1759" spans="1:34" x14ac:dyDescent="0.25">
      <c r="A1759" s="95" t="str">
        <f>IF('Set Up'!A1756="","",'Set Up'!A1756)</f>
        <v/>
      </c>
      <c r="B1759" s="75" t="s">
        <v>81</v>
      </c>
      <c r="C1759" s="85"/>
      <c r="D1759" s="86" t="str">
        <f>IF(Table4[[#This Row],[Diameter (in)]]="","",(((CONVERT(Table4[[#This Row],[Diameter (in)]],"in","m"))/2)^2)*PI())</f>
        <v/>
      </c>
      <c r="E1759" s="87" t="str">
        <f>IF(Table4[[#This Row],[Area (m2)]]="","",$D$4/Table4[[#This Row],[Area (m2)]])</f>
        <v/>
      </c>
      <c r="F1759" s="85">
        <f t="shared" si="27"/>
        <v>4.6951999999999998</v>
      </c>
      <c r="G1759" s="88" t="str">
        <f>IF(Table4[[#This Row],[Segment]]="","",(CONVERT(Table4[[#This Row],[Diameter (in)]],"in","m")*$B$4*Table4[[#This Row],[Velocity (m/s)]])/$C$4)</f>
        <v/>
      </c>
      <c r="H1759" s="96" t="str">
        <f>IF(Table4[[#This Row],[Segment]]="","",IF(Table4[[#This Row],[Teynold''s Number]]&gt;4000,"TURBULENT","LAMINAR"))</f>
        <v/>
      </c>
      <c r="I1759" s="86" t="str">
        <f>IF(Table4[[#This Row],[Segment]]="","",INDEX(Data!C1756:C1770,MATCH(Table4[Material],Data!B1756:B1770,0)))</f>
        <v/>
      </c>
      <c r="J1759" s="89" t="str">
        <f>IF(Table4[[#This Row],[ε (m)]]="","",Table4[[#This Row],[ε (m)]]/(CONVERT(Table4[[#This Row],[Diameter (in)]],"in","m")))</f>
        <v/>
      </c>
      <c r="K1759" s="96" t="str">
        <f>IF(Table4[[#This Row],[Regime]]="LAMINAR",16/Table4[[#This Row],[Teynold''s Number]],"-")</f>
        <v>-</v>
      </c>
      <c r="L1759" s="86"/>
      <c r="M1759" s="97" t="str">
        <f>IF(Table4[[#This Row],[Regime]]="TURBULENT",(((-4*LOG10(Table4[[#This Row],[ε/D]]/3.7+1.256/(Table4[[#This Row],[Teynold''s Number]]*SQRT(Table4[[#This Row],[f turbulent (guess)]]))))^-1)^2),"")</f>
        <v/>
      </c>
      <c r="N1759" s="91" t="str">
        <f>IF(Table4[[#This Row],[f turbulent]]="","",Table4[[#This Row],[f turbulent (guess)]]-Table4[[#This Row],[f turbulent]])</f>
        <v/>
      </c>
      <c r="O1759" s="87">
        <f>IF(Table4[[#This Row],[Segment]]="",0,IF(C1760="",0,IF(C1760&lt;=Table4[[#This Row],[Diameter (in)]],0,1-(D1759/D1760))))</f>
        <v>0</v>
      </c>
      <c r="P1759" s="92" t="str">
        <f>IF(Table4[[#This Row],[Segment]]="","",IF(C1759&gt;C1760,"",IF(C1760="",0.55,(0.55*(1-D1760/D1759)))))</f>
        <v/>
      </c>
      <c r="Q175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59" s="92" t="str">
        <f>IF(Table4[[#This Row],[Segment]]="","",IF(Table4[[#This Row],[Kexpansion]]="","0",((Table4[[#This Row],[Velocity (m/s)]]^2)/2)*Table4[[#This Row],[Kexpansion]]))</f>
        <v/>
      </c>
      <c r="S1759" s="92" t="str">
        <f>IF(Table4[[#This Row],[Segment]]="","",IF(Table4[[#This Row],[Kcontraction]]="","0",((Table4[[#This Row],[Velocity (m/s)]]^2)/2)*Table4[[#This Row],[Kcontraction]]))</f>
        <v/>
      </c>
      <c r="T1759" s="89" t="str">
        <f>IF(Table4[[#This Row],[Segment]]="","",SUMIF($Y$7:$Y$2000,Table4[[#This Row],[Segment]],$AD$7:$AD$2000))</f>
        <v/>
      </c>
      <c r="U1759" s="95" t="str">
        <f>IF(Table4[[#This Row],[Segment]]="","",Table4[[#This Row],[Hfriction (J/kg)]]+Table4[[#This Row],[Hexpansions (J/kg)]]+Table4[[#This Row],[Hcontractions (J/kg)]]+Table4[[#This Row],[Hf (J/kg)]])</f>
        <v/>
      </c>
      <c r="V1759" s="95" t="str">
        <f>IF(Table4[[#This Row],[Segment]]="","",Table4[[#This Row],[Total Friction Loss (J/kg)]]*Table3[Density (kg/m3)])</f>
        <v/>
      </c>
      <c r="W1759" s="95" t="str">
        <f>IF(Table4[[#This Row],[Segment]]="","",Table4[[#This Row],[Total Pressure Drop (Pa)]]/1000)</f>
        <v/>
      </c>
      <c r="Y1759" s="82" t="str">
        <f>IF('Set Up'!D1982="","",'Set Up'!D1982)</f>
        <v/>
      </c>
      <c r="Z1759" s="82" t="str">
        <f>IF('Set Up'!E1982="","",'Set Up'!E1982)</f>
        <v/>
      </c>
      <c r="AA1759" s="82" t="str">
        <f>IF('Set Up'!F1982="","",'Set Up'!F1982)</f>
        <v/>
      </c>
      <c r="AB1759" s="82" t="str">
        <f>IF('Set Up'!G1982="","",'Set Up'!G1982)</f>
        <v/>
      </c>
      <c r="AC1759" s="82" t="str">
        <f t="array" ref="AC1759">IF(Y1759="","",INDEX(Data!$G$4:$G$51,MATCH(Table7[[#This Row],[Fitting]]&amp;Table7[[#This Row],[Fitting Subtype]],Data!$E$4:$E$51&amp;Data!$F$4:$F$51,0)))</f>
        <v/>
      </c>
      <c r="AD1759" s="89" t="str">
        <f>IF(Table7[[#This Row],[Segment]]="","",Table7[[#This Row],[Quantity]]*Table7[[#This Row],[Kf]]*(((INDEX(Table4[Velocity (m/s)],MATCH(Table7[[#This Row],[Segment]],Table4[Segment],0)))^2)/2))</f>
        <v/>
      </c>
      <c r="AF1759" s="82" t="str">
        <f>Table4[[#This Row],[Segment]]</f>
        <v/>
      </c>
      <c r="AG1759" s="75"/>
      <c r="AH1759" s="82" t="str">
        <f>IF(Table5[[#This Row],[Segment]]="","",AG1759-Table4[[#This Row],[Total Pressure Drop (kPa)]])</f>
        <v/>
      </c>
    </row>
    <row r="1760" spans="1:34" x14ac:dyDescent="0.25">
      <c r="A1760" s="95" t="str">
        <f>IF('Set Up'!A1757="","",'Set Up'!A1757)</f>
        <v/>
      </c>
      <c r="B1760" s="75" t="s">
        <v>81</v>
      </c>
      <c r="C1760" s="85"/>
      <c r="D1760" s="86" t="str">
        <f>IF(Table4[[#This Row],[Diameter (in)]]="","",(((CONVERT(Table4[[#This Row],[Diameter (in)]],"in","m"))/2)^2)*PI())</f>
        <v/>
      </c>
      <c r="E1760" s="87" t="str">
        <f>IF(Table4[[#This Row],[Area (m2)]]="","",$D$4/Table4[[#This Row],[Area (m2)]])</f>
        <v/>
      </c>
      <c r="F1760" s="85">
        <f t="shared" si="27"/>
        <v>4.6951999999999998</v>
      </c>
      <c r="G1760" s="88" t="str">
        <f>IF(Table4[[#This Row],[Segment]]="","",(CONVERT(Table4[[#This Row],[Diameter (in)]],"in","m")*$B$4*Table4[[#This Row],[Velocity (m/s)]])/$C$4)</f>
        <v/>
      </c>
      <c r="H1760" s="96" t="str">
        <f>IF(Table4[[#This Row],[Segment]]="","",IF(Table4[[#This Row],[Teynold''s Number]]&gt;4000,"TURBULENT","LAMINAR"))</f>
        <v/>
      </c>
      <c r="I1760" s="86" t="str">
        <f>IF(Table4[[#This Row],[Segment]]="","",INDEX(Data!C1757:C1771,MATCH(Table4[Material],Data!B1757:B1771,0)))</f>
        <v/>
      </c>
      <c r="J1760" s="89" t="str">
        <f>IF(Table4[[#This Row],[ε (m)]]="","",Table4[[#This Row],[ε (m)]]/(CONVERT(Table4[[#This Row],[Diameter (in)]],"in","m")))</f>
        <v/>
      </c>
      <c r="K1760" s="96" t="str">
        <f>IF(Table4[[#This Row],[Regime]]="LAMINAR",16/Table4[[#This Row],[Teynold''s Number]],"-")</f>
        <v>-</v>
      </c>
      <c r="L1760" s="86"/>
      <c r="M1760" s="97" t="str">
        <f>IF(Table4[[#This Row],[Regime]]="TURBULENT",(((-4*LOG10(Table4[[#This Row],[ε/D]]/3.7+1.256/(Table4[[#This Row],[Teynold''s Number]]*SQRT(Table4[[#This Row],[f turbulent (guess)]]))))^-1)^2),"")</f>
        <v/>
      </c>
      <c r="N1760" s="91" t="str">
        <f>IF(Table4[[#This Row],[f turbulent]]="","",Table4[[#This Row],[f turbulent (guess)]]-Table4[[#This Row],[f turbulent]])</f>
        <v/>
      </c>
      <c r="O1760" s="87">
        <f>IF(Table4[[#This Row],[Segment]]="",0,IF(C1761="",0,IF(C1761&lt;=Table4[[#This Row],[Diameter (in)]],0,1-(D1760/D1761))))</f>
        <v>0</v>
      </c>
      <c r="P1760" s="92" t="str">
        <f>IF(Table4[[#This Row],[Segment]]="","",IF(C1760&gt;C1761,"",IF(C1761="",0.55,(0.55*(1-D1761/D1760)))))</f>
        <v/>
      </c>
      <c r="Q176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60" s="92" t="str">
        <f>IF(Table4[[#This Row],[Segment]]="","",IF(Table4[[#This Row],[Kexpansion]]="","0",((Table4[[#This Row],[Velocity (m/s)]]^2)/2)*Table4[[#This Row],[Kexpansion]]))</f>
        <v/>
      </c>
      <c r="S1760" s="92" t="str">
        <f>IF(Table4[[#This Row],[Segment]]="","",IF(Table4[[#This Row],[Kcontraction]]="","0",((Table4[[#This Row],[Velocity (m/s)]]^2)/2)*Table4[[#This Row],[Kcontraction]]))</f>
        <v/>
      </c>
      <c r="T1760" s="89" t="str">
        <f>IF(Table4[[#This Row],[Segment]]="","",SUMIF($Y$7:$Y$2000,Table4[[#This Row],[Segment]],$AD$7:$AD$2000))</f>
        <v/>
      </c>
      <c r="U1760" s="95" t="str">
        <f>IF(Table4[[#This Row],[Segment]]="","",Table4[[#This Row],[Hfriction (J/kg)]]+Table4[[#This Row],[Hexpansions (J/kg)]]+Table4[[#This Row],[Hcontractions (J/kg)]]+Table4[[#This Row],[Hf (J/kg)]])</f>
        <v/>
      </c>
      <c r="V1760" s="95" t="str">
        <f>IF(Table4[[#This Row],[Segment]]="","",Table4[[#This Row],[Total Friction Loss (J/kg)]]*Table3[Density (kg/m3)])</f>
        <v/>
      </c>
      <c r="W1760" s="95" t="str">
        <f>IF(Table4[[#This Row],[Segment]]="","",Table4[[#This Row],[Total Pressure Drop (Pa)]]/1000)</f>
        <v/>
      </c>
      <c r="Y1760" s="82" t="str">
        <f>IF('Set Up'!D1983="","",'Set Up'!D1983)</f>
        <v/>
      </c>
      <c r="Z1760" s="82" t="str">
        <f>IF('Set Up'!E1983="","",'Set Up'!E1983)</f>
        <v/>
      </c>
      <c r="AA1760" s="82" t="str">
        <f>IF('Set Up'!F1983="","",'Set Up'!F1983)</f>
        <v/>
      </c>
      <c r="AB1760" s="82" t="str">
        <f>IF('Set Up'!G1983="","",'Set Up'!G1983)</f>
        <v/>
      </c>
      <c r="AC1760" s="82" t="str">
        <f t="array" ref="AC1760">IF(Y1760="","",INDEX(Data!$G$4:$G$51,MATCH(Table7[[#This Row],[Fitting]]&amp;Table7[[#This Row],[Fitting Subtype]],Data!$E$4:$E$51&amp;Data!$F$4:$F$51,0)))</f>
        <v/>
      </c>
      <c r="AD1760" s="89" t="str">
        <f>IF(Table7[[#This Row],[Segment]]="","",Table7[[#This Row],[Quantity]]*Table7[[#This Row],[Kf]]*(((INDEX(Table4[Velocity (m/s)],MATCH(Table7[[#This Row],[Segment]],Table4[Segment],0)))^2)/2))</f>
        <v/>
      </c>
      <c r="AF1760" s="82" t="str">
        <f>Table4[[#This Row],[Segment]]</f>
        <v/>
      </c>
      <c r="AG1760" s="75"/>
      <c r="AH1760" s="82" t="str">
        <f>IF(Table5[[#This Row],[Segment]]="","",AG1760-Table4[[#This Row],[Total Pressure Drop (kPa)]])</f>
        <v/>
      </c>
    </row>
    <row r="1761" spans="1:34" x14ac:dyDescent="0.25">
      <c r="A1761" s="95" t="str">
        <f>IF('Set Up'!A1758="","",'Set Up'!A1758)</f>
        <v/>
      </c>
      <c r="B1761" s="75" t="s">
        <v>81</v>
      </c>
      <c r="C1761" s="85"/>
      <c r="D1761" s="86" t="str">
        <f>IF(Table4[[#This Row],[Diameter (in)]]="","",(((CONVERT(Table4[[#This Row],[Diameter (in)]],"in","m"))/2)^2)*PI())</f>
        <v/>
      </c>
      <c r="E1761" s="87" t="str">
        <f>IF(Table4[[#This Row],[Area (m2)]]="","",$D$4/Table4[[#This Row],[Area (m2)]])</f>
        <v/>
      </c>
      <c r="F1761" s="85">
        <f t="shared" si="27"/>
        <v>4.6951999999999998</v>
      </c>
      <c r="G1761" s="88" t="str">
        <f>IF(Table4[[#This Row],[Segment]]="","",(CONVERT(Table4[[#This Row],[Diameter (in)]],"in","m")*$B$4*Table4[[#This Row],[Velocity (m/s)]])/$C$4)</f>
        <v/>
      </c>
      <c r="H1761" s="96" t="str">
        <f>IF(Table4[[#This Row],[Segment]]="","",IF(Table4[[#This Row],[Teynold''s Number]]&gt;4000,"TURBULENT","LAMINAR"))</f>
        <v/>
      </c>
      <c r="I1761" s="86" t="str">
        <f>IF(Table4[[#This Row],[Segment]]="","",INDEX(Data!C1758:C1772,MATCH(Table4[Material],Data!B1758:B1772,0)))</f>
        <v/>
      </c>
      <c r="J1761" s="89" t="str">
        <f>IF(Table4[[#This Row],[ε (m)]]="","",Table4[[#This Row],[ε (m)]]/(CONVERT(Table4[[#This Row],[Diameter (in)]],"in","m")))</f>
        <v/>
      </c>
      <c r="K1761" s="96" t="str">
        <f>IF(Table4[[#This Row],[Regime]]="LAMINAR",16/Table4[[#This Row],[Teynold''s Number]],"-")</f>
        <v>-</v>
      </c>
      <c r="L1761" s="86"/>
      <c r="M1761" s="97" t="str">
        <f>IF(Table4[[#This Row],[Regime]]="TURBULENT",(((-4*LOG10(Table4[[#This Row],[ε/D]]/3.7+1.256/(Table4[[#This Row],[Teynold''s Number]]*SQRT(Table4[[#This Row],[f turbulent (guess)]]))))^-1)^2),"")</f>
        <v/>
      </c>
      <c r="N1761" s="91" t="str">
        <f>IF(Table4[[#This Row],[f turbulent]]="","",Table4[[#This Row],[f turbulent (guess)]]-Table4[[#This Row],[f turbulent]])</f>
        <v/>
      </c>
      <c r="O1761" s="87">
        <f>IF(Table4[[#This Row],[Segment]]="",0,IF(C1762="",0,IF(C1762&lt;=Table4[[#This Row],[Diameter (in)]],0,1-(D1761/D1762))))</f>
        <v>0</v>
      </c>
      <c r="P1761" s="92" t="str">
        <f>IF(Table4[[#This Row],[Segment]]="","",IF(C1761&gt;C1762,"",IF(C1762="",0.55,(0.55*(1-D1762/D1761)))))</f>
        <v/>
      </c>
      <c r="Q176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61" s="92" t="str">
        <f>IF(Table4[[#This Row],[Segment]]="","",IF(Table4[[#This Row],[Kexpansion]]="","0",((Table4[[#This Row],[Velocity (m/s)]]^2)/2)*Table4[[#This Row],[Kexpansion]]))</f>
        <v/>
      </c>
      <c r="S1761" s="92" t="str">
        <f>IF(Table4[[#This Row],[Segment]]="","",IF(Table4[[#This Row],[Kcontraction]]="","0",((Table4[[#This Row],[Velocity (m/s)]]^2)/2)*Table4[[#This Row],[Kcontraction]]))</f>
        <v/>
      </c>
      <c r="T1761" s="89" t="str">
        <f>IF(Table4[[#This Row],[Segment]]="","",SUMIF($Y$7:$Y$2000,Table4[[#This Row],[Segment]],$AD$7:$AD$2000))</f>
        <v/>
      </c>
      <c r="U1761" s="95" t="str">
        <f>IF(Table4[[#This Row],[Segment]]="","",Table4[[#This Row],[Hfriction (J/kg)]]+Table4[[#This Row],[Hexpansions (J/kg)]]+Table4[[#This Row],[Hcontractions (J/kg)]]+Table4[[#This Row],[Hf (J/kg)]])</f>
        <v/>
      </c>
      <c r="V1761" s="95" t="str">
        <f>IF(Table4[[#This Row],[Segment]]="","",Table4[[#This Row],[Total Friction Loss (J/kg)]]*Table3[Density (kg/m3)])</f>
        <v/>
      </c>
      <c r="W1761" s="95" t="str">
        <f>IF(Table4[[#This Row],[Segment]]="","",Table4[[#This Row],[Total Pressure Drop (Pa)]]/1000)</f>
        <v/>
      </c>
      <c r="Y1761" s="82" t="str">
        <f>IF('Set Up'!D1984="","",'Set Up'!D1984)</f>
        <v/>
      </c>
      <c r="Z1761" s="82" t="str">
        <f>IF('Set Up'!E1984="","",'Set Up'!E1984)</f>
        <v/>
      </c>
      <c r="AA1761" s="82" t="str">
        <f>IF('Set Up'!F1984="","",'Set Up'!F1984)</f>
        <v/>
      </c>
      <c r="AB1761" s="82" t="str">
        <f>IF('Set Up'!G1984="","",'Set Up'!G1984)</f>
        <v/>
      </c>
      <c r="AC1761" s="82" t="str">
        <f t="array" ref="AC1761">IF(Y1761="","",INDEX(Data!$G$4:$G$51,MATCH(Table7[[#This Row],[Fitting]]&amp;Table7[[#This Row],[Fitting Subtype]],Data!$E$4:$E$51&amp;Data!$F$4:$F$51,0)))</f>
        <v/>
      </c>
      <c r="AD1761" s="89" t="str">
        <f>IF(Table7[[#This Row],[Segment]]="","",Table7[[#This Row],[Quantity]]*Table7[[#This Row],[Kf]]*(((INDEX(Table4[Velocity (m/s)],MATCH(Table7[[#This Row],[Segment]],Table4[Segment],0)))^2)/2))</f>
        <v/>
      </c>
      <c r="AF1761" s="82" t="str">
        <f>Table4[[#This Row],[Segment]]</f>
        <v/>
      </c>
      <c r="AG1761" s="75"/>
      <c r="AH1761" s="82" t="str">
        <f>IF(Table5[[#This Row],[Segment]]="","",AG1761-Table4[[#This Row],[Total Pressure Drop (kPa)]])</f>
        <v/>
      </c>
    </row>
    <row r="1762" spans="1:34" x14ac:dyDescent="0.25">
      <c r="A1762" s="95" t="str">
        <f>IF('Set Up'!A1759="","",'Set Up'!A1759)</f>
        <v/>
      </c>
      <c r="B1762" s="75" t="s">
        <v>81</v>
      </c>
      <c r="C1762" s="85"/>
      <c r="D1762" s="86" t="str">
        <f>IF(Table4[[#This Row],[Diameter (in)]]="","",(((CONVERT(Table4[[#This Row],[Diameter (in)]],"in","m"))/2)^2)*PI())</f>
        <v/>
      </c>
      <c r="E1762" s="87" t="str">
        <f>IF(Table4[[#This Row],[Area (m2)]]="","",$D$4/Table4[[#This Row],[Area (m2)]])</f>
        <v/>
      </c>
      <c r="F1762" s="85">
        <f t="shared" si="27"/>
        <v>4.6951999999999998</v>
      </c>
      <c r="G1762" s="88" t="str">
        <f>IF(Table4[[#This Row],[Segment]]="","",(CONVERT(Table4[[#This Row],[Diameter (in)]],"in","m")*$B$4*Table4[[#This Row],[Velocity (m/s)]])/$C$4)</f>
        <v/>
      </c>
      <c r="H1762" s="96" t="str">
        <f>IF(Table4[[#This Row],[Segment]]="","",IF(Table4[[#This Row],[Teynold''s Number]]&gt;4000,"TURBULENT","LAMINAR"))</f>
        <v/>
      </c>
      <c r="I1762" s="86" t="str">
        <f>IF(Table4[[#This Row],[Segment]]="","",INDEX(Data!C1759:C1773,MATCH(Table4[Material],Data!B1759:B1773,0)))</f>
        <v/>
      </c>
      <c r="J1762" s="89" t="str">
        <f>IF(Table4[[#This Row],[ε (m)]]="","",Table4[[#This Row],[ε (m)]]/(CONVERT(Table4[[#This Row],[Diameter (in)]],"in","m")))</f>
        <v/>
      </c>
      <c r="K1762" s="96" t="str">
        <f>IF(Table4[[#This Row],[Regime]]="LAMINAR",16/Table4[[#This Row],[Teynold''s Number]],"-")</f>
        <v>-</v>
      </c>
      <c r="L1762" s="86"/>
      <c r="M1762" s="97" t="str">
        <f>IF(Table4[[#This Row],[Regime]]="TURBULENT",(((-4*LOG10(Table4[[#This Row],[ε/D]]/3.7+1.256/(Table4[[#This Row],[Teynold''s Number]]*SQRT(Table4[[#This Row],[f turbulent (guess)]]))))^-1)^2),"")</f>
        <v/>
      </c>
      <c r="N1762" s="91" t="str">
        <f>IF(Table4[[#This Row],[f turbulent]]="","",Table4[[#This Row],[f turbulent (guess)]]-Table4[[#This Row],[f turbulent]])</f>
        <v/>
      </c>
      <c r="O1762" s="87">
        <f>IF(Table4[[#This Row],[Segment]]="",0,IF(C1763="",0,IF(C1763&lt;=Table4[[#This Row],[Diameter (in)]],0,1-(D1762/D1763))))</f>
        <v>0</v>
      </c>
      <c r="P1762" s="92" t="str">
        <f>IF(Table4[[#This Row],[Segment]]="","",IF(C1762&gt;C1763,"",IF(C1763="",0.55,(0.55*(1-D1763/D1762)))))</f>
        <v/>
      </c>
      <c r="Q176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62" s="92" t="str">
        <f>IF(Table4[[#This Row],[Segment]]="","",IF(Table4[[#This Row],[Kexpansion]]="","0",((Table4[[#This Row],[Velocity (m/s)]]^2)/2)*Table4[[#This Row],[Kexpansion]]))</f>
        <v/>
      </c>
      <c r="S1762" s="92" t="str">
        <f>IF(Table4[[#This Row],[Segment]]="","",IF(Table4[[#This Row],[Kcontraction]]="","0",((Table4[[#This Row],[Velocity (m/s)]]^2)/2)*Table4[[#This Row],[Kcontraction]]))</f>
        <v/>
      </c>
      <c r="T1762" s="89" t="str">
        <f>IF(Table4[[#This Row],[Segment]]="","",SUMIF($Y$7:$Y$2000,Table4[[#This Row],[Segment]],$AD$7:$AD$2000))</f>
        <v/>
      </c>
      <c r="U1762" s="95" t="str">
        <f>IF(Table4[[#This Row],[Segment]]="","",Table4[[#This Row],[Hfriction (J/kg)]]+Table4[[#This Row],[Hexpansions (J/kg)]]+Table4[[#This Row],[Hcontractions (J/kg)]]+Table4[[#This Row],[Hf (J/kg)]])</f>
        <v/>
      </c>
      <c r="V1762" s="95" t="str">
        <f>IF(Table4[[#This Row],[Segment]]="","",Table4[[#This Row],[Total Friction Loss (J/kg)]]*Table3[Density (kg/m3)])</f>
        <v/>
      </c>
      <c r="W1762" s="95" t="str">
        <f>IF(Table4[[#This Row],[Segment]]="","",Table4[[#This Row],[Total Pressure Drop (Pa)]]/1000)</f>
        <v/>
      </c>
      <c r="Y1762" s="82" t="str">
        <f>IF('Set Up'!D1985="","",'Set Up'!D1985)</f>
        <v/>
      </c>
      <c r="Z1762" s="82" t="str">
        <f>IF('Set Up'!E1985="","",'Set Up'!E1985)</f>
        <v/>
      </c>
      <c r="AA1762" s="82" t="str">
        <f>IF('Set Up'!F1985="","",'Set Up'!F1985)</f>
        <v/>
      </c>
      <c r="AB1762" s="82" t="str">
        <f>IF('Set Up'!G1985="","",'Set Up'!G1985)</f>
        <v/>
      </c>
      <c r="AC1762" s="82" t="str">
        <f t="array" ref="AC1762">IF(Y1762="","",INDEX(Data!$G$4:$G$51,MATCH(Table7[[#This Row],[Fitting]]&amp;Table7[[#This Row],[Fitting Subtype]],Data!$E$4:$E$51&amp;Data!$F$4:$F$51,0)))</f>
        <v/>
      </c>
      <c r="AD1762" s="89" t="str">
        <f>IF(Table7[[#This Row],[Segment]]="","",Table7[[#This Row],[Quantity]]*Table7[[#This Row],[Kf]]*(((INDEX(Table4[Velocity (m/s)],MATCH(Table7[[#This Row],[Segment]],Table4[Segment],0)))^2)/2))</f>
        <v/>
      </c>
      <c r="AF1762" s="82" t="str">
        <f>Table4[[#This Row],[Segment]]</f>
        <v/>
      </c>
      <c r="AG1762" s="75"/>
      <c r="AH1762" s="82" t="str">
        <f>IF(Table5[[#This Row],[Segment]]="","",AG1762-Table4[[#This Row],[Total Pressure Drop (kPa)]])</f>
        <v/>
      </c>
    </row>
    <row r="1763" spans="1:34" x14ac:dyDescent="0.25">
      <c r="A1763" s="95" t="str">
        <f>IF('Set Up'!A1760="","",'Set Up'!A1760)</f>
        <v/>
      </c>
      <c r="B1763" s="75" t="s">
        <v>81</v>
      </c>
      <c r="C1763" s="85"/>
      <c r="D1763" s="86" t="str">
        <f>IF(Table4[[#This Row],[Diameter (in)]]="","",(((CONVERT(Table4[[#This Row],[Diameter (in)]],"in","m"))/2)^2)*PI())</f>
        <v/>
      </c>
      <c r="E1763" s="87" t="str">
        <f>IF(Table4[[#This Row],[Area (m2)]]="","",$D$4/Table4[[#This Row],[Area (m2)]])</f>
        <v/>
      </c>
      <c r="F1763" s="85">
        <f t="shared" si="27"/>
        <v>4.6951999999999998</v>
      </c>
      <c r="G1763" s="88" t="str">
        <f>IF(Table4[[#This Row],[Segment]]="","",(CONVERT(Table4[[#This Row],[Diameter (in)]],"in","m")*$B$4*Table4[[#This Row],[Velocity (m/s)]])/$C$4)</f>
        <v/>
      </c>
      <c r="H1763" s="96" t="str">
        <f>IF(Table4[[#This Row],[Segment]]="","",IF(Table4[[#This Row],[Teynold''s Number]]&gt;4000,"TURBULENT","LAMINAR"))</f>
        <v/>
      </c>
      <c r="I1763" s="86" t="str">
        <f>IF(Table4[[#This Row],[Segment]]="","",INDEX(Data!C1760:C1774,MATCH(Table4[Material],Data!B1760:B1774,0)))</f>
        <v/>
      </c>
      <c r="J1763" s="89" t="str">
        <f>IF(Table4[[#This Row],[ε (m)]]="","",Table4[[#This Row],[ε (m)]]/(CONVERT(Table4[[#This Row],[Diameter (in)]],"in","m")))</f>
        <v/>
      </c>
      <c r="K1763" s="96" t="str">
        <f>IF(Table4[[#This Row],[Regime]]="LAMINAR",16/Table4[[#This Row],[Teynold''s Number]],"-")</f>
        <v>-</v>
      </c>
      <c r="L1763" s="86"/>
      <c r="M1763" s="97" t="str">
        <f>IF(Table4[[#This Row],[Regime]]="TURBULENT",(((-4*LOG10(Table4[[#This Row],[ε/D]]/3.7+1.256/(Table4[[#This Row],[Teynold''s Number]]*SQRT(Table4[[#This Row],[f turbulent (guess)]]))))^-1)^2),"")</f>
        <v/>
      </c>
      <c r="N1763" s="91" t="str">
        <f>IF(Table4[[#This Row],[f turbulent]]="","",Table4[[#This Row],[f turbulent (guess)]]-Table4[[#This Row],[f turbulent]])</f>
        <v/>
      </c>
      <c r="O1763" s="87">
        <f>IF(Table4[[#This Row],[Segment]]="",0,IF(C1764="",0,IF(C1764&lt;=Table4[[#This Row],[Diameter (in)]],0,1-(D1763/D1764))))</f>
        <v>0</v>
      </c>
      <c r="P1763" s="92" t="str">
        <f>IF(Table4[[#This Row],[Segment]]="","",IF(C1763&gt;C1764,"",IF(C1764="",0.55,(0.55*(1-D1764/D1763)))))</f>
        <v/>
      </c>
      <c r="Q176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63" s="92" t="str">
        <f>IF(Table4[[#This Row],[Segment]]="","",IF(Table4[[#This Row],[Kexpansion]]="","0",((Table4[[#This Row],[Velocity (m/s)]]^2)/2)*Table4[[#This Row],[Kexpansion]]))</f>
        <v/>
      </c>
      <c r="S1763" s="92" t="str">
        <f>IF(Table4[[#This Row],[Segment]]="","",IF(Table4[[#This Row],[Kcontraction]]="","0",((Table4[[#This Row],[Velocity (m/s)]]^2)/2)*Table4[[#This Row],[Kcontraction]]))</f>
        <v/>
      </c>
      <c r="T1763" s="89" t="str">
        <f>IF(Table4[[#This Row],[Segment]]="","",SUMIF($Y$7:$Y$2000,Table4[[#This Row],[Segment]],$AD$7:$AD$2000))</f>
        <v/>
      </c>
      <c r="U1763" s="95" t="str">
        <f>IF(Table4[[#This Row],[Segment]]="","",Table4[[#This Row],[Hfriction (J/kg)]]+Table4[[#This Row],[Hexpansions (J/kg)]]+Table4[[#This Row],[Hcontractions (J/kg)]]+Table4[[#This Row],[Hf (J/kg)]])</f>
        <v/>
      </c>
      <c r="V1763" s="95" t="str">
        <f>IF(Table4[[#This Row],[Segment]]="","",Table4[[#This Row],[Total Friction Loss (J/kg)]]*Table3[Density (kg/m3)])</f>
        <v/>
      </c>
      <c r="W1763" s="95" t="str">
        <f>IF(Table4[[#This Row],[Segment]]="","",Table4[[#This Row],[Total Pressure Drop (Pa)]]/1000)</f>
        <v/>
      </c>
      <c r="Y1763" s="82" t="str">
        <f>IF('Set Up'!D1986="","",'Set Up'!D1986)</f>
        <v/>
      </c>
      <c r="Z1763" s="82" t="str">
        <f>IF('Set Up'!E1986="","",'Set Up'!E1986)</f>
        <v/>
      </c>
      <c r="AA1763" s="82" t="str">
        <f>IF('Set Up'!F1986="","",'Set Up'!F1986)</f>
        <v/>
      </c>
      <c r="AB1763" s="82" t="str">
        <f>IF('Set Up'!G1986="","",'Set Up'!G1986)</f>
        <v/>
      </c>
      <c r="AC1763" s="82" t="str">
        <f t="array" ref="AC1763">IF(Y1763="","",INDEX(Data!$G$4:$G$51,MATCH(Table7[[#This Row],[Fitting]]&amp;Table7[[#This Row],[Fitting Subtype]],Data!$E$4:$E$51&amp;Data!$F$4:$F$51,0)))</f>
        <v/>
      </c>
      <c r="AD1763" s="89" t="str">
        <f>IF(Table7[[#This Row],[Segment]]="","",Table7[[#This Row],[Quantity]]*Table7[[#This Row],[Kf]]*(((INDEX(Table4[Velocity (m/s)],MATCH(Table7[[#This Row],[Segment]],Table4[Segment],0)))^2)/2))</f>
        <v/>
      </c>
      <c r="AF1763" s="82" t="str">
        <f>Table4[[#This Row],[Segment]]</f>
        <v/>
      </c>
      <c r="AG1763" s="75"/>
      <c r="AH1763" s="82" t="str">
        <f>IF(Table5[[#This Row],[Segment]]="","",AG1763-Table4[[#This Row],[Total Pressure Drop (kPa)]])</f>
        <v/>
      </c>
    </row>
    <row r="1764" spans="1:34" x14ac:dyDescent="0.25">
      <c r="A1764" s="95" t="str">
        <f>IF('Set Up'!A1761="","",'Set Up'!A1761)</f>
        <v/>
      </c>
      <c r="B1764" s="75" t="s">
        <v>81</v>
      </c>
      <c r="C1764" s="85"/>
      <c r="D1764" s="86" t="str">
        <f>IF(Table4[[#This Row],[Diameter (in)]]="","",(((CONVERT(Table4[[#This Row],[Diameter (in)]],"in","m"))/2)^2)*PI())</f>
        <v/>
      </c>
      <c r="E1764" s="87" t="str">
        <f>IF(Table4[[#This Row],[Area (m2)]]="","",$D$4/Table4[[#This Row],[Area (m2)]])</f>
        <v/>
      </c>
      <c r="F1764" s="85">
        <f t="shared" si="27"/>
        <v>4.6951999999999998</v>
      </c>
      <c r="G1764" s="88" t="str">
        <f>IF(Table4[[#This Row],[Segment]]="","",(CONVERT(Table4[[#This Row],[Diameter (in)]],"in","m")*$B$4*Table4[[#This Row],[Velocity (m/s)]])/$C$4)</f>
        <v/>
      </c>
      <c r="H1764" s="96" t="str">
        <f>IF(Table4[[#This Row],[Segment]]="","",IF(Table4[[#This Row],[Teynold''s Number]]&gt;4000,"TURBULENT","LAMINAR"))</f>
        <v/>
      </c>
      <c r="I1764" s="86" t="str">
        <f>IF(Table4[[#This Row],[Segment]]="","",INDEX(Data!C1761:C1775,MATCH(Table4[Material],Data!B1761:B1775,0)))</f>
        <v/>
      </c>
      <c r="J1764" s="89" t="str">
        <f>IF(Table4[[#This Row],[ε (m)]]="","",Table4[[#This Row],[ε (m)]]/(CONVERT(Table4[[#This Row],[Diameter (in)]],"in","m")))</f>
        <v/>
      </c>
      <c r="K1764" s="96" t="str">
        <f>IF(Table4[[#This Row],[Regime]]="LAMINAR",16/Table4[[#This Row],[Teynold''s Number]],"-")</f>
        <v>-</v>
      </c>
      <c r="L1764" s="86"/>
      <c r="M1764" s="97" t="str">
        <f>IF(Table4[[#This Row],[Regime]]="TURBULENT",(((-4*LOG10(Table4[[#This Row],[ε/D]]/3.7+1.256/(Table4[[#This Row],[Teynold''s Number]]*SQRT(Table4[[#This Row],[f turbulent (guess)]]))))^-1)^2),"")</f>
        <v/>
      </c>
      <c r="N1764" s="91" t="str">
        <f>IF(Table4[[#This Row],[f turbulent]]="","",Table4[[#This Row],[f turbulent (guess)]]-Table4[[#This Row],[f turbulent]])</f>
        <v/>
      </c>
      <c r="O1764" s="87">
        <f>IF(Table4[[#This Row],[Segment]]="",0,IF(C1765="",0,IF(C1765&lt;=Table4[[#This Row],[Diameter (in)]],0,1-(D1764/D1765))))</f>
        <v>0</v>
      </c>
      <c r="P1764" s="92" t="str">
        <f>IF(Table4[[#This Row],[Segment]]="","",IF(C1764&gt;C1765,"",IF(C1765="",0.55,(0.55*(1-D1765/D1764)))))</f>
        <v/>
      </c>
      <c r="Q176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64" s="92" t="str">
        <f>IF(Table4[[#This Row],[Segment]]="","",IF(Table4[[#This Row],[Kexpansion]]="","0",((Table4[[#This Row],[Velocity (m/s)]]^2)/2)*Table4[[#This Row],[Kexpansion]]))</f>
        <v/>
      </c>
      <c r="S1764" s="92" t="str">
        <f>IF(Table4[[#This Row],[Segment]]="","",IF(Table4[[#This Row],[Kcontraction]]="","0",((Table4[[#This Row],[Velocity (m/s)]]^2)/2)*Table4[[#This Row],[Kcontraction]]))</f>
        <v/>
      </c>
      <c r="T1764" s="89" t="str">
        <f>IF(Table4[[#This Row],[Segment]]="","",SUMIF($Y$7:$Y$2000,Table4[[#This Row],[Segment]],$AD$7:$AD$2000))</f>
        <v/>
      </c>
      <c r="U1764" s="95" t="str">
        <f>IF(Table4[[#This Row],[Segment]]="","",Table4[[#This Row],[Hfriction (J/kg)]]+Table4[[#This Row],[Hexpansions (J/kg)]]+Table4[[#This Row],[Hcontractions (J/kg)]]+Table4[[#This Row],[Hf (J/kg)]])</f>
        <v/>
      </c>
      <c r="V1764" s="95" t="str">
        <f>IF(Table4[[#This Row],[Segment]]="","",Table4[[#This Row],[Total Friction Loss (J/kg)]]*Table3[Density (kg/m3)])</f>
        <v/>
      </c>
      <c r="W1764" s="95" t="str">
        <f>IF(Table4[[#This Row],[Segment]]="","",Table4[[#This Row],[Total Pressure Drop (Pa)]]/1000)</f>
        <v/>
      </c>
      <c r="Y1764" s="82" t="str">
        <f>IF('Set Up'!D1987="","",'Set Up'!D1987)</f>
        <v/>
      </c>
      <c r="Z1764" s="82" t="str">
        <f>IF('Set Up'!E1987="","",'Set Up'!E1987)</f>
        <v/>
      </c>
      <c r="AA1764" s="82" t="str">
        <f>IF('Set Up'!F1987="","",'Set Up'!F1987)</f>
        <v/>
      </c>
      <c r="AB1764" s="82" t="str">
        <f>IF('Set Up'!G1987="","",'Set Up'!G1987)</f>
        <v/>
      </c>
      <c r="AC1764" s="82" t="str">
        <f t="array" ref="AC1764">IF(Y1764="","",INDEX(Data!$G$4:$G$51,MATCH(Table7[[#This Row],[Fitting]]&amp;Table7[[#This Row],[Fitting Subtype]],Data!$E$4:$E$51&amp;Data!$F$4:$F$51,0)))</f>
        <v/>
      </c>
      <c r="AD1764" s="89" t="str">
        <f>IF(Table7[[#This Row],[Segment]]="","",Table7[[#This Row],[Quantity]]*Table7[[#This Row],[Kf]]*(((INDEX(Table4[Velocity (m/s)],MATCH(Table7[[#This Row],[Segment]],Table4[Segment],0)))^2)/2))</f>
        <v/>
      </c>
      <c r="AF1764" s="82" t="str">
        <f>Table4[[#This Row],[Segment]]</f>
        <v/>
      </c>
      <c r="AG1764" s="75"/>
      <c r="AH1764" s="82" t="str">
        <f>IF(Table5[[#This Row],[Segment]]="","",AG1764-Table4[[#This Row],[Total Pressure Drop (kPa)]])</f>
        <v/>
      </c>
    </row>
    <row r="1765" spans="1:34" x14ac:dyDescent="0.25">
      <c r="A1765" s="95" t="str">
        <f>IF('Set Up'!A1762="","",'Set Up'!A1762)</f>
        <v/>
      </c>
      <c r="B1765" s="75" t="s">
        <v>81</v>
      </c>
      <c r="C1765" s="85"/>
      <c r="D1765" s="86" t="str">
        <f>IF(Table4[[#This Row],[Diameter (in)]]="","",(((CONVERT(Table4[[#This Row],[Diameter (in)]],"in","m"))/2)^2)*PI())</f>
        <v/>
      </c>
      <c r="E1765" s="87" t="str">
        <f>IF(Table4[[#This Row],[Area (m2)]]="","",$D$4/Table4[[#This Row],[Area (m2)]])</f>
        <v/>
      </c>
      <c r="F1765" s="85">
        <f t="shared" si="27"/>
        <v>4.6951999999999998</v>
      </c>
      <c r="G1765" s="88" t="str">
        <f>IF(Table4[[#This Row],[Segment]]="","",(CONVERT(Table4[[#This Row],[Diameter (in)]],"in","m")*$B$4*Table4[[#This Row],[Velocity (m/s)]])/$C$4)</f>
        <v/>
      </c>
      <c r="H1765" s="96" t="str">
        <f>IF(Table4[[#This Row],[Segment]]="","",IF(Table4[[#This Row],[Teynold''s Number]]&gt;4000,"TURBULENT","LAMINAR"))</f>
        <v/>
      </c>
      <c r="I1765" s="86" t="str">
        <f>IF(Table4[[#This Row],[Segment]]="","",INDEX(Data!C1762:C1776,MATCH(Table4[Material],Data!B1762:B1776,0)))</f>
        <v/>
      </c>
      <c r="J1765" s="89" t="str">
        <f>IF(Table4[[#This Row],[ε (m)]]="","",Table4[[#This Row],[ε (m)]]/(CONVERT(Table4[[#This Row],[Diameter (in)]],"in","m")))</f>
        <v/>
      </c>
      <c r="K1765" s="96" t="str">
        <f>IF(Table4[[#This Row],[Regime]]="LAMINAR",16/Table4[[#This Row],[Teynold''s Number]],"-")</f>
        <v>-</v>
      </c>
      <c r="L1765" s="86"/>
      <c r="M1765" s="97" t="str">
        <f>IF(Table4[[#This Row],[Regime]]="TURBULENT",(((-4*LOG10(Table4[[#This Row],[ε/D]]/3.7+1.256/(Table4[[#This Row],[Teynold''s Number]]*SQRT(Table4[[#This Row],[f turbulent (guess)]]))))^-1)^2),"")</f>
        <v/>
      </c>
      <c r="N1765" s="91" t="str">
        <f>IF(Table4[[#This Row],[f turbulent]]="","",Table4[[#This Row],[f turbulent (guess)]]-Table4[[#This Row],[f turbulent]])</f>
        <v/>
      </c>
      <c r="O1765" s="87">
        <f>IF(Table4[[#This Row],[Segment]]="",0,IF(C1766="",0,IF(C1766&lt;=Table4[[#This Row],[Diameter (in)]],0,1-(D1765/D1766))))</f>
        <v>0</v>
      </c>
      <c r="P1765" s="92" t="str">
        <f>IF(Table4[[#This Row],[Segment]]="","",IF(C1765&gt;C1766,"",IF(C1766="",0.55,(0.55*(1-D1766/D1765)))))</f>
        <v/>
      </c>
      <c r="Q176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65" s="92" t="str">
        <f>IF(Table4[[#This Row],[Segment]]="","",IF(Table4[[#This Row],[Kexpansion]]="","0",((Table4[[#This Row],[Velocity (m/s)]]^2)/2)*Table4[[#This Row],[Kexpansion]]))</f>
        <v/>
      </c>
      <c r="S1765" s="92" t="str">
        <f>IF(Table4[[#This Row],[Segment]]="","",IF(Table4[[#This Row],[Kcontraction]]="","0",((Table4[[#This Row],[Velocity (m/s)]]^2)/2)*Table4[[#This Row],[Kcontraction]]))</f>
        <v/>
      </c>
      <c r="T1765" s="89" t="str">
        <f>IF(Table4[[#This Row],[Segment]]="","",SUMIF($Y$7:$Y$2000,Table4[[#This Row],[Segment]],$AD$7:$AD$2000))</f>
        <v/>
      </c>
      <c r="U1765" s="95" t="str">
        <f>IF(Table4[[#This Row],[Segment]]="","",Table4[[#This Row],[Hfriction (J/kg)]]+Table4[[#This Row],[Hexpansions (J/kg)]]+Table4[[#This Row],[Hcontractions (J/kg)]]+Table4[[#This Row],[Hf (J/kg)]])</f>
        <v/>
      </c>
      <c r="V1765" s="95" t="str">
        <f>IF(Table4[[#This Row],[Segment]]="","",Table4[[#This Row],[Total Friction Loss (J/kg)]]*Table3[Density (kg/m3)])</f>
        <v/>
      </c>
      <c r="W1765" s="95" t="str">
        <f>IF(Table4[[#This Row],[Segment]]="","",Table4[[#This Row],[Total Pressure Drop (Pa)]]/1000)</f>
        <v/>
      </c>
      <c r="Y1765" s="82" t="str">
        <f>IF('Set Up'!D1988="","",'Set Up'!D1988)</f>
        <v/>
      </c>
      <c r="Z1765" s="82" t="str">
        <f>IF('Set Up'!E1988="","",'Set Up'!E1988)</f>
        <v/>
      </c>
      <c r="AA1765" s="82" t="str">
        <f>IF('Set Up'!F1988="","",'Set Up'!F1988)</f>
        <v/>
      </c>
      <c r="AB1765" s="82" t="str">
        <f>IF('Set Up'!G1988="","",'Set Up'!G1988)</f>
        <v/>
      </c>
      <c r="AC1765" s="82" t="str">
        <f t="array" ref="AC1765">IF(Y1765="","",INDEX(Data!$G$4:$G$51,MATCH(Table7[[#This Row],[Fitting]]&amp;Table7[[#This Row],[Fitting Subtype]],Data!$E$4:$E$51&amp;Data!$F$4:$F$51,0)))</f>
        <v/>
      </c>
      <c r="AD1765" s="89" t="str">
        <f>IF(Table7[[#This Row],[Segment]]="","",Table7[[#This Row],[Quantity]]*Table7[[#This Row],[Kf]]*(((INDEX(Table4[Velocity (m/s)],MATCH(Table7[[#This Row],[Segment]],Table4[Segment],0)))^2)/2))</f>
        <v/>
      </c>
      <c r="AF1765" s="82" t="str">
        <f>Table4[[#This Row],[Segment]]</f>
        <v/>
      </c>
      <c r="AG1765" s="75"/>
      <c r="AH1765" s="82" t="str">
        <f>IF(Table5[[#This Row],[Segment]]="","",AG1765-Table4[[#This Row],[Total Pressure Drop (kPa)]])</f>
        <v/>
      </c>
    </row>
    <row r="1766" spans="1:34" x14ac:dyDescent="0.25">
      <c r="A1766" s="95" t="str">
        <f>IF('Set Up'!A1763="","",'Set Up'!A1763)</f>
        <v/>
      </c>
      <c r="B1766" s="75" t="s">
        <v>81</v>
      </c>
      <c r="C1766" s="85"/>
      <c r="D1766" s="86" t="str">
        <f>IF(Table4[[#This Row],[Diameter (in)]]="","",(((CONVERT(Table4[[#This Row],[Diameter (in)]],"in","m"))/2)^2)*PI())</f>
        <v/>
      </c>
      <c r="E1766" s="87" t="str">
        <f>IF(Table4[[#This Row],[Area (m2)]]="","",$D$4/Table4[[#This Row],[Area (m2)]])</f>
        <v/>
      </c>
      <c r="F1766" s="85">
        <f t="shared" si="27"/>
        <v>4.6951999999999998</v>
      </c>
      <c r="G1766" s="88" t="str">
        <f>IF(Table4[[#This Row],[Segment]]="","",(CONVERT(Table4[[#This Row],[Diameter (in)]],"in","m")*$B$4*Table4[[#This Row],[Velocity (m/s)]])/$C$4)</f>
        <v/>
      </c>
      <c r="H1766" s="96" t="str">
        <f>IF(Table4[[#This Row],[Segment]]="","",IF(Table4[[#This Row],[Teynold''s Number]]&gt;4000,"TURBULENT","LAMINAR"))</f>
        <v/>
      </c>
      <c r="I1766" s="86" t="str">
        <f>IF(Table4[[#This Row],[Segment]]="","",INDEX(Data!C1763:C1777,MATCH(Table4[Material],Data!B1763:B1777,0)))</f>
        <v/>
      </c>
      <c r="J1766" s="89" t="str">
        <f>IF(Table4[[#This Row],[ε (m)]]="","",Table4[[#This Row],[ε (m)]]/(CONVERT(Table4[[#This Row],[Diameter (in)]],"in","m")))</f>
        <v/>
      </c>
      <c r="K1766" s="96" t="str">
        <f>IF(Table4[[#This Row],[Regime]]="LAMINAR",16/Table4[[#This Row],[Teynold''s Number]],"-")</f>
        <v>-</v>
      </c>
      <c r="L1766" s="86"/>
      <c r="M1766" s="97" t="str">
        <f>IF(Table4[[#This Row],[Regime]]="TURBULENT",(((-4*LOG10(Table4[[#This Row],[ε/D]]/3.7+1.256/(Table4[[#This Row],[Teynold''s Number]]*SQRT(Table4[[#This Row],[f turbulent (guess)]]))))^-1)^2),"")</f>
        <v/>
      </c>
      <c r="N1766" s="91" t="str">
        <f>IF(Table4[[#This Row],[f turbulent]]="","",Table4[[#This Row],[f turbulent (guess)]]-Table4[[#This Row],[f turbulent]])</f>
        <v/>
      </c>
      <c r="O1766" s="87">
        <f>IF(Table4[[#This Row],[Segment]]="",0,IF(C1767="",0,IF(C1767&lt;=Table4[[#This Row],[Diameter (in)]],0,1-(D1766/D1767))))</f>
        <v>0</v>
      </c>
      <c r="P1766" s="92" t="str">
        <f>IF(Table4[[#This Row],[Segment]]="","",IF(C1766&gt;C1767,"",IF(C1767="",0.55,(0.55*(1-D1767/D1766)))))</f>
        <v/>
      </c>
      <c r="Q176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66" s="92" t="str">
        <f>IF(Table4[[#This Row],[Segment]]="","",IF(Table4[[#This Row],[Kexpansion]]="","0",((Table4[[#This Row],[Velocity (m/s)]]^2)/2)*Table4[[#This Row],[Kexpansion]]))</f>
        <v/>
      </c>
      <c r="S1766" s="92" t="str">
        <f>IF(Table4[[#This Row],[Segment]]="","",IF(Table4[[#This Row],[Kcontraction]]="","0",((Table4[[#This Row],[Velocity (m/s)]]^2)/2)*Table4[[#This Row],[Kcontraction]]))</f>
        <v/>
      </c>
      <c r="T1766" s="89" t="str">
        <f>IF(Table4[[#This Row],[Segment]]="","",SUMIF($Y$7:$Y$2000,Table4[[#This Row],[Segment]],$AD$7:$AD$2000))</f>
        <v/>
      </c>
      <c r="U1766" s="95" t="str">
        <f>IF(Table4[[#This Row],[Segment]]="","",Table4[[#This Row],[Hfriction (J/kg)]]+Table4[[#This Row],[Hexpansions (J/kg)]]+Table4[[#This Row],[Hcontractions (J/kg)]]+Table4[[#This Row],[Hf (J/kg)]])</f>
        <v/>
      </c>
      <c r="V1766" s="95" t="str">
        <f>IF(Table4[[#This Row],[Segment]]="","",Table4[[#This Row],[Total Friction Loss (J/kg)]]*Table3[Density (kg/m3)])</f>
        <v/>
      </c>
      <c r="W1766" s="95" t="str">
        <f>IF(Table4[[#This Row],[Segment]]="","",Table4[[#This Row],[Total Pressure Drop (Pa)]]/1000)</f>
        <v/>
      </c>
      <c r="Y1766" s="82" t="str">
        <f>IF('Set Up'!D1989="","",'Set Up'!D1989)</f>
        <v/>
      </c>
      <c r="Z1766" s="82" t="str">
        <f>IF('Set Up'!E1989="","",'Set Up'!E1989)</f>
        <v/>
      </c>
      <c r="AA1766" s="82" t="str">
        <f>IF('Set Up'!F1989="","",'Set Up'!F1989)</f>
        <v/>
      </c>
      <c r="AB1766" s="82" t="str">
        <f>IF('Set Up'!G1989="","",'Set Up'!G1989)</f>
        <v/>
      </c>
      <c r="AC1766" s="82" t="str">
        <f t="array" ref="AC1766">IF(Y1766="","",INDEX(Data!$G$4:$G$51,MATCH(Table7[[#This Row],[Fitting]]&amp;Table7[[#This Row],[Fitting Subtype]],Data!$E$4:$E$51&amp;Data!$F$4:$F$51,0)))</f>
        <v/>
      </c>
      <c r="AD1766" s="89" t="str">
        <f>IF(Table7[[#This Row],[Segment]]="","",Table7[[#This Row],[Quantity]]*Table7[[#This Row],[Kf]]*(((INDEX(Table4[Velocity (m/s)],MATCH(Table7[[#This Row],[Segment]],Table4[Segment],0)))^2)/2))</f>
        <v/>
      </c>
      <c r="AF1766" s="82" t="str">
        <f>Table4[[#This Row],[Segment]]</f>
        <v/>
      </c>
      <c r="AG1766" s="75"/>
      <c r="AH1766" s="82" t="str">
        <f>IF(Table5[[#This Row],[Segment]]="","",AG1766-Table4[[#This Row],[Total Pressure Drop (kPa)]])</f>
        <v/>
      </c>
    </row>
    <row r="1767" spans="1:34" x14ac:dyDescent="0.25">
      <c r="A1767" s="95" t="str">
        <f>IF('Set Up'!A1764="","",'Set Up'!A1764)</f>
        <v/>
      </c>
      <c r="B1767" s="75" t="s">
        <v>81</v>
      </c>
      <c r="C1767" s="85"/>
      <c r="D1767" s="86" t="str">
        <f>IF(Table4[[#This Row],[Diameter (in)]]="","",(((CONVERT(Table4[[#This Row],[Diameter (in)]],"in","m"))/2)^2)*PI())</f>
        <v/>
      </c>
      <c r="E1767" s="87" t="str">
        <f>IF(Table4[[#This Row],[Area (m2)]]="","",$D$4/Table4[[#This Row],[Area (m2)]])</f>
        <v/>
      </c>
      <c r="F1767" s="85">
        <f t="shared" si="27"/>
        <v>4.6951999999999998</v>
      </c>
      <c r="G1767" s="88" t="str">
        <f>IF(Table4[[#This Row],[Segment]]="","",(CONVERT(Table4[[#This Row],[Diameter (in)]],"in","m")*$B$4*Table4[[#This Row],[Velocity (m/s)]])/$C$4)</f>
        <v/>
      </c>
      <c r="H1767" s="96" t="str">
        <f>IF(Table4[[#This Row],[Segment]]="","",IF(Table4[[#This Row],[Teynold''s Number]]&gt;4000,"TURBULENT","LAMINAR"))</f>
        <v/>
      </c>
      <c r="I1767" s="86" t="str">
        <f>IF(Table4[[#This Row],[Segment]]="","",INDEX(Data!C1764:C1778,MATCH(Table4[Material],Data!B1764:B1778,0)))</f>
        <v/>
      </c>
      <c r="J1767" s="89" t="str">
        <f>IF(Table4[[#This Row],[ε (m)]]="","",Table4[[#This Row],[ε (m)]]/(CONVERT(Table4[[#This Row],[Diameter (in)]],"in","m")))</f>
        <v/>
      </c>
      <c r="K1767" s="96" t="str">
        <f>IF(Table4[[#This Row],[Regime]]="LAMINAR",16/Table4[[#This Row],[Teynold''s Number]],"-")</f>
        <v>-</v>
      </c>
      <c r="L1767" s="86"/>
      <c r="M1767" s="97" t="str">
        <f>IF(Table4[[#This Row],[Regime]]="TURBULENT",(((-4*LOG10(Table4[[#This Row],[ε/D]]/3.7+1.256/(Table4[[#This Row],[Teynold''s Number]]*SQRT(Table4[[#This Row],[f turbulent (guess)]]))))^-1)^2),"")</f>
        <v/>
      </c>
      <c r="N1767" s="91" t="str">
        <f>IF(Table4[[#This Row],[f turbulent]]="","",Table4[[#This Row],[f turbulent (guess)]]-Table4[[#This Row],[f turbulent]])</f>
        <v/>
      </c>
      <c r="O1767" s="87">
        <f>IF(Table4[[#This Row],[Segment]]="",0,IF(C1768="",0,IF(C1768&lt;=Table4[[#This Row],[Diameter (in)]],0,1-(D1767/D1768))))</f>
        <v>0</v>
      </c>
      <c r="P1767" s="92" t="str">
        <f>IF(Table4[[#This Row],[Segment]]="","",IF(C1767&gt;C1768,"",IF(C1768="",0.55,(0.55*(1-D1768/D1767)))))</f>
        <v/>
      </c>
      <c r="Q176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67" s="92" t="str">
        <f>IF(Table4[[#This Row],[Segment]]="","",IF(Table4[[#This Row],[Kexpansion]]="","0",((Table4[[#This Row],[Velocity (m/s)]]^2)/2)*Table4[[#This Row],[Kexpansion]]))</f>
        <v/>
      </c>
      <c r="S1767" s="92" t="str">
        <f>IF(Table4[[#This Row],[Segment]]="","",IF(Table4[[#This Row],[Kcontraction]]="","0",((Table4[[#This Row],[Velocity (m/s)]]^2)/2)*Table4[[#This Row],[Kcontraction]]))</f>
        <v/>
      </c>
      <c r="T1767" s="89" t="str">
        <f>IF(Table4[[#This Row],[Segment]]="","",SUMIF($Y$7:$Y$2000,Table4[[#This Row],[Segment]],$AD$7:$AD$2000))</f>
        <v/>
      </c>
      <c r="U1767" s="95" t="str">
        <f>IF(Table4[[#This Row],[Segment]]="","",Table4[[#This Row],[Hfriction (J/kg)]]+Table4[[#This Row],[Hexpansions (J/kg)]]+Table4[[#This Row],[Hcontractions (J/kg)]]+Table4[[#This Row],[Hf (J/kg)]])</f>
        <v/>
      </c>
      <c r="V1767" s="95" t="str">
        <f>IF(Table4[[#This Row],[Segment]]="","",Table4[[#This Row],[Total Friction Loss (J/kg)]]*Table3[Density (kg/m3)])</f>
        <v/>
      </c>
      <c r="W1767" s="95" t="str">
        <f>IF(Table4[[#This Row],[Segment]]="","",Table4[[#This Row],[Total Pressure Drop (Pa)]]/1000)</f>
        <v/>
      </c>
      <c r="Y1767" s="82" t="str">
        <f>IF('Set Up'!D1990="","",'Set Up'!D1990)</f>
        <v/>
      </c>
      <c r="Z1767" s="82" t="str">
        <f>IF('Set Up'!E1990="","",'Set Up'!E1990)</f>
        <v/>
      </c>
      <c r="AA1767" s="82" t="str">
        <f>IF('Set Up'!F1990="","",'Set Up'!F1990)</f>
        <v/>
      </c>
      <c r="AB1767" s="82" t="str">
        <f>IF('Set Up'!G1990="","",'Set Up'!G1990)</f>
        <v/>
      </c>
      <c r="AC1767" s="82" t="str">
        <f t="array" ref="AC1767">IF(Y1767="","",INDEX(Data!$G$4:$G$51,MATCH(Table7[[#This Row],[Fitting]]&amp;Table7[[#This Row],[Fitting Subtype]],Data!$E$4:$E$51&amp;Data!$F$4:$F$51,0)))</f>
        <v/>
      </c>
      <c r="AD1767" s="89" t="str">
        <f>IF(Table7[[#This Row],[Segment]]="","",Table7[[#This Row],[Quantity]]*Table7[[#This Row],[Kf]]*(((INDEX(Table4[Velocity (m/s)],MATCH(Table7[[#This Row],[Segment]],Table4[Segment],0)))^2)/2))</f>
        <v/>
      </c>
      <c r="AF1767" s="82" t="str">
        <f>Table4[[#This Row],[Segment]]</f>
        <v/>
      </c>
      <c r="AG1767" s="75"/>
      <c r="AH1767" s="82" t="str">
        <f>IF(Table5[[#This Row],[Segment]]="","",AG1767-Table4[[#This Row],[Total Pressure Drop (kPa)]])</f>
        <v/>
      </c>
    </row>
    <row r="1768" spans="1:34" x14ac:dyDescent="0.25">
      <c r="A1768" s="95" t="str">
        <f>IF('Set Up'!A1765="","",'Set Up'!A1765)</f>
        <v/>
      </c>
      <c r="B1768" s="75" t="s">
        <v>81</v>
      </c>
      <c r="C1768" s="85"/>
      <c r="D1768" s="86" t="str">
        <f>IF(Table4[[#This Row],[Diameter (in)]]="","",(((CONVERT(Table4[[#This Row],[Diameter (in)]],"in","m"))/2)^2)*PI())</f>
        <v/>
      </c>
      <c r="E1768" s="87" t="str">
        <f>IF(Table4[[#This Row],[Area (m2)]]="","",$D$4/Table4[[#This Row],[Area (m2)]])</f>
        <v/>
      </c>
      <c r="F1768" s="85">
        <f t="shared" si="27"/>
        <v>4.6951999999999998</v>
      </c>
      <c r="G1768" s="88" t="str">
        <f>IF(Table4[[#This Row],[Segment]]="","",(CONVERT(Table4[[#This Row],[Diameter (in)]],"in","m")*$B$4*Table4[[#This Row],[Velocity (m/s)]])/$C$4)</f>
        <v/>
      </c>
      <c r="H1768" s="96" t="str">
        <f>IF(Table4[[#This Row],[Segment]]="","",IF(Table4[[#This Row],[Teynold''s Number]]&gt;4000,"TURBULENT","LAMINAR"))</f>
        <v/>
      </c>
      <c r="I1768" s="86" t="str">
        <f>IF(Table4[[#This Row],[Segment]]="","",INDEX(Data!C1765:C1779,MATCH(Table4[Material],Data!B1765:B1779,0)))</f>
        <v/>
      </c>
      <c r="J1768" s="89" t="str">
        <f>IF(Table4[[#This Row],[ε (m)]]="","",Table4[[#This Row],[ε (m)]]/(CONVERT(Table4[[#This Row],[Diameter (in)]],"in","m")))</f>
        <v/>
      </c>
      <c r="K1768" s="96" t="str">
        <f>IF(Table4[[#This Row],[Regime]]="LAMINAR",16/Table4[[#This Row],[Teynold''s Number]],"-")</f>
        <v>-</v>
      </c>
      <c r="L1768" s="86"/>
      <c r="M1768" s="97" t="str">
        <f>IF(Table4[[#This Row],[Regime]]="TURBULENT",(((-4*LOG10(Table4[[#This Row],[ε/D]]/3.7+1.256/(Table4[[#This Row],[Teynold''s Number]]*SQRT(Table4[[#This Row],[f turbulent (guess)]]))))^-1)^2),"")</f>
        <v/>
      </c>
      <c r="N1768" s="91" t="str">
        <f>IF(Table4[[#This Row],[f turbulent]]="","",Table4[[#This Row],[f turbulent (guess)]]-Table4[[#This Row],[f turbulent]])</f>
        <v/>
      </c>
      <c r="O1768" s="87">
        <f>IF(Table4[[#This Row],[Segment]]="",0,IF(C1769="",0,IF(C1769&lt;=Table4[[#This Row],[Diameter (in)]],0,1-(D1768/D1769))))</f>
        <v>0</v>
      </c>
      <c r="P1768" s="92" t="str">
        <f>IF(Table4[[#This Row],[Segment]]="","",IF(C1768&gt;C1769,"",IF(C1769="",0.55,(0.55*(1-D1769/D1768)))))</f>
        <v/>
      </c>
      <c r="Q176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68" s="92" t="str">
        <f>IF(Table4[[#This Row],[Segment]]="","",IF(Table4[[#This Row],[Kexpansion]]="","0",((Table4[[#This Row],[Velocity (m/s)]]^2)/2)*Table4[[#This Row],[Kexpansion]]))</f>
        <v/>
      </c>
      <c r="S1768" s="92" t="str">
        <f>IF(Table4[[#This Row],[Segment]]="","",IF(Table4[[#This Row],[Kcontraction]]="","0",((Table4[[#This Row],[Velocity (m/s)]]^2)/2)*Table4[[#This Row],[Kcontraction]]))</f>
        <v/>
      </c>
      <c r="T1768" s="89" t="str">
        <f>IF(Table4[[#This Row],[Segment]]="","",SUMIF($Y$7:$Y$2000,Table4[[#This Row],[Segment]],$AD$7:$AD$2000))</f>
        <v/>
      </c>
      <c r="U1768" s="95" t="str">
        <f>IF(Table4[[#This Row],[Segment]]="","",Table4[[#This Row],[Hfriction (J/kg)]]+Table4[[#This Row],[Hexpansions (J/kg)]]+Table4[[#This Row],[Hcontractions (J/kg)]]+Table4[[#This Row],[Hf (J/kg)]])</f>
        <v/>
      </c>
      <c r="V1768" s="95" t="str">
        <f>IF(Table4[[#This Row],[Segment]]="","",Table4[[#This Row],[Total Friction Loss (J/kg)]]*Table3[Density (kg/m3)])</f>
        <v/>
      </c>
      <c r="W1768" s="95" t="str">
        <f>IF(Table4[[#This Row],[Segment]]="","",Table4[[#This Row],[Total Pressure Drop (Pa)]]/1000)</f>
        <v/>
      </c>
      <c r="Y1768" s="82" t="str">
        <f>IF('Set Up'!D1991="","",'Set Up'!D1991)</f>
        <v/>
      </c>
      <c r="Z1768" s="82" t="str">
        <f>IF('Set Up'!E1991="","",'Set Up'!E1991)</f>
        <v/>
      </c>
      <c r="AA1768" s="82" t="str">
        <f>IF('Set Up'!F1991="","",'Set Up'!F1991)</f>
        <v/>
      </c>
      <c r="AB1768" s="82" t="str">
        <f>IF('Set Up'!G1991="","",'Set Up'!G1991)</f>
        <v/>
      </c>
      <c r="AC1768" s="82" t="str">
        <f t="array" ref="AC1768">IF(Y1768="","",INDEX(Data!$G$4:$G$51,MATCH(Table7[[#This Row],[Fitting]]&amp;Table7[[#This Row],[Fitting Subtype]],Data!$E$4:$E$51&amp;Data!$F$4:$F$51,0)))</f>
        <v/>
      </c>
      <c r="AD1768" s="89" t="str">
        <f>IF(Table7[[#This Row],[Segment]]="","",Table7[[#This Row],[Quantity]]*Table7[[#This Row],[Kf]]*(((INDEX(Table4[Velocity (m/s)],MATCH(Table7[[#This Row],[Segment]],Table4[Segment],0)))^2)/2))</f>
        <v/>
      </c>
      <c r="AF1768" s="82" t="str">
        <f>Table4[[#This Row],[Segment]]</f>
        <v/>
      </c>
      <c r="AG1768" s="75"/>
      <c r="AH1768" s="82" t="str">
        <f>IF(Table5[[#This Row],[Segment]]="","",AG1768-Table4[[#This Row],[Total Pressure Drop (kPa)]])</f>
        <v/>
      </c>
    </row>
    <row r="1769" spans="1:34" x14ac:dyDescent="0.25">
      <c r="A1769" s="95" t="str">
        <f>IF('Set Up'!A1766="","",'Set Up'!A1766)</f>
        <v/>
      </c>
      <c r="B1769" s="75" t="s">
        <v>81</v>
      </c>
      <c r="C1769" s="85"/>
      <c r="D1769" s="86" t="str">
        <f>IF(Table4[[#This Row],[Diameter (in)]]="","",(((CONVERT(Table4[[#This Row],[Diameter (in)]],"in","m"))/2)^2)*PI())</f>
        <v/>
      </c>
      <c r="E1769" s="87" t="str">
        <f>IF(Table4[[#This Row],[Area (m2)]]="","",$D$4/Table4[[#This Row],[Area (m2)]])</f>
        <v/>
      </c>
      <c r="F1769" s="85">
        <f t="shared" si="27"/>
        <v>4.6951999999999998</v>
      </c>
      <c r="G1769" s="88" t="str">
        <f>IF(Table4[[#This Row],[Segment]]="","",(CONVERT(Table4[[#This Row],[Diameter (in)]],"in","m")*$B$4*Table4[[#This Row],[Velocity (m/s)]])/$C$4)</f>
        <v/>
      </c>
      <c r="H1769" s="96" t="str">
        <f>IF(Table4[[#This Row],[Segment]]="","",IF(Table4[[#This Row],[Teynold''s Number]]&gt;4000,"TURBULENT","LAMINAR"))</f>
        <v/>
      </c>
      <c r="I1769" s="86" t="str">
        <f>IF(Table4[[#This Row],[Segment]]="","",INDEX(Data!C1766:C1780,MATCH(Table4[Material],Data!B1766:B1780,0)))</f>
        <v/>
      </c>
      <c r="J1769" s="89" t="str">
        <f>IF(Table4[[#This Row],[ε (m)]]="","",Table4[[#This Row],[ε (m)]]/(CONVERT(Table4[[#This Row],[Diameter (in)]],"in","m")))</f>
        <v/>
      </c>
      <c r="K1769" s="96" t="str">
        <f>IF(Table4[[#This Row],[Regime]]="LAMINAR",16/Table4[[#This Row],[Teynold''s Number]],"-")</f>
        <v>-</v>
      </c>
      <c r="L1769" s="86"/>
      <c r="M1769" s="97" t="str">
        <f>IF(Table4[[#This Row],[Regime]]="TURBULENT",(((-4*LOG10(Table4[[#This Row],[ε/D]]/3.7+1.256/(Table4[[#This Row],[Teynold''s Number]]*SQRT(Table4[[#This Row],[f turbulent (guess)]]))))^-1)^2),"")</f>
        <v/>
      </c>
      <c r="N1769" s="91" t="str">
        <f>IF(Table4[[#This Row],[f turbulent]]="","",Table4[[#This Row],[f turbulent (guess)]]-Table4[[#This Row],[f turbulent]])</f>
        <v/>
      </c>
      <c r="O1769" s="87">
        <f>IF(Table4[[#This Row],[Segment]]="",0,IF(C1770="",0,IF(C1770&lt;=Table4[[#This Row],[Diameter (in)]],0,1-(D1769/D1770))))</f>
        <v>0</v>
      </c>
      <c r="P1769" s="92" t="str">
        <f>IF(Table4[[#This Row],[Segment]]="","",IF(C1769&gt;C1770,"",IF(C1770="",0.55,(0.55*(1-D1770/D1769)))))</f>
        <v/>
      </c>
      <c r="Q176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69" s="92" t="str">
        <f>IF(Table4[[#This Row],[Segment]]="","",IF(Table4[[#This Row],[Kexpansion]]="","0",((Table4[[#This Row],[Velocity (m/s)]]^2)/2)*Table4[[#This Row],[Kexpansion]]))</f>
        <v/>
      </c>
      <c r="S1769" s="92" t="str">
        <f>IF(Table4[[#This Row],[Segment]]="","",IF(Table4[[#This Row],[Kcontraction]]="","0",((Table4[[#This Row],[Velocity (m/s)]]^2)/2)*Table4[[#This Row],[Kcontraction]]))</f>
        <v/>
      </c>
      <c r="T1769" s="89" t="str">
        <f>IF(Table4[[#This Row],[Segment]]="","",SUMIF($Y$7:$Y$2000,Table4[[#This Row],[Segment]],$AD$7:$AD$2000))</f>
        <v/>
      </c>
      <c r="U1769" s="95" t="str">
        <f>IF(Table4[[#This Row],[Segment]]="","",Table4[[#This Row],[Hfriction (J/kg)]]+Table4[[#This Row],[Hexpansions (J/kg)]]+Table4[[#This Row],[Hcontractions (J/kg)]]+Table4[[#This Row],[Hf (J/kg)]])</f>
        <v/>
      </c>
      <c r="V1769" s="95" t="str">
        <f>IF(Table4[[#This Row],[Segment]]="","",Table4[[#This Row],[Total Friction Loss (J/kg)]]*Table3[Density (kg/m3)])</f>
        <v/>
      </c>
      <c r="W1769" s="95" t="str">
        <f>IF(Table4[[#This Row],[Segment]]="","",Table4[[#This Row],[Total Pressure Drop (Pa)]]/1000)</f>
        <v/>
      </c>
      <c r="Y1769" s="82" t="str">
        <f>IF('Set Up'!D1992="","",'Set Up'!D1992)</f>
        <v/>
      </c>
      <c r="Z1769" s="82" t="str">
        <f>IF('Set Up'!E1992="","",'Set Up'!E1992)</f>
        <v/>
      </c>
      <c r="AA1769" s="82" t="str">
        <f>IF('Set Up'!F1992="","",'Set Up'!F1992)</f>
        <v/>
      </c>
      <c r="AB1769" s="82" t="str">
        <f>IF('Set Up'!G1992="","",'Set Up'!G1992)</f>
        <v/>
      </c>
      <c r="AC1769" s="82" t="str">
        <f t="array" ref="AC1769">IF(Y1769="","",INDEX(Data!$G$4:$G$51,MATCH(Table7[[#This Row],[Fitting]]&amp;Table7[[#This Row],[Fitting Subtype]],Data!$E$4:$E$51&amp;Data!$F$4:$F$51,0)))</f>
        <v/>
      </c>
      <c r="AD1769" s="89" t="str">
        <f>IF(Table7[[#This Row],[Segment]]="","",Table7[[#This Row],[Quantity]]*Table7[[#This Row],[Kf]]*(((INDEX(Table4[Velocity (m/s)],MATCH(Table7[[#This Row],[Segment]],Table4[Segment],0)))^2)/2))</f>
        <v/>
      </c>
      <c r="AF1769" s="82" t="str">
        <f>Table4[[#This Row],[Segment]]</f>
        <v/>
      </c>
      <c r="AG1769" s="75"/>
      <c r="AH1769" s="82" t="str">
        <f>IF(Table5[[#This Row],[Segment]]="","",AG1769-Table4[[#This Row],[Total Pressure Drop (kPa)]])</f>
        <v/>
      </c>
    </row>
    <row r="1770" spans="1:34" x14ac:dyDescent="0.25">
      <c r="A1770" s="95" t="str">
        <f>IF('Set Up'!A1767="","",'Set Up'!A1767)</f>
        <v/>
      </c>
      <c r="B1770" s="75" t="s">
        <v>81</v>
      </c>
      <c r="C1770" s="85"/>
      <c r="D1770" s="86" t="str">
        <f>IF(Table4[[#This Row],[Diameter (in)]]="","",(((CONVERT(Table4[[#This Row],[Diameter (in)]],"in","m"))/2)^2)*PI())</f>
        <v/>
      </c>
      <c r="E1770" s="87" t="str">
        <f>IF(Table4[[#This Row],[Area (m2)]]="","",$D$4/Table4[[#This Row],[Area (m2)]])</f>
        <v/>
      </c>
      <c r="F1770" s="85">
        <f t="shared" si="27"/>
        <v>4.6951999999999998</v>
      </c>
      <c r="G1770" s="88" t="str">
        <f>IF(Table4[[#This Row],[Segment]]="","",(CONVERT(Table4[[#This Row],[Diameter (in)]],"in","m")*$B$4*Table4[[#This Row],[Velocity (m/s)]])/$C$4)</f>
        <v/>
      </c>
      <c r="H1770" s="96" t="str">
        <f>IF(Table4[[#This Row],[Segment]]="","",IF(Table4[[#This Row],[Teynold''s Number]]&gt;4000,"TURBULENT","LAMINAR"))</f>
        <v/>
      </c>
      <c r="I1770" s="86" t="str">
        <f>IF(Table4[[#This Row],[Segment]]="","",INDEX(Data!C1767:C1781,MATCH(Table4[Material],Data!B1767:B1781,0)))</f>
        <v/>
      </c>
      <c r="J1770" s="89" t="str">
        <f>IF(Table4[[#This Row],[ε (m)]]="","",Table4[[#This Row],[ε (m)]]/(CONVERT(Table4[[#This Row],[Diameter (in)]],"in","m")))</f>
        <v/>
      </c>
      <c r="K1770" s="96" t="str">
        <f>IF(Table4[[#This Row],[Regime]]="LAMINAR",16/Table4[[#This Row],[Teynold''s Number]],"-")</f>
        <v>-</v>
      </c>
      <c r="L1770" s="86"/>
      <c r="M1770" s="97" t="str">
        <f>IF(Table4[[#This Row],[Regime]]="TURBULENT",(((-4*LOG10(Table4[[#This Row],[ε/D]]/3.7+1.256/(Table4[[#This Row],[Teynold''s Number]]*SQRT(Table4[[#This Row],[f turbulent (guess)]]))))^-1)^2),"")</f>
        <v/>
      </c>
      <c r="N1770" s="91" t="str">
        <f>IF(Table4[[#This Row],[f turbulent]]="","",Table4[[#This Row],[f turbulent (guess)]]-Table4[[#This Row],[f turbulent]])</f>
        <v/>
      </c>
      <c r="O1770" s="87">
        <f>IF(Table4[[#This Row],[Segment]]="",0,IF(C1771="",0,IF(C1771&lt;=Table4[[#This Row],[Diameter (in)]],0,1-(D1770/D1771))))</f>
        <v>0</v>
      </c>
      <c r="P1770" s="92" t="str">
        <f>IF(Table4[[#This Row],[Segment]]="","",IF(C1770&gt;C1771,"",IF(C1771="",0.55,(0.55*(1-D1771/D1770)))))</f>
        <v/>
      </c>
      <c r="Q177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70" s="92" t="str">
        <f>IF(Table4[[#This Row],[Segment]]="","",IF(Table4[[#This Row],[Kexpansion]]="","0",((Table4[[#This Row],[Velocity (m/s)]]^2)/2)*Table4[[#This Row],[Kexpansion]]))</f>
        <v/>
      </c>
      <c r="S1770" s="92" t="str">
        <f>IF(Table4[[#This Row],[Segment]]="","",IF(Table4[[#This Row],[Kcontraction]]="","0",((Table4[[#This Row],[Velocity (m/s)]]^2)/2)*Table4[[#This Row],[Kcontraction]]))</f>
        <v/>
      </c>
      <c r="T1770" s="89" t="str">
        <f>IF(Table4[[#This Row],[Segment]]="","",SUMIF($Y$7:$Y$2000,Table4[[#This Row],[Segment]],$AD$7:$AD$2000))</f>
        <v/>
      </c>
      <c r="U1770" s="95" t="str">
        <f>IF(Table4[[#This Row],[Segment]]="","",Table4[[#This Row],[Hfriction (J/kg)]]+Table4[[#This Row],[Hexpansions (J/kg)]]+Table4[[#This Row],[Hcontractions (J/kg)]]+Table4[[#This Row],[Hf (J/kg)]])</f>
        <v/>
      </c>
      <c r="V1770" s="95" t="str">
        <f>IF(Table4[[#This Row],[Segment]]="","",Table4[[#This Row],[Total Friction Loss (J/kg)]]*Table3[Density (kg/m3)])</f>
        <v/>
      </c>
      <c r="W1770" s="95" t="str">
        <f>IF(Table4[[#This Row],[Segment]]="","",Table4[[#This Row],[Total Pressure Drop (Pa)]]/1000)</f>
        <v/>
      </c>
      <c r="Y1770" s="82" t="str">
        <f>IF('Set Up'!D1993="","",'Set Up'!D1993)</f>
        <v/>
      </c>
      <c r="Z1770" s="82" t="str">
        <f>IF('Set Up'!E1993="","",'Set Up'!E1993)</f>
        <v/>
      </c>
      <c r="AA1770" s="82" t="str">
        <f>IF('Set Up'!F1993="","",'Set Up'!F1993)</f>
        <v/>
      </c>
      <c r="AB1770" s="82" t="str">
        <f>IF('Set Up'!G1993="","",'Set Up'!G1993)</f>
        <v/>
      </c>
      <c r="AC1770" s="82" t="str">
        <f t="array" ref="AC1770">IF(Y1770="","",INDEX(Data!$G$4:$G$51,MATCH(Table7[[#This Row],[Fitting]]&amp;Table7[[#This Row],[Fitting Subtype]],Data!$E$4:$E$51&amp;Data!$F$4:$F$51,0)))</f>
        <v/>
      </c>
      <c r="AD1770" s="89" t="str">
        <f>IF(Table7[[#This Row],[Segment]]="","",Table7[[#This Row],[Quantity]]*Table7[[#This Row],[Kf]]*(((INDEX(Table4[Velocity (m/s)],MATCH(Table7[[#This Row],[Segment]],Table4[Segment],0)))^2)/2))</f>
        <v/>
      </c>
      <c r="AF1770" s="82" t="str">
        <f>Table4[[#This Row],[Segment]]</f>
        <v/>
      </c>
      <c r="AG1770" s="75"/>
      <c r="AH1770" s="82" t="str">
        <f>IF(Table5[[#This Row],[Segment]]="","",AG1770-Table4[[#This Row],[Total Pressure Drop (kPa)]])</f>
        <v/>
      </c>
    </row>
    <row r="1771" spans="1:34" x14ac:dyDescent="0.25">
      <c r="A1771" s="95" t="str">
        <f>IF('Set Up'!A1768="","",'Set Up'!A1768)</f>
        <v/>
      </c>
      <c r="B1771" s="75" t="s">
        <v>81</v>
      </c>
      <c r="C1771" s="85"/>
      <c r="D1771" s="86" t="str">
        <f>IF(Table4[[#This Row],[Diameter (in)]]="","",(((CONVERT(Table4[[#This Row],[Diameter (in)]],"in","m"))/2)^2)*PI())</f>
        <v/>
      </c>
      <c r="E1771" s="87" t="str">
        <f>IF(Table4[[#This Row],[Area (m2)]]="","",$D$4/Table4[[#This Row],[Area (m2)]])</f>
        <v/>
      </c>
      <c r="F1771" s="85">
        <f t="shared" si="27"/>
        <v>4.6951999999999998</v>
      </c>
      <c r="G1771" s="88" t="str">
        <f>IF(Table4[[#This Row],[Segment]]="","",(CONVERT(Table4[[#This Row],[Diameter (in)]],"in","m")*$B$4*Table4[[#This Row],[Velocity (m/s)]])/$C$4)</f>
        <v/>
      </c>
      <c r="H1771" s="96" t="str">
        <f>IF(Table4[[#This Row],[Segment]]="","",IF(Table4[[#This Row],[Teynold''s Number]]&gt;4000,"TURBULENT","LAMINAR"))</f>
        <v/>
      </c>
      <c r="I1771" s="86" t="str">
        <f>IF(Table4[[#This Row],[Segment]]="","",INDEX(Data!C1768:C1782,MATCH(Table4[Material],Data!B1768:B1782,0)))</f>
        <v/>
      </c>
      <c r="J1771" s="89" t="str">
        <f>IF(Table4[[#This Row],[ε (m)]]="","",Table4[[#This Row],[ε (m)]]/(CONVERT(Table4[[#This Row],[Diameter (in)]],"in","m")))</f>
        <v/>
      </c>
      <c r="K1771" s="96" t="str">
        <f>IF(Table4[[#This Row],[Regime]]="LAMINAR",16/Table4[[#This Row],[Teynold''s Number]],"-")</f>
        <v>-</v>
      </c>
      <c r="L1771" s="86"/>
      <c r="M1771" s="97" t="str">
        <f>IF(Table4[[#This Row],[Regime]]="TURBULENT",(((-4*LOG10(Table4[[#This Row],[ε/D]]/3.7+1.256/(Table4[[#This Row],[Teynold''s Number]]*SQRT(Table4[[#This Row],[f turbulent (guess)]]))))^-1)^2),"")</f>
        <v/>
      </c>
      <c r="N1771" s="91" t="str">
        <f>IF(Table4[[#This Row],[f turbulent]]="","",Table4[[#This Row],[f turbulent (guess)]]-Table4[[#This Row],[f turbulent]])</f>
        <v/>
      </c>
      <c r="O1771" s="87">
        <f>IF(Table4[[#This Row],[Segment]]="",0,IF(C1772="",0,IF(C1772&lt;=Table4[[#This Row],[Diameter (in)]],0,1-(D1771/D1772))))</f>
        <v>0</v>
      </c>
      <c r="P1771" s="92" t="str">
        <f>IF(Table4[[#This Row],[Segment]]="","",IF(C1771&gt;C1772,"",IF(C1772="",0.55,(0.55*(1-D1772/D1771)))))</f>
        <v/>
      </c>
      <c r="Q177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71" s="92" t="str">
        <f>IF(Table4[[#This Row],[Segment]]="","",IF(Table4[[#This Row],[Kexpansion]]="","0",((Table4[[#This Row],[Velocity (m/s)]]^2)/2)*Table4[[#This Row],[Kexpansion]]))</f>
        <v/>
      </c>
      <c r="S1771" s="92" t="str">
        <f>IF(Table4[[#This Row],[Segment]]="","",IF(Table4[[#This Row],[Kcontraction]]="","0",((Table4[[#This Row],[Velocity (m/s)]]^2)/2)*Table4[[#This Row],[Kcontraction]]))</f>
        <v/>
      </c>
      <c r="T1771" s="89" t="str">
        <f>IF(Table4[[#This Row],[Segment]]="","",SUMIF($Y$7:$Y$2000,Table4[[#This Row],[Segment]],$AD$7:$AD$2000))</f>
        <v/>
      </c>
      <c r="U1771" s="95" t="str">
        <f>IF(Table4[[#This Row],[Segment]]="","",Table4[[#This Row],[Hfriction (J/kg)]]+Table4[[#This Row],[Hexpansions (J/kg)]]+Table4[[#This Row],[Hcontractions (J/kg)]]+Table4[[#This Row],[Hf (J/kg)]])</f>
        <v/>
      </c>
      <c r="V1771" s="95" t="str">
        <f>IF(Table4[[#This Row],[Segment]]="","",Table4[[#This Row],[Total Friction Loss (J/kg)]]*Table3[Density (kg/m3)])</f>
        <v/>
      </c>
      <c r="W1771" s="95" t="str">
        <f>IF(Table4[[#This Row],[Segment]]="","",Table4[[#This Row],[Total Pressure Drop (Pa)]]/1000)</f>
        <v/>
      </c>
      <c r="Y1771" s="82" t="str">
        <f>IF('Set Up'!D1994="","",'Set Up'!D1994)</f>
        <v/>
      </c>
      <c r="Z1771" s="82" t="str">
        <f>IF('Set Up'!E1994="","",'Set Up'!E1994)</f>
        <v/>
      </c>
      <c r="AA1771" s="82" t="str">
        <f>IF('Set Up'!F1994="","",'Set Up'!F1994)</f>
        <v/>
      </c>
      <c r="AB1771" s="82" t="str">
        <f>IF('Set Up'!G1994="","",'Set Up'!G1994)</f>
        <v/>
      </c>
      <c r="AC1771" s="82" t="str">
        <f t="array" ref="AC1771">IF(Y1771="","",INDEX(Data!$G$4:$G$51,MATCH(Table7[[#This Row],[Fitting]]&amp;Table7[[#This Row],[Fitting Subtype]],Data!$E$4:$E$51&amp;Data!$F$4:$F$51,0)))</f>
        <v/>
      </c>
      <c r="AD1771" s="89" t="str">
        <f>IF(Table7[[#This Row],[Segment]]="","",Table7[[#This Row],[Quantity]]*Table7[[#This Row],[Kf]]*(((INDEX(Table4[Velocity (m/s)],MATCH(Table7[[#This Row],[Segment]],Table4[Segment],0)))^2)/2))</f>
        <v/>
      </c>
      <c r="AF1771" s="82" t="str">
        <f>Table4[[#This Row],[Segment]]</f>
        <v/>
      </c>
      <c r="AG1771" s="75"/>
      <c r="AH1771" s="82" t="str">
        <f>IF(Table5[[#This Row],[Segment]]="","",AG1771-Table4[[#This Row],[Total Pressure Drop (kPa)]])</f>
        <v/>
      </c>
    </row>
    <row r="1772" spans="1:34" x14ac:dyDescent="0.25">
      <c r="A1772" s="95" t="str">
        <f>IF('Set Up'!A1769="","",'Set Up'!A1769)</f>
        <v/>
      </c>
      <c r="B1772" s="75" t="s">
        <v>81</v>
      </c>
      <c r="C1772" s="85"/>
      <c r="D1772" s="86" t="str">
        <f>IF(Table4[[#This Row],[Diameter (in)]]="","",(((CONVERT(Table4[[#This Row],[Diameter (in)]],"in","m"))/2)^2)*PI())</f>
        <v/>
      </c>
      <c r="E1772" s="87" t="str">
        <f>IF(Table4[[#This Row],[Area (m2)]]="","",$D$4/Table4[[#This Row],[Area (m2)]])</f>
        <v/>
      </c>
      <c r="F1772" s="85">
        <f t="shared" si="27"/>
        <v>4.6951999999999998</v>
      </c>
      <c r="G1772" s="88" t="str">
        <f>IF(Table4[[#This Row],[Segment]]="","",(CONVERT(Table4[[#This Row],[Diameter (in)]],"in","m")*$B$4*Table4[[#This Row],[Velocity (m/s)]])/$C$4)</f>
        <v/>
      </c>
      <c r="H1772" s="96" t="str">
        <f>IF(Table4[[#This Row],[Segment]]="","",IF(Table4[[#This Row],[Teynold''s Number]]&gt;4000,"TURBULENT","LAMINAR"))</f>
        <v/>
      </c>
      <c r="I1772" s="86" t="str">
        <f>IF(Table4[[#This Row],[Segment]]="","",INDEX(Data!C1769:C1783,MATCH(Table4[Material],Data!B1769:B1783,0)))</f>
        <v/>
      </c>
      <c r="J1772" s="89" t="str">
        <f>IF(Table4[[#This Row],[ε (m)]]="","",Table4[[#This Row],[ε (m)]]/(CONVERT(Table4[[#This Row],[Diameter (in)]],"in","m")))</f>
        <v/>
      </c>
      <c r="K1772" s="96" t="str">
        <f>IF(Table4[[#This Row],[Regime]]="LAMINAR",16/Table4[[#This Row],[Teynold''s Number]],"-")</f>
        <v>-</v>
      </c>
      <c r="L1772" s="86"/>
      <c r="M1772" s="97" t="str">
        <f>IF(Table4[[#This Row],[Regime]]="TURBULENT",(((-4*LOG10(Table4[[#This Row],[ε/D]]/3.7+1.256/(Table4[[#This Row],[Teynold''s Number]]*SQRT(Table4[[#This Row],[f turbulent (guess)]]))))^-1)^2),"")</f>
        <v/>
      </c>
      <c r="N1772" s="91" t="str">
        <f>IF(Table4[[#This Row],[f turbulent]]="","",Table4[[#This Row],[f turbulent (guess)]]-Table4[[#This Row],[f turbulent]])</f>
        <v/>
      </c>
      <c r="O1772" s="87">
        <f>IF(Table4[[#This Row],[Segment]]="",0,IF(C1773="",0,IF(C1773&lt;=Table4[[#This Row],[Diameter (in)]],0,1-(D1772/D1773))))</f>
        <v>0</v>
      </c>
      <c r="P1772" s="92" t="str">
        <f>IF(Table4[[#This Row],[Segment]]="","",IF(C1772&gt;C1773,"",IF(C1773="",0.55,(0.55*(1-D1773/D1772)))))</f>
        <v/>
      </c>
      <c r="Q177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72" s="92" t="str">
        <f>IF(Table4[[#This Row],[Segment]]="","",IF(Table4[[#This Row],[Kexpansion]]="","0",((Table4[[#This Row],[Velocity (m/s)]]^2)/2)*Table4[[#This Row],[Kexpansion]]))</f>
        <v/>
      </c>
      <c r="S1772" s="92" t="str">
        <f>IF(Table4[[#This Row],[Segment]]="","",IF(Table4[[#This Row],[Kcontraction]]="","0",((Table4[[#This Row],[Velocity (m/s)]]^2)/2)*Table4[[#This Row],[Kcontraction]]))</f>
        <v/>
      </c>
      <c r="T1772" s="89" t="str">
        <f>IF(Table4[[#This Row],[Segment]]="","",SUMIF($Y$7:$Y$2000,Table4[[#This Row],[Segment]],$AD$7:$AD$2000))</f>
        <v/>
      </c>
      <c r="U1772" s="95" t="str">
        <f>IF(Table4[[#This Row],[Segment]]="","",Table4[[#This Row],[Hfriction (J/kg)]]+Table4[[#This Row],[Hexpansions (J/kg)]]+Table4[[#This Row],[Hcontractions (J/kg)]]+Table4[[#This Row],[Hf (J/kg)]])</f>
        <v/>
      </c>
      <c r="V1772" s="95" t="str">
        <f>IF(Table4[[#This Row],[Segment]]="","",Table4[[#This Row],[Total Friction Loss (J/kg)]]*Table3[Density (kg/m3)])</f>
        <v/>
      </c>
      <c r="W1772" s="95" t="str">
        <f>IF(Table4[[#This Row],[Segment]]="","",Table4[[#This Row],[Total Pressure Drop (Pa)]]/1000)</f>
        <v/>
      </c>
      <c r="Y1772" s="82" t="str">
        <f>IF('Set Up'!D1995="","",'Set Up'!D1995)</f>
        <v/>
      </c>
      <c r="Z1772" s="82" t="str">
        <f>IF('Set Up'!E1995="","",'Set Up'!E1995)</f>
        <v/>
      </c>
      <c r="AA1772" s="82" t="str">
        <f>IF('Set Up'!F1995="","",'Set Up'!F1995)</f>
        <v/>
      </c>
      <c r="AB1772" s="82" t="str">
        <f>IF('Set Up'!G1995="","",'Set Up'!G1995)</f>
        <v/>
      </c>
      <c r="AC1772" s="82" t="str">
        <f t="array" ref="AC1772">IF(Y1772="","",INDEX(Data!$G$4:$G$51,MATCH(Table7[[#This Row],[Fitting]]&amp;Table7[[#This Row],[Fitting Subtype]],Data!$E$4:$E$51&amp;Data!$F$4:$F$51,0)))</f>
        <v/>
      </c>
      <c r="AD1772" s="89" t="str">
        <f>IF(Table7[[#This Row],[Segment]]="","",Table7[[#This Row],[Quantity]]*Table7[[#This Row],[Kf]]*(((INDEX(Table4[Velocity (m/s)],MATCH(Table7[[#This Row],[Segment]],Table4[Segment],0)))^2)/2))</f>
        <v/>
      </c>
      <c r="AF1772" s="82" t="str">
        <f>Table4[[#This Row],[Segment]]</f>
        <v/>
      </c>
      <c r="AG1772" s="75"/>
      <c r="AH1772" s="82" t="str">
        <f>IF(Table5[[#This Row],[Segment]]="","",AG1772-Table4[[#This Row],[Total Pressure Drop (kPa)]])</f>
        <v/>
      </c>
    </row>
    <row r="1773" spans="1:34" x14ac:dyDescent="0.25">
      <c r="A1773" s="95" t="str">
        <f>IF('Set Up'!A1770="","",'Set Up'!A1770)</f>
        <v/>
      </c>
      <c r="B1773" s="75" t="s">
        <v>81</v>
      </c>
      <c r="C1773" s="85"/>
      <c r="D1773" s="86" t="str">
        <f>IF(Table4[[#This Row],[Diameter (in)]]="","",(((CONVERT(Table4[[#This Row],[Diameter (in)]],"in","m"))/2)^2)*PI())</f>
        <v/>
      </c>
      <c r="E1773" s="87" t="str">
        <f>IF(Table4[[#This Row],[Area (m2)]]="","",$D$4/Table4[[#This Row],[Area (m2)]])</f>
        <v/>
      </c>
      <c r="F1773" s="85">
        <f t="shared" si="27"/>
        <v>4.6951999999999998</v>
      </c>
      <c r="G1773" s="88" t="str">
        <f>IF(Table4[[#This Row],[Segment]]="","",(CONVERT(Table4[[#This Row],[Diameter (in)]],"in","m")*$B$4*Table4[[#This Row],[Velocity (m/s)]])/$C$4)</f>
        <v/>
      </c>
      <c r="H1773" s="96" t="str">
        <f>IF(Table4[[#This Row],[Segment]]="","",IF(Table4[[#This Row],[Teynold''s Number]]&gt;4000,"TURBULENT","LAMINAR"))</f>
        <v/>
      </c>
      <c r="I1773" s="86" t="str">
        <f>IF(Table4[[#This Row],[Segment]]="","",INDEX(Data!C1770:C1784,MATCH(Table4[Material],Data!B1770:B1784,0)))</f>
        <v/>
      </c>
      <c r="J1773" s="89" t="str">
        <f>IF(Table4[[#This Row],[ε (m)]]="","",Table4[[#This Row],[ε (m)]]/(CONVERT(Table4[[#This Row],[Diameter (in)]],"in","m")))</f>
        <v/>
      </c>
      <c r="K1773" s="96" t="str">
        <f>IF(Table4[[#This Row],[Regime]]="LAMINAR",16/Table4[[#This Row],[Teynold''s Number]],"-")</f>
        <v>-</v>
      </c>
      <c r="L1773" s="86"/>
      <c r="M1773" s="97" t="str">
        <f>IF(Table4[[#This Row],[Regime]]="TURBULENT",(((-4*LOG10(Table4[[#This Row],[ε/D]]/3.7+1.256/(Table4[[#This Row],[Teynold''s Number]]*SQRT(Table4[[#This Row],[f turbulent (guess)]]))))^-1)^2),"")</f>
        <v/>
      </c>
      <c r="N1773" s="91" t="str">
        <f>IF(Table4[[#This Row],[f turbulent]]="","",Table4[[#This Row],[f turbulent (guess)]]-Table4[[#This Row],[f turbulent]])</f>
        <v/>
      </c>
      <c r="O1773" s="87">
        <f>IF(Table4[[#This Row],[Segment]]="",0,IF(C1774="",0,IF(C1774&lt;=Table4[[#This Row],[Diameter (in)]],0,1-(D1773/D1774))))</f>
        <v>0</v>
      </c>
      <c r="P1773" s="92" t="str">
        <f>IF(Table4[[#This Row],[Segment]]="","",IF(C1773&gt;C1774,"",IF(C1774="",0.55,(0.55*(1-D1774/D1773)))))</f>
        <v/>
      </c>
      <c r="Q177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73" s="92" t="str">
        <f>IF(Table4[[#This Row],[Segment]]="","",IF(Table4[[#This Row],[Kexpansion]]="","0",((Table4[[#This Row],[Velocity (m/s)]]^2)/2)*Table4[[#This Row],[Kexpansion]]))</f>
        <v/>
      </c>
      <c r="S1773" s="92" t="str">
        <f>IF(Table4[[#This Row],[Segment]]="","",IF(Table4[[#This Row],[Kcontraction]]="","0",((Table4[[#This Row],[Velocity (m/s)]]^2)/2)*Table4[[#This Row],[Kcontraction]]))</f>
        <v/>
      </c>
      <c r="T1773" s="89" t="str">
        <f>IF(Table4[[#This Row],[Segment]]="","",SUMIF($Y$7:$Y$2000,Table4[[#This Row],[Segment]],$AD$7:$AD$2000))</f>
        <v/>
      </c>
      <c r="U1773" s="95" t="str">
        <f>IF(Table4[[#This Row],[Segment]]="","",Table4[[#This Row],[Hfriction (J/kg)]]+Table4[[#This Row],[Hexpansions (J/kg)]]+Table4[[#This Row],[Hcontractions (J/kg)]]+Table4[[#This Row],[Hf (J/kg)]])</f>
        <v/>
      </c>
      <c r="V1773" s="95" t="str">
        <f>IF(Table4[[#This Row],[Segment]]="","",Table4[[#This Row],[Total Friction Loss (J/kg)]]*Table3[Density (kg/m3)])</f>
        <v/>
      </c>
      <c r="W1773" s="95" t="str">
        <f>IF(Table4[[#This Row],[Segment]]="","",Table4[[#This Row],[Total Pressure Drop (Pa)]]/1000)</f>
        <v/>
      </c>
      <c r="Y1773" s="82" t="str">
        <f>IF('Set Up'!D1996="","",'Set Up'!D1996)</f>
        <v/>
      </c>
      <c r="Z1773" s="82" t="str">
        <f>IF('Set Up'!E1996="","",'Set Up'!E1996)</f>
        <v/>
      </c>
      <c r="AA1773" s="82" t="str">
        <f>IF('Set Up'!F1996="","",'Set Up'!F1996)</f>
        <v/>
      </c>
      <c r="AB1773" s="82" t="str">
        <f>IF('Set Up'!G1996="","",'Set Up'!G1996)</f>
        <v/>
      </c>
      <c r="AC1773" s="82" t="str">
        <f t="array" ref="AC1773">IF(Y1773="","",INDEX(Data!$G$4:$G$51,MATCH(Table7[[#This Row],[Fitting]]&amp;Table7[[#This Row],[Fitting Subtype]],Data!$E$4:$E$51&amp;Data!$F$4:$F$51,0)))</f>
        <v/>
      </c>
      <c r="AD1773" s="89" t="str">
        <f>IF(Table7[[#This Row],[Segment]]="","",Table7[[#This Row],[Quantity]]*Table7[[#This Row],[Kf]]*(((INDEX(Table4[Velocity (m/s)],MATCH(Table7[[#This Row],[Segment]],Table4[Segment],0)))^2)/2))</f>
        <v/>
      </c>
      <c r="AF1773" s="82" t="str">
        <f>Table4[[#This Row],[Segment]]</f>
        <v/>
      </c>
      <c r="AG1773" s="75"/>
      <c r="AH1773" s="82" t="str">
        <f>IF(Table5[[#This Row],[Segment]]="","",AG1773-Table4[[#This Row],[Total Pressure Drop (kPa)]])</f>
        <v/>
      </c>
    </row>
    <row r="1774" spans="1:34" x14ac:dyDescent="0.25">
      <c r="A1774" s="95" t="str">
        <f>IF('Set Up'!A1771="","",'Set Up'!A1771)</f>
        <v/>
      </c>
      <c r="B1774" s="75" t="s">
        <v>81</v>
      </c>
      <c r="C1774" s="85"/>
      <c r="D1774" s="86" t="str">
        <f>IF(Table4[[#This Row],[Diameter (in)]]="","",(((CONVERT(Table4[[#This Row],[Diameter (in)]],"in","m"))/2)^2)*PI())</f>
        <v/>
      </c>
      <c r="E1774" s="87" t="str">
        <f>IF(Table4[[#This Row],[Area (m2)]]="","",$D$4/Table4[[#This Row],[Area (m2)]])</f>
        <v/>
      </c>
      <c r="F1774" s="85">
        <f t="shared" si="27"/>
        <v>4.6951999999999998</v>
      </c>
      <c r="G1774" s="88" t="str">
        <f>IF(Table4[[#This Row],[Segment]]="","",(CONVERT(Table4[[#This Row],[Diameter (in)]],"in","m")*$B$4*Table4[[#This Row],[Velocity (m/s)]])/$C$4)</f>
        <v/>
      </c>
      <c r="H1774" s="96" t="str">
        <f>IF(Table4[[#This Row],[Segment]]="","",IF(Table4[[#This Row],[Teynold''s Number]]&gt;4000,"TURBULENT","LAMINAR"))</f>
        <v/>
      </c>
      <c r="I1774" s="86" t="str">
        <f>IF(Table4[[#This Row],[Segment]]="","",INDEX(Data!C1771:C1785,MATCH(Table4[Material],Data!B1771:B1785,0)))</f>
        <v/>
      </c>
      <c r="J1774" s="89" t="str">
        <f>IF(Table4[[#This Row],[ε (m)]]="","",Table4[[#This Row],[ε (m)]]/(CONVERT(Table4[[#This Row],[Diameter (in)]],"in","m")))</f>
        <v/>
      </c>
      <c r="K1774" s="96" t="str">
        <f>IF(Table4[[#This Row],[Regime]]="LAMINAR",16/Table4[[#This Row],[Teynold''s Number]],"-")</f>
        <v>-</v>
      </c>
      <c r="L1774" s="86"/>
      <c r="M1774" s="97" t="str">
        <f>IF(Table4[[#This Row],[Regime]]="TURBULENT",(((-4*LOG10(Table4[[#This Row],[ε/D]]/3.7+1.256/(Table4[[#This Row],[Teynold''s Number]]*SQRT(Table4[[#This Row],[f turbulent (guess)]]))))^-1)^2),"")</f>
        <v/>
      </c>
      <c r="N1774" s="91" t="str">
        <f>IF(Table4[[#This Row],[f turbulent]]="","",Table4[[#This Row],[f turbulent (guess)]]-Table4[[#This Row],[f turbulent]])</f>
        <v/>
      </c>
      <c r="O1774" s="87">
        <f>IF(Table4[[#This Row],[Segment]]="",0,IF(C1775="",0,IF(C1775&lt;=Table4[[#This Row],[Diameter (in)]],0,1-(D1774/D1775))))</f>
        <v>0</v>
      </c>
      <c r="P1774" s="92" t="str">
        <f>IF(Table4[[#This Row],[Segment]]="","",IF(C1774&gt;C1775,"",IF(C1775="",0.55,(0.55*(1-D1775/D1774)))))</f>
        <v/>
      </c>
      <c r="Q177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74" s="92" t="str">
        <f>IF(Table4[[#This Row],[Segment]]="","",IF(Table4[[#This Row],[Kexpansion]]="","0",((Table4[[#This Row],[Velocity (m/s)]]^2)/2)*Table4[[#This Row],[Kexpansion]]))</f>
        <v/>
      </c>
      <c r="S1774" s="92" t="str">
        <f>IF(Table4[[#This Row],[Segment]]="","",IF(Table4[[#This Row],[Kcontraction]]="","0",((Table4[[#This Row],[Velocity (m/s)]]^2)/2)*Table4[[#This Row],[Kcontraction]]))</f>
        <v/>
      </c>
      <c r="T1774" s="89" t="str">
        <f>IF(Table4[[#This Row],[Segment]]="","",SUMIF($Y$7:$Y$2000,Table4[[#This Row],[Segment]],$AD$7:$AD$2000))</f>
        <v/>
      </c>
      <c r="U1774" s="95" t="str">
        <f>IF(Table4[[#This Row],[Segment]]="","",Table4[[#This Row],[Hfriction (J/kg)]]+Table4[[#This Row],[Hexpansions (J/kg)]]+Table4[[#This Row],[Hcontractions (J/kg)]]+Table4[[#This Row],[Hf (J/kg)]])</f>
        <v/>
      </c>
      <c r="V1774" s="95" t="str">
        <f>IF(Table4[[#This Row],[Segment]]="","",Table4[[#This Row],[Total Friction Loss (J/kg)]]*Table3[Density (kg/m3)])</f>
        <v/>
      </c>
      <c r="W1774" s="95" t="str">
        <f>IF(Table4[[#This Row],[Segment]]="","",Table4[[#This Row],[Total Pressure Drop (Pa)]]/1000)</f>
        <v/>
      </c>
      <c r="Y1774" s="82" t="str">
        <f>IF('Set Up'!D1997="","",'Set Up'!D1997)</f>
        <v/>
      </c>
      <c r="Z1774" s="82" t="str">
        <f>IF('Set Up'!E1997="","",'Set Up'!E1997)</f>
        <v/>
      </c>
      <c r="AA1774" s="82" t="str">
        <f>IF('Set Up'!F1997="","",'Set Up'!F1997)</f>
        <v/>
      </c>
      <c r="AB1774" s="82" t="str">
        <f>IF('Set Up'!G1997="","",'Set Up'!G1997)</f>
        <v/>
      </c>
      <c r="AC1774" s="82" t="str">
        <f t="array" ref="AC1774">IF(Y1774="","",INDEX(Data!$G$4:$G$51,MATCH(Table7[[#This Row],[Fitting]]&amp;Table7[[#This Row],[Fitting Subtype]],Data!$E$4:$E$51&amp;Data!$F$4:$F$51,0)))</f>
        <v/>
      </c>
      <c r="AD1774" s="89" t="str">
        <f>IF(Table7[[#This Row],[Segment]]="","",Table7[[#This Row],[Quantity]]*Table7[[#This Row],[Kf]]*(((INDEX(Table4[Velocity (m/s)],MATCH(Table7[[#This Row],[Segment]],Table4[Segment],0)))^2)/2))</f>
        <v/>
      </c>
      <c r="AF1774" s="82" t="str">
        <f>Table4[[#This Row],[Segment]]</f>
        <v/>
      </c>
      <c r="AG1774" s="75"/>
      <c r="AH1774" s="82" t="str">
        <f>IF(Table5[[#This Row],[Segment]]="","",AG1774-Table4[[#This Row],[Total Pressure Drop (kPa)]])</f>
        <v/>
      </c>
    </row>
    <row r="1775" spans="1:34" x14ac:dyDescent="0.25">
      <c r="A1775" s="95" t="str">
        <f>IF('Set Up'!A1772="","",'Set Up'!A1772)</f>
        <v/>
      </c>
      <c r="B1775" s="75" t="s">
        <v>81</v>
      </c>
      <c r="C1775" s="85"/>
      <c r="D1775" s="86" t="str">
        <f>IF(Table4[[#This Row],[Diameter (in)]]="","",(((CONVERT(Table4[[#This Row],[Diameter (in)]],"in","m"))/2)^2)*PI())</f>
        <v/>
      </c>
      <c r="E1775" s="87" t="str">
        <f>IF(Table4[[#This Row],[Area (m2)]]="","",$D$4/Table4[[#This Row],[Area (m2)]])</f>
        <v/>
      </c>
      <c r="F1775" s="85">
        <f t="shared" si="27"/>
        <v>4.6951999999999998</v>
      </c>
      <c r="G1775" s="88" t="str">
        <f>IF(Table4[[#This Row],[Segment]]="","",(CONVERT(Table4[[#This Row],[Diameter (in)]],"in","m")*$B$4*Table4[[#This Row],[Velocity (m/s)]])/$C$4)</f>
        <v/>
      </c>
      <c r="H1775" s="96" t="str">
        <f>IF(Table4[[#This Row],[Segment]]="","",IF(Table4[[#This Row],[Teynold''s Number]]&gt;4000,"TURBULENT","LAMINAR"))</f>
        <v/>
      </c>
      <c r="I1775" s="86" t="str">
        <f>IF(Table4[[#This Row],[Segment]]="","",INDEX(Data!C1772:C1786,MATCH(Table4[Material],Data!B1772:B1786,0)))</f>
        <v/>
      </c>
      <c r="J1775" s="89" t="str">
        <f>IF(Table4[[#This Row],[ε (m)]]="","",Table4[[#This Row],[ε (m)]]/(CONVERT(Table4[[#This Row],[Diameter (in)]],"in","m")))</f>
        <v/>
      </c>
      <c r="K1775" s="96" t="str">
        <f>IF(Table4[[#This Row],[Regime]]="LAMINAR",16/Table4[[#This Row],[Teynold''s Number]],"-")</f>
        <v>-</v>
      </c>
      <c r="L1775" s="86"/>
      <c r="M1775" s="97" t="str">
        <f>IF(Table4[[#This Row],[Regime]]="TURBULENT",(((-4*LOG10(Table4[[#This Row],[ε/D]]/3.7+1.256/(Table4[[#This Row],[Teynold''s Number]]*SQRT(Table4[[#This Row],[f turbulent (guess)]]))))^-1)^2),"")</f>
        <v/>
      </c>
      <c r="N1775" s="91" t="str">
        <f>IF(Table4[[#This Row],[f turbulent]]="","",Table4[[#This Row],[f turbulent (guess)]]-Table4[[#This Row],[f turbulent]])</f>
        <v/>
      </c>
      <c r="O1775" s="87">
        <f>IF(Table4[[#This Row],[Segment]]="",0,IF(C1776="",0,IF(C1776&lt;=Table4[[#This Row],[Diameter (in)]],0,1-(D1775/D1776))))</f>
        <v>0</v>
      </c>
      <c r="P1775" s="92" t="str">
        <f>IF(Table4[[#This Row],[Segment]]="","",IF(C1775&gt;C1776,"",IF(C1776="",0.55,(0.55*(1-D1776/D1775)))))</f>
        <v/>
      </c>
      <c r="Q177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75" s="92" t="str">
        <f>IF(Table4[[#This Row],[Segment]]="","",IF(Table4[[#This Row],[Kexpansion]]="","0",((Table4[[#This Row],[Velocity (m/s)]]^2)/2)*Table4[[#This Row],[Kexpansion]]))</f>
        <v/>
      </c>
      <c r="S1775" s="92" t="str">
        <f>IF(Table4[[#This Row],[Segment]]="","",IF(Table4[[#This Row],[Kcontraction]]="","0",((Table4[[#This Row],[Velocity (m/s)]]^2)/2)*Table4[[#This Row],[Kcontraction]]))</f>
        <v/>
      </c>
      <c r="T1775" s="89" t="str">
        <f>IF(Table4[[#This Row],[Segment]]="","",SUMIF($Y$7:$Y$2000,Table4[[#This Row],[Segment]],$AD$7:$AD$2000))</f>
        <v/>
      </c>
      <c r="U1775" s="95" t="str">
        <f>IF(Table4[[#This Row],[Segment]]="","",Table4[[#This Row],[Hfriction (J/kg)]]+Table4[[#This Row],[Hexpansions (J/kg)]]+Table4[[#This Row],[Hcontractions (J/kg)]]+Table4[[#This Row],[Hf (J/kg)]])</f>
        <v/>
      </c>
      <c r="V1775" s="95" t="str">
        <f>IF(Table4[[#This Row],[Segment]]="","",Table4[[#This Row],[Total Friction Loss (J/kg)]]*Table3[Density (kg/m3)])</f>
        <v/>
      </c>
      <c r="W1775" s="95" t="str">
        <f>IF(Table4[[#This Row],[Segment]]="","",Table4[[#This Row],[Total Pressure Drop (Pa)]]/1000)</f>
        <v/>
      </c>
      <c r="Y1775" s="82" t="str">
        <f>IF('Set Up'!D1998="","",'Set Up'!D1998)</f>
        <v/>
      </c>
      <c r="Z1775" s="82" t="str">
        <f>IF('Set Up'!E1998="","",'Set Up'!E1998)</f>
        <v/>
      </c>
      <c r="AA1775" s="82" t="str">
        <f>IF('Set Up'!F1998="","",'Set Up'!F1998)</f>
        <v/>
      </c>
      <c r="AB1775" s="82" t="str">
        <f>IF('Set Up'!G1998="","",'Set Up'!G1998)</f>
        <v/>
      </c>
      <c r="AC1775" s="82" t="str">
        <f t="array" ref="AC1775">IF(Y1775="","",INDEX(Data!$G$4:$G$51,MATCH(Table7[[#This Row],[Fitting]]&amp;Table7[[#This Row],[Fitting Subtype]],Data!$E$4:$E$51&amp;Data!$F$4:$F$51,0)))</f>
        <v/>
      </c>
      <c r="AD1775" s="89" t="str">
        <f>IF(Table7[[#This Row],[Segment]]="","",Table7[[#This Row],[Quantity]]*Table7[[#This Row],[Kf]]*(((INDEX(Table4[Velocity (m/s)],MATCH(Table7[[#This Row],[Segment]],Table4[Segment],0)))^2)/2))</f>
        <v/>
      </c>
      <c r="AF1775" s="82" t="str">
        <f>Table4[[#This Row],[Segment]]</f>
        <v/>
      </c>
      <c r="AG1775" s="75"/>
      <c r="AH1775" s="82" t="str">
        <f>IF(Table5[[#This Row],[Segment]]="","",AG1775-Table4[[#This Row],[Total Pressure Drop (kPa)]])</f>
        <v/>
      </c>
    </row>
    <row r="1776" spans="1:34" x14ac:dyDescent="0.25">
      <c r="A1776" s="95" t="str">
        <f>IF('Set Up'!A1773="","",'Set Up'!A1773)</f>
        <v/>
      </c>
      <c r="B1776" s="75" t="s">
        <v>81</v>
      </c>
      <c r="C1776" s="85"/>
      <c r="D1776" s="86" t="str">
        <f>IF(Table4[[#This Row],[Diameter (in)]]="","",(((CONVERT(Table4[[#This Row],[Diameter (in)]],"in","m"))/2)^2)*PI())</f>
        <v/>
      </c>
      <c r="E1776" s="87" t="str">
        <f>IF(Table4[[#This Row],[Area (m2)]]="","",$D$4/Table4[[#This Row],[Area (m2)]])</f>
        <v/>
      </c>
      <c r="F1776" s="85">
        <f t="shared" si="27"/>
        <v>4.6951999999999998</v>
      </c>
      <c r="G1776" s="88" t="str">
        <f>IF(Table4[[#This Row],[Segment]]="","",(CONVERT(Table4[[#This Row],[Diameter (in)]],"in","m")*$B$4*Table4[[#This Row],[Velocity (m/s)]])/$C$4)</f>
        <v/>
      </c>
      <c r="H1776" s="96" t="str">
        <f>IF(Table4[[#This Row],[Segment]]="","",IF(Table4[[#This Row],[Teynold''s Number]]&gt;4000,"TURBULENT","LAMINAR"))</f>
        <v/>
      </c>
      <c r="I1776" s="86" t="str">
        <f>IF(Table4[[#This Row],[Segment]]="","",INDEX(Data!C1773:C1787,MATCH(Table4[Material],Data!B1773:B1787,0)))</f>
        <v/>
      </c>
      <c r="J1776" s="89" t="str">
        <f>IF(Table4[[#This Row],[ε (m)]]="","",Table4[[#This Row],[ε (m)]]/(CONVERT(Table4[[#This Row],[Diameter (in)]],"in","m")))</f>
        <v/>
      </c>
      <c r="K1776" s="96" t="str">
        <f>IF(Table4[[#This Row],[Regime]]="LAMINAR",16/Table4[[#This Row],[Teynold''s Number]],"-")</f>
        <v>-</v>
      </c>
      <c r="L1776" s="86"/>
      <c r="M1776" s="97" t="str">
        <f>IF(Table4[[#This Row],[Regime]]="TURBULENT",(((-4*LOG10(Table4[[#This Row],[ε/D]]/3.7+1.256/(Table4[[#This Row],[Teynold''s Number]]*SQRT(Table4[[#This Row],[f turbulent (guess)]]))))^-1)^2),"")</f>
        <v/>
      </c>
      <c r="N1776" s="91" t="str">
        <f>IF(Table4[[#This Row],[f turbulent]]="","",Table4[[#This Row],[f turbulent (guess)]]-Table4[[#This Row],[f turbulent]])</f>
        <v/>
      </c>
      <c r="O1776" s="87">
        <f>IF(Table4[[#This Row],[Segment]]="",0,IF(C1777="",0,IF(C1777&lt;=Table4[[#This Row],[Diameter (in)]],0,1-(D1776/D1777))))</f>
        <v>0</v>
      </c>
      <c r="P1776" s="92" t="str">
        <f>IF(Table4[[#This Row],[Segment]]="","",IF(C1776&gt;C1777,"",IF(C1777="",0.55,(0.55*(1-D1777/D1776)))))</f>
        <v/>
      </c>
      <c r="Q177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76" s="92" t="str">
        <f>IF(Table4[[#This Row],[Segment]]="","",IF(Table4[[#This Row],[Kexpansion]]="","0",((Table4[[#This Row],[Velocity (m/s)]]^2)/2)*Table4[[#This Row],[Kexpansion]]))</f>
        <v/>
      </c>
      <c r="S1776" s="92" t="str">
        <f>IF(Table4[[#This Row],[Segment]]="","",IF(Table4[[#This Row],[Kcontraction]]="","0",((Table4[[#This Row],[Velocity (m/s)]]^2)/2)*Table4[[#This Row],[Kcontraction]]))</f>
        <v/>
      </c>
      <c r="T1776" s="89" t="str">
        <f>IF(Table4[[#This Row],[Segment]]="","",SUMIF($Y$7:$Y$2000,Table4[[#This Row],[Segment]],$AD$7:$AD$2000))</f>
        <v/>
      </c>
      <c r="U1776" s="95" t="str">
        <f>IF(Table4[[#This Row],[Segment]]="","",Table4[[#This Row],[Hfriction (J/kg)]]+Table4[[#This Row],[Hexpansions (J/kg)]]+Table4[[#This Row],[Hcontractions (J/kg)]]+Table4[[#This Row],[Hf (J/kg)]])</f>
        <v/>
      </c>
      <c r="V1776" s="95" t="str">
        <f>IF(Table4[[#This Row],[Segment]]="","",Table4[[#This Row],[Total Friction Loss (J/kg)]]*Table3[Density (kg/m3)])</f>
        <v/>
      </c>
      <c r="W1776" s="95" t="str">
        <f>IF(Table4[[#This Row],[Segment]]="","",Table4[[#This Row],[Total Pressure Drop (Pa)]]/1000)</f>
        <v/>
      </c>
      <c r="Y1776" s="82" t="str">
        <f>IF('Set Up'!D1999="","",'Set Up'!D1999)</f>
        <v/>
      </c>
      <c r="Z1776" s="82" t="str">
        <f>IF('Set Up'!E1999="","",'Set Up'!E1999)</f>
        <v/>
      </c>
      <c r="AA1776" s="82" t="str">
        <f>IF('Set Up'!F1999="","",'Set Up'!F1999)</f>
        <v/>
      </c>
      <c r="AB1776" s="82" t="str">
        <f>IF('Set Up'!G1999="","",'Set Up'!G1999)</f>
        <v/>
      </c>
      <c r="AC1776" s="82" t="str">
        <f t="array" ref="AC1776">IF(Y1776="","",INDEX(Data!$G$4:$G$51,MATCH(Table7[[#This Row],[Fitting]]&amp;Table7[[#This Row],[Fitting Subtype]],Data!$E$4:$E$51&amp;Data!$F$4:$F$51,0)))</f>
        <v/>
      </c>
      <c r="AD1776" s="89" t="str">
        <f>IF(Table7[[#This Row],[Segment]]="","",Table7[[#This Row],[Quantity]]*Table7[[#This Row],[Kf]]*(((INDEX(Table4[Velocity (m/s)],MATCH(Table7[[#This Row],[Segment]],Table4[Segment],0)))^2)/2))</f>
        <v/>
      </c>
      <c r="AF1776" s="82" t="str">
        <f>Table4[[#This Row],[Segment]]</f>
        <v/>
      </c>
      <c r="AG1776" s="75"/>
      <c r="AH1776" s="82" t="str">
        <f>IF(Table5[[#This Row],[Segment]]="","",AG1776-Table4[[#This Row],[Total Pressure Drop (kPa)]])</f>
        <v/>
      </c>
    </row>
    <row r="1777" spans="1:34" x14ac:dyDescent="0.25">
      <c r="A1777" s="95" t="str">
        <f>IF('Set Up'!A1774="","",'Set Up'!A1774)</f>
        <v/>
      </c>
      <c r="B1777" s="75" t="s">
        <v>81</v>
      </c>
      <c r="C1777" s="85"/>
      <c r="D1777" s="86" t="str">
        <f>IF(Table4[[#This Row],[Diameter (in)]]="","",(((CONVERT(Table4[[#This Row],[Diameter (in)]],"in","m"))/2)^2)*PI())</f>
        <v/>
      </c>
      <c r="E1777" s="87" t="str">
        <f>IF(Table4[[#This Row],[Area (m2)]]="","",$D$4/Table4[[#This Row],[Area (m2)]])</f>
        <v/>
      </c>
      <c r="F1777" s="85">
        <f t="shared" si="27"/>
        <v>4.6951999999999998</v>
      </c>
      <c r="G1777" s="88" t="str">
        <f>IF(Table4[[#This Row],[Segment]]="","",(CONVERT(Table4[[#This Row],[Diameter (in)]],"in","m")*$B$4*Table4[[#This Row],[Velocity (m/s)]])/$C$4)</f>
        <v/>
      </c>
      <c r="H1777" s="96" t="str">
        <f>IF(Table4[[#This Row],[Segment]]="","",IF(Table4[[#This Row],[Teynold''s Number]]&gt;4000,"TURBULENT","LAMINAR"))</f>
        <v/>
      </c>
      <c r="I1777" s="86" t="str">
        <f>IF(Table4[[#This Row],[Segment]]="","",INDEX(Data!C1774:C1788,MATCH(Table4[Material],Data!B1774:B1788,0)))</f>
        <v/>
      </c>
      <c r="J1777" s="89" t="str">
        <f>IF(Table4[[#This Row],[ε (m)]]="","",Table4[[#This Row],[ε (m)]]/(CONVERT(Table4[[#This Row],[Diameter (in)]],"in","m")))</f>
        <v/>
      </c>
      <c r="K1777" s="96" t="str">
        <f>IF(Table4[[#This Row],[Regime]]="LAMINAR",16/Table4[[#This Row],[Teynold''s Number]],"-")</f>
        <v>-</v>
      </c>
      <c r="L1777" s="86"/>
      <c r="M1777" s="97" t="str">
        <f>IF(Table4[[#This Row],[Regime]]="TURBULENT",(((-4*LOG10(Table4[[#This Row],[ε/D]]/3.7+1.256/(Table4[[#This Row],[Teynold''s Number]]*SQRT(Table4[[#This Row],[f turbulent (guess)]]))))^-1)^2),"")</f>
        <v/>
      </c>
      <c r="N1777" s="91" t="str">
        <f>IF(Table4[[#This Row],[f turbulent]]="","",Table4[[#This Row],[f turbulent (guess)]]-Table4[[#This Row],[f turbulent]])</f>
        <v/>
      </c>
      <c r="O1777" s="87">
        <f>IF(Table4[[#This Row],[Segment]]="",0,IF(C1778="",0,IF(C1778&lt;=Table4[[#This Row],[Diameter (in)]],0,1-(D1777/D1778))))</f>
        <v>0</v>
      </c>
      <c r="P1777" s="92" t="str">
        <f>IF(Table4[[#This Row],[Segment]]="","",IF(C1777&gt;C1778,"",IF(C1778="",0.55,(0.55*(1-D1778/D1777)))))</f>
        <v/>
      </c>
      <c r="Q177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77" s="92" t="str">
        <f>IF(Table4[[#This Row],[Segment]]="","",IF(Table4[[#This Row],[Kexpansion]]="","0",((Table4[[#This Row],[Velocity (m/s)]]^2)/2)*Table4[[#This Row],[Kexpansion]]))</f>
        <v/>
      </c>
      <c r="S1777" s="92" t="str">
        <f>IF(Table4[[#This Row],[Segment]]="","",IF(Table4[[#This Row],[Kcontraction]]="","0",((Table4[[#This Row],[Velocity (m/s)]]^2)/2)*Table4[[#This Row],[Kcontraction]]))</f>
        <v/>
      </c>
      <c r="T1777" s="89" t="str">
        <f>IF(Table4[[#This Row],[Segment]]="","",SUMIF($Y$7:$Y$2000,Table4[[#This Row],[Segment]],$AD$7:$AD$2000))</f>
        <v/>
      </c>
      <c r="U1777" s="95" t="str">
        <f>IF(Table4[[#This Row],[Segment]]="","",Table4[[#This Row],[Hfriction (J/kg)]]+Table4[[#This Row],[Hexpansions (J/kg)]]+Table4[[#This Row],[Hcontractions (J/kg)]]+Table4[[#This Row],[Hf (J/kg)]])</f>
        <v/>
      </c>
      <c r="V1777" s="95" t="str">
        <f>IF(Table4[[#This Row],[Segment]]="","",Table4[[#This Row],[Total Friction Loss (J/kg)]]*Table3[Density (kg/m3)])</f>
        <v/>
      </c>
      <c r="W1777" s="95" t="str">
        <f>IF(Table4[[#This Row],[Segment]]="","",Table4[[#This Row],[Total Pressure Drop (Pa)]]/1000)</f>
        <v/>
      </c>
      <c r="Y1777" s="82" t="str">
        <f>IF('Set Up'!D2000="","",'Set Up'!D2000)</f>
        <v/>
      </c>
      <c r="Z1777" s="82" t="str">
        <f>IF('Set Up'!E2000="","",'Set Up'!E2000)</f>
        <v/>
      </c>
      <c r="AA1777" s="82" t="str">
        <f>IF('Set Up'!F2000="","",'Set Up'!F2000)</f>
        <v/>
      </c>
      <c r="AB1777" s="82" t="str">
        <f>IF('Set Up'!G2000="","",'Set Up'!G2000)</f>
        <v/>
      </c>
      <c r="AC1777" s="82" t="str">
        <f t="array" ref="AC1777">IF(Y1777="","",INDEX(Data!$G$4:$G$51,MATCH(Table7[[#This Row],[Fitting]]&amp;Table7[[#This Row],[Fitting Subtype]],Data!$E$4:$E$51&amp;Data!$F$4:$F$51,0)))</f>
        <v/>
      </c>
      <c r="AD1777" s="89" t="str">
        <f>IF(Table7[[#This Row],[Segment]]="","",Table7[[#This Row],[Quantity]]*Table7[[#This Row],[Kf]]*(((INDEX(Table4[Velocity (m/s)],MATCH(Table7[[#This Row],[Segment]],Table4[Segment],0)))^2)/2))</f>
        <v/>
      </c>
      <c r="AF1777" s="82" t="str">
        <f>Table4[[#This Row],[Segment]]</f>
        <v/>
      </c>
      <c r="AG1777" s="75"/>
      <c r="AH1777" s="82" t="str">
        <f>IF(Table5[[#This Row],[Segment]]="","",AG1777-Table4[[#This Row],[Total Pressure Drop (kPa)]])</f>
        <v/>
      </c>
    </row>
    <row r="1778" spans="1:34" x14ac:dyDescent="0.25">
      <c r="A1778" s="95" t="str">
        <f>IF('Set Up'!A1775="","",'Set Up'!A1775)</f>
        <v/>
      </c>
      <c r="B1778" s="75" t="s">
        <v>81</v>
      </c>
      <c r="C1778" s="85"/>
      <c r="D1778" s="86" t="str">
        <f>IF(Table4[[#This Row],[Diameter (in)]]="","",(((CONVERT(Table4[[#This Row],[Diameter (in)]],"in","m"))/2)^2)*PI())</f>
        <v/>
      </c>
      <c r="E1778" s="87" t="str">
        <f>IF(Table4[[#This Row],[Area (m2)]]="","",$D$4/Table4[[#This Row],[Area (m2)]])</f>
        <v/>
      </c>
      <c r="F1778" s="85">
        <f t="shared" si="27"/>
        <v>4.6951999999999998</v>
      </c>
      <c r="G1778" s="88" t="str">
        <f>IF(Table4[[#This Row],[Segment]]="","",(CONVERT(Table4[[#This Row],[Diameter (in)]],"in","m")*$B$4*Table4[[#This Row],[Velocity (m/s)]])/$C$4)</f>
        <v/>
      </c>
      <c r="H1778" s="96" t="str">
        <f>IF(Table4[[#This Row],[Segment]]="","",IF(Table4[[#This Row],[Teynold''s Number]]&gt;4000,"TURBULENT","LAMINAR"))</f>
        <v/>
      </c>
      <c r="I1778" s="86" t="str">
        <f>IF(Table4[[#This Row],[Segment]]="","",INDEX(Data!C1775:C1789,MATCH(Table4[Material],Data!B1775:B1789,0)))</f>
        <v/>
      </c>
      <c r="J1778" s="89" t="str">
        <f>IF(Table4[[#This Row],[ε (m)]]="","",Table4[[#This Row],[ε (m)]]/(CONVERT(Table4[[#This Row],[Diameter (in)]],"in","m")))</f>
        <v/>
      </c>
      <c r="K1778" s="96" t="str">
        <f>IF(Table4[[#This Row],[Regime]]="LAMINAR",16/Table4[[#This Row],[Teynold''s Number]],"-")</f>
        <v>-</v>
      </c>
      <c r="L1778" s="86"/>
      <c r="M1778" s="97" t="str">
        <f>IF(Table4[[#This Row],[Regime]]="TURBULENT",(((-4*LOG10(Table4[[#This Row],[ε/D]]/3.7+1.256/(Table4[[#This Row],[Teynold''s Number]]*SQRT(Table4[[#This Row],[f turbulent (guess)]]))))^-1)^2),"")</f>
        <v/>
      </c>
      <c r="N1778" s="91" t="str">
        <f>IF(Table4[[#This Row],[f turbulent]]="","",Table4[[#This Row],[f turbulent (guess)]]-Table4[[#This Row],[f turbulent]])</f>
        <v/>
      </c>
      <c r="O1778" s="87">
        <f>IF(Table4[[#This Row],[Segment]]="",0,IF(C1779="",0,IF(C1779&lt;=Table4[[#This Row],[Diameter (in)]],0,1-(D1778/D1779))))</f>
        <v>0</v>
      </c>
      <c r="P1778" s="92" t="str">
        <f>IF(Table4[[#This Row],[Segment]]="","",IF(C1778&gt;C1779,"",IF(C1779="",0.55,(0.55*(1-D1779/D1778)))))</f>
        <v/>
      </c>
      <c r="Q177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78" s="92" t="str">
        <f>IF(Table4[[#This Row],[Segment]]="","",IF(Table4[[#This Row],[Kexpansion]]="","0",((Table4[[#This Row],[Velocity (m/s)]]^2)/2)*Table4[[#This Row],[Kexpansion]]))</f>
        <v/>
      </c>
      <c r="S1778" s="92" t="str">
        <f>IF(Table4[[#This Row],[Segment]]="","",IF(Table4[[#This Row],[Kcontraction]]="","0",((Table4[[#This Row],[Velocity (m/s)]]^2)/2)*Table4[[#This Row],[Kcontraction]]))</f>
        <v/>
      </c>
      <c r="T1778" s="89" t="str">
        <f>IF(Table4[[#This Row],[Segment]]="","",SUMIF($Y$7:$Y$2000,Table4[[#This Row],[Segment]],$AD$7:$AD$2000))</f>
        <v/>
      </c>
      <c r="U1778" s="95" t="str">
        <f>IF(Table4[[#This Row],[Segment]]="","",Table4[[#This Row],[Hfriction (J/kg)]]+Table4[[#This Row],[Hexpansions (J/kg)]]+Table4[[#This Row],[Hcontractions (J/kg)]]+Table4[[#This Row],[Hf (J/kg)]])</f>
        <v/>
      </c>
      <c r="V1778" s="95" t="str">
        <f>IF(Table4[[#This Row],[Segment]]="","",Table4[[#This Row],[Total Friction Loss (J/kg)]]*Table3[Density (kg/m3)])</f>
        <v/>
      </c>
      <c r="W1778" s="95" t="str">
        <f>IF(Table4[[#This Row],[Segment]]="","",Table4[[#This Row],[Total Pressure Drop (Pa)]]/1000)</f>
        <v/>
      </c>
      <c r="Y1778" s="82" t="str">
        <f>IF('Set Up'!D2001="","",'Set Up'!D2001)</f>
        <v/>
      </c>
      <c r="Z1778" s="82" t="str">
        <f>IF('Set Up'!E2001="","",'Set Up'!E2001)</f>
        <v/>
      </c>
      <c r="AA1778" s="82" t="str">
        <f>IF('Set Up'!F2001="","",'Set Up'!F2001)</f>
        <v/>
      </c>
      <c r="AB1778" s="82" t="str">
        <f>IF('Set Up'!G2001="","",'Set Up'!G2001)</f>
        <v/>
      </c>
      <c r="AC1778" s="82" t="str">
        <f t="array" ref="AC1778">IF(Y1778="","",INDEX(Data!$G$4:$G$51,MATCH(Table7[[#This Row],[Fitting]]&amp;Table7[[#This Row],[Fitting Subtype]],Data!$E$4:$E$51&amp;Data!$F$4:$F$51,0)))</f>
        <v/>
      </c>
      <c r="AD1778" s="89" t="str">
        <f>IF(Table7[[#This Row],[Segment]]="","",Table7[[#This Row],[Quantity]]*Table7[[#This Row],[Kf]]*(((INDEX(Table4[Velocity (m/s)],MATCH(Table7[[#This Row],[Segment]],Table4[Segment],0)))^2)/2))</f>
        <v/>
      </c>
      <c r="AF1778" s="82" t="str">
        <f>Table4[[#This Row],[Segment]]</f>
        <v/>
      </c>
      <c r="AG1778" s="75"/>
      <c r="AH1778" s="82" t="str">
        <f>IF(Table5[[#This Row],[Segment]]="","",AG1778-Table4[[#This Row],[Total Pressure Drop (kPa)]])</f>
        <v/>
      </c>
    </row>
    <row r="1779" spans="1:34" x14ac:dyDescent="0.25">
      <c r="A1779" s="95" t="str">
        <f>IF('Set Up'!A1776="","",'Set Up'!A1776)</f>
        <v/>
      </c>
      <c r="B1779" s="75" t="s">
        <v>81</v>
      </c>
      <c r="C1779" s="85"/>
      <c r="D1779" s="86" t="str">
        <f>IF(Table4[[#This Row],[Diameter (in)]]="","",(((CONVERT(Table4[[#This Row],[Diameter (in)]],"in","m"))/2)^2)*PI())</f>
        <v/>
      </c>
      <c r="E1779" s="87" t="str">
        <f>IF(Table4[[#This Row],[Area (m2)]]="","",$D$4/Table4[[#This Row],[Area (m2)]])</f>
        <v/>
      </c>
      <c r="F1779" s="85">
        <f t="shared" si="27"/>
        <v>4.6951999999999998</v>
      </c>
      <c r="G1779" s="88" t="str">
        <f>IF(Table4[[#This Row],[Segment]]="","",(CONVERT(Table4[[#This Row],[Diameter (in)]],"in","m")*$B$4*Table4[[#This Row],[Velocity (m/s)]])/$C$4)</f>
        <v/>
      </c>
      <c r="H1779" s="96" t="str">
        <f>IF(Table4[[#This Row],[Segment]]="","",IF(Table4[[#This Row],[Teynold''s Number]]&gt;4000,"TURBULENT","LAMINAR"))</f>
        <v/>
      </c>
      <c r="I1779" s="86" t="str">
        <f>IF(Table4[[#This Row],[Segment]]="","",INDEX(Data!C1776:C1790,MATCH(Table4[Material],Data!B1776:B1790,0)))</f>
        <v/>
      </c>
      <c r="J1779" s="89" t="str">
        <f>IF(Table4[[#This Row],[ε (m)]]="","",Table4[[#This Row],[ε (m)]]/(CONVERT(Table4[[#This Row],[Diameter (in)]],"in","m")))</f>
        <v/>
      </c>
      <c r="K1779" s="96" t="str">
        <f>IF(Table4[[#This Row],[Regime]]="LAMINAR",16/Table4[[#This Row],[Teynold''s Number]],"-")</f>
        <v>-</v>
      </c>
      <c r="L1779" s="86"/>
      <c r="M1779" s="97" t="str">
        <f>IF(Table4[[#This Row],[Regime]]="TURBULENT",(((-4*LOG10(Table4[[#This Row],[ε/D]]/3.7+1.256/(Table4[[#This Row],[Teynold''s Number]]*SQRT(Table4[[#This Row],[f turbulent (guess)]]))))^-1)^2),"")</f>
        <v/>
      </c>
      <c r="N1779" s="91" t="str">
        <f>IF(Table4[[#This Row],[f turbulent]]="","",Table4[[#This Row],[f turbulent (guess)]]-Table4[[#This Row],[f turbulent]])</f>
        <v/>
      </c>
      <c r="O1779" s="87">
        <f>IF(Table4[[#This Row],[Segment]]="",0,IF(C1780="",0,IF(C1780&lt;=Table4[[#This Row],[Diameter (in)]],0,1-(D1779/D1780))))</f>
        <v>0</v>
      </c>
      <c r="P1779" s="92" t="str">
        <f>IF(Table4[[#This Row],[Segment]]="","",IF(C1779&gt;C1780,"",IF(C1780="",0.55,(0.55*(1-D1780/D1779)))))</f>
        <v/>
      </c>
      <c r="Q177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79" s="92" t="str">
        <f>IF(Table4[[#This Row],[Segment]]="","",IF(Table4[[#This Row],[Kexpansion]]="","0",((Table4[[#This Row],[Velocity (m/s)]]^2)/2)*Table4[[#This Row],[Kexpansion]]))</f>
        <v/>
      </c>
      <c r="S1779" s="92" t="str">
        <f>IF(Table4[[#This Row],[Segment]]="","",IF(Table4[[#This Row],[Kcontraction]]="","0",((Table4[[#This Row],[Velocity (m/s)]]^2)/2)*Table4[[#This Row],[Kcontraction]]))</f>
        <v/>
      </c>
      <c r="T1779" s="89" t="str">
        <f>IF(Table4[[#This Row],[Segment]]="","",SUMIF($Y$7:$Y$2000,Table4[[#This Row],[Segment]],$AD$7:$AD$2000))</f>
        <v/>
      </c>
      <c r="U1779" s="95" t="str">
        <f>IF(Table4[[#This Row],[Segment]]="","",Table4[[#This Row],[Hfriction (J/kg)]]+Table4[[#This Row],[Hexpansions (J/kg)]]+Table4[[#This Row],[Hcontractions (J/kg)]]+Table4[[#This Row],[Hf (J/kg)]])</f>
        <v/>
      </c>
      <c r="V1779" s="95" t="str">
        <f>IF(Table4[[#This Row],[Segment]]="","",Table4[[#This Row],[Total Friction Loss (J/kg)]]*Table3[Density (kg/m3)])</f>
        <v/>
      </c>
      <c r="W1779" s="95" t="str">
        <f>IF(Table4[[#This Row],[Segment]]="","",Table4[[#This Row],[Total Pressure Drop (Pa)]]/1000)</f>
        <v/>
      </c>
      <c r="Y1779" s="82" t="str">
        <f>IF('Set Up'!D2002="","",'Set Up'!D2002)</f>
        <v/>
      </c>
      <c r="Z1779" s="82" t="str">
        <f>IF('Set Up'!E2002="","",'Set Up'!E2002)</f>
        <v/>
      </c>
      <c r="AA1779" s="82" t="str">
        <f>IF('Set Up'!F2002="","",'Set Up'!F2002)</f>
        <v/>
      </c>
      <c r="AB1779" s="82" t="str">
        <f>IF('Set Up'!G2002="","",'Set Up'!G2002)</f>
        <v/>
      </c>
      <c r="AC1779" s="82" t="str">
        <f t="array" ref="AC1779">IF(Y1779="","",INDEX(Data!$G$4:$G$51,MATCH(Table7[[#This Row],[Fitting]]&amp;Table7[[#This Row],[Fitting Subtype]],Data!$E$4:$E$51&amp;Data!$F$4:$F$51,0)))</f>
        <v/>
      </c>
      <c r="AD1779" s="89" t="str">
        <f>IF(Table7[[#This Row],[Segment]]="","",Table7[[#This Row],[Quantity]]*Table7[[#This Row],[Kf]]*(((INDEX(Table4[Velocity (m/s)],MATCH(Table7[[#This Row],[Segment]],Table4[Segment],0)))^2)/2))</f>
        <v/>
      </c>
      <c r="AF1779" s="82" t="str">
        <f>Table4[[#This Row],[Segment]]</f>
        <v/>
      </c>
      <c r="AG1779" s="75"/>
      <c r="AH1779" s="82" t="str">
        <f>IF(Table5[[#This Row],[Segment]]="","",AG1779-Table4[[#This Row],[Total Pressure Drop (kPa)]])</f>
        <v/>
      </c>
    </row>
    <row r="1780" spans="1:34" x14ac:dyDescent="0.25">
      <c r="A1780" s="95" t="str">
        <f>IF('Set Up'!A1777="","",'Set Up'!A1777)</f>
        <v/>
      </c>
      <c r="B1780" s="75" t="s">
        <v>81</v>
      </c>
      <c r="C1780" s="85"/>
      <c r="D1780" s="86" t="str">
        <f>IF(Table4[[#This Row],[Diameter (in)]]="","",(((CONVERT(Table4[[#This Row],[Diameter (in)]],"in","m"))/2)^2)*PI())</f>
        <v/>
      </c>
      <c r="E1780" s="87" t="str">
        <f>IF(Table4[[#This Row],[Area (m2)]]="","",$D$4/Table4[[#This Row],[Area (m2)]])</f>
        <v/>
      </c>
      <c r="F1780" s="85">
        <f t="shared" si="27"/>
        <v>4.6951999999999998</v>
      </c>
      <c r="G1780" s="88" t="str">
        <f>IF(Table4[[#This Row],[Segment]]="","",(CONVERT(Table4[[#This Row],[Diameter (in)]],"in","m")*$B$4*Table4[[#This Row],[Velocity (m/s)]])/$C$4)</f>
        <v/>
      </c>
      <c r="H1780" s="96" t="str">
        <f>IF(Table4[[#This Row],[Segment]]="","",IF(Table4[[#This Row],[Teynold''s Number]]&gt;4000,"TURBULENT","LAMINAR"))</f>
        <v/>
      </c>
      <c r="I1780" s="86" t="str">
        <f>IF(Table4[[#This Row],[Segment]]="","",INDEX(Data!C1777:C1791,MATCH(Table4[Material],Data!B1777:B1791,0)))</f>
        <v/>
      </c>
      <c r="J1780" s="89" t="str">
        <f>IF(Table4[[#This Row],[ε (m)]]="","",Table4[[#This Row],[ε (m)]]/(CONVERT(Table4[[#This Row],[Diameter (in)]],"in","m")))</f>
        <v/>
      </c>
      <c r="K1780" s="96" t="str">
        <f>IF(Table4[[#This Row],[Regime]]="LAMINAR",16/Table4[[#This Row],[Teynold''s Number]],"-")</f>
        <v>-</v>
      </c>
      <c r="L1780" s="86"/>
      <c r="M1780" s="97" t="str">
        <f>IF(Table4[[#This Row],[Regime]]="TURBULENT",(((-4*LOG10(Table4[[#This Row],[ε/D]]/3.7+1.256/(Table4[[#This Row],[Teynold''s Number]]*SQRT(Table4[[#This Row],[f turbulent (guess)]]))))^-1)^2),"")</f>
        <v/>
      </c>
      <c r="N1780" s="91" t="str">
        <f>IF(Table4[[#This Row],[f turbulent]]="","",Table4[[#This Row],[f turbulent (guess)]]-Table4[[#This Row],[f turbulent]])</f>
        <v/>
      </c>
      <c r="O1780" s="87">
        <f>IF(Table4[[#This Row],[Segment]]="",0,IF(C1781="",0,IF(C1781&lt;=Table4[[#This Row],[Diameter (in)]],0,1-(D1780/D1781))))</f>
        <v>0</v>
      </c>
      <c r="P1780" s="92" t="str">
        <f>IF(Table4[[#This Row],[Segment]]="","",IF(C1780&gt;C1781,"",IF(C1781="",0.55,(0.55*(1-D1781/D1780)))))</f>
        <v/>
      </c>
      <c r="Q178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80" s="92" t="str">
        <f>IF(Table4[[#This Row],[Segment]]="","",IF(Table4[[#This Row],[Kexpansion]]="","0",((Table4[[#This Row],[Velocity (m/s)]]^2)/2)*Table4[[#This Row],[Kexpansion]]))</f>
        <v/>
      </c>
      <c r="S1780" s="92" t="str">
        <f>IF(Table4[[#This Row],[Segment]]="","",IF(Table4[[#This Row],[Kcontraction]]="","0",((Table4[[#This Row],[Velocity (m/s)]]^2)/2)*Table4[[#This Row],[Kcontraction]]))</f>
        <v/>
      </c>
      <c r="T1780" s="89" t="str">
        <f>IF(Table4[[#This Row],[Segment]]="","",SUMIF($Y$7:$Y$2000,Table4[[#This Row],[Segment]],$AD$7:$AD$2000))</f>
        <v/>
      </c>
      <c r="U1780" s="95" t="str">
        <f>IF(Table4[[#This Row],[Segment]]="","",Table4[[#This Row],[Hfriction (J/kg)]]+Table4[[#This Row],[Hexpansions (J/kg)]]+Table4[[#This Row],[Hcontractions (J/kg)]]+Table4[[#This Row],[Hf (J/kg)]])</f>
        <v/>
      </c>
      <c r="V1780" s="95" t="str">
        <f>IF(Table4[[#This Row],[Segment]]="","",Table4[[#This Row],[Total Friction Loss (J/kg)]]*Table3[Density (kg/m3)])</f>
        <v/>
      </c>
      <c r="W1780" s="95" t="str">
        <f>IF(Table4[[#This Row],[Segment]]="","",Table4[[#This Row],[Total Pressure Drop (Pa)]]/1000)</f>
        <v/>
      </c>
      <c r="Y1780" s="82" t="str">
        <f>IF('Set Up'!D2003="","",'Set Up'!D2003)</f>
        <v/>
      </c>
      <c r="Z1780" s="82" t="str">
        <f>IF('Set Up'!E2003="","",'Set Up'!E2003)</f>
        <v/>
      </c>
      <c r="AA1780" s="82" t="str">
        <f>IF('Set Up'!F2003="","",'Set Up'!F2003)</f>
        <v/>
      </c>
      <c r="AB1780" s="82" t="str">
        <f>IF('Set Up'!G2003="","",'Set Up'!G2003)</f>
        <v/>
      </c>
      <c r="AC1780" s="82" t="str">
        <f t="array" ref="AC1780">IF(Y1780="","",INDEX(Data!$G$4:$G$51,MATCH(Table7[[#This Row],[Fitting]]&amp;Table7[[#This Row],[Fitting Subtype]],Data!$E$4:$E$51&amp;Data!$F$4:$F$51,0)))</f>
        <v/>
      </c>
      <c r="AD1780" s="89" t="str">
        <f>IF(Table7[[#This Row],[Segment]]="","",Table7[[#This Row],[Quantity]]*Table7[[#This Row],[Kf]]*(((INDEX(Table4[Velocity (m/s)],MATCH(Table7[[#This Row],[Segment]],Table4[Segment],0)))^2)/2))</f>
        <v/>
      </c>
      <c r="AF1780" s="82" t="str">
        <f>Table4[[#This Row],[Segment]]</f>
        <v/>
      </c>
      <c r="AG1780" s="75"/>
      <c r="AH1780" s="82" t="str">
        <f>IF(Table5[[#This Row],[Segment]]="","",AG1780-Table4[[#This Row],[Total Pressure Drop (kPa)]])</f>
        <v/>
      </c>
    </row>
    <row r="1781" spans="1:34" x14ac:dyDescent="0.25">
      <c r="A1781" s="95" t="str">
        <f>IF('Set Up'!A1778="","",'Set Up'!A1778)</f>
        <v/>
      </c>
      <c r="B1781" s="75" t="s">
        <v>81</v>
      </c>
      <c r="C1781" s="85"/>
      <c r="D1781" s="86" t="str">
        <f>IF(Table4[[#This Row],[Diameter (in)]]="","",(((CONVERT(Table4[[#This Row],[Diameter (in)]],"in","m"))/2)^2)*PI())</f>
        <v/>
      </c>
      <c r="E1781" s="87" t="str">
        <f>IF(Table4[[#This Row],[Area (m2)]]="","",$D$4/Table4[[#This Row],[Area (m2)]])</f>
        <v/>
      </c>
      <c r="F1781" s="85">
        <f t="shared" si="27"/>
        <v>4.6951999999999998</v>
      </c>
      <c r="G1781" s="88" t="str">
        <f>IF(Table4[[#This Row],[Segment]]="","",(CONVERT(Table4[[#This Row],[Diameter (in)]],"in","m")*$B$4*Table4[[#This Row],[Velocity (m/s)]])/$C$4)</f>
        <v/>
      </c>
      <c r="H1781" s="96" t="str">
        <f>IF(Table4[[#This Row],[Segment]]="","",IF(Table4[[#This Row],[Teynold''s Number]]&gt;4000,"TURBULENT","LAMINAR"))</f>
        <v/>
      </c>
      <c r="I1781" s="86" t="str">
        <f>IF(Table4[[#This Row],[Segment]]="","",INDEX(Data!C1778:C1792,MATCH(Table4[Material],Data!B1778:B1792,0)))</f>
        <v/>
      </c>
      <c r="J1781" s="89" t="str">
        <f>IF(Table4[[#This Row],[ε (m)]]="","",Table4[[#This Row],[ε (m)]]/(CONVERT(Table4[[#This Row],[Diameter (in)]],"in","m")))</f>
        <v/>
      </c>
      <c r="K1781" s="96" t="str">
        <f>IF(Table4[[#This Row],[Regime]]="LAMINAR",16/Table4[[#This Row],[Teynold''s Number]],"-")</f>
        <v>-</v>
      </c>
      <c r="L1781" s="86"/>
      <c r="M1781" s="97" t="str">
        <f>IF(Table4[[#This Row],[Regime]]="TURBULENT",(((-4*LOG10(Table4[[#This Row],[ε/D]]/3.7+1.256/(Table4[[#This Row],[Teynold''s Number]]*SQRT(Table4[[#This Row],[f turbulent (guess)]]))))^-1)^2),"")</f>
        <v/>
      </c>
      <c r="N1781" s="91" t="str">
        <f>IF(Table4[[#This Row],[f turbulent]]="","",Table4[[#This Row],[f turbulent (guess)]]-Table4[[#This Row],[f turbulent]])</f>
        <v/>
      </c>
      <c r="O1781" s="87">
        <f>IF(Table4[[#This Row],[Segment]]="",0,IF(C1782="",0,IF(C1782&lt;=Table4[[#This Row],[Diameter (in)]],0,1-(D1781/D1782))))</f>
        <v>0</v>
      </c>
      <c r="P1781" s="92" t="str">
        <f>IF(Table4[[#This Row],[Segment]]="","",IF(C1781&gt;C1782,"",IF(C1782="",0.55,(0.55*(1-D1782/D1781)))))</f>
        <v/>
      </c>
      <c r="Q178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81" s="92" t="str">
        <f>IF(Table4[[#This Row],[Segment]]="","",IF(Table4[[#This Row],[Kexpansion]]="","0",((Table4[[#This Row],[Velocity (m/s)]]^2)/2)*Table4[[#This Row],[Kexpansion]]))</f>
        <v/>
      </c>
      <c r="S1781" s="92" t="str">
        <f>IF(Table4[[#This Row],[Segment]]="","",IF(Table4[[#This Row],[Kcontraction]]="","0",((Table4[[#This Row],[Velocity (m/s)]]^2)/2)*Table4[[#This Row],[Kcontraction]]))</f>
        <v/>
      </c>
      <c r="T1781" s="89" t="str">
        <f>IF(Table4[[#This Row],[Segment]]="","",SUMIF($Y$7:$Y$2000,Table4[[#This Row],[Segment]],$AD$7:$AD$2000))</f>
        <v/>
      </c>
      <c r="U1781" s="95" t="str">
        <f>IF(Table4[[#This Row],[Segment]]="","",Table4[[#This Row],[Hfriction (J/kg)]]+Table4[[#This Row],[Hexpansions (J/kg)]]+Table4[[#This Row],[Hcontractions (J/kg)]]+Table4[[#This Row],[Hf (J/kg)]])</f>
        <v/>
      </c>
      <c r="V1781" s="95" t="str">
        <f>IF(Table4[[#This Row],[Segment]]="","",Table4[[#This Row],[Total Friction Loss (J/kg)]]*Table3[Density (kg/m3)])</f>
        <v/>
      </c>
      <c r="W1781" s="95" t="str">
        <f>IF(Table4[[#This Row],[Segment]]="","",Table4[[#This Row],[Total Pressure Drop (Pa)]]/1000)</f>
        <v/>
      </c>
      <c r="Y1781" s="82" t="str">
        <f>IF('Set Up'!D2004="","",'Set Up'!D2004)</f>
        <v/>
      </c>
      <c r="Z1781" s="82" t="str">
        <f>IF('Set Up'!E2004="","",'Set Up'!E2004)</f>
        <v/>
      </c>
      <c r="AA1781" s="82" t="str">
        <f>IF('Set Up'!F2004="","",'Set Up'!F2004)</f>
        <v/>
      </c>
      <c r="AB1781" s="82" t="str">
        <f>IF('Set Up'!G2004="","",'Set Up'!G2004)</f>
        <v/>
      </c>
      <c r="AC1781" s="82" t="str">
        <f t="array" ref="AC1781">IF(Y1781="","",INDEX(Data!$G$4:$G$51,MATCH(Table7[[#This Row],[Fitting]]&amp;Table7[[#This Row],[Fitting Subtype]],Data!$E$4:$E$51&amp;Data!$F$4:$F$51,0)))</f>
        <v/>
      </c>
      <c r="AD1781" s="89" t="str">
        <f>IF(Table7[[#This Row],[Segment]]="","",Table7[[#This Row],[Quantity]]*Table7[[#This Row],[Kf]]*(((INDEX(Table4[Velocity (m/s)],MATCH(Table7[[#This Row],[Segment]],Table4[Segment],0)))^2)/2))</f>
        <v/>
      </c>
      <c r="AF1781" s="82" t="str">
        <f>Table4[[#This Row],[Segment]]</f>
        <v/>
      </c>
      <c r="AG1781" s="75"/>
      <c r="AH1781" s="82" t="str">
        <f>IF(Table5[[#This Row],[Segment]]="","",AG1781-Table4[[#This Row],[Total Pressure Drop (kPa)]])</f>
        <v/>
      </c>
    </row>
    <row r="1782" spans="1:34" x14ac:dyDescent="0.25">
      <c r="A1782" s="95" t="str">
        <f>IF('Set Up'!A1779="","",'Set Up'!A1779)</f>
        <v/>
      </c>
      <c r="B1782" s="75" t="s">
        <v>81</v>
      </c>
      <c r="C1782" s="85"/>
      <c r="D1782" s="86" t="str">
        <f>IF(Table4[[#This Row],[Diameter (in)]]="","",(((CONVERT(Table4[[#This Row],[Diameter (in)]],"in","m"))/2)^2)*PI())</f>
        <v/>
      </c>
      <c r="E1782" s="87" t="str">
        <f>IF(Table4[[#This Row],[Area (m2)]]="","",$D$4/Table4[[#This Row],[Area (m2)]])</f>
        <v/>
      </c>
      <c r="F1782" s="85">
        <f t="shared" si="27"/>
        <v>4.6951999999999998</v>
      </c>
      <c r="G1782" s="88" t="str">
        <f>IF(Table4[[#This Row],[Segment]]="","",(CONVERT(Table4[[#This Row],[Diameter (in)]],"in","m")*$B$4*Table4[[#This Row],[Velocity (m/s)]])/$C$4)</f>
        <v/>
      </c>
      <c r="H1782" s="96" t="str">
        <f>IF(Table4[[#This Row],[Segment]]="","",IF(Table4[[#This Row],[Teynold''s Number]]&gt;4000,"TURBULENT","LAMINAR"))</f>
        <v/>
      </c>
      <c r="I1782" s="86" t="str">
        <f>IF(Table4[[#This Row],[Segment]]="","",INDEX(Data!C1779:C1793,MATCH(Table4[Material],Data!B1779:B1793,0)))</f>
        <v/>
      </c>
      <c r="J1782" s="89" t="str">
        <f>IF(Table4[[#This Row],[ε (m)]]="","",Table4[[#This Row],[ε (m)]]/(CONVERT(Table4[[#This Row],[Diameter (in)]],"in","m")))</f>
        <v/>
      </c>
      <c r="K1782" s="96" t="str">
        <f>IF(Table4[[#This Row],[Regime]]="LAMINAR",16/Table4[[#This Row],[Teynold''s Number]],"-")</f>
        <v>-</v>
      </c>
      <c r="L1782" s="86"/>
      <c r="M1782" s="97" t="str">
        <f>IF(Table4[[#This Row],[Regime]]="TURBULENT",(((-4*LOG10(Table4[[#This Row],[ε/D]]/3.7+1.256/(Table4[[#This Row],[Teynold''s Number]]*SQRT(Table4[[#This Row],[f turbulent (guess)]]))))^-1)^2),"")</f>
        <v/>
      </c>
      <c r="N1782" s="91" t="str">
        <f>IF(Table4[[#This Row],[f turbulent]]="","",Table4[[#This Row],[f turbulent (guess)]]-Table4[[#This Row],[f turbulent]])</f>
        <v/>
      </c>
      <c r="O1782" s="87">
        <f>IF(Table4[[#This Row],[Segment]]="",0,IF(C1783="",0,IF(C1783&lt;=Table4[[#This Row],[Diameter (in)]],0,1-(D1782/D1783))))</f>
        <v>0</v>
      </c>
      <c r="P1782" s="92" t="str">
        <f>IF(Table4[[#This Row],[Segment]]="","",IF(C1782&gt;C1783,"",IF(C1783="",0.55,(0.55*(1-D1783/D1782)))))</f>
        <v/>
      </c>
      <c r="Q178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82" s="92" t="str">
        <f>IF(Table4[[#This Row],[Segment]]="","",IF(Table4[[#This Row],[Kexpansion]]="","0",((Table4[[#This Row],[Velocity (m/s)]]^2)/2)*Table4[[#This Row],[Kexpansion]]))</f>
        <v/>
      </c>
      <c r="S1782" s="92" t="str">
        <f>IF(Table4[[#This Row],[Segment]]="","",IF(Table4[[#This Row],[Kcontraction]]="","0",((Table4[[#This Row],[Velocity (m/s)]]^2)/2)*Table4[[#This Row],[Kcontraction]]))</f>
        <v/>
      </c>
      <c r="T1782" s="89" t="str">
        <f>IF(Table4[[#This Row],[Segment]]="","",SUMIF($Y$7:$Y$2000,Table4[[#This Row],[Segment]],$AD$7:$AD$2000))</f>
        <v/>
      </c>
      <c r="U1782" s="95" t="str">
        <f>IF(Table4[[#This Row],[Segment]]="","",Table4[[#This Row],[Hfriction (J/kg)]]+Table4[[#This Row],[Hexpansions (J/kg)]]+Table4[[#This Row],[Hcontractions (J/kg)]]+Table4[[#This Row],[Hf (J/kg)]])</f>
        <v/>
      </c>
      <c r="V1782" s="95" t="str">
        <f>IF(Table4[[#This Row],[Segment]]="","",Table4[[#This Row],[Total Friction Loss (J/kg)]]*Table3[Density (kg/m3)])</f>
        <v/>
      </c>
      <c r="W1782" s="95" t="str">
        <f>IF(Table4[[#This Row],[Segment]]="","",Table4[[#This Row],[Total Pressure Drop (Pa)]]/1000)</f>
        <v/>
      </c>
      <c r="Y1782" s="82" t="str">
        <f>IF('Set Up'!D2005="","",'Set Up'!D2005)</f>
        <v/>
      </c>
      <c r="Z1782" s="82" t="str">
        <f>IF('Set Up'!E2005="","",'Set Up'!E2005)</f>
        <v/>
      </c>
      <c r="AA1782" s="82" t="str">
        <f>IF('Set Up'!F2005="","",'Set Up'!F2005)</f>
        <v/>
      </c>
      <c r="AB1782" s="82" t="str">
        <f>IF('Set Up'!G2005="","",'Set Up'!G2005)</f>
        <v/>
      </c>
      <c r="AC1782" s="82" t="str">
        <f t="array" ref="AC1782">IF(Y1782="","",INDEX(Data!$G$4:$G$51,MATCH(Table7[[#This Row],[Fitting]]&amp;Table7[[#This Row],[Fitting Subtype]],Data!$E$4:$E$51&amp;Data!$F$4:$F$51,0)))</f>
        <v/>
      </c>
      <c r="AD1782" s="89" t="str">
        <f>IF(Table7[[#This Row],[Segment]]="","",Table7[[#This Row],[Quantity]]*Table7[[#This Row],[Kf]]*(((INDEX(Table4[Velocity (m/s)],MATCH(Table7[[#This Row],[Segment]],Table4[Segment],0)))^2)/2))</f>
        <v/>
      </c>
      <c r="AF1782" s="82" t="str">
        <f>Table4[[#This Row],[Segment]]</f>
        <v/>
      </c>
      <c r="AG1782" s="75"/>
      <c r="AH1782" s="82" t="str">
        <f>IF(Table5[[#This Row],[Segment]]="","",AG1782-Table4[[#This Row],[Total Pressure Drop (kPa)]])</f>
        <v/>
      </c>
    </row>
    <row r="1783" spans="1:34" x14ac:dyDescent="0.25">
      <c r="A1783" s="95" t="str">
        <f>IF('Set Up'!A1780="","",'Set Up'!A1780)</f>
        <v/>
      </c>
      <c r="B1783" s="75" t="s">
        <v>81</v>
      </c>
      <c r="C1783" s="85"/>
      <c r="D1783" s="86" t="str">
        <f>IF(Table4[[#This Row],[Diameter (in)]]="","",(((CONVERT(Table4[[#This Row],[Diameter (in)]],"in","m"))/2)^2)*PI())</f>
        <v/>
      </c>
      <c r="E1783" s="87" t="str">
        <f>IF(Table4[[#This Row],[Area (m2)]]="","",$D$4/Table4[[#This Row],[Area (m2)]])</f>
        <v/>
      </c>
      <c r="F1783" s="85">
        <f t="shared" si="27"/>
        <v>4.6951999999999998</v>
      </c>
      <c r="G1783" s="88" t="str">
        <f>IF(Table4[[#This Row],[Segment]]="","",(CONVERT(Table4[[#This Row],[Diameter (in)]],"in","m")*$B$4*Table4[[#This Row],[Velocity (m/s)]])/$C$4)</f>
        <v/>
      </c>
      <c r="H1783" s="96" t="str">
        <f>IF(Table4[[#This Row],[Segment]]="","",IF(Table4[[#This Row],[Teynold''s Number]]&gt;4000,"TURBULENT","LAMINAR"))</f>
        <v/>
      </c>
      <c r="I1783" s="86" t="str">
        <f>IF(Table4[[#This Row],[Segment]]="","",INDEX(Data!C1780:C1794,MATCH(Table4[Material],Data!B1780:B1794,0)))</f>
        <v/>
      </c>
      <c r="J1783" s="89" t="str">
        <f>IF(Table4[[#This Row],[ε (m)]]="","",Table4[[#This Row],[ε (m)]]/(CONVERT(Table4[[#This Row],[Diameter (in)]],"in","m")))</f>
        <v/>
      </c>
      <c r="K1783" s="96" t="str">
        <f>IF(Table4[[#This Row],[Regime]]="LAMINAR",16/Table4[[#This Row],[Teynold''s Number]],"-")</f>
        <v>-</v>
      </c>
      <c r="L1783" s="86"/>
      <c r="M1783" s="97" t="str">
        <f>IF(Table4[[#This Row],[Regime]]="TURBULENT",(((-4*LOG10(Table4[[#This Row],[ε/D]]/3.7+1.256/(Table4[[#This Row],[Teynold''s Number]]*SQRT(Table4[[#This Row],[f turbulent (guess)]]))))^-1)^2),"")</f>
        <v/>
      </c>
      <c r="N1783" s="91" t="str">
        <f>IF(Table4[[#This Row],[f turbulent]]="","",Table4[[#This Row],[f turbulent (guess)]]-Table4[[#This Row],[f turbulent]])</f>
        <v/>
      </c>
      <c r="O1783" s="87">
        <f>IF(Table4[[#This Row],[Segment]]="",0,IF(C1784="",0,IF(C1784&lt;=Table4[[#This Row],[Diameter (in)]],0,1-(D1783/D1784))))</f>
        <v>0</v>
      </c>
      <c r="P1783" s="92" t="str">
        <f>IF(Table4[[#This Row],[Segment]]="","",IF(C1783&gt;C1784,"",IF(C1784="",0.55,(0.55*(1-D1784/D1783)))))</f>
        <v/>
      </c>
      <c r="Q178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83" s="92" t="str">
        <f>IF(Table4[[#This Row],[Segment]]="","",IF(Table4[[#This Row],[Kexpansion]]="","0",((Table4[[#This Row],[Velocity (m/s)]]^2)/2)*Table4[[#This Row],[Kexpansion]]))</f>
        <v/>
      </c>
      <c r="S1783" s="92" t="str">
        <f>IF(Table4[[#This Row],[Segment]]="","",IF(Table4[[#This Row],[Kcontraction]]="","0",((Table4[[#This Row],[Velocity (m/s)]]^2)/2)*Table4[[#This Row],[Kcontraction]]))</f>
        <v/>
      </c>
      <c r="T1783" s="89" t="str">
        <f>IF(Table4[[#This Row],[Segment]]="","",SUMIF($Y$7:$Y$2000,Table4[[#This Row],[Segment]],$AD$7:$AD$2000))</f>
        <v/>
      </c>
      <c r="U1783" s="95" t="str">
        <f>IF(Table4[[#This Row],[Segment]]="","",Table4[[#This Row],[Hfriction (J/kg)]]+Table4[[#This Row],[Hexpansions (J/kg)]]+Table4[[#This Row],[Hcontractions (J/kg)]]+Table4[[#This Row],[Hf (J/kg)]])</f>
        <v/>
      </c>
      <c r="V1783" s="95" t="str">
        <f>IF(Table4[[#This Row],[Segment]]="","",Table4[[#This Row],[Total Friction Loss (J/kg)]]*Table3[Density (kg/m3)])</f>
        <v/>
      </c>
      <c r="W1783" s="95" t="str">
        <f>IF(Table4[[#This Row],[Segment]]="","",Table4[[#This Row],[Total Pressure Drop (Pa)]]/1000)</f>
        <v/>
      </c>
      <c r="Y1783" s="82" t="str">
        <f>IF('Set Up'!D2006="","",'Set Up'!D2006)</f>
        <v/>
      </c>
      <c r="Z1783" s="82" t="str">
        <f>IF('Set Up'!E2006="","",'Set Up'!E2006)</f>
        <v/>
      </c>
      <c r="AA1783" s="82" t="str">
        <f>IF('Set Up'!F2006="","",'Set Up'!F2006)</f>
        <v/>
      </c>
      <c r="AB1783" s="82" t="str">
        <f>IF('Set Up'!G2006="","",'Set Up'!G2006)</f>
        <v/>
      </c>
      <c r="AC1783" s="82" t="str">
        <f t="array" ref="AC1783">IF(Y1783="","",INDEX(Data!$G$4:$G$51,MATCH(Table7[[#This Row],[Fitting]]&amp;Table7[[#This Row],[Fitting Subtype]],Data!$E$4:$E$51&amp;Data!$F$4:$F$51,0)))</f>
        <v/>
      </c>
      <c r="AD1783" s="89" t="str">
        <f>IF(Table7[[#This Row],[Segment]]="","",Table7[[#This Row],[Quantity]]*Table7[[#This Row],[Kf]]*(((INDEX(Table4[Velocity (m/s)],MATCH(Table7[[#This Row],[Segment]],Table4[Segment],0)))^2)/2))</f>
        <v/>
      </c>
      <c r="AF1783" s="82" t="str">
        <f>Table4[[#This Row],[Segment]]</f>
        <v/>
      </c>
      <c r="AG1783" s="75"/>
      <c r="AH1783" s="82" t="str">
        <f>IF(Table5[[#This Row],[Segment]]="","",AG1783-Table4[[#This Row],[Total Pressure Drop (kPa)]])</f>
        <v/>
      </c>
    </row>
    <row r="1784" spans="1:34" x14ac:dyDescent="0.25">
      <c r="A1784" s="95" t="str">
        <f>IF('Set Up'!A1781="","",'Set Up'!A1781)</f>
        <v/>
      </c>
      <c r="B1784" s="75" t="s">
        <v>81</v>
      </c>
      <c r="C1784" s="85"/>
      <c r="D1784" s="86" t="str">
        <f>IF(Table4[[#This Row],[Diameter (in)]]="","",(((CONVERT(Table4[[#This Row],[Diameter (in)]],"in","m"))/2)^2)*PI())</f>
        <v/>
      </c>
      <c r="E1784" s="87" t="str">
        <f>IF(Table4[[#This Row],[Area (m2)]]="","",$D$4/Table4[[#This Row],[Area (m2)]])</f>
        <v/>
      </c>
      <c r="F1784" s="85">
        <f t="shared" si="27"/>
        <v>4.6951999999999998</v>
      </c>
      <c r="G1784" s="88" t="str">
        <f>IF(Table4[[#This Row],[Segment]]="","",(CONVERT(Table4[[#This Row],[Diameter (in)]],"in","m")*$B$4*Table4[[#This Row],[Velocity (m/s)]])/$C$4)</f>
        <v/>
      </c>
      <c r="H1784" s="96" t="str">
        <f>IF(Table4[[#This Row],[Segment]]="","",IF(Table4[[#This Row],[Teynold''s Number]]&gt;4000,"TURBULENT","LAMINAR"))</f>
        <v/>
      </c>
      <c r="I1784" s="86" t="str">
        <f>IF(Table4[[#This Row],[Segment]]="","",INDEX(Data!C1781:C1795,MATCH(Table4[Material],Data!B1781:B1795,0)))</f>
        <v/>
      </c>
      <c r="J1784" s="89" t="str">
        <f>IF(Table4[[#This Row],[ε (m)]]="","",Table4[[#This Row],[ε (m)]]/(CONVERT(Table4[[#This Row],[Diameter (in)]],"in","m")))</f>
        <v/>
      </c>
      <c r="K1784" s="96" t="str">
        <f>IF(Table4[[#This Row],[Regime]]="LAMINAR",16/Table4[[#This Row],[Teynold''s Number]],"-")</f>
        <v>-</v>
      </c>
      <c r="L1784" s="86"/>
      <c r="M1784" s="97" t="str">
        <f>IF(Table4[[#This Row],[Regime]]="TURBULENT",(((-4*LOG10(Table4[[#This Row],[ε/D]]/3.7+1.256/(Table4[[#This Row],[Teynold''s Number]]*SQRT(Table4[[#This Row],[f turbulent (guess)]]))))^-1)^2),"")</f>
        <v/>
      </c>
      <c r="N1784" s="91" t="str">
        <f>IF(Table4[[#This Row],[f turbulent]]="","",Table4[[#This Row],[f turbulent (guess)]]-Table4[[#This Row],[f turbulent]])</f>
        <v/>
      </c>
      <c r="O1784" s="87">
        <f>IF(Table4[[#This Row],[Segment]]="",0,IF(C1785="",0,IF(C1785&lt;=Table4[[#This Row],[Diameter (in)]],0,1-(D1784/D1785))))</f>
        <v>0</v>
      </c>
      <c r="P1784" s="92" t="str">
        <f>IF(Table4[[#This Row],[Segment]]="","",IF(C1784&gt;C1785,"",IF(C1785="",0.55,(0.55*(1-D1785/D1784)))))</f>
        <v/>
      </c>
      <c r="Q178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84" s="92" t="str">
        <f>IF(Table4[[#This Row],[Segment]]="","",IF(Table4[[#This Row],[Kexpansion]]="","0",((Table4[[#This Row],[Velocity (m/s)]]^2)/2)*Table4[[#This Row],[Kexpansion]]))</f>
        <v/>
      </c>
      <c r="S1784" s="92" t="str">
        <f>IF(Table4[[#This Row],[Segment]]="","",IF(Table4[[#This Row],[Kcontraction]]="","0",((Table4[[#This Row],[Velocity (m/s)]]^2)/2)*Table4[[#This Row],[Kcontraction]]))</f>
        <v/>
      </c>
      <c r="T1784" s="89" t="str">
        <f>IF(Table4[[#This Row],[Segment]]="","",SUMIF($Y$7:$Y$2000,Table4[[#This Row],[Segment]],$AD$7:$AD$2000))</f>
        <v/>
      </c>
      <c r="U1784" s="95" t="str">
        <f>IF(Table4[[#This Row],[Segment]]="","",Table4[[#This Row],[Hfriction (J/kg)]]+Table4[[#This Row],[Hexpansions (J/kg)]]+Table4[[#This Row],[Hcontractions (J/kg)]]+Table4[[#This Row],[Hf (J/kg)]])</f>
        <v/>
      </c>
      <c r="V1784" s="95" t="str">
        <f>IF(Table4[[#This Row],[Segment]]="","",Table4[[#This Row],[Total Friction Loss (J/kg)]]*Table3[Density (kg/m3)])</f>
        <v/>
      </c>
      <c r="W1784" s="95" t="str">
        <f>IF(Table4[[#This Row],[Segment]]="","",Table4[[#This Row],[Total Pressure Drop (Pa)]]/1000)</f>
        <v/>
      </c>
      <c r="Y1784" s="82" t="str">
        <f>IF('Set Up'!D2007="","",'Set Up'!D2007)</f>
        <v/>
      </c>
      <c r="Z1784" s="82" t="str">
        <f>IF('Set Up'!E2007="","",'Set Up'!E2007)</f>
        <v/>
      </c>
      <c r="AA1784" s="82" t="str">
        <f>IF('Set Up'!F2007="","",'Set Up'!F2007)</f>
        <v/>
      </c>
      <c r="AB1784" s="82" t="str">
        <f>IF('Set Up'!G2007="","",'Set Up'!G2007)</f>
        <v/>
      </c>
      <c r="AC1784" s="82" t="str">
        <f t="array" ref="AC1784">IF(Y1784="","",INDEX(Data!$G$4:$G$51,MATCH(Table7[[#This Row],[Fitting]]&amp;Table7[[#This Row],[Fitting Subtype]],Data!$E$4:$E$51&amp;Data!$F$4:$F$51,0)))</f>
        <v/>
      </c>
      <c r="AD1784" s="89" t="str">
        <f>IF(Table7[[#This Row],[Segment]]="","",Table7[[#This Row],[Quantity]]*Table7[[#This Row],[Kf]]*(((INDEX(Table4[Velocity (m/s)],MATCH(Table7[[#This Row],[Segment]],Table4[Segment],0)))^2)/2))</f>
        <v/>
      </c>
      <c r="AF1784" s="82" t="str">
        <f>Table4[[#This Row],[Segment]]</f>
        <v/>
      </c>
      <c r="AG1784" s="75"/>
      <c r="AH1784" s="82" t="str">
        <f>IF(Table5[[#This Row],[Segment]]="","",AG1784-Table4[[#This Row],[Total Pressure Drop (kPa)]])</f>
        <v/>
      </c>
    </row>
    <row r="1785" spans="1:34" x14ac:dyDescent="0.25">
      <c r="A1785" s="95" t="str">
        <f>IF('Set Up'!A1782="","",'Set Up'!A1782)</f>
        <v/>
      </c>
      <c r="B1785" s="75" t="s">
        <v>81</v>
      </c>
      <c r="C1785" s="85"/>
      <c r="D1785" s="86" t="str">
        <f>IF(Table4[[#This Row],[Diameter (in)]]="","",(((CONVERT(Table4[[#This Row],[Diameter (in)]],"in","m"))/2)^2)*PI())</f>
        <v/>
      </c>
      <c r="E1785" s="87" t="str">
        <f>IF(Table4[[#This Row],[Area (m2)]]="","",$D$4/Table4[[#This Row],[Area (m2)]])</f>
        <v/>
      </c>
      <c r="F1785" s="85">
        <f t="shared" si="27"/>
        <v>4.6951999999999998</v>
      </c>
      <c r="G1785" s="88" t="str">
        <f>IF(Table4[[#This Row],[Segment]]="","",(CONVERT(Table4[[#This Row],[Diameter (in)]],"in","m")*$B$4*Table4[[#This Row],[Velocity (m/s)]])/$C$4)</f>
        <v/>
      </c>
      <c r="H1785" s="96" t="str">
        <f>IF(Table4[[#This Row],[Segment]]="","",IF(Table4[[#This Row],[Teynold''s Number]]&gt;4000,"TURBULENT","LAMINAR"))</f>
        <v/>
      </c>
      <c r="I1785" s="86" t="str">
        <f>IF(Table4[[#This Row],[Segment]]="","",INDEX(Data!C1782:C1796,MATCH(Table4[Material],Data!B1782:B1796,0)))</f>
        <v/>
      </c>
      <c r="J1785" s="89" t="str">
        <f>IF(Table4[[#This Row],[ε (m)]]="","",Table4[[#This Row],[ε (m)]]/(CONVERT(Table4[[#This Row],[Diameter (in)]],"in","m")))</f>
        <v/>
      </c>
      <c r="K1785" s="96" t="str">
        <f>IF(Table4[[#This Row],[Regime]]="LAMINAR",16/Table4[[#This Row],[Teynold''s Number]],"-")</f>
        <v>-</v>
      </c>
      <c r="L1785" s="86"/>
      <c r="M1785" s="97" t="str">
        <f>IF(Table4[[#This Row],[Regime]]="TURBULENT",(((-4*LOG10(Table4[[#This Row],[ε/D]]/3.7+1.256/(Table4[[#This Row],[Teynold''s Number]]*SQRT(Table4[[#This Row],[f turbulent (guess)]]))))^-1)^2),"")</f>
        <v/>
      </c>
      <c r="N1785" s="91" t="str">
        <f>IF(Table4[[#This Row],[f turbulent]]="","",Table4[[#This Row],[f turbulent (guess)]]-Table4[[#This Row],[f turbulent]])</f>
        <v/>
      </c>
      <c r="O1785" s="87">
        <f>IF(Table4[[#This Row],[Segment]]="",0,IF(C1786="",0,IF(C1786&lt;=Table4[[#This Row],[Diameter (in)]],0,1-(D1785/D1786))))</f>
        <v>0</v>
      </c>
      <c r="P1785" s="92" t="str">
        <f>IF(Table4[[#This Row],[Segment]]="","",IF(C1785&gt;C1786,"",IF(C1786="",0.55,(0.55*(1-D1786/D1785)))))</f>
        <v/>
      </c>
      <c r="Q178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85" s="92" t="str">
        <f>IF(Table4[[#This Row],[Segment]]="","",IF(Table4[[#This Row],[Kexpansion]]="","0",((Table4[[#This Row],[Velocity (m/s)]]^2)/2)*Table4[[#This Row],[Kexpansion]]))</f>
        <v/>
      </c>
      <c r="S1785" s="92" t="str">
        <f>IF(Table4[[#This Row],[Segment]]="","",IF(Table4[[#This Row],[Kcontraction]]="","0",((Table4[[#This Row],[Velocity (m/s)]]^2)/2)*Table4[[#This Row],[Kcontraction]]))</f>
        <v/>
      </c>
      <c r="T1785" s="89" t="str">
        <f>IF(Table4[[#This Row],[Segment]]="","",SUMIF($Y$7:$Y$2000,Table4[[#This Row],[Segment]],$AD$7:$AD$2000))</f>
        <v/>
      </c>
      <c r="U1785" s="95" t="str">
        <f>IF(Table4[[#This Row],[Segment]]="","",Table4[[#This Row],[Hfriction (J/kg)]]+Table4[[#This Row],[Hexpansions (J/kg)]]+Table4[[#This Row],[Hcontractions (J/kg)]]+Table4[[#This Row],[Hf (J/kg)]])</f>
        <v/>
      </c>
      <c r="V1785" s="95" t="str">
        <f>IF(Table4[[#This Row],[Segment]]="","",Table4[[#This Row],[Total Friction Loss (J/kg)]]*Table3[Density (kg/m3)])</f>
        <v/>
      </c>
      <c r="W1785" s="95" t="str">
        <f>IF(Table4[[#This Row],[Segment]]="","",Table4[[#This Row],[Total Pressure Drop (Pa)]]/1000)</f>
        <v/>
      </c>
      <c r="Y1785" s="82" t="str">
        <f>IF('Set Up'!D2008="","",'Set Up'!D2008)</f>
        <v/>
      </c>
      <c r="Z1785" s="82" t="str">
        <f>IF('Set Up'!E2008="","",'Set Up'!E2008)</f>
        <v/>
      </c>
      <c r="AA1785" s="82" t="str">
        <f>IF('Set Up'!F2008="","",'Set Up'!F2008)</f>
        <v/>
      </c>
      <c r="AB1785" s="82" t="str">
        <f>IF('Set Up'!G2008="","",'Set Up'!G2008)</f>
        <v/>
      </c>
      <c r="AC1785" s="82" t="str">
        <f t="array" ref="AC1785">IF(Y1785="","",INDEX(Data!$G$4:$G$51,MATCH(Table7[[#This Row],[Fitting]]&amp;Table7[[#This Row],[Fitting Subtype]],Data!$E$4:$E$51&amp;Data!$F$4:$F$51,0)))</f>
        <v/>
      </c>
      <c r="AD1785" s="89" t="str">
        <f>IF(Table7[[#This Row],[Segment]]="","",Table7[[#This Row],[Quantity]]*Table7[[#This Row],[Kf]]*(((INDEX(Table4[Velocity (m/s)],MATCH(Table7[[#This Row],[Segment]],Table4[Segment],0)))^2)/2))</f>
        <v/>
      </c>
      <c r="AF1785" s="82" t="str">
        <f>Table4[[#This Row],[Segment]]</f>
        <v/>
      </c>
      <c r="AG1785" s="75"/>
      <c r="AH1785" s="82" t="str">
        <f>IF(Table5[[#This Row],[Segment]]="","",AG1785-Table4[[#This Row],[Total Pressure Drop (kPa)]])</f>
        <v/>
      </c>
    </row>
    <row r="1786" spans="1:34" x14ac:dyDescent="0.25">
      <c r="A1786" s="95" t="str">
        <f>IF('Set Up'!A1783="","",'Set Up'!A1783)</f>
        <v/>
      </c>
      <c r="B1786" s="75" t="s">
        <v>81</v>
      </c>
      <c r="C1786" s="85"/>
      <c r="D1786" s="86" t="str">
        <f>IF(Table4[[#This Row],[Diameter (in)]]="","",(((CONVERT(Table4[[#This Row],[Diameter (in)]],"in","m"))/2)^2)*PI())</f>
        <v/>
      </c>
      <c r="E1786" s="87" t="str">
        <f>IF(Table4[[#This Row],[Area (m2)]]="","",$D$4/Table4[[#This Row],[Area (m2)]])</f>
        <v/>
      </c>
      <c r="F1786" s="85">
        <f t="shared" si="27"/>
        <v>4.6951999999999998</v>
      </c>
      <c r="G1786" s="88" t="str">
        <f>IF(Table4[[#This Row],[Segment]]="","",(CONVERT(Table4[[#This Row],[Diameter (in)]],"in","m")*$B$4*Table4[[#This Row],[Velocity (m/s)]])/$C$4)</f>
        <v/>
      </c>
      <c r="H1786" s="96" t="str">
        <f>IF(Table4[[#This Row],[Segment]]="","",IF(Table4[[#This Row],[Teynold''s Number]]&gt;4000,"TURBULENT","LAMINAR"))</f>
        <v/>
      </c>
      <c r="I1786" s="86" t="str">
        <f>IF(Table4[[#This Row],[Segment]]="","",INDEX(Data!C1783:C1797,MATCH(Table4[Material],Data!B1783:B1797,0)))</f>
        <v/>
      </c>
      <c r="J1786" s="89" t="str">
        <f>IF(Table4[[#This Row],[ε (m)]]="","",Table4[[#This Row],[ε (m)]]/(CONVERT(Table4[[#This Row],[Diameter (in)]],"in","m")))</f>
        <v/>
      </c>
      <c r="K1786" s="96" t="str">
        <f>IF(Table4[[#This Row],[Regime]]="LAMINAR",16/Table4[[#This Row],[Teynold''s Number]],"-")</f>
        <v>-</v>
      </c>
      <c r="L1786" s="86"/>
      <c r="M1786" s="97" t="str">
        <f>IF(Table4[[#This Row],[Regime]]="TURBULENT",(((-4*LOG10(Table4[[#This Row],[ε/D]]/3.7+1.256/(Table4[[#This Row],[Teynold''s Number]]*SQRT(Table4[[#This Row],[f turbulent (guess)]]))))^-1)^2),"")</f>
        <v/>
      </c>
      <c r="N1786" s="91" t="str">
        <f>IF(Table4[[#This Row],[f turbulent]]="","",Table4[[#This Row],[f turbulent (guess)]]-Table4[[#This Row],[f turbulent]])</f>
        <v/>
      </c>
      <c r="O1786" s="87">
        <f>IF(Table4[[#This Row],[Segment]]="",0,IF(C1787="",0,IF(C1787&lt;=Table4[[#This Row],[Diameter (in)]],0,1-(D1786/D1787))))</f>
        <v>0</v>
      </c>
      <c r="P1786" s="92" t="str">
        <f>IF(Table4[[#This Row],[Segment]]="","",IF(C1786&gt;C1787,"",IF(C1787="",0.55,(0.55*(1-D1787/D1786)))))</f>
        <v/>
      </c>
      <c r="Q178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86" s="92" t="str">
        <f>IF(Table4[[#This Row],[Segment]]="","",IF(Table4[[#This Row],[Kexpansion]]="","0",((Table4[[#This Row],[Velocity (m/s)]]^2)/2)*Table4[[#This Row],[Kexpansion]]))</f>
        <v/>
      </c>
      <c r="S1786" s="92" t="str">
        <f>IF(Table4[[#This Row],[Segment]]="","",IF(Table4[[#This Row],[Kcontraction]]="","0",((Table4[[#This Row],[Velocity (m/s)]]^2)/2)*Table4[[#This Row],[Kcontraction]]))</f>
        <v/>
      </c>
      <c r="T1786" s="89" t="str">
        <f>IF(Table4[[#This Row],[Segment]]="","",SUMIF($Y$7:$Y$2000,Table4[[#This Row],[Segment]],$AD$7:$AD$2000))</f>
        <v/>
      </c>
      <c r="U1786" s="95" t="str">
        <f>IF(Table4[[#This Row],[Segment]]="","",Table4[[#This Row],[Hfriction (J/kg)]]+Table4[[#This Row],[Hexpansions (J/kg)]]+Table4[[#This Row],[Hcontractions (J/kg)]]+Table4[[#This Row],[Hf (J/kg)]])</f>
        <v/>
      </c>
      <c r="V1786" s="95" t="str">
        <f>IF(Table4[[#This Row],[Segment]]="","",Table4[[#This Row],[Total Friction Loss (J/kg)]]*Table3[Density (kg/m3)])</f>
        <v/>
      </c>
      <c r="W1786" s="95" t="str">
        <f>IF(Table4[[#This Row],[Segment]]="","",Table4[[#This Row],[Total Pressure Drop (Pa)]]/1000)</f>
        <v/>
      </c>
      <c r="Y1786" s="82" t="str">
        <f>IF('Set Up'!D2009="","",'Set Up'!D2009)</f>
        <v/>
      </c>
      <c r="Z1786" s="82" t="str">
        <f>IF('Set Up'!E2009="","",'Set Up'!E2009)</f>
        <v/>
      </c>
      <c r="AA1786" s="82" t="str">
        <f>IF('Set Up'!F2009="","",'Set Up'!F2009)</f>
        <v/>
      </c>
      <c r="AB1786" s="82" t="str">
        <f>IF('Set Up'!G2009="","",'Set Up'!G2009)</f>
        <v/>
      </c>
      <c r="AC1786" s="82" t="str">
        <f t="array" ref="AC1786">IF(Y1786="","",INDEX(Data!$G$4:$G$51,MATCH(Table7[[#This Row],[Fitting]]&amp;Table7[[#This Row],[Fitting Subtype]],Data!$E$4:$E$51&amp;Data!$F$4:$F$51,0)))</f>
        <v/>
      </c>
      <c r="AD1786" s="89" t="str">
        <f>IF(Table7[[#This Row],[Segment]]="","",Table7[[#This Row],[Quantity]]*Table7[[#This Row],[Kf]]*(((INDEX(Table4[Velocity (m/s)],MATCH(Table7[[#This Row],[Segment]],Table4[Segment],0)))^2)/2))</f>
        <v/>
      </c>
      <c r="AF1786" s="82" t="str">
        <f>Table4[[#This Row],[Segment]]</f>
        <v/>
      </c>
      <c r="AG1786" s="75"/>
      <c r="AH1786" s="82" t="str">
        <f>IF(Table5[[#This Row],[Segment]]="","",AG1786-Table4[[#This Row],[Total Pressure Drop (kPa)]])</f>
        <v/>
      </c>
    </row>
    <row r="1787" spans="1:34" x14ac:dyDescent="0.25">
      <c r="A1787" s="95" t="str">
        <f>IF('Set Up'!A1784="","",'Set Up'!A1784)</f>
        <v/>
      </c>
      <c r="B1787" s="75" t="s">
        <v>81</v>
      </c>
      <c r="C1787" s="85"/>
      <c r="D1787" s="86" t="str">
        <f>IF(Table4[[#This Row],[Diameter (in)]]="","",(((CONVERT(Table4[[#This Row],[Diameter (in)]],"in","m"))/2)^2)*PI())</f>
        <v/>
      </c>
      <c r="E1787" s="87" t="str">
        <f>IF(Table4[[#This Row],[Area (m2)]]="","",$D$4/Table4[[#This Row],[Area (m2)]])</f>
        <v/>
      </c>
      <c r="F1787" s="85">
        <f t="shared" si="27"/>
        <v>4.6951999999999998</v>
      </c>
      <c r="G1787" s="88" t="str">
        <f>IF(Table4[[#This Row],[Segment]]="","",(CONVERT(Table4[[#This Row],[Diameter (in)]],"in","m")*$B$4*Table4[[#This Row],[Velocity (m/s)]])/$C$4)</f>
        <v/>
      </c>
      <c r="H1787" s="96" t="str">
        <f>IF(Table4[[#This Row],[Segment]]="","",IF(Table4[[#This Row],[Teynold''s Number]]&gt;4000,"TURBULENT","LAMINAR"))</f>
        <v/>
      </c>
      <c r="I1787" s="86" t="str">
        <f>IF(Table4[[#This Row],[Segment]]="","",INDEX(Data!C1784:C1798,MATCH(Table4[Material],Data!B1784:B1798,0)))</f>
        <v/>
      </c>
      <c r="J1787" s="89" t="str">
        <f>IF(Table4[[#This Row],[ε (m)]]="","",Table4[[#This Row],[ε (m)]]/(CONVERT(Table4[[#This Row],[Diameter (in)]],"in","m")))</f>
        <v/>
      </c>
      <c r="K1787" s="96" t="str">
        <f>IF(Table4[[#This Row],[Regime]]="LAMINAR",16/Table4[[#This Row],[Teynold''s Number]],"-")</f>
        <v>-</v>
      </c>
      <c r="L1787" s="86"/>
      <c r="M1787" s="97" t="str">
        <f>IF(Table4[[#This Row],[Regime]]="TURBULENT",(((-4*LOG10(Table4[[#This Row],[ε/D]]/3.7+1.256/(Table4[[#This Row],[Teynold''s Number]]*SQRT(Table4[[#This Row],[f turbulent (guess)]]))))^-1)^2),"")</f>
        <v/>
      </c>
      <c r="N1787" s="91" t="str">
        <f>IF(Table4[[#This Row],[f turbulent]]="","",Table4[[#This Row],[f turbulent (guess)]]-Table4[[#This Row],[f turbulent]])</f>
        <v/>
      </c>
      <c r="O1787" s="87">
        <f>IF(Table4[[#This Row],[Segment]]="",0,IF(C1788="",0,IF(C1788&lt;=Table4[[#This Row],[Diameter (in)]],0,1-(D1787/D1788))))</f>
        <v>0</v>
      </c>
      <c r="P1787" s="92" t="str">
        <f>IF(Table4[[#This Row],[Segment]]="","",IF(C1787&gt;C1788,"",IF(C1788="",0.55,(0.55*(1-D1788/D1787)))))</f>
        <v/>
      </c>
      <c r="Q178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87" s="92" t="str">
        <f>IF(Table4[[#This Row],[Segment]]="","",IF(Table4[[#This Row],[Kexpansion]]="","0",((Table4[[#This Row],[Velocity (m/s)]]^2)/2)*Table4[[#This Row],[Kexpansion]]))</f>
        <v/>
      </c>
      <c r="S1787" s="92" t="str">
        <f>IF(Table4[[#This Row],[Segment]]="","",IF(Table4[[#This Row],[Kcontraction]]="","0",((Table4[[#This Row],[Velocity (m/s)]]^2)/2)*Table4[[#This Row],[Kcontraction]]))</f>
        <v/>
      </c>
      <c r="T1787" s="89" t="str">
        <f>IF(Table4[[#This Row],[Segment]]="","",SUMIF($Y$7:$Y$2000,Table4[[#This Row],[Segment]],$AD$7:$AD$2000))</f>
        <v/>
      </c>
      <c r="U1787" s="95" t="str">
        <f>IF(Table4[[#This Row],[Segment]]="","",Table4[[#This Row],[Hfriction (J/kg)]]+Table4[[#This Row],[Hexpansions (J/kg)]]+Table4[[#This Row],[Hcontractions (J/kg)]]+Table4[[#This Row],[Hf (J/kg)]])</f>
        <v/>
      </c>
      <c r="V1787" s="95" t="str">
        <f>IF(Table4[[#This Row],[Segment]]="","",Table4[[#This Row],[Total Friction Loss (J/kg)]]*Table3[Density (kg/m3)])</f>
        <v/>
      </c>
      <c r="W1787" s="95" t="str">
        <f>IF(Table4[[#This Row],[Segment]]="","",Table4[[#This Row],[Total Pressure Drop (Pa)]]/1000)</f>
        <v/>
      </c>
      <c r="Y1787" s="82" t="str">
        <f>IF('Set Up'!D2010="","",'Set Up'!D2010)</f>
        <v/>
      </c>
      <c r="Z1787" s="82" t="str">
        <f>IF('Set Up'!E2010="","",'Set Up'!E2010)</f>
        <v/>
      </c>
      <c r="AA1787" s="82" t="str">
        <f>IF('Set Up'!F2010="","",'Set Up'!F2010)</f>
        <v/>
      </c>
      <c r="AB1787" s="82" t="str">
        <f>IF('Set Up'!G2010="","",'Set Up'!G2010)</f>
        <v/>
      </c>
      <c r="AC1787" s="82" t="str">
        <f t="array" ref="AC1787">IF(Y1787="","",INDEX(Data!$G$4:$G$51,MATCH(Table7[[#This Row],[Fitting]]&amp;Table7[[#This Row],[Fitting Subtype]],Data!$E$4:$E$51&amp;Data!$F$4:$F$51,0)))</f>
        <v/>
      </c>
      <c r="AD1787" s="89" t="str">
        <f>IF(Table7[[#This Row],[Segment]]="","",Table7[[#This Row],[Quantity]]*Table7[[#This Row],[Kf]]*(((INDEX(Table4[Velocity (m/s)],MATCH(Table7[[#This Row],[Segment]],Table4[Segment],0)))^2)/2))</f>
        <v/>
      </c>
      <c r="AF1787" s="82" t="str">
        <f>Table4[[#This Row],[Segment]]</f>
        <v/>
      </c>
      <c r="AG1787" s="75"/>
      <c r="AH1787" s="82" t="str">
        <f>IF(Table5[[#This Row],[Segment]]="","",AG1787-Table4[[#This Row],[Total Pressure Drop (kPa)]])</f>
        <v/>
      </c>
    </row>
    <row r="1788" spans="1:34" x14ac:dyDescent="0.25">
      <c r="A1788" s="95" t="str">
        <f>IF('Set Up'!A1785="","",'Set Up'!A1785)</f>
        <v/>
      </c>
      <c r="B1788" s="75" t="s">
        <v>81</v>
      </c>
      <c r="C1788" s="85"/>
      <c r="D1788" s="86" t="str">
        <f>IF(Table4[[#This Row],[Diameter (in)]]="","",(((CONVERT(Table4[[#This Row],[Diameter (in)]],"in","m"))/2)^2)*PI())</f>
        <v/>
      </c>
      <c r="E1788" s="87" t="str">
        <f>IF(Table4[[#This Row],[Area (m2)]]="","",$D$4/Table4[[#This Row],[Area (m2)]])</f>
        <v/>
      </c>
      <c r="F1788" s="85">
        <f t="shared" si="27"/>
        <v>4.6951999999999998</v>
      </c>
      <c r="G1788" s="88" t="str">
        <f>IF(Table4[[#This Row],[Segment]]="","",(CONVERT(Table4[[#This Row],[Diameter (in)]],"in","m")*$B$4*Table4[[#This Row],[Velocity (m/s)]])/$C$4)</f>
        <v/>
      </c>
      <c r="H1788" s="96" t="str">
        <f>IF(Table4[[#This Row],[Segment]]="","",IF(Table4[[#This Row],[Teynold''s Number]]&gt;4000,"TURBULENT","LAMINAR"))</f>
        <v/>
      </c>
      <c r="I1788" s="86" t="str">
        <f>IF(Table4[[#This Row],[Segment]]="","",INDEX(Data!C1785:C1799,MATCH(Table4[Material],Data!B1785:B1799,0)))</f>
        <v/>
      </c>
      <c r="J1788" s="89" t="str">
        <f>IF(Table4[[#This Row],[ε (m)]]="","",Table4[[#This Row],[ε (m)]]/(CONVERT(Table4[[#This Row],[Diameter (in)]],"in","m")))</f>
        <v/>
      </c>
      <c r="K1788" s="96" t="str">
        <f>IF(Table4[[#This Row],[Regime]]="LAMINAR",16/Table4[[#This Row],[Teynold''s Number]],"-")</f>
        <v>-</v>
      </c>
      <c r="L1788" s="86"/>
      <c r="M1788" s="97" t="str">
        <f>IF(Table4[[#This Row],[Regime]]="TURBULENT",(((-4*LOG10(Table4[[#This Row],[ε/D]]/3.7+1.256/(Table4[[#This Row],[Teynold''s Number]]*SQRT(Table4[[#This Row],[f turbulent (guess)]]))))^-1)^2),"")</f>
        <v/>
      </c>
      <c r="N1788" s="91" t="str">
        <f>IF(Table4[[#This Row],[f turbulent]]="","",Table4[[#This Row],[f turbulent (guess)]]-Table4[[#This Row],[f turbulent]])</f>
        <v/>
      </c>
      <c r="O1788" s="87">
        <f>IF(Table4[[#This Row],[Segment]]="",0,IF(C1789="",0,IF(C1789&lt;=Table4[[#This Row],[Diameter (in)]],0,1-(D1788/D1789))))</f>
        <v>0</v>
      </c>
      <c r="P1788" s="92" t="str">
        <f>IF(Table4[[#This Row],[Segment]]="","",IF(C1788&gt;C1789,"",IF(C1789="",0.55,(0.55*(1-D1789/D1788)))))</f>
        <v/>
      </c>
      <c r="Q178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88" s="92" t="str">
        <f>IF(Table4[[#This Row],[Segment]]="","",IF(Table4[[#This Row],[Kexpansion]]="","0",((Table4[[#This Row],[Velocity (m/s)]]^2)/2)*Table4[[#This Row],[Kexpansion]]))</f>
        <v/>
      </c>
      <c r="S1788" s="92" t="str">
        <f>IF(Table4[[#This Row],[Segment]]="","",IF(Table4[[#This Row],[Kcontraction]]="","0",((Table4[[#This Row],[Velocity (m/s)]]^2)/2)*Table4[[#This Row],[Kcontraction]]))</f>
        <v/>
      </c>
      <c r="T1788" s="89" t="str">
        <f>IF(Table4[[#This Row],[Segment]]="","",SUMIF($Y$7:$Y$2000,Table4[[#This Row],[Segment]],$AD$7:$AD$2000))</f>
        <v/>
      </c>
      <c r="U1788" s="95" t="str">
        <f>IF(Table4[[#This Row],[Segment]]="","",Table4[[#This Row],[Hfriction (J/kg)]]+Table4[[#This Row],[Hexpansions (J/kg)]]+Table4[[#This Row],[Hcontractions (J/kg)]]+Table4[[#This Row],[Hf (J/kg)]])</f>
        <v/>
      </c>
      <c r="V1788" s="95" t="str">
        <f>IF(Table4[[#This Row],[Segment]]="","",Table4[[#This Row],[Total Friction Loss (J/kg)]]*Table3[Density (kg/m3)])</f>
        <v/>
      </c>
      <c r="W1788" s="95" t="str">
        <f>IF(Table4[[#This Row],[Segment]]="","",Table4[[#This Row],[Total Pressure Drop (Pa)]]/1000)</f>
        <v/>
      </c>
      <c r="Y1788" s="82" t="str">
        <f>IF('Set Up'!D2011="","",'Set Up'!D2011)</f>
        <v/>
      </c>
      <c r="Z1788" s="82" t="str">
        <f>IF('Set Up'!E2011="","",'Set Up'!E2011)</f>
        <v/>
      </c>
      <c r="AA1788" s="82" t="str">
        <f>IF('Set Up'!F2011="","",'Set Up'!F2011)</f>
        <v/>
      </c>
      <c r="AB1788" s="82" t="str">
        <f>IF('Set Up'!G2011="","",'Set Up'!G2011)</f>
        <v/>
      </c>
      <c r="AC1788" s="82" t="str">
        <f t="array" ref="AC1788">IF(Y1788="","",INDEX(Data!$G$4:$G$51,MATCH(Table7[[#This Row],[Fitting]]&amp;Table7[[#This Row],[Fitting Subtype]],Data!$E$4:$E$51&amp;Data!$F$4:$F$51,0)))</f>
        <v/>
      </c>
      <c r="AD1788" s="89" t="str">
        <f>IF(Table7[[#This Row],[Segment]]="","",Table7[[#This Row],[Quantity]]*Table7[[#This Row],[Kf]]*(((INDEX(Table4[Velocity (m/s)],MATCH(Table7[[#This Row],[Segment]],Table4[Segment],0)))^2)/2))</f>
        <v/>
      </c>
      <c r="AF1788" s="82" t="str">
        <f>Table4[[#This Row],[Segment]]</f>
        <v/>
      </c>
      <c r="AG1788" s="75"/>
      <c r="AH1788" s="82" t="str">
        <f>IF(Table5[[#This Row],[Segment]]="","",AG1788-Table4[[#This Row],[Total Pressure Drop (kPa)]])</f>
        <v/>
      </c>
    </row>
    <row r="1789" spans="1:34" x14ac:dyDescent="0.25">
      <c r="A1789" s="95" t="str">
        <f>IF('Set Up'!A1786="","",'Set Up'!A1786)</f>
        <v/>
      </c>
      <c r="B1789" s="75" t="s">
        <v>81</v>
      </c>
      <c r="C1789" s="85"/>
      <c r="D1789" s="86" t="str">
        <f>IF(Table4[[#This Row],[Diameter (in)]]="","",(((CONVERT(Table4[[#This Row],[Diameter (in)]],"in","m"))/2)^2)*PI())</f>
        <v/>
      </c>
      <c r="E1789" s="87" t="str">
        <f>IF(Table4[[#This Row],[Area (m2)]]="","",$D$4/Table4[[#This Row],[Area (m2)]])</f>
        <v/>
      </c>
      <c r="F1789" s="85">
        <f t="shared" si="27"/>
        <v>4.6951999999999998</v>
      </c>
      <c r="G1789" s="88" t="str">
        <f>IF(Table4[[#This Row],[Segment]]="","",(CONVERT(Table4[[#This Row],[Diameter (in)]],"in","m")*$B$4*Table4[[#This Row],[Velocity (m/s)]])/$C$4)</f>
        <v/>
      </c>
      <c r="H1789" s="96" t="str">
        <f>IF(Table4[[#This Row],[Segment]]="","",IF(Table4[[#This Row],[Teynold''s Number]]&gt;4000,"TURBULENT","LAMINAR"))</f>
        <v/>
      </c>
      <c r="I1789" s="86" t="str">
        <f>IF(Table4[[#This Row],[Segment]]="","",INDEX(Data!C1786:C1800,MATCH(Table4[Material],Data!B1786:B1800,0)))</f>
        <v/>
      </c>
      <c r="J1789" s="89" t="str">
        <f>IF(Table4[[#This Row],[ε (m)]]="","",Table4[[#This Row],[ε (m)]]/(CONVERT(Table4[[#This Row],[Diameter (in)]],"in","m")))</f>
        <v/>
      </c>
      <c r="K1789" s="96" t="str">
        <f>IF(Table4[[#This Row],[Regime]]="LAMINAR",16/Table4[[#This Row],[Teynold''s Number]],"-")</f>
        <v>-</v>
      </c>
      <c r="L1789" s="86"/>
      <c r="M1789" s="97" t="str">
        <f>IF(Table4[[#This Row],[Regime]]="TURBULENT",(((-4*LOG10(Table4[[#This Row],[ε/D]]/3.7+1.256/(Table4[[#This Row],[Teynold''s Number]]*SQRT(Table4[[#This Row],[f turbulent (guess)]]))))^-1)^2),"")</f>
        <v/>
      </c>
      <c r="N1789" s="91" t="str">
        <f>IF(Table4[[#This Row],[f turbulent]]="","",Table4[[#This Row],[f turbulent (guess)]]-Table4[[#This Row],[f turbulent]])</f>
        <v/>
      </c>
      <c r="O1789" s="87">
        <f>IF(Table4[[#This Row],[Segment]]="",0,IF(C1790="",0,IF(C1790&lt;=Table4[[#This Row],[Diameter (in)]],0,1-(D1789/D1790))))</f>
        <v>0</v>
      </c>
      <c r="P1789" s="92" t="str">
        <f>IF(Table4[[#This Row],[Segment]]="","",IF(C1789&gt;C1790,"",IF(C1790="",0.55,(0.55*(1-D1790/D1789)))))</f>
        <v/>
      </c>
      <c r="Q178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89" s="92" t="str">
        <f>IF(Table4[[#This Row],[Segment]]="","",IF(Table4[[#This Row],[Kexpansion]]="","0",((Table4[[#This Row],[Velocity (m/s)]]^2)/2)*Table4[[#This Row],[Kexpansion]]))</f>
        <v/>
      </c>
      <c r="S1789" s="92" t="str">
        <f>IF(Table4[[#This Row],[Segment]]="","",IF(Table4[[#This Row],[Kcontraction]]="","0",((Table4[[#This Row],[Velocity (m/s)]]^2)/2)*Table4[[#This Row],[Kcontraction]]))</f>
        <v/>
      </c>
      <c r="T1789" s="89" t="str">
        <f>IF(Table4[[#This Row],[Segment]]="","",SUMIF($Y$7:$Y$2000,Table4[[#This Row],[Segment]],$AD$7:$AD$2000))</f>
        <v/>
      </c>
      <c r="U1789" s="95" t="str">
        <f>IF(Table4[[#This Row],[Segment]]="","",Table4[[#This Row],[Hfriction (J/kg)]]+Table4[[#This Row],[Hexpansions (J/kg)]]+Table4[[#This Row],[Hcontractions (J/kg)]]+Table4[[#This Row],[Hf (J/kg)]])</f>
        <v/>
      </c>
      <c r="V1789" s="95" t="str">
        <f>IF(Table4[[#This Row],[Segment]]="","",Table4[[#This Row],[Total Friction Loss (J/kg)]]*Table3[Density (kg/m3)])</f>
        <v/>
      </c>
      <c r="W1789" s="95" t="str">
        <f>IF(Table4[[#This Row],[Segment]]="","",Table4[[#This Row],[Total Pressure Drop (Pa)]]/1000)</f>
        <v/>
      </c>
      <c r="Y1789" s="82" t="str">
        <f>IF('Set Up'!D2012="","",'Set Up'!D2012)</f>
        <v/>
      </c>
      <c r="Z1789" s="82" t="str">
        <f>IF('Set Up'!E2012="","",'Set Up'!E2012)</f>
        <v/>
      </c>
      <c r="AA1789" s="82" t="str">
        <f>IF('Set Up'!F2012="","",'Set Up'!F2012)</f>
        <v/>
      </c>
      <c r="AB1789" s="82" t="str">
        <f>IF('Set Up'!G2012="","",'Set Up'!G2012)</f>
        <v/>
      </c>
      <c r="AC1789" s="82" t="str">
        <f t="array" ref="AC1789">IF(Y1789="","",INDEX(Data!$G$4:$G$51,MATCH(Table7[[#This Row],[Fitting]]&amp;Table7[[#This Row],[Fitting Subtype]],Data!$E$4:$E$51&amp;Data!$F$4:$F$51,0)))</f>
        <v/>
      </c>
      <c r="AD1789" s="89" t="str">
        <f>IF(Table7[[#This Row],[Segment]]="","",Table7[[#This Row],[Quantity]]*Table7[[#This Row],[Kf]]*(((INDEX(Table4[Velocity (m/s)],MATCH(Table7[[#This Row],[Segment]],Table4[Segment],0)))^2)/2))</f>
        <v/>
      </c>
      <c r="AF1789" s="82" t="str">
        <f>Table4[[#This Row],[Segment]]</f>
        <v/>
      </c>
      <c r="AG1789" s="75"/>
      <c r="AH1789" s="82" t="str">
        <f>IF(Table5[[#This Row],[Segment]]="","",AG1789-Table4[[#This Row],[Total Pressure Drop (kPa)]])</f>
        <v/>
      </c>
    </row>
    <row r="1790" spans="1:34" x14ac:dyDescent="0.25">
      <c r="A1790" s="95" t="str">
        <f>IF('Set Up'!A1787="","",'Set Up'!A1787)</f>
        <v/>
      </c>
      <c r="B1790" s="75" t="s">
        <v>81</v>
      </c>
      <c r="C1790" s="85"/>
      <c r="D1790" s="86" t="str">
        <f>IF(Table4[[#This Row],[Diameter (in)]]="","",(((CONVERT(Table4[[#This Row],[Diameter (in)]],"in","m"))/2)^2)*PI())</f>
        <v/>
      </c>
      <c r="E1790" s="87" t="str">
        <f>IF(Table4[[#This Row],[Area (m2)]]="","",$D$4/Table4[[#This Row],[Area (m2)]])</f>
        <v/>
      </c>
      <c r="F1790" s="85">
        <f t="shared" si="27"/>
        <v>4.6951999999999998</v>
      </c>
      <c r="G1790" s="88" t="str">
        <f>IF(Table4[[#This Row],[Segment]]="","",(CONVERT(Table4[[#This Row],[Diameter (in)]],"in","m")*$B$4*Table4[[#This Row],[Velocity (m/s)]])/$C$4)</f>
        <v/>
      </c>
      <c r="H1790" s="96" t="str">
        <f>IF(Table4[[#This Row],[Segment]]="","",IF(Table4[[#This Row],[Teynold''s Number]]&gt;4000,"TURBULENT","LAMINAR"))</f>
        <v/>
      </c>
      <c r="I1790" s="86" t="str">
        <f>IF(Table4[[#This Row],[Segment]]="","",INDEX(Data!C1787:C1801,MATCH(Table4[Material],Data!B1787:B1801,0)))</f>
        <v/>
      </c>
      <c r="J1790" s="89" t="str">
        <f>IF(Table4[[#This Row],[ε (m)]]="","",Table4[[#This Row],[ε (m)]]/(CONVERT(Table4[[#This Row],[Diameter (in)]],"in","m")))</f>
        <v/>
      </c>
      <c r="K1790" s="96" t="str">
        <f>IF(Table4[[#This Row],[Regime]]="LAMINAR",16/Table4[[#This Row],[Teynold''s Number]],"-")</f>
        <v>-</v>
      </c>
      <c r="L1790" s="86"/>
      <c r="M1790" s="97" t="str">
        <f>IF(Table4[[#This Row],[Regime]]="TURBULENT",(((-4*LOG10(Table4[[#This Row],[ε/D]]/3.7+1.256/(Table4[[#This Row],[Teynold''s Number]]*SQRT(Table4[[#This Row],[f turbulent (guess)]]))))^-1)^2),"")</f>
        <v/>
      </c>
      <c r="N1790" s="91" t="str">
        <f>IF(Table4[[#This Row],[f turbulent]]="","",Table4[[#This Row],[f turbulent (guess)]]-Table4[[#This Row],[f turbulent]])</f>
        <v/>
      </c>
      <c r="O1790" s="87">
        <f>IF(Table4[[#This Row],[Segment]]="",0,IF(C1791="",0,IF(C1791&lt;=Table4[[#This Row],[Diameter (in)]],0,1-(D1790/D1791))))</f>
        <v>0</v>
      </c>
      <c r="P1790" s="92" t="str">
        <f>IF(Table4[[#This Row],[Segment]]="","",IF(C1790&gt;C1791,"",IF(C1791="",0.55,(0.55*(1-D1791/D1790)))))</f>
        <v/>
      </c>
      <c r="Q179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90" s="92" t="str">
        <f>IF(Table4[[#This Row],[Segment]]="","",IF(Table4[[#This Row],[Kexpansion]]="","0",((Table4[[#This Row],[Velocity (m/s)]]^2)/2)*Table4[[#This Row],[Kexpansion]]))</f>
        <v/>
      </c>
      <c r="S1790" s="92" t="str">
        <f>IF(Table4[[#This Row],[Segment]]="","",IF(Table4[[#This Row],[Kcontraction]]="","0",((Table4[[#This Row],[Velocity (m/s)]]^2)/2)*Table4[[#This Row],[Kcontraction]]))</f>
        <v/>
      </c>
      <c r="T1790" s="89" t="str">
        <f>IF(Table4[[#This Row],[Segment]]="","",SUMIF($Y$7:$Y$2000,Table4[[#This Row],[Segment]],$AD$7:$AD$2000))</f>
        <v/>
      </c>
      <c r="U1790" s="95" t="str">
        <f>IF(Table4[[#This Row],[Segment]]="","",Table4[[#This Row],[Hfriction (J/kg)]]+Table4[[#This Row],[Hexpansions (J/kg)]]+Table4[[#This Row],[Hcontractions (J/kg)]]+Table4[[#This Row],[Hf (J/kg)]])</f>
        <v/>
      </c>
      <c r="V1790" s="95" t="str">
        <f>IF(Table4[[#This Row],[Segment]]="","",Table4[[#This Row],[Total Friction Loss (J/kg)]]*Table3[Density (kg/m3)])</f>
        <v/>
      </c>
      <c r="W1790" s="95" t="str">
        <f>IF(Table4[[#This Row],[Segment]]="","",Table4[[#This Row],[Total Pressure Drop (Pa)]]/1000)</f>
        <v/>
      </c>
      <c r="Y1790" s="82" t="str">
        <f>IF('Set Up'!D2013="","",'Set Up'!D2013)</f>
        <v/>
      </c>
      <c r="Z1790" s="82" t="str">
        <f>IF('Set Up'!E2013="","",'Set Up'!E2013)</f>
        <v/>
      </c>
      <c r="AA1790" s="82" t="str">
        <f>IF('Set Up'!F2013="","",'Set Up'!F2013)</f>
        <v/>
      </c>
      <c r="AB1790" s="82" t="str">
        <f>IF('Set Up'!G2013="","",'Set Up'!G2013)</f>
        <v/>
      </c>
      <c r="AC1790" s="82" t="str">
        <f t="array" ref="AC1790">IF(Y1790="","",INDEX(Data!$G$4:$G$51,MATCH(Table7[[#This Row],[Fitting]]&amp;Table7[[#This Row],[Fitting Subtype]],Data!$E$4:$E$51&amp;Data!$F$4:$F$51,0)))</f>
        <v/>
      </c>
      <c r="AD1790" s="89" t="str">
        <f>IF(Table7[[#This Row],[Segment]]="","",Table7[[#This Row],[Quantity]]*Table7[[#This Row],[Kf]]*(((INDEX(Table4[Velocity (m/s)],MATCH(Table7[[#This Row],[Segment]],Table4[Segment],0)))^2)/2))</f>
        <v/>
      </c>
      <c r="AF1790" s="82" t="str">
        <f>Table4[[#This Row],[Segment]]</f>
        <v/>
      </c>
      <c r="AG1790" s="75"/>
      <c r="AH1790" s="82" t="str">
        <f>IF(Table5[[#This Row],[Segment]]="","",AG1790-Table4[[#This Row],[Total Pressure Drop (kPa)]])</f>
        <v/>
      </c>
    </row>
    <row r="1791" spans="1:34" x14ac:dyDescent="0.25">
      <c r="A1791" s="95" t="str">
        <f>IF('Set Up'!A1788="","",'Set Up'!A1788)</f>
        <v/>
      </c>
      <c r="B1791" s="75" t="s">
        <v>81</v>
      </c>
      <c r="C1791" s="85"/>
      <c r="D1791" s="86" t="str">
        <f>IF(Table4[[#This Row],[Diameter (in)]]="","",(((CONVERT(Table4[[#This Row],[Diameter (in)]],"in","m"))/2)^2)*PI())</f>
        <v/>
      </c>
      <c r="E1791" s="87" t="str">
        <f>IF(Table4[[#This Row],[Area (m2)]]="","",$D$4/Table4[[#This Row],[Area (m2)]])</f>
        <v/>
      </c>
      <c r="F1791" s="85">
        <f t="shared" si="27"/>
        <v>4.6951999999999998</v>
      </c>
      <c r="G1791" s="88" t="str">
        <f>IF(Table4[[#This Row],[Segment]]="","",(CONVERT(Table4[[#This Row],[Diameter (in)]],"in","m")*$B$4*Table4[[#This Row],[Velocity (m/s)]])/$C$4)</f>
        <v/>
      </c>
      <c r="H1791" s="96" t="str">
        <f>IF(Table4[[#This Row],[Segment]]="","",IF(Table4[[#This Row],[Teynold''s Number]]&gt;4000,"TURBULENT","LAMINAR"))</f>
        <v/>
      </c>
      <c r="I1791" s="86" t="str">
        <f>IF(Table4[[#This Row],[Segment]]="","",INDEX(Data!C1788:C1802,MATCH(Table4[Material],Data!B1788:B1802,0)))</f>
        <v/>
      </c>
      <c r="J1791" s="89" t="str">
        <f>IF(Table4[[#This Row],[ε (m)]]="","",Table4[[#This Row],[ε (m)]]/(CONVERT(Table4[[#This Row],[Diameter (in)]],"in","m")))</f>
        <v/>
      </c>
      <c r="K1791" s="96" t="str">
        <f>IF(Table4[[#This Row],[Regime]]="LAMINAR",16/Table4[[#This Row],[Teynold''s Number]],"-")</f>
        <v>-</v>
      </c>
      <c r="L1791" s="86"/>
      <c r="M1791" s="97" t="str">
        <f>IF(Table4[[#This Row],[Regime]]="TURBULENT",(((-4*LOG10(Table4[[#This Row],[ε/D]]/3.7+1.256/(Table4[[#This Row],[Teynold''s Number]]*SQRT(Table4[[#This Row],[f turbulent (guess)]]))))^-1)^2),"")</f>
        <v/>
      </c>
      <c r="N1791" s="91" t="str">
        <f>IF(Table4[[#This Row],[f turbulent]]="","",Table4[[#This Row],[f turbulent (guess)]]-Table4[[#This Row],[f turbulent]])</f>
        <v/>
      </c>
      <c r="O1791" s="87">
        <f>IF(Table4[[#This Row],[Segment]]="",0,IF(C1792="",0,IF(C1792&lt;=Table4[[#This Row],[Diameter (in)]],0,1-(D1791/D1792))))</f>
        <v>0</v>
      </c>
      <c r="P1791" s="92" t="str">
        <f>IF(Table4[[#This Row],[Segment]]="","",IF(C1791&gt;C1792,"",IF(C1792="",0.55,(0.55*(1-D1792/D1791)))))</f>
        <v/>
      </c>
      <c r="Q179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91" s="92" t="str">
        <f>IF(Table4[[#This Row],[Segment]]="","",IF(Table4[[#This Row],[Kexpansion]]="","0",((Table4[[#This Row],[Velocity (m/s)]]^2)/2)*Table4[[#This Row],[Kexpansion]]))</f>
        <v/>
      </c>
      <c r="S1791" s="92" t="str">
        <f>IF(Table4[[#This Row],[Segment]]="","",IF(Table4[[#This Row],[Kcontraction]]="","0",((Table4[[#This Row],[Velocity (m/s)]]^2)/2)*Table4[[#This Row],[Kcontraction]]))</f>
        <v/>
      </c>
      <c r="T1791" s="89" t="str">
        <f>IF(Table4[[#This Row],[Segment]]="","",SUMIF($Y$7:$Y$2000,Table4[[#This Row],[Segment]],$AD$7:$AD$2000))</f>
        <v/>
      </c>
      <c r="U1791" s="95" t="str">
        <f>IF(Table4[[#This Row],[Segment]]="","",Table4[[#This Row],[Hfriction (J/kg)]]+Table4[[#This Row],[Hexpansions (J/kg)]]+Table4[[#This Row],[Hcontractions (J/kg)]]+Table4[[#This Row],[Hf (J/kg)]])</f>
        <v/>
      </c>
      <c r="V1791" s="95" t="str">
        <f>IF(Table4[[#This Row],[Segment]]="","",Table4[[#This Row],[Total Friction Loss (J/kg)]]*Table3[Density (kg/m3)])</f>
        <v/>
      </c>
      <c r="W1791" s="95" t="str">
        <f>IF(Table4[[#This Row],[Segment]]="","",Table4[[#This Row],[Total Pressure Drop (Pa)]]/1000)</f>
        <v/>
      </c>
      <c r="Y1791" s="82" t="str">
        <f>IF('Set Up'!D2014="","",'Set Up'!D2014)</f>
        <v/>
      </c>
      <c r="Z1791" s="82" t="str">
        <f>IF('Set Up'!E2014="","",'Set Up'!E2014)</f>
        <v/>
      </c>
      <c r="AA1791" s="82" t="str">
        <f>IF('Set Up'!F2014="","",'Set Up'!F2014)</f>
        <v/>
      </c>
      <c r="AB1791" s="82" t="str">
        <f>IF('Set Up'!G2014="","",'Set Up'!G2014)</f>
        <v/>
      </c>
      <c r="AC1791" s="82" t="str">
        <f t="array" ref="AC1791">IF(Y1791="","",INDEX(Data!$G$4:$G$51,MATCH(Table7[[#This Row],[Fitting]]&amp;Table7[[#This Row],[Fitting Subtype]],Data!$E$4:$E$51&amp;Data!$F$4:$F$51,0)))</f>
        <v/>
      </c>
      <c r="AD1791" s="89" t="str">
        <f>IF(Table7[[#This Row],[Segment]]="","",Table7[[#This Row],[Quantity]]*Table7[[#This Row],[Kf]]*(((INDEX(Table4[Velocity (m/s)],MATCH(Table7[[#This Row],[Segment]],Table4[Segment],0)))^2)/2))</f>
        <v/>
      </c>
      <c r="AF1791" s="82" t="str">
        <f>Table4[[#This Row],[Segment]]</f>
        <v/>
      </c>
      <c r="AG1791" s="75"/>
      <c r="AH1791" s="82" t="str">
        <f>IF(Table5[[#This Row],[Segment]]="","",AG1791-Table4[[#This Row],[Total Pressure Drop (kPa)]])</f>
        <v/>
      </c>
    </row>
    <row r="1792" spans="1:34" x14ac:dyDescent="0.25">
      <c r="A1792" s="95" t="str">
        <f>IF('Set Up'!A1789="","",'Set Up'!A1789)</f>
        <v/>
      </c>
      <c r="B1792" s="75" t="s">
        <v>81</v>
      </c>
      <c r="C1792" s="85"/>
      <c r="D1792" s="86" t="str">
        <f>IF(Table4[[#This Row],[Diameter (in)]]="","",(((CONVERT(Table4[[#This Row],[Diameter (in)]],"in","m"))/2)^2)*PI())</f>
        <v/>
      </c>
      <c r="E1792" s="87" t="str">
        <f>IF(Table4[[#This Row],[Area (m2)]]="","",$D$4/Table4[[#This Row],[Area (m2)]])</f>
        <v/>
      </c>
      <c r="F1792" s="85">
        <f t="shared" si="27"/>
        <v>4.6951999999999998</v>
      </c>
      <c r="G1792" s="88" t="str">
        <f>IF(Table4[[#This Row],[Segment]]="","",(CONVERT(Table4[[#This Row],[Diameter (in)]],"in","m")*$B$4*Table4[[#This Row],[Velocity (m/s)]])/$C$4)</f>
        <v/>
      </c>
      <c r="H1792" s="96" t="str">
        <f>IF(Table4[[#This Row],[Segment]]="","",IF(Table4[[#This Row],[Teynold''s Number]]&gt;4000,"TURBULENT","LAMINAR"))</f>
        <v/>
      </c>
      <c r="I1792" s="86" t="str">
        <f>IF(Table4[[#This Row],[Segment]]="","",INDEX(Data!C1789:C1803,MATCH(Table4[Material],Data!B1789:B1803,0)))</f>
        <v/>
      </c>
      <c r="J1792" s="89" t="str">
        <f>IF(Table4[[#This Row],[ε (m)]]="","",Table4[[#This Row],[ε (m)]]/(CONVERT(Table4[[#This Row],[Diameter (in)]],"in","m")))</f>
        <v/>
      </c>
      <c r="K1792" s="96" t="str">
        <f>IF(Table4[[#This Row],[Regime]]="LAMINAR",16/Table4[[#This Row],[Teynold''s Number]],"-")</f>
        <v>-</v>
      </c>
      <c r="L1792" s="86"/>
      <c r="M1792" s="97" t="str">
        <f>IF(Table4[[#This Row],[Regime]]="TURBULENT",(((-4*LOG10(Table4[[#This Row],[ε/D]]/3.7+1.256/(Table4[[#This Row],[Teynold''s Number]]*SQRT(Table4[[#This Row],[f turbulent (guess)]]))))^-1)^2),"")</f>
        <v/>
      </c>
      <c r="N1792" s="91" t="str">
        <f>IF(Table4[[#This Row],[f turbulent]]="","",Table4[[#This Row],[f turbulent (guess)]]-Table4[[#This Row],[f turbulent]])</f>
        <v/>
      </c>
      <c r="O1792" s="87">
        <f>IF(Table4[[#This Row],[Segment]]="",0,IF(C1793="",0,IF(C1793&lt;=Table4[[#This Row],[Diameter (in)]],0,1-(D1792/D1793))))</f>
        <v>0</v>
      </c>
      <c r="P1792" s="92" t="str">
        <f>IF(Table4[[#This Row],[Segment]]="","",IF(C1792&gt;C1793,"",IF(C1793="",0.55,(0.55*(1-D1793/D1792)))))</f>
        <v/>
      </c>
      <c r="Q179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92" s="92" t="str">
        <f>IF(Table4[[#This Row],[Segment]]="","",IF(Table4[[#This Row],[Kexpansion]]="","0",((Table4[[#This Row],[Velocity (m/s)]]^2)/2)*Table4[[#This Row],[Kexpansion]]))</f>
        <v/>
      </c>
      <c r="S1792" s="92" t="str">
        <f>IF(Table4[[#This Row],[Segment]]="","",IF(Table4[[#This Row],[Kcontraction]]="","0",((Table4[[#This Row],[Velocity (m/s)]]^2)/2)*Table4[[#This Row],[Kcontraction]]))</f>
        <v/>
      </c>
      <c r="T1792" s="89" t="str">
        <f>IF(Table4[[#This Row],[Segment]]="","",SUMIF($Y$7:$Y$2000,Table4[[#This Row],[Segment]],$AD$7:$AD$2000))</f>
        <v/>
      </c>
      <c r="U1792" s="95" t="str">
        <f>IF(Table4[[#This Row],[Segment]]="","",Table4[[#This Row],[Hfriction (J/kg)]]+Table4[[#This Row],[Hexpansions (J/kg)]]+Table4[[#This Row],[Hcontractions (J/kg)]]+Table4[[#This Row],[Hf (J/kg)]])</f>
        <v/>
      </c>
      <c r="V1792" s="95" t="str">
        <f>IF(Table4[[#This Row],[Segment]]="","",Table4[[#This Row],[Total Friction Loss (J/kg)]]*Table3[Density (kg/m3)])</f>
        <v/>
      </c>
      <c r="W1792" s="95" t="str">
        <f>IF(Table4[[#This Row],[Segment]]="","",Table4[[#This Row],[Total Pressure Drop (Pa)]]/1000)</f>
        <v/>
      </c>
      <c r="Y1792" s="82" t="str">
        <f>IF('Set Up'!D2015="","",'Set Up'!D2015)</f>
        <v/>
      </c>
      <c r="Z1792" s="82" t="str">
        <f>IF('Set Up'!E2015="","",'Set Up'!E2015)</f>
        <v/>
      </c>
      <c r="AA1792" s="82" t="str">
        <f>IF('Set Up'!F2015="","",'Set Up'!F2015)</f>
        <v/>
      </c>
      <c r="AB1792" s="82" t="str">
        <f>IF('Set Up'!G2015="","",'Set Up'!G2015)</f>
        <v/>
      </c>
      <c r="AC1792" s="82" t="str">
        <f t="array" ref="AC1792">IF(Y1792="","",INDEX(Data!$G$4:$G$51,MATCH(Table7[[#This Row],[Fitting]]&amp;Table7[[#This Row],[Fitting Subtype]],Data!$E$4:$E$51&amp;Data!$F$4:$F$51,0)))</f>
        <v/>
      </c>
      <c r="AD1792" s="89" t="str">
        <f>IF(Table7[[#This Row],[Segment]]="","",Table7[[#This Row],[Quantity]]*Table7[[#This Row],[Kf]]*(((INDEX(Table4[Velocity (m/s)],MATCH(Table7[[#This Row],[Segment]],Table4[Segment],0)))^2)/2))</f>
        <v/>
      </c>
      <c r="AF1792" s="82" t="str">
        <f>Table4[[#This Row],[Segment]]</f>
        <v/>
      </c>
      <c r="AG1792" s="75"/>
      <c r="AH1792" s="82" t="str">
        <f>IF(Table5[[#This Row],[Segment]]="","",AG1792-Table4[[#This Row],[Total Pressure Drop (kPa)]])</f>
        <v/>
      </c>
    </row>
    <row r="1793" spans="1:34" x14ac:dyDescent="0.25">
      <c r="A1793" s="95" t="str">
        <f>IF('Set Up'!A1790="","",'Set Up'!A1790)</f>
        <v/>
      </c>
      <c r="B1793" s="75" t="s">
        <v>81</v>
      </c>
      <c r="C1793" s="85"/>
      <c r="D1793" s="86" t="str">
        <f>IF(Table4[[#This Row],[Diameter (in)]]="","",(((CONVERT(Table4[[#This Row],[Diameter (in)]],"in","m"))/2)^2)*PI())</f>
        <v/>
      </c>
      <c r="E1793" s="87" t="str">
        <f>IF(Table4[[#This Row],[Area (m2)]]="","",$D$4/Table4[[#This Row],[Area (m2)]])</f>
        <v/>
      </c>
      <c r="F1793" s="85">
        <f t="shared" si="27"/>
        <v>4.6951999999999998</v>
      </c>
      <c r="G1793" s="88" t="str">
        <f>IF(Table4[[#This Row],[Segment]]="","",(CONVERT(Table4[[#This Row],[Diameter (in)]],"in","m")*$B$4*Table4[[#This Row],[Velocity (m/s)]])/$C$4)</f>
        <v/>
      </c>
      <c r="H1793" s="96" t="str">
        <f>IF(Table4[[#This Row],[Segment]]="","",IF(Table4[[#This Row],[Teynold''s Number]]&gt;4000,"TURBULENT","LAMINAR"))</f>
        <v/>
      </c>
      <c r="I1793" s="86" t="str">
        <f>IF(Table4[[#This Row],[Segment]]="","",INDEX(Data!C1790:C1804,MATCH(Table4[Material],Data!B1790:B1804,0)))</f>
        <v/>
      </c>
      <c r="J1793" s="89" t="str">
        <f>IF(Table4[[#This Row],[ε (m)]]="","",Table4[[#This Row],[ε (m)]]/(CONVERT(Table4[[#This Row],[Diameter (in)]],"in","m")))</f>
        <v/>
      </c>
      <c r="K1793" s="96" t="str">
        <f>IF(Table4[[#This Row],[Regime]]="LAMINAR",16/Table4[[#This Row],[Teynold''s Number]],"-")</f>
        <v>-</v>
      </c>
      <c r="L1793" s="86"/>
      <c r="M1793" s="97" t="str">
        <f>IF(Table4[[#This Row],[Regime]]="TURBULENT",(((-4*LOG10(Table4[[#This Row],[ε/D]]/3.7+1.256/(Table4[[#This Row],[Teynold''s Number]]*SQRT(Table4[[#This Row],[f turbulent (guess)]]))))^-1)^2),"")</f>
        <v/>
      </c>
      <c r="N1793" s="91" t="str">
        <f>IF(Table4[[#This Row],[f turbulent]]="","",Table4[[#This Row],[f turbulent (guess)]]-Table4[[#This Row],[f turbulent]])</f>
        <v/>
      </c>
      <c r="O1793" s="87">
        <f>IF(Table4[[#This Row],[Segment]]="",0,IF(C1794="",0,IF(C1794&lt;=Table4[[#This Row],[Diameter (in)]],0,1-(D1793/D1794))))</f>
        <v>0</v>
      </c>
      <c r="P1793" s="92" t="str">
        <f>IF(Table4[[#This Row],[Segment]]="","",IF(C1793&gt;C1794,"",IF(C1794="",0.55,(0.55*(1-D1794/D1793)))))</f>
        <v/>
      </c>
      <c r="Q179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93" s="92" t="str">
        <f>IF(Table4[[#This Row],[Segment]]="","",IF(Table4[[#This Row],[Kexpansion]]="","0",((Table4[[#This Row],[Velocity (m/s)]]^2)/2)*Table4[[#This Row],[Kexpansion]]))</f>
        <v/>
      </c>
      <c r="S1793" s="92" t="str">
        <f>IF(Table4[[#This Row],[Segment]]="","",IF(Table4[[#This Row],[Kcontraction]]="","0",((Table4[[#This Row],[Velocity (m/s)]]^2)/2)*Table4[[#This Row],[Kcontraction]]))</f>
        <v/>
      </c>
      <c r="T1793" s="89" t="str">
        <f>IF(Table4[[#This Row],[Segment]]="","",SUMIF($Y$7:$Y$2000,Table4[[#This Row],[Segment]],$AD$7:$AD$2000))</f>
        <v/>
      </c>
      <c r="U1793" s="95" t="str">
        <f>IF(Table4[[#This Row],[Segment]]="","",Table4[[#This Row],[Hfriction (J/kg)]]+Table4[[#This Row],[Hexpansions (J/kg)]]+Table4[[#This Row],[Hcontractions (J/kg)]]+Table4[[#This Row],[Hf (J/kg)]])</f>
        <v/>
      </c>
      <c r="V1793" s="95" t="str">
        <f>IF(Table4[[#This Row],[Segment]]="","",Table4[[#This Row],[Total Friction Loss (J/kg)]]*Table3[Density (kg/m3)])</f>
        <v/>
      </c>
      <c r="W1793" s="95" t="str">
        <f>IF(Table4[[#This Row],[Segment]]="","",Table4[[#This Row],[Total Pressure Drop (Pa)]]/1000)</f>
        <v/>
      </c>
      <c r="Y1793" s="82" t="str">
        <f>IF('Set Up'!D2016="","",'Set Up'!D2016)</f>
        <v/>
      </c>
      <c r="Z1793" s="82" t="str">
        <f>IF('Set Up'!E2016="","",'Set Up'!E2016)</f>
        <v/>
      </c>
      <c r="AA1793" s="82" t="str">
        <f>IF('Set Up'!F2016="","",'Set Up'!F2016)</f>
        <v/>
      </c>
      <c r="AB1793" s="82" t="str">
        <f>IF('Set Up'!G2016="","",'Set Up'!G2016)</f>
        <v/>
      </c>
      <c r="AC1793" s="82" t="str">
        <f t="array" ref="AC1793">IF(Y1793="","",INDEX(Data!$G$4:$G$51,MATCH(Table7[[#This Row],[Fitting]]&amp;Table7[[#This Row],[Fitting Subtype]],Data!$E$4:$E$51&amp;Data!$F$4:$F$51,0)))</f>
        <v/>
      </c>
      <c r="AD1793" s="89" t="str">
        <f>IF(Table7[[#This Row],[Segment]]="","",Table7[[#This Row],[Quantity]]*Table7[[#This Row],[Kf]]*(((INDEX(Table4[Velocity (m/s)],MATCH(Table7[[#This Row],[Segment]],Table4[Segment],0)))^2)/2))</f>
        <v/>
      </c>
      <c r="AF1793" s="82" t="str">
        <f>Table4[[#This Row],[Segment]]</f>
        <v/>
      </c>
      <c r="AG1793" s="75"/>
      <c r="AH1793" s="82" t="str">
        <f>IF(Table5[[#This Row],[Segment]]="","",AG1793-Table4[[#This Row],[Total Pressure Drop (kPa)]])</f>
        <v/>
      </c>
    </row>
    <row r="1794" spans="1:34" x14ac:dyDescent="0.25">
      <c r="A1794" s="95" t="str">
        <f>IF('Set Up'!A1791="","",'Set Up'!A1791)</f>
        <v/>
      </c>
      <c r="B1794" s="75" t="s">
        <v>81</v>
      </c>
      <c r="C1794" s="85"/>
      <c r="D1794" s="86" t="str">
        <f>IF(Table4[[#This Row],[Diameter (in)]]="","",(((CONVERT(Table4[[#This Row],[Diameter (in)]],"in","m"))/2)^2)*PI())</f>
        <v/>
      </c>
      <c r="E1794" s="87" t="str">
        <f>IF(Table4[[#This Row],[Area (m2)]]="","",$D$4/Table4[[#This Row],[Area (m2)]])</f>
        <v/>
      </c>
      <c r="F1794" s="85">
        <f t="shared" si="27"/>
        <v>4.6951999999999998</v>
      </c>
      <c r="G1794" s="88" t="str">
        <f>IF(Table4[[#This Row],[Segment]]="","",(CONVERT(Table4[[#This Row],[Diameter (in)]],"in","m")*$B$4*Table4[[#This Row],[Velocity (m/s)]])/$C$4)</f>
        <v/>
      </c>
      <c r="H1794" s="96" t="str">
        <f>IF(Table4[[#This Row],[Segment]]="","",IF(Table4[[#This Row],[Teynold''s Number]]&gt;4000,"TURBULENT","LAMINAR"))</f>
        <v/>
      </c>
      <c r="I1794" s="86" t="str">
        <f>IF(Table4[[#This Row],[Segment]]="","",INDEX(Data!C1791:C1805,MATCH(Table4[Material],Data!B1791:B1805,0)))</f>
        <v/>
      </c>
      <c r="J1794" s="89" t="str">
        <f>IF(Table4[[#This Row],[ε (m)]]="","",Table4[[#This Row],[ε (m)]]/(CONVERT(Table4[[#This Row],[Diameter (in)]],"in","m")))</f>
        <v/>
      </c>
      <c r="K1794" s="96" t="str">
        <f>IF(Table4[[#This Row],[Regime]]="LAMINAR",16/Table4[[#This Row],[Teynold''s Number]],"-")</f>
        <v>-</v>
      </c>
      <c r="L1794" s="86"/>
      <c r="M1794" s="97" t="str">
        <f>IF(Table4[[#This Row],[Regime]]="TURBULENT",(((-4*LOG10(Table4[[#This Row],[ε/D]]/3.7+1.256/(Table4[[#This Row],[Teynold''s Number]]*SQRT(Table4[[#This Row],[f turbulent (guess)]]))))^-1)^2),"")</f>
        <v/>
      </c>
      <c r="N1794" s="91" t="str">
        <f>IF(Table4[[#This Row],[f turbulent]]="","",Table4[[#This Row],[f turbulent (guess)]]-Table4[[#This Row],[f turbulent]])</f>
        <v/>
      </c>
      <c r="O1794" s="87">
        <f>IF(Table4[[#This Row],[Segment]]="",0,IF(C1795="",0,IF(C1795&lt;=Table4[[#This Row],[Diameter (in)]],0,1-(D1794/D1795))))</f>
        <v>0</v>
      </c>
      <c r="P1794" s="92" t="str">
        <f>IF(Table4[[#This Row],[Segment]]="","",IF(C1794&gt;C1795,"",IF(C1795="",0.55,(0.55*(1-D1795/D1794)))))</f>
        <v/>
      </c>
      <c r="Q179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94" s="92" t="str">
        <f>IF(Table4[[#This Row],[Segment]]="","",IF(Table4[[#This Row],[Kexpansion]]="","0",((Table4[[#This Row],[Velocity (m/s)]]^2)/2)*Table4[[#This Row],[Kexpansion]]))</f>
        <v/>
      </c>
      <c r="S1794" s="92" t="str">
        <f>IF(Table4[[#This Row],[Segment]]="","",IF(Table4[[#This Row],[Kcontraction]]="","0",((Table4[[#This Row],[Velocity (m/s)]]^2)/2)*Table4[[#This Row],[Kcontraction]]))</f>
        <v/>
      </c>
      <c r="T1794" s="89" t="str">
        <f>IF(Table4[[#This Row],[Segment]]="","",SUMIF($Y$7:$Y$2000,Table4[[#This Row],[Segment]],$AD$7:$AD$2000))</f>
        <v/>
      </c>
      <c r="U1794" s="95" t="str">
        <f>IF(Table4[[#This Row],[Segment]]="","",Table4[[#This Row],[Hfriction (J/kg)]]+Table4[[#This Row],[Hexpansions (J/kg)]]+Table4[[#This Row],[Hcontractions (J/kg)]]+Table4[[#This Row],[Hf (J/kg)]])</f>
        <v/>
      </c>
      <c r="V1794" s="95" t="str">
        <f>IF(Table4[[#This Row],[Segment]]="","",Table4[[#This Row],[Total Friction Loss (J/kg)]]*Table3[Density (kg/m3)])</f>
        <v/>
      </c>
      <c r="W1794" s="95" t="str">
        <f>IF(Table4[[#This Row],[Segment]]="","",Table4[[#This Row],[Total Pressure Drop (Pa)]]/1000)</f>
        <v/>
      </c>
      <c r="Y1794" s="82" t="str">
        <f>IF('Set Up'!D2017="","",'Set Up'!D2017)</f>
        <v/>
      </c>
      <c r="Z1794" s="82" t="str">
        <f>IF('Set Up'!E2017="","",'Set Up'!E2017)</f>
        <v/>
      </c>
      <c r="AA1794" s="82" t="str">
        <f>IF('Set Up'!F2017="","",'Set Up'!F2017)</f>
        <v/>
      </c>
      <c r="AB1794" s="82" t="str">
        <f>IF('Set Up'!G2017="","",'Set Up'!G2017)</f>
        <v/>
      </c>
      <c r="AC1794" s="82" t="str">
        <f t="array" ref="AC1794">IF(Y1794="","",INDEX(Data!$G$4:$G$51,MATCH(Table7[[#This Row],[Fitting]]&amp;Table7[[#This Row],[Fitting Subtype]],Data!$E$4:$E$51&amp;Data!$F$4:$F$51,0)))</f>
        <v/>
      </c>
      <c r="AD1794" s="89" t="str">
        <f>IF(Table7[[#This Row],[Segment]]="","",Table7[[#This Row],[Quantity]]*Table7[[#This Row],[Kf]]*(((INDEX(Table4[Velocity (m/s)],MATCH(Table7[[#This Row],[Segment]],Table4[Segment],0)))^2)/2))</f>
        <v/>
      </c>
      <c r="AF1794" s="82" t="str">
        <f>Table4[[#This Row],[Segment]]</f>
        <v/>
      </c>
      <c r="AG1794" s="75"/>
      <c r="AH1794" s="82" t="str">
        <f>IF(Table5[[#This Row],[Segment]]="","",AG1794-Table4[[#This Row],[Total Pressure Drop (kPa)]])</f>
        <v/>
      </c>
    </row>
    <row r="1795" spans="1:34" x14ac:dyDescent="0.25">
      <c r="A1795" s="95" t="str">
        <f>IF('Set Up'!A1792="","",'Set Up'!A1792)</f>
        <v/>
      </c>
      <c r="B1795" s="75" t="s">
        <v>81</v>
      </c>
      <c r="C1795" s="85"/>
      <c r="D1795" s="86" t="str">
        <f>IF(Table4[[#This Row],[Diameter (in)]]="","",(((CONVERT(Table4[[#This Row],[Diameter (in)]],"in","m"))/2)^2)*PI())</f>
        <v/>
      </c>
      <c r="E1795" s="87" t="str">
        <f>IF(Table4[[#This Row],[Area (m2)]]="","",$D$4/Table4[[#This Row],[Area (m2)]])</f>
        <v/>
      </c>
      <c r="F1795" s="85">
        <f t="shared" si="27"/>
        <v>4.6951999999999998</v>
      </c>
      <c r="G1795" s="88" t="str">
        <f>IF(Table4[[#This Row],[Segment]]="","",(CONVERT(Table4[[#This Row],[Diameter (in)]],"in","m")*$B$4*Table4[[#This Row],[Velocity (m/s)]])/$C$4)</f>
        <v/>
      </c>
      <c r="H1795" s="96" t="str">
        <f>IF(Table4[[#This Row],[Segment]]="","",IF(Table4[[#This Row],[Teynold''s Number]]&gt;4000,"TURBULENT","LAMINAR"))</f>
        <v/>
      </c>
      <c r="I1795" s="86" t="str">
        <f>IF(Table4[[#This Row],[Segment]]="","",INDEX(Data!C1792:C1806,MATCH(Table4[Material],Data!B1792:B1806,0)))</f>
        <v/>
      </c>
      <c r="J1795" s="89" t="str">
        <f>IF(Table4[[#This Row],[ε (m)]]="","",Table4[[#This Row],[ε (m)]]/(CONVERT(Table4[[#This Row],[Diameter (in)]],"in","m")))</f>
        <v/>
      </c>
      <c r="K1795" s="96" t="str">
        <f>IF(Table4[[#This Row],[Regime]]="LAMINAR",16/Table4[[#This Row],[Teynold''s Number]],"-")</f>
        <v>-</v>
      </c>
      <c r="L1795" s="86"/>
      <c r="M1795" s="97" t="str">
        <f>IF(Table4[[#This Row],[Regime]]="TURBULENT",(((-4*LOG10(Table4[[#This Row],[ε/D]]/3.7+1.256/(Table4[[#This Row],[Teynold''s Number]]*SQRT(Table4[[#This Row],[f turbulent (guess)]]))))^-1)^2),"")</f>
        <v/>
      </c>
      <c r="N1795" s="91" t="str">
        <f>IF(Table4[[#This Row],[f turbulent]]="","",Table4[[#This Row],[f turbulent (guess)]]-Table4[[#This Row],[f turbulent]])</f>
        <v/>
      </c>
      <c r="O1795" s="87">
        <f>IF(Table4[[#This Row],[Segment]]="",0,IF(C1796="",0,IF(C1796&lt;=Table4[[#This Row],[Diameter (in)]],0,1-(D1795/D1796))))</f>
        <v>0</v>
      </c>
      <c r="P1795" s="92" t="str">
        <f>IF(Table4[[#This Row],[Segment]]="","",IF(C1795&gt;C1796,"",IF(C1796="",0.55,(0.55*(1-D1796/D1795)))))</f>
        <v/>
      </c>
      <c r="Q179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95" s="92" t="str">
        <f>IF(Table4[[#This Row],[Segment]]="","",IF(Table4[[#This Row],[Kexpansion]]="","0",((Table4[[#This Row],[Velocity (m/s)]]^2)/2)*Table4[[#This Row],[Kexpansion]]))</f>
        <v/>
      </c>
      <c r="S1795" s="92" t="str">
        <f>IF(Table4[[#This Row],[Segment]]="","",IF(Table4[[#This Row],[Kcontraction]]="","0",((Table4[[#This Row],[Velocity (m/s)]]^2)/2)*Table4[[#This Row],[Kcontraction]]))</f>
        <v/>
      </c>
      <c r="T1795" s="89" t="str">
        <f>IF(Table4[[#This Row],[Segment]]="","",SUMIF($Y$7:$Y$2000,Table4[[#This Row],[Segment]],$AD$7:$AD$2000))</f>
        <v/>
      </c>
      <c r="U1795" s="95" t="str">
        <f>IF(Table4[[#This Row],[Segment]]="","",Table4[[#This Row],[Hfriction (J/kg)]]+Table4[[#This Row],[Hexpansions (J/kg)]]+Table4[[#This Row],[Hcontractions (J/kg)]]+Table4[[#This Row],[Hf (J/kg)]])</f>
        <v/>
      </c>
      <c r="V1795" s="95" t="str">
        <f>IF(Table4[[#This Row],[Segment]]="","",Table4[[#This Row],[Total Friction Loss (J/kg)]]*Table3[Density (kg/m3)])</f>
        <v/>
      </c>
      <c r="W1795" s="95" t="str">
        <f>IF(Table4[[#This Row],[Segment]]="","",Table4[[#This Row],[Total Pressure Drop (Pa)]]/1000)</f>
        <v/>
      </c>
      <c r="Y1795" s="82" t="str">
        <f>IF('Set Up'!D2018="","",'Set Up'!D2018)</f>
        <v/>
      </c>
      <c r="Z1795" s="82" t="str">
        <f>IF('Set Up'!E2018="","",'Set Up'!E2018)</f>
        <v/>
      </c>
      <c r="AA1795" s="82" t="str">
        <f>IF('Set Up'!F2018="","",'Set Up'!F2018)</f>
        <v/>
      </c>
      <c r="AB1795" s="82" t="str">
        <f>IF('Set Up'!G2018="","",'Set Up'!G2018)</f>
        <v/>
      </c>
      <c r="AC1795" s="82" t="str">
        <f t="array" ref="AC1795">IF(Y1795="","",INDEX(Data!$G$4:$G$51,MATCH(Table7[[#This Row],[Fitting]]&amp;Table7[[#This Row],[Fitting Subtype]],Data!$E$4:$E$51&amp;Data!$F$4:$F$51,0)))</f>
        <v/>
      </c>
      <c r="AD1795" s="89" t="str">
        <f>IF(Table7[[#This Row],[Segment]]="","",Table7[[#This Row],[Quantity]]*Table7[[#This Row],[Kf]]*(((INDEX(Table4[Velocity (m/s)],MATCH(Table7[[#This Row],[Segment]],Table4[Segment],0)))^2)/2))</f>
        <v/>
      </c>
      <c r="AF1795" s="82" t="str">
        <f>Table4[[#This Row],[Segment]]</f>
        <v/>
      </c>
      <c r="AG1795" s="75"/>
      <c r="AH1795" s="82" t="str">
        <f>IF(Table5[[#This Row],[Segment]]="","",AG1795-Table4[[#This Row],[Total Pressure Drop (kPa)]])</f>
        <v/>
      </c>
    </row>
    <row r="1796" spans="1:34" x14ac:dyDescent="0.25">
      <c r="A1796" s="95" t="str">
        <f>IF('Set Up'!A1793="","",'Set Up'!A1793)</f>
        <v/>
      </c>
      <c r="B1796" s="75" t="s">
        <v>81</v>
      </c>
      <c r="C1796" s="85"/>
      <c r="D1796" s="86" t="str">
        <f>IF(Table4[[#This Row],[Diameter (in)]]="","",(((CONVERT(Table4[[#This Row],[Diameter (in)]],"in","m"))/2)^2)*PI())</f>
        <v/>
      </c>
      <c r="E1796" s="87" t="str">
        <f>IF(Table4[[#This Row],[Area (m2)]]="","",$D$4/Table4[[#This Row],[Area (m2)]])</f>
        <v/>
      </c>
      <c r="F1796" s="85">
        <f t="shared" si="27"/>
        <v>4.6951999999999998</v>
      </c>
      <c r="G1796" s="88" t="str">
        <f>IF(Table4[[#This Row],[Segment]]="","",(CONVERT(Table4[[#This Row],[Diameter (in)]],"in","m")*$B$4*Table4[[#This Row],[Velocity (m/s)]])/$C$4)</f>
        <v/>
      </c>
      <c r="H1796" s="96" t="str">
        <f>IF(Table4[[#This Row],[Segment]]="","",IF(Table4[[#This Row],[Teynold''s Number]]&gt;4000,"TURBULENT","LAMINAR"))</f>
        <v/>
      </c>
      <c r="I1796" s="86" t="str">
        <f>IF(Table4[[#This Row],[Segment]]="","",INDEX(Data!C1793:C1807,MATCH(Table4[Material],Data!B1793:B1807,0)))</f>
        <v/>
      </c>
      <c r="J1796" s="89" t="str">
        <f>IF(Table4[[#This Row],[ε (m)]]="","",Table4[[#This Row],[ε (m)]]/(CONVERT(Table4[[#This Row],[Diameter (in)]],"in","m")))</f>
        <v/>
      </c>
      <c r="K1796" s="96" t="str">
        <f>IF(Table4[[#This Row],[Regime]]="LAMINAR",16/Table4[[#This Row],[Teynold''s Number]],"-")</f>
        <v>-</v>
      </c>
      <c r="L1796" s="86"/>
      <c r="M1796" s="97" t="str">
        <f>IF(Table4[[#This Row],[Regime]]="TURBULENT",(((-4*LOG10(Table4[[#This Row],[ε/D]]/3.7+1.256/(Table4[[#This Row],[Teynold''s Number]]*SQRT(Table4[[#This Row],[f turbulent (guess)]]))))^-1)^2),"")</f>
        <v/>
      </c>
      <c r="N1796" s="91" t="str">
        <f>IF(Table4[[#This Row],[f turbulent]]="","",Table4[[#This Row],[f turbulent (guess)]]-Table4[[#This Row],[f turbulent]])</f>
        <v/>
      </c>
      <c r="O1796" s="87">
        <f>IF(Table4[[#This Row],[Segment]]="",0,IF(C1797="",0,IF(C1797&lt;=Table4[[#This Row],[Diameter (in)]],0,1-(D1796/D1797))))</f>
        <v>0</v>
      </c>
      <c r="P1796" s="92" t="str">
        <f>IF(Table4[[#This Row],[Segment]]="","",IF(C1796&gt;C1797,"",IF(C1797="",0.55,(0.55*(1-D1797/D1796)))))</f>
        <v/>
      </c>
      <c r="Q179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96" s="92" t="str">
        <f>IF(Table4[[#This Row],[Segment]]="","",IF(Table4[[#This Row],[Kexpansion]]="","0",((Table4[[#This Row],[Velocity (m/s)]]^2)/2)*Table4[[#This Row],[Kexpansion]]))</f>
        <v/>
      </c>
      <c r="S1796" s="92" t="str">
        <f>IF(Table4[[#This Row],[Segment]]="","",IF(Table4[[#This Row],[Kcontraction]]="","0",((Table4[[#This Row],[Velocity (m/s)]]^2)/2)*Table4[[#This Row],[Kcontraction]]))</f>
        <v/>
      </c>
      <c r="T1796" s="89" t="str">
        <f>IF(Table4[[#This Row],[Segment]]="","",SUMIF($Y$7:$Y$2000,Table4[[#This Row],[Segment]],$AD$7:$AD$2000))</f>
        <v/>
      </c>
      <c r="U1796" s="95" t="str">
        <f>IF(Table4[[#This Row],[Segment]]="","",Table4[[#This Row],[Hfriction (J/kg)]]+Table4[[#This Row],[Hexpansions (J/kg)]]+Table4[[#This Row],[Hcontractions (J/kg)]]+Table4[[#This Row],[Hf (J/kg)]])</f>
        <v/>
      </c>
      <c r="V1796" s="95" t="str">
        <f>IF(Table4[[#This Row],[Segment]]="","",Table4[[#This Row],[Total Friction Loss (J/kg)]]*Table3[Density (kg/m3)])</f>
        <v/>
      </c>
      <c r="W1796" s="95" t="str">
        <f>IF(Table4[[#This Row],[Segment]]="","",Table4[[#This Row],[Total Pressure Drop (Pa)]]/1000)</f>
        <v/>
      </c>
      <c r="Y1796" s="82" t="str">
        <f>IF('Set Up'!D2019="","",'Set Up'!D2019)</f>
        <v/>
      </c>
      <c r="Z1796" s="82" t="str">
        <f>IF('Set Up'!E2019="","",'Set Up'!E2019)</f>
        <v/>
      </c>
      <c r="AA1796" s="82" t="str">
        <f>IF('Set Up'!F2019="","",'Set Up'!F2019)</f>
        <v/>
      </c>
      <c r="AB1796" s="82" t="str">
        <f>IF('Set Up'!G2019="","",'Set Up'!G2019)</f>
        <v/>
      </c>
      <c r="AC1796" s="82" t="str">
        <f t="array" ref="AC1796">IF(Y1796="","",INDEX(Data!$G$4:$G$51,MATCH(Table7[[#This Row],[Fitting]]&amp;Table7[[#This Row],[Fitting Subtype]],Data!$E$4:$E$51&amp;Data!$F$4:$F$51,0)))</f>
        <v/>
      </c>
      <c r="AD1796" s="89" t="str">
        <f>IF(Table7[[#This Row],[Segment]]="","",Table7[[#This Row],[Quantity]]*Table7[[#This Row],[Kf]]*(((INDEX(Table4[Velocity (m/s)],MATCH(Table7[[#This Row],[Segment]],Table4[Segment],0)))^2)/2))</f>
        <v/>
      </c>
      <c r="AF1796" s="82" t="str">
        <f>Table4[[#This Row],[Segment]]</f>
        <v/>
      </c>
      <c r="AG1796" s="75"/>
      <c r="AH1796" s="82" t="str">
        <f>IF(Table5[[#This Row],[Segment]]="","",AG1796-Table4[[#This Row],[Total Pressure Drop (kPa)]])</f>
        <v/>
      </c>
    </row>
    <row r="1797" spans="1:34" x14ac:dyDescent="0.25">
      <c r="A1797" s="95" t="str">
        <f>IF('Set Up'!A1794="","",'Set Up'!A1794)</f>
        <v/>
      </c>
      <c r="B1797" s="75" t="s">
        <v>81</v>
      </c>
      <c r="C1797" s="85"/>
      <c r="D1797" s="86" t="str">
        <f>IF(Table4[[#This Row],[Diameter (in)]]="","",(((CONVERT(Table4[[#This Row],[Diameter (in)]],"in","m"))/2)^2)*PI())</f>
        <v/>
      </c>
      <c r="E1797" s="87" t="str">
        <f>IF(Table4[[#This Row],[Area (m2)]]="","",$D$4/Table4[[#This Row],[Area (m2)]])</f>
        <v/>
      </c>
      <c r="F1797" s="85">
        <f t="shared" si="27"/>
        <v>4.6951999999999998</v>
      </c>
      <c r="G1797" s="88" t="str">
        <f>IF(Table4[[#This Row],[Segment]]="","",(CONVERT(Table4[[#This Row],[Diameter (in)]],"in","m")*$B$4*Table4[[#This Row],[Velocity (m/s)]])/$C$4)</f>
        <v/>
      </c>
      <c r="H1797" s="96" t="str">
        <f>IF(Table4[[#This Row],[Segment]]="","",IF(Table4[[#This Row],[Teynold''s Number]]&gt;4000,"TURBULENT","LAMINAR"))</f>
        <v/>
      </c>
      <c r="I1797" s="86" t="str">
        <f>IF(Table4[[#This Row],[Segment]]="","",INDEX(Data!C1794:C1808,MATCH(Table4[Material],Data!B1794:B1808,0)))</f>
        <v/>
      </c>
      <c r="J1797" s="89" t="str">
        <f>IF(Table4[[#This Row],[ε (m)]]="","",Table4[[#This Row],[ε (m)]]/(CONVERT(Table4[[#This Row],[Diameter (in)]],"in","m")))</f>
        <v/>
      </c>
      <c r="K1797" s="96" t="str">
        <f>IF(Table4[[#This Row],[Regime]]="LAMINAR",16/Table4[[#This Row],[Teynold''s Number]],"-")</f>
        <v>-</v>
      </c>
      <c r="L1797" s="86"/>
      <c r="M1797" s="97" t="str">
        <f>IF(Table4[[#This Row],[Regime]]="TURBULENT",(((-4*LOG10(Table4[[#This Row],[ε/D]]/3.7+1.256/(Table4[[#This Row],[Teynold''s Number]]*SQRT(Table4[[#This Row],[f turbulent (guess)]]))))^-1)^2),"")</f>
        <v/>
      </c>
      <c r="N1797" s="91" t="str">
        <f>IF(Table4[[#This Row],[f turbulent]]="","",Table4[[#This Row],[f turbulent (guess)]]-Table4[[#This Row],[f turbulent]])</f>
        <v/>
      </c>
      <c r="O1797" s="87">
        <f>IF(Table4[[#This Row],[Segment]]="",0,IF(C1798="",0,IF(C1798&lt;=Table4[[#This Row],[Diameter (in)]],0,1-(D1797/D1798))))</f>
        <v>0</v>
      </c>
      <c r="P1797" s="92" t="str">
        <f>IF(Table4[[#This Row],[Segment]]="","",IF(C1797&gt;C1798,"",IF(C1798="",0.55,(0.55*(1-D1798/D1797)))))</f>
        <v/>
      </c>
      <c r="Q179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97" s="92" t="str">
        <f>IF(Table4[[#This Row],[Segment]]="","",IF(Table4[[#This Row],[Kexpansion]]="","0",((Table4[[#This Row],[Velocity (m/s)]]^2)/2)*Table4[[#This Row],[Kexpansion]]))</f>
        <v/>
      </c>
      <c r="S1797" s="92" t="str">
        <f>IF(Table4[[#This Row],[Segment]]="","",IF(Table4[[#This Row],[Kcontraction]]="","0",((Table4[[#This Row],[Velocity (m/s)]]^2)/2)*Table4[[#This Row],[Kcontraction]]))</f>
        <v/>
      </c>
      <c r="T1797" s="89" t="str">
        <f>IF(Table4[[#This Row],[Segment]]="","",SUMIF($Y$7:$Y$2000,Table4[[#This Row],[Segment]],$AD$7:$AD$2000))</f>
        <v/>
      </c>
      <c r="U1797" s="95" t="str">
        <f>IF(Table4[[#This Row],[Segment]]="","",Table4[[#This Row],[Hfriction (J/kg)]]+Table4[[#This Row],[Hexpansions (J/kg)]]+Table4[[#This Row],[Hcontractions (J/kg)]]+Table4[[#This Row],[Hf (J/kg)]])</f>
        <v/>
      </c>
      <c r="V1797" s="95" t="str">
        <f>IF(Table4[[#This Row],[Segment]]="","",Table4[[#This Row],[Total Friction Loss (J/kg)]]*Table3[Density (kg/m3)])</f>
        <v/>
      </c>
      <c r="W1797" s="95" t="str">
        <f>IF(Table4[[#This Row],[Segment]]="","",Table4[[#This Row],[Total Pressure Drop (Pa)]]/1000)</f>
        <v/>
      </c>
      <c r="Y1797" s="82" t="str">
        <f>IF('Set Up'!D2020="","",'Set Up'!D2020)</f>
        <v/>
      </c>
      <c r="Z1797" s="82" t="str">
        <f>IF('Set Up'!E2020="","",'Set Up'!E2020)</f>
        <v/>
      </c>
      <c r="AA1797" s="82" t="str">
        <f>IF('Set Up'!F2020="","",'Set Up'!F2020)</f>
        <v/>
      </c>
      <c r="AB1797" s="82" t="str">
        <f>IF('Set Up'!G2020="","",'Set Up'!G2020)</f>
        <v/>
      </c>
      <c r="AC1797" s="82" t="str">
        <f t="array" ref="AC1797">IF(Y1797="","",INDEX(Data!$G$4:$G$51,MATCH(Table7[[#This Row],[Fitting]]&amp;Table7[[#This Row],[Fitting Subtype]],Data!$E$4:$E$51&amp;Data!$F$4:$F$51,0)))</f>
        <v/>
      </c>
      <c r="AD1797" s="89" t="str">
        <f>IF(Table7[[#This Row],[Segment]]="","",Table7[[#This Row],[Quantity]]*Table7[[#This Row],[Kf]]*(((INDEX(Table4[Velocity (m/s)],MATCH(Table7[[#This Row],[Segment]],Table4[Segment],0)))^2)/2))</f>
        <v/>
      </c>
      <c r="AF1797" s="82" t="str">
        <f>Table4[[#This Row],[Segment]]</f>
        <v/>
      </c>
      <c r="AG1797" s="75"/>
      <c r="AH1797" s="82" t="str">
        <f>IF(Table5[[#This Row],[Segment]]="","",AG1797-Table4[[#This Row],[Total Pressure Drop (kPa)]])</f>
        <v/>
      </c>
    </row>
    <row r="1798" spans="1:34" x14ac:dyDescent="0.25">
      <c r="A1798" s="95" t="str">
        <f>IF('Set Up'!A1795="","",'Set Up'!A1795)</f>
        <v/>
      </c>
      <c r="B1798" s="75" t="s">
        <v>81</v>
      </c>
      <c r="C1798" s="85"/>
      <c r="D1798" s="86" t="str">
        <f>IF(Table4[[#This Row],[Diameter (in)]]="","",(((CONVERT(Table4[[#This Row],[Diameter (in)]],"in","m"))/2)^2)*PI())</f>
        <v/>
      </c>
      <c r="E1798" s="87" t="str">
        <f>IF(Table4[[#This Row],[Area (m2)]]="","",$D$4/Table4[[#This Row],[Area (m2)]])</f>
        <v/>
      </c>
      <c r="F1798" s="85">
        <f t="shared" si="27"/>
        <v>4.6951999999999998</v>
      </c>
      <c r="G1798" s="88" t="str">
        <f>IF(Table4[[#This Row],[Segment]]="","",(CONVERT(Table4[[#This Row],[Diameter (in)]],"in","m")*$B$4*Table4[[#This Row],[Velocity (m/s)]])/$C$4)</f>
        <v/>
      </c>
      <c r="H1798" s="96" t="str">
        <f>IF(Table4[[#This Row],[Segment]]="","",IF(Table4[[#This Row],[Teynold''s Number]]&gt;4000,"TURBULENT","LAMINAR"))</f>
        <v/>
      </c>
      <c r="I1798" s="86" t="str">
        <f>IF(Table4[[#This Row],[Segment]]="","",INDEX(Data!C1795:C1809,MATCH(Table4[Material],Data!B1795:B1809,0)))</f>
        <v/>
      </c>
      <c r="J1798" s="89" t="str">
        <f>IF(Table4[[#This Row],[ε (m)]]="","",Table4[[#This Row],[ε (m)]]/(CONVERT(Table4[[#This Row],[Diameter (in)]],"in","m")))</f>
        <v/>
      </c>
      <c r="K1798" s="96" t="str">
        <f>IF(Table4[[#This Row],[Regime]]="LAMINAR",16/Table4[[#This Row],[Teynold''s Number]],"-")</f>
        <v>-</v>
      </c>
      <c r="L1798" s="86"/>
      <c r="M1798" s="97" t="str">
        <f>IF(Table4[[#This Row],[Regime]]="TURBULENT",(((-4*LOG10(Table4[[#This Row],[ε/D]]/3.7+1.256/(Table4[[#This Row],[Teynold''s Number]]*SQRT(Table4[[#This Row],[f turbulent (guess)]]))))^-1)^2),"")</f>
        <v/>
      </c>
      <c r="N1798" s="91" t="str">
        <f>IF(Table4[[#This Row],[f turbulent]]="","",Table4[[#This Row],[f turbulent (guess)]]-Table4[[#This Row],[f turbulent]])</f>
        <v/>
      </c>
      <c r="O1798" s="87">
        <f>IF(Table4[[#This Row],[Segment]]="",0,IF(C1799="",0,IF(C1799&lt;=Table4[[#This Row],[Diameter (in)]],0,1-(D1798/D1799))))</f>
        <v>0</v>
      </c>
      <c r="P1798" s="92" t="str">
        <f>IF(Table4[[#This Row],[Segment]]="","",IF(C1798&gt;C1799,"",IF(C1799="",0.55,(0.55*(1-D1799/D1798)))))</f>
        <v/>
      </c>
      <c r="Q179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98" s="92" t="str">
        <f>IF(Table4[[#This Row],[Segment]]="","",IF(Table4[[#This Row],[Kexpansion]]="","0",((Table4[[#This Row],[Velocity (m/s)]]^2)/2)*Table4[[#This Row],[Kexpansion]]))</f>
        <v/>
      </c>
      <c r="S1798" s="92" t="str">
        <f>IF(Table4[[#This Row],[Segment]]="","",IF(Table4[[#This Row],[Kcontraction]]="","0",((Table4[[#This Row],[Velocity (m/s)]]^2)/2)*Table4[[#This Row],[Kcontraction]]))</f>
        <v/>
      </c>
      <c r="T1798" s="89" t="str">
        <f>IF(Table4[[#This Row],[Segment]]="","",SUMIF($Y$7:$Y$2000,Table4[[#This Row],[Segment]],$AD$7:$AD$2000))</f>
        <v/>
      </c>
      <c r="U1798" s="95" t="str">
        <f>IF(Table4[[#This Row],[Segment]]="","",Table4[[#This Row],[Hfriction (J/kg)]]+Table4[[#This Row],[Hexpansions (J/kg)]]+Table4[[#This Row],[Hcontractions (J/kg)]]+Table4[[#This Row],[Hf (J/kg)]])</f>
        <v/>
      </c>
      <c r="V1798" s="95" t="str">
        <f>IF(Table4[[#This Row],[Segment]]="","",Table4[[#This Row],[Total Friction Loss (J/kg)]]*Table3[Density (kg/m3)])</f>
        <v/>
      </c>
      <c r="W1798" s="95" t="str">
        <f>IF(Table4[[#This Row],[Segment]]="","",Table4[[#This Row],[Total Pressure Drop (Pa)]]/1000)</f>
        <v/>
      </c>
      <c r="Y1798" s="82" t="str">
        <f>IF('Set Up'!D2021="","",'Set Up'!D2021)</f>
        <v/>
      </c>
      <c r="Z1798" s="82" t="str">
        <f>IF('Set Up'!E2021="","",'Set Up'!E2021)</f>
        <v/>
      </c>
      <c r="AA1798" s="82" t="str">
        <f>IF('Set Up'!F2021="","",'Set Up'!F2021)</f>
        <v/>
      </c>
      <c r="AB1798" s="82" t="str">
        <f>IF('Set Up'!G2021="","",'Set Up'!G2021)</f>
        <v/>
      </c>
      <c r="AC1798" s="82" t="str">
        <f t="array" ref="AC1798">IF(Y1798="","",INDEX(Data!$G$4:$G$51,MATCH(Table7[[#This Row],[Fitting]]&amp;Table7[[#This Row],[Fitting Subtype]],Data!$E$4:$E$51&amp;Data!$F$4:$F$51,0)))</f>
        <v/>
      </c>
      <c r="AD1798" s="89" t="str">
        <f>IF(Table7[[#This Row],[Segment]]="","",Table7[[#This Row],[Quantity]]*Table7[[#This Row],[Kf]]*(((INDEX(Table4[Velocity (m/s)],MATCH(Table7[[#This Row],[Segment]],Table4[Segment],0)))^2)/2))</f>
        <v/>
      </c>
      <c r="AF1798" s="82" t="str">
        <f>Table4[[#This Row],[Segment]]</f>
        <v/>
      </c>
      <c r="AG1798" s="75"/>
      <c r="AH1798" s="82" t="str">
        <f>IF(Table5[[#This Row],[Segment]]="","",AG1798-Table4[[#This Row],[Total Pressure Drop (kPa)]])</f>
        <v/>
      </c>
    </row>
    <row r="1799" spans="1:34" x14ac:dyDescent="0.25">
      <c r="A1799" s="95" t="str">
        <f>IF('Set Up'!A1796="","",'Set Up'!A1796)</f>
        <v/>
      </c>
      <c r="B1799" s="75" t="s">
        <v>81</v>
      </c>
      <c r="C1799" s="85"/>
      <c r="D1799" s="86" t="str">
        <f>IF(Table4[[#This Row],[Diameter (in)]]="","",(((CONVERT(Table4[[#This Row],[Diameter (in)]],"in","m"))/2)^2)*PI())</f>
        <v/>
      </c>
      <c r="E1799" s="87" t="str">
        <f>IF(Table4[[#This Row],[Area (m2)]]="","",$D$4/Table4[[#This Row],[Area (m2)]])</f>
        <v/>
      </c>
      <c r="F1799" s="85">
        <f t="shared" ref="F1799:F1862" si="28">5 - CONVERT(1,"ft","m")</f>
        <v>4.6951999999999998</v>
      </c>
      <c r="G1799" s="88" t="str">
        <f>IF(Table4[[#This Row],[Segment]]="","",(CONVERT(Table4[[#This Row],[Diameter (in)]],"in","m")*$B$4*Table4[[#This Row],[Velocity (m/s)]])/$C$4)</f>
        <v/>
      </c>
      <c r="H1799" s="96" t="str">
        <f>IF(Table4[[#This Row],[Segment]]="","",IF(Table4[[#This Row],[Teynold''s Number]]&gt;4000,"TURBULENT","LAMINAR"))</f>
        <v/>
      </c>
      <c r="I1799" s="86" t="str">
        <f>IF(Table4[[#This Row],[Segment]]="","",INDEX(Data!C1796:C1810,MATCH(Table4[Material],Data!B1796:B1810,0)))</f>
        <v/>
      </c>
      <c r="J1799" s="89" t="str">
        <f>IF(Table4[[#This Row],[ε (m)]]="","",Table4[[#This Row],[ε (m)]]/(CONVERT(Table4[[#This Row],[Diameter (in)]],"in","m")))</f>
        <v/>
      </c>
      <c r="K1799" s="96" t="str">
        <f>IF(Table4[[#This Row],[Regime]]="LAMINAR",16/Table4[[#This Row],[Teynold''s Number]],"-")</f>
        <v>-</v>
      </c>
      <c r="L1799" s="86"/>
      <c r="M1799" s="97" t="str">
        <f>IF(Table4[[#This Row],[Regime]]="TURBULENT",(((-4*LOG10(Table4[[#This Row],[ε/D]]/3.7+1.256/(Table4[[#This Row],[Teynold''s Number]]*SQRT(Table4[[#This Row],[f turbulent (guess)]]))))^-1)^2),"")</f>
        <v/>
      </c>
      <c r="N1799" s="91" t="str">
        <f>IF(Table4[[#This Row],[f turbulent]]="","",Table4[[#This Row],[f turbulent (guess)]]-Table4[[#This Row],[f turbulent]])</f>
        <v/>
      </c>
      <c r="O1799" s="87">
        <f>IF(Table4[[#This Row],[Segment]]="",0,IF(C1800="",0,IF(C1800&lt;=Table4[[#This Row],[Diameter (in)]],0,1-(D1799/D1800))))</f>
        <v>0</v>
      </c>
      <c r="P1799" s="92" t="str">
        <f>IF(Table4[[#This Row],[Segment]]="","",IF(C1799&gt;C1800,"",IF(C1800="",0.55,(0.55*(1-D1800/D1799)))))</f>
        <v/>
      </c>
      <c r="Q179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799" s="92" t="str">
        <f>IF(Table4[[#This Row],[Segment]]="","",IF(Table4[[#This Row],[Kexpansion]]="","0",((Table4[[#This Row],[Velocity (m/s)]]^2)/2)*Table4[[#This Row],[Kexpansion]]))</f>
        <v/>
      </c>
      <c r="S1799" s="92" t="str">
        <f>IF(Table4[[#This Row],[Segment]]="","",IF(Table4[[#This Row],[Kcontraction]]="","0",((Table4[[#This Row],[Velocity (m/s)]]^2)/2)*Table4[[#This Row],[Kcontraction]]))</f>
        <v/>
      </c>
      <c r="T1799" s="89" t="str">
        <f>IF(Table4[[#This Row],[Segment]]="","",SUMIF($Y$7:$Y$2000,Table4[[#This Row],[Segment]],$AD$7:$AD$2000))</f>
        <v/>
      </c>
      <c r="U1799" s="95" t="str">
        <f>IF(Table4[[#This Row],[Segment]]="","",Table4[[#This Row],[Hfriction (J/kg)]]+Table4[[#This Row],[Hexpansions (J/kg)]]+Table4[[#This Row],[Hcontractions (J/kg)]]+Table4[[#This Row],[Hf (J/kg)]])</f>
        <v/>
      </c>
      <c r="V1799" s="95" t="str">
        <f>IF(Table4[[#This Row],[Segment]]="","",Table4[[#This Row],[Total Friction Loss (J/kg)]]*Table3[Density (kg/m3)])</f>
        <v/>
      </c>
      <c r="W1799" s="95" t="str">
        <f>IF(Table4[[#This Row],[Segment]]="","",Table4[[#This Row],[Total Pressure Drop (Pa)]]/1000)</f>
        <v/>
      </c>
      <c r="Y1799" s="82" t="str">
        <f>IF('Set Up'!D2022="","",'Set Up'!D2022)</f>
        <v/>
      </c>
      <c r="Z1799" s="82" t="str">
        <f>IF('Set Up'!E2022="","",'Set Up'!E2022)</f>
        <v/>
      </c>
      <c r="AA1799" s="82" t="str">
        <f>IF('Set Up'!F2022="","",'Set Up'!F2022)</f>
        <v/>
      </c>
      <c r="AB1799" s="82" t="str">
        <f>IF('Set Up'!G2022="","",'Set Up'!G2022)</f>
        <v/>
      </c>
      <c r="AC1799" s="82" t="str">
        <f t="array" ref="AC1799">IF(Y1799="","",INDEX(Data!$G$4:$G$51,MATCH(Table7[[#This Row],[Fitting]]&amp;Table7[[#This Row],[Fitting Subtype]],Data!$E$4:$E$51&amp;Data!$F$4:$F$51,0)))</f>
        <v/>
      </c>
      <c r="AD1799" s="89" t="str">
        <f>IF(Table7[[#This Row],[Segment]]="","",Table7[[#This Row],[Quantity]]*Table7[[#This Row],[Kf]]*(((INDEX(Table4[Velocity (m/s)],MATCH(Table7[[#This Row],[Segment]],Table4[Segment],0)))^2)/2))</f>
        <v/>
      </c>
      <c r="AF1799" s="82" t="str">
        <f>Table4[[#This Row],[Segment]]</f>
        <v/>
      </c>
      <c r="AG1799" s="75"/>
      <c r="AH1799" s="82" t="str">
        <f>IF(Table5[[#This Row],[Segment]]="","",AG1799-Table4[[#This Row],[Total Pressure Drop (kPa)]])</f>
        <v/>
      </c>
    </row>
    <row r="1800" spans="1:34" x14ac:dyDescent="0.25">
      <c r="A1800" s="95" t="str">
        <f>IF('Set Up'!A1797="","",'Set Up'!A1797)</f>
        <v/>
      </c>
      <c r="B1800" s="75" t="s">
        <v>81</v>
      </c>
      <c r="C1800" s="85"/>
      <c r="D1800" s="86" t="str">
        <f>IF(Table4[[#This Row],[Diameter (in)]]="","",(((CONVERT(Table4[[#This Row],[Diameter (in)]],"in","m"))/2)^2)*PI())</f>
        <v/>
      </c>
      <c r="E1800" s="87" t="str">
        <f>IF(Table4[[#This Row],[Area (m2)]]="","",$D$4/Table4[[#This Row],[Area (m2)]])</f>
        <v/>
      </c>
      <c r="F1800" s="85">
        <f t="shared" si="28"/>
        <v>4.6951999999999998</v>
      </c>
      <c r="G1800" s="88" t="str">
        <f>IF(Table4[[#This Row],[Segment]]="","",(CONVERT(Table4[[#This Row],[Diameter (in)]],"in","m")*$B$4*Table4[[#This Row],[Velocity (m/s)]])/$C$4)</f>
        <v/>
      </c>
      <c r="H1800" s="96" t="str">
        <f>IF(Table4[[#This Row],[Segment]]="","",IF(Table4[[#This Row],[Teynold''s Number]]&gt;4000,"TURBULENT","LAMINAR"))</f>
        <v/>
      </c>
      <c r="I1800" s="86" t="str">
        <f>IF(Table4[[#This Row],[Segment]]="","",INDEX(Data!C1797:C1811,MATCH(Table4[Material],Data!B1797:B1811,0)))</f>
        <v/>
      </c>
      <c r="J1800" s="89" t="str">
        <f>IF(Table4[[#This Row],[ε (m)]]="","",Table4[[#This Row],[ε (m)]]/(CONVERT(Table4[[#This Row],[Diameter (in)]],"in","m")))</f>
        <v/>
      </c>
      <c r="K1800" s="96" t="str">
        <f>IF(Table4[[#This Row],[Regime]]="LAMINAR",16/Table4[[#This Row],[Teynold''s Number]],"-")</f>
        <v>-</v>
      </c>
      <c r="L1800" s="86"/>
      <c r="M1800" s="97" t="str">
        <f>IF(Table4[[#This Row],[Regime]]="TURBULENT",(((-4*LOG10(Table4[[#This Row],[ε/D]]/3.7+1.256/(Table4[[#This Row],[Teynold''s Number]]*SQRT(Table4[[#This Row],[f turbulent (guess)]]))))^-1)^2),"")</f>
        <v/>
      </c>
      <c r="N1800" s="91" t="str">
        <f>IF(Table4[[#This Row],[f turbulent]]="","",Table4[[#This Row],[f turbulent (guess)]]-Table4[[#This Row],[f turbulent]])</f>
        <v/>
      </c>
      <c r="O1800" s="87">
        <f>IF(Table4[[#This Row],[Segment]]="",0,IF(C1801="",0,IF(C1801&lt;=Table4[[#This Row],[Diameter (in)]],0,1-(D1800/D1801))))</f>
        <v>0</v>
      </c>
      <c r="P1800" s="92" t="str">
        <f>IF(Table4[[#This Row],[Segment]]="","",IF(C1800&gt;C1801,"",IF(C1801="",0.55,(0.55*(1-D1801/D1800)))))</f>
        <v/>
      </c>
      <c r="Q180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00" s="92" t="str">
        <f>IF(Table4[[#This Row],[Segment]]="","",IF(Table4[[#This Row],[Kexpansion]]="","0",((Table4[[#This Row],[Velocity (m/s)]]^2)/2)*Table4[[#This Row],[Kexpansion]]))</f>
        <v/>
      </c>
      <c r="S1800" s="92" t="str">
        <f>IF(Table4[[#This Row],[Segment]]="","",IF(Table4[[#This Row],[Kcontraction]]="","0",((Table4[[#This Row],[Velocity (m/s)]]^2)/2)*Table4[[#This Row],[Kcontraction]]))</f>
        <v/>
      </c>
      <c r="T1800" s="89" t="str">
        <f>IF(Table4[[#This Row],[Segment]]="","",SUMIF($Y$7:$Y$2000,Table4[[#This Row],[Segment]],$AD$7:$AD$2000))</f>
        <v/>
      </c>
      <c r="U1800" s="95" t="str">
        <f>IF(Table4[[#This Row],[Segment]]="","",Table4[[#This Row],[Hfriction (J/kg)]]+Table4[[#This Row],[Hexpansions (J/kg)]]+Table4[[#This Row],[Hcontractions (J/kg)]]+Table4[[#This Row],[Hf (J/kg)]])</f>
        <v/>
      </c>
      <c r="V1800" s="95" t="str">
        <f>IF(Table4[[#This Row],[Segment]]="","",Table4[[#This Row],[Total Friction Loss (J/kg)]]*Table3[Density (kg/m3)])</f>
        <v/>
      </c>
      <c r="W1800" s="95" t="str">
        <f>IF(Table4[[#This Row],[Segment]]="","",Table4[[#This Row],[Total Pressure Drop (Pa)]]/1000)</f>
        <v/>
      </c>
      <c r="Y1800" s="82" t="str">
        <f>IF('Set Up'!D2023="","",'Set Up'!D2023)</f>
        <v/>
      </c>
      <c r="Z1800" s="82" t="str">
        <f>IF('Set Up'!E2023="","",'Set Up'!E2023)</f>
        <v/>
      </c>
      <c r="AA1800" s="82" t="str">
        <f>IF('Set Up'!F2023="","",'Set Up'!F2023)</f>
        <v/>
      </c>
      <c r="AB1800" s="82" t="str">
        <f>IF('Set Up'!G2023="","",'Set Up'!G2023)</f>
        <v/>
      </c>
      <c r="AC1800" s="82" t="str">
        <f t="array" ref="AC1800">IF(Y1800="","",INDEX(Data!$G$4:$G$51,MATCH(Table7[[#This Row],[Fitting]]&amp;Table7[[#This Row],[Fitting Subtype]],Data!$E$4:$E$51&amp;Data!$F$4:$F$51,0)))</f>
        <v/>
      </c>
      <c r="AD1800" s="89" t="str">
        <f>IF(Table7[[#This Row],[Segment]]="","",Table7[[#This Row],[Quantity]]*Table7[[#This Row],[Kf]]*(((INDEX(Table4[Velocity (m/s)],MATCH(Table7[[#This Row],[Segment]],Table4[Segment],0)))^2)/2))</f>
        <v/>
      </c>
      <c r="AF1800" s="82" t="str">
        <f>Table4[[#This Row],[Segment]]</f>
        <v/>
      </c>
      <c r="AG1800" s="75"/>
      <c r="AH1800" s="82" t="str">
        <f>IF(Table5[[#This Row],[Segment]]="","",AG1800-Table4[[#This Row],[Total Pressure Drop (kPa)]])</f>
        <v/>
      </c>
    </row>
    <row r="1801" spans="1:34" x14ac:dyDescent="0.25">
      <c r="A1801" s="95" t="str">
        <f>IF('Set Up'!A1798="","",'Set Up'!A1798)</f>
        <v/>
      </c>
      <c r="B1801" s="75" t="s">
        <v>81</v>
      </c>
      <c r="C1801" s="85"/>
      <c r="D1801" s="86" t="str">
        <f>IF(Table4[[#This Row],[Diameter (in)]]="","",(((CONVERT(Table4[[#This Row],[Diameter (in)]],"in","m"))/2)^2)*PI())</f>
        <v/>
      </c>
      <c r="E1801" s="87" t="str">
        <f>IF(Table4[[#This Row],[Area (m2)]]="","",$D$4/Table4[[#This Row],[Area (m2)]])</f>
        <v/>
      </c>
      <c r="F1801" s="85">
        <f t="shared" si="28"/>
        <v>4.6951999999999998</v>
      </c>
      <c r="G1801" s="88" t="str">
        <f>IF(Table4[[#This Row],[Segment]]="","",(CONVERT(Table4[[#This Row],[Diameter (in)]],"in","m")*$B$4*Table4[[#This Row],[Velocity (m/s)]])/$C$4)</f>
        <v/>
      </c>
      <c r="H1801" s="96" t="str">
        <f>IF(Table4[[#This Row],[Segment]]="","",IF(Table4[[#This Row],[Teynold''s Number]]&gt;4000,"TURBULENT","LAMINAR"))</f>
        <v/>
      </c>
      <c r="I1801" s="86" t="str">
        <f>IF(Table4[[#This Row],[Segment]]="","",INDEX(Data!C1798:C1812,MATCH(Table4[Material],Data!B1798:B1812,0)))</f>
        <v/>
      </c>
      <c r="J1801" s="89" t="str">
        <f>IF(Table4[[#This Row],[ε (m)]]="","",Table4[[#This Row],[ε (m)]]/(CONVERT(Table4[[#This Row],[Diameter (in)]],"in","m")))</f>
        <v/>
      </c>
      <c r="K1801" s="96" t="str">
        <f>IF(Table4[[#This Row],[Regime]]="LAMINAR",16/Table4[[#This Row],[Teynold''s Number]],"-")</f>
        <v>-</v>
      </c>
      <c r="L1801" s="86"/>
      <c r="M1801" s="97" t="str">
        <f>IF(Table4[[#This Row],[Regime]]="TURBULENT",(((-4*LOG10(Table4[[#This Row],[ε/D]]/3.7+1.256/(Table4[[#This Row],[Teynold''s Number]]*SQRT(Table4[[#This Row],[f turbulent (guess)]]))))^-1)^2),"")</f>
        <v/>
      </c>
      <c r="N1801" s="91" t="str">
        <f>IF(Table4[[#This Row],[f turbulent]]="","",Table4[[#This Row],[f turbulent (guess)]]-Table4[[#This Row],[f turbulent]])</f>
        <v/>
      </c>
      <c r="O1801" s="87">
        <f>IF(Table4[[#This Row],[Segment]]="",0,IF(C1802="",0,IF(C1802&lt;=Table4[[#This Row],[Diameter (in)]],0,1-(D1801/D1802))))</f>
        <v>0</v>
      </c>
      <c r="P1801" s="92" t="str">
        <f>IF(Table4[[#This Row],[Segment]]="","",IF(C1801&gt;C1802,"",IF(C1802="",0.55,(0.55*(1-D1802/D1801)))))</f>
        <v/>
      </c>
      <c r="Q180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01" s="92" t="str">
        <f>IF(Table4[[#This Row],[Segment]]="","",IF(Table4[[#This Row],[Kexpansion]]="","0",((Table4[[#This Row],[Velocity (m/s)]]^2)/2)*Table4[[#This Row],[Kexpansion]]))</f>
        <v/>
      </c>
      <c r="S1801" s="92" t="str">
        <f>IF(Table4[[#This Row],[Segment]]="","",IF(Table4[[#This Row],[Kcontraction]]="","0",((Table4[[#This Row],[Velocity (m/s)]]^2)/2)*Table4[[#This Row],[Kcontraction]]))</f>
        <v/>
      </c>
      <c r="T1801" s="89" t="str">
        <f>IF(Table4[[#This Row],[Segment]]="","",SUMIF($Y$7:$Y$2000,Table4[[#This Row],[Segment]],$AD$7:$AD$2000))</f>
        <v/>
      </c>
      <c r="U1801" s="95" t="str">
        <f>IF(Table4[[#This Row],[Segment]]="","",Table4[[#This Row],[Hfriction (J/kg)]]+Table4[[#This Row],[Hexpansions (J/kg)]]+Table4[[#This Row],[Hcontractions (J/kg)]]+Table4[[#This Row],[Hf (J/kg)]])</f>
        <v/>
      </c>
      <c r="V1801" s="95" t="str">
        <f>IF(Table4[[#This Row],[Segment]]="","",Table4[[#This Row],[Total Friction Loss (J/kg)]]*Table3[Density (kg/m3)])</f>
        <v/>
      </c>
      <c r="W1801" s="95" t="str">
        <f>IF(Table4[[#This Row],[Segment]]="","",Table4[[#This Row],[Total Pressure Drop (Pa)]]/1000)</f>
        <v/>
      </c>
      <c r="Y1801" s="82" t="str">
        <f>IF('Set Up'!D2024="","",'Set Up'!D2024)</f>
        <v/>
      </c>
      <c r="Z1801" s="82" t="str">
        <f>IF('Set Up'!E2024="","",'Set Up'!E2024)</f>
        <v/>
      </c>
      <c r="AA1801" s="82" t="str">
        <f>IF('Set Up'!F2024="","",'Set Up'!F2024)</f>
        <v/>
      </c>
      <c r="AB1801" s="82" t="str">
        <f>IF('Set Up'!G2024="","",'Set Up'!G2024)</f>
        <v/>
      </c>
      <c r="AC1801" s="82" t="str">
        <f t="array" ref="AC1801">IF(Y1801="","",INDEX(Data!$G$4:$G$51,MATCH(Table7[[#This Row],[Fitting]]&amp;Table7[[#This Row],[Fitting Subtype]],Data!$E$4:$E$51&amp;Data!$F$4:$F$51,0)))</f>
        <v/>
      </c>
      <c r="AD1801" s="89" t="str">
        <f>IF(Table7[[#This Row],[Segment]]="","",Table7[[#This Row],[Quantity]]*Table7[[#This Row],[Kf]]*(((INDEX(Table4[Velocity (m/s)],MATCH(Table7[[#This Row],[Segment]],Table4[Segment],0)))^2)/2))</f>
        <v/>
      </c>
      <c r="AF1801" s="82" t="str">
        <f>Table4[[#This Row],[Segment]]</f>
        <v/>
      </c>
      <c r="AG1801" s="75"/>
      <c r="AH1801" s="82" t="str">
        <f>IF(Table5[[#This Row],[Segment]]="","",AG1801-Table4[[#This Row],[Total Pressure Drop (kPa)]])</f>
        <v/>
      </c>
    </row>
    <row r="1802" spans="1:34" x14ac:dyDescent="0.25">
      <c r="A1802" s="95" t="str">
        <f>IF('Set Up'!A1799="","",'Set Up'!A1799)</f>
        <v/>
      </c>
      <c r="B1802" s="75" t="s">
        <v>81</v>
      </c>
      <c r="C1802" s="85"/>
      <c r="D1802" s="86" t="str">
        <f>IF(Table4[[#This Row],[Diameter (in)]]="","",(((CONVERT(Table4[[#This Row],[Diameter (in)]],"in","m"))/2)^2)*PI())</f>
        <v/>
      </c>
      <c r="E1802" s="87" t="str">
        <f>IF(Table4[[#This Row],[Area (m2)]]="","",$D$4/Table4[[#This Row],[Area (m2)]])</f>
        <v/>
      </c>
      <c r="F1802" s="85">
        <f t="shared" si="28"/>
        <v>4.6951999999999998</v>
      </c>
      <c r="G1802" s="88" t="str">
        <f>IF(Table4[[#This Row],[Segment]]="","",(CONVERT(Table4[[#This Row],[Diameter (in)]],"in","m")*$B$4*Table4[[#This Row],[Velocity (m/s)]])/$C$4)</f>
        <v/>
      </c>
      <c r="H1802" s="96" t="str">
        <f>IF(Table4[[#This Row],[Segment]]="","",IF(Table4[[#This Row],[Teynold''s Number]]&gt;4000,"TURBULENT","LAMINAR"))</f>
        <v/>
      </c>
      <c r="I1802" s="86" t="str">
        <f>IF(Table4[[#This Row],[Segment]]="","",INDEX(Data!C1799:C1813,MATCH(Table4[Material],Data!B1799:B1813,0)))</f>
        <v/>
      </c>
      <c r="J1802" s="89" t="str">
        <f>IF(Table4[[#This Row],[ε (m)]]="","",Table4[[#This Row],[ε (m)]]/(CONVERT(Table4[[#This Row],[Diameter (in)]],"in","m")))</f>
        <v/>
      </c>
      <c r="K1802" s="96" t="str">
        <f>IF(Table4[[#This Row],[Regime]]="LAMINAR",16/Table4[[#This Row],[Teynold''s Number]],"-")</f>
        <v>-</v>
      </c>
      <c r="L1802" s="86"/>
      <c r="M1802" s="97" t="str">
        <f>IF(Table4[[#This Row],[Regime]]="TURBULENT",(((-4*LOG10(Table4[[#This Row],[ε/D]]/3.7+1.256/(Table4[[#This Row],[Teynold''s Number]]*SQRT(Table4[[#This Row],[f turbulent (guess)]]))))^-1)^2),"")</f>
        <v/>
      </c>
      <c r="N1802" s="91" t="str">
        <f>IF(Table4[[#This Row],[f turbulent]]="","",Table4[[#This Row],[f turbulent (guess)]]-Table4[[#This Row],[f turbulent]])</f>
        <v/>
      </c>
      <c r="O1802" s="87">
        <f>IF(Table4[[#This Row],[Segment]]="",0,IF(C1803="",0,IF(C1803&lt;=Table4[[#This Row],[Diameter (in)]],0,1-(D1802/D1803))))</f>
        <v>0</v>
      </c>
      <c r="P1802" s="92" t="str">
        <f>IF(Table4[[#This Row],[Segment]]="","",IF(C1802&gt;C1803,"",IF(C1803="",0.55,(0.55*(1-D1803/D1802)))))</f>
        <v/>
      </c>
      <c r="Q180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02" s="92" t="str">
        <f>IF(Table4[[#This Row],[Segment]]="","",IF(Table4[[#This Row],[Kexpansion]]="","0",((Table4[[#This Row],[Velocity (m/s)]]^2)/2)*Table4[[#This Row],[Kexpansion]]))</f>
        <v/>
      </c>
      <c r="S1802" s="92" t="str">
        <f>IF(Table4[[#This Row],[Segment]]="","",IF(Table4[[#This Row],[Kcontraction]]="","0",((Table4[[#This Row],[Velocity (m/s)]]^2)/2)*Table4[[#This Row],[Kcontraction]]))</f>
        <v/>
      </c>
      <c r="T1802" s="89" t="str">
        <f>IF(Table4[[#This Row],[Segment]]="","",SUMIF($Y$7:$Y$2000,Table4[[#This Row],[Segment]],$AD$7:$AD$2000))</f>
        <v/>
      </c>
      <c r="U1802" s="95" t="str">
        <f>IF(Table4[[#This Row],[Segment]]="","",Table4[[#This Row],[Hfriction (J/kg)]]+Table4[[#This Row],[Hexpansions (J/kg)]]+Table4[[#This Row],[Hcontractions (J/kg)]]+Table4[[#This Row],[Hf (J/kg)]])</f>
        <v/>
      </c>
      <c r="V1802" s="95" t="str">
        <f>IF(Table4[[#This Row],[Segment]]="","",Table4[[#This Row],[Total Friction Loss (J/kg)]]*Table3[Density (kg/m3)])</f>
        <v/>
      </c>
      <c r="W1802" s="95" t="str">
        <f>IF(Table4[[#This Row],[Segment]]="","",Table4[[#This Row],[Total Pressure Drop (Pa)]]/1000)</f>
        <v/>
      </c>
      <c r="Y1802" s="82" t="str">
        <f>IF('Set Up'!D2025="","",'Set Up'!D2025)</f>
        <v/>
      </c>
      <c r="Z1802" s="82" t="str">
        <f>IF('Set Up'!E2025="","",'Set Up'!E2025)</f>
        <v/>
      </c>
      <c r="AA1802" s="82" t="str">
        <f>IF('Set Up'!F2025="","",'Set Up'!F2025)</f>
        <v/>
      </c>
      <c r="AB1802" s="82" t="str">
        <f>IF('Set Up'!G2025="","",'Set Up'!G2025)</f>
        <v/>
      </c>
      <c r="AC1802" s="82" t="str">
        <f t="array" ref="AC1802">IF(Y1802="","",INDEX(Data!$G$4:$G$51,MATCH(Table7[[#This Row],[Fitting]]&amp;Table7[[#This Row],[Fitting Subtype]],Data!$E$4:$E$51&amp;Data!$F$4:$F$51,0)))</f>
        <v/>
      </c>
      <c r="AD1802" s="89" t="str">
        <f>IF(Table7[[#This Row],[Segment]]="","",Table7[[#This Row],[Quantity]]*Table7[[#This Row],[Kf]]*(((INDEX(Table4[Velocity (m/s)],MATCH(Table7[[#This Row],[Segment]],Table4[Segment],0)))^2)/2))</f>
        <v/>
      </c>
      <c r="AF1802" s="82" t="str">
        <f>Table4[[#This Row],[Segment]]</f>
        <v/>
      </c>
      <c r="AG1802" s="75"/>
      <c r="AH1802" s="82" t="str">
        <f>IF(Table5[[#This Row],[Segment]]="","",AG1802-Table4[[#This Row],[Total Pressure Drop (kPa)]])</f>
        <v/>
      </c>
    </row>
    <row r="1803" spans="1:34" x14ac:dyDescent="0.25">
      <c r="A1803" s="95" t="str">
        <f>IF('Set Up'!A1800="","",'Set Up'!A1800)</f>
        <v/>
      </c>
      <c r="B1803" s="75" t="s">
        <v>81</v>
      </c>
      <c r="C1803" s="85"/>
      <c r="D1803" s="86" t="str">
        <f>IF(Table4[[#This Row],[Diameter (in)]]="","",(((CONVERT(Table4[[#This Row],[Diameter (in)]],"in","m"))/2)^2)*PI())</f>
        <v/>
      </c>
      <c r="E1803" s="87" t="str">
        <f>IF(Table4[[#This Row],[Area (m2)]]="","",$D$4/Table4[[#This Row],[Area (m2)]])</f>
        <v/>
      </c>
      <c r="F1803" s="85">
        <f t="shared" si="28"/>
        <v>4.6951999999999998</v>
      </c>
      <c r="G1803" s="88" t="str">
        <f>IF(Table4[[#This Row],[Segment]]="","",(CONVERT(Table4[[#This Row],[Diameter (in)]],"in","m")*$B$4*Table4[[#This Row],[Velocity (m/s)]])/$C$4)</f>
        <v/>
      </c>
      <c r="H1803" s="96" t="str">
        <f>IF(Table4[[#This Row],[Segment]]="","",IF(Table4[[#This Row],[Teynold''s Number]]&gt;4000,"TURBULENT","LAMINAR"))</f>
        <v/>
      </c>
      <c r="I1803" s="86" t="str">
        <f>IF(Table4[[#This Row],[Segment]]="","",INDEX(Data!C1800:C1814,MATCH(Table4[Material],Data!B1800:B1814,0)))</f>
        <v/>
      </c>
      <c r="J1803" s="89" t="str">
        <f>IF(Table4[[#This Row],[ε (m)]]="","",Table4[[#This Row],[ε (m)]]/(CONVERT(Table4[[#This Row],[Diameter (in)]],"in","m")))</f>
        <v/>
      </c>
      <c r="K1803" s="96" t="str">
        <f>IF(Table4[[#This Row],[Regime]]="LAMINAR",16/Table4[[#This Row],[Teynold''s Number]],"-")</f>
        <v>-</v>
      </c>
      <c r="L1803" s="86"/>
      <c r="M1803" s="97" t="str">
        <f>IF(Table4[[#This Row],[Regime]]="TURBULENT",(((-4*LOG10(Table4[[#This Row],[ε/D]]/3.7+1.256/(Table4[[#This Row],[Teynold''s Number]]*SQRT(Table4[[#This Row],[f turbulent (guess)]]))))^-1)^2),"")</f>
        <v/>
      </c>
      <c r="N1803" s="91" t="str">
        <f>IF(Table4[[#This Row],[f turbulent]]="","",Table4[[#This Row],[f turbulent (guess)]]-Table4[[#This Row],[f turbulent]])</f>
        <v/>
      </c>
      <c r="O1803" s="87">
        <f>IF(Table4[[#This Row],[Segment]]="",0,IF(C1804="",0,IF(C1804&lt;=Table4[[#This Row],[Diameter (in)]],0,1-(D1803/D1804))))</f>
        <v>0</v>
      </c>
      <c r="P1803" s="92" t="str">
        <f>IF(Table4[[#This Row],[Segment]]="","",IF(C1803&gt;C1804,"",IF(C1804="",0.55,(0.55*(1-D1804/D1803)))))</f>
        <v/>
      </c>
      <c r="Q180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03" s="92" t="str">
        <f>IF(Table4[[#This Row],[Segment]]="","",IF(Table4[[#This Row],[Kexpansion]]="","0",((Table4[[#This Row],[Velocity (m/s)]]^2)/2)*Table4[[#This Row],[Kexpansion]]))</f>
        <v/>
      </c>
      <c r="S1803" s="92" t="str">
        <f>IF(Table4[[#This Row],[Segment]]="","",IF(Table4[[#This Row],[Kcontraction]]="","0",((Table4[[#This Row],[Velocity (m/s)]]^2)/2)*Table4[[#This Row],[Kcontraction]]))</f>
        <v/>
      </c>
      <c r="T1803" s="89" t="str">
        <f>IF(Table4[[#This Row],[Segment]]="","",SUMIF($Y$7:$Y$2000,Table4[[#This Row],[Segment]],$AD$7:$AD$2000))</f>
        <v/>
      </c>
      <c r="U1803" s="95" t="str">
        <f>IF(Table4[[#This Row],[Segment]]="","",Table4[[#This Row],[Hfriction (J/kg)]]+Table4[[#This Row],[Hexpansions (J/kg)]]+Table4[[#This Row],[Hcontractions (J/kg)]]+Table4[[#This Row],[Hf (J/kg)]])</f>
        <v/>
      </c>
      <c r="V1803" s="95" t="str">
        <f>IF(Table4[[#This Row],[Segment]]="","",Table4[[#This Row],[Total Friction Loss (J/kg)]]*Table3[Density (kg/m3)])</f>
        <v/>
      </c>
      <c r="W1803" s="95" t="str">
        <f>IF(Table4[[#This Row],[Segment]]="","",Table4[[#This Row],[Total Pressure Drop (Pa)]]/1000)</f>
        <v/>
      </c>
      <c r="Y1803" s="82" t="str">
        <f>IF('Set Up'!D2026="","",'Set Up'!D2026)</f>
        <v/>
      </c>
      <c r="Z1803" s="82" t="str">
        <f>IF('Set Up'!E2026="","",'Set Up'!E2026)</f>
        <v/>
      </c>
      <c r="AA1803" s="82" t="str">
        <f>IF('Set Up'!F2026="","",'Set Up'!F2026)</f>
        <v/>
      </c>
      <c r="AB1803" s="82" t="str">
        <f>IF('Set Up'!G2026="","",'Set Up'!G2026)</f>
        <v/>
      </c>
      <c r="AC1803" s="82" t="str">
        <f t="array" ref="AC1803">IF(Y1803="","",INDEX(Data!$G$4:$G$51,MATCH(Table7[[#This Row],[Fitting]]&amp;Table7[[#This Row],[Fitting Subtype]],Data!$E$4:$E$51&amp;Data!$F$4:$F$51,0)))</f>
        <v/>
      </c>
      <c r="AD1803" s="89" t="str">
        <f>IF(Table7[[#This Row],[Segment]]="","",Table7[[#This Row],[Quantity]]*Table7[[#This Row],[Kf]]*(((INDEX(Table4[Velocity (m/s)],MATCH(Table7[[#This Row],[Segment]],Table4[Segment],0)))^2)/2))</f>
        <v/>
      </c>
      <c r="AF1803" s="82" t="str">
        <f>Table4[[#This Row],[Segment]]</f>
        <v/>
      </c>
      <c r="AG1803" s="75"/>
      <c r="AH1803" s="82" t="str">
        <f>IF(Table5[[#This Row],[Segment]]="","",AG1803-Table4[[#This Row],[Total Pressure Drop (kPa)]])</f>
        <v/>
      </c>
    </row>
    <row r="1804" spans="1:34" x14ac:dyDescent="0.25">
      <c r="A1804" s="95" t="str">
        <f>IF('Set Up'!A1801="","",'Set Up'!A1801)</f>
        <v/>
      </c>
      <c r="B1804" s="75" t="s">
        <v>81</v>
      </c>
      <c r="C1804" s="85"/>
      <c r="D1804" s="86" t="str">
        <f>IF(Table4[[#This Row],[Diameter (in)]]="","",(((CONVERT(Table4[[#This Row],[Diameter (in)]],"in","m"))/2)^2)*PI())</f>
        <v/>
      </c>
      <c r="E1804" s="87" t="str">
        <f>IF(Table4[[#This Row],[Area (m2)]]="","",$D$4/Table4[[#This Row],[Area (m2)]])</f>
        <v/>
      </c>
      <c r="F1804" s="85">
        <f t="shared" si="28"/>
        <v>4.6951999999999998</v>
      </c>
      <c r="G1804" s="88" t="str">
        <f>IF(Table4[[#This Row],[Segment]]="","",(CONVERT(Table4[[#This Row],[Diameter (in)]],"in","m")*$B$4*Table4[[#This Row],[Velocity (m/s)]])/$C$4)</f>
        <v/>
      </c>
      <c r="H1804" s="96" t="str">
        <f>IF(Table4[[#This Row],[Segment]]="","",IF(Table4[[#This Row],[Teynold''s Number]]&gt;4000,"TURBULENT","LAMINAR"))</f>
        <v/>
      </c>
      <c r="I1804" s="86" t="str">
        <f>IF(Table4[[#This Row],[Segment]]="","",INDEX(Data!C1801:C1815,MATCH(Table4[Material],Data!B1801:B1815,0)))</f>
        <v/>
      </c>
      <c r="J1804" s="89" t="str">
        <f>IF(Table4[[#This Row],[ε (m)]]="","",Table4[[#This Row],[ε (m)]]/(CONVERT(Table4[[#This Row],[Diameter (in)]],"in","m")))</f>
        <v/>
      </c>
      <c r="K1804" s="96" t="str">
        <f>IF(Table4[[#This Row],[Regime]]="LAMINAR",16/Table4[[#This Row],[Teynold''s Number]],"-")</f>
        <v>-</v>
      </c>
      <c r="L1804" s="86"/>
      <c r="M1804" s="97" t="str">
        <f>IF(Table4[[#This Row],[Regime]]="TURBULENT",(((-4*LOG10(Table4[[#This Row],[ε/D]]/3.7+1.256/(Table4[[#This Row],[Teynold''s Number]]*SQRT(Table4[[#This Row],[f turbulent (guess)]]))))^-1)^2),"")</f>
        <v/>
      </c>
      <c r="N1804" s="91" t="str">
        <f>IF(Table4[[#This Row],[f turbulent]]="","",Table4[[#This Row],[f turbulent (guess)]]-Table4[[#This Row],[f turbulent]])</f>
        <v/>
      </c>
      <c r="O1804" s="87">
        <f>IF(Table4[[#This Row],[Segment]]="",0,IF(C1805="",0,IF(C1805&lt;=Table4[[#This Row],[Diameter (in)]],0,1-(D1804/D1805))))</f>
        <v>0</v>
      </c>
      <c r="P1804" s="92" t="str">
        <f>IF(Table4[[#This Row],[Segment]]="","",IF(C1804&gt;C1805,"",IF(C1805="",0.55,(0.55*(1-D1805/D1804)))))</f>
        <v/>
      </c>
      <c r="Q180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04" s="92" t="str">
        <f>IF(Table4[[#This Row],[Segment]]="","",IF(Table4[[#This Row],[Kexpansion]]="","0",((Table4[[#This Row],[Velocity (m/s)]]^2)/2)*Table4[[#This Row],[Kexpansion]]))</f>
        <v/>
      </c>
      <c r="S1804" s="92" t="str">
        <f>IF(Table4[[#This Row],[Segment]]="","",IF(Table4[[#This Row],[Kcontraction]]="","0",((Table4[[#This Row],[Velocity (m/s)]]^2)/2)*Table4[[#This Row],[Kcontraction]]))</f>
        <v/>
      </c>
      <c r="T1804" s="89" t="str">
        <f>IF(Table4[[#This Row],[Segment]]="","",SUMIF($Y$7:$Y$2000,Table4[[#This Row],[Segment]],$AD$7:$AD$2000))</f>
        <v/>
      </c>
      <c r="U1804" s="95" t="str">
        <f>IF(Table4[[#This Row],[Segment]]="","",Table4[[#This Row],[Hfriction (J/kg)]]+Table4[[#This Row],[Hexpansions (J/kg)]]+Table4[[#This Row],[Hcontractions (J/kg)]]+Table4[[#This Row],[Hf (J/kg)]])</f>
        <v/>
      </c>
      <c r="V1804" s="95" t="str">
        <f>IF(Table4[[#This Row],[Segment]]="","",Table4[[#This Row],[Total Friction Loss (J/kg)]]*Table3[Density (kg/m3)])</f>
        <v/>
      </c>
      <c r="W1804" s="95" t="str">
        <f>IF(Table4[[#This Row],[Segment]]="","",Table4[[#This Row],[Total Pressure Drop (Pa)]]/1000)</f>
        <v/>
      </c>
      <c r="Y1804" s="82" t="str">
        <f>IF('Set Up'!D2027="","",'Set Up'!D2027)</f>
        <v/>
      </c>
      <c r="Z1804" s="82" t="str">
        <f>IF('Set Up'!E2027="","",'Set Up'!E2027)</f>
        <v/>
      </c>
      <c r="AA1804" s="82" t="str">
        <f>IF('Set Up'!F2027="","",'Set Up'!F2027)</f>
        <v/>
      </c>
      <c r="AB1804" s="82" t="str">
        <f>IF('Set Up'!G2027="","",'Set Up'!G2027)</f>
        <v/>
      </c>
      <c r="AC1804" s="82" t="str">
        <f t="array" ref="AC1804">IF(Y1804="","",INDEX(Data!$G$4:$G$51,MATCH(Table7[[#This Row],[Fitting]]&amp;Table7[[#This Row],[Fitting Subtype]],Data!$E$4:$E$51&amp;Data!$F$4:$F$51,0)))</f>
        <v/>
      </c>
      <c r="AD1804" s="89" t="str">
        <f>IF(Table7[[#This Row],[Segment]]="","",Table7[[#This Row],[Quantity]]*Table7[[#This Row],[Kf]]*(((INDEX(Table4[Velocity (m/s)],MATCH(Table7[[#This Row],[Segment]],Table4[Segment],0)))^2)/2))</f>
        <v/>
      </c>
      <c r="AF1804" s="82" t="str">
        <f>Table4[[#This Row],[Segment]]</f>
        <v/>
      </c>
      <c r="AG1804" s="75"/>
      <c r="AH1804" s="82" t="str">
        <f>IF(Table5[[#This Row],[Segment]]="","",AG1804-Table4[[#This Row],[Total Pressure Drop (kPa)]])</f>
        <v/>
      </c>
    </row>
    <row r="1805" spans="1:34" x14ac:dyDescent="0.25">
      <c r="A1805" s="95" t="str">
        <f>IF('Set Up'!A1802="","",'Set Up'!A1802)</f>
        <v/>
      </c>
      <c r="B1805" s="75" t="s">
        <v>81</v>
      </c>
      <c r="C1805" s="85"/>
      <c r="D1805" s="86" t="str">
        <f>IF(Table4[[#This Row],[Diameter (in)]]="","",(((CONVERT(Table4[[#This Row],[Diameter (in)]],"in","m"))/2)^2)*PI())</f>
        <v/>
      </c>
      <c r="E1805" s="87" t="str">
        <f>IF(Table4[[#This Row],[Area (m2)]]="","",$D$4/Table4[[#This Row],[Area (m2)]])</f>
        <v/>
      </c>
      <c r="F1805" s="85">
        <f t="shared" si="28"/>
        <v>4.6951999999999998</v>
      </c>
      <c r="G1805" s="88" t="str">
        <f>IF(Table4[[#This Row],[Segment]]="","",(CONVERT(Table4[[#This Row],[Diameter (in)]],"in","m")*$B$4*Table4[[#This Row],[Velocity (m/s)]])/$C$4)</f>
        <v/>
      </c>
      <c r="H1805" s="96" t="str">
        <f>IF(Table4[[#This Row],[Segment]]="","",IF(Table4[[#This Row],[Teynold''s Number]]&gt;4000,"TURBULENT","LAMINAR"))</f>
        <v/>
      </c>
      <c r="I1805" s="86" t="str">
        <f>IF(Table4[[#This Row],[Segment]]="","",INDEX(Data!C1802:C1816,MATCH(Table4[Material],Data!B1802:B1816,0)))</f>
        <v/>
      </c>
      <c r="J1805" s="89" t="str">
        <f>IF(Table4[[#This Row],[ε (m)]]="","",Table4[[#This Row],[ε (m)]]/(CONVERT(Table4[[#This Row],[Diameter (in)]],"in","m")))</f>
        <v/>
      </c>
      <c r="K1805" s="96" t="str">
        <f>IF(Table4[[#This Row],[Regime]]="LAMINAR",16/Table4[[#This Row],[Teynold''s Number]],"-")</f>
        <v>-</v>
      </c>
      <c r="L1805" s="86"/>
      <c r="M1805" s="97" t="str">
        <f>IF(Table4[[#This Row],[Regime]]="TURBULENT",(((-4*LOG10(Table4[[#This Row],[ε/D]]/3.7+1.256/(Table4[[#This Row],[Teynold''s Number]]*SQRT(Table4[[#This Row],[f turbulent (guess)]]))))^-1)^2),"")</f>
        <v/>
      </c>
      <c r="N1805" s="91" t="str">
        <f>IF(Table4[[#This Row],[f turbulent]]="","",Table4[[#This Row],[f turbulent (guess)]]-Table4[[#This Row],[f turbulent]])</f>
        <v/>
      </c>
      <c r="O1805" s="87">
        <f>IF(Table4[[#This Row],[Segment]]="",0,IF(C1806="",0,IF(C1806&lt;=Table4[[#This Row],[Diameter (in)]],0,1-(D1805/D1806))))</f>
        <v>0</v>
      </c>
      <c r="P1805" s="92" t="str">
        <f>IF(Table4[[#This Row],[Segment]]="","",IF(C1805&gt;C1806,"",IF(C1806="",0.55,(0.55*(1-D1806/D1805)))))</f>
        <v/>
      </c>
      <c r="Q180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05" s="92" t="str">
        <f>IF(Table4[[#This Row],[Segment]]="","",IF(Table4[[#This Row],[Kexpansion]]="","0",((Table4[[#This Row],[Velocity (m/s)]]^2)/2)*Table4[[#This Row],[Kexpansion]]))</f>
        <v/>
      </c>
      <c r="S1805" s="92" t="str">
        <f>IF(Table4[[#This Row],[Segment]]="","",IF(Table4[[#This Row],[Kcontraction]]="","0",((Table4[[#This Row],[Velocity (m/s)]]^2)/2)*Table4[[#This Row],[Kcontraction]]))</f>
        <v/>
      </c>
      <c r="T1805" s="89" t="str">
        <f>IF(Table4[[#This Row],[Segment]]="","",SUMIF($Y$7:$Y$2000,Table4[[#This Row],[Segment]],$AD$7:$AD$2000))</f>
        <v/>
      </c>
      <c r="U1805" s="95" t="str">
        <f>IF(Table4[[#This Row],[Segment]]="","",Table4[[#This Row],[Hfriction (J/kg)]]+Table4[[#This Row],[Hexpansions (J/kg)]]+Table4[[#This Row],[Hcontractions (J/kg)]]+Table4[[#This Row],[Hf (J/kg)]])</f>
        <v/>
      </c>
      <c r="V1805" s="95" t="str">
        <f>IF(Table4[[#This Row],[Segment]]="","",Table4[[#This Row],[Total Friction Loss (J/kg)]]*Table3[Density (kg/m3)])</f>
        <v/>
      </c>
      <c r="W1805" s="95" t="str">
        <f>IF(Table4[[#This Row],[Segment]]="","",Table4[[#This Row],[Total Pressure Drop (Pa)]]/1000)</f>
        <v/>
      </c>
      <c r="Y1805" s="82" t="str">
        <f>IF('Set Up'!D2028="","",'Set Up'!D2028)</f>
        <v/>
      </c>
      <c r="Z1805" s="82" t="str">
        <f>IF('Set Up'!E2028="","",'Set Up'!E2028)</f>
        <v/>
      </c>
      <c r="AA1805" s="82" t="str">
        <f>IF('Set Up'!F2028="","",'Set Up'!F2028)</f>
        <v/>
      </c>
      <c r="AB1805" s="82" t="str">
        <f>IF('Set Up'!G2028="","",'Set Up'!G2028)</f>
        <v/>
      </c>
      <c r="AC1805" s="82" t="str">
        <f t="array" ref="AC1805">IF(Y1805="","",INDEX(Data!$G$4:$G$51,MATCH(Table7[[#This Row],[Fitting]]&amp;Table7[[#This Row],[Fitting Subtype]],Data!$E$4:$E$51&amp;Data!$F$4:$F$51,0)))</f>
        <v/>
      </c>
      <c r="AD1805" s="89" t="str">
        <f>IF(Table7[[#This Row],[Segment]]="","",Table7[[#This Row],[Quantity]]*Table7[[#This Row],[Kf]]*(((INDEX(Table4[Velocity (m/s)],MATCH(Table7[[#This Row],[Segment]],Table4[Segment],0)))^2)/2))</f>
        <v/>
      </c>
      <c r="AF1805" s="82" t="str">
        <f>Table4[[#This Row],[Segment]]</f>
        <v/>
      </c>
      <c r="AG1805" s="75"/>
      <c r="AH1805" s="82" t="str">
        <f>IF(Table5[[#This Row],[Segment]]="","",AG1805-Table4[[#This Row],[Total Pressure Drop (kPa)]])</f>
        <v/>
      </c>
    </row>
    <row r="1806" spans="1:34" x14ac:dyDescent="0.25">
      <c r="A1806" s="95" t="str">
        <f>IF('Set Up'!A1803="","",'Set Up'!A1803)</f>
        <v/>
      </c>
      <c r="B1806" s="75" t="s">
        <v>81</v>
      </c>
      <c r="C1806" s="85"/>
      <c r="D1806" s="86" t="str">
        <f>IF(Table4[[#This Row],[Diameter (in)]]="","",(((CONVERT(Table4[[#This Row],[Diameter (in)]],"in","m"))/2)^2)*PI())</f>
        <v/>
      </c>
      <c r="E1806" s="87" t="str">
        <f>IF(Table4[[#This Row],[Area (m2)]]="","",$D$4/Table4[[#This Row],[Area (m2)]])</f>
        <v/>
      </c>
      <c r="F1806" s="85">
        <f t="shared" si="28"/>
        <v>4.6951999999999998</v>
      </c>
      <c r="G1806" s="88" t="str">
        <f>IF(Table4[[#This Row],[Segment]]="","",(CONVERT(Table4[[#This Row],[Diameter (in)]],"in","m")*$B$4*Table4[[#This Row],[Velocity (m/s)]])/$C$4)</f>
        <v/>
      </c>
      <c r="H1806" s="96" t="str">
        <f>IF(Table4[[#This Row],[Segment]]="","",IF(Table4[[#This Row],[Teynold''s Number]]&gt;4000,"TURBULENT","LAMINAR"))</f>
        <v/>
      </c>
      <c r="I1806" s="86" t="str">
        <f>IF(Table4[[#This Row],[Segment]]="","",INDEX(Data!C1803:C1817,MATCH(Table4[Material],Data!B1803:B1817,0)))</f>
        <v/>
      </c>
      <c r="J1806" s="89" t="str">
        <f>IF(Table4[[#This Row],[ε (m)]]="","",Table4[[#This Row],[ε (m)]]/(CONVERT(Table4[[#This Row],[Diameter (in)]],"in","m")))</f>
        <v/>
      </c>
      <c r="K1806" s="96" t="str">
        <f>IF(Table4[[#This Row],[Regime]]="LAMINAR",16/Table4[[#This Row],[Teynold''s Number]],"-")</f>
        <v>-</v>
      </c>
      <c r="L1806" s="86"/>
      <c r="M1806" s="97" t="str">
        <f>IF(Table4[[#This Row],[Regime]]="TURBULENT",(((-4*LOG10(Table4[[#This Row],[ε/D]]/3.7+1.256/(Table4[[#This Row],[Teynold''s Number]]*SQRT(Table4[[#This Row],[f turbulent (guess)]]))))^-1)^2),"")</f>
        <v/>
      </c>
      <c r="N1806" s="91" t="str">
        <f>IF(Table4[[#This Row],[f turbulent]]="","",Table4[[#This Row],[f turbulent (guess)]]-Table4[[#This Row],[f turbulent]])</f>
        <v/>
      </c>
      <c r="O1806" s="87">
        <f>IF(Table4[[#This Row],[Segment]]="",0,IF(C1807="",0,IF(C1807&lt;=Table4[[#This Row],[Diameter (in)]],0,1-(D1806/D1807))))</f>
        <v>0</v>
      </c>
      <c r="P1806" s="92" t="str">
        <f>IF(Table4[[#This Row],[Segment]]="","",IF(C1806&gt;C1807,"",IF(C1807="",0.55,(0.55*(1-D1807/D1806)))))</f>
        <v/>
      </c>
      <c r="Q180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06" s="92" t="str">
        <f>IF(Table4[[#This Row],[Segment]]="","",IF(Table4[[#This Row],[Kexpansion]]="","0",((Table4[[#This Row],[Velocity (m/s)]]^2)/2)*Table4[[#This Row],[Kexpansion]]))</f>
        <v/>
      </c>
      <c r="S1806" s="92" t="str">
        <f>IF(Table4[[#This Row],[Segment]]="","",IF(Table4[[#This Row],[Kcontraction]]="","0",((Table4[[#This Row],[Velocity (m/s)]]^2)/2)*Table4[[#This Row],[Kcontraction]]))</f>
        <v/>
      </c>
      <c r="T1806" s="89" t="str">
        <f>IF(Table4[[#This Row],[Segment]]="","",SUMIF($Y$7:$Y$2000,Table4[[#This Row],[Segment]],$AD$7:$AD$2000))</f>
        <v/>
      </c>
      <c r="U1806" s="95" t="str">
        <f>IF(Table4[[#This Row],[Segment]]="","",Table4[[#This Row],[Hfriction (J/kg)]]+Table4[[#This Row],[Hexpansions (J/kg)]]+Table4[[#This Row],[Hcontractions (J/kg)]]+Table4[[#This Row],[Hf (J/kg)]])</f>
        <v/>
      </c>
      <c r="V1806" s="95" t="str">
        <f>IF(Table4[[#This Row],[Segment]]="","",Table4[[#This Row],[Total Friction Loss (J/kg)]]*Table3[Density (kg/m3)])</f>
        <v/>
      </c>
      <c r="W1806" s="95" t="str">
        <f>IF(Table4[[#This Row],[Segment]]="","",Table4[[#This Row],[Total Pressure Drop (Pa)]]/1000)</f>
        <v/>
      </c>
      <c r="Y1806" s="82" t="str">
        <f>IF('Set Up'!D2029="","",'Set Up'!D2029)</f>
        <v/>
      </c>
      <c r="Z1806" s="82" t="str">
        <f>IF('Set Up'!E2029="","",'Set Up'!E2029)</f>
        <v/>
      </c>
      <c r="AA1806" s="82" t="str">
        <f>IF('Set Up'!F2029="","",'Set Up'!F2029)</f>
        <v/>
      </c>
      <c r="AB1806" s="82" t="str">
        <f>IF('Set Up'!G2029="","",'Set Up'!G2029)</f>
        <v/>
      </c>
      <c r="AC1806" s="82" t="str">
        <f t="array" ref="AC1806">IF(Y1806="","",INDEX(Data!$G$4:$G$51,MATCH(Table7[[#This Row],[Fitting]]&amp;Table7[[#This Row],[Fitting Subtype]],Data!$E$4:$E$51&amp;Data!$F$4:$F$51,0)))</f>
        <v/>
      </c>
      <c r="AD1806" s="89" t="str">
        <f>IF(Table7[[#This Row],[Segment]]="","",Table7[[#This Row],[Quantity]]*Table7[[#This Row],[Kf]]*(((INDEX(Table4[Velocity (m/s)],MATCH(Table7[[#This Row],[Segment]],Table4[Segment],0)))^2)/2))</f>
        <v/>
      </c>
      <c r="AF1806" s="82" t="str">
        <f>Table4[[#This Row],[Segment]]</f>
        <v/>
      </c>
      <c r="AG1806" s="75"/>
      <c r="AH1806" s="82" t="str">
        <f>IF(Table5[[#This Row],[Segment]]="","",AG1806-Table4[[#This Row],[Total Pressure Drop (kPa)]])</f>
        <v/>
      </c>
    </row>
    <row r="1807" spans="1:34" x14ac:dyDescent="0.25">
      <c r="A1807" s="95" t="str">
        <f>IF('Set Up'!A1804="","",'Set Up'!A1804)</f>
        <v/>
      </c>
      <c r="B1807" s="75" t="s">
        <v>81</v>
      </c>
      <c r="C1807" s="85"/>
      <c r="D1807" s="86" t="str">
        <f>IF(Table4[[#This Row],[Diameter (in)]]="","",(((CONVERT(Table4[[#This Row],[Diameter (in)]],"in","m"))/2)^2)*PI())</f>
        <v/>
      </c>
      <c r="E1807" s="87" t="str">
        <f>IF(Table4[[#This Row],[Area (m2)]]="","",$D$4/Table4[[#This Row],[Area (m2)]])</f>
        <v/>
      </c>
      <c r="F1807" s="85">
        <f t="shared" si="28"/>
        <v>4.6951999999999998</v>
      </c>
      <c r="G1807" s="88" t="str">
        <f>IF(Table4[[#This Row],[Segment]]="","",(CONVERT(Table4[[#This Row],[Diameter (in)]],"in","m")*$B$4*Table4[[#This Row],[Velocity (m/s)]])/$C$4)</f>
        <v/>
      </c>
      <c r="H1807" s="96" t="str">
        <f>IF(Table4[[#This Row],[Segment]]="","",IF(Table4[[#This Row],[Teynold''s Number]]&gt;4000,"TURBULENT","LAMINAR"))</f>
        <v/>
      </c>
      <c r="I1807" s="86" t="str">
        <f>IF(Table4[[#This Row],[Segment]]="","",INDEX(Data!C1804:C1818,MATCH(Table4[Material],Data!B1804:B1818,0)))</f>
        <v/>
      </c>
      <c r="J1807" s="89" t="str">
        <f>IF(Table4[[#This Row],[ε (m)]]="","",Table4[[#This Row],[ε (m)]]/(CONVERT(Table4[[#This Row],[Diameter (in)]],"in","m")))</f>
        <v/>
      </c>
      <c r="K1807" s="96" t="str">
        <f>IF(Table4[[#This Row],[Regime]]="LAMINAR",16/Table4[[#This Row],[Teynold''s Number]],"-")</f>
        <v>-</v>
      </c>
      <c r="L1807" s="86"/>
      <c r="M1807" s="97" t="str">
        <f>IF(Table4[[#This Row],[Regime]]="TURBULENT",(((-4*LOG10(Table4[[#This Row],[ε/D]]/3.7+1.256/(Table4[[#This Row],[Teynold''s Number]]*SQRT(Table4[[#This Row],[f turbulent (guess)]]))))^-1)^2),"")</f>
        <v/>
      </c>
      <c r="N1807" s="91" t="str">
        <f>IF(Table4[[#This Row],[f turbulent]]="","",Table4[[#This Row],[f turbulent (guess)]]-Table4[[#This Row],[f turbulent]])</f>
        <v/>
      </c>
      <c r="O1807" s="87">
        <f>IF(Table4[[#This Row],[Segment]]="",0,IF(C1808="",0,IF(C1808&lt;=Table4[[#This Row],[Diameter (in)]],0,1-(D1807/D1808))))</f>
        <v>0</v>
      </c>
      <c r="P1807" s="92" t="str">
        <f>IF(Table4[[#This Row],[Segment]]="","",IF(C1807&gt;C1808,"",IF(C1808="",0.55,(0.55*(1-D1808/D1807)))))</f>
        <v/>
      </c>
      <c r="Q180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07" s="92" t="str">
        <f>IF(Table4[[#This Row],[Segment]]="","",IF(Table4[[#This Row],[Kexpansion]]="","0",((Table4[[#This Row],[Velocity (m/s)]]^2)/2)*Table4[[#This Row],[Kexpansion]]))</f>
        <v/>
      </c>
      <c r="S1807" s="92" t="str">
        <f>IF(Table4[[#This Row],[Segment]]="","",IF(Table4[[#This Row],[Kcontraction]]="","0",((Table4[[#This Row],[Velocity (m/s)]]^2)/2)*Table4[[#This Row],[Kcontraction]]))</f>
        <v/>
      </c>
      <c r="T1807" s="89" t="str">
        <f>IF(Table4[[#This Row],[Segment]]="","",SUMIF($Y$7:$Y$2000,Table4[[#This Row],[Segment]],$AD$7:$AD$2000))</f>
        <v/>
      </c>
      <c r="U1807" s="95" t="str">
        <f>IF(Table4[[#This Row],[Segment]]="","",Table4[[#This Row],[Hfriction (J/kg)]]+Table4[[#This Row],[Hexpansions (J/kg)]]+Table4[[#This Row],[Hcontractions (J/kg)]]+Table4[[#This Row],[Hf (J/kg)]])</f>
        <v/>
      </c>
      <c r="V1807" s="95" t="str">
        <f>IF(Table4[[#This Row],[Segment]]="","",Table4[[#This Row],[Total Friction Loss (J/kg)]]*Table3[Density (kg/m3)])</f>
        <v/>
      </c>
      <c r="W1807" s="95" t="str">
        <f>IF(Table4[[#This Row],[Segment]]="","",Table4[[#This Row],[Total Pressure Drop (Pa)]]/1000)</f>
        <v/>
      </c>
      <c r="Y1807" s="82" t="str">
        <f>IF('Set Up'!D2030="","",'Set Up'!D2030)</f>
        <v/>
      </c>
      <c r="Z1807" s="82" t="str">
        <f>IF('Set Up'!E2030="","",'Set Up'!E2030)</f>
        <v/>
      </c>
      <c r="AA1807" s="82" t="str">
        <f>IF('Set Up'!F2030="","",'Set Up'!F2030)</f>
        <v/>
      </c>
      <c r="AB1807" s="82" t="str">
        <f>IF('Set Up'!G2030="","",'Set Up'!G2030)</f>
        <v/>
      </c>
      <c r="AC1807" s="82" t="str">
        <f t="array" ref="AC1807">IF(Y1807="","",INDEX(Data!$G$4:$G$51,MATCH(Table7[[#This Row],[Fitting]]&amp;Table7[[#This Row],[Fitting Subtype]],Data!$E$4:$E$51&amp;Data!$F$4:$F$51,0)))</f>
        <v/>
      </c>
      <c r="AD1807" s="89" t="str">
        <f>IF(Table7[[#This Row],[Segment]]="","",Table7[[#This Row],[Quantity]]*Table7[[#This Row],[Kf]]*(((INDEX(Table4[Velocity (m/s)],MATCH(Table7[[#This Row],[Segment]],Table4[Segment],0)))^2)/2))</f>
        <v/>
      </c>
      <c r="AF1807" s="82" t="str">
        <f>Table4[[#This Row],[Segment]]</f>
        <v/>
      </c>
      <c r="AG1807" s="75"/>
      <c r="AH1807" s="82" t="str">
        <f>IF(Table5[[#This Row],[Segment]]="","",AG1807-Table4[[#This Row],[Total Pressure Drop (kPa)]])</f>
        <v/>
      </c>
    </row>
    <row r="1808" spans="1:34" x14ac:dyDescent="0.25">
      <c r="A1808" s="95" t="str">
        <f>IF('Set Up'!A1805="","",'Set Up'!A1805)</f>
        <v/>
      </c>
      <c r="B1808" s="75" t="s">
        <v>81</v>
      </c>
      <c r="C1808" s="85"/>
      <c r="D1808" s="86" t="str">
        <f>IF(Table4[[#This Row],[Diameter (in)]]="","",(((CONVERT(Table4[[#This Row],[Diameter (in)]],"in","m"))/2)^2)*PI())</f>
        <v/>
      </c>
      <c r="E1808" s="87" t="str">
        <f>IF(Table4[[#This Row],[Area (m2)]]="","",$D$4/Table4[[#This Row],[Area (m2)]])</f>
        <v/>
      </c>
      <c r="F1808" s="85">
        <f t="shared" si="28"/>
        <v>4.6951999999999998</v>
      </c>
      <c r="G1808" s="88" t="str">
        <f>IF(Table4[[#This Row],[Segment]]="","",(CONVERT(Table4[[#This Row],[Diameter (in)]],"in","m")*$B$4*Table4[[#This Row],[Velocity (m/s)]])/$C$4)</f>
        <v/>
      </c>
      <c r="H1808" s="96" t="str">
        <f>IF(Table4[[#This Row],[Segment]]="","",IF(Table4[[#This Row],[Teynold''s Number]]&gt;4000,"TURBULENT","LAMINAR"))</f>
        <v/>
      </c>
      <c r="I1808" s="86" t="str">
        <f>IF(Table4[[#This Row],[Segment]]="","",INDEX(Data!C1805:C1819,MATCH(Table4[Material],Data!B1805:B1819,0)))</f>
        <v/>
      </c>
      <c r="J1808" s="89" t="str">
        <f>IF(Table4[[#This Row],[ε (m)]]="","",Table4[[#This Row],[ε (m)]]/(CONVERT(Table4[[#This Row],[Diameter (in)]],"in","m")))</f>
        <v/>
      </c>
      <c r="K1808" s="96" t="str">
        <f>IF(Table4[[#This Row],[Regime]]="LAMINAR",16/Table4[[#This Row],[Teynold''s Number]],"-")</f>
        <v>-</v>
      </c>
      <c r="L1808" s="86"/>
      <c r="M1808" s="97" t="str">
        <f>IF(Table4[[#This Row],[Regime]]="TURBULENT",(((-4*LOG10(Table4[[#This Row],[ε/D]]/3.7+1.256/(Table4[[#This Row],[Teynold''s Number]]*SQRT(Table4[[#This Row],[f turbulent (guess)]]))))^-1)^2),"")</f>
        <v/>
      </c>
      <c r="N1808" s="91" t="str">
        <f>IF(Table4[[#This Row],[f turbulent]]="","",Table4[[#This Row],[f turbulent (guess)]]-Table4[[#This Row],[f turbulent]])</f>
        <v/>
      </c>
      <c r="O1808" s="87">
        <f>IF(Table4[[#This Row],[Segment]]="",0,IF(C1809="",0,IF(C1809&lt;=Table4[[#This Row],[Diameter (in)]],0,1-(D1808/D1809))))</f>
        <v>0</v>
      </c>
      <c r="P1808" s="92" t="str">
        <f>IF(Table4[[#This Row],[Segment]]="","",IF(C1808&gt;C1809,"",IF(C1809="",0.55,(0.55*(1-D1809/D1808)))))</f>
        <v/>
      </c>
      <c r="Q180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08" s="92" t="str">
        <f>IF(Table4[[#This Row],[Segment]]="","",IF(Table4[[#This Row],[Kexpansion]]="","0",((Table4[[#This Row],[Velocity (m/s)]]^2)/2)*Table4[[#This Row],[Kexpansion]]))</f>
        <v/>
      </c>
      <c r="S1808" s="92" t="str">
        <f>IF(Table4[[#This Row],[Segment]]="","",IF(Table4[[#This Row],[Kcontraction]]="","0",((Table4[[#This Row],[Velocity (m/s)]]^2)/2)*Table4[[#This Row],[Kcontraction]]))</f>
        <v/>
      </c>
      <c r="T1808" s="89" t="str">
        <f>IF(Table4[[#This Row],[Segment]]="","",SUMIF($Y$7:$Y$2000,Table4[[#This Row],[Segment]],$AD$7:$AD$2000))</f>
        <v/>
      </c>
      <c r="U1808" s="95" t="str">
        <f>IF(Table4[[#This Row],[Segment]]="","",Table4[[#This Row],[Hfriction (J/kg)]]+Table4[[#This Row],[Hexpansions (J/kg)]]+Table4[[#This Row],[Hcontractions (J/kg)]]+Table4[[#This Row],[Hf (J/kg)]])</f>
        <v/>
      </c>
      <c r="V1808" s="95" t="str">
        <f>IF(Table4[[#This Row],[Segment]]="","",Table4[[#This Row],[Total Friction Loss (J/kg)]]*Table3[Density (kg/m3)])</f>
        <v/>
      </c>
      <c r="W1808" s="95" t="str">
        <f>IF(Table4[[#This Row],[Segment]]="","",Table4[[#This Row],[Total Pressure Drop (Pa)]]/1000)</f>
        <v/>
      </c>
      <c r="Y1808" s="82" t="str">
        <f>IF('Set Up'!D2031="","",'Set Up'!D2031)</f>
        <v/>
      </c>
      <c r="Z1808" s="82" t="str">
        <f>IF('Set Up'!E2031="","",'Set Up'!E2031)</f>
        <v/>
      </c>
      <c r="AA1808" s="82" t="str">
        <f>IF('Set Up'!F2031="","",'Set Up'!F2031)</f>
        <v/>
      </c>
      <c r="AB1808" s="82" t="str">
        <f>IF('Set Up'!G2031="","",'Set Up'!G2031)</f>
        <v/>
      </c>
      <c r="AC1808" s="82" t="str">
        <f t="array" ref="AC1808">IF(Y1808="","",INDEX(Data!$G$4:$G$51,MATCH(Table7[[#This Row],[Fitting]]&amp;Table7[[#This Row],[Fitting Subtype]],Data!$E$4:$E$51&amp;Data!$F$4:$F$51,0)))</f>
        <v/>
      </c>
      <c r="AD1808" s="89" t="str">
        <f>IF(Table7[[#This Row],[Segment]]="","",Table7[[#This Row],[Quantity]]*Table7[[#This Row],[Kf]]*(((INDEX(Table4[Velocity (m/s)],MATCH(Table7[[#This Row],[Segment]],Table4[Segment],0)))^2)/2))</f>
        <v/>
      </c>
      <c r="AF1808" s="82" t="str">
        <f>Table4[[#This Row],[Segment]]</f>
        <v/>
      </c>
      <c r="AG1808" s="75"/>
      <c r="AH1808" s="82" t="str">
        <f>IF(Table5[[#This Row],[Segment]]="","",AG1808-Table4[[#This Row],[Total Pressure Drop (kPa)]])</f>
        <v/>
      </c>
    </row>
    <row r="1809" spans="1:34" x14ac:dyDescent="0.25">
      <c r="A1809" s="95" t="str">
        <f>IF('Set Up'!A1806="","",'Set Up'!A1806)</f>
        <v/>
      </c>
      <c r="B1809" s="75" t="s">
        <v>81</v>
      </c>
      <c r="C1809" s="85"/>
      <c r="D1809" s="86" t="str">
        <f>IF(Table4[[#This Row],[Diameter (in)]]="","",(((CONVERT(Table4[[#This Row],[Diameter (in)]],"in","m"))/2)^2)*PI())</f>
        <v/>
      </c>
      <c r="E1809" s="87" t="str">
        <f>IF(Table4[[#This Row],[Area (m2)]]="","",$D$4/Table4[[#This Row],[Area (m2)]])</f>
        <v/>
      </c>
      <c r="F1809" s="85">
        <f t="shared" si="28"/>
        <v>4.6951999999999998</v>
      </c>
      <c r="G1809" s="88" t="str">
        <f>IF(Table4[[#This Row],[Segment]]="","",(CONVERT(Table4[[#This Row],[Diameter (in)]],"in","m")*$B$4*Table4[[#This Row],[Velocity (m/s)]])/$C$4)</f>
        <v/>
      </c>
      <c r="H1809" s="96" t="str">
        <f>IF(Table4[[#This Row],[Segment]]="","",IF(Table4[[#This Row],[Teynold''s Number]]&gt;4000,"TURBULENT","LAMINAR"))</f>
        <v/>
      </c>
      <c r="I1809" s="86" t="str">
        <f>IF(Table4[[#This Row],[Segment]]="","",INDEX(Data!C1806:C1820,MATCH(Table4[Material],Data!B1806:B1820,0)))</f>
        <v/>
      </c>
      <c r="J1809" s="89" t="str">
        <f>IF(Table4[[#This Row],[ε (m)]]="","",Table4[[#This Row],[ε (m)]]/(CONVERT(Table4[[#This Row],[Diameter (in)]],"in","m")))</f>
        <v/>
      </c>
      <c r="K1809" s="96" t="str">
        <f>IF(Table4[[#This Row],[Regime]]="LAMINAR",16/Table4[[#This Row],[Teynold''s Number]],"-")</f>
        <v>-</v>
      </c>
      <c r="L1809" s="86"/>
      <c r="M1809" s="97" t="str">
        <f>IF(Table4[[#This Row],[Regime]]="TURBULENT",(((-4*LOG10(Table4[[#This Row],[ε/D]]/3.7+1.256/(Table4[[#This Row],[Teynold''s Number]]*SQRT(Table4[[#This Row],[f turbulent (guess)]]))))^-1)^2),"")</f>
        <v/>
      </c>
      <c r="N1809" s="91" t="str">
        <f>IF(Table4[[#This Row],[f turbulent]]="","",Table4[[#This Row],[f turbulent (guess)]]-Table4[[#This Row],[f turbulent]])</f>
        <v/>
      </c>
      <c r="O1809" s="87">
        <f>IF(Table4[[#This Row],[Segment]]="",0,IF(C1810="",0,IF(C1810&lt;=Table4[[#This Row],[Diameter (in)]],0,1-(D1809/D1810))))</f>
        <v>0</v>
      </c>
      <c r="P1809" s="92" t="str">
        <f>IF(Table4[[#This Row],[Segment]]="","",IF(C1809&gt;C1810,"",IF(C1810="",0.55,(0.55*(1-D1810/D1809)))))</f>
        <v/>
      </c>
      <c r="Q180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09" s="92" t="str">
        <f>IF(Table4[[#This Row],[Segment]]="","",IF(Table4[[#This Row],[Kexpansion]]="","0",((Table4[[#This Row],[Velocity (m/s)]]^2)/2)*Table4[[#This Row],[Kexpansion]]))</f>
        <v/>
      </c>
      <c r="S1809" s="92" t="str">
        <f>IF(Table4[[#This Row],[Segment]]="","",IF(Table4[[#This Row],[Kcontraction]]="","0",((Table4[[#This Row],[Velocity (m/s)]]^2)/2)*Table4[[#This Row],[Kcontraction]]))</f>
        <v/>
      </c>
      <c r="T1809" s="89" t="str">
        <f>IF(Table4[[#This Row],[Segment]]="","",SUMIF($Y$7:$Y$2000,Table4[[#This Row],[Segment]],$AD$7:$AD$2000))</f>
        <v/>
      </c>
      <c r="U1809" s="95" t="str">
        <f>IF(Table4[[#This Row],[Segment]]="","",Table4[[#This Row],[Hfriction (J/kg)]]+Table4[[#This Row],[Hexpansions (J/kg)]]+Table4[[#This Row],[Hcontractions (J/kg)]]+Table4[[#This Row],[Hf (J/kg)]])</f>
        <v/>
      </c>
      <c r="V1809" s="95" t="str">
        <f>IF(Table4[[#This Row],[Segment]]="","",Table4[[#This Row],[Total Friction Loss (J/kg)]]*Table3[Density (kg/m3)])</f>
        <v/>
      </c>
      <c r="W1809" s="95" t="str">
        <f>IF(Table4[[#This Row],[Segment]]="","",Table4[[#This Row],[Total Pressure Drop (Pa)]]/1000)</f>
        <v/>
      </c>
      <c r="Y1809" s="82" t="str">
        <f>IF('Set Up'!D2032="","",'Set Up'!D2032)</f>
        <v/>
      </c>
      <c r="Z1809" s="82" t="str">
        <f>IF('Set Up'!E2032="","",'Set Up'!E2032)</f>
        <v/>
      </c>
      <c r="AA1809" s="82" t="str">
        <f>IF('Set Up'!F2032="","",'Set Up'!F2032)</f>
        <v/>
      </c>
      <c r="AB1809" s="82" t="str">
        <f>IF('Set Up'!G2032="","",'Set Up'!G2032)</f>
        <v/>
      </c>
      <c r="AC1809" s="82" t="str">
        <f t="array" ref="AC1809">IF(Y1809="","",INDEX(Data!$G$4:$G$51,MATCH(Table7[[#This Row],[Fitting]]&amp;Table7[[#This Row],[Fitting Subtype]],Data!$E$4:$E$51&amp;Data!$F$4:$F$51,0)))</f>
        <v/>
      </c>
      <c r="AD1809" s="89" t="str">
        <f>IF(Table7[[#This Row],[Segment]]="","",Table7[[#This Row],[Quantity]]*Table7[[#This Row],[Kf]]*(((INDEX(Table4[Velocity (m/s)],MATCH(Table7[[#This Row],[Segment]],Table4[Segment],0)))^2)/2))</f>
        <v/>
      </c>
      <c r="AF1809" s="82" t="str">
        <f>Table4[[#This Row],[Segment]]</f>
        <v/>
      </c>
      <c r="AG1809" s="75"/>
      <c r="AH1809" s="82" t="str">
        <f>IF(Table5[[#This Row],[Segment]]="","",AG1809-Table4[[#This Row],[Total Pressure Drop (kPa)]])</f>
        <v/>
      </c>
    </row>
    <row r="1810" spans="1:34" x14ac:dyDescent="0.25">
      <c r="A1810" s="95" t="str">
        <f>IF('Set Up'!A1807="","",'Set Up'!A1807)</f>
        <v/>
      </c>
      <c r="B1810" s="75" t="s">
        <v>81</v>
      </c>
      <c r="C1810" s="85"/>
      <c r="D1810" s="86" t="str">
        <f>IF(Table4[[#This Row],[Diameter (in)]]="","",(((CONVERT(Table4[[#This Row],[Diameter (in)]],"in","m"))/2)^2)*PI())</f>
        <v/>
      </c>
      <c r="E1810" s="87" t="str">
        <f>IF(Table4[[#This Row],[Area (m2)]]="","",$D$4/Table4[[#This Row],[Area (m2)]])</f>
        <v/>
      </c>
      <c r="F1810" s="85">
        <f t="shared" si="28"/>
        <v>4.6951999999999998</v>
      </c>
      <c r="G1810" s="88" t="str">
        <f>IF(Table4[[#This Row],[Segment]]="","",(CONVERT(Table4[[#This Row],[Diameter (in)]],"in","m")*$B$4*Table4[[#This Row],[Velocity (m/s)]])/$C$4)</f>
        <v/>
      </c>
      <c r="H1810" s="96" t="str">
        <f>IF(Table4[[#This Row],[Segment]]="","",IF(Table4[[#This Row],[Teynold''s Number]]&gt;4000,"TURBULENT","LAMINAR"))</f>
        <v/>
      </c>
      <c r="I1810" s="86" t="str">
        <f>IF(Table4[[#This Row],[Segment]]="","",INDEX(Data!C1807:C1821,MATCH(Table4[Material],Data!B1807:B1821,0)))</f>
        <v/>
      </c>
      <c r="J1810" s="89" t="str">
        <f>IF(Table4[[#This Row],[ε (m)]]="","",Table4[[#This Row],[ε (m)]]/(CONVERT(Table4[[#This Row],[Diameter (in)]],"in","m")))</f>
        <v/>
      </c>
      <c r="K1810" s="96" t="str">
        <f>IF(Table4[[#This Row],[Regime]]="LAMINAR",16/Table4[[#This Row],[Teynold''s Number]],"-")</f>
        <v>-</v>
      </c>
      <c r="L1810" s="86"/>
      <c r="M1810" s="97" t="str">
        <f>IF(Table4[[#This Row],[Regime]]="TURBULENT",(((-4*LOG10(Table4[[#This Row],[ε/D]]/3.7+1.256/(Table4[[#This Row],[Teynold''s Number]]*SQRT(Table4[[#This Row],[f turbulent (guess)]]))))^-1)^2),"")</f>
        <v/>
      </c>
      <c r="N1810" s="91" t="str">
        <f>IF(Table4[[#This Row],[f turbulent]]="","",Table4[[#This Row],[f turbulent (guess)]]-Table4[[#This Row],[f turbulent]])</f>
        <v/>
      </c>
      <c r="O1810" s="87">
        <f>IF(Table4[[#This Row],[Segment]]="",0,IF(C1811="",0,IF(C1811&lt;=Table4[[#This Row],[Diameter (in)]],0,1-(D1810/D1811))))</f>
        <v>0</v>
      </c>
      <c r="P1810" s="92" t="str">
        <f>IF(Table4[[#This Row],[Segment]]="","",IF(C1810&gt;C1811,"",IF(C1811="",0.55,(0.55*(1-D1811/D1810)))))</f>
        <v/>
      </c>
      <c r="Q181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10" s="92" t="str">
        <f>IF(Table4[[#This Row],[Segment]]="","",IF(Table4[[#This Row],[Kexpansion]]="","0",((Table4[[#This Row],[Velocity (m/s)]]^2)/2)*Table4[[#This Row],[Kexpansion]]))</f>
        <v/>
      </c>
      <c r="S1810" s="92" t="str">
        <f>IF(Table4[[#This Row],[Segment]]="","",IF(Table4[[#This Row],[Kcontraction]]="","0",((Table4[[#This Row],[Velocity (m/s)]]^2)/2)*Table4[[#This Row],[Kcontraction]]))</f>
        <v/>
      </c>
      <c r="T1810" s="89" t="str">
        <f>IF(Table4[[#This Row],[Segment]]="","",SUMIF($Y$7:$Y$2000,Table4[[#This Row],[Segment]],$AD$7:$AD$2000))</f>
        <v/>
      </c>
      <c r="U1810" s="95" t="str">
        <f>IF(Table4[[#This Row],[Segment]]="","",Table4[[#This Row],[Hfriction (J/kg)]]+Table4[[#This Row],[Hexpansions (J/kg)]]+Table4[[#This Row],[Hcontractions (J/kg)]]+Table4[[#This Row],[Hf (J/kg)]])</f>
        <v/>
      </c>
      <c r="V1810" s="95" t="str">
        <f>IF(Table4[[#This Row],[Segment]]="","",Table4[[#This Row],[Total Friction Loss (J/kg)]]*Table3[Density (kg/m3)])</f>
        <v/>
      </c>
      <c r="W1810" s="95" t="str">
        <f>IF(Table4[[#This Row],[Segment]]="","",Table4[[#This Row],[Total Pressure Drop (Pa)]]/1000)</f>
        <v/>
      </c>
      <c r="Y1810" s="82" t="str">
        <f>IF('Set Up'!D2033="","",'Set Up'!D2033)</f>
        <v/>
      </c>
      <c r="Z1810" s="82" t="str">
        <f>IF('Set Up'!E2033="","",'Set Up'!E2033)</f>
        <v/>
      </c>
      <c r="AA1810" s="82" t="str">
        <f>IF('Set Up'!F2033="","",'Set Up'!F2033)</f>
        <v/>
      </c>
      <c r="AB1810" s="82" t="str">
        <f>IF('Set Up'!G2033="","",'Set Up'!G2033)</f>
        <v/>
      </c>
      <c r="AC1810" s="82" t="str">
        <f t="array" ref="AC1810">IF(Y1810="","",INDEX(Data!$G$4:$G$51,MATCH(Table7[[#This Row],[Fitting]]&amp;Table7[[#This Row],[Fitting Subtype]],Data!$E$4:$E$51&amp;Data!$F$4:$F$51,0)))</f>
        <v/>
      </c>
      <c r="AD1810" s="89" t="str">
        <f>IF(Table7[[#This Row],[Segment]]="","",Table7[[#This Row],[Quantity]]*Table7[[#This Row],[Kf]]*(((INDEX(Table4[Velocity (m/s)],MATCH(Table7[[#This Row],[Segment]],Table4[Segment],0)))^2)/2))</f>
        <v/>
      </c>
      <c r="AF1810" s="82" t="str">
        <f>Table4[[#This Row],[Segment]]</f>
        <v/>
      </c>
      <c r="AG1810" s="75"/>
      <c r="AH1810" s="82" t="str">
        <f>IF(Table5[[#This Row],[Segment]]="","",AG1810-Table4[[#This Row],[Total Pressure Drop (kPa)]])</f>
        <v/>
      </c>
    </row>
    <row r="1811" spans="1:34" x14ac:dyDescent="0.25">
      <c r="A1811" s="95" t="str">
        <f>IF('Set Up'!A1808="","",'Set Up'!A1808)</f>
        <v/>
      </c>
      <c r="B1811" s="75" t="s">
        <v>81</v>
      </c>
      <c r="C1811" s="85"/>
      <c r="D1811" s="86" t="str">
        <f>IF(Table4[[#This Row],[Diameter (in)]]="","",(((CONVERT(Table4[[#This Row],[Diameter (in)]],"in","m"))/2)^2)*PI())</f>
        <v/>
      </c>
      <c r="E1811" s="87" t="str">
        <f>IF(Table4[[#This Row],[Area (m2)]]="","",$D$4/Table4[[#This Row],[Area (m2)]])</f>
        <v/>
      </c>
      <c r="F1811" s="85">
        <f t="shared" si="28"/>
        <v>4.6951999999999998</v>
      </c>
      <c r="G1811" s="88" t="str">
        <f>IF(Table4[[#This Row],[Segment]]="","",(CONVERT(Table4[[#This Row],[Diameter (in)]],"in","m")*$B$4*Table4[[#This Row],[Velocity (m/s)]])/$C$4)</f>
        <v/>
      </c>
      <c r="H1811" s="96" t="str">
        <f>IF(Table4[[#This Row],[Segment]]="","",IF(Table4[[#This Row],[Teynold''s Number]]&gt;4000,"TURBULENT","LAMINAR"))</f>
        <v/>
      </c>
      <c r="I1811" s="86" t="str">
        <f>IF(Table4[[#This Row],[Segment]]="","",INDEX(Data!C1808:C1822,MATCH(Table4[Material],Data!B1808:B1822,0)))</f>
        <v/>
      </c>
      <c r="J1811" s="89" t="str">
        <f>IF(Table4[[#This Row],[ε (m)]]="","",Table4[[#This Row],[ε (m)]]/(CONVERT(Table4[[#This Row],[Diameter (in)]],"in","m")))</f>
        <v/>
      </c>
      <c r="K1811" s="96" t="str">
        <f>IF(Table4[[#This Row],[Regime]]="LAMINAR",16/Table4[[#This Row],[Teynold''s Number]],"-")</f>
        <v>-</v>
      </c>
      <c r="L1811" s="86"/>
      <c r="M1811" s="97" t="str">
        <f>IF(Table4[[#This Row],[Regime]]="TURBULENT",(((-4*LOG10(Table4[[#This Row],[ε/D]]/3.7+1.256/(Table4[[#This Row],[Teynold''s Number]]*SQRT(Table4[[#This Row],[f turbulent (guess)]]))))^-1)^2),"")</f>
        <v/>
      </c>
      <c r="N1811" s="91" t="str">
        <f>IF(Table4[[#This Row],[f turbulent]]="","",Table4[[#This Row],[f turbulent (guess)]]-Table4[[#This Row],[f turbulent]])</f>
        <v/>
      </c>
      <c r="O1811" s="87">
        <f>IF(Table4[[#This Row],[Segment]]="",0,IF(C1812="",0,IF(C1812&lt;=Table4[[#This Row],[Diameter (in)]],0,1-(D1811/D1812))))</f>
        <v>0</v>
      </c>
      <c r="P1811" s="92" t="str">
        <f>IF(Table4[[#This Row],[Segment]]="","",IF(C1811&gt;C1812,"",IF(C1812="",0.55,(0.55*(1-D1812/D1811)))))</f>
        <v/>
      </c>
      <c r="Q181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11" s="92" t="str">
        <f>IF(Table4[[#This Row],[Segment]]="","",IF(Table4[[#This Row],[Kexpansion]]="","0",((Table4[[#This Row],[Velocity (m/s)]]^2)/2)*Table4[[#This Row],[Kexpansion]]))</f>
        <v/>
      </c>
      <c r="S1811" s="92" t="str">
        <f>IF(Table4[[#This Row],[Segment]]="","",IF(Table4[[#This Row],[Kcontraction]]="","0",((Table4[[#This Row],[Velocity (m/s)]]^2)/2)*Table4[[#This Row],[Kcontraction]]))</f>
        <v/>
      </c>
      <c r="T1811" s="89" t="str">
        <f>IF(Table4[[#This Row],[Segment]]="","",SUMIF($Y$7:$Y$2000,Table4[[#This Row],[Segment]],$AD$7:$AD$2000))</f>
        <v/>
      </c>
      <c r="U1811" s="95" t="str">
        <f>IF(Table4[[#This Row],[Segment]]="","",Table4[[#This Row],[Hfriction (J/kg)]]+Table4[[#This Row],[Hexpansions (J/kg)]]+Table4[[#This Row],[Hcontractions (J/kg)]]+Table4[[#This Row],[Hf (J/kg)]])</f>
        <v/>
      </c>
      <c r="V1811" s="95" t="str">
        <f>IF(Table4[[#This Row],[Segment]]="","",Table4[[#This Row],[Total Friction Loss (J/kg)]]*Table3[Density (kg/m3)])</f>
        <v/>
      </c>
      <c r="W1811" s="95" t="str">
        <f>IF(Table4[[#This Row],[Segment]]="","",Table4[[#This Row],[Total Pressure Drop (Pa)]]/1000)</f>
        <v/>
      </c>
      <c r="Y1811" s="82" t="str">
        <f>IF('Set Up'!D2034="","",'Set Up'!D2034)</f>
        <v/>
      </c>
      <c r="Z1811" s="82" t="str">
        <f>IF('Set Up'!E2034="","",'Set Up'!E2034)</f>
        <v/>
      </c>
      <c r="AA1811" s="82" t="str">
        <f>IF('Set Up'!F2034="","",'Set Up'!F2034)</f>
        <v/>
      </c>
      <c r="AB1811" s="82" t="str">
        <f>IF('Set Up'!G2034="","",'Set Up'!G2034)</f>
        <v/>
      </c>
      <c r="AC1811" s="82" t="str">
        <f t="array" ref="AC1811">IF(Y1811="","",INDEX(Data!$G$4:$G$51,MATCH(Table7[[#This Row],[Fitting]]&amp;Table7[[#This Row],[Fitting Subtype]],Data!$E$4:$E$51&amp;Data!$F$4:$F$51,0)))</f>
        <v/>
      </c>
      <c r="AD1811" s="89" t="str">
        <f>IF(Table7[[#This Row],[Segment]]="","",Table7[[#This Row],[Quantity]]*Table7[[#This Row],[Kf]]*(((INDEX(Table4[Velocity (m/s)],MATCH(Table7[[#This Row],[Segment]],Table4[Segment],0)))^2)/2))</f>
        <v/>
      </c>
      <c r="AF1811" s="82" t="str">
        <f>Table4[[#This Row],[Segment]]</f>
        <v/>
      </c>
      <c r="AG1811" s="75"/>
      <c r="AH1811" s="82" t="str">
        <f>IF(Table5[[#This Row],[Segment]]="","",AG1811-Table4[[#This Row],[Total Pressure Drop (kPa)]])</f>
        <v/>
      </c>
    </row>
    <row r="1812" spans="1:34" x14ac:dyDescent="0.25">
      <c r="A1812" s="95" t="str">
        <f>IF('Set Up'!A1809="","",'Set Up'!A1809)</f>
        <v/>
      </c>
      <c r="B1812" s="75" t="s">
        <v>81</v>
      </c>
      <c r="C1812" s="85"/>
      <c r="D1812" s="86" t="str">
        <f>IF(Table4[[#This Row],[Diameter (in)]]="","",(((CONVERT(Table4[[#This Row],[Diameter (in)]],"in","m"))/2)^2)*PI())</f>
        <v/>
      </c>
      <c r="E1812" s="87" t="str">
        <f>IF(Table4[[#This Row],[Area (m2)]]="","",$D$4/Table4[[#This Row],[Area (m2)]])</f>
        <v/>
      </c>
      <c r="F1812" s="85">
        <f t="shared" si="28"/>
        <v>4.6951999999999998</v>
      </c>
      <c r="G1812" s="88" t="str">
        <f>IF(Table4[[#This Row],[Segment]]="","",(CONVERT(Table4[[#This Row],[Diameter (in)]],"in","m")*$B$4*Table4[[#This Row],[Velocity (m/s)]])/$C$4)</f>
        <v/>
      </c>
      <c r="H1812" s="96" t="str">
        <f>IF(Table4[[#This Row],[Segment]]="","",IF(Table4[[#This Row],[Teynold''s Number]]&gt;4000,"TURBULENT","LAMINAR"))</f>
        <v/>
      </c>
      <c r="I1812" s="86" t="str">
        <f>IF(Table4[[#This Row],[Segment]]="","",INDEX(Data!C1809:C1823,MATCH(Table4[Material],Data!B1809:B1823,0)))</f>
        <v/>
      </c>
      <c r="J1812" s="89" t="str">
        <f>IF(Table4[[#This Row],[ε (m)]]="","",Table4[[#This Row],[ε (m)]]/(CONVERT(Table4[[#This Row],[Diameter (in)]],"in","m")))</f>
        <v/>
      </c>
      <c r="K1812" s="96" t="str">
        <f>IF(Table4[[#This Row],[Regime]]="LAMINAR",16/Table4[[#This Row],[Teynold''s Number]],"-")</f>
        <v>-</v>
      </c>
      <c r="L1812" s="86"/>
      <c r="M1812" s="97" t="str">
        <f>IF(Table4[[#This Row],[Regime]]="TURBULENT",(((-4*LOG10(Table4[[#This Row],[ε/D]]/3.7+1.256/(Table4[[#This Row],[Teynold''s Number]]*SQRT(Table4[[#This Row],[f turbulent (guess)]]))))^-1)^2),"")</f>
        <v/>
      </c>
      <c r="N1812" s="91" t="str">
        <f>IF(Table4[[#This Row],[f turbulent]]="","",Table4[[#This Row],[f turbulent (guess)]]-Table4[[#This Row],[f turbulent]])</f>
        <v/>
      </c>
      <c r="O1812" s="87">
        <f>IF(Table4[[#This Row],[Segment]]="",0,IF(C1813="",0,IF(C1813&lt;=Table4[[#This Row],[Diameter (in)]],0,1-(D1812/D1813))))</f>
        <v>0</v>
      </c>
      <c r="P1812" s="92" t="str">
        <f>IF(Table4[[#This Row],[Segment]]="","",IF(C1812&gt;C1813,"",IF(C1813="",0.55,(0.55*(1-D1813/D1812)))))</f>
        <v/>
      </c>
      <c r="Q181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12" s="92" t="str">
        <f>IF(Table4[[#This Row],[Segment]]="","",IF(Table4[[#This Row],[Kexpansion]]="","0",((Table4[[#This Row],[Velocity (m/s)]]^2)/2)*Table4[[#This Row],[Kexpansion]]))</f>
        <v/>
      </c>
      <c r="S1812" s="92" t="str">
        <f>IF(Table4[[#This Row],[Segment]]="","",IF(Table4[[#This Row],[Kcontraction]]="","0",((Table4[[#This Row],[Velocity (m/s)]]^2)/2)*Table4[[#This Row],[Kcontraction]]))</f>
        <v/>
      </c>
      <c r="T1812" s="89" t="str">
        <f>IF(Table4[[#This Row],[Segment]]="","",SUMIF($Y$7:$Y$2000,Table4[[#This Row],[Segment]],$AD$7:$AD$2000))</f>
        <v/>
      </c>
      <c r="U1812" s="95" t="str">
        <f>IF(Table4[[#This Row],[Segment]]="","",Table4[[#This Row],[Hfriction (J/kg)]]+Table4[[#This Row],[Hexpansions (J/kg)]]+Table4[[#This Row],[Hcontractions (J/kg)]]+Table4[[#This Row],[Hf (J/kg)]])</f>
        <v/>
      </c>
      <c r="V1812" s="95" t="str">
        <f>IF(Table4[[#This Row],[Segment]]="","",Table4[[#This Row],[Total Friction Loss (J/kg)]]*Table3[Density (kg/m3)])</f>
        <v/>
      </c>
      <c r="W1812" s="95" t="str">
        <f>IF(Table4[[#This Row],[Segment]]="","",Table4[[#This Row],[Total Pressure Drop (Pa)]]/1000)</f>
        <v/>
      </c>
      <c r="Y1812" s="82" t="str">
        <f>IF('Set Up'!D2035="","",'Set Up'!D2035)</f>
        <v/>
      </c>
      <c r="Z1812" s="82" t="str">
        <f>IF('Set Up'!E2035="","",'Set Up'!E2035)</f>
        <v/>
      </c>
      <c r="AA1812" s="82" t="str">
        <f>IF('Set Up'!F2035="","",'Set Up'!F2035)</f>
        <v/>
      </c>
      <c r="AB1812" s="82" t="str">
        <f>IF('Set Up'!G2035="","",'Set Up'!G2035)</f>
        <v/>
      </c>
      <c r="AC1812" s="82" t="str">
        <f t="array" ref="AC1812">IF(Y1812="","",INDEX(Data!$G$4:$G$51,MATCH(Table7[[#This Row],[Fitting]]&amp;Table7[[#This Row],[Fitting Subtype]],Data!$E$4:$E$51&amp;Data!$F$4:$F$51,0)))</f>
        <v/>
      </c>
      <c r="AD1812" s="89" t="str">
        <f>IF(Table7[[#This Row],[Segment]]="","",Table7[[#This Row],[Quantity]]*Table7[[#This Row],[Kf]]*(((INDEX(Table4[Velocity (m/s)],MATCH(Table7[[#This Row],[Segment]],Table4[Segment],0)))^2)/2))</f>
        <v/>
      </c>
      <c r="AF1812" s="82" t="str">
        <f>Table4[[#This Row],[Segment]]</f>
        <v/>
      </c>
      <c r="AG1812" s="75"/>
      <c r="AH1812" s="82" t="str">
        <f>IF(Table5[[#This Row],[Segment]]="","",AG1812-Table4[[#This Row],[Total Pressure Drop (kPa)]])</f>
        <v/>
      </c>
    </row>
    <row r="1813" spans="1:34" x14ac:dyDescent="0.25">
      <c r="A1813" s="95" t="str">
        <f>IF('Set Up'!A1810="","",'Set Up'!A1810)</f>
        <v/>
      </c>
      <c r="B1813" s="75" t="s">
        <v>81</v>
      </c>
      <c r="C1813" s="85"/>
      <c r="D1813" s="86" t="str">
        <f>IF(Table4[[#This Row],[Diameter (in)]]="","",(((CONVERT(Table4[[#This Row],[Diameter (in)]],"in","m"))/2)^2)*PI())</f>
        <v/>
      </c>
      <c r="E1813" s="87" t="str">
        <f>IF(Table4[[#This Row],[Area (m2)]]="","",$D$4/Table4[[#This Row],[Area (m2)]])</f>
        <v/>
      </c>
      <c r="F1813" s="85">
        <f t="shared" si="28"/>
        <v>4.6951999999999998</v>
      </c>
      <c r="G1813" s="88" t="str">
        <f>IF(Table4[[#This Row],[Segment]]="","",(CONVERT(Table4[[#This Row],[Diameter (in)]],"in","m")*$B$4*Table4[[#This Row],[Velocity (m/s)]])/$C$4)</f>
        <v/>
      </c>
      <c r="H1813" s="96" t="str">
        <f>IF(Table4[[#This Row],[Segment]]="","",IF(Table4[[#This Row],[Teynold''s Number]]&gt;4000,"TURBULENT","LAMINAR"))</f>
        <v/>
      </c>
      <c r="I1813" s="86" t="str">
        <f>IF(Table4[[#This Row],[Segment]]="","",INDEX(Data!C1810:C1824,MATCH(Table4[Material],Data!B1810:B1824,0)))</f>
        <v/>
      </c>
      <c r="J1813" s="89" t="str">
        <f>IF(Table4[[#This Row],[ε (m)]]="","",Table4[[#This Row],[ε (m)]]/(CONVERT(Table4[[#This Row],[Diameter (in)]],"in","m")))</f>
        <v/>
      </c>
      <c r="K1813" s="96" t="str">
        <f>IF(Table4[[#This Row],[Regime]]="LAMINAR",16/Table4[[#This Row],[Teynold''s Number]],"-")</f>
        <v>-</v>
      </c>
      <c r="L1813" s="86"/>
      <c r="M1813" s="97" t="str">
        <f>IF(Table4[[#This Row],[Regime]]="TURBULENT",(((-4*LOG10(Table4[[#This Row],[ε/D]]/3.7+1.256/(Table4[[#This Row],[Teynold''s Number]]*SQRT(Table4[[#This Row],[f turbulent (guess)]]))))^-1)^2),"")</f>
        <v/>
      </c>
      <c r="N1813" s="91" t="str">
        <f>IF(Table4[[#This Row],[f turbulent]]="","",Table4[[#This Row],[f turbulent (guess)]]-Table4[[#This Row],[f turbulent]])</f>
        <v/>
      </c>
      <c r="O1813" s="87">
        <f>IF(Table4[[#This Row],[Segment]]="",0,IF(C1814="",0,IF(C1814&lt;=Table4[[#This Row],[Diameter (in)]],0,1-(D1813/D1814))))</f>
        <v>0</v>
      </c>
      <c r="P1813" s="92" t="str">
        <f>IF(Table4[[#This Row],[Segment]]="","",IF(C1813&gt;C1814,"",IF(C1814="",0.55,(0.55*(1-D1814/D1813)))))</f>
        <v/>
      </c>
      <c r="Q181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13" s="92" t="str">
        <f>IF(Table4[[#This Row],[Segment]]="","",IF(Table4[[#This Row],[Kexpansion]]="","0",((Table4[[#This Row],[Velocity (m/s)]]^2)/2)*Table4[[#This Row],[Kexpansion]]))</f>
        <v/>
      </c>
      <c r="S1813" s="92" t="str">
        <f>IF(Table4[[#This Row],[Segment]]="","",IF(Table4[[#This Row],[Kcontraction]]="","0",((Table4[[#This Row],[Velocity (m/s)]]^2)/2)*Table4[[#This Row],[Kcontraction]]))</f>
        <v/>
      </c>
      <c r="T1813" s="89" t="str">
        <f>IF(Table4[[#This Row],[Segment]]="","",SUMIF($Y$7:$Y$2000,Table4[[#This Row],[Segment]],$AD$7:$AD$2000))</f>
        <v/>
      </c>
      <c r="U1813" s="95" t="str">
        <f>IF(Table4[[#This Row],[Segment]]="","",Table4[[#This Row],[Hfriction (J/kg)]]+Table4[[#This Row],[Hexpansions (J/kg)]]+Table4[[#This Row],[Hcontractions (J/kg)]]+Table4[[#This Row],[Hf (J/kg)]])</f>
        <v/>
      </c>
      <c r="V1813" s="95" t="str">
        <f>IF(Table4[[#This Row],[Segment]]="","",Table4[[#This Row],[Total Friction Loss (J/kg)]]*Table3[Density (kg/m3)])</f>
        <v/>
      </c>
      <c r="W1813" s="95" t="str">
        <f>IF(Table4[[#This Row],[Segment]]="","",Table4[[#This Row],[Total Pressure Drop (Pa)]]/1000)</f>
        <v/>
      </c>
      <c r="Y1813" s="82" t="str">
        <f>IF('Set Up'!D2036="","",'Set Up'!D2036)</f>
        <v/>
      </c>
      <c r="Z1813" s="82" t="str">
        <f>IF('Set Up'!E2036="","",'Set Up'!E2036)</f>
        <v/>
      </c>
      <c r="AA1813" s="82" t="str">
        <f>IF('Set Up'!F2036="","",'Set Up'!F2036)</f>
        <v/>
      </c>
      <c r="AB1813" s="82" t="str">
        <f>IF('Set Up'!G2036="","",'Set Up'!G2036)</f>
        <v/>
      </c>
      <c r="AC1813" s="82" t="str">
        <f t="array" ref="AC1813">IF(Y1813="","",INDEX(Data!$G$4:$G$51,MATCH(Table7[[#This Row],[Fitting]]&amp;Table7[[#This Row],[Fitting Subtype]],Data!$E$4:$E$51&amp;Data!$F$4:$F$51,0)))</f>
        <v/>
      </c>
      <c r="AD1813" s="89" t="str">
        <f>IF(Table7[[#This Row],[Segment]]="","",Table7[[#This Row],[Quantity]]*Table7[[#This Row],[Kf]]*(((INDEX(Table4[Velocity (m/s)],MATCH(Table7[[#This Row],[Segment]],Table4[Segment],0)))^2)/2))</f>
        <v/>
      </c>
      <c r="AF1813" s="82" t="str">
        <f>Table4[[#This Row],[Segment]]</f>
        <v/>
      </c>
      <c r="AG1813" s="75"/>
      <c r="AH1813" s="82" t="str">
        <f>IF(Table5[[#This Row],[Segment]]="","",AG1813-Table4[[#This Row],[Total Pressure Drop (kPa)]])</f>
        <v/>
      </c>
    </row>
    <row r="1814" spans="1:34" x14ac:dyDescent="0.25">
      <c r="A1814" s="95" t="str">
        <f>IF('Set Up'!A1811="","",'Set Up'!A1811)</f>
        <v/>
      </c>
      <c r="B1814" s="75" t="s">
        <v>81</v>
      </c>
      <c r="C1814" s="85"/>
      <c r="D1814" s="86" t="str">
        <f>IF(Table4[[#This Row],[Diameter (in)]]="","",(((CONVERT(Table4[[#This Row],[Diameter (in)]],"in","m"))/2)^2)*PI())</f>
        <v/>
      </c>
      <c r="E1814" s="87" t="str">
        <f>IF(Table4[[#This Row],[Area (m2)]]="","",$D$4/Table4[[#This Row],[Area (m2)]])</f>
        <v/>
      </c>
      <c r="F1814" s="85">
        <f t="shared" si="28"/>
        <v>4.6951999999999998</v>
      </c>
      <c r="G1814" s="88" t="str">
        <f>IF(Table4[[#This Row],[Segment]]="","",(CONVERT(Table4[[#This Row],[Diameter (in)]],"in","m")*$B$4*Table4[[#This Row],[Velocity (m/s)]])/$C$4)</f>
        <v/>
      </c>
      <c r="H1814" s="96" t="str">
        <f>IF(Table4[[#This Row],[Segment]]="","",IF(Table4[[#This Row],[Teynold''s Number]]&gt;4000,"TURBULENT","LAMINAR"))</f>
        <v/>
      </c>
      <c r="I1814" s="86" t="str">
        <f>IF(Table4[[#This Row],[Segment]]="","",INDEX(Data!C1811:C1825,MATCH(Table4[Material],Data!B1811:B1825,0)))</f>
        <v/>
      </c>
      <c r="J1814" s="89" t="str">
        <f>IF(Table4[[#This Row],[ε (m)]]="","",Table4[[#This Row],[ε (m)]]/(CONVERT(Table4[[#This Row],[Diameter (in)]],"in","m")))</f>
        <v/>
      </c>
      <c r="K1814" s="96" t="str">
        <f>IF(Table4[[#This Row],[Regime]]="LAMINAR",16/Table4[[#This Row],[Teynold''s Number]],"-")</f>
        <v>-</v>
      </c>
      <c r="L1814" s="86"/>
      <c r="M1814" s="97" t="str">
        <f>IF(Table4[[#This Row],[Regime]]="TURBULENT",(((-4*LOG10(Table4[[#This Row],[ε/D]]/3.7+1.256/(Table4[[#This Row],[Teynold''s Number]]*SQRT(Table4[[#This Row],[f turbulent (guess)]]))))^-1)^2),"")</f>
        <v/>
      </c>
      <c r="N1814" s="91" t="str">
        <f>IF(Table4[[#This Row],[f turbulent]]="","",Table4[[#This Row],[f turbulent (guess)]]-Table4[[#This Row],[f turbulent]])</f>
        <v/>
      </c>
      <c r="O1814" s="87">
        <f>IF(Table4[[#This Row],[Segment]]="",0,IF(C1815="",0,IF(C1815&lt;=Table4[[#This Row],[Diameter (in)]],0,1-(D1814/D1815))))</f>
        <v>0</v>
      </c>
      <c r="P1814" s="92" t="str">
        <f>IF(Table4[[#This Row],[Segment]]="","",IF(C1814&gt;C1815,"",IF(C1815="",0.55,(0.55*(1-D1815/D1814)))))</f>
        <v/>
      </c>
      <c r="Q181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14" s="92" t="str">
        <f>IF(Table4[[#This Row],[Segment]]="","",IF(Table4[[#This Row],[Kexpansion]]="","0",((Table4[[#This Row],[Velocity (m/s)]]^2)/2)*Table4[[#This Row],[Kexpansion]]))</f>
        <v/>
      </c>
      <c r="S1814" s="92" t="str">
        <f>IF(Table4[[#This Row],[Segment]]="","",IF(Table4[[#This Row],[Kcontraction]]="","0",((Table4[[#This Row],[Velocity (m/s)]]^2)/2)*Table4[[#This Row],[Kcontraction]]))</f>
        <v/>
      </c>
      <c r="T1814" s="89" t="str">
        <f>IF(Table4[[#This Row],[Segment]]="","",SUMIF($Y$7:$Y$2000,Table4[[#This Row],[Segment]],$AD$7:$AD$2000))</f>
        <v/>
      </c>
      <c r="U1814" s="95" t="str">
        <f>IF(Table4[[#This Row],[Segment]]="","",Table4[[#This Row],[Hfriction (J/kg)]]+Table4[[#This Row],[Hexpansions (J/kg)]]+Table4[[#This Row],[Hcontractions (J/kg)]]+Table4[[#This Row],[Hf (J/kg)]])</f>
        <v/>
      </c>
      <c r="V1814" s="95" t="str">
        <f>IF(Table4[[#This Row],[Segment]]="","",Table4[[#This Row],[Total Friction Loss (J/kg)]]*Table3[Density (kg/m3)])</f>
        <v/>
      </c>
      <c r="W1814" s="95" t="str">
        <f>IF(Table4[[#This Row],[Segment]]="","",Table4[[#This Row],[Total Pressure Drop (Pa)]]/1000)</f>
        <v/>
      </c>
      <c r="Y1814" s="82" t="str">
        <f>IF('Set Up'!D2037="","",'Set Up'!D2037)</f>
        <v/>
      </c>
      <c r="Z1814" s="82" t="str">
        <f>IF('Set Up'!E2037="","",'Set Up'!E2037)</f>
        <v/>
      </c>
      <c r="AA1814" s="82" t="str">
        <f>IF('Set Up'!F2037="","",'Set Up'!F2037)</f>
        <v/>
      </c>
      <c r="AB1814" s="82" t="str">
        <f>IF('Set Up'!G2037="","",'Set Up'!G2037)</f>
        <v/>
      </c>
      <c r="AC1814" s="82" t="str">
        <f t="array" ref="AC1814">IF(Y1814="","",INDEX(Data!$G$4:$G$51,MATCH(Table7[[#This Row],[Fitting]]&amp;Table7[[#This Row],[Fitting Subtype]],Data!$E$4:$E$51&amp;Data!$F$4:$F$51,0)))</f>
        <v/>
      </c>
      <c r="AD1814" s="89" t="str">
        <f>IF(Table7[[#This Row],[Segment]]="","",Table7[[#This Row],[Quantity]]*Table7[[#This Row],[Kf]]*(((INDEX(Table4[Velocity (m/s)],MATCH(Table7[[#This Row],[Segment]],Table4[Segment],0)))^2)/2))</f>
        <v/>
      </c>
      <c r="AF1814" s="82" t="str">
        <f>Table4[[#This Row],[Segment]]</f>
        <v/>
      </c>
      <c r="AG1814" s="75"/>
      <c r="AH1814" s="82" t="str">
        <f>IF(Table5[[#This Row],[Segment]]="","",AG1814-Table4[[#This Row],[Total Pressure Drop (kPa)]])</f>
        <v/>
      </c>
    </row>
    <row r="1815" spans="1:34" x14ac:dyDescent="0.25">
      <c r="A1815" s="95" t="str">
        <f>IF('Set Up'!A1812="","",'Set Up'!A1812)</f>
        <v/>
      </c>
      <c r="B1815" s="75" t="s">
        <v>81</v>
      </c>
      <c r="C1815" s="85"/>
      <c r="D1815" s="86" t="str">
        <f>IF(Table4[[#This Row],[Diameter (in)]]="","",(((CONVERT(Table4[[#This Row],[Diameter (in)]],"in","m"))/2)^2)*PI())</f>
        <v/>
      </c>
      <c r="E1815" s="87" t="str">
        <f>IF(Table4[[#This Row],[Area (m2)]]="","",$D$4/Table4[[#This Row],[Area (m2)]])</f>
        <v/>
      </c>
      <c r="F1815" s="85">
        <f t="shared" si="28"/>
        <v>4.6951999999999998</v>
      </c>
      <c r="G1815" s="88" t="str">
        <f>IF(Table4[[#This Row],[Segment]]="","",(CONVERT(Table4[[#This Row],[Diameter (in)]],"in","m")*$B$4*Table4[[#This Row],[Velocity (m/s)]])/$C$4)</f>
        <v/>
      </c>
      <c r="H1815" s="96" t="str">
        <f>IF(Table4[[#This Row],[Segment]]="","",IF(Table4[[#This Row],[Teynold''s Number]]&gt;4000,"TURBULENT","LAMINAR"))</f>
        <v/>
      </c>
      <c r="I1815" s="86" t="str">
        <f>IF(Table4[[#This Row],[Segment]]="","",INDEX(Data!C1812:C1826,MATCH(Table4[Material],Data!B1812:B1826,0)))</f>
        <v/>
      </c>
      <c r="J1815" s="89" t="str">
        <f>IF(Table4[[#This Row],[ε (m)]]="","",Table4[[#This Row],[ε (m)]]/(CONVERT(Table4[[#This Row],[Diameter (in)]],"in","m")))</f>
        <v/>
      </c>
      <c r="K1815" s="96" t="str">
        <f>IF(Table4[[#This Row],[Regime]]="LAMINAR",16/Table4[[#This Row],[Teynold''s Number]],"-")</f>
        <v>-</v>
      </c>
      <c r="L1815" s="86"/>
      <c r="M1815" s="97" t="str">
        <f>IF(Table4[[#This Row],[Regime]]="TURBULENT",(((-4*LOG10(Table4[[#This Row],[ε/D]]/3.7+1.256/(Table4[[#This Row],[Teynold''s Number]]*SQRT(Table4[[#This Row],[f turbulent (guess)]]))))^-1)^2),"")</f>
        <v/>
      </c>
      <c r="N1815" s="91" t="str">
        <f>IF(Table4[[#This Row],[f turbulent]]="","",Table4[[#This Row],[f turbulent (guess)]]-Table4[[#This Row],[f turbulent]])</f>
        <v/>
      </c>
      <c r="O1815" s="87">
        <f>IF(Table4[[#This Row],[Segment]]="",0,IF(C1816="",0,IF(C1816&lt;=Table4[[#This Row],[Diameter (in)]],0,1-(D1815/D1816))))</f>
        <v>0</v>
      </c>
      <c r="P1815" s="92" t="str">
        <f>IF(Table4[[#This Row],[Segment]]="","",IF(C1815&gt;C1816,"",IF(C1816="",0.55,(0.55*(1-D1816/D1815)))))</f>
        <v/>
      </c>
      <c r="Q181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15" s="92" t="str">
        <f>IF(Table4[[#This Row],[Segment]]="","",IF(Table4[[#This Row],[Kexpansion]]="","0",((Table4[[#This Row],[Velocity (m/s)]]^2)/2)*Table4[[#This Row],[Kexpansion]]))</f>
        <v/>
      </c>
      <c r="S1815" s="92" t="str">
        <f>IF(Table4[[#This Row],[Segment]]="","",IF(Table4[[#This Row],[Kcontraction]]="","0",((Table4[[#This Row],[Velocity (m/s)]]^2)/2)*Table4[[#This Row],[Kcontraction]]))</f>
        <v/>
      </c>
      <c r="T1815" s="89" t="str">
        <f>IF(Table4[[#This Row],[Segment]]="","",SUMIF($Y$7:$Y$2000,Table4[[#This Row],[Segment]],$AD$7:$AD$2000))</f>
        <v/>
      </c>
      <c r="U1815" s="95" t="str">
        <f>IF(Table4[[#This Row],[Segment]]="","",Table4[[#This Row],[Hfriction (J/kg)]]+Table4[[#This Row],[Hexpansions (J/kg)]]+Table4[[#This Row],[Hcontractions (J/kg)]]+Table4[[#This Row],[Hf (J/kg)]])</f>
        <v/>
      </c>
      <c r="V1815" s="95" t="str">
        <f>IF(Table4[[#This Row],[Segment]]="","",Table4[[#This Row],[Total Friction Loss (J/kg)]]*Table3[Density (kg/m3)])</f>
        <v/>
      </c>
      <c r="W1815" s="95" t="str">
        <f>IF(Table4[[#This Row],[Segment]]="","",Table4[[#This Row],[Total Pressure Drop (Pa)]]/1000)</f>
        <v/>
      </c>
      <c r="Y1815" s="82" t="str">
        <f>IF('Set Up'!D2038="","",'Set Up'!D2038)</f>
        <v/>
      </c>
      <c r="Z1815" s="82" t="str">
        <f>IF('Set Up'!E2038="","",'Set Up'!E2038)</f>
        <v/>
      </c>
      <c r="AA1815" s="82" t="str">
        <f>IF('Set Up'!F2038="","",'Set Up'!F2038)</f>
        <v/>
      </c>
      <c r="AB1815" s="82" t="str">
        <f>IF('Set Up'!G2038="","",'Set Up'!G2038)</f>
        <v/>
      </c>
      <c r="AC1815" s="82" t="str">
        <f t="array" ref="AC1815">IF(Y1815="","",INDEX(Data!$G$4:$G$51,MATCH(Table7[[#This Row],[Fitting]]&amp;Table7[[#This Row],[Fitting Subtype]],Data!$E$4:$E$51&amp;Data!$F$4:$F$51,0)))</f>
        <v/>
      </c>
      <c r="AD1815" s="89" t="str">
        <f>IF(Table7[[#This Row],[Segment]]="","",Table7[[#This Row],[Quantity]]*Table7[[#This Row],[Kf]]*(((INDEX(Table4[Velocity (m/s)],MATCH(Table7[[#This Row],[Segment]],Table4[Segment],0)))^2)/2))</f>
        <v/>
      </c>
      <c r="AF1815" s="82" t="str">
        <f>Table4[[#This Row],[Segment]]</f>
        <v/>
      </c>
      <c r="AG1815" s="75"/>
      <c r="AH1815" s="82" t="str">
        <f>IF(Table5[[#This Row],[Segment]]="","",AG1815-Table4[[#This Row],[Total Pressure Drop (kPa)]])</f>
        <v/>
      </c>
    </row>
    <row r="1816" spans="1:34" x14ac:dyDescent="0.25">
      <c r="A1816" s="95" t="str">
        <f>IF('Set Up'!A1813="","",'Set Up'!A1813)</f>
        <v/>
      </c>
      <c r="B1816" s="75" t="s">
        <v>81</v>
      </c>
      <c r="C1816" s="85"/>
      <c r="D1816" s="86" t="str">
        <f>IF(Table4[[#This Row],[Diameter (in)]]="","",(((CONVERT(Table4[[#This Row],[Diameter (in)]],"in","m"))/2)^2)*PI())</f>
        <v/>
      </c>
      <c r="E1816" s="87" t="str">
        <f>IF(Table4[[#This Row],[Area (m2)]]="","",$D$4/Table4[[#This Row],[Area (m2)]])</f>
        <v/>
      </c>
      <c r="F1816" s="85">
        <f t="shared" si="28"/>
        <v>4.6951999999999998</v>
      </c>
      <c r="G1816" s="88" t="str">
        <f>IF(Table4[[#This Row],[Segment]]="","",(CONVERT(Table4[[#This Row],[Diameter (in)]],"in","m")*$B$4*Table4[[#This Row],[Velocity (m/s)]])/$C$4)</f>
        <v/>
      </c>
      <c r="H1816" s="96" t="str">
        <f>IF(Table4[[#This Row],[Segment]]="","",IF(Table4[[#This Row],[Teynold''s Number]]&gt;4000,"TURBULENT","LAMINAR"))</f>
        <v/>
      </c>
      <c r="I1816" s="86" t="str">
        <f>IF(Table4[[#This Row],[Segment]]="","",INDEX(Data!C1813:C1827,MATCH(Table4[Material],Data!B1813:B1827,0)))</f>
        <v/>
      </c>
      <c r="J1816" s="89" t="str">
        <f>IF(Table4[[#This Row],[ε (m)]]="","",Table4[[#This Row],[ε (m)]]/(CONVERT(Table4[[#This Row],[Diameter (in)]],"in","m")))</f>
        <v/>
      </c>
      <c r="K1816" s="96" t="str">
        <f>IF(Table4[[#This Row],[Regime]]="LAMINAR",16/Table4[[#This Row],[Teynold''s Number]],"-")</f>
        <v>-</v>
      </c>
      <c r="L1816" s="86"/>
      <c r="M1816" s="97" t="str">
        <f>IF(Table4[[#This Row],[Regime]]="TURBULENT",(((-4*LOG10(Table4[[#This Row],[ε/D]]/3.7+1.256/(Table4[[#This Row],[Teynold''s Number]]*SQRT(Table4[[#This Row],[f turbulent (guess)]]))))^-1)^2),"")</f>
        <v/>
      </c>
      <c r="N1816" s="91" t="str">
        <f>IF(Table4[[#This Row],[f turbulent]]="","",Table4[[#This Row],[f turbulent (guess)]]-Table4[[#This Row],[f turbulent]])</f>
        <v/>
      </c>
      <c r="O1816" s="87">
        <f>IF(Table4[[#This Row],[Segment]]="",0,IF(C1817="",0,IF(C1817&lt;=Table4[[#This Row],[Diameter (in)]],0,1-(D1816/D1817))))</f>
        <v>0</v>
      </c>
      <c r="P1816" s="92" t="str">
        <f>IF(Table4[[#This Row],[Segment]]="","",IF(C1816&gt;C1817,"",IF(C1817="",0.55,(0.55*(1-D1817/D1816)))))</f>
        <v/>
      </c>
      <c r="Q181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16" s="92" t="str">
        <f>IF(Table4[[#This Row],[Segment]]="","",IF(Table4[[#This Row],[Kexpansion]]="","0",((Table4[[#This Row],[Velocity (m/s)]]^2)/2)*Table4[[#This Row],[Kexpansion]]))</f>
        <v/>
      </c>
      <c r="S1816" s="92" t="str">
        <f>IF(Table4[[#This Row],[Segment]]="","",IF(Table4[[#This Row],[Kcontraction]]="","0",((Table4[[#This Row],[Velocity (m/s)]]^2)/2)*Table4[[#This Row],[Kcontraction]]))</f>
        <v/>
      </c>
      <c r="T1816" s="89" t="str">
        <f>IF(Table4[[#This Row],[Segment]]="","",SUMIF($Y$7:$Y$2000,Table4[[#This Row],[Segment]],$AD$7:$AD$2000))</f>
        <v/>
      </c>
      <c r="U1816" s="95" t="str">
        <f>IF(Table4[[#This Row],[Segment]]="","",Table4[[#This Row],[Hfriction (J/kg)]]+Table4[[#This Row],[Hexpansions (J/kg)]]+Table4[[#This Row],[Hcontractions (J/kg)]]+Table4[[#This Row],[Hf (J/kg)]])</f>
        <v/>
      </c>
      <c r="V1816" s="95" t="str">
        <f>IF(Table4[[#This Row],[Segment]]="","",Table4[[#This Row],[Total Friction Loss (J/kg)]]*Table3[Density (kg/m3)])</f>
        <v/>
      </c>
      <c r="W1816" s="95" t="str">
        <f>IF(Table4[[#This Row],[Segment]]="","",Table4[[#This Row],[Total Pressure Drop (Pa)]]/1000)</f>
        <v/>
      </c>
      <c r="Y1816" s="82" t="str">
        <f>IF('Set Up'!D2039="","",'Set Up'!D2039)</f>
        <v/>
      </c>
      <c r="Z1816" s="82" t="str">
        <f>IF('Set Up'!E2039="","",'Set Up'!E2039)</f>
        <v/>
      </c>
      <c r="AA1816" s="82" t="str">
        <f>IF('Set Up'!F2039="","",'Set Up'!F2039)</f>
        <v/>
      </c>
      <c r="AB1816" s="82" t="str">
        <f>IF('Set Up'!G2039="","",'Set Up'!G2039)</f>
        <v/>
      </c>
      <c r="AC1816" s="82" t="str">
        <f t="array" ref="AC1816">IF(Y1816="","",INDEX(Data!$G$4:$G$51,MATCH(Table7[[#This Row],[Fitting]]&amp;Table7[[#This Row],[Fitting Subtype]],Data!$E$4:$E$51&amp;Data!$F$4:$F$51,0)))</f>
        <v/>
      </c>
      <c r="AD1816" s="89" t="str">
        <f>IF(Table7[[#This Row],[Segment]]="","",Table7[[#This Row],[Quantity]]*Table7[[#This Row],[Kf]]*(((INDEX(Table4[Velocity (m/s)],MATCH(Table7[[#This Row],[Segment]],Table4[Segment],0)))^2)/2))</f>
        <v/>
      </c>
      <c r="AF1816" s="82" t="str">
        <f>Table4[[#This Row],[Segment]]</f>
        <v/>
      </c>
      <c r="AG1816" s="75"/>
      <c r="AH1816" s="82" t="str">
        <f>IF(Table5[[#This Row],[Segment]]="","",AG1816-Table4[[#This Row],[Total Pressure Drop (kPa)]])</f>
        <v/>
      </c>
    </row>
    <row r="1817" spans="1:34" x14ac:dyDescent="0.25">
      <c r="A1817" s="95" t="str">
        <f>IF('Set Up'!A1814="","",'Set Up'!A1814)</f>
        <v/>
      </c>
      <c r="B1817" s="75" t="s">
        <v>81</v>
      </c>
      <c r="C1817" s="85"/>
      <c r="D1817" s="86" t="str">
        <f>IF(Table4[[#This Row],[Diameter (in)]]="","",(((CONVERT(Table4[[#This Row],[Diameter (in)]],"in","m"))/2)^2)*PI())</f>
        <v/>
      </c>
      <c r="E1817" s="87" t="str">
        <f>IF(Table4[[#This Row],[Area (m2)]]="","",$D$4/Table4[[#This Row],[Area (m2)]])</f>
        <v/>
      </c>
      <c r="F1817" s="85">
        <f t="shared" si="28"/>
        <v>4.6951999999999998</v>
      </c>
      <c r="G1817" s="88" t="str">
        <f>IF(Table4[[#This Row],[Segment]]="","",(CONVERT(Table4[[#This Row],[Diameter (in)]],"in","m")*$B$4*Table4[[#This Row],[Velocity (m/s)]])/$C$4)</f>
        <v/>
      </c>
      <c r="H1817" s="96" t="str">
        <f>IF(Table4[[#This Row],[Segment]]="","",IF(Table4[[#This Row],[Teynold''s Number]]&gt;4000,"TURBULENT","LAMINAR"))</f>
        <v/>
      </c>
      <c r="I1817" s="86" t="str">
        <f>IF(Table4[[#This Row],[Segment]]="","",INDEX(Data!C1814:C1828,MATCH(Table4[Material],Data!B1814:B1828,0)))</f>
        <v/>
      </c>
      <c r="J1817" s="89" t="str">
        <f>IF(Table4[[#This Row],[ε (m)]]="","",Table4[[#This Row],[ε (m)]]/(CONVERT(Table4[[#This Row],[Diameter (in)]],"in","m")))</f>
        <v/>
      </c>
      <c r="K1817" s="96" t="str">
        <f>IF(Table4[[#This Row],[Regime]]="LAMINAR",16/Table4[[#This Row],[Teynold''s Number]],"-")</f>
        <v>-</v>
      </c>
      <c r="L1817" s="86"/>
      <c r="M1817" s="97" t="str">
        <f>IF(Table4[[#This Row],[Regime]]="TURBULENT",(((-4*LOG10(Table4[[#This Row],[ε/D]]/3.7+1.256/(Table4[[#This Row],[Teynold''s Number]]*SQRT(Table4[[#This Row],[f turbulent (guess)]]))))^-1)^2),"")</f>
        <v/>
      </c>
      <c r="N1817" s="91" t="str">
        <f>IF(Table4[[#This Row],[f turbulent]]="","",Table4[[#This Row],[f turbulent (guess)]]-Table4[[#This Row],[f turbulent]])</f>
        <v/>
      </c>
      <c r="O1817" s="87">
        <f>IF(Table4[[#This Row],[Segment]]="",0,IF(C1818="",0,IF(C1818&lt;=Table4[[#This Row],[Diameter (in)]],0,1-(D1817/D1818))))</f>
        <v>0</v>
      </c>
      <c r="P1817" s="92" t="str">
        <f>IF(Table4[[#This Row],[Segment]]="","",IF(C1817&gt;C1818,"",IF(C1818="",0.55,(0.55*(1-D1818/D1817)))))</f>
        <v/>
      </c>
      <c r="Q181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17" s="92" t="str">
        <f>IF(Table4[[#This Row],[Segment]]="","",IF(Table4[[#This Row],[Kexpansion]]="","0",((Table4[[#This Row],[Velocity (m/s)]]^2)/2)*Table4[[#This Row],[Kexpansion]]))</f>
        <v/>
      </c>
      <c r="S1817" s="92" t="str">
        <f>IF(Table4[[#This Row],[Segment]]="","",IF(Table4[[#This Row],[Kcontraction]]="","0",((Table4[[#This Row],[Velocity (m/s)]]^2)/2)*Table4[[#This Row],[Kcontraction]]))</f>
        <v/>
      </c>
      <c r="T1817" s="89" t="str">
        <f>IF(Table4[[#This Row],[Segment]]="","",SUMIF($Y$7:$Y$2000,Table4[[#This Row],[Segment]],$AD$7:$AD$2000))</f>
        <v/>
      </c>
      <c r="U1817" s="95" t="str">
        <f>IF(Table4[[#This Row],[Segment]]="","",Table4[[#This Row],[Hfriction (J/kg)]]+Table4[[#This Row],[Hexpansions (J/kg)]]+Table4[[#This Row],[Hcontractions (J/kg)]]+Table4[[#This Row],[Hf (J/kg)]])</f>
        <v/>
      </c>
      <c r="V1817" s="95" t="str">
        <f>IF(Table4[[#This Row],[Segment]]="","",Table4[[#This Row],[Total Friction Loss (J/kg)]]*Table3[Density (kg/m3)])</f>
        <v/>
      </c>
      <c r="W1817" s="95" t="str">
        <f>IF(Table4[[#This Row],[Segment]]="","",Table4[[#This Row],[Total Pressure Drop (Pa)]]/1000)</f>
        <v/>
      </c>
      <c r="Y1817" s="82" t="str">
        <f>IF('Set Up'!D2040="","",'Set Up'!D2040)</f>
        <v/>
      </c>
      <c r="Z1817" s="82" t="str">
        <f>IF('Set Up'!E2040="","",'Set Up'!E2040)</f>
        <v/>
      </c>
      <c r="AA1817" s="82" t="str">
        <f>IF('Set Up'!F2040="","",'Set Up'!F2040)</f>
        <v/>
      </c>
      <c r="AB1817" s="82" t="str">
        <f>IF('Set Up'!G2040="","",'Set Up'!G2040)</f>
        <v/>
      </c>
      <c r="AC1817" s="82" t="str">
        <f t="array" ref="AC1817">IF(Y1817="","",INDEX(Data!$G$4:$G$51,MATCH(Table7[[#This Row],[Fitting]]&amp;Table7[[#This Row],[Fitting Subtype]],Data!$E$4:$E$51&amp;Data!$F$4:$F$51,0)))</f>
        <v/>
      </c>
      <c r="AD1817" s="89" t="str">
        <f>IF(Table7[[#This Row],[Segment]]="","",Table7[[#This Row],[Quantity]]*Table7[[#This Row],[Kf]]*(((INDEX(Table4[Velocity (m/s)],MATCH(Table7[[#This Row],[Segment]],Table4[Segment],0)))^2)/2))</f>
        <v/>
      </c>
      <c r="AF1817" s="82" t="str">
        <f>Table4[[#This Row],[Segment]]</f>
        <v/>
      </c>
      <c r="AG1817" s="75"/>
      <c r="AH1817" s="82" t="str">
        <f>IF(Table5[[#This Row],[Segment]]="","",AG1817-Table4[[#This Row],[Total Pressure Drop (kPa)]])</f>
        <v/>
      </c>
    </row>
    <row r="1818" spans="1:34" x14ac:dyDescent="0.25">
      <c r="A1818" s="95" t="str">
        <f>IF('Set Up'!A1815="","",'Set Up'!A1815)</f>
        <v/>
      </c>
      <c r="B1818" s="75" t="s">
        <v>81</v>
      </c>
      <c r="C1818" s="85"/>
      <c r="D1818" s="86" t="str">
        <f>IF(Table4[[#This Row],[Diameter (in)]]="","",(((CONVERT(Table4[[#This Row],[Diameter (in)]],"in","m"))/2)^2)*PI())</f>
        <v/>
      </c>
      <c r="E1818" s="87" t="str">
        <f>IF(Table4[[#This Row],[Area (m2)]]="","",$D$4/Table4[[#This Row],[Area (m2)]])</f>
        <v/>
      </c>
      <c r="F1818" s="85">
        <f t="shared" si="28"/>
        <v>4.6951999999999998</v>
      </c>
      <c r="G1818" s="88" t="str">
        <f>IF(Table4[[#This Row],[Segment]]="","",(CONVERT(Table4[[#This Row],[Diameter (in)]],"in","m")*$B$4*Table4[[#This Row],[Velocity (m/s)]])/$C$4)</f>
        <v/>
      </c>
      <c r="H1818" s="96" t="str">
        <f>IF(Table4[[#This Row],[Segment]]="","",IF(Table4[[#This Row],[Teynold''s Number]]&gt;4000,"TURBULENT","LAMINAR"))</f>
        <v/>
      </c>
      <c r="I1818" s="86" t="str">
        <f>IF(Table4[[#This Row],[Segment]]="","",INDEX(Data!C1815:C1829,MATCH(Table4[Material],Data!B1815:B1829,0)))</f>
        <v/>
      </c>
      <c r="J1818" s="89" t="str">
        <f>IF(Table4[[#This Row],[ε (m)]]="","",Table4[[#This Row],[ε (m)]]/(CONVERT(Table4[[#This Row],[Diameter (in)]],"in","m")))</f>
        <v/>
      </c>
      <c r="K1818" s="96" t="str">
        <f>IF(Table4[[#This Row],[Regime]]="LAMINAR",16/Table4[[#This Row],[Teynold''s Number]],"-")</f>
        <v>-</v>
      </c>
      <c r="L1818" s="86"/>
      <c r="M1818" s="97" t="str">
        <f>IF(Table4[[#This Row],[Regime]]="TURBULENT",(((-4*LOG10(Table4[[#This Row],[ε/D]]/3.7+1.256/(Table4[[#This Row],[Teynold''s Number]]*SQRT(Table4[[#This Row],[f turbulent (guess)]]))))^-1)^2),"")</f>
        <v/>
      </c>
      <c r="N1818" s="91" t="str">
        <f>IF(Table4[[#This Row],[f turbulent]]="","",Table4[[#This Row],[f turbulent (guess)]]-Table4[[#This Row],[f turbulent]])</f>
        <v/>
      </c>
      <c r="O1818" s="87">
        <f>IF(Table4[[#This Row],[Segment]]="",0,IF(C1819="",0,IF(C1819&lt;=Table4[[#This Row],[Diameter (in)]],0,1-(D1818/D1819))))</f>
        <v>0</v>
      </c>
      <c r="P1818" s="92" t="str">
        <f>IF(Table4[[#This Row],[Segment]]="","",IF(C1818&gt;C1819,"",IF(C1819="",0.55,(0.55*(1-D1819/D1818)))))</f>
        <v/>
      </c>
      <c r="Q181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18" s="92" t="str">
        <f>IF(Table4[[#This Row],[Segment]]="","",IF(Table4[[#This Row],[Kexpansion]]="","0",((Table4[[#This Row],[Velocity (m/s)]]^2)/2)*Table4[[#This Row],[Kexpansion]]))</f>
        <v/>
      </c>
      <c r="S1818" s="92" t="str">
        <f>IF(Table4[[#This Row],[Segment]]="","",IF(Table4[[#This Row],[Kcontraction]]="","0",((Table4[[#This Row],[Velocity (m/s)]]^2)/2)*Table4[[#This Row],[Kcontraction]]))</f>
        <v/>
      </c>
      <c r="T1818" s="89" t="str">
        <f>IF(Table4[[#This Row],[Segment]]="","",SUMIF($Y$7:$Y$2000,Table4[[#This Row],[Segment]],$AD$7:$AD$2000))</f>
        <v/>
      </c>
      <c r="U1818" s="95" t="str">
        <f>IF(Table4[[#This Row],[Segment]]="","",Table4[[#This Row],[Hfriction (J/kg)]]+Table4[[#This Row],[Hexpansions (J/kg)]]+Table4[[#This Row],[Hcontractions (J/kg)]]+Table4[[#This Row],[Hf (J/kg)]])</f>
        <v/>
      </c>
      <c r="V1818" s="95" t="str">
        <f>IF(Table4[[#This Row],[Segment]]="","",Table4[[#This Row],[Total Friction Loss (J/kg)]]*Table3[Density (kg/m3)])</f>
        <v/>
      </c>
      <c r="W1818" s="95" t="str">
        <f>IF(Table4[[#This Row],[Segment]]="","",Table4[[#This Row],[Total Pressure Drop (Pa)]]/1000)</f>
        <v/>
      </c>
      <c r="Y1818" s="82" t="str">
        <f>IF('Set Up'!D2041="","",'Set Up'!D2041)</f>
        <v/>
      </c>
      <c r="Z1818" s="82" t="str">
        <f>IF('Set Up'!E2041="","",'Set Up'!E2041)</f>
        <v/>
      </c>
      <c r="AA1818" s="82" t="str">
        <f>IF('Set Up'!F2041="","",'Set Up'!F2041)</f>
        <v/>
      </c>
      <c r="AB1818" s="82" t="str">
        <f>IF('Set Up'!G2041="","",'Set Up'!G2041)</f>
        <v/>
      </c>
      <c r="AC1818" s="82" t="str">
        <f t="array" ref="AC1818">IF(Y1818="","",INDEX(Data!$G$4:$G$51,MATCH(Table7[[#This Row],[Fitting]]&amp;Table7[[#This Row],[Fitting Subtype]],Data!$E$4:$E$51&amp;Data!$F$4:$F$51,0)))</f>
        <v/>
      </c>
      <c r="AD1818" s="89" t="str">
        <f>IF(Table7[[#This Row],[Segment]]="","",Table7[[#This Row],[Quantity]]*Table7[[#This Row],[Kf]]*(((INDEX(Table4[Velocity (m/s)],MATCH(Table7[[#This Row],[Segment]],Table4[Segment],0)))^2)/2))</f>
        <v/>
      </c>
      <c r="AF1818" s="82" t="str">
        <f>Table4[[#This Row],[Segment]]</f>
        <v/>
      </c>
      <c r="AG1818" s="75"/>
      <c r="AH1818" s="82" t="str">
        <f>IF(Table5[[#This Row],[Segment]]="","",AG1818-Table4[[#This Row],[Total Pressure Drop (kPa)]])</f>
        <v/>
      </c>
    </row>
    <row r="1819" spans="1:34" x14ac:dyDescent="0.25">
      <c r="A1819" s="95" t="str">
        <f>IF('Set Up'!A1816="","",'Set Up'!A1816)</f>
        <v/>
      </c>
      <c r="B1819" s="75" t="s">
        <v>81</v>
      </c>
      <c r="C1819" s="85"/>
      <c r="D1819" s="86" t="str">
        <f>IF(Table4[[#This Row],[Diameter (in)]]="","",(((CONVERT(Table4[[#This Row],[Diameter (in)]],"in","m"))/2)^2)*PI())</f>
        <v/>
      </c>
      <c r="E1819" s="87" t="str">
        <f>IF(Table4[[#This Row],[Area (m2)]]="","",$D$4/Table4[[#This Row],[Area (m2)]])</f>
        <v/>
      </c>
      <c r="F1819" s="85">
        <f t="shared" si="28"/>
        <v>4.6951999999999998</v>
      </c>
      <c r="G1819" s="88" t="str">
        <f>IF(Table4[[#This Row],[Segment]]="","",(CONVERT(Table4[[#This Row],[Diameter (in)]],"in","m")*$B$4*Table4[[#This Row],[Velocity (m/s)]])/$C$4)</f>
        <v/>
      </c>
      <c r="H1819" s="96" t="str">
        <f>IF(Table4[[#This Row],[Segment]]="","",IF(Table4[[#This Row],[Teynold''s Number]]&gt;4000,"TURBULENT","LAMINAR"))</f>
        <v/>
      </c>
      <c r="I1819" s="86" t="str">
        <f>IF(Table4[[#This Row],[Segment]]="","",INDEX(Data!C1816:C1830,MATCH(Table4[Material],Data!B1816:B1830,0)))</f>
        <v/>
      </c>
      <c r="J1819" s="89" t="str">
        <f>IF(Table4[[#This Row],[ε (m)]]="","",Table4[[#This Row],[ε (m)]]/(CONVERT(Table4[[#This Row],[Diameter (in)]],"in","m")))</f>
        <v/>
      </c>
      <c r="K1819" s="96" t="str">
        <f>IF(Table4[[#This Row],[Regime]]="LAMINAR",16/Table4[[#This Row],[Teynold''s Number]],"-")</f>
        <v>-</v>
      </c>
      <c r="L1819" s="86"/>
      <c r="M1819" s="97" t="str">
        <f>IF(Table4[[#This Row],[Regime]]="TURBULENT",(((-4*LOG10(Table4[[#This Row],[ε/D]]/3.7+1.256/(Table4[[#This Row],[Teynold''s Number]]*SQRT(Table4[[#This Row],[f turbulent (guess)]]))))^-1)^2),"")</f>
        <v/>
      </c>
      <c r="N1819" s="91" t="str">
        <f>IF(Table4[[#This Row],[f turbulent]]="","",Table4[[#This Row],[f turbulent (guess)]]-Table4[[#This Row],[f turbulent]])</f>
        <v/>
      </c>
      <c r="O1819" s="87">
        <f>IF(Table4[[#This Row],[Segment]]="",0,IF(C1820="",0,IF(C1820&lt;=Table4[[#This Row],[Diameter (in)]],0,1-(D1819/D1820))))</f>
        <v>0</v>
      </c>
      <c r="P1819" s="92" t="str">
        <f>IF(Table4[[#This Row],[Segment]]="","",IF(C1819&gt;C1820,"",IF(C1820="",0.55,(0.55*(1-D1820/D1819)))))</f>
        <v/>
      </c>
      <c r="Q181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19" s="92" t="str">
        <f>IF(Table4[[#This Row],[Segment]]="","",IF(Table4[[#This Row],[Kexpansion]]="","0",((Table4[[#This Row],[Velocity (m/s)]]^2)/2)*Table4[[#This Row],[Kexpansion]]))</f>
        <v/>
      </c>
      <c r="S1819" s="92" t="str">
        <f>IF(Table4[[#This Row],[Segment]]="","",IF(Table4[[#This Row],[Kcontraction]]="","0",((Table4[[#This Row],[Velocity (m/s)]]^2)/2)*Table4[[#This Row],[Kcontraction]]))</f>
        <v/>
      </c>
      <c r="T1819" s="89" t="str">
        <f>IF(Table4[[#This Row],[Segment]]="","",SUMIF($Y$7:$Y$2000,Table4[[#This Row],[Segment]],$AD$7:$AD$2000))</f>
        <v/>
      </c>
      <c r="U1819" s="95" t="str">
        <f>IF(Table4[[#This Row],[Segment]]="","",Table4[[#This Row],[Hfriction (J/kg)]]+Table4[[#This Row],[Hexpansions (J/kg)]]+Table4[[#This Row],[Hcontractions (J/kg)]]+Table4[[#This Row],[Hf (J/kg)]])</f>
        <v/>
      </c>
      <c r="V1819" s="95" t="str">
        <f>IF(Table4[[#This Row],[Segment]]="","",Table4[[#This Row],[Total Friction Loss (J/kg)]]*Table3[Density (kg/m3)])</f>
        <v/>
      </c>
      <c r="W1819" s="95" t="str">
        <f>IF(Table4[[#This Row],[Segment]]="","",Table4[[#This Row],[Total Pressure Drop (Pa)]]/1000)</f>
        <v/>
      </c>
      <c r="Y1819" s="82" t="str">
        <f>IF('Set Up'!D2042="","",'Set Up'!D2042)</f>
        <v/>
      </c>
      <c r="Z1819" s="82" t="str">
        <f>IF('Set Up'!E2042="","",'Set Up'!E2042)</f>
        <v/>
      </c>
      <c r="AA1819" s="82" t="str">
        <f>IF('Set Up'!F2042="","",'Set Up'!F2042)</f>
        <v/>
      </c>
      <c r="AB1819" s="82" t="str">
        <f>IF('Set Up'!G2042="","",'Set Up'!G2042)</f>
        <v/>
      </c>
      <c r="AC1819" s="82" t="str">
        <f t="array" ref="AC1819">IF(Y1819="","",INDEX(Data!$G$4:$G$51,MATCH(Table7[[#This Row],[Fitting]]&amp;Table7[[#This Row],[Fitting Subtype]],Data!$E$4:$E$51&amp;Data!$F$4:$F$51,0)))</f>
        <v/>
      </c>
      <c r="AD1819" s="89" t="str">
        <f>IF(Table7[[#This Row],[Segment]]="","",Table7[[#This Row],[Quantity]]*Table7[[#This Row],[Kf]]*(((INDEX(Table4[Velocity (m/s)],MATCH(Table7[[#This Row],[Segment]],Table4[Segment],0)))^2)/2))</f>
        <v/>
      </c>
      <c r="AF1819" s="82" t="str">
        <f>Table4[[#This Row],[Segment]]</f>
        <v/>
      </c>
      <c r="AG1819" s="75"/>
      <c r="AH1819" s="82" t="str">
        <f>IF(Table5[[#This Row],[Segment]]="","",AG1819-Table4[[#This Row],[Total Pressure Drop (kPa)]])</f>
        <v/>
      </c>
    </row>
    <row r="1820" spans="1:34" x14ac:dyDescent="0.25">
      <c r="A1820" s="95" t="str">
        <f>IF('Set Up'!A1817="","",'Set Up'!A1817)</f>
        <v/>
      </c>
      <c r="B1820" s="75" t="s">
        <v>81</v>
      </c>
      <c r="C1820" s="85"/>
      <c r="D1820" s="86" t="str">
        <f>IF(Table4[[#This Row],[Diameter (in)]]="","",(((CONVERT(Table4[[#This Row],[Diameter (in)]],"in","m"))/2)^2)*PI())</f>
        <v/>
      </c>
      <c r="E1820" s="87" t="str">
        <f>IF(Table4[[#This Row],[Area (m2)]]="","",$D$4/Table4[[#This Row],[Area (m2)]])</f>
        <v/>
      </c>
      <c r="F1820" s="85">
        <f t="shared" si="28"/>
        <v>4.6951999999999998</v>
      </c>
      <c r="G1820" s="88" t="str">
        <f>IF(Table4[[#This Row],[Segment]]="","",(CONVERT(Table4[[#This Row],[Diameter (in)]],"in","m")*$B$4*Table4[[#This Row],[Velocity (m/s)]])/$C$4)</f>
        <v/>
      </c>
      <c r="H1820" s="96" t="str">
        <f>IF(Table4[[#This Row],[Segment]]="","",IF(Table4[[#This Row],[Teynold''s Number]]&gt;4000,"TURBULENT","LAMINAR"))</f>
        <v/>
      </c>
      <c r="I1820" s="86" t="str">
        <f>IF(Table4[[#This Row],[Segment]]="","",INDEX(Data!C1817:C1831,MATCH(Table4[Material],Data!B1817:B1831,0)))</f>
        <v/>
      </c>
      <c r="J1820" s="89" t="str">
        <f>IF(Table4[[#This Row],[ε (m)]]="","",Table4[[#This Row],[ε (m)]]/(CONVERT(Table4[[#This Row],[Diameter (in)]],"in","m")))</f>
        <v/>
      </c>
      <c r="K1820" s="96" t="str">
        <f>IF(Table4[[#This Row],[Regime]]="LAMINAR",16/Table4[[#This Row],[Teynold''s Number]],"-")</f>
        <v>-</v>
      </c>
      <c r="L1820" s="86"/>
      <c r="M1820" s="97" t="str">
        <f>IF(Table4[[#This Row],[Regime]]="TURBULENT",(((-4*LOG10(Table4[[#This Row],[ε/D]]/3.7+1.256/(Table4[[#This Row],[Teynold''s Number]]*SQRT(Table4[[#This Row],[f turbulent (guess)]]))))^-1)^2),"")</f>
        <v/>
      </c>
      <c r="N1820" s="91" t="str">
        <f>IF(Table4[[#This Row],[f turbulent]]="","",Table4[[#This Row],[f turbulent (guess)]]-Table4[[#This Row],[f turbulent]])</f>
        <v/>
      </c>
      <c r="O1820" s="87">
        <f>IF(Table4[[#This Row],[Segment]]="",0,IF(C1821="",0,IF(C1821&lt;=Table4[[#This Row],[Diameter (in)]],0,1-(D1820/D1821))))</f>
        <v>0</v>
      </c>
      <c r="P1820" s="92" t="str">
        <f>IF(Table4[[#This Row],[Segment]]="","",IF(C1820&gt;C1821,"",IF(C1821="",0.55,(0.55*(1-D1821/D1820)))))</f>
        <v/>
      </c>
      <c r="Q182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20" s="92" t="str">
        <f>IF(Table4[[#This Row],[Segment]]="","",IF(Table4[[#This Row],[Kexpansion]]="","0",((Table4[[#This Row],[Velocity (m/s)]]^2)/2)*Table4[[#This Row],[Kexpansion]]))</f>
        <v/>
      </c>
      <c r="S1820" s="92" t="str">
        <f>IF(Table4[[#This Row],[Segment]]="","",IF(Table4[[#This Row],[Kcontraction]]="","0",((Table4[[#This Row],[Velocity (m/s)]]^2)/2)*Table4[[#This Row],[Kcontraction]]))</f>
        <v/>
      </c>
      <c r="T1820" s="89" t="str">
        <f>IF(Table4[[#This Row],[Segment]]="","",SUMIF($Y$7:$Y$2000,Table4[[#This Row],[Segment]],$AD$7:$AD$2000))</f>
        <v/>
      </c>
      <c r="U1820" s="95" t="str">
        <f>IF(Table4[[#This Row],[Segment]]="","",Table4[[#This Row],[Hfriction (J/kg)]]+Table4[[#This Row],[Hexpansions (J/kg)]]+Table4[[#This Row],[Hcontractions (J/kg)]]+Table4[[#This Row],[Hf (J/kg)]])</f>
        <v/>
      </c>
      <c r="V1820" s="95" t="str">
        <f>IF(Table4[[#This Row],[Segment]]="","",Table4[[#This Row],[Total Friction Loss (J/kg)]]*Table3[Density (kg/m3)])</f>
        <v/>
      </c>
      <c r="W1820" s="95" t="str">
        <f>IF(Table4[[#This Row],[Segment]]="","",Table4[[#This Row],[Total Pressure Drop (Pa)]]/1000)</f>
        <v/>
      </c>
      <c r="Y1820" s="82" t="str">
        <f>IF('Set Up'!D2043="","",'Set Up'!D2043)</f>
        <v/>
      </c>
      <c r="Z1820" s="82" t="str">
        <f>IF('Set Up'!E2043="","",'Set Up'!E2043)</f>
        <v/>
      </c>
      <c r="AA1820" s="82" t="str">
        <f>IF('Set Up'!F2043="","",'Set Up'!F2043)</f>
        <v/>
      </c>
      <c r="AB1820" s="82" t="str">
        <f>IF('Set Up'!G2043="","",'Set Up'!G2043)</f>
        <v/>
      </c>
      <c r="AC1820" s="82" t="str">
        <f t="array" ref="AC1820">IF(Y1820="","",INDEX(Data!$G$4:$G$51,MATCH(Table7[[#This Row],[Fitting]]&amp;Table7[[#This Row],[Fitting Subtype]],Data!$E$4:$E$51&amp;Data!$F$4:$F$51,0)))</f>
        <v/>
      </c>
      <c r="AD1820" s="89" t="str">
        <f>IF(Table7[[#This Row],[Segment]]="","",Table7[[#This Row],[Quantity]]*Table7[[#This Row],[Kf]]*(((INDEX(Table4[Velocity (m/s)],MATCH(Table7[[#This Row],[Segment]],Table4[Segment],0)))^2)/2))</f>
        <v/>
      </c>
      <c r="AF1820" s="82" t="str">
        <f>Table4[[#This Row],[Segment]]</f>
        <v/>
      </c>
      <c r="AG1820" s="75"/>
      <c r="AH1820" s="82" t="str">
        <f>IF(Table5[[#This Row],[Segment]]="","",AG1820-Table4[[#This Row],[Total Pressure Drop (kPa)]])</f>
        <v/>
      </c>
    </row>
    <row r="1821" spans="1:34" x14ac:dyDescent="0.25">
      <c r="A1821" s="95" t="str">
        <f>IF('Set Up'!A1818="","",'Set Up'!A1818)</f>
        <v/>
      </c>
      <c r="B1821" s="75" t="s">
        <v>81</v>
      </c>
      <c r="C1821" s="85"/>
      <c r="D1821" s="86" t="str">
        <f>IF(Table4[[#This Row],[Diameter (in)]]="","",(((CONVERT(Table4[[#This Row],[Diameter (in)]],"in","m"))/2)^2)*PI())</f>
        <v/>
      </c>
      <c r="E1821" s="87" t="str">
        <f>IF(Table4[[#This Row],[Area (m2)]]="","",$D$4/Table4[[#This Row],[Area (m2)]])</f>
        <v/>
      </c>
      <c r="F1821" s="85">
        <f t="shared" si="28"/>
        <v>4.6951999999999998</v>
      </c>
      <c r="G1821" s="88" t="str">
        <f>IF(Table4[[#This Row],[Segment]]="","",(CONVERT(Table4[[#This Row],[Diameter (in)]],"in","m")*$B$4*Table4[[#This Row],[Velocity (m/s)]])/$C$4)</f>
        <v/>
      </c>
      <c r="H1821" s="96" t="str">
        <f>IF(Table4[[#This Row],[Segment]]="","",IF(Table4[[#This Row],[Teynold''s Number]]&gt;4000,"TURBULENT","LAMINAR"))</f>
        <v/>
      </c>
      <c r="I1821" s="86" t="str">
        <f>IF(Table4[[#This Row],[Segment]]="","",INDEX(Data!C1818:C1832,MATCH(Table4[Material],Data!B1818:B1832,0)))</f>
        <v/>
      </c>
      <c r="J1821" s="89" t="str">
        <f>IF(Table4[[#This Row],[ε (m)]]="","",Table4[[#This Row],[ε (m)]]/(CONVERT(Table4[[#This Row],[Diameter (in)]],"in","m")))</f>
        <v/>
      </c>
      <c r="K1821" s="96" t="str">
        <f>IF(Table4[[#This Row],[Regime]]="LAMINAR",16/Table4[[#This Row],[Teynold''s Number]],"-")</f>
        <v>-</v>
      </c>
      <c r="L1821" s="86"/>
      <c r="M1821" s="97" t="str">
        <f>IF(Table4[[#This Row],[Regime]]="TURBULENT",(((-4*LOG10(Table4[[#This Row],[ε/D]]/3.7+1.256/(Table4[[#This Row],[Teynold''s Number]]*SQRT(Table4[[#This Row],[f turbulent (guess)]]))))^-1)^2),"")</f>
        <v/>
      </c>
      <c r="N1821" s="91" t="str">
        <f>IF(Table4[[#This Row],[f turbulent]]="","",Table4[[#This Row],[f turbulent (guess)]]-Table4[[#This Row],[f turbulent]])</f>
        <v/>
      </c>
      <c r="O1821" s="87">
        <f>IF(Table4[[#This Row],[Segment]]="",0,IF(C1822="",0,IF(C1822&lt;=Table4[[#This Row],[Diameter (in)]],0,1-(D1821/D1822))))</f>
        <v>0</v>
      </c>
      <c r="P1821" s="92" t="str">
        <f>IF(Table4[[#This Row],[Segment]]="","",IF(C1821&gt;C1822,"",IF(C1822="",0.55,(0.55*(1-D1822/D1821)))))</f>
        <v/>
      </c>
      <c r="Q182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21" s="92" t="str">
        <f>IF(Table4[[#This Row],[Segment]]="","",IF(Table4[[#This Row],[Kexpansion]]="","0",((Table4[[#This Row],[Velocity (m/s)]]^2)/2)*Table4[[#This Row],[Kexpansion]]))</f>
        <v/>
      </c>
      <c r="S1821" s="92" t="str">
        <f>IF(Table4[[#This Row],[Segment]]="","",IF(Table4[[#This Row],[Kcontraction]]="","0",((Table4[[#This Row],[Velocity (m/s)]]^2)/2)*Table4[[#This Row],[Kcontraction]]))</f>
        <v/>
      </c>
      <c r="T1821" s="89" t="str">
        <f>IF(Table4[[#This Row],[Segment]]="","",SUMIF($Y$7:$Y$2000,Table4[[#This Row],[Segment]],$AD$7:$AD$2000))</f>
        <v/>
      </c>
      <c r="U1821" s="95" t="str">
        <f>IF(Table4[[#This Row],[Segment]]="","",Table4[[#This Row],[Hfriction (J/kg)]]+Table4[[#This Row],[Hexpansions (J/kg)]]+Table4[[#This Row],[Hcontractions (J/kg)]]+Table4[[#This Row],[Hf (J/kg)]])</f>
        <v/>
      </c>
      <c r="V1821" s="95" t="str">
        <f>IF(Table4[[#This Row],[Segment]]="","",Table4[[#This Row],[Total Friction Loss (J/kg)]]*Table3[Density (kg/m3)])</f>
        <v/>
      </c>
      <c r="W1821" s="95" t="str">
        <f>IF(Table4[[#This Row],[Segment]]="","",Table4[[#This Row],[Total Pressure Drop (Pa)]]/1000)</f>
        <v/>
      </c>
      <c r="Y1821" s="82" t="str">
        <f>IF('Set Up'!D2044="","",'Set Up'!D2044)</f>
        <v/>
      </c>
      <c r="Z1821" s="82" t="str">
        <f>IF('Set Up'!E2044="","",'Set Up'!E2044)</f>
        <v/>
      </c>
      <c r="AA1821" s="82" t="str">
        <f>IF('Set Up'!F2044="","",'Set Up'!F2044)</f>
        <v/>
      </c>
      <c r="AB1821" s="82" t="str">
        <f>IF('Set Up'!G2044="","",'Set Up'!G2044)</f>
        <v/>
      </c>
      <c r="AC1821" s="82" t="str">
        <f t="array" ref="AC1821">IF(Y1821="","",INDEX(Data!$G$4:$G$51,MATCH(Table7[[#This Row],[Fitting]]&amp;Table7[[#This Row],[Fitting Subtype]],Data!$E$4:$E$51&amp;Data!$F$4:$F$51,0)))</f>
        <v/>
      </c>
      <c r="AD1821" s="89" t="str">
        <f>IF(Table7[[#This Row],[Segment]]="","",Table7[[#This Row],[Quantity]]*Table7[[#This Row],[Kf]]*(((INDEX(Table4[Velocity (m/s)],MATCH(Table7[[#This Row],[Segment]],Table4[Segment],0)))^2)/2))</f>
        <v/>
      </c>
      <c r="AF1821" s="82" t="str">
        <f>Table4[[#This Row],[Segment]]</f>
        <v/>
      </c>
      <c r="AG1821" s="75"/>
      <c r="AH1821" s="82" t="str">
        <f>IF(Table5[[#This Row],[Segment]]="","",AG1821-Table4[[#This Row],[Total Pressure Drop (kPa)]])</f>
        <v/>
      </c>
    </row>
    <row r="1822" spans="1:34" x14ac:dyDescent="0.25">
      <c r="A1822" s="95" t="str">
        <f>IF('Set Up'!A1819="","",'Set Up'!A1819)</f>
        <v/>
      </c>
      <c r="B1822" s="75" t="s">
        <v>81</v>
      </c>
      <c r="C1822" s="85"/>
      <c r="D1822" s="86" t="str">
        <f>IF(Table4[[#This Row],[Diameter (in)]]="","",(((CONVERT(Table4[[#This Row],[Diameter (in)]],"in","m"))/2)^2)*PI())</f>
        <v/>
      </c>
      <c r="E1822" s="87" t="str">
        <f>IF(Table4[[#This Row],[Area (m2)]]="","",$D$4/Table4[[#This Row],[Area (m2)]])</f>
        <v/>
      </c>
      <c r="F1822" s="85">
        <f t="shared" si="28"/>
        <v>4.6951999999999998</v>
      </c>
      <c r="G1822" s="88" t="str">
        <f>IF(Table4[[#This Row],[Segment]]="","",(CONVERT(Table4[[#This Row],[Diameter (in)]],"in","m")*$B$4*Table4[[#This Row],[Velocity (m/s)]])/$C$4)</f>
        <v/>
      </c>
      <c r="H1822" s="96" t="str">
        <f>IF(Table4[[#This Row],[Segment]]="","",IF(Table4[[#This Row],[Teynold''s Number]]&gt;4000,"TURBULENT","LAMINAR"))</f>
        <v/>
      </c>
      <c r="I1822" s="86" t="str">
        <f>IF(Table4[[#This Row],[Segment]]="","",INDEX(Data!C1819:C1833,MATCH(Table4[Material],Data!B1819:B1833,0)))</f>
        <v/>
      </c>
      <c r="J1822" s="89" t="str">
        <f>IF(Table4[[#This Row],[ε (m)]]="","",Table4[[#This Row],[ε (m)]]/(CONVERT(Table4[[#This Row],[Diameter (in)]],"in","m")))</f>
        <v/>
      </c>
      <c r="K1822" s="96" t="str">
        <f>IF(Table4[[#This Row],[Regime]]="LAMINAR",16/Table4[[#This Row],[Teynold''s Number]],"-")</f>
        <v>-</v>
      </c>
      <c r="L1822" s="86"/>
      <c r="M1822" s="97" t="str">
        <f>IF(Table4[[#This Row],[Regime]]="TURBULENT",(((-4*LOG10(Table4[[#This Row],[ε/D]]/3.7+1.256/(Table4[[#This Row],[Teynold''s Number]]*SQRT(Table4[[#This Row],[f turbulent (guess)]]))))^-1)^2),"")</f>
        <v/>
      </c>
      <c r="N1822" s="91" t="str">
        <f>IF(Table4[[#This Row],[f turbulent]]="","",Table4[[#This Row],[f turbulent (guess)]]-Table4[[#This Row],[f turbulent]])</f>
        <v/>
      </c>
      <c r="O1822" s="87">
        <f>IF(Table4[[#This Row],[Segment]]="",0,IF(C1823="",0,IF(C1823&lt;=Table4[[#This Row],[Diameter (in)]],0,1-(D1822/D1823))))</f>
        <v>0</v>
      </c>
      <c r="P1822" s="92" t="str">
        <f>IF(Table4[[#This Row],[Segment]]="","",IF(C1822&gt;C1823,"",IF(C1823="",0.55,(0.55*(1-D1823/D1822)))))</f>
        <v/>
      </c>
      <c r="Q182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22" s="92" t="str">
        <f>IF(Table4[[#This Row],[Segment]]="","",IF(Table4[[#This Row],[Kexpansion]]="","0",((Table4[[#This Row],[Velocity (m/s)]]^2)/2)*Table4[[#This Row],[Kexpansion]]))</f>
        <v/>
      </c>
      <c r="S1822" s="92" t="str">
        <f>IF(Table4[[#This Row],[Segment]]="","",IF(Table4[[#This Row],[Kcontraction]]="","0",((Table4[[#This Row],[Velocity (m/s)]]^2)/2)*Table4[[#This Row],[Kcontraction]]))</f>
        <v/>
      </c>
      <c r="T1822" s="89" t="str">
        <f>IF(Table4[[#This Row],[Segment]]="","",SUMIF($Y$7:$Y$2000,Table4[[#This Row],[Segment]],$AD$7:$AD$2000))</f>
        <v/>
      </c>
      <c r="U1822" s="95" t="str">
        <f>IF(Table4[[#This Row],[Segment]]="","",Table4[[#This Row],[Hfriction (J/kg)]]+Table4[[#This Row],[Hexpansions (J/kg)]]+Table4[[#This Row],[Hcontractions (J/kg)]]+Table4[[#This Row],[Hf (J/kg)]])</f>
        <v/>
      </c>
      <c r="V1822" s="95" t="str">
        <f>IF(Table4[[#This Row],[Segment]]="","",Table4[[#This Row],[Total Friction Loss (J/kg)]]*Table3[Density (kg/m3)])</f>
        <v/>
      </c>
      <c r="W1822" s="95" t="str">
        <f>IF(Table4[[#This Row],[Segment]]="","",Table4[[#This Row],[Total Pressure Drop (Pa)]]/1000)</f>
        <v/>
      </c>
      <c r="Y1822" s="82" t="str">
        <f>IF('Set Up'!D2045="","",'Set Up'!D2045)</f>
        <v/>
      </c>
      <c r="Z1822" s="82" t="str">
        <f>IF('Set Up'!E2045="","",'Set Up'!E2045)</f>
        <v/>
      </c>
      <c r="AA1822" s="82" t="str">
        <f>IF('Set Up'!F2045="","",'Set Up'!F2045)</f>
        <v/>
      </c>
      <c r="AB1822" s="82" t="str">
        <f>IF('Set Up'!G2045="","",'Set Up'!G2045)</f>
        <v/>
      </c>
      <c r="AC1822" s="82" t="str">
        <f t="array" ref="AC1822">IF(Y1822="","",INDEX(Data!$G$4:$G$51,MATCH(Table7[[#This Row],[Fitting]]&amp;Table7[[#This Row],[Fitting Subtype]],Data!$E$4:$E$51&amp;Data!$F$4:$F$51,0)))</f>
        <v/>
      </c>
      <c r="AD1822" s="89" t="str">
        <f>IF(Table7[[#This Row],[Segment]]="","",Table7[[#This Row],[Quantity]]*Table7[[#This Row],[Kf]]*(((INDEX(Table4[Velocity (m/s)],MATCH(Table7[[#This Row],[Segment]],Table4[Segment],0)))^2)/2))</f>
        <v/>
      </c>
      <c r="AF1822" s="82" t="str">
        <f>Table4[[#This Row],[Segment]]</f>
        <v/>
      </c>
      <c r="AG1822" s="75"/>
      <c r="AH1822" s="82" t="str">
        <f>IF(Table5[[#This Row],[Segment]]="","",AG1822-Table4[[#This Row],[Total Pressure Drop (kPa)]])</f>
        <v/>
      </c>
    </row>
    <row r="1823" spans="1:34" x14ac:dyDescent="0.25">
      <c r="A1823" s="95" t="str">
        <f>IF('Set Up'!A1820="","",'Set Up'!A1820)</f>
        <v/>
      </c>
      <c r="B1823" s="75" t="s">
        <v>81</v>
      </c>
      <c r="C1823" s="85"/>
      <c r="D1823" s="86" t="str">
        <f>IF(Table4[[#This Row],[Diameter (in)]]="","",(((CONVERT(Table4[[#This Row],[Diameter (in)]],"in","m"))/2)^2)*PI())</f>
        <v/>
      </c>
      <c r="E1823" s="87" t="str">
        <f>IF(Table4[[#This Row],[Area (m2)]]="","",$D$4/Table4[[#This Row],[Area (m2)]])</f>
        <v/>
      </c>
      <c r="F1823" s="85">
        <f t="shared" si="28"/>
        <v>4.6951999999999998</v>
      </c>
      <c r="G1823" s="88" t="str">
        <f>IF(Table4[[#This Row],[Segment]]="","",(CONVERT(Table4[[#This Row],[Diameter (in)]],"in","m")*$B$4*Table4[[#This Row],[Velocity (m/s)]])/$C$4)</f>
        <v/>
      </c>
      <c r="H1823" s="96" t="str">
        <f>IF(Table4[[#This Row],[Segment]]="","",IF(Table4[[#This Row],[Teynold''s Number]]&gt;4000,"TURBULENT","LAMINAR"))</f>
        <v/>
      </c>
      <c r="I1823" s="86" t="str">
        <f>IF(Table4[[#This Row],[Segment]]="","",INDEX(Data!C1820:C1834,MATCH(Table4[Material],Data!B1820:B1834,0)))</f>
        <v/>
      </c>
      <c r="J1823" s="89" t="str">
        <f>IF(Table4[[#This Row],[ε (m)]]="","",Table4[[#This Row],[ε (m)]]/(CONVERT(Table4[[#This Row],[Diameter (in)]],"in","m")))</f>
        <v/>
      </c>
      <c r="K1823" s="96" t="str">
        <f>IF(Table4[[#This Row],[Regime]]="LAMINAR",16/Table4[[#This Row],[Teynold''s Number]],"-")</f>
        <v>-</v>
      </c>
      <c r="L1823" s="86"/>
      <c r="M1823" s="97" t="str">
        <f>IF(Table4[[#This Row],[Regime]]="TURBULENT",(((-4*LOG10(Table4[[#This Row],[ε/D]]/3.7+1.256/(Table4[[#This Row],[Teynold''s Number]]*SQRT(Table4[[#This Row],[f turbulent (guess)]]))))^-1)^2),"")</f>
        <v/>
      </c>
      <c r="N1823" s="91" t="str">
        <f>IF(Table4[[#This Row],[f turbulent]]="","",Table4[[#This Row],[f turbulent (guess)]]-Table4[[#This Row],[f turbulent]])</f>
        <v/>
      </c>
      <c r="O1823" s="87">
        <f>IF(Table4[[#This Row],[Segment]]="",0,IF(C1824="",0,IF(C1824&lt;=Table4[[#This Row],[Diameter (in)]],0,1-(D1823/D1824))))</f>
        <v>0</v>
      </c>
      <c r="P1823" s="92" t="str">
        <f>IF(Table4[[#This Row],[Segment]]="","",IF(C1823&gt;C1824,"",IF(C1824="",0.55,(0.55*(1-D1824/D1823)))))</f>
        <v/>
      </c>
      <c r="Q182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23" s="92" t="str">
        <f>IF(Table4[[#This Row],[Segment]]="","",IF(Table4[[#This Row],[Kexpansion]]="","0",((Table4[[#This Row],[Velocity (m/s)]]^2)/2)*Table4[[#This Row],[Kexpansion]]))</f>
        <v/>
      </c>
      <c r="S1823" s="92" t="str">
        <f>IF(Table4[[#This Row],[Segment]]="","",IF(Table4[[#This Row],[Kcontraction]]="","0",((Table4[[#This Row],[Velocity (m/s)]]^2)/2)*Table4[[#This Row],[Kcontraction]]))</f>
        <v/>
      </c>
      <c r="T1823" s="89" t="str">
        <f>IF(Table4[[#This Row],[Segment]]="","",SUMIF($Y$7:$Y$2000,Table4[[#This Row],[Segment]],$AD$7:$AD$2000))</f>
        <v/>
      </c>
      <c r="U1823" s="95" t="str">
        <f>IF(Table4[[#This Row],[Segment]]="","",Table4[[#This Row],[Hfriction (J/kg)]]+Table4[[#This Row],[Hexpansions (J/kg)]]+Table4[[#This Row],[Hcontractions (J/kg)]]+Table4[[#This Row],[Hf (J/kg)]])</f>
        <v/>
      </c>
      <c r="V1823" s="95" t="str">
        <f>IF(Table4[[#This Row],[Segment]]="","",Table4[[#This Row],[Total Friction Loss (J/kg)]]*Table3[Density (kg/m3)])</f>
        <v/>
      </c>
      <c r="W1823" s="95" t="str">
        <f>IF(Table4[[#This Row],[Segment]]="","",Table4[[#This Row],[Total Pressure Drop (Pa)]]/1000)</f>
        <v/>
      </c>
      <c r="Y1823" s="82" t="str">
        <f>IF('Set Up'!D2046="","",'Set Up'!D2046)</f>
        <v/>
      </c>
      <c r="Z1823" s="82" t="str">
        <f>IF('Set Up'!E2046="","",'Set Up'!E2046)</f>
        <v/>
      </c>
      <c r="AA1823" s="82" t="str">
        <f>IF('Set Up'!F2046="","",'Set Up'!F2046)</f>
        <v/>
      </c>
      <c r="AB1823" s="82" t="str">
        <f>IF('Set Up'!G2046="","",'Set Up'!G2046)</f>
        <v/>
      </c>
      <c r="AC1823" s="82" t="str">
        <f t="array" ref="AC1823">IF(Y1823="","",INDEX(Data!$G$4:$G$51,MATCH(Table7[[#This Row],[Fitting]]&amp;Table7[[#This Row],[Fitting Subtype]],Data!$E$4:$E$51&amp;Data!$F$4:$F$51,0)))</f>
        <v/>
      </c>
      <c r="AD1823" s="89" t="str">
        <f>IF(Table7[[#This Row],[Segment]]="","",Table7[[#This Row],[Quantity]]*Table7[[#This Row],[Kf]]*(((INDEX(Table4[Velocity (m/s)],MATCH(Table7[[#This Row],[Segment]],Table4[Segment],0)))^2)/2))</f>
        <v/>
      </c>
      <c r="AF1823" s="82" t="str">
        <f>Table4[[#This Row],[Segment]]</f>
        <v/>
      </c>
      <c r="AG1823" s="75"/>
      <c r="AH1823" s="82" t="str">
        <f>IF(Table5[[#This Row],[Segment]]="","",AG1823-Table4[[#This Row],[Total Pressure Drop (kPa)]])</f>
        <v/>
      </c>
    </row>
    <row r="1824" spans="1:34" x14ac:dyDescent="0.25">
      <c r="A1824" s="95" t="str">
        <f>IF('Set Up'!A1821="","",'Set Up'!A1821)</f>
        <v/>
      </c>
      <c r="B1824" s="75" t="s">
        <v>81</v>
      </c>
      <c r="C1824" s="85"/>
      <c r="D1824" s="86" t="str">
        <f>IF(Table4[[#This Row],[Diameter (in)]]="","",(((CONVERT(Table4[[#This Row],[Diameter (in)]],"in","m"))/2)^2)*PI())</f>
        <v/>
      </c>
      <c r="E1824" s="87" t="str">
        <f>IF(Table4[[#This Row],[Area (m2)]]="","",$D$4/Table4[[#This Row],[Area (m2)]])</f>
        <v/>
      </c>
      <c r="F1824" s="85">
        <f t="shared" si="28"/>
        <v>4.6951999999999998</v>
      </c>
      <c r="G1824" s="88" t="str">
        <f>IF(Table4[[#This Row],[Segment]]="","",(CONVERT(Table4[[#This Row],[Diameter (in)]],"in","m")*$B$4*Table4[[#This Row],[Velocity (m/s)]])/$C$4)</f>
        <v/>
      </c>
      <c r="H1824" s="96" t="str">
        <f>IF(Table4[[#This Row],[Segment]]="","",IF(Table4[[#This Row],[Teynold''s Number]]&gt;4000,"TURBULENT","LAMINAR"))</f>
        <v/>
      </c>
      <c r="I1824" s="86" t="str">
        <f>IF(Table4[[#This Row],[Segment]]="","",INDEX(Data!C1821:C1835,MATCH(Table4[Material],Data!B1821:B1835,0)))</f>
        <v/>
      </c>
      <c r="J1824" s="89" t="str">
        <f>IF(Table4[[#This Row],[ε (m)]]="","",Table4[[#This Row],[ε (m)]]/(CONVERT(Table4[[#This Row],[Diameter (in)]],"in","m")))</f>
        <v/>
      </c>
      <c r="K1824" s="96" t="str">
        <f>IF(Table4[[#This Row],[Regime]]="LAMINAR",16/Table4[[#This Row],[Teynold''s Number]],"-")</f>
        <v>-</v>
      </c>
      <c r="L1824" s="86"/>
      <c r="M1824" s="97" t="str">
        <f>IF(Table4[[#This Row],[Regime]]="TURBULENT",(((-4*LOG10(Table4[[#This Row],[ε/D]]/3.7+1.256/(Table4[[#This Row],[Teynold''s Number]]*SQRT(Table4[[#This Row],[f turbulent (guess)]]))))^-1)^2),"")</f>
        <v/>
      </c>
      <c r="N1824" s="91" t="str">
        <f>IF(Table4[[#This Row],[f turbulent]]="","",Table4[[#This Row],[f turbulent (guess)]]-Table4[[#This Row],[f turbulent]])</f>
        <v/>
      </c>
      <c r="O1824" s="87">
        <f>IF(Table4[[#This Row],[Segment]]="",0,IF(C1825="",0,IF(C1825&lt;=Table4[[#This Row],[Diameter (in)]],0,1-(D1824/D1825))))</f>
        <v>0</v>
      </c>
      <c r="P1824" s="92" t="str">
        <f>IF(Table4[[#This Row],[Segment]]="","",IF(C1824&gt;C1825,"",IF(C1825="",0.55,(0.55*(1-D1825/D1824)))))</f>
        <v/>
      </c>
      <c r="Q182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24" s="92" t="str">
        <f>IF(Table4[[#This Row],[Segment]]="","",IF(Table4[[#This Row],[Kexpansion]]="","0",((Table4[[#This Row],[Velocity (m/s)]]^2)/2)*Table4[[#This Row],[Kexpansion]]))</f>
        <v/>
      </c>
      <c r="S1824" s="92" t="str">
        <f>IF(Table4[[#This Row],[Segment]]="","",IF(Table4[[#This Row],[Kcontraction]]="","0",((Table4[[#This Row],[Velocity (m/s)]]^2)/2)*Table4[[#This Row],[Kcontraction]]))</f>
        <v/>
      </c>
      <c r="T1824" s="89" t="str">
        <f>IF(Table4[[#This Row],[Segment]]="","",SUMIF($Y$7:$Y$2000,Table4[[#This Row],[Segment]],$AD$7:$AD$2000))</f>
        <v/>
      </c>
      <c r="U1824" s="95" t="str">
        <f>IF(Table4[[#This Row],[Segment]]="","",Table4[[#This Row],[Hfriction (J/kg)]]+Table4[[#This Row],[Hexpansions (J/kg)]]+Table4[[#This Row],[Hcontractions (J/kg)]]+Table4[[#This Row],[Hf (J/kg)]])</f>
        <v/>
      </c>
      <c r="V1824" s="95" t="str">
        <f>IF(Table4[[#This Row],[Segment]]="","",Table4[[#This Row],[Total Friction Loss (J/kg)]]*Table3[Density (kg/m3)])</f>
        <v/>
      </c>
      <c r="W1824" s="95" t="str">
        <f>IF(Table4[[#This Row],[Segment]]="","",Table4[[#This Row],[Total Pressure Drop (Pa)]]/1000)</f>
        <v/>
      </c>
      <c r="Y1824" s="82" t="str">
        <f>IF('Set Up'!D2047="","",'Set Up'!D2047)</f>
        <v/>
      </c>
      <c r="Z1824" s="82" t="str">
        <f>IF('Set Up'!E2047="","",'Set Up'!E2047)</f>
        <v/>
      </c>
      <c r="AA1824" s="82" t="str">
        <f>IF('Set Up'!F2047="","",'Set Up'!F2047)</f>
        <v/>
      </c>
      <c r="AB1824" s="82" t="str">
        <f>IF('Set Up'!G2047="","",'Set Up'!G2047)</f>
        <v/>
      </c>
      <c r="AC1824" s="82" t="str">
        <f t="array" ref="AC1824">IF(Y1824="","",INDEX(Data!$G$4:$G$51,MATCH(Table7[[#This Row],[Fitting]]&amp;Table7[[#This Row],[Fitting Subtype]],Data!$E$4:$E$51&amp;Data!$F$4:$F$51,0)))</f>
        <v/>
      </c>
      <c r="AD1824" s="89" t="str">
        <f>IF(Table7[[#This Row],[Segment]]="","",Table7[[#This Row],[Quantity]]*Table7[[#This Row],[Kf]]*(((INDEX(Table4[Velocity (m/s)],MATCH(Table7[[#This Row],[Segment]],Table4[Segment],0)))^2)/2))</f>
        <v/>
      </c>
      <c r="AF1824" s="82" t="str">
        <f>Table4[[#This Row],[Segment]]</f>
        <v/>
      </c>
      <c r="AG1824" s="75"/>
      <c r="AH1824" s="82" t="str">
        <f>IF(Table5[[#This Row],[Segment]]="","",AG1824-Table4[[#This Row],[Total Pressure Drop (kPa)]])</f>
        <v/>
      </c>
    </row>
    <row r="1825" spans="1:34" x14ac:dyDescent="0.25">
      <c r="A1825" s="95" t="str">
        <f>IF('Set Up'!A1822="","",'Set Up'!A1822)</f>
        <v/>
      </c>
      <c r="B1825" s="75" t="s">
        <v>81</v>
      </c>
      <c r="C1825" s="85"/>
      <c r="D1825" s="86" t="str">
        <f>IF(Table4[[#This Row],[Diameter (in)]]="","",(((CONVERT(Table4[[#This Row],[Diameter (in)]],"in","m"))/2)^2)*PI())</f>
        <v/>
      </c>
      <c r="E1825" s="87" t="str">
        <f>IF(Table4[[#This Row],[Area (m2)]]="","",$D$4/Table4[[#This Row],[Area (m2)]])</f>
        <v/>
      </c>
      <c r="F1825" s="85">
        <f t="shared" si="28"/>
        <v>4.6951999999999998</v>
      </c>
      <c r="G1825" s="88" t="str">
        <f>IF(Table4[[#This Row],[Segment]]="","",(CONVERT(Table4[[#This Row],[Diameter (in)]],"in","m")*$B$4*Table4[[#This Row],[Velocity (m/s)]])/$C$4)</f>
        <v/>
      </c>
      <c r="H1825" s="96" t="str">
        <f>IF(Table4[[#This Row],[Segment]]="","",IF(Table4[[#This Row],[Teynold''s Number]]&gt;4000,"TURBULENT","LAMINAR"))</f>
        <v/>
      </c>
      <c r="I1825" s="86" t="str">
        <f>IF(Table4[[#This Row],[Segment]]="","",INDEX(Data!C1822:C1836,MATCH(Table4[Material],Data!B1822:B1836,0)))</f>
        <v/>
      </c>
      <c r="J1825" s="89" t="str">
        <f>IF(Table4[[#This Row],[ε (m)]]="","",Table4[[#This Row],[ε (m)]]/(CONVERT(Table4[[#This Row],[Diameter (in)]],"in","m")))</f>
        <v/>
      </c>
      <c r="K1825" s="96" t="str">
        <f>IF(Table4[[#This Row],[Regime]]="LAMINAR",16/Table4[[#This Row],[Teynold''s Number]],"-")</f>
        <v>-</v>
      </c>
      <c r="L1825" s="86"/>
      <c r="M1825" s="97" t="str">
        <f>IF(Table4[[#This Row],[Regime]]="TURBULENT",(((-4*LOG10(Table4[[#This Row],[ε/D]]/3.7+1.256/(Table4[[#This Row],[Teynold''s Number]]*SQRT(Table4[[#This Row],[f turbulent (guess)]]))))^-1)^2),"")</f>
        <v/>
      </c>
      <c r="N1825" s="91" t="str">
        <f>IF(Table4[[#This Row],[f turbulent]]="","",Table4[[#This Row],[f turbulent (guess)]]-Table4[[#This Row],[f turbulent]])</f>
        <v/>
      </c>
      <c r="O1825" s="87">
        <f>IF(Table4[[#This Row],[Segment]]="",0,IF(C1826="",0,IF(C1826&lt;=Table4[[#This Row],[Diameter (in)]],0,1-(D1825/D1826))))</f>
        <v>0</v>
      </c>
      <c r="P1825" s="92" t="str">
        <f>IF(Table4[[#This Row],[Segment]]="","",IF(C1825&gt;C1826,"",IF(C1826="",0.55,(0.55*(1-D1826/D1825)))))</f>
        <v/>
      </c>
      <c r="Q182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25" s="92" t="str">
        <f>IF(Table4[[#This Row],[Segment]]="","",IF(Table4[[#This Row],[Kexpansion]]="","0",((Table4[[#This Row],[Velocity (m/s)]]^2)/2)*Table4[[#This Row],[Kexpansion]]))</f>
        <v/>
      </c>
      <c r="S1825" s="92" t="str">
        <f>IF(Table4[[#This Row],[Segment]]="","",IF(Table4[[#This Row],[Kcontraction]]="","0",((Table4[[#This Row],[Velocity (m/s)]]^2)/2)*Table4[[#This Row],[Kcontraction]]))</f>
        <v/>
      </c>
      <c r="T1825" s="89" t="str">
        <f>IF(Table4[[#This Row],[Segment]]="","",SUMIF($Y$7:$Y$2000,Table4[[#This Row],[Segment]],$AD$7:$AD$2000))</f>
        <v/>
      </c>
      <c r="U1825" s="95" t="str">
        <f>IF(Table4[[#This Row],[Segment]]="","",Table4[[#This Row],[Hfriction (J/kg)]]+Table4[[#This Row],[Hexpansions (J/kg)]]+Table4[[#This Row],[Hcontractions (J/kg)]]+Table4[[#This Row],[Hf (J/kg)]])</f>
        <v/>
      </c>
      <c r="V1825" s="95" t="str">
        <f>IF(Table4[[#This Row],[Segment]]="","",Table4[[#This Row],[Total Friction Loss (J/kg)]]*Table3[Density (kg/m3)])</f>
        <v/>
      </c>
      <c r="W1825" s="95" t="str">
        <f>IF(Table4[[#This Row],[Segment]]="","",Table4[[#This Row],[Total Pressure Drop (Pa)]]/1000)</f>
        <v/>
      </c>
      <c r="Y1825" s="82" t="str">
        <f>IF('Set Up'!D2048="","",'Set Up'!D2048)</f>
        <v/>
      </c>
      <c r="Z1825" s="82" t="str">
        <f>IF('Set Up'!E2048="","",'Set Up'!E2048)</f>
        <v/>
      </c>
      <c r="AA1825" s="82" t="str">
        <f>IF('Set Up'!F2048="","",'Set Up'!F2048)</f>
        <v/>
      </c>
      <c r="AB1825" s="82" t="str">
        <f>IF('Set Up'!G2048="","",'Set Up'!G2048)</f>
        <v/>
      </c>
      <c r="AC1825" s="82" t="str">
        <f t="array" ref="AC1825">IF(Y1825="","",INDEX(Data!$G$4:$G$51,MATCH(Table7[[#This Row],[Fitting]]&amp;Table7[[#This Row],[Fitting Subtype]],Data!$E$4:$E$51&amp;Data!$F$4:$F$51,0)))</f>
        <v/>
      </c>
      <c r="AD1825" s="89" t="str">
        <f>IF(Table7[[#This Row],[Segment]]="","",Table7[[#This Row],[Quantity]]*Table7[[#This Row],[Kf]]*(((INDEX(Table4[Velocity (m/s)],MATCH(Table7[[#This Row],[Segment]],Table4[Segment],0)))^2)/2))</f>
        <v/>
      </c>
      <c r="AF1825" s="82" t="str">
        <f>Table4[[#This Row],[Segment]]</f>
        <v/>
      </c>
      <c r="AG1825" s="75"/>
      <c r="AH1825" s="82" t="str">
        <f>IF(Table5[[#This Row],[Segment]]="","",AG1825-Table4[[#This Row],[Total Pressure Drop (kPa)]])</f>
        <v/>
      </c>
    </row>
    <row r="1826" spans="1:34" x14ac:dyDescent="0.25">
      <c r="A1826" s="95" t="str">
        <f>IF('Set Up'!A1823="","",'Set Up'!A1823)</f>
        <v/>
      </c>
      <c r="B1826" s="75" t="s">
        <v>81</v>
      </c>
      <c r="C1826" s="85"/>
      <c r="D1826" s="86" t="str">
        <f>IF(Table4[[#This Row],[Diameter (in)]]="","",(((CONVERT(Table4[[#This Row],[Diameter (in)]],"in","m"))/2)^2)*PI())</f>
        <v/>
      </c>
      <c r="E1826" s="87" t="str">
        <f>IF(Table4[[#This Row],[Area (m2)]]="","",$D$4/Table4[[#This Row],[Area (m2)]])</f>
        <v/>
      </c>
      <c r="F1826" s="85">
        <f t="shared" si="28"/>
        <v>4.6951999999999998</v>
      </c>
      <c r="G1826" s="88" t="str">
        <f>IF(Table4[[#This Row],[Segment]]="","",(CONVERT(Table4[[#This Row],[Diameter (in)]],"in","m")*$B$4*Table4[[#This Row],[Velocity (m/s)]])/$C$4)</f>
        <v/>
      </c>
      <c r="H1826" s="96" t="str">
        <f>IF(Table4[[#This Row],[Segment]]="","",IF(Table4[[#This Row],[Teynold''s Number]]&gt;4000,"TURBULENT","LAMINAR"))</f>
        <v/>
      </c>
      <c r="I1826" s="86" t="str">
        <f>IF(Table4[[#This Row],[Segment]]="","",INDEX(Data!C1823:C1837,MATCH(Table4[Material],Data!B1823:B1837,0)))</f>
        <v/>
      </c>
      <c r="J1826" s="89" t="str">
        <f>IF(Table4[[#This Row],[ε (m)]]="","",Table4[[#This Row],[ε (m)]]/(CONVERT(Table4[[#This Row],[Diameter (in)]],"in","m")))</f>
        <v/>
      </c>
      <c r="K1826" s="96" t="str">
        <f>IF(Table4[[#This Row],[Regime]]="LAMINAR",16/Table4[[#This Row],[Teynold''s Number]],"-")</f>
        <v>-</v>
      </c>
      <c r="L1826" s="86"/>
      <c r="M1826" s="97" t="str">
        <f>IF(Table4[[#This Row],[Regime]]="TURBULENT",(((-4*LOG10(Table4[[#This Row],[ε/D]]/3.7+1.256/(Table4[[#This Row],[Teynold''s Number]]*SQRT(Table4[[#This Row],[f turbulent (guess)]]))))^-1)^2),"")</f>
        <v/>
      </c>
      <c r="N1826" s="91" t="str">
        <f>IF(Table4[[#This Row],[f turbulent]]="","",Table4[[#This Row],[f turbulent (guess)]]-Table4[[#This Row],[f turbulent]])</f>
        <v/>
      </c>
      <c r="O1826" s="87">
        <f>IF(Table4[[#This Row],[Segment]]="",0,IF(C1827="",0,IF(C1827&lt;=Table4[[#This Row],[Diameter (in)]],0,1-(D1826/D1827))))</f>
        <v>0</v>
      </c>
      <c r="P1826" s="92" t="str">
        <f>IF(Table4[[#This Row],[Segment]]="","",IF(C1826&gt;C1827,"",IF(C1827="",0.55,(0.55*(1-D1827/D1826)))))</f>
        <v/>
      </c>
      <c r="Q182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26" s="92" t="str">
        <f>IF(Table4[[#This Row],[Segment]]="","",IF(Table4[[#This Row],[Kexpansion]]="","0",((Table4[[#This Row],[Velocity (m/s)]]^2)/2)*Table4[[#This Row],[Kexpansion]]))</f>
        <v/>
      </c>
      <c r="S1826" s="92" t="str">
        <f>IF(Table4[[#This Row],[Segment]]="","",IF(Table4[[#This Row],[Kcontraction]]="","0",((Table4[[#This Row],[Velocity (m/s)]]^2)/2)*Table4[[#This Row],[Kcontraction]]))</f>
        <v/>
      </c>
      <c r="T1826" s="89" t="str">
        <f>IF(Table4[[#This Row],[Segment]]="","",SUMIF($Y$7:$Y$2000,Table4[[#This Row],[Segment]],$AD$7:$AD$2000))</f>
        <v/>
      </c>
      <c r="U1826" s="95" t="str">
        <f>IF(Table4[[#This Row],[Segment]]="","",Table4[[#This Row],[Hfriction (J/kg)]]+Table4[[#This Row],[Hexpansions (J/kg)]]+Table4[[#This Row],[Hcontractions (J/kg)]]+Table4[[#This Row],[Hf (J/kg)]])</f>
        <v/>
      </c>
      <c r="V1826" s="95" t="str">
        <f>IF(Table4[[#This Row],[Segment]]="","",Table4[[#This Row],[Total Friction Loss (J/kg)]]*Table3[Density (kg/m3)])</f>
        <v/>
      </c>
      <c r="W1826" s="95" t="str">
        <f>IF(Table4[[#This Row],[Segment]]="","",Table4[[#This Row],[Total Pressure Drop (Pa)]]/1000)</f>
        <v/>
      </c>
      <c r="Y1826" s="82" t="str">
        <f>IF('Set Up'!D2049="","",'Set Up'!D2049)</f>
        <v/>
      </c>
      <c r="Z1826" s="82" t="str">
        <f>IF('Set Up'!E2049="","",'Set Up'!E2049)</f>
        <v/>
      </c>
      <c r="AA1826" s="82" t="str">
        <f>IF('Set Up'!F2049="","",'Set Up'!F2049)</f>
        <v/>
      </c>
      <c r="AB1826" s="82" t="str">
        <f>IF('Set Up'!G2049="","",'Set Up'!G2049)</f>
        <v/>
      </c>
      <c r="AC1826" s="82" t="str">
        <f t="array" ref="AC1826">IF(Y1826="","",INDEX(Data!$G$4:$G$51,MATCH(Table7[[#This Row],[Fitting]]&amp;Table7[[#This Row],[Fitting Subtype]],Data!$E$4:$E$51&amp;Data!$F$4:$F$51,0)))</f>
        <v/>
      </c>
      <c r="AD1826" s="89" t="str">
        <f>IF(Table7[[#This Row],[Segment]]="","",Table7[[#This Row],[Quantity]]*Table7[[#This Row],[Kf]]*(((INDEX(Table4[Velocity (m/s)],MATCH(Table7[[#This Row],[Segment]],Table4[Segment],0)))^2)/2))</f>
        <v/>
      </c>
      <c r="AF1826" s="82" t="str">
        <f>Table4[[#This Row],[Segment]]</f>
        <v/>
      </c>
      <c r="AG1826" s="75"/>
      <c r="AH1826" s="82" t="str">
        <f>IF(Table5[[#This Row],[Segment]]="","",AG1826-Table4[[#This Row],[Total Pressure Drop (kPa)]])</f>
        <v/>
      </c>
    </row>
    <row r="1827" spans="1:34" x14ac:dyDescent="0.25">
      <c r="A1827" s="95" t="str">
        <f>IF('Set Up'!A1824="","",'Set Up'!A1824)</f>
        <v/>
      </c>
      <c r="B1827" s="75" t="s">
        <v>81</v>
      </c>
      <c r="C1827" s="85"/>
      <c r="D1827" s="86" t="str">
        <f>IF(Table4[[#This Row],[Diameter (in)]]="","",(((CONVERT(Table4[[#This Row],[Diameter (in)]],"in","m"))/2)^2)*PI())</f>
        <v/>
      </c>
      <c r="E1827" s="87" t="str">
        <f>IF(Table4[[#This Row],[Area (m2)]]="","",$D$4/Table4[[#This Row],[Area (m2)]])</f>
        <v/>
      </c>
      <c r="F1827" s="85">
        <f t="shared" si="28"/>
        <v>4.6951999999999998</v>
      </c>
      <c r="G1827" s="88" t="str">
        <f>IF(Table4[[#This Row],[Segment]]="","",(CONVERT(Table4[[#This Row],[Diameter (in)]],"in","m")*$B$4*Table4[[#This Row],[Velocity (m/s)]])/$C$4)</f>
        <v/>
      </c>
      <c r="H1827" s="96" t="str">
        <f>IF(Table4[[#This Row],[Segment]]="","",IF(Table4[[#This Row],[Teynold''s Number]]&gt;4000,"TURBULENT","LAMINAR"))</f>
        <v/>
      </c>
      <c r="I1827" s="86" t="str">
        <f>IF(Table4[[#This Row],[Segment]]="","",INDEX(Data!C1824:C1838,MATCH(Table4[Material],Data!B1824:B1838,0)))</f>
        <v/>
      </c>
      <c r="J1827" s="89" t="str">
        <f>IF(Table4[[#This Row],[ε (m)]]="","",Table4[[#This Row],[ε (m)]]/(CONVERT(Table4[[#This Row],[Diameter (in)]],"in","m")))</f>
        <v/>
      </c>
      <c r="K1827" s="96" t="str">
        <f>IF(Table4[[#This Row],[Regime]]="LAMINAR",16/Table4[[#This Row],[Teynold''s Number]],"-")</f>
        <v>-</v>
      </c>
      <c r="L1827" s="86"/>
      <c r="M1827" s="97" t="str">
        <f>IF(Table4[[#This Row],[Regime]]="TURBULENT",(((-4*LOG10(Table4[[#This Row],[ε/D]]/3.7+1.256/(Table4[[#This Row],[Teynold''s Number]]*SQRT(Table4[[#This Row],[f turbulent (guess)]]))))^-1)^2),"")</f>
        <v/>
      </c>
      <c r="N1827" s="91" t="str">
        <f>IF(Table4[[#This Row],[f turbulent]]="","",Table4[[#This Row],[f turbulent (guess)]]-Table4[[#This Row],[f turbulent]])</f>
        <v/>
      </c>
      <c r="O1827" s="87">
        <f>IF(Table4[[#This Row],[Segment]]="",0,IF(C1828="",0,IF(C1828&lt;=Table4[[#This Row],[Diameter (in)]],0,1-(D1827/D1828))))</f>
        <v>0</v>
      </c>
      <c r="P1827" s="92" t="str">
        <f>IF(Table4[[#This Row],[Segment]]="","",IF(C1827&gt;C1828,"",IF(C1828="",0.55,(0.55*(1-D1828/D1827)))))</f>
        <v/>
      </c>
      <c r="Q182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27" s="92" t="str">
        <f>IF(Table4[[#This Row],[Segment]]="","",IF(Table4[[#This Row],[Kexpansion]]="","0",((Table4[[#This Row],[Velocity (m/s)]]^2)/2)*Table4[[#This Row],[Kexpansion]]))</f>
        <v/>
      </c>
      <c r="S1827" s="92" t="str">
        <f>IF(Table4[[#This Row],[Segment]]="","",IF(Table4[[#This Row],[Kcontraction]]="","0",((Table4[[#This Row],[Velocity (m/s)]]^2)/2)*Table4[[#This Row],[Kcontraction]]))</f>
        <v/>
      </c>
      <c r="T1827" s="89" t="str">
        <f>IF(Table4[[#This Row],[Segment]]="","",SUMIF($Y$7:$Y$2000,Table4[[#This Row],[Segment]],$AD$7:$AD$2000))</f>
        <v/>
      </c>
      <c r="U1827" s="95" t="str">
        <f>IF(Table4[[#This Row],[Segment]]="","",Table4[[#This Row],[Hfriction (J/kg)]]+Table4[[#This Row],[Hexpansions (J/kg)]]+Table4[[#This Row],[Hcontractions (J/kg)]]+Table4[[#This Row],[Hf (J/kg)]])</f>
        <v/>
      </c>
      <c r="V1827" s="95" t="str">
        <f>IF(Table4[[#This Row],[Segment]]="","",Table4[[#This Row],[Total Friction Loss (J/kg)]]*Table3[Density (kg/m3)])</f>
        <v/>
      </c>
      <c r="W1827" s="95" t="str">
        <f>IF(Table4[[#This Row],[Segment]]="","",Table4[[#This Row],[Total Pressure Drop (Pa)]]/1000)</f>
        <v/>
      </c>
      <c r="Y1827" s="82" t="str">
        <f>IF('Set Up'!D2050="","",'Set Up'!D2050)</f>
        <v/>
      </c>
      <c r="Z1827" s="82" t="str">
        <f>IF('Set Up'!E2050="","",'Set Up'!E2050)</f>
        <v/>
      </c>
      <c r="AA1827" s="82" t="str">
        <f>IF('Set Up'!F2050="","",'Set Up'!F2050)</f>
        <v/>
      </c>
      <c r="AB1827" s="82" t="str">
        <f>IF('Set Up'!G2050="","",'Set Up'!G2050)</f>
        <v/>
      </c>
      <c r="AC1827" s="82" t="str">
        <f t="array" ref="AC1827">IF(Y1827="","",INDEX(Data!$G$4:$G$51,MATCH(Table7[[#This Row],[Fitting]]&amp;Table7[[#This Row],[Fitting Subtype]],Data!$E$4:$E$51&amp;Data!$F$4:$F$51,0)))</f>
        <v/>
      </c>
      <c r="AD1827" s="89" t="str">
        <f>IF(Table7[[#This Row],[Segment]]="","",Table7[[#This Row],[Quantity]]*Table7[[#This Row],[Kf]]*(((INDEX(Table4[Velocity (m/s)],MATCH(Table7[[#This Row],[Segment]],Table4[Segment],0)))^2)/2))</f>
        <v/>
      </c>
      <c r="AF1827" s="82" t="str">
        <f>Table4[[#This Row],[Segment]]</f>
        <v/>
      </c>
      <c r="AG1827" s="75"/>
      <c r="AH1827" s="82" t="str">
        <f>IF(Table5[[#This Row],[Segment]]="","",AG1827-Table4[[#This Row],[Total Pressure Drop (kPa)]])</f>
        <v/>
      </c>
    </row>
    <row r="1828" spans="1:34" x14ac:dyDescent="0.25">
      <c r="A1828" s="95" t="str">
        <f>IF('Set Up'!A1825="","",'Set Up'!A1825)</f>
        <v/>
      </c>
      <c r="B1828" s="75" t="s">
        <v>81</v>
      </c>
      <c r="C1828" s="85"/>
      <c r="D1828" s="86" t="str">
        <f>IF(Table4[[#This Row],[Diameter (in)]]="","",(((CONVERT(Table4[[#This Row],[Diameter (in)]],"in","m"))/2)^2)*PI())</f>
        <v/>
      </c>
      <c r="E1828" s="87" t="str">
        <f>IF(Table4[[#This Row],[Area (m2)]]="","",$D$4/Table4[[#This Row],[Area (m2)]])</f>
        <v/>
      </c>
      <c r="F1828" s="85">
        <f t="shared" si="28"/>
        <v>4.6951999999999998</v>
      </c>
      <c r="G1828" s="88" t="str">
        <f>IF(Table4[[#This Row],[Segment]]="","",(CONVERT(Table4[[#This Row],[Diameter (in)]],"in","m")*$B$4*Table4[[#This Row],[Velocity (m/s)]])/$C$4)</f>
        <v/>
      </c>
      <c r="H1828" s="96" t="str">
        <f>IF(Table4[[#This Row],[Segment]]="","",IF(Table4[[#This Row],[Teynold''s Number]]&gt;4000,"TURBULENT","LAMINAR"))</f>
        <v/>
      </c>
      <c r="I1828" s="86" t="str">
        <f>IF(Table4[[#This Row],[Segment]]="","",INDEX(Data!C1825:C1839,MATCH(Table4[Material],Data!B1825:B1839,0)))</f>
        <v/>
      </c>
      <c r="J1828" s="89" t="str">
        <f>IF(Table4[[#This Row],[ε (m)]]="","",Table4[[#This Row],[ε (m)]]/(CONVERT(Table4[[#This Row],[Diameter (in)]],"in","m")))</f>
        <v/>
      </c>
      <c r="K1828" s="96" t="str">
        <f>IF(Table4[[#This Row],[Regime]]="LAMINAR",16/Table4[[#This Row],[Teynold''s Number]],"-")</f>
        <v>-</v>
      </c>
      <c r="L1828" s="86"/>
      <c r="M1828" s="97" t="str">
        <f>IF(Table4[[#This Row],[Regime]]="TURBULENT",(((-4*LOG10(Table4[[#This Row],[ε/D]]/3.7+1.256/(Table4[[#This Row],[Teynold''s Number]]*SQRT(Table4[[#This Row],[f turbulent (guess)]]))))^-1)^2),"")</f>
        <v/>
      </c>
      <c r="N1828" s="91" t="str">
        <f>IF(Table4[[#This Row],[f turbulent]]="","",Table4[[#This Row],[f turbulent (guess)]]-Table4[[#This Row],[f turbulent]])</f>
        <v/>
      </c>
      <c r="O1828" s="87">
        <f>IF(Table4[[#This Row],[Segment]]="",0,IF(C1829="",0,IF(C1829&lt;=Table4[[#This Row],[Diameter (in)]],0,1-(D1828/D1829))))</f>
        <v>0</v>
      </c>
      <c r="P1828" s="92" t="str">
        <f>IF(Table4[[#This Row],[Segment]]="","",IF(C1828&gt;C1829,"",IF(C1829="",0.55,(0.55*(1-D1829/D1828)))))</f>
        <v/>
      </c>
      <c r="Q182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28" s="92" t="str">
        <f>IF(Table4[[#This Row],[Segment]]="","",IF(Table4[[#This Row],[Kexpansion]]="","0",((Table4[[#This Row],[Velocity (m/s)]]^2)/2)*Table4[[#This Row],[Kexpansion]]))</f>
        <v/>
      </c>
      <c r="S1828" s="92" t="str">
        <f>IF(Table4[[#This Row],[Segment]]="","",IF(Table4[[#This Row],[Kcontraction]]="","0",((Table4[[#This Row],[Velocity (m/s)]]^2)/2)*Table4[[#This Row],[Kcontraction]]))</f>
        <v/>
      </c>
      <c r="T1828" s="89" t="str">
        <f>IF(Table4[[#This Row],[Segment]]="","",SUMIF($Y$7:$Y$2000,Table4[[#This Row],[Segment]],$AD$7:$AD$2000))</f>
        <v/>
      </c>
      <c r="U1828" s="95" t="str">
        <f>IF(Table4[[#This Row],[Segment]]="","",Table4[[#This Row],[Hfriction (J/kg)]]+Table4[[#This Row],[Hexpansions (J/kg)]]+Table4[[#This Row],[Hcontractions (J/kg)]]+Table4[[#This Row],[Hf (J/kg)]])</f>
        <v/>
      </c>
      <c r="V1828" s="95" t="str">
        <f>IF(Table4[[#This Row],[Segment]]="","",Table4[[#This Row],[Total Friction Loss (J/kg)]]*Table3[Density (kg/m3)])</f>
        <v/>
      </c>
      <c r="W1828" s="95" t="str">
        <f>IF(Table4[[#This Row],[Segment]]="","",Table4[[#This Row],[Total Pressure Drop (Pa)]]/1000)</f>
        <v/>
      </c>
      <c r="Y1828" s="82" t="str">
        <f>IF('Set Up'!D2051="","",'Set Up'!D2051)</f>
        <v/>
      </c>
      <c r="Z1828" s="82" t="str">
        <f>IF('Set Up'!E2051="","",'Set Up'!E2051)</f>
        <v/>
      </c>
      <c r="AA1828" s="82" t="str">
        <f>IF('Set Up'!F2051="","",'Set Up'!F2051)</f>
        <v/>
      </c>
      <c r="AB1828" s="82" t="str">
        <f>IF('Set Up'!G2051="","",'Set Up'!G2051)</f>
        <v/>
      </c>
      <c r="AC1828" s="82" t="str">
        <f t="array" ref="AC1828">IF(Y1828="","",INDEX(Data!$G$4:$G$51,MATCH(Table7[[#This Row],[Fitting]]&amp;Table7[[#This Row],[Fitting Subtype]],Data!$E$4:$E$51&amp;Data!$F$4:$F$51,0)))</f>
        <v/>
      </c>
      <c r="AD1828" s="89" t="str">
        <f>IF(Table7[[#This Row],[Segment]]="","",Table7[[#This Row],[Quantity]]*Table7[[#This Row],[Kf]]*(((INDEX(Table4[Velocity (m/s)],MATCH(Table7[[#This Row],[Segment]],Table4[Segment],0)))^2)/2))</f>
        <v/>
      </c>
      <c r="AF1828" s="82" t="str">
        <f>Table4[[#This Row],[Segment]]</f>
        <v/>
      </c>
      <c r="AG1828" s="75"/>
      <c r="AH1828" s="82" t="str">
        <f>IF(Table5[[#This Row],[Segment]]="","",AG1828-Table4[[#This Row],[Total Pressure Drop (kPa)]])</f>
        <v/>
      </c>
    </row>
    <row r="1829" spans="1:34" x14ac:dyDescent="0.25">
      <c r="A1829" s="95" t="str">
        <f>IF('Set Up'!A1826="","",'Set Up'!A1826)</f>
        <v/>
      </c>
      <c r="B1829" s="75" t="s">
        <v>81</v>
      </c>
      <c r="C1829" s="85"/>
      <c r="D1829" s="86" t="str">
        <f>IF(Table4[[#This Row],[Diameter (in)]]="","",(((CONVERT(Table4[[#This Row],[Diameter (in)]],"in","m"))/2)^2)*PI())</f>
        <v/>
      </c>
      <c r="E1829" s="87" t="str">
        <f>IF(Table4[[#This Row],[Area (m2)]]="","",$D$4/Table4[[#This Row],[Area (m2)]])</f>
        <v/>
      </c>
      <c r="F1829" s="85">
        <f t="shared" si="28"/>
        <v>4.6951999999999998</v>
      </c>
      <c r="G1829" s="88" t="str">
        <f>IF(Table4[[#This Row],[Segment]]="","",(CONVERT(Table4[[#This Row],[Diameter (in)]],"in","m")*$B$4*Table4[[#This Row],[Velocity (m/s)]])/$C$4)</f>
        <v/>
      </c>
      <c r="H1829" s="96" t="str">
        <f>IF(Table4[[#This Row],[Segment]]="","",IF(Table4[[#This Row],[Teynold''s Number]]&gt;4000,"TURBULENT","LAMINAR"))</f>
        <v/>
      </c>
      <c r="I1829" s="86" t="str">
        <f>IF(Table4[[#This Row],[Segment]]="","",INDEX(Data!C1826:C1840,MATCH(Table4[Material],Data!B1826:B1840,0)))</f>
        <v/>
      </c>
      <c r="J1829" s="89" t="str">
        <f>IF(Table4[[#This Row],[ε (m)]]="","",Table4[[#This Row],[ε (m)]]/(CONVERT(Table4[[#This Row],[Diameter (in)]],"in","m")))</f>
        <v/>
      </c>
      <c r="K1829" s="96" t="str">
        <f>IF(Table4[[#This Row],[Regime]]="LAMINAR",16/Table4[[#This Row],[Teynold''s Number]],"-")</f>
        <v>-</v>
      </c>
      <c r="L1829" s="86"/>
      <c r="M1829" s="97" t="str">
        <f>IF(Table4[[#This Row],[Regime]]="TURBULENT",(((-4*LOG10(Table4[[#This Row],[ε/D]]/3.7+1.256/(Table4[[#This Row],[Teynold''s Number]]*SQRT(Table4[[#This Row],[f turbulent (guess)]]))))^-1)^2),"")</f>
        <v/>
      </c>
      <c r="N1829" s="91" t="str">
        <f>IF(Table4[[#This Row],[f turbulent]]="","",Table4[[#This Row],[f turbulent (guess)]]-Table4[[#This Row],[f turbulent]])</f>
        <v/>
      </c>
      <c r="O1829" s="87">
        <f>IF(Table4[[#This Row],[Segment]]="",0,IF(C1830="",0,IF(C1830&lt;=Table4[[#This Row],[Diameter (in)]],0,1-(D1829/D1830))))</f>
        <v>0</v>
      </c>
      <c r="P1829" s="92" t="str">
        <f>IF(Table4[[#This Row],[Segment]]="","",IF(C1829&gt;C1830,"",IF(C1830="",0.55,(0.55*(1-D1830/D1829)))))</f>
        <v/>
      </c>
      <c r="Q182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29" s="92" t="str">
        <f>IF(Table4[[#This Row],[Segment]]="","",IF(Table4[[#This Row],[Kexpansion]]="","0",((Table4[[#This Row],[Velocity (m/s)]]^2)/2)*Table4[[#This Row],[Kexpansion]]))</f>
        <v/>
      </c>
      <c r="S1829" s="92" t="str">
        <f>IF(Table4[[#This Row],[Segment]]="","",IF(Table4[[#This Row],[Kcontraction]]="","0",((Table4[[#This Row],[Velocity (m/s)]]^2)/2)*Table4[[#This Row],[Kcontraction]]))</f>
        <v/>
      </c>
      <c r="T1829" s="89" t="str">
        <f>IF(Table4[[#This Row],[Segment]]="","",SUMIF($Y$7:$Y$2000,Table4[[#This Row],[Segment]],$AD$7:$AD$2000))</f>
        <v/>
      </c>
      <c r="U1829" s="95" t="str">
        <f>IF(Table4[[#This Row],[Segment]]="","",Table4[[#This Row],[Hfriction (J/kg)]]+Table4[[#This Row],[Hexpansions (J/kg)]]+Table4[[#This Row],[Hcontractions (J/kg)]]+Table4[[#This Row],[Hf (J/kg)]])</f>
        <v/>
      </c>
      <c r="V1829" s="95" t="str">
        <f>IF(Table4[[#This Row],[Segment]]="","",Table4[[#This Row],[Total Friction Loss (J/kg)]]*Table3[Density (kg/m3)])</f>
        <v/>
      </c>
      <c r="W1829" s="95" t="str">
        <f>IF(Table4[[#This Row],[Segment]]="","",Table4[[#This Row],[Total Pressure Drop (Pa)]]/1000)</f>
        <v/>
      </c>
      <c r="Y1829" s="82" t="str">
        <f>IF('Set Up'!D2052="","",'Set Up'!D2052)</f>
        <v/>
      </c>
      <c r="Z1829" s="82" t="str">
        <f>IF('Set Up'!E2052="","",'Set Up'!E2052)</f>
        <v/>
      </c>
      <c r="AA1829" s="82" t="str">
        <f>IF('Set Up'!F2052="","",'Set Up'!F2052)</f>
        <v/>
      </c>
      <c r="AB1829" s="82" t="str">
        <f>IF('Set Up'!G2052="","",'Set Up'!G2052)</f>
        <v/>
      </c>
      <c r="AC1829" s="82" t="str">
        <f t="array" ref="AC1829">IF(Y1829="","",INDEX(Data!$G$4:$G$51,MATCH(Table7[[#This Row],[Fitting]]&amp;Table7[[#This Row],[Fitting Subtype]],Data!$E$4:$E$51&amp;Data!$F$4:$F$51,0)))</f>
        <v/>
      </c>
      <c r="AD1829" s="89" t="str">
        <f>IF(Table7[[#This Row],[Segment]]="","",Table7[[#This Row],[Quantity]]*Table7[[#This Row],[Kf]]*(((INDEX(Table4[Velocity (m/s)],MATCH(Table7[[#This Row],[Segment]],Table4[Segment],0)))^2)/2))</f>
        <v/>
      </c>
      <c r="AF1829" s="82" t="str">
        <f>Table4[[#This Row],[Segment]]</f>
        <v/>
      </c>
      <c r="AG1829" s="75"/>
      <c r="AH1829" s="82" t="str">
        <f>IF(Table5[[#This Row],[Segment]]="","",AG1829-Table4[[#This Row],[Total Pressure Drop (kPa)]])</f>
        <v/>
      </c>
    </row>
    <row r="1830" spans="1:34" x14ac:dyDescent="0.25">
      <c r="A1830" s="95" t="str">
        <f>IF('Set Up'!A1827="","",'Set Up'!A1827)</f>
        <v/>
      </c>
      <c r="B1830" s="75" t="s">
        <v>81</v>
      </c>
      <c r="C1830" s="85"/>
      <c r="D1830" s="86" t="str">
        <f>IF(Table4[[#This Row],[Diameter (in)]]="","",(((CONVERT(Table4[[#This Row],[Diameter (in)]],"in","m"))/2)^2)*PI())</f>
        <v/>
      </c>
      <c r="E1830" s="87" t="str">
        <f>IF(Table4[[#This Row],[Area (m2)]]="","",$D$4/Table4[[#This Row],[Area (m2)]])</f>
        <v/>
      </c>
      <c r="F1830" s="85">
        <f t="shared" si="28"/>
        <v>4.6951999999999998</v>
      </c>
      <c r="G1830" s="88" t="str">
        <f>IF(Table4[[#This Row],[Segment]]="","",(CONVERT(Table4[[#This Row],[Diameter (in)]],"in","m")*$B$4*Table4[[#This Row],[Velocity (m/s)]])/$C$4)</f>
        <v/>
      </c>
      <c r="H1830" s="96" t="str">
        <f>IF(Table4[[#This Row],[Segment]]="","",IF(Table4[[#This Row],[Teynold''s Number]]&gt;4000,"TURBULENT","LAMINAR"))</f>
        <v/>
      </c>
      <c r="I1830" s="86" t="str">
        <f>IF(Table4[[#This Row],[Segment]]="","",INDEX(Data!C1827:C1841,MATCH(Table4[Material],Data!B1827:B1841,0)))</f>
        <v/>
      </c>
      <c r="J1830" s="89" t="str">
        <f>IF(Table4[[#This Row],[ε (m)]]="","",Table4[[#This Row],[ε (m)]]/(CONVERT(Table4[[#This Row],[Diameter (in)]],"in","m")))</f>
        <v/>
      </c>
      <c r="K1830" s="96" t="str">
        <f>IF(Table4[[#This Row],[Regime]]="LAMINAR",16/Table4[[#This Row],[Teynold''s Number]],"-")</f>
        <v>-</v>
      </c>
      <c r="L1830" s="86"/>
      <c r="M1830" s="97" t="str">
        <f>IF(Table4[[#This Row],[Regime]]="TURBULENT",(((-4*LOG10(Table4[[#This Row],[ε/D]]/3.7+1.256/(Table4[[#This Row],[Teynold''s Number]]*SQRT(Table4[[#This Row],[f turbulent (guess)]]))))^-1)^2),"")</f>
        <v/>
      </c>
      <c r="N1830" s="91" t="str">
        <f>IF(Table4[[#This Row],[f turbulent]]="","",Table4[[#This Row],[f turbulent (guess)]]-Table4[[#This Row],[f turbulent]])</f>
        <v/>
      </c>
      <c r="O1830" s="87">
        <f>IF(Table4[[#This Row],[Segment]]="",0,IF(C1831="",0,IF(C1831&lt;=Table4[[#This Row],[Diameter (in)]],0,1-(D1830/D1831))))</f>
        <v>0</v>
      </c>
      <c r="P1830" s="92" t="str">
        <f>IF(Table4[[#This Row],[Segment]]="","",IF(C1830&gt;C1831,"",IF(C1831="",0.55,(0.55*(1-D1831/D1830)))))</f>
        <v/>
      </c>
      <c r="Q183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30" s="92" t="str">
        <f>IF(Table4[[#This Row],[Segment]]="","",IF(Table4[[#This Row],[Kexpansion]]="","0",((Table4[[#This Row],[Velocity (m/s)]]^2)/2)*Table4[[#This Row],[Kexpansion]]))</f>
        <v/>
      </c>
      <c r="S1830" s="92" t="str">
        <f>IF(Table4[[#This Row],[Segment]]="","",IF(Table4[[#This Row],[Kcontraction]]="","0",((Table4[[#This Row],[Velocity (m/s)]]^2)/2)*Table4[[#This Row],[Kcontraction]]))</f>
        <v/>
      </c>
      <c r="T1830" s="89" t="str">
        <f>IF(Table4[[#This Row],[Segment]]="","",SUMIF($Y$7:$Y$2000,Table4[[#This Row],[Segment]],$AD$7:$AD$2000))</f>
        <v/>
      </c>
      <c r="U1830" s="95" t="str">
        <f>IF(Table4[[#This Row],[Segment]]="","",Table4[[#This Row],[Hfriction (J/kg)]]+Table4[[#This Row],[Hexpansions (J/kg)]]+Table4[[#This Row],[Hcontractions (J/kg)]]+Table4[[#This Row],[Hf (J/kg)]])</f>
        <v/>
      </c>
      <c r="V1830" s="95" t="str">
        <f>IF(Table4[[#This Row],[Segment]]="","",Table4[[#This Row],[Total Friction Loss (J/kg)]]*Table3[Density (kg/m3)])</f>
        <v/>
      </c>
      <c r="W1830" s="95" t="str">
        <f>IF(Table4[[#This Row],[Segment]]="","",Table4[[#This Row],[Total Pressure Drop (Pa)]]/1000)</f>
        <v/>
      </c>
      <c r="Y1830" s="82" t="str">
        <f>IF('Set Up'!D2053="","",'Set Up'!D2053)</f>
        <v/>
      </c>
      <c r="Z1830" s="82" t="str">
        <f>IF('Set Up'!E2053="","",'Set Up'!E2053)</f>
        <v/>
      </c>
      <c r="AA1830" s="82" t="str">
        <f>IF('Set Up'!F2053="","",'Set Up'!F2053)</f>
        <v/>
      </c>
      <c r="AB1830" s="82" t="str">
        <f>IF('Set Up'!G2053="","",'Set Up'!G2053)</f>
        <v/>
      </c>
      <c r="AC1830" s="82" t="str">
        <f t="array" ref="AC1830">IF(Y1830="","",INDEX(Data!$G$4:$G$51,MATCH(Table7[[#This Row],[Fitting]]&amp;Table7[[#This Row],[Fitting Subtype]],Data!$E$4:$E$51&amp;Data!$F$4:$F$51,0)))</f>
        <v/>
      </c>
      <c r="AD1830" s="89" t="str">
        <f>IF(Table7[[#This Row],[Segment]]="","",Table7[[#This Row],[Quantity]]*Table7[[#This Row],[Kf]]*(((INDEX(Table4[Velocity (m/s)],MATCH(Table7[[#This Row],[Segment]],Table4[Segment],0)))^2)/2))</f>
        <v/>
      </c>
      <c r="AF1830" s="82" t="str">
        <f>Table4[[#This Row],[Segment]]</f>
        <v/>
      </c>
      <c r="AG1830" s="75"/>
      <c r="AH1830" s="82" t="str">
        <f>IF(Table5[[#This Row],[Segment]]="","",AG1830-Table4[[#This Row],[Total Pressure Drop (kPa)]])</f>
        <v/>
      </c>
    </row>
    <row r="1831" spans="1:34" x14ac:dyDescent="0.25">
      <c r="A1831" s="95" t="str">
        <f>IF('Set Up'!A1828="","",'Set Up'!A1828)</f>
        <v/>
      </c>
      <c r="B1831" s="75" t="s">
        <v>81</v>
      </c>
      <c r="C1831" s="85"/>
      <c r="D1831" s="86" t="str">
        <f>IF(Table4[[#This Row],[Diameter (in)]]="","",(((CONVERT(Table4[[#This Row],[Diameter (in)]],"in","m"))/2)^2)*PI())</f>
        <v/>
      </c>
      <c r="E1831" s="87" t="str">
        <f>IF(Table4[[#This Row],[Area (m2)]]="","",$D$4/Table4[[#This Row],[Area (m2)]])</f>
        <v/>
      </c>
      <c r="F1831" s="85">
        <f t="shared" si="28"/>
        <v>4.6951999999999998</v>
      </c>
      <c r="G1831" s="88" t="str">
        <f>IF(Table4[[#This Row],[Segment]]="","",(CONVERT(Table4[[#This Row],[Diameter (in)]],"in","m")*$B$4*Table4[[#This Row],[Velocity (m/s)]])/$C$4)</f>
        <v/>
      </c>
      <c r="H1831" s="96" t="str">
        <f>IF(Table4[[#This Row],[Segment]]="","",IF(Table4[[#This Row],[Teynold''s Number]]&gt;4000,"TURBULENT","LAMINAR"))</f>
        <v/>
      </c>
      <c r="I1831" s="86" t="str">
        <f>IF(Table4[[#This Row],[Segment]]="","",INDEX(Data!C1828:C1842,MATCH(Table4[Material],Data!B1828:B1842,0)))</f>
        <v/>
      </c>
      <c r="J1831" s="89" t="str">
        <f>IF(Table4[[#This Row],[ε (m)]]="","",Table4[[#This Row],[ε (m)]]/(CONVERT(Table4[[#This Row],[Diameter (in)]],"in","m")))</f>
        <v/>
      </c>
      <c r="K1831" s="96" t="str">
        <f>IF(Table4[[#This Row],[Regime]]="LAMINAR",16/Table4[[#This Row],[Teynold''s Number]],"-")</f>
        <v>-</v>
      </c>
      <c r="L1831" s="86"/>
      <c r="M1831" s="97" t="str">
        <f>IF(Table4[[#This Row],[Regime]]="TURBULENT",(((-4*LOG10(Table4[[#This Row],[ε/D]]/3.7+1.256/(Table4[[#This Row],[Teynold''s Number]]*SQRT(Table4[[#This Row],[f turbulent (guess)]]))))^-1)^2),"")</f>
        <v/>
      </c>
      <c r="N1831" s="91" t="str">
        <f>IF(Table4[[#This Row],[f turbulent]]="","",Table4[[#This Row],[f turbulent (guess)]]-Table4[[#This Row],[f turbulent]])</f>
        <v/>
      </c>
      <c r="O1831" s="87">
        <f>IF(Table4[[#This Row],[Segment]]="",0,IF(C1832="",0,IF(C1832&lt;=Table4[[#This Row],[Diameter (in)]],0,1-(D1831/D1832))))</f>
        <v>0</v>
      </c>
      <c r="P1831" s="92" t="str">
        <f>IF(Table4[[#This Row],[Segment]]="","",IF(C1831&gt;C1832,"",IF(C1832="",0.55,(0.55*(1-D1832/D1831)))))</f>
        <v/>
      </c>
      <c r="Q183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31" s="92" t="str">
        <f>IF(Table4[[#This Row],[Segment]]="","",IF(Table4[[#This Row],[Kexpansion]]="","0",((Table4[[#This Row],[Velocity (m/s)]]^2)/2)*Table4[[#This Row],[Kexpansion]]))</f>
        <v/>
      </c>
      <c r="S1831" s="92" t="str">
        <f>IF(Table4[[#This Row],[Segment]]="","",IF(Table4[[#This Row],[Kcontraction]]="","0",((Table4[[#This Row],[Velocity (m/s)]]^2)/2)*Table4[[#This Row],[Kcontraction]]))</f>
        <v/>
      </c>
      <c r="T1831" s="89" t="str">
        <f>IF(Table4[[#This Row],[Segment]]="","",SUMIF($Y$7:$Y$2000,Table4[[#This Row],[Segment]],$AD$7:$AD$2000))</f>
        <v/>
      </c>
      <c r="U1831" s="95" t="str">
        <f>IF(Table4[[#This Row],[Segment]]="","",Table4[[#This Row],[Hfriction (J/kg)]]+Table4[[#This Row],[Hexpansions (J/kg)]]+Table4[[#This Row],[Hcontractions (J/kg)]]+Table4[[#This Row],[Hf (J/kg)]])</f>
        <v/>
      </c>
      <c r="V1831" s="95" t="str">
        <f>IF(Table4[[#This Row],[Segment]]="","",Table4[[#This Row],[Total Friction Loss (J/kg)]]*Table3[Density (kg/m3)])</f>
        <v/>
      </c>
      <c r="W1831" s="95" t="str">
        <f>IF(Table4[[#This Row],[Segment]]="","",Table4[[#This Row],[Total Pressure Drop (Pa)]]/1000)</f>
        <v/>
      </c>
      <c r="Y1831" s="82" t="str">
        <f>IF('Set Up'!D2054="","",'Set Up'!D2054)</f>
        <v/>
      </c>
      <c r="Z1831" s="82" t="str">
        <f>IF('Set Up'!E2054="","",'Set Up'!E2054)</f>
        <v/>
      </c>
      <c r="AA1831" s="82" t="str">
        <f>IF('Set Up'!F2054="","",'Set Up'!F2054)</f>
        <v/>
      </c>
      <c r="AB1831" s="82" t="str">
        <f>IF('Set Up'!G2054="","",'Set Up'!G2054)</f>
        <v/>
      </c>
      <c r="AC1831" s="82" t="str">
        <f t="array" ref="AC1831">IF(Y1831="","",INDEX(Data!$G$4:$G$51,MATCH(Table7[[#This Row],[Fitting]]&amp;Table7[[#This Row],[Fitting Subtype]],Data!$E$4:$E$51&amp;Data!$F$4:$F$51,0)))</f>
        <v/>
      </c>
      <c r="AD1831" s="89" t="str">
        <f>IF(Table7[[#This Row],[Segment]]="","",Table7[[#This Row],[Quantity]]*Table7[[#This Row],[Kf]]*(((INDEX(Table4[Velocity (m/s)],MATCH(Table7[[#This Row],[Segment]],Table4[Segment],0)))^2)/2))</f>
        <v/>
      </c>
      <c r="AF1831" s="82" t="str">
        <f>Table4[[#This Row],[Segment]]</f>
        <v/>
      </c>
      <c r="AG1831" s="75"/>
      <c r="AH1831" s="82" t="str">
        <f>IF(Table5[[#This Row],[Segment]]="","",AG1831-Table4[[#This Row],[Total Pressure Drop (kPa)]])</f>
        <v/>
      </c>
    </row>
    <row r="1832" spans="1:34" x14ac:dyDescent="0.25">
      <c r="A1832" s="95" t="str">
        <f>IF('Set Up'!A1829="","",'Set Up'!A1829)</f>
        <v/>
      </c>
      <c r="B1832" s="75" t="s">
        <v>81</v>
      </c>
      <c r="C1832" s="85"/>
      <c r="D1832" s="86" t="str">
        <f>IF(Table4[[#This Row],[Diameter (in)]]="","",(((CONVERT(Table4[[#This Row],[Diameter (in)]],"in","m"))/2)^2)*PI())</f>
        <v/>
      </c>
      <c r="E1832" s="87" t="str">
        <f>IF(Table4[[#This Row],[Area (m2)]]="","",$D$4/Table4[[#This Row],[Area (m2)]])</f>
        <v/>
      </c>
      <c r="F1832" s="85">
        <f t="shared" si="28"/>
        <v>4.6951999999999998</v>
      </c>
      <c r="G1832" s="88" t="str">
        <f>IF(Table4[[#This Row],[Segment]]="","",(CONVERT(Table4[[#This Row],[Diameter (in)]],"in","m")*$B$4*Table4[[#This Row],[Velocity (m/s)]])/$C$4)</f>
        <v/>
      </c>
      <c r="H1832" s="96" t="str">
        <f>IF(Table4[[#This Row],[Segment]]="","",IF(Table4[[#This Row],[Teynold''s Number]]&gt;4000,"TURBULENT","LAMINAR"))</f>
        <v/>
      </c>
      <c r="I1832" s="86" t="str">
        <f>IF(Table4[[#This Row],[Segment]]="","",INDEX(Data!C1829:C1843,MATCH(Table4[Material],Data!B1829:B1843,0)))</f>
        <v/>
      </c>
      <c r="J1832" s="89" t="str">
        <f>IF(Table4[[#This Row],[ε (m)]]="","",Table4[[#This Row],[ε (m)]]/(CONVERT(Table4[[#This Row],[Diameter (in)]],"in","m")))</f>
        <v/>
      </c>
      <c r="K1832" s="96" t="str">
        <f>IF(Table4[[#This Row],[Regime]]="LAMINAR",16/Table4[[#This Row],[Teynold''s Number]],"-")</f>
        <v>-</v>
      </c>
      <c r="L1832" s="86"/>
      <c r="M1832" s="97" t="str">
        <f>IF(Table4[[#This Row],[Regime]]="TURBULENT",(((-4*LOG10(Table4[[#This Row],[ε/D]]/3.7+1.256/(Table4[[#This Row],[Teynold''s Number]]*SQRT(Table4[[#This Row],[f turbulent (guess)]]))))^-1)^2),"")</f>
        <v/>
      </c>
      <c r="N1832" s="91" t="str">
        <f>IF(Table4[[#This Row],[f turbulent]]="","",Table4[[#This Row],[f turbulent (guess)]]-Table4[[#This Row],[f turbulent]])</f>
        <v/>
      </c>
      <c r="O1832" s="87">
        <f>IF(Table4[[#This Row],[Segment]]="",0,IF(C1833="",0,IF(C1833&lt;=Table4[[#This Row],[Diameter (in)]],0,1-(D1832/D1833))))</f>
        <v>0</v>
      </c>
      <c r="P1832" s="92" t="str">
        <f>IF(Table4[[#This Row],[Segment]]="","",IF(C1832&gt;C1833,"",IF(C1833="",0.55,(0.55*(1-D1833/D1832)))))</f>
        <v/>
      </c>
      <c r="Q183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32" s="92" t="str">
        <f>IF(Table4[[#This Row],[Segment]]="","",IF(Table4[[#This Row],[Kexpansion]]="","0",((Table4[[#This Row],[Velocity (m/s)]]^2)/2)*Table4[[#This Row],[Kexpansion]]))</f>
        <v/>
      </c>
      <c r="S1832" s="92" t="str">
        <f>IF(Table4[[#This Row],[Segment]]="","",IF(Table4[[#This Row],[Kcontraction]]="","0",((Table4[[#This Row],[Velocity (m/s)]]^2)/2)*Table4[[#This Row],[Kcontraction]]))</f>
        <v/>
      </c>
      <c r="T1832" s="89" t="str">
        <f>IF(Table4[[#This Row],[Segment]]="","",SUMIF($Y$7:$Y$2000,Table4[[#This Row],[Segment]],$AD$7:$AD$2000))</f>
        <v/>
      </c>
      <c r="U1832" s="95" t="str">
        <f>IF(Table4[[#This Row],[Segment]]="","",Table4[[#This Row],[Hfriction (J/kg)]]+Table4[[#This Row],[Hexpansions (J/kg)]]+Table4[[#This Row],[Hcontractions (J/kg)]]+Table4[[#This Row],[Hf (J/kg)]])</f>
        <v/>
      </c>
      <c r="V1832" s="95" t="str">
        <f>IF(Table4[[#This Row],[Segment]]="","",Table4[[#This Row],[Total Friction Loss (J/kg)]]*Table3[Density (kg/m3)])</f>
        <v/>
      </c>
      <c r="W1832" s="95" t="str">
        <f>IF(Table4[[#This Row],[Segment]]="","",Table4[[#This Row],[Total Pressure Drop (Pa)]]/1000)</f>
        <v/>
      </c>
      <c r="Y1832" s="82" t="str">
        <f>IF('Set Up'!D2055="","",'Set Up'!D2055)</f>
        <v/>
      </c>
      <c r="Z1832" s="82" t="str">
        <f>IF('Set Up'!E2055="","",'Set Up'!E2055)</f>
        <v/>
      </c>
      <c r="AA1832" s="82" t="str">
        <f>IF('Set Up'!F2055="","",'Set Up'!F2055)</f>
        <v/>
      </c>
      <c r="AB1832" s="82" t="str">
        <f>IF('Set Up'!G2055="","",'Set Up'!G2055)</f>
        <v/>
      </c>
      <c r="AC1832" s="82" t="str">
        <f t="array" ref="AC1832">IF(Y1832="","",INDEX(Data!$G$4:$G$51,MATCH(Table7[[#This Row],[Fitting]]&amp;Table7[[#This Row],[Fitting Subtype]],Data!$E$4:$E$51&amp;Data!$F$4:$F$51,0)))</f>
        <v/>
      </c>
      <c r="AD1832" s="89" t="str">
        <f>IF(Table7[[#This Row],[Segment]]="","",Table7[[#This Row],[Quantity]]*Table7[[#This Row],[Kf]]*(((INDEX(Table4[Velocity (m/s)],MATCH(Table7[[#This Row],[Segment]],Table4[Segment],0)))^2)/2))</f>
        <v/>
      </c>
      <c r="AF1832" s="82" t="str">
        <f>Table4[[#This Row],[Segment]]</f>
        <v/>
      </c>
      <c r="AG1832" s="75"/>
      <c r="AH1832" s="82" t="str">
        <f>IF(Table5[[#This Row],[Segment]]="","",AG1832-Table4[[#This Row],[Total Pressure Drop (kPa)]])</f>
        <v/>
      </c>
    </row>
    <row r="1833" spans="1:34" x14ac:dyDescent="0.25">
      <c r="A1833" s="95" t="str">
        <f>IF('Set Up'!A1830="","",'Set Up'!A1830)</f>
        <v/>
      </c>
      <c r="B1833" s="75" t="s">
        <v>81</v>
      </c>
      <c r="C1833" s="85"/>
      <c r="D1833" s="86" t="str">
        <f>IF(Table4[[#This Row],[Diameter (in)]]="","",(((CONVERT(Table4[[#This Row],[Diameter (in)]],"in","m"))/2)^2)*PI())</f>
        <v/>
      </c>
      <c r="E1833" s="87" t="str">
        <f>IF(Table4[[#This Row],[Area (m2)]]="","",$D$4/Table4[[#This Row],[Area (m2)]])</f>
        <v/>
      </c>
      <c r="F1833" s="85">
        <f t="shared" si="28"/>
        <v>4.6951999999999998</v>
      </c>
      <c r="G1833" s="88" t="str">
        <f>IF(Table4[[#This Row],[Segment]]="","",(CONVERT(Table4[[#This Row],[Diameter (in)]],"in","m")*$B$4*Table4[[#This Row],[Velocity (m/s)]])/$C$4)</f>
        <v/>
      </c>
      <c r="H1833" s="96" t="str">
        <f>IF(Table4[[#This Row],[Segment]]="","",IF(Table4[[#This Row],[Teynold''s Number]]&gt;4000,"TURBULENT","LAMINAR"))</f>
        <v/>
      </c>
      <c r="I1833" s="86" t="str">
        <f>IF(Table4[[#This Row],[Segment]]="","",INDEX(Data!C1830:C1844,MATCH(Table4[Material],Data!B1830:B1844,0)))</f>
        <v/>
      </c>
      <c r="J1833" s="89" t="str">
        <f>IF(Table4[[#This Row],[ε (m)]]="","",Table4[[#This Row],[ε (m)]]/(CONVERT(Table4[[#This Row],[Diameter (in)]],"in","m")))</f>
        <v/>
      </c>
      <c r="K1833" s="96" t="str">
        <f>IF(Table4[[#This Row],[Regime]]="LAMINAR",16/Table4[[#This Row],[Teynold''s Number]],"-")</f>
        <v>-</v>
      </c>
      <c r="L1833" s="86"/>
      <c r="M1833" s="97" t="str">
        <f>IF(Table4[[#This Row],[Regime]]="TURBULENT",(((-4*LOG10(Table4[[#This Row],[ε/D]]/3.7+1.256/(Table4[[#This Row],[Teynold''s Number]]*SQRT(Table4[[#This Row],[f turbulent (guess)]]))))^-1)^2),"")</f>
        <v/>
      </c>
      <c r="N1833" s="91" t="str">
        <f>IF(Table4[[#This Row],[f turbulent]]="","",Table4[[#This Row],[f turbulent (guess)]]-Table4[[#This Row],[f turbulent]])</f>
        <v/>
      </c>
      <c r="O1833" s="87">
        <f>IF(Table4[[#This Row],[Segment]]="",0,IF(C1834="",0,IF(C1834&lt;=Table4[[#This Row],[Diameter (in)]],0,1-(D1833/D1834))))</f>
        <v>0</v>
      </c>
      <c r="P1833" s="92" t="str">
        <f>IF(Table4[[#This Row],[Segment]]="","",IF(C1833&gt;C1834,"",IF(C1834="",0.55,(0.55*(1-D1834/D1833)))))</f>
        <v/>
      </c>
      <c r="Q183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33" s="92" t="str">
        <f>IF(Table4[[#This Row],[Segment]]="","",IF(Table4[[#This Row],[Kexpansion]]="","0",((Table4[[#This Row],[Velocity (m/s)]]^2)/2)*Table4[[#This Row],[Kexpansion]]))</f>
        <v/>
      </c>
      <c r="S1833" s="92" t="str">
        <f>IF(Table4[[#This Row],[Segment]]="","",IF(Table4[[#This Row],[Kcontraction]]="","0",((Table4[[#This Row],[Velocity (m/s)]]^2)/2)*Table4[[#This Row],[Kcontraction]]))</f>
        <v/>
      </c>
      <c r="T1833" s="89" t="str">
        <f>IF(Table4[[#This Row],[Segment]]="","",SUMIF($Y$7:$Y$2000,Table4[[#This Row],[Segment]],$AD$7:$AD$2000))</f>
        <v/>
      </c>
      <c r="U1833" s="95" t="str">
        <f>IF(Table4[[#This Row],[Segment]]="","",Table4[[#This Row],[Hfriction (J/kg)]]+Table4[[#This Row],[Hexpansions (J/kg)]]+Table4[[#This Row],[Hcontractions (J/kg)]]+Table4[[#This Row],[Hf (J/kg)]])</f>
        <v/>
      </c>
      <c r="V1833" s="95" t="str">
        <f>IF(Table4[[#This Row],[Segment]]="","",Table4[[#This Row],[Total Friction Loss (J/kg)]]*Table3[Density (kg/m3)])</f>
        <v/>
      </c>
      <c r="W1833" s="95" t="str">
        <f>IF(Table4[[#This Row],[Segment]]="","",Table4[[#This Row],[Total Pressure Drop (Pa)]]/1000)</f>
        <v/>
      </c>
      <c r="Y1833" s="82" t="str">
        <f>IF('Set Up'!D2056="","",'Set Up'!D2056)</f>
        <v/>
      </c>
      <c r="Z1833" s="82" t="str">
        <f>IF('Set Up'!E2056="","",'Set Up'!E2056)</f>
        <v/>
      </c>
      <c r="AA1833" s="82" t="str">
        <f>IF('Set Up'!F2056="","",'Set Up'!F2056)</f>
        <v/>
      </c>
      <c r="AB1833" s="82" t="str">
        <f>IF('Set Up'!G2056="","",'Set Up'!G2056)</f>
        <v/>
      </c>
      <c r="AC1833" s="82" t="str">
        <f t="array" ref="AC1833">IF(Y1833="","",INDEX(Data!$G$4:$G$51,MATCH(Table7[[#This Row],[Fitting]]&amp;Table7[[#This Row],[Fitting Subtype]],Data!$E$4:$E$51&amp;Data!$F$4:$F$51,0)))</f>
        <v/>
      </c>
      <c r="AD1833" s="89" t="str">
        <f>IF(Table7[[#This Row],[Segment]]="","",Table7[[#This Row],[Quantity]]*Table7[[#This Row],[Kf]]*(((INDEX(Table4[Velocity (m/s)],MATCH(Table7[[#This Row],[Segment]],Table4[Segment],0)))^2)/2))</f>
        <v/>
      </c>
      <c r="AF1833" s="82" t="str">
        <f>Table4[[#This Row],[Segment]]</f>
        <v/>
      </c>
      <c r="AG1833" s="75"/>
      <c r="AH1833" s="82" t="str">
        <f>IF(Table5[[#This Row],[Segment]]="","",AG1833-Table4[[#This Row],[Total Pressure Drop (kPa)]])</f>
        <v/>
      </c>
    </row>
    <row r="1834" spans="1:34" x14ac:dyDescent="0.25">
      <c r="A1834" s="95" t="str">
        <f>IF('Set Up'!A1831="","",'Set Up'!A1831)</f>
        <v/>
      </c>
      <c r="B1834" s="75" t="s">
        <v>81</v>
      </c>
      <c r="C1834" s="85"/>
      <c r="D1834" s="86" t="str">
        <f>IF(Table4[[#This Row],[Diameter (in)]]="","",(((CONVERT(Table4[[#This Row],[Diameter (in)]],"in","m"))/2)^2)*PI())</f>
        <v/>
      </c>
      <c r="E1834" s="87" t="str">
        <f>IF(Table4[[#This Row],[Area (m2)]]="","",$D$4/Table4[[#This Row],[Area (m2)]])</f>
        <v/>
      </c>
      <c r="F1834" s="85">
        <f t="shared" si="28"/>
        <v>4.6951999999999998</v>
      </c>
      <c r="G1834" s="88" t="str">
        <f>IF(Table4[[#This Row],[Segment]]="","",(CONVERT(Table4[[#This Row],[Diameter (in)]],"in","m")*$B$4*Table4[[#This Row],[Velocity (m/s)]])/$C$4)</f>
        <v/>
      </c>
      <c r="H1834" s="96" t="str">
        <f>IF(Table4[[#This Row],[Segment]]="","",IF(Table4[[#This Row],[Teynold''s Number]]&gt;4000,"TURBULENT","LAMINAR"))</f>
        <v/>
      </c>
      <c r="I1834" s="86" t="str">
        <f>IF(Table4[[#This Row],[Segment]]="","",INDEX(Data!C1831:C1845,MATCH(Table4[Material],Data!B1831:B1845,0)))</f>
        <v/>
      </c>
      <c r="J1834" s="89" t="str">
        <f>IF(Table4[[#This Row],[ε (m)]]="","",Table4[[#This Row],[ε (m)]]/(CONVERT(Table4[[#This Row],[Diameter (in)]],"in","m")))</f>
        <v/>
      </c>
      <c r="K1834" s="96" t="str">
        <f>IF(Table4[[#This Row],[Regime]]="LAMINAR",16/Table4[[#This Row],[Teynold''s Number]],"-")</f>
        <v>-</v>
      </c>
      <c r="L1834" s="86"/>
      <c r="M1834" s="97" t="str">
        <f>IF(Table4[[#This Row],[Regime]]="TURBULENT",(((-4*LOG10(Table4[[#This Row],[ε/D]]/3.7+1.256/(Table4[[#This Row],[Teynold''s Number]]*SQRT(Table4[[#This Row],[f turbulent (guess)]]))))^-1)^2),"")</f>
        <v/>
      </c>
      <c r="N1834" s="91" t="str">
        <f>IF(Table4[[#This Row],[f turbulent]]="","",Table4[[#This Row],[f turbulent (guess)]]-Table4[[#This Row],[f turbulent]])</f>
        <v/>
      </c>
      <c r="O1834" s="87">
        <f>IF(Table4[[#This Row],[Segment]]="",0,IF(C1835="",0,IF(C1835&lt;=Table4[[#This Row],[Diameter (in)]],0,1-(D1834/D1835))))</f>
        <v>0</v>
      </c>
      <c r="P1834" s="92" t="str">
        <f>IF(Table4[[#This Row],[Segment]]="","",IF(C1834&gt;C1835,"",IF(C1835="",0.55,(0.55*(1-D1835/D1834)))))</f>
        <v/>
      </c>
      <c r="Q183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34" s="92" t="str">
        <f>IF(Table4[[#This Row],[Segment]]="","",IF(Table4[[#This Row],[Kexpansion]]="","0",((Table4[[#This Row],[Velocity (m/s)]]^2)/2)*Table4[[#This Row],[Kexpansion]]))</f>
        <v/>
      </c>
      <c r="S1834" s="92" t="str">
        <f>IF(Table4[[#This Row],[Segment]]="","",IF(Table4[[#This Row],[Kcontraction]]="","0",((Table4[[#This Row],[Velocity (m/s)]]^2)/2)*Table4[[#This Row],[Kcontraction]]))</f>
        <v/>
      </c>
      <c r="T1834" s="89" t="str">
        <f>IF(Table4[[#This Row],[Segment]]="","",SUMIF($Y$7:$Y$2000,Table4[[#This Row],[Segment]],$AD$7:$AD$2000))</f>
        <v/>
      </c>
      <c r="U1834" s="95" t="str">
        <f>IF(Table4[[#This Row],[Segment]]="","",Table4[[#This Row],[Hfriction (J/kg)]]+Table4[[#This Row],[Hexpansions (J/kg)]]+Table4[[#This Row],[Hcontractions (J/kg)]]+Table4[[#This Row],[Hf (J/kg)]])</f>
        <v/>
      </c>
      <c r="V1834" s="95" t="str">
        <f>IF(Table4[[#This Row],[Segment]]="","",Table4[[#This Row],[Total Friction Loss (J/kg)]]*Table3[Density (kg/m3)])</f>
        <v/>
      </c>
      <c r="W1834" s="95" t="str">
        <f>IF(Table4[[#This Row],[Segment]]="","",Table4[[#This Row],[Total Pressure Drop (Pa)]]/1000)</f>
        <v/>
      </c>
      <c r="Y1834" s="82" t="str">
        <f>IF('Set Up'!D2057="","",'Set Up'!D2057)</f>
        <v/>
      </c>
      <c r="Z1834" s="82" t="str">
        <f>IF('Set Up'!E2057="","",'Set Up'!E2057)</f>
        <v/>
      </c>
      <c r="AA1834" s="82" t="str">
        <f>IF('Set Up'!F2057="","",'Set Up'!F2057)</f>
        <v/>
      </c>
      <c r="AB1834" s="82" t="str">
        <f>IF('Set Up'!G2057="","",'Set Up'!G2057)</f>
        <v/>
      </c>
      <c r="AC1834" s="82" t="str">
        <f t="array" ref="AC1834">IF(Y1834="","",INDEX(Data!$G$4:$G$51,MATCH(Table7[[#This Row],[Fitting]]&amp;Table7[[#This Row],[Fitting Subtype]],Data!$E$4:$E$51&amp;Data!$F$4:$F$51,0)))</f>
        <v/>
      </c>
      <c r="AD1834" s="89" t="str">
        <f>IF(Table7[[#This Row],[Segment]]="","",Table7[[#This Row],[Quantity]]*Table7[[#This Row],[Kf]]*(((INDEX(Table4[Velocity (m/s)],MATCH(Table7[[#This Row],[Segment]],Table4[Segment],0)))^2)/2))</f>
        <v/>
      </c>
      <c r="AF1834" s="82" t="str">
        <f>Table4[[#This Row],[Segment]]</f>
        <v/>
      </c>
      <c r="AG1834" s="75"/>
      <c r="AH1834" s="82" t="str">
        <f>IF(Table5[[#This Row],[Segment]]="","",AG1834-Table4[[#This Row],[Total Pressure Drop (kPa)]])</f>
        <v/>
      </c>
    </row>
    <row r="1835" spans="1:34" x14ac:dyDescent="0.25">
      <c r="A1835" s="95" t="str">
        <f>IF('Set Up'!A1832="","",'Set Up'!A1832)</f>
        <v/>
      </c>
      <c r="B1835" s="75" t="s">
        <v>81</v>
      </c>
      <c r="C1835" s="85"/>
      <c r="D1835" s="86" t="str">
        <f>IF(Table4[[#This Row],[Diameter (in)]]="","",(((CONVERT(Table4[[#This Row],[Diameter (in)]],"in","m"))/2)^2)*PI())</f>
        <v/>
      </c>
      <c r="E1835" s="87" t="str">
        <f>IF(Table4[[#This Row],[Area (m2)]]="","",$D$4/Table4[[#This Row],[Area (m2)]])</f>
        <v/>
      </c>
      <c r="F1835" s="85">
        <f t="shared" si="28"/>
        <v>4.6951999999999998</v>
      </c>
      <c r="G1835" s="88" t="str">
        <f>IF(Table4[[#This Row],[Segment]]="","",(CONVERT(Table4[[#This Row],[Diameter (in)]],"in","m")*$B$4*Table4[[#This Row],[Velocity (m/s)]])/$C$4)</f>
        <v/>
      </c>
      <c r="H1835" s="96" t="str">
        <f>IF(Table4[[#This Row],[Segment]]="","",IF(Table4[[#This Row],[Teynold''s Number]]&gt;4000,"TURBULENT","LAMINAR"))</f>
        <v/>
      </c>
      <c r="I1835" s="86" t="str">
        <f>IF(Table4[[#This Row],[Segment]]="","",INDEX(Data!C1832:C1846,MATCH(Table4[Material],Data!B1832:B1846,0)))</f>
        <v/>
      </c>
      <c r="J1835" s="89" t="str">
        <f>IF(Table4[[#This Row],[ε (m)]]="","",Table4[[#This Row],[ε (m)]]/(CONVERT(Table4[[#This Row],[Diameter (in)]],"in","m")))</f>
        <v/>
      </c>
      <c r="K1835" s="96" t="str">
        <f>IF(Table4[[#This Row],[Regime]]="LAMINAR",16/Table4[[#This Row],[Teynold''s Number]],"-")</f>
        <v>-</v>
      </c>
      <c r="L1835" s="86"/>
      <c r="M1835" s="97" t="str">
        <f>IF(Table4[[#This Row],[Regime]]="TURBULENT",(((-4*LOG10(Table4[[#This Row],[ε/D]]/3.7+1.256/(Table4[[#This Row],[Teynold''s Number]]*SQRT(Table4[[#This Row],[f turbulent (guess)]]))))^-1)^2),"")</f>
        <v/>
      </c>
      <c r="N1835" s="91" t="str">
        <f>IF(Table4[[#This Row],[f turbulent]]="","",Table4[[#This Row],[f turbulent (guess)]]-Table4[[#This Row],[f turbulent]])</f>
        <v/>
      </c>
      <c r="O1835" s="87">
        <f>IF(Table4[[#This Row],[Segment]]="",0,IF(C1836="",0,IF(C1836&lt;=Table4[[#This Row],[Diameter (in)]],0,1-(D1835/D1836))))</f>
        <v>0</v>
      </c>
      <c r="P1835" s="92" t="str">
        <f>IF(Table4[[#This Row],[Segment]]="","",IF(C1835&gt;C1836,"",IF(C1836="",0.55,(0.55*(1-D1836/D1835)))))</f>
        <v/>
      </c>
      <c r="Q183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35" s="92" t="str">
        <f>IF(Table4[[#This Row],[Segment]]="","",IF(Table4[[#This Row],[Kexpansion]]="","0",((Table4[[#This Row],[Velocity (m/s)]]^2)/2)*Table4[[#This Row],[Kexpansion]]))</f>
        <v/>
      </c>
      <c r="S1835" s="92" t="str">
        <f>IF(Table4[[#This Row],[Segment]]="","",IF(Table4[[#This Row],[Kcontraction]]="","0",((Table4[[#This Row],[Velocity (m/s)]]^2)/2)*Table4[[#This Row],[Kcontraction]]))</f>
        <v/>
      </c>
      <c r="T1835" s="89" t="str">
        <f>IF(Table4[[#This Row],[Segment]]="","",SUMIF($Y$7:$Y$2000,Table4[[#This Row],[Segment]],$AD$7:$AD$2000))</f>
        <v/>
      </c>
      <c r="U1835" s="95" t="str">
        <f>IF(Table4[[#This Row],[Segment]]="","",Table4[[#This Row],[Hfriction (J/kg)]]+Table4[[#This Row],[Hexpansions (J/kg)]]+Table4[[#This Row],[Hcontractions (J/kg)]]+Table4[[#This Row],[Hf (J/kg)]])</f>
        <v/>
      </c>
      <c r="V1835" s="95" t="str">
        <f>IF(Table4[[#This Row],[Segment]]="","",Table4[[#This Row],[Total Friction Loss (J/kg)]]*Table3[Density (kg/m3)])</f>
        <v/>
      </c>
      <c r="W1835" s="95" t="str">
        <f>IF(Table4[[#This Row],[Segment]]="","",Table4[[#This Row],[Total Pressure Drop (Pa)]]/1000)</f>
        <v/>
      </c>
      <c r="Y1835" s="82" t="str">
        <f>IF('Set Up'!D2058="","",'Set Up'!D2058)</f>
        <v/>
      </c>
      <c r="Z1835" s="82" t="str">
        <f>IF('Set Up'!E2058="","",'Set Up'!E2058)</f>
        <v/>
      </c>
      <c r="AA1835" s="82" t="str">
        <f>IF('Set Up'!F2058="","",'Set Up'!F2058)</f>
        <v/>
      </c>
      <c r="AB1835" s="82" t="str">
        <f>IF('Set Up'!G2058="","",'Set Up'!G2058)</f>
        <v/>
      </c>
      <c r="AC1835" s="82" t="str">
        <f t="array" ref="AC1835">IF(Y1835="","",INDEX(Data!$G$4:$G$51,MATCH(Table7[[#This Row],[Fitting]]&amp;Table7[[#This Row],[Fitting Subtype]],Data!$E$4:$E$51&amp;Data!$F$4:$F$51,0)))</f>
        <v/>
      </c>
      <c r="AD1835" s="89" t="str">
        <f>IF(Table7[[#This Row],[Segment]]="","",Table7[[#This Row],[Quantity]]*Table7[[#This Row],[Kf]]*(((INDEX(Table4[Velocity (m/s)],MATCH(Table7[[#This Row],[Segment]],Table4[Segment],0)))^2)/2))</f>
        <v/>
      </c>
      <c r="AF1835" s="82" t="str">
        <f>Table4[[#This Row],[Segment]]</f>
        <v/>
      </c>
      <c r="AG1835" s="75"/>
      <c r="AH1835" s="82" t="str">
        <f>IF(Table5[[#This Row],[Segment]]="","",AG1835-Table4[[#This Row],[Total Pressure Drop (kPa)]])</f>
        <v/>
      </c>
    </row>
    <row r="1836" spans="1:34" x14ac:dyDescent="0.25">
      <c r="A1836" s="95" t="str">
        <f>IF('Set Up'!A1833="","",'Set Up'!A1833)</f>
        <v/>
      </c>
      <c r="B1836" s="75" t="s">
        <v>81</v>
      </c>
      <c r="C1836" s="85"/>
      <c r="D1836" s="86" t="str">
        <f>IF(Table4[[#This Row],[Diameter (in)]]="","",(((CONVERT(Table4[[#This Row],[Diameter (in)]],"in","m"))/2)^2)*PI())</f>
        <v/>
      </c>
      <c r="E1836" s="87" t="str">
        <f>IF(Table4[[#This Row],[Area (m2)]]="","",$D$4/Table4[[#This Row],[Area (m2)]])</f>
        <v/>
      </c>
      <c r="F1836" s="85">
        <f t="shared" si="28"/>
        <v>4.6951999999999998</v>
      </c>
      <c r="G1836" s="88" t="str">
        <f>IF(Table4[[#This Row],[Segment]]="","",(CONVERT(Table4[[#This Row],[Diameter (in)]],"in","m")*$B$4*Table4[[#This Row],[Velocity (m/s)]])/$C$4)</f>
        <v/>
      </c>
      <c r="H1836" s="96" t="str">
        <f>IF(Table4[[#This Row],[Segment]]="","",IF(Table4[[#This Row],[Teynold''s Number]]&gt;4000,"TURBULENT","LAMINAR"))</f>
        <v/>
      </c>
      <c r="I1836" s="86" t="str">
        <f>IF(Table4[[#This Row],[Segment]]="","",INDEX(Data!C1833:C1847,MATCH(Table4[Material],Data!B1833:B1847,0)))</f>
        <v/>
      </c>
      <c r="J1836" s="89" t="str">
        <f>IF(Table4[[#This Row],[ε (m)]]="","",Table4[[#This Row],[ε (m)]]/(CONVERT(Table4[[#This Row],[Diameter (in)]],"in","m")))</f>
        <v/>
      </c>
      <c r="K1836" s="96" t="str">
        <f>IF(Table4[[#This Row],[Regime]]="LAMINAR",16/Table4[[#This Row],[Teynold''s Number]],"-")</f>
        <v>-</v>
      </c>
      <c r="L1836" s="86"/>
      <c r="M1836" s="97" t="str">
        <f>IF(Table4[[#This Row],[Regime]]="TURBULENT",(((-4*LOG10(Table4[[#This Row],[ε/D]]/3.7+1.256/(Table4[[#This Row],[Teynold''s Number]]*SQRT(Table4[[#This Row],[f turbulent (guess)]]))))^-1)^2),"")</f>
        <v/>
      </c>
      <c r="N1836" s="91" t="str">
        <f>IF(Table4[[#This Row],[f turbulent]]="","",Table4[[#This Row],[f turbulent (guess)]]-Table4[[#This Row],[f turbulent]])</f>
        <v/>
      </c>
      <c r="O1836" s="87">
        <f>IF(Table4[[#This Row],[Segment]]="",0,IF(C1837="",0,IF(C1837&lt;=Table4[[#This Row],[Diameter (in)]],0,1-(D1836/D1837))))</f>
        <v>0</v>
      </c>
      <c r="P1836" s="92" t="str">
        <f>IF(Table4[[#This Row],[Segment]]="","",IF(C1836&gt;C1837,"",IF(C1837="",0.55,(0.55*(1-D1837/D1836)))))</f>
        <v/>
      </c>
      <c r="Q183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36" s="92" t="str">
        <f>IF(Table4[[#This Row],[Segment]]="","",IF(Table4[[#This Row],[Kexpansion]]="","0",((Table4[[#This Row],[Velocity (m/s)]]^2)/2)*Table4[[#This Row],[Kexpansion]]))</f>
        <v/>
      </c>
      <c r="S1836" s="92" t="str">
        <f>IF(Table4[[#This Row],[Segment]]="","",IF(Table4[[#This Row],[Kcontraction]]="","0",((Table4[[#This Row],[Velocity (m/s)]]^2)/2)*Table4[[#This Row],[Kcontraction]]))</f>
        <v/>
      </c>
      <c r="T1836" s="89" t="str">
        <f>IF(Table4[[#This Row],[Segment]]="","",SUMIF($Y$7:$Y$2000,Table4[[#This Row],[Segment]],$AD$7:$AD$2000))</f>
        <v/>
      </c>
      <c r="U1836" s="95" t="str">
        <f>IF(Table4[[#This Row],[Segment]]="","",Table4[[#This Row],[Hfriction (J/kg)]]+Table4[[#This Row],[Hexpansions (J/kg)]]+Table4[[#This Row],[Hcontractions (J/kg)]]+Table4[[#This Row],[Hf (J/kg)]])</f>
        <v/>
      </c>
      <c r="V1836" s="95" t="str">
        <f>IF(Table4[[#This Row],[Segment]]="","",Table4[[#This Row],[Total Friction Loss (J/kg)]]*Table3[Density (kg/m3)])</f>
        <v/>
      </c>
      <c r="W1836" s="95" t="str">
        <f>IF(Table4[[#This Row],[Segment]]="","",Table4[[#This Row],[Total Pressure Drop (Pa)]]/1000)</f>
        <v/>
      </c>
      <c r="Y1836" s="82" t="str">
        <f>IF('Set Up'!D2059="","",'Set Up'!D2059)</f>
        <v/>
      </c>
      <c r="Z1836" s="82" t="str">
        <f>IF('Set Up'!E2059="","",'Set Up'!E2059)</f>
        <v/>
      </c>
      <c r="AA1836" s="82" t="str">
        <f>IF('Set Up'!F2059="","",'Set Up'!F2059)</f>
        <v/>
      </c>
      <c r="AB1836" s="82" t="str">
        <f>IF('Set Up'!G2059="","",'Set Up'!G2059)</f>
        <v/>
      </c>
      <c r="AC1836" s="82" t="str">
        <f t="array" ref="AC1836">IF(Y1836="","",INDEX(Data!$G$4:$G$51,MATCH(Table7[[#This Row],[Fitting]]&amp;Table7[[#This Row],[Fitting Subtype]],Data!$E$4:$E$51&amp;Data!$F$4:$F$51,0)))</f>
        <v/>
      </c>
      <c r="AD1836" s="89" t="str">
        <f>IF(Table7[[#This Row],[Segment]]="","",Table7[[#This Row],[Quantity]]*Table7[[#This Row],[Kf]]*(((INDEX(Table4[Velocity (m/s)],MATCH(Table7[[#This Row],[Segment]],Table4[Segment],0)))^2)/2))</f>
        <v/>
      </c>
      <c r="AF1836" s="82" t="str">
        <f>Table4[[#This Row],[Segment]]</f>
        <v/>
      </c>
      <c r="AG1836" s="75"/>
      <c r="AH1836" s="82" t="str">
        <f>IF(Table5[[#This Row],[Segment]]="","",AG1836-Table4[[#This Row],[Total Pressure Drop (kPa)]])</f>
        <v/>
      </c>
    </row>
    <row r="1837" spans="1:34" x14ac:dyDescent="0.25">
      <c r="A1837" s="95" t="str">
        <f>IF('Set Up'!A1834="","",'Set Up'!A1834)</f>
        <v/>
      </c>
      <c r="B1837" s="75" t="s">
        <v>81</v>
      </c>
      <c r="C1837" s="85"/>
      <c r="D1837" s="86" t="str">
        <f>IF(Table4[[#This Row],[Diameter (in)]]="","",(((CONVERT(Table4[[#This Row],[Diameter (in)]],"in","m"))/2)^2)*PI())</f>
        <v/>
      </c>
      <c r="E1837" s="87" t="str">
        <f>IF(Table4[[#This Row],[Area (m2)]]="","",$D$4/Table4[[#This Row],[Area (m2)]])</f>
        <v/>
      </c>
      <c r="F1837" s="85">
        <f t="shared" si="28"/>
        <v>4.6951999999999998</v>
      </c>
      <c r="G1837" s="88" t="str">
        <f>IF(Table4[[#This Row],[Segment]]="","",(CONVERT(Table4[[#This Row],[Diameter (in)]],"in","m")*$B$4*Table4[[#This Row],[Velocity (m/s)]])/$C$4)</f>
        <v/>
      </c>
      <c r="H1837" s="96" t="str">
        <f>IF(Table4[[#This Row],[Segment]]="","",IF(Table4[[#This Row],[Teynold''s Number]]&gt;4000,"TURBULENT","LAMINAR"))</f>
        <v/>
      </c>
      <c r="I1837" s="86" t="str">
        <f>IF(Table4[[#This Row],[Segment]]="","",INDEX(Data!C1834:C1848,MATCH(Table4[Material],Data!B1834:B1848,0)))</f>
        <v/>
      </c>
      <c r="J1837" s="89" t="str">
        <f>IF(Table4[[#This Row],[ε (m)]]="","",Table4[[#This Row],[ε (m)]]/(CONVERT(Table4[[#This Row],[Diameter (in)]],"in","m")))</f>
        <v/>
      </c>
      <c r="K1837" s="96" t="str">
        <f>IF(Table4[[#This Row],[Regime]]="LAMINAR",16/Table4[[#This Row],[Teynold''s Number]],"-")</f>
        <v>-</v>
      </c>
      <c r="L1837" s="86"/>
      <c r="M1837" s="97" t="str">
        <f>IF(Table4[[#This Row],[Regime]]="TURBULENT",(((-4*LOG10(Table4[[#This Row],[ε/D]]/3.7+1.256/(Table4[[#This Row],[Teynold''s Number]]*SQRT(Table4[[#This Row],[f turbulent (guess)]]))))^-1)^2),"")</f>
        <v/>
      </c>
      <c r="N1837" s="91" t="str">
        <f>IF(Table4[[#This Row],[f turbulent]]="","",Table4[[#This Row],[f turbulent (guess)]]-Table4[[#This Row],[f turbulent]])</f>
        <v/>
      </c>
      <c r="O1837" s="87">
        <f>IF(Table4[[#This Row],[Segment]]="",0,IF(C1838="",0,IF(C1838&lt;=Table4[[#This Row],[Diameter (in)]],0,1-(D1837/D1838))))</f>
        <v>0</v>
      </c>
      <c r="P1837" s="92" t="str">
        <f>IF(Table4[[#This Row],[Segment]]="","",IF(C1837&gt;C1838,"",IF(C1838="",0.55,(0.55*(1-D1838/D1837)))))</f>
        <v/>
      </c>
      <c r="Q183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37" s="92" t="str">
        <f>IF(Table4[[#This Row],[Segment]]="","",IF(Table4[[#This Row],[Kexpansion]]="","0",((Table4[[#This Row],[Velocity (m/s)]]^2)/2)*Table4[[#This Row],[Kexpansion]]))</f>
        <v/>
      </c>
      <c r="S1837" s="92" t="str">
        <f>IF(Table4[[#This Row],[Segment]]="","",IF(Table4[[#This Row],[Kcontraction]]="","0",((Table4[[#This Row],[Velocity (m/s)]]^2)/2)*Table4[[#This Row],[Kcontraction]]))</f>
        <v/>
      </c>
      <c r="T1837" s="89" t="str">
        <f>IF(Table4[[#This Row],[Segment]]="","",SUMIF($Y$7:$Y$2000,Table4[[#This Row],[Segment]],$AD$7:$AD$2000))</f>
        <v/>
      </c>
      <c r="U1837" s="95" t="str">
        <f>IF(Table4[[#This Row],[Segment]]="","",Table4[[#This Row],[Hfriction (J/kg)]]+Table4[[#This Row],[Hexpansions (J/kg)]]+Table4[[#This Row],[Hcontractions (J/kg)]]+Table4[[#This Row],[Hf (J/kg)]])</f>
        <v/>
      </c>
      <c r="V1837" s="95" t="str">
        <f>IF(Table4[[#This Row],[Segment]]="","",Table4[[#This Row],[Total Friction Loss (J/kg)]]*Table3[Density (kg/m3)])</f>
        <v/>
      </c>
      <c r="W1837" s="95" t="str">
        <f>IF(Table4[[#This Row],[Segment]]="","",Table4[[#This Row],[Total Pressure Drop (Pa)]]/1000)</f>
        <v/>
      </c>
      <c r="Y1837" s="82" t="str">
        <f>IF('Set Up'!D2060="","",'Set Up'!D2060)</f>
        <v/>
      </c>
      <c r="Z1837" s="82" t="str">
        <f>IF('Set Up'!E2060="","",'Set Up'!E2060)</f>
        <v/>
      </c>
      <c r="AA1837" s="82" t="str">
        <f>IF('Set Up'!F2060="","",'Set Up'!F2060)</f>
        <v/>
      </c>
      <c r="AB1837" s="82" t="str">
        <f>IF('Set Up'!G2060="","",'Set Up'!G2060)</f>
        <v/>
      </c>
      <c r="AC1837" s="82" t="str">
        <f t="array" ref="AC1837">IF(Y1837="","",INDEX(Data!$G$4:$G$51,MATCH(Table7[[#This Row],[Fitting]]&amp;Table7[[#This Row],[Fitting Subtype]],Data!$E$4:$E$51&amp;Data!$F$4:$F$51,0)))</f>
        <v/>
      </c>
      <c r="AD1837" s="89" t="str">
        <f>IF(Table7[[#This Row],[Segment]]="","",Table7[[#This Row],[Quantity]]*Table7[[#This Row],[Kf]]*(((INDEX(Table4[Velocity (m/s)],MATCH(Table7[[#This Row],[Segment]],Table4[Segment],0)))^2)/2))</f>
        <v/>
      </c>
      <c r="AF1837" s="82" t="str">
        <f>Table4[[#This Row],[Segment]]</f>
        <v/>
      </c>
      <c r="AG1837" s="75"/>
      <c r="AH1837" s="82" t="str">
        <f>IF(Table5[[#This Row],[Segment]]="","",AG1837-Table4[[#This Row],[Total Pressure Drop (kPa)]])</f>
        <v/>
      </c>
    </row>
    <row r="1838" spans="1:34" x14ac:dyDescent="0.25">
      <c r="A1838" s="95" t="str">
        <f>IF('Set Up'!A1835="","",'Set Up'!A1835)</f>
        <v/>
      </c>
      <c r="B1838" s="75" t="s">
        <v>81</v>
      </c>
      <c r="C1838" s="85"/>
      <c r="D1838" s="86" t="str">
        <f>IF(Table4[[#This Row],[Diameter (in)]]="","",(((CONVERT(Table4[[#This Row],[Diameter (in)]],"in","m"))/2)^2)*PI())</f>
        <v/>
      </c>
      <c r="E1838" s="87" t="str">
        <f>IF(Table4[[#This Row],[Area (m2)]]="","",$D$4/Table4[[#This Row],[Area (m2)]])</f>
        <v/>
      </c>
      <c r="F1838" s="85">
        <f t="shared" si="28"/>
        <v>4.6951999999999998</v>
      </c>
      <c r="G1838" s="88" t="str">
        <f>IF(Table4[[#This Row],[Segment]]="","",(CONVERT(Table4[[#This Row],[Diameter (in)]],"in","m")*$B$4*Table4[[#This Row],[Velocity (m/s)]])/$C$4)</f>
        <v/>
      </c>
      <c r="H1838" s="96" t="str">
        <f>IF(Table4[[#This Row],[Segment]]="","",IF(Table4[[#This Row],[Teynold''s Number]]&gt;4000,"TURBULENT","LAMINAR"))</f>
        <v/>
      </c>
      <c r="I1838" s="86" t="str">
        <f>IF(Table4[[#This Row],[Segment]]="","",INDEX(Data!C1835:C1849,MATCH(Table4[Material],Data!B1835:B1849,0)))</f>
        <v/>
      </c>
      <c r="J1838" s="89" t="str">
        <f>IF(Table4[[#This Row],[ε (m)]]="","",Table4[[#This Row],[ε (m)]]/(CONVERT(Table4[[#This Row],[Diameter (in)]],"in","m")))</f>
        <v/>
      </c>
      <c r="K1838" s="96" t="str">
        <f>IF(Table4[[#This Row],[Regime]]="LAMINAR",16/Table4[[#This Row],[Teynold''s Number]],"-")</f>
        <v>-</v>
      </c>
      <c r="L1838" s="86"/>
      <c r="M1838" s="97" t="str">
        <f>IF(Table4[[#This Row],[Regime]]="TURBULENT",(((-4*LOG10(Table4[[#This Row],[ε/D]]/3.7+1.256/(Table4[[#This Row],[Teynold''s Number]]*SQRT(Table4[[#This Row],[f turbulent (guess)]]))))^-1)^2),"")</f>
        <v/>
      </c>
      <c r="N1838" s="91" t="str">
        <f>IF(Table4[[#This Row],[f turbulent]]="","",Table4[[#This Row],[f turbulent (guess)]]-Table4[[#This Row],[f turbulent]])</f>
        <v/>
      </c>
      <c r="O1838" s="87">
        <f>IF(Table4[[#This Row],[Segment]]="",0,IF(C1839="",0,IF(C1839&lt;=Table4[[#This Row],[Diameter (in)]],0,1-(D1838/D1839))))</f>
        <v>0</v>
      </c>
      <c r="P1838" s="92" t="str">
        <f>IF(Table4[[#This Row],[Segment]]="","",IF(C1838&gt;C1839,"",IF(C1839="",0.55,(0.55*(1-D1839/D1838)))))</f>
        <v/>
      </c>
      <c r="Q183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38" s="92" t="str">
        <f>IF(Table4[[#This Row],[Segment]]="","",IF(Table4[[#This Row],[Kexpansion]]="","0",((Table4[[#This Row],[Velocity (m/s)]]^2)/2)*Table4[[#This Row],[Kexpansion]]))</f>
        <v/>
      </c>
      <c r="S1838" s="92" t="str">
        <f>IF(Table4[[#This Row],[Segment]]="","",IF(Table4[[#This Row],[Kcontraction]]="","0",((Table4[[#This Row],[Velocity (m/s)]]^2)/2)*Table4[[#This Row],[Kcontraction]]))</f>
        <v/>
      </c>
      <c r="T1838" s="89" t="str">
        <f>IF(Table4[[#This Row],[Segment]]="","",SUMIF($Y$7:$Y$2000,Table4[[#This Row],[Segment]],$AD$7:$AD$2000))</f>
        <v/>
      </c>
      <c r="U1838" s="95" t="str">
        <f>IF(Table4[[#This Row],[Segment]]="","",Table4[[#This Row],[Hfriction (J/kg)]]+Table4[[#This Row],[Hexpansions (J/kg)]]+Table4[[#This Row],[Hcontractions (J/kg)]]+Table4[[#This Row],[Hf (J/kg)]])</f>
        <v/>
      </c>
      <c r="V1838" s="95" t="str">
        <f>IF(Table4[[#This Row],[Segment]]="","",Table4[[#This Row],[Total Friction Loss (J/kg)]]*Table3[Density (kg/m3)])</f>
        <v/>
      </c>
      <c r="W1838" s="95" t="str">
        <f>IF(Table4[[#This Row],[Segment]]="","",Table4[[#This Row],[Total Pressure Drop (Pa)]]/1000)</f>
        <v/>
      </c>
      <c r="Y1838" s="82" t="str">
        <f>IF('Set Up'!D2061="","",'Set Up'!D2061)</f>
        <v/>
      </c>
      <c r="Z1838" s="82" t="str">
        <f>IF('Set Up'!E2061="","",'Set Up'!E2061)</f>
        <v/>
      </c>
      <c r="AA1838" s="82" t="str">
        <f>IF('Set Up'!F2061="","",'Set Up'!F2061)</f>
        <v/>
      </c>
      <c r="AB1838" s="82" t="str">
        <f>IF('Set Up'!G2061="","",'Set Up'!G2061)</f>
        <v/>
      </c>
      <c r="AC1838" s="82" t="str">
        <f t="array" ref="AC1838">IF(Y1838="","",INDEX(Data!$G$4:$G$51,MATCH(Table7[[#This Row],[Fitting]]&amp;Table7[[#This Row],[Fitting Subtype]],Data!$E$4:$E$51&amp;Data!$F$4:$F$51,0)))</f>
        <v/>
      </c>
      <c r="AD1838" s="89" t="str">
        <f>IF(Table7[[#This Row],[Segment]]="","",Table7[[#This Row],[Quantity]]*Table7[[#This Row],[Kf]]*(((INDEX(Table4[Velocity (m/s)],MATCH(Table7[[#This Row],[Segment]],Table4[Segment],0)))^2)/2))</f>
        <v/>
      </c>
      <c r="AF1838" s="82" t="str">
        <f>Table4[[#This Row],[Segment]]</f>
        <v/>
      </c>
      <c r="AG1838" s="75"/>
      <c r="AH1838" s="82" t="str">
        <f>IF(Table5[[#This Row],[Segment]]="","",AG1838-Table4[[#This Row],[Total Pressure Drop (kPa)]])</f>
        <v/>
      </c>
    </row>
    <row r="1839" spans="1:34" x14ac:dyDescent="0.25">
      <c r="A1839" s="95" t="str">
        <f>IF('Set Up'!A1836="","",'Set Up'!A1836)</f>
        <v/>
      </c>
      <c r="B1839" s="75" t="s">
        <v>81</v>
      </c>
      <c r="C1839" s="85"/>
      <c r="D1839" s="86" t="str">
        <f>IF(Table4[[#This Row],[Diameter (in)]]="","",(((CONVERT(Table4[[#This Row],[Diameter (in)]],"in","m"))/2)^2)*PI())</f>
        <v/>
      </c>
      <c r="E1839" s="87" t="str">
        <f>IF(Table4[[#This Row],[Area (m2)]]="","",$D$4/Table4[[#This Row],[Area (m2)]])</f>
        <v/>
      </c>
      <c r="F1839" s="85">
        <f t="shared" si="28"/>
        <v>4.6951999999999998</v>
      </c>
      <c r="G1839" s="88" t="str">
        <f>IF(Table4[[#This Row],[Segment]]="","",(CONVERT(Table4[[#This Row],[Diameter (in)]],"in","m")*$B$4*Table4[[#This Row],[Velocity (m/s)]])/$C$4)</f>
        <v/>
      </c>
      <c r="H1839" s="96" t="str">
        <f>IF(Table4[[#This Row],[Segment]]="","",IF(Table4[[#This Row],[Teynold''s Number]]&gt;4000,"TURBULENT","LAMINAR"))</f>
        <v/>
      </c>
      <c r="I1839" s="86" t="str">
        <f>IF(Table4[[#This Row],[Segment]]="","",INDEX(Data!C1836:C1850,MATCH(Table4[Material],Data!B1836:B1850,0)))</f>
        <v/>
      </c>
      <c r="J1839" s="89" t="str">
        <f>IF(Table4[[#This Row],[ε (m)]]="","",Table4[[#This Row],[ε (m)]]/(CONVERT(Table4[[#This Row],[Diameter (in)]],"in","m")))</f>
        <v/>
      </c>
      <c r="K1839" s="96" t="str">
        <f>IF(Table4[[#This Row],[Regime]]="LAMINAR",16/Table4[[#This Row],[Teynold''s Number]],"-")</f>
        <v>-</v>
      </c>
      <c r="L1839" s="86"/>
      <c r="M1839" s="97" t="str">
        <f>IF(Table4[[#This Row],[Regime]]="TURBULENT",(((-4*LOG10(Table4[[#This Row],[ε/D]]/3.7+1.256/(Table4[[#This Row],[Teynold''s Number]]*SQRT(Table4[[#This Row],[f turbulent (guess)]]))))^-1)^2),"")</f>
        <v/>
      </c>
      <c r="N1839" s="91" t="str">
        <f>IF(Table4[[#This Row],[f turbulent]]="","",Table4[[#This Row],[f turbulent (guess)]]-Table4[[#This Row],[f turbulent]])</f>
        <v/>
      </c>
      <c r="O1839" s="87">
        <f>IF(Table4[[#This Row],[Segment]]="",0,IF(C1840="",0,IF(C1840&lt;=Table4[[#This Row],[Diameter (in)]],0,1-(D1839/D1840))))</f>
        <v>0</v>
      </c>
      <c r="P1839" s="92" t="str">
        <f>IF(Table4[[#This Row],[Segment]]="","",IF(C1839&gt;C1840,"",IF(C1840="",0.55,(0.55*(1-D1840/D1839)))))</f>
        <v/>
      </c>
      <c r="Q183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39" s="92" t="str">
        <f>IF(Table4[[#This Row],[Segment]]="","",IF(Table4[[#This Row],[Kexpansion]]="","0",((Table4[[#This Row],[Velocity (m/s)]]^2)/2)*Table4[[#This Row],[Kexpansion]]))</f>
        <v/>
      </c>
      <c r="S1839" s="92" t="str">
        <f>IF(Table4[[#This Row],[Segment]]="","",IF(Table4[[#This Row],[Kcontraction]]="","0",((Table4[[#This Row],[Velocity (m/s)]]^2)/2)*Table4[[#This Row],[Kcontraction]]))</f>
        <v/>
      </c>
      <c r="T1839" s="89" t="str">
        <f>IF(Table4[[#This Row],[Segment]]="","",SUMIF($Y$7:$Y$2000,Table4[[#This Row],[Segment]],$AD$7:$AD$2000))</f>
        <v/>
      </c>
      <c r="U1839" s="95" t="str">
        <f>IF(Table4[[#This Row],[Segment]]="","",Table4[[#This Row],[Hfriction (J/kg)]]+Table4[[#This Row],[Hexpansions (J/kg)]]+Table4[[#This Row],[Hcontractions (J/kg)]]+Table4[[#This Row],[Hf (J/kg)]])</f>
        <v/>
      </c>
      <c r="V1839" s="95" t="str">
        <f>IF(Table4[[#This Row],[Segment]]="","",Table4[[#This Row],[Total Friction Loss (J/kg)]]*Table3[Density (kg/m3)])</f>
        <v/>
      </c>
      <c r="W1839" s="95" t="str">
        <f>IF(Table4[[#This Row],[Segment]]="","",Table4[[#This Row],[Total Pressure Drop (Pa)]]/1000)</f>
        <v/>
      </c>
      <c r="Y1839" s="82" t="str">
        <f>IF('Set Up'!D2062="","",'Set Up'!D2062)</f>
        <v/>
      </c>
      <c r="Z1839" s="82" t="str">
        <f>IF('Set Up'!E2062="","",'Set Up'!E2062)</f>
        <v/>
      </c>
      <c r="AA1839" s="82" t="str">
        <f>IF('Set Up'!F2062="","",'Set Up'!F2062)</f>
        <v/>
      </c>
      <c r="AB1839" s="82" t="str">
        <f>IF('Set Up'!G2062="","",'Set Up'!G2062)</f>
        <v/>
      </c>
      <c r="AC1839" s="82" t="str">
        <f t="array" ref="AC1839">IF(Y1839="","",INDEX(Data!$G$4:$G$51,MATCH(Table7[[#This Row],[Fitting]]&amp;Table7[[#This Row],[Fitting Subtype]],Data!$E$4:$E$51&amp;Data!$F$4:$F$51,0)))</f>
        <v/>
      </c>
      <c r="AD1839" s="89" t="str">
        <f>IF(Table7[[#This Row],[Segment]]="","",Table7[[#This Row],[Quantity]]*Table7[[#This Row],[Kf]]*(((INDEX(Table4[Velocity (m/s)],MATCH(Table7[[#This Row],[Segment]],Table4[Segment],0)))^2)/2))</f>
        <v/>
      </c>
      <c r="AF1839" s="82" t="str">
        <f>Table4[[#This Row],[Segment]]</f>
        <v/>
      </c>
      <c r="AG1839" s="75"/>
      <c r="AH1839" s="82" t="str">
        <f>IF(Table5[[#This Row],[Segment]]="","",AG1839-Table4[[#This Row],[Total Pressure Drop (kPa)]])</f>
        <v/>
      </c>
    </row>
    <row r="1840" spans="1:34" x14ac:dyDescent="0.25">
      <c r="A1840" s="95" t="str">
        <f>IF('Set Up'!A1837="","",'Set Up'!A1837)</f>
        <v/>
      </c>
      <c r="B1840" s="75" t="s">
        <v>81</v>
      </c>
      <c r="C1840" s="85"/>
      <c r="D1840" s="86" t="str">
        <f>IF(Table4[[#This Row],[Diameter (in)]]="","",(((CONVERT(Table4[[#This Row],[Diameter (in)]],"in","m"))/2)^2)*PI())</f>
        <v/>
      </c>
      <c r="E1840" s="87" t="str">
        <f>IF(Table4[[#This Row],[Area (m2)]]="","",$D$4/Table4[[#This Row],[Area (m2)]])</f>
        <v/>
      </c>
      <c r="F1840" s="85">
        <f t="shared" si="28"/>
        <v>4.6951999999999998</v>
      </c>
      <c r="G1840" s="88" t="str">
        <f>IF(Table4[[#This Row],[Segment]]="","",(CONVERT(Table4[[#This Row],[Diameter (in)]],"in","m")*$B$4*Table4[[#This Row],[Velocity (m/s)]])/$C$4)</f>
        <v/>
      </c>
      <c r="H1840" s="96" t="str">
        <f>IF(Table4[[#This Row],[Segment]]="","",IF(Table4[[#This Row],[Teynold''s Number]]&gt;4000,"TURBULENT","LAMINAR"))</f>
        <v/>
      </c>
      <c r="I1840" s="86" t="str">
        <f>IF(Table4[[#This Row],[Segment]]="","",INDEX(Data!C1837:C1851,MATCH(Table4[Material],Data!B1837:B1851,0)))</f>
        <v/>
      </c>
      <c r="J1840" s="89" t="str">
        <f>IF(Table4[[#This Row],[ε (m)]]="","",Table4[[#This Row],[ε (m)]]/(CONVERT(Table4[[#This Row],[Diameter (in)]],"in","m")))</f>
        <v/>
      </c>
      <c r="K1840" s="96" t="str">
        <f>IF(Table4[[#This Row],[Regime]]="LAMINAR",16/Table4[[#This Row],[Teynold''s Number]],"-")</f>
        <v>-</v>
      </c>
      <c r="L1840" s="86"/>
      <c r="M1840" s="97" t="str">
        <f>IF(Table4[[#This Row],[Regime]]="TURBULENT",(((-4*LOG10(Table4[[#This Row],[ε/D]]/3.7+1.256/(Table4[[#This Row],[Teynold''s Number]]*SQRT(Table4[[#This Row],[f turbulent (guess)]]))))^-1)^2),"")</f>
        <v/>
      </c>
      <c r="N1840" s="91" t="str">
        <f>IF(Table4[[#This Row],[f turbulent]]="","",Table4[[#This Row],[f turbulent (guess)]]-Table4[[#This Row],[f turbulent]])</f>
        <v/>
      </c>
      <c r="O1840" s="87">
        <f>IF(Table4[[#This Row],[Segment]]="",0,IF(C1841="",0,IF(C1841&lt;=Table4[[#This Row],[Diameter (in)]],0,1-(D1840/D1841))))</f>
        <v>0</v>
      </c>
      <c r="P1840" s="92" t="str">
        <f>IF(Table4[[#This Row],[Segment]]="","",IF(C1840&gt;C1841,"",IF(C1841="",0.55,(0.55*(1-D1841/D1840)))))</f>
        <v/>
      </c>
      <c r="Q184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40" s="92" t="str">
        <f>IF(Table4[[#This Row],[Segment]]="","",IF(Table4[[#This Row],[Kexpansion]]="","0",((Table4[[#This Row],[Velocity (m/s)]]^2)/2)*Table4[[#This Row],[Kexpansion]]))</f>
        <v/>
      </c>
      <c r="S1840" s="92" t="str">
        <f>IF(Table4[[#This Row],[Segment]]="","",IF(Table4[[#This Row],[Kcontraction]]="","0",((Table4[[#This Row],[Velocity (m/s)]]^2)/2)*Table4[[#This Row],[Kcontraction]]))</f>
        <v/>
      </c>
      <c r="T1840" s="89" t="str">
        <f>IF(Table4[[#This Row],[Segment]]="","",SUMIF($Y$7:$Y$2000,Table4[[#This Row],[Segment]],$AD$7:$AD$2000))</f>
        <v/>
      </c>
      <c r="U1840" s="95" t="str">
        <f>IF(Table4[[#This Row],[Segment]]="","",Table4[[#This Row],[Hfriction (J/kg)]]+Table4[[#This Row],[Hexpansions (J/kg)]]+Table4[[#This Row],[Hcontractions (J/kg)]]+Table4[[#This Row],[Hf (J/kg)]])</f>
        <v/>
      </c>
      <c r="V1840" s="95" t="str">
        <f>IF(Table4[[#This Row],[Segment]]="","",Table4[[#This Row],[Total Friction Loss (J/kg)]]*Table3[Density (kg/m3)])</f>
        <v/>
      </c>
      <c r="W1840" s="95" t="str">
        <f>IF(Table4[[#This Row],[Segment]]="","",Table4[[#This Row],[Total Pressure Drop (Pa)]]/1000)</f>
        <v/>
      </c>
      <c r="Y1840" s="82" t="str">
        <f>IF('Set Up'!D2063="","",'Set Up'!D2063)</f>
        <v/>
      </c>
      <c r="Z1840" s="82" t="str">
        <f>IF('Set Up'!E2063="","",'Set Up'!E2063)</f>
        <v/>
      </c>
      <c r="AA1840" s="82" t="str">
        <f>IF('Set Up'!F2063="","",'Set Up'!F2063)</f>
        <v/>
      </c>
      <c r="AB1840" s="82" t="str">
        <f>IF('Set Up'!G2063="","",'Set Up'!G2063)</f>
        <v/>
      </c>
      <c r="AC1840" s="82" t="str">
        <f t="array" ref="AC1840">IF(Y1840="","",INDEX(Data!$G$4:$G$51,MATCH(Table7[[#This Row],[Fitting]]&amp;Table7[[#This Row],[Fitting Subtype]],Data!$E$4:$E$51&amp;Data!$F$4:$F$51,0)))</f>
        <v/>
      </c>
      <c r="AD1840" s="89" t="str">
        <f>IF(Table7[[#This Row],[Segment]]="","",Table7[[#This Row],[Quantity]]*Table7[[#This Row],[Kf]]*(((INDEX(Table4[Velocity (m/s)],MATCH(Table7[[#This Row],[Segment]],Table4[Segment],0)))^2)/2))</f>
        <v/>
      </c>
      <c r="AF1840" s="82" t="str">
        <f>Table4[[#This Row],[Segment]]</f>
        <v/>
      </c>
      <c r="AG1840" s="75"/>
      <c r="AH1840" s="82" t="str">
        <f>IF(Table5[[#This Row],[Segment]]="","",AG1840-Table4[[#This Row],[Total Pressure Drop (kPa)]])</f>
        <v/>
      </c>
    </row>
    <row r="1841" spans="1:34" x14ac:dyDescent="0.25">
      <c r="A1841" s="95" t="str">
        <f>IF('Set Up'!A1838="","",'Set Up'!A1838)</f>
        <v/>
      </c>
      <c r="B1841" s="75" t="s">
        <v>81</v>
      </c>
      <c r="C1841" s="85"/>
      <c r="D1841" s="86" t="str">
        <f>IF(Table4[[#This Row],[Diameter (in)]]="","",(((CONVERT(Table4[[#This Row],[Diameter (in)]],"in","m"))/2)^2)*PI())</f>
        <v/>
      </c>
      <c r="E1841" s="87" t="str">
        <f>IF(Table4[[#This Row],[Area (m2)]]="","",$D$4/Table4[[#This Row],[Area (m2)]])</f>
        <v/>
      </c>
      <c r="F1841" s="85">
        <f t="shared" si="28"/>
        <v>4.6951999999999998</v>
      </c>
      <c r="G1841" s="88" t="str">
        <f>IF(Table4[[#This Row],[Segment]]="","",(CONVERT(Table4[[#This Row],[Diameter (in)]],"in","m")*$B$4*Table4[[#This Row],[Velocity (m/s)]])/$C$4)</f>
        <v/>
      </c>
      <c r="H1841" s="96" t="str">
        <f>IF(Table4[[#This Row],[Segment]]="","",IF(Table4[[#This Row],[Teynold''s Number]]&gt;4000,"TURBULENT","LAMINAR"))</f>
        <v/>
      </c>
      <c r="I1841" s="86" t="str">
        <f>IF(Table4[[#This Row],[Segment]]="","",INDEX(Data!C1838:C1852,MATCH(Table4[Material],Data!B1838:B1852,0)))</f>
        <v/>
      </c>
      <c r="J1841" s="89" t="str">
        <f>IF(Table4[[#This Row],[ε (m)]]="","",Table4[[#This Row],[ε (m)]]/(CONVERT(Table4[[#This Row],[Diameter (in)]],"in","m")))</f>
        <v/>
      </c>
      <c r="K1841" s="96" t="str">
        <f>IF(Table4[[#This Row],[Regime]]="LAMINAR",16/Table4[[#This Row],[Teynold''s Number]],"-")</f>
        <v>-</v>
      </c>
      <c r="L1841" s="86"/>
      <c r="M1841" s="97" t="str">
        <f>IF(Table4[[#This Row],[Regime]]="TURBULENT",(((-4*LOG10(Table4[[#This Row],[ε/D]]/3.7+1.256/(Table4[[#This Row],[Teynold''s Number]]*SQRT(Table4[[#This Row],[f turbulent (guess)]]))))^-1)^2),"")</f>
        <v/>
      </c>
      <c r="N1841" s="91" t="str">
        <f>IF(Table4[[#This Row],[f turbulent]]="","",Table4[[#This Row],[f turbulent (guess)]]-Table4[[#This Row],[f turbulent]])</f>
        <v/>
      </c>
      <c r="O1841" s="87">
        <f>IF(Table4[[#This Row],[Segment]]="",0,IF(C1842="",0,IF(C1842&lt;=Table4[[#This Row],[Diameter (in)]],0,1-(D1841/D1842))))</f>
        <v>0</v>
      </c>
      <c r="P1841" s="92" t="str">
        <f>IF(Table4[[#This Row],[Segment]]="","",IF(C1841&gt;C1842,"",IF(C1842="",0.55,(0.55*(1-D1842/D1841)))))</f>
        <v/>
      </c>
      <c r="Q184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41" s="92" t="str">
        <f>IF(Table4[[#This Row],[Segment]]="","",IF(Table4[[#This Row],[Kexpansion]]="","0",((Table4[[#This Row],[Velocity (m/s)]]^2)/2)*Table4[[#This Row],[Kexpansion]]))</f>
        <v/>
      </c>
      <c r="S1841" s="92" t="str">
        <f>IF(Table4[[#This Row],[Segment]]="","",IF(Table4[[#This Row],[Kcontraction]]="","0",((Table4[[#This Row],[Velocity (m/s)]]^2)/2)*Table4[[#This Row],[Kcontraction]]))</f>
        <v/>
      </c>
      <c r="T1841" s="89" t="str">
        <f>IF(Table4[[#This Row],[Segment]]="","",SUMIF($Y$7:$Y$2000,Table4[[#This Row],[Segment]],$AD$7:$AD$2000))</f>
        <v/>
      </c>
      <c r="U1841" s="95" t="str">
        <f>IF(Table4[[#This Row],[Segment]]="","",Table4[[#This Row],[Hfriction (J/kg)]]+Table4[[#This Row],[Hexpansions (J/kg)]]+Table4[[#This Row],[Hcontractions (J/kg)]]+Table4[[#This Row],[Hf (J/kg)]])</f>
        <v/>
      </c>
      <c r="V1841" s="95" t="str">
        <f>IF(Table4[[#This Row],[Segment]]="","",Table4[[#This Row],[Total Friction Loss (J/kg)]]*Table3[Density (kg/m3)])</f>
        <v/>
      </c>
      <c r="W1841" s="95" t="str">
        <f>IF(Table4[[#This Row],[Segment]]="","",Table4[[#This Row],[Total Pressure Drop (Pa)]]/1000)</f>
        <v/>
      </c>
      <c r="Y1841" s="82" t="str">
        <f>IF('Set Up'!D2064="","",'Set Up'!D2064)</f>
        <v/>
      </c>
      <c r="Z1841" s="82" t="str">
        <f>IF('Set Up'!E2064="","",'Set Up'!E2064)</f>
        <v/>
      </c>
      <c r="AA1841" s="82" t="str">
        <f>IF('Set Up'!F2064="","",'Set Up'!F2064)</f>
        <v/>
      </c>
      <c r="AB1841" s="82" t="str">
        <f>IF('Set Up'!G2064="","",'Set Up'!G2064)</f>
        <v/>
      </c>
      <c r="AC1841" s="82" t="str">
        <f t="array" ref="AC1841">IF(Y1841="","",INDEX(Data!$G$4:$G$51,MATCH(Table7[[#This Row],[Fitting]]&amp;Table7[[#This Row],[Fitting Subtype]],Data!$E$4:$E$51&amp;Data!$F$4:$F$51,0)))</f>
        <v/>
      </c>
      <c r="AD1841" s="89" t="str">
        <f>IF(Table7[[#This Row],[Segment]]="","",Table7[[#This Row],[Quantity]]*Table7[[#This Row],[Kf]]*(((INDEX(Table4[Velocity (m/s)],MATCH(Table7[[#This Row],[Segment]],Table4[Segment],0)))^2)/2))</f>
        <v/>
      </c>
      <c r="AF1841" s="82" t="str">
        <f>Table4[[#This Row],[Segment]]</f>
        <v/>
      </c>
      <c r="AG1841" s="75"/>
      <c r="AH1841" s="82" t="str">
        <f>IF(Table5[[#This Row],[Segment]]="","",AG1841-Table4[[#This Row],[Total Pressure Drop (kPa)]])</f>
        <v/>
      </c>
    </row>
    <row r="1842" spans="1:34" x14ac:dyDescent="0.25">
      <c r="A1842" s="95" t="str">
        <f>IF('Set Up'!A1839="","",'Set Up'!A1839)</f>
        <v/>
      </c>
      <c r="B1842" s="75" t="s">
        <v>81</v>
      </c>
      <c r="C1842" s="85"/>
      <c r="D1842" s="86" t="str">
        <f>IF(Table4[[#This Row],[Diameter (in)]]="","",(((CONVERT(Table4[[#This Row],[Diameter (in)]],"in","m"))/2)^2)*PI())</f>
        <v/>
      </c>
      <c r="E1842" s="87" t="str">
        <f>IF(Table4[[#This Row],[Area (m2)]]="","",$D$4/Table4[[#This Row],[Area (m2)]])</f>
        <v/>
      </c>
      <c r="F1842" s="85">
        <f t="shared" si="28"/>
        <v>4.6951999999999998</v>
      </c>
      <c r="G1842" s="88" t="str">
        <f>IF(Table4[[#This Row],[Segment]]="","",(CONVERT(Table4[[#This Row],[Diameter (in)]],"in","m")*$B$4*Table4[[#This Row],[Velocity (m/s)]])/$C$4)</f>
        <v/>
      </c>
      <c r="H1842" s="96" t="str">
        <f>IF(Table4[[#This Row],[Segment]]="","",IF(Table4[[#This Row],[Teynold''s Number]]&gt;4000,"TURBULENT","LAMINAR"))</f>
        <v/>
      </c>
      <c r="I1842" s="86" t="str">
        <f>IF(Table4[[#This Row],[Segment]]="","",INDEX(Data!C1839:C1853,MATCH(Table4[Material],Data!B1839:B1853,0)))</f>
        <v/>
      </c>
      <c r="J1842" s="89" t="str">
        <f>IF(Table4[[#This Row],[ε (m)]]="","",Table4[[#This Row],[ε (m)]]/(CONVERT(Table4[[#This Row],[Diameter (in)]],"in","m")))</f>
        <v/>
      </c>
      <c r="K1842" s="96" t="str">
        <f>IF(Table4[[#This Row],[Regime]]="LAMINAR",16/Table4[[#This Row],[Teynold''s Number]],"-")</f>
        <v>-</v>
      </c>
      <c r="L1842" s="86"/>
      <c r="M1842" s="97" t="str">
        <f>IF(Table4[[#This Row],[Regime]]="TURBULENT",(((-4*LOG10(Table4[[#This Row],[ε/D]]/3.7+1.256/(Table4[[#This Row],[Teynold''s Number]]*SQRT(Table4[[#This Row],[f turbulent (guess)]]))))^-1)^2),"")</f>
        <v/>
      </c>
      <c r="N1842" s="91" t="str">
        <f>IF(Table4[[#This Row],[f turbulent]]="","",Table4[[#This Row],[f turbulent (guess)]]-Table4[[#This Row],[f turbulent]])</f>
        <v/>
      </c>
      <c r="O1842" s="87">
        <f>IF(Table4[[#This Row],[Segment]]="",0,IF(C1843="",0,IF(C1843&lt;=Table4[[#This Row],[Diameter (in)]],0,1-(D1842/D1843))))</f>
        <v>0</v>
      </c>
      <c r="P1842" s="92" t="str">
        <f>IF(Table4[[#This Row],[Segment]]="","",IF(C1842&gt;C1843,"",IF(C1843="",0.55,(0.55*(1-D1843/D1842)))))</f>
        <v/>
      </c>
      <c r="Q184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42" s="92" t="str">
        <f>IF(Table4[[#This Row],[Segment]]="","",IF(Table4[[#This Row],[Kexpansion]]="","0",((Table4[[#This Row],[Velocity (m/s)]]^2)/2)*Table4[[#This Row],[Kexpansion]]))</f>
        <v/>
      </c>
      <c r="S1842" s="92" t="str">
        <f>IF(Table4[[#This Row],[Segment]]="","",IF(Table4[[#This Row],[Kcontraction]]="","0",((Table4[[#This Row],[Velocity (m/s)]]^2)/2)*Table4[[#This Row],[Kcontraction]]))</f>
        <v/>
      </c>
      <c r="T1842" s="89" t="str">
        <f>IF(Table4[[#This Row],[Segment]]="","",SUMIF($Y$7:$Y$2000,Table4[[#This Row],[Segment]],$AD$7:$AD$2000))</f>
        <v/>
      </c>
      <c r="U1842" s="95" t="str">
        <f>IF(Table4[[#This Row],[Segment]]="","",Table4[[#This Row],[Hfriction (J/kg)]]+Table4[[#This Row],[Hexpansions (J/kg)]]+Table4[[#This Row],[Hcontractions (J/kg)]]+Table4[[#This Row],[Hf (J/kg)]])</f>
        <v/>
      </c>
      <c r="V1842" s="95" t="str">
        <f>IF(Table4[[#This Row],[Segment]]="","",Table4[[#This Row],[Total Friction Loss (J/kg)]]*Table3[Density (kg/m3)])</f>
        <v/>
      </c>
      <c r="W1842" s="95" t="str">
        <f>IF(Table4[[#This Row],[Segment]]="","",Table4[[#This Row],[Total Pressure Drop (Pa)]]/1000)</f>
        <v/>
      </c>
      <c r="Y1842" s="82" t="str">
        <f>IF('Set Up'!D2065="","",'Set Up'!D2065)</f>
        <v/>
      </c>
      <c r="Z1842" s="82" t="str">
        <f>IF('Set Up'!E2065="","",'Set Up'!E2065)</f>
        <v/>
      </c>
      <c r="AA1842" s="82" t="str">
        <f>IF('Set Up'!F2065="","",'Set Up'!F2065)</f>
        <v/>
      </c>
      <c r="AB1842" s="82" t="str">
        <f>IF('Set Up'!G2065="","",'Set Up'!G2065)</f>
        <v/>
      </c>
      <c r="AC1842" s="82" t="str">
        <f t="array" ref="AC1842">IF(Y1842="","",INDEX(Data!$G$4:$G$51,MATCH(Table7[[#This Row],[Fitting]]&amp;Table7[[#This Row],[Fitting Subtype]],Data!$E$4:$E$51&amp;Data!$F$4:$F$51,0)))</f>
        <v/>
      </c>
      <c r="AD1842" s="89" t="str">
        <f>IF(Table7[[#This Row],[Segment]]="","",Table7[[#This Row],[Quantity]]*Table7[[#This Row],[Kf]]*(((INDEX(Table4[Velocity (m/s)],MATCH(Table7[[#This Row],[Segment]],Table4[Segment],0)))^2)/2))</f>
        <v/>
      </c>
      <c r="AF1842" s="82" t="str">
        <f>Table4[[#This Row],[Segment]]</f>
        <v/>
      </c>
      <c r="AG1842" s="75"/>
      <c r="AH1842" s="82" t="str">
        <f>IF(Table5[[#This Row],[Segment]]="","",AG1842-Table4[[#This Row],[Total Pressure Drop (kPa)]])</f>
        <v/>
      </c>
    </row>
    <row r="1843" spans="1:34" x14ac:dyDescent="0.25">
      <c r="A1843" s="95" t="str">
        <f>IF('Set Up'!A1840="","",'Set Up'!A1840)</f>
        <v/>
      </c>
      <c r="B1843" s="75" t="s">
        <v>81</v>
      </c>
      <c r="C1843" s="85"/>
      <c r="D1843" s="86" t="str">
        <f>IF(Table4[[#This Row],[Diameter (in)]]="","",(((CONVERT(Table4[[#This Row],[Diameter (in)]],"in","m"))/2)^2)*PI())</f>
        <v/>
      </c>
      <c r="E1843" s="87" t="str">
        <f>IF(Table4[[#This Row],[Area (m2)]]="","",$D$4/Table4[[#This Row],[Area (m2)]])</f>
        <v/>
      </c>
      <c r="F1843" s="85">
        <f t="shared" si="28"/>
        <v>4.6951999999999998</v>
      </c>
      <c r="G1843" s="88" t="str">
        <f>IF(Table4[[#This Row],[Segment]]="","",(CONVERT(Table4[[#This Row],[Diameter (in)]],"in","m")*$B$4*Table4[[#This Row],[Velocity (m/s)]])/$C$4)</f>
        <v/>
      </c>
      <c r="H1843" s="96" t="str">
        <f>IF(Table4[[#This Row],[Segment]]="","",IF(Table4[[#This Row],[Teynold''s Number]]&gt;4000,"TURBULENT","LAMINAR"))</f>
        <v/>
      </c>
      <c r="I1843" s="86" t="str">
        <f>IF(Table4[[#This Row],[Segment]]="","",INDEX(Data!C1840:C1854,MATCH(Table4[Material],Data!B1840:B1854,0)))</f>
        <v/>
      </c>
      <c r="J1843" s="89" t="str">
        <f>IF(Table4[[#This Row],[ε (m)]]="","",Table4[[#This Row],[ε (m)]]/(CONVERT(Table4[[#This Row],[Diameter (in)]],"in","m")))</f>
        <v/>
      </c>
      <c r="K1843" s="96" t="str">
        <f>IF(Table4[[#This Row],[Regime]]="LAMINAR",16/Table4[[#This Row],[Teynold''s Number]],"-")</f>
        <v>-</v>
      </c>
      <c r="L1843" s="86"/>
      <c r="M1843" s="97" t="str">
        <f>IF(Table4[[#This Row],[Regime]]="TURBULENT",(((-4*LOG10(Table4[[#This Row],[ε/D]]/3.7+1.256/(Table4[[#This Row],[Teynold''s Number]]*SQRT(Table4[[#This Row],[f turbulent (guess)]]))))^-1)^2),"")</f>
        <v/>
      </c>
      <c r="N1843" s="91" t="str">
        <f>IF(Table4[[#This Row],[f turbulent]]="","",Table4[[#This Row],[f turbulent (guess)]]-Table4[[#This Row],[f turbulent]])</f>
        <v/>
      </c>
      <c r="O1843" s="87">
        <f>IF(Table4[[#This Row],[Segment]]="",0,IF(C1844="",0,IF(C1844&lt;=Table4[[#This Row],[Diameter (in)]],0,1-(D1843/D1844))))</f>
        <v>0</v>
      </c>
      <c r="P1843" s="92" t="str">
        <f>IF(Table4[[#This Row],[Segment]]="","",IF(C1843&gt;C1844,"",IF(C1844="",0.55,(0.55*(1-D1844/D1843)))))</f>
        <v/>
      </c>
      <c r="Q184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43" s="92" t="str">
        <f>IF(Table4[[#This Row],[Segment]]="","",IF(Table4[[#This Row],[Kexpansion]]="","0",((Table4[[#This Row],[Velocity (m/s)]]^2)/2)*Table4[[#This Row],[Kexpansion]]))</f>
        <v/>
      </c>
      <c r="S1843" s="92" t="str">
        <f>IF(Table4[[#This Row],[Segment]]="","",IF(Table4[[#This Row],[Kcontraction]]="","0",((Table4[[#This Row],[Velocity (m/s)]]^2)/2)*Table4[[#This Row],[Kcontraction]]))</f>
        <v/>
      </c>
      <c r="T1843" s="89" t="str">
        <f>IF(Table4[[#This Row],[Segment]]="","",SUMIF($Y$7:$Y$2000,Table4[[#This Row],[Segment]],$AD$7:$AD$2000))</f>
        <v/>
      </c>
      <c r="U1843" s="95" t="str">
        <f>IF(Table4[[#This Row],[Segment]]="","",Table4[[#This Row],[Hfriction (J/kg)]]+Table4[[#This Row],[Hexpansions (J/kg)]]+Table4[[#This Row],[Hcontractions (J/kg)]]+Table4[[#This Row],[Hf (J/kg)]])</f>
        <v/>
      </c>
      <c r="V1843" s="95" t="str">
        <f>IF(Table4[[#This Row],[Segment]]="","",Table4[[#This Row],[Total Friction Loss (J/kg)]]*Table3[Density (kg/m3)])</f>
        <v/>
      </c>
      <c r="W1843" s="95" t="str">
        <f>IF(Table4[[#This Row],[Segment]]="","",Table4[[#This Row],[Total Pressure Drop (Pa)]]/1000)</f>
        <v/>
      </c>
      <c r="Y1843" s="82" t="str">
        <f>IF('Set Up'!D2066="","",'Set Up'!D2066)</f>
        <v/>
      </c>
      <c r="Z1843" s="82" t="str">
        <f>IF('Set Up'!E2066="","",'Set Up'!E2066)</f>
        <v/>
      </c>
      <c r="AA1843" s="82" t="str">
        <f>IF('Set Up'!F2066="","",'Set Up'!F2066)</f>
        <v/>
      </c>
      <c r="AB1843" s="82" t="str">
        <f>IF('Set Up'!G2066="","",'Set Up'!G2066)</f>
        <v/>
      </c>
      <c r="AC1843" s="82" t="str">
        <f t="array" ref="AC1843">IF(Y1843="","",INDEX(Data!$G$4:$G$51,MATCH(Table7[[#This Row],[Fitting]]&amp;Table7[[#This Row],[Fitting Subtype]],Data!$E$4:$E$51&amp;Data!$F$4:$F$51,0)))</f>
        <v/>
      </c>
      <c r="AD1843" s="89" t="str">
        <f>IF(Table7[[#This Row],[Segment]]="","",Table7[[#This Row],[Quantity]]*Table7[[#This Row],[Kf]]*(((INDEX(Table4[Velocity (m/s)],MATCH(Table7[[#This Row],[Segment]],Table4[Segment],0)))^2)/2))</f>
        <v/>
      </c>
      <c r="AF1843" s="82" t="str">
        <f>Table4[[#This Row],[Segment]]</f>
        <v/>
      </c>
      <c r="AG1843" s="75"/>
      <c r="AH1843" s="82" t="str">
        <f>IF(Table5[[#This Row],[Segment]]="","",AG1843-Table4[[#This Row],[Total Pressure Drop (kPa)]])</f>
        <v/>
      </c>
    </row>
    <row r="1844" spans="1:34" x14ac:dyDescent="0.25">
      <c r="A1844" s="95" t="str">
        <f>IF('Set Up'!A1841="","",'Set Up'!A1841)</f>
        <v/>
      </c>
      <c r="B1844" s="75" t="s">
        <v>81</v>
      </c>
      <c r="C1844" s="85"/>
      <c r="D1844" s="86" t="str">
        <f>IF(Table4[[#This Row],[Diameter (in)]]="","",(((CONVERT(Table4[[#This Row],[Diameter (in)]],"in","m"))/2)^2)*PI())</f>
        <v/>
      </c>
      <c r="E1844" s="87" t="str">
        <f>IF(Table4[[#This Row],[Area (m2)]]="","",$D$4/Table4[[#This Row],[Area (m2)]])</f>
        <v/>
      </c>
      <c r="F1844" s="85">
        <f t="shared" si="28"/>
        <v>4.6951999999999998</v>
      </c>
      <c r="G1844" s="88" t="str">
        <f>IF(Table4[[#This Row],[Segment]]="","",(CONVERT(Table4[[#This Row],[Diameter (in)]],"in","m")*$B$4*Table4[[#This Row],[Velocity (m/s)]])/$C$4)</f>
        <v/>
      </c>
      <c r="H1844" s="96" t="str">
        <f>IF(Table4[[#This Row],[Segment]]="","",IF(Table4[[#This Row],[Teynold''s Number]]&gt;4000,"TURBULENT","LAMINAR"))</f>
        <v/>
      </c>
      <c r="I1844" s="86" t="str">
        <f>IF(Table4[[#This Row],[Segment]]="","",INDEX(Data!C1841:C1855,MATCH(Table4[Material],Data!B1841:B1855,0)))</f>
        <v/>
      </c>
      <c r="J1844" s="89" t="str">
        <f>IF(Table4[[#This Row],[ε (m)]]="","",Table4[[#This Row],[ε (m)]]/(CONVERT(Table4[[#This Row],[Diameter (in)]],"in","m")))</f>
        <v/>
      </c>
      <c r="K1844" s="96" t="str">
        <f>IF(Table4[[#This Row],[Regime]]="LAMINAR",16/Table4[[#This Row],[Teynold''s Number]],"-")</f>
        <v>-</v>
      </c>
      <c r="L1844" s="86"/>
      <c r="M1844" s="97" t="str">
        <f>IF(Table4[[#This Row],[Regime]]="TURBULENT",(((-4*LOG10(Table4[[#This Row],[ε/D]]/3.7+1.256/(Table4[[#This Row],[Teynold''s Number]]*SQRT(Table4[[#This Row],[f turbulent (guess)]]))))^-1)^2),"")</f>
        <v/>
      </c>
      <c r="N1844" s="91" t="str">
        <f>IF(Table4[[#This Row],[f turbulent]]="","",Table4[[#This Row],[f turbulent (guess)]]-Table4[[#This Row],[f turbulent]])</f>
        <v/>
      </c>
      <c r="O1844" s="87">
        <f>IF(Table4[[#This Row],[Segment]]="",0,IF(C1845="",0,IF(C1845&lt;=Table4[[#This Row],[Diameter (in)]],0,1-(D1844/D1845))))</f>
        <v>0</v>
      </c>
      <c r="P1844" s="92" t="str">
        <f>IF(Table4[[#This Row],[Segment]]="","",IF(C1844&gt;C1845,"",IF(C1845="",0.55,(0.55*(1-D1845/D1844)))))</f>
        <v/>
      </c>
      <c r="Q184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44" s="92" t="str">
        <f>IF(Table4[[#This Row],[Segment]]="","",IF(Table4[[#This Row],[Kexpansion]]="","0",((Table4[[#This Row],[Velocity (m/s)]]^2)/2)*Table4[[#This Row],[Kexpansion]]))</f>
        <v/>
      </c>
      <c r="S1844" s="92" t="str">
        <f>IF(Table4[[#This Row],[Segment]]="","",IF(Table4[[#This Row],[Kcontraction]]="","0",((Table4[[#This Row],[Velocity (m/s)]]^2)/2)*Table4[[#This Row],[Kcontraction]]))</f>
        <v/>
      </c>
      <c r="T1844" s="89" t="str">
        <f>IF(Table4[[#This Row],[Segment]]="","",SUMIF($Y$7:$Y$2000,Table4[[#This Row],[Segment]],$AD$7:$AD$2000))</f>
        <v/>
      </c>
      <c r="U1844" s="95" t="str">
        <f>IF(Table4[[#This Row],[Segment]]="","",Table4[[#This Row],[Hfriction (J/kg)]]+Table4[[#This Row],[Hexpansions (J/kg)]]+Table4[[#This Row],[Hcontractions (J/kg)]]+Table4[[#This Row],[Hf (J/kg)]])</f>
        <v/>
      </c>
      <c r="V1844" s="95" t="str">
        <f>IF(Table4[[#This Row],[Segment]]="","",Table4[[#This Row],[Total Friction Loss (J/kg)]]*Table3[Density (kg/m3)])</f>
        <v/>
      </c>
      <c r="W1844" s="95" t="str">
        <f>IF(Table4[[#This Row],[Segment]]="","",Table4[[#This Row],[Total Pressure Drop (Pa)]]/1000)</f>
        <v/>
      </c>
      <c r="Y1844" s="82" t="str">
        <f>IF('Set Up'!D2067="","",'Set Up'!D2067)</f>
        <v/>
      </c>
      <c r="Z1844" s="82" t="str">
        <f>IF('Set Up'!E2067="","",'Set Up'!E2067)</f>
        <v/>
      </c>
      <c r="AA1844" s="82" t="str">
        <f>IF('Set Up'!F2067="","",'Set Up'!F2067)</f>
        <v/>
      </c>
      <c r="AB1844" s="82" t="str">
        <f>IF('Set Up'!G2067="","",'Set Up'!G2067)</f>
        <v/>
      </c>
      <c r="AC1844" s="82" t="str">
        <f t="array" ref="AC1844">IF(Y1844="","",INDEX(Data!$G$4:$G$51,MATCH(Table7[[#This Row],[Fitting]]&amp;Table7[[#This Row],[Fitting Subtype]],Data!$E$4:$E$51&amp;Data!$F$4:$F$51,0)))</f>
        <v/>
      </c>
      <c r="AD1844" s="89" t="str">
        <f>IF(Table7[[#This Row],[Segment]]="","",Table7[[#This Row],[Quantity]]*Table7[[#This Row],[Kf]]*(((INDEX(Table4[Velocity (m/s)],MATCH(Table7[[#This Row],[Segment]],Table4[Segment],0)))^2)/2))</f>
        <v/>
      </c>
      <c r="AF1844" s="82" t="str">
        <f>Table4[[#This Row],[Segment]]</f>
        <v/>
      </c>
      <c r="AG1844" s="75"/>
      <c r="AH1844" s="82" t="str">
        <f>IF(Table5[[#This Row],[Segment]]="","",AG1844-Table4[[#This Row],[Total Pressure Drop (kPa)]])</f>
        <v/>
      </c>
    </row>
    <row r="1845" spans="1:34" x14ac:dyDescent="0.25">
      <c r="A1845" s="95" t="str">
        <f>IF('Set Up'!A1842="","",'Set Up'!A1842)</f>
        <v/>
      </c>
      <c r="B1845" s="75" t="s">
        <v>81</v>
      </c>
      <c r="C1845" s="85"/>
      <c r="D1845" s="86" t="str">
        <f>IF(Table4[[#This Row],[Diameter (in)]]="","",(((CONVERT(Table4[[#This Row],[Diameter (in)]],"in","m"))/2)^2)*PI())</f>
        <v/>
      </c>
      <c r="E1845" s="87" t="str">
        <f>IF(Table4[[#This Row],[Area (m2)]]="","",$D$4/Table4[[#This Row],[Area (m2)]])</f>
        <v/>
      </c>
      <c r="F1845" s="85">
        <f t="shared" si="28"/>
        <v>4.6951999999999998</v>
      </c>
      <c r="G1845" s="88" t="str">
        <f>IF(Table4[[#This Row],[Segment]]="","",(CONVERT(Table4[[#This Row],[Diameter (in)]],"in","m")*$B$4*Table4[[#This Row],[Velocity (m/s)]])/$C$4)</f>
        <v/>
      </c>
      <c r="H1845" s="96" t="str">
        <f>IF(Table4[[#This Row],[Segment]]="","",IF(Table4[[#This Row],[Teynold''s Number]]&gt;4000,"TURBULENT","LAMINAR"))</f>
        <v/>
      </c>
      <c r="I1845" s="86" t="str">
        <f>IF(Table4[[#This Row],[Segment]]="","",INDEX(Data!C1842:C1856,MATCH(Table4[Material],Data!B1842:B1856,0)))</f>
        <v/>
      </c>
      <c r="J1845" s="89" t="str">
        <f>IF(Table4[[#This Row],[ε (m)]]="","",Table4[[#This Row],[ε (m)]]/(CONVERT(Table4[[#This Row],[Diameter (in)]],"in","m")))</f>
        <v/>
      </c>
      <c r="K1845" s="96" t="str">
        <f>IF(Table4[[#This Row],[Regime]]="LAMINAR",16/Table4[[#This Row],[Teynold''s Number]],"-")</f>
        <v>-</v>
      </c>
      <c r="L1845" s="86"/>
      <c r="M1845" s="97" t="str">
        <f>IF(Table4[[#This Row],[Regime]]="TURBULENT",(((-4*LOG10(Table4[[#This Row],[ε/D]]/3.7+1.256/(Table4[[#This Row],[Teynold''s Number]]*SQRT(Table4[[#This Row],[f turbulent (guess)]]))))^-1)^2),"")</f>
        <v/>
      </c>
      <c r="N1845" s="91" t="str">
        <f>IF(Table4[[#This Row],[f turbulent]]="","",Table4[[#This Row],[f turbulent (guess)]]-Table4[[#This Row],[f turbulent]])</f>
        <v/>
      </c>
      <c r="O1845" s="87">
        <f>IF(Table4[[#This Row],[Segment]]="",0,IF(C1846="",0,IF(C1846&lt;=Table4[[#This Row],[Diameter (in)]],0,1-(D1845/D1846))))</f>
        <v>0</v>
      </c>
      <c r="P1845" s="92" t="str">
        <f>IF(Table4[[#This Row],[Segment]]="","",IF(C1845&gt;C1846,"",IF(C1846="",0.55,(0.55*(1-D1846/D1845)))))</f>
        <v/>
      </c>
      <c r="Q184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45" s="92" t="str">
        <f>IF(Table4[[#This Row],[Segment]]="","",IF(Table4[[#This Row],[Kexpansion]]="","0",((Table4[[#This Row],[Velocity (m/s)]]^2)/2)*Table4[[#This Row],[Kexpansion]]))</f>
        <v/>
      </c>
      <c r="S1845" s="92" t="str">
        <f>IF(Table4[[#This Row],[Segment]]="","",IF(Table4[[#This Row],[Kcontraction]]="","0",((Table4[[#This Row],[Velocity (m/s)]]^2)/2)*Table4[[#This Row],[Kcontraction]]))</f>
        <v/>
      </c>
      <c r="T1845" s="89" t="str">
        <f>IF(Table4[[#This Row],[Segment]]="","",SUMIF($Y$7:$Y$2000,Table4[[#This Row],[Segment]],$AD$7:$AD$2000))</f>
        <v/>
      </c>
      <c r="U1845" s="95" t="str">
        <f>IF(Table4[[#This Row],[Segment]]="","",Table4[[#This Row],[Hfriction (J/kg)]]+Table4[[#This Row],[Hexpansions (J/kg)]]+Table4[[#This Row],[Hcontractions (J/kg)]]+Table4[[#This Row],[Hf (J/kg)]])</f>
        <v/>
      </c>
      <c r="V1845" s="95" t="str">
        <f>IF(Table4[[#This Row],[Segment]]="","",Table4[[#This Row],[Total Friction Loss (J/kg)]]*Table3[Density (kg/m3)])</f>
        <v/>
      </c>
      <c r="W1845" s="95" t="str">
        <f>IF(Table4[[#This Row],[Segment]]="","",Table4[[#This Row],[Total Pressure Drop (Pa)]]/1000)</f>
        <v/>
      </c>
      <c r="Y1845" s="82" t="str">
        <f>IF('Set Up'!D2068="","",'Set Up'!D2068)</f>
        <v/>
      </c>
      <c r="Z1845" s="82" t="str">
        <f>IF('Set Up'!E2068="","",'Set Up'!E2068)</f>
        <v/>
      </c>
      <c r="AA1845" s="82" t="str">
        <f>IF('Set Up'!F2068="","",'Set Up'!F2068)</f>
        <v/>
      </c>
      <c r="AB1845" s="82" t="str">
        <f>IF('Set Up'!G2068="","",'Set Up'!G2068)</f>
        <v/>
      </c>
      <c r="AC1845" s="82" t="str">
        <f t="array" ref="AC1845">IF(Y1845="","",INDEX(Data!$G$4:$G$51,MATCH(Table7[[#This Row],[Fitting]]&amp;Table7[[#This Row],[Fitting Subtype]],Data!$E$4:$E$51&amp;Data!$F$4:$F$51,0)))</f>
        <v/>
      </c>
      <c r="AD1845" s="89" t="str">
        <f>IF(Table7[[#This Row],[Segment]]="","",Table7[[#This Row],[Quantity]]*Table7[[#This Row],[Kf]]*(((INDEX(Table4[Velocity (m/s)],MATCH(Table7[[#This Row],[Segment]],Table4[Segment],0)))^2)/2))</f>
        <v/>
      </c>
      <c r="AF1845" s="82" t="str">
        <f>Table4[[#This Row],[Segment]]</f>
        <v/>
      </c>
      <c r="AG1845" s="75"/>
      <c r="AH1845" s="82" t="str">
        <f>IF(Table5[[#This Row],[Segment]]="","",AG1845-Table4[[#This Row],[Total Pressure Drop (kPa)]])</f>
        <v/>
      </c>
    </row>
    <row r="1846" spans="1:34" x14ac:dyDescent="0.25">
      <c r="A1846" s="95" t="str">
        <f>IF('Set Up'!A1843="","",'Set Up'!A1843)</f>
        <v/>
      </c>
      <c r="B1846" s="75" t="s">
        <v>81</v>
      </c>
      <c r="C1846" s="85"/>
      <c r="D1846" s="86" t="str">
        <f>IF(Table4[[#This Row],[Diameter (in)]]="","",(((CONVERT(Table4[[#This Row],[Diameter (in)]],"in","m"))/2)^2)*PI())</f>
        <v/>
      </c>
      <c r="E1846" s="87" t="str">
        <f>IF(Table4[[#This Row],[Area (m2)]]="","",$D$4/Table4[[#This Row],[Area (m2)]])</f>
        <v/>
      </c>
      <c r="F1846" s="85">
        <f t="shared" si="28"/>
        <v>4.6951999999999998</v>
      </c>
      <c r="G1846" s="88" t="str">
        <f>IF(Table4[[#This Row],[Segment]]="","",(CONVERT(Table4[[#This Row],[Diameter (in)]],"in","m")*$B$4*Table4[[#This Row],[Velocity (m/s)]])/$C$4)</f>
        <v/>
      </c>
      <c r="H1846" s="96" t="str">
        <f>IF(Table4[[#This Row],[Segment]]="","",IF(Table4[[#This Row],[Teynold''s Number]]&gt;4000,"TURBULENT","LAMINAR"))</f>
        <v/>
      </c>
      <c r="I1846" s="86" t="str">
        <f>IF(Table4[[#This Row],[Segment]]="","",INDEX(Data!C1843:C1857,MATCH(Table4[Material],Data!B1843:B1857,0)))</f>
        <v/>
      </c>
      <c r="J1846" s="89" t="str">
        <f>IF(Table4[[#This Row],[ε (m)]]="","",Table4[[#This Row],[ε (m)]]/(CONVERT(Table4[[#This Row],[Diameter (in)]],"in","m")))</f>
        <v/>
      </c>
      <c r="K1846" s="96" t="str">
        <f>IF(Table4[[#This Row],[Regime]]="LAMINAR",16/Table4[[#This Row],[Teynold''s Number]],"-")</f>
        <v>-</v>
      </c>
      <c r="L1846" s="86"/>
      <c r="M1846" s="97" t="str">
        <f>IF(Table4[[#This Row],[Regime]]="TURBULENT",(((-4*LOG10(Table4[[#This Row],[ε/D]]/3.7+1.256/(Table4[[#This Row],[Teynold''s Number]]*SQRT(Table4[[#This Row],[f turbulent (guess)]]))))^-1)^2),"")</f>
        <v/>
      </c>
      <c r="N1846" s="91" t="str">
        <f>IF(Table4[[#This Row],[f turbulent]]="","",Table4[[#This Row],[f turbulent (guess)]]-Table4[[#This Row],[f turbulent]])</f>
        <v/>
      </c>
      <c r="O1846" s="87">
        <f>IF(Table4[[#This Row],[Segment]]="",0,IF(C1847="",0,IF(C1847&lt;=Table4[[#This Row],[Diameter (in)]],0,1-(D1846/D1847))))</f>
        <v>0</v>
      </c>
      <c r="P1846" s="92" t="str">
        <f>IF(Table4[[#This Row],[Segment]]="","",IF(C1846&gt;C1847,"",IF(C1847="",0.55,(0.55*(1-D1847/D1846)))))</f>
        <v/>
      </c>
      <c r="Q184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46" s="92" t="str">
        <f>IF(Table4[[#This Row],[Segment]]="","",IF(Table4[[#This Row],[Kexpansion]]="","0",((Table4[[#This Row],[Velocity (m/s)]]^2)/2)*Table4[[#This Row],[Kexpansion]]))</f>
        <v/>
      </c>
      <c r="S1846" s="92" t="str">
        <f>IF(Table4[[#This Row],[Segment]]="","",IF(Table4[[#This Row],[Kcontraction]]="","0",((Table4[[#This Row],[Velocity (m/s)]]^2)/2)*Table4[[#This Row],[Kcontraction]]))</f>
        <v/>
      </c>
      <c r="T1846" s="89" t="str">
        <f>IF(Table4[[#This Row],[Segment]]="","",SUMIF($Y$7:$Y$2000,Table4[[#This Row],[Segment]],$AD$7:$AD$2000))</f>
        <v/>
      </c>
      <c r="U1846" s="95" t="str">
        <f>IF(Table4[[#This Row],[Segment]]="","",Table4[[#This Row],[Hfriction (J/kg)]]+Table4[[#This Row],[Hexpansions (J/kg)]]+Table4[[#This Row],[Hcontractions (J/kg)]]+Table4[[#This Row],[Hf (J/kg)]])</f>
        <v/>
      </c>
      <c r="V1846" s="95" t="str">
        <f>IF(Table4[[#This Row],[Segment]]="","",Table4[[#This Row],[Total Friction Loss (J/kg)]]*Table3[Density (kg/m3)])</f>
        <v/>
      </c>
      <c r="W1846" s="95" t="str">
        <f>IF(Table4[[#This Row],[Segment]]="","",Table4[[#This Row],[Total Pressure Drop (Pa)]]/1000)</f>
        <v/>
      </c>
      <c r="Y1846" s="82" t="str">
        <f>IF('Set Up'!D2069="","",'Set Up'!D2069)</f>
        <v/>
      </c>
      <c r="Z1846" s="82" t="str">
        <f>IF('Set Up'!E2069="","",'Set Up'!E2069)</f>
        <v/>
      </c>
      <c r="AA1846" s="82" t="str">
        <f>IF('Set Up'!F2069="","",'Set Up'!F2069)</f>
        <v/>
      </c>
      <c r="AB1846" s="82" t="str">
        <f>IF('Set Up'!G2069="","",'Set Up'!G2069)</f>
        <v/>
      </c>
      <c r="AC1846" s="82" t="str">
        <f t="array" ref="AC1846">IF(Y1846="","",INDEX(Data!$G$4:$G$51,MATCH(Table7[[#This Row],[Fitting]]&amp;Table7[[#This Row],[Fitting Subtype]],Data!$E$4:$E$51&amp;Data!$F$4:$F$51,0)))</f>
        <v/>
      </c>
      <c r="AD1846" s="89" t="str">
        <f>IF(Table7[[#This Row],[Segment]]="","",Table7[[#This Row],[Quantity]]*Table7[[#This Row],[Kf]]*(((INDEX(Table4[Velocity (m/s)],MATCH(Table7[[#This Row],[Segment]],Table4[Segment],0)))^2)/2))</f>
        <v/>
      </c>
      <c r="AF1846" s="82" t="str">
        <f>Table4[[#This Row],[Segment]]</f>
        <v/>
      </c>
      <c r="AG1846" s="75"/>
      <c r="AH1846" s="82" t="str">
        <f>IF(Table5[[#This Row],[Segment]]="","",AG1846-Table4[[#This Row],[Total Pressure Drop (kPa)]])</f>
        <v/>
      </c>
    </row>
    <row r="1847" spans="1:34" x14ac:dyDescent="0.25">
      <c r="A1847" s="95" t="str">
        <f>IF('Set Up'!A1844="","",'Set Up'!A1844)</f>
        <v/>
      </c>
      <c r="B1847" s="75" t="s">
        <v>81</v>
      </c>
      <c r="C1847" s="85"/>
      <c r="D1847" s="86" t="str">
        <f>IF(Table4[[#This Row],[Diameter (in)]]="","",(((CONVERT(Table4[[#This Row],[Diameter (in)]],"in","m"))/2)^2)*PI())</f>
        <v/>
      </c>
      <c r="E1847" s="87" t="str">
        <f>IF(Table4[[#This Row],[Area (m2)]]="","",$D$4/Table4[[#This Row],[Area (m2)]])</f>
        <v/>
      </c>
      <c r="F1847" s="85">
        <f t="shared" si="28"/>
        <v>4.6951999999999998</v>
      </c>
      <c r="G1847" s="88" t="str">
        <f>IF(Table4[[#This Row],[Segment]]="","",(CONVERT(Table4[[#This Row],[Diameter (in)]],"in","m")*$B$4*Table4[[#This Row],[Velocity (m/s)]])/$C$4)</f>
        <v/>
      </c>
      <c r="H1847" s="96" t="str">
        <f>IF(Table4[[#This Row],[Segment]]="","",IF(Table4[[#This Row],[Teynold''s Number]]&gt;4000,"TURBULENT","LAMINAR"))</f>
        <v/>
      </c>
      <c r="I1847" s="86" t="str">
        <f>IF(Table4[[#This Row],[Segment]]="","",INDEX(Data!C1844:C1858,MATCH(Table4[Material],Data!B1844:B1858,0)))</f>
        <v/>
      </c>
      <c r="J1847" s="89" t="str">
        <f>IF(Table4[[#This Row],[ε (m)]]="","",Table4[[#This Row],[ε (m)]]/(CONVERT(Table4[[#This Row],[Diameter (in)]],"in","m")))</f>
        <v/>
      </c>
      <c r="K1847" s="96" t="str">
        <f>IF(Table4[[#This Row],[Regime]]="LAMINAR",16/Table4[[#This Row],[Teynold''s Number]],"-")</f>
        <v>-</v>
      </c>
      <c r="L1847" s="86"/>
      <c r="M1847" s="97" t="str">
        <f>IF(Table4[[#This Row],[Regime]]="TURBULENT",(((-4*LOG10(Table4[[#This Row],[ε/D]]/3.7+1.256/(Table4[[#This Row],[Teynold''s Number]]*SQRT(Table4[[#This Row],[f turbulent (guess)]]))))^-1)^2),"")</f>
        <v/>
      </c>
      <c r="N1847" s="91" t="str">
        <f>IF(Table4[[#This Row],[f turbulent]]="","",Table4[[#This Row],[f turbulent (guess)]]-Table4[[#This Row],[f turbulent]])</f>
        <v/>
      </c>
      <c r="O1847" s="87">
        <f>IF(Table4[[#This Row],[Segment]]="",0,IF(C1848="",0,IF(C1848&lt;=Table4[[#This Row],[Diameter (in)]],0,1-(D1847/D1848))))</f>
        <v>0</v>
      </c>
      <c r="P1847" s="92" t="str">
        <f>IF(Table4[[#This Row],[Segment]]="","",IF(C1847&gt;C1848,"",IF(C1848="",0.55,(0.55*(1-D1848/D1847)))))</f>
        <v/>
      </c>
      <c r="Q184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47" s="92" t="str">
        <f>IF(Table4[[#This Row],[Segment]]="","",IF(Table4[[#This Row],[Kexpansion]]="","0",((Table4[[#This Row],[Velocity (m/s)]]^2)/2)*Table4[[#This Row],[Kexpansion]]))</f>
        <v/>
      </c>
      <c r="S1847" s="92" t="str">
        <f>IF(Table4[[#This Row],[Segment]]="","",IF(Table4[[#This Row],[Kcontraction]]="","0",((Table4[[#This Row],[Velocity (m/s)]]^2)/2)*Table4[[#This Row],[Kcontraction]]))</f>
        <v/>
      </c>
      <c r="T1847" s="89" t="str">
        <f>IF(Table4[[#This Row],[Segment]]="","",SUMIF($Y$7:$Y$2000,Table4[[#This Row],[Segment]],$AD$7:$AD$2000))</f>
        <v/>
      </c>
      <c r="U1847" s="95" t="str">
        <f>IF(Table4[[#This Row],[Segment]]="","",Table4[[#This Row],[Hfriction (J/kg)]]+Table4[[#This Row],[Hexpansions (J/kg)]]+Table4[[#This Row],[Hcontractions (J/kg)]]+Table4[[#This Row],[Hf (J/kg)]])</f>
        <v/>
      </c>
      <c r="V1847" s="95" t="str">
        <f>IF(Table4[[#This Row],[Segment]]="","",Table4[[#This Row],[Total Friction Loss (J/kg)]]*Table3[Density (kg/m3)])</f>
        <v/>
      </c>
      <c r="W1847" s="95" t="str">
        <f>IF(Table4[[#This Row],[Segment]]="","",Table4[[#This Row],[Total Pressure Drop (Pa)]]/1000)</f>
        <v/>
      </c>
      <c r="Y1847" s="82" t="str">
        <f>IF('Set Up'!D2070="","",'Set Up'!D2070)</f>
        <v/>
      </c>
      <c r="Z1847" s="82" t="str">
        <f>IF('Set Up'!E2070="","",'Set Up'!E2070)</f>
        <v/>
      </c>
      <c r="AA1847" s="82" t="str">
        <f>IF('Set Up'!F2070="","",'Set Up'!F2070)</f>
        <v/>
      </c>
      <c r="AB1847" s="82" t="str">
        <f>IF('Set Up'!G2070="","",'Set Up'!G2070)</f>
        <v/>
      </c>
      <c r="AC1847" s="82" t="str">
        <f t="array" ref="AC1847">IF(Y1847="","",INDEX(Data!$G$4:$G$51,MATCH(Table7[[#This Row],[Fitting]]&amp;Table7[[#This Row],[Fitting Subtype]],Data!$E$4:$E$51&amp;Data!$F$4:$F$51,0)))</f>
        <v/>
      </c>
      <c r="AD1847" s="89" t="str">
        <f>IF(Table7[[#This Row],[Segment]]="","",Table7[[#This Row],[Quantity]]*Table7[[#This Row],[Kf]]*(((INDEX(Table4[Velocity (m/s)],MATCH(Table7[[#This Row],[Segment]],Table4[Segment],0)))^2)/2))</f>
        <v/>
      </c>
      <c r="AF1847" s="82" t="str">
        <f>Table4[[#This Row],[Segment]]</f>
        <v/>
      </c>
      <c r="AG1847" s="75"/>
      <c r="AH1847" s="82" t="str">
        <f>IF(Table5[[#This Row],[Segment]]="","",AG1847-Table4[[#This Row],[Total Pressure Drop (kPa)]])</f>
        <v/>
      </c>
    </row>
    <row r="1848" spans="1:34" x14ac:dyDescent="0.25">
      <c r="A1848" s="95" t="str">
        <f>IF('Set Up'!A1845="","",'Set Up'!A1845)</f>
        <v/>
      </c>
      <c r="B1848" s="75" t="s">
        <v>81</v>
      </c>
      <c r="C1848" s="85"/>
      <c r="D1848" s="86" t="str">
        <f>IF(Table4[[#This Row],[Diameter (in)]]="","",(((CONVERT(Table4[[#This Row],[Diameter (in)]],"in","m"))/2)^2)*PI())</f>
        <v/>
      </c>
      <c r="E1848" s="87" t="str">
        <f>IF(Table4[[#This Row],[Area (m2)]]="","",$D$4/Table4[[#This Row],[Area (m2)]])</f>
        <v/>
      </c>
      <c r="F1848" s="85">
        <f t="shared" si="28"/>
        <v>4.6951999999999998</v>
      </c>
      <c r="G1848" s="88" t="str">
        <f>IF(Table4[[#This Row],[Segment]]="","",(CONVERT(Table4[[#This Row],[Diameter (in)]],"in","m")*$B$4*Table4[[#This Row],[Velocity (m/s)]])/$C$4)</f>
        <v/>
      </c>
      <c r="H1848" s="96" t="str">
        <f>IF(Table4[[#This Row],[Segment]]="","",IF(Table4[[#This Row],[Teynold''s Number]]&gt;4000,"TURBULENT","LAMINAR"))</f>
        <v/>
      </c>
      <c r="I1848" s="86" t="str">
        <f>IF(Table4[[#This Row],[Segment]]="","",INDEX(Data!C1845:C1859,MATCH(Table4[Material],Data!B1845:B1859,0)))</f>
        <v/>
      </c>
      <c r="J1848" s="89" t="str">
        <f>IF(Table4[[#This Row],[ε (m)]]="","",Table4[[#This Row],[ε (m)]]/(CONVERT(Table4[[#This Row],[Diameter (in)]],"in","m")))</f>
        <v/>
      </c>
      <c r="K1848" s="96" t="str">
        <f>IF(Table4[[#This Row],[Regime]]="LAMINAR",16/Table4[[#This Row],[Teynold''s Number]],"-")</f>
        <v>-</v>
      </c>
      <c r="L1848" s="86"/>
      <c r="M1848" s="97" t="str">
        <f>IF(Table4[[#This Row],[Regime]]="TURBULENT",(((-4*LOG10(Table4[[#This Row],[ε/D]]/3.7+1.256/(Table4[[#This Row],[Teynold''s Number]]*SQRT(Table4[[#This Row],[f turbulent (guess)]]))))^-1)^2),"")</f>
        <v/>
      </c>
      <c r="N1848" s="91" t="str">
        <f>IF(Table4[[#This Row],[f turbulent]]="","",Table4[[#This Row],[f turbulent (guess)]]-Table4[[#This Row],[f turbulent]])</f>
        <v/>
      </c>
      <c r="O1848" s="87">
        <f>IF(Table4[[#This Row],[Segment]]="",0,IF(C1849="",0,IF(C1849&lt;=Table4[[#This Row],[Diameter (in)]],0,1-(D1848/D1849))))</f>
        <v>0</v>
      </c>
      <c r="P1848" s="92" t="str">
        <f>IF(Table4[[#This Row],[Segment]]="","",IF(C1848&gt;C1849,"",IF(C1849="",0.55,(0.55*(1-D1849/D1848)))))</f>
        <v/>
      </c>
      <c r="Q184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48" s="92" t="str">
        <f>IF(Table4[[#This Row],[Segment]]="","",IF(Table4[[#This Row],[Kexpansion]]="","0",((Table4[[#This Row],[Velocity (m/s)]]^2)/2)*Table4[[#This Row],[Kexpansion]]))</f>
        <v/>
      </c>
      <c r="S1848" s="92" t="str">
        <f>IF(Table4[[#This Row],[Segment]]="","",IF(Table4[[#This Row],[Kcontraction]]="","0",((Table4[[#This Row],[Velocity (m/s)]]^2)/2)*Table4[[#This Row],[Kcontraction]]))</f>
        <v/>
      </c>
      <c r="T1848" s="89" t="str">
        <f>IF(Table4[[#This Row],[Segment]]="","",SUMIF($Y$7:$Y$2000,Table4[[#This Row],[Segment]],$AD$7:$AD$2000))</f>
        <v/>
      </c>
      <c r="U1848" s="95" t="str">
        <f>IF(Table4[[#This Row],[Segment]]="","",Table4[[#This Row],[Hfriction (J/kg)]]+Table4[[#This Row],[Hexpansions (J/kg)]]+Table4[[#This Row],[Hcontractions (J/kg)]]+Table4[[#This Row],[Hf (J/kg)]])</f>
        <v/>
      </c>
      <c r="V1848" s="95" t="str">
        <f>IF(Table4[[#This Row],[Segment]]="","",Table4[[#This Row],[Total Friction Loss (J/kg)]]*Table3[Density (kg/m3)])</f>
        <v/>
      </c>
      <c r="W1848" s="95" t="str">
        <f>IF(Table4[[#This Row],[Segment]]="","",Table4[[#This Row],[Total Pressure Drop (Pa)]]/1000)</f>
        <v/>
      </c>
      <c r="Y1848" s="82" t="str">
        <f>IF('Set Up'!D2071="","",'Set Up'!D2071)</f>
        <v/>
      </c>
      <c r="Z1848" s="82" t="str">
        <f>IF('Set Up'!E2071="","",'Set Up'!E2071)</f>
        <v/>
      </c>
      <c r="AA1848" s="82" t="str">
        <f>IF('Set Up'!F2071="","",'Set Up'!F2071)</f>
        <v/>
      </c>
      <c r="AB1848" s="82" t="str">
        <f>IF('Set Up'!G2071="","",'Set Up'!G2071)</f>
        <v/>
      </c>
      <c r="AC1848" s="82" t="str">
        <f t="array" ref="AC1848">IF(Y1848="","",INDEX(Data!$G$4:$G$51,MATCH(Table7[[#This Row],[Fitting]]&amp;Table7[[#This Row],[Fitting Subtype]],Data!$E$4:$E$51&amp;Data!$F$4:$F$51,0)))</f>
        <v/>
      </c>
      <c r="AD1848" s="89" t="str">
        <f>IF(Table7[[#This Row],[Segment]]="","",Table7[[#This Row],[Quantity]]*Table7[[#This Row],[Kf]]*(((INDEX(Table4[Velocity (m/s)],MATCH(Table7[[#This Row],[Segment]],Table4[Segment],0)))^2)/2))</f>
        <v/>
      </c>
      <c r="AF1848" s="82" t="str">
        <f>Table4[[#This Row],[Segment]]</f>
        <v/>
      </c>
      <c r="AG1848" s="75"/>
      <c r="AH1848" s="82" t="str">
        <f>IF(Table5[[#This Row],[Segment]]="","",AG1848-Table4[[#This Row],[Total Pressure Drop (kPa)]])</f>
        <v/>
      </c>
    </row>
    <row r="1849" spans="1:34" x14ac:dyDescent="0.25">
      <c r="A1849" s="95" t="str">
        <f>IF('Set Up'!A1846="","",'Set Up'!A1846)</f>
        <v/>
      </c>
      <c r="B1849" s="75" t="s">
        <v>81</v>
      </c>
      <c r="C1849" s="85"/>
      <c r="D1849" s="86" t="str">
        <f>IF(Table4[[#This Row],[Diameter (in)]]="","",(((CONVERT(Table4[[#This Row],[Diameter (in)]],"in","m"))/2)^2)*PI())</f>
        <v/>
      </c>
      <c r="E1849" s="87" t="str">
        <f>IF(Table4[[#This Row],[Area (m2)]]="","",$D$4/Table4[[#This Row],[Area (m2)]])</f>
        <v/>
      </c>
      <c r="F1849" s="85">
        <f t="shared" si="28"/>
        <v>4.6951999999999998</v>
      </c>
      <c r="G1849" s="88" t="str">
        <f>IF(Table4[[#This Row],[Segment]]="","",(CONVERT(Table4[[#This Row],[Diameter (in)]],"in","m")*$B$4*Table4[[#This Row],[Velocity (m/s)]])/$C$4)</f>
        <v/>
      </c>
      <c r="H1849" s="96" t="str">
        <f>IF(Table4[[#This Row],[Segment]]="","",IF(Table4[[#This Row],[Teynold''s Number]]&gt;4000,"TURBULENT","LAMINAR"))</f>
        <v/>
      </c>
      <c r="I1849" s="86" t="str">
        <f>IF(Table4[[#This Row],[Segment]]="","",INDEX(Data!C1846:C1860,MATCH(Table4[Material],Data!B1846:B1860,0)))</f>
        <v/>
      </c>
      <c r="J1849" s="89" t="str">
        <f>IF(Table4[[#This Row],[ε (m)]]="","",Table4[[#This Row],[ε (m)]]/(CONVERT(Table4[[#This Row],[Diameter (in)]],"in","m")))</f>
        <v/>
      </c>
      <c r="K1849" s="96" t="str">
        <f>IF(Table4[[#This Row],[Regime]]="LAMINAR",16/Table4[[#This Row],[Teynold''s Number]],"-")</f>
        <v>-</v>
      </c>
      <c r="L1849" s="86"/>
      <c r="M1849" s="97" t="str">
        <f>IF(Table4[[#This Row],[Regime]]="TURBULENT",(((-4*LOG10(Table4[[#This Row],[ε/D]]/3.7+1.256/(Table4[[#This Row],[Teynold''s Number]]*SQRT(Table4[[#This Row],[f turbulent (guess)]]))))^-1)^2),"")</f>
        <v/>
      </c>
      <c r="N1849" s="91" t="str">
        <f>IF(Table4[[#This Row],[f turbulent]]="","",Table4[[#This Row],[f turbulent (guess)]]-Table4[[#This Row],[f turbulent]])</f>
        <v/>
      </c>
      <c r="O1849" s="87">
        <f>IF(Table4[[#This Row],[Segment]]="",0,IF(C1850="",0,IF(C1850&lt;=Table4[[#This Row],[Diameter (in)]],0,1-(D1849/D1850))))</f>
        <v>0</v>
      </c>
      <c r="P1849" s="92" t="str">
        <f>IF(Table4[[#This Row],[Segment]]="","",IF(C1849&gt;C1850,"",IF(C1850="",0.55,(0.55*(1-D1850/D1849)))))</f>
        <v/>
      </c>
      <c r="Q184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49" s="92" t="str">
        <f>IF(Table4[[#This Row],[Segment]]="","",IF(Table4[[#This Row],[Kexpansion]]="","0",((Table4[[#This Row],[Velocity (m/s)]]^2)/2)*Table4[[#This Row],[Kexpansion]]))</f>
        <v/>
      </c>
      <c r="S1849" s="92" t="str">
        <f>IF(Table4[[#This Row],[Segment]]="","",IF(Table4[[#This Row],[Kcontraction]]="","0",((Table4[[#This Row],[Velocity (m/s)]]^2)/2)*Table4[[#This Row],[Kcontraction]]))</f>
        <v/>
      </c>
      <c r="T1849" s="89" t="str">
        <f>IF(Table4[[#This Row],[Segment]]="","",SUMIF($Y$7:$Y$2000,Table4[[#This Row],[Segment]],$AD$7:$AD$2000))</f>
        <v/>
      </c>
      <c r="U1849" s="95" t="str">
        <f>IF(Table4[[#This Row],[Segment]]="","",Table4[[#This Row],[Hfriction (J/kg)]]+Table4[[#This Row],[Hexpansions (J/kg)]]+Table4[[#This Row],[Hcontractions (J/kg)]]+Table4[[#This Row],[Hf (J/kg)]])</f>
        <v/>
      </c>
      <c r="V1849" s="95" t="str">
        <f>IF(Table4[[#This Row],[Segment]]="","",Table4[[#This Row],[Total Friction Loss (J/kg)]]*Table3[Density (kg/m3)])</f>
        <v/>
      </c>
      <c r="W1849" s="95" t="str">
        <f>IF(Table4[[#This Row],[Segment]]="","",Table4[[#This Row],[Total Pressure Drop (Pa)]]/1000)</f>
        <v/>
      </c>
      <c r="Y1849" s="82" t="str">
        <f>IF('Set Up'!D2072="","",'Set Up'!D2072)</f>
        <v/>
      </c>
      <c r="Z1849" s="82" t="str">
        <f>IF('Set Up'!E2072="","",'Set Up'!E2072)</f>
        <v/>
      </c>
      <c r="AA1849" s="82" t="str">
        <f>IF('Set Up'!F2072="","",'Set Up'!F2072)</f>
        <v/>
      </c>
      <c r="AB1849" s="82" t="str">
        <f>IF('Set Up'!G2072="","",'Set Up'!G2072)</f>
        <v/>
      </c>
      <c r="AC1849" s="82" t="str">
        <f t="array" ref="AC1849">IF(Y1849="","",INDEX(Data!$G$4:$G$51,MATCH(Table7[[#This Row],[Fitting]]&amp;Table7[[#This Row],[Fitting Subtype]],Data!$E$4:$E$51&amp;Data!$F$4:$F$51,0)))</f>
        <v/>
      </c>
      <c r="AD1849" s="89" t="str">
        <f>IF(Table7[[#This Row],[Segment]]="","",Table7[[#This Row],[Quantity]]*Table7[[#This Row],[Kf]]*(((INDEX(Table4[Velocity (m/s)],MATCH(Table7[[#This Row],[Segment]],Table4[Segment],0)))^2)/2))</f>
        <v/>
      </c>
      <c r="AF1849" s="82" t="str">
        <f>Table4[[#This Row],[Segment]]</f>
        <v/>
      </c>
      <c r="AG1849" s="75"/>
      <c r="AH1849" s="82" t="str">
        <f>IF(Table5[[#This Row],[Segment]]="","",AG1849-Table4[[#This Row],[Total Pressure Drop (kPa)]])</f>
        <v/>
      </c>
    </row>
    <row r="1850" spans="1:34" x14ac:dyDescent="0.25">
      <c r="A1850" s="95" t="str">
        <f>IF('Set Up'!A1847="","",'Set Up'!A1847)</f>
        <v/>
      </c>
      <c r="B1850" s="75" t="s">
        <v>81</v>
      </c>
      <c r="C1850" s="85"/>
      <c r="D1850" s="86" t="str">
        <f>IF(Table4[[#This Row],[Diameter (in)]]="","",(((CONVERT(Table4[[#This Row],[Diameter (in)]],"in","m"))/2)^2)*PI())</f>
        <v/>
      </c>
      <c r="E1850" s="87" t="str">
        <f>IF(Table4[[#This Row],[Area (m2)]]="","",$D$4/Table4[[#This Row],[Area (m2)]])</f>
        <v/>
      </c>
      <c r="F1850" s="85">
        <f t="shared" si="28"/>
        <v>4.6951999999999998</v>
      </c>
      <c r="G1850" s="88" t="str">
        <f>IF(Table4[[#This Row],[Segment]]="","",(CONVERT(Table4[[#This Row],[Diameter (in)]],"in","m")*$B$4*Table4[[#This Row],[Velocity (m/s)]])/$C$4)</f>
        <v/>
      </c>
      <c r="H1850" s="96" t="str">
        <f>IF(Table4[[#This Row],[Segment]]="","",IF(Table4[[#This Row],[Teynold''s Number]]&gt;4000,"TURBULENT","LAMINAR"))</f>
        <v/>
      </c>
      <c r="I1850" s="86" t="str">
        <f>IF(Table4[[#This Row],[Segment]]="","",INDEX(Data!C1847:C1861,MATCH(Table4[Material],Data!B1847:B1861,0)))</f>
        <v/>
      </c>
      <c r="J1850" s="89" t="str">
        <f>IF(Table4[[#This Row],[ε (m)]]="","",Table4[[#This Row],[ε (m)]]/(CONVERT(Table4[[#This Row],[Diameter (in)]],"in","m")))</f>
        <v/>
      </c>
      <c r="K1850" s="96" t="str">
        <f>IF(Table4[[#This Row],[Regime]]="LAMINAR",16/Table4[[#This Row],[Teynold''s Number]],"-")</f>
        <v>-</v>
      </c>
      <c r="L1850" s="86"/>
      <c r="M1850" s="97" t="str">
        <f>IF(Table4[[#This Row],[Regime]]="TURBULENT",(((-4*LOG10(Table4[[#This Row],[ε/D]]/3.7+1.256/(Table4[[#This Row],[Teynold''s Number]]*SQRT(Table4[[#This Row],[f turbulent (guess)]]))))^-1)^2),"")</f>
        <v/>
      </c>
      <c r="N1850" s="91" t="str">
        <f>IF(Table4[[#This Row],[f turbulent]]="","",Table4[[#This Row],[f turbulent (guess)]]-Table4[[#This Row],[f turbulent]])</f>
        <v/>
      </c>
      <c r="O1850" s="87">
        <f>IF(Table4[[#This Row],[Segment]]="",0,IF(C1851="",0,IF(C1851&lt;=Table4[[#This Row],[Diameter (in)]],0,1-(D1850/D1851))))</f>
        <v>0</v>
      </c>
      <c r="P1850" s="92" t="str">
        <f>IF(Table4[[#This Row],[Segment]]="","",IF(C1850&gt;C1851,"",IF(C1851="",0.55,(0.55*(1-D1851/D1850)))))</f>
        <v/>
      </c>
      <c r="Q185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50" s="92" t="str">
        <f>IF(Table4[[#This Row],[Segment]]="","",IF(Table4[[#This Row],[Kexpansion]]="","0",((Table4[[#This Row],[Velocity (m/s)]]^2)/2)*Table4[[#This Row],[Kexpansion]]))</f>
        <v/>
      </c>
      <c r="S1850" s="92" t="str">
        <f>IF(Table4[[#This Row],[Segment]]="","",IF(Table4[[#This Row],[Kcontraction]]="","0",((Table4[[#This Row],[Velocity (m/s)]]^2)/2)*Table4[[#This Row],[Kcontraction]]))</f>
        <v/>
      </c>
      <c r="T1850" s="89" t="str">
        <f>IF(Table4[[#This Row],[Segment]]="","",SUMIF($Y$7:$Y$2000,Table4[[#This Row],[Segment]],$AD$7:$AD$2000))</f>
        <v/>
      </c>
      <c r="U1850" s="95" t="str">
        <f>IF(Table4[[#This Row],[Segment]]="","",Table4[[#This Row],[Hfriction (J/kg)]]+Table4[[#This Row],[Hexpansions (J/kg)]]+Table4[[#This Row],[Hcontractions (J/kg)]]+Table4[[#This Row],[Hf (J/kg)]])</f>
        <v/>
      </c>
      <c r="V1850" s="95" t="str">
        <f>IF(Table4[[#This Row],[Segment]]="","",Table4[[#This Row],[Total Friction Loss (J/kg)]]*Table3[Density (kg/m3)])</f>
        <v/>
      </c>
      <c r="W1850" s="95" t="str">
        <f>IF(Table4[[#This Row],[Segment]]="","",Table4[[#This Row],[Total Pressure Drop (Pa)]]/1000)</f>
        <v/>
      </c>
      <c r="Y1850" s="82" t="str">
        <f>IF('Set Up'!D2073="","",'Set Up'!D2073)</f>
        <v/>
      </c>
      <c r="Z1850" s="82" t="str">
        <f>IF('Set Up'!E2073="","",'Set Up'!E2073)</f>
        <v/>
      </c>
      <c r="AA1850" s="82" t="str">
        <f>IF('Set Up'!F2073="","",'Set Up'!F2073)</f>
        <v/>
      </c>
      <c r="AB1850" s="82" t="str">
        <f>IF('Set Up'!G2073="","",'Set Up'!G2073)</f>
        <v/>
      </c>
      <c r="AC1850" s="82" t="str">
        <f t="array" ref="AC1850">IF(Y1850="","",INDEX(Data!$G$4:$G$51,MATCH(Table7[[#This Row],[Fitting]]&amp;Table7[[#This Row],[Fitting Subtype]],Data!$E$4:$E$51&amp;Data!$F$4:$F$51,0)))</f>
        <v/>
      </c>
      <c r="AD1850" s="89" t="str">
        <f>IF(Table7[[#This Row],[Segment]]="","",Table7[[#This Row],[Quantity]]*Table7[[#This Row],[Kf]]*(((INDEX(Table4[Velocity (m/s)],MATCH(Table7[[#This Row],[Segment]],Table4[Segment],0)))^2)/2))</f>
        <v/>
      </c>
      <c r="AF1850" s="82" t="str">
        <f>Table4[[#This Row],[Segment]]</f>
        <v/>
      </c>
      <c r="AG1850" s="75"/>
      <c r="AH1850" s="82" t="str">
        <f>IF(Table5[[#This Row],[Segment]]="","",AG1850-Table4[[#This Row],[Total Pressure Drop (kPa)]])</f>
        <v/>
      </c>
    </row>
    <row r="1851" spans="1:34" x14ac:dyDescent="0.25">
      <c r="A1851" s="95" t="str">
        <f>IF('Set Up'!A1848="","",'Set Up'!A1848)</f>
        <v/>
      </c>
      <c r="B1851" s="75" t="s">
        <v>81</v>
      </c>
      <c r="C1851" s="85"/>
      <c r="D1851" s="86" t="str">
        <f>IF(Table4[[#This Row],[Diameter (in)]]="","",(((CONVERT(Table4[[#This Row],[Diameter (in)]],"in","m"))/2)^2)*PI())</f>
        <v/>
      </c>
      <c r="E1851" s="87" t="str">
        <f>IF(Table4[[#This Row],[Area (m2)]]="","",$D$4/Table4[[#This Row],[Area (m2)]])</f>
        <v/>
      </c>
      <c r="F1851" s="85">
        <f t="shared" si="28"/>
        <v>4.6951999999999998</v>
      </c>
      <c r="G1851" s="88" t="str">
        <f>IF(Table4[[#This Row],[Segment]]="","",(CONVERT(Table4[[#This Row],[Diameter (in)]],"in","m")*$B$4*Table4[[#This Row],[Velocity (m/s)]])/$C$4)</f>
        <v/>
      </c>
      <c r="H1851" s="96" t="str">
        <f>IF(Table4[[#This Row],[Segment]]="","",IF(Table4[[#This Row],[Teynold''s Number]]&gt;4000,"TURBULENT","LAMINAR"))</f>
        <v/>
      </c>
      <c r="I1851" s="86" t="str">
        <f>IF(Table4[[#This Row],[Segment]]="","",INDEX(Data!C1848:C1862,MATCH(Table4[Material],Data!B1848:B1862,0)))</f>
        <v/>
      </c>
      <c r="J1851" s="89" t="str">
        <f>IF(Table4[[#This Row],[ε (m)]]="","",Table4[[#This Row],[ε (m)]]/(CONVERT(Table4[[#This Row],[Diameter (in)]],"in","m")))</f>
        <v/>
      </c>
      <c r="K1851" s="96" t="str">
        <f>IF(Table4[[#This Row],[Regime]]="LAMINAR",16/Table4[[#This Row],[Teynold''s Number]],"-")</f>
        <v>-</v>
      </c>
      <c r="L1851" s="86"/>
      <c r="M1851" s="97" t="str">
        <f>IF(Table4[[#This Row],[Regime]]="TURBULENT",(((-4*LOG10(Table4[[#This Row],[ε/D]]/3.7+1.256/(Table4[[#This Row],[Teynold''s Number]]*SQRT(Table4[[#This Row],[f turbulent (guess)]]))))^-1)^2),"")</f>
        <v/>
      </c>
      <c r="N1851" s="91" t="str">
        <f>IF(Table4[[#This Row],[f turbulent]]="","",Table4[[#This Row],[f turbulent (guess)]]-Table4[[#This Row],[f turbulent]])</f>
        <v/>
      </c>
      <c r="O1851" s="87">
        <f>IF(Table4[[#This Row],[Segment]]="",0,IF(C1852="",0,IF(C1852&lt;=Table4[[#This Row],[Diameter (in)]],0,1-(D1851/D1852))))</f>
        <v>0</v>
      </c>
      <c r="P1851" s="92" t="str">
        <f>IF(Table4[[#This Row],[Segment]]="","",IF(C1851&gt;C1852,"",IF(C1852="",0.55,(0.55*(1-D1852/D1851)))))</f>
        <v/>
      </c>
      <c r="Q185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51" s="92" t="str">
        <f>IF(Table4[[#This Row],[Segment]]="","",IF(Table4[[#This Row],[Kexpansion]]="","0",((Table4[[#This Row],[Velocity (m/s)]]^2)/2)*Table4[[#This Row],[Kexpansion]]))</f>
        <v/>
      </c>
      <c r="S1851" s="92" t="str">
        <f>IF(Table4[[#This Row],[Segment]]="","",IF(Table4[[#This Row],[Kcontraction]]="","0",((Table4[[#This Row],[Velocity (m/s)]]^2)/2)*Table4[[#This Row],[Kcontraction]]))</f>
        <v/>
      </c>
      <c r="T1851" s="89" t="str">
        <f>IF(Table4[[#This Row],[Segment]]="","",SUMIF($Y$7:$Y$2000,Table4[[#This Row],[Segment]],$AD$7:$AD$2000))</f>
        <v/>
      </c>
      <c r="U1851" s="95" t="str">
        <f>IF(Table4[[#This Row],[Segment]]="","",Table4[[#This Row],[Hfriction (J/kg)]]+Table4[[#This Row],[Hexpansions (J/kg)]]+Table4[[#This Row],[Hcontractions (J/kg)]]+Table4[[#This Row],[Hf (J/kg)]])</f>
        <v/>
      </c>
      <c r="V1851" s="95" t="str">
        <f>IF(Table4[[#This Row],[Segment]]="","",Table4[[#This Row],[Total Friction Loss (J/kg)]]*Table3[Density (kg/m3)])</f>
        <v/>
      </c>
      <c r="W1851" s="95" t="str">
        <f>IF(Table4[[#This Row],[Segment]]="","",Table4[[#This Row],[Total Pressure Drop (Pa)]]/1000)</f>
        <v/>
      </c>
      <c r="Y1851" s="82" t="str">
        <f>IF('Set Up'!D2074="","",'Set Up'!D2074)</f>
        <v/>
      </c>
      <c r="Z1851" s="82" t="str">
        <f>IF('Set Up'!E2074="","",'Set Up'!E2074)</f>
        <v/>
      </c>
      <c r="AA1851" s="82" t="str">
        <f>IF('Set Up'!F2074="","",'Set Up'!F2074)</f>
        <v/>
      </c>
      <c r="AB1851" s="82" t="str">
        <f>IF('Set Up'!G2074="","",'Set Up'!G2074)</f>
        <v/>
      </c>
      <c r="AC1851" s="82" t="str">
        <f t="array" ref="AC1851">IF(Y1851="","",INDEX(Data!$G$4:$G$51,MATCH(Table7[[#This Row],[Fitting]]&amp;Table7[[#This Row],[Fitting Subtype]],Data!$E$4:$E$51&amp;Data!$F$4:$F$51,0)))</f>
        <v/>
      </c>
      <c r="AD1851" s="89" t="str">
        <f>IF(Table7[[#This Row],[Segment]]="","",Table7[[#This Row],[Quantity]]*Table7[[#This Row],[Kf]]*(((INDEX(Table4[Velocity (m/s)],MATCH(Table7[[#This Row],[Segment]],Table4[Segment],0)))^2)/2))</f>
        <v/>
      </c>
      <c r="AF1851" s="82" t="str">
        <f>Table4[[#This Row],[Segment]]</f>
        <v/>
      </c>
      <c r="AG1851" s="75"/>
      <c r="AH1851" s="82" t="str">
        <f>IF(Table5[[#This Row],[Segment]]="","",AG1851-Table4[[#This Row],[Total Pressure Drop (kPa)]])</f>
        <v/>
      </c>
    </row>
    <row r="1852" spans="1:34" x14ac:dyDescent="0.25">
      <c r="A1852" s="95" t="str">
        <f>IF('Set Up'!A1849="","",'Set Up'!A1849)</f>
        <v/>
      </c>
      <c r="B1852" s="75" t="s">
        <v>81</v>
      </c>
      <c r="C1852" s="85"/>
      <c r="D1852" s="86" t="str">
        <f>IF(Table4[[#This Row],[Diameter (in)]]="","",(((CONVERT(Table4[[#This Row],[Diameter (in)]],"in","m"))/2)^2)*PI())</f>
        <v/>
      </c>
      <c r="E1852" s="87" t="str">
        <f>IF(Table4[[#This Row],[Area (m2)]]="","",$D$4/Table4[[#This Row],[Area (m2)]])</f>
        <v/>
      </c>
      <c r="F1852" s="85">
        <f t="shared" si="28"/>
        <v>4.6951999999999998</v>
      </c>
      <c r="G1852" s="88" t="str">
        <f>IF(Table4[[#This Row],[Segment]]="","",(CONVERT(Table4[[#This Row],[Diameter (in)]],"in","m")*$B$4*Table4[[#This Row],[Velocity (m/s)]])/$C$4)</f>
        <v/>
      </c>
      <c r="H1852" s="96" t="str">
        <f>IF(Table4[[#This Row],[Segment]]="","",IF(Table4[[#This Row],[Teynold''s Number]]&gt;4000,"TURBULENT","LAMINAR"))</f>
        <v/>
      </c>
      <c r="I1852" s="86" t="str">
        <f>IF(Table4[[#This Row],[Segment]]="","",INDEX(Data!C1849:C1863,MATCH(Table4[Material],Data!B1849:B1863,0)))</f>
        <v/>
      </c>
      <c r="J1852" s="89" t="str">
        <f>IF(Table4[[#This Row],[ε (m)]]="","",Table4[[#This Row],[ε (m)]]/(CONVERT(Table4[[#This Row],[Diameter (in)]],"in","m")))</f>
        <v/>
      </c>
      <c r="K1852" s="96" t="str">
        <f>IF(Table4[[#This Row],[Regime]]="LAMINAR",16/Table4[[#This Row],[Teynold''s Number]],"-")</f>
        <v>-</v>
      </c>
      <c r="L1852" s="86"/>
      <c r="M1852" s="97" t="str">
        <f>IF(Table4[[#This Row],[Regime]]="TURBULENT",(((-4*LOG10(Table4[[#This Row],[ε/D]]/3.7+1.256/(Table4[[#This Row],[Teynold''s Number]]*SQRT(Table4[[#This Row],[f turbulent (guess)]]))))^-1)^2),"")</f>
        <v/>
      </c>
      <c r="N1852" s="91" t="str">
        <f>IF(Table4[[#This Row],[f turbulent]]="","",Table4[[#This Row],[f turbulent (guess)]]-Table4[[#This Row],[f turbulent]])</f>
        <v/>
      </c>
      <c r="O1852" s="87">
        <f>IF(Table4[[#This Row],[Segment]]="",0,IF(C1853="",0,IF(C1853&lt;=Table4[[#This Row],[Diameter (in)]],0,1-(D1852/D1853))))</f>
        <v>0</v>
      </c>
      <c r="P1852" s="92" t="str">
        <f>IF(Table4[[#This Row],[Segment]]="","",IF(C1852&gt;C1853,"",IF(C1853="",0.55,(0.55*(1-D1853/D1852)))))</f>
        <v/>
      </c>
      <c r="Q185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52" s="92" t="str">
        <f>IF(Table4[[#This Row],[Segment]]="","",IF(Table4[[#This Row],[Kexpansion]]="","0",((Table4[[#This Row],[Velocity (m/s)]]^2)/2)*Table4[[#This Row],[Kexpansion]]))</f>
        <v/>
      </c>
      <c r="S1852" s="92" t="str">
        <f>IF(Table4[[#This Row],[Segment]]="","",IF(Table4[[#This Row],[Kcontraction]]="","0",((Table4[[#This Row],[Velocity (m/s)]]^2)/2)*Table4[[#This Row],[Kcontraction]]))</f>
        <v/>
      </c>
      <c r="T1852" s="89" t="str">
        <f>IF(Table4[[#This Row],[Segment]]="","",SUMIF($Y$7:$Y$2000,Table4[[#This Row],[Segment]],$AD$7:$AD$2000))</f>
        <v/>
      </c>
      <c r="U1852" s="95" t="str">
        <f>IF(Table4[[#This Row],[Segment]]="","",Table4[[#This Row],[Hfriction (J/kg)]]+Table4[[#This Row],[Hexpansions (J/kg)]]+Table4[[#This Row],[Hcontractions (J/kg)]]+Table4[[#This Row],[Hf (J/kg)]])</f>
        <v/>
      </c>
      <c r="V1852" s="95" t="str">
        <f>IF(Table4[[#This Row],[Segment]]="","",Table4[[#This Row],[Total Friction Loss (J/kg)]]*Table3[Density (kg/m3)])</f>
        <v/>
      </c>
      <c r="W1852" s="95" t="str">
        <f>IF(Table4[[#This Row],[Segment]]="","",Table4[[#This Row],[Total Pressure Drop (Pa)]]/1000)</f>
        <v/>
      </c>
      <c r="Y1852" s="82" t="str">
        <f>IF('Set Up'!D2075="","",'Set Up'!D2075)</f>
        <v/>
      </c>
      <c r="Z1852" s="82" t="str">
        <f>IF('Set Up'!E2075="","",'Set Up'!E2075)</f>
        <v/>
      </c>
      <c r="AA1852" s="82" t="str">
        <f>IF('Set Up'!F2075="","",'Set Up'!F2075)</f>
        <v/>
      </c>
      <c r="AB1852" s="82" t="str">
        <f>IF('Set Up'!G2075="","",'Set Up'!G2075)</f>
        <v/>
      </c>
      <c r="AC1852" s="82" t="str">
        <f t="array" ref="AC1852">IF(Y1852="","",INDEX(Data!$G$4:$G$51,MATCH(Table7[[#This Row],[Fitting]]&amp;Table7[[#This Row],[Fitting Subtype]],Data!$E$4:$E$51&amp;Data!$F$4:$F$51,0)))</f>
        <v/>
      </c>
      <c r="AD1852" s="89" t="str">
        <f>IF(Table7[[#This Row],[Segment]]="","",Table7[[#This Row],[Quantity]]*Table7[[#This Row],[Kf]]*(((INDEX(Table4[Velocity (m/s)],MATCH(Table7[[#This Row],[Segment]],Table4[Segment],0)))^2)/2))</f>
        <v/>
      </c>
      <c r="AF1852" s="82" t="str">
        <f>Table4[[#This Row],[Segment]]</f>
        <v/>
      </c>
      <c r="AG1852" s="75"/>
      <c r="AH1852" s="82" t="str">
        <f>IF(Table5[[#This Row],[Segment]]="","",AG1852-Table4[[#This Row],[Total Pressure Drop (kPa)]])</f>
        <v/>
      </c>
    </row>
    <row r="1853" spans="1:34" x14ac:dyDescent="0.25">
      <c r="A1853" s="95" t="str">
        <f>IF('Set Up'!A1850="","",'Set Up'!A1850)</f>
        <v/>
      </c>
      <c r="B1853" s="75" t="s">
        <v>81</v>
      </c>
      <c r="C1853" s="85"/>
      <c r="D1853" s="86" t="str">
        <f>IF(Table4[[#This Row],[Diameter (in)]]="","",(((CONVERT(Table4[[#This Row],[Diameter (in)]],"in","m"))/2)^2)*PI())</f>
        <v/>
      </c>
      <c r="E1853" s="87" t="str">
        <f>IF(Table4[[#This Row],[Area (m2)]]="","",$D$4/Table4[[#This Row],[Area (m2)]])</f>
        <v/>
      </c>
      <c r="F1853" s="85">
        <f t="shared" si="28"/>
        <v>4.6951999999999998</v>
      </c>
      <c r="G1853" s="88" t="str">
        <f>IF(Table4[[#This Row],[Segment]]="","",(CONVERT(Table4[[#This Row],[Diameter (in)]],"in","m")*$B$4*Table4[[#This Row],[Velocity (m/s)]])/$C$4)</f>
        <v/>
      </c>
      <c r="H1853" s="96" t="str">
        <f>IF(Table4[[#This Row],[Segment]]="","",IF(Table4[[#This Row],[Teynold''s Number]]&gt;4000,"TURBULENT","LAMINAR"))</f>
        <v/>
      </c>
      <c r="I1853" s="86" t="str">
        <f>IF(Table4[[#This Row],[Segment]]="","",INDEX(Data!C1850:C1864,MATCH(Table4[Material],Data!B1850:B1864,0)))</f>
        <v/>
      </c>
      <c r="J1853" s="89" t="str">
        <f>IF(Table4[[#This Row],[ε (m)]]="","",Table4[[#This Row],[ε (m)]]/(CONVERT(Table4[[#This Row],[Diameter (in)]],"in","m")))</f>
        <v/>
      </c>
      <c r="K1853" s="96" t="str">
        <f>IF(Table4[[#This Row],[Regime]]="LAMINAR",16/Table4[[#This Row],[Teynold''s Number]],"-")</f>
        <v>-</v>
      </c>
      <c r="L1853" s="86"/>
      <c r="M1853" s="97" t="str">
        <f>IF(Table4[[#This Row],[Regime]]="TURBULENT",(((-4*LOG10(Table4[[#This Row],[ε/D]]/3.7+1.256/(Table4[[#This Row],[Teynold''s Number]]*SQRT(Table4[[#This Row],[f turbulent (guess)]]))))^-1)^2),"")</f>
        <v/>
      </c>
      <c r="N1853" s="91" t="str">
        <f>IF(Table4[[#This Row],[f turbulent]]="","",Table4[[#This Row],[f turbulent (guess)]]-Table4[[#This Row],[f turbulent]])</f>
        <v/>
      </c>
      <c r="O1853" s="87">
        <f>IF(Table4[[#This Row],[Segment]]="",0,IF(C1854="",0,IF(C1854&lt;=Table4[[#This Row],[Diameter (in)]],0,1-(D1853/D1854))))</f>
        <v>0</v>
      </c>
      <c r="P1853" s="92" t="str">
        <f>IF(Table4[[#This Row],[Segment]]="","",IF(C1853&gt;C1854,"",IF(C1854="",0.55,(0.55*(1-D1854/D1853)))))</f>
        <v/>
      </c>
      <c r="Q185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53" s="92" t="str">
        <f>IF(Table4[[#This Row],[Segment]]="","",IF(Table4[[#This Row],[Kexpansion]]="","0",((Table4[[#This Row],[Velocity (m/s)]]^2)/2)*Table4[[#This Row],[Kexpansion]]))</f>
        <v/>
      </c>
      <c r="S1853" s="92" t="str">
        <f>IF(Table4[[#This Row],[Segment]]="","",IF(Table4[[#This Row],[Kcontraction]]="","0",((Table4[[#This Row],[Velocity (m/s)]]^2)/2)*Table4[[#This Row],[Kcontraction]]))</f>
        <v/>
      </c>
      <c r="T1853" s="89" t="str">
        <f>IF(Table4[[#This Row],[Segment]]="","",SUMIF($Y$7:$Y$2000,Table4[[#This Row],[Segment]],$AD$7:$AD$2000))</f>
        <v/>
      </c>
      <c r="U1853" s="95" t="str">
        <f>IF(Table4[[#This Row],[Segment]]="","",Table4[[#This Row],[Hfriction (J/kg)]]+Table4[[#This Row],[Hexpansions (J/kg)]]+Table4[[#This Row],[Hcontractions (J/kg)]]+Table4[[#This Row],[Hf (J/kg)]])</f>
        <v/>
      </c>
      <c r="V1853" s="95" t="str">
        <f>IF(Table4[[#This Row],[Segment]]="","",Table4[[#This Row],[Total Friction Loss (J/kg)]]*Table3[Density (kg/m3)])</f>
        <v/>
      </c>
      <c r="W1853" s="95" t="str">
        <f>IF(Table4[[#This Row],[Segment]]="","",Table4[[#This Row],[Total Pressure Drop (Pa)]]/1000)</f>
        <v/>
      </c>
      <c r="Y1853" s="82" t="str">
        <f>IF('Set Up'!D2076="","",'Set Up'!D2076)</f>
        <v/>
      </c>
      <c r="Z1853" s="82" t="str">
        <f>IF('Set Up'!E2076="","",'Set Up'!E2076)</f>
        <v/>
      </c>
      <c r="AA1853" s="82" t="str">
        <f>IF('Set Up'!F2076="","",'Set Up'!F2076)</f>
        <v/>
      </c>
      <c r="AB1853" s="82" t="str">
        <f>IF('Set Up'!G2076="","",'Set Up'!G2076)</f>
        <v/>
      </c>
      <c r="AC1853" s="82" t="str">
        <f t="array" ref="AC1853">IF(Y1853="","",INDEX(Data!$G$4:$G$51,MATCH(Table7[[#This Row],[Fitting]]&amp;Table7[[#This Row],[Fitting Subtype]],Data!$E$4:$E$51&amp;Data!$F$4:$F$51,0)))</f>
        <v/>
      </c>
      <c r="AD1853" s="89" t="str">
        <f>IF(Table7[[#This Row],[Segment]]="","",Table7[[#This Row],[Quantity]]*Table7[[#This Row],[Kf]]*(((INDEX(Table4[Velocity (m/s)],MATCH(Table7[[#This Row],[Segment]],Table4[Segment],0)))^2)/2))</f>
        <v/>
      </c>
      <c r="AF1853" s="82" t="str">
        <f>Table4[[#This Row],[Segment]]</f>
        <v/>
      </c>
      <c r="AG1853" s="75"/>
      <c r="AH1853" s="82" t="str">
        <f>IF(Table5[[#This Row],[Segment]]="","",AG1853-Table4[[#This Row],[Total Pressure Drop (kPa)]])</f>
        <v/>
      </c>
    </row>
    <row r="1854" spans="1:34" x14ac:dyDescent="0.25">
      <c r="A1854" s="95" t="str">
        <f>IF('Set Up'!A1851="","",'Set Up'!A1851)</f>
        <v/>
      </c>
      <c r="B1854" s="75" t="s">
        <v>81</v>
      </c>
      <c r="C1854" s="85"/>
      <c r="D1854" s="86" t="str">
        <f>IF(Table4[[#This Row],[Diameter (in)]]="","",(((CONVERT(Table4[[#This Row],[Diameter (in)]],"in","m"))/2)^2)*PI())</f>
        <v/>
      </c>
      <c r="E1854" s="87" t="str">
        <f>IF(Table4[[#This Row],[Area (m2)]]="","",$D$4/Table4[[#This Row],[Area (m2)]])</f>
        <v/>
      </c>
      <c r="F1854" s="85">
        <f t="shared" si="28"/>
        <v>4.6951999999999998</v>
      </c>
      <c r="G1854" s="88" t="str">
        <f>IF(Table4[[#This Row],[Segment]]="","",(CONVERT(Table4[[#This Row],[Diameter (in)]],"in","m")*$B$4*Table4[[#This Row],[Velocity (m/s)]])/$C$4)</f>
        <v/>
      </c>
      <c r="H1854" s="96" t="str">
        <f>IF(Table4[[#This Row],[Segment]]="","",IF(Table4[[#This Row],[Teynold''s Number]]&gt;4000,"TURBULENT","LAMINAR"))</f>
        <v/>
      </c>
      <c r="I1854" s="86" t="str">
        <f>IF(Table4[[#This Row],[Segment]]="","",INDEX(Data!C1851:C1865,MATCH(Table4[Material],Data!B1851:B1865,0)))</f>
        <v/>
      </c>
      <c r="J1854" s="89" t="str">
        <f>IF(Table4[[#This Row],[ε (m)]]="","",Table4[[#This Row],[ε (m)]]/(CONVERT(Table4[[#This Row],[Diameter (in)]],"in","m")))</f>
        <v/>
      </c>
      <c r="K1854" s="96" t="str">
        <f>IF(Table4[[#This Row],[Regime]]="LAMINAR",16/Table4[[#This Row],[Teynold''s Number]],"-")</f>
        <v>-</v>
      </c>
      <c r="L1854" s="86"/>
      <c r="M1854" s="97" t="str">
        <f>IF(Table4[[#This Row],[Regime]]="TURBULENT",(((-4*LOG10(Table4[[#This Row],[ε/D]]/3.7+1.256/(Table4[[#This Row],[Teynold''s Number]]*SQRT(Table4[[#This Row],[f turbulent (guess)]]))))^-1)^2),"")</f>
        <v/>
      </c>
      <c r="N1854" s="91" t="str">
        <f>IF(Table4[[#This Row],[f turbulent]]="","",Table4[[#This Row],[f turbulent (guess)]]-Table4[[#This Row],[f turbulent]])</f>
        <v/>
      </c>
      <c r="O1854" s="87">
        <f>IF(Table4[[#This Row],[Segment]]="",0,IF(C1855="",0,IF(C1855&lt;=Table4[[#This Row],[Diameter (in)]],0,1-(D1854/D1855))))</f>
        <v>0</v>
      </c>
      <c r="P1854" s="92" t="str">
        <f>IF(Table4[[#This Row],[Segment]]="","",IF(C1854&gt;C1855,"",IF(C1855="",0.55,(0.55*(1-D1855/D1854)))))</f>
        <v/>
      </c>
      <c r="Q185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54" s="92" t="str">
        <f>IF(Table4[[#This Row],[Segment]]="","",IF(Table4[[#This Row],[Kexpansion]]="","0",((Table4[[#This Row],[Velocity (m/s)]]^2)/2)*Table4[[#This Row],[Kexpansion]]))</f>
        <v/>
      </c>
      <c r="S1854" s="92" t="str">
        <f>IF(Table4[[#This Row],[Segment]]="","",IF(Table4[[#This Row],[Kcontraction]]="","0",((Table4[[#This Row],[Velocity (m/s)]]^2)/2)*Table4[[#This Row],[Kcontraction]]))</f>
        <v/>
      </c>
      <c r="T1854" s="89" t="str">
        <f>IF(Table4[[#This Row],[Segment]]="","",SUMIF($Y$7:$Y$2000,Table4[[#This Row],[Segment]],$AD$7:$AD$2000))</f>
        <v/>
      </c>
      <c r="U1854" s="95" t="str">
        <f>IF(Table4[[#This Row],[Segment]]="","",Table4[[#This Row],[Hfriction (J/kg)]]+Table4[[#This Row],[Hexpansions (J/kg)]]+Table4[[#This Row],[Hcontractions (J/kg)]]+Table4[[#This Row],[Hf (J/kg)]])</f>
        <v/>
      </c>
      <c r="V1854" s="95" t="str">
        <f>IF(Table4[[#This Row],[Segment]]="","",Table4[[#This Row],[Total Friction Loss (J/kg)]]*Table3[Density (kg/m3)])</f>
        <v/>
      </c>
      <c r="W1854" s="95" t="str">
        <f>IF(Table4[[#This Row],[Segment]]="","",Table4[[#This Row],[Total Pressure Drop (Pa)]]/1000)</f>
        <v/>
      </c>
      <c r="Y1854" s="82" t="str">
        <f>IF('Set Up'!D2077="","",'Set Up'!D2077)</f>
        <v/>
      </c>
      <c r="Z1854" s="82" t="str">
        <f>IF('Set Up'!E2077="","",'Set Up'!E2077)</f>
        <v/>
      </c>
      <c r="AA1854" s="82" t="str">
        <f>IF('Set Up'!F2077="","",'Set Up'!F2077)</f>
        <v/>
      </c>
      <c r="AB1854" s="82" t="str">
        <f>IF('Set Up'!G2077="","",'Set Up'!G2077)</f>
        <v/>
      </c>
      <c r="AC1854" s="82" t="str">
        <f t="array" ref="AC1854">IF(Y1854="","",INDEX(Data!$G$4:$G$51,MATCH(Table7[[#This Row],[Fitting]]&amp;Table7[[#This Row],[Fitting Subtype]],Data!$E$4:$E$51&amp;Data!$F$4:$F$51,0)))</f>
        <v/>
      </c>
      <c r="AD1854" s="89" t="str">
        <f>IF(Table7[[#This Row],[Segment]]="","",Table7[[#This Row],[Quantity]]*Table7[[#This Row],[Kf]]*(((INDEX(Table4[Velocity (m/s)],MATCH(Table7[[#This Row],[Segment]],Table4[Segment],0)))^2)/2))</f>
        <v/>
      </c>
      <c r="AF1854" s="82" t="str">
        <f>Table4[[#This Row],[Segment]]</f>
        <v/>
      </c>
      <c r="AG1854" s="75"/>
      <c r="AH1854" s="82" t="str">
        <f>IF(Table5[[#This Row],[Segment]]="","",AG1854-Table4[[#This Row],[Total Pressure Drop (kPa)]])</f>
        <v/>
      </c>
    </row>
    <row r="1855" spans="1:34" x14ac:dyDescent="0.25">
      <c r="A1855" s="95" t="str">
        <f>IF('Set Up'!A1852="","",'Set Up'!A1852)</f>
        <v/>
      </c>
      <c r="B1855" s="75" t="s">
        <v>81</v>
      </c>
      <c r="C1855" s="85"/>
      <c r="D1855" s="86" t="str">
        <f>IF(Table4[[#This Row],[Diameter (in)]]="","",(((CONVERT(Table4[[#This Row],[Diameter (in)]],"in","m"))/2)^2)*PI())</f>
        <v/>
      </c>
      <c r="E1855" s="87" t="str">
        <f>IF(Table4[[#This Row],[Area (m2)]]="","",$D$4/Table4[[#This Row],[Area (m2)]])</f>
        <v/>
      </c>
      <c r="F1855" s="85">
        <f t="shared" si="28"/>
        <v>4.6951999999999998</v>
      </c>
      <c r="G1855" s="88" t="str">
        <f>IF(Table4[[#This Row],[Segment]]="","",(CONVERT(Table4[[#This Row],[Diameter (in)]],"in","m")*$B$4*Table4[[#This Row],[Velocity (m/s)]])/$C$4)</f>
        <v/>
      </c>
      <c r="H1855" s="96" t="str">
        <f>IF(Table4[[#This Row],[Segment]]="","",IF(Table4[[#This Row],[Teynold''s Number]]&gt;4000,"TURBULENT","LAMINAR"))</f>
        <v/>
      </c>
      <c r="I1855" s="86" t="str">
        <f>IF(Table4[[#This Row],[Segment]]="","",INDEX(Data!C1852:C1866,MATCH(Table4[Material],Data!B1852:B1866,0)))</f>
        <v/>
      </c>
      <c r="J1855" s="89" t="str">
        <f>IF(Table4[[#This Row],[ε (m)]]="","",Table4[[#This Row],[ε (m)]]/(CONVERT(Table4[[#This Row],[Diameter (in)]],"in","m")))</f>
        <v/>
      </c>
      <c r="K1855" s="96" t="str">
        <f>IF(Table4[[#This Row],[Regime]]="LAMINAR",16/Table4[[#This Row],[Teynold''s Number]],"-")</f>
        <v>-</v>
      </c>
      <c r="L1855" s="86"/>
      <c r="M1855" s="97" t="str">
        <f>IF(Table4[[#This Row],[Regime]]="TURBULENT",(((-4*LOG10(Table4[[#This Row],[ε/D]]/3.7+1.256/(Table4[[#This Row],[Teynold''s Number]]*SQRT(Table4[[#This Row],[f turbulent (guess)]]))))^-1)^2),"")</f>
        <v/>
      </c>
      <c r="N1855" s="91" t="str">
        <f>IF(Table4[[#This Row],[f turbulent]]="","",Table4[[#This Row],[f turbulent (guess)]]-Table4[[#This Row],[f turbulent]])</f>
        <v/>
      </c>
      <c r="O1855" s="87">
        <f>IF(Table4[[#This Row],[Segment]]="",0,IF(C1856="",0,IF(C1856&lt;=Table4[[#This Row],[Diameter (in)]],0,1-(D1855/D1856))))</f>
        <v>0</v>
      </c>
      <c r="P1855" s="92" t="str">
        <f>IF(Table4[[#This Row],[Segment]]="","",IF(C1855&gt;C1856,"",IF(C1856="",0.55,(0.55*(1-D1856/D1855)))))</f>
        <v/>
      </c>
      <c r="Q185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55" s="92" t="str">
        <f>IF(Table4[[#This Row],[Segment]]="","",IF(Table4[[#This Row],[Kexpansion]]="","0",((Table4[[#This Row],[Velocity (m/s)]]^2)/2)*Table4[[#This Row],[Kexpansion]]))</f>
        <v/>
      </c>
      <c r="S1855" s="92" t="str">
        <f>IF(Table4[[#This Row],[Segment]]="","",IF(Table4[[#This Row],[Kcontraction]]="","0",((Table4[[#This Row],[Velocity (m/s)]]^2)/2)*Table4[[#This Row],[Kcontraction]]))</f>
        <v/>
      </c>
      <c r="T1855" s="89" t="str">
        <f>IF(Table4[[#This Row],[Segment]]="","",SUMIF($Y$7:$Y$2000,Table4[[#This Row],[Segment]],$AD$7:$AD$2000))</f>
        <v/>
      </c>
      <c r="U1855" s="95" t="str">
        <f>IF(Table4[[#This Row],[Segment]]="","",Table4[[#This Row],[Hfriction (J/kg)]]+Table4[[#This Row],[Hexpansions (J/kg)]]+Table4[[#This Row],[Hcontractions (J/kg)]]+Table4[[#This Row],[Hf (J/kg)]])</f>
        <v/>
      </c>
      <c r="V1855" s="95" t="str">
        <f>IF(Table4[[#This Row],[Segment]]="","",Table4[[#This Row],[Total Friction Loss (J/kg)]]*Table3[Density (kg/m3)])</f>
        <v/>
      </c>
      <c r="W1855" s="95" t="str">
        <f>IF(Table4[[#This Row],[Segment]]="","",Table4[[#This Row],[Total Pressure Drop (Pa)]]/1000)</f>
        <v/>
      </c>
      <c r="Y1855" s="82" t="str">
        <f>IF('Set Up'!D2078="","",'Set Up'!D2078)</f>
        <v/>
      </c>
      <c r="Z1855" s="82" t="str">
        <f>IF('Set Up'!E2078="","",'Set Up'!E2078)</f>
        <v/>
      </c>
      <c r="AA1855" s="82" t="str">
        <f>IF('Set Up'!F2078="","",'Set Up'!F2078)</f>
        <v/>
      </c>
      <c r="AB1855" s="82" t="str">
        <f>IF('Set Up'!G2078="","",'Set Up'!G2078)</f>
        <v/>
      </c>
      <c r="AC1855" s="82" t="str">
        <f t="array" ref="AC1855">IF(Y1855="","",INDEX(Data!$G$4:$G$51,MATCH(Table7[[#This Row],[Fitting]]&amp;Table7[[#This Row],[Fitting Subtype]],Data!$E$4:$E$51&amp;Data!$F$4:$F$51,0)))</f>
        <v/>
      </c>
      <c r="AD1855" s="89" t="str">
        <f>IF(Table7[[#This Row],[Segment]]="","",Table7[[#This Row],[Quantity]]*Table7[[#This Row],[Kf]]*(((INDEX(Table4[Velocity (m/s)],MATCH(Table7[[#This Row],[Segment]],Table4[Segment],0)))^2)/2))</f>
        <v/>
      </c>
      <c r="AF1855" s="82" t="str">
        <f>Table4[[#This Row],[Segment]]</f>
        <v/>
      </c>
      <c r="AG1855" s="75"/>
      <c r="AH1855" s="82" t="str">
        <f>IF(Table5[[#This Row],[Segment]]="","",AG1855-Table4[[#This Row],[Total Pressure Drop (kPa)]])</f>
        <v/>
      </c>
    </row>
    <row r="1856" spans="1:34" x14ac:dyDescent="0.25">
      <c r="A1856" s="95" t="str">
        <f>IF('Set Up'!A1853="","",'Set Up'!A1853)</f>
        <v/>
      </c>
      <c r="B1856" s="75" t="s">
        <v>81</v>
      </c>
      <c r="C1856" s="85"/>
      <c r="D1856" s="86" t="str">
        <f>IF(Table4[[#This Row],[Diameter (in)]]="","",(((CONVERT(Table4[[#This Row],[Diameter (in)]],"in","m"))/2)^2)*PI())</f>
        <v/>
      </c>
      <c r="E1856" s="87" t="str">
        <f>IF(Table4[[#This Row],[Area (m2)]]="","",$D$4/Table4[[#This Row],[Area (m2)]])</f>
        <v/>
      </c>
      <c r="F1856" s="85">
        <f t="shared" si="28"/>
        <v>4.6951999999999998</v>
      </c>
      <c r="G1856" s="88" t="str">
        <f>IF(Table4[[#This Row],[Segment]]="","",(CONVERT(Table4[[#This Row],[Diameter (in)]],"in","m")*$B$4*Table4[[#This Row],[Velocity (m/s)]])/$C$4)</f>
        <v/>
      </c>
      <c r="H1856" s="96" t="str">
        <f>IF(Table4[[#This Row],[Segment]]="","",IF(Table4[[#This Row],[Teynold''s Number]]&gt;4000,"TURBULENT","LAMINAR"))</f>
        <v/>
      </c>
      <c r="I1856" s="86" t="str">
        <f>IF(Table4[[#This Row],[Segment]]="","",INDEX(Data!C1853:C1867,MATCH(Table4[Material],Data!B1853:B1867,0)))</f>
        <v/>
      </c>
      <c r="J1856" s="89" t="str">
        <f>IF(Table4[[#This Row],[ε (m)]]="","",Table4[[#This Row],[ε (m)]]/(CONVERT(Table4[[#This Row],[Diameter (in)]],"in","m")))</f>
        <v/>
      </c>
      <c r="K1856" s="96" t="str">
        <f>IF(Table4[[#This Row],[Regime]]="LAMINAR",16/Table4[[#This Row],[Teynold''s Number]],"-")</f>
        <v>-</v>
      </c>
      <c r="L1856" s="86"/>
      <c r="M1856" s="97" t="str">
        <f>IF(Table4[[#This Row],[Regime]]="TURBULENT",(((-4*LOG10(Table4[[#This Row],[ε/D]]/3.7+1.256/(Table4[[#This Row],[Teynold''s Number]]*SQRT(Table4[[#This Row],[f turbulent (guess)]]))))^-1)^2),"")</f>
        <v/>
      </c>
      <c r="N1856" s="91" t="str">
        <f>IF(Table4[[#This Row],[f turbulent]]="","",Table4[[#This Row],[f turbulent (guess)]]-Table4[[#This Row],[f turbulent]])</f>
        <v/>
      </c>
      <c r="O1856" s="87">
        <f>IF(Table4[[#This Row],[Segment]]="",0,IF(C1857="",0,IF(C1857&lt;=Table4[[#This Row],[Diameter (in)]],0,1-(D1856/D1857))))</f>
        <v>0</v>
      </c>
      <c r="P1856" s="92" t="str">
        <f>IF(Table4[[#This Row],[Segment]]="","",IF(C1856&gt;C1857,"",IF(C1857="",0.55,(0.55*(1-D1857/D1856)))))</f>
        <v/>
      </c>
      <c r="Q185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56" s="92" t="str">
        <f>IF(Table4[[#This Row],[Segment]]="","",IF(Table4[[#This Row],[Kexpansion]]="","0",((Table4[[#This Row],[Velocity (m/s)]]^2)/2)*Table4[[#This Row],[Kexpansion]]))</f>
        <v/>
      </c>
      <c r="S1856" s="92" t="str">
        <f>IF(Table4[[#This Row],[Segment]]="","",IF(Table4[[#This Row],[Kcontraction]]="","0",((Table4[[#This Row],[Velocity (m/s)]]^2)/2)*Table4[[#This Row],[Kcontraction]]))</f>
        <v/>
      </c>
      <c r="T1856" s="89" t="str">
        <f>IF(Table4[[#This Row],[Segment]]="","",SUMIF($Y$7:$Y$2000,Table4[[#This Row],[Segment]],$AD$7:$AD$2000))</f>
        <v/>
      </c>
      <c r="U1856" s="95" t="str">
        <f>IF(Table4[[#This Row],[Segment]]="","",Table4[[#This Row],[Hfriction (J/kg)]]+Table4[[#This Row],[Hexpansions (J/kg)]]+Table4[[#This Row],[Hcontractions (J/kg)]]+Table4[[#This Row],[Hf (J/kg)]])</f>
        <v/>
      </c>
      <c r="V1856" s="95" t="str">
        <f>IF(Table4[[#This Row],[Segment]]="","",Table4[[#This Row],[Total Friction Loss (J/kg)]]*Table3[Density (kg/m3)])</f>
        <v/>
      </c>
      <c r="W1856" s="95" t="str">
        <f>IF(Table4[[#This Row],[Segment]]="","",Table4[[#This Row],[Total Pressure Drop (Pa)]]/1000)</f>
        <v/>
      </c>
      <c r="Y1856" s="82" t="str">
        <f>IF('Set Up'!D2079="","",'Set Up'!D2079)</f>
        <v/>
      </c>
      <c r="Z1856" s="82" t="str">
        <f>IF('Set Up'!E2079="","",'Set Up'!E2079)</f>
        <v/>
      </c>
      <c r="AA1856" s="82" t="str">
        <f>IF('Set Up'!F2079="","",'Set Up'!F2079)</f>
        <v/>
      </c>
      <c r="AB1856" s="82" t="str">
        <f>IF('Set Up'!G2079="","",'Set Up'!G2079)</f>
        <v/>
      </c>
      <c r="AC1856" s="82" t="str">
        <f t="array" ref="AC1856">IF(Y1856="","",INDEX(Data!$G$4:$G$51,MATCH(Table7[[#This Row],[Fitting]]&amp;Table7[[#This Row],[Fitting Subtype]],Data!$E$4:$E$51&amp;Data!$F$4:$F$51,0)))</f>
        <v/>
      </c>
      <c r="AD1856" s="89" t="str">
        <f>IF(Table7[[#This Row],[Segment]]="","",Table7[[#This Row],[Quantity]]*Table7[[#This Row],[Kf]]*(((INDEX(Table4[Velocity (m/s)],MATCH(Table7[[#This Row],[Segment]],Table4[Segment],0)))^2)/2))</f>
        <v/>
      </c>
      <c r="AF1856" s="82" t="str">
        <f>Table4[[#This Row],[Segment]]</f>
        <v/>
      </c>
      <c r="AG1856" s="75"/>
      <c r="AH1856" s="82" t="str">
        <f>IF(Table5[[#This Row],[Segment]]="","",AG1856-Table4[[#This Row],[Total Pressure Drop (kPa)]])</f>
        <v/>
      </c>
    </row>
    <row r="1857" spans="1:34" x14ac:dyDescent="0.25">
      <c r="A1857" s="95" t="str">
        <f>IF('Set Up'!A1854="","",'Set Up'!A1854)</f>
        <v/>
      </c>
      <c r="B1857" s="75" t="s">
        <v>81</v>
      </c>
      <c r="C1857" s="85"/>
      <c r="D1857" s="86" t="str">
        <f>IF(Table4[[#This Row],[Diameter (in)]]="","",(((CONVERT(Table4[[#This Row],[Diameter (in)]],"in","m"))/2)^2)*PI())</f>
        <v/>
      </c>
      <c r="E1857" s="87" t="str">
        <f>IF(Table4[[#This Row],[Area (m2)]]="","",$D$4/Table4[[#This Row],[Area (m2)]])</f>
        <v/>
      </c>
      <c r="F1857" s="85">
        <f t="shared" si="28"/>
        <v>4.6951999999999998</v>
      </c>
      <c r="G1857" s="88" t="str">
        <f>IF(Table4[[#This Row],[Segment]]="","",(CONVERT(Table4[[#This Row],[Diameter (in)]],"in","m")*$B$4*Table4[[#This Row],[Velocity (m/s)]])/$C$4)</f>
        <v/>
      </c>
      <c r="H1857" s="96" t="str">
        <f>IF(Table4[[#This Row],[Segment]]="","",IF(Table4[[#This Row],[Teynold''s Number]]&gt;4000,"TURBULENT","LAMINAR"))</f>
        <v/>
      </c>
      <c r="I1857" s="86" t="str">
        <f>IF(Table4[[#This Row],[Segment]]="","",INDEX(Data!C1854:C1868,MATCH(Table4[Material],Data!B1854:B1868,0)))</f>
        <v/>
      </c>
      <c r="J1857" s="89" t="str">
        <f>IF(Table4[[#This Row],[ε (m)]]="","",Table4[[#This Row],[ε (m)]]/(CONVERT(Table4[[#This Row],[Diameter (in)]],"in","m")))</f>
        <v/>
      </c>
      <c r="K1857" s="96" t="str">
        <f>IF(Table4[[#This Row],[Regime]]="LAMINAR",16/Table4[[#This Row],[Teynold''s Number]],"-")</f>
        <v>-</v>
      </c>
      <c r="L1857" s="86"/>
      <c r="M1857" s="97" t="str">
        <f>IF(Table4[[#This Row],[Regime]]="TURBULENT",(((-4*LOG10(Table4[[#This Row],[ε/D]]/3.7+1.256/(Table4[[#This Row],[Teynold''s Number]]*SQRT(Table4[[#This Row],[f turbulent (guess)]]))))^-1)^2),"")</f>
        <v/>
      </c>
      <c r="N1857" s="91" t="str">
        <f>IF(Table4[[#This Row],[f turbulent]]="","",Table4[[#This Row],[f turbulent (guess)]]-Table4[[#This Row],[f turbulent]])</f>
        <v/>
      </c>
      <c r="O1857" s="87">
        <f>IF(Table4[[#This Row],[Segment]]="",0,IF(C1858="",0,IF(C1858&lt;=Table4[[#This Row],[Diameter (in)]],0,1-(D1857/D1858))))</f>
        <v>0</v>
      </c>
      <c r="P1857" s="92" t="str">
        <f>IF(Table4[[#This Row],[Segment]]="","",IF(C1857&gt;C1858,"",IF(C1858="",0.55,(0.55*(1-D1858/D1857)))))</f>
        <v/>
      </c>
      <c r="Q185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57" s="92" t="str">
        <f>IF(Table4[[#This Row],[Segment]]="","",IF(Table4[[#This Row],[Kexpansion]]="","0",((Table4[[#This Row],[Velocity (m/s)]]^2)/2)*Table4[[#This Row],[Kexpansion]]))</f>
        <v/>
      </c>
      <c r="S1857" s="92" t="str">
        <f>IF(Table4[[#This Row],[Segment]]="","",IF(Table4[[#This Row],[Kcontraction]]="","0",((Table4[[#This Row],[Velocity (m/s)]]^2)/2)*Table4[[#This Row],[Kcontraction]]))</f>
        <v/>
      </c>
      <c r="T1857" s="89" t="str">
        <f>IF(Table4[[#This Row],[Segment]]="","",SUMIF($Y$7:$Y$2000,Table4[[#This Row],[Segment]],$AD$7:$AD$2000))</f>
        <v/>
      </c>
      <c r="U1857" s="95" t="str">
        <f>IF(Table4[[#This Row],[Segment]]="","",Table4[[#This Row],[Hfriction (J/kg)]]+Table4[[#This Row],[Hexpansions (J/kg)]]+Table4[[#This Row],[Hcontractions (J/kg)]]+Table4[[#This Row],[Hf (J/kg)]])</f>
        <v/>
      </c>
      <c r="V1857" s="95" t="str">
        <f>IF(Table4[[#This Row],[Segment]]="","",Table4[[#This Row],[Total Friction Loss (J/kg)]]*Table3[Density (kg/m3)])</f>
        <v/>
      </c>
      <c r="W1857" s="95" t="str">
        <f>IF(Table4[[#This Row],[Segment]]="","",Table4[[#This Row],[Total Pressure Drop (Pa)]]/1000)</f>
        <v/>
      </c>
      <c r="Y1857" s="82" t="str">
        <f>IF('Set Up'!D2080="","",'Set Up'!D2080)</f>
        <v/>
      </c>
      <c r="Z1857" s="82" t="str">
        <f>IF('Set Up'!E2080="","",'Set Up'!E2080)</f>
        <v/>
      </c>
      <c r="AA1857" s="82" t="str">
        <f>IF('Set Up'!F2080="","",'Set Up'!F2080)</f>
        <v/>
      </c>
      <c r="AB1857" s="82" t="str">
        <f>IF('Set Up'!G2080="","",'Set Up'!G2080)</f>
        <v/>
      </c>
      <c r="AC1857" s="82" t="str">
        <f t="array" ref="AC1857">IF(Y1857="","",INDEX(Data!$G$4:$G$51,MATCH(Table7[[#This Row],[Fitting]]&amp;Table7[[#This Row],[Fitting Subtype]],Data!$E$4:$E$51&amp;Data!$F$4:$F$51,0)))</f>
        <v/>
      </c>
      <c r="AD1857" s="89" t="str">
        <f>IF(Table7[[#This Row],[Segment]]="","",Table7[[#This Row],[Quantity]]*Table7[[#This Row],[Kf]]*(((INDEX(Table4[Velocity (m/s)],MATCH(Table7[[#This Row],[Segment]],Table4[Segment],0)))^2)/2))</f>
        <v/>
      </c>
      <c r="AF1857" s="82" t="str">
        <f>Table4[[#This Row],[Segment]]</f>
        <v/>
      </c>
      <c r="AG1857" s="75"/>
      <c r="AH1857" s="82" t="str">
        <f>IF(Table5[[#This Row],[Segment]]="","",AG1857-Table4[[#This Row],[Total Pressure Drop (kPa)]])</f>
        <v/>
      </c>
    </row>
    <row r="1858" spans="1:34" x14ac:dyDescent="0.25">
      <c r="A1858" s="95" t="str">
        <f>IF('Set Up'!A1855="","",'Set Up'!A1855)</f>
        <v/>
      </c>
      <c r="B1858" s="75" t="s">
        <v>81</v>
      </c>
      <c r="C1858" s="85"/>
      <c r="D1858" s="86" t="str">
        <f>IF(Table4[[#This Row],[Diameter (in)]]="","",(((CONVERT(Table4[[#This Row],[Diameter (in)]],"in","m"))/2)^2)*PI())</f>
        <v/>
      </c>
      <c r="E1858" s="87" t="str">
        <f>IF(Table4[[#This Row],[Area (m2)]]="","",$D$4/Table4[[#This Row],[Area (m2)]])</f>
        <v/>
      </c>
      <c r="F1858" s="85">
        <f t="shared" si="28"/>
        <v>4.6951999999999998</v>
      </c>
      <c r="G1858" s="88" t="str">
        <f>IF(Table4[[#This Row],[Segment]]="","",(CONVERT(Table4[[#This Row],[Diameter (in)]],"in","m")*$B$4*Table4[[#This Row],[Velocity (m/s)]])/$C$4)</f>
        <v/>
      </c>
      <c r="H1858" s="96" t="str">
        <f>IF(Table4[[#This Row],[Segment]]="","",IF(Table4[[#This Row],[Teynold''s Number]]&gt;4000,"TURBULENT","LAMINAR"))</f>
        <v/>
      </c>
      <c r="I1858" s="86" t="str">
        <f>IF(Table4[[#This Row],[Segment]]="","",INDEX(Data!C1855:C1869,MATCH(Table4[Material],Data!B1855:B1869,0)))</f>
        <v/>
      </c>
      <c r="J1858" s="89" t="str">
        <f>IF(Table4[[#This Row],[ε (m)]]="","",Table4[[#This Row],[ε (m)]]/(CONVERT(Table4[[#This Row],[Diameter (in)]],"in","m")))</f>
        <v/>
      </c>
      <c r="K1858" s="96" t="str">
        <f>IF(Table4[[#This Row],[Regime]]="LAMINAR",16/Table4[[#This Row],[Teynold''s Number]],"-")</f>
        <v>-</v>
      </c>
      <c r="L1858" s="86"/>
      <c r="M1858" s="97" t="str">
        <f>IF(Table4[[#This Row],[Regime]]="TURBULENT",(((-4*LOG10(Table4[[#This Row],[ε/D]]/3.7+1.256/(Table4[[#This Row],[Teynold''s Number]]*SQRT(Table4[[#This Row],[f turbulent (guess)]]))))^-1)^2),"")</f>
        <v/>
      </c>
      <c r="N1858" s="91" t="str">
        <f>IF(Table4[[#This Row],[f turbulent]]="","",Table4[[#This Row],[f turbulent (guess)]]-Table4[[#This Row],[f turbulent]])</f>
        <v/>
      </c>
      <c r="O1858" s="87">
        <f>IF(Table4[[#This Row],[Segment]]="",0,IF(C1859="",0,IF(C1859&lt;=Table4[[#This Row],[Diameter (in)]],0,1-(D1858/D1859))))</f>
        <v>0</v>
      </c>
      <c r="P1858" s="92" t="str">
        <f>IF(Table4[[#This Row],[Segment]]="","",IF(C1858&gt;C1859,"",IF(C1859="",0.55,(0.55*(1-D1859/D1858)))))</f>
        <v/>
      </c>
      <c r="Q185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58" s="92" t="str">
        <f>IF(Table4[[#This Row],[Segment]]="","",IF(Table4[[#This Row],[Kexpansion]]="","0",((Table4[[#This Row],[Velocity (m/s)]]^2)/2)*Table4[[#This Row],[Kexpansion]]))</f>
        <v/>
      </c>
      <c r="S1858" s="92" t="str">
        <f>IF(Table4[[#This Row],[Segment]]="","",IF(Table4[[#This Row],[Kcontraction]]="","0",((Table4[[#This Row],[Velocity (m/s)]]^2)/2)*Table4[[#This Row],[Kcontraction]]))</f>
        <v/>
      </c>
      <c r="T1858" s="89" t="str">
        <f>IF(Table4[[#This Row],[Segment]]="","",SUMIF($Y$7:$Y$2000,Table4[[#This Row],[Segment]],$AD$7:$AD$2000))</f>
        <v/>
      </c>
      <c r="U1858" s="95" t="str">
        <f>IF(Table4[[#This Row],[Segment]]="","",Table4[[#This Row],[Hfriction (J/kg)]]+Table4[[#This Row],[Hexpansions (J/kg)]]+Table4[[#This Row],[Hcontractions (J/kg)]]+Table4[[#This Row],[Hf (J/kg)]])</f>
        <v/>
      </c>
      <c r="V1858" s="95" t="str">
        <f>IF(Table4[[#This Row],[Segment]]="","",Table4[[#This Row],[Total Friction Loss (J/kg)]]*Table3[Density (kg/m3)])</f>
        <v/>
      </c>
      <c r="W1858" s="95" t="str">
        <f>IF(Table4[[#This Row],[Segment]]="","",Table4[[#This Row],[Total Pressure Drop (Pa)]]/1000)</f>
        <v/>
      </c>
      <c r="Y1858" s="82" t="str">
        <f>IF('Set Up'!D2081="","",'Set Up'!D2081)</f>
        <v/>
      </c>
      <c r="Z1858" s="82" t="str">
        <f>IF('Set Up'!E2081="","",'Set Up'!E2081)</f>
        <v/>
      </c>
      <c r="AA1858" s="82" t="str">
        <f>IF('Set Up'!F2081="","",'Set Up'!F2081)</f>
        <v/>
      </c>
      <c r="AB1858" s="82" t="str">
        <f>IF('Set Up'!G2081="","",'Set Up'!G2081)</f>
        <v/>
      </c>
      <c r="AC1858" s="82" t="str">
        <f t="array" ref="AC1858">IF(Y1858="","",INDEX(Data!$G$4:$G$51,MATCH(Table7[[#This Row],[Fitting]]&amp;Table7[[#This Row],[Fitting Subtype]],Data!$E$4:$E$51&amp;Data!$F$4:$F$51,0)))</f>
        <v/>
      </c>
      <c r="AD1858" s="89" t="str">
        <f>IF(Table7[[#This Row],[Segment]]="","",Table7[[#This Row],[Quantity]]*Table7[[#This Row],[Kf]]*(((INDEX(Table4[Velocity (m/s)],MATCH(Table7[[#This Row],[Segment]],Table4[Segment],0)))^2)/2))</f>
        <v/>
      </c>
      <c r="AF1858" s="82" t="str">
        <f>Table4[[#This Row],[Segment]]</f>
        <v/>
      </c>
      <c r="AG1858" s="75"/>
      <c r="AH1858" s="82" t="str">
        <f>IF(Table5[[#This Row],[Segment]]="","",AG1858-Table4[[#This Row],[Total Pressure Drop (kPa)]])</f>
        <v/>
      </c>
    </row>
    <row r="1859" spans="1:34" x14ac:dyDescent="0.25">
      <c r="A1859" s="95" t="str">
        <f>IF('Set Up'!A1856="","",'Set Up'!A1856)</f>
        <v/>
      </c>
      <c r="B1859" s="75" t="s">
        <v>81</v>
      </c>
      <c r="C1859" s="85"/>
      <c r="D1859" s="86" t="str">
        <f>IF(Table4[[#This Row],[Diameter (in)]]="","",(((CONVERT(Table4[[#This Row],[Diameter (in)]],"in","m"))/2)^2)*PI())</f>
        <v/>
      </c>
      <c r="E1859" s="87" t="str">
        <f>IF(Table4[[#This Row],[Area (m2)]]="","",$D$4/Table4[[#This Row],[Area (m2)]])</f>
        <v/>
      </c>
      <c r="F1859" s="85">
        <f t="shared" si="28"/>
        <v>4.6951999999999998</v>
      </c>
      <c r="G1859" s="88" t="str">
        <f>IF(Table4[[#This Row],[Segment]]="","",(CONVERT(Table4[[#This Row],[Diameter (in)]],"in","m")*$B$4*Table4[[#This Row],[Velocity (m/s)]])/$C$4)</f>
        <v/>
      </c>
      <c r="H1859" s="96" t="str">
        <f>IF(Table4[[#This Row],[Segment]]="","",IF(Table4[[#This Row],[Teynold''s Number]]&gt;4000,"TURBULENT","LAMINAR"))</f>
        <v/>
      </c>
      <c r="I1859" s="86" t="str">
        <f>IF(Table4[[#This Row],[Segment]]="","",INDEX(Data!C1856:C1870,MATCH(Table4[Material],Data!B1856:B1870,0)))</f>
        <v/>
      </c>
      <c r="J1859" s="89" t="str">
        <f>IF(Table4[[#This Row],[ε (m)]]="","",Table4[[#This Row],[ε (m)]]/(CONVERT(Table4[[#This Row],[Diameter (in)]],"in","m")))</f>
        <v/>
      </c>
      <c r="K1859" s="96" t="str">
        <f>IF(Table4[[#This Row],[Regime]]="LAMINAR",16/Table4[[#This Row],[Teynold''s Number]],"-")</f>
        <v>-</v>
      </c>
      <c r="L1859" s="86"/>
      <c r="M1859" s="97" t="str">
        <f>IF(Table4[[#This Row],[Regime]]="TURBULENT",(((-4*LOG10(Table4[[#This Row],[ε/D]]/3.7+1.256/(Table4[[#This Row],[Teynold''s Number]]*SQRT(Table4[[#This Row],[f turbulent (guess)]]))))^-1)^2),"")</f>
        <v/>
      </c>
      <c r="N1859" s="91" t="str">
        <f>IF(Table4[[#This Row],[f turbulent]]="","",Table4[[#This Row],[f turbulent (guess)]]-Table4[[#This Row],[f turbulent]])</f>
        <v/>
      </c>
      <c r="O1859" s="87">
        <f>IF(Table4[[#This Row],[Segment]]="",0,IF(C1860="",0,IF(C1860&lt;=Table4[[#This Row],[Diameter (in)]],0,1-(D1859/D1860))))</f>
        <v>0</v>
      </c>
      <c r="P1859" s="92" t="str">
        <f>IF(Table4[[#This Row],[Segment]]="","",IF(C1859&gt;C1860,"",IF(C1860="",0.55,(0.55*(1-D1860/D1859)))))</f>
        <v/>
      </c>
      <c r="Q185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59" s="92" t="str">
        <f>IF(Table4[[#This Row],[Segment]]="","",IF(Table4[[#This Row],[Kexpansion]]="","0",((Table4[[#This Row],[Velocity (m/s)]]^2)/2)*Table4[[#This Row],[Kexpansion]]))</f>
        <v/>
      </c>
      <c r="S1859" s="92" t="str">
        <f>IF(Table4[[#This Row],[Segment]]="","",IF(Table4[[#This Row],[Kcontraction]]="","0",((Table4[[#This Row],[Velocity (m/s)]]^2)/2)*Table4[[#This Row],[Kcontraction]]))</f>
        <v/>
      </c>
      <c r="T1859" s="89" t="str">
        <f>IF(Table4[[#This Row],[Segment]]="","",SUMIF($Y$7:$Y$2000,Table4[[#This Row],[Segment]],$AD$7:$AD$2000))</f>
        <v/>
      </c>
      <c r="U1859" s="95" t="str">
        <f>IF(Table4[[#This Row],[Segment]]="","",Table4[[#This Row],[Hfriction (J/kg)]]+Table4[[#This Row],[Hexpansions (J/kg)]]+Table4[[#This Row],[Hcontractions (J/kg)]]+Table4[[#This Row],[Hf (J/kg)]])</f>
        <v/>
      </c>
      <c r="V1859" s="95" t="str">
        <f>IF(Table4[[#This Row],[Segment]]="","",Table4[[#This Row],[Total Friction Loss (J/kg)]]*Table3[Density (kg/m3)])</f>
        <v/>
      </c>
      <c r="W1859" s="95" t="str">
        <f>IF(Table4[[#This Row],[Segment]]="","",Table4[[#This Row],[Total Pressure Drop (Pa)]]/1000)</f>
        <v/>
      </c>
      <c r="Y1859" s="82" t="str">
        <f>IF('Set Up'!D2082="","",'Set Up'!D2082)</f>
        <v/>
      </c>
      <c r="Z1859" s="82" t="str">
        <f>IF('Set Up'!E2082="","",'Set Up'!E2082)</f>
        <v/>
      </c>
      <c r="AA1859" s="82" t="str">
        <f>IF('Set Up'!F2082="","",'Set Up'!F2082)</f>
        <v/>
      </c>
      <c r="AB1859" s="82" t="str">
        <f>IF('Set Up'!G2082="","",'Set Up'!G2082)</f>
        <v/>
      </c>
      <c r="AC1859" s="82" t="str">
        <f t="array" ref="AC1859">IF(Y1859="","",INDEX(Data!$G$4:$G$51,MATCH(Table7[[#This Row],[Fitting]]&amp;Table7[[#This Row],[Fitting Subtype]],Data!$E$4:$E$51&amp;Data!$F$4:$F$51,0)))</f>
        <v/>
      </c>
      <c r="AD1859" s="89" t="str">
        <f>IF(Table7[[#This Row],[Segment]]="","",Table7[[#This Row],[Quantity]]*Table7[[#This Row],[Kf]]*(((INDEX(Table4[Velocity (m/s)],MATCH(Table7[[#This Row],[Segment]],Table4[Segment],0)))^2)/2))</f>
        <v/>
      </c>
      <c r="AF1859" s="82" t="str">
        <f>Table4[[#This Row],[Segment]]</f>
        <v/>
      </c>
      <c r="AG1859" s="75"/>
      <c r="AH1859" s="82" t="str">
        <f>IF(Table5[[#This Row],[Segment]]="","",AG1859-Table4[[#This Row],[Total Pressure Drop (kPa)]])</f>
        <v/>
      </c>
    </row>
    <row r="1860" spans="1:34" x14ac:dyDescent="0.25">
      <c r="A1860" s="95" t="str">
        <f>IF('Set Up'!A1857="","",'Set Up'!A1857)</f>
        <v/>
      </c>
      <c r="B1860" s="75" t="s">
        <v>81</v>
      </c>
      <c r="C1860" s="85"/>
      <c r="D1860" s="86" t="str">
        <f>IF(Table4[[#This Row],[Diameter (in)]]="","",(((CONVERT(Table4[[#This Row],[Diameter (in)]],"in","m"))/2)^2)*PI())</f>
        <v/>
      </c>
      <c r="E1860" s="87" t="str">
        <f>IF(Table4[[#This Row],[Area (m2)]]="","",$D$4/Table4[[#This Row],[Area (m2)]])</f>
        <v/>
      </c>
      <c r="F1860" s="85">
        <f t="shared" si="28"/>
        <v>4.6951999999999998</v>
      </c>
      <c r="G1860" s="88" t="str">
        <f>IF(Table4[[#This Row],[Segment]]="","",(CONVERT(Table4[[#This Row],[Diameter (in)]],"in","m")*$B$4*Table4[[#This Row],[Velocity (m/s)]])/$C$4)</f>
        <v/>
      </c>
      <c r="H1860" s="96" t="str">
        <f>IF(Table4[[#This Row],[Segment]]="","",IF(Table4[[#This Row],[Teynold''s Number]]&gt;4000,"TURBULENT","LAMINAR"))</f>
        <v/>
      </c>
      <c r="I1860" s="86" t="str">
        <f>IF(Table4[[#This Row],[Segment]]="","",INDEX(Data!C1857:C1871,MATCH(Table4[Material],Data!B1857:B1871,0)))</f>
        <v/>
      </c>
      <c r="J1860" s="89" t="str">
        <f>IF(Table4[[#This Row],[ε (m)]]="","",Table4[[#This Row],[ε (m)]]/(CONVERT(Table4[[#This Row],[Diameter (in)]],"in","m")))</f>
        <v/>
      </c>
      <c r="K1860" s="96" t="str">
        <f>IF(Table4[[#This Row],[Regime]]="LAMINAR",16/Table4[[#This Row],[Teynold''s Number]],"-")</f>
        <v>-</v>
      </c>
      <c r="L1860" s="86"/>
      <c r="M1860" s="97" t="str">
        <f>IF(Table4[[#This Row],[Regime]]="TURBULENT",(((-4*LOG10(Table4[[#This Row],[ε/D]]/3.7+1.256/(Table4[[#This Row],[Teynold''s Number]]*SQRT(Table4[[#This Row],[f turbulent (guess)]]))))^-1)^2),"")</f>
        <v/>
      </c>
      <c r="N1860" s="91" t="str">
        <f>IF(Table4[[#This Row],[f turbulent]]="","",Table4[[#This Row],[f turbulent (guess)]]-Table4[[#This Row],[f turbulent]])</f>
        <v/>
      </c>
      <c r="O1860" s="87">
        <f>IF(Table4[[#This Row],[Segment]]="",0,IF(C1861="",0,IF(C1861&lt;=Table4[[#This Row],[Diameter (in)]],0,1-(D1860/D1861))))</f>
        <v>0</v>
      </c>
      <c r="P1860" s="92" t="str">
        <f>IF(Table4[[#This Row],[Segment]]="","",IF(C1860&gt;C1861,"",IF(C1861="",0.55,(0.55*(1-D1861/D1860)))))</f>
        <v/>
      </c>
      <c r="Q186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60" s="92" t="str">
        <f>IF(Table4[[#This Row],[Segment]]="","",IF(Table4[[#This Row],[Kexpansion]]="","0",((Table4[[#This Row],[Velocity (m/s)]]^2)/2)*Table4[[#This Row],[Kexpansion]]))</f>
        <v/>
      </c>
      <c r="S1860" s="92" t="str">
        <f>IF(Table4[[#This Row],[Segment]]="","",IF(Table4[[#This Row],[Kcontraction]]="","0",((Table4[[#This Row],[Velocity (m/s)]]^2)/2)*Table4[[#This Row],[Kcontraction]]))</f>
        <v/>
      </c>
      <c r="T1860" s="89" t="str">
        <f>IF(Table4[[#This Row],[Segment]]="","",SUMIF($Y$7:$Y$2000,Table4[[#This Row],[Segment]],$AD$7:$AD$2000))</f>
        <v/>
      </c>
      <c r="U1860" s="95" t="str">
        <f>IF(Table4[[#This Row],[Segment]]="","",Table4[[#This Row],[Hfriction (J/kg)]]+Table4[[#This Row],[Hexpansions (J/kg)]]+Table4[[#This Row],[Hcontractions (J/kg)]]+Table4[[#This Row],[Hf (J/kg)]])</f>
        <v/>
      </c>
      <c r="V1860" s="95" t="str">
        <f>IF(Table4[[#This Row],[Segment]]="","",Table4[[#This Row],[Total Friction Loss (J/kg)]]*Table3[Density (kg/m3)])</f>
        <v/>
      </c>
      <c r="W1860" s="95" t="str">
        <f>IF(Table4[[#This Row],[Segment]]="","",Table4[[#This Row],[Total Pressure Drop (Pa)]]/1000)</f>
        <v/>
      </c>
      <c r="Y1860" s="82" t="str">
        <f>IF('Set Up'!D2083="","",'Set Up'!D2083)</f>
        <v/>
      </c>
      <c r="Z1860" s="82" t="str">
        <f>IF('Set Up'!E2083="","",'Set Up'!E2083)</f>
        <v/>
      </c>
      <c r="AA1860" s="82" t="str">
        <f>IF('Set Up'!F2083="","",'Set Up'!F2083)</f>
        <v/>
      </c>
      <c r="AB1860" s="82" t="str">
        <f>IF('Set Up'!G2083="","",'Set Up'!G2083)</f>
        <v/>
      </c>
      <c r="AC1860" s="82" t="str">
        <f t="array" ref="AC1860">IF(Y1860="","",INDEX(Data!$G$4:$G$51,MATCH(Table7[[#This Row],[Fitting]]&amp;Table7[[#This Row],[Fitting Subtype]],Data!$E$4:$E$51&amp;Data!$F$4:$F$51,0)))</f>
        <v/>
      </c>
      <c r="AD1860" s="89" t="str">
        <f>IF(Table7[[#This Row],[Segment]]="","",Table7[[#This Row],[Quantity]]*Table7[[#This Row],[Kf]]*(((INDEX(Table4[Velocity (m/s)],MATCH(Table7[[#This Row],[Segment]],Table4[Segment],0)))^2)/2))</f>
        <v/>
      </c>
      <c r="AF1860" s="82" t="str">
        <f>Table4[[#This Row],[Segment]]</f>
        <v/>
      </c>
      <c r="AG1860" s="75"/>
      <c r="AH1860" s="82" t="str">
        <f>IF(Table5[[#This Row],[Segment]]="","",AG1860-Table4[[#This Row],[Total Pressure Drop (kPa)]])</f>
        <v/>
      </c>
    </row>
    <row r="1861" spans="1:34" x14ac:dyDescent="0.25">
      <c r="A1861" s="95" t="str">
        <f>IF('Set Up'!A1858="","",'Set Up'!A1858)</f>
        <v/>
      </c>
      <c r="B1861" s="75" t="s">
        <v>81</v>
      </c>
      <c r="C1861" s="85"/>
      <c r="D1861" s="86" t="str">
        <f>IF(Table4[[#This Row],[Diameter (in)]]="","",(((CONVERT(Table4[[#This Row],[Diameter (in)]],"in","m"))/2)^2)*PI())</f>
        <v/>
      </c>
      <c r="E1861" s="87" t="str">
        <f>IF(Table4[[#This Row],[Area (m2)]]="","",$D$4/Table4[[#This Row],[Area (m2)]])</f>
        <v/>
      </c>
      <c r="F1861" s="85">
        <f t="shared" si="28"/>
        <v>4.6951999999999998</v>
      </c>
      <c r="G1861" s="88" t="str">
        <f>IF(Table4[[#This Row],[Segment]]="","",(CONVERT(Table4[[#This Row],[Diameter (in)]],"in","m")*$B$4*Table4[[#This Row],[Velocity (m/s)]])/$C$4)</f>
        <v/>
      </c>
      <c r="H1861" s="96" t="str">
        <f>IF(Table4[[#This Row],[Segment]]="","",IF(Table4[[#This Row],[Teynold''s Number]]&gt;4000,"TURBULENT","LAMINAR"))</f>
        <v/>
      </c>
      <c r="I1861" s="86" t="str">
        <f>IF(Table4[[#This Row],[Segment]]="","",INDEX(Data!C1858:C1872,MATCH(Table4[Material],Data!B1858:B1872,0)))</f>
        <v/>
      </c>
      <c r="J1861" s="89" t="str">
        <f>IF(Table4[[#This Row],[ε (m)]]="","",Table4[[#This Row],[ε (m)]]/(CONVERT(Table4[[#This Row],[Diameter (in)]],"in","m")))</f>
        <v/>
      </c>
      <c r="K1861" s="96" t="str">
        <f>IF(Table4[[#This Row],[Regime]]="LAMINAR",16/Table4[[#This Row],[Teynold''s Number]],"-")</f>
        <v>-</v>
      </c>
      <c r="L1861" s="86"/>
      <c r="M1861" s="97" t="str">
        <f>IF(Table4[[#This Row],[Regime]]="TURBULENT",(((-4*LOG10(Table4[[#This Row],[ε/D]]/3.7+1.256/(Table4[[#This Row],[Teynold''s Number]]*SQRT(Table4[[#This Row],[f turbulent (guess)]]))))^-1)^2),"")</f>
        <v/>
      </c>
      <c r="N1861" s="91" t="str">
        <f>IF(Table4[[#This Row],[f turbulent]]="","",Table4[[#This Row],[f turbulent (guess)]]-Table4[[#This Row],[f turbulent]])</f>
        <v/>
      </c>
      <c r="O1861" s="87">
        <f>IF(Table4[[#This Row],[Segment]]="",0,IF(C1862="",0,IF(C1862&lt;=Table4[[#This Row],[Diameter (in)]],0,1-(D1861/D1862))))</f>
        <v>0</v>
      </c>
      <c r="P1861" s="92" t="str">
        <f>IF(Table4[[#This Row],[Segment]]="","",IF(C1861&gt;C1862,"",IF(C1862="",0.55,(0.55*(1-D1862/D1861)))))</f>
        <v/>
      </c>
      <c r="Q186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61" s="92" t="str">
        <f>IF(Table4[[#This Row],[Segment]]="","",IF(Table4[[#This Row],[Kexpansion]]="","0",((Table4[[#This Row],[Velocity (m/s)]]^2)/2)*Table4[[#This Row],[Kexpansion]]))</f>
        <v/>
      </c>
      <c r="S1861" s="92" t="str">
        <f>IF(Table4[[#This Row],[Segment]]="","",IF(Table4[[#This Row],[Kcontraction]]="","0",((Table4[[#This Row],[Velocity (m/s)]]^2)/2)*Table4[[#This Row],[Kcontraction]]))</f>
        <v/>
      </c>
      <c r="T1861" s="89" t="str">
        <f>IF(Table4[[#This Row],[Segment]]="","",SUMIF($Y$7:$Y$2000,Table4[[#This Row],[Segment]],$AD$7:$AD$2000))</f>
        <v/>
      </c>
      <c r="U1861" s="95" t="str">
        <f>IF(Table4[[#This Row],[Segment]]="","",Table4[[#This Row],[Hfriction (J/kg)]]+Table4[[#This Row],[Hexpansions (J/kg)]]+Table4[[#This Row],[Hcontractions (J/kg)]]+Table4[[#This Row],[Hf (J/kg)]])</f>
        <v/>
      </c>
      <c r="V1861" s="95" t="str">
        <f>IF(Table4[[#This Row],[Segment]]="","",Table4[[#This Row],[Total Friction Loss (J/kg)]]*Table3[Density (kg/m3)])</f>
        <v/>
      </c>
      <c r="W1861" s="95" t="str">
        <f>IF(Table4[[#This Row],[Segment]]="","",Table4[[#This Row],[Total Pressure Drop (Pa)]]/1000)</f>
        <v/>
      </c>
      <c r="Y1861" s="82" t="str">
        <f>IF('Set Up'!D2084="","",'Set Up'!D2084)</f>
        <v/>
      </c>
      <c r="Z1861" s="82" t="str">
        <f>IF('Set Up'!E2084="","",'Set Up'!E2084)</f>
        <v/>
      </c>
      <c r="AA1861" s="82" t="str">
        <f>IF('Set Up'!F2084="","",'Set Up'!F2084)</f>
        <v/>
      </c>
      <c r="AB1861" s="82" t="str">
        <f>IF('Set Up'!G2084="","",'Set Up'!G2084)</f>
        <v/>
      </c>
      <c r="AC1861" s="82" t="str">
        <f t="array" ref="AC1861">IF(Y1861="","",INDEX(Data!$G$4:$G$51,MATCH(Table7[[#This Row],[Fitting]]&amp;Table7[[#This Row],[Fitting Subtype]],Data!$E$4:$E$51&amp;Data!$F$4:$F$51,0)))</f>
        <v/>
      </c>
      <c r="AD1861" s="89" t="str">
        <f>IF(Table7[[#This Row],[Segment]]="","",Table7[[#This Row],[Quantity]]*Table7[[#This Row],[Kf]]*(((INDEX(Table4[Velocity (m/s)],MATCH(Table7[[#This Row],[Segment]],Table4[Segment],0)))^2)/2))</f>
        <v/>
      </c>
      <c r="AF1861" s="82" t="str">
        <f>Table4[[#This Row],[Segment]]</f>
        <v/>
      </c>
      <c r="AG1861" s="75"/>
      <c r="AH1861" s="82" t="str">
        <f>IF(Table5[[#This Row],[Segment]]="","",AG1861-Table4[[#This Row],[Total Pressure Drop (kPa)]])</f>
        <v/>
      </c>
    </row>
    <row r="1862" spans="1:34" x14ac:dyDescent="0.25">
      <c r="A1862" s="95" t="str">
        <f>IF('Set Up'!A1859="","",'Set Up'!A1859)</f>
        <v/>
      </c>
      <c r="B1862" s="75" t="s">
        <v>81</v>
      </c>
      <c r="C1862" s="85"/>
      <c r="D1862" s="86" t="str">
        <f>IF(Table4[[#This Row],[Diameter (in)]]="","",(((CONVERT(Table4[[#This Row],[Diameter (in)]],"in","m"))/2)^2)*PI())</f>
        <v/>
      </c>
      <c r="E1862" s="87" t="str">
        <f>IF(Table4[[#This Row],[Area (m2)]]="","",$D$4/Table4[[#This Row],[Area (m2)]])</f>
        <v/>
      </c>
      <c r="F1862" s="85">
        <f t="shared" si="28"/>
        <v>4.6951999999999998</v>
      </c>
      <c r="G1862" s="88" t="str">
        <f>IF(Table4[[#This Row],[Segment]]="","",(CONVERT(Table4[[#This Row],[Diameter (in)]],"in","m")*$B$4*Table4[[#This Row],[Velocity (m/s)]])/$C$4)</f>
        <v/>
      </c>
      <c r="H1862" s="96" t="str">
        <f>IF(Table4[[#This Row],[Segment]]="","",IF(Table4[[#This Row],[Teynold''s Number]]&gt;4000,"TURBULENT","LAMINAR"))</f>
        <v/>
      </c>
      <c r="I1862" s="86" t="str">
        <f>IF(Table4[[#This Row],[Segment]]="","",INDEX(Data!C1859:C1873,MATCH(Table4[Material],Data!B1859:B1873,0)))</f>
        <v/>
      </c>
      <c r="J1862" s="89" t="str">
        <f>IF(Table4[[#This Row],[ε (m)]]="","",Table4[[#This Row],[ε (m)]]/(CONVERT(Table4[[#This Row],[Diameter (in)]],"in","m")))</f>
        <v/>
      </c>
      <c r="K1862" s="96" t="str">
        <f>IF(Table4[[#This Row],[Regime]]="LAMINAR",16/Table4[[#This Row],[Teynold''s Number]],"-")</f>
        <v>-</v>
      </c>
      <c r="L1862" s="86"/>
      <c r="M1862" s="97" t="str">
        <f>IF(Table4[[#This Row],[Regime]]="TURBULENT",(((-4*LOG10(Table4[[#This Row],[ε/D]]/3.7+1.256/(Table4[[#This Row],[Teynold''s Number]]*SQRT(Table4[[#This Row],[f turbulent (guess)]]))))^-1)^2),"")</f>
        <v/>
      </c>
      <c r="N1862" s="91" t="str">
        <f>IF(Table4[[#This Row],[f turbulent]]="","",Table4[[#This Row],[f turbulent (guess)]]-Table4[[#This Row],[f turbulent]])</f>
        <v/>
      </c>
      <c r="O1862" s="87">
        <f>IF(Table4[[#This Row],[Segment]]="",0,IF(C1863="",0,IF(C1863&lt;=Table4[[#This Row],[Diameter (in)]],0,1-(D1862/D1863))))</f>
        <v>0</v>
      </c>
      <c r="P1862" s="92" t="str">
        <f>IF(Table4[[#This Row],[Segment]]="","",IF(C1862&gt;C1863,"",IF(C1863="",0.55,(0.55*(1-D1863/D1862)))))</f>
        <v/>
      </c>
      <c r="Q186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62" s="92" t="str">
        <f>IF(Table4[[#This Row],[Segment]]="","",IF(Table4[[#This Row],[Kexpansion]]="","0",((Table4[[#This Row],[Velocity (m/s)]]^2)/2)*Table4[[#This Row],[Kexpansion]]))</f>
        <v/>
      </c>
      <c r="S1862" s="92" t="str">
        <f>IF(Table4[[#This Row],[Segment]]="","",IF(Table4[[#This Row],[Kcontraction]]="","0",((Table4[[#This Row],[Velocity (m/s)]]^2)/2)*Table4[[#This Row],[Kcontraction]]))</f>
        <v/>
      </c>
      <c r="T1862" s="89" t="str">
        <f>IF(Table4[[#This Row],[Segment]]="","",SUMIF($Y$7:$Y$2000,Table4[[#This Row],[Segment]],$AD$7:$AD$2000))</f>
        <v/>
      </c>
      <c r="U1862" s="95" t="str">
        <f>IF(Table4[[#This Row],[Segment]]="","",Table4[[#This Row],[Hfriction (J/kg)]]+Table4[[#This Row],[Hexpansions (J/kg)]]+Table4[[#This Row],[Hcontractions (J/kg)]]+Table4[[#This Row],[Hf (J/kg)]])</f>
        <v/>
      </c>
      <c r="V1862" s="95" t="str">
        <f>IF(Table4[[#This Row],[Segment]]="","",Table4[[#This Row],[Total Friction Loss (J/kg)]]*Table3[Density (kg/m3)])</f>
        <v/>
      </c>
      <c r="W1862" s="95" t="str">
        <f>IF(Table4[[#This Row],[Segment]]="","",Table4[[#This Row],[Total Pressure Drop (Pa)]]/1000)</f>
        <v/>
      </c>
      <c r="Y1862" s="82" t="str">
        <f>IF('Set Up'!D2085="","",'Set Up'!D2085)</f>
        <v/>
      </c>
      <c r="Z1862" s="82" t="str">
        <f>IF('Set Up'!E2085="","",'Set Up'!E2085)</f>
        <v/>
      </c>
      <c r="AA1862" s="82" t="str">
        <f>IF('Set Up'!F2085="","",'Set Up'!F2085)</f>
        <v/>
      </c>
      <c r="AB1862" s="82" t="str">
        <f>IF('Set Up'!G2085="","",'Set Up'!G2085)</f>
        <v/>
      </c>
      <c r="AC1862" s="82" t="str">
        <f t="array" ref="AC1862">IF(Y1862="","",INDEX(Data!$G$4:$G$51,MATCH(Table7[[#This Row],[Fitting]]&amp;Table7[[#This Row],[Fitting Subtype]],Data!$E$4:$E$51&amp;Data!$F$4:$F$51,0)))</f>
        <v/>
      </c>
      <c r="AD1862" s="89" t="str">
        <f>IF(Table7[[#This Row],[Segment]]="","",Table7[[#This Row],[Quantity]]*Table7[[#This Row],[Kf]]*(((INDEX(Table4[Velocity (m/s)],MATCH(Table7[[#This Row],[Segment]],Table4[Segment],0)))^2)/2))</f>
        <v/>
      </c>
      <c r="AF1862" s="82" t="str">
        <f>Table4[[#This Row],[Segment]]</f>
        <v/>
      </c>
      <c r="AG1862" s="75"/>
      <c r="AH1862" s="82" t="str">
        <f>IF(Table5[[#This Row],[Segment]]="","",AG1862-Table4[[#This Row],[Total Pressure Drop (kPa)]])</f>
        <v/>
      </c>
    </row>
    <row r="1863" spans="1:34" x14ac:dyDescent="0.25">
      <c r="A1863" s="95" t="str">
        <f>IF('Set Up'!A1860="","",'Set Up'!A1860)</f>
        <v/>
      </c>
      <c r="B1863" s="75" t="s">
        <v>81</v>
      </c>
      <c r="C1863" s="85"/>
      <c r="D1863" s="86" t="str">
        <f>IF(Table4[[#This Row],[Diameter (in)]]="","",(((CONVERT(Table4[[#This Row],[Diameter (in)]],"in","m"))/2)^2)*PI())</f>
        <v/>
      </c>
      <c r="E1863" s="87" t="str">
        <f>IF(Table4[[#This Row],[Area (m2)]]="","",$D$4/Table4[[#This Row],[Area (m2)]])</f>
        <v/>
      </c>
      <c r="F1863" s="85">
        <f t="shared" ref="F1863:F1926" si="29">5 - CONVERT(1,"ft","m")</f>
        <v>4.6951999999999998</v>
      </c>
      <c r="G1863" s="88" t="str">
        <f>IF(Table4[[#This Row],[Segment]]="","",(CONVERT(Table4[[#This Row],[Diameter (in)]],"in","m")*$B$4*Table4[[#This Row],[Velocity (m/s)]])/$C$4)</f>
        <v/>
      </c>
      <c r="H1863" s="96" t="str">
        <f>IF(Table4[[#This Row],[Segment]]="","",IF(Table4[[#This Row],[Teynold''s Number]]&gt;4000,"TURBULENT","LAMINAR"))</f>
        <v/>
      </c>
      <c r="I1863" s="86" t="str">
        <f>IF(Table4[[#This Row],[Segment]]="","",INDEX(Data!C1860:C1874,MATCH(Table4[Material],Data!B1860:B1874,0)))</f>
        <v/>
      </c>
      <c r="J1863" s="89" t="str">
        <f>IF(Table4[[#This Row],[ε (m)]]="","",Table4[[#This Row],[ε (m)]]/(CONVERT(Table4[[#This Row],[Diameter (in)]],"in","m")))</f>
        <v/>
      </c>
      <c r="K1863" s="96" t="str">
        <f>IF(Table4[[#This Row],[Regime]]="LAMINAR",16/Table4[[#This Row],[Teynold''s Number]],"-")</f>
        <v>-</v>
      </c>
      <c r="L1863" s="86"/>
      <c r="M1863" s="97" t="str">
        <f>IF(Table4[[#This Row],[Regime]]="TURBULENT",(((-4*LOG10(Table4[[#This Row],[ε/D]]/3.7+1.256/(Table4[[#This Row],[Teynold''s Number]]*SQRT(Table4[[#This Row],[f turbulent (guess)]]))))^-1)^2),"")</f>
        <v/>
      </c>
      <c r="N1863" s="91" t="str">
        <f>IF(Table4[[#This Row],[f turbulent]]="","",Table4[[#This Row],[f turbulent (guess)]]-Table4[[#This Row],[f turbulent]])</f>
        <v/>
      </c>
      <c r="O1863" s="87">
        <f>IF(Table4[[#This Row],[Segment]]="",0,IF(C1864="",0,IF(C1864&lt;=Table4[[#This Row],[Diameter (in)]],0,1-(D1863/D1864))))</f>
        <v>0</v>
      </c>
      <c r="P1863" s="92" t="str">
        <f>IF(Table4[[#This Row],[Segment]]="","",IF(C1863&gt;C1864,"",IF(C1864="",0.55,(0.55*(1-D1864/D1863)))))</f>
        <v/>
      </c>
      <c r="Q186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63" s="92" t="str">
        <f>IF(Table4[[#This Row],[Segment]]="","",IF(Table4[[#This Row],[Kexpansion]]="","0",((Table4[[#This Row],[Velocity (m/s)]]^2)/2)*Table4[[#This Row],[Kexpansion]]))</f>
        <v/>
      </c>
      <c r="S1863" s="92" t="str">
        <f>IF(Table4[[#This Row],[Segment]]="","",IF(Table4[[#This Row],[Kcontraction]]="","0",((Table4[[#This Row],[Velocity (m/s)]]^2)/2)*Table4[[#This Row],[Kcontraction]]))</f>
        <v/>
      </c>
      <c r="T1863" s="89" t="str">
        <f>IF(Table4[[#This Row],[Segment]]="","",SUMIF($Y$7:$Y$2000,Table4[[#This Row],[Segment]],$AD$7:$AD$2000))</f>
        <v/>
      </c>
      <c r="U1863" s="95" t="str">
        <f>IF(Table4[[#This Row],[Segment]]="","",Table4[[#This Row],[Hfriction (J/kg)]]+Table4[[#This Row],[Hexpansions (J/kg)]]+Table4[[#This Row],[Hcontractions (J/kg)]]+Table4[[#This Row],[Hf (J/kg)]])</f>
        <v/>
      </c>
      <c r="V1863" s="95" t="str">
        <f>IF(Table4[[#This Row],[Segment]]="","",Table4[[#This Row],[Total Friction Loss (J/kg)]]*Table3[Density (kg/m3)])</f>
        <v/>
      </c>
      <c r="W1863" s="95" t="str">
        <f>IF(Table4[[#This Row],[Segment]]="","",Table4[[#This Row],[Total Pressure Drop (Pa)]]/1000)</f>
        <v/>
      </c>
      <c r="Y1863" s="82" t="str">
        <f>IF('Set Up'!D2086="","",'Set Up'!D2086)</f>
        <v/>
      </c>
      <c r="Z1863" s="82" t="str">
        <f>IF('Set Up'!E2086="","",'Set Up'!E2086)</f>
        <v/>
      </c>
      <c r="AA1863" s="82" t="str">
        <f>IF('Set Up'!F2086="","",'Set Up'!F2086)</f>
        <v/>
      </c>
      <c r="AB1863" s="82" t="str">
        <f>IF('Set Up'!G2086="","",'Set Up'!G2086)</f>
        <v/>
      </c>
      <c r="AC1863" s="82" t="str">
        <f t="array" ref="AC1863">IF(Y1863="","",INDEX(Data!$G$4:$G$51,MATCH(Table7[[#This Row],[Fitting]]&amp;Table7[[#This Row],[Fitting Subtype]],Data!$E$4:$E$51&amp;Data!$F$4:$F$51,0)))</f>
        <v/>
      </c>
      <c r="AD1863" s="89" t="str">
        <f>IF(Table7[[#This Row],[Segment]]="","",Table7[[#This Row],[Quantity]]*Table7[[#This Row],[Kf]]*(((INDEX(Table4[Velocity (m/s)],MATCH(Table7[[#This Row],[Segment]],Table4[Segment],0)))^2)/2))</f>
        <v/>
      </c>
      <c r="AF1863" s="82" t="str">
        <f>Table4[[#This Row],[Segment]]</f>
        <v/>
      </c>
      <c r="AG1863" s="75"/>
      <c r="AH1863" s="82" t="str">
        <f>IF(Table5[[#This Row],[Segment]]="","",AG1863-Table4[[#This Row],[Total Pressure Drop (kPa)]])</f>
        <v/>
      </c>
    </row>
    <row r="1864" spans="1:34" x14ac:dyDescent="0.25">
      <c r="A1864" s="95" t="str">
        <f>IF('Set Up'!A1861="","",'Set Up'!A1861)</f>
        <v/>
      </c>
      <c r="B1864" s="75" t="s">
        <v>81</v>
      </c>
      <c r="C1864" s="85"/>
      <c r="D1864" s="86" t="str">
        <f>IF(Table4[[#This Row],[Diameter (in)]]="","",(((CONVERT(Table4[[#This Row],[Diameter (in)]],"in","m"))/2)^2)*PI())</f>
        <v/>
      </c>
      <c r="E1864" s="87" t="str">
        <f>IF(Table4[[#This Row],[Area (m2)]]="","",$D$4/Table4[[#This Row],[Area (m2)]])</f>
        <v/>
      </c>
      <c r="F1864" s="85">
        <f t="shared" si="29"/>
        <v>4.6951999999999998</v>
      </c>
      <c r="G1864" s="88" t="str">
        <f>IF(Table4[[#This Row],[Segment]]="","",(CONVERT(Table4[[#This Row],[Diameter (in)]],"in","m")*$B$4*Table4[[#This Row],[Velocity (m/s)]])/$C$4)</f>
        <v/>
      </c>
      <c r="H1864" s="96" t="str">
        <f>IF(Table4[[#This Row],[Segment]]="","",IF(Table4[[#This Row],[Teynold''s Number]]&gt;4000,"TURBULENT","LAMINAR"))</f>
        <v/>
      </c>
      <c r="I1864" s="86" t="str">
        <f>IF(Table4[[#This Row],[Segment]]="","",INDEX(Data!C1861:C1875,MATCH(Table4[Material],Data!B1861:B1875,0)))</f>
        <v/>
      </c>
      <c r="J1864" s="89" t="str">
        <f>IF(Table4[[#This Row],[ε (m)]]="","",Table4[[#This Row],[ε (m)]]/(CONVERT(Table4[[#This Row],[Diameter (in)]],"in","m")))</f>
        <v/>
      </c>
      <c r="K1864" s="96" t="str">
        <f>IF(Table4[[#This Row],[Regime]]="LAMINAR",16/Table4[[#This Row],[Teynold''s Number]],"-")</f>
        <v>-</v>
      </c>
      <c r="L1864" s="86"/>
      <c r="M1864" s="97" t="str">
        <f>IF(Table4[[#This Row],[Regime]]="TURBULENT",(((-4*LOG10(Table4[[#This Row],[ε/D]]/3.7+1.256/(Table4[[#This Row],[Teynold''s Number]]*SQRT(Table4[[#This Row],[f turbulent (guess)]]))))^-1)^2),"")</f>
        <v/>
      </c>
      <c r="N1864" s="91" t="str">
        <f>IF(Table4[[#This Row],[f turbulent]]="","",Table4[[#This Row],[f turbulent (guess)]]-Table4[[#This Row],[f turbulent]])</f>
        <v/>
      </c>
      <c r="O1864" s="87">
        <f>IF(Table4[[#This Row],[Segment]]="",0,IF(C1865="",0,IF(C1865&lt;=Table4[[#This Row],[Diameter (in)]],0,1-(D1864/D1865))))</f>
        <v>0</v>
      </c>
      <c r="P1864" s="92" t="str">
        <f>IF(Table4[[#This Row],[Segment]]="","",IF(C1864&gt;C1865,"",IF(C1865="",0.55,(0.55*(1-D1865/D1864)))))</f>
        <v/>
      </c>
      <c r="Q186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64" s="92" t="str">
        <f>IF(Table4[[#This Row],[Segment]]="","",IF(Table4[[#This Row],[Kexpansion]]="","0",((Table4[[#This Row],[Velocity (m/s)]]^2)/2)*Table4[[#This Row],[Kexpansion]]))</f>
        <v/>
      </c>
      <c r="S1864" s="92" t="str">
        <f>IF(Table4[[#This Row],[Segment]]="","",IF(Table4[[#This Row],[Kcontraction]]="","0",((Table4[[#This Row],[Velocity (m/s)]]^2)/2)*Table4[[#This Row],[Kcontraction]]))</f>
        <v/>
      </c>
      <c r="T1864" s="89" t="str">
        <f>IF(Table4[[#This Row],[Segment]]="","",SUMIF($Y$7:$Y$2000,Table4[[#This Row],[Segment]],$AD$7:$AD$2000))</f>
        <v/>
      </c>
      <c r="U1864" s="95" t="str">
        <f>IF(Table4[[#This Row],[Segment]]="","",Table4[[#This Row],[Hfriction (J/kg)]]+Table4[[#This Row],[Hexpansions (J/kg)]]+Table4[[#This Row],[Hcontractions (J/kg)]]+Table4[[#This Row],[Hf (J/kg)]])</f>
        <v/>
      </c>
      <c r="V1864" s="95" t="str">
        <f>IF(Table4[[#This Row],[Segment]]="","",Table4[[#This Row],[Total Friction Loss (J/kg)]]*Table3[Density (kg/m3)])</f>
        <v/>
      </c>
      <c r="W1864" s="95" t="str">
        <f>IF(Table4[[#This Row],[Segment]]="","",Table4[[#This Row],[Total Pressure Drop (Pa)]]/1000)</f>
        <v/>
      </c>
      <c r="Y1864" s="82" t="str">
        <f>IF('Set Up'!D2087="","",'Set Up'!D2087)</f>
        <v/>
      </c>
      <c r="Z1864" s="82" t="str">
        <f>IF('Set Up'!E2087="","",'Set Up'!E2087)</f>
        <v/>
      </c>
      <c r="AA1864" s="82" t="str">
        <f>IF('Set Up'!F2087="","",'Set Up'!F2087)</f>
        <v/>
      </c>
      <c r="AB1864" s="82" t="str">
        <f>IF('Set Up'!G2087="","",'Set Up'!G2087)</f>
        <v/>
      </c>
      <c r="AC1864" s="82" t="str">
        <f t="array" ref="AC1864">IF(Y1864="","",INDEX(Data!$G$4:$G$51,MATCH(Table7[[#This Row],[Fitting]]&amp;Table7[[#This Row],[Fitting Subtype]],Data!$E$4:$E$51&amp;Data!$F$4:$F$51,0)))</f>
        <v/>
      </c>
      <c r="AD1864" s="89" t="str">
        <f>IF(Table7[[#This Row],[Segment]]="","",Table7[[#This Row],[Quantity]]*Table7[[#This Row],[Kf]]*(((INDEX(Table4[Velocity (m/s)],MATCH(Table7[[#This Row],[Segment]],Table4[Segment],0)))^2)/2))</f>
        <v/>
      </c>
      <c r="AF1864" s="82" t="str">
        <f>Table4[[#This Row],[Segment]]</f>
        <v/>
      </c>
      <c r="AG1864" s="75"/>
      <c r="AH1864" s="82" t="str">
        <f>IF(Table5[[#This Row],[Segment]]="","",AG1864-Table4[[#This Row],[Total Pressure Drop (kPa)]])</f>
        <v/>
      </c>
    </row>
    <row r="1865" spans="1:34" x14ac:dyDescent="0.25">
      <c r="A1865" s="95" t="str">
        <f>IF('Set Up'!A1862="","",'Set Up'!A1862)</f>
        <v/>
      </c>
      <c r="B1865" s="75" t="s">
        <v>81</v>
      </c>
      <c r="C1865" s="85"/>
      <c r="D1865" s="86" t="str">
        <f>IF(Table4[[#This Row],[Diameter (in)]]="","",(((CONVERT(Table4[[#This Row],[Diameter (in)]],"in","m"))/2)^2)*PI())</f>
        <v/>
      </c>
      <c r="E1865" s="87" t="str">
        <f>IF(Table4[[#This Row],[Area (m2)]]="","",$D$4/Table4[[#This Row],[Area (m2)]])</f>
        <v/>
      </c>
      <c r="F1865" s="85">
        <f t="shared" si="29"/>
        <v>4.6951999999999998</v>
      </c>
      <c r="G1865" s="88" t="str">
        <f>IF(Table4[[#This Row],[Segment]]="","",(CONVERT(Table4[[#This Row],[Diameter (in)]],"in","m")*$B$4*Table4[[#This Row],[Velocity (m/s)]])/$C$4)</f>
        <v/>
      </c>
      <c r="H1865" s="96" t="str">
        <f>IF(Table4[[#This Row],[Segment]]="","",IF(Table4[[#This Row],[Teynold''s Number]]&gt;4000,"TURBULENT","LAMINAR"))</f>
        <v/>
      </c>
      <c r="I1865" s="86" t="str">
        <f>IF(Table4[[#This Row],[Segment]]="","",INDEX(Data!C1862:C1876,MATCH(Table4[Material],Data!B1862:B1876,0)))</f>
        <v/>
      </c>
      <c r="J1865" s="89" t="str">
        <f>IF(Table4[[#This Row],[ε (m)]]="","",Table4[[#This Row],[ε (m)]]/(CONVERT(Table4[[#This Row],[Diameter (in)]],"in","m")))</f>
        <v/>
      </c>
      <c r="K1865" s="96" t="str">
        <f>IF(Table4[[#This Row],[Regime]]="LAMINAR",16/Table4[[#This Row],[Teynold''s Number]],"-")</f>
        <v>-</v>
      </c>
      <c r="L1865" s="86"/>
      <c r="M1865" s="97" t="str">
        <f>IF(Table4[[#This Row],[Regime]]="TURBULENT",(((-4*LOG10(Table4[[#This Row],[ε/D]]/3.7+1.256/(Table4[[#This Row],[Teynold''s Number]]*SQRT(Table4[[#This Row],[f turbulent (guess)]]))))^-1)^2),"")</f>
        <v/>
      </c>
      <c r="N1865" s="91" t="str">
        <f>IF(Table4[[#This Row],[f turbulent]]="","",Table4[[#This Row],[f turbulent (guess)]]-Table4[[#This Row],[f turbulent]])</f>
        <v/>
      </c>
      <c r="O1865" s="87">
        <f>IF(Table4[[#This Row],[Segment]]="",0,IF(C1866="",0,IF(C1866&lt;=Table4[[#This Row],[Diameter (in)]],0,1-(D1865/D1866))))</f>
        <v>0</v>
      </c>
      <c r="P1865" s="92" t="str">
        <f>IF(Table4[[#This Row],[Segment]]="","",IF(C1865&gt;C1866,"",IF(C1866="",0.55,(0.55*(1-D1866/D1865)))))</f>
        <v/>
      </c>
      <c r="Q186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65" s="92" t="str">
        <f>IF(Table4[[#This Row],[Segment]]="","",IF(Table4[[#This Row],[Kexpansion]]="","0",((Table4[[#This Row],[Velocity (m/s)]]^2)/2)*Table4[[#This Row],[Kexpansion]]))</f>
        <v/>
      </c>
      <c r="S1865" s="92" t="str">
        <f>IF(Table4[[#This Row],[Segment]]="","",IF(Table4[[#This Row],[Kcontraction]]="","0",((Table4[[#This Row],[Velocity (m/s)]]^2)/2)*Table4[[#This Row],[Kcontraction]]))</f>
        <v/>
      </c>
      <c r="T1865" s="89" t="str">
        <f>IF(Table4[[#This Row],[Segment]]="","",SUMIF($Y$7:$Y$2000,Table4[[#This Row],[Segment]],$AD$7:$AD$2000))</f>
        <v/>
      </c>
      <c r="U1865" s="95" t="str">
        <f>IF(Table4[[#This Row],[Segment]]="","",Table4[[#This Row],[Hfriction (J/kg)]]+Table4[[#This Row],[Hexpansions (J/kg)]]+Table4[[#This Row],[Hcontractions (J/kg)]]+Table4[[#This Row],[Hf (J/kg)]])</f>
        <v/>
      </c>
      <c r="V1865" s="95" t="str">
        <f>IF(Table4[[#This Row],[Segment]]="","",Table4[[#This Row],[Total Friction Loss (J/kg)]]*Table3[Density (kg/m3)])</f>
        <v/>
      </c>
      <c r="W1865" s="95" t="str">
        <f>IF(Table4[[#This Row],[Segment]]="","",Table4[[#This Row],[Total Pressure Drop (Pa)]]/1000)</f>
        <v/>
      </c>
      <c r="Y1865" s="82" t="str">
        <f>IF('Set Up'!D2088="","",'Set Up'!D2088)</f>
        <v/>
      </c>
      <c r="Z1865" s="82" t="str">
        <f>IF('Set Up'!E2088="","",'Set Up'!E2088)</f>
        <v/>
      </c>
      <c r="AA1865" s="82" t="str">
        <f>IF('Set Up'!F2088="","",'Set Up'!F2088)</f>
        <v/>
      </c>
      <c r="AB1865" s="82" t="str">
        <f>IF('Set Up'!G2088="","",'Set Up'!G2088)</f>
        <v/>
      </c>
      <c r="AC1865" s="82" t="str">
        <f t="array" ref="AC1865">IF(Y1865="","",INDEX(Data!$G$4:$G$51,MATCH(Table7[[#This Row],[Fitting]]&amp;Table7[[#This Row],[Fitting Subtype]],Data!$E$4:$E$51&amp;Data!$F$4:$F$51,0)))</f>
        <v/>
      </c>
      <c r="AD1865" s="89" t="str">
        <f>IF(Table7[[#This Row],[Segment]]="","",Table7[[#This Row],[Quantity]]*Table7[[#This Row],[Kf]]*(((INDEX(Table4[Velocity (m/s)],MATCH(Table7[[#This Row],[Segment]],Table4[Segment],0)))^2)/2))</f>
        <v/>
      </c>
      <c r="AF1865" s="82" t="str">
        <f>Table4[[#This Row],[Segment]]</f>
        <v/>
      </c>
      <c r="AG1865" s="75"/>
      <c r="AH1865" s="82" t="str">
        <f>IF(Table5[[#This Row],[Segment]]="","",AG1865-Table4[[#This Row],[Total Pressure Drop (kPa)]])</f>
        <v/>
      </c>
    </row>
    <row r="1866" spans="1:34" x14ac:dyDescent="0.25">
      <c r="A1866" s="95" t="str">
        <f>IF('Set Up'!A1863="","",'Set Up'!A1863)</f>
        <v/>
      </c>
      <c r="B1866" s="75" t="s">
        <v>81</v>
      </c>
      <c r="C1866" s="85"/>
      <c r="D1866" s="86" t="str">
        <f>IF(Table4[[#This Row],[Diameter (in)]]="","",(((CONVERT(Table4[[#This Row],[Diameter (in)]],"in","m"))/2)^2)*PI())</f>
        <v/>
      </c>
      <c r="E1866" s="87" t="str">
        <f>IF(Table4[[#This Row],[Area (m2)]]="","",$D$4/Table4[[#This Row],[Area (m2)]])</f>
        <v/>
      </c>
      <c r="F1866" s="85">
        <f t="shared" si="29"/>
        <v>4.6951999999999998</v>
      </c>
      <c r="G1866" s="88" t="str">
        <f>IF(Table4[[#This Row],[Segment]]="","",(CONVERT(Table4[[#This Row],[Diameter (in)]],"in","m")*$B$4*Table4[[#This Row],[Velocity (m/s)]])/$C$4)</f>
        <v/>
      </c>
      <c r="H1866" s="96" t="str">
        <f>IF(Table4[[#This Row],[Segment]]="","",IF(Table4[[#This Row],[Teynold''s Number]]&gt;4000,"TURBULENT","LAMINAR"))</f>
        <v/>
      </c>
      <c r="I1866" s="86" t="str">
        <f>IF(Table4[[#This Row],[Segment]]="","",INDEX(Data!C1863:C1877,MATCH(Table4[Material],Data!B1863:B1877,0)))</f>
        <v/>
      </c>
      <c r="J1866" s="89" t="str">
        <f>IF(Table4[[#This Row],[ε (m)]]="","",Table4[[#This Row],[ε (m)]]/(CONVERT(Table4[[#This Row],[Diameter (in)]],"in","m")))</f>
        <v/>
      </c>
      <c r="K1866" s="96" t="str">
        <f>IF(Table4[[#This Row],[Regime]]="LAMINAR",16/Table4[[#This Row],[Teynold''s Number]],"-")</f>
        <v>-</v>
      </c>
      <c r="L1866" s="86"/>
      <c r="M1866" s="97" t="str">
        <f>IF(Table4[[#This Row],[Regime]]="TURBULENT",(((-4*LOG10(Table4[[#This Row],[ε/D]]/3.7+1.256/(Table4[[#This Row],[Teynold''s Number]]*SQRT(Table4[[#This Row],[f turbulent (guess)]]))))^-1)^2),"")</f>
        <v/>
      </c>
      <c r="N1866" s="91" t="str">
        <f>IF(Table4[[#This Row],[f turbulent]]="","",Table4[[#This Row],[f turbulent (guess)]]-Table4[[#This Row],[f turbulent]])</f>
        <v/>
      </c>
      <c r="O1866" s="87">
        <f>IF(Table4[[#This Row],[Segment]]="",0,IF(C1867="",0,IF(C1867&lt;=Table4[[#This Row],[Diameter (in)]],0,1-(D1866/D1867))))</f>
        <v>0</v>
      </c>
      <c r="P1866" s="92" t="str">
        <f>IF(Table4[[#This Row],[Segment]]="","",IF(C1866&gt;C1867,"",IF(C1867="",0.55,(0.55*(1-D1867/D1866)))))</f>
        <v/>
      </c>
      <c r="Q186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66" s="92" t="str">
        <f>IF(Table4[[#This Row],[Segment]]="","",IF(Table4[[#This Row],[Kexpansion]]="","0",((Table4[[#This Row],[Velocity (m/s)]]^2)/2)*Table4[[#This Row],[Kexpansion]]))</f>
        <v/>
      </c>
      <c r="S1866" s="92" t="str">
        <f>IF(Table4[[#This Row],[Segment]]="","",IF(Table4[[#This Row],[Kcontraction]]="","0",((Table4[[#This Row],[Velocity (m/s)]]^2)/2)*Table4[[#This Row],[Kcontraction]]))</f>
        <v/>
      </c>
      <c r="T1866" s="89" t="str">
        <f>IF(Table4[[#This Row],[Segment]]="","",SUMIF($Y$7:$Y$2000,Table4[[#This Row],[Segment]],$AD$7:$AD$2000))</f>
        <v/>
      </c>
      <c r="U1866" s="95" t="str">
        <f>IF(Table4[[#This Row],[Segment]]="","",Table4[[#This Row],[Hfriction (J/kg)]]+Table4[[#This Row],[Hexpansions (J/kg)]]+Table4[[#This Row],[Hcontractions (J/kg)]]+Table4[[#This Row],[Hf (J/kg)]])</f>
        <v/>
      </c>
      <c r="V1866" s="95" t="str">
        <f>IF(Table4[[#This Row],[Segment]]="","",Table4[[#This Row],[Total Friction Loss (J/kg)]]*Table3[Density (kg/m3)])</f>
        <v/>
      </c>
      <c r="W1866" s="95" t="str">
        <f>IF(Table4[[#This Row],[Segment]]="","",Table4[[#This Row],[Total Pressure Drop (Pa)]]/1000)</f>
        <v/>
      </c>
      <c r="Y1866" s="82" t="str">
        <f>IF('Set Up'!D2089="","",'Set Up'!D2089)</f>
        <v/>
      </c>
      <c r="Z1866" s="82" t="str">
        <f>IF('Set Up'!E2089="","",'Set Up'!E2089)</f>
        <v/>
      </c>
      <c r="AA1866" s="82" t="str">
        <f>IF('Set Up'!F2089="","",'Set Up'!F2089)</f>
        <v/>
      </c>
      <c r="AB1866" s="82" t="str">
        <f>IF('Set Up'!G2089="","",'Set Up'!G2089)</f>
        <v/>
      </c>
      <c r="AC1866" s="82" t="str">
        <f t="array" ref="AC1866">IF(Y1866="","",INDEX(Data!$G$4:$G$51,MATCH(Table7[[#This Row],[Fitting]]&amp;Table7[[#This Row],[Fitting Subtype]],Data!$E$4:$E$51&amp;Data!$F$4:$F$51,0)))</f>
        <v/>
      </c>
      <c r="AD1866" s="89" t="str">
        <f>IF(Table7[[#This Row],[Segment]]="","",Table7[[#This Row],[Quantity]]*Table7[[#This Row],[Kf]]*(((INDEX(Table4[Velocity (m/s)],MATCH(Table7[[#This Row],[Segment]],Table4[Segment],0)))^2)/2))</f>
        <v/>
      </c>
      <c r="AF1866" s="82" t="str">
        <f>Table4[[#This Row],[Segment]]</f>
        <v/>
      </c>
      <c r="AG1866" s="75"/>
      <c r="AH1866" s="82" t="str">
        <f>IF(Table5[[#This Row],[Segment]]="","",AG1866-Table4[[#This Row],[Total Pressure Drop (kPa)]])</f>
        <v/>
      </c>
    </row>
    <row r="1867" spans="1:34" x14ac:dyDescent="0.25">
      <c r="A1867" s="95" t="str">
        <f>IF('Set Up'!A1864="","",'Set Up'!A1864)</f>
        <v/>
      </c>
      <c r="B1867" s="75" t="s">
        <v>81</v>
      </c>
      <c r="C1867" s="85"/>
      <c r="D1867" s="86" t="str">
        <f>IF(Table4[[#This Row],[Diameter (in)]]="","",(((CONVERT(Table4[[#This Row],[Diameter (in)]],"in","m"))/2)^2)*PI())</f>
        <v/>
      </c>
      <c r="E1867" s="87" t="str">
        <f>IF(Table4[[#This Row],[Area (m2)]]="","",$D$4/Table4[[#This Row],[Area (m2)]])</f>
        <v/>
      </c>
      <c r="F1867" s="85">
        <f t="shared" si="29"/>
        <v>4.6951999999999998</v>
      </c>
      <c r="G1867" s="88" t="str">
        <f>IF(Table4[[#This Row],[Segment]]="","",(CONVERT(Table4[[#This Row],[Diameter (in)]],"in","m")*$B$4*Table4[[#This Row],[Velocity (m/s)]])/$C$4)</f>
        <v/>
      </c>
      <c r="H1867" s="96" t="str">
        <f>IF(Table4[[#This Row],[Segment]]="","",IF(Table4[[#This Row],[Teynold''s Number]]&gt;4000,"TURBULENT","LAMINAR"))</f>
        <v/>
      </c>
      <c r="I1867" s="86" t="str">
        <f>IF(Table4[[#This Row],[Segment]]="","",INDEX(Data!C1864:C1878,MATCH(Table4[Material],Data!B1864:B1878,0)))</f>
        <v/>
      </c>
      <c r="J1867" s="89" t="str">
        <f>IF(Table4[[#This Row],[ε (m)]]="","",Table4[[#This Row],[ε (m)]]/(CONVERT(Table4[[#This Row],[Diameter (in)]],"in","m")))</f>
        <v/>
      </c>
      <c r="K1867" s="96" t="str">
        <f>IF(Table4[[#This Row],[Regime]]="LAMINAR",16/Table4[[#This Row],[Teynold''s Number]],"-")</f>
        <v>-</v>
      </c>
      <c r="L1867" s="86"/>
      <c r="M1867" s="97" t="str">
        <f>IF(Table4[[#This Row],[Regime]]="TURBULENT",(((-4*LOG10(Table4[[#This Row],[ε/D]]/3.7+1.256/(Table4[[#This Row],[Teynold''s Number]]*SQRT(Table4[[#This Row],[f turbulent (guess)]]))))^-1)^2),"")</f>
        <v/>
      </c>
      <c r="N1867" s="91" t="str">
        <f>IF(Table4[[#This Row],[f turbulent]]="","",Table4[[#This Row],[f turbulent (guess)]]-Table4[[#This Row],[f turbulent]])</f>
        <v/>
      </c>
      <c r="O1867" s="87">
        <f>IF(Table4[[#This Row],[Segment]]="",0,IF(C1868="",0,IF(C1868&lt;=Table4[[#This Row],[Diameter (in)]],0,1-(D1867/D1868))))</f>
        <v>0</v>
      </c>
      <c r="P1867" s="92" t="str">
        <f>IF(Table4[[#This Row],[Segment]]="","",IF(C1867&gt;C1868,"",IF(C1868="",0.55,(0.55*(1-D1868/D1867)))))</f>
        <v/>
      </c>
      <c r="Q186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67" s="92" t="str">
        <f>IF(Table4[[#This Row],[Segment]]="","",IF(Table4[[#This Row],[Kexpansion]]="","0",((Table4[[#This Row],[Velocity (m/s)]]^2)/2)*Table4[[#This Row],[Kexpansion]]))</f>
        <v/>
      </c>
      <c r="S1867" s="92" t="str">
        <f>IF(Table4[[#This Row],[Segment]]="","",IF(Table4[[#This Row],[Kcontraction]]="","0",((Table4[[#This Row],[Velocity (m/s)]]^2)/2)*Table4[[#This Row],[Kcontraction]]))</f>
        <v/>
      </c>
      <c r="T1867" s="89" t="str">
        <f>IF(Table4[[#This Row],[Segment]]="","",SUMIF($Y$7:$Y$2000,Table4[[#This Row],[Segment]],$AD$7:$AD$2000))</f>
        <v/>
      </c>
      <c r="U1867" s="95" t="str">
        <f>IF(Table4[[#This Row],[Segment]]="","",Table4[[#This Row],[Hfriction (J/kg)]]+Table4[[#This Row],[Hexpansions (J/kg)]]+Table4[[#This Row],[Hcontractions (J/kg)]]+Table4[[#This Row],[Hf (J/kg)]])</f>
        <v/>
      </c>
      <c r="V1867" s="95" t="str">
        <f>IF(Table4[[#This Row],[Segment]]="","",Table4[[#This Row],[Total Friction Loss (J/kg)]]*Table3[Density (kg/m3)])</f>
        <v/>
      </c>
      <c r="W1867" s="95" t="str">
        <f>IF(Table4[[#This Row],[Segment]]="","",Table4[[#This Row],[Total Pressure Drop (Pa)]]/1000)</f>
        <v/>
      </c>
      <c r="Y1867" s="82" t="str">
        <f>IF('Set Up'!D2090="","",'Set Up'!D2090)</f>
        <v/>
      </c>
      <c r="Z1867" s="82" t="str">
        <f>IF('Set Up'!E2090="","",'Set Up'!E2090)</f>
        <v/>
      </c>
      <c r="AA1867" s="82" t="str">
        <f>IF('Set Up'!F2090="","",'Set Up'!F2090)</f>
        <v/>
      </c>
      <c r="AB1867" s="82" t="str">
        <f>IF('Set Up'!G2090="","",'Set Up'!G2090)</f>
        <v/>
      </c>
      <c r="AC1867" s="82" t="str">
        <f t="array" ref="AC1867">IF(Y1867="","",INDEX(Data!$G$4:$G$51,MATCH(Table7[[#This Row],[Fitting]]&amp;Table7[[#This Row],[Fitting Subtype]],Data!$E$4:$E$51&amp;Data!$F$4:$F$51,0)))</f>
        <v/>
      </c>
      <c r="AD1867" s="89" t="str">
        <f>IF(Table7[[#This Row],[Segment]]="","",Table7[[#This Row],[Quantity]]*Table7[[#This Row],[Kf]]*(((INDEX(Table4[Velocity (m/s)],MATCH(Table7[[#This Row],[Segment]],Table4[Segment],0)))^2)/2))</f>
        <v/>
      </c>
      <c r="AF1867" s="82" t="str">
        <f>Table4[[#This Row],[Segment]]</f>
        <v/>
      </c>
      <c r="AG1867" s="75"/>
      <c r="AH1867" s="82" t="str">
        <f>IF(Table5[[#This Row],[Segment]]="","",AG1867-Table4[[#This Row],[Total Pressure Drop (kPa)]])</f>
        <v/>
      </c>
    </row>
    <row r="1868" spans="1:34" x14ac:dyDescent="0.25">
      <c r="A1868" s="95" t="str">
        <f>IF('Set Up'!A1865="","",'Set Up'!A1865)</f>
        <v/>
      </c>
      <c r="B1868" s="75" t="s">
        <v>81</v>
      </c>
      <c r="C1868" s="85"/>
      <c r="D1868" s="86" t="str">
        <f>IF(Table4[[#This Row],[Diameter (in)]]="","",(((CONVERT(Table4[[#This Row],[Diameter (in)]],"in","m"))/2)^2)*PI())</f>
        <v/>
      </c>
      <c r="E1868" s="87" t="str">
        <f>IF(Table4[[#This Row],[Area (m2)]]="","",$D$4/Table4[[#This Row],[Area (m2)]])</f>
        <v/>
      </c>
      <c r="F1868" s="85">
        <f t="shared" si="29"/>
        <v>4.6951999999999998</v>
      </c>
      <c r="G1868" s="88" t="str">
        <f>IF(Table4[[#This Row],[Segment]]="","",(CONVERT(Table4[[#This Row],[Diameter (in)]],"in","m")*$B$4*Table4[[#This Row],[Velocity (m/s)]])/$C$4)</f>
        <v/>
      </c>
      <c r="H1868" s="96" t="str">
        <f>IF(Table4[[#This Row],[Segment]]="","",IF(Table4[[#This Row],[Teynold''s Number]]&gt;4000,"TURBULENT","LAMINAR"))</f>
        <v/>
      </c>
      <c r="I1868" s="86" t="str">
        <f>IF(Table4[[#This Row],[Segment]]="","",INDEX(Data!C1865:C1879,MATCH(Table4[Material],Data!B1865:B1879,0)))</f>
        <v/>
      </c>
      <c r="J1868" s="89" t="str">
        <f>IF(Table4[[#This Row],[ε (m)]]="","",Table4[[#This Row],[ε (m)]]/(CONVERT(Table4[[#This Row],[Diameter (in)]],"in","m")))</f>
        <v/>
      </c>
      <c r="K1868" s="96" t="str">
        <f>IF(Table4[[#This Row],[Regime]]="LAMINAR",16/Table4[[#This Row],[Teynold''s Number]],"-")</f>
        <v>-</v>
      </c>
      <c r="L1868" s="86"/>
      <c r="M1868" s="97" t="str">
        <f>IF(Table4[[#This Row],[Regime]]="TURBULENT",(((-4*LOG10(Table4[[#This Row],[ε/D]]/3.7+1.256/(Table4[[#This Row],[Teynold''s Number]]*SQRT(Table4[[#This Row],[f turbulent (guess)]]))))^-1)^2),"")</f>
        <v/>
      </c>
      <c r="N1868" s="91" t="str">
        <f>IF(Table4[[#This Row],[f turbulent]]="","",Table4[[#This Row],[f turbulent (guess)]]-Table4[[#This Row],[f turbulent]])</f>
        <v/>
      </c>
      <c r="O1868" s="87">
        <f>IF(Table4[[#This Row],[Segment]]="",0,IF(C1869="",0,IF(C1869&lt;=Table4[[#This Row],[Diameter (in)]],0,1-(D1868/D1869))))</f>
        <v>0</v>
      </c>
      <c r="P1868" s="92" t="str">
        <f>IF(Table4[[#This Row],[Segment]]="","",IF(C1868&gt;C1869,"",IF(C1869="",0.55,(0.55*(1-D1869/D1868)))))</f>
        <v/>
      </c>
      <c r="Q186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68" s="92" t="str">
        <f>IF(Table4[[#This Row],[Segment]]="","",IF(Table4[[#This Row],[Kexpansion]]="","0",((Table4[[#This Row],[Velocity (m/s)]]^2)/2)*Table4[[#This Row],[Kexpansion]]))</f>
        <v/>
      </c>
      <c r="S1868" s="92" t="str">
        <f>IF(Table4[[#This Row],[Segment]]="","",IF(Table4[[#This Row],[Kcontraction]]="","0",((Table4[[#This Row],[Velocity (m/s)]]^2)/2)*Table4[[#This Row],[Kcontraction]]))</f>
        <v/>
      </c>
      <c r="T1868" s="89" t="str">
        <f>IF(Table4[[#This Row],[Segment]]="","",SUMIF($Y$7:$Y$2000,Table4[[#This Row],[Segment]],$AD$7:$AD$2000))</f>
        <v/>
      </c>
      <c r="U1868" s="95" t="str">
        <f>IF(Table4[[#This Row],[Segment]]="","",Table4[[#This Row],[Hfriction (J/kg)]]+Table4[[#This Row],[Hexpansions (J/kg)]]+Table4[[#This Row],[Hcontractions (J/kg)]]+Table4[[#This Row],[Hf (J/kg)]])</f>
        <v/>
      </c>
      <c r="V1868" s="95" t="str">
        <f>IF(Table4[[#This Row],[Segment]]="","",Table4[[#This Row],[Total Friction Loss (J/kg)]]*Table3[Density (kg/m3)])</f>
        <v/>
      </c>
      <c r="W1868" s="95" t="str">
        <f>IF(Table4[[#This Row],[Segment]]="","",Table4[[#This Row],[Total Pressure Drop (Pa)]]/1000)</f>
        <v/>
      </c>
      <c r="Y1868" s="82" t="str">
        <f>IF('Set Up'!D2091="","",'Set Up'!D2091)</f>
        <v/>
      </c>
      <c r="Z1868" s="82" t="str">
        <f>IF('Set Up'!E2091="","",'Set Up'!E2091)</f>
        <v/>
      </c>
      <c r="AA1868" s="82" t="str">
        <f>IF('Set Up'!F2091="","",'Set Up'!F2091)</f>
        <v/>
      </c>
      <c r="AB1868" s="82" t="str">
        <f>IF('Set Up'!G2091="","",'Set Up'!G2091)</f>
        <v/>
      </c>
      <c r="AC1868" s="82" t="str">
        <f t="array" ref="AC1868">IF(Y1868="","",INDEX(Data!$G$4:$G$51,MATCH(Table7[[#This Row],[Fitting]]&amp;Table7[[#This Row],[Fitting Subtype]],Data!$E$4:$E$51&amp;Data!$F$4:$F$51,0)))</f>
        <v/>
      </c>
      <c r="AD1868" s="89" t="str">
        <f>IF(Table7[[#This Row],[Segment]]="","",Table7[[#This Row],[Quantity]]*Table7[[#This Row],[Kf]]*(((INDEX(Table4[Velocity (m/s)],MATCH(Table7[[#This Row],[Segment]],Table4[Segment],0)))^2)/2))</f>
        <v/>
      </c>
      <c r="AF1868" s="82" t="str">
        <f>Table4[[#This Row],[Segment]]</f>
        <v/>
      </c>
      <c r="AG1868" s="75"/>
      <c r="AH1868" s="82" t="str">
        <f>IF(Table5[[#This Row],[Segment]]="","",AG1868-Table4[[#This Row],[Total Pressure Drop (kPa)]])</f>
        <v/>
      </c>
    </row>
    <row r="1869" spans="1:34" x14ac:dyDescent="0.25">
      <c r="A1869" s="95" t="str">
        <f>IF('Set Up'!A1866="","",'Set Up'!A1866)</f>
        <v/>
      </c>
      <c r="B1869" s="75" t="s">
        <v>81</v>
      </c>
      <c r="C1869" s="85"/>
      <c r="D1869" s="86" t="str">
        <f>IF(Table4[[#This Row],[Diameter (in)]]="","",(((CONVERT(Table4[[#This Row],[Diameter (in)]],"in","m"))/2)^2)*PI())</f>
        <v/>
      </c>
      <c r="E1869" s="87" t="str">
        <f>IF(Table4[[#This Row],[Area (m2)]]="","",$D$4/Table4[[#This Row],[Area (m2)]])</f>
        <v/>
      </c>
      <c r="F1869" s="85">
        <f t="shared" si="29"/>
        <v>4.6951999999999998</v>
      </c>
      <c r="G1869" s="88" t="str">
        <f>IF(Table4[[#This Row],[Segment]]="","",(CONVERT(Table4[[#This Row],[Diameter (in)]],"in","m")*$B$4*Table4[[#This Row],[Velocity (m/s)]])/$C$4)</f>
        <v/>
      </c>
      <c r="H1869" s="96" t="str">
        <f>IF(Table4[[#This Row],[Segment]]="","",IF(Table4[[#This Row],[Teynold''s Number]]&gt;4000,"TURBULENT","LAMINAR"))</f>
        <v/>
      </c>
      <c r="I1869" s="86" t="str">
        <f>IF(Table4[[#This Row],[Segment]]="","",INDEX(Data!C1866:C1880,MATCH(Table4[Material],Data!B1866:B1880,0)))</f>
        <v/>
      </c>
      <c r="J1869" s="89" t="str">
        <f>IF(Table4[[#This Row],[ε (m)]]="","",Table4[[#This Row],[ε (m)]]/(CONVERT(Table4[[#This Row],[Diameter (in)]],"in","m")))</f>
        <v/>
      </c>
      <c r="K1869" s="96" t="str">
        <f>IF(Table4[[#This Row],[Regime]]="LAMINAR",16/Table4[[#This Row],[Teynold''s Number]],"-")</f>
        <v>-</v>
      </c>
      <c r="L1869" s="86"/>
      <c r="M1869" s="97" t="str">
        <f>IF(Table4[[#This Row],[Regime]]="TURBULENT",(((-4*LOG10(Table4[[#This Row],[ε/D]]/3.7+1.256/(Table4[[#This Row],[Teynold''s Number]]*SQRT(Table4[[#This Row],[f turbulent (guess)]]))))^-1)^2),"")</f>
        <v/>
      </c>
      <c r="N1869" s="91" t="str">
        <f>IF(Table4[[#This Row],[f turbulent]]="","",Table4[[#This Row],[f turbulent (guess)]]-Table4[[#This Row],[f turbulent]])</f>
        <v/>
      </c>
      <c r="O1869" s="87">
        <f>IF(Table4[[#This Row],[Segment]]="",0,IF(C1870="",0,IF(C1870&lt;=Table4[[#This Row],[Diameter (in)]],0,1-(D1869/D1870))))</f>
        <v>0</v>
      </c>
      <c r="P1869" s="92" t="str">
        <f>IF(Table4[[#This Row],[Segment]]="","",IF(C1869&gt;C1870,"",IF(C1870="",0.55,(0.55*(1-D1870/D1869)))))</f>
        <v/>
      </c>
      <c r="Q186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69" s="92" t="str">
        <f>IF(Table4[[#This Row],[Segment]]="","",IF(Table4[[#This Row],[Kexpansion]]="","0",((Table4[[#This Row],[Velocity (m/s)]]^2)/2)*Table4[[#This Row],[Kexpansion]]))</f>
        <v/>
      </c>
      <c r="S1869" s="92" t="str">
        <f>IF(Table4[[#This Row],[Segment]]="","",IF(Table4[[#This Row],[Kcontraction]]="","0",((Table4[[#This Row],[Velocity (m/s)]]^2)/2)*Table4[[#This Row],[Kcontraction]]))</f>
        <v/>
      </c>
      <c r="T1869" s="89" t="str">
        <f>IF(Table4[[#This Row],[Segment]]="","",SUMIF($Y$7:$Y$2000,Table4[[#This Row],[Segment]],$AD$7:$AD$2000))</f>
        <v/>
      </c>
      <c r="U1869" s="95" t="str">
        <f>IF(Table4[[#This Row],[Segment]]="","",Table4[[#This Row],[Hfriction (J/kg)]]+Table4[[#This Row],[Hexpansions (J/kg)]]+Table4[[#This Row],[Hcontractions (J/kg)]]+Table4[[#This Row],[Hf (J/kg)]])</f>
        <v/>
      </c>
      <c r="V1869" s="95" t="str">
        <f>IF(Table4[[#This Row],[Segment]]="","",Table4[[#This Row],[Total Friction Loss (J/kg)]]*Table3[Density (kg/m3)])</f>
        <v/>
      </c>
      <c r="W1869" s="95" t="str">
        <f>IF(Table4[[#This Row],[Segment]]="","",Table4[[#This Row],[Total Pressure Drop (Pa)]]/1000)</f>
        <v/>
      </c>
      <c r="Y1869" s="82" t="str">
        <f>IF('Set Up'!D2092="","",'Set Up'!D2092)</f>
        <v/>
      </c>
      <c r="Z1869" s="82" t="str">
        <f>IF('Set Up'!E2092="","",'Set Up'!E2092)</f>
        <v/>
      </c>
      <c r="AA1869" s="82" t="str">
        <f>IF('Set Up'!F2092="","",'Set Up'!F2092)</f>
        <v/>
      </c>
      <c r="AB1869" s="82" t="str">
        <f>IF('Set Up'!G2092="","",'Set Up'!G2092)</f>
        <v/>
      </c>
      <c r="AC1869" s="82" t="str">
        <f t="array" ref="AC1869">IF(Y1869="","",INDEX(Data!$G$4:$G$51,MATCH(Table7[[#This Row],[Fitting]]&amp;Table7[[#This Row],[Fitting Subtype]],Data!$E$4:$E$51&amp;Data!$F$4:$F$51,0)))</f>
        <v/>
      </c>
      <c r="AD1869" s="89" t="str">
        <f>IF(Table7[[#This Row],[Segment]]="","",Table7[[#This Row],[Quantity]]*Table7[[#This Row],[Kf]]*(((INDEX(Table4[Velocity (m/s)],MATCH(Table7[[#This Row],[Segment]],Table4[Segment],0)))^2)/2))</f>
        <v/>
      </c>
      <c r="AF1869" s="82" t="str">
        <f>Table4[[#This Row],[Segment]]</f>
        <v/>
      </c>
      <c r="AG1869" s="75"/>
      <c r="AH1869" s="82" t="str">
        <f>IF(Table5[[#This Row],[Segment]]="","",AG1869-Table4[[#This Row],[Total Pressure Drop (kPa)]])</f>
        <v/>
      </c>
    </row>
    <row r="1870" spans="1:34" x14ac:dyDescent="0.25">
      <c r="A1870" s="95" t="str">
        <f>IF('Set Up'!A1867="","",'Set Up'!A1867)</f>
        <v/>
      </c>
      <c r="B1870" s="75" t="s">
        <v>81</v>
      </c>
      <c r="C1870" s="85"/>
      <c r="D1870" s="86" t="str">
        <f>IF(Table4[[#This Row],[Diameter (in)]]="","",(((CONVERT(Table4[[#This Row],[Diameter (in)]],"in","m"))/2)^2)*PI())</f>
        <v/>
      </c>
      <c r="E1870" s="87" t="str">
        <f>IF(Table4[[#This Row],[Area (m2)]]="","",$D$4/Table4[[#This Row],[Area (m2)]])</f>
        <v/>
      </c>
      <c r="F1870" s="85">
        <f t="shared" si="29"/>
        <v>4.6951999999999998</v>
      </c>
      <c r="G1870" s="88" t="str">
        <f>IF(Table4[[#This Row],[Segment]]="","",(CONVERT(Table4[[#This Row],[Diameter (in)]],"in","m")*$B$4*Table4[[#This Row],[Velocity (m/s)]])/$C$4)</f>
        <v/>
      </c>
      <c r="H1870" s="96" t="str">
        <f>IF(Table4[[#This Row],[Segment]]="","",IF(Table4[[#This Row],[Teynold''s Number]]&gt;4000,"TURBULENT","LAMINAR"))</f>
        <v/>
      </c>
      <c r="I1870" s="86" t="str">
        <f>IF(Table4[[#This Row],[Segment]]="","",INDEX(Data!C1867:C1881,MATCH(Table4[Material],Data!B1867:B1881,0)))</f>
        <v/>
      </c>
      <c r="J1870" s="89" t="str">
        <f>IF(Table4[[#This Row],[ε (m)]]="","",Table4[[#This Row],[ε (m)]]/(CONVERT(Table4[[#This Row],[Diameter (in)]],"in","m")))</f>
        <v/>
      </c>
      <c r="K1870" s="96" t="str">
        <f>IF(Table4[[#This Row],[Regime]]="LAMINAR",16/Table4[[#This Row],[Teynold''s Number]],"-")</f>
        <v>-</v>
      </c>
      <c r="L1870" s="86"/>
      <c r="M1870" s="97" t="str">
        <f>IF(Table4[[#This Row],[Regime]]="TURBULENT",(((-4*LOG10(Table4[[#This Row],[ε/D]]/3.7+1.256/(Table4[[#This Row],[Teynold''s Number]]*SQRT(Table4[[#This Row],[f turbulent (guess)]]))))^-1)^2),"")</f>
        <v/>
      </c>
      <c r="N1870" s="91" t="str">
        <f>IF(Table4[[#This Row],[f turbulent]]="","",Table4[[#This Row],[f turbulent (guess)]]-Table4[[#This Row],[f turbulent]])</f>
        <v/>
      </c>
      <c r="O1870" s="87">
        <f>IF(Table4[[#This Row],[Segment]]="",0,IF(C1871="",0,IF(C1871&lt;=Table4[[#This Row],[Diameter (in)]],0,1-(D1870/D1871))))</f>
        <v>0</v>
      </c>
      <c r="P1870" s="92" t="str">
        <f>IF(Table4[[#This Row],[Segment]]="","",IF(C1870&gt;C1871,"",IF(C1871="",0.55,(0.55*(1-D1871/D1870)))))</f>
        <v/>
      </c>
      <c r="Q187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70" s="92" t="str">
        <f>IF(Table4[[#This Row],[Segment]]="","",IF(Table4[[#This Row],[Kexpansion]]="","0",((Table4[[#This Row],[Velocity (m/s)]]^2)/2)*Table4[[#This Row],[Kexpansion]]))</f>
        <v/>
      </c>
      <c r="S1870" s="92" t="str">
        <f>IF(Table4[[#This Row],[Segment]]="","",IF(Table4[[#This Row],[Kcontraction]]="","0",((Table4[[#This Row],[Velocity (m/s)]]^2)/2)*Table4[[#This Row],[Kcontraction]]))</f>
        <v/>
      </c>
      <c r="T1870" s="89" t="str">
        <f>IF(Table4[[#This Row],[Segment]]="","",SUMIF($Y$7:$Y$2000,Table4[[#This Row],[Segment]],$AD$7:$AD$2000))</f>
        <v/>
      </c>
      <c r="U1870" s="95" t="str">
        <f>IF(Table4[[#This Row],[Segment]]="","",Table4[[#This Row],[Hfriction (J/kg)]]+Table4[[#This Row],[Hexpansions (J/kg)]]+Table4[[#This Row],[Hcontractions (J/kg)]]+Table4[[#This Row],[Hf (J/kg)]])</f>
        <v/>
      </c>
      <c r="V1870" s="95" t="str">
        <f>IF(Table4[[#This Row],[Segment]]="","",Table4[[#This Row],[Total Friction Loss (J/kg)]]*Table3[Density (kg/m3)])</f>
        <v/>
      </c>
      <c r="W1870" s="95" t="str">
        <f>IF(Table4[[#This Row],[Segment]]="","",Table4[[#This Row],[Total Pressure Drop (Pa)]]/1000)</f>
        <v/>
      </c>
      <c r="Y1870" s="82" t="str">
        <f>IF('Set Up'!D2093="","",'Set Up'!D2093)</f>
        <v/>
      </c>
      <c r="Z1870" s="82" t="str">
        <f>IF('Set Up'!E2093="","",'Set Up'!E2093)</f>
        <v/>
      </c>
      <c r="AA1870" s="82" t="str">
        <f>IF('Set Up'!F2093="","",'Set Up'!F2093)</f>
        <v/>
      </c>
      <c r="AB1870" s="82" t="str">
        <f>IF('Set Up'!G2093="","",'Set Up'!G2093)</f>
        <v/>
      </c>
      <c r="AC1870" s="82" t="str">
        <f t="array" ref="AC1870">IF(Y1870="","",INDEX(Data!$G$4:$G$51,MATCH(Table7[[#This Row],[Fitting]]&amp;Table7[[#This Row],[Fitting Subtype]],Data!$E$4:$E$51&amp;Data!$F$4:$F$51,0)))</f>
        <v/>
      </c>
      <c r="AD1870" s="89" t="str">
        <f>IF(Table7[[#This Row],[Segment]]="","",Table7[[#This Row],[Quantity]]*Table7[[#This Row],[Kf]]*(((INDEX(Table4[Velocity (m/s)],MATCH(Table7[[#This Row],[Segment]],Table4[Segment],0)))^2)/2))</f>
        <v/>
      </c>
      <c r="AF1870" s="82" t="str">
        <f>Table4[[#This Row],[Segment]]</f>
        <v/>
      </c>
      <c r="AG1870" s="75"/>
      <c r="AH1870" s="82" t="str">
        <f>IF(Table5[[#This Row],[Segment]]="","",AG1870-Table4[[#This Row],[Total Pressure Drop (kPa)]])</f>
        <v/>
      </c>
    </row>
    <row r="1871" spans="1:34" x14ac:dyDescent="0.25">
      <c r="A1871" s="95" t="str">
        <f>IF('Set Up'!A1868="","",'Set Up'!A1868)</f>
        <v/>
      </c>
      <c r="B1871" s="75" t="s">
        <v>81</v>
      </c>
      <c r="C1871" s="85"/>
      <c r="D1871" s="86" t="str">
        <f>IF(Table4[[#This Row],[Diameter (in)]]="","",(((CONVERT(Table4[[#This Row],[Diameter (in)]],"in","m"))/2)^2)*PI())</f>
        <v/>
      </c>
      <c r="E1871" s="87" t="str">
        <f>IF(Table4[[#This Row],[Area (m2)]]="","",$D$4/Table4[[#This Row],[Area (m2)]])</f>
        <v/>
      </c>
      <c r="F1871" s="85">
        <f t="shared" si="29"/>
        <v>4.6951999999999998</v>
      </c>
      <c r="G1871" s="88" t="str">
        <f>IF(Table4[[#This Row],[Segment]]="","",(CONVERT(Table4[[#This Row],[Diameter (in)]],"in","m")*$B$4*Table4[[#This Row],[Velocity (m/s)]])/$C$4)</f>
        <v/>
      </c>
      <c r="H1871" s="96" t="str">
        <f>IF(Table4[[#This Row],[Segment]]="","",IF(Table4[[#This Row],[Teynold''s Number]]&gt;4000,"TURBULENT","LAMINAR"))</f>
        <v/>
      </c>
      <c r="I1871" s="86" t="str">
        <f>IF(Table4[[#This Row],[Segment]]="","",INDEX(Data!C1868:C1882,MATCH(Table4[Material],Data!B1868:B1882,0)))</f>
        <v/>
      </c>
      <c r="J1871" s="89" t="str">
        <f>IF(Table4[[#This Row],[ε (m)]]="","",Table4[[#This Row],[ε (m)]]/(CONVERT(Table4[[#This Row],[Diameter (in)]],"in","m")))</f>
        <v/>
      </c>
      <c r="K1871" s="96" t="str">
        <f>IF(Table4[[#This Row],[Regime]]="LAMINAR",16/Table4[[#This Row],[Teynold''s Number]],"-")</f>
        <v>-</v>
      </c>
      <c r="L1871" s="86"/>
      <c r="M1871" s="97" t="str">
        <f>IF(Table4[[#This Row],[Regime]]="TURBULENT",(((-4*LOG10(Table4[[#This Row],[ε/D]]/3.7+1.256/(Table4[[#This Row],[Teynold''s Number]]*SQRT(Table4[[#This Row],[f turbulent (guess)]]))))^-1)^2),"")</f>
        <v/>
      </c>
      <c r="N1871" s="91" t="str">
        <f>IF(Table4[[#This Row],[f turbulent]]="","",Table4[[#This Row],[f turbulent (guess)]]-Table4[[#This Row],[f turbulent]])</f>
        <v/>
      </c>
      <c r="O1871" s="87">
        <f>IF(Table4[[#This Row],[Segment]]="",0,IF(C1872="",0,IF(C1872&lt;=Table4[[#This Row],[Diameter (in)]],0,1-(D1871/D1872))))</f>
        <v>0</v>
      </c>
      <c r="P1871" s="92" t="str">
        <f>IF(Table4[[#This Row],[Segment]]="","",IF(C1871&gt;C1872,"",IF(C1872="",0.55,(0.55*(1-D1872/D1871)))))</f>
        <v/>
      </c>
      <c r="Q187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71" s="92" t="str">
        <f>IF(Table4[[#This Row],[Segment]]="","",IF(Table4[[#This Row],[Kexpansion]]="","0",((Table4[[#This Row],[Velocity (m/s)]]^2)/2)*Table4[[#This Row],[Kexpansion]]))</f>
        <v/>
      </c>
      <c r="S1871" s="92" t="str">
        <f>IF(Table4[[#This Row],[Segment]]="","",IF(Table4[[#This Row],[Kcontraction]]="","0",((Table4[[#This Row],[Velocity (m/s)]]^2)/2)*Table4[[#This Row],[Kcontraction]]))</f>
        <v/>
      </c>
      <c r="T1871" s="89" t="str">
        <f>IF(Table4[[#This Row],[Segment]]="","",SUMIF($Y$7:$Y$2000,Table4[[#This Row],[Segment]],$AD$7:$AD$2000))</f>
        <v/>
      </c>
      <c r="U1871" s="95" t="str">
        <f>IF(Table4[[#This Row],[Segment]]="","",Table4[[#This Row],[Hfriction (J/kg)]]+Table4[[#This Row],[Hexpansions (J/kg)]]+Table4[[#This Row],[Hcontractions (J/kg)]]+Table4[[#This Row],[Hf (J/kg)]])</f>
        <v/>
      </c>
      <c r="V1871" s="95" t="str">
        <f>IF(Table4[[#This Row],[Segment]]="","",Table4[[#This Row],[Total Friction Loss (J/kg)]]*Table3[Density (kg/m3)])</f>
        <v/>
      </c>
      <c r="W1871" s="95" t="str">
        <f>IF(Table4[[#This Row],[Segment]]="","",Table4[[#This Row],[Total Pressure Drop (Pa)]]/1000)</f>
        <v/>
      </c>
      <c r="Y1871" s="82" t="str">
        <f>IF('Set Up'!D2094="","",'Set Up'!D2094)</f>
        <v/>
      </c>
      <c r="Z1871" s="82" t="str">
        <f>IF('Set Up'!E2094="","",'Set Up'!E2094)</f>
        <v/>
      </c>
      <c r="AA1871" s="82" t="str">
        <f>IF('Set Up'!F2094="","",'Set Up'!F2094)</f>
        <v/>
      </c>
      <c r="AB1871" s="82" t="str">
        <f>IF('Set Up'!G2094="","",'Set Up'!G2094)</f>
        <v/>
      </c>
      <c r="AC1871" s="82" t="str">
        <f t="array" ref="AC1871">IF(Y1871="","",INDEX(Data!$G$4:$G$51,MATCH(Table7[[#This Row],[Fitting]]&amp;Table7[[#This Row],[Fitting Subtype]],Data!$E$4:$E$51&amp;Data!$F$4:$F$51,0)))</f>
        <v/>
      </c>
      <c r="AD1871" s="89" t="str">
        <f>IF(Table7[[#This Row],[Segment]]="","",Table7[[#This Row],[Quantity]]*Table7[[#This Row],[Kf]]*(((INDEX(Table4[Velocity (m/s)],MATCH(Table7[[#This Row],[Segment]],Table4[Segment],0)))^2)/2))</f>
        <v/>
      </c>
      <c r="AF1871" s="82" t="str">
        <f>Table4[[#This Row],[Segment]]</f>
        <v/>
      </c>
      <c r="AG1871" s="75"/>
      <c r="AH1871" s="82" t="str">
        <f>IF(Table5[[#This Row],[Segment]]="","",AG1871-Table4[[#This Row],[Total Pressure Drop (kPa)]])</f>
        <v/>
      </c>
    </row>
    <row r="1872" spans="1:34" x14ac:dyDescent="0.25">
      <c r="A1872" s="95" t="str">
        <f>IF('Set Up'!A1869="","",'Set Up'!A1869)</f>
        <v/>
      </c>
      <c r="B1872" s="75" t="s">
        <v>81</v>
      </c>
      <c r="C1872" s="85"/>
      <c r="D1872" s="86" t="str">
        <f>IF(Table4[[#This Row],[Diameter (in)]]="","",(((CONVERT(Table4[[#This Row],[Diameter (in)]],"in","m"))/2)^2)*PI())</f>
        <v/>
      </c>
      <c r="E1872" s="87" t="str">
        <f>IF(Table4[[#This Row],[Area (m2)]]="","",$D$4/Table4[[#This Row],[Area (m2)]])</f>
        <v/>
      </c>
      <c r="F1872" s="85">
        <f t="shared" si="29"/>
        <v>4.6951999999999998</v>
      </c>
      <c r="G1872" s="88" t="str">
        <f>IF(Table4[[#This Row],[Segment]]="","",(CONVERT(Table4[[#This Row],[Diameter (in)]],"in","m")*$B$4*Table4[[#This Row],[Velocity (m/s)]])/$C$4)</f>
        <v/>
      </c>
      <c r="H1872" s="96" t="str">
        <f>IF(Table4[[#This Row],[Segment]]="","",IF(Table4[[#This Row],[Teynold''s Number]]&gt;4000,"TURBULENT","LAMINAR"))</f>
        <v/>
      </c>
      <c r="I1872" s="86" t="str">
        <f>IF(Table4[[#This Row],[Segment]]="","",INDEX(Data!C1869:C1883,MATCH(Table4[Material],Data!B1869:B1883,0)))</f>
        <v/>
      </c>
      <c r="J1872" s="89" t="str">
        <f>IF(Table4[[#This Row],[ε (m)]]="","",Table4[[#This Row],[ε (m)]]/(CONVERT(Table4[[#This Row],[Diameter (in)]],"in","m")))</f>
        <v/>
      </c>
      <c r="K1872" s="96" t="str">
        <f>IF(Table4[[#This Row],[Regime]]="LAMINAR",16/Table4[[#This Row],[Teynold''s Number]],"-")</f>
        <v>-</v>
      </c>
      <c r="L1872" s="86"/>
      <c r="M1872" s="97" t="str">
        <f>IF(Table4[[#This Row],[Regime]]="TURBULENT",(((-4*LOG10(Table4[[#This Row],[ε/D]]/3.7+1.256/(Table4[[#This Row],[Teynold''s Number]]*SQRT(Table4[[#This Row],[f turbulent (guess)]]))))^-1)^2),"")</f>
        <v/>
      </c>
      <c r="N1872" s="91" t="str">
        <f>IF(Table4[[#This Row],[f turbulent]]="","",Table4[[#This Row],[f turbulent (guess)]]-Table4[[#This Row],[f turbulent]])</f>
        <v/>
      </c>
      <c r="O1872" s="87">
        <f>IF(Table4[[#This Row],[Segment]]="",0,IF(C1873="",0,IF(C1873&lt;=Table4[[#This Row],[Diameter (in)]],0,1-(D1872/D1873))))</f>
        <v>0</v>
      </c>
      <c r="P1872" s="92" t="str">
        <f>IF(Table4[[#This Row],[Segment]]="","",IF(C1872&gt;C1873,"",IF(C1873="",0.55,(0.55*(1-D1873/D1872)))))</f>
        <v/>
      </c>
      <c r="Q187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72" s="92" t="str">
        <f>IF(Table4[[#This Row],[Segment]]="","",IF(Table4[[#This Row],[Kexpansion]]="","0",((Table4[[#This Row],[Velocity (m/s)]]^2)/2)*Table4[[#This Row],[Kexpansion]]))</f>
        <v/>
      </c>
      <c r="S1872" s="92" t="str">
        <f>IF(Table4[[#This Row],[Segment]]="","",IF(Table4[[#This Row],[Kcontraction]]="","0",((Table4[[#This Row],[Velocity (m/s)]]^2)/2)*Table4[[#This Row],[Kcontraction]]))</f>
        <v/>
      </c>
      <c r="T1872" s="89" t="str">
        <f>IF(Table4[[#This Row],[Segment]]="","",SUMIF($Y$7:$Y$2000,Table4[[#This Row],[Segment]],$AD$7:$AD$2000))</f>
        <v/>
      </c>
      <c r="U1872" s="95" t="str">
        <f>IF(Table4[[#This Row],[Segment]]="","",Table4[[#This Row],[Hfriction (J/kg)]]+Table4[[#This Row],[Hexpansions (J/kg)]]+Table4[[#This Row],[Hcontractions (J/kg)]]+Table4[[#This Row],[Hf (J/kg)]])</f>
        <v/>
      </c>
      <c r="V1872" s="95" t="str">
        <f>IF(Table4[[#This Row],[Segment]]="","",Table4[[#This Row],[Total Friction Loss (J/kg)]]*Table3[Density (kg/m3)])</f>
        <v/>
      </c>
      <c r="W1872" s="95" t="str">
        <f>IF(Table4[[#This Row],[Segment]]="","",Table4[[#This Row],[Total Pressure Drop (Pa)]]/1000)</f>
        <v/>
      </c>
      <c r="Y1872" s="82" t="str">
        <f>IF('Set Up'!D2095="","",'Set Up'!D2095)</f>
        <v/>
      </c>
      <c r="Z1872" s="82" t="str">
        <f>IF('Set Up'!E2095="","",'Set Up'!E2095)</f>
        <v/>
      </c>
      <c r="AA1872" s="82" t="str">
        <f>IF('Set Up'!F2095="","",'Set Up'!F2095)</f>
        <v/>
      </c>
      <c r="AB1872" s="82" t="str">
        <f>IF('Set Up'!G2095="","",'Set Up'!G2095)</f>
        <v/>
      </c>
      <c r="AC1872" s="82" t="str">
        <f t="array" ref="AC1872">IF(Y1872="","",INDEX(Data!$G$4:$G$51,MATCH(Table7[[#This Row],[Fitting]]&amp;Table7[[#This Row],[Fitting Subtype]],Data!$E$4:$E$51&amp;Data!$F$4:$F$51,0)))</f>
        <v/>
      </c>
      <c r="AD1872" s="89" t="str">
        <f>IF(Table7[[#This Row],[Segment]]="","",Table7[[#This Row],[Quantity]]*Table7[[#This Row],[Kf]]*(((INDEX(Table4[Velocity (m/s)],MATCH(Table7[[#This Row],[Segment]],Table4[Segment],0)))^2)/2))</f>
        <v/>
      </c>
      <c r="AF1872" s="82" t="str">
        <f>Table4[[#This Row],[Segment]]</f>
        <v/>
      </c>
      <c r="AG1872" s="75"/>
      <c r="AH1872" s="82" t="str">
        <f>IF(Table5[[#This Row],[Segment]]="","",AG1872-Table4[[#This Row],[Total Pressure Drop (kPa)]])</f>
        <v/>
      </c>
    </row>
    <row r="1873" spans="1:34" x14ac:dyDescent="0.25">
      <c r="A1873" s="95" t="str">
        <f>IF('Set Up'!A1870="","",'Set Up'!A1870)</f>
        <v/>
      </c>
      <c r="B1873" s="75" t="s">
        <v>81</v>
      </c>
      <c r="C1873" s="85"/>
      <c r="D1873" s="86" t="str">
        <f>IF(Table4[[#This Row],[Diameter (in)]]="","",(((CONVERT(Table4[[#This Row],[Diameter (in)]],"in","m"))/2)^2)*PI())</f>
        <v/>
      </c>
      <c r="E1873" s="87" t="str">
        <f>IF(Table4[[#This Row],[Area (m2)]]="","",$D$4/Table4[[#This Row],[Area (m2)]])</f>
        <v/>
      </c>
      <c r="F1873" s="85">
        <f t="shared" si="29"/>
        <v>4.6951999999999998</v>
      </c>
      <c r="G1873" s="88" t="str">
        <f>IF(Table4[[#This Row],[Segment]]="","",(CONVERT(Table4[[#This Row],[Diameter (in)]],"in","m")*$B$4*Table4[[#This Row],[Velocity (m/s)]])/$C$4)</f>
        <v/>
      </c>
      <c r="H1873" s="96" t="str">
        <f>IF(Table4[[#This Row],[Segment]]="","",IF(Table4[[#This Row],[Teynold''s Number]]&gt;4000,"TURBULENT","LAMINAR"))</f>
        <v/>
      </c>
      <c r="I1873" s="86" t="str">
        <f>IF(Table4[[#This Row],[Segment]]="","",INDEX(Data!C1870:C1884,MATCH(Table4[Material],Data!B1870:B1884,0)))</f>
        <v/>
      </c>
      <c r="J1873" s="89" t="str">
        <f>IF(Table4[[#This Row],[ε (m)]]="","",Table4[[#This Row],[ε (m)]]/(CONVERT(Table4[[#This Row],[Diameter (in)]],"in","m")))</f>
        <v/>
      </c>
      <c r="K1873" s="96" t="str">
        <f>IF(Table4[[#This Row],[Regime]]="LAMINAR",16/Table4[[#This Row],[Teynold''s Number]],"-")</f>
        <v>-</v>
      </c>
      <c r="L1873" s="86"/>
      <c r="M1873" s="97" t="str">
        <f>IF(Table4[[#This Row],[Regime]]="TURBULENT",(((-4*LOG10(Table4[[#This Row],[ε/D]]/3.7+1.256/(Table4[[#This Row],[Teynold''s Number]]*SQRT(Table4[[#This Row],[f turbulent (guess)]]))))^-1)^2),"")</f>
        <v/>
      </c>
      <c r="N1873" s="91" t="str">
        <f>IF(Table4[[#This Row],[f turbulent]]="","",Table4[[#This Row],[f turbulent (guess)]]-Table4[[#This Row],[f turbulent]])</f>
        <v/>
      </c>
      <c r="O1873" s="87">
        <f>IF(Table4[[#This Row],[Segment]]="",0,IF(C1874="",0,IF(C1874&lt;=Table4[[#This Row],[Diameter (in)]],0,1-(D1873/D1874))))</f>
        <v>0</v>
      </c>
      <c r="P1873" s="92" t="str">
        <f>IF(Table4[[#This Row],[Segment]]="","",IF(C1873&gt;C1874,"",IF(C1874="",0.55,(0.55*(1-D1874/D1873)))))</f>
        <v/>
      </c>
      <c r="Q187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73" s="92" t="str">
        <f>IF(Table4[[#This Row],[Segment]]="","",IF(Table4[[#This Row],[Kexpansion]]="","0",((Table4[[#This Row],[Velocity (m/s)]]^2)/2)*Table4[[#This Row],[Kexpansion]]))</f>
        <v/>
      </c>
      <c r="S1873" s="92" t="str">
        <f>IF(Table4[[#This Row],[Segment]]="","",IF(Table4[[#This Row],[Kcontraction]]="","0",((Table4[[#This Row],[Velocity (m/s)]]^2)/2)*Table4[[#This Row],[Kcontraction]]))</f>
        <v/>
      </c>
      <c r="T1873" s="89" t="str">
        <f>IF(Table4[[#This Row],[Segment]]="","",SUMIF($Y$7:$Y$2000,Table4[[#This Row],[Segment]],$AD$7:$AD$2000))</f>
        <v/>
      </c>
      <c r="U1873" s="95" t="str">
        <f>IF(Table4[[#This Row],[Segment]]="","",Table4[[#This Row],[Hfriction (J/kg)]]+Table4[[#This Row],[Hexpansions (J/kg)]]+Table4[[#This Row],[Hcontractions (J/kg)]]+Table4[[#This Row],[Hf (J/kg)]])</f>
        <v/>
      </c>
      <c r="V1873" s="95" t="str">
        <f>IF(Table4[[#This Row],[Segment]]="","",Table4[[#This Row],[Total Friction Loss (J/kg)]]*Table3[Density (kg/m3)])</f>
        <v/>
      </c>
      <c r="W1873" s="95" t="str">
        <f>IF(Table4[[#This Row],[Segment]]="","",Table4[[#This Row],[Total Pressure Drop (Pa)]]/1000)</f>
        <v/>
      </c>
      <c r="Y1873" s="82" t="str">
        <f>IF('Set Up'!D2096="","",'Set Up'!D2096)</f>
        <v/>
      </c>
      <c r="Z1873" s="82" t="str">
        <f>IF('Set Up'!E2096="","",'Set Up'!E2096)</f>
        <v/>
      </c>
      <c r="AA1873" s="82" t="str">
        <f>IF('Set Up'!F2096="","",'Set Up'!F2096)</f>
        <v/>
      </c>
      <c r="AB1873" s="82" t="str">
        <f>IF('Set Up'!G2096="","",'Set Up'!G2096)</f>
        <v/>
      </c>
      <c r="AC1873" s="82" t="str">
        <f t="array" ref="AC1873">IF(Y1873="","",INDEX(Data!$G$4:$G$51,MATCH(Table7[[#This Row],[Fitting]]&amp;Table7[[#This Row],[Fitting Subtype]],Data!$E$4:$E$51&amp;Data!$F$4:$F$51,0)))</f>
        <v/>
      </c>
      <c r="AD1873" s="89" t="str">
        <f>IF(Table7[[#This Row],[Segment]]="","",Table7[[#This Row],[Quantity]]*Table7[[#This Row],[Kf]]*(((INDEX(Table4[Velocity (m/s)],MATCH(Table7[[#This Row],[Segment]],Table4[Segment],0)))^2)/2))</f>
        <v/>
      </c>
      <c r="AF1873" s="82" t="str">
        <f>Table4[[#This Row],[Segment]]</f>
        <v/>
      </c>
      <c r="AG1873" s="75"/>
      <c r="AH1873" s="82" t="str">
        <f>IF(Table5[[#This Row],[Segment]]="","",AG1873-Table4[[#This Row],[Total Pressure Drop (kPa)]])</f>
        <v/>
      </c>
    </row>
    <row r="1874" spans="1:34" x14ac:dyDescent="0.25">
      <c r="A1874" s="95" t="str">
        <f>IF('Set Up'!A1871="","",'Set Up'!A1871)</f>
        <v/>
      </c>
      <c r="B1874" s="75" t="s">
        <v>81</v>
      </c>
      <c r="C1874" s="85"/>
      <c r="D1874" s="86" t="str">
        <f>IF(Table4[[#This Row],[Diameter (in)]]="","",(((CONVERT(Table4[[#This Row],[Diameter (in)]],"in","m"))/2)^2)*PI())</f>
        <v/>
      </c>
      <c r="E1874" s="87" t="str">
        <f>IF(Table4[[#This Row],[Area (m2)]]="","",$D$4/Table4[[#This Row],[Area (m2)]])</f>
        <v/>
      </c>
      <c r="F1874" s="85">
        <f t="shared" si="29"/>
        <v>4.6951999999999998</v>
      </c>
      <c r="G1874" s="88" t="str">
        <f>IF(Table4[[#This Row],[Segment]]="","",(CONVERT(Table4[[#This Row],[Diameter (in)]],"in","m")*$B$4*Table4[[#This Row],[Velocity (m/s)]])/$C$4)</f>
        <v/>
      </c>
      <c r="H1874" s="96" t="str">
        <f>IF(Table4[[#This Row],[Segment]]="","",IF(Table4[[#This Row],[Teynold''s Number]]&gt;4000,"TURBULENT","LAMINAR"))</f>
        <v/>
      </c>
      <c r="I1874" s="86" t="str">
        <f>IF(Table4[[#This Row],[Segment]]="","",INDEX(Data!C1871:C1885,MATCH(Table4[Material],Data!B1871:B1885,0)))</f>
        <v/>
      </c>
      <c r="J1874" s="89" t="str">
        <f>IF(Table4[[#This Row],[ε (m)]]="","",Table4[[#This Row],[ε (m)]]/(CONVERT(Table4[[#This Row],[Diameter (in)]],"in","m")))</f>
        <v/>
      </c>
      <c r="K1874" s="96" t="str">
        <f>IF(Table4[[#This Row],[Regime]]="LAMINAR",16/Table4[[#This Row],[Teynold''s Number]],"-")</f>
        <v>-</v>
      </c>
      <c r="L1874" s="86"/>
      <c r="M1874" s="97" t="str">
        <f>IF(Table4[[#This Row],[Regime]]="TURBULENT",(((-4*LOG10(Table4[[#This Row],[ε/D]]/3.7+1.256/(Table4[[#This Row],[Teynold''s Number]]*SQRT(Table4[[#This Row],[f turbulent (guess)]]))))^-1)^2),"")</f>
        <v/>
      </c>
      <c r="N1874" s="91" t="str">
        <f>IF(Table4[[#This Row],[f turbulent]]="","",Table4[[#This Row],[f turbulent (guess)]]-Table4[[#This Row],[f turbulent]])</f>
        <v/>
      </c>
      <c r="O1874" s="87">
        <f>IF(Table4[[#This Row],[Segment]]="",0,IF(C1875="",0,IF(C1875&lt;=Table4[[#This Row],[Diameter (in)]],0,1-(D1874/D1875))))</f>
        <v>0</v>
      </c>
      <c r="P1874" s="92" t="str">
        <f>IF(Table4[[#This Row],[Segment]]="","",IF(C1874&gt;C1875,"",IF(C1875="",0.55,(0.55*(1-D1875/D1874)))))</f>
        <v/>
      </c>
      <c r="Q187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74" s="92" t="str">
        <f>IF(Table4[[#This Row],[Segment]]="","",IF(Table4[[#This Row],[Kexpansion]]="","0",((Table4[[#This Row],[Velocity (m/s)]]^2)/2)*Table4[[#This Row],[Kexpansion]]))</f>
        <v/>
      </c>
      <c r="S1874" s="92" t="str">
        <f>IF(Table4[[#This Row],[Segment]]="","",IF(Table4[[#This Row],[Kcontraction]]="","0",((Table4[[#This Row],[Velocity (m/s)]]^2)/2)*Table4[[#This Row],[Kcontraction]]))</f>
        <v/>
      </c>
      <c r="T1874" s="89" t="str">
        <f>IF(Table4[[#This Row],[Segment]]="","",SUMIF($Y$7:$Y$2000,Table4[[#This Row],[Segment]],$AD$7:$AD$2000))</f>
        <v/>
      </c>
      <c r="U1874" s="95" t="str">
        <f>IF(Table4[[#This Row],[Segment]]="","",Table4[[#This Row],[Hfriction (J/kg)]]+Table4[[#This Row],[Hexpansions (J/kg)]]+Table4[[#This Row],[Hcontractions (J/kg)]]+Table4[[#This Row],[Hf (J/kg)]])</f>
        <v/>
      </c>
      <c r="V1874" s="95" t="str">
        <f>IF(Table4[[#This Row],[Segment]]="","",Table4[[#This Row],[Total Friction Loss (J/kg)]]*Table3[Density (kg/m3)])</f>
        <v/>
      </c>
      <c r="W1874" s="95" t="str">
        <f>IF(Table4[[#This Row],[Segment]]="","",Table4[[#This Row],[Total Pressure Drop (Pa)]]/1000)</f>
        <v/>
      </c>
      <c r="Y1874" s="82" t="str">
        <f>IF('Set Up'!D2097="","",'Set Up'!D2097)</f>
        <v/>
      </c>
      <c r="Z1874" s="82" t="str">
        <f>IF('Set Up'!E2097="","",'Set Up'!E2097)</f>
        <v/>
      </c>
      <c r="AA1874" s="82" t="str">
        <f>IF('Set Up'!F2097="","",'Set Up'!F2097)</f>
        <v/>
      </c>
      <c r="AB1874" s="82" t="str">
        <f>IF('Set Up'!G2097="","",'Set Up'!G2097)</f>
        <v/>
      </c>
      <c r="AC1874" s="82" t="str">
        <f t="array" ref="AC1874">IF(Y1874="","",INDEX(Data!$G$4:$G$51,MATCH(Table7[[#This Row],[Fitting]]&amp;Table7[[#This Row],[Fitting Subtype]],Data!$E$4:$E$51&amp;Data!$F$4:$F$51,0)))</f>
        <v/>
      </c>
      <c r="AD1874" s="89" t="str">
        <f>IF(Table7[[#This Row],[Segment]]="","",Table7[[#This Row],[Quantity]]*Table7[[#This Row],[Kf]]*(((INDEX(Table4[Velocity (m/s)],MATCH(Table7[[#This Row],[Segment]],Table4[Segment],0)))^2)/2))</f>
        <v/>
      </c>
      <c r="AF1874" s="82" t="str">
        <f>Table4[[#This Row],[Segment]]</f>
        <v/>
      </c>
      <c r="AG1874" s="75"/>
      <c r="AH1874" s="82" t="str">
        <f>IF(Table5[[#This Row],[Segment]]="","",AG1874-Table4[[#This Row],[Total Pressure Drop (kPa)]])</f>
        <v/>
      </c>
    </row>
    <row r="1875" spans="1:34" x14ac:dyDescent="0.25">
      <c r="A1875" s="95" t="str">
        <f>IF('Set Up'!A1872="","",'Set Up'!A1872)</f>
        <v/>
      </c>
      <c r="B1875" s="75" t="s">
        <v>81</v>
      </c>
      <c r="C1875" s="85"/>
      <c r="D1875" s="86" t="str">
        <f>IF(Table4[[#This Row],[Diameter (in)]]="","",(((CONVERT(Table4[[#This Row],[Diameter (in)]],"in","m"))/2)^2)*PI())</f>
        <v/>
      </c>
      <c r="E1875" s="87" t="str">
        <f>IF(Table4[[#This Row],[Area (m2)]]="","",$D$4/Table4[[#This Row],[Area (m2)]])</f>
        <v/>
      </c>
      <c r="F1875" s="85">
        <f t="shared" si="29"/>
        <v>4.6951999999999998</v>
      </c>
      <c r="G1875" s="88" t="str">
        <f>IF(Table4[[#This Row],[Segment]]="","",(CONVERT(Table4[[#This Row],[Diameter (in)]],"in","m")*$B$4*Table4[[#This Row],[Velocity (m/s)]])/$C$4)</f>
        <v/>
      </c>
      <c r="H1875" s="96" t="str">
        <f>IF(Table4[[#This Row],[Segment]]="","",IF(Table4[[#This Row],[Teynold''s Number]]&gt;4000,"TURBULENT","LAMINAR"))</f>
        <v/>
      </c>
      <c r="I1875" s="86" t="str">
        <f>IF(Table4[[#This Row],[Segment]]="","",INDEX(Data!C1872:C1886,MATCH(Table4[Material],Data!B1872:B1886,0)))</f>
        <v/>
      </c>
      <c r="J1875" s="89" t="str">
        <f>IF(Table4[[#This Row],[ε (m)]]="","",Table4[[#This Row],[ε (m)]]/(CONVERT(Table4[[#This Row],[Diameter (in)]],"in","m")))</f>
        <v/>
      </c>
      <c r="K1875" s="96" t="str">
        <f>IF(Table4[[#This Row],[Regime]]="LAMINAR",16/Table4[[#This Row],[Teynold''s Number]],"-")</f>
        <v>-</v>
      </c>
      <c r="L1875" s="86"/>
      <c r="M1875" s="97" t="str">
        <f>IF(Table4[[#This Row],[Regime]]="TURBULENT",(((-4*LOG10(Table4[[#This Row],[ε/D]]/3.7+1.256/(Table4[[#This Row],[Teynold''s Number]]*SQRT(Table4[[#This Row],[f turbulent (guess)]]))))^-1)^2),"")</f>
        <v/>
      </c>
      <c r="N1875" s="91" t="str">
        <f>IF(Table4[[#This Row],[f turbulent]]="","",Table4[[#This Row],[f turbulent (guess)]]-Table4[[#This Row],[f turbulent]])</f>
        <v/>
      </c>
      <c r="O1875" s="87">
        <f>IF(Table4[[#This Row],[Segment]]="",0,IF(C1876="",0,IF(C1876&lt;=Table4[[#This Row],[Diameter (in)]],0,1-(D1875/D1876))))</f>
        <v>0</v>
      </c>
      <c r="P1875" s="92" t="str">
        <f>IF(Table4[[#This Row],[Segment]]="","",IF(C1875&gt;C1876,"",IF(C1876="",0.55,(0.55*(1-D1876/D1875)))))</f>
        <v/>
      </c>
      <c r="Q187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75" s="92" t="str">
        <f>IF(Table4[[#This Row],[Segment]]="","",IF(Table4[[#This Row],[Kexpansion]]="","0",((Table4[[#This Row],[Velocity (m/s)]]^2)/2)*Table4[[#This Row],[Kexpansion]]))</f>
        <v/>
      </c>
      <c r="S1875" s="92" t="str">
        <f>IF(Table4[[#This Row],[Segment]]="","",IF(Table4[[#This Row],[Kcontraction]]="","0",((Table4[[#This Row],[Velocity (m/s)]]^2)/2)*Table4[[#This Row],[Kcontraction]]))</f>
        <v/>
      </c>
      <c r="T1875" s="89" t="str">
        <f>IF(Table4[[#This Row],[Segment]]="","",SUMIF($Y$7:$Y$2000,Table4[[#This Row],[Segment]],$AD$7:$AD$2000))</f>
        <v/>
      </c>
      <c r="U1875" s="95" t="str">
        <f>IF(Table4[[#This Row],[Segment]]="","",Table4[[#This Row],[Hfriction (J/kg)]]+Table4[[#This Row],[Hexpansions (J/kg)]]+Table4[[#This Row],[Hcontractions (J/kg)]]+Table4[[#This Row],[Hf (J/kg)]])</f>
        <v/>
      </c>
      <c r="V1875" s="95" t="str">
        <f>IF(Table4[[#This Row],[Segment]]="","",Table4[[#This Row],[Total Friction Loss (J/kg)]]*Table3[Density (kg/m3)])</f>
        <v/>
      </c>
      <c r="W1875" s="95" t="str">
        <f>IF(Table4[[#This Row],[Segment]]="","",Table4[[#This Row],[Total Pressure Drop (Pa)]]/1000)</f>
        <v/>
      </c>
      <c r="Y1875" s="82" t="str">
        <f>IF('Set Up'!D2098="","",'Set Up'!D2098)</f>
        <v/>
      </c>
      <c r="Z1875" s="82" t="str">
        <f>IF('Set Up'!E2098="","",'Set Up'!E2098)</f>
        <v/>
      </c>
      <c r="AA1875" s="82" t="str">
        <f>IF('Set Up'!F2098="","",'Set Up'!F2098)</f>
        <v/>
      </c>
      <c r="AB1875" s="82" t="str">
        <f>IF('Set Up'!G2098="","",'Set Up'!G2098)</f>
        <v/>
      </c>
      <c r="AC1875" s="82" t="str">
        <f t="array" ref="AC1875">IF(Y1875="","",INDEX(Data!$G$4:$G$51,MATCH(Table7[[#This Row],[Fitting]]&amp;Table7[[#This Row],[Fitting Subtype]],Data!$E$4:$E$51&amp;Data!$F$4:$F$51,0)))</f>
        <v/>
      </c>
      <c r="AD1875" s="89" t="str">
        <f>IF(Table7[[#This Row],[Segment]]="","",Table7[[#This Row],[Quantity]]*Table7[[#This Row],[Kf]]*(((INDEX(Table4[Velocity (m/s)],MATCH(Table7[[#This Row],[Segment]],Table4[Segment],0)))^2)/2))</f>
        <v/>
      </c>
      <c r="AF1875" s="82" t="str">
        <f>Table4[[#This Row],[Segment]]</f>
        <v/>
      </c>
      <c r="AG1875" s="75"/>
      <c r="AH1875" s="82" t="str">
        <f>IF(Table5[[#This Row],[Segment]]="","",AG1875-Table4[[#This Row],[Total Pressure Drop (kPa)]])</f>
        <v/>
      </c>
    </row>
    <row r="1876" spans="1:34" x14ac:dyDescent="0.25">
      <c r="A1876" s="95" t="str">
        <f>IF('Set Up'!A1873="","",'Set Up'!A1873)</f>
        <v/>
      </c>
      <c r="B1876" s="75" t="s">
        <v>81</v>
      </c>
      <c r="C1876" s="85"/>
      <c r="D1876" s="86" t="str">
        <f>IF(Table4[[#This Row],[Diameter (in)]]="","",(((CONVERT(Table4[[#This Row],[Diameter (in)]],"in","m"))/2)^2)*PI())</f>
        <v/>
      </c>
      <c r="E1876" s="87" t="str">
        <f>IF(Table4[[#This Row],[Area (m2)]]="","",$D$4/Table4[[#This Row],[Area (m2)]])</f>
        <v/>
      </c>
      <c r="F1876" s="85">
        <f t="shared" si="29"/>
        <v>4.6951999999999998</v>
      </c>
      <c r="G1876" s="88" t="str">
        <f>IF(Table4[[#This Row],[Segment]]="","",(CONVERT(Table4[[#This Row],[Diameter (in)]],"in","m")*$B$4*Table4[[#This Row],[Velocity (m/s)]])/$C$4)</f>
        <v/>
      </c>
      <c r="H1876" s="96" t="str">
        <f>IF(Table4[[#This Row],[Segment]]="","",IF(Table4[[#This Row],[Teynold''s Number]]&gt;4000,"TURBULENT","LAMINAR"))</f>
        <v/>
      </c>
      <c r="I1876" s="86" t="str">
        <f>IF(Table4[[#This Row],[Segment]]="","",INDEX(Data!C1873:C1887,MATCH(Table4[Material],Data!B1873:B1887,0)))</f>
        <v/>
      </c>
      <c r="J1876" s="89" t="str">
        <f>IF(Table4[[#This Row],[ε (m)]]="","",Table4[[#This Row],[ε (m)]]/(CONVERT(Table4[[#This Row],[Diameter (in)]],"in","m")))</f>
        <v/>
      </c>
      <c r="K1876" s="96" t="str">
        <f>IF(Table4[[#This Row],[Regime]]="LAMINAR",16/Table4[[#This Row],[Teynold''s Number]],"-")</f>
        <v>-</v>
      </c>
      <c r="L1876" s="86"/>
      <c r="M1876" s="97" t="str">
        <f>IF(Table4[[#This Row],[Regime]]="TURBULENT",(((-4*LOG10(Table4[[#This Row],[ε/D]]/3.7+1.256/(Table4[[#This Row],[Teynold''s Number]]*SQRT(Table4[[#This Row],[f turbulent (guess)]]))))^-1)^2),"")</f>
        <v/>
      </c>
      <c r="N1876" s="91" t="str">
        <f>IF(Table4[[#This Row],[f turbulent]]="","",Table4[[#This Row],[f turbulent (guess)]]-Table4[[#This Row],[f turbulent]])</f>
        <v/>
      </c>
      <c r="O1876" s="87">
        <f>IF(Table4[[#This Row],[Segment]]="",0,IF(C1877="",0,IF(C1877&lt;=Table4[[#This Row],[Diameter (in)]],0,1-(D1876/D1877))))</f>
        <v>0</v>
      </c>
      <c r="P1876" s="92" t="str">
        <f>IF(Table4[[#This Row],[Segment]]="","",IF(C1876&gt;C1877,"",IF(C1877="",0.55,(0.55*(1-D1877/D1876)))))</f>
        <v/>
      </c>
      <c r="Q187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76" s="92" t="str">
        <f>IF(Table4[[#This Row],[Segment]]="","",IF(Table4[[#This Row],[Kexpansion]]="","0",((Table4[[#This Row],[Velocity (m/s)]]^2)/2)*Table4[[#This Row],[Kexpansion]]))</f>
        <v/>
      </c>
      <c r="S1876" s="92" t="str">
        <f>IF(Table4[[#This Row],[Segment]]="","",IF(Table4[[#This Row],[Kcontraction]]="","0",((Table4[[#This Row],[Velocity (m/s)]]^2)/2)*Table4[[#This Row],[Kcontraction]]))</f>
        <v/>
      </c>
      <c r="T1876" s="89" t="str">
        <f>IF(Table4[[#This Row],[Segment]]="","",SUMIF($Y$7:$Y$2000,Table4[[#This Row],[Segment]],$AD$7:$AD$2000))</f>
        <v/>
      </c>
      <c r="U1876" s="95" t="str">
        <f>IF(Table4[[#This Row],[Segment]]="","",Table4[[#This Row],[Hfriction (J/kg)]]+Table4[[#This Row],[Hexpansions (J/kg)]]+Table4[[#This Row],[Hcontractions (J/kg)]]+Table4[[#This Row],[Hf (J/kg)]])</f>
        <v/>
      </c>
      <c r="V1876" s="95" t="str">
        <f>IF(Table4[[#This Row],[Segment]]="","",Table4[[#This Row],[Total Friction Loss (J/kg)]]*Table3[Density (kg/m3)])</f>
        <v/>
      </c>
      <c r="W1876" s="95" t="str">
        <f>IF(Table4[[#This Row],[Segment]]="","",Table4[[#This Row],[Total Pressure Drop (Pa)]]/1000)</f>
        <v/>
      </c>
      <c r="Y1876" s="82" t="str">
        <f>IF('Set Up'!D2099="","",'Set Up'!D2099)</f>
        <v/>
      </c>
      <c r="Z1876" s="82" t="str">
        <f>IF('Set Up'!E2099="","",'Set Up'!E2099)</f>
        <v/>
      </c>
      <c r="AA1876" s="82" t="str">
        <f>IF('Set Up'!F2099="","",'Set Up'!F2099)</f>
        <v/>
      </c>
      <c r="AB1876" s="82" t="str">
        <f>IF('Set Up'!G2099="","",'Set Up'!G2099)</f>
        <v/>
      </c>
      <c r="AC1876" s="82" t="str">
        <f t="array" ref="AC1876">IF(Y1876="","",INDEX(Data!$G$4:$G$51,MATCH(Table7[[#This Row],[Fitting]]&amp;Table7[[#This Row],[Fitting Subtype]],Data!$E$4:$E$51&amp;Data!$F$4:$F$51,0)))</f>
        <v/>
      </c>
      <c r="AD1876" s="89" t="str">
        <f>IF(Table7[[#This Row],[Segment]]="","",Table7[[#This Row],[Quantity]]*Table7[[#This Row],[Kf]]*(((INDEX(Table4[Velocity (m/s)],MATCH(Table7[[#This Row],[Segment]],Table4[Segment],0)))^2)/2))</f>
        <v/>
      </c>
      <c r="AF1876" s="82" t="str">
        <f>Table4[[#This Row],[Segment]]</f>
        <v/>
      </c>
      <c r="AG1876" s="75"/>
      <c r="AH1876" s="82" t="str">
        <f>IF(Table5[[#This Row],[Segment]]="","",AG1876-Table4[[#This Row],[Total Pressure Drop (kPa)]])</f>
        <v/>
      </c>
    </row>
    <row r="1877" spans="1:34" x14ac:dyDescent="0.25">
      <c r="A1877" s="95" t="str">
        <f>IF('Set Up'!A1874="","",'Set Up'!A1874)</f>
        <v/>
      </c>
      <c r="B1877" s="75" t="s">
        <v>81</v>
      </c>
      <c r="C1877" s="85"/>
      <c r="D1877" s="86" t="str">
        <f>IF(Table4[[#This Row],[Diameter (in)]]="","",(((CONVERT(Table4[[#This Row],[Diameter (in)]],"in","m"))/2)^2)*PI())</f>
        <v/>
      </c>
      <c r="E1877" s="87" t="str">
        <f>IF(Table4[[#This Row],[Area (m2)]]="","",$D$4/Table4[[#This Row],[Area (m2)]])</f>
        <v/>
      </c>
      <c r="F1877" s="85">
        <f t="shared" si="29"/>
        <v>4.6951999999999998</v>
      </c>
      <c r="G1877" s="88" t="str">
        <f>IF(Table4[[#This Row],[Segment]]="","",(CONVERT(Table4[[#This Row],[Diameter (in)]],"in","m")*$B$4*Table4[[#This Row],[Velocity (m/s)]])/$C$4)</f>
        <v/>
      </c>
      <c r="H1877" s="96" t="str">
        <f>IF(Table4[[#This Row],[Segment]]="","",IF(Table4[[#This Row],[Teynold''s Number]]&gt;4000,"TURBULENT","LAMINAR"))</f>
        <v/>
      </c>
      <c r="I1877" s="86" t="str">
        <f>IF(Table4[[#This Row],[Segment]]="","",INDEX(Data!C1874:C1888,MATCH(Table4[Material],Data!B1874:B1888,0)))</f>
        <v/>
      </c>
      <c r="J1877" s="89" t="str">
        <f>IF(Table4[[#This Row],[ε (m)]]="","",Table4[[#This Row],[ε (m)]]/(CONVERT(Table4[[#This Row],[Diameter (in)]],"in","m")))</f>
        <v/>
      </c>
      <c r="K1877" s="96" t="str">
        <f>IF(Table4[[#This Row],[Regime]]="LAMINAR",16/Table4[[#This Row],[Teynold''s Number]],"-")</f>
        <v>-</v>
      </c>
      <c r="L1877" s="86"/>
      <c r="M1877" s="97" t="str">
        <f>IF(Table4[[#This Row],[Regime]]="TURBULENT",(((-4*LOG10(Table4[[#This Row],[ε/D]]/3.7+1.256/(Table4[[#This Row],[Teynold''s Number]]*SQRT(Table4[[#This Row],[f turbulent (guess)]]))))^-1)^2),"")</f>
        <v/>
      </c>
      <c r="N1877" s="91" t="str">
        <f>IF(Table4[[#This Row],[f turbulent]]="","",Table4[[#This Row],[f turbulent (guess)]]-Table4[[#This Row],[f turbulent]])</f>
        <v/>
      </c>
      <c r="O1877" s="87">
        <f>IF(Table4[[#This Row],[Segment]]="",0,IF(C1878="",0,IF(C1878&lt;=Table4[[#This Row],[Diameter (in)]],0,1-(D1877/D1878))))</f>
        <v>0</v>
      </c>
      <c r="P1877" s="92" t="str">
        <f>IF(Table4[[#This Row],[Segment]]="","",IF(C1877&gt;C1878,"",IF(C1878="",0.55,(0.55*(1-D1878/D1877)))))</f>
        <v/>
      </c>
      <c r="Q187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77" s="92" t="str">
        <f>IF(Table4[[#This Row],[Segment]]="","",IF(Table4[[#This Row],[Kexpansion]]="","0",((Table4[[#This Row],[Velocity (m/s)]]^2)/2)*Table4[[#This Row],[Kexpansion]]))</f>
        <v/>
      </c>
      <c r="S1877" s="92" t="str">
        <f>IF(Table4[[#This Row],[Segment]]="","",IF(Table4[[#This Row],[Kcontraction]]="","0",((Table4[[#This Row],[Velocity (m/s)]]^2)/2)*Table4[[#This Row],[Kcontraction]]))</f>
        <v/>
      </c>
      <c r="T1877" s="89" t="str">
        <f>IF(Table4[[#This Row],[Segment]]="","",SUMIF($Y$7:$Y$2000,Table4[[#This Row],[Segment]],$AD$7:$AD$2000))</f>
        <v/>
      </c>
      <c r="U1877" s="95" t="str">
        <f>IF(Table4[[#This Row],[Segment]]="","",Table4[[#This Row],[Hfriction (J/kg)]]+Table4[[#This Row],[Hexpansions (J/kg)]]+Table4[[#This Row],[Hcontractions (J/kg)]]+Table4[[#This Row],[Hf (J/kg)]])</f>
        <v/>
      </c>
      <c r="V1877" s="95" t="str">
        <f>IF(Table4[[#This Row],[Segment]]="","",Table4[[#This Row],[Total Friction Loss (J/kg)]]*Table3[Density (kg/m3)])</f>
        <v/>
      </c>
      <c r="W1877" s="95" t="str">
        <f>IF(Table4[[#This Row],[Segment]]="","",Table4[[#This Row],[Total Pressure Drop (Pa)]]/1000)</f>
        <v/>
      </c>
      <c r="Y1877" s="82" t="str">
        <f>IF('Set Up'!D2100="","",'Set Up'!D2100)</f>
        <v/>
      </c>
      <c r="Z1877" s="82" t="str">
        <f>IF('Set Up'!E2100="","",'Set Up'!E2100)</f>
        <v/>
      </c>
      <c r="AA1877" s="82" t="str">
        <f>IF('Set Up'!F2100="","",'Set Up'!F2100)</f>
        <v/>
      </c>
      <c r="AB1877" s="82" t="str">
        <f>IF('Set Up'!G2100="","",'Set Up'!G2100)</f>
        <v/>
      </c>
      <c r="AC1877" s="82" t="str">
        <f t="array" ref="AC1877">IF(Y1877="","",INDEX(Data!$G$4:$G$51,MATCH(Table7[[#This Row],[Fitting]]&amp;Table7[[#This Row],[Fitting Subtype]],Data!$E$4:$E$51&amp;Data!$F$4:$F$51,0)))</f>
        <v/>
      </c>
      <c r="AD1877" s="89" t="str">
        <f>IF(Table7[[#This Row],[Segment]]="","",Table7[[#This Row],[Quantity]]*Table7[[#This Row],[Kf]]*(((INDEX(Table4[Velocity (m/s)],MATCH(Table7[[#This Row],[Segment]],Table4[Segment],0)))^2)/2))</f>
        <v/>
      </c>
      <c r="AF1877" s="82" t="str">
        <f>Table4[[#This Row],[Segment]]</f>
        <v/>
      </c>
      <c r="AG1877" s="75"/>
      <c r="AH1877" s="82" t="str">
        <f>IF(Table5[[#This Row],[Segment]]="","",AG1877-Table4[[#This Row],[Total Pressure Drop (kPa)]])</f>
        <v/>
      </c>
    </row>
    <row r="1878" spans="1:34" x14ac:dyDescent="0.25">
      <c r="A1878" s="95" t="str">
        <f>IF('Set Up'!A1875="","",'Set Up'!A1875)</f>
        <v/>
      </c>
      <c r="B1878" s="75" t="s">
        <v>81</v>
      </c>
      <c r="C1878" s="85"/>
      <c r="D1878" s="86" t="str">
        <f>IF(Table4[[#This Row],[Diameter (in)]]="","",(((CONVERT(Table4[[#This Row],[Diameter (in)]],"in","m"))/2)^2)*PI())</f>
        <v/>
      </c>
      <c r="E1878" s="87" t="str">
        <f>IF(Table4[[#This Row],[Area (m2)]]="","",$D$4/Table4[[#This Row],[Area (m2)]])</f>
        <v/>
      </c>
      <c r="F1878" s="85">
        <f t="shared" si="29"/>
        <v>4.6951999999999998</v>
      </c>
      <c r="G1878" s="88" t="str">
        <f>IF(Table4[[#This Row],[Segment]]="","",(CONVERT(Table4[[#This Row],[Diameter (in)]],"in","m")*$B$4*Table4[[#This Row],[Velocity (m/s)]])/$C$4)</f>
        <v/>
      </c>
      <c r="H1878" s="96" t="str">
        <f>IF(Table4[[#This Row],[Segment]]="","",IF(Table4[[#This Row],[Teynold''s Number]]&gt;4000,"TURBULENT","LAMINAR"))</f>
        <v/>
      </c>
      <c r="I1878" s="86" t="str">
        <f>IF(Table4[[#This Row],[Segment]]="","",INDEX(Data!C1875:C1889,MATCH(Table4[Material],Data!B1875:B1889,0)))</f>
        <v/>
      </c>
      <c r="J1878" s="89" t="str">
        <f>IF(Table4[[#This Row],[ε (m)]]="","",Table4[[#This Row],[ε (m)]]/(CONVERT(Table4[[#This Row],[Diameter (in)]],"in","m")))</f>
        <v/>
      </c>
      <c r="K1878" s="96" t="str">
        <f>IF(Table4[[#This Row],[Regime]]="LAMINAR",16/Table4[[#This Row],[Teynold''s Number]],"-")</f>
        <v>-</v>
      </c>
      <c r="L1878" s="86"/>
      <c r="M1878" s="97" t="str">
        <f>IF(Table4[[#This Row],[Regime]]="TURBULENT",(((-4*LOG10(Table4[[#This Row],[ε/D]]/3.7+1.256/(Table4[[#This Row],[Teynold''s Number]]*SQRT(Table4[[#This Row],[f turbulent (guess)]]))))^-1)^2),"")</f>
        <v/>
      </c>
      <c r="N1878" s="91" t="str">
        <f>IF(Table4[[#This Row],[f turbulent]]="","",Table4[[#This Row],[f turbulent (guess)]]-Table4[[#This Row],[f turbulent]])</f>
        <v/>
      </c>
      <c r="O1878" s="87">
        <f>IF(Table4[[#This Row],[Segment]]="",0,IF(C1879="",0,IF(C1879&lt;=Table4[[#This Row],[Diameter (in)]],0,1-(D1878/D1879))))</f>
        <v>0</v>
      </c>
      <c r="P1878" s="92" t="str">
        <f>IF(Table4[[#This Row],[Segment]]="","",IF(C1878&gt;C1879,"",IF(C1879="",0.55,(0.55*(1-D1879/D1878)))))</f>
        <v/>
      </c>
      <c r="Q187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78" s="92" t="str">
        <f>IF(Table4[[#This Row],[Segment]]="","",IF(Table4[[#This Row],[Kexpansion]]="","0",((Table4[[#This Row],[Velocity (m/s)]]^2)/2)*Table4[[#This Row],[Kexpansion]]))</f>
        <v/>
      </c>
      <c r="S1878" s="92" t="str">
        <f>IF(Table4[[#This Row],[Segment]]="","",IF(Table4[[#This Row],[Kcontraction]]="","0",((Table4[[#This Row],[Velocity (m/s)]]^2)/2)*Table4[[#This Row],[Kcontraction]]))</f>
        <v/>
      </c>
      <c r="T1878" s="89" t="str">
        <f>IF(Table4[[#This Row],[Segment]]="","",SUMIF($Y$7:$Y$2000,Table4[[#This Row],[Segment]],$AD$7:$AD$2000))</f>
        <v/>
      </c>
      <c r="U1878" s="95" t="str">
        <f>IF(Table4[[#This Row],[Segment]]="","",Table4[[#This Row],[Hfriction (J/kg)]]+Table4[[#This Row],[Hexpansions (J/kg)]]+Table4[[#This Row],[Hcontractions (J/kg)]]+Table4[[#This Row],[Hf (J/kg)]])</f>
        <v/>
      </c>
      <c r="V1878" s="95" t="str">
        <f>IF(Table4[[#This Row],[Segment]]="","",Table4[[#This Row],[Total Friction Loss (J/kg)]]*Table3[Density (kg/m3)])</f>
        <v/>
      </c>
      <c r="W1878" s="95" t="str">
        <f>IF(Table4[[#This Row],[Segment]]="","",Table4[[#This Row],[Total Pressure Drop (Pa)]]/1000)</f>
        <v/>
      </c>
      <c r="Y1878" s="82" t="str">
        <f>IF('Set Up'!D2101="","",'Set Up'!D2101)</f>
        <v/>
      </c>
      <c r="Z1878" s="82" t="str">
        <f>IF('Set Up'!E2101="","",'Set Up'!E2101)</f>
        <v/>
      </c>
      <c r="AA1878" s="82" t="str">
        <f>IF('Set Up'!F2101="","",'Set Up'!F2101)</f>
        <v/>
      </c>
      <c r="AB1878" s="82" t="str">
        <f>IF('Set Up'!G2101="","",'Set Up'!G2101)</f>
        <v/>
      </c>
      <c r="AC1878" s="82" t="str">
        <f t="array" ref="AC1878">IF(Y1878="","",INDEX(Data!$G$4:$G$51,MATCH(Table7[[#This Row],[Fitting]]&amp;Table7[[#This Row],[Fitting Subtype]],Data!$E$4:$E$51&amp;Data!$F$4:$F$51,0)))</f>
        <v/>
      </c>
      <c r="AD1878" s="89" t="str">
        <f>IF(Table7[[#This Row],[Segment]]="","",Table7[[#This Row],[Quantity]]*Table7[[#This Row],[Kf]]*(((INDEX(Table4[Velocity (m/s)],MATCH(Table7[[#This Row],[Segment]],Table4[Segment],0)))^2)/2))</f>
        <v/>
      </c>
      <c r="AF1878" s="82" t="str">
        <f>Table4[[#This Row],[Segment]]</f>
        <v/>
      </c>
      <c r="AG1878" s="75"/>
      <c r="AH1878" s="82" t="str">
        <f>IF(Table5[[#This Row],[Segment]]="","",AG1878-Table4[[#This Row],[Total Pressure Drop (kPa)]])</f>
        <v/>
      </c>
    </row>
    <row r="1879" spans="1:34" x14ac:dyDescent="0.25">
      <c r="A1879" s="95" t="str">
        <f>IF('Set Up'!A1876="","",'Set Up'!A1876)</f>
        <v/>
      </c>
      <c r="B1879" s="75" t="s">
        <v>81</v>
      </c>
      <c r="C1879" s="85"/>
      <c r="D1879" s="86" t="str">
        <f>IF(Table4[[#This Row],[Diameter (in)]]="","",(((CONVERT(Table4[[#This Row],[Diameter (in)]],"in","m"))/2)^2)*PI())</f>
        <v/>
      </c>
      <c r="E1879" s="87" t="str">
        <f>IF(Table4[[#This Row],[Area (m2)]]="","",$D$4/Table4[[#This Row],[Area (m2)]])</f>
        <v/>
      </c>
      <c r="F1879" s="85">
        <f t="shared" si="29"/>
        <v>4.6951999999999998</v>
      </c>
      <c r="G1879" s="88" t="str">
        <f>IF(Table4[[#This Row],[Segment]]="","",(CONVERT(Table4[[#This Row],[Diameter (in)]],"in","m")*$B$4*Table4[[#This Row],[Velocity (m/s)]])/$C$4)</f>
        <v/>
      </c>
      <c r="H1879" s="96" t="str">
        <f>IF(Table4[[#This Row],[Segment]]="","",IF(Table4[[#This Row],[Teynold''s Number]]&gt;4000,"TURBULENT","LAMINAR"))</f>
        <v/>
      </c>
      <c r="I1879" s="86" t="str">
        <f>IF(Table4[[#This Row],[Segment]]="","",INDEX(Data!C1876:C1890,MATCH(Table4[Material],Data!B1876:B1890,0)))</f>
        <v/>
      </c>
      <c r="J1879" s="89" t="str">
        <f>IF(Table4[[#This Row],[ε (m)]]="","",Table4[[#This Row],[ε (m)]]/(CONVERT(Table4[[#This Row],[Diameter (in)]],"in","m")))</f>
        <v/>
      </c>
      <c r="K1879" s="96" t="str">
        <f>IF(Table4[[#This Row],[Regime]]="LAMINAR",16/Table4[[#This Row],[Teynold''s Number]],"-")</f>
        <v>-</v>
      </c>
      <c r="L1879" s="86"/>
      <c r="M1879" s="97" t="str">
        <f>IF(Table4[[#This Row],[Regime]]="TURBULENT",(((-4*LOG10(Table4[[#This Row],[ε/D]]/3.7+1.256/(Table4[[#This Row],[Teynold''s Number]]*SQRT(Table4[[#This Row],[f turbulent (guess)]]))))^-1)^2),"")</f>
        <v/>
      </c>
      <c r="N1879" s="91" t="str">
        <f>IF(Table4[[#This Row],[f turbulent]]="","",Table4[[#This Row],[f turbulent (guess)]]-Table4[[#This Row],[f turbulent]])</f>
        <v/>
      </c>
      <c r="O1879" s="87">
        <f>IF(Table4[[#This Row],[Segment]]="",0,IF(C1880="",0,IF(C1880&lt;=Table4[[#This Row],[Diameter (in)]],0,1-(D1879/D1880))))</f>
        <v>0</v>
      </c>
      <c r="P1879" s="92" t="str">
        <f>IF(Table4[[#This Row],[Segment]]="","",IF(C1879&gt;C1880,"",IF(C1880="",0.55,(0.55*(1-D1880/D1879)))))</f>
        <v/>
      </c>
      <c r="Q187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79" s="92" t="str">
        <f>IF(Table4[[#This Row],[Segment]]="","",IF(Table4[[#This Row],[Kexpansion]]="","0",((Table4[[#This Row],[Velocity (m/s)]]^2)/2)*Table4[[#This Row],[Kexpansion]]))</f>
        <v/>
      </c>
      <c r="S1879" s="92" t="str">
        <f>IF(Table4[[#This Row],[Segment]]="","",IF(Table4[[#This Row],[Kcontraction]]="","0",((Table4[[#This Row],[Velocity (m/s)]]^2)/2)*Table4[[#This Row],[Kcontraction]]))</f>
        <v/>
      </c>
      <c r="T1879" s="89" t="str">
        <f>IF(Table4[[#This Row],[Segment]]="","",SUMIF($Y$7:$Y$2000,Table4[[#This Row],[Segment]],$AD$7:$AD$2000))</f>
        <v/>
      </c>
      <c r="U1879" s="95" t="str">
        <f>IF(Table4[[#This Row],[Segment]]="","",Table4[[#This Row],[Hfriction (J/kg)]]+Table4[[#This Row],[Hexpansions (J/kg)]]+Table4[[#This Row],[Hcontractions (J/kg)]]+Table4[[#This Row],[Hf (J/kg)]])</f>
        <v/>
      </c>
      <c r="V1879" s="95" t="str">
        <f>IF(Table4[[#This Row],[Segment]]="","",Table4[[#This Row],[Total Friction Loss (J/kg)]]*Table3[Density (kg/m3)])</f>
        <v/>
      </c>
      <c r="W1879" s="95" t="str">
        <f>IF(Table4[[#This Row],[Segment]]="","",Table4[[#This Row],[Total Pressure Drop (Pa)]]/1000)</f>
        <v/>
      </c>
      <c r="Y1879" s="82" t="str">
        <f>IF('Set Up'!D2102="","",'Set Up'!D2102)</f>
        <v/>
      </c>
      <c r="Z1879" s="82" t="str">
        <f>IF('Set Up'!E2102="","",'Set Up'!E2102)</f>
        <v/>
      </c>
      <c r="AA1879" s="82" t="str">
        <f>IF('Set Up'!F2102="","",'Set Up'!F2102)</f>
        <v/>
      </c>
      <c r="AB1879" s="82" t="str">
        <f>IF('Set Up'!G2102="","",'Set Up'!G2102)</f>
        <v/>
      </c>
      <c r="AC1879" s="82" t="str">
        <f t="array" ref="AC1879">IF(Y1879="","",INDEX(Data!$G$4:$G$51,MATCH(Table7[[#This Row],[Fitting]]&amp;Table7[[#This Row],[Fitting Subtype]],Data!$E$4:$E$51&amp;Data!$F$4:$F$51,0)))</f>
        <v/>
      </c>
      <c r="AD1879" s="89" t="str">
        <f>IF(Table7[[#This Row],[Segment]]="","",Table7[[#This Row],[Quantity]]*Table7[[#This Row],[Kf]]*(((INDEX(Table4[Velocity (m/s)],MATCH(Table7[[#This Row],[Segment]],Table4[Segment],0)))^2)/2))</f>
        <v/>
      </c>
      <c r="AF1879" s="82" t="str">
        <f>Table4[[#This Row],[Segment]]</f>
        <v/>
      </c>
      <c r="AG1879" s="75"/>
      <c r="AH1879" s="82" t="str">
        <f>IF(Table5[[#This Row],[Segment]]="","",AG1879-Table4[[#This Row],[Total Pressure Drop (kPa)]])</f>
        <v/>
      </c>
    </row>
    <row r="1880" spans="1:34" x14ac:dyDescent="0.25">
      <c r="A1880" s="95" t="str">
        <f>IF('Set Up'!A1877="","",'Set Up'!A1877)</f>
        <v/>
      </c>
      <c r="B1880" s="75" t="s">
        <v>81</v>
      </c>
      <c r="C1880" s="85"/>
      <c r="D1880" s="86" t="str">
        <f>IF(Table4[[#This Row],[Diameter (in)]]="","",(((CONVERT(Table4[[#This Row],[Diameter (in)]],"in","m"))/2)^2)*PI())</f>
        <v/>
      </c>
      <c r="E1880" s="87" t="str">
        <f>IF(Table4[[#This Row],[Area (m2)]]="","",$D$4/Table4[[#This Row],[Area (m2)]])</f>
        <v/>
      </c>
      <c r="F1880" s="85">
        <f t="shared" si="29"/>
        <v>4.6951999999999998</v>
      </c>
      <c r="G1880" s="88" t="str">
        <f>IF(Table4[[#This Row],[Segment]]="","",(CONVERT(Table4[[#This Row],[Diameter (in)]],"in","m")*$B$4*Table4[[#This Row],[Velocity (m/s)]])/$C$4)</f>
        <v/>
      </c>
      <c r="H1880" s="96" t="str">
        <f>IF(Table4[[#This Row],[Segment]]="","",IF(Table4[[#This Row],[Teynold''s Number]]&gt;4000,"TURBULENT","LAMINAR"))</f>
        <v/>
      </c>
      <c r="I1880" s="86" t="str">
        <f>IF(Table4[[#This Row],[Segment]]="","",INDEX(Data!C1877:C1891,MATCH(Table4[Material],Data!B1877:B1891,0)))</f>
        <v/>
      </c>
      <c r="J1880" s="89" t="str">
        <f>IF(Table4[[#This Row],[ε (m)]]="","",Table4[[#This Row],[ε (m)]]/(CONVERT(Table4[[#This Row],[Diameter (in)]],"in","m")))</f>
        <v/>
      </c>
      <c r="K1880" s="96" t="str">
        <f>IF(Table4[[#This Row],[Regime]]="LAMINAR",16/Table4[[#This Row],[Teynold''s Number]],"-")</f>
        <v>-</v>
      </c>
      <c r="L1880" s="86"/>
      <c r="M1880" s="97" t="str">
        <f>IF(Table4[[#This Row],[Regime]]="TURBULENT",(((-4*LOG10(Table4[[#This Row],[ε/D]]/3.7+1.256/(Table4[[#This Row],[Teynold''s Number]]*SQRT(Table4[[#This Row],[f turbulent (guess)]]))))^-1)^2),"")</f>
        <v/>
      </c>
      <c r="N1880" s="91" t="str">
        <f>IF(Table4[[#This Row],[f turbulent]]="","",Table4[[#This Row],[f turbulent (guess)]]-Table4[[#This Row],[f turbulent]])</f>
        <v/>
      </c>
      <c r="O1880" s="87">
        <f>IF(Table4[[#This Row],[Segment]]="",0,IF(C1881="",0,IF(C1881&lt;=Table4[[#This Row],[Diameter (in)]],0,1-(D1880/D1881))))</f>
        <v>0</v>
      </c>
      <c r="P1880" s="92" t="str">
        <f>IF(Table4[[#This Row],[Segment]]="","",IF(C1880&gt;C1881,"",IF(C1881="",0.55,(0.55*(1-D1881/D1880)))))</f>
        <v/>
      </c>
      <c r="Q188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80" s="92" t="str">
        <f>IF(Table4[[#This Row],[Segment]]="","",IF(Table4[[#This Row],[Kexpansion]]="","0",((Table4[[#This Row],[Velocity (m/s)]]^2)/2)*Table4[[#This Row],[Kexpansion]]))</f>
        <v/>
      </c>
      <c r="S1880" s="92" t="str">
        <f>IF(Table4[[#This Row],[Segment]]="","",IF(Table4[[#This Row],[Kcontraction]]="","0",((Table4[[#This Row],[Velocity (m/s)]]^2)/2)*Table4[[#This Row],[Kcontraction]]))</f>
        <v/>
      </c>
      <c r="T1880" s="89" t="str">
        <f>IF(Table4[[#This Row],[Segment]]="","",SUMIF($Y$7:$Y$2000,Table4[[#This Row],[Segment]],$AD$7:$AD$2000))</f>
        <v/>
      </c>
      <c r="U1880" s="95" t="str">
        <f>IF(Table4[[#This Row],[Segment]]="","",Table4[[#This Row],[Hfriction (J/kg)]]+Table4[[#This Row],[Hexpansions (J/kg)]]+Table4[[#This Row],[Hcontractions (J/kg)]]+Table4[[#This Row],[Hf (J/kg)]])</f>
        <v/>
      </c>
      <c r="V1880" s="95" t="str">
        <f>IF(Table4[[#This Row],[Segment]]="","",Table4[[#This Row],[Total Friction Loss (J/kg)]]*Table3[Density (kg/m3)])</f>
        <v/>
      </c>
      <c r="W1880" s="95" t="str">
        <f>IF(Table4[[#This Row],[Segment]]="","",Table4[[#This Row],[Total Pressure Drop (Pa)]]/1000)</f>
        <v/>
      </c>
      <c r="Y1880" s="82" t="str">
        <f>IF('Set Up'!D2103="","",'Set Up'!D2103)</f>
        <v/>
      </c>
      <c r="Z1880" s="82" t="str">
        <f>IF('Set Up'!E2103="","",'Set Up'!E2103)</f>
        <v/>
      </c>
      <c r="AA1880" s="82" t="str">
        <f>IF('Set Up'!F2103="","",'Set Up'!F2103)</f>
        <v/>
      </c>
      <c r="AB1880" s="82" t="str">
        <f>IF('Set Up'!G2103="","",'Set Up'!G2103)</f>
        <v/>
      </c>
      <c r="AC1880" s="82" t="str">
        <f t="array" ref="AC1880">IF(Y1880="","",INDEX(Data!$G$4:$G$51,MATCH(Table7[[#This Row],[Fitting]]&amp;Table7[[#This Row],[Fitting Subtype]],Data!$E$4:$E$51&amp;Data!$F$4:$F$51,0)))</f>
        <v/>
      </c>
      <c r="AD1880" s="89" t="str">
        <f>IF(Table7[[#This Row],[Segment]]="","",Table7[[#This Row],[Quantity]]*Table7[[#This Row],[Kf]]*(((INDEX(Table4[Velocity (m/s)],MATCH(Table7[[#This Row],[Segment]],Table4[Segment],0)))^2)/2))</f>
        <v/>
      </c>
      <c r="AF1880" s="82" t="str">
        <f>Table4[[#This Row],[Segment]]</f>
        <v/>
      </c>
      <c r="AG1880" s="75"/>
      <c r="AH1880" s="82" t="str">
        <f>IF(Table5[[#This Row],[Segment]]="","",AG1880-Table4[[#This Row],[Total Pressure Drop (kPa)]])</f>
        <v/>
      </c>
    </row>
    <row r="1881" spans="1:34" x14ac:dyDescent="0.25">
      <c r="A1881" s="95" t="str">
        <f>IF('Set Up'!A1878="","",'Set Up'!A1878)</f>
        <v/>
      </c>
      <c r="B1881" s="75" t="s">
        <v>81</v>
      </c>
      <c r="C1881" s="85"/>
      <c r="D1881" s="86" t="str">
        <f>IF(Table4[[#This Row],[Diameter (in)]]="","",(((CONVERT(Table4[[#This Row],[Diameter (in)]],"in","m"))/2)^2)*PI())</f>
        <v/>
      </c>
      <c r="E1881" s="87" t="str">
        <f>IF(Table4[[#This Row],[Area (m2)]]="","",$D$4/Table4[[#This Row],[Area (m2)]])</f>
        <v/>
      </c>
      <c r="F1881" s="85">
        <f t="shared" si="29"/>
        <v>4.6951999999999998</v>
      </c>
      <c r="G1881" s="88" t="str">
        <f>IF(Table4[[#This Row],[Segment]]="","",(CONVERT(Table4[[#This Row],[Diameter (in)]],"in","m")*$B$4*Table4[[#This Row],[Velocity (m/s)]])/$C$4)</f>
        <v/>
      </c>
      <c r="H1881" s="96" t="str">
        <f>IF(Table4[[#This Row],[Segment]]="","",IF(Table4[[#This Row],[Teynold''s Number]]&gt;4000,"TURBULENT","LAMINAR"))</f>
        <v/>
      </c>
      <c r="I1881" s="86" t="str">
        <f>IF(Table4[[#This Row],[Segment]]="","",INDEX(Data!C1878:C1892,MATCH(Table4[Material],Data!B1878:B1892,0)))</f>
        <v/>
      </c>
      <c r="J1881" s="89" t="str">
        <f>IF(Table4[[#This Row],[ε (m)]]="","",Table4[[#This Row],[ε (m)]]/(CONVERT(Table4[[#This Row],[Diameter (in)]],"in","m")))</f>
        <v/>
      </c>
      <c r="K1881" s="96" t="str">
        <f>IF(Table4[[#This Row],[Regime]]="LAMINAR",16/Table4[[#This Row],[Teynold''s Number]],"-")</f>
        <v>-</v>
      </c>
      <c r="L1881" s="86"/>
      <c r="M1881" s="97" t="str">
        <f>IF(Table4[[#This Row],[Regime]]="TURBULENT",(((-4*LOG10(Table4[[#This Row],[ε/D]]/3.7+1.256/(Table4[[#This Row],[Teynold''s Number]]*SQRT(Table4[[#This Row],[f turbulent (guess)]]))))^-1)^2),"")</f>
        <v/>
      </c>
      <c r="N1881" s="91" t="str">
        <f>IF(Table4[[#This Row],[f turbulent]]="","",Table4[[#This Row],[f turbulent (guess)]]-Table4[[#This Row],[f turbulent]])</f>
        <v/>
      </c>
      <c r="O1881" s="87">
        <f>IF(Table4[[#This Row],[Segment]]="",0,IF(C1882="",0,IF(C1882&lt;=Table4[[#This Row],[Diameter (in)]],0,1-(D1881/D1882))))</f>
        <v>0</v>
      </c>
      <c r="P1881" s="92" t="str">
        <f>IF(Table4[[#This Row],[Segment]]="","",IF(C1881&gt;C1882,"",IF(C1882="",0.55,(0.55*(1-D1882/D1881)))))</f>
        <v/>
      </c>
      <c r="Q188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81" s="92" t="str">
        <f>IF(Table4[[#This Row],[Segment]]="","",IF(Table4[[#This Row],[Kexpansion]]="","0",((Table4[[#This Row],[Velocity (m/s)]]^2)/2)*Table4[[#This Row],[Kexpansion]]))</f>
        <v/>
      </c>
      <c r="S1881" s="92" t="str">
        <f>IF(Table4[[#This Row],[Segment]]="","",IF(Table4[[#This Row],[Kcontraction]]="","0",((Table4[[#This Row],[Velocity (m/s)]]^2)/2)*Table4[[#This Row],[Kcontraction]]))</f>
        <v/>
      </c>
      <c r="T1881" s="89" t="str">
        <f>IF(Table4[[#This Row],[Segment]]="","",SUMIF($Y$7:$Y$2000,Table4[[#This Row],[Segment]],$AD$7:$AD$2000))</f>
        <v/>
      </c>
      <c r="U1881" s="95" t="str">
        <f>IF(Table4[[#This Row],[Segment]]="","",Table4[[#This Row],[Hfriction (J/kg)]]+Table4[[#This Row],[Hexpansions (J/kg)]]+Table4[[#This Row],[Hcontractions (J/kg)]]+Table4[[#This Row],[Hf (J/kg)]])</f>
        <v/>
      </c>
      <c r="V1881" s="95" t="str">
        <f>IF(Table4[[#This Row],[Segment]]="","",Table4[[#This Row],[Total Friction Loss (J/kg)]]*Table3[Density (kg/m3)])</f>
        <v/>
      </c>
      <c r="W1881" s="95" t="str">
        <f>IF(Table4[[#This Row],[Segment]]="","",Table4[[#This Row],[Total Pressure Drop (Pa)]]/1000)</f>
        <v/>
      </c>
      <c r="Y1881" s="82" t="str">
        <f>IF('Set Up'!D2104="","",'Set Up'!D2104)</f>
        <v/>
      </c>
      <c r="Z1881" s="82" t="str">
        <f>IF('Set Up'!E2104="","",'Set Up'!E2104)</f>
        <v/>
      </c>
      <c r="AA1881" s="82" t="str">
        <f>IF('Set Up'!F2104="","",'Set Up'!F2104)</f>
        <v/>
      </c>
      <c r="AB1881" s="82" t="str">
        <f>IF('Set Up'!G2104="","",'Set Up'!G2104)</f>
        <v/>
      </c>
      <c r="AC1881" s="82" t="str">
        <f t="array" ref="AC1881">IF(Y1881="","",INDEX(Data!$G$4:$G$51,MATCH(Table7[[#This Row],[Fitting]]&amp;Table7[[#This Row],[Fitting Subtype]],Data!$E$4:$E$51&amp;Data!$F$4:$F$51,0)))</f>
        <v/>
      </c>
      <c r="AD1881" s="89" t="str">
        <f>IF(Table7[[#This Row],[Segment]]="","",Table7[[#This Row],[Quantity]]*Table7[[#This Row],[Kf]]*(((INDEX(Table4[Velocity (m/s)],MATCH(Table7[[#This Row],[Segment]],Table4[Segment],0)))^2)/2))</f>
        <v/>
      </c>
      <c r="AF1881" s="82" t="str">
        <f>Table4[[#This Row],[Segment]]</f>
        <v/>
      </c>
      <c r="AG1881" s="75"/>
      <c r="AH1881" s="82" t="str">
        <f>IF(Table5[[#This Row],[Segment]]="","",AG1881-Table4[[#This Row],[Total Pressure Drop (kPa)]])</f>
        <v/>
      </c>
    </row>
    <row r="1882" spans="1:34" x14ac:dyDescent="0.25">
      <c r="A1882" s="95" t="str">
        <f>IF('Set Up'!A1879="","",'Set Up'!A1879)</f>
        <v/>
      </c>
      <c r="B1882" s="75" t="s">
        <v>81</v>
      </c>
      <c r="C1882" s="85"/>
      <c r="D1882" s="86" t="str">
        <f>IF(Table4[[#This Row],[Diameter (in)]]="","",(((CONVERT(Table4[[#This Row],[Diameter (in)]],"in","m"))/2)^2)*PI())</f>
        <v/>
      </c>
      <c r="E1882" s="87" t="str">
        <f>IF(Table4[[#This Row],[Area (m2)]]="","",$D$4/Table4[[#This Row],[Area (m2)]])</f>
        <v/>
      </c>
      <c r="F1882" s="85">
        <f t="shared" si="29"/>
        <v>4.6951999999999998</v>
      </c>
      <c r="G1882" s="88" t="str">
        <f>IF(Table4[[#This Row],[Segment]]="","",(CONVERT(Table4[[#This Row],[Diameter (in)]],"in","m")*$B$4*Table4[[#This Row],[Velocity (m/s)]])/$C$4)</f>
        <v/>
      </c>
      <c r="H1882" s="96" t="str">
        <f>IF(Table4[[#This Row],[Segment]]="","",IF(Table4[[#This Row],[Teynold''s Number]]&gt;4000,"TURBULENT","LAMINAR"))</f>
        <v/>
      </c>
      <c r="I1882" s="86" t="str">
        <f>IF(Table4[[#This Row],[Segment]]="","",INDEX(Data!C1879:C1893,MATCH(Table4[Material],Data!B1879:B1893,0)))</f>
        <v/>
      </c>
      <c r="J1882" s="89" t="str">
        <f>IF(Table4[[#This Row],[ε (m)]]="","",Table4[[#This Row],[ε (m)]]/(CONVERT(Table4[[#This Row],[Diameter (in)]],"in","m")))</f>
        <v/>
      </c>
      <c r="K1882" s="96" t="str">
        <f>IF(Table4[[#This Row],[Regime]]="LAMINAR",16/Table4[[#This Row],[Teynold''s Number]],"-")</f>
        <v>-</v>
      </c>
      <c r="L1882" s="86"/>
      <c r="M1882" s="97" t="str">
        <f>IF(Table4[[#This Row],[Regime]]="TURBULENT",(((-4*LOG10(Table4[[#This Row],[ε/D]]/3.7+1.256/(Table4[[#This Row],[Teynold''s Number]]*SQRT(Table4[[#This Row],[f turbulent (guess)]]))))^-1)^2),"")</f>
        <v/>
      </c>
      <c r="N1882" s="91" t="str">
        <f>IF(Table4[[#This Row],[f turbulent]]="","",Table4[[#This Row],[f turbulent (guess)]]-Table4[[#This Row],[f turbulent]])</f>
        <v/>
      </c>
      <c r="O1882" s="87">
        <f>IF(Table4[[#This Row],[Segment]]="",0,IF(C1883="",0,IF(C1883&lt;=Table4[[#This Row],[Diameter (in)]],0,1-(D1882/D1883))))</f>
        <v>0</v>
      </c>
      <c r="P1882" s="92" t="str">
        <f>IF(Table4[[#This Row],[Segment]]="","",IF(C1882&gt;C1883,"",IF(C1883="",0.55,(0.55*(1-D1883/D1882)))))</f>
        <v/>
      </c>
      <c r="Q188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82" s="92" t="str">
        <f>IF(Table4[[#This Row],[Segment]]="","",IF(Table4[[#This Row],[Kexpansion]]="","0",((Table4[[#This Row],[Velocity (m/s)]]^2)/2)*Table4[[#This Row],[Kexpansion]]))</f>
        <v/>
      </c>
      <c r="S1882" s="92" t="str">
        <f>IF(Table4[[#This Row],[Segment]]="","",IF(Table4[[#This Row],[Kcontraction]]="","0",((Table4[[#This Row],[Velocity (m/s)]]^2)/2)*Table4[[#This Row],[Kcontraction]]))</f>
        <v/>
      </c>
      <c r="T1882" s="89" t="str">
        <f>IF(Table4[[#This Row],[Segment]]="","",SUMIF($Y$7:$Y$2000,Table4[[#This Row],[Segment]],$AD$7:$AD$2000))</f>
        <v/>
      </c>
      <c r="U1882" s="95" t="str">
        <f>IF(Table4[[#This Row],[Segment]]="","",Table4[[#This Row],[Hfriction (J/kg)]]+Table4[[#This Row],[Hexpansions (J/kg)]]+Table4[[#This Row],[Hcontractions (J/kg)]]+Table4[[#This Row],[Hf (J/kg)]])</f>
        <v/>
      </c>
      <c r="V1882" s="95" t="str">
        <f>IF(Table4[[#This Row],[Segment]]="","",Table4[[#This Row],[Total Friction Loss (J/kg)]]*Table3[Density (kg/m3)])</f>
        <v/>
      </c>
      <c r="W1882" s="95" t="str">
        <f>IF(Table4[[#This Row],[Segment]]="","",Table4[[#This Row],[Total Pressure Drop (Pa)]]/1000)</f>
        <v/>
      </c>
      <c r="Y1882" s="82" t="str">
        <f>IF('Set Up'!D2105="","",'Set Up'!D2105)</f>
        <v/>
      </c>
      <c r="Z1882" s="82" t="str">
        <f>IF('Set Up'!E2105="","",'Set Up'!E2105)</f>
        <v/>
      </c>
      <c r="AA1882" s="82" t="str">
        <f>IF('Set Up'!F2105="","",'Set Up'!F2105)</f>
        <v/>
      </c>
      <c r="AB1882" s="82" t="str">
        <f>IF('Set Up'!G2105="","",'Set Up'!G2105)</f>
        <v/>
      </c>
      <c r="AC1882" s="82" t="str">
        <f t="array" ref="AC1882">IF(Y1882="","",INDEX(Data!$G$4:$G$51,MATCH(Table7[[#This Row],[Fitting]]&amp;Table7[[#This Row],[Fitting Subtype]],Data!$E$4:$E$51&amp;Data!$F$4:$F$51,0)))</f>
        <v/>
      </c>
      <c r="AD1882" s="89" t="str">
        <f>IF(Table7[[#This Row],[Segment]]="","",Table7[[#This Row],[Quantity]]*Table7[[#This Row],[Kf]]*(((INDEX(Table4[Velocity (m/s)],MATCH(Table7[[#This Row],[Segment]],Table4[Segment],0)))^2)/2))</f>
        <v/>
      </c>
      <c r="AF1882" s="82" t="str">
        <f>Table4[[#This Row],[Segment]]</f>
        <v/>
      </c>
      <c r="AG1882" s="75"/>
      <c r="AH1882" s="82" t="str">
        <f>IF(Table5[[#This Row],[Segment]]="","",AG1882-Table4[[#This Row],[Total Pressure Drop (kPa)]])</f>
        <v/>
      </c>
    </row>
    <row r="1883" spans="1:34" x14ac:dyDescent="0.25">
      <c r="A1883" s="95" t="str">
        <f>IF('Set Up'!A1880="","",'Set Up'!A1880)</f>
        <v/>
      </c>
      <c r="B1883" s="75" t="s">
        <v>81</v>
      </c>
      <c r="C1883" s="85"/>
      <c r="D1883" s="86" t="str">
        <f>IF(Table4[[#This Row],[Diameter (in)]]="","",(((CONVERT(Table4[[#This Row],[Diameter (in)]],"in","m"))/2)^2)*PI())</f>
        <v/>
      </c>
      <c r="E1883" s="87" t="str">
        <f>IF(Table4[[#This Row],[Area (m2)]]="","",$D$4/Table4[[#This Row],[Area (m2)]])</f>
        <v/>
      </c>
      <c r="F1883" s="85">
        <f t="shared" si="29"/>
        <v>4.6951999999999998</v>
      </c>
      <c r="G1883" s="88" t="str">
        <f>IF(Table4[[#This Row],[Segment]]="","",(CONVERT(Table4[[#This Row],[Diameter (in)]],"in","m")*$B$4*Table4[[#This Row],[Velocity (m/s)]])/$C$4)</f>
        <v/>
      </c>
      <c r="H1883" s="96" t="str">
        <f>IF(Table4[[#This Row],[Segment]]="","",IF(Table4[[#This Row],[Teynold''s Number]]&gt;4000,"TURBULENT","LAMINAR"))</f>
        <v/>
      </c>
      <c r="I1883" s="86" t="str">
        <f>IF(Table4[[#This Row],[Segment]]="","",INDEX(Data!C1880:C1894,MATCH(Table4[Material],Data!B1880:B1894,0)))</f>
        <v/>
      </c>
      <c r="J1883" s="89" t="str">
        <f>IF(Table4[[#This Row],[ε (m)]]="","",Table4[[#This Row],[ε (m)]]/(CONVERT(Table4[[#This Row],[Diameter (in)]],"in","m")))</f>
        <v/>
      </c>
      <c r="K1883" s="96" t="str">
        <f>IF(Table4[[#This Row],[Regime]]="LAMINAR",16/Table4[[#This Row],[Teynold''s Number]],"-")</f>
        <v>-</v>
      </c>
      <c r="L1883" s="86"/>
      <c r="M1883" s="97" t="str">
        <f>IF(Table4[[#This Row],[Regime]]="TURBULENT",(((-4*LOG10(Table4[[#This Row],[ε/D]]/3.7+1.256/(Table4[[#This Row],[Teynold''s Number]]*SQRT(Table4[[#This Row],[f turbulent (guess)]]))))^-1)^2),"")</f>
        <v/>
      </c>
      <c r="N1883" s="91" t="str">
        <f>IF(Table4[[#This Row],[f turbulent]]="","",Table4[[#This Row],[f turbulent (guess)]]-Table4[[#This Row],[f turbulent]])</f>
        <v/>
      </c>
      <c r="O1883" s="87">
        <f>IF(Table4[[#This Row],[Segment]]="",0,IF(C1884="",0,IF(C1884&lt;=Table4[[#This Row],[Diameter (in)]],0,1-(D1883/D1884))))</f>
        <v>0</v>
      </c>
      <c r="P1883" s="92" t="str">
        <f>IF(Table4[[#This Row],[Segment]]="","",IF(C1883&gt;C1884,"",IF(C1884="",0.55,(0.55*(1-D1884/D1883)))))</f>
        <v/>
      </c>
      <c r="Q188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83" s="92" t="str">
        <f>IF(Table4[[#This Row],[Segment]]="","",IF(Table4[[#This Row],[Kexpansion]]="","0",((Table4[[#This Row],[Velocity (m/s)]]^2)/2)*Table4[[#This Row],[Kexpansion]]))</f>
        <v/>
      </c>
      <c r="S1883" s="92" t="str">
        <f>IF(Table4[[#This Row],[Segment]]="","",IF(Table4[[#This Row],[Kcontraction]]="","0",((Table4[[#This Row],[Velocity (m/s)]]^2)/2)*Table4[[#This Row],[Kcontraction]]))</f>
        <v/>
      </c>
      <c r="T1883" s="89" t="str">
        <f>IF(Table4[[#This Row],[Segment]]="","",SUMIF($Y$7:$Y$2000,Table4[[#This Row],[Segment]],$AD$7:$AD$2000))</f>
        <v/>
      </c>
      <c r="U1883" s="95" t="str">
        <f>IF(Table4[[#This Row],[Segment]]="","",Table4[[#This Row],[Hfriction (J/kg)]]+Table4[[#This Row],[Hexpansions (J/kg)]]+Table4[[#This Row],[Hcontractions (J/kg)]]+Table4[[#This Row],[Hf (J/kg)]])</f>
        <v/>
      </c>
      <c r="V1883" s="95" t="str">
        <f>IF(Table4[[#This Row],[Segment]]="","",Table4[[#This Row],[Total Friction Loss (J/kg)]]*Table3[Density (kg/m3)])</f>
        <v/>
      </c>
      <c r="W1883" s="95" t="str">
        <f>IF(Table4[[#This Row],[Segment]]="","",Table4[[#This Row],[Total Pressure Drop (Pa)]]/1000)</f>
        <v/>
      </c>
      <c r="Y1883" s="82" t="str">
        <f>IF('Set Up'!D2106="","",'Set Up'!D2106)</f>
        <v/>
      </c>
      <c r="Z1883" s="82" t="str">
        <f>IF('Set Up'!E2106="","",'Set Up'!E2106)</f>
        <v/>
      </c>
      <c r="AA1883" s="82" t="str">
        <f>IF('Set Up'!F2106="","",'Set Up'!F2106)</f>
        <v/>
      </c>
      <c r="AB1883" s="82" t="str">
        <f>IF('Set Up'!G2106="","",'Set Up'!G2106)</f>
        <v/>
      </c>
      <c r="AC1883" s="82" t="str">
        <f t="array" ref="AC1883">IF(Y1883="","",INDEX(Data!$G$4:$G$51,MATCH(Table7[[#This Row],[Fitting]]&amp;Table7[[#This Row],[Fitting Subtype]],Data!$E$4:$E$51&amp;Data!$F$4:$F$51,0)))</f>
        <v/>
      </c>
      <c r="AD1883" s="89" t="str">
        <f>IF(Table7[[#This Row],[Segment]]="","",Table7[[#This Row],[Quantity]]*Table7[[#This Row],[Kf]]*(((INDEX(Table4[Velocity (m/s)],MATCH(Table7[[#This Row],[Segment]],Table4[Segment],0)))^2)/2))</f>
        <v/>
      </c>
      <c r="AF1883" s="82" t="str">
        <f>Table4[[#This Row],[Segment]]</f>
        <v/>
      </c>
      <c r="AG1883" s="75"/>
      <c r="AH1883" s="82" t="str">
        <f>IF(Table5[[#This Row],[Segment]]="","",AG1883-Table4[[#This Row],[Total Pressure Drop (kPa)]])</f>
        <v/>
      </c>
    </row>
    <row r="1884" spans="1:34" x14ac:dyDescent="0.25">
      <c r="A1884" s="95" t="str">
        <f>IF('Set Up'!A1881="","",'Set Up'!A1881)</f>
        <v/>
      </c>
      <c r="B1884" s="75" t="s">
        <v>81</v>
      </c>
      <c r="C1884" s="85"/>
      <c r="D1884" s="86" t="str">
        <f>IF(Table4[[#This Row],[Diameter (in)]]="","",(((CONVERT(Table4[[#This Row],[Diameter (in)]],"in","m"))/2)^2)*PI())</f>
        <v/>
      </c>
      <c r="E1884" s="87" t="str">
        <f>IF(Table4[[#This Row],[Area (m2)]]="","",$D$4/Table4[[#This Row],[Area (m2)]])</f>
        <v/>
      </c>
      <c r="F1884" s="85">
        <f t="shared" si="29"/>
        <v>4.6951999999999998</v>
      </c>
      <c r="G1884" s="88" t="str">
        <f>IF(Table4[[#This Row],[Segment]]="","",(CONVERT(Table4[[#This Row],[Diameter (in)]],"in","m")*$B$4*Table4[[#This Row],[Velocity (m/s)]])/$C$4)</f>
        <v/>
      </c>
      <c r="H1884" s="96" t="str">
        <f>IF(Table4[[#This Row],[Segment]]="","",IF(Table4[[#This Row],[Teynold''s Number]]&gt;4000,"TURBULENT","LAMINAR"))</f>
        <v/>
      </c>
      <c r="I1884" s="86" t="str">
        <f>IF(Table4[[#This Row],[Segment]]="","",INDEX(Data!C1881:C1895,MATCH(Table4[Material],Data!B1881:B1895,0)))</f>
        <v/>
      </c>
      <c r="J1884" s="89" t="str">
        <f>IF(Table4[[#This Row],[ε (m)]]="","",Table4[[#This Row],[ε (m)]]/(CONVERT(Table4[[#This Row],[Diameter (in)]],"in","m")))</f>
        <v/>
      </c>
      <c r="K1884" s="96" t="str">
        <f>IF(Table4[[#This Row],[Regime]]="LAMINAR",16/Table4[[#This Row],[Teynold''s Number]],"-")</f>
        <v>-</v>
      </c>
      <c r="L1884" s="86"/>
      <c r="M1884" s="97" t="str">
        <f>IF(Table4[[#This Row],[Regime]]="TURBULENT",(((-4*LOG10(Table4[[#This Row],[ε/D]]/3.7+1.256/(Table4[[#This Row],[Teynold''s Number]]*SQRT(Table4[[#This Row],[f turbulent (guess)]]))))^-1)^2),"")</f>
        <v/>
      </c>
      <c r="N1884" s="91" t="str">
        <f>IF(Table4[[#This Row],[f turbulent]]="","",Table4[[#This Row],[f turbulent (guess)]]-Table4[[#This Row],[f turbulent]])</f>
        <v/>
      </c>
      <c r="O1884" s="87">
        <f>IF(Table4[[#This Row],[Segment]]="",0,IF(C1885="",0,IF(C1885&lt;=Table4[[#This Row],[Diameter (in)]],0,1-(D1884/D1885))))</f>
        <v>0</v>
      </c>
      <c r="P1884" s="92" t="str">
        <f>IF(Table4[[#This Row],[Segment]]="","",IF(C1884&gt;C1885,"",IF(C1885="",0.55,(0.55*(1-D1885/D1884)))))</f>
        <v/>
      </c>
      <c r="Q188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84" s="92" t="str">
        <f>IF(Table4[[#This Row],[Segment]]="","",IF(Table4[[#This Row],[Kexpansion]]="","0",((Table4[[#This Row],[Velocity (m/s)]]^2)/2)*Table4[[#This Row],[Kexpansion]]))</f>
        <v/>
      </c>
      <c r="S1884" s="92" t="str">
        <f>IF(Table4[[#This Row],[Segment]]="","",IF(Table4[[#This Row],[Kcontraction]]="","0",((Table4[[#This Row],[Velocity (m/s)]]^2)/2)*Table4[[#This Row],[Kcontraction]]))</f>
        <v/>
      </c>
      <c r="T1884" s="89" t="str">
        <f>IF(Table4[[#This Row],[Segment]]="","",SUMIF($Y$7:$Y$2000,Table4[[#This Row],[Segment]],$AD$7:$AD$2000))</f>
        <v/>
      </c>
      <c r="U1884" s="95" t="str">
        <f>IF(Table4[[#This Row],[Segment]]="","",Table4[[#This Row],[Hfriction (J/kg)]]+Table4[[#This Row],[Hexpansions (J/kg)]]+Table4[[#This Row],[Hcontractions (J/kg)]]+Table4[[#This Row],[Hf (J/kg)]])</f>
        <v/>
      </c>
      <c r="V1884" s="95" t="str">
        <f>IF(Table4[[#This Row],[Segment]]="","",Table4[[#This Row],[Total Friction Loss (J/kg)]]*Table3[Density (kg/m3)])</f>
        <v/>
      </c>
      <c r="W1884" s="95" t="str">
        <f>IF(Table4[[#This Row],[Segment]]="","",Table4[[#This Row],[Total Pressure Drop (Pa)]]/1000)</f>
        <v/>
      </c>
      <c r="Y1884" s="82" t="str">
        <f>IF('Set Up'!D2107="","",'Set Up'!D2107)</f>
        <v/>
      </c>
      <c r="Z1884" s="82" t="str">
        <f>IF('Set Up'!E2107="","",'Set Up'!E2107)</f>
        <v/>
      </c>
      <c r="AA1884" s="82" t="str">
        <f>IF('Set Up'!F2107="","",'Set Up'!F2107)</f>
        <v/>
      </c>
      <c r="AB1884" s="82" t="str">
        <f>IF('Set Up'!G2107="","",'Set Up'!G2107)</f>
        <v/>
      </c>
      <c r="AC1884" s="82" t="str">
        <f t="array" ref="AC1884">IF(Y1884="","",INDEX(Data!$G$4:$G$51,MATCH(Table7[[#This Row],[Fitting]]&amp;Table7[[#This Row],[Fitting Subtype]],Data!$E$4:$E$51&amp;Data!$F$4:$F$51,0)))</f>
        <v/>
      </c>
      <c r="AD1884" s="89" t="str">
        <f>IF(Table7[[#This Row],[Segment]]="","",Table7[[#This Row],[Quantity]]*Table7[[#This Row],[Kf]]*(((INDEX(Table4[Velocity (m/s)],MATCH(Table7[[#This Row],[Segment]],Table4[Segment],0)))^2)/2))</f>
        <v/>
      </c>
      <c r="AF1884" s="82" t="str">
        <f>Table4[[#This Row],[Segment]]</f>
        <v/>
      </c>
      <c r="AG1884" s="75"/>
      <c r="AH1884" s="82" t="str">
        <f>IF(Table5[[#This Row],[Segment]]="","",AG1884-Table4[[#This Row],[Total Pressure Drop (kPa)]])</f>
        <v/>
      </c>
    </row>
    <row r="1885" spans="1:34" x14ac:dyDescent="0.25">
      <c r="A1885" s="95" t="str">
        <f>IF('Set Up'!A1882="","",'Set Up'!A1882)</f>
        <v/>
      </c>
      <c r="B1885" s="75" t="s">
        <v>81</v>
      </c>
      <c r="C1885" s="85"/>
      <c r="D1885" s="86" t="str">
        <f>IF(Table4[[#This Row],[Diameter (in)]]="","",(((CONVERT(Table4[[#This Row],[Diameter (in)]],"in","m"))/2)^2)*PI())</f>
        <v/>
      </c>
      <c r="E1885" s="87" t="str">
        <f>IF(Table4[[#This Row],[Area (m2)]]="","",$D$4/Table4[[#This Row],[Area (m2)]])</f>
        <v/>
      </c>
      <c r="F1885" s="85">
        <f t="shared" si="29"/>
        <v>4.6951999999999998</v>
      </c>
      <c r="G1885" s="88" t="str">
        <f>IF(Table4[[#This Row],[Segment]]="","",(CONVERT(Table4[[#This Row],[Diameter (in)]],"in","m")*$B$4*Table4[[#This Row],[Velocity (m/s)]])/$C$4)</f>
        <v/>
      </c>
      <c r="H1885" s="96" t="str">
        <f>IF(Table4[[#This Row],[Segment]]="","",IF(Table4[[#This Row],[Teynold''s Number]]&gt;4000,"TURBULENT","LAMINAR"))</f>
        <v/>
      </c>
      <c r="I1885" s="86" t="str">
        <f>IF(Table4[[#This Row],[Segment]]="","",INDEX(Data!C1882:C1896,MATCH(Table4[Material],Data!B1882:B1896,0)))</f>
        <v/>
      </c>
      <c r="J1885" s="89" t="str">
        <f>IF(Table4[[#This Row],[ε (m)]]="","",Table4[[#This Row],[ε (m)]]/(CONVERT(Table4[[#This Row],[Diameter (in)]],"in","m")))</f>
        <v/>
      </c>
      <c r="K1885" s="96" t="str">
        <f>IF(Table4[[#This Row],[Regime]]="LAMINAR",16/Table4[[#This Row],[Teynold''s Number]],"-")</f>
        <v>-</v>
      </c>
      <c r="L1885" s="86"/>
      <c r="M1885" s="97" t="str">
        <f>IF(Table4[[#This Row],[Regime]]="TURBULENT",(((-4*LOG10(Table4[[#This Row],[ε/D]]/3.7+1.256/(Table4[[#This Row],[Teynold''s Number]]*SQRT(Table4[[#This Row],[f turbulent (guess)]]))))^-1)^2),"")</f>
        <v/>
      </c>
      <c r="N1885" s="91" t="str">
        <f>IF(Table4[[#This Row],[f turbulent]]="","",Table4[[#This Row],[f turbulent (guess)]]-Table4[[#This Row],[f turbulent]])</f>
        <v/>
      </c>
      <c r="O1885" s="87">
        <f>IF(Table4[[#This Row],[Segment]]="",0,IF(C1886="",0,IF(C1886&lt;=Table4[[#This Row],[Diameter (in)]],0,1-(D1885/D1886))))</f>
        <v>0</v>
      </c>
      <c r="P1885" s="92" t="str">
        <f>IF(Table4[[#This Row],[Segment]]="","",IF(C1885&gt;C1886,"",IF(C1886="",0.55,(0.55*(1-D1886/D1885)))))</f>
        <v/>
      </c>
      <c r="Q188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85" s="92" t="str">
        <f>IF(Table4[[#This Row],[Segment]]="","",IF(Table4[[#This Row],[Kexpansion]]="","0",((Table4[[#This Row],[Velocity (m/s)]]^2)/2)*Table4[[#This Row],[Kexpansion]]))</f>
        <v/>
      </c>
      <c r="S1885" s="92" t="str">
        <f>IF(Table4[[#This Row],[Segment]]="","",IF(Table4[[#This Row],[Kcontraction]]="","0",((Table4[[#This Row],[Velocity (m/s)]]^2)/2)*Table4[[#This Row],[Kcontraction]]))</f>
        <v/>
      </c>
      <c r="T1885" s="89" t="str">
        <f>IF(Table4[[#This Row],[Segment]]="","",SUMIF($Y$7:$Y$2000,Table4[[#This Row],[Segment]],$AD$7:$AD$2000))</f>
        <v/>
      </c>
      <c r="U1885" s="95" t="str">
        <f>IF(Table4[[#This Row],[Segment]]="","",Table4[[#This Row],[Hfriction (J/kg)]]+Table4[[#This Row],[Hexpansions (J/kg)]]+Table4[[#This Row],[Hcontractions (J/kg)]]+Table4[[#This Row],[Hf (J/kg)]])</f>
        <v/>
      </c>
      <c r="V1885" s="95" t="str">
        <f>IF(Table4[[#This Row],[Segment]]="","",Table4[[#This Row],[Total Friction Loss (J/kg)]]*Table3[Density (kg/m3)])</f>
        <v/>
      </c>
      <c r="W1885" s="95" t="str">
        <f>IF(Table4[[#This Row],[Segment]]="","",Table4[[#This Row],[Total Pressure Drop (Pa)]]/1000)</f>
        <v/>
      </c>
      <c r="Y1885" s="82" t="str">
        <f>IF('Set Up'!D2108="","",'Set Up'!D2108)</f>
        <v/>
      </c>
      <c r="Z1885" s="82" t="str">
        <f>IF('Set Up'!E2108="","",'Set Up'!E2108)</f>
        <v/>
      </c>
      <c r="AA1885" s="82" t="str">
        <f>IF('Set Up'!F2108="","",'Set Up'!F2108)</f>
        <v/>
      </c>
      <c r="AB1885" s="82" t="str">
        <f>IF('Set Up'!G2108="","",'Set Up'!G2108)</f>
        <v/>
      </c>
      <c r="AC1885" s="82" t="str">
        <f t="array" ref="AC1885">IF(Y1885="","",INDEX(Data!$G$4:$G$51,MATCH(Table7[[#This Row],[Fitting]]&amp;Table7[[#This Row],[Fitting Subtype]],Data!$E$4:$E$51&amp;Data!$F$4:$F$51,0)))</f>
        <v/>
      </c>
      <c r="AD1885" s="89" t="str">
        <f>IF(Table7[[#This Row],[Segment]]="","",Table7[[#This Row],[Quantity]]*Table7[[#This Row],[Kf]]*(((INDEX(Table4[Velocity (m/s)],MATCH(Table7[[#This Row],[Segment]],Table4[Segment],0)))^2)/2))</f>
        <v/>
      </c>
      <c r="AF1885" s="82" t="str">
        <f>Table4[[#This Row],[Segment]]</f>
        <v/>
      </c>
      <c r="AG1885" s="75"/>
      <c r="AH1885" s="82" t="str">
        <f>IF(Table5[[#This Row],[Segment]]="","",AG1885-Table4[[#This Row],[Total Pressure Drop (kPa)]])</f>
        <v/>
      </c>
    </row>
    <row r="1886" spans="1:34" x14ac:dyDescent="0.25">
      <c r="A1886" s="95" t="str">
        <f>IF('Set Up'!A1883="","",'Set Up'!A1883)</f>
        <v/>
      </c>
      <c r="B1886" s="75" t="s">
        <v>81</v>
      </c>
      <c r="C1886" s="85"/>
      <c r="D1886" s="86" t="str">
        <f>IF(Table4[[#This Row],[Diameter (in)]]="","",(((CONVERT(Table4[[#This Row],[Diameter (in)]],"in","m"))/2)^2)*PI())</f>
        <v/>
      </c>
      <c r="E1886" s="87" t="str">
        <f>IF(Table4[[#This Row],[Area (m2)]]="","",$D$4/Table4[[#This Row],[Area (m2)]])</f>
        <v/>
      </c>
      <c r="F1886" s="85">
        <f t="shared" si="29"/>
        <v>4.6951999999999998</v>
      </c>
      <c r="G1886" s="88" t="str">
        <f>IF(Table4[[#This Row],[Segment]]="","",(CONVERT(Table4[[#This Row],[Diameter (in)]],"in","m")*$B$4*Table4[[#This Row],[Velocity (m/s)]])/$C$4)</f>
        <v/>
      </c>
      <c r="H1886" s="96" t="str">
        <f>IF(Table4[[#This Row],[Segment]]="","",IF(Table4[[#This Row],[Teynold''s Number]]&gt;4000,"TURBULENT","LAMINAR"))</f>
        <v/>
      </c>
      <c r="I1886" s="86" t="str">
        <f>IF(Table4[[#This Row],[Segment]]="","",INDEX(Data!C1883:C1897,MATCH(Table4[Material],Data!B1883:B1897,0)))</f>
        <v/>
      </c>
      <c r="J1886" s="89" t="str">
        <f>IF(Table4[[#This Row],[ε (m)]]="","",Table4[[#This Row],[ε (m)]]/(CONVERT(Table4[[#This Row],[Diameter (in)]],"in","m")))</f>
        <v/>
      </c>
      <c r="K1886" s="96" t="str">
        <f>IF(Table4[[#This Row],[Regime]]="LAMINAR",16/Table4[[#This Row],[Teynold''s Number]],"-")</f>
        <v>-</v>
      </c>
      <c r="L1886" s="86"/>
      <c r="M1886" s="97" t="str">
        <f>IF(Table4[[#This Row],[Regime]]="TURBULENT",(((-4*LOG10(Table4[[#This Row],[ε/D]]/3.7+1.256/(Table4[[#This Row],[Teynold''s Number]]*SQRT(Table4[[#This Row],[f turbulent (guess)]]))))^-1)^2),"")</f>
        <v/>
      </c>
      <c r="N1886" s="91" t="str">
        <f>IF(Table4[[#This Row],[f turbulent]]="","",Table4[[#This Row],[f turbulent (guess)]]-Table4[[#This Row],[f turbulent]])</f>
        <v/>
      </c>
      <c r="O1886" s="87">
        <f>IF(Table4[[#This Row],[Segment]]="",0,IF(C1887="",0,IF(C1887&lt;=Table4[[#This Row],[Diameter (in)]],0,1-(D1886/D1887))))</f>
        <v>0</v>
      </c>
      <c r="P1886" s="92" t="str">
        <f>IF(Table4[[#This Row],[Segment]]="","",IF(C1886&gt;C1887,"",IF(C1887="",0.55,(0.55*(1-D1887/D1886)))))</f>
        <v/>
      </c>
      <c r="Q188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86" s="92" t="str">
        <f>IF(Table4[[#This Row],[Segment]]="","",IF(Table4[[#This Row],[Kexpansion]]="","0",((Table4[[#This Row],[Velocity (m/s)]]^2)/2)*Table4[[#This Row],[Kexpansion]]))</f>
        <v/>
      </c>
      <c r="S1886" s="92" t="str">
        <f>IF(Table4[[#This Row],[Segment]]="","",IF(Table4[[#This Row],[Kcontraction]]="","0",((Table4[[#This Row],[Velocity (m/s)]]^2)/2)*Table4[[#This Row],[Kcontraction]]))</f>
        <v/>
      </c>
      <c r="T1886" s="89" t="str">
        <f>IF(Table4[[#This Row],[Segment]]="","",SUMIF($Y$7:$Y$2000,Table4[[#This Row],[Segment]],$AD$7:$AD$2000))</f>
        <v/>
      </c>
      <c r="U1886" s="95" t="str">
        <f>IF(Table4[[#This Row],[Segment]]="","",Table4[[#This Row],[Hfriction (J/kg)]]+Table4[[#This Row],[Hexpansions (J/kg)]]+Table4[[#This Row],[Hcontractions (J/kg)]]+Table4[[#This Row],[Hf (J/kg)]])</f>
        <v/>
      </c>
      <c r="V1886" s="95" t="str">
        <f>IF(Table4[[#This Row],[Segment]]="","",Table4[[#This Row],[Total Friction Loss (J/kg)]]*Table3[Density (kg/m3)])</f>
        <v/>
      </c>
      <c r="W1886" s="95" t="str">
        <f>IF(Table4[[#This Row],[Segment]]="","",Table4[[#This Row],[Total Pressure Drop (Pa)]]/1000)</f>
        <v/>
      </c>
      <c r="Y1886" s="82" t="str">
        <f>IF('Set Up'!D2109="","",'Set Up'!D2109)</f>
        <v/>
      </c>
      <c r="Z1886" s="82" t="str">
        <f>IF('Set Up'!E2109="","",'Set Up'!E2109)</f>
        <v/>
      </c>
      <c r="AA1886" s="82" t="str">
        <f>IF('Set Up'!F2109="","",'Set Up'!F2109)</f>
        <v/>
      </c>
      <c r="AB1886" s="82" t="str">
        <f>IF('Set Up'!G2109="","",'Set Up'!G2109)</f>
        <v/>
      </c>
      <c r="AC1886" s="82" t="str">
        <f t="array" ref="AC1886">IF(Y1886="","",INDEX(Data!$G$4:$G$51,MATCH(Table7[[#This Row],[Fitting]]&amp;Table7[[#This Row],[Fitting Subtype]],Data!$E$4:$E$51&amp;Data!$F$4:$F$51,0)))</f>
        <v/>
      </c>
      <c r="AD1886" s="89" t="str">
        <f>IF(Table7[[#This Row],[Segment]]="","",Table7[[#This Row],[Quantity]]*Table7[[#This Row],[Kf]]*(((INDEX(Table4[Velocity (m/s)],MATCH(Table7[[#This Row],[Segment]],Table4[Segment],0)))^2)/2))</f>
        <v/>
      </c>
      <c r="AF1886" s="82" t="str">
        <f>Table4[[#This Row],[Segment]]</f>
        <v/>
      </c>
      <c r="AG1886" s="75"/>
      <c r="AH1886" s="82" t="str">
        <f>IF(Table5[[#This Row],[Segment]]="","",AG1886-Table4[[#This Row],[Total Pressure Drop (kPa)]])</f>
        <v/>
      </c>
    </row>
    <row r="1887" spans="1:34" x14ac:dyDescent="0.25">
      <c r="A1887" s="95" t="str">
        <f>IF('Set Up'!A1884="","",'Set Up'!A1884)</f>
        <v/>
      </c>
      <c r="B1887" s="75" t="s">
        <v>81</v>
      </c>
      <c r="C1887" s="85"/>
      <c r="D1887" s="86" t="str">
        <f>IF(Table4[[#This Row],[Diameter (in)]]="","",(((CONVERT(Table4[[#This Row],[Diameter (in)]],"in","m"))/2)^2)*PI())</f>
        <v/>
      </c>
      <c r="E1887" s="87" t="str">
        <f>IF(Table4[[#This Row],[Area (m2)]]="","",$D$4/Table4[[#This Row],[Area (m2)]])</f>
        <v/>
      </c>
      <c r="F1887" s="85">
        <f t="shared" si="29"/>
        <v>4.6951999999999998</v>
      </c>
      <c r="G1887" s="88" t="str">
        <f>IF(Table4[[#This Row],[Segment]]="","",(CONVERT(Table4[[#This Row],[Diameter (in)]],"in","m")*$B$4*Table4[[#This Row],[Velocity (m/s)]])/$C$4)</f>
        <v/>
      </c>
      <c r="H1887" s="96" t="str">
        <f>IF(Table4[[#This Row],[Segment]]="","",IF(Table4[[#This Row],[Teynold''s Number]]&gt;4000,"TURBULENT","LAMINAR"))</f>
        <v/>
      </c>
      <c r="I1887" s="86" t="str">
        <f>IF(Table4[[#This Row],[Segment]]="","",INDEX(Data!C1884:C1898,MATCH(Table4[Material],Data!B1884:B1898,0)))</f>
        <v/>
      </c>
      <c r="J1887" s="89" t="str">
        <f>IF(Table4[[#This Row],[ε (m)]]="","",Table4[[#This Row],[ε (m)]]/(CONVERT(Table4[[#This Row],[Diameter (in)]],"in","m")))</f>
        <v/>
      </c>
      <c r="K1887" s="96" t="str">
        <f>IF(Table4[[#This Row],[Regime]]="LAMINAR",16/Table4[[#This Row],[Teynold''s Number]],"-")</f>
        <v>-</v>
      </c>
      <c r="L1887" s="86"/>
      <c r="M1887" s="97" t="str">
        <f>IF(Table4[[#This Row],[Regime]]="TURBULENT",(((-4*LOG10(Table4[[#This Row],[ε/D]]/3.7+1.256/(Table4[[#This Row],[Teynold''s Number]]*SQRT(Table4[[#This Row],[f turbulent (guess)]]))))^-1)^2),"")</f>
        <v/>
      </c>
      <c r="N1887" s="91" t="str">
        <f>IF(Table4[[#This Row],[f turbulent]]="","",Table4[[#This Row],[f turbulent (guess)]]-Table4[[#This Row],[f turbulent]])</f>
        <v/>
      </c>
      <c r="O1887" s="87">
        <f>IF(Table4[[#This Row],[Segment]]="",0,IF(C1888="",0,IF(C1888&lt;=Table4[[#This Row],[Diameter (in)]],0,1-(D1887/D1888))))</f>
        <v>0</v>
      </c>
      <c r="P1887" s="92" t="str">
        <f>IF(Table4[[#This Row],[Segment]]="","",IF(C1887&gt;C1888,"",IF(C1888="",0.55,(0.55*(1-D1888/D1887)))))</f>
        <v/>
      </c>
      <c r="Q188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87" s="92" t="str">
        <f>IF(Table4[[#This Row],[Segment]]="","",IF(Table4[[#This Row],[Kexpansion]]="","0",((Table4[[#This Row],[Velocity (m/s)]]^2)/2)*Table4[[#This Row],[Kexpansion]]))</f>
        <v/>
      </c>
      <c r="S1887" s="92" t="str">
        <f>IF(Table4[[#This Row],[Segment]]="","",IF(Table4[[#This Row],[Kcontraction]]="","0",((Table4[[#This Row],[Velocity (m/s)]]^2)/2)*Table4[[#This Row],[Kcontraction]]))</f>
        <v/>
      </c>
      <c r="T1887" s="89" t="str">
        <f>IF(Table4[[#This Row],[Segment]]="","",SUMIF($Y$7:$Y$2000,Table4[[#This Row],[Segment]],$AD$7:$AD$2000))</f>
        <v/>
      </c>
      <c r="U1887" s="95" t="str">
        <f>IF(Table4[[#This Row],[Segment]]="","",Table4[[#This Row],[Hfriction (J/kg)]]+Table4[[#This Row],[Hexpansions (J/kg)]]+Table4[[#This Row],[Hcontractions (J/kg)]]+Table4[[#This Row],[Hf (J/kg)]])</f>
        <v/>
      </c>
      <c r="V1887" s="95" t="str">
        <f>IF(Table4[[#This Row],[Segment]]="","",Table4[[#This Row],[Total Friction Loss (J/kg)]]*Table3[Density (kg/m3)])</f>
        <v/>
      </c>
      <c r="W1887" s="95" t="str">
        <f>IF(Table4[[#This Row],[Segment]]="","",Table4[[#This Row],[Total Pressure Drop (Pa)]]/1000)</f>
        <v/>
      </c>
      <c r="Y1887" s="82" t="str">
        <f>IF('Set Up'!D2110="","",'Set Up'!D2110)</f>
        <v/>
      </c>
      <c r="Z1887" s="82" t="str">
        <f>IF('Set Up'!E2110="","",'Set Up'!E2110)</f>
        <v/>
      </c>
      <c r="AA1887" s="82" t="str">
        <f>IF('Set Up'!F2110="","",'Set Up'!F2110)</f>
        <v/>
      </c>
      <c r="AB1887" s="82" t="str">
        <f>IF('Set Up'!G2110="","",'Set Up'!G2110)</f>
        <v/>
      </c>
      <c r="AC1887" s="82" t="str">
        <f t="array" ref="AC1887">IF(Y1887="","",INDEX(Data!$G$4:$G$51,MATCH(Table7[[#This Row],[Fitting]]&amp;Table7[[#This Row],[Fitting Subtype]],Data!$E$4:$E$51&amp;Data!$F$4:$F$51,0)))</f>
        <v/>
      </c>
      <c r="AD1887" s="89" t="str">
        <f>IF(Table7[[#This Row],[Segment]]="","",Table7[[#This Row],[Quantity]]*Table7[[#This Row],[Kf]]*(((INDEX(Table4[Velocity (m/s)],MATCH(Table7[[#This Row],[Segment]],Table4[Segment],0)))^2)/2))</f>
        <v/>
      </c>
      <c r="AF1887" s="82" t="str">
        <f>Table4[[#This Row],[Segment]]</f>
        <v/>
      </c>
      <c r="AG1887" s="75"/>
      <c r="AH1887" s="82" t="str">
        <f>IF(Table5[[#This Row],[Segment]]="","",AG1887-Table4[[#This Row],[Total Pressure Drop (kPa)]])</f>
        <v/>
      </c>
    </row>
    <row r="1888" spans="1:34" x14ac:dyDescent="0.25">
      <c r="A1888" s="95" t="str">
        <f>IF('Set Up'!A1885="","",'Set Up'!A1885)</f>
        <v/>
      </c>
      <c r="B1888" s="75" t="s">
        <v>81</v>
      </c>
      <c r="C1888" s="85"/>
      <c r="D1888" s="86" t="str">
        <f>IF(Table4[[#This Row],[Diameter (in)]]="","",(((CONVERT(Table4[[#This Row],[Diameter (in)]],"in","m"))/2)^2)*PI())</f>
        <v/>
      </c>
      <c r="E1888" s="87" t="str">
        <f>IF(Table4[[#This Row],[Area (m2)]]="","",$D$4/Table4[[#This Row],[Area (m2)]])</f>
        <v/>
      </c>
      <c r="F1888" s="85">
        <f t="shared" si="29"/>
        <v>4.6951999999999998</v>
      </c>
      <c r="G1888" s="88" t="str">
        <f>IF(Table4[[#This Row],[Segment]]="","",(CONVERT(Table4[[#This Row],[Diameter (in)]],"in","m")*$B$4*Table4[[#This Row],[Velocity (m/s)]])/$C$4)</f>
        <v/>
      </c>
      <c r="H1888" s="96" t="str">
        <f>IF(Table4[[#This Row],[Segment]]="","",IF(Table4[[#This Row],[Teynold''s Number]]&gt;4000,"TURBULENT","LAMINAR"))</f>
        <v/>
      </c>
      <c r="I1888" s="86" t="str">
        <f>IF(Table4[[#This Row],[Segment]]="","",INDEX(Data!C1885:C1899,MATCH(Table4[Material],Data!B1885:B1899,0)))</f>
        <v/>
      </c>
      <c r="J1888" s="89" t="str">
        <f>IF(Table4[[#This Row],[ε (m)]]="","",Table4[[#This Row],[ε (m)]]/(CONVERT(Table4[[#This Row],[Diameter (in)]],"in","m")))</f>
        <v/>
      </c>
      <c r="K1888" s="96" t="str">
        <f>IF(Table4[[#This Row],[Regime]]="LAMINAR",16/Table4[[#This Row],[Teynold''s Number]],"-")</f>
        <v>-</v>
      </c>
      <c r="L1888" s="86"/>
      <c r="M1888" s="97" t="str">
        <f>IF(Table4[[#This Row],[Regime]]="TURBULENT",(((-4*LOG10(Table4[[#This Row],[ε/D]]/3.7+1.256/(Table4[[#This Row],[Teynold''s Number]]*SQRT(Table4[[#This Row],[f turbulent (guess)]]))))^-1)^2),"")</f>
        <v/>
      </c>
      <c r="N1888" s="91" t="str">
        <f>IF(Table4[[#This Row],[f turbulent]]="","",Table4[[#This Row],[f turbulent (guess)]]-Table4[[#This Row],[f turbulent]])</f>
        <v/>
      </c>
      <c r="O1888" s="87">
        <f>IF(Table4[[#This Row],[Segment]]="",0,IF(C1889="",0,IF(C1889&lt;=Table4[[#This Row],[Diameter (in)]],0,1-(D1888/D1889))))</f>
        <v>0</v>
      </c>
      <c r="P1888" s="92" t="str">
        <f>IF(Table4[[#This Row],[Segment]]="","",IF(C1888&gt;C1889,"",IF(C1889="",0.55,(0.55*(1-D1889/D1888)))))</f>
        <v/>
      </c>
      <c r="Q188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88" s="92" t="str">
        <f>IF(Table4[[#This Row],[Segment]]="","",IF(Table4[[#This Row],[Kexpansion]]="","0",((Table4[[#This Row],[Velocity (m/s)]]^2)/2)*Table4[[#This Row],[Kexpansion]]))</f>
        <v/>
      </c>
      <c r="S1888" s="92" t="str">
        <f>IF(Table4[[#This Row],[Segment]]="","",IF(Table4[[#This Row],[Kcontraction]]="","0",((Table4[[#This Row],[Velocity (m/s)]]^2)/2)*Table4[[#This Row],[Kcontraction]]))</f>
        <v/>
      </c>
      <c r="T1888" s="89" t="str">
        <f>IF(Table4[[#This Row],[Segment]]="","",SUMIF($Y$7:$Y$2000,Table4[[#This Row],[Segment]],$AD$7:$AD$2000))</f>
        <v/>
      </c>
      <c r="U1888" s="95" t="str">
        <f>IF(Table4[[#This Row],[Segment]]="","",Table4[[#This Row],[Hfriction (J/kg)]]+Table4[[#This Row],[Hexpansions (J/kg)]]+Table4[[#This Row],[Hcontractions (J/kg)]]+Table4[[#This Row],[Hf (J/kg)]])</f>
        <v/>
      </c>
      <c r="V1888" s="95" t="str">
        <f>IF(Table4[[#This Row],[Segment]]="","",Table4[[#This Row],[Total Friction Loss (J/kg)]]*Table3[Density (kg/m3)])</f>
        <v/>
      </c>
      <c r="W1888" s="95" t="str">
        <f>IF(Table4[[#This Row],[Segment]]="","",Table4[[#This Row],[Total Pressure Drop (Pa)]]/1000)</f>
        <v/>
      </c>
      <c r="Y1888" s="82" t="str">
        <f>IF('Set Up'!D2111="","",'Set Up'!D2111)</f>
        <v/>
      </c>
      <c r="Z1888" s="82" t="str">
        <f>IF('Set Up'!E2111="","",'Set Up'!E2111)</f>
        <v/>
      </c>
      <c r="AA1888" s="82" t="str">
        <f>IF('Set Up'!F2111="","",'Set Up'!F2111)</f>
        <v/>
      </c>
      <c r="AB1888" s="82" t="str">
        <f>IF('Set Up'!G2111="","",'Set Up'!G2111)</f>
        <v/>
      </c>
      <c r="AC1888" s="82" t="str">
        <f t="array" ref="AC1888">IF(Y1888="","",INDEX(Data!$G$4:$G$51,MATCH(Table7[[#This Row],[Fitting]]&amp;Table7[[#This Row],[Fitting Subtype]],Data!$E$4:$E$51&amp;Data!$F$4:$F$51,0)))</f>
        <v/>
      </c>
      <c r="AD1888" s="89" t="str">
        <f>IF(Table7[[#This Row],[Segment]]="","",Table7[[#This Row],[Quantity]]*Table7[[#This Row],[Kf]]*(((INDEX(Table4[Velocity (m/s)],MATCH(Table7[[#This Row],[Segment]],Table4[Segment],0)))^2)/2))</f>
        <v/>
      </c>
      <c r="AF1888" s="82" t="str">
        <f>Table4[[#This Row],[Segment]]</f>
        <v/>
      </c>
      <c r="AG1888" s="75"/>
      <c r="AH1888" s="82" t="str">
        <f>IF(Table5[[#This Row],[Segment]]="","",AG1888-Table4[[#This Row],[Total Pressure Drop (kPa)]])</f>
        <v/>
      </c>
    </row>
    <row r="1889" spans="1:34" x14ac:dyDescent="0.25">
      <c r="A1889" s="95" t="str">
        <f>IF('Set Up'!A1886="","",'Set Up'!A1886)</f>
        <v/>
      </c>
      <c r="B1889" s="75" t="s">
        <v>81</v>
      </c>
      <c r="C1889" s="85"/>
      <c r="D1889" s="86" t="str">
        <f>IF(Table4[[#This Row],[Diameter (in)]]="","",(((CONVERT(Table4[[#This Row],[Diameter (in)]],"in","m"))/2)^2)*PI())</f>
        <v/>
      </c>
      <c r="E1889" s="87" t="str">
        <f>IF(Table4[[#This Row],[Area (m2)]]="","",$D$4/Table4[[#This Row],[Area (m2)]])</f>
        <v/>
      </c>
      <c r="F1889" s="85">
        <f t="shared" si="29"/>
        <v>4.6951999999999998</v>
      </c>
      <c r="G1889" s="88" t="str">
        <f>IF(Table4[[#This Row],[Segment]]="","",(CONVERT(Table4[[#This Row],[Diameter (in)]],"in","m")*$B$4*Table4[[#This Row],[Velocity (m/s)]])/$C$4)</f>
        <v/>
      </c>
      <c r="H1889" s="96" t="str">
        <f>IF(Table4[[#This Row],[Segment]]="","",IF(Table4[[#This Row],[Teynold''s Number]]&gt;4000,"TURBULENT","LAMINAR"))</f>
        <v/>
      </c>
      <c r="I1889" s="86" t="str">
        <f>IF(Table4[[#This Row],[Segment]]="","",INDEX(Data!C1886:C1900,MATCH(Table4[Material],Data!B1886:B1900,0)))</f>
        <v/>
      </c>
      <c r="J1889" s="89" t="str">
        <f>IF(Table4[[#This Row],[ε (m)]]="","",Table4[[#This Row],[ε (m)]]/(CONVERT(Table4[[#This Row],[Diameter (in)]],"in","m")))</f>
        <v/>
      </c>
      <c r="K1889" s="96" t="str">
        <f>IF(Table4[[#This Row],[Regime]]="LAMINAR",16/Table4[[#This Row],[Teynold''s Number]],"-")</f>
        <v>-</v>
      </c>
      <c r="L1889" s="86"/>
      <c r="M1889" s="97" t="str">
        <f>IF(Table4[[#This Row],[Regime]]="TURBULENT",(((-4*LOG10(Table4[[#This Row],[ε/D]]/3.7+1.256/(Table4[[#This Row],[Teynold''s Number]]*SQRT(Table4[[#This Row],[f turbulent (guess)]]))))^-1)^2),"")</f>
        <v/>
      </c>
      <c r="N1889" s="91" t="str">
        <f>IF(Table4[[#This Row],[f turbulent]]="","",Table4[[#This Row],[f turbulent (guess)]]-Table4[[#This Row],[f turbulent]])</f>
        <v/>
      </c>
      <c r="O1889" s="87">
        <f>IF(Table4[[#This Row],[Segment]]="",0,IF(C1890="",0,IF(C1890&lt;=Table4[[#This Row],[Diameter (in)]],0,1-(D1889/D1890))))</f>
        <v>0</v>
      </c>
      <c r="P1889" s="92" t="str">
        <f>IF(Table4[[#This Row],[Segment]]="","",IF(C1889&gt;C1890,"",IF(C1890="",0.55,(0.55*(1-D1890/D1889)))))</f>
        <v/>
      </c>
      <c r="Q188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89" s="92" t="str">
        <f>IF(Table4[[#This Row],[Segment]]="","",IF(Table4[[#This Row],[Kexpansion]]="","0",((Table4[[#This Row],[Velocity (m/s)]]^2)/2)*Table4[[#This Row],[Kexpansion]]))</f>
        <v/>
      </c>
      <c r="S1889" s="92" t="str">
        <f>IF(Table4[[#This Row],[Segment]]="","",IF(Table4[[#This Row],[Kcontraction]]="","0",((Table4[[#This Row],[Velocity (m/s)]]^2)/2)*Table4[[#This Row],[Kcontraction]]))</f>
        <v/>
      </c>
      <c r="T1889" s="89" t="str">
        <f>IF(Table4[[#This Row],[Segment]]="","",SUMIF($Y$7:$Y$2000,Table4[[#This Row],[Segment]],$AD$7:$AD$2000))</f>
        <v/>
      </c>
      <c r="U1889" s="95" t="str">
        <f>IF(Table4[[#This Row],[Segment]]="","",Table4[[#This Row],[Hfriction (J/kg)]]+Table4[[#This Row],[Hexpansions (J/kg)]]+Table4[[#This Row],[Hcontractions (J/kg)]]+Table4[[#This Row],[Hf (J/kg)]])</f>
        <v/>
      </c>
      <c r="V1889" s="95" t="str">
        <f>IF(Table4[[#This Row],[Segment]]="","",Table4[[#This Row],[Total Friction Loss (J/kg)]]*Table3[Density (kg/m3)])</f>
        <v/>
      </c>
      <c r="W1889" s="95" t="str">
        <f>IF(Table4[[#This Row],[Segment]]="","",Table4[[#This Row],[Total Pressure Drop (Pa)]]/1000)</f>
        <v/>
      </c>
      <c r="Y1889" s="82" t="str">
        <f>IF('Set Up'!D2112="","",'Set Up'!D2112)</f>
        <v/>
      </c>
      <c r="Z1889" s="82" t="str">
        <f>IF('Set Up'!E2112="","",'Set Up'!E2112)</f>
        <v/>
      </c>
      <c r="AA1889" s="82" t="str">
        <f>IF('Set Up'!F2112="","",'Set Up'!F2112)</f>
        <v/>
      </c>
      <c r="AB1889" s="82" t="str">
        <f>IF('Set Up'!G2112="","",'Set Up'!G2112)</f>
        <v/>
      </c>
      <c r="AC1889" s="82" t="str">
        <f t="array" ref="AC1889">IF(Y1889="","",INDEX(Data!$G$4:$G$51,MATCH(Table7[[#This Row],[Fitting]]&amp;Table7[[#This Row],[Fitting Subtype]],Data!$E$4:$E$51&amp;Data!$F$4:$F$51,0)))</f>
        <v/>
      </c>
      <c r="AD1889" s="89" t="str">
        <f>IF(Table7[[#This Row],[Segment]]="","",Table7[[#This Row],[Quantity]]*Table7[[#This Row],[Kf]]*(((INDEX(Table4[Velocity (m/s)],MATCH(Table7[[#This Row],[Segment]],Table4[Segment],0)))^2)/2))</f>
        <v/>
      </c>
      <c r="AF1889" s="82" t="str">
        <f>Table4[[#This Row],[Segment]]</f>
        <v/>
      </c>
      <c r="AG1889" s="75"/>
      <c r="AH1889" s="82" t="str">
        <f>IF(Table5[[#This Row],[Segment]]="","",AG1889-Table4[[#This Row],[Total Pressure Drop (kPa)]])</f>
        <v/>
      </c>
    </row>
    <row r="1890" spans="1:34" x14ac:dyDescent="0.25">
      <c r="A1890" s="95" t="str">
        <f>IF('Set Up'!A1887="","",'Set Up'!A1887)</f>
        <v/>
      </c>
      <c r="B1890" s="75" t="s">
        <v>81</v>
      </c>
      <c r="C1890" s="85"/>
      <c r="D1890" s="86" t="str">
        <f>IF(Table4[[#This Row],[Diameter (in)]]="","",(((CONVERT(Table4[[#This Row],[Diameter (in)]],"in","m"))/2)^2)*PI())</f>
        <v/>
      </c>
      <c r="E1890" s="87" t="str">
        <f>IF(Table4[[#This Row],[Area (m2)]]="","",$D$4/Table4[[#This Row],[Area (m2)]])</f>
        <v/>
      </c>
      <c r="F1890" s="85">
        <f t="shared" si="29"/>
        <v>4.6951999999999998</v>
      </c>
      <c r="G1890" s="88" t="str">
        <f>IF(Table4[[#This Row],[Segment]]="","",(CONVERT(Table4[[#This Row],[Diameter (in)]],"in","m")*$B$4*Table4[[#This Row],[Velocity (m/s)]])/$C$4)</f>
        <v/>
      </c>
      <c r="H1890" s="96" t="str">
        <f>IF(Table4[[#This Row],[Segment]]="","",IF(Table4[[#This Row],[Teynold''s Number]]&gt;4000,"TURBULENT","LAMINAR"))</f>
        <v/>
      </c>
      <c r="I1890" s="86" t="str">
        <f>IF(Table4[[#This Row],[Segment]]="","",INDEX(Data!C1887:C1901,MATCH(Table4[Material],Data!B1887:B1901,0)))</f>
        <v/>
      </c>
      <c r="J1890" s="89" t="str">
        <f>IF(Table4[[#This Row],[ε (m)]]="","",Table4[[#This Row],[ε (m)]]/(CONVERT(Table4[[#This Row],[Diameter (in)]],"in","m")))</f>
        <v/>
      </c>
      <c r="K1890" s="96" t="str">
        <f>IF(Table4[[#This Row],[Regime]]="LAMINAR",16/Table4[[#This Row],[Teynold''s Number]],"-")</f>
        <v>-</v>
      </c>
      <c r="L1890" s="86"/>
      <c r="M1890" s="97" t="str">
        <f>IF(Table4[[#This Row],[Regime]]="TURBULENT",(((-4*LOG10(Table4[[#This Row],[ε/D]]/3.7+1.256/(Table4[[#This Row],[Teynold''s Number]]*SQRT(Table4[[#This Row],[f turbulent (guess)]]))))^-1)^2),"")</f>
        <v/>
      </c>
      <c r="N1890" s="91" t="str">
        <f>IF(Table4[[#This Row],[f turbulent]]="","",Table4[[#This Row],[f turbulent (guess)]]-Table4[[#This Row],[f turbulent]])</f>
        <v/>
      </c>
      <c r="O1890" s="87">
        <f>IF(Table4[[#This Row],[Segment]]="",0,IF(C1891="",0,IF(C1891&lt;=Table4[[#This Row],[Diameter (in)]],0,1-(D1890/D1891))))</f>
        <v>0</v>
      </c>
      <c r="P1890" s="92" t="str">
        <f>IF(Table4[[#This Row],[Segment]]="","",IF(C1890&gt;C1891,"",IF(C1891="",0.55,(0.55*(1-D1891/D1890)))))</f>
        <v/>
      </c>
      <c r="Q189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90" s="92" t="str">
        <f>IF(Table4[[#This Row],[Segment]]="","",IF(Table4[[#This Row],[Kexpansion]]="","0",((Table4[[#This Row],[Velocity (m/s)]]^2)/2)*Table4[[#This Row],[Kexpansion]]))</f>
        <v/>
      </c>
      <c r="S1890" s="92" t="str">
        <f>IF(Table4[[#This Row],[Segment]]="","",IF(Table4[[#This Row],[Kcontraction]]="","0",((Table4[[#This Row],[Velocity (m/s)]]^2)/2)*Table4[[#This Row],[Kcontraction]]))</f>
        <v/>
      </c>
      <c r="T1890" s="89" t="str">
        <f>IF(Table4[[#This Row],[Segment]]="","",SUMIF($Y$7:$Y$2000,Table4[[#This Row],[Segment]],$AD$7:$AD$2000))</f>
        <v/>
      </c>
      <c r="U1890" s="95" t="str">
        <f>IF(Table4[[#This Row],[Segment]]="","",Table4[[#This Row],[Hfriction (J/kg)]]+Table4[[#This Row],[Hexpansions (J/kg)]]+Table4[[#This Row],[Hcontractions (J/kg)]]+Table4[[#This Row],[Hf (J/kg)]])</f>
        <v/>
      </c>
      <c r="V1890" s="95" t="str">
        <f>IF(Table4[[#This Row],[Segment]]="","",Table4[[#This Row],[Total Friction Loss (J/kg)]]*Table3[Density (kg/m3)])</f>
        <v/>
      </c>
      <c r="W1890" s="95" t="str">
        <f>IF(Table4[[#This Row],[Segment]]="","",Table4[[#This Row],[Total Pressure Drop (Pa)]]/1000)</f>
        <v/>
      </c>
      <c r="Y1890" s="82" t="str">
        <f>IF('Set Up'!D2113="","",'Set Up'!D2113)</f>
        <v/>
      </c>
      <c r="Z1890" s="82" t="str">
        <f>IF('Set Up'!E2113="","",'Set Up'!E2113)</f>
        <v/>
      </c>
      <c r="AA1890" s="82" t="str">
        <f>IF('Set Up'!F2113="","",'Set Up'!F2113)</f>
        <v/>
      </c>
      <c r="AB1890" s="82" t="str">
        <f>IF('Set Up'!G2113="","",'Set Up'!G2113)</f>
        <v/>
      </c>
      <c r="AC1890" s="82" t="str">
        <f t="array" ref="AC1890">IF(Y1890="","",INDEX(Data!$G$4:$G$51,MATCH(Table7[[#This Row],[Fitting]]&amp;Table7[[#This Row],[Fitting Subtype]],Data!$E$4:$E$51&amp;Data!$F$4:$F$51,0)))</f>
        <v/>
      </c>
      <c r="AD1890" s="89" t="str">
        <f>IF(Table7[[#This Row],[Segment]]="","",Table7[[#This Row],[Quantity]]*Table7[[#This Row],[Kf]]*(((INDEX(Table4[Velocity (m/s)],MATCH(Table7[[#This Row],[Segment]],Table4[Segment],0)))^2)/2))</f>
        <v/>
      </c>
      <c r="AF1890" s="82" t="str">
        <f>Table4[[#This Row],[Segment]]</f>
        <v/>
      </c>
      <c r="AG1890" s="75"/>
      <c r="AH1890" s="82" t="str">
        <f>IF(Table5[[#This Row],[Segment]]="","",AG1890-Table4[[#This Row],[Total Pressure Drop (kPa)]])</f>
        <v/>
      </c>
    </row>
    <row r="1891" spans="1:34" x14ac:dyDescent="0.25">
      <c r="A1891" s="95" t="str">
        <f>IF('Set Up'!A1888="","",'Set Up'!A1888)</f>
        <v/>
      </c>
      <c r="B1891" s="75" t="s">
        <v>81</v>
      </c>
      <c r="C1891" s="85"/>
      <c r="D1891" s="86" t="str">
        <f>IF(Table4[[#This Row],[Diameter (in)]]="","",(((CONVERT(Table4[[#This Row],[Diameter (in)]],"in","m"))/2)^2)*PI())</f>
        <v/>
      </c>
      <c r="E1891" s="87" t="str">
        <f>IF(Table4[[#This Row],[Area (m2)]]="","",$D$4/Table4[[#This Row],[Area (m2)]])</f>
        <v/>
      </c>
      <c r="F1891" s="85">
        <f t="shared" si="29"/>
        <v>4.6951999999999998</v>
      </c>
      <c r="G1891" s="88" t="str">
        <f>IF(Table4[[#This Row],[Segment]]="","",(CONVERT(Table4[[#This Row],[Diameter (in)]],"in","m")*$B$4*Table4[[#This Row],[Velocity (m/s)]])/$C$4)</f>
        <v/>
      </c>
      <c r="H1891" s="96" t="str">
        <f>IF(Table4[[#This Row],[Segment]]="","",IF(Table4[[#This Row],[Teynold''s Number]]&gt;4000,"TURBULENT","LAMINAR"))</f>
        <v/>
      </c>
      <c r="I1891" s="86" t="str">
        <f>IF(Table4[[#This Row],[Segment]]="","",INDEX(Data!C1888:C1902,MATCH(Table4[Material],Data!B1888:B1902,0)))</f>
        <v/>
      </c>
      <c r="J1891" s="89" t="str">
        <f>IF(Table4[[#This Row],[ε (m)]]="","",Table4[[#This Row],[ε (m)]]/(CONVERT(Table4[[#This Row],[Diameter (in)]],"in","m")))</f>
        <v/>
      </c>
      <c r="K1891" s="96" t="str">
        <f>IF(Table4[[#This Row],[Regime]]="LAMINAR",16/Table4[[#This Row],[Teynold''s Number]],"-")</f>
        <v>-</v>
      </c>
      <c r="L1891" s="86"/>
      <c r="M1891" s="97" t="str">
        <f>IF(Table4[[#This Row],[Regime]]="TURBULENT",(((-4*LOG10(Table4[[#This Row],[ε/D]]/3.7+1.256/(Table4[[#This Row],[Teynold''s Number]]*SQRT(Table4[[#This Row],[f turbulent (guess)]]))))^-1)^2),"")</f>
        <v/>
      </c>
      <c r="N1891" s="91" t="str">
        <f>IF(Table4[[#This Row],[f turbulent]]="","",Table4[[#This Row],[f turbulent (guess)]]-Table4[[#This Row],[f turbulent]])</f>
        <v/>
      </c>
      <c r="O1891" s="87">
        <f>IF(Table4[[#This Row],[Segment]]="",0,IF(C1892="",0,IF(C1892&lt;=Table4[[#This Row],[Diameter (in)]],0,1-(D1891/D1892))))</f>
        <v>0</v>
      </c>
      <c r="P1891" s="92" t="str">
        <f>IF(Table4[[#This Row],[Segment]]="","",IF(C1891&gt;C1892,"",IF(C1892="",0.55,(0.55*(1-D1892/D1891)))))</f>
        <v/>
      </c>
      <c r="Q189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91" s="92" t="str">
        <f>IF(Table4[[#This Row],[Segment]]="","",IF(Table4[[#This Row],[Kexpansion]]="","0",((Table4[[#This Row],[Velocity (m/s)]]^2)/2)*Table4[[#This Row],[Kexpansion]]))</f>
        <v/>
      </c>
      <c r="S1891" s="92" t="str">
        <f>IF(Table4[[#This Row],[Segment]]="","",IF(Table4[[#This Row],[Kcontraction]]="","0",((Table4[[#This Row],[Velocity (m/s)]]^2)/2)*Table4[[#This Row],[Kcontraction]]))</f>
        <v/>
      </c>
      <c r="T1891" s="89" t="str">
        <f>IF(Table4[[#This Row],[Segment]]="","",SUMIF($Y$7:$Y$2000,Table4[[#This Row],[Segment]],$AD$7:$AD$2000))</f>
        <v/>
      </c>
      <c r="U1891" s="95" t="str">
        <f>IF(Table4[[#This Row],[Segment]]="","",Table4[[#This Row],[Hfriction (J/kg)]]+Table4[[#This Row],[Hexpansions (J/kg)]]+Table4[[#This Row],[Hcontractions (J/kg)]]+Table4[[#This Row],[Hf (J/kg)]])</f>
        <v/>
      </c>
      <c r="V1891" s="95" t="str">
        <f>IF(Table4[[#This Row],[Segment]]="","",Table4[[#This Row],[Total Friction Loss (J/kg)]]*Table3[Density (kg/m3)])</f>
        <v/>
      </c>
      <c r="W1891" s="95" t="str">
        <f>IF(Table4[[#This Row],[Segment]]="","",Table4[[#This Row],[Total Pressure Drop (Pa)]]/1000)</f>
        <v/>
      </c>
      <c r="Y1891" s="82" t="str">
        <f>IF('Set Up'!D2114="","",'Set Up'!D2114)</f>
        <v/>
      </c>
      <c r="Z1891" s="82" t="str">
        <f>IF('Set Up'!E2114="","",'Set Up'!E2114)</f>
        <v/>
      </c>
      <c r="AA1891" s="82" t="str">
        <f>IF('Set Up'!F2114="","",'Set Up'!F2114)</f>
        <v/>
      </c>
      <c r="AB1891" s="82" t="str">
        <f>IF('Set Up'!G2114="","",'Set Up'!G2114)</f>
        <v/>
      </c>
      <c r="AC1891" s="82" t="str">
        <f t="array" ref="AC1891">IF(Y1891="","",INDEX(Data!$G$4:$G$51,MATCH(Table7[[#This Row],[Fitting]]&amp;Table7[[#This Row],[Fitting Subtype]],Data!$E$4:$E$51&amp;Data!$F$4:$F$51,0)))</f>
        <v/>
      </c>
      <c r="AD1891" s="89" t="str">
        <f>IF(Table7[[#This Row],[Segment]]="","",Table7[[#This Row],[Quantity]]*Table7[[#This Row],[Kf]]*(((INDEX(Table4[Velocity (m/s)],MATCH(Table7[[#This Row],[Segment]],Table4[Segment],0)))^2)/2))</f>
        <v/>
      </c>
      <c r="AF1891" s="82" t="str">
        <f>Table4[[#This Row],[Segment]]</f>
        <v/>
      </c>
      <c r="AG1891" s="75"/>
      <c r="AH1891" s="82" t="str">
        <f>IF(Table5[[#This Row],[Segment]]="","",AG1891-Table4[[#This Row],[Total Pressure Drop (kPa)]])</f>
        <v/>
      </c>
    </row>
    <row r="1892" spans="1:34" x14ac:dyDescent="0.25">
      <c r="A1892" s="95" t="str">
        <f>IF('Set Up'!A1889="","",'Set Up'!A1889)</f>
        <v/>
      </c>
      <c r="B1892" s="75" t="s">
        <v>81</v>
      </c>
      <c r="C1892" s="85"/>
      <c r="D1892" s="86" t="str">
        <f>IF(Table4[[#This Row],[Diameter (in)]]="","",(((CONVERT(Table4[[#This Row],[Diameter (in)]],"in","m"))/2)^2)*PI())</f>
        <v/>
      </c>
      <c r="E1892" s="87" t="str">
        <f>IF(Table4[[#This Row],[Area (m2)]]="","",$D$4/Table4[[#This Row],[Area (m2)]])</f>
        <v/>
      </c>
      <c r="F1892" s="85">
        <f t="shared" si="29"/>
        <v>4.6951999999999998</v>
      </c>
      <c r="G1892" s="88" t="str">
        <f>IF(Table4[[#This Row],[Segment]]="","",(CONVERT(Table4[[#This Row],[Diameter (in)]],"in","m")*$B$4*Table4[[#This Row],[Velocity (m/s)]])/$C$4)</f>
        <v/>
      </c>
      <c r="H1892" s="96" t="str">
        <f>IF(Table4[[#This Row],[Segment]]="","",IF(Table4[[#This Row],[Teynold''s Number]]&gt;4000,"TURBULENT","LAMINAR"))</f>
        <v/>
      </c>
      <c r="I1892" s="86" t="str">
        <f>IF(Table4[[#This Row],[Segment]]="","",INDEX(Data!C1889:C1903,MATCH(Table4[Material],Data!B1889:B1903,0)))</f>
        <v/>
      </c>
      <c r="J1892" s="89" t="str">
        <f>IF(Table4[[#This Row],[ε (m)]]="","",Table4[[#This Row],[ε (m)]]/(CONVERT(Table4[[#This Row],[Diameter (in)]],"in","m")))</f>
        <v/>
      </c>
      <c r="K1892" s="96" t="str">
        <f>IF(Table4[[#This Row],[Regime]]="LAMINAR",16/Table4[[#This Row],[Teynold''s Number]],"-")</f>
        <v>-</v>
      </c>
      <c r="L1892" s="86"/>
      <c r="M1892" s="97" t="str">
        <f>IF(Table4[[#This Row],[Regime]]="TURBULENT",(((-4*LOG10(Table4[[#This Row],[ε/D]]/3.7+1.256/(Table4[[#This Row],[Teynold''s Number]]*SQRT(Table4[[#This Row],[f turbulent (guess)]]))))^-1)^2),"")</f>
        <v/>
      </c>
      <c r="N1892" s="91" t="str">
        <f>IF(Table4[[#This Row],[f turbulent]]="","",Table4[[#This Row],[f turbulent (guess)]]-Table4[[#This Row],[f turbulent]])</f>
        <v/>
      </c>
      <c r="O1892" s="87">
        <f>IF(Table4[[#This Row],[Segment]]="",0,IF(C1893="",0,IF(C1893&lt;=Table4[[#This Row],[Diameter (in)]],0,1-(D1892/D1893))))</f>
        <v>0</v>
      </c>
      <c r="P1892" s="92" t="str">
        <f>IF(Table4[[#This Row],[Segment]]="","",IF(C1892&gt;C1893,"",IF(C1893="",0.55,(0.55*(1-D1893/D1892)))))</f>
        <v/>
      </c>
      <c r="Q189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92" s="92" t="str">
        <f>IF(Table4[[#This Row],[Segment]]="","",IF(Table4[[#This Row],[Kexpansion]]="","0",((Table4[[#This Row],[Velocity (m/s)]]^2)/2)*Table4[[#This Row],[Kexpansion]]))</f>
        <v/>
      </c>
      <c r="S1892" s="92" t="str">
        <f>IF(Table4[[#This Row],[Segment]]="","",IF(Table4[[#This Row],[Kcontraction]]="","0",((Table4[[#This Row],[Velocity (m/s)]]^2)/2)*Table4[[#This Row],[Kcontraction]]))</f>
        <v/>
      </c>
      <c r="T1892" s="89" t="str">
        <f>IF(Table4[[#This Row],[Segment]]="","",SUMIF($Y$7:$Y$2000,Table4[[#This Row],[Segment]],$AD$7:$AD$2000))</f>
        <v/>
      </c>
      <c r="U1892" s="95" t="str">
        <f>IF(Table4[[#This Row],[Segment]]="","",Table4[[#This Row],[Hfriction (J/kg)]]+Table4[[#This Row],[Hexpansions (J/kg)]]+Table4[[#This Row],[Hcontractions (J/kg)]]+Table4[[#This Row],[Hf (J/kg)]])</f>
        <v/>
      </c>
      <c r="V1892" s="95" t="str">
        <f>IF(Table4[[#This Row],[Segment]]="","",Table4[[#This Row],[Total Friction Loss (J/kg)]]*Table3[Density (kg/m3)])</f>
        <v/>
      </c>
      <c r="W1892" s="95" t="str">
        <f>IF(Table4[[#This Row],[Segment]]="","",Table4[[#This Row],[Total Pressure Drop (Pa)]]/1000)</f>
        <v/>
      </c>
      <c r="Y1892" s="82" t="str">
        <f>IF('Set Up'!D2115="","",'Set Up'!D2115)</f>
        <v/>
      </c>
      <c r="Z1892" s="82" t="str">
        <f>IF('Set Up'!E2115="","",'Set Up'!E2115)</f>
        <v/>
      </c>
      <c r="AA1892" s="82" t="str">
        <f>IF('Set Up'!F2115="","",'Set Up'!F2115)</f>
        <v/>
      </c>
      <c r="AB1892" s="82" t="str">
        <f>IF('Set Up'!G2115="","",'Set Up'!G2115)</f>
        <v/>
      </c>
      <c r="AC1892" s="82" t="str">
        <f t="array" ref="AC1892">IF(Y1892="","",INDEX(Data!$G$4:$G$51,MATCH(Table7[[#This Row],[Fitting]]&amp;Table7[[#This Row],[Fitting Subtype]],Data!$E$4:$E$51&amp;Data!$F$4:$F$51,0)))</f>
        <v/>
      </c>
      <c r="AD1892" s="89" t="str">
        <f>IF(Table7[[#This Row],[Segment]]="","",Table7[[#This Row],[Quantity]]*Table7[[#This Row],[Kf]]*(((INDEX(Table4[Velocity (m/s)],MATCH(Table7[[#This Row],[Segment]],Table4[Segment],0)))^2)/2))</f>
        <v/>
      </c>
      <c r="AF1892" s="82" t="str">
        <f>Table4[[#This Row],[Segment]]</f>
        <v/>
      </c>
      <c r="AG1892" s="75"/>
      <c r="AH1892" s="82" t="str">
        <f>IF(Table5[[#This Row],[Segment]]="","",AG1892-Table4[[#This Row],[Total Pressure Drop (kPa)]])</f>
        <v/>
      </c>
    </row>
    <row r="1893" spans="1:34" x14ac:dyDescent="0.25">
      <c r="A1893" s="95" t="str">
        <f>IF('Set Up'!A1890="","",'Set Up'!A1890)</f>
        <v/>
      </c>
      <c r="B1893" s="75" t="s">
        <v>81</v>
      </c>
      <c r="C1893" s="85"/>
      <c r="D1893" s="86" t="str">
        <f>IF(Table4[[#This Row],[Diameter (in)]]="","",(((CONVERT(Table4[[#This Row],[Diameter (in)]],"in","m"))/2)^2)*PI())</f>
        <v/>
      </c>
      <c r="E1893" s="87" t="str">
        <f>IF(Table4[[#This Row],[Area (m2)]]="","",$D$4/Table4[[#This Row],[Area (m2)]])</f>
        <v/>
      </c>
      <c r="F1893" s="85">
        <f t="shared" si="29"/>
        <v>4.6951999999999998</v>
      </c>
      <c r="G1893" s="88" t="str">
        <f>IF(Table4[[#This Row],[Segment]]="","",(CONVERT(Table4[[#This Row],[Diameter (in)]],"in","m")*$B$4*Table4[[#This Row],[Velocity (m/s)]])/$C$4)</f>
        <v/>
      </c>
      <c r="H1893" s="96" t="str">
        <f>IF(Table4[[#This Row],[Segment]]="","",IF(Table4[[#This Row],[Teynold''s Number]]&gt;4000,"TURBULENT","LAMINAR"))</f>
        <v/>
      </c>
      <c r="I1893" s="86" t="str">
        <f>IF(Table4[[#This Row],[Segment]]="","",INDEX(Data!C1890:C1904,MATCH(Table4[Material],Data!B1890:B1904,0)))</f>
        <v/>
      </c>
      <c r="J1893" s="89" t="str">
        <f>IF(Table4[[#This Row],[ε (m)]]="","",Table4[[#This Row],[ε (m)]]/(CONVERT(Table4[[#This Row],[Diameter (in)]],"in","m")))</f>
        <v/>
      </c>
      <c r="K1893" s="96" t="str">
        <f>IF(Table4[[#This Row],[Regime]]="LAMINAR",16/Table4[[#This Row],[Teynold''s Number]],"-")</f>
        <v>-</v>
      </c>
      <c r="L1893" s="86"/>
      <c r="M1893" s="97" t="str">
        <f>IF(Table4[[#This Row],[Regime]]="TURBULENT",(((-4*LOG10(Table4[[#This Row],[ε/D]]/3.7+1.256/(Table4[[#This Row],[Teynold''s Number]]*SQRT(Table4[[#This Row],[f turbulent (guess)]]))))^-1)^2),"")</f>
        <v/>
      </c>
      <c r="N1893" s="91" t="str">
        <f>IF(Table4[[#This Row],[f turbulent]]="","",Table4[[#This Row],[f turbulent (guess)]]-Table4[[#This Row],[f turbulent]])</f>
        <v/>
      </c>
      <c r="O1893" s="87">
        <f>IF(Table4[[#This Row],[Segment]]="",0,IF(C1894="",0,IF(C1894&lt;=Table4[[#This Row],[Diameter (in)]],0,1-(D1893/D1894))))</f>
        <v>0</v>
      </c>
      <c r="P1893" s="92" t="str">
        <f>IF(Table4[[#This Row],[Segment]]="","",IF(C1893&gt;C1894,"",IF(C1894="",0.55,(0.55*(1-D1894/D1893)))))</f>
        <v/>
      </c>
      <c r="Q189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93" s="92" t="str">
        <f>IF(Table4[[#This Row],[Segment]]="","",IF(Table4[[#This Row],[Kexpansion]]="","0",((Table4[[#This Row],[Velocity (m/s)]]^2)/2)*Table4[[#This Row],[Kexpansion]]))</f>
        <v/>
      </c>
      <c r="S1893" s="92" t="str">
        <f>IF(Table4[[#This Row],[Segment]]="","",IF(Table4[[#This Row],[Kcontraction]]="","0",((Table4[[#This Row],[Velocity (m/s)]]^2)/2)*Table4[[#This Row],[Kcontraction]]))</f>
        <v/>
      </c>
      <c r="T1893" s="89" t="str">
        <f>IF(Table4[[#This Row],[Segment]]="","",SUMIF($Y$7:$Y$2000,Table4[[#This Row],[Segment]],$AD$7:$AD$2000))</f>
        <v/>
      </c>
      <c r="U1893" s="95" t="str">
        <f>IF(Table4[[#This Row],[Segment]]="","",Table4[[#This Row],[Hfriction (J/kg)]]+Table4[[#This Row],[Hexpansions (J/kg)]]+Table4[[#This Row],[Hcontractions (J/kg)]]+Table4[[#This Row],[Hf (J/kg)]])</f>
        <v/>
      </c>
      <c r="V1893" s="95" t="str">
        <f>IF(Table4[[#This Row],[Segment]]="","",Table4[[#This Row],[Total Friction Loss (J/kg)]]*Table3[Density (kg/m3)])</f>
        <v/>
      </c>
      <c r="W1893" s="95" t="str">
        <f>IF(Table4[[#This Row],[Segment]]="","",Table4[[#This Row],[Total Pressure Drop (Pa)]]/1000)</f>
        <v/>
      </c>
      <c r="Y1893" s="82" t="str">
        <f>IF('Set Up'!D2116="","",'Set Up'!D2116)</f>
        <v/>
      </c>
      <c r="Z1893" s="82" t="str">
        <f>IF('Set Up'!E2116="","",'Set Up'!E2116)</f>
        <v/>
      </c>
      <c r="AA1893" s="82" t="str">
        <f>IF('Set Up'!F2116="","",'Set Up'!F2116)</f>
        <v/>
      </c>
      <c r="AB1893" s="82" t="str">
        <f>IF('Set Up'!G2116="","",'Set Up'!G2116)</f>
        <v/>
      </c>
      <c r="AC1893" s="82" t="str">
        <f t="array" ref="AC1893">IF(Y1893="","",INDEX(Data!$G$4:$G$51,MATCH(Table7[[#This Row],[Fitting]]&amp;Table7[[#This Row],[Fitting Subtype]],Data!$E$4:$E$51&amp;Data!$F$4:$F$51,0)))</f>
        <v/>
      </c>
      <c r="AD1893" s="89" t="str">
        <f>IF(Table7[[#This Row],[Segment]]="","",Table7[[#This Row],[Quantity]]*Table7[[#This Row],[Kf]]*(((INDEX(Table4[Velocity (m/s)],MATCH(Table7[[#This Row],[Segment]],Table4[Segment],0)))^2)/2))</f>
        <v/>
      </c>
      <c r="AF1893" s="82" t="str">
        <f>Table4[[#This Row],[Segment]]</f>
        <v/>
      </c>
      <c r="AG1893" s="75"/>
      <c r="AH1893" s="82" t="str">
        <f>IF(Table5[[#This Row],[Segment]]="","",AG1893-Table4[[#This Row],[Total Pressure Drop (kPa)]])</f>
        <v/>
      </c>
    </row>
    <row r="1894" spans="1:34" x14ac:dyDescent="0.25">
      <c r="A1894" s="95" t="str">
        <f>IF('Set Up'!A1891="","",'Set Up'!A1891)</f>
        <v/>
      </c>
      <c r="B1894" s="75" t="s">
        <v>81</v>
      </c>
      <c r="C1894" s="85"/>
      <c r="D1894" s="86" t="str">
        <f>IF(Table4[[#This Row],[Diameter (in)]]="","",(((CONVERT(Table4[[#This Row],[Diameter (in)]],"in","m"))/2)^2)*PI())</f>
        <v/>
      </c>
      <c r="E1894" s="87" t="str">
        <f>IF(Table4[[#This Row],[Area (m2)]]="","",$D$4/Table4[[#This Row],[Area (m2)]])</f>
        <v/>
      </c>
      <c r="F1894" s="85">
        <f t="shared" si="29"/>
        <v>4.6951999999999998</v>
      </c>
      <c r="G1894" s="88" t="str">
        <f>IF(Table4[[#This Row],[Segment]]="","",(CONVERT(Table4[[#This Row],[Diameter (in)]],"in","m")*$B$4*Table4[[#This Row],[Velocity (m/s)]])/$C$4)</f>
        <v/>
      </c>
      <c r="H1894" s="96" t="str">
        <f>IF(Table4[[#This Row],[Segment]]="","",IF(Table4[[#This Row],[Teynold''s Number]]&gt;4000,"TURBULENT","LAMINAR"))</f>
        <v/>
      </c>
      <c r="I1894" s="86" t="str">
        <f>IF(Table4[[#This Row],[Segment]]="","",INDEX(Data!C1891:C1905,MATCH(Table4[Material],Data!B1891:B1905,0)))</f>
        <v/>
      </c>
      <c r="J1894" s="89" t="str">
        <f>IF(Table4[[#This Row],[ε (m)]]="","",Table4[[#This Row],[ε (m)]]/(CONVERT(Table4[[#This Row],[Diameter (in)]],"in","m")))</f>
        <v/>
      </c>
      <c r="K1894" s="96" t="str">
        <f>IF(Table4[[#This Row],[Regime]]="LAMINAR",16/Table4[[#This Row],[Teynold''s Number]],"-")</f>
        <v>-</v>
      </c>
      <c r="L1894" s="86"/>
      <c r="M1894" s="97" t="str">
        <f>IF(Table4[[#This Row],[Regime]]="TURBULENT",(((-4*LOG10(Table4[[#This Row],[ε/D]]/3.7+1.256/(Table4[[#This Row],[Teynold''s Number]]*SQRT(Table4[[#This Row],[f turbulent (guess)]]))))^-1)^2),"")</f>
        <v/>
      </c>
      <c r="N1894" s="91" t="str">
        <f>IF(Table4[[#This Row],[f turbulent]]="","",Table4[[#This Row],[f turbulent (guess)]]-Table4[[#This Row],[f turbulent]])</f>
        <v/>
      </c>
      <c r="O1894" s="87">
        <f>IF(Table4[[#This Row],[Segment]]="",0,IF(C1895="",0,IF(C1895&lt;=Table4[[#This Row],[Diameter (in)]],0,1-(D1894/D1895))))</f>
        <v>0</v>
      </c>
      <c r="P1894" s="92" t="str">
        <f>IF(Table4[[#This Row],[Segment]]="","",IF(C1894&gt;C1895,"",IF(C1895="",0.55,(0.55*(1-D1895/D1894)))))</f>
        <v/>
      </c>
      <c r="Q189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94" s="92" t="str">
        <f>IF(Table4[[#This Row],[Segment]]="","",IF(Table4[[#This Row],[Kexpansion]]="","0",((Table4[[#This Row],[Velocity (m/s)]]^2)/2)*Table4[[#This Row],[Kexpansion]]))</f>
        <v/>
      </c>
      <c r="S1894" s="92" t="str">
        <f>IF(Table4[[#This Row],[Segment]]="","",IF(Table4[[#This Row],[Kcontraction]]="","0",((Table4[[#This Row],[Velocity (m/s)]]^2)/2)*Table4[[#This Row],[Kcontraction]]))</f>
        <v/>
      </c>
      <c r="T1894" s="89" t="str">
        <f>IF(Table4[[#This Row],[Segment]]="","",SUMIF($Y$7:$Y$2000,Table4[[#This Row],[Segment]],$AD$7:$AD$2000))</f>
        <v/>
      </c>
      <c r="U1894" s="95" t="str">
        <f>IF(Table4[[#This Row],[Segment]]="","",Table4[[#This Row],[Hfriction (J/kg)]]+Table4[[#This Row],[Hexpansions (J/kg)]]+Table4[[#This Row],[Hcontractions (J/kg)]]+Table4[[#This Row],[Hf (J/kg)]])</f>
        <v/>
      </c>
      <c r="V1894" s="95" t="str">
        <f>IF(Table4[[#This Row],[Segment]]="","",Table4[[#This Row],[Total Friction Loss (J/kg)]]*Table3[Density (kg/m3)])</f>
        <v/>
      </c>
      <c r="W1894" s="95" t="str">
        <f>IF(Table4[[#This Row],[Segment]]="","",Table4[[#This Row],[Total Pressure Drop (Pa)]]/1000)</f>
        <v/>
      </c>
      <c r="Y1894" s="82" t="str">
        <f>IF('Set Up'!D2117="","",'Set Up'!D2117)</f>
        <v/>
      </c>
      <c r="Z1894" s="82" t="str">
        <f>IF('Set Up'!E2117="","",'Set Up'!E2117)</f>
        <v/>
      </c>
      <c r="AA1894" s="82" t="str">
        <f>IF('Set Up'!F2117="","",'Set Up'!F2117)</f>
        <v/>
      </c>
      <c r="AB1894" s="82" t="str">
        <f>IF('Set Up'!G2117="","",'Set Up'!G2117)</f>
        <v/>
      </c>
      <c r="AC1894" s="82" t="str">
        <f t="array" ref="AC1894">IF(Y1894="","",INDEX(Data!$G$4:$G$51,MATCH(Table7[[#This Row],[Fitting]]&amp;Table7[[#This Row],[Fitting Subtype]],Data!$E$4:$E$51&amp;Data!$F$4:$F$51,0)))</f>
        <v/>
      </c>
      <c r="AD1894" s="89" t="str">
        <f>IF(Table7[[#This Row],[Segment]]="","",Table7[[#This Row],[Quantity]]*Table7[[#This Row],[Kf]]*(((INDEX(Table4[Velocity (m/s)],MATCH(Table7[[#This Row],[Segment]],Table4[Segment],0)))^2)/2))</f>
        <v/>
      </c>
      <c r="AF1894" s="82" t="str">
        <f>Table4[[#This Row],[Segment]]</f>
        <v/>
      </c>
      <c r="AG1894" s="75"/>
      <c r="AH1894" s="82" t="str">
        <f>IF(Table5[[#This Row],[Segment]]="","",AG1894-Table4[[#This Row],[Total Pressure Drop (kPa)]])</f>
        <v/>
      </c>
    </row>
    <row r="1895" spans="1:34" x14ac:dyDescent="0.25">
      <c r="A1895" s="95" t="str">
        <f>IF('Set Up'!A1892="","",'Set Up'!A1892)</f>
        <v/>
      </c>
      <c r="B1895" s="75" t="s">
        <v>81</v>
      </c>
      <c r="C1895" s="85"/>
      <c r="D1895" s="86" t="str">
        <f>IF(Table4[[#This Row],[Diameter (in)]]="","",(((CONVERT(Table4[[#This Row],[Diameter (in)]],"in","m"))/2)^2)*PI())</f>
        <v/>
      </c>
      <c r="E1895" s="87" t="str">
        <f>IF(Table4[[#This Row],[Area (m2)]]="","",$D$4/Table4[[#This Row],[Area (m2)]])</f>
        <v/>
      </c>
      <c r="F1895" s="85">
        <f t="shared" si="29"/>
        <v>4.6951999999999998</v>
      </c>
      <c r="G1895" s="88" t="str">
        <f>IF(Table4[[#This Row],[Segment]]="","",(CONVERT(Table4[[#This Row],[Diameter (in)]],"in","m")*$B$4*Table4[[#This Row],[Velocity (m/s)]])/$C$4)</f>
        <v/>
      </c>
      <c r="H1895" s="96" t="str">
        <f>IF(Table4[[#This Row],[Segment]]="","",IF(Table4[[#This Row],[Teynold''s Number]]&gt;4000,"TURBULENT","LAMINAR"))</f>
        <v/>
      </c>
      <c r="I1895" s="86" t="str">
        <f>IF(Table4[[#This Row],[Segment]]="","",INDEX(Data!C1892:C1906,MATCH(Table4[Material],Data!B1892:B1906,0)))</f>
        <v/>
      </c>
      <c r="J1895" s="89" t="str">
        <f>IF(Table4[[#This Row],[ε (m)]]="","",Table4[[#This Row],[ε (m)]]/(CONVERT(Table4[[#This Row],[Diameter (in)]],"in","m")))</f>
        <v/>
      </c>
      <c r="K1895" s="96" t="str">
        <f>IF(Table4[[#This Row],[Regime]]="LAMINAR",16/Table4[[#This Row],[Teynold''s Number]],"-")</f>
        <v>-</v>
      </c>
      <c r="L1895" s="86"/>
      <c r="M1895" s="97" t="str">
        <f>IF(Table4[[#This Row],[Regime]]="TURBULENT",(((-4*LOG10(Table4[[#This Row],[ε/D]]/3.7+1.256/(Table4[[#This Row],[Teynold''s Number]]*SQRT(Table4[[#This Row],[f turbulent (guess)]]))))^-1)^2),"")</f>
        <v/>
      </c>
      <c r="N1895" s="91" t="str">
        <f>IF(Table4[[#This Row],[f turbulent]]="","",Table4[[#This Row],[f turbulent (guess)]]-Table4[[#This Row],[f turbulent]])</f>
        <v/>
      </c>
      <c r="O1895" s="87">
        <f>IF(Table4[[#This Row],[Segment]]="",0,IF(C1896="",0,IF(C1896&lt;=Table4[[#This Row],[Diameter (in)]],0,1-(D1895/D1896))))</f>
        <v>0</v>
      </c>
      <c r="P1895" s="92" t="str">
        <f>IF(Table4[[#This Row],[Segment]]="","",IF(C1895&gt;C1896,"",IF(C1896="",0.55,(0.55*(1-D1896/D1895)))))</f>
        <v/>
      </c>
      <c r="Q189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95" s="92" t="str">
        <f>IF(Table4[[#This Row],[Segment]]="","",IF(Table4[[#This Row],[Kexpansion]]="","0",((Table4[[#This Row],[Velocity (m/s)]]^2)/2)*Table4[[#This Row],[Kexpansion]]))</f>
        <v/>
      </c>
      <c r="S1895" s="92" t="str">
        <f>IF(Table4[[#This Row],[Segment]]="","",IF(Table4[[#This Row],[Kcontraction]]="","0",((Table4[[#This Row],[Velocity (m/s)]]^2)/2)*Table4[[#This Row],[Kcontraction]]))</f>
        <v/>
      </c>
      <c r="T1895" s="89" t="str">
        <f>IF(Table4[[#This Row],[Segment]]="","",SUMIF($Y$7:$Y$2000,Table4[[#This Row],[Segment]],$AD$7:$AD$2000))</f>
        <v/>
      </c>
      <c r="U1895" s="95" t="str">
        <f>IF(Table4[[#This Row],[Segment]]="","",Table4[[#This Row],[Hfriction (J/kg)]]+Table4[[#This Row],[Hexpansions (J/kg)]]+Table4[[#This Row],[Hcontractions (J/kg)]]+Table4[[#This Row],[Hf (J/kg)]])</f>
        <v/>
      </c>
      <c r="V1895" s="95" t="str">
        <f>IF(Table4[[#This Row],[Segment]]="","",Table4[[#This Row],[Total Friction Loss (J/kg)]]*Table3[Density (kg/m3)])</f>
        <v/>
      </c>
      <c r="W1895" s="95" t="str">
        <f>IF(Table4[[#This Row],[Segment]]="","",Table4[[#This Row],[Total Pressure Drop (Pa)]]/1000)</f>
        <v/>
      </c>
      <c r="Y1895" s="82" t="str">
        <f>IF('Set Up'!D2118="","",'Set Up'!D2118)</f>
        <v/>
      </c>
      <c r="Z1895" s="82" t="str">
        <f>IF('Set Up'!E2118="","",'Set Up'!E2118)</f>
        <v/>
      </c>
      <c r="AA1895" s="82" t="str">
        <f>IF('Set Up'!F2118="","",'Set Up'!F2118)</f>
        <v/>
      </c>
      <c r="AB1895" s="82" t="str">
        <f>IF('Set Up'!G2118="","",'Set Up'!G2118)</f>
        <v/>
      </c>
      <c r="AC1895" s="82" t="str">
        <f t="array" ref="AC1895">IF(Y1895="","",INDEX(Data!$G$4:$G$51,MATCH(Table7[[#This Row],[Fitting]]&amp;Table7[[#This Row],[Fitting Subtype]],Data!$E$4:$E$51&amp;Data!$F$4:$F$51,0)))</f>
        <v/>
      </c>
      <c r="AD1895" s="89" t="str">
        <f>IF(Table7[[#This Row],[Segment]]="","",Table7[[#This Row],[Quantity]]*Table7[[#This Row],[Kf]]*(((INDEX(Table4[Velocity (m/s)],MATCH(Table7[[#This Row],[Segment]],Table4[Segment],0)))^2)/2))</f>
        <v/>
      </c>
      <c r="AF1895" s="82" t="str">
        <f>Table4[[#This Row],[Segment]]</f>
        <v/>
      </c>
      <c r="AG1895" s="75"/>
      <c r="AH1895" s="82" t="str">
        <f>IF(Table5[[#This Row],[Segment]]="","",AG1895-Table4[[#This Row],[Total Pressure Drop (kPa)]])</f>
        <v/>
      </c>
    </row>
    <row r="1896" spans="1:34" x14ac:dyDescent="0.25">
      <c r="A1896" s="95" t="str">
        <f>IF('Set Up'!A1893="","",'Set Up'!A1893)</f>
        <v/>
      </c>
      <c r="B1896" s="75" t="s">
        <v>81</v>
      </c>
      <c r="C1896" s="85"/>
      <c r="D1896" s="86" t="str">
        <f>IF(Table4[[#This Row],[Diameter (in)]]="","",(((CONVERT(Table4[[#This Row],[Diameter (in)]],"in","m"))/2)^2)*PI())</f>
        <v/>
      </c>
      <c r="E1896" s="87" t="str">
        <f>IF(Table4[[#This Row],[Area (m2)]]="","",$D$4/Table4[[#This Row],[Area (m2)]])</f>
        <v/>
      </c>
      <c r="F1896" s="85">
        <f t="shared" si="29"/>
        <v>4.6951999999999998</v>
      </c>
      <c r="G1896" s="88" t="str">
        <f>IF(Table4[[#This Row],[Segment]]="","",(CONVERT(Table4[[#This Row],[Diameter (in)]],"in","m")*$B$4*Table4[[#This Row],[Velocity (m/s)]])/$C$4)</f>
        <v/>
      </c>
      <c r="H1896" s="96" t="str">
        <f>IF(Table4[[#This Row],[Segment]]="","",IF(Table4[[#This Row],[Teynold''s Number]]&gt;4000,"TURBULENT","LAMINAR"))</f>
        <v/>
      </c>
      <c r="I1896" s="86" t="str">
        <f>IF(Table4[[#This Row],[Segment]]="","",INDEX(Data!C1893:C1907,MATCH(Table4[Material],Data!B1893:B1907,0)))</f>
        <v/>
      </c>
      <c r="J1896" s="89" t="str">
        <f>IF(Table4[[#This Row],[ε (m)]]="","",Table4[[#This Row],[ε (m)]]/(CONVERT(Table4[[#This Row],[Diameter (in)]],"in","m")))</f>
        <v/>
      </c>
      <c r="K1896" s="96" t="str">
        <f>IF(Table4[[#This Row],[Regime]]="LAMINAR",16/Table4[[#This Row],[Teynold''s Number]],"-")</f>
        <v>-</v>
      </c>
      <c r="L1896" s="86"/>
      <c r="M1896" s="97" t="str">
        <f>IF(Table4[[#This Row],[Regime]]="TURBULENT",(((-4*LOG10(Table4[[#This Row],[ε/D]]/3.7+1.256/(Table4[[#This Row],[Teynold''s Number]]*SQRT(Table4[[#This Row],[f turbulent (guess)]]))))^-1)^2),"")</f>
        <v/>
      </c>
      <c r="N1896" s="91" t="str">
        <f>IF(Table4[[#This Row],[f turbulent]]="","",Table4[[#This Row],[f turbulent (guess)]]-Table4[[#This Row],[f turbulent]])</f>
        <v/>
      </c>
      <c r="O1896" s="87">
        <f>IF(Table4[[#This Row],[Segment]]="",0,IF(C1897="",0,IF(C1897&lt;=Table4[[#This Row],[Diameter (in)]],0,1-(D1896/D1897))))</f>
        <v>0</v>
      </c>
      <c r="P1896" s="92" t="str">
        <f>IF(Table4[[#This Row],[Segment]]="","",IF(C1896&gt;C1897,"",IF(C1897="",0.55,(0.55*(1-D1897/D1896)))))</f>
        <v/>
      </c>
      <c r="Q189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96" s="92" t="str">
        <f>IF(Table4[[#This Row],[Segment]]="","",IF(Table4[[#This Row],[Kexpansion]]="","0",((Table4[[#This Row],[Velocity (m/s)]]^2)/2)*Table4[[#This Row],[Kexpansion]]))</f>
        <v/>
      </c>
      <c r="S1896" s="92" t="str">
        <f>IF(Table4[[#This Row],[Segment]]="","",IF(Table4[[#This Row],[Kcontraction]]="","0",((Table4[[#This Row],[Velocity (m/s)]]^2)/2)*Table4[[#This Row],[Kcontraction]]))</f>
        <v/>
      </c>
      <c r="T1896" s="89" t="str">
        <f>IF(Table4[[#This Row],[Segment]]="","",SUMIF($Y$7:$Y$2000,Table4[[#This Row],[Segment]],$AD$7:$AD$2000))</f>
        <v/>
      </c>
      <c r="U1896" s="95" t="str">
        <f>IF(Table4[[#This Row],[Segment]]="","",Table4[[#This Row],[Hfriction (J/kg)]]+Table4[[#This Row],[Hexpansions (J/kg)]]+Table4[[#This Row],[Hcontractions (J/kg)]]+Table4[[#This Row],[Hf (J/kg)]])</f>
        <v/>
      </c>
      <c r="V1896" s="95" t="str">
        <f>IF(Table4[[#This Row],[Segment]]="","",Table4[[#This Row],[Total Friction Loss (J/kg)]]*Table3[Density (kg/m3)])</f>
        <v/>
      </c>
      <c r="W1896" s="95" t="str">
        <f>IF(Table4[[#This Row],[Segment]]="","",Table4[[#This Row],[Total Pressure Drop (Pa)]]/1000)</f>
        <v/>
      </c>
      <c r="Y1896" s="82" t="str">
        <f>IF('Set Up'!D2119="","",'Set Up'!D2119)</f>
        <v/>
      </c>
      <c r="Z1896" s="82" t="str">
        <f>IF('Set Up'!E2119="","",'Set Up'!E2119)</f>
        <v/>
      </c>
      <c r="AA1896" s="82" t="str">
        <f>IF('Set Up'!F2119="","",'Set Up'!F2119)</f>
        <v/>
      </c>
      <c r="AB1896" s="82" t="str">
        <f>IF('Set Up'!G2119="","",'Set Up'!G2119)</f>
        <v/>
      </c>
      <c r="AC1896" s="82" t="str">
        <f t="array" ref="AC1896">IF(Y1896="","",INDEX(Data!$G$4:$G$51,MATCH(Table7[[#This Row],[Fitting]]&amp;Table7[[#This Row],[Fitting Subtype]],Data!$E$4:$E$51&amp;Data!$F$4:$F$51,0)))</f>
        <v/>
      </c>
      <c r="AD1896" s="89" t="str">
        <f>IF(Table7[[#This Row],[Segment]]="","",Table7[[#This Row],[Quantity]]*Table7[[#This Row],[Kf]]*(((INDEX(Table4[Velocity (m/s)],MATCH(Table7[[#This Row],[Segment]],Table4[Segment],0)))^2)/2))</f>
        <v/>
      </c>
      <c r="AF1896" s="82" t="str">
        <f>Table4[[#This Row],[Segment]]</f>
        <v/>
      </c>
      <c r="AG1896" s="75"/>
      <c r="AH1896" s="82" t="str">
        <f>IF(Table5[[#This Row],[Segment]]="","",AG1896-Table4[[#This Row],[Total Pressure Drop (kPa)]])</f>
        <v/>
      </c>
    </row>
    <row r="1897" spans="1:34" x14ac:dyDescent="0.25">
      <c r="A1897" s="95" t="str">
        <f>IF('Set Up'!A1894="","",'Set Up'!A1894)</f>
        <v/>
      </c>
      <c r="B1897" s="75" t="s">
        <v>81</v>
      </c>
      <c r="C1897" s="85"/>
      <c r="D1897" s="86" t="str">
        <f>IF(Table4[[#This Row],[Diameter (in)]]="","",(((CONVERT(Table4[[#This Row],[Diameter (in)]],"in","m"))/2)^2)*PI())</f>
        <v/>
      </c>
      <c r="E1897" s="87" t="str">
        <f>IF(Table4[[#This Row],[Area (m2)]]="","",$D$4/Table4[[#This Row],[Area (m2)]])</f>
        <v/>
      </c>
      <c r="F1897" s="85">
        <f t="shared" si="29"/>
        <v>4.6951999999999998</v>
      </c>
      <c r="G1897" s="88" t="str">
        <f>IF(Table4[[#This Row],[Segment]]="","",(CONVERT(Table4[[#This Row],[Diameter (in)]],"in","m")*$B$4*Table4[[#This Row],[Velocity (m/s)]])/$C$4)</f>
        <v/>
      </c>
      <c r="H1897" s="96" t="str">
        <f>IF(Table4[[#This Row],[Segment]]="","",IF(Table4[[#This Row],[Teynold''s Number]]&gt;4000,"TURBULENT","LAMINAR"))</f>
        <v/>
      </c>
      <c r="I1897" s="86" t="str">
        <f>IF(Table4[[#This Row],[Segment]]="","",INDEX(Data!C1894:C1908,MATCH(Table4[Material],Data!B1894:B1908,0)))</f>
        <v/>
      </c>
      <c r="J1897" s="89" t="str">
        <f>IF(Table4[[#This Row],[ε (m)]]="","",Table4[[#This Row],[ε (m)]]/(CONVERT(Table4[[#This Row],[Diameter (in)]],"in","m")))</f>
        <v/>
      </c>
      <c r="K1897" s="96" t="str">
        <f>IF(Table4[[#This Row],[Regime]]="LAMINAR",16/Table4[[#This Row],[Teynold''s Number]],"-")</f>
        <v>-</v>
      </c>
      <c r="L1897" s="86"/>
      <c r="M1897" s="97" t="str">
        <f>IF(Table4[[#This Row],[Regime]]="TURBULENT",(((-4*LOG10(Table4[[#This Row],[ε/D]]/3.7+1.256/(Table4[[#This Row],[Teynold''s Number]]*SQRT(Table4[[#This Row],[f turbulent (guess)]]))))^-1)^2),"")</f>
        <v/>
      </c>
      <c r="N1897" s="91" t="str">
        <f>IF(Table4[[#This Row],[f turbulent]]="","",Table4[[#This Row],[f turbulent (guess)]]-Table4[[#This Row],[f turbulent]])</f>
        <v/>
      </c>
      <c r="O1897" s="87">
        <f>IF(Table4[[#This Row],[Segment]]="",0,IF(C1898="",0,IF(C1898&lt;=Table4[[#This Row],[Diameter (in)]],0,1-(D1897/D1898))))</f>
        <v>0</v>
      </c>
      <c r="P1897" s="92" t="str">
        <f>IF(Table4[[#This Row],[Segment]]="","",IF(C1897&gt;C1898,"",IF(C1898="",0.55,(0.55*(1-D1898/D1897)))))</f>
        <v/>
      </c>
      <c r="Q189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97" s="92" t="str">
        <f>IF(Table4[[#This Row],[Segment]]="","",IF(Table4[[#This Row],[Kexpansion]]="","0",((Table4[[#This Row],[Velocity (m/s)]]^2)/2)*Table4[[#This Row],[Kexpansion]]))</f>
        <v/>
      </c>
      <c r="S1897" s="92" t="str">
        <f>IF(Table4[[#This Row],[Segment]]="","",IF(Table4[[#This Row],[Kcontraction]]="","0",((Table4[[#This Row],[Velocity (m/s)]]^2)/2)*Table4[[#This Row],[Kcontraction]]))</f>
        <v/>
      </c>
      <c r="T1897" s="89" t="str">
        <f>IF(Table4[[#This Row],[Segment]]="","",SUMIF($Y$7:$Y$2000,Table4[[#This Row],[Segment]],$AD$7:$AD$2000))</f>
        <v/>
      </c>
      <c r="U1897" s="95" t="str">
        <f>IF(Table4[[#This Row],[Segment]]="","",Table4[[#This Row],[Hfriction (J/kg)]]+Table4[[#This Row],[Hexpansions (J/kg)]]+Table4[[#This Row],[Hcontractions (J/kg)]]+Table4[[#This Row],[Hf (J/kg)]])</f>
        <v/>
      </c>
      <c r="V1897" s="95" t="str">
        <f>IF(Table4[[#This Row],[Segment]]="","",Table4[[#This Row],[Total Friction Loss (J/kg)]]*Table3[Density (kg/m3)])</f>
        <v/>
      </c>
      <c r="W1897" s="95" t="str">
        <f>IF(Table4[[#This Row],[Segment]]="","",Table4[[#This Row],[Total Pressure Drop (Pa)]]/1000)</f>
        <v/>
      </c>
      <c r="Y1897" s="82" t="str">
        <f>IF('Set Up'!D2120="","",'Set Up'!D2120)</f>
        <v/>
      </c>
      <c r="Z1897" s="82" t="str">
        <f>IF('Set Up'!E2120="","",'Set Up'!E2120)</f>
        <v/>
      </c>
      <c r="AA1897" s="82" t="str">
        <f>IF('Set Up'!F2120="","",'Set Up'!F2120)</f>
        <v/>
      </c>
      <c r="AB1897" s="82" t="str">
        <f>IF('Set Up'!G2120="","",'Set Up'!G2120)</f>
        <v/>
      </c>
      <c r="AC1897" s="82" t="str">
        <f t="array" ref="AC1897">IF(Y1897="","",INDEX(Data!$G$4:$G$51,MATCH(Table7[[#This Row],[Fitting]]&amp;Table7[[#This Row],[Fitting Subtype]],Data!$E$4:$E$51&amp;Data!$F$4:$F$51,0)))</f>
        <v/>
      </c>
      <c r="AD1897" s="89" t="str">
        <f>IF(Table7[[#This Row],[Segment]]="","",Table7[[#This Row],[Quantity]]*Table7[[#This Row],[Kf]]*(((INDEX(Table4[Velocity (m/s)],MATCH(Table7[[#This Row],[Segment]],Table4[Segment],0)))^2)/2))</f>
        <v/>
      </c>
      <c r="AF1897" s="82" t="str">
        <f>Table4[[#This Row],[Segment]]</f>
        <v/>
      </c>
      <c r="AG1897" s="75"/>
      <c r="AH1897" s="82" t="str">
        <f>IF(Table5[[#This Row],[Segment]]="","",AG1897-Table4[[#This Row],[Total Pressure Drop (kPa)]])</f>
        <v/>
      </c>
    </row>
    <row r="1898" spans="1:34" x14ac:dyDescent="0.25">
      <c r="A1898" s="95" t="str">
        <f>IF('Set Up'!A1895="","",'Set Up'!A1895)</f>
        <v/>
      </c>
      <c r="B1898" s="75" t="s">
        <v>81</v>
      </c>
      <c r="C1898" s="85"/>
      <c r="D1898" s="86" t="str">
        <f>IF(Table4[[#This Row],[Diameter (in)]]="","",(((CONVERT(Table4[[#This Row],[Diameter (in)]],"in","m"))/2)^2)*PI())</f>
        <v/>
      </c>
      <c r="E1898" s="87" t="str">
        <f>IF(Table4[[#This Row],[Area (m2)]]="","",$D$4/Table4[[#This Row],[Area (m2)]])</f>
        <v/>
      </c>
      <c r="F1898" s="85">
        <f t="shared" si="29"/>
        <v>4.6951999999999998</v>
      </c>
      <c r="G1898" s="88" t="str">
        <f>IF(Table4[[#This Row],[Segment]]="","",(CONVERT(Table4[[#This Row],[Diameter (in)]],"in","m")*$B$4*Table4[[#This Row],[Velocity (m/s)]])/$C$4)</f>
        <v/>
      </c>
      <c r="H1898" s="96" t="str">
        <f>IF(Table4[[#This Row],[Segment]]="","",IF(Table4[[#This Row],[Teynold''s Number]]&gt;4000,"TURBULENT","LAMINAR"))</f>
        <v/>
      </c>
      <c r="I1898" s="86" t="str">
        <f>IF(Table4[[#This Row],[Segment]]="","",INDEX(Data!C1895:C1909,MATCH(Table4[Material],Data!B1895:B1909,0)))</f>
        <v/>
      </c>
      <c r="J1898" s="89" t="str">
        <f>IF(Table4[[#This Row],[ε (m)]]="","",Table4[[#This Row],[ε (m)]]/(CONVERT(Table4[[#This Row],[Diameter (in)]],"in","m")))</f>
        <v/>
      </c>
      <c r="K1898" s="96" t="str">
        <f>IF(Table4[[#This Row],[Regime]]="LAMINAR",16/Table4[[#This Row],[Teynold''s Number]],"-")</f>
        <v>-</v>
      </c>
      <c r="L1898" s="86"/>
      <c r="M1898" s="97" t="str">
        <f>IF(Table4[[#This Row],[Regime]]="TURBULENT",(((-4*LOG10(Table4[[#This Row],[ε/D]]/3.7+1.256/(Table4[[#This Row],[Teynold''s Number]]*SQRT(Table4[[#This Row],[f turbulent (guess)]]))))^-1)^2),"")</f>
        <v/>
      </c>
      <c r="N1898" s="91" t="str">
        <f>IF(Table4[[#This Row],[f turbulent]]="","",Table4[[#This Row],[f turbulent (guess)]]-Table4[[#This Row],[f turbulent]])</f>
        <v/>
      </c>
      <c r="O1898" s="87">
        <f>IF(Table4[[#This Row],[Segment]]="",0,IF(C1899="",0,IF(C1899&lt;=Table4[[#This Row],[Diameter (in)]],0,1-(D1898/D1899))))</f>
        <v>0</v>
      </c>
      <c r="P1898" s="92" t="str">
        <f>IF(Table4[[#This Row],[Segment]]="","",IF(C1898&gt;C1899,"",IF(C1899="",0.55,(0.55*(1-D1899/D1898)))))</f>
        <v/>
      </c>
      <c r="Q189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98" s="92" t="str">
        <f>IF(Table4[[#This Row],[Segment]]="","",IF(Table4[[#This Row],[Kexpansion]]="","0",((Table4[[#This Row],[Velocity (m/s)]]^2)/2)*Table4[[#This Row],[Kexpansion]]))</f>
        <v/>
      </c>
      <c r="S1898" s="92" t="str">
        <f>IF(Table4[[#This Row],[Segment]]="","",IF(Table4[[#This Row],[Kcontraction]]="","0",((Table4[[#This Row],[Velocity (m/s)]]^2)/2)*Table4[[#This Row],[Kcontraction]]))</f>
        <v/>
      </c>
      <c r="T1898" s="89" t="str">
        <f>IF(Table4[[#This Row],[Segment]]="","",SUMIF($Y$7:$Y$2000,Table4[[#This Row],[Segment]],$AD$7:$AD$2000))</f>
        <v/>
      </c>
      <c r="U1898" s="95" t="str">
        <f>IF(Table4[[#This Row],[Segment]]="","",Table4[[#This Row],[Hfriction (J/kg)]]+Table4[[#This Row],[Hexpansions (J/kg)]]+Table4[[#This Row],[Hcontractions (J/kg)]]+Table4[[#This Row],[Hf (J/kg)]])</f>
        <v/>
      </c>
      <c r="V1898" s="95" t="str">
        <f>IF(Table4[[#This Row],[Segment]]="","",Table4[[#This Row],[Total Friction Loss (J/kg)]]*Table3[Density (kg/m3)])</f>
        <v/>
      </c>
      <c r="W1898" s="95" t="str">
        <f>IF(Table4[[#This Row],[Segment]]="","",Table4[[#This Row],[Total Pressure Drop (Pa)]]/1000)</f>
        <v/>
      </c>
      <c r="Y1898" s="82" t="str">
        <f>IF('Set Up'!D2121="","",'Set Up'!D2121)</f>
        <v/>
      </c>
      <c r="Z1898" s="82" t="str">
        <f>IF('Set Up'!E2121="","",'Set Up'!E2121)</f>
        <v/>
      </c>
      <c r="AA1898" s="82" t="str">
        <f>IF('Set Up'!F2121="","",'Set Up'!F2121)</f>
        <v/>
      </c>
      <c r="AB1898" s="82" t="str">
        <f>IF('Set Up'!G2121="","",'Set Up'!G2121)</f>
        <v/>
      </c>
      <c r="AC1898" s="82" t="str">
        <f t="array" ref="AC1898">IF(Y1898="","",INDEX(Data!$G$4:$G$51,MATCH(Table7[[#This Row],[Fitting]]&amp;Table7[[#This Row],[Fitting Subtype]],Data!$E$4:$E$51&amp;Data!$F$4:$F$51,0)))</f>
        <v/>
      </c>
      <c r="AD1898" s="89" t="str">
        <f>IF(Table7[[#This Row],[Segment]]="","",Table7[[#This Row],[Quantity]]*Table7[[#This Row],[Kf]]*(((INDEX(Table4[Velocity (m/s)],MATCH(Table7[[#This Row],[Segment]],Table4[Segment],0)))^2)/2))</f>
        <v/>
      </c>
      <c r="AF1898" s="82" t="str">
        <f>Table4[[#This Row],[Segment]]</f>
        <v/>
      </c>
      <c r="AG1898" s="75"/>
      <c r="AH1898" s="82" t="str">
        <f>IF(Table5[[#This Row],[Segment]]="","",AG1898-Table4[[#This Row],[Total Pressure Drop (kPa)]])</f>
        <v/>
      </c>
    </row>
    <row r="1899" spans="1:34" x14ac:dyDescent="0.25">
      <c r="A1899" s="95" t="str">
        <f>IF('Set Up'!A1896="","",'Set Up'!A1896)</f>
        <v/>
      </c>
      <c r="B1899" s="75" t="s">
        <v>81</v>
      </c>
      <c r="C1899" s="85"/>
      <c r="D1899" s="86" t="str">
        <f>IF(Table4[[#This Row],[Diameter (in)]]="","",(((CONVERT(Table4[[#This Row],[Diameter (in)]],"in","m"))/2)^2)*PI())</f>
        <v/>
      </c>
      <c r="E1899" s="87" t="str">
        <f>IF(Table4[[#This Row],[Area (m2)]]="","",$D$4/Table4[[#This Row],[Area (m2)]])</f>
        <v/>
      </c>
      <c r="F1899" s="85">
        <f t="shared" si="29"/>
        <v>4.6951999999999998</v>
      </c>
      <c r="G1899" s="88" t="str">
        <f>IF(Table4[[#This Row],[Segment]]="","",(CONVERT(Table4[[#This Row],[Diameter (in)]],"in","m")*$B$4*Table4[[#This Row],[Velocity (m/s)]])/$C$4)</f>
        <v/>
      </c>
      <c r="H1899" s="96" t="str">
        <f>IF(Table4[[#This Row],[Segment]]="","",IF(Table4[[#This Row],[Teynold''s Number]]&gt;4000,"TURBULENT","LAMINAR"))</f>
        <v/>
      </c>
      <c r="I1899" s="86" t="str">
        <f>IF(Table4[[#This Row],[Segment]]="","",INDEX(Data!C1896:C1910,MATCH(Table4[Material],Data!B1896:B1910,0)))</f>
        <v/>
      </c>
      <c r="J1899" s="89" t="str">
        <f>IF(Table4[[#This Row],[ε (m)]]="","",Table4[[#This Row],[ε (m)]]/(CONVERT(Table4[[#This Row],[Diameter (in)]],"in","m")))</f>
        <v/>
      </c>
      <c r="K1899" s="96" t="str">
        <f>IF(Table4[[#This Row],[Regime]]="LAMINAR",16/Table4[[#This Row],[Teynold''s Number]],"-")</f>
        <v>-</v>
      </c>
      <c r="L1899" s="86"/>
      <c r="M1899" s="97" t="str">
        <f>IF(Table4[[#This Row],[Regime]]="TURBULENT",(((-4*LOG10(Table4[[#This Row],[ε/D]]/3.7+1.256/(Table4[[#This Row],[Teynold''s Number]]*SQRT(Table4[[#This Row],[f turbulent (guess)]]))))^-1)^2),"")</f>
        <v/>
      </c>
      <c r="N1899" s="91" t="str">
        <f>IF(Table4[[#This Row],[f turbulent]]="","",Table4[[#This Row],[f turbulent (guess)]]-Table4[[#This Row],[f turbulent]])</f>
        <v/>
      </c>
      <c r="O1899" s="87">
        <f>IF(Table4[[#This Row],[Segment]]="",0,IF(C1900="",0,IF(C1900&lt;=Table4[[#This Row],[Diameter (in)]],0,1-(D1899/D1900))))</f>
        <v>0</v>
      </c>
      <c r="P1899" s="92" t="str">
        <f>IF(Table4[[#This Row],[Segment]]="","",IF(C1899&gt;C1900,"",IF(C1900="",0.55,(0.55*(1-D1900/D1899)))))</f>
        <v/>
      </c>
      <c r="Q189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899" s="92" t="str">
        <f>IF(Table4[[#This Row],[Segment]]="","",IF(Table4[[#This Row],[Kexpansion]]="","0",((Table4[[#This Row],[Velocity (m/s)]]^2)/2)*Table4[[#This Row],[Kexpansion]]))</f>
        <v/>
      </c>
      <c r="S1899" s="92" t="str">
        <f>IF(Table4[[#This Row],[Segment]]="","",IF(Table4[[#This Row],[Kcontraction]]="","0",((Table4[[#This Row],[Velocity (m/s)]]^2)/2)*Table4[[#This Row],[Kcontraction]]))</f>
        <v/>
      </c>
      <c r="T1899" s="89" t="str">
        <f>IF(Table4[[#This Row],[Segment]]="","",SUMIF($Y$7:$Y$2000,Table4[[#This Row],[Segment]],$AD$7:$AD$2000))</f>
        <v/>
      </c>
      <c r="U1899" s="95" t="str">
        <f>IF(Table4[[#This Row],[Segment]]="","",Table4[[#This Row],[Hfriction (J/kg)]]+Table4[[#This Row],[Hexpansions (J/kg)]]+Table4[[#This Row],[Hcontractions (J/kg)]]+Table4[[#This Row],[Hf (J/kg)]])</f>
        <v/>
      </c>
      <c r="V1899" s="95" t="str">
        <f>IF(Table4[[#This Row],[Segment]]="","",Table4[[#This Row],[Total Friction Loss (J/kg)]]*Table3[Density (kg/m3)])</f>
        <v/>
      </c>
      <c r="W1899" s="95" t="str">
        <f>IF(Table4[[#This Row],[Segment]]="","",Table4[[#This Row],[Total Pressure Drop (Pa)]]/1000)</f>
        <v/>
      </c>
      <c r="Y1899" s="82" t="str">
        <f>IF('Set Up'!D2122="","",'Set Up'!D2122)</f>
        <v/>
      </c>
      <c r="Z1899" s="82" t="str">
        <f>IF('Set Up'!E2122="","",'Set Up'!E2122)</f>
        <v/>
      </c>
      <c r="AA1899" s="82" t="str">
        <f>IF('Set Up'!F2122="","",'Set Up'!F2122)</f>
        <v/>
      </c>
      <c r="AB1899" s="82" t="str">
        <f>IF('Set Up'!G2122="","",'Set Up'!G2122)</f>
        <v/>
      </c>
      <c r="AC1899" s="82" t="str">
        <f t="array" ref="AC1899">IF(Y1899="","",INDEX(Data!$G$4:$G$51,MATCH(Table7[[#This Row],[Fitting]]&amp;Table7[[#This Row],[Fitting Subtype]],Data!$E$4:$E$51&amp;Data!$F$4:$F$51,0)))</f>
        <v/>
      </c>
      <c r="AD1899" s="89" t="str">
        <f>IF(Table7[[#This Row],[Segment]]="","",Table7[[#This Row],[Quantity]]*Table7[[#This Row],[Kf]]*(((INDEX(Table4[Velocity (m/s)],MATCH(Table7[[#This Row],[Segment]],Table4[Segment],0)))^2)/2))</f>
        <v/>
      </c>
      <c r="AF1899" s="82" t="str">
        <f>Table4[[#This Row],[Segment]]</f>
        <v/>
      </c>
      <c r="AG1899" s="75"/>
      <c r="AH1899" s="82" t="str">
        <f>IF(Table5[[#This Row],[Segment]]="","",AG1899-Table4[[#This Row],[Total Pressure Drop (kPa)]])</f>
        <v/>
      </c>
    </row>
    <row r="1900" spans="1:34" x14ac:dyDescent="0.25">
      <c r="A1900" s="95" t="str">
        <f>IF('Set Up'!A1897="","",'Set Up'!A1897)</f>
        <v/>
      </c>
      <c r="B1900" s="75" t="s">
        <v>81</v>
      </c>
      <c r="C1900" s="85"/>
      <c r="D1900" s="86" t="str">
        <f>IF(Table4[[#This Row],[Diameter (in)]]="","",(((CONVERT(Table4[[#This Row],[Diameter (in)]],"in","m"))/2)^2)*PI())</f>
        <v/>
      </c>
      <c r="E1900" s="87" t="str">
        <f>IF(Table4[[#This Row],[Area (m2)]]="","",$D$4/Table4[[#This Row],[Area (m2)]])</f>
        <v/>
      </c>
      <c r="F1900" s="85">
        <f t="shared" si="29"/>
        <v>4.6951999999999998</v>
      </c>
      <c r="G1900" s="88" t="str">
        <f>IF(Table4[[#This Row],[Segment]]="","",(CONVERT(Table4[[#This Row],[Diameter (in)]],"in","m")*$B$4*Table4[[#This Row],[Velocity (m/s)]])/$C$4)</f>
        <v/>
      </c>
      <c r="H1900" s="96" t="str">
        <f>IF(Table4[[#This Row],[Segment]]="","",IF(Table4[[#This Row],[Teynold''s Number]]&gt;4000,"TURBULENT","LAMINAR"))</f>
        <v/>
      </c>
      <c r="I1900" s="86" t="str">
        <f>IF(Table4[[#This Row],[Segment]]="","",INDEX(Data!C1897:C1911,MATCH(Table4[Material],Data!B1897:B1911,0)))</f>
        <v/>
      </c>
      <c r="J1900" s="89" t="str">
        <f>IF(Table4[[#This Row],[ε (m)]]="","",Table4[[#This Row],[ε (m)]]/(CONVERT(Table4[[#This Row],[Diameter (in)]],"in","m")))</f>
        <v/>
      </c>
      <c r="K1900" s="96" t="str">
        <f>IF(Table4[[#This Row],[Regime]]="LAMINAR",16/Table4[[#This Row],[Teynold''s Number]],"-")</f>
        <v>-</v>
      </c>
      <c r="L1900" s="86"/>
      <c r="M1900" s="97" t="str">
        <f>IF(Table4[[#This Row],[Regime]]="TURBULENT",(((-4*LOG10(Table4[[#This Row],[ε/D]]/3.7+1.256/(Table4[[#This Row],[Teynold''s Number]]*SQRT(Table4[[#This Row],[f turbulent (guess)]]))))^-1)^2),"")</f>
        <v/>
      </c>
      <c r="N1900" s="91" t="str">
        <f>IF(Table4[[#This Row],[f turbulent]]="","",Table4[[#This Row],[f turbulent (guess)]]-Table4[[#This Row],[f turbulent]])</f>
        <v/>
      </c>
      <c r="O1900" s="87">
        <f>IF(Table4[[#This Row],[Segment]]="",0,IF(C1901="",0,IF(C1901&lt;=Table4[[#This Row],[Diameter (in)]],0,1-(D1900/D1901))))</f>
        <v>0</v>
      </c>
      <c r="P1900" s="92" t="str">
        <f>IF(Table4[[#This Row],[Segment]]="","",IF(C1900&gt;C1901,"",IF(C1901="",0.55,(0.55*(1-D1901/D1900)))))</f>
        <v/>
      </c>
      <c r="Q190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00" s="92" t="str">
        <f>IF(Table4[[#This Row],[Segment]]="","",IF(Table4[[#This Row],[Kexpansion]]="","0",((Table4[[#This Row],[Velocity (m/s)]]^2)/2)*Table4[[#This Row],[Kexpansion]]))</f>
        <v/>
      </c>
      <c r="S1900" s="92" t="str">
        <f>IF(Table4[[#This Row],[Segment]]="","",IF(Table4[[#This Row],[Kcontraction]]="","0",((Table4[[#This Row],[Velocity (m/s)]]^2)/2)*Table4[[#This Row],[Kcontraction]]))</f>
        <v/>
      </c>
      <c r="T1900" s="89" t="str">
        <f>IF(Table4[[#This Row],[Segment]]="","",SUMIF($Y$7:$Y$2000,Table4[[#This Row],[Segment]],$AD$7:$AD$2000))</f>
        <v/>
      </c>
      <c r="U1900" s="95" t="str">
        <f>IF(Table4[[#This Row],[Segment]]="","",Table4[[#This Row],[Hfriction (J/kg)]]+Table4[[#This Row],[Hexpansions (J/kg)]]+Table4[[#This Row],[Hcontractions (J/kg)]]+Table4[[#This Row],[Hf (J/kg)]])</f>
        <v/>
      </c>
      <c r="V1900" s="95" t="str">
        <f>IF(Table4[[#This Row],[Segment]]="","",Table4[[#This Row],[Total Friction Loss (J/kg)]]*Table3[Density (kg/m3)])</f>
        <v/>
      </c>
      <c r="W1900" s="95" t="str">
        <f>IF(Table4[[#This Row],[Segment]]="","",Table4[[#This Row],[Total Pressure Drop (Pa)]]/1000)</f>
        <v/>
      </c>
      <c r="Y1900" s="82" t="str">
        <f>IF('Set Up'!D2123="","",'Set Up'!D2123)</f>
        <v/>
      </c>
      <c r="Z1900" s="82" t="str">
        <f>IF('Set Up'!E2123="","",'Set Up'!E2123)</f>
        <v/>
      </c>
      <c r="AA1900" s="82" t="str">
        <f>IF('Set Up'!F2123="","",'Set Up'!F2123)</f>
        <v/>
      </c>
      <c r="AB1900" s="82" t="str">
        <f>IF('Set Up'!G2123="","",'Set Up'!G2123)</f>
        <v/>
      </c>
      <c r="AC1900" s="82" t="str">
        <f t="array" ref="AC1900">IF(Y1900="","",INDEX(Data!$G$4:$G$51,MATCH(Table7[[#This Row],[Fitting]]&amp;Table7[[#This Row],[Fitting Subtype]],Data!$E$4:$E$51&amp;Data!$F$4:$F$51,0)))</f>
        <v/>
      </c>
      <c r="AD1900" s="89" t="str">
        <f>IF(Table7[[#This Row],[Segment]]="","",Table7[[#This Row],[Quantity]]*Table7[[#This Row],[Kf]]*(((INDEX(Table4[Velocity (m/s)],MATCH(Table7[[#This Row],[Segment]],Table4[Segment],0)))^2)/2))</f>
        <v/>
      </c>
      <c r="AF1900" s="82" t="str">
        <f>Table4[[#This Row],[Segment]]</f>
        <v/>
      </c>
      <c r="AG1900" s="75"/>
      <c r="AH1900" s="82" t="str">
        <f>IF(Table5[[#This Row],[Segment]]="","",AG1900-Table4[[#This Row],[Total Pressure Drop (kPa)]])</f>
        <v/>
      </c>
    </row>
    <row r="1901" spans="1:34" x14ac:dyDescent="0.25">
      <c r="A1901" s="95" t="str">
        <f>IF('Set Up'!A1898="","",'Set Up'!A1898)</f>
        <v/>
      </c>
      <c r="B1901" s="75" t="s">
        <v>81</v>
      </c>
      <c r="C1901" s="85"/>
      <c r="D1901" s="86" t="str">
        <f>IF(Table4[[#This Row],[Diameter (in)]]="","",(((CONVERT(Table4[[#This Row],[Diameter (in)]],"in","m"))/2)^2)*PI())</f>
        <v/>
      </c>
      <c r="E1901" s="87" t="str">
        <f>IF(Table4[[#This Row],[Area (m2)]]="","",$D$4/Table4[[#This Row],[Area (m2)]])</f>
        <v/>
      </c>
      <c r="F1901" s="85">
        <f t="shared" si="29"/>
        <v>4.6951999999999998</v>
      </c>
      <c r="G1901" s="88" t="str">
        <f>IF(Table4[[#This Row],[Segment]]="","",(CONVERT(Table4[[#This Row],[Diameter (in)]],"in","m")*$B$4*Table4[[#This Row],[Velocity (m/s)]])/$C$4)</f>
        <v/>
      </c>
      <c r="H1901" s="96" t="str">
        <f>IF(Table4[[#This Row],[Segment]]="","",IF(Table4[[#This Row],[Teynold''s Number]]&gt;4000,"TURBULENT","LAMINAR"))</f>
        <v/>
      </c>
      <c r="I1901" s="86" t="str">
        <f>IF(Table4[[#This Row],[Segment]]="","",INDEX(Data!C1898:C1912,MATCH(Table4[Material],Data!B1898:B1912,0)))</f>
        <v/>
      </c>
      <c r="J1901" s="89" t="str">
        <f>IF(Table4[[#This Row],[ε (m)]]="","",Table4[[#This Row],[ε (m)]]/(CONVERT(Table4[[#This Row],[Diameter (in)]],"in","m")))</f>
        <v/>
      </c>
      <c r="K1901" s="96" t="str">
        <f>IF(Table4[[#This Row],[Regime]]="LAMINAR",16/Table4[[#This Row],[Teynold''s Number]],"-")</f>
        <v>-</v>
      </c>
      <c r="L1901" s="86"/>
      <c r="M1901" s="97" t="str">
        <f>IF(Table4[[#This Row],[Regime]]="TURBULENT",(((-4*LOG10(Table4[[#This Row],[ε/D]]/3.7+1.256/(Table4[[#This Row],[Teynold''s Number]]*SQRT(Table4[[#This Row],[f turbulent (guess)]]))))^-1)^2),"")</f>
        <v/>
      </c>
      <c r="N1901" s="91" t="str">
        <f>IF(Table4[[#This Row],[f turbulent]]="","",Table4[[#This Row],[f turbulent (guess)]]-Table4[[#This Row],[f turbulent]])</f>
        <v/>
      </c>
      <c r="O1901" s="87">
        <f>IF(Table4[[#This Row],[Segment]]="",0,IF(C1902="",0,IF(C1902&lt;=Table4[[#This Row],[Diameter (in)]],0,1-(D1901/D1902))))</f>
        <v>0</v>
      </c>
      <c r="P1901" s="92" t="str">
        <f>IF(Table4[[#This Row],[Segment]]="","",IF(C1901&gt;C1902,"",IF(C1902="",0.55,(0.55*(1-D1902/D1901)))))</f>
        <v/>
      </c>
      <c r="Q190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01" s="92" t="str">
        <f>IF(Table4[[#This Row],[Segment]]="","",IF(Table4[[#This Row],[Kexpansion]]="","0",((Table4[[#This Row],[Velocity (m/s)]]^2)/2)*Table4[[#This Row],[Kexpansion]]))</f>
        <v/>
      </c>
      <c r="S1901" s="92" t="str">
        <f>IF(Table4[[#This Row],[Segment]]="","",IF(Table4[[#This Row],[Kcontraction]]="","0",((Table4[[#This Row],[Velocity (m/s)]]^2)/2)*Table4[[#This Row],[Kcontraction]]))</f>
        <v/>
      </c>
      <c r="T1901" s="89" t="str">
        <f>IF(Table4[[#This Row],[Segment]]="","",SUMIF($Y$7:$Y$2000,Table4[[#This Row],[Segment]],$AD$7:$AD$2000))</f>
        <v/>
      </c>
      <c r="U1901" s="95" t="str">
        <f>IF(Table4[[#This Row],[Segment]]="","",Table4[[#This Row],[Hfriction (J/kg)]]+Table4[[#This Row],[Hexpansions (J/kg)]]+Table4[[#This Row],[Hcontractions (J/kg)]]+Table4[[#This Row],[Hf (J/kg)]])</f>
        <v/>
      </c>
      <c r="V1901" s="95" t="str">
        <f>IF(Table4[[#This Row],[Segment]]="","",Table4[[#This Row],[Total Friction Loss (J/kg)]]*Table3[Density (kg/m3)])</f>
        <v/>
      </c>
      <c r="W1901" s="95" t="str">
        <f>IF(Table4[[#This Row],[Segment]]="","",Table4[[#This Row],[Total Pressure Drop (Pa)]]/1000)</f>
        <v/>
      </c>
      <c r="Y1901" s="82" t="str">
        <f>IF('Set Up'!D2124="","",'Set Up'!D2124)</f>
        <v/>
      </c>
      <c r="Z1901" s="82" t="str">
        <f>IF('Set Up'!E2124="","",'Set Up'!E2124)</f>
        <v/>
      </c>
      <c r="AA1901" s="82" t="str">
        <f>IF('Set Up'!F2124="","",'Set Up'!F2124)</f>
        <v/>
      </c>
      <c r="AB1901" s="82" t="str">
        <f>IF('Set Up'!G2124="","",'Set Up'!G2124)</f>
        <v/>
      </c>
      <c r="AC1901" s="82" t="str">
        <f t="array" ref="AC1901">IF(Y1901="","",INDEX(Data!$G$4:$G$51,MATCH(Table7[[#This Row],[Fitting]]&amp;Table7[[#This Row],[Fitting Subtype]],Data!$E$4:$E$51&amp;Data!$F$4:$F$51,0)))</f>
        <v/>
      </c>
      <c r="AD1901" s="89" t="str">
        <f>IF(Table7[[#This Row],[Segment]]="","",Table7[[#This Row],[Quantity]]*Table7[[#This Row],[Kf]]*(((INDEX(Table4[Velocity (m/s)],MATCH(Table7[[#This Row],[Segment]],Table4[Segment],0)))^2)/2))</f>
        <v/>
      </c>
      <c r="AF1901" s="82" t="str">
        <f>Table4[[#This Row],[Segment]]</f>
        <v/>
      </c>
      <c r="AG1901" s="75"/>
      <c r="AH1901" s="82" t="str">
        <f>IF(Table5[[#This Row],[Segment]]="","",AG1901-Table4[[#This Row],[Total Pressure Drop (kPa)]])</f>
        <v/>
      </c>
    </row>
    <row r="1902" spans="1:34" x14ac:dyDescent="0.25">
      <c r="A1902" s="95" t="str">
        <f>IF('Set Up'!A1899="","",'Set Up'!A1899)</f>
        <v/>
      </c>
      <c r="B1902" s="75" t="s">
        <v>81</v>
      </c>
      <c r="C1902" s="85"/>
      <c r="D1902" s="86" t="str">
        <f>IF(Table4[[#This Row],[Diameter (in)]]="","",(((CONVERT(Table4[[#This Row],[Diameter (in)]],"in","m"))/2)^2)*PI())</f>
        <v/>
      </c>
      <c r="E1902" s="87" t="str">
        <f>IF(Table4[[#This Row],[Area (m2)]]="","",$D$4/Table4[[#This Row],[Area (m2)]])</f>
        <v/>
      </c>
      <c r="F1902" s="85">
        <f t="shared" si="29"/>
        <v>4.6951999999999998</v>
      </c>
      <c r="G1902" s="88" t="str">
        <f>IF(Table4[[#This Row],[Segment]]="","",(CONVERT(Table4[[#This Row],[Diameter (in)]],"in","m")*$B$4*Table4[[#This Row],[Velocity (m/s)]])/$C$4)</f>
        <v/>
      </c>
      <c r="H1902" s="96" t="str">
        <f>IF(Table4[[#This Row],[Segment]]="","",IF(Table4[[#This Row],[Teynold''s Number]]&gt;4000,"TURBULENT","LAMINAR"))</f>
        <v/>
      </c>
      <c r="I1902" s="86" t="str">
        <f>IF(Table4[[#This Row],[Segment]]="","",INDEX(Data!C1899:C1913,MATCH(Table4[Material],Data!B1899:B1913,0)))</f>
        <v/>
      </c>
      <c r="J1902" s="89" t="str">
        <f>IF(Table4[[#This Row],[ε (m)]]="","",Table4[[#This Row],[ε (m)]]/(CONVERT(Table4[[#This Row],[Diameter (in)]],"in","m")))</f>
        <v/>
      </c>
      <c r="K1902" s="96" t="str">
        <f>IF(Table4[[#This Row],[Regime]]="LAMINAR",16/Table4[[#This Row],[Teynold''s Number]],"-")</f>
        <v>-</v>
      </c>
      <c r="L1902" s="86"/>
      <c r="M1902" s="97" t="str">
        <f>IF(Table4[[#This Row],[Regime]]="TURBULENT",(((-4*LOG10(Table4[[#This Row],[ε/D]]/3.7+1.256/(Table4[[#This Row],[Teynold''s Number]]*SQRT(Table4[[#This Row],[f turbulent (guess)]]))))^-1)^2),"")</f>
        <v/>
      </c>
      <c r="N1902" s="91" t="str">
        <f>IF(Table4[[#This Row],[f turbulent]]="","",Table4[[#This Row],[f turbulent (guess)]]-Table4[[#This Row],[f turbulent]])</f>
        <v/>
      </c>
      <c r="O1902" s="87">
        <f>IF(Table4[[#This Row],[Segment]]="",0,IF(C1903="",0,IF(C1903&lt;=Table4[[#This Row],[Diameter (in)]],0,1-(D1902/D1903))))</f>
        <v>0</v>
      </c>
      <c r="P1902" s="92" t="str">
        <f>IF(Table4[[#This Row],[Segment]]="","",IF(C1902&gt;C1903,"",IF(C1903="",0.55,(0.55*(1-D1903/D1902)))))</f>
        <v/>
      </c>
      <c r="Q190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02" s="92" t="str">
        <f>IF(Table4[[#This Row],[Segment]]="","",IF(Table4[[#This Row],[Kexpansion]]="","0",((Table4[[#This Row],[Velocity (m/s)]]^2)/2)*Table4[[#This Row],[Kexpansion]]))</f>
        <v/>
      </c>
      <c r="S1902" s="92" t="str">
        <f>IF(Table4[[#This Row],[Segment]]="","",IF(Table4[[#This Row],[Kcontraction]]="","0",((Table4[[#This Row],[Velocity (m/s)]]^2)/2)*Table4[[#This Row],[Kcontraction]]))</f>
        <v/>
      </c>
      <c r="T1902" s="89" t="str">
        <f>IF(Table4[[#This Row],[Segment]]="","",SUMIF($Y$7:$Y$2000,Table4[[#This Row],[Segment]],$AD$7:$AD$2000))</f>
        <v/>
      </c>
      <c r="U1902" s="95" t="str">
        <f>IF(Table4[[#This Row],[Segment]]="","",Table4[[#This Row],[Hfriction (J/kg)]]+Table4[[#This Row],[Hexpansions (J/kg)]]+Table4[[#This Row],[Hcontractions (J/kg)]]+Table4[[#This Row],[Hf (J/kg)]])</f>
        <v/>
      </c>
      <c r="V1902" s="95" t="str">
        <f>IF(Table4[[#This Row],[Segment]]="","",Table4[[#This Row],[Total Friction Loss (J/kg)]]*Table3[Density (kg/m3)])</f>
        <v/>
      </c>
      <c r="W1902" s="95" t="str">
        <f>IF(Table4[[#This Row],[Segment]]="","",Table4[[#This Row],[Total Pressure Drop (Pa)]]/1000)</f>
        <v/>
      </c>
      <c r="Y1902" s="82" t="str">
        <f>IF('Set Up'!D2125="","",'Set Up'!D2125)</f>
        <v/>
      </c>
      <c r="Z1902" s="82" t="str">
        <f>IF('Set Up'!E2125="","",'Set Up'!E2125)</f>
        <v/>
      </c>
      <c r="AA1902" s="82" t="str">
        <f>IF('Set Up'!F2125="","",'Set Up'!F2125)</f>
        <v/>
      </c>
      <c r="AB1902" s="82" t="str">
        <f>IF('Set Up'!G2125="","",'Set Up'!G2125)</f>
        <v/>
      </c>
      <c r="AC1902" s="82" t="str">
        <f t="array" ref="AC1902">IF(Y1902="","",INDEX(Data!$G$4:$G$51,MATCH(Table7[[#This Row],[Fitting]]&amp;Table7[[#This Row],[Fitting Subtype]],Data!$E$4:$E$51&amp;Data!$F$4:$F$51,0)))</f>
        <v/>
      </c>
      <c r="AD1902" s="89" t="str">
        <f>IF(Table7[[#This Row],[Segment]]="","",Table7[[#This Row],[Quantity]]*Table7[[#This Row],[Kf]]*(((INDEX(Table4[Velocity (m/s)],MATCH(Table7[[#This Row],[Segment]],Table4[Segment],0)))^2)/2))</f>
        <v/>
      </c>
      <c r="AF1902" s="82" t="str">
        <f>Table4[[#This Row],[Segment]]</f>
        <v/>
      </c>
      <c r="AG1902" s="75"/>
      <c r="AH1902" s="82" t="str">
        <f>IF(Table5[[#This Row],[Segment]]="","",AG1902-Table4[[#This Row],[Total Pressure Drop (kPa)]])</f>
        <v/>
      </c>
    </row>
    <row r="1903" spans="1:34" x14ac:dyDescent="0.25">
      <c r="A1903" s="95" t="str">
        <f>IF('Set Up'!A1900="","",'Set Up'!A1900)</f>
        <v/>
      </c>
      <c r="B1903" s="75" t="s">
        <v>81</v>
      </c>
      <c r="C1903" s="85"/>
      <c r="D1903" s="86" t="str">
        <f>IF(Table4[[#This Row],[Diameter (in)]]="","",(((CONVERT(Table4[[#This Row],[Diameter (in)]],"in","m"))/2)^2)*PI())</f>
        <v/>
      </c>
      <c r="E1903" s="87" t="str">
        <f>IF(Table4[[#This Row],[Area (m2)]]="","",$D$4/Table4[[#This Row],[Area (m2)]])</f>
        <v/>
      </c>
      <c r="F1903" s="85">
        <f t="shared" si="29"/>
        <v>4.6951999999999998</v>
      </c>
      <c r="G1903" s="88" t="str">
        <f>IF(Table4[[#This Row],[Segment]]="","",(CONVERT(Table4[[#This Row],[Diameter (in)]],"in","m")*$B$4*Table4[[#This Row],[Velocity (m/s)]])/$C$4)</f>
        <v/>
      </c>
      <c r="H1903" s="96" t="str">
        <f>IF(Table4[[#This Row],[Segment]]="","",IF(Table4[[#This Row],[Teynold''s Number]]&gt;4000,"TURBULENT","LAMINAR"))</f>
        <v/>
      </c>
      <c r="I1903" s="86" t="str">
        <f>IF(Table4[[#This Row],[Segment]]="","",INDEX(Data!C1900:C1914,MATCH(Table4[Material],Data!B1900:B1914,0)))</f>
        <v/>
      </c>
      <c r="J1903" s="89" t="str">
        <f>IF(Table4[[#This Row],[ε (m)]]="","",Table4[[#This Row],[ε (m)]]/(CONVERT(Table4[[#This Row],[Diameter (in)]],"in","m")))</f>
        <v/>
      </c>
      <c r="K1903" s="96" t="str">
        <f>IF(Table4[[#This Row],[Regime]]="LAMINAR",16/Table4[[#This Row],[Teynold''s Number]],"-")</f>
        <v>-</v>
      </c>
      <c r="L1903" s="86"/>
      <c r="M1903" s="97" t="str">
        <f>IF(Table4[[#This Row],[Regime]]="TURBULENT",(((-4*LOG10(Table4[[#This Row],[ε/D]]/3.7+1.256/(Table4[[#This Row],[Teynold''s Number]]*SQRT(Table4[[#This Row],[f turbulent (guess)]]))))^-1)^2),"")</f>
        <v/>
      </c>
      <c r="N1903" s="91" t="str">
        <f>IF(Table4[[#This Row],[f turbulent]]="","",Table4[[#This Row],[f turbulent (guess)]]-Table4[[#This Row],[f turbulent]])</f>
        <v/>
      </c>
      <c r="O1903" s="87">
        <f>IF(Table4[[#This Row],[Segment]]="",0,IF(C1904="",0,IF(C1904&lt;=Table4[[#This Row],[Diameter (in)]],0,1-(D1903/D1904))))</f>
        <v>0</v>
      </c>
      <c r="P1903" s="92" t="str">
        <f>IF(Table4[[#This Row],[Segment]]="","",IF(C1903&gt;C1904,"",IF(C1904="",0.55,(0.55*(1-D1904/D1903)))))</f>
        <v/>
      </c>
      <c r="Q190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03" s="92" t="str">
        <f>IF(Table4[[#This Row],[Segment]]="","",IF(Table4[[#This Row],[Kexpansion]]="","0",((Table4[[#This Row],[Velocity (m/s)]]^2)/2)*Table4[[#This Row],[Kexpansion]]))</f>
        <v/>
      </c>
      <c r="S1903" s="92" t="str">
        <f>IF(Table4[[#This Row],[Segment]]="","",IF(Table4[[#This Row],[Kcontraction]]="","0",((Table4[[#This Row],[Velocity (m/s)]]^2)/2)*Table4[[#This Row],[Kcontraction]]))</f>
        <v/>
      </c>
      <c r="T1903" s="89" t="str">
        <f>IF(Table4[[#This Row],[Segment]]="","",SUMIF($Y$7:$Y$2000,Table4[[#This Row],[Segment]],$AD$7:$AD$2000))</f>
        <v/>
      </c>
      <c r="U1903" s="95" t="str">
        <f>IF(Table4[[#This Row],[Segment]]="","",Table4[[#This Row],[Hfriction (J/kg)]]+Table4[[#This Row],[Hexpansions (J/kg)]]+Table4[[#This Row],[Hcontractions (J/kg)]]+Table4[[#This Row],[Hf (J/kg)]])</f>
        <v/>
      </c>
      <c r="V1903" s="95" t="str">
        <f>IF(Table4[[#This Row],[Segment]]="","",Table4[[#This Row],[Total Friction Loss (J/kg)]]*Table3[Density (kg/m3)])</f>
        <v/>
      </c>
      <c r="W1903" s="95" t="str">
        <f>IF(Table4[[#This Row],[Segment]]="","",Table4[[#This Row],[Total Pressure Drop (Pa)]]/1000)</f>
        <v/>
      </c>
      <c r="Y1903" s="82" t="str">
        <f>IF('Set Up'!D2126="","",'Set Up'!D2126)</f>
        <v/>
      </c>
      <c r="Z1903" s="82" t="str">
        <f>IF('Set Up'!E2126="","",'Set Up'!E2126)</f>
        <v/>
      </c>
      <c r="AA1903" s="82" t="str">
        <f>IF('Set Up'!F2126="","",'Set Up'!F2126)</f>
        <v/>
      </c>
      <c r="AB1903" s="82" t="str">
        <f>IF('Set Up'!G2126="","",'Set Up'!G2126)</f>
        <v/>
      </c>
      <c r="AC1903" s="82" t="str">
        <f t="array" ref="AC1903">IF(Y1903="","",INDEX(Data!$G$4:$G$51,MATCH(Table7[[#This Row],[Fitting]]&amp;Table7[[#This Row],[Fitting Subtype]],Data!$E$4:$E$51&amp;Data!$F$4:$F$51,0)))</f>
        <v/>
      </c>
      <c r="AD1903" s="89" t="str">
        <f>IF(Table7[[#This Row],[Segment]]="","",Table7[[#This Row],[Quantity]]*Table7[[#This Row],[Kf]]*(((INDEX(Table4[Velocity (m/s)],MATCH(Table7[[#This Row],[Segment]],Table4[Segment],0)))^2)/2))</f>
        <v/>
      </c>
      <c r="AF1903" s="82" t="str">
        <f>Table4[[#This Row],[Segment]]</f>
        <v/>
      </c>
      <c r="AG1903" s="75"/>
      <c r="AH1903" s="82" t="str">
        <f>IF(Table5[[#This Row],[Segment]]="","",AG1903-Table4[[#This Row],[Total Pressure Drop (kPa)]])</f>
        <v/>
      </c>
    </row>
    <row r="1904" spans="1:34" x14ac:dyDescent="0.25">
      <c r="A1904" s="95" t="str">
        <f>IF('Set Up'!A1901="","",'Set Up'!A1901)</f>
        <v/>
      </c>
      <c r="B1904" s="75" t="s">
        <v>81</v>
      </c>
      <c r="C1904" s="85"/>
      <c r="D1904" s="86" t="str">
        <f>IF(Table4[[#This Row],[Diameter (in)]]="","",(((CONVERT(Table4[[#This Row],[Diameter (in)]],"in","m"))/2)^2)*PI())</f>
        <v/>
      </c>
      <c r="E1904" s="87" t="str">
        <f>IF(Table4[[#This Row],[Area (m2)]]="","",$D$4/Table4[[#This Row],[Area (m2)]])</f>
        <v/>
      </c>
      <c r="F1904" s="85">
        <f t="shared" si="29"/>
        <v>4.6951999999999998</v>
      </c>
      <c r="G1904" s="88" t="str">
        <f>IF(Table4[[#This Row],[Segment]]="","",(CONVERT(Table4[[#This Row],[Diameter (in)]],"in","m")*$B$4*Table4[[#This Row],[Velocity (m/s)]])/$C$4)</f>
        <v/>
      </c>
      <c r="H1904" s="96" t="str">
        <f>IF(Table4[[#This Row],[Segment]]="","",IF(Table4[[#This Row],[Teynold''s Number]]&gt;4000,"TURBULENT","LAMINAR"))</f>
        <v/>
      </c>
      <c r="I1904" s="86" t="str">
        <f>IF(Table4[[#This Row],[Segment]]="","",INDEX(Data!C1901:C1915,MATCH(Table4[Material],Data!B1901:B1915,0)))</f>
        <v/>
      </c>
      <c r="J1904" s="89" t="str">
        <f>IF(Table4[[#This Row],[ε (m)]]="","",Table4[[#This Row],[ε (m)]]/(CONVERT(Table4[[#This Row],[Diameter (in)]],"in","m")))</f>
        <v/>
      </c>
      <c r="K1904" s="96" t="str">
        <f>IF(Table4[[#This Row],[Regime]]="LAMINAR",16/Table4[[#This Row],[Teynold''s Number]],"-")</f>
        <v>-</v>
      </c>
      <c r="L1904" s="86"/>
      <c r="M1904" s="97" t="str">
        <f>IF(Table4[[#This Row],[Regime]]="TURBULENT",(((-4*LOG10(Table4[[#This Row],[ε/D]]/3.7+1.256/(Table4[[#This Row],[Teynold''s Number]]*SQRT(Table4[[#This Row],[f turbulent (guess)]]))))^-1)^2),"")</f>
        <v/>
      </c>
      <c r="N1904" s="91" t="str">
        <f>IF(Table4[[#This Row],[f turbulent]]="","",Table4[[#This Row],[f turbulent (guess)]]-Table4[[#This Row],[f turbulent]])</f>
        <v/>
      </c>
      <c r="O1904" s="87">
        <f>IF(Table4[[#This Row],[Segment]]="",0,IF(C1905="",0,IF(C1905&lt;=Table4[[#This Row],[Diameter (in)]],0,1-(D1904/D1905))))</f>
        <v>0</v>
      </c>
      <c r="P1904" s="92" t="str">
        <f>IF(Table4[[#This Row],[Segment]]="","",IF(C1904&gt;C1905,"",IF(C1905="",0.55,(0.55*(1-D1905/D1904)))))</f>
        <v/>
      </c>
      <c r="Q190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04" s="92" t="str">
        <f>IF(Table4[[#This Row],[Segment]]="","",IF(Table4[[#This Row],[Kexpansion]]="","0",((Table4[[#This Row],[Velocity (m/s)]]^2)/2)*Table4[[#This Row],[Kexpansion]]))</f>
        <v/>
      </c>
      <c r="S1904" s="92" t="str">
        <f>IF(Table4[[#This Row],[Segment]]="","",IF(Table4[[#This Row],[Kcontraction]]="","0",((Table4[[#This Row],[Velocity (m/s)]]^2)/2)*Table4[[#This Row],[Kcontraction]]))</f>
        <v/>
      </c>
      <c r="T1904" s="89" t="str">
        <f>IF(Table4[[#This Row],[Segment]]="","",SUMIF($Y$7:$Y$2000,Table4[[#This Row],[Segment]],$AD$7:$AD$2000))</f>
        <v/>
      </c>
      <c r="U1904" s="95" t="str">
        <f>IF(Table4[[#This Row],[Segment]]="","",Table4[[#This Row],[Hfriction (J/kg)]]+Table4[[#This Row],[Hexpansions (J/kg)]]+Table4[[#This Row],[Hcontractions (J/kg)]]+Table4[[#This Row],[Hf (J/kg)]])</f>
        <v/>
      </c>
      <c r="V1904" s="95" t="str">
        <f>IF(Table4[[#This Row],[Segment]]="","",Table4[[#This Row],[Total Friction Loss (J/kg)]]*Table3[Density (kg/m3)])</f>
        <v/>
      </c>
      <c r="W1904" s="95" t="str">
        <f>IF(Table4[[#This Row],[Segment]]="","",Table4[[#This Row],[Total Pressure Drop (Pa)]]/1000)</f>
        <v/>
      </c>
      <c r="Y1904" s="82" t="str">
        <f>IF('Set Up'!D2127="","",'Set Up'!D2127)</f>
        <v/>
      </c>
      <c r="Z1904" s="82" t="str">
        <f>IF('Set Up'!E2127="","",'Set Up'!E2127)</f>
        <v/>
      </c>
      <c r="AA1904" s="82" t="str">
        <f>IF('Set Up'!F2127="","",'Set Up'!F2127)</f>
        <v/>
      </c>
      <c r="AB1904" s="82" t="str">
        <f>IF('Set Up'!G2127="","",'Set Up'!G2127)</f>
        <v/>
      </c>
      <c r="AC1904" s="82" t="str">
        <f t="array" ref="AC1904">IF(Y1904="","",INDEX(Data!$G$4:$G$51,MATCH(Table7[[#This Row],[Fitting]]&amp;Table7[[#This Row],[Fitting Subtype]],Data!$E$4:$E$51&amp;Data!$F$4:$F$51,0)))</f>
        <v/>
      </c>
      <c r="AD1904" s="89" t="str">
        <f>IF(Table7[[#This Row],[Segment]]="","",Table7[[#This Row],[Quantity]]*Table7[[#This Row],[Kf]]*(((INDEX(Table4[Velocity (m/s)],MATCH(Table7[[#This Row],[Segment]],Table4[Segment],0)))^2)/2))</f>
        <v/>
      </c>
      <c r="AF1904" s="82" t="str">
        <f>Table4[[#This Row],[Segment]]</f>
        <v/>
      </c>
      <c r="AG1904" s="75"/>
      <c r="AH1904" s="82" t="str">
        <f>IF(Table5[[#This Row],[Segment]]="","",AG1904-Table4[[#This Row],[Total Pressure Drop (kPa)]])</f>
        <v/>
      </c>
    </row>
    <row r="1905" spans="1:34" x14ac:dyDescent="0.25">
      <c r="A1905" s="95" t="str">
        <f>IF('Set Up'!A1902="","",'Set Up'!A1902)</f>
        <v/>
      </c>
      <c r="B1905" s="75" t="s">
        <v>81</v>
      </c>
      <c r="C1905" s="85"/>
      <c r="D1905" s="86" t="str">
        <f>IF(Table4[[#This Row],[Diameter (in)]]="","",(((CONVERT(Table4[[#This Row],[Diameter (in)]],"in","m"))/2)^2)*PI())</f>
        <v/>
      </c>
      <c r="E1905" s="87" t="str">
        <f>IF(Table4[[#This Row],[Area (m2)]]="","",$D$4/Table4[[#This Row],[Area (m2)]])</f>
        <v/>
      </c>
      <c r="F1905" s="85">
        <f t="shared" si="29"/>
        <v>4.6951999999999998</v>
      </c>
      <c r="G1905" s="88" t="str">
        <f>IF(Table4[[#This Row],[Segment]]="","",(CONVERT(Table4[[#This Row],[Diameter (in)]],"in","m")*$B$4*Table4[[#This Row],[Velocity (m/s)]])/$C$4)</f>
        <v/>
      </c>
      <c r="H1905" s="96" t="str">
        <f>IF(Table4[[#This Row],[Segment]]="","",IF(Table4[[#This Row],[Teynold''s Number]]&gt;4000,"TURBULENT","LAMINAR"))</f>
        <v/>
      </c>
      <c r="I1905" s="86" t="str">
        <f>IF(Table4[[#This Row],[Segment]]="","",INDEX(Data!C1902:C1916,MATCH(Table4[Material],Data!B1902:B1916,0)))</f>
        <v/>
      </c>
      <c r="J1905" s="89" t="str">
        <f>IF(Table4[[#This Row],[ε (m)]]="","",Table4[[#This Row],[ε (m)]]/(CONVERT(Table4[[#This Row],[Diameter (in)]],"in","m")))</f>
        <v/>
      </c>
      <c r="K1905" s="96" t="str">
        <f>IF(Table4[[#This Row],[Regime]]="LAMINAR",16/Table4[[#This Row],[Teynold''s Number]],"-")</f>
        <v>-</v>
      </c>
      <c r="L1905" s="86"/>
      <c r="M1905" s="97" t="str">
        <f>IF(Table4[[#This Row],[Regime]]="TURBULENT",(((-4*LOG10(Table4[[#This Row],[ε/D]]/3.7+1.256/(Table4[[#This Row],[Teynold''s Number]]*SQRT(Table4[[#This Row],[f turbulent (guess)]]))))^-1)^2),"")</f>
        <v/>
      </c>
      <c r="N1905" s="91" t="str">
        <f>IF(Table4[[#This Row],[f turbulent]]="","",Table4[[#This Row],[f turbulent (guess)]]-Table4[[#This Row],[f turbulent]])</f>
        <v/>
      </c>
      <c r="O1905" s="87">
        <f>IF(Table4[[#This Row],[Segment]]="",0,IF(C1906="",0,IF(C1906&lt;=Table4[[#This Row],[Diameter (in)]],0,1-(D1905/D1906))))</f>
        <v>0</v>
      </c>
      <c r="P1905" s="92" t="str">
        <f>IF(Table4[[#This Row],[Segment]]="","",IF(C1905&gt;C1906,"",IF(C1906="",0.55,(0.55*(1-D1906/D1905)))))</f>
        <v/>
      </c>
      <c r="Q190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05" s="92" t="str">
        <f>IF(Table4[[#This Row],[Segment]]="","",IF(Table4[[#This Row],[Kexpansion]]="","0",((Table4[[#This Row],[Velocity (m/s)]]^2)/2)*Table4[[#This Row],[Kexpansion]]))</f>
        <v/>
      </c>
      <c r="S1905" s="92" t="str">
        <f>IF(Table4[[#This Row],[Segment]]="","",IF(Table4[[#This Row],[Kcontraction]]="","0",((Table4[[#This Row],[Velocity (m/s)]]^2)/2)*Table4[[#This Row],[Kcontraction]]))</f>
        <v/>
      </c>
      <c r="T1905" s="89" t="str">
        <f>IF(Table4[[#This Row],[Segment]]="","",SUMIF($Y$7:$Y$2000,Table4[[#This Row],[Segment]],$AD$7:$AD$2000))</f>
        <v/>
      </c>
      <c r="U1905" s="95" t="str">
        <f>IF(Table4[[#This Row],[Segment]]="","",Table4[[#This Row],[Hfriction (J/kg)]]+Table4[[#This Row],[Hexpansions (J/kg)]]+Table4[[#This Row],[Hcontractions (J/kg)]]+Table4[[#This Row],[Hf (J/kg)]])</f>
        <v/>
      </c>
      <c r="V1905" s="95" t="str">
        <f>IF(Table4[[#This Row],[Segment]]="","",Table4[[#This Row],[Total Friction Loss (J/kg)]]*Table3[Density (kg/m3)])</f>
        <v/>
      </c>
      <c r="W1905" s="95" t="str">
        <f>IF(Table4[[#This Row],[Segment]]="","",Table4[[#This Row],[Total Pressure Drop (Pa)]]/1000)</f>
        <v/>
      </c>
      <c r="Y1905" s="82" t="str">
        <f>IF('Set Up'!D2128="","",'Set Up'!D2128)</f>
        <v/>
      </c>
      <c r="Z1905" s="82" t="str">
        <f>IF('Set Up'!E2128="","",'Set Up'!E2128)</f>
        <v/>
      </c>
      <c r="AA1905" s="82" t="str">
        <f>IF('Set Up'!F2128="","",'Set Up'!F2128)</f>
        <v/>
      </c>
      <c r="AB1905" s="82" t="str">
        <f>IF('Set Up'!G2128="","",'Set Up'!G2128)</f>
        <v/>
      </c>
      <c r="AC1905" s="82" t="str">
        <f t="array" ref="AC1905">IF(Y1905="","",INDEX(Data!$G$4:$G$51,MATCH(Table7[[#This Row],[Fitting]]&amp;Table7[[#This Row],[Fitting Subtype]],Data!$E$4:$E$51&amp;Data!$F$4:$F$51,0)))</f>
        <v/>
      </c>
      <c r="AD1905" s="89" t="str">
        <f>IF(Table7[[#This Row],[Segment]]="","",Table7[[#This Row],[Quantity]]*Table7[[#This Row],[Kf]]*(((INDEX(Table4[Velocity (m/s)],MATCH(Table7[[#This Row],[Segment]],Table4[Segment],0)))^2)/2))</f>
        <v/>
      </c>
      <c r="AF1905" s="82" t="str">
        <f>Table4[[#This Row],[Segment]]</f>
        <v/>
      </c>
      <c r="AG1905" s="75"/>
      <c r="AH1905" s="82" t="str">
        <f>IF(Table5[[#This Row],[Segment]]="","",AG1905-Table4[[#This Row],[Total Pressure Drop (kPa)]])</f>
        <v/>
      </c>
    </row>
    <row r="1906" spans="1:34" x14ac:dyDescent="0.25">
      <c r="A1906" s="95" t="str">
        <f>IF('Set Up'!A1903="","",'Set Up'!A1903)</f>
        <v/>
      </c>
      <c r="B1906" s="75" t="s">
        <v>81</v>
      </c>
      <c r="C1906" s="85"/>
      <c r="D1906" s="86" t="str">
        <f>IF(Table4[[#This Row],[Diameter (in)]]="","",(((CONVERT(Table4[[#This Row],[Diameter (in)]],"in","m"))/2)^2)*PI())</f>
        <v/>
      </c>
      <c r="E1906" s="87" t="str">
        <f>IF(Table4[[#This Row],[Area (m2)]]="","",$D$4/Table4[[#This Row],[Area (m2)]])</f>
        <v/>
      </c>
      <c r="F1906" s="85">
        <f t="shared" si="29"/>
        <v>4.6951999999999998</v>
      </c>
      <c r="G1906" s="88" t="str">
        <f>IF(Table4[[#This Row],[Segment]]="","",(CONVERT(Table4[[#This Row],[Diameter (in)]],"in","m")*$B$4*Table4[[#This Row],[Velocity (m/s)]])/$C$4)</f>
        <v/>
      </c>
      <c r="H1906" s="96" t="str">
        <f>IF(Table4[[#This Row],[Segment]]="","",IF(Table4[[#This Row],[Teynold''s Number]]&gt;4000,"TURBULENT","LAMINAR"))</f>
        <v/>
      </c>
      <c r="I1906" s="86" t="str">
        <f>IF(Table4[[#This Row],[Segment]]="","",INDEX(Data!C1903:C1917,MATCH(Table4[Material],Data!B1903:B1917,0)))</f>
        <v/>
      </c>
      <c r="J1906" s="89" t="str">
        <f>IF(Table4[[#This Row],[ε (m)]]="","",Table4[[#This Row],[ε (m)]]/(CONVERT(Table4[[#This Row],[Diameter (in)]],"in","m")))</f>
        <v/>
      </c>
      <c r="K1906" s="96" t="str">
        <f>IF(Table4[[#This Row],[Regime]]="LAMINAR",16/Table4[[#This Row],[Teynold''s Number]],"-")</f>
        <v>-</v>
      </c>
      <c r="L1906" s="86"/>
      <c r="M1906" s="97" t="str">
        <f>IF(Table4[[#This Row],[Regime]]="TURBULENT",(((-4*LOG10(Table4[[#This Row],[ε/D]]/3.7+1.256/(Table4[[#This Row],[Teynold''s Number]]*SQRT(Table4[[#This Row],[f turbulent (guess)]]))))^-1)^2),"")</f>
        <v/>
      </c>
      <c r="N1906" s="91" t="str">
        <f>IF(Table4[[#This Row],[f turbulent]]="","",Table4[[#This Row],[f turbulent (guess)]]-Table4[[#This Row],[f turbulent]])</f>
        <v/>
      </c>
      <c r="O1906" s="87">
        <f>IF(Table4[[#This Row],[Segment]]="",0,IF(C1907="",0,IF(C1907&lt;=Table4[[#This Row],[Diameter (in)]],0,1-(D1906/D1907))))</f>
        <v>0</v>
      </c>
      <c r="P1906" s="92" t="str">
        <f>IF(Table4[[#This Row],[Segment]]="","",IF(C1906&gt;C1907,"",IF(C1907="",0.55,(0.55*(1-D1907/D1906)))))</f>
        <v/>
      </c>
      <c r="Q190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06" s="92" t="str">
        <f>IF(Table4[[#This Row],[Segment]]="","",IF(Table4[[#This Row],[Kexpansion]]="","0",((Table4[[#This Row],[Velocity (m/s)]]^2)/2)*Table4[[#This Row],[Kexpansion]]))</f>
        <v/>
      </c>
      <c r="S1906" s="92" t="str">
        <f>IF(Table4[[#This Row],[Segment]]="","",IF(Table4[[#This Row],[Kcontraction]]="","0",((Table4[[#This Row],[Velocity (m/s)]]^2)/2)*Table4[[#This Row],[Kcontraction]]))</f>
        <v/>
      </c>
      <c r="T1906" s="89" t="str">
        <f>IF(Table4[[#This Row],[Segment]]="","",SUMIF($Y$7:$Y$2000,Table4[[#This Row],[Segment]],$AD$7:$AD$2000))</f>
        <v/>
      </c>
      <c r="U1906" s="95" t="str">
        <f>IF(Table4[[#This Row],[Segment]]="","",Table4[[#This Row],[Hfriction (J/kg)]]+Table4[[#This Row],[Hexpansions (J/kg)]]+Table4[[#This Row],[Hcontractions (J/kg)]]+Table4[[#This Row],[Hf (J/kg)]])</f>
        <v/>
      </c>
      <c r="V1906" s="95" t="str">
        <f>IF(Table4[[#This Row],[Segment]]="","",Table4[[#This Row],[Total Friction Loss (J/kg)]]*Table3[Density (kg/m3)])</f>
        <v/>
      </c>
      <c r="W1906" s="95" t="str">
        <f>IF(Table4[[#This Row],[Segment]]="","",Table4[[#This Row],[Total Pressure Drop (Pa)]]/1000)</f>
        <v/>
      </c>
      <c r="Y1906" s="82" t="str">
        <f>IF('Set Up'!D2129="","",'Set Up'!D2129)</f>
        <v/>
      </c>
      <c r="Z1906" s="82" t="str">
        <f>IF('Set Up'!E2129="","",'Set Up'!E2129)</f>
        <v/>
      </c>
      <c r="AA1906" s="82" t="str">
        <f>IF('Set Up'!F2129="","",'Set Up'!F2129)</f>
        <v/>
      </c>
      <c r="AB1906" s="82" t="str">
        <f>IF('Set Up'!G2129="","",'Set Up'!G2129)</f>
        <v/>
      </c>
      <c r="AC1906" s="82" t="str">
        <f t="array" ref="AC1906">IF(Y1906="","",INDEX(Data!$G$4:$G$51,MATCH(Table7[[#This Row],[Fitting]]&amp;Table7[[#This Row],[Fitting Subtype]],Data!$E$4:$E$51&amp;Data!$F$4:$F$51,0)))</f>
        <v/>
      </c>
      <c r="AD1906" s="89" t="str">
        <f>IF(Table7[[#This Row],[Segment]]="","",Table7[[#This Row],[Quantity]]*Table7[[#This Row],[Kf]]*(((INDEX(Table4[Velocity (m/s)],MATCH(Table7[[#This Row],[Segment]],Table4[Segment],0)))^2)/2))</f>
        <v/>
      </c>
      <c r="AF1906" s="82" t="str">
        <f>Table4[[#This Row],[Segment]]</f>
        <v/>
      </c>
      <c r="AG1906" s="75"/>
      <c r="AH1906" s="82" t="str">
        <f>IF(Table5[[#This Row],[Segment]]="","",AG1906-Table4[[#This Row],[Total Pressure Drop (kPa)]])</f>
        <v/>
      </c>
    </row>
    <row r="1907" spans="1:34" x14ac:dyDescent="0.25">
      <c r="A1907" s="95" t="str">
        <f>IF('Set Up'!A1904="","",'Set Up'!A1904)</f>
        <v/>
      </c>
      <c r="B1907" s="75" t="s">
        <v>81</v>
      </c>
      <c r="C1907" s="85"/>
      <c r="D1907" s="86" t="str">
        <f>IF(Table4[[#This Row],[Diameter (in)]]="","",(((CONVERT(Table4[[#This Row],[Diameter (in)]],"in","m"))/2)^2)*PI())</f>
        <v/>
      </c>
      <c r="E1907" s="87" t="str">
        <f>IF(Table4[[#This Row],[Area (m2)]]="","",$D$4/Table4[[#This Row],[Area (m2)]])</f>
        <v/>
      </c>
      <c r="F1907" s="85">
        <f t="shared" si="29"/>
        <v>4.6951999999999998</v>
      </c>
      <c r="G1907" s="88" t="str">
        <f>IF(Table4[[#This Row],[Segment]]="","",(CONVERT(Table4[[#This Row],[Diameter (in)]],"in","m")*$B$4*Table4[[#This Row],[Velocity (m/s)]])/$C$4)</f>
        <v/>
      </c>
      <c r="H1907" s="96" t="str">
        <f>IF(Table4[[#This Row],[Segment]]="","",IF(Table4[[#This Row],[Teynold''s Number]]&gt;4000,"TURBULENT","LAMINAR"))</f>
        <v/>
      </c>
      <c r="I1907" s="86" t="str">
        <f>IF(Table4[[#This Row],[Segment]]="","",INDEX(Data!C1904:C1918,MATCH(Table4[Material],Data!B1904:B1918,0)))</f>
        <v/>
      </c>
      <c r="J1907" s="89" t="str">
        <f>IF(Table4[[#This Row],[ε (m)]]="","",Table4[[#This Row],[ε (m)]]/(CONVERT(Table4[[#This Row],[Diameter (in)]],"in","m")))</f>
        <v/>
      </c>
      <c r="K1907" s="96" t="str">
        <f>IF(Table4[[#This Row],[Regime]]="LAMINAR",16/Table4[[#This Row],[Teynold''s Number]],"-")</f>
        <v>-</v>
      </c>
      <c r="L1907" s="86"/>
      <c r="M1907" s="97" t="str">
        <f>IF(Table4[[#This Row],[Regime]]="TURBULENT",(((-4*LOG10(Table4[[#This Row],[ε/D]]/3.7+1.256/(Table4[[#This Row],[Teynold''s Number]]*SQRT(Table4[[#This Row],[f turbulent (guess)]]))))^-1)^2),"")</f>
        <v/>
      </c>
      <c r="N1907" s="91" t="str">
        <f>IF(Table4[[#This Row],[f turbulent]]="","",Table4[[#This Row],[f turbulent (guess)]]-Table4[[#This Row],[f turbulent]])</f>
        <v/>
      </c>
      <c r="O1907" s="87">
        <f>IF(Table4[[#This Row],[Segment]]="",0,IF(C1908="",0,IF(C1908&lt;=Table4[[#This Row],[Diameter (in)]],0,1-(D1907/D1908))))</f>
        <v>0</v>
      </c>
      <c r="P1907" s="92" t="str">
        <f>IF(Table4[[#This Row],[Segment]]="","",IF(C1907&gt;C1908,"",IF(C1908="",0.55,(0.55*(1-D1908/D1907)))))</f>
        <v/>
      </c>
      <c r="Q190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07" s="92" t="str">
        <f>IF(Table4[[#This Row],[Segment]]="","",IF(Table4[[#This Row],[Kexpansion]]="","0",((Table4[[#This Row],[Velocity (m/s)]]^2)/2)*Table4[[#This Row],[Kexpansion]]))</f>
        <v/>
      </c>
      <c r="S1907" s="92" t="str">
        <f>IF(Table4[[#This Row],[Segment]]="","",IF(Table4[[#This Row],[Kcontraction]]="","0",((Table4[[#This Row],[Velocity (m/s)]]^2)/2)*Table4[[#This Row],[Kcontraction]]))</f>
        <v/>
      </c>
      <c r="T1907" s="89" t="str">
        <f>IF(Table4[[#This Row],[Segment]]="","",SUMIF($Y$7:$Y$2000,Table4[[#This Row],[Segment]],$AD$7:$AD$2000))</f>
        <v/>
      </c>
      <c r="U1907" s="95" t="str">
        <f>IF(Table4[[#This Row],[Segment]]="","",Table4[[#This Row],[Hfriction (J/kg)]]+Table4[[#This Row],[Hexpansions (J/kg)]]+Table4[[#This Row],[Hcontractions (J/kg)]]+Table4[[#This Row],[Hf (J/kg)]])</f>
        <v/>
      </c>
      <c r="V1907" s="95" t="str">
        <f>IF(Table4[[#This Row],[Segment]]="","",Table4[[#This Row],[Total Friction Loss (J/kg)]]*Table3[Density (kg/m3)])</f>
        <v/>
      </c>
      <c r="W1907" s="95" t="str">
        <f>IF(Table4[[#This Row],[Segment]]="","",Table4[[#This Row],[Total Pressure Drop (Pa)]]/1000)</f>
        <v/>
      </c>
      <c r="Y1907" s="82" t="str">
        <f>IF('Set Up'!D2130="","",'Set Up'!D2130)</f>
        <v/>
      </c>
      <c r="Z1907" s="82" t="str">
        <f>IF('Set Up'!E2130="","",'Set Up'!E2130)</f>
        <v/>
      </c>
      <c r="AA1907" s="82" t="str">
        <f>IF('Set Up'!F2130="","",'Set Up'!F2130)</f>
        <v/>
      </c>
      <c r="AB1907" s="82" t="str">
        <f>IF('Set Up'!G2130="","",'Set Up'!G2130)</f>
        <v/>
      </c>
      <c r="AC1907" s="82" t="str">
        <f t="array" ref="AC1907">IF(Y1907="","",INDEX(Data!$G$4:$G$51,MATCH(Table7[[#This Row],[Fitting]]&amp;Table7[[#This Row],[Fitting Subtype]],Data!$E$4:$E$51&amp;Data!$F$4:$F$51,0)))</f>
        <v/>
      </c>
      <c r="AD1907" s="89" t="str">
        <f>IF(Table7[[#This Row],[Segment]]="","",Table7[[#This Row],[Quantity]]*Table7[[#This Row],[Kf]]*(((INDEX(Table4[Velocity (m/s)],MATCH(Table7[[#This Row],[Segment]],Table4[Segment],0)))^2)/2))</f>
        <v/>
      </c>
      <c r="AF1907" s="82" t="str">
        <f>Table4[[#This Row],[Segment]]</f>
        <v/>
      </c>
      <c r="AG1907" s="75"/>
      <c r="AH1907" s="82" t="str">
        <f>IF(Table5[[#This Row],[Segment]]="","",AG1907-Table4[[#This Row],[Total Pressure Drop (kPa)]])</f>
        <v/>
      </c>
    </row>
    <row r="1908" spans="1:34" x14ac:dyDescent="0.25">
      <c r="A1908" s="95" t="str">
        <f>IF('Set Up'!A1905="","",'Set Up'!A1905)</f>
        <v/>
      </c>
      <c r="B1908" s="75" t="s">
        <v>81</v>
      </c>
      <c r="C1908" s="85"/>
      <c r="D1908" s="86" t="str">
        <f>IF(Table4[[#This Row],[Diameter (in)]]="","",(((CONVERT(Table4[[#This Row],[Diameter (in)]],"in","m"))/2)^2)*PI())</f>
        <v/>
      </c>
      <c r="E1908" s="87" t="str">
        <f>IF(Table4[[#This Row],[Area (m2)]]="","",$D$4/Table4[[#This Row],[Area (m2)]])</f>
        <v/>
      </c>
      <c r="F1908" s="85">
        <f t="shared" si="29"/>
        <v>4.6951999999999998</v>
      </c>
      <c r="G1908" s="88" t="str">
        <f>IF(Table4[[#This Row],[Segment]]="","",(CONVERT(Table4[[#This Row],[Diameter (in)]],"in","m")*$B$4*Table4[[#This Row],[Velocity (m/s)]])/$C$4)</f>
        <v/>
      </c>
      <c r="H1908" s="96" t="str">
        <f>IF(Table4[[#This Row],[Segment]]="","",IF(Table4[[#This Row],[Teynold''s Number]]&gt;4000,"TURBULENT","LAMINAR"))</f>
        <v/>
      </c>
      <c r="I1908" s="86" t="str">
        <f>IF(Table4[[#This Row],[Segment]]="","",INDEX(Data!C1905:C1919,MATCH(Table4[Material],Data!B1905:B1919,0)))</f>
        <v/>
      </c>
      <c r="J1908" s="89" t="str">
        <f>IF(Table4[[#This Row],[ε (m)]]="","",Table4[[#This Row],[ε (m)]]/(CONVERT(Table4[[#This Row],[Diameter (in)]],"in","m")))</f>
        <v/>
      </c>
      <c r="K1908" s="96" t="str">
        <f>IF(Table4[[#This Row],[Regime]]="LAMINAR",16/Table4[[#This Row],[Teynold''s Number]],"-")</f>
        <v>-</v>
      </c>
      <c r="L1908" s="86"/>
      <c r="M1908" s="97" t="str">
        <f>IF(Table4[[#This Row],[Regime]]="TURBULENT",(((-4*LOG10(Table4[[#This Row],[ε/D]]/3.7+1.256/(Table4[[#This Row],[Teynold''s Number]]*SQRT(Table4[[#This Row],[f turbulent (guess)]]))))^-1)^2),"")</f>
        <v/>
      </c>
      <c r="N1908" s="91" t="str">
        <f>IF(Table4[[#This Row],[f turbulent]]="","",Table4[[#This Row],[f turbulent (guess)]]-Table4[[#This Row],[f turbulent]])</f>
        <v/>
      </c>
      <c r="O1908" s="87">
        <f>IF(Table4[[#This Row],[Segment]]="",0,IF(C1909="",0,IF(C1909&lt;=Table4[[#This Row],[Diameter (in)]],0,1-(D1908/D1909))))</f>
        <v>0</v>
      </c>
      <c r="P1908" s="92" t="str">
        <f>IF(Table4[[#This Row],[Segment]]="","",IF(C1908&gt;C1909,"",IF(C1909="",0.55,(0.55*(1-D1909/D1908)))))</f>
        <v/>
      </c>
      <c r="Q190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08" s="92" t="str">
        <f>IF(Table4[[#This Row],[Segment]]="","",IF(Table4[[#This Row],[Kexpansion]]="","0",((Table4[[#This Row],[Velocity (m/s)]]^2)/2)*Table4[[#This Row],[Kexpansion]]))</f>
        <v/>
      </c>
      <c r="S1908" s="92" t="str">
        <f>IF(Table4[[#This Row],[Segment]]="","",IF(Table4[[#This Row],[Kcontraction]]="","0",((Table4[[#This Row],[Velocity (m/s)]]^2)/2)*Table4[[#This Row],[Kcontraction]]))</f>
        <v/>
      </c>
      <c r="T1908" s="89" t="str">
        <f>IF(Table4[[#This Row],[Segment]]="","",SUMIF($Y$7:$Y$2000,Table4[[#This Row],[Segment]],$AD$7:$AD$2000))</f>
        <v/>
      </c>
      <c r="U1908" s="95" t="str">
        <f>IF(Table4[[#This Row],[Segment]]="","",Table4[[#This Row],[Hfriction (J/kg)]]+Table4[[#This Row],[Hexpansions (J/kg)]]+Table4[[#This Row],[Hcontractions (J/kg)]]+Table4[[#This Row],[Hf (J/kg)]])</f>
        <v/>
      </c>
      <c r="V1908" s="95" t="str">
        <f>IF(Table4[[#This Row],[Segment]]="","",Table4[[#This Row],[Total Friction Loss (J/kg)]]*Table3[Density (kg/m3)])</f>
        <v/>
      </c>
      <c r="W1908" s="95" t="str">
        <f>IF(Table4[[#This Row],[Segment]]="","",Table4[[#This Row],[Total Pressure Drop (Pa)]]/1000)</f>
        <v/>
      </c>
      <c r="Y1908" s="82" t="str">
        <f>IF('Set Up'!D2131="","",'Set Up'!D2131)</f>
        <v/>
      </c>
      <c r="Z1908" s="82" t="str">
        <f>IF('Set Up'!E2131="","",'Set Up'!E2131)</f>
        <v/>
      </c>
      <c r="AA1908" s="82" t="str">
        <f>IF('Set Up'!F2131="","",'Set Up'!F2131)</f>
        <v/>
      </c>
      <c r="AB1908" s="82" t="str">
        <f>IF('Set Up'!G2131="","",'Set Up'!G2131)</f>
        <v/>
      </c>
      <c r="AC1908" s="82" t="str">
        <f t="array" ref="AC1908">IF(Y1908="","",INDEX(Data!$G$4:$G$51,MATCH(Table7[[#This Row],[Fitting]]&amp;Table7[[#This Row],[Fitting Subtype]],Data!$E$4:$E$51&amp;Data!$F$4:$F$51,0)))</f>
        <v/>
      </c>
      <c r="AD1908" s="89" t="str">
        <f>IF(Table7[[#This Row],[Segment]]="","",Table7[[#This Row],[Quantity]]*Table7[[#This Row],[Kf]]*(((INDEX(Table4[Velocity (m/s)],MATCH(Table7[[#This Row],[Segment]],Table4[Segment],0)))^2)/2))</f>
        <v/>
      </c>
      <c r="AF1908" s="82" t="str">
        <f>Table4[[#This Row],[Segment]]</f>
        <v/>
      </c>
      <c r="AG1908" s="75"/>
      <c r="AH1908" s="82" t="str">
        <f>IF(Table5[[#This Row],[Segment]]="","",AG1908-Table4[[#This Row],[Total Pressure Drop (kPa)]])</f>
        <v/>
      </c>
    </row>
    <row r="1909" spans="1:34" x14ac:dyDescent="0.25">
      <c r="A1909" s="95" t="str">
        <f>IF('Set Up'!A1906="","",'Set Up'!A1906)</f>
        <v/>
      </c>
      <c r="B1909" s="75" t="s">
        <v>81</v>
      </c>
      <c r="C1909" s="85"/>
      <c r="D1909" s="86" t="str">
        <f>IF(Table4[[#This Row],[Diameter (in)]]="","",(((CONVERT(Table4[[#This Row],[Diameter (in)]],"in","m"))/2)^2)*PI())</f>
        <v/>
      </c>
      <c r="E1909" s="87" t="str">
        <f>IF(Table4[[#This Row],[Area (m2)]]="","",$D$4/Table4[[#This Row],[Area (m2)]])</f>
        <v/>
      </c>
      <c r="F1909" s="85">
        <f t="shared" si="29"/>
        <v>4.6951999999999998</v>
      </c>
      <c r="G1909" s="88" t="str">
        <f>IF(Table4[[#This Row],[Segment]]="","",(CONVERT(Table4[[#This Row],[Diameter (in)]],"in","m")*$B$4*Table4[[#This Row],[Velocity (m/s)]])/$C$4)</f>
        <v/>
      </c>
      <c r="H1909" s="96" t="str">
        <f>IF(Table4[[#This Row],[Segment]]="","",IF(Table4[[#This Row],[Teynold''s Number]]&gt;4000,"TURBULENT","LAMINAR"))</f>
        <v/>
      </c>
      <c r="I1909" s="86" t="str">
        <f>IF(Table4[[#This Row],[Segment]]="","",INDEX(Data!C1906:C1920,MATCH(Table4[Material],Data!B1906:B1920,0)))</f>
        <v/>
      </c>
      <c r="J1909" s="89" t="str">
        <f>IF(Table4[[#This Row],[ε (m)]]="","",Table4[[#This Row],[ε (m)]]/(CONVERT(Table4[[#This Row],[Diameter (in)]],"in","m")))</f>
        <v/>
      </c>
      <c r="K1909" s="96" t="str">
        <f>IF(Table4[[#This Row],[Regime]]="LAMINAR",16/Table4[[#This Row],[Teynold''s Number]],"-")</f>
        <v>-</v>
      </c>
      <c r="L1909" s="86"/>
      <c r="M1909" s="97" t="str">
        <f>IF(Table4[[#This Row],[Regime]]="TURBULENT",(((-4*LOG10(Table4[[#This Row],[ε/D]]/3.7+1.256/(Table4[[#This Row],[Teynold''s Number]]*SQRT(Table4[[#This Row],[f turbulent (guess)]]))))^-1)^2),"")</f>
        <v/>
      </c>
      <c r="N1909" s="91" t="str">
        <f>IF(Table4[[#This Row],[f turbulent]]="","",Table4[[#This Row],[f turbulent (guess)]]-Table4[[#This Row],[f turbulent]])</f>
        <v/>
      </c>
      <c r="O1909" s="87">
        <f>IF(Table4[[#This Row],[Segment]]="",0,IF(C1910="",0,IF(C1910&lt;=Table4[[#This Row],[Diameter (in)]],0,1-(D1909/D1910))))</f>
        <v>0</v>
      </c>
      <c r="P1909" s="92" t="str">
        <f>IF(Table4[[#This Row],[Segment]]="","",IF(C1909&gt;C1910,"",IF(C1910="",0.55,(0.55*(1-D1910/D1909)))))</f>
        <v/>
      </c>
      <c r="Q190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09" s="92" t="str">
        <f>IF(Table4[[#This Row],[Segment]]="","",IF(Table4[[#This Row],[Kexpansion]]="","0",((Table4[[#This Row],[Velocity (m/s)]]^2)/2)*Table4[[#This Row],[Kexpansion]]))</f>
        <v/>
      </c>
      <c r="S1909" s="92" t="str">
        <f>IF(Table4[[#This Row],[Segment]]="","",IF(Table4[[#This Row],[Kcontraction]]="","0",((Table4[[#This Row],[Velocity (m/s)]]^2)/2)*Table4[[#This Row],[Kcontraction]]))</f>
        <v/>
      </c>
      <c r="T1909" s="89" t="str">
        <f>IF(Table4[[#This Row],[Segment]]="","",SUMIF($Y$7:$Y$2000,Table4[[#This Row],[Segment]],$AD$7:$AD$2000))</f>
        <v/>
      </c>
      <c r="U1909" s="95" t="str">
        <f>IF(Table4[[#This Row],[Segment]]="","",Table4[[#This Row],[Hfriction (J/kg)]]+Table4[[#This Row],[Hexpansions (J/kg)]]+Table4[[#This Row],[Hcontractions (J/kg)]]+Table4[[#This Row],[Hf (J/kg)]])</f>
        <v/>
      </c>
      <c r="V1909" s="95" t="str">
        <f>IF(Table4[[#This Row],[Segment]]="","",Table4[[#This Row],[Total Friction Loss (J/kg)]]*Table3[Density (kg/m3)])</f>
        <v/>
      </c>
      <c r="W1909" s="95" t="str">
        <f>IF(Table4[[#This Row],[Segment]]="","",Table4[[#This Row],[Total Pressure Drop (Pa)]]/1000)</f>
        <v/>
      </c>
      <c r="Y1909" s="82" t="str">
        <f>IF('Set Up'!D2132="","",'Set Up'!D2132)</f>
        <v/>
      </c>
      <c r="Z1909" s="82" t="str">
        <f>IF('Set Up'!E2132="","",'Set Up'!E2132)</f>
        <v/>
      </c>
      <c r="AA1909" s="82" t="str">
        <f>IF('Set Up'!F2132="","",'Set Up'!F2132)</f>
        <v/>
      </c>
      <c r="AB1909" s="82" t="str">
        <f>IF('Set Up'!G2132="","",'Set Up'!G2132)</f>
        <v/>
      </c>
      <c r="AC1909" s="82" t="str">
        <f t="array" ref="AC1909">IF(Y1909="","",INDEX(Data!$G$4:$G$51,MATCH(Table7[[#This Row],[Fitting]]&amp;Table7[[#This Row],[Fitting Subtype]],Data!$E$4:$E$51&amp;Data!$F$4:$F$51,0)))</f>
        <v/>
      </c>
      <c r="AD1909" s="89" t="str">
        <f>IF(Table7[[#This Row],[Segment]]="","",Table7[[#This Row],[Quantity]]*Table7[[#This Row],[Kf]]*(((INDEX(Table4[Velocity (m/s)],MATCH(Table7[[#This Row],[Segment]],Table4[Segment],0)))^2)/2))</f>
        <v/>
      </c>
      <c r="AF1909" s="82" t="str">
        <f>Table4[[#This Row],[Segment]]</f>
        <v/>
      </c>
      <c r="AG1909" s="75"/>
      <c r="AH1909" s="82" t="str">
        <f>IF(Table5[[#This Row],[Segment]]="","",AG1909-Table4[[#This Row],[Total Pressure Drop (kPa)]])</f>
        <v/>
      </c>
    </row>
    <row r="1910" spans="1:34" x14ac:dyDescent="0.25">
      <c r="A1910" s="95" t="str">
        <f>IF('Set Up'!A1907="","",'Set Up'!A1907)</f>
        <v/>
      </c>
      <c r="B1910" s="75" t="s">
        <v>81</v>
      </c>
      <c r="C1910" s="85"/>
      <c r="D1910" s="86" t="str">
        <f>IF(Table4[[#This Row],[Diameter (in)]]="","",(((CONVERT(Table4[[#This Row],[Diameter (in)]],"in","m"))/2)^2)*PI())</f>
        <v/>
      </c>
      <c r="E1910" s="87" t="str">
        <f>IF(Table4[[#This Row],[Area (m2)]]="","",$D$4/Table4[[#This Row],[Area (m2)]])</f>
        <v/>
      </c>
      <c r="F1910" s="85">
        <f t="shared" si="29"/>
        <v>4.6951999999999998</v>
      </c>
      <c r="G1910" s="88" t="str">
        <f>IF(Table4[[#This Row],[Segment]]="","",(CONVERT(Table4[[#This Row],[Diameter (in)]],"in","m")*$B$4*Table4[[#This Row],[Velocity (m/s)]])/$C$4)</f>
        <v/>
      </c>
      <c r="H1910" s="96" t="str">
        <f>IF(Table4[[#This Row],[Segment]]="","",IF(Table4[[#This Row],[Teynold''s Number]]&gt;4000,"TURBULENT","LAMINAR"))</f>
        <v/>
      </c>
      <c r="I1910" s="86" t="str">
        <f>IF(Table4[[#This Row],[Segment]]="","",INDEX(Data!C1907:C1921,MATCH(Table4[Material],Data!B1907:B1921,0)))</f>
        <v/>
      </c>
      <c r="J1910" s="89" t="str">
        <f>IF(Table4[[#This Row],[ε (m)]]="","",Table4[[#This Row],[ε (m)]]/(CONVERT(Table4[[#This Row],[Diameter (in)]],"in","m")))</f>
        <v/>
      </c>
      <c r="K1910" s="96" t="str">
        <f>IF(Table4[[#This Row],[Regime]]="LAMINAR",16/Table4[[#This Row],[Teynold''s Number]],"-")</f>
        <v>-</v>
      </c>
      <c r="L1910" s="86"/>
      <c r="M1910" s="97" t="str">
        <f>IF(Table4[[#This Row],[Regime]]="TURBULENT",(((-4*LOG10(Table4[[#This Row],[ε/D]]/3.7+1.256/(Table4[[#This Row],[Teynold''s Number]]*SQRT(Table4[[#This Row],[f turbulent (guess)]]))))^-1)^2),"")</f>
        <v/>
      </c>
      <c r="N1910" s="91" t="str">
        <f>IF(Table4[[#This Row],[f turbulent]]="","",Table4[[#This Row],[f turbulent (guess)]]-Table4[[#This Row],[f turbulent]])</f>
        <v/>
      </c>
      <c r="O1910" s="87">
        <f>IF(Table4[[#This Row],[Segment]]="",0,IF(C1911="",0,IF(C1911&lt;=Table4[[#This Row],[Diameter (in)]],0,1-(D1910/D1911))))</f>
        <v>0</v>
      </c>
      <c r="P1910" s="92" t="str">
        <f>IF(Table4[[#This Row],[Segment]]="","",IF(C1910&gt;C1911,"",IF(C1911="",0.55,(0.55*(1-D1911/D1910)))))</f>
        <v/>
      </c>
      <c r="Q191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10" s="92" t="str">
        <f>IF(Table4[[#This Row],[Segment]]="","",IF(Table4[[#This Row],[Kexpansion]]="","0",((Table4[[#This Row],[Velocity (m/s)]]^2)/2)*Table4[[#This Row],[Kexpansion]]))</f>
        <v/>
      </c>
      <c r="S1910" s="92" t="str">
        <f>IF(Table4[[#This Row],[Segment]]="","",IF(Table4[[#This Row],[Kcontraction]]="","0",((Table4[[#This Row],[Velocity (m/s)]]^2)/2)*Table4[[#This Row],[Kcontraction]]))</f>
        <v/>
      </c>
      <c r="T1910" s="89" t="str">
        <f>IF(Table4[[#This Row],[Segment]]="","",SUMIF($Y$7:$Y$2000,Table4[[#This Row],[Segment]],$AD$7:$AD$2000))</f>
        <v/>
      </c>
      <c r="U1910" s="95" t="str">
        <f>IF(Table4[[#This Row],[Segment]]="","",Table4[[#This Row],[Hfriction (J/kg)]]+Table4[[#This Row],[Hexpansions (J/kg)]]+Table4[[#This Row],[Hcontractions (J/kg)]]+Table4[[#This Row],[Hf (J/kg)]])</f>
        <v/>
      </c>
      <c r="V1910" s="95" t="str">
        <f>IF(Table4[[#This Row],[Segment]]="","",Table4[[#This Row],[Total Friction Loss (J/kg)]]*Table3[Density (kg/m3)])</f>
        <v/>
      </c>
      <c r="W1910" s="95" t="str">
        <f>IF(Table4[[#This Row],[Segment]]="","",Table4[[#This Row],[Total Pressure Drop (Pa)]]/1000)</f>
        <v/>
      </c>
      <c r="Y1910" s="82" t="str">
        <f>IF('Set Up'!D2133="","",'Set Up'!D2133)</f>
        <v/>
      </c>
      <c r="Z1910" s="82" t="str">
        <f>IF('Set Up'!E2133="","",'Set Up'!E2133)</f>
        <v/>
      </c>
      <c r="AA1910" s="82" t="str">
        <f>IF('Set Up'!F2133="","",'Set Up'!F2133)</f>
        <v/>
      </c>
      <c r="AB1910" s="82" t="str">
        <f>IF('Set Up'!G2133="","",'Set Up'!G2133)</f>
        <v/>
      </c>
      <c r="AC1910" s="82" t="str">
        <f t="array" ref="AC1910">IF(Y1910="","",INDEX(Data!$G$4:$G$51,MATCH(Table7[[#This Row],[Fitting]]&amp;Table7[[#This Row],[Fitting Subtype]],Data!$E$4:$E$51&amp;Data!$F$4:$F$51,0)))</f>
        <v/>
      </c>
      <c r="AD1910" s="89" t="str">
        <f>IF(Table7[[#This Row],[Segment]]="","",Table7[[#This Row],[Quantity]]*Table7[[#This Row],[Kf]]*(((INDEX(Table4[Velocity (m/s)],MATCH(Table7[[#This Row],[Segment]],Table4[Segment],0)))^2)/2))</f>
        <v/>
      </c>
      <c r="AF1910" s="82" t="str">
        <f>Table4[[#This Row],[Segment]]</f>
        <v/>
      </c>
      <c r="AG1910" s="75"/>
      <c r="AH1910" s="82" t="str">
        <f>IF(Table5[[#This Row],[Segment]]="","",AG1910-Table4[[#This Row],[Total Pressure Drop (kPa)]])</f>
        <v/>
      </c>
    </row>
    <row r="1911" spans="1:34" x14ac:dyDescent="0.25">
      <c r="A1911" s="95" t="str">
        <f>IF('Set Up'!A1908="","",'Set Up'!A1908)</f>
        <v/>
      </c>
      <c r="B1911" s="75" t="s">
        <v>81</v>
      </c>
      <c r="C1911" s="85"/>
      <c r="D1911" s="86" t="str">
        <f>IF(Table4[[#This Row],[Diameter (in)]]="","",(((CONVERT(Table4[[#This Row],[Diameter (in)]],"in","m"))/2)^2)*PI())</f>
        <v/>
      </c>
      <c r="E1911" s="87" t="str">
        <f>IF(Table4[[#This Row],[Area (m2)]]="","",$D$4/Table4[[#This Row],[Area (m2)]])</f>
        <v/>
      </c>
      <c r="F1911" s="85">
        <f t="shared" si="29"/>
        <v>4.6951999999999998</v>
      </c>
      <c r="G1911" s="88" t="str">
        <f>IF(Table4[[#This Row],[Segment]]="","",(CONVERT(Table4[[#This Row],[Diameter (in)]],"in","m")*$B$4*Table4[[#This Row],[Velocity (m/s)]])/$C$4)</f>
        <v/>
      </c>
      <c r="H1911" s="96" t="str">
        <f>IF(Table4[[#This Row],[Segment]]="","",IF(Table4[[#This Row],[Teynold''s Number]]&gt;4000,"TURBULENT","LAMINAR"))</f>
        <v/>
      </c>
      <c r="I1911" s="86" t="str">
        <f>IF(Table4[[#This Row],[Segment]]="","",INDEX(Data!C1908:C1922,MATCH(Table4[Material],Data!B1908:B1922,0)))</f>
        <v/>
      </c>
      <c r="J1911" s="89" t="str">
        <f>IF(Table4[[#This Row],[ε (m)]]="","",Table4[[#This Row],[ε (m)]]/(CONVERT(Table4[[#This Row],[Diameter (in)]],"in","m")))</f>
        <v/>
      </c>
      <c r="K1911" s="96" t="str">
        <f>IF(Table4[[#This Row],[Regime]]="LAMINAR",16/Table4[[#This Row],[Teynold''s Number]],"-")</f>
        <v>-</v>
      </c>
      <c r="L1911" s="86"/>
      <c r="M1911" s="97" t="str">
        <f>IF(Table4[[#This Row],[Regime]]="TURBULENT",(((-4*LOG10(Table4[[#This Row],[ε/D]]/3.7+1.256/(Table4[[#This Row],[Teynold''s Number]]*SQRT(Table4[[#This Row],[f turbulent (guess)]]))))^-1)^2),"")</f>
        <v/>
      </c>
      <c r="N1911" s="91" t="str">
        <f>IF(Table4[[#This Row],[f turbulent]]="","",Table4[[#This Row],[f turbulent (guess)]]-Table4[[#This Row],[f turbulent]])</f>
        <v/>
      </c>
      <c r="O1911" s="87">
        <f>IF(Table4[[#This Row],[Segment]]="",0,IF(C1912="",0,IF(C1912&lt;=Table4[[#This Row],[Diameter (in)]],0,1-(D1911/D1912))))</f>
        <v>0</v>
      </c>
      <c r="P1911" s="92" t="str">
        <f>IF(Table4[[#This Row],[Segment]]="","",IF(C1911&gt;C1912,"",IF(C1912="",0.55,(0.55*(1-D1912/D1911)))))</f>
        <v/>
      </c>
      <c r="Q191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11" s="92" t="str">
        <f>IF(Table4[[#This Row],[Segment]]="","",IF(Table4[[#This Row],[Kexpansion]]="","0",((Table4[[#This Row],[Velocity (m/s)]]^2)/2)*Table4[[#This Row],[Kexpansion]]))</f>
        <v/>
      </c>
      <c r="S1911" s="92" t="str">
        <f>IF(Table4[[#This Row],[Segment]]="","",IF(Table4[[#This Row],[Kcontraction]]="","0",((Table4[[#This Row],[Velocity (m/s)]]^2)/2)*Table4[[#This Row],[Kcontraction]]))</f>
        <v/>
      </c>
      <c r="T1911" s="89" t="str">
        <f>IF(Table4[[#This Row],[Segment]]="","",SUMIF($Y$7:$Y$2000,Table4[[#This Row],[Segment]],$AD$7:$AD$2000))</f>
        <v/>
      </c>
      <c r="U1911" s="95" t="str">
        <f>IF(Table4[[#This Row],[Segment]]="","",Table4[[#This Row],[Hfriction (J/kg)]]+Table4[[#This Row],[Hexpansions (J/kg)]]+Table4[[#This Row],[Hcontractions (J/kg)]]+Table4[[#This Row],[Hf (J/kg)]])</f>
        <v/>
      </c>
      <c r="V1911" s="95" t="str">
        <f>IF(Table4[[#This Row],[Segment]]="","",Table4[[#This Row],[Total Friction Loss (J/kg)]]*Table3[Density (kg/m3)])</f>
        <v/>
      </c>
      <c r="W1911" s="95" t="str">
        <f>IF(Table4[[#This Row],[Segment]]="","",Table4[[#This Row],[Total Pressure Drop (Pa)]]/1000)</f>
        <v/>
      </c>
      <c r="Y1911" s="82" t="str">
        <f>IF('Set Up'!D2134="","",'Set Up'!D2134)</f>
        <v/>
      </c>
      <c r="Z1911" s="82" t="str">
        <f>IF('Set Up'!E2134="","",'Set Up'!E2134)</f>
        <v/>
      </c>
      <c r="AA1911" s="82" t="str">
        <f>IF('Set Up'!F2134="","",'Set Up'!F2134)</f>
        <v/>
      </c>
      <c r="AB1911" s="82" t="str">
        <f>IF('Set Up'!G2134="","",'Set Up'!G2134)</f>
        <v/>
      </c>
      <c r="AC1911" s="82" t="str">
        <f t="array" ref="AC1911">IF(Y1911="","",INDEX(Data!$G$4:$G$51,MATCH(Table7[[#This Row],[Fitting]]&amp;Table7[[#This Row],[Fitting Subtype]],Data!$E$4:$E$51&amp;Data!$F$4:$F$51,0)))</f>
        <v/>
      </c>
      <c r="AD1911" s="89" t="str">
        <f>IF(Table7[[#This Row],[Segment]]="","",Table7[[#This Row],[Quantity]]*Table7[[#This Row],[Kf]]*(((INDEX(Table4[Velocity (m/s)],MATCH(Table7[[#This Row],[Segment]],Table4[Segment],0)))^2)/2))</f>
        <v/>
      </c>
      <c r="AF1911" s="82" t="str">
        <f>Table4[[#This Row],[Segment]]</f>
        <v/>
      </c>
      <c r="AG1911" s="75"/>
      <c r="AH1911" s="82" t="str">
        <f>IF(Table5[[#This Row],[Segment]]="","",AG1911-Table4[[#This Row],[Total Pressure Drop (kPa)]])</f>
        <v/>
      </c>
    </row>
    <row r="1912" spans="1:34" x14ac:dyDescent="0.25">
      <c r="A1912" s="95" t="str">
        <f>IF('Set Up'!A1909="","",'Set Up'!A1909)</f>
        <v/>
      </c>
      <c r="B1912" s="75" t="s">
        <v>81</v>
      </c>
      <c r="C1912" s="85"/>
      <c r="D1912" s="86" t="str">
        <f>IF(Table4[[#This Row],[Diameter (in)]]="","",(((CONVERT(Table4[[#This Row],[Diameter (in)]],"in","m"))/2)^2)*PI())</f>
        <v/>
      </c>
      <c r="E1912" s="87" t="str">
        <f>IF(Table4[[#This Row],[Area (m2)]]="","",$D$4/Table4[[#This Row],[Area (m2)]])</f>
        <v/>
      </c>
      <c r="F1912" s="85">
        <f t="shared" si="29"/>
        <v>4.6951999999999998</v>
      </c>
      <c r="G1912" s="88" t="str">
        <f>IF(Table4[[#This Row],[Segment]]="","",(CONVERT(Table4[[#This Row],[Diameter (in)]],"in","m")*$B$4*Table4[[#This Row],[Velocity (m/s)]])/$C$4)</f>
        <v/>
      </c>
      <c r="H1912" s="96" t="str">
        <f>IF(Table4[[#This Row],[Segment]]="","",IF(Table4[[#This Row],[Teynold''s Number]]&gt;4000,"TURBULENT","LAMINAR"))</f>
        <v/>
      </c>
      <c r="I1912" s="86" t="str">
        <f>IF(Table4[[#This Row],[Segment]]="","",INDEX(Data!C1909:C1923,MATCH(Table4[Material],Data!B1909:B1923,0)))</f>
        <v/>
      </c>
      <c r="J1912" s="89" t="str">
        <f>IF(Table4[[#This Row],[ε (m)]]="","",Table4[[#This Row],[ε (m)]]/(CONVERT(Table4[[#This Row],[Diameter (in)]],"in","m")))</f>
        <v/>
      </c>
      <c r="K1912" s="96" t="str">
        <f>IF(Table4[[#This Row],[Regime]]="LAMINAR",16/Table4[[#This Row],[Teynold''s Number]],"-")</f>
        <v>-</v>
      </c>
      <c r="L1912" s="86"/>
      <c r="M1912" s="97" t="str">
        <f>IF(Table4[[#This Row],[Regime]]="TURBULENT",(((-4*LOG10(Table4[[#This Row],[ε/D]]/3.7+1.256/(Table4[[#This Row],[Teynold''s Number]]*SQRT(Table4[[#This Row],[f turbulent (guess)]]))))^-1)^2),"")</f>
        <v/>
      </c>
      <c r="N1912" s="91" t="str">
        <f>IF(Table4[[#This Row],[f turbulent]]="","",Table4[[#This Row],[f turbulent (guess)]]-Table4[[#This Row],[f turbulent]])</f>
        <v/>
      </c>
      <c r="O1912" s="87">
        <f>IF(Table4[[#This Row],[Segment]]="",0,IF(C1913="",0,IF(C1913&lt;=Table4[[#This Row],[Diameter (in)]],0,1-(D1912/D1913))))</f>
        <v>0</v>
      </c>
      <c r="P1912" s="92" t="str">
        <f>IF(Table4[[#This Row],[Segment]]="","",IF(C1912&gt;C1913,"",IF(C1913="",0.55,(0.55*(1-D1913/D1912)))))</f>
        <v/>
      </c>
      <c r="Q191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12" s="92" t="str">
        <f>IF(Table4[[#This Row],[Segment]]="","",IF(Table4[[#This Row],[Kexpansion]]="","0",((Table4[[#This Row],[Velocity (m/s)]]^2)/2)*Table4[[#This Row],[Kexpansion]]))</f>
        <v/>
      </c>
      <c r="S1912" s="92" t="str">
        <f>IF(Table4[[#This Row],[Segment]]="","",IF(Table4[[#This Row],[Kcontraction]]="","0",((Table4[[#This Row],[Velocity (m/s)]]^2)/2)*Table4[[#This Row],[Kcontraction]]))</f>
        <v/>
      </c>
      <c r="T1912" s="89" t="str">
        <f>IF(Table4[[#This Row],[Segment]]="","",SUMIF($Y$7:$Y$2000,Table4[[#This Row],[Segment]],$AD$7:$AD$2000))</f>
        <v/>
      </c>
      <c r="U1912" s="95" t="str">
        <f>IF(Table4[[#This Row],[Segment]]="","",Table4[[#This Row],[Hfriction (J/kg)]]+Table4[[#This Row],[Hexpansions (J/kg)]]+Table4[[#This Row],[Hcontractions (J/kg)]]+Table4[[#This Row],[Hf (J/kg)]])</f>
        <v/>
      </c>
      <c r="V1912" s="95" t="str">
        <f>IF(Table4[[#This Row],[Segment]]="","",Table4[[#This Row],[Total Friction Loss (J/kg)]]*Table3[Density (kg/m3)])</f>
        <v/>
      </c>
      <c r="W1912" s="95" t="str">
        <f>IF(Table4[[#This Row],[Segment]]="","",Table4[[#This Row],[Total Pressure Drop (Pa)]]/1000)</f>
        <v/>
      </c>
      <c r="Y1912" s="82" t="str">
        <f>IF('Set Up'!D2135="","",'Set Up'!D2135)</f>
        <v/>
      </c>
      <c r="Z1912" s="82" t="str">
        <f>IF('Set Up'!E2135="","",'Set Up'!E2135)</f>
        <v/>
      </c>
      <c r="AA1912" s="82" t="str">
        <f>IF('Set Up'!F2135="","",'Set Up'!F2135)</f>
        <v/>
      </c>
      <c r="AB1912" s="82" t="str">
        <f>IF('Set Up'!G2135="","",'Set Up'!G2135)</f>
        <v/>
      </c>
      <c r="AC1912" s="82" t="str">
        <f t="array" ref="AC1912">IF(Y1912="","",INDEX(Data!$G$4:$G$51,MATCH(Table7[[#This Row],[Fitting]]&amp;Table7[[#This Row],[Fitting Subtype]],Data!$E$4:$E$51&amp;Data!$F$4:$F$51,0)))</f>
        <v/>
      </c>
      <c r="AD1912" s="89" t="str">
        <f>IF(Table7[[#This Row],[Segment]]="","",Table7[[#This Row],[Quantity]]*Table7[[#This Row],[Kf]]*(((INDEX(Table4[Velocity (m/s)],MATCH(Table7[[#This Row],[Segment]],Table4[Segment],0)))^2)/2))</f>
        <v/>
      </c>
      <c r="AF1912" s="82" t="str">
        <f>Table4[[#This Row],[Segment]]</f>
        <v/>
      </c>
      <c r="AG1912" s="75"/>
      <c r="AH1912" s="82" t="str">
        <f>IF(Table5[[#This Row],[Segment]]="","",AG1912-Table4[[#This Row],[Total Pressure Drop (kPa)]])</f>
        <v/>
      </c>
    </row>
    <row r="1913" spans="1:34" x14ac:dyDescent="0.25">
      <c r="A1913" s="95" t="str">
        <f>IF('Set Up'!A1910="","",'Set Up'!A1910)</f>
        <v/>
      </c>
      <c r="B1913" s="75" t="s">
        <v>81</v>
      </c>
      <c r="C1913" s="85"/>
      <c r="D1913" s="86" t="str">
        <f>IF(Table4[[#This Row],[Diameter (in)]]="","",(((CONVERT(Table4[[#This Row],[Diameter (in)]],"in","m"))/2)^2)*PI())</f>
        <v/>
      </c>
      <c r="E1913" s="87" t="str">
        <f>IF(Table4[[#This Row],[Area (m2)]]="","",$D$4/Table4[[#This Row],[Area (m2)]])</f>
        <v/>
      </c>
      <c r="F1913" s="85">
        <f t="shared" si="29"/>
        <v>4.6951999999999998</v>
      </c>
      <c r="G1913" s="88" t="str">
        <f>IF(Table4[[#This Row],[Segment]]="","",(CONVERT(Table4[[#This Row],[Diameter (in)]],"in","m")*$B$4*Table4[[#This Row],[Velocity (m/s)]])/$C$4)</f>
        <v/>
      </c>
      <c r="H1913" s="96" t="str">
        <f>IF(Table4[[#This Row],[Segment]]="","",IF(Table4[[#This Row],[Teynold''s Number]]&gt;4000,"TURBULENT","LAMINAR"))</f>
        <v/>
      </c>
      <c r="I1913" s="86" t="str">
        <f>IF(Table4[[#This Row],[Segment]]="","",INDEX(Data!C1910:C1924,MATCH(Table4[Material],Data!B1910:B1924,0)))</f>
        <v/>
      </c>
      <c r="J1913" s="89" t="str">
        <f>IF(Table4[[#This Row],[ε (m)]]="","",Table4[[#This Row],[ε (m)]]/(CONVERT(Table4[[#This Row],[Diameter (in)]],"in","m")))</f>
        <v/>
      </c>
      <c r="K1913" s="96" t="str">
        <f>IF(Table4[[#This Row],[Regime]]="LAMINAR",16/Table4[[#This Row],[Teynold''s Number]],"-")</f>
        <v>-</v>
      </c>
      <c r="L1913" s="86"/>
      <c r="M1913" s="97" t="str">
        <f>IF(Table4[[#This Row],[Regime]]="TURBULENT",(((-4*LOG10(Table4[[#This Row],[ε/D]]/3.7+1.256/(Table4[[#This Row],[Teynold''s Number]]*SQRT(Table4[[#This Row],[f turbulent (guess)]]))))^-1)^2),"")</f>
        <v/>
      </c>
      <c r="N1913" s="91" t="str">
        <f>IF(Table4[[#This Row],[f turbulent]]="","",Table4[[#This Row],[f turbulent (guess)]]-Table4[[#This Row],[f turbulent]])</f>
        <v/>
      </c>
      <c r="O1913" s="87">
        <f>IF(Table4[[#This Row],[Segment]]="",0,IF(C1914="",0,IF(C1914&lt;=Table4[[#This Row],[Diameter (in)]],0,1-(D1913/D1914))))</f>
        <v>0</v>
      </c>
      <c r="P1913" s="92" t="str">
        <f>IF(Table4[[#This Row],[Segment]]="","",IF(C1913&gt;C1914,"",IF(C1914="",0.55,(0.55*(1-D1914/D1913)))))</f>
        <v/>
      </c>
      <c r="Q191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13" s="92" t="str">
        <f>IF(Table4[[#This Row],[Segment]]="","",IF(Table4[[#This Row],[Kexpansion]]="","0",((Table4[[#This Row],[Velocity (m/s)]]^2)/2)*Table4[[#This Row],[Kexpansion]]))</f>
        <v/>
      </c>
      <c r="S1913" s="92" t="str">
        <f>IF(Table4[[#This Row],[Segment]]="","",IF(Table4[[#This Row],[Kcontraction]]="","0",((Table4[[#This Row],[Velocity (m/s)]]^2)/2)*Table4[[#This Row],[Kcontraction]]))</f>
        <v/>
      </c>
      <c r="T1913" s="89" t="str">
        <f>IF(Table4[[#This Row],[Segment]]="","",SUMIF($Y$7:$Y$2000,Table4[[#This Row],[Segment]],$AD$7:$AD$2000))</f>
        <v/>
      </c>
      <c r="U1913" s="95" t="str">
        <f>IF(Table4[[#This Row],[Segment]]="","",Table4[[#This Row],[Hfriction (J/kg)]]+Table4[[#This Row],[Hexpansions (J/kg)]]+Table4[[#This Row],[Hcontractions (J/kg)]]+Table4[[#This Row],[Hf (J/kg)]])</f>
        <v/>
      </c>
      <c r="V1913" s="95" t="str">
        <f>IF(Table4[[#This Row],[Segment]]="","",Table4[[#This Row],[Total Friction Loss (J/kg)]]*Table3[Density (kg/m3)])</f>
        <v/>
      </c>
      <c r="W1913" s="95" t="str">
        <f>IF(Table4[[#This Row],[Segment]]="","",Table4[[#This Row],[Total Pressure Drop (Pa)]]/1000)</f>
        <v/>
      </c>
      <c r="Y1913" s="82" t="str">
        <f>IF('Set Up'!D2136="","",'Set Up'!D2136)</f>
        <v/>
      </c>
      <c r="Z1913" s="82" t="str">
        <f>IF('Set Up'!E2136="","",'Set Up'!E2136)</f>
        <v/>
      </c>
      <c r="AA1913" s="82" t="str">
        <f>IF('Set Up'!F2136="","",'Set Up'!F2136)</f>
        <v/>
      </c>
      <c r="AB1913" s="82" t="str">
        <f>IF('Set Up'!G2136="","",'Set Up'!G2136)</f>
        <v/>
      </c>
      <c r="AC1913" s="82" t="str">
        <f t="array" ref="AC1913">IF(Y1913="","",INDEX(Data!$G$4:$G$51,MATCH(Table7[[#This Row],[Fitting]]&amp;Table7[[#This Row],[Fitting Subtype]],Data!$E$4:$E$51&amp;Data!$F$4:$F$51,0)))</f>
        <v/>
      </c>
      <c r="AD1913" s="89" t="str">
        <f>IF(Table7[[#This Row],[Segment]]="","",Table7[[#This Row],[Quantity]]*Table7[[#This Row],[Kf]]*(((INDEX(Table4[Velocity (m/s)],MATCH(Table7[[#This Row],[Segment]],Table4[Segment],0)))^2)/2))</f>
        <v/>
      </c>
      <c r="AF1913" s="82" t="str">
        <f>Table4[[#This Row],[Segment]]</f>
        <v/>
      </c>
      <c r="AG1913" s="75"/>
      <c r="AH1913" s="82" t="str">
        <f>IF(Table5[[#This Row],[Segment]]="","",AG1913-Table4[[#This Row],[Total Pressure Drop (kPa)]])</f>
        <v/>
      </c>
    </row>
    <row r="1914" spans="1:34" x14ac:dyDescent="0.25">
      <c r="A1914" s="95" t="str">
        <f>IF('Set Up'!A1911="","",'Set Up'!A1911)</f>
        <v/>
      </c>
      <c r="B1914" s="75" t="s">
        <v>81</v>
      </c>
      <c r="C1914" s="85"/>
      <c r="D1914" s="86" t="str">
        <f>IF(Table4[[#This Row],[Diameter (in)]]="","",(((CONVERT(Table4[[#This Row],[Diameter (in)]],"in","m"))/2)^2)*PI())</f>
        <v/>
      </c>
      <c r="E1914" s="87" t="str">
        <f>IF(Table4[[#This Row],[Area (m2)]]="","",$D$4/Table4[[#This Row],[Area (m2)]])</f>
        <v/>
      </c>
      <c r="F1914" s="85">
        <f t="shared" si="29"/>
        <v>4.6951999999999998</v>
      </c>
      <c r="G1914" s="88" t="str">
        <f>IF(Table4[[#This Row],[Segment]]="","",(CONVERT(Table4[[#This Row],[Diameter (in)]],"in","m")*$B$4*Table4[[#This Row],[Velocity (m/s)]])/$C$4)</f>
        <v/>
      </c>
      <c r="H1914" s="96" t="str">
        <f>IF(Table4[[#This Row],[Segment]]="","",IF(Table4[[#This Row],[Teynold''s Number]]&gt;4000,"TURBULENT","LAMINAR"))</f>
        <v/>
      </c>
      <c r="I1914" s="86" t="str">
        <f>IF(Table4[[#This Row],[Segment]]="","",INDEX(Data!C1911:C1925,MATCH(Table4[Material],Data!B1911:B1925,0)))</f>
        <v/>
      </c>
      <c r="J1914" s="89" t="str">
        <f>IF(Table4[[#This Row],[ε (m)]]="","",Table4[[#This Row],[ε (m)]]/(CONVERT(Table4[[#This Row],[Diameter (in)]],"in","m")))</f>
        <v/>
      </c>
      <c r="K1914" s="96" t="str">
        <f>IF(Table4[[#This Row],[Regime]]="LAMINAR",16/Table4[[#This Row],[Teynold''s Number]],"-")</f>
        <v>-</v>
      </c>
      <c r="L1914" s="86"/>
      <c r="M1914" s="97" t="str">
        <f>IF(Table4[[#This Row],[Regime]]="TURBULENT",(((-4*LOG10(Table4[[#This Row],[ε/D]]/3.7+1.256/(Table4[[#This Row],[Teynold''s Number]]*SQRT(Table4[[#This Row],[f turbulent (guess)]]))))^-1)^2),"")</f>
        <v/>
      </c>
      <c r="N1914" s="91" t="str">
        <f>IF(Table4[[#This Row],[f turbulent]]="","",Table4[[#This Row],[f turbulent (guess)]]-Table4[[#This Row],[f turbulent]])</f>
        <v/>
      </c>
      <c r="O1914" s="87">
        <f>IF(Table4[[#This Row],[Segment]]="",0,IF(C1915="",0,IF(C1915&lt;=Table4[[#This Row],[Diameter (in)]],0,1-(D1914/D1915))))</f>
        <v>0</v>
      </c>
      <c r="P1914" s="92" t="str">
        <f>IF(Table4[[#This Row],[Segment]]="","",IF(C1914&gt;C1915,"",IF(C1915="",0.55,(0.55*(1-D1915/D1914)))))</f>
        <v/>
      </c>
      <c r="Q191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14" s="92" t="str">
        <f>IF(Table4[[#This Row],[Segment]]="","",IF(Table4[[#This Row],[Kexpansion]]="","0",((Table4[[#This Row],[Velocity (m/s)]]^2)/2)*Table4[[#This Row],[Kexpansion]]))</f>
        <v/>
      </c>
      <c r="S1914" s="92" t="str">
        <f>IF(Table4[[#This Row],[Segment]]="","",IF(Table4[[#This Row],[Kcontraction]]="","0",((Table4[[#This Row],[Velocity (m/s)]]^2)/2)*Table4[[#This Row],[Kcontraction]]))</f>
        <v/>
      </c>
      <c r="T1914" s="89" t="str">
        <f>IF(Table4[[#This Row],[Segment]]="","",SUMIF($Y$7:$Y$2000,Table4[[#This Row],[Segment]],$AD$7:$AD$2000))</f>
        <v/>
      </c>
      <c r="U1914" s="95" t="str">
        <f>IF(Table4[[#This Row],[Segment]]="","",Table4[[#This Row],[Hfriction (J/kg)]]+Table4[[#This Row],[Hexpansions (J/kg)]]+Table4[[#This Row],[Hcontractions (J/kg)]]+Table4[[#This Row],[Hf (J/kg)]])</f>
        <v/>
      </c>
      <c r="V1914" s="95" t="str">
        <f>IF(Table4[[#This Row],[Segment]]="","",Table4[[#This Row],[Total Friction Loss (J/kg)]]*Table3[Density (kg/m3)])</f>
        <v/>
      </c>
      <c r="W1914" s="95" t="str">
        <f>IF(Table4[[#This Row],[Segment]]="","",Table4[[#This Row],[Total Pressure Drop (Pa)]]/1000)</f>
        <v/>
      </c>
      <c r="Y1914" s="82" t="str">
        <f>IF('Set Up'!D2137="","",'Set Up'!D2137)</f>
        <v/>
      </c>
      <c r="Z1914" s="82" t="str">
        <f>IF('Set Up'!E2137="","",'Set Up'!E2137)</f>
        <v/>
      </c>
      <c r="AA1914" s="82" t="str">
        <f>IF('Set Up'!F2137="","",'Set Up'!F2137)</f>
        <v/>
      </c>
      <c r="AB1914" s="82" t="str">
        <f>IF('Set Up'!G2137="","",'Set Up'!G2137)</f>
        <v/>
      </c>
      <c r="AC1914" s="82" t="str">
        <f t="array" ref="AC1914">IF(Y1914="","",INDEX(Data!$G$4:$G$51,MATCH(Table7[[#This Row],[Fitting]]&amp;Table7[[#This Row],[Fitting Subtype]],Data!$E$4:$E$51&amp;Data!$F$4:$F$51,0)))</f>
        <v/>
      </c>
      <c r="AD1914" s="89" t="str">
        <f>IF(Table7[[#This Row],[Segment]]="","",Table7[[#This Row],[Quantity]]*Table7[[#This Row],[Kf]]*(((INDEX(Table4[Velocity (m/s)],MATCH(Table7[[#This Row],[Segment]],Table4[Segment],0)))^2)/2))</f>
        <v/>
      </c>
      <c r="AF1914" s="82" t="str">
        <f>Table4[[#This Row],[Segment]]</f>
        <v/>
      </c>
      <c r="AG1914" s="75"/>
      <c r="AH1914" s="82" t="str">
        <f>IF(Table5[[#This Row],[Segment]]="","",AG1914-Table4[[#This Row],[Total Pressure Drop (kPa)]])</f>
        <v/>
      </c>
    </row>
    <row r="1915" spans="1:34" x14ac:dyDescent="0.25">
      <c r="A1915" s="95" t="str">
        <f>IF('Set Up'!A1912="","",'Set Up'!A1912)</f>
        <v/>
      </c>
      <c r="B1915" s="75" t="s">
        <v>81</v>
      </c>
      <c r="C1915" s="85"/>
      <c r="D1915" s="86" t="str">
        <f>IF(Table4[[#This Row],[Diameter (in)]]="","",(((CONVERT(Table4[[#This Row],[Diameter (in)]],"in","m"))/2)^2)*PI())</f>
        <v/>
      </c>
      <c r="E1915" s="87" t="str">
        <f>IF(Table4[[#This Row],[Area (m2)]]="","",$D$4/Table4[[#This Row],[Area (m2)]])</f>
        <v/>
      </c>
      <c r="F1915" s="85">
        <f t="shared" si="29"/>
        <v>4.6951999999999998</v>
      </c>
      <c r="G1915" s="88" t="str">
        <f>IF(Table4[[#This Row],[Segment]]="","",(CONVERT(Table4[[#This Row],[Diameter (in)]],"in","m")*$B$4*Table4[[#This Row],[Velocity (m/s)]])/$C$4)</f>
        <v/>
      </c>
      <c r="H1915" s="96" t="str">
        <f>IF(Table4[[#This Row],[Segment]]="","",IF(Table4[[#This Row],[Teynold''s Number]]&gt;4000,"TURBULENT","LAMINAR"))</f>
        <v/>
      </c>
      <c r="I1915" s="86" t="str">
        <f>IF(Table4[[#This Row],[Segment]]="","",INDEX(Data!C1912:C1926,MATCH(Table4[Material],Data!B1912:B1926,0)))</f>
        <v/>
      </c>
      <c r="J1915" s="89" t="str">
        <f>IF(Table4[[#This Row],[ε (m)]]="","",Table4[[#This Row],[ε (m)]]/(CONVERT(Table4[[#This Row],[Diameter (in)]],"in","m")))</f>
        <v/>
      </c>
      <c r="K1915" s="96" t="str">
        <f>IF(Table4[[#This Row],[Regime]]="LAMINAR",16/Table4[[#This Row],[Teynold''s Number]],"-")</f>
        <v>-</v>
      </c>
      <c r="L1915" s="86"/>
      <c r="M1915" s="97" t="str">
        <f>IF(Table4[[#This Row],[Regime]]="TURBULENT",(((-4*LOG10(Table4[[#This Row],[ε/D]]/3.7+1.256/(Table4[[#This Row],[Teynold''s Number]]*SQRT(Table4[[#This Row],[f turbulent (guess)]]))))^-1)^2),"")</f>
        <v/>
      </c>
      <c r="N1915" s="91" t="str">
        <f>IF(Table4[[#This Row],[f turbulent]]="","",Table4[[#This Row],[f turbulent (guess)]]-Table4[[#This Row],[f turbulent]])</f>
        <v/>
      </c>
      <c r="O1915" s="87">
        <f>IF(Table4[[#This Row],[Segment]]="",0,IF(C1916="",0,IF(C1916&lt;=Table4[[#This Row],[Diameter (in)]],0,1-(D1915/D1916))))</f>
        <v>0</v>
      </c>
      <c r="P1915" s="92" t="str">
        <f>IF(Table4[[#This Row],[Segment]]="","",IF(C1915&gt;C1916,"",IF(C1916="",0.55,(0.55*(1-D1916/D1915)))))</f>
        <v/>
      </c>
      <c r="Q191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15" s="92" t="str">
        <f>IF(Table4[[#This Row],[Segment]]="","",IF(Table4[[#This Row],[Kexpansion]]="","0",((Table4[[#This Row],[Velocity (m/s)]]^2)/2)*Table4[[#This Row],[Kexpansion]]))</f>
        <v/>
      </c>
      <c r="S1915" s="92" t="str">
        <f>IF(Table4[[#This Row],[Segment]]="","",IF(Table4[[#This Row],[Kcontraction]]="","0",((Table4[[#This Row],[Velocity (m/s)]]^2)/2)*Table4[[#This Row],[Kcontraction]]))</f>
        <v/>
      </c>
      <c r="T1915" s="89" t="str">
        <f>IF(Table4[[#This Row],[Segment]]="","",SUMIF($Y$7:$Y$2000,Table4[[#This Row],[Segment]],$AD$7:$AD$2000))</f>
        <v/>
      </c>
      <c r="U1915" s="95" t="str">
        <f>IF(Table4[[#This Row],[Segment]]="","",Table4[[#This Row],[Hfriction (J/kg)]]+Table4[[#This Row],[Hexpansions (J/kg)]]+Table4[[#This Row],[Hcontractions (J/kg)]]+Table4[[#This Row],[Hf (J/kg)]])</f>
        <v/>
      </c>
      <c r="V1915" s="95" t="str">
        <f>IF(Table4[[#This Row],[Segment]]="","",Table4[[#This Row],[Total Friction Loss (J/kg)]]*Table3[Density (kg/m3)])</f>
        <v/>
      </c>
      <c r="W1915" s="95" t="str">
        <f>IF(Table4[[#This Row],[Segment]]="","",Table4[[#This Row],[Total Pressure Drop (Pa)]]/1000)</f>
        <v/>
      </c>
      <c r="Y1915" s="82" t="str">
        <f>IF('Set Up'!D2138="","",'Set Up'!D2138)</f>
        <v/>
      </c>
      <c r="Z1915" s="82" t="str">
        <f>IF('Set Up'!E2138="","",'Set Up'!E2138)</f>
        <v/>
      </c>
      <c r="AA1915" s="82" t="str">
        <f>IF('Set Up'!F2138="","",'Set Up'!F2138)</f>
        <v/>
      </c>
      <c r="AB1915" s="82" t="str">
        <f>IF('Set Up'!G2138="","",'Set Up'!G2138)</f>
        <v/>
      </c>
      <c r="AC1915" s="82" t="str">
        <f t="array" ref="AC1915">IF(Y1915="","",INDEX(Data!$G$4:$G$51,MATCH(Table7[[#This Row],[Fitting]]&amp;Table7[[#This Row],[Fitting Subtype]],Data!$E$4:$E$51&amp;Data!$F$4:$F$51,0)))</f>
        <v/>
      </c>
      <c r="AD1915" s="89" t="str">
        <f>IF(Table7[[#This Row],[Segment]]="","",Table7[[#This Row],[Quantity]]*Table7[[#This Row],[Kf]]*(((INDEX(Table4[Velocity (m/s)],MATCH(Table7[[#This Row],[Segment]],Table4[Segment],0)))^2)/2))</f>
        <v/>
      </c>
      <c r="AF1915" s="82" t="str">
        <f>Table4[[#This Row],[Segment]]</f>
        <v/>
      </c>
      <c r="AG1915" s="75"/>
      <c r="AH1915" s="82" t="str">
        <f>IF(Table5[[#This Row],[Segment]]="","",AG1915-Table4[[#This Row],[Total Pressure Drop (kPa)]])</f>
        <v/>
      </c>
    </row>
    <row r="1916" spans="1:34" x14ac:dyDescent="0.25">
      <c r="A1916" s="95" t="str">
        <f>IF('Set Up'!A1913="","",'Set Up'!A1913)</f>
        <v/>
      </c>
      <c r="B1916" s="75" t="s">
        <v>81</v>
      </c>
      <c r="C1916" s="85"/>
      <c r="D1916" s="86" t="str">
        <f>IF(Table4[[#This Row],[Diameter (in)]]="","",(((CONVERT(Table4[[#This Row],[Diameter (in)]],"in","m"))/2)^2)*PI())</f>
        <v/>
      </c>
      <c r="E1916" s="87" t="str">
        <f>IF(Table4[[#This Row],[Area (m2)]]="","",$D$4/Table4[[#This Row],[Area (m2)]])</f>
        <v/>
      </c>
      <c r="F1916" s="85">
        <f t="shared" si="29"/>
        <v>4.6951999999999998</v>
      </c>
      <c r="G1916" s="88" t="str">
        <f>IF(Table4[[#This Row],[Segment]]="","",(CONVERT(Table4[[#This Row],[Diameter (in)]],"in","m")*$B$4*Table4[[#This Row],[Velocity (m/s)]])/$C$4)</f>
        <v/>
      </c>
      <c r="H1916" s="96" t="str">
        <f>IF(Table4[[#This Row],[Segment]]="","",IF(Table4[[#This Row],[Teynold''s Number]]&gt;4000,"TURBULENT","LAMINAR"))</f>
        <v/>
      </c>
      <c r="I1916" s="86" t="str">
        <f>IF(Table4[[#This Row],[Segment]]="","",INDEX(Data!C1913:C1927,MATCH(Table4[Material],Data!B1913:B1927,0)))</f>
        <v/>
      </c>
      <c r="J1916" s="89" t="str">
        <f>IF(Table4[[#This Row],[ε (m)]]="","",Table4[[#This Row],[ε (m)]]/(CONVERT(Table4[[#This Row],[Diameter (in)]],"in","m")))</f>
        <v/>
      </c>
      <c r="K1916" s="96" t="str">
        <f>IF(Table4[[#This Row],[Regime]]="LAMINAR",16/Table4[[#This Row],[Teynold''s Number]],"-")</f>
        <v>-</v>
      </c>
      <c r="L1916" s="86"/>
      <c r="M1916" s="97" t="str">
        <f>IF(Table4[[#This Row],[Regime]]="TURBULENT",(((-4*LOG10(Table4[[#This Row],[ε/D]]/3.7+1.256/(Table4[[#This Row],[Teynold''s Number]]*SQRT(Table4[[#This Row],[f turbulent (guess)]]))))^-1)^2),"")</f>
        <v/>
      </c>
      <c r="N1916" s="91" t="str">
        <f>IF(Table4[[#This Row],[f turbulent]]="","",Table4[[#This Row],[f turbulent (guess)]]-Table4[[#This Row],[f turbulent]])</f>
        <v/>
      </c>
      <c r="O1916" s="87">
        <f>IF(Table4[[#This Row],[Segment]]="",0,IF(C1917="",0,IF(C1917&lt;=Table4[[#This Row],[Diameter (in)]],0,1-(D1916/D1917))))</f>
        <v>0</v>
      </c>
      <c r="P1916" s="92" t="str">
        <f>IF(Table4[[#This Row],[Segment]]="","",IF(C1916&gt;C1917,"",IF(C1917="",0.55,(0.55*(1-D1917/D1916)))))</f>
        <v/>
      </c>
      <c r="Q191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16" s="92" t="str">
        <f>IF(Table4[[#This Row],[Segment]]="","",IF(Table4[[#This Row],[Kexpansion]]="","0",((Table4[[#This Row],[Velocity (m/s)]]^2)/2)*Table4[[#This Row],[Kexpansion]]))</f>
        <v/>
      </c>
      <c r="S1916" s="92" t="str">
        <f>IF(Table4[[#This Row],[Segment]]="","",IF(Table4[[#This Row],[Kcontraction]]="","0",((Table4[[#This Row],[Velocity (m/s)]]^2)/2)*Table4[[#This Row],[Kcontraction]]))</f>
        <v/>
      </c>
      <c r="T1916" s="89" t="str">
        <f>IF(Table4[[#This Row],[Segment]]="","",SUMIF($Y$7:$Y$2000,Table4[[#This Row],[Segment]],$AD$7:$AD$2000))</f>
        <v/>
      </c>
      <c r="U1916" s="95" t="str">
        <f>IF(Table4[[#This Row],[Segment]]="","",Table4[[#This Row],[Hfriction (J/kg)]]+Table4[[#This Row],[Hexpansions (J/kg)]]+Table4[[#This Row],[Hcontractions (J/kg)]]+Table4[[#This Row],[Hf (J/kg)]])</f>
        <v/>
      </c>
      <c r="V1916" s="95" t="str">
        <f>IF(Table4[[#This Row],[Segment]]="","",Table4[[#This Row],[Total Friction Loss (J/kg)]]*Table3[Density (kg/m3)])</f>
        <v/>
      </c>
      <c r="W1916" s="95" t="str">
        <f>IF(Table4[[#This Row],[Segment]]="","",Table4[[#This Row],[Total Pressure Drop (Pa)]]/1000)</f>
        <v/>
      </c>
      <c r="Y1916" s="82" t="str">
        <f>IF('Set Up'!D2139="","",'Set Up'!D2139)</f>
        <v/>
      </c>
      <c r="Z1916" s="82" t="str">
        <f>IF('Set Up'!E2139="","",'Set Up'!E2139)</f>
        <v/>
      </c>
      <c r="AA1916" s="82" t="str">
        <f>IF('Set Up'!F2139="","",'Set Up'!F2139)</f>
        <v/>
      </c>
      <c r="AB1916" s="82" t="str">
        <f>IF('Set Up'!G2139="","",'Set Up'!G2139)</f>
        <v/>
      </c>
      <c r="AC1916" s="82" t="str">
        <f t="array" ref="AC1916">IF(Y1916="","",INDEX(Data!$G$4:$G$51,MATCH(Table7[[#This Row],[Fitting]]&amp;Table7[[#This Row],[Fitting Subtype]],Data!$E$4:$E$51&amp;Data!$F$4:$F$51,0)))</f>
        <v/>
      </c>
      <c r="AD1916" s="89" t="str">
        <f>IF(Table7[[#This Row],[Segment]]="","",Table7[[#This Row],[Quantity]]*Table7[[#This Row],[Kf]]*(((INDEX(Table4[Velocity (m/s)],MATCH(Table7[[#This Row],[Segment]],Table4[Segment],0)))^2)/2))</f>
        <v/>
      </c>
      <c r="AF1916" s="82" t="str">
        <f>Table4[[#This Row],[Segment]]</f>
        <v/>
      </c>
      <c r="AG1916" s="75"/>
      <c r="AH1916" s="82" t="str">
        <f>IF(Table5[[#This Row],[Segment]]="","",AG1916-Table4[[#This Row],[Total Pressure Drop (kPa)]])</f>
        <v/>
      </c>
    </row>
    <row r="1917" spans="1:34" x14ac:dyDescent="0.25">
      <c r="A1917" s="95" t="str">
        <f>IF('Set Up'!A1914="","",'Set Up'!A1914)</f>
        <v/>
      </c>
      <c r="B1917" s="75" t="s">
        <v>81</v>
      </c>
      <c r="C1917" s="85"/>
      <c r="D1917" s="86" t="str">
        <f>IF(Table4[[#This Row],[Diameter (in)]]="","",(((CONVERT(Table4[[#This Row],[Diameter (in)]],"in","m"))/2)^2)*PI())</f>
        <v/>
      </c>
      <c r="E1917" s="87" t="str">
        <f>IF(Table4[[#This Row],[Area (m2)]]="","",$D$4/Table4[[#This Row],[Area (m2)]])</f>
        <v/>
      </c>
      <c r="F1917" s="85">
        <f t="shared" si="29"/>
        <v>4.6951999999999998</v>
      </c>
      <c r="G1917" s="88" t="str">
        <f>IF(Table4[[#This Row],[Segment]]="","",(CONVERT(Table4[[#This Row],[Diameter (in)]],"in","m")*$B$4*Table4[[#This Row],[Velocity (m/s)]])/$C$4)</f>
        <v/>
      </c>
      <c r="H1917" s="96" t="str">
        <f>IF(Table4[[#This Row],[Segment]]="","",IF(Table4[[#This Row],[Teynold''s Number]]&gt;4000,"TURBULENT","LAMINAR"))</f>
        <v/>
      </c>
      <c r="I1917" s="86" t="str">
        <f>IF(Table4[[#This Row],[Segment]]="","",INDEX(Data!C1914:C1928,MATCH(Table4[Material],Data!B1914:B1928,0)))</f>
        <v/>
      </c>
      <c r="J1917" s="89" t="str">
        <f>IF(Table4[[#This Row],[ε (m)]]="","",Table4[[#This Row],[ε (m)]]/(CONVERT(Table4[[#This Row],[Diameter (in)]],"in","m")))</f>
        <v/>
      </c>
      <c r="K1917" s="96" t="str">
        <f>IF(Table4[[#This Row],[Regime]]="LAMINAR",16/Table4[[#This Row],[Teynold''s Number]],"-")</f>
        <v>-</v>
      </c>
      <c r="L1917" s="86"/>
      <c r="M1917" s="97" t="str">
        <f>IF(Table4[[#This Row],[Regime]]="TURBULENT",(((-4*LOG10(Table4[[#This Row],[ε/D]]/3.7+1.256/(Table4[[#This Row],[Teynold''s Number]]*SQRT(Table4[[#This Row],[f turbulent (guess)]]))))^-1)^2),"")</f>
        <v/>
      </c>
      <c r="N1917" s="91" t="str">
        <f>IF(Table4[[#This Row],[f turbulent]]="","",Table4[[#This Row],[f turbulent (guess)]]-Table4[[#This Row],[f turbulent]])</f>
        <v/>
      </c>
      <c r="O1917" s="87">
        <f>IF(Table4[[#This Row],[Segment]]="",0,IF(C1918="",0,IF(C1918&lt;=Table4[[#This Row],[Diameter (in)]],0,1-(D1917/D1918))))</f>
        <v>0</v>
      </c>
      <c r="P1917" s="92" t="str">
        <f>IF(Table4[[#This Row],[Segment]]="","",IF(C1917&gt;C1918,"",IF(C1918="",0.55,(0.55*(1-D1918/D1917)))))</f>
        <v/>
      </c>
      <c r="Q191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17" s="92" t="str">
        <f>IF(Table4[[#This Row],[Segment]]="","",IF(Table4[[#This Row],[Kexpansion]]="","0",((Table4[[#This Row],[Velocity (m/s)]]^2)/2)*Table4[[#This Row],[Kexpansion]]))</f>
        <v/>
      </c>
      <c r="S1917" s="92" t="str">
        <f>IF(Table4[[#This Row],[Segment]]="","",IF(Table4[[#This Row],[Kcontraction]]="","0",((Table4[[#This Row],[Velocity (m/s)]]^2)/2)*Table4[[#This Row],[Kcontraction]]))</f>
        <v/>
      </c>
      <c r="T1917" s="89" t="str">
        <f>IF(Table4[[#This Row],[Segment]]="","",SUMIF($Y$7:$Y$2000,Table4[[#This Row],[Segment]],$AD$7:$AD$2000))</f>
        <v/>
      </c>
      <c r="U1917" s="95" t="str">
        <f>IF(Table4[[#This Row],[Segment]]="","",Table4[[#This Row],[Hfriction (J/kg)]]+Table4[[#This Row],[Hexpansions (J/kg)]]+Table4[[#This Row],[Hcontractions (J/kg)]]+Table4[[#This Row],[Hf (J/kg)]])</f>
        <v/>
      </c>
      <c r="V1917" s="95" t="str">
        <f>IF(Table4[[#This Row],[Segment]]="","",Table4[[#This Row],[Total Friction Loss (J/kg)]]*Table3[Density (kg/m3)])</f>
        <v/>
      </c>
      <c r="W1917" s="95" t="str">
        <f>IF(Table4[[#This Row],[Segment]]="","",Table4[[#This Row],[Total Pressure Drop (Pa)]]/1000)</f>
        <v/>
      </c>
      <c r="Y1917" s="82" t="str">
        <f>IF('Set Up'!D2140="","",'Set Up'!D2140)</f>
        <v/>
      </c>
      <c r="Z1917" s="82" t="str">
        <f>IF('Set Up'!E2140="","",'Set Up'!E2140)</f>
        <v/>
      </c>
      <c r="AA1917" s="82" t="str">
        <f>IF('Set Up'!F2140="","",'Set Up'!F2140)</f>
        <v/>
      </c>
      <c r="AB1917" s="82" t="str">
        <f>IF('Set Up'!G2140="","",'Set Up'!G2140)</f>
        <v/>
      </c>
      <c r="AC1917" s="82" t="str">
        <f t="array" ref="AC1917">IF(Y1917="","",INDEX(Data!$G$4:$G$51,MATCH(Table7[[#This Row],[Fitting]]&amp;Table7[[#This Row],[Fitting Subtype]],Data!$E$4:$E$51&amp;Data!$F$4:$F$51,0)))</f>
        <v/>
      </c>
      <c r="AD1917" s="89" t="str">
        <f>IF(Table7[[#This Row],[Segment]]="","",Table7[[#This Row],[Quantity]]*Table7[[#This Row],[Kf]]*(((INDEX(Table4[Velocity (m/s)],MATCH(Table7[[#This Row],[Segment]],Table4[Segment],0)))^2)/2))</f>
        <v/>
      </c>
      <c r="AF1917" s="82" t="str">
        <f>Table4[[#This Row],[Segment]]</f>
        <v/>
      </c>
      <c r="AG1917" s="75"/>
      <c r="AH1917" s="82" t="str">
        <f>IF(Table5[[#This Row],[Segment]]="","",AG1917-Table4[[#This Row],[Total Pressure Drop (kPa)]])</f>
        <v/>
      </c>
    </row>
    <row r="1918" spans="1:34" x14ac:dyDescent="0.25">
      <c r="A1918" s="95" t="str">
        <f>IF('Set Up'!A1915="","",'Set Up'!A1915)</f>
        <v/>
      </c>
      <c r="B1918" s="75" t="s">
        <v>81</v>
      </c>
      <c r="C1918" s="85"/>
      <c r="D1918" s="86" t="str">
        <f>IF(Table4[[#This Row],[Diameter (in)]]="","",(((CONVERT(Table4[[#This Row],[Diameter (in)]],"in","m"))/2)^2)*PI())</f>
        <v/>
      </c>
      <c r="E1918" s="87" t="str">
        <f>IF(Table4[[#This Row],[Area (m2)]]="","",$D$4/Table4[[#This Row],[Area (m2)]])</f>
        <v/>
      </c>
      <c r="F1918" s="85">
        <f t="shared" si="29"/>
        <v>4.6951999999999998</v>
      </c>
      <c r="G1918" s="88" t="str">
        <f>IF(Table4[[#This Row],[Segment]]="","",(CONVERT(Table4[[#This Row],[Diameter (in)]],"in","m")*$B$4*Table4[[#This Row],[Velocity (m/s)]])/$C$4)</f>
        <v/>
      </c>
      <c r="H1918" s="96" t="str">
        <f>IF(Table4[[#This Row],[Segment]]="","",IF(Table4[[#This Row],[Teynold''s Number]]&gt;4000,"TURBULENT","LAMINAR"))</f>
        <v/>
      </c>
      <c r="I1918" s="86" t="str">
        <f>IF(Table4[[#This Row],[Segment]]="","",INDEX(Data!C1915:C1929,MATCH(Table4[Material],Data!B1915:B1929,0)))</f>
        <v/>
      </c>
      <c r="J1918" s="89" t="str">
        <f>IF(Table4[[#This Row],[ε (m)]]="","",Table4[[#This Row],[ε (m)]]/(CONVERT(Table4[[#This Row],[Diameter (in)]],"in","m")))</f>
        <v/>
      </c>
      <c r="K1918" s="96" t="str">
        <f>IF(Table4[[#This Row],[Regime]]="LAMINAR",16/Table4[[#This Row],[Teynold''s Number]],"-")</f>
        <v>-</v>
      </c>
      <c r="L1918" s="86"/>
      <c r="M1918" s="97" t="str">
        <f>IF(Table4[[#This Row],[Regime]]="TURBULENT",(((-4*LOG10(Table4[[#This Row],[ε/D]]/3.7+1.256/(Table4[[#This Row],[Teynold''s Number]]*SQRT(Table4[[#This Row],[f turbulent (guess)]]))))^-1)^2),"")</f>
        <v/>
      </c>
      <c r="N1918" s="91" t="str">
        <f>IF(Table4[[#This Row],[f turbulent]]="","",Table4[[#This Row],[f turbulent (guess)]]-Table4[[#This Row],[f turbulent]])</f>
        <v/>
      </c>
      <c r="O1918" s="87">
        <f>IF(Table4[[#This Row],[Segment]]="",0,IF(C1919="",0,IF(C1919&lt;=Table4[[#This Row],[Diameter (in)]],0,1-(D1918/D1919))))</f>
        <v>0</v>
      </c>
      <c r="P1918" s="92" t="str">
        <f>IF(Table4[[#This Row],[Segment]]="","",IF(C1918&gt;C1919,"",IF(C1919="",0.55,(0.55*(1-D1919/D1918)))))</f>
        <v/>
      </c>
      <c r="Q191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18" s="92" t="str">
        <f>IF(Table4[[#This Row],[Segment]]="","",IF(Table4[[#This Row],[Kexpansion]]="","0",((Table4[[#This Row],[Velocity (m/s)]]^2)/2)*Table4[[#This Row],[Kexpansion]]))</f>
        <v/>
      </c>
      <c r="S1918" s="92" t="str">
        <f>IF(Table4[[#This Row],[Segment]]="","",IF(Table4[[#This Row],[Kcontraction]]="","0",((Table4[[#This Row],[Velocity (m/s)]]^2)/2)*Table4[[#This Row],[Kcontraction]]))</f>
        <v/>
      </c>
      <c r="T1918" s="89" t="str">
        <f>IF(Table4[[#This Row],[Segment]]="","",SUMIF($Y$7:$Y$2000,Table4[[#This Row],[Segment]],$AD$7:$AD$2000))</f>
        <v/>
      </c>
      <c r="U1918" s="95" t="str">
        <f>IF(Table4[[#This Row],[Segment]]="","",Table4[[#This Row],[Hfriction (J/kg)]]+Table4[[#This Row],[Hexpansions (J/kg)]]+Table4[[#This Row],[Hcontractions (J/kg)]]+Table4[[#This Row],[Hf (J/kg)]])</f>
        <v/>
      </c>
      <c r="V1918" s="95" t="str">
        <f>IF(Table4[[#This Row],[Segment]]="","",Table4[[#This Row],[Total Friction Loss (J/kg)]]*Table3[Density (kg/m3)])</f>
        <v/>
      </c>
      <c r="W1918" s="95" t="str">
        <f>IF(Table4[[#This Row],[Segment]]="","",Table4[[#This Row],[Total Pressure Drop (Pa)]]/1000)</f>
        <v/>
      </c>
      <c r="Y1918" s="82" t="str">
        <f>IF('Set Up'!D2141="","",'Set Up'!D2141)</f>
        <v/>
      </c>
      <c r="Z1918" s="82" t="str">
        <f>IF('Set Up'!E2141="","",'Set Up'!E2141)</f>
        <v/>
      </c>
      <c r="AA1918" s="82" t="str">
        <f>IF('Set Up'!F2141="","",'Set Up'!F2141)</f>
        <v/>
      </c>
      <c r="AB1918" s="82" t="str">
        <f>IF('Set Up'!G2141="","",'Set Up'!G2141)</f>
        <v/>
      </c>
      <c r="AC1918" s="82" t="str">
        <f t="array" ref="AC1918">IF(Y1918="","",INDEX(Data!$G$4:$G$51,MATCH(Table7[[#This Row],[Fitting]]&amp;Table7[[#This Row],[Fitting Subtype]],Data!$E$4:$E$51&amp;Data!$F$4:$F$51,0)))</f>
        <v/>
      </c>
      <c r="AD1918" s="89" t="str">
        <f>IF(Table7[[#This Row],[Segment]]="","",Table7[[#This Row],[Quantity]]*Table7[[#This Row],[Kf]]*(((INDEX(Table4[Velocity (m/s)],MATCH(Table7[[#This Row],[Segment]],Table4[Segment],0)))^2)/2))</f>
        <v/>
      </c>
      <c r="AF1918" s="82" t="str">
        <f>Table4[[#This Row],[Segment]]</f>
        <v/>
      </c>
      <c r="AG1918" s="75"/>
      <c r="AH1918" s="82" t="str">
        <f>IF(Table5[[#This Row],[Segment]]="","",AG1918-Table4[[#This Row],[Total Pressure Drop (kPa)]])</f>
        <v/>
      </c>
    </row>
    <row r="1919" spans="1:34" x14ac:dyDescent="0.25">
      <c r="A1919" s="95" t="str">
        <f>IF('Set Up'!A1916="","",'Set Up'!A1916)</f>
        <v/>
      </c>
      <c r="B1919" s="75" t="s">
        <v>81</v>
      </c>
      <c r="C1919" s="85"/>
      <c r="D1919" s="86" t="str">
        <f>IF(Table4[[#This Row],[Diameter (in)]]="","",(((CONVERT(Table4[[#This Row],[Diameter (in)]],"in","m"))/2)^2)*PI())</f>
        <v/>
      </c>
      <c r="E1919" s="87" t="str">
        <f>IF(Table4[[#This Row],[Area (m2)]]="","",$D$4/Table4[[#This Row],[Area (m2)]])</f>
        <v/>
      </c>
      <c r="F1919" s="85">
        <f t="shared" si="29"/>
        <v>4.6951999999999998</v>
      </c>
      <c r="G1919" s="88" t="str">
        <f>IF(Table4[[#This Row],[Segment]]="","",(CONVERT(Table4[[#This Row],[Diameter (in)]],"in","m")*$B$4*Table4[[#This Row],[Velocity (m/s)]])/$C$4)</f>
        <v/>
      </c>
      <c r="H1919" s="96" t="str">
        <f>IF(Table4[[#This Row],[Segment]]="","",IF(Table4[[#This Row],[Teynold''s Number]]&gt;4000,"TURBULENT","LAMINAR"))</f>
        <v/>
      </c>
      <c r="I1919" s="86" t="str">
        <f>IF(Table4[[#This Row],[Segment]]="","",INDEX(Data!C1916:C1930,MATCH(Table4[Material],Data!B1916:B1930,0)))</f>
        <v/>
      </c>
      <c r="J1919" s="89" t="str">
        <f>IF(Table4[[#This Row],[ε (m)]]="","",Table4[[#This Row],[ε (m)]]/(CONVERT(Table4[[#This Row],[Diameter (in)]],"in","m")))</f>
        <v/>
      </c>
      <c r="K1919" s="96" t="str">
        <f>IF(Table4[[#This Row],[Regime]]="LAMINAR",16/Table4[[#This Row],[Teynold''s Number]],"-")</f>
        <v>-</v>
      </c>
      <c r="L1919" s="86"/>
      <c r="M1919" s="97" t="str">
        <f>IF(Table4[[#This Row],[Regime]]="TURBULENT",(((-4*LOG10(Table4[[#This Row],[ε/D]]/3.7+1.256/(Table4[[#This Row],[Teynold''s Number]]*SQRT(Table4[[#This Row],[f turbulent (guess)]]))))^-1)^2),"")</f>
        <v/>
      </c>
      <c r="N1919" s="91" t="str">
        <f>IF(Table4[[#This Row],[f turbulent]]="","",Table4[[#This Row],[f turbulent (guess)]]-Table4[[#This Row],[f turbulent]])</f>
        <v/>
      </c>
      <c r="O1919" s="87">
        <f>IF(Table4[[#This Row],[Segment]]="",0,IF(C1920="",0,IF(C1920&lt;=Table4[[#This Row],[Diameter (in)]],0,1-(D1919/D1920))))</f>
        <v>0</v>
      </c>
      <c r="P1919" s="92" t="str">
        <f>IF(Table4[[#This Row],[Segment]]="","",IF(C1919&gt;C1920,"",IF(C1920="",0.55,(0.55*(1-D1920/D1919)))))</f>
        <v/>
      </c>
      <c r="Q191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19" s="92" t="str">
        <f>IF(Table4[[#This Row],[Segment]]="","",IF(Table4[[#This Row],[Kexpansion]]="","0",((Table4[[#This Row],[Velocity (m/s)]]^2)/2)*Table4[[#This Row],[Kexpansion]]))</f>
        <v/>
      </c>
      <c r="S1919" s="92" t="str">
        <f>IF(Table4[[#This Row],[Segment]]="","",IF(Table4[[#This Row],[Kcontraction]]="","0",((Table4[[#This Row],[Velocity (m/s)]]^2)/2)*Table4[[#This Row],[Kcontraction]]))</f>
        <v/>
      </c>
      <c r="T1919" s="89" t="str">
        <f>IF(Table4[[#This Row],[Segment]]="","",SUMIF($Y$7:$Y$2000,Table4[[#This Row],[Segment]],$AD$7:$AD$2000))</f>
        <v/>
      </c>
      <c r="U1919" s="95" t="str">
        <f>IF(Table4[[#This Row],[Segment]]="","",Table4[[#This Row],[Hfriction (J/kg)]]+Table4[[#This Row],[Hexpansions (J/kg)]]+Table4[[#This Row],[Hcontractions (J/kg)]]+Table4[[#This Row],[Hf (J/kg)]])</f>
        <v/>
      </c>
      <c r="V1919" s="95" t="str">
        <f>IF(Table4[[#This Row],[Segment]]="","",Table4[[#This Row],[Total Friction Loss (J/kg)]]*Table3[Density (kg/m3)])</f>
        <v/>
      </c>
      <c r="W1919" s="95" t="str">
        <f>IF(Table4[[#This Row],[Segment]]="","",Table4[[#This Row],[Total Pressure Drop (Pa)]]/1000)</f>
        <v/>
      </c>
      <c r="Y1919" s="82" t="str">
        <f>IF('Set Up'!D2142="","",'Set Up'!D2142)</f>
        <v/>
      </c>
      <c r="Z1919" s="82" t="str">
        <f>IF('Set Up'!E2142="","",'Set Up'!E2142)</f>
        <v/>
      </c>
      <c r="AA1919" s="82" t="str">
        <f>IF('Set Up'!F2142="","",'Set Up'!F2142)</f>
        <v/>
      </c>
      <c r="AB1919" s="82" t="str">
        <f>IF('Set Up'!G2142="","",'Set Up'!G2142)</f>
        <v/>
      </c>
      <c r="AC1919" s="82" t="str">
        <f t="array" ref="AC1919">IF(Y1919="","",INDEX(Data!$G$4:$G$51,MATCH(Table7[[#This Row],[Fitting]]&amp;Table7[[#This Row],[Fitting Subtype]],Data!$E$4:$E$51&amp;Data!$F$4:$F$51,0)))</f>
        <v/>
      </c>
      <c r="AD1919" s="89" t="str">
        <f>IF(Table7[[#This Row],[Segment]]="","",Table7[[#This Row],[Quantity]]*Table7[[#This Row],[Kf]]*(((INDEX(Table4[Velocity (m/s)],MATCH(Table7[[#This Row],[Segment]],Table4[Segment],0)))^2)/2))</f>
        <v/>
      </c>
      <c r="AF1919" s="82" t="str">
        <f>Table4[[#This Row],[Segment]]</f>
        <v/>
      </c>
      <c r="AG1919" s="75"/>
      <c r="AH1919" s="82" t="str">
        <f>IF(Table5[[#This Row],[Segment]]="","",AG1919-Table4[[#This Row],[Total Pressure Drop (kPa)]])</f>
        <v/>
      </c>
    </row>
    <row r="1920" spans="1:34" x14ac:dyDescent="0.25">
      <c r="A1920" s="95" t="str">
        <f>IF('Set Up'!A1917="","",'Set Up'!A1917)</f>
        <v/>
      </c>
      <c r="B1920" s="75" t="s">
        <v>81</v>
      </c>
      <c r="C1920" s="85"/>
      <c r="D1920" s="86" t="str">
        <f>IF(Table4[[#This Row],[Diameter (in)]]="","",(((CONVERT(Table4[[#This Row],[Diameter (in)]],"in","m"))/2)^2)*PI())</f>
        <v/>
      </c>
      <c r="E1920" s="87" t="str">
        <f>IF(Table4[[#This Row],[Area (m2)]]="","",$D$4/Table4[[#This Row],[Area (m2)]])</f>
        <v/>
      </c>
      <c r="F1920" s="85">
        <f t="shared" si="29"/>
        <v>4.6951999999999998</v>
      </c>
      <c r="G1920" s="88" t="str">
        <f>IF(Table4[[#This Row],[Segment]]="","",(CONVERT(Table4[[#This Row],[Diameter (in)]],"in","m")*$B$4*Table4[[#This Row],[Velocity (m/s)]])/$C$4)</f>
        <v/>
      </c>
      <c r="H1920" s="96" t="str">
        <f>IF(Table4[[#This Row],[Segment]]="","",IF(Table4[[#This Row],[Teynold''s Number]]&gt;4000,"TURBULENT","LAMINAR"))</f>
        <v/>
      </c>
      <c r="I1920" s="86" t="str">
        <f>IF(Table4[[#This Row],[Segment]]="","",INDEX(Data!C1917:C1931,MATCH(Table4[Material],Data!B1917:B1931,0)))</f>
        <v/>
      </c>
      <c r="J1920" s="89" t="str">
        <f>IF(Table4[[#This Row],[ε (m)]]="","",Table4[[#This Row],[ε (m)]]/(CONVERT(Table4[[#This Row],[Diameter (in)]],"in","m")))</f>
        <v/>
      </c>
      <c r="K1920" s="96" t="str">
        <f>IF(Table4[[#This Row],[Regime]]="LAMINAR",16/Table4[[#This Row],[Teynold''s Number]],"-")</f>
        <v>-</v>
      </c>
      <c r="L1920" s="86"/>
      <c r="M1920" s="97" t="str">
        <f>IF(Table4[[#This Row],[Regime]]="TURBULENT",(((-4*LOG10(Table4[[#This Row],[ε/D]]/3.7+1.256/(Table4[[#This Row],[Teynold''s Number]]*SQRT(Table4[[#This Row],[f turbulent (guess)]]))))^-1)^2),"")</f>
        <v/>
      </c>
      <c r="N1920" s="91" t="str">
        <f>IF(Table4[[#This Row],[f turbulent]]="","",Table4[[#This Row],[f turbulent (guess)]]-Table4[[#This Row],[f turbulent]])</f>
        <v/>
      </c>
      <c r="O1920" s="87">
        <f>IF(Table4[[#This Row],[Segment]]="",0,IF(C1921="",0,IF(C1921&lt;=Table4[[#This Row],[Diameter (in)]],0,1-(D1920/D1921))))</f>
        <v>0</v>
      </c>
      <c r="P1920" s="92" t="str">
        <f>IF(Table4[[#This Row],[Segment]]="","",IF(C1920&gt;C1921,"",IF(C1921="",0.55,(0.55*(1-D1921/D1920)))))</f>
        <v/>
      </c>
      <c r="Q192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20" s="92" t="str">
        <f>IF(Table4[[#This Row],[Segment]]="","",IF(Table4[[#This Row],[Kexpansion]]="","0",((Table4[[#This Row],[Velocity (m/s)]]^2)/2)*Table4[[#This Row],[Kexpansion]]))</f>
        <v/>
      </c>
      <c r="S1920" s="92" t="str">
        <f>IF(Table4[[#This Row],[Segment]]="","",IF(Table4[[#This Row],[Kcontraction]]="","0",((Table4[[#This Row],[Velocity (m/s)]]^2)/2)*Table4[[#This Row],[Kcontraction]]))</f>
        <v/>
      </c>
      <c r="T1920" s="89" t="str">
        <f>IF(Table4[[#This Row],[Segment]]="","",SUMIF($Y$7:$Y$2000,Table4[[#This Row],[Segment]],$AD$7:$AD$2000))</f>
        <v/>
      </c>
      <c r="U1920" s="95" t="str">
        <f>IF(Table4[[#This Row],[Segment]]="","",Table4[[#This Row],[Hfriction (J/kg)]]+Table4[[#This Row],[Hexpansions (J/kg)]]+Table4[[#This Row],[Hcontractions (J/kg)]]+Table4[[#This Row],[Hf (J/kg)]])</f>
        <v/>
      </c>
      <c r="V1920" s="95" t="str">
        <f>IF(Table4[[#This Row],[Segment]]="","",Table4[[#This Row],[Total Friction Loss (J/kg)]]*Table3[Density (kg/m3)])</f>
        <v/>
      </c>
      <c r="W1920" s="95" t="str">
        <f>IF(Table4[[#This Row],[Segment]]="","",Table4[[#This Row],[Total Pressure Drop (Pa)]]/1000)</f>
        <v/>
      </c>
      <c r="Y1920" s="82" t="str">
        <f>IF('Set Up'!D2143="","",'Set Up'!D2143)</f>
        <v/>
      </c>
      <c r="Z1920" s="82" t="str">
        <f>IF('Set Up'!E2143="","",'Set Up'!E2143)</f>
        <v/>
      </c>
      <c r="AA1920" s="82" t="str">
        <f>IF('Set Up'!F2143="","",'Set Up'!F2143)</f>
        <v/>
      </c>
      <c r="AB1920" s="82" t="str">
        <f>IF('Set Up'!G2143="","",'Set Up'!G2143)</f>
        <v/>
      </c>
      <c r="AC1920" s="82" t="str">
        <f t="array" ref="AC1920">IF(Y1920="","",INDEX(Data!$G$4:$G$51,MATCH(Table7[[#This Row],[Fitting]]&amp;Table7[[#This Row],[Fitting Subtype]],Data!$E$4:$E$51&amp;Data!$F$4:$F$51,0)))</f>
        <v/>
      </c>
      <c r="AD1920" s="89" t="str">
        <f>IF(Table7[[#This Row],[Segment]]="","",Table7[[#This Row],[Quantity]]*Table7[[#This Row],[Kf]]*(((INDEX(Table4[Velocity (m/s)],MATCH(Table7[[#This Row],[Segment]],Table4[Segment],0)))^2)/2))</f>
        <v/>
      </c>
      <c r="AF1920" s="82" t="str">
        <f>Table4[[#This Row],[Segment]]</f>
        <v/>
      </c>
      <c r="AG1920" s="75"/>
      <c r="AH1920" s="82" t="str">
        <f>IF(Table5[[#This Row],[Segment]]="","",AG1920-Table4[[#This Row],[Total Pressure Drop (kPa)]])</f>
        <v/>
      </c>
    </row>
    <row r="1921" spans="1:34" x14ac:dyDescent="0.25">
      <c r="A1921" s="95" t="str">
        <f>IF('Set Up'!A1918="","",'Set Up'!A1918)</f>
        <v/>
      </c>
      <c r="B1921" s="75" t="s">
        <v>81</v>
      </c>
      <c r="C1921" s="85"/>
      <c r="D1921" s="86" t="str">
        <f>IF(Table4[[#This Row],[Diameter (in)]]="","",(((CONVERT(Table4[[#This Row],[Diameter (in)]],"in","m"))/2)^2)*PI())</f>
        <v/>
      </c>
      <c r="E1921" s="87" t="str">
        <f>IF(Table4[[#This Row],[Area (m2)]]="","",$D$4/Table4[[#This Row],[Area (m2)]])</f>
        <v/>
      </c>
      <c r="F1921" s="85">
        <f t="shared" si="29"/>
        <v>4.6951999999999998</v>
      </c>
      <c r="G1921" s="88" t="str">
        <f>IF(Table4[[#This Row],[Segment]]="","",(CONVERT(Table4[[#This Row],[Diameter (in)]],"in","m")*$B$4*Table4[[#This Row],[Velocity (m/s)]])/$C$4)</f>
        <v/>
      </c>
      <c r="H1921" s="96" t="str">
        <f>IF(Table4[[#This Row],[Segment]]="","",IF(Table4[[#This Row],[Teynold''s Number]]&gt;4000,"TURBULENT","LAMINAR"))</f>
        <v/>
      </c>
      <c r="I1921" s="86" t="str">
        <f>IF(Table4[[#This Row],[Segment]]="","",INDEX(Data!C1918:C1932,MATCH(Table4[Material],Data!B1918:B1932,0)))</f>
        <v/>
      </c>
      <c r="J1921" s="89" t="str">
        <f>IF(Table4[[#This Row],[ε (m)]]="","",Table4[[#This Row],[ε (m)]]/(CONVERT(Table4[[#This Row],[Diameter (in)]],"in","m")))</f>
        <v/>
      </c>
      <c r="K1921" s="96" t="str">
        <f>IF(Table4[[#This Row],[Regime]]="LAMINAR",16/Table4[[#This Row],[Teynold''s Number]],"-")</f>
        <v>-</v>
      </c>
      <c r="L1921" s="86"/>
      <c r="M1921" s="97" t="str">
        <f>IF(Table4[[#This Row],[Regime]]="TURBULENT",(((-4*LOG10(Table4[[#This Row],[ε/D]]/3.7+1.256/(Table4[[#This Row],[Teynold''s Number]]*SQRT(Table4[[#This Row],[f turbulent (guess)]]))))^-1)^2),"")</f>
        <v/>
      </c>
      <c r="N1921" s="91" t="str">
        <f>IF(Table4[[#This Row],[f turbulent]]="","",Table4[[#This Row],[f turbulent (guess)]]-Table4[[#This Row],[f turbulent]])</f>
        <v/>
      </c>
      <c r="O1921" s="87">
        <f>IF(Table4[[#This Row],[Segment]]="",0,IF(C1922="",0,IF(C1922&lt;=Table4[[#This Row],[Diameter (in)]],0,1-(D1921/D1922))))</f>
        <v>0</v>
      </c>
      <c r="P1921" s="92" t="str">
        <f>IF(Table4[[#This Row],[Segment]]="","",IF(C1921&gt;C1922,"",IF(C1922="",0.55,(0.55*(1-D1922/D1921)))))</f>
        <v/>
      </c>
      <c r="Q192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21" s="92" t="str">
        <f>IF(Table4[[#This Row],[Segment]]="","",IF(Table4[[#This Row],[Kexpansion]]="","0",((Table4[[#This Row],[Velocity (m/s)]]^2)/2)*Table4[[#This Row],[Kexpansion]]))</f>
        <v/>
      </c>
      <c r="S1921" s="92" t="str">
        <f>IF(Table4[[#This Row],[Segment]]="","",IF(Table4[[#This Row],[Kcontraction]]="","0",((Table4[[#This Row],[Velocity (m/s)]]^2)/2)*Table4[[#This Row],[Kcontraction]]))</f>
        <v/>
      </c>
      <c r="T1921" s="89" t="str">
        <f>IF(Table4[[#This Row],[Segment]]="","",SUMIF($Y$7:$Y$2000,Table4[[#This Row],[Segment]],$AD$7:$AD$2000))</f>
        <v/>
      </c>
      <c r="U1921" s="95" t="str">
        <f>IF(Table4[[#This Row],[Segment]]="","",Table4[[#This Row],[Hfriction (J/kg)]]+Table4[[#This Row],[Hexpansions (J/kg)]]+Table4[[#This Row],[Hcontractions (J/kg)]]+Table4[[#This Row],[Hf (J/kg)]])</f>
        <v/>
      </c>
      <c r="V1921" s="95" t="str">
        <f>IF(Table4[[#This Row],[Segment]]="","",Table4[[#This Row],[Total Friction Loss (J/kg)]]*Table3[Density (kg/m3)])</f>
        <v/>
      </c>
      <c r="W1921" s="95" t="str">
        <f>IF(Table4[[#This Row],[Segment]]="","",Table4[[#This Row],[Total Pressure Drop (Pa)]]/1000)</f>
        <v/>
      </c>
      <c r="Y1921" s="82" t="str">
        <f>IF('Set Up'!D2144="","",'Set Up'!D2144)</f>
        <v/>
      </c>
      <c r="Z1921" s="82" t="str">
        <f>IF('Set Up'!E2144="","",'Set Up'!E2144)</f>
        <v/>
      </c>
      <c r="AA1921" s="82" t="str">
        <f>IF('Set Up'!F2144="","",'Set Up'!F2144)</f>
        <v/>
      </c>
      <c r="AB1921" s="82" t="str">
        <f>IF('Set Up'!G2144="","",'Set Up'!G2144)</f>
        <v/>
      </c>
      <c r="AC1921" s="82" t="str">
        <f t="array" ref="AC1921">IF(Y1921="","",INDEX(Data!$G$4:$G$51,MATCH(Table7[[#This Row],[Fitting]]&amp;Table7[[#This Row],[Fitting Subtype]],Data!$E$4:$E$51&amp;Data!$F$4:$F$51,0)))</f>
        <v/>
      </c>
      <c r="AD1921" s="89" t="str">
        <f>IF(Table7[[#This Row],[Segment]]="","",Table7[[#This Row],[Quantity]]*Table7[[#This Row],[Kf]]*(((INDEX(Table4[Velocity (m/s)],MATCH(Table7[[#This Row],[Segment]],Table4[Segment],0)))^2)/2))</f>
        <v/>
      </c>
      <c r="AF1921" s="82" t="str">
        <f>Table4[[#This Row],[Segment]]</f>
        <v/>
      </c>
      <c r="AG1921" s="75"/>
      <c r="AH1921" s="82" t="str">
        <f>IF(Table5[[#This Row],[Segment]]="","",AG1921-Table4[[#This Row],[Total Pressure Drop (kPa)]])</f>
        <v/>
      </c>
    </row>
    <row r="1922" spans="1:34" x14ac:dyDescent="0.25">
      <c r="A1922" s="95" t="str">
        <f>IF('Set Up'!A1919="","",'Set Up'!A1919)</f>
        <v/>
      </c>
      <c r="B1922" s="75" t="s">
        <v>81</v>
      </c>
      <c r="C1922" s="85"/>
      <c r="D1922" s="86" t="str">
        <f>IF(Table4[[#This Row],[Diameter (in)]]="","",(((CONVERT(Table4[[#This Row],[Diameter (in)]],"in","m"))/2)^2)*PI())</f>
        <v/>
      </c>
      <c r="E1922" s="87" t="str">
        <f>IF(Table4[[#This Row],[Area (m2)]]="","",$D$4/Table4[[#This Row],[Area (m2)]])</f>
        <v/>
      </c>
      <c r="F1922" s="85">
        <f t="shared" si="29"/>
        <v>4.6951999999999998</v>
      </c>
      <c r="G1922" s="88" t="str">
        <f>IF(Table4[[#This Row],[Segment]]="","",(CONVERT(Table4[[#This Row],[Diameter (in)]],"in","m")*$B$4*Table4[[#This Row],[Velocity (m/s)]])/$C$4)</f>
        <v/>
      </c>
      <c r="H1922" s="96" t="str">
        <f>IF(Table4[[#This Row],[Segment]]="","",IF(Table4[[#This Row],[Teynold''s Number]]&gt;4000,"TURBULENT","LAMINAR"))</f>
        <v/>
      </c>
      <c r="I1922" s="86" t="str">
        <f>IF(Table4[[#This Row],[Segment]]="","",INDEX(Data!C1919:C1933,MATCH(Table4[Material],Data!B1919:B1933,0)))</f>
        <v/>
      </c>
      <c r="J1922" s="89" t="str">
        <f>IF(Table4[[#This Row],[ε (m)]]="","",Table4[[#This Row],[ε (m)]]/(CONVERT(Table4[[#This Row],[Diameter (in)]],"in","m")))</f>
        <v/>
      </c>
      <c r="K1922" s="96" t="str">
        <f>IF(Table4[[#This Row],[Regime]]="LAMINAR",16/Table4[[#This Row],[Teynold''s Number]],"-")</f>
        <v>-</v>
      </c>
      <c r="L1922" s="86"/>
      <c r="M1922" s="97" t="str">
        <f>IF(Table4[[#This Row],[Regime]]="TURBULENT",(((-4*LOG10(Table4[[#This Row],[ε/D]]/3.7+1.256/(Table4[[#This Row],[Teynold''s Number]]*SQRT(Table4[[#This Row],[f turbulent (guess)]]))))^-1)^2),"")</f>
        <v/>
      </c>
      <c r="N1922" s="91" t="str">
        <f>IF(Table4[[#This Row],[f turbulent]]="","",Table4[[#This Row],[f turbulent (guess)]]-Table4[[#This Row],[f turbulent]])</f>
        <v/>
      </c>
      <c r="O1922" s="87">
        <f>IF(Table4[[#This Row],[Segment]]="",0,IF(C1923="",0,IF(C1923&lt;=Table4[[#This Row],[Diameter (in)]],0,1-(D1922/D1923))))</f>
        <v>0</v>
      </c>
      <c r="P1922" s="92" t="str">
        <f>IF(Table4[[#This Row],[Segment]]="","",IF(C1922&gt;C1923,"",IF(C1923="",0.55,(0.55*(1-D1923/D1922)))))</f>
        <v/>
      </c>
      <c r="Q192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22" s="92" t="str">
        <f>IF(Table4[[#This Row],[Segment]]="","",IF(Table4[[#This Row],[Kexpansion]]="","0",((Table4[[#This Row],[Velocity (m/s)]]^2)/2)*Table4[[#This Row],[Kexpansion]]))</f>
        <v/>
      </c>
      <c r="S1922" s="92" t="str">
        <f>IF(Table4[[#This Row],[Segment]]="","",IF(Table4[[#This Row],[Kcontraction]]="","0",((Table4[[#This Row],[Velocity (m/s)]]^2)/2)*Table4[[#This Row],[Kcontraction]]))</f>
        <v/>
      </c>
      <c r="T1922" s="89" t="str">
        <f>IF(Table4[[#This Row],[Segment]]="","",SUMIF($Y$7:$Y$2000,Table4[[#This Row],[Segment]],$AD$7:$AD$2000))</f>
        <v/>
      </c>
      <c r="U1922" s="95" t="str">
        <f>IF(Table4[[#This Row],[Segment]]="","",Table4[[#This Row],[Hfriction (J/kg)]]+Table4[[#This Row],[Hexpansions (J/kg)]]+Table4[[#This Row],[Hcontractions (J/kg)]]+Table4[[#This Row],[Hf (J/kg)]])</f>
        <v/>
      </c>
      <c r="V1922" s="95" t="str">
        <f>IF(Table4[[#This Row],[Segment]]="","",Table4[[#This Row],[Total Friction Loss (J/kg)]]*Table3[Density (kg/m3)])</f>
        <v/>
      </c>
      <c r="W1922" s="95" t="str">
        <f>IF(Table4[[#This Row],[Segment]]="","",Table4[[#This Row],[Total Pressure Drop (Pa)]]/1000)</f>
        <v/>
      </c>
      <c r="Y1922" s="82" t="str">
        <f>IF('Set Up'!D2145="","",'Set Up'!D2145)</f>
        <v/>
      </c>
      <c r="Z1922" s="82" t="str">
        <f>IF('Set Up'!E2145="","",'Set Up'!E2145)</f>
        <v/>
      </c>
      <c r="AA1922" s="82" t="str">
        <f>IF('Set Up'!F2145="","",'Set Up'!F2145)</f>
        <v/>
      </c>
      <c r="AB1922" s="82" t="str">
        <f>IF('Set Up'!G2145="","",'Set Up'!G2145)</f>
        <v/>
      </c>
      <c r="AC1922" s="82" t="str">
        <f t="array" ref="AC1922">IF(Y1922="","",INDEX(Data!$G$4:$G$51,MATCH(Table7[[#This Row],[Fitting]]&amp;Table7[[#This Row],[Fitting Subtype]],Data!$E$4:$E$51&amp;Data!$F$4:$F$51,0)))</f>
        <v/>
      </c>
      <c r="AD1922" s="89" t="str">
        <f>IF(Table7[[#This Row],[Segment]]="","",Table7[[#This Row],[Quantity]]*Table7[[#This Row],[Kf]]*(((INDEX(Table4[Velocity (m/s)],MATCH(Table7[[#This Row],[Segment]],Table4[Segment],0)))^2)/2))</f>
        <v/>
      </c>
      <c r="AF1922" s="82" t="str">
        <f>Table4[[#This Row],[Segment]]</f>
        <v/>
      </c>
      <c r="AG1922" s="75"/>
      <c r="AH1922" s="82" t="str">
        <f>IF(Table5[[#This Row],[Segment]]="","",AG1922-Table4[[#This Row],[Total Pressure Drop (kPa)]])</f>
        <v/>
      </c>
    </row>
    <row r="1923" spans="1:34" x14ac:dyDescent="0.25">
      <c r="A1923" s="95" t="str">
        <f>IF('Set Up'!A1920="","",'Set Up'!A1920)</f>
        <v/>
      </c>
      <c r="B1923" s="75" t="s">
        <v>81</v>
      </c>
      <c r="C1923" s="85"/>
      <c r="D1923" s="86" t="str">
        <f>IF(Table4[[#This Row],[Diameter (in)]]="","",(((CONVERT(Table4[[#This Row],[Diameter (in)]],"in","m"))/2)^2)*PI())</f>
        <v/>
      </c>
      <c r="E1923" s="87" t="str">
        <f>IF(Table4[[#This Row],[Area (m2)]]="","",$D$4/Table4[[#This Row],[Area (m2)]])</f>
        <v/>
      </c>
      <c r="F1923" s="85">
        <f t="shared" si="29"/>
        <v>4.6951999999999998</v>
      </c>
      <c r="G1923" s="88" t="str">
        <f>IF(Table4[[#This Row],[Segment]]="","",(CONVERT(Table4[[#This Row],[Diameter (in)]],"in","m")*$B$4*Table4[[#This Row],[Velocity (m/s)]])/$C$4)</f>
        <v/>
      </c>
      <c r="H1923" s="96" t="str">
        <f>IF(Table4[[#This Row],[Segment]]="","",IF(Table4[[#This Row],[Teynold''s Number]]&gt;4000,"TURBULENT","LAMINAR"))</f>
        <v/>
      </c>
      <c r="I1923" s="86" t="str">
        <f>IF(Table4[[#This Row],[Segment]]="","",INDEX(Data!C1920:C1934,MATCH(Table4[Material],Data!B1920:B1934,0)))</f>
        <v/>
      </c>
      <c r="J1923" s="89" t="str">
        <f>IF(Table4[[#This Row],[ε (m)]]="","",Table4[[#This Row],[ε (m)]]/(CONVERT(Table4[[#This Row],[Diameter (in)]],"in","m")))</f>
        <v/>
      </c>
      <c r="K1923" s="96" t="str">
        <f>IF(Table4[[#This Row],[Regime]]="LAMINAR",16/Table4[[#This Row],[Teynold''s Number]],"-")</f>
        <v>-</v>
      </c>
      <c r="L1923" s="86"/>
      <c r="M1923" s="97" t="str">
        <f>IF(Table4[[#This Row],[Regime]]="TURBULENT",(((-4*LOG10(Table4[[#This Row],[ε/D]]/3.7+1.256/(Table4[[#This Row],[Teynold''s Number]]*SQRT(Table4[[#This Row],[f turbulent (guess)]]))))^-1)^2),"")</f>
        <v/>
      </c>
      <c r="N1923" s="91" t="str">
        <f>IF(Table4[[#This Row],[f turbulent]]="","",Table4[[#This Row],[f turbulent (guess)]]-Table4[[#This Row],[f turbulent]])</f>
        <v/>
      </c>
      <c r="O1923" s="87">
        <f>IF(Table4[[#This Row],[Segment]]="",0,IF(C1924="",0,IF(C1924&lt;=Table4[[#This Row],[Diameter (in)]],0,1-(D1923/D1924))))</f>
        <v>0</v>
      </c>
      <c r="P1923" s="92" t="str">
        <f>IF(Table4[[#This Row],[Segment]]="","",IF(C1923&gt;C1924,"",IF(C1924="",0.55,(0.55*(1-D1924/D1923)))))</f>
        <v/>
      </c>
      <c r="Q192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23" s="92" t="str">
        <f>IF(Table4[[#This Row],[Segment]]="","",IF(Table4[[#This Row],[Kexpansion]]="","0",((Table4[[#This Row],[Velocity (m/s)]]^2)/2)*Table4[[#This Row],[Kexpansion]]))</f>
        <v/>
      </c>
      <c r="S1923" s="92" t="str">
        <f>IF(Table4[[#This Row],[Segment]]="","",IF(Table4[[#This Row],[Kcontraction]]="","0",((Table4[[#This Row],[Velocity (m/s)]]^2)/2)*Table4[[#This Row],[Kcontraction]]))</f>
        <v/>
      </c>
      <c r="T1923" s="89" t="str">
        <f>IF(Table4[[#This Row],[Segment]]="","",SUMIF($Y$7:$Y$2000,Table4[[#This Row],[Segment]],$AD$7:$AD$2000))</f>
        <v/>
      </c>
      <c r="U1923" s="95" t="str">
        <f>IF(Table4[[#This Row],[Segment]]="","",Table4[[#This Row],[Hfriction (J/kg)]]+Table4[[#This Row],[Hexpansions (J/kg)]]+Table4[[#This Row],[Hcontractions (J/kg)]]+Table4[[#This Row],[Hf (J/kg)]])</f>
        <v/>
      </c>
      <c r="V1923" s="95" t="str">
        <f>IF(Table4[[#This Row],[Segment]]="","",Table4[[#This Row],[Total Friction Loss (J/kg)]]*Table3[Density (kg/m3)])</f>
        <v/>
      </c>
      <c r="W1923" s="95" t="str">
        <f>IF(Table4[[#This Row],[Segment]]="","",Table4[[#This Row],[Total Pressure Drop (Pa)]]/1000)</f>
        <v/>
      </c>
      <c r="Y1923" s="82" t="str">
        <f>IF('Set Up'!D2146="","",'Set Up'!D2146)</f>
        <v/>
      </c>
      <c r="Z1923" s="82" t="str">
        <f>IF('Set Up'!E2146="","",'Set Up'!E2146)</f>
        <v/>
      </c>
      <c r="AA1923" s="82" t="str">
        <f>IF('Set Up'!F2146="","",'Set Up'!F2146)</f>
        <v/>
      </c>
      <c r="AB1923" s="82" t="str">
        <f>IF('Set Up'!G2146="","",'Set Up'!G2146)</f>
        <v/>
      </c>
      <c r="AC1923" s="82" t="str">
        <f t="array" ref="AC1923">IF(Y1923="","",INDEX(Data!$G$4:$G$51,MATCH(Table7[[#This Row],[Fitting]]&amp;Table7[[#This Row],[Fitting Subtype]],Data!$E$4:$E$51&amp;Data!$F$4:$F$51,0)))</f>
        <v/>
      </c>
      <c r="AD1923" s="89" t="str">
        <f>IF(Table7[[#This Row],[Segment]]="","",Table7[[#This Row],[Quantity]]*Table7[[#This Row],[Kf]]*(((INDEX(Table4[Velocity (m/s)],MATCH(Table7[[#This Row],[Segment]],Table4[Segment],0)))^2)/2))</f>
        <v/>
      </c>
      <c r="AF1923" s="82" t="str">
        <f>Table4[[#This Row],[Segment]]</f>
        <v/>
      </c>
      <c r="AG1923" s="75"/>
      <c r="AH1923" s="82" t="str">
        <f>IF(Table5[[#This Row],[Segment]]="","",AG1923-Table4[[#This Row],[Total Pressure Drop (kPa)]])</f>
        <v/>
      </c>
    </row>
    <row r="1924" spans="1:34" x14ac:dyDescent="0.25">
      <c r="A1924" s="95" t="str">
        <f>IF('Set Up'!A1921="","",'Set Up'!A1921)</f>
        <v/>
      </c>
      <c r="B1924" s="75" t="s">
        <v>81</v>
      </c>
      <c r="C1924" s="85"/>
      <c r="D1924" s="86" t="str">
        <f>IF(Table4[[#This Row],[Diameter (in)]]="","",(((CONVERT(Table4[[#This Row],[Diameter (in)]],"in","m"))/2)^2)*PI())</f>
        <v/>
      </c>
      <c r="E1924" s="87" t="str">
        <f>IF(Table4[[#This Row],[Area (m2)]]="","",$D$4/Table4[[#This Row],[Area (m2)]])</f>
        <v/>
      </c>
      <c r="F1924" s="85">
        <f t="shared" si="29"/>
        <v>4.6951999999999998</v>
      </c>
      <c r="G1924" s="88" t="str">
        <f>IF(Table4[[#This Row],[Segment]]="","",(CONVERT(Table4[[#This Row],[Diameter (in)]],"in","m")*$B$4*Table4[[#This Row],[Velocity (m/s)]])/$C$4)</f>
        <v/>
      </c>
      <c r="H1924" s="96" t="str">
        <f>IF(Table4[[#This Row],[Segment]]="","",IF(Table4[[#This Row],[Teynold''s Number]]&gt;4000,"TURBULENT","LAMINAR"))</f>
        <v/>
      </c>
      <c r="I1924" s="86" t="str">
        <f>IF(Table4[[#This Row],[Segment]]="","",INDEX(Data!C1921:C1935,MATCH(Table4[Material],Data!B1921:B1935,0)))</f>
        <v/>
      </c>
      <c r="J1924" s="89" t="str">
        <f>IF(Table4[[#This Row],[ε (m)]]="","",Table4[[#This Row],[ε (m)]]/(CONVERT(Table4[[#This Row],[Diameter (in)]],"in","m")))</f>
        <v/>
      </c>
      <c r="K1924" s="96" t="str">
        <f>IF(Table4[[#This Row],[Regime]]="LAMINAR",16/Table4[[#This Row],[Teynold''s Number]],"-")</f>
        <v>-</v>
      </c>
      <c r="L1924" s="86"/>
      <c r="M1924" s="97" t="str">
        <f>IF(Table4[[#This Row],[Regime]]="TURBULENT",(((-4*LOG10(Table4[[#This Row],[ε/D]]/3.7+1.256/(Table4[[#This Row],[Teynold''s Number]]*SQRT(Table4[[#This Row],[f turbulent (guess)]]))))^-1)^2),"")</f>
        <v/>
      </c>
      <c r="N1924" s="91" t="str">
        <f>IF(Table4[[#This Row],[f turbulent]]="","",Table4[[#This Row],[f turbulent (guess)]]-Table4[[#This Row],[f turbulent]])</f>
        <v/>
      </c>
      <c r="O1924" s="87">
        <f>IF(Table4[[#This Row],[Segment]]="",0,IF(C1925="",0,IF(C1925&lt;=Table4[[#This Row],[Diameter (in)]],0,1-(D1924/D1925))))</f>
        <v>0</v>
      </c>
      <c r="P1924" s="92" t="str">
        <f>IF(Table4[[#This Row],[Segment]]="","",IF(C1924&gt;C1925,"",IF(C1925="",0.55,(0.55*(1-D1925/D1924)))))</f>
        <v/>
      </c>
      <c r="Q192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24" s="92" t="str">
        <f>IF(Table4[[#This Row],[Segment]]="","",IF(Table4[[#This Row],[Kexpansion]]="","0",((Table4[[#This Row],[Velocity (m/s)]]^2)/2)*Table4[[#This Row],[Kexpansion]]))</f>
        <v/>
      </c>
      <c r="S1924" s="92" t="str">
        <f>IF(Table4[[#This Row],[Segment]]="","",IF(Table4[[#This Row],[Kcontraction]]="","0",((Table4[[#This Row],[Velocity (m/s)]]^2)/2)*Table4[[#This Row],[Kcontraction]]))</f>
        <v/>
      </c>
      <c r="T1924" s="89" t="str">
        <f>IF(Table4[[#This Row],[Segment]]="","",SUMIF($Y$7:$Y$2000,Table4[[#This Row],[Segment]],$AD$7:$AD$2000))</f>
        <v/>
      </c>
      <c r="U1924" s="95" t="str">
        <f>IF(Table4[[#This Row],[Segment]]="","",Table4[[#This Row],[Hfriction (J/kg)]]+Table4[[#This Row],[Hexpansions (J/kg)]]+Table4[[#This Row],[Hcontractions (J/kg)]]+Table4[[#This Row],[Hf (J/kg)]])</f>
        <v/>
      </c>
      <c r="V1924" s="95" t="str">
        <f>IF(Table4[[#This Row],[Segment]]="","",Table4[[#This Row],[Total Friction Loss (J/kg)]]*Table3[Density (kg/m3)])</f>
        <v/>
      </c>
      <c r="W1924" s="95" t="str">
        <f>IF(Table4[[#This Row],[Segment]]="","",Table4[[#This Row],[Total Pressure Drop (Pa)]]/1000)</f>
        <v/>
      </c>
      <c r="Y1924" s="82" t="str">
        <f>IF('Set Up'!D2147="","",'Set Up'!D2147)</f>
        <v/>
      </c>
      <c r="Z1924" s="82" t="str">
        <f>IF('Set Up'!E2147="","",'Set Up'!E2147)</f>
        <v/>
      </c>
      <c r="AA1924" s="82" t="str">
        <f>IF('Set Up'!F2147="","",'Set Up'!F2147)</f>
        <v/>
      </c>
      <c r="AB1924" s="82" t="str">
        <f>IF('Set Up'!G2147="","",'Set Up'!G2147)</f>
        <v/>
      </c>
      <c r="AC1924" s="82" t="str">
        <f t="array" ref="AC1924">IF(Y1924="","",INDEX(Data!$G$4:$G$51,MATCH(Table7[[#This Row],[Fitting]]&amp;Table7[[#This Row],[Fitting Subtype]],Data!$E$4:$E$51&amp;Data!$F$4:$F$51,0)))</f>
        <v/>
      </c>
      <c r="AD1924" s="89" t="str">
        <f>IF(Table7[[#This Row],[Segment]]="","",Table7[[#This Row],[Quantity]]*Table7[[#This Row],[Kf]]*(((INDEX(Table4[Velocity (m/s)],MATCH(Table7[[#This Row],[Segment]],Table4[Segment],0)))^2)/2))</f>
        <v/>
      </c>
      <c r="AF1924" s="82" t="str">
        <f>Table4[[#This Row],[Segment]]</f>
        <v/>
      </c>
      <c r="AG1924" s="75"/>
      <c r="AH1924" s="82" t="str">
        <f>IF(Table5[[#This Row],[Segment]]="","",AG1924-Table4[[#This Row],[Total Pressure Drop (kPa)]])</f>
        <v/>
      </c>
    </row>
    <row r="1925" spans="1:34" x14ac:dyDescent="0.25">
      <c r="A1925" s="95" t="str">
        <f>IF('Set Up'!A1922="","",'Set Up'!A1922)</f>
        <v/>
      </c>
      <c r="B1925" s="75" t="s">
        <v>81</v>
      </c>
      <c r="C1925" s="85"/>
      <c r="D1925" s="86" t="str">
        <f>IF(Table4[[#This Row],[Diameter (in)]]="","",(((CONVERT(Table4[[#This Row],[Diameter (in)]],"in","m"))/2)^2)*PI())</f>
        <v/>
      </c>
      <c r="E1925" s="87" t="str">
        <f>IF(Table4[[#This Row],[Area (m2)]]="","",$D$4/Table4[[#This Row],[Area (m2)]])</f>
        <v/>
      </c>
      <c r="F1925" s="85">
        <f t="shared" si="29"/>
        <v>4.6951999999999998</v>
      </c>
      <c r="G1925" s="88" t="str">
        <f>IF(Table4[[#This Row],[Segment]]="","",(CONVERT(Table4[[#This Row],[Diameter (in)]],"in","m")*$B$4*Table4[[#This Row],[Velocity (m/s)]])/$C$4)</f>
        <v/>
      </c>
      <c r="H1925" s="96" t="str">
        <f>IF(Table4[[#This Row],[Segment]]="","",IF(Table4[[#This Row],[Teynold''s Number]]&gt;4000,"TURBULENT","LAMINAR"))</f>
        <v/>
      </c>
      <c r="I1925" s="86" t="str">
        <f>IF(Table4[[#This Row],[Segment]]="","",INDEX(Data!C1922:C1936,MATCH(Table4[Material],Data!B1922:B1936,0)))</f>
        <v/>
      </c>
      <c r="J1925" s="89" t="str">
        <f>IF(Table4[[#This Row],[ε (m)]]="","",Table4[[#This Row],[ε (m)]]/(CONVERT(Table4[[#This Row],[Diameter (in)]],"in","m")))</f>
        <v/>
      </c>
      <c r="K1925" s="96" t="str">
        <f>IF(Table4[[#This Row],[Regime]]="LAMINAR",16/Table4[[#This Row],[Teynold''s Number]],"-")</f>
        <v>-</v>
      </c>
      <c r="L1925" s="86"/>
      <c r="M1925" s="97" t="str">
        <f>IF(Table4[[#This Row],[Regime]]="TURBULENT",(((-4*LOG10(Table4[[#This Row],[ε/D]]/3.7+1.256/(Table4[[#This Row],[Teynold''s Number]]*SQRT(Table4[[#This Row],[f turbulent (guess)]]))))^-1)^2),"")</f>
        <v/>
      </c>
      <c r="N1925" s="91" t="str">
        <f>IF(Table4[[#This Row],[f turbulent]]="","",Table4[[#This Row],[f turbulent (guess)]]-Table4[[#This Row],[f turbulent]])</f>
        <v/>
      </c>
      <c r="O1925" s="87">
        <f>IF(Table4[[#This Row],[Segment]]="",0,IF(C1926="",0,IF(C1926&lt;=Table4[[#This Row],[Diameter (in)]],0,1-(D1925/D1926))))</f>
        <v>0</v>
      </c>
      <c r="P1925" s="92" t="str">
        <f>IF(Table4[[#This Row],[Segment]]="","",IF(C1925&gt;C1926,"",IF(C1926="",0.55,(0.55*(1-D1926/D1925)))))</f>
        <v/>
      </c>
      <c r="Q192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25" s="92" t="str">
        <f>IF(Table4[[#This Row],[Segment]]="","",IF(Table4[[#This Row],[Kexpansion]]="","0",((Table4[[#This Row],[Velocity (m/s)]]^2)/2)*Table4[[#This Row],[Kexpansion]]))</f>
        <v/>
      </c>
      <c r="S1925" s="92" t="str">
        <f>IF(Table4[[#This Row],[Segment]]="","",IF(Table4[[#This Row],[Kcontraction]]="","0",((Table4[[#This Row],[Velocity (m/s)]]^2)/2)*Table4[[#This Row],[Kcontraction]]))</f>
        <v/>
      </c>
      <c r="T1925" s="89" t="str">
        <f>IF(Table4[[#This Row],[Segment]]="","",SUMIF($Y$7:$Y$2000,Table4[[#This Row],[Segment]],$AD$7:$AD$2000))</f>
        <v/>
      </c>
      <c r="U1925" s="95" t="str">
        <f>IF(Table4[[#This Row],[Segment]]="","",Table4[[#This Row],[Hfriction (J/kg)]]+Table4[[#This Row],[Hexpansions (J/kg)]]+Table4[[#This Row],[Hcontractions (J/kg)]]+Table4[[#This Row],[Hf (J/kg)]])</f>
        <v/>
      </c>
      <c r="V1925" s="95" t="str">
        <f>IF(Table4[[#This Row],[Segment]]="","",Table4[[#This Row],[Total Friction Loss (J/kg)]]*Table3[Density (kg/m3)])</f>
        <v/>
      </c>
      <c r="W1925" s="95" t="str">
        <f>IF(Table4[[#This Row],[Segment]]="","",Table4[[#This Row],[Total Pressure Drop (Pa)]]/1000)</f>
        <v/>
      </c>
      <c r="Y1925" s="82" t="str">
        <f>IF('Set Up'!D2148="","",'Set Up'!D2148)</f>
        <v/>
      </c>
      <c r="Z1925" s="82" t="str">
        <f>IF('Set Up'!E2148="","",'Set Up'!E2148)</f>
        <v/>
      </c>
      <c r="AA1925" s="82" t="str">
        <f>IF('Set Up'!F2148="","",'Set Up'!F2148)</f>
        <v/>
      </c>
      <c r="AB1925" s="82" t="str">
        <f>IF('Set Up'!G2148="","",'Set Up'!G2148)</f>
        <v/>
      </c>
      <c r="AC1925" s="82" t="str">
        <f t="array" ref="AC1925">IF(Y1925="","",INDEX(Data!$G$4:$G$51,MATCH(Table7[[#This Row],[Fitting]]&amp;Table7[[#This Row],[Fitting Subtype]],Data!$E$4:$E$51&amp;Data!$F$4:$F$51,0)))</f>
        <v/>
      </c>
      <c r="AD1925" s="89" t="str">
        <f>IF(Table7[[#This Row],[Segment]]="","",Table7[[#This Row],[Quantity]]*Table7[[#This Row],[Kf]]*(((INDEX(Table4[Velocity (m/s)],MATCH(Table7[[#This Row],[Segment]],Table4[Segment],0)))^2)/2))</f>
        <v/>
      </c>
      <c r="AF1925" s="82" t="str">
        <f>Table4[[#This Row],[Segment]]</f>
        <v/>
      </c>
      <c r="AG1925" s="75"/>
      <c r="AH1925" s="82" t="str">
        <f>IF(Table5[[#This Row],[Segment]]="","",AG1925-Table4[[#This Row],[Total Pressure Drop (kPa)]])</f>
        <v/>
      </c>
    </row>
    <row r="1926" spans="1:34" x14ac:dyDescent="0.25">
      <c r="A1926" s="95" t="str">
        <f>IF('Set Up'!A1923="","",'Set Up'!A1923)</f>
        <v/>
      </c>
      <c r="B1926" s="75" t="s">
        <v>81</v>
      </c>
      <c r="C1926" s="85"/>
      <c r="D1926" s="86" t="str">
        <f>IF(Table4[[#This Row],[Diameter (in)]]="","",(((CONVERT(Table4[[#This Row],[Diameter (in)]],"in","m"))/2)^2)*PI())</f>
        <v/>
      </c>
      <c r="E1926" s="87" t="str">
        <f>IF(Table4[[#This Row],[Area (m2)]]="","",$D$4/Table4[[#This Row],[Area (m2)]])</f>
        <v/>
      </c>
      <c r="F1926" s="85">
        <f t="shared" si="29"/>
        <v>4.6951999999999998</v>
      </c>
      <c r="G1926" s="88" t="str">
        <f>IF(Table4[[#This Row],[Segment]]="","",(CONVERT(Table4[[#This Row],[Diameter (in)]],"in","m")*$B$4*Table4[[#This Row],[Velocity (m/s)]])/$C$4)</f>
        <v/>
      </c>
      <c r="H1926" s="96" t="str">
        <f>IF(Table4[[#This Row],[Segment]]="","",IF(Table4[[#This Row],[Teynold''s Number]]&gt;4000,"TURBULENT","LAMINAR"))</f>
        <v/>
      </c>
      <c r="I1926" s="86" t="str">
        <f>IF(Table4[[#This Row],[Segment]]="","",INDEX(Data!C1923:C1937,MATCH(Table4[Material],Data!B1923:B1937,0)))</f>
        <v/>
      </c>
      <c r="J1926" s="89" t="str">
        <f>IF(Table4[[#This Row],[ε (m)]]="","",Table4[[#This Row],[ε (m)]]/(CONVERT(Table4[[#This Row],[Diameter (in)]],"in","m")))</f>
        <v/>
      </c>
      <c r="K1926" s="96" t="str">
        <f>IF(Table4[[#This Row],[Regime]]="LAMINAR",16/Table4[[#This Row],[Teynold''s Number]],"-")</f>
        <v>-</v>
      </c>
      <c r="L1926" s="86"/>
      <c r="M1926" s="97" t="str">
        <f>IF(Table4[[#This Row],[Regime]]="TURBULENT",(((-4*LOG10(Table4[[#This Row],[ε/D]]/3.7+1.256/(Table4[[#This Row],[Teynold''s Number]]*SQRT(Table4[[#This Row],[f turbulent (guess)]]))))^-1)^2),"")</f>
        <v/>
      </c>
      <c r="N1926" s="91" t="str">
        <f>IF(Table4[[#This Row],[f turbulent]]="","",Table4[[#This Row],[f turbulent (guess)]]-Table4[[#This Row],[f turbulent]])</f>
        <v/>
      </c>
      <c r="O1926" s="87">
        <f>IF(Table4[[#This Row],[Segment]]="",0,IF(C1927="",0,IF(C1927&lt;=Table4[[#This Row],[Diameter (in)]],0,1-(D1926/D1927))))</f>
        <v>0</v>
      </c>
      <c r="P1926" s="92" t="str">
        <f>IF(Table4[[#This Row],[Segment]]="","",IF(C1926&gt;C1927,"",IF(C1927="",0.55,(0.55*(1-D1927/D1926)))))</f>
        <v/>
      </c>
      <c r="Q192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26" s="92" t="str">
        <f>IF(Table4[[#This Row],[Segment]]="","",IF(Table4[[#This Row],[Kexpansion]]="","0",((Table4[[#This Row],[Velocity (m/s)]]^2)/2)*Table4[[#This Row],[Kexpansion]]))</f>
        <v/>
      </c>
      <c r="S1926" s="92" t="str">
        <f>IF(Table4[[#This Row],[Segment]]="","",IF(Table4[[#This Row],[Kcontraction]]="","0",((Table4[[#This Row],[Velocity (m/s)]]^2)/2)*Table4[[#This Row],[Kcontraction]]))</f>
        <v/>
      </c>
      <c r="T1926" s="89" t="str">
        <f>IF(Table4[[#This Row],[Segment]]="","",SUMIF($Y$7:$Y$2000,Table4[[#This Row],[Segment]],$AD$7:$AD$2000))</f>
        <v/>
      </c>
      <c r="U1926" s="95" t="str">
        <f>IF(Table4[[#This Row],[Segment]]="","",Table4[[#This Row],[Hfriction (J/kg)]]+Table4[[#This Row],[Hexpansions (J/kg)]]+Table4[[#This Row],[Hcontractions (J/kg)]]+Table4[[#This Row],[Hf (J/kg)]])</f>
        <v/>
      </c>
      <c r="V1926" s="95" t="str">
        <f>IF(Table4[[#This Row],[Segment]]="","",Table4[[#This Row],[Total Friction Loss (J/kg)]]*Table3[Density (kg/m3)])</f>
        <v/>
      </c>
      <c r="W1926" s="95" t="str">
        <f>IF(Table4[[#This Row],[Segment]]="","",Table4[[#This Row],[Total Pressure Drop (Pa)]]/1000)</f>
        <v/>
      </c>
      <c r="Y1926" s="82" t="str">
        <f>IF('Set Up'!D2149="","",'Set Up'!D2149)</f>
        <v/>
      </c>
      <c r="Z1926" s="82" t="str">
        <f>IF('Set Up'!E2149="","",'Set Up'!E2149)</f>
        <v/>
      </c>
      <c r="AA1926" s="82" t="str">
        <f>IF('Set Up'!F2149="","",'Set Up'!F2149)</f>
        <v/>
      </c>
      <c r="AB1926" s="82" t="str">
        <f>IF('Set Up'!G2149="","",'Set Up'!G2149)</f>
        <v/>
      </c>
      <c r="AC1926" s="82" t="str">
        <f t="array" ref="AC1926">IF(Y1926="","",INDEX(Data!$G$4:$G$51,MATCH(Table7[[#This Row],[Fitting]]&amp;Table7[[#This Row],[Fitting Subtype]],Data!$E$4:$E$51&amp;Data!$F$4:$F$51,0)))</f>
        <v/>
      </c>
      <c r="AD1926" s="89" t="str">
        <f>IF(Table7[[#This Row],[Segment]]="","",Table7[[#This Row],[Quantity]]*Table7[[#This Row],[Kf]]*(((INDEX(Table4[Velocity (m/s)],MATCH(Table7[[#This Row],[Segment]],Table4[Segment],0)))^2)/2))</f>
        <v/>
      </c>
      <c r="AF1926" s="82" t="str">
        <f>Table4[[#This Row],[Segment]]</f>
        <v/>
      </c>
      <c r="AG1926" s="75"/>
      <c r="AH1926" s="82" t="str">
        <f>IF(Table5[[#This Row],[Segment]]="","",AG1926-Table4[[#This Row],[Total Pressure Drop (kPa)]])</f>
        <v/>
      </c>
    </row>
    <row r="1927" spans="1:34" x14ac:dyDescent="0.25">
      <c r="A1927" s="95" t="str">
        <f>IF('Set Up'!A1924="","",'Set Up'!A1924)</f>
        <v/>
      </c>
      <c r="B1927" s="75" t="s">
        <v>81</v>
      </c>
      <c r="C1927" s="85"/>
      <c r="D1927" s="86" t="str">
        <f>IF(Table4[[#This Row],[Diameter (in)]]="","",(((CONVERT(Table4[[#This Row],[Diameter (in)]],"in","m"))/2)^2)*PI())</f>
        <v/>
      </c>
      <c r="E1927" s="87" t="str">
        <f>IF(Table4[[#This Row],[Area (m2)]]="","",$D$4/Table4[[#This Row],[Area (m2)]])</f>
        <v/>
      </c>
      <c r="F1927" s="85">
        <f t="shared" ref="F1927:F1990" si="30">5 - CONVERT(1,"ft","m")</f>
        <v>4.6951999999999998</v>
      </c>
      <c r="G1927" s="88" t="str">
        <f>IF(Table4[[#This Row],[Segment]]="","",(CONVERT(Table4[[#This Row],[Diameter (in)]],"in","m")*$B$4*Table4[[#This Row],[Velocity (m/s)]])/$C$4)</f>
        <v/>
      </c>
      <c r="H1927" s="96" t="str">
        <f>IF(Table4[[#This Row],[Segment]]="","",IF(Table4[[#This Row],[Teynold''s Number]]&gt;4000,"TURBULENT","LAMINAR"))</f>
        <v/>
      </c>
      <c r="I1927" s="86" t="str">
        <f>IF(Table4[[#This Row],[Segment]]="","",INDEX(Data!C1924:C1938,MATCH(Table4[Material],Data!B1924:B1938,0)))</f>
        <v/>
      </c>
      <c r="J1927" s="89" t="str">
        <f>IF(Table4[[#This Row],[ε (m)]]="","",Table4[[#This Row],[ε (m)]]/(CONVERT(Table4[[#This Row],[Diameter (in)]],"in","m")))</f>
        <v/>
      </c>
      <c r="K1927" s="96" t="str">
        <f>IF(Table4[[#This Row],[Regime]]="LAMINAR",16/Table4[[#This Row],[Teynold''s Number]],"-")</f>
        <v>-</v>
      </c>
      <c r="L1927" s="86"/>
      <c r="M1927" s="97" t="str">
        <f>IF(Table4[[#This Row],[Regime]]="TURBULENT",(((-4*LOG10(Table4[[#This Row],[ε/D]]/3.7+1.256/(Table4[[#This Row],[Teynold''s Number]]*SQRT(Table4[[#This Row],[f turbulent (guess)]]))))^-1)^2),"")</f>
        <v/>
      </c>
      <c r="N1927" s="91" t="str">
        <f>IF(Table4[[#This Row],[f turbulent]]="","",Table4[[#This Row],[f turbulent (guess)]]-Table4[[#This Row],[f turbulent]])</f>
        <v/>
      </c>
      <c r="O1927" s="87">
        <f>IF(Table4[[#This Row],[Segment]]="",0,IF(C1928="",0,IF(C1928&lt;=Table4[[#This Row],[Diameter (in)]],0,1-(D1927/D1928))))</f>
        <v>0</v>
      </c>
      <c r="P1927" s="92" t="str">
        <f>IF(Table4[[#This Row],[Segment]]="","",IF(C1927&gt;C1928,"",IF(C1928="",0.55,(0.55*(1-D1928/D1927)))))</f>
        <v/>
      </c>
      <c r="Q192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27" s="92" t="str">
        <f>IF(Table4[[#This Row],[Segment]]="","",IF(Table4[[#This Row],[Kexpansion]]="","0",((Table4[[#This Row],[Velocity (m/s)]]^2)/2)*Table4[[#This Row],[Kexpansion]]))</f>
        <v/>
      </c>
      <c r="S1927" s="92" t="str">
        <f>IF(Table4[[#This Row],[Segment]]="","",IF(Table4[[#This Row],[Kcontraction]]="","0",((Table4[[#This Row],[Velocity (m/s)]]^2)/2)*Table4[[#This Row],[Kcontraction]]))</f>
        <v/>
      </c>
      <c r="T1927" s="89" t="str">
        <f>IF(Table4[[#This Row],[Segment]]="","",SUMIF($Y$7:$Y$2000,Table4[[#This Row],[Segment]],$AD$7:$AD$2000))</f>
        <v/>
      </c>
      <c r="U1927" s="95" t="str">
        <f>IF(Table4[[#This Row],[Segment]]="","",Table4[[#This Row],[Hfriction (J/kg)]]+Table4[[#This Row],[Hexpansions (J/kg)]]+Table4[[#This Row],[Hcontractions (J/kg)]]+Table4[[#This Row],[Hf (J/kg)]])</f>
        <v/>
      </c>
      <c r="V1927" s="95" t="str">
        <f>IF(Table4[[#This Row],[Segment]]="","",Table4[[#This Row],[Total Friction Loss (J/kg)]]*Table3[Density (kg/m3)])</f>
        <v/>
      </c>
      <c r="W1927" s="95" t="str">
        <f>IF(Table4[[#This Row],[Segment]]="","",Table4[[#This Row],[Total Pressure Drop (Pa)]]/1000)</f>
        <v/>
      </c>
      <c r="Y1927" s="82" t="str">
        <f>IF('Set Up'!D2150="","",'Set Up'!D2150)</f>
        <v/>
      </c>
      <c r="Z1927" s="82" t="str">
        <f>IF('Set Up'!E2150="","",'Set Up'!E2150)</f>
        <v/>
      </c>
      <c r="AA1927" s="82" t="str">
        <f>IF('Set Up'!F2150="","",'Set Up'!F2150)</f>
        <v/>
      </c>
      <c r="AB1927" s="82" t="str">
        <f>IF('Set Up'!G2150="","",'Set Up'!G2150)</f>
        <v/>
      </c>
      <c r="AC1927" s="82" t="str">
        <f t="array" ref="AC1927">IF(Y1927="","",INDEX(Data!$G$4:$G$51,MATCH(Table7[[#This Row],[Fitting]]&amp;Table7[[#This Row],[Fitting Subtype]],Data!$E$4:$E$51&amp;Data!$F$4:$F$51,0)))</f>
        <v/>
      </c>
      <c r="AD1927" s="89" t="str">
        <f>IF(Table7[[#This Row],[Segment]]="","",Table7[[#This Row],[Quantity]]*Table7[[#This Row],[Kf]]*(((INDEX(Table4[Velocity (m/s)],MATCH(Table7[[#This Row],[Segment]],Table4[Segment],0)))^2)/2))</f>
        <v/>
      </c>
      <c r="AF1927" s="82" t="str">
        <f>Table4[[#This Row],[Segment]]</f>
        <v/>
      </c>
      <c r="AG1927" s="75"/>
      <c r="AH1927" s="82" t="str">
        <f>IF(Table5[[#This Row],[Segment]]="","",AG1927-Table4[[#This Row],[Total Pressure Drop (kPa)]])</f>
        <v/>
      </c>
    </row>
    <row r="1928" spans="1:34" x14ac:dyDescent="0.25">
      <c r="A1928" s="95" t="str">
        <f>IF('Set Up'!A1925="","",'Set Up'!A1925)</f>
        <v/>
      </c>
      <c r="B1928" s="75" t="s">
        <v>81</v>
      </c>
      <c r="C1928" s="85"/>
      <c r="D1928" s="86" t="str">
        <f>IF(Table4[[#This Row],[Diameter (in)]]="","",(((CONVERT(Table4[[#This Row],[Diameter (in)]],"in","m"))/2)^2)*PI())</f>
        <v/>
      </c>
      <c r="E1928" s="87" t="str">
        <f>IF(Table4[[#This Row],[Area (m2)]]="","",$D$4/Table4[[#This Row],[Area (m2)]])</f>
        <v/>
      </c>
      <c r="F1928" s="85">
        <f t="shared" si="30"/>
        <v>4.6951999999999998</v>
      </c>
      <c r="G1928" s="88" t="str">
        <f>IF(Table4[[#This Row],[Segment]]="","",(CONVERT(Table4[[#This Row],[Diameter (in)]],"in","m")*$B$4*Table4[[#This Row],[Velocity (m/s)]])/$C$4)</f>
        <v/>
      </c>
      <c r="H1928" s="96" t="str">
        <f>IF(Table4[[#This Row],[Segment]]="","",IF(Table4[[#This Row],[Teynold''s Number]]&gt;4000,"TURBULENT","LAMINAR"))</f>
        <v/>
      </c>
      <c r="I1928" s="86" t="str">
        <f>IF(Table4[[#This Row],[Segment]]="","",INDEX(Data!C1925:C1939,MATCH(Table4[Material],Data!B1925:B1939,0)))</f>
        <v/>
      </c>
      <c r="J1928" s="89" t="str">
        <f>IF(Table4[[#This Row],[ε (m)]]="","",Table4[[#This Row],[ε (m)]]/(CONVERT(Table4[[#This Row],[Diameter (in)]],"in","m")))</f>
        <v/>
      </c>
      <c r="K1928" s="96" t="str">
        <f>IF(Table4[[#This Row],[Regime]]="LAMINAR",16/Table4[[#This Row],[Teynold''s Number]],"-")</f>
        <v>-</v>
      </c>
      <c r="L1928" s="86"/>
      <c r="M1928" s="97" t="str">
        <f>IF(Table4[[#This Row],[Regime]]="TURBULENT",(((-4*LOG10(Table4[[#This Row],[ε/D]]/3.7+1.256/(Table4[[#This Row],[Teynold''s Number]]*SQRT(Table4[[#This Row],[f turbulent (guess)]]))))^-1)^2),"")</f>
        <v/>
      </c>
      <c r="N1928" s="91" t="str">
        <f>IF(Table4[[#This Row],[f turbulent]]="","",Table4[[#This Row],[f turbulent (guess)]]-Table4[[#This Row],[f turbulent]])</f>
        <v/>
      </c>
      <c r="O1928" s="87">
        <f>IF(Table4[[#This Row],[Segment]]="",0,IF(C1929="",0,IF(C1929&lt;=Table4[[#This Row],[Diameter (in)]],0,1-(D1928/D1929))))</f>
        <v>0</v>
      </c>
      <c r="P1928" s="92" t="str">
        <f>IF(Table4[[#This Row],[Segment]]="","",IF(C1928&gt;C1929,"",IF(C1929="",0.55,(0.55*(1-D1929/D1928)))))</f>
        <v/>
      </c>
      <c r="Q192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28" s="92" t="str">
        <f>IF(Table4[[#This Row],[Segment]]="","",IF(Table4[[#This Row],[Kexpansion]]="","0",((Table4[[#This Row],[Velocity (m/s)]]^2)/2)*Table4[[#This Row],[Kexpansion]]))</f>
        <v/>
      </c>
      <c r="S1928" s="92" t="str">
        <f>IF(Table4[[#This Row],[Segment]]="","",IF(Table4[[#This Row],[Kcontraction]]="","0",((Table4[[#This Row],[Velocity (m/s)]]^2)/2)*Table4[[#This Row],[Kcontraction]]))</f>
        <v/>
      </c>
      <c r="T1928" s="89" t="str">
        <f>IF(Table4[[#This Row],[Segment]]="","",SUMIF($Y$7:$Y$2000,Table4[[#This Row],[Segment]],$AD$7:$AD$2000))</f>
        <v/>
      </c>
      <c r="U1928" s="95" t="str">
        <f>IF(Table4[[#This Row],[Segment]]="","",Table4[[#This Row],[Hfriction (J/kg)]]+Table4[[#This Row],[Hexpansions (J/kg)]]+Table4[[#This Row],[Hcontractions (J/kg)]]+Table4[[#This Row],[Hf (J/kg)]])</f>
        <v/>
      </c>
      <c r="V1928" s="95" t="str">
        <f>IF(Table4[[#This Row],[Segment]]="","",Table4[[#This Row],[Total Friction Loss (J/kg)]]*Table3[Density (kg/m3)])</f>
        <v/>
      </c>
      <c r="W1928" s="95" t="str">
        <f>IF(Table4[[#This Row],[Segment]]="","",Table4[[#This Row],[Total Pressure Drop (Pa)]]/1000)</f>
        <v/>
      </c>
      <c r="Y1928" s="82" t="str">
        <f>IF('Set Up'!D2151="","",'Set Up'!D2151)</f>
        <v/>
      </c>
      <c r="Z1928" s="82" t="str">
        <f>IF('Set Up'!E2151="","",'Set Up'!E2151)</f>
        <v/>
      </c>
      <c r="AA1928" s="82" t="str">
        <f>IF('Set Up'!F2151="","",'Set Up'!F2151)</f>
        <v/>
      </c>
      <c r="AB1928" s="82" t="str">
        <f>IF('Set Up'!G2151="","",'Set Up'!G2151)</f>
        <v/>
      </c>
      <c r="AC1928" s="82" t="str">
        <f t="array" ref="AC1928">IF(Y1928="","",INDEX(Data!$G$4:$G$51,MATCH(Table7[[#This Row],[Fitting]]&amp;Table7[[#This Row],[Fitting Subtype]],Data!$E$4:$E$51&amp;Data!$F$4:$F$51,0)))</f>
        <v/>
      </c>
      <c r="AD1928" s="89" t="str">
        <f>IF(Table7[[#This Row],[Segment]]="","",Table7[[#This Row],[Quantity]]*Table7[[#This Row],[Kf]]*(((INDEX(Table4[Velocity (m/s)],MATCH(Table7[[#This Row],[Segment]],Table4[Segment],0)))^2)/2))</f>
        <v/>
      </c>
      <c r="AF1928" s="82" t="str">
        <f>Table4[[#This Row],[Segment]]</f>
        <v/>
      </c>
      <c r="AG1928" s="75"/>
      <c r="AH1928" s="82" t="str">
        <f>IF(Table5[[#This Row],[Segment]]="","",AG1928-Table4[[#This Row],[Total Pressure Drop (kPa)]])</f>
        <v/>
      </c>
    </row>
    <row r="1929" spans="1:34" x14ac:dyDescent="0.25">
      <c r="A1929" s="95" t="str">
        <f>IF('Set Up'!A1926="","",'Set Up'!A1926)</f>
        <v/>
      </c>
      <c r="B1929" s="75" t="s">
        <v>81</v>
      </c>
      <c r="C1929" s="85"/>
      <c r="D1929" s="86" t="str">
        <f>IF(Table4[[#This Row],[Diameter (in)]]="","",(((CONVERT(Table4[[#This Row],[Diameter (in)]],"in","m"))/2)^2)*PI())</f>
        <v/>
      </c>
      <c r="E1929" s="87" t="str">
        <f>IF(Table4[[#This Row],[Area (m2)]]="","",$D$4/Table4[[#This Row],[Area (m2)]])</f>
        <v/>
      </c>
      <c r="F1929" s="85">
        <f t="shared" si="30"/>
        <v>4.6951999999999998</v>
      </c>
      <c r="G1929" s="88" t="str">
        <f>IF(Table4[[#This Row],[Segment]]="","",(CONVERT(Table4[[#This Row],[Diameter (in)]],"in","m")*$B$4*Table4[[#This Row],[Velocity (m/s)]])/$C$4)</f>
        <v/>
      </c>
      <c r="H1929" s="96" t="str">
        <f>IF(Table4[[#This Row],[Segment]]="","",IF(Table4[[#This Row],[Teynold''s Number]]&gt;4000,"TURBULENT","LAMINAR"))</f>
        <v/>
      </c>
      <c r="I1929" s="86" t="str">
        <f>IF(Table4[[#This Row],[Segment]]="","",INDEX(Data!C1926:C1940,MATCH(Table4[Material],Data!B1926:B1940,0)))</f>
        <v/>
      </c>
      <c r="J1929" s="89" t="str">
        <f>IF(Table4[[#This Row],[ε (m)]]="","",Table4[[#This Row],[ε (m)]]/(CONVERT(Table4[[#This Row],[Diameter (in)]],"in","m")))</f>
        <v/>
      </c>
      <c r="K1929" s="96" t="str">
        <f>IF(Table4[[#This Row],[Regime]]="LAMINAR",16/Table4[[#This Row],[Teynold''s Number]],"-")</f>
        <v>-</v>
      </c>
      <c r="L1929" s="86"/>
      <c r="M1929" s="97" t="str">
        <f>IF(Table4[[#This Row],[Regime]]="TURBULENT",(((-4*LOG10(Table4[[#This Row],[ε/D]]/3.7+1.256/(Table4[[#This Row],[Teynold''s Number]]*SQRT(Table4[[#This Row],[f turbulent (guess)]]))))^-1)^2),"")</f>
        <v/>
      </c>
      <c r="N1929" s="91" t="str">
        <f>IF(Table4[[#This Row],[f turbulent]]="","",Table4[[#This Row],[f turbulent (guess)]]-Table4[[#This Row],[f turbulent]])</f>
        <v/>
      </c>
      <c r="O1929" s="87">
        <f>IF(Table4[[#This Row],[Segment]]="",0,IF(C1930="",0,IF(C1930&lt;=Table4[[#This Row],[Diameter (in)]],0,1-(D1929/D1930))))</f>
        <v>0</v>
      </c>
      <c r="P1929" s="92" t="str">
        <f>IF(Table4[[#This Row],[Segment]]="","",IF(C1929&gt;C1930,"",IF(C1930="",0.55,(0.55*(1-D1930/D1929)))))</f>
        <v/>
      </c>
      <c r="Q192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29" s="92" t="str">
        <f>IF(Table4[[#This Row],[Segment]]="","",IF(Table4[[#This Row],[Kexpansion]]="","0",((Table4[[#This Row],[Velocity (m/s)]]^2)/2)*Table4[[#This Row],[Kexpansion]]))</f>
        <v/>
      </c>
      <c r="S1929" s="92" t="str">
        <f>IF(Table4[[#This Row],[Segment]]="","",IF(Table4[[#This Row],[Kcontraction]]="","0",((Table4[[#This Row],[Velocity (m/s)]]^2)/2)*Table4[[#This Row],[Kcontraction]]))</f>
        <v/>
      </c>
      <c r="T1929" s="89" t="str">
        <f>IF(Table4[[#This Row],[Segment]]="","",SUMIF($Y$7:$Y$2000,Table4[[#This Row],[Segment]],$AD$7:$AD$2000))</f>
        <v/>
      </c>
      <c r="U1929" s="95" t="str">
        <f>IF(Table4[[#This Row],[Segment]]="","",Table4[[#This Row],[Hfriction (J/kg)]]+Table4[[#This Row],[Hexpansions (J/kg)]]+Table4[[#This Row],[Hcontractions (J/kg)]]+Table4[[#This Row],[Hf (J/kg)]])</f>
        <v/>
      </c>
      <c r="V1929" s="95" t="str">
        <f>IF(Table4[[#This Row],[Segment]]="","",Table4[[#This Row],[Total Friction Loss (J/kg)]]*Table3[Density (kg/m3)])</f>
        <v/>
      </c>
      <c r="W1929" s="95" t="str">
        <f>IF(Table4[[#This Row],[Segment]]="","",Table4[[#This Row],[Total Pressure Drop (Pa)]]/1000)</f>
        <v/>
      </c>
      <c r="Y1929" s="82" t="str">
        <f>IF('Set Up'!D2152="","",'Set Up'!D2152)</f>
        <v/>
      </c>
      <c r="Z1929" s="82" t="str">
        <f>IF('Set Up'!E2152="","",'Set Up'!E2152)</f>
        <v/>
      </c>
      <c r="AA1929" s="82" t="str">
        <f>IF('Set Up'!F2152="","",'Set Up'!F2152)</f>
        <v/>
      </c>
      <c r="AB1929" s="82" t="str">
        <f>IF('Set Up'!G2152="","",'Set Up'!G2152)</f>
        <v/>
      </c>
      <c r="AC1929" s="82" t="str">
        <f t="array" ref="AC1929">IF(Y1929="","",INDEX(Data!$G$4:$G$51,MATCH(Table7[[#This Row],[Fitting]]&amp;Table7[[#This Row],[Fitting Subtype]],Data!$E$4:$E$51&amp;Data!$F$4:$F$51,0)))</f>
        <v/>
      </c>
      <c r="AD1929" s="89" t="str">
        <f>IF(Table7[[#This Row],[Segment]]="","",Table7[[#This Row],[Quantity]]*Table7[[#This Row],[Kf]]*(((INDEX(Table4[Velocity (m/s)],MATCH(Table7[[#This Row],[Segment]],Table4[Segment],0)))^2)/2))</f>
        <v/>
      </c>
      <c r="AF1929" s="82" t="str">
        <f>Table4[[#This Row],[Segment]]</f>
        <v/>
      </c>
      <c r="AG1929" s="75"/>
      <c r="AH1929" s="82" t="str">
        <f>IF(Table5[[#This Row],[Segment]]="","",AG1929-Table4[[#This Row],[Total Pressure Drop (kPa)]])</f>
        <v/>
      </c>
    </row>
    <row r="1930" spans="1:34" x14ac:dyDescent="0.25">
      <c r="A1930" s="95" t="str">
        <f>IF('Set Up'!A1927="","",'Set Up'!A1927)</f>
        <v/>
      </c>
      <c r="B1930" s="75" t="s">
        <v>81</v>
      </c>
      <c r="C1930" s="85"/>
      <c r="D1930" s="86" t="str">
        <f>IF(Table4[[#This Row],[Diameter (in)]]="","",(((CONVERT(Table4[[#This Row],[Diameter (in)]],"in","m"))/2)^2)*PI())</f>
        <v/>
      </c>
      <c r="E1930" s="87" t="str">
        <f>IF(Table4[[#This Row],[Area (m2)]]="","",$D$4/Table4[[#This Row],[Area (m2)]])</f>
        <v/>
      </c>
      <c r="F1930" s="85">
        <f t="shared" si="30"/>
        <v>4.6951999999999998</v>
      </c>
      <c r="G1930" s="88" t="str">
        <f>IF(Table4[[#This Row],[Segment]]="","",(CONVERT(Table4[[#This Row],[Diameter (in)]],"in","m")*$B$4*Table4[[#This Row],[Velocity (m/s)]])/$C$4)</f>
        <v/>
      </c>
      <c r="H1930" s="96" t="str">
        <f>IF(Table4[[#This Row],[Segment]]="","",IF(Table4[[#This Row],[Teynold''s Number]]&gt;4000,"TURBULENT","LAMINAR"))</f>
        <v/>
      </c>
      <c r="I1930" s="86" t="str">
        <f>IF(Table4[[#This Row],[Segment]]="","",INDEX(Data!C1927:C1941,MATCH(Table4[Material],Data!B1927:B1941,0)))</f>
        <v/>
      </c>
      <c r="J1930" s="89" t="str">
        <f>IF(Table4[[#This Row],[ε (m)]]="","",Table4[[#This Row],[ε (m)]]/(CONVERT(Table4[[#This Row],[Diameter (in)]],"in","m")))</f>
        <v/>
      </c>
      <c r="K1930" s="96" t="str">
        <f>IF(Table4[[#This Row],[Regime]]="LAMINAR",16/Table4[[#This Row],[Teynold''s Number]],"-")</f>
        <v>-</v>
      </c>
      <c r="L1930" s="86"/>
      <c r="M1930" s="97" t="str">
        <f>IF(Table4[[#This Row],[Regime]]="TURBULENT",(((-4*LOG10(Table4[[#This Row],[ε/D]]/3.7+1.256/(Table4[[#This Row],[Teynold''s Number]]*SQRT(Table4[[#This Row],[f turbulent (guess)]]))))^-1)^2),"")</f>
        <v/>
      </c>
      <c r="N1930" s="91" t="str">
        <f>IF(Table4[[#This Row],[f turbulent]]="","",Table4[[#This Row],[f turbulent (guess)]]-Table4[[#This Row],[f turbulent]])</f>
        <v/>
      </c>
      <c r="O1930" s="87">
        <f>IF(Table4[[#This Row],[Segment]]="",0,IF(C1931="",0,IF(C1931&lt;=Table4[[#This Row],[Diameter (in)]],0,1-(D1930/D1931))))</f>
        <v>0</v>
      </c>
      <c r="P1930" s="92" t="str">
        <f>IF(Table4[[#This Row],[Segment]]="","",IF(C1930&gt;C1931,"",IF(C1931="",0.55,(0.55*(1-D1931/D1930)))))</f>
        <v/>
      </c>
      <c r="Q193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30" s="92" t="str">
        <f>IF(Table4[[#This Row],[Segment]]="","",IF(Table4[[#This Row],[Kexpansion]]="","0",((Table4[[#This Row],[Velocity (m/s)]]^2)/2)*Table4[[#This Row],[Kexpansion]]))</f>
        <v/>
      </c>
      <c r="S1930" s="92" t="str">
        <f>IF(Table4[[#This Row],[Segment]]="","",IF(Table4[[#This Row],[Kcontraction]]="","0",((Table4[[#This Row],[Velocity (m/s)]]^2)/2)*Table4[[#This Row],[Kcontraction]]))</f>
        <v/>
      </c>
      <c r="T1930" s="89" t="str">
        <f>IF(Table4[[#This Row],[Segment]]="","",SUMIF($Y$7:$Y$2000,Table4[[#This Row],[Segment]],$AD$7:$AD$2000))</f>
        <v/>
      </c>
      <c r="U1930" s="95" t="str">
        <f>IF(Table4[[#This Row],[Segment]]="","",Table4[[#This Row],[Hfriction (J/kg)]]+Table4[[#This Row],[Hexpansions (J/kg)]]+Table4[[#This Row],[Hcontractions (J/kg)]]+Table4[[#This Row],[Hf (J/kg)]])</f>
        <v/>
      </c>
      <c r="V1930" s="95" t="str">
        <f>IF(Table4[[#This Row],[Segment]]="","",Table4[[#This Row],[Total Friction Loss (J/kg)]]*Table3[Density (kg/m3)])</f>
        <v/>
      </c>
      <c r="W1930" s="95" t="str">
        <f>IF(Table4[[#This Row],[Segment]]="","",Table4[[#This Row],[Total Pressure Drop (Pa)]]/1000)</f>
        <v/>
      </c>
      <c r="Y1930" s="82" t="str">
        <f>IF('Set Up'!D2153="","",'Set Up'!D2153)</f>
        <v/>
      </c>
      <c r="Z1930" s="82" t="str">
        <f>IF('Set Up'!E2153="","",'Set Up'!E2153)</f>
        <v/>
      </c>
      <c r="AA1930" s="82" t="str">
        <f>IF('Set Up'!F2153="","",'Set Up'!F2153)</f>
        <v/>
      </c>
      <c r="AB1930" s="82" t="str">
        <f>IF('Set Up'!G2153="","",'Set Up'!G2153)</f>
        <v/>
      </c>
      <c r="AC1930" s="82" t="str">
        <f t="array" ref="AC1930">IF(Y1930="","",INDEX(Data!$G$4:$G$51,MATCH(Table7[[#This Row],[Fitting]]&amp;Table7[[#This Row],[Fitting Subtype]],Data!$E$4:$E$51&amp;Data!$F$4:$F$51,0)))</f>
        <v/>
      </c>
      <c r="AD1930" s="89" t="str">
        <f>IF(Table7[[#This Row],[Segment]]="","",Table7[[#This Row],[Quantity]]*Table7[[#This Row],[Kf]]*(((INDEX(Table4[Velocity (m/s)],MATCH(Table7[[#This Row],[Segment]],Table4[Segment],0)))^2)/2))</f>
        <v/>
      </c>
      <c r="AF1930" s="82" t="str">
        <f>Table4[[#This Row],[Segment]]</f>
        <v/>
      </c>
      <c r="AG1930" s="75"/>
      <c r="AH1930" s="82" t="str">
        <f>IF(Table5[[#This Row],[Segment]]="","",AG1930-Table4[[#This Row],[Total Pressure Drop (kPa)]])</f>
        <v/>
      </c>
    </row>
    <row r="1931" spans="1:34" x14ac:dyDescent="0.25">
      <c r="A1931" s="95" t="str">
        <f>IF('Set Up'!A1928="","",'Set Up'!A1928)</f>
        <v/>
      </c>
      <c r="B1931" s="75" t="s">
        <v>81</v>
      </c>
      <c r="C1931" s="85"/>
      <c r="D1931" s="86" t="str">
        <f>IF(Table4[[#This Row],[Diameter (in)]]="","",(((CONVERT(Table4[[#This Row],[Diameter (in)]],"in","m"))/2)^2)*PI())</f>
        <v/>
      </c>
      <c r="E1931" s="87" t="str">
        <f>IF(Table4[[#This Row],[Area (m2)]]="","",$D$4/Table4[[#This Row],[Area (m2)]])</f>
        <v/>
      </c>
      <c r="F1931" s="85">
        <f t="shared" si="30"/>
        <v>4.6951999999999998</v>
      </c>
      <c r="G1931" s="88" t="str">
        <f>IF(Table4[[#This Row],[Segment]]="","",(CONVERT(Table4[[#This Row],[Diameter (in)]],"in","m")*$B$4*Table4[[#This Row],[Velocity (m/s)]])/$C$4)</f>
        <v/>
      </c>
      <c r="H1931" s="96" t="str">
        <f>IF(Table4[[#This Row],[Segment]]="","",IF(Table4[[#This Row],[Teynold''s Number]]&gt;4000,"TURBULENT","LAMINAR"))</f>
        <v/>
      </c>
      <c r="I1931" s="86" t="str">
        <f>IF(Table4[[#This Row],[Segment]]="","",INDEX(Data!C1928:C1942,MATCH(Table4[Material],Data!B1928:B1942,0)))</f>
        <v/>
      </c>
      <c r="J1931" s="89" t="str">
        <f>IF(Table4[[#This Row],[ε (m)]]="","",Table4[[#This Row],[ε (m)]]/(CONVERT(Table4[[#This Row],[Diameter (in)]],"in","m")))</f>
        <v/>
      </c>
      <c r="K1931" s="96" t="str">
        <f>IF(Table4[[#This Row],[Regime]]="LAMINAR",16/Table4[[#This Row],[Teynold''s Number]],"-")</f>
        <v>-</v>
      </c>
      <c r="L1931" s="86"/>
      <c r="M1931" s="97" t="str">
        <f>IF(Table4[[#This Row],[Regime]]="TURBULENT",(((-4*LOG10(Table4[[#This Row],[ε/D]]/3.7+1.256/(Table4[[#This Row],[Teynold''s Number]]*SQRT(Table4[[#This Row],[f turbulent (guess)]]))))^-1)^2),"")</f>
        <v/>
      </c>
      <c r="N1931" s="91" t="str">
        <f>IF(Table4[[#This Row],[f turbulent]]="","",Table4[[#This Row],[f turbulent (guess)]]-Table4[[#This Row],[f turbulent]])</f>
        <v/>
      </c>
      <c r="O1931" s="87">
        <f>IF(Table4[[#This Row],[Segment]]="",0,IF(C1932="",0,IF(C1932&lt;=Table4[[#This Row],[Diameter (in)]],0,1-(D1931/D1932))))</f>
        <v>0</v>
      </c>
      <c r="P1931" s="92" t="str">
        <f>IF(Table4[[#This Row],[Segment]]="","",IF(C1931&gt;C1932,"",IF(C1932="",0.55,(0.55*(1-D1932/D1931)))))</f>
        <v/>
      </c>
      <c r="Q193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31" s="92" t="str">
        <f>IF(Table4[[#This Row],[Segment]]="","",IF(Table4[[#This Row],[Kexpansion]]="","0",((Table4[[#This Row],[Velocity (m/s)]]^2)/2)*Table4[[#This Row],[Kexpansion]]))</f>
        <v/>
      </c>
      <c r="S1931" s="92" t="str">
        <f>IF(Table4[[#This Row],[Segment]]="","",IF(Table4[[#This Row],[Kcontraction]]="","0",((Table4[[#This Row],[Velocity (m/s)]]^2)/2)*Table4[[#This Row],[Kcontraction]]))</f>
        <v/>
      </c>
      <c r="T1931" s="89" t="str">
        <f>IF(Table4[[#This Row],[Segment]]="","",SUMIF($Y$7:$Y$2000,Table4[[#This Row],[Segment]],$AD$7:$AD$2000))</f>
        <v/>
      </c>
      <c r="U1931" s="95" t="str">
        <f>IF(Table4[[#This Row],[Segment]]="","",Table4[[#This Row],[Hfriction (J/kg)]]+Table4[[#This Row],[Hexpansions (J/kg)]]+Table4[[#This Row],[Hcontractions (J/kg)]]+Table4[[#This Row],[Hf (J/kg)]])</f>
        <v/>
      </c>
      <c r="V1931" s="95" t="str">
        <f>IF(Table4[[#This Row],[Segment]]="","",Table4[[#This Row],[Total Friction Loss (J/kg)]]*Table3[Density (kg/m3)])</f>
        <v/>
      </c>
      <c r="W1931" s="95" t="str">
        <f>IF(Table4[[#This Row],[Segment]]="","",Table4[[#This Row],[Total Pressure Drop (Pa)]]/1000)</f>
        <v/>
      </c>
      <c r="Y1931" s="82" t="str">
        <f>IF('Set Up'!D2154="","",'Set Up'!D2154)</f>
        <v/>
      </c>
      <c r="Z1931" s="82" t="str">
        <f>IF('Set Up'!E2154="","",'Set Up'!E2154)</f>
        <v/>
      </c>
      <c r="AA1931" s="82" t="str">
        <f>IF('Set Up'!F2154="","",'Set Up'!F2154)</f>
        <v/>
      </c>
      <c r="AB1931" s="82" t="str">
        <f>IF('Set Up'!G2154="","",'Set Up'!G2154)</f>
        <v/>
      </c>
      <c r="AC1931" s="82" t="str">
        <f t="array" ref="AC1931">IF(Y1931="","",INDEX(Data!$G$4:$G$51,MATCH(Table7[[#This Row],[Fitting]]&amp;Table7[[#This Row],[Fitting Subtype]],Data!$E$4:$E$51&amp;Data!$F$4:$F$51,0)))</f>
        <v/>
      </c>
      <c r="AD1931" s="89" t="str">
        <f>IF(Table7[[#This Row],[Segment]]="","",Table7[[#This Row],[Quantity]]*Table7[[#This Row],[Kf]]*(((INDEX(Table4[Velocity (m/s)],MATCH(Table7[[#This Row],[Segment]],Table4[Segment],0)))^2)/2))</f>
        <v/>
      </c>
      <c r="AF1931" s="82" t="str">
        <f>Table4[[#This Row],[Segment]]</f>
        <v/>
      </c>
      <c r="AG1931" s="75"/>
      <c r="AH1931" s="82" t="str">
        <f>IF(Table5[[#This Row],[Segment]]="","",AG1931-Table4[[#This Row],[Total Pressure Drop (kPa)]])</f>
        <v/>
      </c>
    </row>
    <row r="1932" spans="1:34" x14ac:dyDescent="0.25">
      <c r="A1932" s="95" t="str">
        <f>IF('Set Up'!A1929="","",'Set Up'!A1929)</f>
        <v/>
      </c>
      <c r="B1932" s="75" t="s">
        <v>81</v>
      </c>
      <c r="C1932" s="85"/>
      <c r="D1932" s="86" t="str">
        <f>IF(Table4[[#This Row],[Diameter (in)]]="","",(((CONVERT(Table4[[#This Row],[Diameter (in)]],"in","m"))/2)^2)*PI())</f>
        <v/>
      </c>
      <c r="E1932" s="87" t="str">
        <f>IF(Table4[[#This Row],[Area (m2)]]="","",$D$4/Table4[[#This Row],[Area (m2)]])</f>
        <v/>
      </c>
      <c r="F1932" s="85">
        <f t="shared" si="30"/>
        <v>4.6951999999999998</v>
      </c>
      <c r="G1932" s="88" t="str">
        <f>IF(Table4[[#This Row],[Segment]]="","",(CONVERT(Table4[[#This Row],[Diameter (in)]],"in","m")*$B$4*Table4[[#This Row],[Velocity (m/s)]])/$C$4)</f>
        <v/>
      </c>
      <c r="H1932" s="96" t="str">
        <f>IF(Table4[[#This Row],[Segment]]="","",IF(Table4[[#This Row],[Teynold''s Number]]&gt;4000,"TURBULENT","LAMINAR"))</f>
        <v/>
      </c>
      <c r="I1932" s="86" t="str">
        <f>IF(Table4[[#This Row],[Segment]]="","",INDEX(Data!C1929:C1943,MATCH(Table4[Material],Data!B1929:B1943,0)))</f>
        <v/>
      </c>
      <c r="J1932" s="89" t="str">
        <f>IF(Table4[[#This Row],[ε (m)]]="","",Table4[[#This Row],[ε (m)]]/(CONVERT(Table4[[#This Row],[Diameter (in)]],"in","m")))</f>
        <v/>
      </c>
      <c r="K1932" s="96" t="str">
        <f>IF(Table4[[#This Row],[Regime]]="LAMINAR",16/Table4[[#This Row],[Teynold''s Number]],"-")</f>
        <v>-</v>
      </c>
      <c r="L1932" s="86"/>
      <c r="M1932" s="97" t="str">
        <f>IF(Table4[[#This Row],[Regime]]="TURBULENT",(((-4*LOG10(Table4[[#This Row],[ε/D]]/3.7+1.256/(Table4[[#This Row],[Teynold''s Number]]*SQRT(Table4[[#This Row],[f turbulent (guess)]]))))^-1)^2),"")</f>
        <v/>
      </c>
      <c r="N1932" s="91" t="str">
        <f>IF(Table4[[#This Row],[f turbulent]]="","",Table4[[#This Row],[f turbulent (guess)]]-Table4[[#This Row],[f turbulent]])</f>
        <v/>
      </c>
      <c r="O1932" s="87">
        <f>IF(Table4[[#This Row],[Segment]]="",0,IF(C1933="",0,IF(C1933&lt;=Table4[[#This Row],[Diameter (in)]],0,1-(D1932/D1933))))</f>
        <v>0</v>
      </c>
      <c r="P1932" s="92" t="str">
        <f>IF(Table4[[#This Row],[Segment]]="","",IF(C1932&gt;C1933,"",IF(C1933="",0.55,(0.55*(1-D1933/D1932)))))</f>
        <v/>
      </c>
      <c r="Q193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32" s="92" t="str">
        <f>IF(Table4[[#This Row],[Segment]]="","",IF(Table4[[#This Row],[Kexpansion]]="","0",((Table4[[#This Row],[Velocity (m/s)]]^2)/2)*Table4[[#This Row],[Kexpansion]]))</f>
        <v/>
      </c>
      <c r="S1932" s="92" t="str">
        <f>IF(Table4[[#This Row],[Segment]]="","",IF(Table4[[#This Row],[Kcontraction]]="","0",((Table4[[#This Row],[Velocity (m/s)]]^2)/2)*Table4[[#This Row],[Kcontraction]]))</f>
        <v/>
      </c>
      <c r="T1932" s="89" t="str">
        <f>IF(Table4[[#This Row],[Segment]]="","",SUMIF($Y$7:$Y$2000,Table4[[#This Row],[Segment]],$AD$7:$AD$2000))</f>
        <v/>
      </c>
      <c r="U1932" s="95" t="str">
        <f>IF(Table4[[#This Row],[Segment]]="","",Table4[[#This Row],[Hfriction (J/kg)]]+Table4[[#This Row],[Hexpansions (J/kg)]]+Table4[[#This Row],[Hcontractions (J/kg)]]+Table4[[#This Row],[Hf (J/kg)]])</f>
        <v/>
      </c>
      <c r="V1932" s="95" t="str">
        <f>IF(Table4[[#This Row],[Segment]]="","",Table4[[#This Row],[Total Friction Loss (J/kg)]]*Table3[Density (kg/m3)])</f>
        <v/>
      </c>
      <c r="W1932" s="95" t="str">
        <f>IF(Table4[[#This Row],[Segment]]="","",Table4[[#This Row],[Total Pressure Drop (Pa)]]/1000)</f>
        <v/>
      </c>
      <c r="Y1932" s="82" t="str">
        <f>IF('Set Up'!D2155="","",'Set Up'!D2155)</f>
        <v/>
      </c>
      <c r="Z1932" s="82" t="str">
        <f>IF('Set Up'!E2155="","",'Set Up'!E2155)</f>
        <v/>
      </c>
      <c r="AA1932" s="82" t="str">
        <f>IF('Set Up'!F2155="","",'Set Up'!F2155)</f>
        <v/>
      </c>
      <c r="AB1932" s="82" t="str">
        <f>IF('Set Up'!G2155="","",'Set Up'!G2155)</f>
        <v/>
      </c>
      <c r="AC1932" s="82" t="str">
        <f t="array" ref="AC1932">IF(Y1932="","",INDEX(Data!$G$4:$G$51,MATCH(Table7[[#This Row],[Fitting]]&amp;Table7[[#This Row],[Fitting Subtype]],Data!$E$4:$E$51&amp;Data!$F$4:$F$51,0)))</f>
        <v/>
      </c>
      <c r="AD1932" s="89" t="str">
        <f>IF(Table7[[#This Row],[Segment]]="","",Table7[[#This Row],[Quantity]]*Table7[[#This Row],[Kf]]*(((INDEX(Table4[Velocity (m/s)],MATCH(Table7[[#This Row],[Segment]],Table4[Segment],0)))^2)/2))</f>
        <v/>
      </c>
      <c r="AF1932" s="82" t="str">
        <f>Table4[[#This Row],[Segment]]</f>
        <v/>
      </c>
      <c r="AG1932" s="75"/>
      <c r="AH1932" s="82" t="str">
        <f>IF(Table5[[#This Row],[Segment]]="","",AG1932-Table4[[#This Row],[Total Pressure Drop (kPa)]])</f>
        <v/>
      </c>
    </row>
    <row r="1933" spans="1:34" x14ac:dyDescent="0.25">
      <c r="A1933" s="95" t="str">
        <f>IF('Set Up'!A1930="","",'Set Up'!A1930)</f>
        <v/>
      </c>
      <c r="B1933" s="75" t="s">
        <v>81</v>
      </c>
      <c r="C1933" s="85"/>
      <c r="D1933" s="86" t="str">
        <f>IF(Table4[[#This Row],[Diameter (in)]]="","",(((CONVERT(Table4[[#This Row],[Diameter (in)]],"in","m"))/2)^2)*PI())</f>
        <v/>
      </c>
      <c r="E1933" s="87" t="str">
        <f>IF(Table4[[#This Row],[Area (m2)]]="","",$D$4/Table4[[#This Row],[Area (m2)]])</f>
        <v/>
      </c>
      <c r="F1933" s="85">
        <f t="shared" si="30"/>
        <v>4.6951999999999998</v>
      </c>
      <c r="G1933" s="88" t="str">
        <f>IF(Table4[[#This Row],[Segment]]="","",(CONVERT(Table4[[#This Row],[Diameter (in)]],"in","m")*$B$4*Table4[[#This Row],[Velocity (m/s)]])/$C$4)</f>
        <v/>
      </c>
      <c r="H1933" s="96" t="str">
        <f>IF(Table4[[#This Row],[Segment]]="","",IF(Table4[[#This Row],[Teynold''s Number]]&gt;4000,"TURBULENT","LAMINAR"))</f>
        <v/>
      </c>
      <c r="I1933" s="86" t="str">
        <f>IF(Table4[[#This Row],[Segment]]="","",INDEX(Data!C1930:C1944,MATCH(Table4[Material],Data!B1930:B1944,0)))</f>
        <v/>
      </c>
      <c r="J1933" s="89" t="str">
        <f>IF(Table4[[#This Row],[ε (m)]]="","",Table4[[#This Row],[ε (m)]]/(CONVERT(Table4[[#This Row],[Diameter (in)]],"in","m")))</f>
        <v/>
      </c>
      <c r="K1933" s="96" t="str">
        <f>IF(Table4[[#This Row],[Regime]]="LAMINAR",16/Table4[[#This Row],[Teynold''s Number]],"-")</f>
        <v>-</v>
      </c>
      <c r="L1933" s="86"/>
      <c r="M1933" s="97" t="str">
        <f>IF(Table4[[#This Row],[Regime]]="TURBULENT",(((-4*LOG10(Table4[[#This Row],[ε/D]]/3.7+1.256/(Table4[[#This Row],[Teynold''s Number]]*SQRT(Table4[[#This Row],[f turbulent (guess)]]))))^-1)^2),"")</f>
        <v/>
      </c>
      <c r="N1933" s="91" t="str">
        <f>IF(Table4[[#This Row],[f turbulent]]="","",Table4[[#This Row],[f turbulent (guess)]]-Table4[[#This Row],[f turbulent]])</f>
        <v/>
      </c>
      <c r="O1933" s="87">
        <f>IF(Table4[[#This Row],[Segment]]="",0,IF(C1934="",0,IF(C1934&lt;=Table4[[#This Row],[Diameter (in)]],0,1-(D1933/D1934))))</f>
        <v>0</v>
      </c>
      <c r="P1933" s="92" t="str">
        <f>IF(Table4[[#This Row],[Segment]]="","",IF(C1933&gt;C1934,"",IF(C1934="",0.55,(0.55*(1-D1934/D1933)))))</f>
        <v/>
      </c>
      <c r="Q193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33" s="92" t="str">
        <f>IF(Table4[[#This Row],[Segment]]="","",IF(Table4[[#This Row],[Kexpansion]]="","0",((Table4[[#This Row],[Velocity (m/s)]]^2)/2)*Table4[[#This Row],[Kexpansion]]))</f>
        <v/>
      </c>
      <c r="S1933" s="92" t="str">
        <f>IF(Table4[[#This Row],[Segment]]="","",IF(Table4[[#This Row],[Kcontraction]]="","0",((Table4[[#This Row],[Velocity (m/s)]]^2)/2)*Table4[[#This Row],[Kcontraction]]))</f>
        <v/>
      </c>
      <c r="T1933" s="89" t="str">
        <f>IF(Table4[[#This Row],[Segment]]="","",SUMIF($Y$7:$Y$2000,Table4[[#This Row],[Segment]],$AD$7:$AD$2000))</f>
        <v/>
      </c>
      <c r="U1933" s="95" t="str">
        <f>IF(Table4[[#This Row],[Segment]]="","",Table4[[#This Row],[Hfriction (J/kg)]]+Table4[[#This Row],[Hexpansions (J/kg)]]+Table4[[#This Row],[Hcontractions (J/kg)]]+Table4[[#This Row],[Hf (J/kg)]])</f>
        <v/>
      </c>
      <c r="V1933" s="95" t="str">
        <f>IF(Table4[[#This Row],[Segment]]="","",Table4[[#This Row],[Total Friction Loss (J/kg)]]*Table3[Density (kg/m3)])</f>
        <v/>
      </c>
      <c r="W1933" s="95" t="str">
        <f>IF(Table4[[#This Row],[Segment]]="","",Table4[[#This Row],[Total Pressure Drop (Pa)]]/1000)</f>
        <v/>
      </c>
      <c r="Y1933" s="82" t="str">
        <f>IF('Set Up'!D2156="","",'Set Up'!D2156)</f>
        <v/>
      </c>
      <c r="Z1933" s="82" t="str">
        <f>IF('Set Up'!E2156="","",'Set Up'!E2156)</f>
        <v/>
      </c>
      <c r="AA1933" s="82" t="str">
        <f>IF('Set Up'!F2156="","",'Set Up'!F2156)</f>
        <v/>
      </c>
      <c r="AB1933" s="82" t="str">
        <f>IF('Set Up'!G2156="","",'Set Up'!G2156)</f>
        <v/>
      </c>
      <c r="AC1933" s="82" t="str">
        <f t="array" ref="AC1933">IF(Y1933="","",INDEX(Data!$G$4:$G$51,MATCH(Table7[[#This Row],[Fitting]]&amp;Table7[[#This Row],[Fitting Subtype]],Data!$E$4:$E$51&amp;Data!$F$4:$F$51,0)))</f>
        <v/>
      </c>
      <c r="AD1933" s="89" t="str">
        <f>IF(Table7[[#This Row],[Segment]]="","",Table7[[#This Row],[Quantity]]*Table7[[#This Row],[Kf]]*(((INDEX(Table4[Velocity (m/s)],MATCH(Table7[[#This Row],[Segment]],Table4[Segment],0)))^2)/2))</f>
        <v/>
      </c>
      <c r="AF1933" s="82" t="str">
        <f>Table4[[#This Row],[Segment]]</f>
        <v/>
      </c>
      <c r="AG1933" s="75"/>
      <c r="AH1933" s="82" t="str">
        <f>IF(Table5[[#This Row],[Segment]]="","",AG1933-Table4[[#This Row],[Total Pressure Drop (kPa)]])</f>
        <v/>
      </c>
    </row>
    <row r="1934" spans="1:34" x14ac:dyDescent="0.25">
      <c r="A1934" s="95" t="str">
        <f>IF('Set Up'!A1931="","",'Set Up'!A1931)</f>
        <v/>
      </c>
      <c r="B1934" s="75" t="s">
        <v>81</v>
      </c>
      <c r="C1934" s="85"/>
      <c r="D1934" s="86" t="str">
        <f>IF(Table4[[#This Row],[Diameter (in)]]="","",(((CONVERT(Table4[[#This Row],[Diameter (in)]],"in","m"))/2)^2)*PI())</f>
        <v/>
      </c>
      <c r="E1934" s="87" t="str">
        <f>IF(Table4[[#This Row],[Area (m2)]]="","",$D$4/Table4[[#This Row],[Area (m2)]])</f>
        <v/>
      </c>
      <c r="F1934" s="85">
        <f t="shared" si="30"/>
        <v>4.6951999999999998</v>
      </c>
      <c r="G1934" s="88" t="str">
        <f>IF(Table4[[#This Row],[Segment]]="","",(CONVERT(Table4[[#This Row],[Diameter (in)]],"in","m")*$B$4*Table4[[#This Row],[Velocity (m/s)]])/$C$4)</f>
        <v/>
      </c>
      <c r="H1934" s="96" t="str">
        <f>IF(Table4[[#This Row],[Segment]]="","",IF(Table4[[#This Row],[Teynold''s Number]]&gt;4000,"TURBULENT","LAMINAR"))</f>
        <v/>
      </c>
      <c r="I1934" s="86" t="str">
        <f>IF(Table4[[#This Row],[Segment]]="","",INDEX(Data!C1931:C1945,MATCH(Table4[Material],Data!B1931:B1945,0)))</f>
        <v/>
      </c>
      <c r="J1934" s="89" t="str">
        <f>IF(Table4[[#This Row],[ε (m)]]="","",Table4[[#This Row],[ε (m)]]/(CONVERT(Table4[[#This Row],[Diameter (in)]],"in","m")))</f>
        <v/>
      </c>
      <c r="K1934" s="96" t="str">
        <f>IF(Table4[[#This Row],[Regime]]="LAMINAR",16/Table4[[#This Row],[Teynold''s Number]],"-")</f>
        <v>-</v>
      </c>
      <c r="L1934" s="86"/>
      <c r="M1934" s="97" t="str">
        <f>IF(Table4[[#This Row],[Regime]]="TURBULENT",(((-4*LOG10(Table4[[#This Row],[ε/D]]/3.7+1.256/(Table4[[#This Row],[Teynold''s Number]]*SQRT(Table4[[#This Row],[f turbulent (guess)]]))))^-1)^2),"")</f>
        <v/>
      </c>
      <c r="N1934" s="91" t="str">
        <f>IF(Table4[[#This Row],[f turbulent]]="","",Table4[[#This Row],[f turbulent (guess)]]-Table4[[#This Row],[f turbulent]])</f>
        <v/>
      </c>
      <c r="O1934" s="87">
        <f>IF(Table4[[#This Row],[Segment]]="",0,IF(C1935="",0,IF(C1935&lt;=Table4[[#This Row],[Diameter (in)]],0,1-(D1934/D1935))))</f>
        <v>0</v>
      </c>
      <c r="P1934" s="92" t="str">
        <f>IF(Table4[[#This Row],[Segment]]="","",IF(C1934&gt;C1935,"",IF(C1935="",0.55,(0.55*(1-D1935/D1934)))))</f>
        <v/>
      </c>
      <c r="Q193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34" s="92" t="str">
        <f>IF(Table4[[#This Row],[Segment]]="","",IF(Table4[[#This Row],[Kexpansion]]="","0",((Table4[[#This Row],[Velocity (m/s)]]^2)/2)*Table4[[#This Row],[Kexpansion]]))</f>
        <v/>
      </c>
      <c r="S1934" s="92" t="str">
        <f>IF(Table4[[#This Row],[Segment]]="","",IF(Table4[[#This Row],[Kcontraction]]="","0",((Table4[[#This Row],[Velocity (m/s)]]^2)/2)*Table4[[#This Row],[Kcontraction]]))</f>
        <v/>
      </c>
      <c r="T1934" s="89" t="str">
        <f>IF(Table4[[#This Row],[Segment]]="","",SUMIF($Y$7:$Y$2000,Table4[[#This Row],[Segment]],$AD$7:$AD$2000))</f>
        <v/>
      </c>
      <c r="U1934" s="95" t="str">
        <f>IF(Table4[[#This Row],[Segment]]="","",Table4[[#This Row],[Hfriction (J/kg)]]+Table4[[#This Row],[Hexpansions (J/kg)]]+Table4[[#This Row],[Hcontractions (J/kg)]]+Table4[[#This Row],[Hf (J/kg)]])</f>
        <v/>
      </c>
      <c r="V1934" s="95" t="str">
        <f>IF(Table4[[#This Row],[Segment]]="","",Table4[[#This Row],[Total Friction Loss (J/kg)]]*Table3[Density (kg/m3)])</f>
        <v/>
      </c>
      <c r="W1934" s="95" t="str">
        <f>IF(Table4[[#This Row],[Segment]]="","",Table4[[#This Row],[Total Pressure Drop (Pa)]]/1000)</f>
        <v/>
      </c>
      <c r="Y1934" s="82" t="str">
        <f>IF('Set Up'!D2157="","",'Set Up'!D2157)</f>
        <v/>
      </c>
      <c r="Z1934" s="82" t="str">
        <f>IF('Set Up'!E2157="","",'Set Up'!E2157)</f>
        <v/>
      </c>
      <c r="AA1934" s="82" t="str">
        <f>IF('Set Up'!F2157="","",'Set Up'!F2157)</f>
        <v/>
      </c>
      <c r="AB1934" s="82" t="str">
        <f>IF('Set Up'!G2157="","",'Set Up'!G2157)</f>
        <v/>
      </c>
      <c r="AC1934" s="82" t="str">
        <f t="array" ref="AC1934">IF(Y1934="","",INDEX(Data!$G$4:$G$51,MATCH(Table7[[#This Row],[Fitting]]&amp;Table7[[#This Row],[Fitting Subtype]],Data!$E$4:$E$51&amp;Data!$F$4:$F$51,0)))</f>
        <v/>
      </c>
      <c r="AD1934" s="89" t="str">
        <f>IF(Table7[[#This Row],[Segment]]="","",Table7[[#This Row],[Quantity]]*Table7[[#This Row],[Kf]]*(((INDEX(Table4[Velocity (m/s)],MATCH(Table7[[#This Row],[Segment]],Table4[Segment],0)))^2)/2))</f>
        <v/>
      </c>
      <c r="AF1934" s="82" t="str">
        <f>Table4[[#This Row],[Segment]]</f>
        <v/>
      </c>
      <c r="AG1934" s="75"/>
      <c r="AH1934" s="82" t="str">
        <f>IF(Table5[[#This Row],[Segment]]="","",AG1934-Table4[[#This Row],[Total Pressure Drop (kPa)]])</f>
        <v/>
      </c>
    </row>
    <row r="1935" spans="1:34" x14ac:dyDescent="0.25">
      <c r="A1935" s="95" t="str">
        <f>IF('Set Up'!A1932="","",'Set Up'!A1932)</f>
        <v/>
      </c>
      <c r="B1935" s="75" t="s">
        <v>81</v>
      </c>
      <c r="C1935" s="85"/>
      <c r="D1935" s="86" t="str">
        <f>IF(Table4[[#This Row],[Diameter (in)]]="","",(((CONVERT(Table4[[#This Row],[Diameter (in)]],"in","m"))/2)^2)*PI())</f>
        <v/>
      </c>
      <c r="E1935" s="87" t="str">
        <f>IF(Table4[[#This Row],[Area (m2)]]="","",$D$4/Table4[[#This Row],[Area (m2)]])</f>
        <v/>
      </c>
      <c r="F1935" s="85">
        <f t="shared" si="30"/>
        <v>4.6951999999999998</v>
      </c>
      <c r="G1935" s="88" t="str">
        <f>IF(Table4[[#This Row],[Segment]]="","",(CONVERT(Table4[[#This Row],[Diameter (in)]],"in","m")*$B$4*Table4[[#This Row],[Velocity (m/s)]])/$C$4)</f>
        <v/>
      </c>
      <c r="H1935" s="96" t="str">
        <f>IF(Table4[[#This Row],[Segment]]="","",IF(Table4[[#This Row],[Teynold''s Number]]&gt;4000,"TURBULENT","LAMINAR"))</f>
        <v/>
      </c>
      <c r="I1935" s="86" t="str">
        <f>IF(Table4[[#This Row],[Segment]]="","",INDEX(Data!C1932:C1946,MATCH(Table4[Material],Data!B1932:B1946,0)))</f>
        <v/>
      </c>
      <c r="J1935" s="89" t="str">
        <f>IF(Table4[[#This Row],[ε (m)]]="","",Table4[[#This Row],[ε (m)]]/(CONVERT(Table4[[#This Row],[Diameter (in)]],"in","m")))</f>
        <v/>
      </c>
      <c r="K1935" s="96" t="str">
        <f>IF(Table4[[#This Row],[Regime]]="LAMINAR",16/Table4[[#This Row],[Teynold''s Number]],"-")</f>
        <v>-</v>
      </c>
      <c r="L1935" s="86"/>
      <c r="M1935" s="97" t="str">
        <f>IF(Table4[[#This Row],[Regime]]="TURBULENT",(((-4*LOG10(Table4[[#This Row],[ε/D]]/3.7+1.256/(Table4[[#This Row],[Teynold''s Number]]*SQRT(Table4[[#This Row],[f turbulent (guess)]]))))^-1)^2),"")</f>
        <v/>
      </c>
      <c r="N1935" s="91" t="str">
        <f>IF(Table4[[#This Row],[f turbulent]]="","",Table4[[#This Row],[f turbulent (guess)]]-Table4[[#This Row],[f turbulent]])</f>
        <v/>
      </c>
      <c r="O1935" s="87">
        <f>IF(Table4[[#This Row],[Segment]]="",0,IF(C1936="",0,IF(C1936&lt;=Table4[[#This Row],[Diameter (in)]],0,1-(D1935/D1936))))</f>
        <v>0</v>
      </c>
      <c r="P1935" s="92" t="str">
        <f>IF(Table4[[#This Row],[Segment]]="","",IF(C1935&gt;C1936,"",IF(C1936="",0.55,(0.55*(1-D1936/D1935)))))</f>
        <v/>
      </c>
      <c r="Q193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35" s="92" t="str">
        <f>IF(Table4[[#This Row],[Segment]]="","",IF(Table4[[#This Row],[Kexpansion]]="","0",((Table4[[#This Row],[Velocity (m/s)]]^2)/2)*Table4[[#This Row],[Kexpansion]]))</f>
        <v/>
      </c>
      <c r="S1935" s="92" t="str">
        <f>IF(Table4[[#This Row],[Segment]]="","",IF(Table4[[#This Row],[Kcontraction]]="","0",((Table4[[#This Row],[Velocity (m/s)]]^2)/2)*Table4[[#This Row],[Kcontraction]]))</f>
        <v/>
      </c>
      <c r="T1935" s="89" t="str">
        <f>IF(Table4[[#This Row],[Segment]]="","",SUMIF($Y$7:$Y$2000,Table4[[#This Row],[Segment]],$AD$7:$AD$2000))</f>
        <v/>
      </c>
      <c r="U1935" s="95" t="str">
        <f>IF(Table4[[#This Row],[Segment]]="","",Table4[[#This Row],[Hfriction (J/kg)]]+Table4[[#This Row],[Hexpansions (J/kg)]]+Table4[[#This Row],[Hcontractions (J/kg)]]+Table4[[#This Row],[Hf (J/kg)]])</f>
        <v/>
      </c>
      <c r="V1935" s="95" t="str">
        <f>IF(Table4[[#This Row],[Segment]]="","",Table4[[#This Row],[Total Friction Loss (J/kg)]]*Table3[Density (kg/m3)])</f>
        <v/>
      </c>
      <c r="W1935" s="95" t="str">
        <f>IF(Table4[[#This Row],[Segment]]="","",Table4[[#This Row],[Total Pressure Drop (Pa)]]/1000)</f>
        <v/>
      </c>
      <c r="Y1935" s="82" t="str">
        <f>IF('Set Up'!D2158="","",'Set Up'!D2158)</f>
        <v/>
      </c>
      <c r="Z1935" s="82" t="str">
        <f>IF('Set Up'!E2158="","",'Set Up'!E2158)</f>
        <v/>
      </c>
      <c r="AA1935" s="82" t="str">
        <f>IF('Set Up'!F2158="","",'Set Up'!F2158)</f>
        <v/>
      </c>
      <c r="AB1935" s="82" t="str">
        <f>IF('Set Up'!G2158="","",'Set Up'!G2158)</f>
        <v/>
      </c>
      <c r="AC1935" s="82" t="str">
        <f t="array" ref="AC1935">IF(Y1935="","",INDEX(Data!$G$4:$G$51,MATCH(Table7[[#This Row],[Fitting]]&amp;Table7[[#This Row],[Fitting Subtype]],Data!$E$4:$E$51&amp;Data!$F$4:$F$51,0)))</f>
        <v/>
      </c>
      <c r="AD1935" s="89" t="str">
        <f>IF(Table7[[#This Row],[Segment]]="","",Table7[[#This Row],[Quantity]]*Table7[[#This Row],[Kf]]*(((INDEX(Table4[Velocity (m/s)],MATCH(Table7[[#This Row],[Segment]],Table4[Segment],0)))^2)/2))</f>
        <v/>
      </c>
      <c r="AF1935" s="82" t="str">
        <f>Table4[[#This Row],[Segment]]</f>
        <v/>
      </c>
      <c r="AG1935" s="75"/>
      <c r="AH1935" s="82" t="str">
        <f>IF(Table5[[#This Row],[Segment]]="","",AG1935-Table4[[#This Row],[Total Pressure Drop (kPa)]])</f>
        <v/>
      </c>
    </row>
    <row r="1936" spans="1:34" x14ac:dyDescent="0.25">
      <c r="A1936" s="95" t="str">
        <f>IF('Set Up'!A1933="","",'Set Up'!A1933)</f>
        <v/>
      </c>
      <c r="B1936" s="75" t="s">
        <v>81</v>
      </c>
      <c r="C1936" s="85"/>
      <c r="D1936" s="86" t="str">
        <f>IF(Table4[[#This Row],[Diameter (in)]]="","",(((CONVERT(Table4[[#This Row],[Diameter (in)]],"in","m"))/2)^2)*PI())</f>
        <v/>
      </c>
      <c r="E1936" s="87" t="str">
        <f>IF(Table4[[#This Row],[Area (m2)]]="","",$D$4/Table4[[#This Row],[Area (m2)]])</f>
        <v/>
      </c>
      <c r="F1936" s="85">
        <f t="shared" si="30"/>
        <v>4.6951999999999998</v>
      </c>
      <c r="G1936" s="88" t="str">
        <f>IF(Table4[[#This Row],[Segment]]="","",(CONVERT(Table4[[#This Row],[Diameter (in)]],"in","m")*$B$4*Table4[[#This Row],[Velocity (m/s)]])/$C$4)</f>
        <v/>
      </c>
      <c r="H1936" s="96" t="str">
        <f>IF(Table4[[#This Row],[Segment]]="","",IF(Table4[[#This Row],[Teynold''s Number]]&gt;4000,"TURBULENT","LAMINAR"))</f>
        <v/>
      </c>
      <c r="I1936" s="86" t="str">
        <f>IF(Table4[[#This Row],[Segment]]="","",INDEX(Data!C1933:C1947,MATCH(Table4[Material],Data!B1933:B1947,0)))</f>
        <v/>
      </c>
      <c r="J1936" s="89" t="str">
        <f>IF(Table4[[#This Row],[ε (m)]]="","",Table4[[#This Row],[ε (m)]]/(CONVERT(Table4[[#This Row],[Diameter (in)]],"in","m")))</f>
        <v/>
      </c>
      <c r="K1936" s="96" t="str">
        <f>IF(Table4[[#This Row],[Regime]]="LAMINAR",16/Table4[[#This Row],[Teynold''s Number]],"-")</f>
        <v>-</v>
      </c>
      <c r="L1936" s="86"/>
      <c r="M1936" s="97" t="str">
        <f>IF(Table4[[#This Row],[Regime]]="TURBULENT",(((-4*LOG10(Table4[[#This Row],[ε/D]]/3.7+1.256/(Table4[[#This Row],[Teynold''s Number]]*SQRT(Table4[[#This Row],[f turbulent (guess)]]))))^-1)^2),"")</f>
        <v/>
      </c>
      <c r="N1936" s="91" t="str">
        <f>IF(Table4[[#This Row],[f turbulent]]="","",Table4[[#This Row],[f turbulent (guess)]]-Table4[[#This Row],[f turbulent]])</f>
        <v/>
      </c>
      <c r="O1936" s="87">
        <f>IF(Table4[[#This Row],[Segment]]="",0,IF(C1937="",0,IF(C1937&lt;=Table4[[#This Row],[Diameter (in)]],0,1-(D1936/D1937))))</f>
        <v>0</v>
      </c>
      <c r="P1936" s="92" t="str">
        <f>IF(Table4[[#This Row],[Segment]]="","",IF(C1936&gt;C1937,"",IF(C1937="",0.55,(0.55*(1-D1937/D1936)))))</f>
        <v/>
      </c>
      <c r="Q193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36" s="92" t="str">
        <f>IF(Table4[[#This Row],[Segment]]="","",IF(Table4[[#This Row],[Kexpansion]]="","0",((Table4[[#This Row],[Velocity (m/s)]]^2)/2)*Table4[[#This Row],[Kexpansion]]))</f>
        <v/>
      </c>
      <c r="S1936" s="92" t="str">
        <f>IF(Table4[[#This Row],[Segment]]="","",IF(Table4[[#This Row],[Kcontraction]]="","0",((Table4[[#This Row],[Velocity (m/s)]]^2)/2)*Table4[[#This Row],[Kcontraction]]))</f>
        <v/>
      </c>
      <c r="T1936" s="89" t="str">
        <f>IF(Table4[[#This Row],[Segment]]="","",SUMIF($Y$7:$Y$2000,Table4[[#This Row],[Segment]],$AD$7:$AD$2000))</f>
        <v/>
      </c>
      <c r="U1936" s="95" t="str">
        <f>IF(Table4[[#This Row],[Segment]]="","",Table4[[#This Row],[Hfriction (J/kg)]]+Table4[[#This Row],[Hexpansions (J/kg)]]+Table4[[#This Row],[Hcontractions (J/kg)]]+Table4[[#This Row],[Hf (J/kg)]])</f>
        <v/>
      </c>
      <c r="V1936" s="95" t="str">
        <f>IF(Table4[[#This Row],[Segment]]="","",Table4[[#This Row],[Total Friction Loss (J/kg)]]*Table3[Density (kg/m3)])</f>
        <v/>
      </c>
      <c r="W1936" s="95" t="str">
        <f>IF(Table4[[#This Row],[Segment]]="","",Table4[[#This Row],[Total Pressure Drop (Pa)]]/1000)</f>
        <v/>
      </c>
      <c r="Y1936" s="82" t="str">
        <f>IF('Set Up'!D2159="","",'Set Up'!D2159)</f>
        <v/>
      </c>
      <c r="Z1936" s="82" t="str">
        <f>IF('Set Up'!E2159="","",'Set Up'!E2159)</f>
        <v/>
      </c>
      <c r="AA1936" s="82" t="str">
        <f>IF('Set Up'!F2159="","",'Set Up'!F2159)</f>
        <v/>
      </c>
      <c r="AB1936" s="82" t="str">
        <f>IF('Set Up'!G2159="","",'Set Up'!G2159)</f>
        <v/>
      </c>
      <c r="AC1936" s="82" t="str">
        <f t="array" ref="AC1936">IF(Y1936="","",INDEX(Data!$G$4:$G$51,MATCH(Table7[[#This Row],[Fitting]]&amp;Table7[[#This Row],[Fitting Subtype]],Data!$E$4:$E$51&amp;Data!$F$4:$F$51,0)))</f>
        <v/>
      </c>
      <c r="AD1936" s="89" t="str">
        <f>IF(Table7[[#This Row],[Segment]]="","",Table7[[#This Row],[Quantity]]*Table7[[#This Row],[Kf]]*(((INDEX(Table4[Velocity (m/s)],MATCH(Table7[[#This Row],[Segment]],Table4[Segment],0)))^2)/2))</f>
        <v/>
      </c>
      <c r="AF1936" s="82" t="str">
        <f>Table4[[#This Row],[Segment]]</f>
        <v/>
      </c>
      <c r="AG1936" s="75"/>
      <c r="AH1936" s="82" t="str">
        <f>IF(Table5[[#This Row],[Segment]]="","",AG1936-Table4[[#This Row],[Total Pressure Drop (kPa)]])</f>
        <v/>
      </c>
    </row>
    <row r="1937" spans="1:34" x14ac:dyDescent="0.25">
      <c r="A1937" s="95" t="str">
        <f>IF('Set Up'!A1934="","",'Set Up'!A1934)</f>
        <v/>
      </c>
      <c r="B1937" s="75" t="s">
        <v>81</v>
      </c>
      <c r="C1937" s="85"/>
      <c r="D1937" s="86" t="str">
        <f>IF(Table4[[#This Row],[Diameter (in)]]="","",(((CONVERT(Table4[[#This Row],[Diameter (in)]],"in","m"))/2)^2)*PI())</f>
        <v/>
      </c>
      <c r="E1937" s="87" t="str">
        <f>IF(Table4[[#This Row],[Area (m2)]]="","",$D$4/Table4[[#This Row],[Area (m2)]])</f>
        <v/>
      </c>
      <c r="F1937" s="85">
        <f t="shared" si="30"/>
        <v>4.6951999999999998</v>
      </c>
      <c r="G1937" s="88" t="str">
        <f>IF(Table4[[#This Row],[Segment]]="","",(CONVERT(Table4[[#This Row],[Diameter (in)]],"in","m")*$B$4*Table4[[#This Row],[Velocity (m/s)]])/$C$4)</f>
        <v/>
      </c>
      <c r="H1937" s="96" t="str">
        <f>IF(Table4[[#This Row],[Segment]]="","",IF(Table4[[#This Row],[Teynold''s Number]]&gt;4000,"TURBULENT","LAMINAR"))</f>
        <v/>
      </c>
      <c r="I1937" s="86" t="str">
        <f>IF(Table4[[#This Row],[Segment]]="","",INDEX(Data!C1934:C1948,MATCH(Table4[Material],Data!B1934:B1948,0)))</f>
        <v/>
      </c>
      <c r="J1937" s="89" t="str">
        <f>IF(Table4[[#This Row],[ε (m)]]="","",Table4[[#This Row],[ε (m)]]/(CONVERT(Table4[[#This Row],[Diameter (in)]],"in","m")))</f>
        <v/>
      </c>
      <c r="K1937" s="96" t="str">
        <f>IF(Table4[[#This Row],[Regime]]="LAMINAR",16/Table4[[#This Row],[Teynold''s Number]],"-")</f>
        <v>-</v>
      </c>
      <c r="L1937" s="86"/>
      <c r="M1937" s="97" t="str">
        <f>IF(Table4[[#This Row],[Regime]]="TURBULENT",(((-4*LOG10(Table4[[#This Row],[ε/D]]/3.7+1.256/(Table4[[#This Row],[Teynold''s Number]]*SQRT(Table4[[#This Row],[f turbulent (guess)]]))))^-1)^2),"")</f>
        <v/>
      </c>
      <c r="N1937" s="91" t="str">
        <f>IF(Table4[[#This Row],[f turbulent]]="","",Table4[[#This Row],[f turbulent (guess)]]-Table4[[#This Row],[f turbulent]])</f>
        <v/>
      </c>
      <c r="O1937" s="87">
        <f>IF(Table4[[#This Row],[Segment]]="",0,IF(C1938="",0,IF(C1938&lt;=Table4[[#This Row],[Diameter (in)]],0,1-(D1937/D1938))))</f>
        <v>0</v>
      </c>
      <c r="P1937" s="92" t="str">
        <f>IF(Table4[[#This Row],[Segment]]="","",IF(C1937&gt;C1938,"",IF(C1938="",0.55,(0.55*(1-D1938/D1937)))))</f>
        <v/>
      </c>
      <c r="Q193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37" s="92" t="str">
        <f>IF(Table4[[#This Row],[Segment]]="","",IF(Table4[[#This Row],[Kexpansion]]="","0",((Table4[[#This Row],[Velocity (m/s)]]^2)/2)*Table4[[#This Row],[Kexpansion]]))</f>
        <v/>
      </c>
      <c r="S1937" s="92" t="str">
        <f>IF(Table4[[#This Row],[Segment]]="","",IF(Table4[[#This Row],[Kcontraction]]="","0",((Table4[[#This Row],[Velocity (m/s)]]^2)/2)*Table4[[#This Row],[Kcontraction]]))</f>
        <v/>
      </c>
      <c r="T1937" s="89" t="str">
        <f>IF(Table4[[#This Row],[Segment]]="","",SUMIF($Y$7:$Y$2000,Table4[[#This Row],[Segment]],$AD$7:$AD$2000))</f>
        <v/>
      </c>
      <c r="U1937" s="95" t="str">
        <f>IF(Table4[[#This Row],[Segment]]="","",Table4[[#This Row],[Hfriction (J/kg)]]+Table4[[#This Row],[Hexpansions (J/kg)]]+Table4[[#This Row],[Hcontractions (J/kg)]]+Table4[[#This Row],[Hf (J/kg)]])</f>
        <v/>
      </c>
      <c r="V1937" s="95" t="str">
        <f>IF(Table4[[#This Row],[Segment]]="","",Table4[[#This Row],[Total Friction Loss (J/kg)]]*Table3[Density (kg/m3)])</f>
        <v/>
      </c>
      <c r="W1937" s="95" t="str">
        <f>IF(Table4[[#This Row],[Segment]]="","",Table4[[#This Row],[Total Pressure Drop (Pa)]]/1000)</f>
        <v/>
      </c>
      <c r="Y1937" s="82" t="str">
        <f>IF('Set Up'!D2160="","",'Set Up'!D2160)</f>
        <v/>
      </c>
      <c r="Z1937" s="82" t="str">
        <f>IF('Set Up'!E2160="","",'Set Up'!E2160)</f>
        <v/>
      </c>
      <c r="AA1937" s="82" t="str">
        <f>IF('Set Up'!F2160="","",'Set Up'!F2160)</f>
        <v/>
      </c>
      <c r="AB1937" s="82" t="str">
        <f>IF('Set Up'!G2160="","",'Set Up'!G2160)</f>
        <v/>
      </c>
      <c r="AC1937" s="82" t="str">
        <f t="array" ref="AC1937">IF(Y1937="","",INDEX(Data!$G$4:$G$51,MATCH(Table7[[#This Row],[Fitting]]&amp;Table7[[#This Row],[Fitting Subtype]],Data!$E$4:$E$51&amp;Data!$F$4:$F$51,0)))</f>
        <v/>
      </c>
      <c r="AD1937" s="89" t="str">
        <f>IF(Table7[[#This Row],[Segment]]="","",Table7[[#This Row],[Quantity]]*Table7[[#This Row],[Kf]]*(((INDEX(Table4[Velocity (m/s)],MATCH(Table7[[#This Row],[Segment]],Table4[Segment],0)))^2)/2))</f>
        <v/>
      </c>
      <c r="AF1937" s="82" t="str">
        <f>Table4[[#This Row],[Segment]]</f>
        <v/>
      </c>
      <c r="AG1937" s="75"/>
      <c r="AH1937" s="82" t="str">
        <f>IF(Table5[[#This Row],[Segment]]="","",AG1937-Table4[[#This Row],[Total Pressure Drop (kPa)]])</f>
        <v/>
      </c>
    </row>
    <row r="1938" spans="1:34" x14ac:dyDescent="0.25">
      <c r="A1938" s="95" t="str">
        <f>IF('Set Up'!A1935="","",'Set Up'!A1935)</f>
        <v/>
      </c>
      <c r="B1938" s="75" t="s">
        <v>81</v>
      </c>
      <c r="C1938" s="85"/>
      <c r="D1938" s="86" t="str">
        <f>IF(Table4[[#This Row],[Diameter (in)]]="","",(((CONVERT(Table4[[#This Row],[Diameter (in)]],"in","m"))/2)^2)*PI())</f>
        <v/>
      </c>
      <c r="E1938" s="87" t="str">
        <f>IF(Table4[[#This Row],[Area (m2)]]="","",$D$4/Table4[[#This Row],[Area (m2)]])</f>
        <v/>
      </c>
      <c r="F1938" s="85">
        <f t="shared" si="30"/>
        <v>4.6951999999999998</v>
      </c>
      <c r="G1938" s="88" t="str">
        <f>IF(Table4[[#This Row],[Segment]]="","",(CONVERT(Table4[[#This Row],[Diameter (in)]],"in","m")*$B$4*Table4[[#This Row],[Velocity (m/s)]])/$C$4)</f>
        <v/>
      </c>
      <c r="H1938" s="96" t="str">
        <f>IF(Table4[[#This Row],[Segment]]="","",IF(Table4[[#This Row],[Teynold''s Number]]&gt;4000,"TURBULENT","LAMINAR"))</f>
        <v/>
      </c>
      <c r="I1938" s="86" t="str">
        <f>IF(Table4[[#This Row],[Segment]]="","",INDEX(Data!C1935:C1949,MATCH(Table4[Material],Data!B1935:B1949,0)))</f>
        <v/>
      </c>
      <c r="J1938" s="89" t="str">
        <f>IF(Table4[[#This Row],[ε (m)]]="","",Table4[[#This Row],[ε (m)]]/(CONVERT(Table4[[#This Row],[Diameter (in)]],"in","m")))</f>
        <v/>
      </c>
      <c r="K1938" s="96" t="str">
        <f>IF(Table4[[#This Row],[Regime]]="LAMINAR",16/Table4[[#This Row],[Teynold''s Number]],"-")</f>
        <v>-</v>
      </c>
      <c r="L1938" s="86"/>
      <c r="M1938" s="97" t="str">
        <f>IF(Table4[[#This Row],[Regime]]="TURBULENT",(((-4*LOG10(Table4[[#This Row],[ε/D]]/3.7+1.256/(Table4[[#This Row],[Teynold''s Number]]*SQRT(Table4[[#This Row],[f turbulent (guess)]]))))^-1)^2),"")</f>
        <v/>
      </c>
      <c r="N1938" s="91" t="str">
        <f>IF(Table4[[#This Row],[f turbulent]]="","",Table4[[#This Row],[f turbulent (guess)]]-Table4[[#This Row],[f turbulent]])</f>
        <v/>
      </c>
      <c r="O1938" s="87">
        <f>IF(Table4[[#This Row],[Segment]]="",0,IF(C1939="",0,IF(C1939&lt;=Table4[[#This Row],[Diameter (in)]],0,1-(D1938/D1939))))</f>
        <v>0</v>
      </c>
      <c r="P1938" s="92" t="str">
        <f>IF(Table4[[#This Row],[Segment]]="","",IF(C1938&gt;C1939,"",IF(C1939="",0.55,(0.55*(1-D1939/D1938)))))</f>
        <v/>
      </c>
      <c r="Q193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38" s="92" t="str">
        <f>IF(Table4[[#This Row],[Segment]]="","",IF(Table4[[#This Row],[Kexpansion]]="","0",((Table4[[#This Row],[Velocity (m/s)]]^2)/2)*Table4[[#This Row],[Kexpansion]]))</f>
        <v/>
      </c>
      <c r="S1938" s="92" t="str">
        <f>IF(Table4[[#This Row],[Segment]]="","",IF(Table4[[#This Row],[Kcontraction]]="","0",((Table4[[#This Row],[Velocity (m/s)]]^2)/2)*Table4[[#This Row],[Kcontraction]]))</f>
        <v/>
      </c>
      <c r="T1938" s="89" t="str">
        <f>IF(Table4[[#This Row],[Segment]]="","",SUMIF($Y$7:$Y$2000,Table4[[#This Row],[Segment]],$AD$7:$AD$2000))</f>
        <v/>
      </c>
      <c r="U1938" s="95" t="str">
        <f>IF(Table4[[#This Row],[Segment]]="","",Table4[[#This Row],[Hfriction (J/kg)]]+Table4[[#This Row],[Hexpansions (J/kg)]]+Table4[[#This Row],[Hcontractions (J/kg)]]+Table4[[#This Row],[Hf (J/kg)]])</f>
        <v/>
      </c>
      <c r="V1938" s="95" t="str">
        <f>IF(Table4[[#This Row],[Segment]]="","",Table4[[#This Row],[Total Friction Loss (J/kg)]]*Table3[Density (kg/m3)])</f>
        <v/>
      </c>
      <c r="W1938" s="95" t="str">
        <f>IF(Table4[[#This Row],[Segment]]="","",Table4[[#This Row],[Total Pressure Drop (Pa)]]/1000)</f>
        <v/>
      </c>
      <c r="Y1938" s="82" t="str">
        <f>IF('Set Up'!D2161="","",'Set Up'!D2161)</f>
        <v/>
      </c>
      <c r="Z1938" s="82" t="str">
        <f>IF('Set Up'!E2161="","",'Set Up'!E2161)</f>
        <v/>
      </c>
      <c r="AA1938" s="82" t="str">
        <f>IF('Set Up'!F2161="","",'Set Up'!F2161)</f>
        <v/>
      </c>
      <c r="AB1938" s="82" t="str">
        <f>IF('Set Up'!G2161="","",'Set Up'!G2161)</f>
        <v/>
      </c>
      <c r="AC1938" s="82" t="str">
        <f t="array" ref="AC1938">IF(Y1938="","",INDEX(Data!$G$4:$G$51,MATCH(Table7[[#This Row],[Fitting]]&amp;Table7[[#This Row],[Fitting Subtype]],Data!$E$4:$E$51&amp;Data!$F$4:$F$51,0)))</f>
        <v/>
      </c>
      <c r="AD1938" s="89" t="str">
        <f>IF(Table7[[#This Row],[Segment]]="","",Table7[[#This Row],[Quantity]]*Table7[[#This Row],[Kf]]*(((INDEX(Table4[Velocity (m/s)],MATCH(Table7[[#This Row],[Segment]],Table4[Segment],0)))^2)/2))</f>
        <v/>
      </c>
      <c r="AF1938" s="82" t="str">
        <f>Table4[[#This Row],[Segment]]</f>
        <v/>
      </c>
      <c r="AG1938" s="75"/>
      <c r="AH1938" s="82" t="str">
        <f>IF(Table5[[#This Row],[Segment]]="","",AG1938-Table4[[#This Row],[Total Pressure Drop (kPa)]])</f>
        <v/>
      </c>
    </row>
    <row r="1939" spans="1:34" x14ac:dyDescent="0.25">
      <c r="A1939" s="95" t="str">
        <f>IF('Set Up'!A1936="","",'Set Up'!A1936)</f>
        <v/>
      </c>
      <c r="B1939" s="75" t="s">
        <v>81</v>
      </c>
      <c r="C1939" s="85"/>
      <c r="D1939" s="86" t="str">
        <f>IF(Table4[[#This Row],[Diameter (in)]]="","",(((CONVERT(Table4[[#This Row],[Diameter (in)]],"in","m"))/2)^2)*PI())</f>
        <v/>
      </c>
      <c r="E1939" s="87" t="str">
        <f>IF(Table4[[#This Row],[Area (m2)]]="","",$D$4/Table4[[#This Row],[Area (m2)]])</f>
        <v/>
      </c>
      <c r="F1939" s="85">
        <f t="shared" si="30"/>
        <v>4.6951999999999998</v>
      </c>
      <c r="G1939" s="88" t="str">
        <f>IF(Table4[[#This Row],[Segment]]="","",(CONVERT(Table4[[#This Row],[Diameter (in)]],"in","m")*$B$4*Table4[[#This Row],[Velocity (m/s)]])/$C$4)</f>
        <v/>
      </c>
      <c r="H1939" s="96" t="str">
        <f>IF(Table4[[#This Row],[Segment]]="","",IF(Table4[[#This Row],[Teynold''s Number]]&gt;4000,"TURBULENT","LAMINAR"))</f>
        <v/>
      </c>
      <c r="I1939" s="86" t="str">
        <f>IF(Table4[[#This Row],[Segment]]="","",INDEX(Data!C1936:C1950,MATCH(Table4[Material],Data!B1936:B1950,0)))</f>
        <v/>
      </c>
      <c r="J1939" s="89" t="str">
        <f>IF(Table4[[#This Row],[ε (m)]]="","",Table4[[#This Row],[ε (m)]]/(CONVERT(Table4[[#This Row],[Diameter (in)]],"in","m")))</f>
        <v/>
      </c>
      <c r="K1939" s="96" t="str">
        <f>IF(Table4[[#This Row],[Regime]]="LAMINAR",16/Table4[[#This Row],[Teynold''s Number]],"-")</f>
        <v>-</v>
      </c>
      <c r="L1939" s="86"/>
      <c r="M1939" s="97" t="str">
        <f>IF(Table4[[#This Row],[Regime]]="TURBULENT",(((-4*LOG10(Table4[[#This Row],[ε/D]]/3.7+1.256/(Table4[[#This Row],[Teynold''s Number]]*SQRT(Table4[[#This Row],[f turbulent (guess)]]))))^-1)^2),"")</f>
        <v/>
      </c>
      <c r="N1939" s="91" t="str">
        <f>IF(Table4[[#This Row],[f turbulent]]="","",Table4[[#This Row],[f turbulent (guess)]]-Table4[[#This Row],[f turbulent]])</f>
        <v/>
      </c>
      <c r="O1939" s="87">
        <f>IF(Table4[[#This Row],[Segment]]="",0,IF(C1940="",0,IF(C1940&lt;=Table4[[#This Row],[Diameter (in)]],0,1-(D1939/D1940))))</f>
        <v>0</v>
      </c>
      <c r="P1939" s="92" t="str">
        <f>IF(Table4[[#This Row],[Segment]]="","",IF(C1939&gt;C1940,"",IF(C1940="",0.55,(0.55*(1-D1940/D1939)))))</f>
        <v/>
      </c>
      <c r="Q193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39" s="92" t="str">
        <f>IF(Table4[[#This Row],[Segment]]="","",IF(Table4[[#This Row],[Kexpansion]]="","0",((Table4[[#This Row],[Velocity (m/s)]]^2)/2)*Table4[[#This Row],[Kexpansion]]))</f>
        <v/>
      </c>
      <c r="S1939" s="92" t="str">
        <f>IF(Table4[[#This Row],[Segment]]="","",IF(Table4[[#This Row],[Kcontraction]]="","0",((Table4[[#This Row],[Velocity (m/s)]]^2)/2)*Table4[[#This Row],[Kcontraction]]))</f>
        <v/>
      </c>
      <c r="T1939" s="89" t="str">
        <f>IF(Table4[[#This Row],[Segment]]="","",SUMIF($Y$7:$Y$2000,Table4[[#This Row],[Segment]],$AD$7:$AD$2000))</f>
        <v/>
      </c>
      <c r="U1939" s="95" t="str">
        <f>IF(Table4[[#This Row],[Segment]]="","",Table4[[#This Row],[Hfriction (J/kg)]]+Table4[[#This Row],[Hexpansions (J/kg)]]+Table4[[#This Row],[Hcontractions (J/kg)]]+Table4[[#This Row],[Hf (J/kg)]])</f>
        <v/>
      </c>
      <c r="V1939" s="95" t="str">
        <f>IF(Table4[[#This Row],[Segment]]="","",Table4[[#This Row],[Total Friction Loss (J/kg)]]*Table3[Density (kg/m3)])</f>
        <v/>
      </c>
      <c r="W1939" s="95" t="str">
        <f>IF(Table4[[#This Row],[Segment]]="","",Table4[[#This Row],[Total Pressure Drop (Pa)]]/1000)</f>
        <v/>
      </c>
      <c r="Y1939" s="82" t="str">
        <f>IF('Set Up'!D2162="","",'Set Up'!D2162)</f>
        <v/>
      </c>
      <c r="Z1939" s="82" t="str">
        <f>IF('Set Up'!E2162="","",'Set Up'!E2162)</f>
        <v/>
      </c>
      <c r="AA1939" s="82" t="str">
        <f>IF('Set Up'!F2162="","",'Set Up'!F2162)</f>
        <v/>
      </c>
      <c r="AB1939" s="82" t="str">
        <f>IF('Set Up'!G2162="","",'Set Up'!G2162)</f>
        <v/>
      </c>
      <c r="AC1939" s="82" t="str">
        <f t="array" ref="AC1939">IF(Y1939="","",INDEX(Data!$G$4:$G$51,MATCH(Table7[[#This Row],[Fitting]]&amp;Table7[[#This Row],[Fitting Subtype]],Data!$E$4:$E$51&amp;Data!$F$4:$F$51,0)))</f>
        <v/>
      </c>
      <c r="AD1939" s="89" t="str">
        <f>IF(Table7[[#This Row],[Segment]]="","",Table7[[#This Row],[Quantity]]*Table7[[#This Row],[Kf]]*(((INDEX(Table4[Velocity (m/s)],MATCH(Table7[[#This Row],[Segment]],Table4[Segment],0)))^2)/2))</f>
        <v/>
      </c>
      <c r="AF1939" s="82" t="str">
        <f>Table4[[#This Row],[Segment]]</f>
        <v/>
      </c>
      <c r="AG1939" s="75"/>
      <c r="AH1939" s="82" t="str">
        <f>IF(Table5[[#This Row],[Segment]]="","",AG1939-Table4[[#This Row],[Total Pressure Drop (kPa)]])</f>
        <v/>
      </c>
    </row>
    <row r="1940" spans="1:34" x14ac:dyDescent="0.25">
      <c r="A1940" s="95" t="str">
        <f>IF('Set Up'!A1937="","",'Set Up'!A1937)</f>
        <v/>
      </c>
      <c r="B1940" s="75" t="s">
        <v>81</v>
      </c>
      <c r="C1940" s="85"/>
      <c r="D1940" s="86" t="str">
        <f>IF(Table4[[#This Row],[Diameter (in)]]="","",(((CONVERT(Table4[[#This Row],[Diameter (in)]],"in","m"))/2)^2)*PI())</f>
        <v/>
      </c>
      <c r="E1940" s="87" t="str">
        <f>IF(Table4[[#This Row],[Area (m2)]]="","",$D$4/Table4[[#This Row],[Area (m2)]])</f>
        <v/>
      </c>
      <c r="F1940" s="85">
        <f t="shared" si="30"/>
        <v>4.6951999999999998</v>
      </c>
      <c r="G1940" s="88" t="str">
        <f>IF(Table4[[#This Row],[Segment]]="","",(CONVERT(Table4[[#This Row],[Diameter (in)]],"in","m")*$B$4*Table4[[#This Row],[Velocity (m/s)]])/$C$4)</f>
        <v/>
      </c>
      <c r="H1940" s="96" t="str">
        <f>IF(Table4[[#This Row],[Segment]]="","",IF(Table4[[#This Row],[Teynold''s Number]]&gt;4000,"TURBULENT","LAMINAR"))</f>
        <v/>
      </c>
      <c r="I1940" s="86" t="str">
        <f>IF(Table4[[#This Row],[Segment]]="","",INDEX(Data!C1937:C1951,MATCH(Table4[Material],Data!B1937:B1951,0)))</f>
        <v/>
      </c>
      <c r="J1940" s="89" t="str">
        <f>IF(Table4[[#This Row],[ε (m)]]="","",Table4[[#This Row],[ε (m)]]/(CONVERT(Table4[[#This Row],[Diameter (in)]],"in","m")))</f>
        <v/>
      </c>
      <c r="K1940" s="96" t="str">
        <f>IF(Table4[[#This Row],[Regime]]="LAMINAR",16/Table4[[#This Row],[Teynold''s Number]],"-")</f>
        <v>-</v>
      </c>
      <c r="L1940" s="86"/>
      <c r="M1940" s="97" t="str">
        <f>IF(Table4[[#This Row],[Regime]]="TURBULENT",(((-4*LOG10(Table4[[#This Row],[ε/D]]/3.7+1.256/(Table4[[#This Row],[Teynold''s Number]]*SQRT(Table4[[#This Row],[f turbulent (guess)]]))))^-1)^2),"")</f>
        <v/>
      </c>
      <c r="N1940" s="91" t="str">
        <f>IF(Table4[[#This Row],[f turbulent]]="","",Table4[[#This Row],[f turbulent (guess)]]-Table4[[#This Row],[f turbulent]])</f>
        <v/>
      </c>
      <c r="O1940" s="87">
        <f>IF(Table4[[#This Row],[Segment]]="",0,IF(C1941="",0,IF(C1941&lt;=Table4[[#This Row],[Diameter (in)]],0,1-(D1940/D1941))))</f>
        <v>0</v>
      </c>
      <c r="P1940" s="92" t="str">
        <f>IF(Table4[[#This Row],[Segment]]="","",IF(C1940&gt;C1941,"",IF(C1941="",0.55,(0.55*(1-D1941/D1940)))))</f>
        <v/>
      </c>
      <c r="Q194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40" s="92" t="str">
        <f>IF(Table4[[#This Row],[Segment]]="","",IF(Table4[[#This Row],[Kexpansion]]="","0",((Table4[[#This Row],[Velocity (m/s)]]^2)/2)*Table4[[#This Row],[Kexpansion]]))</f>
        <v/>
      </c>
      <c r="S1940" s="92" t="str">
        <f>IF(Table4[[#This Row],[Segment]]="","",IF(Table4[[#This Row],[Kcontraction]]="","0",((Table4[[#This Row],[Velocity (m/s)]]^2)/2)*Table4[[#This Row],[Kcontraction]]))</f>
        <v/>
      </c>
      <c r="T1940" s="89" t="str">
        <f>IF(Table4[[#This Row],[Segment]]="","",SUMIF($Y$7:$Y$2000,Table4[[#This Row],[Segment]],$AD$7:$AD$2000))</f>
        <v/>
      </c>
      <c r="U1940" s="95" t="str">
        <f>IF(Table4[[#This Row],[Segment]]="","",Table4[[#This Row],[Hfriction (J/kg)]]+Table4[[#This Row],[Hexpansions (J/kg)]]+Table4[[#This Row],[Hcontractions (J/kg)]]+Table4[[#This Row],[Hf (J/kg)]])</f>
        <v/>
      </c>
      <c r="V1940" s="95" t="str">
        <f>IF(Table4[[#This Row],[Segment]]="","",Table4[[#This Row],[Total Friction Loss (J/kg)]]*Table3[Density (kg/m3)])</f>
        <v/>
      </c>
      <c r="W1940" s="95" t="str">
        <f>IF(Table4[[#This Row],[Segment]]="","",Table4[[#This Row],[Total Pressure Drop (Pa)]]/1000)</f>
        <v/>
      </c>
      <c r="Y1940" s="82" t="str">
        <f>IF('Set Up'!D2163="","",'Set Up'!D2163)</f>
        <v/>
      </c>
      <c r="Z1940" s="82" t="str">
        <f>IF('Set Up'!E2163="","",'Set Up'!E2163)</f>
        <v/>
      </c>
      <c r="AA1940" s="82" t="str">
        <f>IF('Set Up'!F2163="","",'Set Up'!F2163)</f>
        <v/>
      </c>
      <c r="AB1940" s="82" t="str">
        <f>IF('Set Up'!G2163="","",'Set Up'!G2163)</f>
        <v/>
      </c>
      <c r="AC1940" s="82" t="str">
        <f t="array" ref="AC1940">IF(Y1940="","",INDEX(Data!$G$4:$G$51,MATCH(Table7[[#This Row],[Fitting]]&amp;Table7[[#This Row],[Fitting Subtype]],Data!$E$4:$E$51&amp;Data!$F$4:$F$51,0)))</f>
        <v/>
      </c>
      <c r="AD1940" s="89" t="str">
        <f>IF(Table7[[#This Row],[Segment]]="","",Table7[[#This Row],[Quantity]]*Table7[[#This Row],[Kf]]*(((INDEX(Table4[Velocity (m/s)],MATCH(Table7[[#This Row],[Segment]],Table4[Segment],0)))^2)/2))</f>
        <v/>
      </c>
      <c r="AF1940" s="82" t="str">
        <f>Table4[[#This Row],[Segment]]</f>
        <v/>
      </c>
      <c r="AG1940" s="75"/>
      <c r="AH1940" s="82" t="str">
        <f>IF(Table5[[#This Row],[Segment]]="","",AG1940-Table4[[#This Row],[Total Pressure Drop (kPa)]])</f>
        <v/>
      </c>
    </row>
    <row r="1941" spans="1:34" x14ac:dyDescent="0.25">
      <c r="A1941" s="95" t="str">
        <f>IF('Set Up'!A1938="","",'Set Up'!A1938)</f>
        <v/>
      </c>
      <c r="B1941" s="75" t="s">
        <v>81</v>
      </c>
      <c r="C1941" s="85"/>
      <c r="D1941" s="86" t="str">
        <f>IF(Table4[[#This Row],[Diameter (in)]]="","",(((CONVERT(Table4[[#This Row],[Diameter (in)]],"in","m"))/2)^2)*PI())</f>
        <v/>
      </c>
      <c r="E1941" s="87" t="str">
        <f>IF(Table4[[#This Row],[Area (m2)]]="","",$D$4/Table4[[#This Row],[Area (m2)]])</f>
        <v/>
      </c>
      <c r="F1941" s="85">
        <f t="shared" si="30"/>
        <v>4.6951999999999998</v>
      </c>
      <c r="G1941" s="88" t="str">
        <f>IF(Table4[[#This Row],[Segment]]="","",(CONVERT(Table4[[#This Row],[Diameter (in)]],"in","m")*$B$4*Table4[[#This Row],[Velocity (m/s)]])/$C$4)</f>
        <v/>
      </c>
      <c r="H1941" s="96" t="str">
        <f>IF(Table4[[#This Row],[Segment]]="","",IF(Table4[[#This Row],[Teynold''s Number]]&gt;4000,"TURBULENT","LAMINAR"))</f>
        <v/>
      </c>
      <c r="I1941" s="86" t="str">
        <f>IF(Table4[[#This Row],[Segment]]="","",INDEX(Data!C1938:C1952,MATCH(Table4[Material],Data!B1938:B1952,0)))</f>
        <v/>
      </c>
      <c r="J1941" s="89" t="str">
        <f>IF(Table4[[#This Row],[ε (m)]]="","",Table4[[#This Row],[ε (m)]]/(CONVERT(Table4[[#This Row],[Diameter (in)]],"in","m")))</f>
        <v/>
      </c>
      <c r="K1941" s="96" t="str">
        <f>IF(Table4[[#This Row],[Regime]]="LAMINAR",16/Table4[[#This Row],[Teynold''s Number]],"-")</f>
        <v>-</v>
      </c>
      <c r="L1941" s="86"/>
      <c r="M1941" s="97" t="str">
        <f>IF(Table4[[#This Row],[Regime]]="TURBULENT",(((-4*LOG10(Table4[[#This Row],[ε/D]]/3.7+1.256/(Table4[[#This Row],[Teynold''s Number]]*SQRT(Table4[[#This Row],[f turbulent (guess)]]))))^-1)^2),"")</f>
        <v/>
      </c>
      <c r="N1941" s="91" t="str">
        <f>IF(Table4[[#This Row],[f turbulent]]="","",Table4[[#This Row],[f turbulent (guess)]]-Table4[[#This Row],[f turbulent]])</f>
        <v/>
      </c>
      <c r="O1941" s="87">
        <f>IF(Table4[[#This Row],[Segment]]="",0,IF(C1942="",0,IF(C1942&lt;=Table4[[#This Row],[Diameter (in)]],0,1-(D1941/D1942))))</f>
        <v>0</v>
      </c>
      <c r="P1941" s="92" t="str">
        <f>IF(Table4[[#This Row],[Segment]]="","",IF(C1941&gt;C1942,"",IF(C1942="",0.55,(0.55*(1-D1942/D1941)))))</f>
        <v/>
      </c>
      <c r="Q194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41" s="92" t="str">
        <f>IF(Table4[[#This Row],[Segment]]="","",IF(Table4[[#This Row],[Kexpansion]]="","0",((Table4[[#This Row],[Velocity (m/s)]]^2)/2)*Table4[[#This Row],[Kexpansion]]))</f>
        <v/>
      </c>
      <c r="S1941" s="92" t="str">
        <f>IF(Table4[[#This Row],[Segment]]="","",IF(Table4[[#This Row],[Kcontraction]]="","0",((Table4[[#This Row],[Velocity (m/s)]]^2)/2)*Table4[[#This Row],[Kcontraction]]))</f>
        <v/>
      </c>
      <c r="T1941" s="89" t="str">
        <f>IF(Table4[[#This Row],[Segment]]="","",SUMIF($Y$7:$Y$2000,Table4[[#This Row],[Segment]],$AD$7:$AD$2000))</f>
        <v/>
      </c>
      <c r="U1941" s="95" t="str">
        <f>IF(Table4[[#This Row],[Segment]]="","",Table4[[#This Row],[Hfriction (J/kg)]]+Table4[[#This Row],[Hexpansions (J/kg)]]+Table4[[#This Row],[Hcontractions (J/kg)]]+Table4[[#This Row],[Hf (J/kg)]])</f>
        <v/>
      </c>
      <c r="V1941" s="95" t="str">
        <f>IF(Table4[[#This Row],[Segment]]="","",Table4[[#This Row],[Total Friction Loss (J/kg)]]*Table3[Density (kg/m3)])</f>
        <v/>
      </c>
      <c r="W1941" s="95" t="str">
        <f>IF(Table4[[#This Row],[Segment]]="","",Table4[[#This Row],[Total Pressure Drop (Pa)]]/1000)</f>
        <v/>
      </c>
      <c r="Y1941" s="82" t="str">
        <f>IF('Set Up'!D2164="","",'Set Up'!D2164)</f>
        <v/>
      </c>
      <c r="Z1941" s="82" t="str">
        <f>IF('Set Up'!E2164="","",'Set Up'!E2164)</f>
        <v/>
      </c>
      <c r="AA1941" s="82" t="str">
        <f>IF('Set Up'!F2164="","",'Set Up'!F2164)</f>
        <v/>
      </c>
      <c r="AB1941" s="82" t="str">
        <f>IF('Set Up'!G2164="","",'Set Up'!G2164)</f>
        <v/>
      </c>
      <c r="AC1941" s="82" t="str">
        <f t="array" ref="AC1941">IF(Y1941="","",INDEX(Data!$G$4:$G$51,MATCH(Table7[[#This Row],[Fitting]]&amp;Table7[[#This Row],[Fitting Subtype]],Data!$E$4:$E$51&amp;Data!$F$4:$F$51,0)))</f>
        <v/>
      </c>
      <c r="AD1941" s="89" t="str">
        <f>IF(Table7[[#This Row],[Segment]]="","",Table7[[#This Row],[Quantity]]*Table7[[#This Row],[Kf]]*(((INDEX(Table4[Velocity (m/s)],MATCH(Table7[[#This Row],[Segment]],Table4[Segment],0)))^2)/2))</f>
        <v/>
      </c>
      <c r="AF1941" s="82" t="str">
        <f>Table4[[#This Row],[Segment]]</f>
        <v/>
      </c>
      <c r="AG1941" s="75"/>
      <c r="AH1941" s="82" t="str">
        <f>IF(Table5[[#This Row],[Segment]]="","",AG1941-Table4[[#This Row],[Total Pressure Drop (kPa)]])</f>
        <v/>
      </c>
    </row>
    <row r="1942" spans="1:34" x14ac:dyDescent="0.25">
      <c r="A1942" s="95" t="str">
        <f>IF('Set Up'!A1939="","",'Set Up'!A1939)</f>
        <v/>
      </c>
      <c r="B1942" s="75" t="s">
        <v>81</v>
      </c>
      <c r="C1942" s="85"/>
      <c r="D1942" s="86" t="str">
        <f>IF(Table4[[#This Row],[Diameter (in)]]="","",(((CONVERT(Table4[[#This Row],[Diameter (in)]],"in","m"))/2)^2)*PI())</f>
        <v/>
      </c>
      <c r="E1942" s="87" t="str">
        <f>IF(Table4[[#This Row],[Area (m2)]]="","",$D$4/Table4[[#This Row],[Area (m2)]])</f>
        <v/>
      </c>
      <c r="F1942" s="85">
        <f t="shared" si="30"/>
        <v>4.6951999999999998</v>
      </c>
      <c r="G1942" s="88" t="str">
        <f>IF(Table4[[#This Row],[Segment]]="","",(CONVERT(Table4[[#This Row],[Diameter (in)]],"in","m")*$B$4*Table4[[#This Row],[Velocity (m/s)]])/$C$4)</f>
        <v/>
      </c>
      <c r="H1942" s="96" t="str">
        <f>IF(Table4[[#This Row],[Segment]]="","",IF(Table4[[#This Row],[Teynold''s Number]]&gt;4000,"TURBULENT","LAMINAR"))</f>
        <v/>
      </c>
      <c r="I1942" s="86" t="str">
        <f>IF(Table4[[#This Row],[Segment]]="","",INDEX(Data!C1939:C1953,MATCH(Table4[Material],Data!B1939:B1953,0)))</f>
        <v/>
      </c>
      <c r="J1942" s="89" t="str">
        <f>IF(Table4[[#This Row],[ε (m)]]="","",Table4[[#This Row],[ε (m)]]/(CONVERT(Table4[[#This Row],[Diameter (in)]],"in","m")))</f>
        <v/>
      </c>
      <c r="K1942" s="96" t="str">
        <f>IF(Table4[[#This Row],[Regime]]="LAMINAR",16/Table4[[#This Row],[Teynold''s Number]],"-")</f>
        <v>-</v>
      </c>
      <c r="L1942" s="86"/>
      <c r="M1942" s="97" t="str">
        <f>IF(Table4[[#This Row],[Regime]]="TURBULENT",(((-4*LOG10(Table4[[#This Row],[ε/D]]/3.7+1.256/(Table4[[#This Row],[Teynold''s Number]]*SQRT(Table4[[#This Row],[f turbulent (guess)]]))))^-1)^2),"")</f>
        <v/>
      </c>
      <c r="N1942" s="91" t="str">
        <f>IF(Table4[[#This Row],[f turbulent]]="","",Table4[[#This Row],[f turbulent (guess)]]-Table4[[#This Row],[f turbulent]])</f>
        <v/>
      </c>
      <c r="O1942" s="87">
        <f>IF(Table4[[#This Row],[Segment]]="",0,IF(C1943="",0,IF(C1943&lt;=Table4[[#This Row],[Diameter (in)]],0,1-(D1942/D1943))))</f>
        <v>0</v>
      </c>
      <c r="P1942" s="92" t="str">
        <f>IF(Table4[[#This Row],[Segment]]="","",IF(C1942&gt;C1943,"",IF(C1943="",0.55,(0.55*(1-D1943/D1942)))))</f>
        <v/>
      </c>
      <c r="Q194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42" s="92" t="str">
        <f>IF(Table4[[#This Row],[Segment]]="","",IF(Table4[[#This Row],[Kexpansion]]="","0",((Table4[[#This Row],[Velocity (m/s)]]^2)/2)*Table4[[#This Row],[Kexpansion]]))</f>
        <v/>
      </c>
      <c r="S1942" s="92" t="str">
        <f>IF(Table4[[#This Row],[Segment]]="","",IF(Table4[[#This Row],[Kcontraction]]="","0",((Table4[[#This Row],[Velocity (m/s)]]^2)/2)*Table4[[#This Row],[Kcontraction]]))</f>
        <v/>
      </c>
      <c r="T1942" s="89" t="str">
        <f>IF(Table4[[#This Row],[Segment]]="","",SUMIF($Y$7:$Y$2000,Table4[[#This Row],[Segment]],$AD$7:$AD$2000))</f>
        <v/>
      </c>
      <c r="U1942" s="95" t="str">
        <f>IF(Table4[[#This Row],[Segment]]="","",Table4[[#This Row],[Hfriction (J/kg)]]+Table4[[#This Row],[Hexpansions (J/kg)]]+Table4[[#This Row],[Hcontractions (J/kg)]]+Table4[[#This Row],[Hf (J/kg)]])</f>
        <v/>
      </c>
      <c r="V1942" s="95" t="str">
        <f>IF(Table4[[#This Row],[Segment]]="","",Table4[[#This Row],[Total Friction Loss (J/kg)]]*Table3[Density (kg/m3)])</f>
        <v/>
      </c>
      <c r="W1942" s="95" t="str">
        <f>IF(Table4[[#This Row],[Segment]]="","",Table4[[#This Row],[Total Pressure Drop (Pa)]]/1000)</f>
        <v/>
      </c>
      <c r="Y1942" s="82" t="str">
        <f>IF('Set Up'!D2165="","",'Set Up'!D2165)</f>
        <v/>
      </c>
      <c r="Z1942" s="82" t="str">
        <f>IF('Set Up'!E2165="","",'Set Up'!E2165)</f>
        <v/>
      </c>
      <c r="AA1942" s="82" t="str">
        <f>IF('Set Up'!F2165="","",'Set Up'!F2165)</f>
        <v/>
      </c>
      <c r="AB1942" s="82" t="str">
        <f>IF('Set Up'!G2165="","",'Set Up'!G2165)</f>
        <v/>
      </c>
      <c r="AC1942" s="82" t="str">
        <f t="array" ref="AC1942">IF(Y1942="","",INDEX(Data!$G$4:$G$51,MATCH(Table7[[#This Row],[Fitting]]&amp;Table7[[#This Row],[Fitting Subtype]],Data!$E$4:$E$51&amp;Data!$F$4:$F$51,0)))</f>
        <v/>
      </c>
      <c r="AD1942" s="89" t="str">
        <f>IF(Table7[[#This Row],[Segment]]="","",Table7[[#This Row],[Quantity]]*Table7[[#This Row],[Kf]]*(((INDEX(Table4[Velocity (m/s)],MATCH(Table7[[#This Row],[Segment]],Table4[Segment],0)))^2)/2))</f>
        <v/>
      </c>
      <c r="AF1942" s="82" t="str">
        <f>Table4[[#This Row],[Segment]]</f>
        <v/>
      </c>
      <c r="AG1942" s="75"/>
      <c r="AH1942" s="82" t="str">
        <f>IF(Table5[[#This Row],[Segment]]="","",AG1942-Table4[[#This Row],[Total Pressure Drop (kPa)]])</f>
        <v/>
      </c>
    </row>
    <row r="1943" spans="1:34" x14ac:dyDescent="0.25">
      <c r="A1943" s="95" t="str">
        <f>IF('Set Up'!A1940="","",'Set Up'!A1940)</f>
        <v/>
      </c>
      <c r="B1943" s="75" t="s">
        <v>81</v>
      </c>
      <c r="C1943" s="85"/>
      <c r="D1943" s="86" t="str">
        <f>IF(Table4[[#This Row],[Diameter (in)]]="","",(((CONVERT(Table4[[#This Row],[Diameter (in)]],"in","m"))/2)^2)*PI())</f>
        <v/>
      </c>
      <c r="E1943" s="87" t="str">
        <f>IF(Table4[[#This Row],[Area (m2)]]="","",$D$4/Table4[[#This Row],[Area (m2)]])</f>
        <v/>
      </c>
      <c r="F1943" s="85">
        <f t="shared" si="30"/>
        <v>4.6951999999999998</v>
      </c>
      <c r="G1943" s="88" t="str">
        <f>IF(Table4[[#This Row],[Segment]]="","",(CONVERT(Table4[[#This Row],[Diameter (in)]],"in","m")*$B$4*Table4[[#This Row],[Velocity (m/s)]])/$C$4)</f>
        <v/>
      </c>
      <c r="H1943" s="96" t="str">
        <f>IF(Table4[[#This Row],[Segment]]="","",IF(Table4[[#This Row],[Teynold''s Number]]&gt;4000,"TURBULENT","LAMINAR"))</f>
        <v/>
      </c>
      <c r="I1943" s="86" t="str">
        <f>IF(Table4[[#This Row],[Segment]]="","",INDEX(Data!C1940:C1954,MATCH(Table4[Material],Data!B1940:B1954,0)))</f>
        <v/>
      </c>
      <c r="J1943" s="89" t="str">
        <f>IF(Table4[[#This Row],[ε (m)]]="","",Table4[[#This Row],[ε (m)]]/(CONVERT(Table4[[#This Row],[Diameter (in)]],"in","m")))</f>
        <v/>
      </c>
      <c r="K1943" s="96" t="str">
        <f>IF(Table4[[#This Row],[Regime]]="LAMINAR",16/Table4[[#This Row],[Teynold''s Number]],"-")</f>
        <v>-</v>
      </c>
      <c r="L1943" s="86"/>
      <c r="M1943" s="97" t="str">
        <f>IF(Table4[[#This Row],[Regime]]="TURBULENT",(((-4*LOG10(Table4[[#This Row],[ε/D]]/3.7+1.256/(Table4[[#This Row],[Teynold''s Number]]*SQRT(Table4[[#This Row],[f turbulent (guess)]]))))^-1)^2),"")</f>
        <v/>
      </c>
      <c r="N1943" s="91" t="str">
        <f>IF(Table4[[#This Row],[f turbulent]]="","",Table4[[#This Row],[f turbulent (guess)]]-Table4[[#This Row],[f turbulent]])</f>
        <v/>
      </c>
      <c r="O1943" s="87">
        <f>IF(Table4[[#This Row],[Segment]]="",0,IF(C1944="",0,IF(C1944&lt;=Table4[[#This Row],[Diameter (in)]],0,1-(D1943/D1944))))</f>
        <v>0</v>
      </c>
      <c r="P1943" s="92" t="str">
        <f>IF(Table4[[#This Row],[Segment]]="","",IF(C1943&gt;C1944,"",IF(C1944="",0.55,(0.55*(1-D1944/D1943)))))</f>
        <v/>
      </c>
      <c r="Q194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43" s="92" t="str">
        <f>IF(Table4[[#This Row],[Segment]]="","",IF(Table4[[#This Row],[Kexpansion]]="","0",((Table4[[#This Row],[Velocity (m/s)]]^2)/2)*Table4[[#This Row],[Kexpansion]]))</f>
        <v/>
      </c>
      <c r="S1943" s="92" t="str">
        <f>IF(Table4[[#This Row],[Segment]]="","",IF(Table4[[#This Row],[Kcontraction]]="","0",((Table4[[#This Row],[Velocity (m/s)]]^2)/2)*Table4[[#This Row],[Kcontraction]]))</f>
        <v/>
      </c>
      <c r="T1943" s="89" t="str">
        <f>IF(Table4[[#This Row],[Segment]]="","",SUMIF($Y$7:$Y$2000,Table4[[#This Row],[Segment]],$AD$7:$AD$2000))</f>
        <v/>
      </c>
      <c r="U1943" s="95" t="str">
        <f>IF(Table4[[#This Row],[Segment]]="","",Table4[[#This Row],[Hfriction (J/kg)]]+Table4[[#This Row],[Hexpansions (J/kg)]]+Table4[[#This Row],[Hcontractions (J/kg)]]+Table4[[#This Row],[Hf (J/kg)]])</f>
        <v/>
      </c>
      <c r="V1943" s="95" t="str">
        <f>IF(Table4[[#This Row],[Segment]]="","",Table4[[#This Row],[Total Friction Loss (J/kg)]]*Table3[Density (kg/m3)])</f>
        <v/>
      </c>
      <c r="W1943" s="95" t="str">
        <f>IF(Table4[[#This Row],[Segment]]="","",Table4[[#This Row],[Total Pressure Drop (Pa)]]/1000)</f>
        <v/>
      </c>
      <c r="Y1943" s="82" t="str">
        <f>IF('Set Up'!D2166="","",'Set Up'!D2166)</f>
        <v/>
      </c>
      <c r="Z1943" s="82" t="str">
        <f>IF('Set Up'!E2166="","",'Set Up'!E2166)</f>
        <v/>
      </c>
      <c r="AA1943" s="82" t="str">
        <f>IF('Set Up'!F2166="","",'Set Up'!F2166)</f>
        <v/>
      </c>
      <c r="AB1943" s="82" t="str">
        <f>IF('Set Up'!G2166="","",'Set Up'!G2166)</f>
        <v/>
      </c>
      <c r="AC1943" s="82" t="str">
        <f t="array" ref="AC1943">IF(Y1943="","",INDEX(Data!$G$4:$G$51,MATCH(Table7[[#This Row],[Fitting]]&amp;Table7[[#This Row],[Fitting Subtype]],Data!$E$4:$E$51&amp;Data!$F$4:$F$51,0)))</f>
        <v/>
      </c>
      <c r="AD1943" s="89" t="str">
        <f>IF(Table7[[#This Row],[Segment]]="","",Table7[[#This Row],[Quantity]]*Table7[[#This Row],[Kf]]*(((INDEX(Table4[Velocity (m/s)],MATCH(Table7[[#This Row],[Segment]],Table4[Segment],0)))^2)/2))</f>
        <v/>
      </c>
      <c r="AF1943" s="82" t="str">
        <f>Table4[[#This Row],[Segment]]</f>
        <v/>
      </c>
      <c r="AG1943" s="75"/>
      <c r="AH1943" s="82" t="str">
        <f>IF(Table5[[#This Row],[Segment]]="","",AG1943-Table4[[#This Row],[Total Pressure Drop (kPa)]])</f>
        <v/>
      </c>
    </row>
    <row r="1944" spans="1:34" x14ac:dyDescent="0.25">
      <c r="A1944" s="95" t="str">
        <f>IF('Set Up'!A1941="","",'Set Up'!A1941)</f>
        <v/>
      </c>
      <c r="B1944" s="75" t="s">
        <v>81</v>
      </c>
      <c r="C1944" s="85"/>
      <c r="D1944" s="86" t="str">
        <f>IF(Table4[[#This Row],[Diameter (in)]]="","",(((CONVERT(Table4[[#This Row],[Diameter (in)]],"in","m"))/2)^2)*PI())</f>
        <v/>
      </c>
      <c r="E1944" s="87" t="str">
        <f>IF(Table4[[#This Row],[Area (m2)]]="","",$D$4/Table4[[#This Row],[Area (m2)]])</f>
        <v/>
      </c>
      <c r="F1944" s="85">
        <f t="shared" si="30"/>
        <v>4.6951999999999998</v>
      </c>
      <c r="G1944" s="88" t="str">
        <f>IF(Table4[[#This Row],[Segment]]="","",(CONVERT(Table4[[#This Row],[Diameter (in)]],"in","m")*$B$4*Table4[[#This Row],[Velocity (m/s)]])/$C$4)</f>
        <v/>
      </c>
      <c r="H1944" s="96" t="str">
        <f>IF(Table4[[#This Row],[Segment]]="","",IF(Table4[[#This Row],[Teynold''s Number]]&gt;4000,"TURBULENT","LAMINAR"))</f>
        <v/>
      </c>
      <c r="I1944" s="86" t="str">
        <f>IF(Table4[[#This Row],[Segment]]="","",INDEX(Data!C1941:C1955,MATCH(Table4[Material],Data!B1941:B1955,0)))</f>
        <v/>
      </c>
      <c r="J1944" s="89" t="str">
        <f>IF(Table4[[#This Row],[ε (m)]]="","",Table4[[#This Row],[ε (m)]]/(CONVERT(Table4[[#This Row],[Diameter (in)]],"in","m")))</f>
        <v/>
      </c>
      <c r="K1944" s="96" t="str">
        <f>IF(Table4[[#This Row],[Regime]]="LAMINAR",16/Table4[[#This Row],[Teynold''s Number]],"-")</f>
        <v>-</v>
      </c>
      <c r="L1944" s="86"/>
      <c r="M1944" s="97" t="str">
        <f>IF(Table4[[#This Row],[Regime]]="TURBULENT",(((-4*LOG10(Table4[[#This Row],[ε/D]]/3.7+1.256/(Table4[[#This Row],[Teynold''s Number]]*SQRT(Table4[[#This Row],[f turbulent (guess)]]))))^-1)^2),"")</f>
        <v/>
      </c>
      <c r="N1944" s="91" t="str">
        <f>IF(Table4[[#This Row],[f turbulent]]="","",Table4[[#This Row],[f turbulent (guess)]]-Table4[[#This Row],[f turbulent]])</f>
        <v/>
      </c>
      <c r="O1944" s="87">
        <f>IF(Table4[[#This Row],[Segment]]="",0,IF(C1945="",0,IF(C1945&lt;=Table4[[#This Row],[Diameter (in)]],0,1-(D1944/D1945))))</f>
        <v>0</v>
      </c>
      <c r="P1944" s="92" t="str">
        <f>IF(Table4[[#This Row],[Segment]]="","",IF(C1944&gt;C1945,"",IF(C1945="",0.55,(0.55*(1-D1945/D1944)))))</f>
        <v/>
      </c>
      <c r="Q194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44" s="92" t="str">
        <f>IF(Table4[[#This Row],[Segment]]="","",IF(Table4[[#This Row],[Kexpansion]]="","0",((Table4[[#This Row],[Velocity (m/s)]]^2)/2)*Table4[[#This Row],[Kexpansion]]))</f>
        <v/>
      </c>
      <c r="S1944" s="92" t="str">
        <f>IF(Table4[[#This Row],[Segment]]="","",IF(Table4[[#This Row],[Kcontraction]]="","0",((Table4[[#This Row],[Velocity (m/s)]]^2)/2)*Table4[[#This Row],[Kcontraction]]))</f>
        <v/>
      </c>
      <c r="T1944" s="89" t="str">
        <f>IF(Table4[[#This Row],[Segment]]="","",SUMIF($Y$7:$Y$2000,Table4[[#This Row],[Segment]],$AD$7:$AD$2000))</f>
        <v/>
      </c>
      <c r="U1944" s="95" t="str">
        <f>IF(Table4[[#This Row],[Segment]]="","",Table4[[#This Row],[Hfriction (J/kg)]]+Table4[[#This Row],[Hexpansions (J/kg)]]+Table4[[#This Row],[Hcontractions (J/kg)]]+Table4[[#This Row],[Hf (J/kg)]])</f>
        <v/>
      </c>
      <c r="V1944" s="95" t="str">
        <f>IF(Table4[[#This Row],[Segment]]="","",Table4[[#This Row],[Total Friction Loss (J/kg)]]*Table3[Density (kg/m3)])</f>
        <v/>
      </c>
      <c r="W1944" s="95" t="str">
        <f>IF(Table4[[#This Row],[Segment]]="","",Table4[[#This Row],[Total Pressure Drop (Pa)]]/1000)</f>
        <v/>
      </c>
      <c r="Y1944" s="82" t="str">
        <f>IF('Set Up'!D2167="","",'Set Up'!D2167)</f>
        <v/>
      </c>
      <c r="Z1944" s="82" t="str">
        <f>IF('Set Up'!E2167="","",'Set Up'!E2167)</f>
        <v/>
      </c>
      <c r="AA1944" s="82" t="str">
        <f>IF('Set Up'!F2167="","",'Set Up'!F2167)</f>
        <v/>
      </c>
      <c r="AB1944" s="82" t="str">
        <f>IF('Set Up'!G2167="","",'Set Up'!G2167)</f>
        <v/>
      </c>
      <c r="AC1944" s="82" t="str">
        <f t="array" ref="AC1944">IF(Y1944="","",INDEX(Data!$G$4:$G$51,MATCH(Table7[[#This Row],[Fitting]]&amp;Table7[[#This Row],[Fitting Subtype]],Data!$E$4:$E$51&amp;Data!$F$4:$F$51,0)))</f>
        <v/>
      </c>
      <c r="AD1944" s="89" t="str">
        <f>IF(Table7[[#This Row],[Segment]]="","",Table7[[#This Row],[Quantity]]*Table7[[#This Row],[Kf]]*(((INDEX(Table4[Velocity (m/s)],MATCH(Table7[[#This Row],[Segment]],Table4[Segment],0)))^2)/2))</f>
        <v/>
      </c>
      <c r="AF1944" s="82" t="str">
        <f>Table4[[#This Row],[Segment]]</f>
        <v/>
      </c>
      <c r="AG1944" s="75"/>
      <c r="AH1944" s="82" t="str">
        <f>IF(Table5[[#This Row],[Segment]]="","",AG1944-Table4[[#This Row],[Total Pressure Drop (kPa)]])</f>
        <v/>
      </c>
    </row>
    <row r="1945" spans="1:34" x14ac:dyDescent="0.25">
      <c r="A1945" s="95" t="str">
        <f>IF('Set Up'!A1942="","",'Set Up'!A1942)</f>
        <v/>
      </c>
      <c r="B1945" s="75" t="s">
        <v>81</v>
      </c>
      <c r="C1945" s="85"/>
      <c r="D1945" s="86" t="str">
        <f>IF(Table4[[#This Row],[Diameter (in)]]="","",(((CONVERT(Table4[[#This Row],[Diameter (in)]],"in","m"))/2)^2)*PI())</f>
        <v/>
      </c>
      <c r="E1945" s="87" t="str">
        <f>IF(Table4[[#This Row],[Area (m2)]]="","",$D$4/Table4[[#This Row],[Area (m2)]])</f>
        <v/>
      </c>
      <c r="F1945" s="85">
        <f t="shared" si="30"/>
        <v>4.6951999999999998</v>
      </c>
      <c r="G1945" s="88" t="str">
        <f>IF(Table4[[#This Row],[Segment]]="","",(CONVERT(Table4[[#This Row],[Diameter (in)]],"in","m")*$B$4*Table4[[#This Row],[Velocity (m/s)]])/$C$4)</f>
        <v/>
      </c>
      <c r="H1945" s="96" t="str">
        <f>IF(Table4[[#This Row],[Segment]]="","",IF(Table4[[#This Row],[Teynold''s Number]]&gt;4000,"TURBULENT","LAMINAR"))</f>
        <v/>
      </c>
      <c r="I1945" s="86" t="str">
        <f>IF(Table4[[#This Row],[Segment]]="","",INDEX(Data!C1942:C1956,MATCH(Table4[Material],Data!B1942:B1956,0)))</f>
        <v/>
      </c>
      <c r="J1945" s="89" t="str">
        <f>IF(Table4[[#This Row],[ε (m)]]="","",Table4[[#This Row],[ε (m)]]/(CONVERT(Table4[[#This Row],[Diameter (in)]],"in","m")))</f>
        <v/>
      </c>
      <c r="K1945" s="96" t="str">
        <f>IF(Table4[[#This Row],[Regime]]="LAMINAR",16/Table4[[#This Row],[Teynold''s Number]],"-")</f>
        <v>-</v>
      </c>
      <c r="L1945" s="86"/>
      <c r="M1945" s="97" t="str">
        <f>IF(Table4[[#This Row],[Regime]]="TURBULENT",(((-4*LOG10(Table4[[#This Row],[ε/D]]/3.7+1.256/(Table4[[#This Row],[Teynold''s Number]]*SQRT(Table4[[#This Row],[f turbulent (guess)]]))))^-1)^2),"")</f>
        <v/>
      </c>
      <c r="N1945" s="91" t="str">
        <f>IF(Table4[[#This Row],[f turbulent]]="","",Table4[[#This Row],[f turbulent (guess)]]-Table4[[#This Row],[f turbulent]])</f>
        <v/>
      </c>
      <c r="O1945" s="87">
        <f>IF(Table4[[#This Row],[Segment]]="",0,IF(C1946="",0,IF(C1946&lt;=Table4[[#This Row],[Diameter (in)]],0,1-(D1945/D1946))))</f>
        <v>0</v>
      </c>
      <c r="P1945" s="92" t="str">
        <f>IF(Table4[[#This Row],[Segment]]="","",IF(C1945&gt;C1946,"",IF(C1946="",0.55,(0.55*(1-D1946/D1945)))))</f>
        <v/>
      </c>
      <c r="Q194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45" s="92" t="str">
        <f>IF(Table4[[#This Row],[Segment]]="","",IF(Table4[[#This Row],[Kexpansion]]="","0",((Table4[[#This Row],[Velocity (m/s)]]^2)/2)*Table4[[#This Row],[Kexpansion]]))</f>
        <v/>
      </c>
      <c r="S1945" s="92" t="str">
        <f>IF(Table4[[#This Row],[Segment]]="","",IF(Table4[[#This Row],[Kcontraction]]="","0",((Table4[[#This Row],[Velocity (m/s)]]^2)/2)*Table4[[#This Row],[Kcontraction]]))</f>
        <v/>
      </c>
      <c r="T1945" s="89" t="str">
        <f>IF(Table4[[#This Row],[Segment]]="","",SUMIF($Y$7:$Y$2000,Table4[[#This Row],[Segment]],$AD$7:$AD$2000))</f>
        <v/>
      </c>
      <c r="U1945" s="95" t="str">
        <f>IF(Table4[[#This Row],[Segment]]="","",Table4[[#This Row],[Hfriction (J/kg)]]+Table4[[#This Row],[Hexpansions (J/kg)]]+Table4[[#This Row],[Hcontractions (J/kg)]]+Table4[[#This Row],[Hf (J/kg)]])</f>
        <v/>
      </c>
      <c r="V1945" s="95" t="str">
        <f>IF(Table4[[#This Row],[Segment]]="","",Table4[[#This Row],[Total Friction Loss (J/kg)]]*Table3[Density (kg/m3)])</f>
        <v/>
      </c>
      <c r="W1945" s="95" t="str">
        <f>IF(Table4[[#This Row],[Segment]]="","",Table4[[#This Row],[Total Pressure Drop (Pa)]]/1000)</f>
        <v/>
      </c>
      <c r="Y1945" s="82" t="str">
        <f>IF('Set Up'!D2168="","",'Set Up'!D2168)</f>
        <v/>
      </c>
      <c r="Z1945" s="82" t="str">
        <f>IF('Set Up'!E2168="","",'Set Up'!E2168)</f>
        <v/>
      </c>
      <c r="AA1945" s="82" t="str">
        <f>IF('Set Up'!F2168="","",'Set Up'!F2168)</f>
        <v/>
      </c>
      <c r="AB1945" s="82" t="str">
        <f>IF('Set Up'!G2168="","",'Set Up'!G2168)</f>
        <v/>
      </c>
      <c r="AC1945" s="82" t="str">
        <f t="array" ref="AC1945">IF(Y1945="","",INDEX(Data!$G$4:$G$51,MATCH(Table7[[#This Row],[Fitting]]&amp;Table7[[#This Row],[Fitting Subtype]],Data!$E$4:$E$51&amp;Data!$F$4:$F$51,0)))</f>
        <v/>
      </c>
      <c r="AD1945" s="89" t="str">
        <f>IF(Table7[[#This Row],[Segment]]="","",Table7[[#This Row],[Quantity]]*Table7[[#This Row],[Kf]]*(((INDEX(Table4[Velocity (m/s)],MATCH(Table7[[#This Row],[Segment]],Table4[Segment],0)))^2)/2))</f>
        <v/>
      </c>
      <c r="AF1945" s="82" t="str">
        <f>Table4[[#This Row],[Segment]]</f>
        <v/>
      </c>
      <c r="AG1945" s="75"/>
      <c r="AH1945" s="82" t="str">
        <f>IF(Table5[[#This Row],[Segment]]="","",AG1945-Table4[[#This Row],[Total Pressure Drop (kPa)]])</f>
        <v/>
      </c>
    </row>
    <row r="1946" spans="1:34" x14ac:dyDescent="0.25">
      <c r="A1946" s="95" t="str">
        <f>IF('Set Up'!A1943="","",'Set Up'!A1943)</f>
        <v/>
      </c>
      <c r="B1946" s="75" t="s">
        <v>81</v>
      </c>
      <c r="C1946" s="85"/>
      <c r="D1946" s="86" t="str">
        <f>IF(Table4[[#This Row],[Diameter (in)]]="","",(((CONVERT(Table4[[#This Row],[Diameter (in)]],"in","m"))/2)^2)*PI())</f>
        <v/>
      </c>
      <c r="E1946" s="87" t="str">
        <f>IF(Table4[[#This Row],[Area (m2)]]="","",$D$4/Table4[[#This Row],[Area (m2)]])</f>
        <v/>
      </c>
      <c r="F1946" s="85">
        <f t="shared" si="30"/>
        <v>4.6951999999999998</v>
      </c>
      <c r="G1946" s="88" t="str">
        <f>IF(Table4[[#This Row],[Segment]]="","",(CONVERT(Table4[[#This Row],[Diameter (in)]],"in","m")*$B$4*Table4[[#This Row],[Velocity (m/s)]])/$C$4)</f>
        <v/>
      </c>
      <c r="H1946" s="96" t="str">
        <f>IF(Table4[[#This Row],[Segment]]="","",IF(Table4[[#This Row],[Teynold''s Number]]&gt;4000,"TURBULENT","LAMINAR"))</f>
        <v/>
      </c>
      <c r="I1946" s="86" t="str">
        <f>IF(Table4[[#This Row],[Segment]]="","",INDEX(Data!C1943:C1957,MATCH(Table4[Material],Data!B1943:B1957,0)))</f>
        <v/>
      </c>
      <c r="J1946" s="89" t="str">
        <f>IF(Table4[[#This Row],[ε (m)]]="","",Table4[[#This Row],[ε (m)]]/(CONVERT(Table4[[#This Row],[Diameter (in)]],"in","m")))</f>
        <v/>
      </c>
      <c r="K1946" s="96" t="str">
        <f>IF(Table4[[#This Row],[Regime]]="LAMINAR",16/Table4[[#This Row],[Teynold''s Number]],"-")</f>
        <v>-</v>
      </c>
      <c r="L1946" s="86"/>
      <c r="M1946" s="97" t="str">
        <f>IF(Table4[[#This Row],[Regime]]="TURBULENT",(((-4*LOG10(Table4[[#This Row],[ε/D]]/3.7+1.256/(Table4[[#This Row],[Teynold''s Number]]*SQRT(Table4[[#This Row],[f turbulent (guess)]]))))^-1)^2),"")</f>
        <v/>
      </c>
      <c r="N1946" s="91" t="str">
        <f>IF(Table4[[#This Row],[f turbulent]]="","",Table4[[#This Row],[f turbulent (guess)]]-Table4[[#This Row],[f turbulent]])</f>
        <v/>
      </c>
      <c r="O1946" s="87">
        <f>IF(Table4[[#This Row],[Segment]]="",0,IF(C1947="",0,IF(C1947&lt;=Table4[[#This Row],[Diameter (in)]],0,1-(D1946/D1947))))</f>
        <v>0</v>
      </c>
      <c r="P1946" s="92" t="str">
        <f>IF(Table4[[#This Row],[Segment]]="","",IF(C1946&gt;C1947,"",IF(C1947="",0.55,(0.55*(1-D1947/D1946)))))</f>
        <v/>
      </c>
      <c r="Q194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46" s="92" t="str">
        <f>IF(Table4[[#This Row],[Segment]]="","",IF(Table4[[#This Row],[Kexpansion]]="","0",((Table4[[#This Row],[Velocity (m/s)]]^2)/2)*Table4[[#This Row],[Kexpansion]]))</f>
        <v/>
      </c>
      <c r="S1946" s="92" t="str">
        <f>IF(Table4[[#This Row],[Segment]]="","",IF(Table4[[#This Row],[Kcontraction]]="","0",((Table4[[#This Row],[Velocity (m/s)]]^2)/2)*Table4[[#This Row],[Kcontraction]]))</f>
        <v/>
      </c>
      <c r="T1946" s="89" t="str">
        <f>IF(Table4[[#This Row],[Segment]]="","",SUMIF($Y$7:$Y$2000,Table4[[#This Row],[Segment]],$AD$7:$AD$2000))</f>
        <v/>
      </c>
      <c r="U1946" s="95" t="str">
        <f>IF(Table4[[#This Row],[Segment]]="","",Table4[[#This Row],[Hfriction (J/kg)]]+Table4[[#This Row],[Hexpansions (J/kg)]]+Table4[[#This Row],[Hcontractions (J/kg)]]+Table4[[#This Row],[Hf (J/kg)]])</f>
        <v/>
      </c>
      <c r="V1946" s="95" t="str">
        <f>IF(Table4[[#This Row],[Segment]]="","",Table4[[#This Row],[Total Friction Loss (J/kg)]]*Table3[Density (kg/m3)])</f>
        <v/>
      </c>
      <c r="W1946" s="95" t="str">
        <f>IF(Table4[[#This Row],[Segment]]="","",Table4[[#This Row],[Total Pressure Drop (Pa)]]/1000)</f>
        <v/>
      </c>
      <c r="Y1946" s="82" t="str">
        <f>IF('Set Up'!D2169="","",'Set Up'!D2169)</f>
        <v/>
      </c>
      <c r="Z1946" s="82" t="str">
        <f>IF('Set Up'!E2169="","",'Set Up'!E2169)</f>
        <v/>
      </c>
      <c r="AA1946" s="82" t="str">
        <f>IF('Set Up'!F2169="","",'Set Up'!F2169)</f>
        <v/>
      </c>
      <c r="AB1946" s="82" t="str">
        <f>IF('Set Up'!G2169="","",'Set Up'!G2169)</f>
        <v/>
      </c>
      <c r="AC1946" s="82" t="str">
        <f t="array" ref="AC1946">IF(Y1946="","",INDEX(Data!$G$4:$G$51,MATCH(Table7[[#This Row],[Fitting]]&amp;Table7[[#This Row],[Fitting Subtype]],Data!$E$4:$E$51&amp;Data!$F$4:$F$51,0)))</f>
        <v/>
      </c>
      <c r="AD1946" s="89" t="str">
        <f>IF(Table7[[#This Row],[Segment]]="","",Table7[[#This Row],[Quantity]]*Table7[[#This Row],[Kf]]*(((INDEX(Table4[Velocity (m/s)],MATCH(Table7[[#This Row],[Segment]],Table4[Segment],0)))^2)/2))</f>
        <v/>
      </c>
      <c r="AF1946" s="82" t="str">
        <f>Table4[[#This Row],[Segment]]</f>
        <v/>
      </c>
      <c r="AG1946" s="75"/>
      <c r="AH1946" s="82" t="str">
        <f>IF(Table5[[#This Row],[Segment]]="","",AG1946-Table4[[#This Row],[Total Pressure Drop (kPa)]])</f>
        <v/>
      </c>
    </row>
    <row r="1947" spans="1:34" x14ac:dyDescent="0.25">
      <c r="A1947" s="95" t="str">
        <f>IF('Set Up'!A1944="","",'Set Up'!A1944)</f>
        <v/>
      </c>
      <c r="B1947" s="75" t="s">
        <v>81</v>
      </c>
      <c r="C1947" s="85"/>
      <c r="D1947" s="86" t="str">
        <f>IF(Table4[[#This Row],[Diameter (in)]]="","",(((CONVERT(Table4[[#This Row],[Diameter (in)]],"in","m"))/2)^2)*PI())</f>
        <v/>
      </c>
      <c r="E1947" s="87" t="str">
        <f>IF(Table4[[#This Row],[Area (m2)]]="","",$D$4/Table4[[#This Row],[Area (m2)]])</f>
        <v/>
      </c>
      <c r="F1947" s="85">
        <f t="shared" si="30"/>
        <v>4.6951999999999998</v>
      </c>
      <c r="G1947" s="88" t="str">
        <f>IF(Table4[[#This Row],[Segment]]="","",(CONVERT(Table4[[#This Row],[Diameter (in)]],"in","m")*$B$4*Table4[[#This Row],[Velocity (m/s)]])/$C$4)</f>
        <v/>
      </c>
      <c r="H1947" s="96" t="str">
        <f>IF(Table4[[#This Row],[Segment]]="","",IF(Table4[[#This Row],[Teynold''s Number]]&gt;4000,"TURBULENT","LAMINAR"))</f>
        <v/>
      </c>
      <c r="I1947" s="86" t="str">
        <f>IF(Table4[[#This Row],[Segment]]="","",INDEX(Data!C1944:C1958,MATCH(Table4[Material],Data!B1944:B1958,0)))</f>
        <v/>
      </c>
      <c r="J1947" s="89" t="str">
        <f>IF(Table4[[#This Row],[ε (m)]]="","",Table4[[#This Row],[ε (m)]]/(CONVERT(Table4[[#This Row],[Diameter (in)]],"in","m")))</f>
        <v/>
      </c>
      <c r="K1947" s="96" t="str">
        <f>IF(Table4[[#This Row],[Regime]]="LAMINAR",16/Table4[[#This Row],[Teynold''s Number]],"-")</f>
        <v>-</v>
      </c>
      <c r="L1947" s="86"/>
      <c r="M1947" s="97" t="str">
        <f>IF(Table4[[#This Row],[Regime]]="TURBULENT",(((-4*LOG10(Table4[[#This Row],[ε/D]]/3.7+1.256/(Table4[[#This Row],[Teynold''s Number]]*SQRT(Table4[[#This Row],[f turbulent (guess)]]))))^-1)^2),"")</f>
        <v/>
      </c>
      <c r="N1947" s="91" t="str">
        <f>IF(Table4[[#This Row],[f turbulent]]="","",Table4[[#This Row],[f turbulent (guess)]]-Table4[[#This Row],[f turbulent]])</f>
        <v/>
      </c>
      <c r="O1947" s="87">
        <f>IF(Table4[[#This Row],[Segment]]="",0,IF(C1948="",0,IF(C1948&lt;=Table4[[#This Row],[Diameter (in)]],0,1-(D1947/D1948))))</f>
        <v>0</v>
      </c>
      <c r="P1947" s="92" t="str">
        <f>IF(Table4[[#This Row],[Segment]]="","",IF(C1947&gt;C1948,"",IF(C1948="",0.55,(0.55*(1-D1948/D1947)))))</f>
        <v/>
      </c>
      <c r="Q194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47" s="92" t="str">
        <f>IF(Table4[[#This Row],[Segment]]="","",IF(Table4[[#This Row],[Kexpansion]]="","0",((Table4[[#This Row],[Velocity (m/s)]]^2)/2)*Table4[[#This Row],[Kexpansion]]))</f>
        <v/>
      </c>
      <c r="S1947" s="92" t="str">
        <f>IF(Table4[[#This Row],[Segment]]="","",IF(Table4[[#This Row],[Kcontraction]]="","0",((Table4[[#This Row],[Velocity (m/s)]]^2)/2)*Table4[[#This Row],[Kcontraction]]))</f>
        <v/>
      </c>
      <c r="T1947" s="89" t="str">
        <f>IF(Table4[[#This Row],[Segment]]="","",SUMIF($Y$7:$Y$2000,Table4[[#This Row],[Segment]],$AD$7:$AD$2000))</f>
        <v/>
      </c>
      <c r="U1947" s="95" t="str">
        <f>IF(Table4[[#This Row],[Segment]]="","",Table4[[#This Row],[Hfriction (J/kg)]]+Table4[[#This Row],[Hexpansions (J/kg)]]+Table4[[#This Row],[Hcontractions (J/kg)]]+Table4[[#This Row],[Hf (J/kg)]])</f>
        <v/>
      </c>
      <c r="V1947" s="95" t="str">
        <f>IF(Table4[[#This Row],[Segment]]="","",Table4[[#This Row],[Total Friction Loss (J/kg)]]*Table3[Density (kg/m3)])</f>
        <v/>
      </c>
      <c r="W1947" s="95" t="str">
        <f>IF(Table4[[#This Row],[Segment]]="","",Table4[[#This Row],[Total Pressure Drop (Pa)]]/1000)</f>
        <v/>
      </c>
      <c r="Y1947" s="82" t="str">
        <f>IF('Set Up'!D2170="","",'Set Up'!D2170)</f>
        <v/>
      </c>
      <c r="Z1947" s="82" t="str">
        <f>IF('Set Up'!E2170="","",'Set Up'!E2170)</f>
        <v/>
      </c>
      <c r="AA1947" s="82" t="str">
        <f>IF('Set Up'!F2170="","",'Set Up'!F2170)</f>
        <v/>
      </c>
      <c r="AB1947" s="82" t="str">
        <f>IF('Set Up'!G2170="","",'Set Up'!G2170)</f>
        <v/>
      </c>
      <c r="AC1947" s="82" t="str">
        <f t="array" ref="AC1947">IF(Y1947="","",INDEX(Data!$G$4:$G$51,MATCH(Table7[[#This Row],[Fitting]]&amp;Table7[[#This Row],[Fitting Subtype]],Data!$E$4:$E$51&amp;Data!$F$4:$F$51,0)))</f>
        <v/>
      </c>
      <c r="AD1947" s="89" t="str">
        <f>IF(Table7[[#This Row],[Segment]]="","",Table7[[#This Row],[Quantity]]*Table7[[#This Row],[Kf]]*(((INDEX(Table4[Velocity (m/s)],MATCH(Table7[[#This Row],[Segment]],Table4[Segment],0)))^2)/2))</f>
        <v/>
      </c>
      <c r="AF1947" s="82" t="str">
        <f>Table4[[#This Row],[Segment]]</f>
        <v/>
      </c>
      <c r="AG1947" s="75"/>
      <c r="AH1947" s="82" t="str">
        <f>IF(Table5[[#This Row],[Segment]]="","",AG1947-Table4[[#This Row],[Total Pressure Drop (kPa)]])</f>
        <v/>
      </c>
    </row>
    <row r="1948" spans="1:34" x14ac:dyDescent="0.25">
      <c r="A1948" s="95" t="str">
        <f>IF('Set Up'!A1945="","",'Set Up'!A1945)</f>
        <v/>
      </c>
      <c r="B1948" s="75" t="s">
        <v>81</v>
      </c>
      <c r="C1948" s="85"/>
      <c r="D1948" s="86" t="str">
        <f>IF(Table4[[#This Row],[Diameter (in)]]="","",(((CONVERT(Table4[[#This Row],[Diameter (in)]],"in","m"))/2)^2)*PI())</f>
        <v/>
      </c>
      <c r="E1948" s="87" t="str">
        <f>IF(Table4[[#This Row],[Area (m2)]]="","",$D$4/Table4[[#This Row],[Area (m2)]])</f>
        <v/>
      </c>
      <c r="F1948" s="85">
        <f t="shared" si="30"/>
        <v>4.6951999999999998</v>
      </c>
      <c r="G1948" s="88" t="str">
        <f>IF(Table4[[#This Row],[Segment]]="","",(CONVERT(Table4[[#This Row],[Diameter (in)]],"in","m")*$B$4*Table4[[#This Row],[Velocity (m/s)]])/$C$4)</f>
        <v/>
      </c>
      <c r="H1948" s="96" t="str">
        <f>IF(Table4[[#This Row],[Segment]]="","",IF(Table4[[#This Row],[Teynold''s Number]]&gt;4000,"TURBULENT","LAMINAR"))</f>
        <v/>
      </c>
      <c r="I1948" s="86" t="str">
        <f>IF(Table4[[#This Row],[Segment]]="","",INDEX(Data!C1945:C1959,MATCH(Table4[Material],Data!B1945:B1959,0)))</f>
        <v/>
      </c>
      <c r="J1948" s="89" t="str">
        <f>IF(Table4[[#This Row],[ε (m)]]="","",Table4[[#This Row],[ε (m)]]/(CONVERT(Table4[[#This Row],[Diameter (in)]],"in","m")))</f>
        <v/>
      </c>
      <c r="K1948" s="96" t="str">
        <f>IF(Table4[[#This Row],[Regime]]="LAMINAR",16/Table4[[#This Row],[Teynold''s Number]],"-")</f>
        <v>-</v>
      </c>
      <c r="L1948" s="86"/>
      <c r="M1948" s="97" t="str">
        <f>IF(Table4[[#This Row],[Regime]]="TURBULENT",(((-4*LOG10(Table4[[#This Row],[ε/D]]/3.7+1.256/(Table4[[#This Row],[Teynold''s Number]]*SQRT(Table4[[#This Row],[f turbulent (guess)]]))))^-1)^2),"")</f>
        <v/>
      </c>
      <c r="N1948" s="91" t="str">
        <f>IF(Table4[[#This Row],[f turbulent]]="","",Table4[[#This Row],[f turbulent (guess)]]-Table4[[#This Row],[f turbulent]])</f>
        <v/>
      </c>
      <c r="O1948" s="87">
        <f>IF(Table4[[#This Row],[Segment]]="",0,IF(C1949="",0,IF(C1949&lt;=Table4[[#This Row],[Diameter (in)]],0,1-(D1948/D1949))))</f>
        <v>0</v>
      </c>
      <c r="P1948" s="92" t="str">
        <f>IF(Table4[[#This Row],[Segment]]="","",IF(C1948&gt;C1949,"",IF(C1949="",0.55,(0.55*(1-D1949/D1948)))))</f>
        <v/>
      </c>
      <c r="Q194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48" s="92" t="str">
        <f>IF(Table4[[#This Row],[Segment]]="","",IF(Table4[[#This Row],[Kexpansion]]="","0",((Table4[[#This Row],[Velocity (m/s)]]^2)/2)*Table4[[#This Row],[Kexpansion]]))</f>
        <v/>
      </c>
      <c r="S1948" s="92" t="str">
        <f>IF(Table4[[#This Row],[Segment]]="","",IF(Table4[[#This Row],[Kcontraction]]="","0",((Table4[[#This Row],[Velocity (m/s)]]^2)/2)*Table4[[#This Row],[Kcontraction]]))</f>
        <v/>
      </c>
      <c r="T1948" s="89" t="str">
        <f>IF(Table4[[#This Row],[Segment]]="","",SUMIF($Y$7:$Y$2000,Table4[[#This Row],[Segment]],$AD$7:$AD$2000))</f>
        <v/>
      </c>
      <c r="U1948" s="95" t="str">
        <f>IF(Table4[[#This Row],[Segment]]="","",Table4[[#This Row],[Hfriction (J/kg)]]+Table4[[#This Row],[Hexpansions (J/kg)]]+Table4[[#This Row],[Hcontractions (J/kg)]]+Table4[[#This Row],[Hf (J/kg)]])</f>
        <v/>
      </c>
      <c r="V1948" s="95" t="str">
        <f>IF(Table4[[#This Row],[Segment]]="","",Table4[[#This Row],[Total Friction Loss (J/kg)]]*Table3[Density (kg/m3)])</f>
        <v/>
      </c>
      <c r="W1948" s="95" t="str">
        <f>IF(Table4[[#This Row],[Segment]]="","",Table4[[#This Row],[Total Pressure Drop (Pa)]]/1000)</f>
        <v/>
      </c>
      <c r="Y1948" s="82" t="str">
        <f>IF('Set Up'!D2171="","",'Set Up'!D2171)</f>
        <v/>
      </c>
      <c r="Z1948" s="82" t="str">
        <f>IF('Set Up'!E2171="","",'Set Up'!E2171)</f>
        <v/>
      </c>
      <c r="AA1948" s="82" t="str">
        <f>IF('Set Up'!F2171="","",'Set Up'!F2171)</f>
        <v/>
      </c>
      <c r="AB1948" s="82" t="str">
        <f>IF('Set Up'!G2171="","",'Set Up'!G2171)</f>
        <v/>
      </c>
      <c r="AC1948" s="82" t="str">
        <f t="array" ref="AC1948">IF(Y1948="","",INDEX(Data!$G$4:$G$51,MATCH(Table7[[#This Row],[Fitting]]&amp;Table7[[#This Row],[Fitting Subtype]],Data!$E$4:$E$51&amp;Data!$F$4:$F$51,0)))</f>
        <v/>
      </c>
      <c r="AD1948" s="89" t="str">
        <f>IF(Table7[[#This Row],[Segment]]="","",Table7[[#This Row],[Quantity]]*Table7[[#This Row],[Kf]]*(((INDEX(Table4[Velocity (m/s)],MATCH(Table7[[#This Row],[Segment]],Table4[Segment],0)))^2)/2))</f>
        <v/>
      </c>
      <c r="AF1948" s="82" t="str">
        <f>Table4[[#This Row],[Segment]]</f>
        <v/>
      </c>
      <c r="AG1948" s="75"/>
      <c r="AH1948" s="82" t="str">
        <f>IF(Table5[[#This Row],[Segment]]="","",AG1948-Table4[[#This Row],[Total Pressure Drop (kPa)]])</f>
        <v/>
      </c>
    </row>
    <row r="1949" spans="1:34" x14ac:dyDescent="0.25">
      <c r="A1949" s="95" t="str">
        <f>IF('Set Up'!A1946="","",'Set Up'!A1946)</f>
        <v/>
      </c>
      <c r="B1949" s="75" t="s">
        <v>81</v>
      </c>
      <c r="C1949" s="85"/>
      <c r="D1949" s="86" t="str">
        <f>IF(Table4[[#This Row],[Diameter (in)]]="","",(((CONVERT(Table4[[#This Row],[Diameter (in)]],"in","m"))/2)^2)*PI())</f>
        <v/>
      </c>
      <c r="E1949" s="87" t="str">
        <f>IF(Table4[[#This Row],[Area (m2)]]="","",$D$4/Table4[[#This Row],[Area (m2)]])</f>
        <v/>
      </c>
      <c r="F1949" s="85">
        <f t="shared" si="30"/>
        <v>4.6951999999999998</v>
      </c>
      <c r="G1949" s="88" t="str">
        <f>IF(Table4[[#This Row],[Segment]]="","",(CONVERT(Table4[[#This Row],[Diameter (in)]],"in","m")*$B$4*Table4[[#This Row],[Velocity (m/s)]])/$C$4)</f>
        <v/>
      </c>
      <c r="H1949" s="96" t="str">
        <f>IF(Table4[[#This Row],[Segment]]="","",IF(Table4[[#This Row],[Teynold''s Number]]&gt;4000,"TURBULENT","LAMINAR"))</f>
        <v/>
      </c>
      <c r="I1949" s="86" t="str">
        <f>IF(Table4[[#This Row],[Segment]]="","",INDEX(Data!C1946:C1960,MATCH(Table4[Material],Data!B1946:B1960,0)))</f>
        <v/>
      </c>
      <c r="J1949" s="89" t="str">
        <f>IF(Table4[[#This Row],[ε (m)]]="","",Table4[[#This Row],[ε (m)]]/(CONVERT(Table4[[#This Row],[Diameter (in)]],"in","m")))</f>
        <v/>
      </c>
      <c r="K1949" s="96" t="str">
        <f>IF(Table4[[#This Row],[Regime]]="LAMINAR",16/Table4[[#This Row],[Teynold''s Number]],"-")</f>
        <v>-</v>
      </c>
      <c r="L1949" s="86"/>
      <c r="M1949" s="97" t="str">
        <f>IF(Table4[[#This Row],[Regime]]="TURBULENT",(((-4*LOG10(Table4[[#This Row],[ε/D]]/3.7+1.256/(Table4[[#This Row],[Teynold''s Number]]*SQRT(Table4[[#This Row],[f turbulent (guess)]]))))^-1)^2),"")</f>
        <v/>
      </c>
      <c r="N1949" s="91" t="str">
        <f>IF(Table4[[#This Row],[f turbulent]]="","",Table4[[#This Row],[f turbulent (guess)]]-Table4[[#This Row],[f turbulent]])</f>
        <v/>
      </c>
      <c r="O1949" s="87">
        <f>IF(Table4[[#This Row],[Segment]]="",0,IF(C1950="",0,IF(C1950&lt;=Table4[[#This Row],[Diameter (in)]],0,1-(D1949/D1950))))</f>
        <v>0</v>
      </c>
      <c r="P1949" s="92" t="str">
        <f>IF(Table4[[#This Row],[Segment]]="","",IF(C1949&gt;C1950,"",IF(C1950="",0.55,(0.55*(1-D1950/D1949)))))</f>
        <v/>
      </c>
      <c r="Q194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49" s="92" t="str">
        <f>IF(Table4[[#This Row],[Segment]]="","",IF(Table4[[#This Row],[Kexpansion]]="","0",((Table4[[#This Row],[Velocity (m/s)]]^2)/2)*Table4[[#This Row],[Kexpansion]]))</f>
        <v/>
      </c>
      <c r="S1949" s="92" t="str">
        <f>IF(Table4[[#This Row],[Segment]]="","",IF(Table4[[#This Row],[Kcontraction]]="","0",((Table4[[#This Row],[Velocity (m/s)]]^2)/2)*Table4[[#This Row],[Kcontraction]]))</f>
        <v/>
      </c>
      <c r="T1949" s="89" t="str">
        <f>IF(Table4[[#This Row],[Segment]]="","",SUMIF($Y$7:$Y$2000,Table4[[#This Row],[Segment]],$AD$7:$AD$2000))</f>
        <v/>
      </c>
      <c r="U1949" s="95" t="str">
        <f>IF(Table4[[#This Row],[Segment]]="","",Table4[[#This Row],[Hfriction (J/kg)]]+Table4[[#This Row],[Hexpansions (J/kg)]]+Table4[[#This Row],[Hcontractions (J/kg)]]+Table4[[#This Row],[Hf (J/kg)]])</f>
        <v/>
      </c>
      <c r="V1949" s="95" t="str">
        <f>IF(Table4[[#This Row],[Segment]]="","",Table4[[#This Row],[Total Friction Loss (J/kg)]]*Table3[Density (kg/m3)])</f>
        <v/>
      </c>
      <c r="W1949" s="95" t="str">
        <f>IF(Table4[[#This Row],[Segment]]="","",Table4[[#This Row],[Total Pressure Drop (Pa)]]/1000)</f>
        <v/>
      </c>
      <c r="Y1949" s="82" t="str">
        <f>IF('Set Up'!D2172="","",'Set Up'!D2172)</f>
        <v/>
      </c>
      <c r="Z1949" s="82" t="str">
        <f>IF('Set Up'!E2172="","",'Set Up'!E2172)</f>
        <v/>
      </c>
      <c r="AA1949" s="82" t="str">
        <f>IF('Set Up'!F2172="","",'Set Up'!F2172)</f>
        <v/>
      </c>
      <c r="AB1949" s="82" t="str">
        <f>IF('Set Up'!G2172="","",'Set Up'!G2172)</f>
        <v/>
      </c>
      <c r="AC1949" s="82" t="str">
        <f t="array" ref="AC1949">IF(Y1949="","",INDEX(Data!$G$4:$G$51,MATCH(Table7[[#This Row],[Fitting]]&amp;Table7[[#This Row],[Fitting Subtype]],Data!$E$4:$E$51&amp;Data!$F$4:$F$51,0)))</f>
        <v/>
      </c>
      <c r="AD1949" s="89" t="str">
        <f>IF(Table7[[#This Row],[Segment]]="","",Table7[[#This Row],[Quantity]]*Table7[[#This Row],[Kf]]*(((INDEX(Table4[Velocity (m/s)],MATCH(Table7[[#This Row],[Segment]],Table4[Segment],0)))^2)/2))</f>
        <v/>
      </c>
      <c r="AF1949" s="82" t="str">
        <f>Table4[[#This Row],[Segment]]</f>
        <v/>
      </c>
      <c r="AG1949" s="75"/>
      <c r="AH1949" s="82" t="str">
        <f>IF(Table5[[#This Row],[Segment]]="","",AG1949-Table4[[#This Row],[Total Pressure Drop (kPa)]])</f>
        <v/>
      </c>
    </row>
    <row r="1950" spans="1:34" x14ac:dyDescent="0.25">
      <c r="A1950" s="95" t="str">
        <f>IF('Set Up'!A1947="","",'Set Up'!A1947)</f>
        <v/>
      </c>
      <c r="B1950" s="75" t="s">
        <v>81</v>
      </c>
      <c r="C1950" s="85"/>
      <c r="D1950" s="86" t="str">
        <f>IF(Table4[[#This Row],[Diameter (in)]]="","",(((CONVERT(Table4[[#This Row],[Diameter (in)]],"in","m"))/2)^2)*PI())</f>
        <v/>
      </c>
      <c r="E1950" s="87" t="str">
        <f>IF(Table4[[#This Row],[Area (m2)]]="","",$D$4/Table4[[#This Row],[Area (m2)]])</f>
        <v/>
      </c>
      <c r="F1950" s="85">
        <f t="shared" si="30"/>
        <v>4.6951999999999998</v>
      </c>
      <c r="G1950" s="88" t="str">
        <f>IF(Table4[[#This Row],[Segment]]="","",(CONVERT(Table4[[#This Row],[Diameter (in)]],"in","m")*$B$4*Table4[[#This Row],[Velocity (m/s)]])/$C$4)</f>
        <v/>
      </c>
      <c r="H1950" s="96" t="str">
        <f>IF(Table4[[#This Row],[Segment]]="","",IF(Table4[[#This Row],[Teynold''s Number]]&gt;4000,"TURBULENT","LAMINAR"))</f>
        <v/>
      </c>
      <c r="I1950" s="86" t="str">
        <f>IF(Table4[[#This Row],[Segment]]="","",INDEX(Data!C1947:C1961,MATCH(Table4[Material],Data!B1947:B1961,0)))</f>
        <v/>
      </c>
      <c r="J1950" s="89" t="str">
        <f>IF(Table4[[#This Row],[ε (m)]]="","",Table4[[#This Row],[ε (m)]]/(CONVERT(Table4[[#This Row],[Diameter (in)]],"in","m")))</f>
        <v/>
      </c>
      <c r="K1950" s="96" t="str">
        <f>IF(Table4[[#This Row],[Regime]]="LAMINAR",16/Table4[[#This Row],[Teynold''s Number]],"-")</f>
        <v>-</v>
      </c>
      <c r="L1950" s="86"/>
      <c r="M1950" s="97" t="str">
        <f>IF(Table4[[#This Row],[Regime]]="TURBULENT",(((-4*LOG10(Table4[[#This Row],[ε/D]]/3.7+1.256/(Table4[[#This Row],[Teynold''s Number]]*SQRT(Table4[[#This Row],[f turbulent (guess)]]))))^-1)^2),"")</f>
        <v/>
      </c>
      <c r="N1950" s="91" t="str">
        <f>IF(Table4[[#This Row],[f turbulent]]="","",Table4[[#This Row],[f turbulent (guess)]]-Table4[[#This Row],[f turbulent]])</f>
        <v/>
      </c>
      <c r="O1950" s="87">
        <f>IF(Table4[[#This Row],[Segment]]="",0,IF(C1951="",0,IF(C1951&lt;=Table4[[#This Row],[Diameter (in)]],0,1-(D1950/D1951))))</f>
        <v>0</v>
      </c>
      <c r="P1950" s="92" t="str">
        <f>IF(Table4[[#This Row],[Segment]]="","",IF(C1950&gt;C1951,"",IF(C1951="",0.55,(0.55*(1-D1951/D1950)))))</f>
        <v/>
      </c>
      <c r="Q195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50" s="92" t="str">
        <f>IF(Table4[[#This Row],[Segment]]="","",IF(Table4[[#This Row],[Kexpansion]]="","0",((Table4[[#This Row],[Velocity (m/s)]]^2)/2)*Table4[[#This Row],[Kexpansion]]))</f>
        <v/>
      </c>
      <c r="S1950" s="92" t="str">
        <f>IF(Table4[[#This Row],[Segment]]="","",IF(Table4[[#This Row],[Kcontraction]]="","0",((Table4[[#This Row],[Velocity (m/s)]]^2)/2)*Table4[[#This Row],[Kcontraction]]))</f>
        <v/>
      </c>
      <c r="T1950" s="89" t="str">
        <f>IF(Table4[[#This Row],[Segment]]="","",SUMIF($Y$7:$Y$2000,Table4[[#This Row],[Segment]],$AD$7:$AD$2000))</f>
        <v/>
      </c>
      <c r="U1950" s="95" t="str">
        <f>IF(Table4[[#This Row],[Segment]]="","",Table4[[#This Row],[Hfriction (J/kg)]]+Table4[[#This Row],[Hexpansions (J/kg)]]+Table4[[#This Row],[Hcontractions (J/kg)]]+Table4[[#This Row],[Hf (J/kg)]])</f>
        <v/>
      </c>
      <c r="V1950" s="95" t="str">
        <f>IF(Table4[[#This Row],[Segment]]="","",Table4[[#This Row],[Total Friction Loss (J/kg)]]*Table3[Density (kg/m3)])</f>
        <v/>
      </c>
      <c r="W1950" s="95" t="str">
        <f>IF(Table4[[#This Row],[Segment]]="","",Table4[[#This Row],[Total Pressure Drop (Pa)]]/1000)</f>
        <v/>
      </c>
      <c r="Y1950" s="82" t="str">
        <f>IF('Set Up'!D2173="","",'Set Up'!D2173)</f>
        <v/>
      </c>
      <c r="Z1950" s="82" t="str">
        <f>IF('Set Up'!E2173="","",'Set Up'!E2173)</f>
        <v/>
      </c>
      <c r="AA1950" s="82" t="str">
        <f>IF('Set Up'!F2173="","",'Set Up'!F2173)</f>
        <v/>
      </c>
      <c r="AB1950" s="82" t="str">
        <f>IF('Set Up'!G2173="","",'Set Up'!G2173)</f>
        <v/>
      </c>
      <c r="AC1950" s="82" t="str">
        <f t="array" ref="AC1950">IF(Y1950="","",INDEX(Data!$G$4:$G$51,MATCH(Table7[[#This Row],[Fitting]]&amp;Table7[[#This Row],[Fitting Subtype]],Data!$E$4:$E$51&amp;Data!$F$4:$F$51,0)))</f>
        <v/>
      </c>
      <c r="AD1950" s="89" t="str">
        <f>IF(Table7[[#This Row],[Segment]]="","",Table7[[#This Row],[Quantity]]*Table7[[#This Row],[Kf]]*(((INDEX(Table4[Velocity (m/s)],MATCH(Table7[[#This Row],[Segment]],Table4[Segment],0)))^2)/2))</f>
        <v/>
      </c>
      <c r="AF1950" s="82" t="str">
        <f>Table4[[#This Row],[Segment]]</f>
        <v/>
      </c>
      <c r="AG1950" s="75"/>
      <c r="AH1950" s="82" t="str">
        <f>IF(Table5[[#This Row],[Segment]]="","",AG1950-Table4[[#This Row],[Total Pressure Drop (kPa)]])</f>
        <v/>
      </c>
    </row>
    <row r="1951" spans="1:34" x14ac:dyDescent="0.25">
      <c r="A1951" s="95" t="str">
        <f>IF('Set Up'!A1948="","",'Set Up'!A1948)</f>
        <v/>
      </c>
      <c r="B1951" s="75" t="s">
        <v>81</v>
      </c>
      <c r="C1951" s="85"/>
      <c r="D1951" s="86" t="str">
        <f>IF(Table4[[#This Row],[Diameter (in)]]="","",(((CONVERT(Table4[[#This Row],[Diameter (in)]],"in","m"))/2)^2)*PI())</f>
        <v/>
      </c>
      <c r="E1951" s="87" t="str">
        <f>IF(Table4[[#This Row],[Area (m2)]]="","",$D$4/Table4[[#This Row],[Area (m2)]])</f>
        <v/>
      </c>
      <c r="F1951" s="85">
        <f t="shared" si="30"/>
        <v>4.6951999999999998</v>
      </c>
      <c r="G1951" s="88" t="str">
        <f>IF(Table4[[#This Row],[Segment]]="","",(CONVERT(Table4[[#This Row],[Diameter (in)]],"in","m")*$B$4*Table4[[#This Row],[Velocity (m/s)]])/$C$4)</f>
        <v/>
      </c>
      <c r="H1951" s="96" t="str">
        <f>IF(Table4[[#This Row],[Segment]]="","",IF(Table4[[#This Row],[Teynold''s Number]]&gt;4000,"TURBULENT","LAMINAR"))</f>
        <v/>
      </c>
      <c r="I1951" s="86" t="str">
        <f>IF(Table4[[#This Row],[Segment]]="","",INDEX(Data!C1948:C1962,MATCH(Table4[Material],Data!B1948:B1962,0)))</f>
        <v/>
      </c>
      <c r="J1951" s="89" t="str">
        <f>IF(Table4[[#This Row],[ε (m)]]="","",Table4[[#This Row],[ε (m)]]/(CONVERT(Table4[[#This Row],[Diameter (in)]],"in","m")))</f>
        <v/>
      </c>
      <c r="K1951" s="96" t="str">
        <f>IF(Table4[[#This Row],[Regime]]="LAMINAR",16/Table4[[#This Row],[Teynold''s Number]],"-")</f>
        <v>-</v>
      </c>
      <c r="L1951" s="86"/>
      <c r="M1951" s="97" t="str">
        <f>IF(Table4[[#This Row],[Regime]]="TURBULENT",(((-4*LOG10(Table4[[#This Row],[ε/D]]/3.7+1.256/(Table4[[#This Row],[Teynold''s Number]]*SQRT(Table4[[#This Row],[f turbulent (guess)]]))))^-1)^2),"")</f>
        <v/>
      </c>
      <c r="N1951" s="91" t="str">
        <f>IF(Table4[[#This Row],[f turbulent]]="","",Table4[[#This Row],[f turbulent (guess)]]-Table4[[#This Row],[f turbulent]])</f>
        <v/>
      </c>
      <c r="O1951" s="87">
        <f>IF(Table4[[#This Row],[Segment]]="",0,IF(C1952="",0,IF(C1952&lt;=Table4[[#This Row],[Diameter (in)]],0,1-(D1951/D1952))))</f>
        <v>0</v>
      </c>
      <c r="P1951" s="92" t="str">
        <f>IF(Table4[[#This Row],[Segment]]="","",IF(C1951&gt;C1952,"",IF(C1952="",0.55,(0.55*(1-D1952/D1951)))))</f>
        <v/>
      </c>
      <c r="Q195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51" s="92" t="str">
        <f>IF(Table4[[#This Row],[Segment]]="","",IF(Table4[[#This Row],[Kexpansion]]="","0",((Table4[[#This Row],[Velocity (m/s)]]^2)/2)*Table4[[#This Row],[Kexpansion]]))</f>
        <v/>
      </c>
      <c r="S1951" s="92" t="str">
        <f>IF(Table4[[#This Row],[Segment]]="","",IF(Table4[[#This Row],[Kcontraction]]="","0",((Table4[[#This Row],[Velocity (m/s)]]^2)/2)*Table4[[#This Row],[Kcontraction]]))</f>
        <v/>
      </c>
      <c r="T1951" s="89" t="str">
        <f>IF(Table4[[#This Row],[Segment]]="","",SUMIF($Y$7:$Y$2000,Table4[[#This Row],[Segment]],$AD$7:$AD$2000))</f>
        <v/>
      </c>
      <c r="U1951" s="95" t="str">
        <f>IF(Table4[[#This Row],[Segment]]="","",Table4[[#This Row],[Hfriction (J/kg)]]+Table4[[#This Row],[Hexpansions (J/kg)]]+Table4[[#This Row],[Hcontractions (J/kg)]]+Table4[[#This Row],[Hf (J/kg)]])</f>
        <v/>
      </c>
      <c r="V1951" s="95" t="str">
        <f>IF(Table4[[#This Row],[Segment]]="","",Table4[[#This Row],[Total Friction Loss (J/kg)]]*Table3[Density (kg/m3)])</f>
        <v/>
      </c>
      <c r="W1951" s="95" t="str">
        <f>IF(Table4[[#This Row],[Segment]]="","",Table4[[#This Row],[Total Pressure Drop (Pa)]]/1000)</f>
        <v/>
      </c>
      <c r="Y1951" s="82" t="str">
        <f>IF('Set Up'!D2174="","",'Set Up'!D2174)</f>
        <v/>
      </c>
      <c r="Z1951" s="82" t="str">
        <f>IF('Set Up'!E2174="","",'Set Up'!E2174)</f>
        <v/>
      </c>
      <c r="AA1951" s="82" t="str">
        <f>IF('Set Up'!F2174="","",'Set Up'!F2174)</f>
        <v/>
      </c>
      <c r="AB1951" s="82" t="str">
        <f>IF('Set Up'!G2174="","",'Set Up'!G2174)</f>
        <v/>
      </c>
      <c r="AC1951" s="82" t="str">
        <f t="array" ref="AC1951">IF(Y1951="","",INDEX(Data!$G$4:$G$51,MATCH(Table7[[#This Row],[Fitting]]&amp;Table7[[#This Row],[Fitting Subtype]],Data!$E$4:$E$51&amp;Data!$F$4:$F$51,0)))</f>
        <v/>
      </c>
      <c r="AD1951" s="89" t="str">
        <f>IF(Table7[[#This Row],[Segment]]="","",Table7[[#This Row],[Quantity]]*Table7[[#This Row],[Kf]]*(((INDEX(Table4[Velocity (m/s)],MATCH(Table7[[#This Row],[Segment]],Table4[Segment],0)))^2)/2))</f>
        <v/>
      </c>
      <c r="AF1951" s="82" t="str">
        <f>Table4[[#This Row],[Segment]]</f>
        <v/>
      </c>
      <c r="AG1951" s="75"/>
      <c r="AH1951" s="82" t="str">
        <f>IF(Table5[[#This Row],[Segment]]="","",AG1951-Table4[[#This Row],[Total Pressure Drop (kPa)]])</f>
        <v/>
      </c>
    </row>
    <row r="1952" spans="1:34" x14ac:dyDescent="0.25">
      <c r="A1952" s="95" t="str">
        <f>IF('Set Up'!A1949="","",'Set Up'!A1949)</f>
        <v/>
      </c>
      <c r="B1952" s="75" t="s">
        <v>81</v>
      </c>
      <c r="C1952" s="85"/>
      <c r="D1952" s="86" t="str">
        <f>IF(Table4[[#This Row],[Diameter (in)]]="","",(((CONVERT(Table4[[#This Row],[Diameter (in)]],"in","m"))/2)^2)*PI())</f>
        <v/>
      </c>
      <c r="E1952" s="87" t="str">
        <f>IF(Table4[[#This Row],[Area (m2)]]="","",$D$4/Table4[[#This Row],[Area (m2)]])</f>
        <v/>
      </c>
      <c r="F1952" s="85">
        <f t="shared" si="30"/>
        <v>4.6951999999999998</v>
      </c>
      <c r="G1952" s="88" t="str">
        <f>IF(Table4[[#This Row],[Segment]]="","",(CONVERT(Table4[[#This Row],[Diameter (in)]],"in","m")*$B$4*Table4[[#This Row],[Velocity (m/s)]])/$C$4)</f>
        <v/>
      </c>
      <c r="H1952" s="96" t="str">
        <f>IF(Table4[[#This Row],[Segment]]="","",IF(Table4[[#This Row],[Teynold''s Number]]&gt;4000,"TURBULENT","LAMINAR"))</f>
        <v/>
      </c>
      <c r="I1952" s="86" t="str">
        <f>IF(Table4[[#This Row],[Segment]]="","",INDEX(Data!C1949:C1963,MATCH(Table4[Material],Data!B1949:B1963,0)))</f>
        <v/>
      </c>
      <c r="J1952" s="89" t="str">
        <f>IF(Table4[[#This Row],[ε (m)]]="","",Table4[[#This Row],[ε (m)]]/(CONVERT(Table4[[#This Row],[Diameter (in)]],"in","m")))</f>
        <v/>
      </c>
      <c r="K1952" s="96" t="str">
        <f>IF(Table4[[#This Row],[Regime]]="LAMINAR",16/Table4[[#This Row],[Teynold''s Number]],"-")</f>
        <v>-</v>
      </c>
      <c r="L1952" s="86"/>
      <c r="M1952" s="97" t="str">
        <f>IF(Table4[[#This Row],[Regime]]="TURBULENT",(((-4*LOG10(Table4[[#This Row],[ε/D]]/3.7+1.256/(Table4[[#This Row],[Teynold''s Number]]*SQRT(Table4[[#This Row],[f turbulent (guess)]]))))^-1)^2),"")</f>
        <v/>
      </c>
      <c r="N1952" s="91" t="str">
        <f>IF(Table4[[#This Row],[f turbulent]]="","",Table4[[#This Row],[f turbulent (guess)]]-Table4[[#This Row],[f turbulent]])</f>
        <v/>
      </c>
      <c r="O1952" s="87">
        <f>IF(Table4[[#This Row],[Segment]]="",0,IF(C1953="",0,IF(C1953&lt;=Table4[[#This Row],[Diameter (in)]],0,1-(D1952/D1953))))</f>
        <v>0</v>
      </c>
      <c r="P1952" s="92" t="str">
        <f>IF(Table4[[#This Row],[Segment]]="","",IF(C1952&gt;C1953,"",IF(C1953="",0.55,(0.55*(1-D1953/D1952)))))</f>
        <v/>
      </c>
      <c r="Q195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52" s="92" t="str">
        <f>IF(Table4[[#This Row],[Segment]]="","",IF(Table4[[#This Row],[Kexpansion]]="","0",((Table4[[#This Row],[Velocity (m/s)]]^2)/2)*Table4[[#This Row],[Kexpansion]]))</f>
        <v/>
      </c>
      <c r="S1952" s="92" t="str">
        <f>IF(Table4[[#This Row],[Segment]]="","",IF(Table4[[#This Row],[Kcontraction]]="","0",((Table4[[#This Row],[Velocity (m/s)]]^2)/2)*Table4[[#This Row],[Kcontraction]]))</f>
        <v/>
      </c>
      <c r="T1952" s="89" t="str">
        <f>IF(Table4[[#This Row],[Segment]]="","",SUMIF($Y$7:$Y$2000,Table4[[#This Row],[Segment]],$AD$7:$AD$2000))</f>
        <v/>
      </c>
      <c r="U1952" s="95" t="str">
        <f>IF(Table4[[#This Row],[Segment]]="","",Table4[[#This Row],[Hfriction (J/kg)]]+Table4[[#This Row],[Hexpansions (J/kg)]]+Table4[[#This Row],[Hcontractions (J/kg)]]+Table4[[#This Row],[Hf (J/kg)]])</f>
        <v/>
      </c>
      <c r="V1952" s="95" t="str">
        <f>IF(Table4[[#This Row],[Segment]]="","",Table4[[#This Row],[Total Friction Loss (J/kg)]]*Table3[Density (kg/m3)])</f>
        <v/>
      </c>
      <c r="W1952" s="95" t="str">
        <f>IF(Table4[[#This Row],[Segment]]="","",Table4[[#This Row],[Total Pressure Drop (Pa)]]/1000)</f>
        <v/>
      </c>
      <c r="Y1952" s="82" t="str">
        <f>IF('Set Up'!D2175="","",'Set Up'!D2175)</f>
        <v/>
      </c>
      <c r="Z1952" s="82" t="str">
        <f>IF('Set Up'!E2175="","",'Set Up'!E2175)</f>
        <v/>
      </c>
      <c r="AA1952" s="82" t="str">
        <f>IF('Set Up'!F2175="","",'Set Up'!F2175)</f>
        <v/>
      </c>
      <c r="AB1952" s="82" t="str">
        <f>IF('Set Up'!G2175="","",'Set Up'!G2175)</f>
        <v/>
      </c>
      <c r="AC1952" s="82" t="str">
        <f t="array" ref="AC1952">IF(Y1952="","",INDEX(Data!$G$4:$G$51,MATCH(Table7[[#This Row],[Fitting]]&amp;Table7[[#This Row],[Fitting Subtype]],Data!$E$4:$E$51&amp;Data!$F$4:$F$51,0)))</f>
        <v/>
      </c>
      <c r="AD1952" s="89" t="str">
        <f>IF(Table7[[#This Row],[Segment]]="","",Table7[[#This Row],[Quantity]]*Table7[[#This Row],[Kf]]*(((INDEX(Table4[Velocity (m/s)],MATCH(Table7[[#This Row],[Segment]],Table4[Segment],0)))^2)/2))</f>
        <v/>
      </c>
      <c r="AF1952" s="82" t="str">
        <f>Table4[[#This Row],[Segment]]</f>
        <v/>
      </c>
      <c r="AG1952" s="75"/>
      <c r="AH1952" s="82" t="str">
        <f>IF(Table5[[#This Row],[Segment]]="","",AG1952-Table4[[#This Row],[Total Pressure Drop (kPa)]])</f>
        <v/>
      </c>
    </row>
    <row r="1953" spans="1:34" x14ac:dyDescent="0.25">
      <c r="A1953" s="95" t="str">
        <f>IF('Set Up'!A1950="","",'Set Up'!A1950)</f>
        <v/>
      </c>
      <c r="B1953" s="75" t="s">
        <v>81</v>
      </c>
      <c r="C1953" s="85"/>
      <c r="D1953" s="86" t="str">
        <f>IF(Table4[[#This Row],[Diameter (in)]]="","",(((CONVERT(Table4[[#This Row],[Diameter (in)]],"in","m"))/2)^2)*PI())</f>
        <v/>
      </c>
      <c r="E1953" s="87" t="str">
        <f>IF(Table4[[#This Row],[Area (m2)]]="","",$D$4/Table4[[#This Row],[Area (m2)]])</f>
        <v/>
      </c>
      <c r="F1953" s="85">
        <f t="shared" si="30"/>
        <v>4.6951999999999998</v>
      </c>
      <c r="G1953" s="88" t="str">
        <f>IF(Table4[[#This Row],[Segment]]="","",(CONVERT(Table4[[#This Row],[Diameter (in)]],"in","m")*$B$4*Table4[[#This Row],[Velocity (m/s)]])/$C$4)</f>
        <v/>
      </c>
      <c r="H1953" s="96" t="str">
        <f>IF(Table4[[#This Row],[Segment]]="","",IF(Table4[[#This Row],[Teynold''s Number]]&gt;4000,"TURBULENT","LAMINAR"))</f>
        <v/>
      </c>
      <c r="I1953" s="86" t="str">
        <f>IF(Table4[[#This Row],[Segment]]="","",INDEX(Data!C1950:C1964,MATCH(Table4[Material],Data!B1950:B1964,0)))</f>
        <v/>
      </c>
      <c r="J1953" s="89" t="str">
        <f>IF(Table4[[#This Row],[ε (m)]]="","",Table4[[#This Row],[ε (m)]]/(CONVERT(Table4[[#This Row],[Diameter (in)]],"in","m")))</f>
        <v/>
      </c>
      <c r="K1953" s="96" t="str">
        <f>IF(Table4[[#This Row],[Regime]]="LAMINAR",16/Table4[[#This Row],[Teynold''s Number]],"-")</f>
        <v>-</v>
      </c>
      <c r="L1953" s="86"/>
      <c r="M1953" s="97" t="str">
        <f>IF(Table4[[#This Row],[Regime]]="TURBULENT",(((-4*LOG10(Table4[[#This Row],[ε/D]]/3.7+1.256/(Table4[[#This Row],[Teynold''s Number]]*SQRT(Table4[[#This Row],[f turbulent (guess)]]))))^-1)^2),"")</f>
        <v/>
      </c>
      <c r="N1953" s="91" t="str">
        <f>IF(Table4[[#This Row],[f turbulent]]="","",Table4[[#This Row],[f turbulent (guess)]]-Table4[[#This Row],[f turbulent]])</f>
        <v/>
      </c>
      <c r="O1953" s="87">
        <f>IF(Table4[[#This Row],[Segment]]="",0,IF(C1954="",0,IF(C1954&lt;=Table4[[#This Row],[Diameter (in)]],0,1-(D1953/D1954))))</f>
        <v>0</v>
      </c>
      <c r="P1953" s="92" t="str">
        <f>IF(Table4[[#This Row],[Segment]]="","",IF(C1953&gt;C1954,"",IF(C1954="",0.55,(0.55*(1-D1954/D1953)))))</f>
        <v/>
      </c>
      <c r="Q195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53" s="92" t="str">
        <f>IF(Table4[[#This Row],[Segment]]="","",IF(Table4[[#This Row],[Kexpansion]]="","0",((Table4[[#This Row],[Velocity (m/s)]]^2)/2)*Table4[[#This Row],[Kexpansion]]))</f>
        <v/>
      </c>
      <c r="S1953" s="92" t="str">
        <f>IF(Table4[[#This Row],[Segment]]="","",IF(Table4[[#This Row],[Kcontraction]]="","0",((Table4[[#This Row],[Velocity (m/s)]]^2)/2)*Table4[[#This Row],[Kcontraction]]))</f>
        <v/>
      </c>
      <c r="T1953" s="89" t="str">
        <f>IF(Table4[[#This Row],[Segment]]="","",SUMIF($Y$7:$Y$2000,Table4[[#This Row],[Segment]],$AD$7:$AD$2000))</f>
        <v/>
      </c>
      <c r="U1953" s="95" t="str">
        <f>IF(Table4[[#This Row],[Segment]]="","",Table4[[#This Row],[Hfriction (J/kg)]]+Table4[[#This Row],[Hexpansions (J/kg)]]+Table4[[#This Row],[Hcontractions (J/kg)]]+Table4[[#This Row],[Hf (J/kg)]])</f>
        <v/>
      </c>
      <c r="V1953" s="95" t="str">
        <f>IF(Table4[[#This Row],[Segment]]="","",Table4[[#This Row],[Total Friction Loss (J/kg)]]*Table3[Density (kg/m3)])</f>
        <v/>
      </c>
      <c r="W1953" s="95" t="str">
        <f>IF(Table4[[#This Row],[Segment]]="","",Table4[[#This Row],[Total Pressure Drop (Pa)]]/1000)</f>
        <v/>
      </c>
      <c r="Y1953" s="82" t="str">
        <f>IF('Set Up'!D2176="","",'Set Up'!D2176)</f>
        <v/>
      </c>
      <c r="Z1953" s="82" t="str">
        <f>IF('Set Up'!E2176="","",'Set Up'!E2176)</f>
        <v/>
      </c>
      <c r="AA1953" s="82" t="str">
        <f>IF('Set Up'!F2176="","",'Set Up'!F2176)</f>
        <v/>
      </c>
      <c r="AB1953" s="82" t="str">
        <f>IF('Set Up'!G2176="","",'Set Up'!G2176)</f>
        <v/>
      </c>
      <c r="AC1953" s="82" t="str">
        <f t="array" ref="AC1953">IF(Y1953="","",INDEX(Data!$G$4:$G$51,MATCH(Table7[[#This Row],[Fitting]]&amp;Table7[[#This Row],[Fitting Subtype]],Data!$E$4:$E$51&amp;Data!$F$4:$F$51,0)))</f>
        <v/>
      </c>
      <c r="AD1953" s="89" t="str">
        <f>IF(Table7[[#This Row],[Segment]]="","",Table7[[#This Row],[Quantity]]*Table7[[#This Row],[Kf]]*(((INDEX(Table4[Velocity (m/s)],MATCH(Table7[[#This Row],[Segment]],Table4[Segment],0)))^2)/2))</f>
        <v/>
      </c>
      <c r="AF1953" s="82" t="str">
        <f>Table4[[#This Row],[Segment]]</f>
        <v/>
      </c>
      <c r="AG1953" s="75"/>
      <c r="AH1953" s="82" t="str">
        <f>IF(Table5[[#This Row],[Segment]]="","",AG1953-Table4[[#This Row],[Total Pressure Drop (kPa)]])</f>
        <v/>
      </c>
    </row>
    <row r="1954" spans="1:34" x14ac:dyDescent="0.25">
      <c r="A1954" s="95" t="str">
        <f>IF('Set Up'!A1951="","",'Set Up'!A1951)</f>
        <v/>
      </c>
      <c r="B1954" s="75" t="s">
        <v>81</v>
      </c>
      <c r="C1954" s="85"/>
      <c r="D1954" s="86" t="str">
        <f>IF(Table4[[#This Row],[Diameter (in)]]="","",(((CONVERT(Table4[[#This Row],[Diameter (in)]],"in","m"))/2)^2)*PI())</f>
        <v/>
      </c>
      <c r="E1954" s="87" t="str">
        <f>IF(Table4[[#This Row],[Area (m2)]]="","",$D$4/Table4[[#This Row],[Area (m2)]])</f>
        <v/>
      </c>
      <c r="F1954" s="85">
        <f t="shared" si="30"/>
        <v>4.6951999999999998</v>
      </c>
      <c r="G1954" s="88" t="str">
        <f>IF(Table4[[#This Row],[Segment]]="","",(CONVERT(Table4[[#This Row],[Diameter (in)]],"in","m")*$B$4*Table4[[#This Row],[Velocity (m/s)]])/$C$4)</f>
        <v/>
      </c>
      <c r="H1954" s="96" t="str">
        <f>IF(Table4[[#This Row],[Segment]]="","",IF(Table4[[#This Row],[Teynold''s Number]]&gt;4000,"TURBULENT","LAMINAR"))</f>
        <v/>
      </c>
      <c r="I1954" s="86" t="str">
        <f>IF(Table4[[#This Row],[Segment]]="","",INDEX(Data!C1951:C1965,MATCH(Table4[Material],Data!B1951:B1965,0)))</f>
        <v/>
      </c>
      <c r="J1954" s="89" t="str">
        <f>IF(Table4[[#This Row],[ε (m)]]="","",Table4[[#This Row],[ε (m)]]/(CONVERT(Table4[[#This Row],[Diameter (in)]],"in","m")))</f>
        <v/>
      </c>
      <c r="K1954" s="96" t="str">
        <f>IF(Table4[[#This Row],[Regime]]="LAMINAR",16/Table4[[#This Row],[Teynold''s Number]],"-")</f>
        <v>-</v>
      </c>
      <c r="L1954" s="86"/>
      <c r="M1954" s="97" t="str">
        <f>IF(Table4[[#This Row],[Regime]]="TURBULENT",(((-4*LOG10(Table4[[#This Row],[ε/D]]/3.7+1.256/(Table4[[#This Row],[Teynold''s Number]]*SQRT(Table4[[#This Row],[f turbulent (guess)]]))))^-1)^2),"")</f>
        <v/>
      </c>
      <c r="N1954" s="91" t="str">
        <f>IF(Table4[[#This Row],[f turbulent]]="","",Table4[[#This Row],[f turbulent (guess)]]-Table4[[#This Row],[f turbulent]])</f>
        <v/>
      </c>
      <c r="O1954" s="87">
        <f>IF(Table4[[#This Row],[Segment]]="",0,IF(C1955="",0,IF(C1955&lt;=Table4[[#This Row],[Diameter (in)]],0,1-(D1954/D1955))))</f>
        <v>0</v>
      </c>
      <c r="P1954" s="92" t="str">
        <f>IF(Table4[[#This Row],[Segment]]="","",IF(C1954&gt;C1955,"",IF(C1955="",0.55,(0.55*(1-D1955/D1954)))))</f>
        <v/>
      </c>
      <c r="Q195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54" s="92" t="str">
        <f>IF(Table4[[#This Row],[Segment]]="","",IF(Table4[[#This Row],[Kexpansion]]="","0",((Table4[[#This Row],[Velocity (m/s)]]^2)/2)*Table4[[#This Row],[Kexpansion]]))</f>
        <v/>
      </c>
      <c r="S1954" s="92" t="str">
        <f>IF(Table4[[#This Row],[Segment]]="","",IF(Table4[[#This Row],[Kcontraction]]="","0",((Table4[[#This Row],[Velocity (m/s)]]^2)/2)*Table4[[#This Row],[Kcontraction]]))</f>
        <v/>
      </c>
      <c r="T1954" s="89" t="str">
        <f>IF(Table4[[#This Row],[Segment]]="","",SUMIF($Y$7:$Y$2000,Table4[[#This Row],[Segment]],$AD$7:$AD$2000))</f>
        <v/>
      </c>
      <c r="U1954" s="95" t="str">
        <f>IF(Table4[[#This Row],[Segment]]="","",Table4[[#This Row],[Hfriction (J/kg)]]+Table4[[#This Row],[Hexpansions (J/kg)]]+Table4[[#This Row],[Hcontractions (J/kg)]]+Table4[[#This Row],[Hf (J/kg)]])</f>
        <v/>
      </c>
      <c r="V1954" s="95" t="str">
        <f>IF(Table4[[#This Row],[Segment]]="","",Table4[[#This Row],[Total Friction Loss (J/kg)]]*Table3[Density (kg/m3)])</f>
        <v/>
      </c>
      <c r="W1954" s="95" t="str">
        <f>IF(Table4[[#This Row],[Segment]]="","",Table4[[#This Row],[Total Pressure Drop (Pa)]]/1000)</f>
        <v/>
      </c>
      <c r="Y1954" s="82" t="str">
        <f>IF('Set Up'!D2177="","",'Set Up'!D2177)</f>
        <v/>
      </c>
      <c r="Z1954" s="82" t="str">
        <f>IF('Set Up'!E2177="","",'Set Up'!E2177)</f>
        <v/>
      </c>
      <c r="AA1954" s="82" t="str">
        <f>IF('Set Up'!F2177="","",'Set Up'!F2177)</f>
        <v/>
      </c>
      <c r="AB1954" s="82" t="str">
        <f>IF('Set Up'!G2177="","",'Set Up'!G2177)</f>
        <v/>
      </c>
      <c r="AC1954" s="82" t="str">
        <f t="array" ref="AC1954">IF(Y1954="","",INDEX(Data!$G$4:$G$51,MATCH(Table7[[#This Row],[Fitting]]&amp;Table7[[#This Row],[Fitting Subtype]],Data!$E$4:$E$51&amp;Data!$F$4:$F$51,0)))</f>
        <v/>
      </c>
      <c r="AD1954" s="89" t="str">
        <f>IF(Table7[[#This Row],[Segment]]="","",Table7[[#This Row],[Quantity]]*Table7[[#This Row],[Kf]]*(((INDEX(Table4[Velocity (m/s)],MATCH(Table7[[#This Row],[Segment]],Table4[Segment],0)))^2)/2))</f>
        <v/>
      </c>
      <c r="AF1954" s="82" t="str">
        <f>Table4[[#This Row],[Segment]]</f>
        <v/>
      </c>
      <c r="AG1954" s="75"/>
      <c r="AH1954" s="82" t="str">
        <f>IF(Table5[[#This Row],[Segment]]="","",AG1954-Table4[[#This Row],[Total Pressure Drop (kPa)]])</f>
        <v/>
      </c>
    </row>
    <row r="1955" spans="1:34" x14ac:dyDescent="0.25">
      <c r="A1955" s="95" t="str">
        <f>IF('Set Up'!A1952="","",'Set Up'!A1952)</f>
        <v/>
      </c>
      <c r="B1955" s="75" t="s">
        <v>81</v>
      </c>
      <c r="C1955" s="85"/>
      <c r="D1955" s="86" t="str">
        <f>IF(Table4[[#This Row],[Diameter (in)]]="","",(((CONVERT(Table4[[#This Row],[Diameter (in)]],"in","m"))/2)^2)*PI())</f>
        <v/>
      </c>
      <c r="E1955" s="87" t="str">
        <f>IF(Table4[[#This Row],[Area (m2)]]="","",$D$4/Table4[[#This Row],[Area (m2)]])</f>
        <v/>
      </c>
      <c r="F1955" s="85">
        <f t="shared" si="30"/>
        <v>4.6951999999999998</v>
      </c>
      <c r="G1955" s="88" t="str">
        <f>IF(Table4[[#This Row],[Segment]]="","",(CONVERT(Table4[[#This Row],[Diameter (in)]],"in","m")*$B$4*Table4[[#This Row],[Velocity (m/s)]])/$C$4)</f>
        <v/>
      </c>
      <c r="H1955" s="96" t="str">
        <f>IF(Table4[[#This Row],[Segment]]="","",IF(Table4[[#This Row],[Teynold''s Number]]&gt;4000,"TURBULENT","LAMINAR"))</f>
        <v/>
      </c>
      <c r="I1955" s="86" t="str">
        <f>IF(Table4[[#This Row],[Segment]]="","",INDEX(Data!C1952:C1966,MATCH(Table4[Material],Data!B1952:B1966,0)))</f>
        <v/>
      </c>
      <c r="J1955" s="89" t="str">
        <f>IF(Table4[[#This Row],[ε (m)]]="","",Table4[[#This Row],[ε (m)]]/(CONVERT(Table4[[#This Row],[Diameter (in)]],"in","m")))</f>
        <v/>
      </c>
      <c r="K1955" s="96" t="str">
        <f>IF(Table4[[#This Row],[Regime]]="LAMINAR",16/Table4[[#This Row],[Teynold''s Number]],"-")</f>
        <v>-</v>
      </c>
      <c r="L1955" s="86"/>
      <c r="M1955" s="97" t="str">
        <f>IF(Table4[[#This Row],[Regime]]="TURBULENT",(((-4*LOG10(Table4[[#This Row],[ε/D]]/3.7+1.256/(Table4[[#This Row],[Teynold''s Number]]*SQRT(Table4[[#This Row],[f turbulent (guess)]]))))^-1)^2),"")</f>
        <v/>
      </c>
      <c r="N1955" s="91" t="str">
        <f>IF(Table4[[#This Row],[f turbulent]]="","",Table4[[#This Row],[f turbulent (guess)]]-Table4[[#This Row],[f turbulent]])</f>
        <v/>
      </c>
      <c r="O1955" s="87">
        <f>IF(Table4[[#This Row],[Segment]]="",0,IF(C1956="",0,IF(C1956&lt;=Table4[[#This Row],[Diameter (in)]],0,1-(D1955/D1956))))</f>
        <v>0</v>
      </c>
      <c r="P1955" s="92" t="str">
        <f>IF(Table4[[#This Row],[Segment]]="","",IF(C1955&gt;C1956,"",IF(C1956="",0.55,(0.55*(1-D1956/D1955)))))</f>
        <v/>
      </c>
      <c r="Q195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55" s="92" t="str">
        <f>IF(Table4[[#This Row],[Segment]]="","",IF(Table4[[#This Row],[Kexpansion]]="","0",((Table4[[#This Row],[Velocity (m/s)]]^2)/2)*Table4[[#This Row],[Kexpansion]]))</f>
        <v/>
      </c>
      <c r="S1955" s="92" t="str">
        <f>IF(Table4[[#This Row],[Segment]]="","",IF(Table4[[#This Row],[Kcontraction]]="","0",((Table4[[#This Row],[Velocity (m/s)]]^2)/2)*Table4[[#This Row],[Kcontraction]]))</f>
        <v/>
      </c>
      <c r="T1955" s="89" t="str">
        <f>IF(Table4[[#This Row],[Segment]]="","",SUMIF($Y$7:$Y$2000,Table4[[#This Row],[Segment]],$AD$7:$AD$2000))</f>
        <v/>
      </c>
      <c r="U1955" s="95" t="str">
        <f>IF(Table4[[#This Row],[Segment]]="","",Table4[[#This Row],[Hfriction (J/kg)]]+Table4[[#This Row],[Hexpansions (J/kg)]]+Table4[[#This Row],[Hcontractions (J/kg)]]+Table4[[#This Row],[Hf (J/kg)]])</f>
        <v/>
      </c>
      <c r="V1955" s="95" t="str">
        <f>IF(Table4[[#This Row],[Segment]]="","",Table4[[#This Row],[Total Friction Loss (J/kg)]]*Table3[Density (kg/m3)])</f>
        <v/>
      </c>
      <c r="W1955" s="95" t="str">
        <f>IF(Table4[[#This Row],[Segment]]="","",Table4[[#This Row],[Total Pressure Drop (Pa)]]/1000)</f>
        <v/>
      </c>
      <c r="Y1955" s="82" t="str">
        <f>IF('Set Up'!D2178="","",'Set Up'!D2178)</f>
        <v/>
      </c>
      <c r="Z1955" s="82" t="str">
        <f>IF('Set Up'!E2178="","",'Set Up'!E2178)</f>
        <v/>
      </c>
      <c r="AA1955" s="82" t="str">
        <f>IF('Set Up'!F2178="","",'Set Up'!F2178)</f>
        <v/>
      </c>
      <c r="AB1955" s="82" t="str">
        <f>IF('Set Up'!G2178="","",'Set Up'!G2178)</f>
        <v/>
      </c>
      <c r="AC1955" s="82" t="str">
        <f t="array" ref="AC1955">IF(Y1955="","",INDEX(Data!$G$4:$G$51,MATCH(Table7[[#This Row],[Fitting]]&amp;Table7[[#This Row],[Fitting Subtype]],Data!$E$4:$E$51&amp;Data!$F$4:$F$51,0)))</f>
        <v/>
      </c>
      <c r="AD1955" s="89" t="str">
        <f>IF(Table7[[#This Row],[Segment]]="","",Table7[[#This Row],[Quantity]]*Table7[[#This Row],[Kf]]*(((INDEX(Table4[Velocity (m/s)],MATCH(Table7[[#This Row],[Segment]],Table4[Segment],0)))^2)/2))</f>
        <v/>
      </c>
      <c r="AF1955" s="82" t="str">
        <f>Table4[[#This Row],[Segment]]</f>
        <v/>
      </c>
      <c r="AG1955" s="75"/>
      <c r="AH1955" s="82" t="str">
        <f>IF(Table5[[#This Row],[Segment]]="","",AG1955-Table4[[#This Row],[Total Pressure Drop (kPa)]])</f>
        <v/>
      </c>
    </row>
    <row r="1956" spans="1:34" x14ac:dyDescent="0.25">
      <c r="A1956" s="95" t="str">
        <f>IF('Set Up'!A1953="","",'Set Up'!A1953)</f>
        <v/>
      </c>
      <c r="B1956" s="75" t="s">
        <v>81</v>
      </c>
      <c r="C1956" s="85"/>
      <c r="D1956" s="86" t="str">
        <f>IF(Table4[[#This Row],[Diameter (in)]]="","",(((CONVERT(Table4[[#This Row],[Diameter (in)]],"in","m"))/2)^2)*PI())</f>
        <v/>
      </c>
      <c r="E1956" s="87" t="str">
        <f>IF(Table4[[#This Row],[Area (m2)]]="","",$D$4/Table4[[#This Row],[Area (m2)]])</f>
        <v/>
      </c>
      <c r="F1956" s="85">
        <f t="shared" si="30"/>
        <v>4.6951999999999998</v>
      </c>
      <c r="G1956" s="88" t="str">
        <f>IF(Table4[[#This Row],[Segment]]="","",(CONVERT(Table4[[#This Row],[Diameter (in)]],"in","m")*$B$4*Table4[[#This Row],[Velocity (m/s)]])/$C$4)</f>
        <v/>
      </c>
      <c r="H1956" s="96" t="str">
        <f>IF(Table4[[#This Row],[Segment]]="","",IF(Table4[[#This Row],[Teynold''s Number]]&gt;4000,"TURBULENT","LAMINAR"))</f>
        <v/>
      </c>
      <c r="I1956" s="86" t="str">
        <f>IF(Table4[[#This Row],[Segment]]="","",INDEX(Data!C1953:C1967,MATCH(Table4[Material],Data!B1953:B1967,0)))</f>
        <v/>
      </c>
      <c r="J1956" s="89" t="str">
        <f>IF(Table4[[#This Row],[ε (m)]]="","",Table4[[#This Row],[ε (m)]]/(CONVERT(Table4[[#This Row],[Diameter (in)]],"in","m")))</f>
        <v/>
      </c>
      <c r="K1956" s="96" t="str">
        <f>IF(Table4[[#This Row],[Regime]]="LAMINAR",16/Table4[[#This Row],[Teynold''s Number]],"-")</f>
        <v>-</v>
      </c>
      <c r="L1956" s="86"/>
      <c r="M1956" s="97" t="str">
        <f>IF(Table4[[#This Row],[Regime]]="TURBULENT",(((-4*LOG10(Table4[[#This Row],[ε/D]]/3.7+1.256/(Table4[[#This Row],[Teynold''s Number]]*SQRT(Table4[[#This Row],[f turbulent (guess)]]))))^-1)^2),"")</f>
        <v/>
      </c>
      <c r="N1956" s="91" t="str">
        <f>IF(Table4[[#This Row],[f turbulent]]="","",Table4[[#This Row],[f turbulent (guess)]]-Table4[[#This Row],[f turbulent]])</f>
        <v/>
      </c>
      <c r="O1956" s="87">
        <f>IF(Table4[[#This Row],[Segment]]="",0,IF(C1957="",0,IF(C1957&lt;=Table4[[#This Row],[Diameter (in)]],0,1-(D1956/D1957))))</f>
        <v>0</v>
      </c>
      <c r="P1956" s="92" t="str">
        <f>IF(Table4[[#This Row],[Segment]]="","",IF(C1956&gt;C1957,"",IF(C1957="",0.55,(0.55*(1-D1957/D1956)))))</f>
        <v/>
      </c>
      <c r="Q195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56" s="92" t="str">
        <f>IF(Table4[[#This Row],[Segment]]="","",IF(Table4[[#This Row],[Kexpansion]]="","0",((Table4[[#This Row],[Velocity (m/s)]]^2)/2)*Table4[[#This Row],[Kexpansion]]))</f>
        <v/>
      </c>
      <c r="S1956" s="92" t="str">
        <f>IF(Table4[[#This Row],[Segment]]="","",IF(Table4[[#This Row],[Kcontraction]]="","0",((Table4[[#This Row],[Velocity (m/s)]]^2)/2)*Table4[[#This Row],[Kcontraction]]))</f>
        <v/>
      </c>
      <c r="T1956" s="89" t="str">
        <f>IF(Table4[[#This Row],[Segment]]="","",SUMIF($Y$7:$Y$2000,Table4[[#This Row],[Segment]],$AD$7:$AD$2000))</f>
        <v/>
      </c>
      <c r="U1956" s="95" t="str">
        <f>IF(Table4[[#This Row],[Segment]]="","",Table4[[#This Row],[Hfriction (J/kg)]]+Table4[[#This Row],[Hexpansions (J/kg)]]+Table4[[#This Row],[Hcontractions (J/kg)]]+Table4[[#This Row],[Hf (J/kg)]])</f>
        <v/>
      </c>
      <c r="V1956" s="95" t="str">
        <f>IF(Table4[[#This Row],[Segment]]="","",Table4[[#This Row],[Total Friction Loss (J/kg)]]*Table3[Density (kg/m3)])</f>
        <v/>
      </c>
      <c r="W1956" s="95" t="str">
        <f>IF(Table4[[#This Row],[Segment]]="","",Table4[[#This Row],[Total Pressure Drop (Pa)]]/1000)</f>
        <v/>
      </c>
      <c r="Y1956" s="82" t="str">
        <f>IF('Set Up'!D2179="","",'Set Up'!D2179)</f>
        <v/>
      </c>
      <c r="Z1956" s="82" t="str">
        <f>IF('Set Up'!E2179="","",'Set Up'!E2179)</f>
        <v/>
      </c>
      <c r="AA1956" s="82" t="str">
        <f>IF('Set Up'!F2179="","",'Set Up'!F2179)</f>
        <v/>
      </c>
      <c r="AB1956" s="82" t="str">
        <f>IF('Set Up'!G2179="","",'Set Up'!G2179)</f>
        <v/>
      </c>
      <c r="AC1956" s="82" t="str">
        <f t="array" ref="AC1956">IF(Y1956="","",INDEX(Data!$G$4:$G$51,MATCH(Table7[[#This Row],[Fitting]]&amp;Table7[[#This Row],[Fitting Subtype]],Data!$E$4:$E$51&amp;Data!$F$4:$F$51,0)))</f>
        <v/>
      </c>
      <c r="AD1956" s="89" t="str">
        <f>IF(Table7[[#This Row],[Segment]]="","",Table7[[#This Row],[Quantity]]*Table7[[#This Row],[Kf]]*(((INDEX(Table4[Velocity (m/s)],MATCH(Table7[[#This Row],[Segment]],Table4[Segment],0)))^2)/2))</f>
        <v/>
      </c>
      <c r="AF1956" s="82" t="str">
        <f>Table4[[#This Row],[Segment]]</f>
        <v/>
      </c>
      <c r="AG1956" s="75"/>
      <c r="AH1956" s="82" t="str">
        <f>IF(Table5[[#This Row],[Segment]]="","",AG1956-Table4[[#This Row],[Total Pressure Drop (kPa)]])</f>
        <v/>
      </c>
    </row>
    <row r="1957" spans="1:34" x14ac:dyDescent="0.25">
      <c r="A1957" s="95" t="str">
        <f>IF('Set Up'!A1954="","",'Set Up'!A1954)</f>
        <v/>
      </c>
      <c r="B1957" s="75" t="s">
        <v>81</v>
      </c>
      <c r="C1957" s="85"/>
      <c r="D1957" s="86" t="str">
        <f>IF(Table4[[#This Row],[Diameter (in)]]="","",(((CONVERT(Table4[[#This Row],[Diameter (in)]],"in","m"))/2)^2)*PI())</f>
        <v/>
      </c>
      <c r="E1957" s="87" t="str">
        <f>IF(Table4[[#This Row],[Area (m2)]]="","",$D$4/Table4[[#This Row],[Area (m2)]])</f>
        <v/>
      </c>
      <c r="F1957" s="85">
        <f t="shared" si="30"/>
        <v>4.6951999999999998</v>
      </c>
      <c r="G1957" s="88" t="str">
        <f>IF(Table4[[#This Row],[Segment]]="","",(CONVERT(Table4[[#This Row],[Diameter (in)]],"in","m")*$B$4*Table4[[#This Row],[Velocity (m/s)]])/$C$4)</f>
        <v/>
      </c>
      <c r="H1957" s="96" t="str">
        <f>IF(Table4[[#This Row],[Segment]]="","",IF(Table4[[#This Row],[Teynold''s Number]]&gt;4000,"TURBULENT","LAMINAR"))</f>
        <v/>
      </c>
      <c r="I1957" s="86" t="str">
        <f>IF(Table4[[#This Row],[Segment]]="","",INDEX(Data!C1954:C1968,MATCH(Table4[Material],Data!B1954:B1968,0)))</f>
        <v/>
      </c>
      <c r="J1957" s="89" t="str">
        <f>IF(Table4[[#This Row],[ε (m)]]="","",Table4[[#This Row],[ε (m)]]/(CONVERT(Table4[[#This Row],[Diameter (in)]],"in","m")))</f>
        <v/>
      </c>
      <c r="K1957" s="96" t="str">
        <f>IF(Table4[[#This Row],[Regime]]="LAMINAR",16/Table4[[#This Row],[Teynold''s Number]],"-")</f>
        <v>-</v>
      </c>
      <c r="L1957" s="86"/>
      <c r="M1957" s="97" t="str">
        <f>IF(Table4[[#This Row],[Regime]]="TURBULENT",(((-4*LOG10(Table4[[#This Row],[ε/D]]/3.7+1.256/(Table4[[#This Row],[Teynold''s Number]]*SQRT(Table4[[#This Row],[f turbulent (guess)]]))))^-1)^2),"")</f>
        <v/>
      </c>
      <c r="N1957" s="91" t="str">
        <f>IF(Table4[[#This Row],[f turbulent]]="","",Table4[[#This Row],[f turbulent (guess)]]-Table4[[#This Row],[f turbulent]])</f>
        <v/>
      </c>
      <c r="O1957" s="87">
        <f>IF(Table4[[#This Row],[Segment]]="",0,IF(C1958="",0,IF(C1958&lt;=Table4[[#This Row],[Diameter (in)]],0,1-(D1957/D1958))))</f>
        <v>0</v>
      </c>
      <c r="P1957" s="92" t="str">
        <f>IF(Table4[[#This Row],[Segment]]="","",IF(C1957&gt;C1958,"",IF(C1958="",0.55,(0.55*(1-D1958/D1957)))))</f>
        <v/>
      </c>
      <c r="Q195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57" s="92" t="str">
        <f>IF(Table4[[#This Row],[Segment]]="","",IF(Table4[[#This Row],[Kexpansion]]="","0",((Table4[[#This Row],[Velocity (m/s)]]^2)/2)*Table4[[#This Row],[Kexpansion]]))</f>
        <v/>
      </c>
      <c r="S1957" s="92" t="str">
        <f>IF(Table4[[#This Row],[Segment]]="","",IF(Table4[[#This Row],[Kcontraction]]="","0",((Table4[[#This Row],[Velocity (m/s)]]^2)/2)*Table4[[#This Row],[Kcontraction]]))</f>
        <v/>
      </c>
      <c r="T1957" s="89" t="str">
        <f>IF(Table4[[#This Row],[Segment]]="","",SUMIF($Y$7:$Y$2000,Table4[[#This Row],[Segment]],$AD$7:$AD$2000))</f>
        <v/>
      </c>
      <c r="U1957" s="95" t="str">
        <f>IF(Table4[[#This Row],[Segment]]="","",Table4[[#This Row],[Hfriction (J/kg)]]+Table4[[#This Row],[Hexpansions (J/kg)]]+Table4[[#This Row],[Hcontractions (J/kg)]]+Table4[[#This Row],[Hf (J/kg)]])</f>
        <v/>
      </c>
      <c r="V1957" s="95" t="str">
        <f>IF(Table4[[#This Row],[Segment]]="","",Table4[[#This Row],[Total Friction Loss (J/kg)]]*Table3[Density (kg/m3)])</f>
        <v/>
      </c>
      <c r="W1957" s="95" t="str">
        <f>IF(Table4[[#This Row],[Segment]]="","",Table4[[#This Row],[Total Pressure Drop (Pa)]]/1000)</f>
        <v/>
      </c>
      <c r="Y1957" s="82" t="str">
        <f>IF('Set Up'!D2180="","",'Set Up'!D2180)</f>
        <v/>
      </c>
      <c r="Z1957" s="82" t="str">
        <f>IF('Set Up'!E2180="","",'Set Up'!E2180)</f>
        <v/>
      </c>
      <c r="AA1957" s="82" t="str">
        <f>IF('Set Up'!F2180="","",'Set Up'!F2180)</f>
        <v/>
      </c>
      <c r="AB1957" s="82" t="str">
        <f>IF('Set Up'!G2180="","",'Set Up'!G2180)</f>
        <v/>
      </c>
      <c r="AC1957" s="82" t="str">
        <f t="array" ref="AC1957">IF(Y1957="","",INDEX(Data!$G$4:$G$51,MATCH(Table7[[#This Row],[Fitting]]&amp;Table7[[#This Row],[Fitting Subtype]],Data!$E$4:$E$51&amp;Data!$F$4:$F$51,0)))</f>
        <v/>
      </c>
      <c r="AD1957" s="89" t="str">
        <f>IF(Table7[[#This Row],[Segment]]="","",Table7[[#This Row],[Quantity]]*Table7[[#This Row],[Kf]]*(((INDEX(Table4[Velocity (m/s)],MATCH(Table7[[#This Row],[Segment]],Table4[Segment],0)))^2)/2))</f>
        <v/>
      </c>
      <c r="AF1957" s="82" t="str">
        <f>Table4[[#This Row],[Segment]]</f>
        <v/>
      </c>
      <c r="AG1957" s="75"/>
      <c r="AH1957" s="82" t="str">
        <f>IF(Table5[[#This Row],[Segment]]="","",AG1957-Table4[[#This Row],[Total Pressure Drop (kPa)]])</f>
        <v/>
      </c>
    </row>
    <row r="1958" spans="1:34" x14ac:dyDescent="0.25">
      <c r="A1958" s="95" t="str">
        <f>IF('Set Up'!A1955="","",'Set Up'!A1955)</f>
        <v/>
      </c>
      <c r="B1958" s="75" t="s">
        <v>81</v>
      </c>
      <c r="C1958" s="85"/>
      <c r="D1958" s="86" t="str">
        <f>IF(Table4[[#This Row],[Diameter (in)]]="","",(((CONVERT(Table4[[#This Row],[Diameter (in)]],"in","m"))/2)^2)*PI())</f>
        <v/>
      </c>
      <c r="E1958" s="87" t="str">
        <f>IF(Table4[[#This Row],[Area (m2)]]="","",$D$4/Table4[[#This Row],[Area (m2)]])</f>
        <v/>
      </c>
      <c r="F1958" s="85">
        <f t="shared" si="30"/>
        <v>4.6951999999999998</v>
      </c>
      <c r="G1958" s="88" t="str">
        <f>IF(Table4[[#This Row],[Segment]]="","",(CONVERT(Table4[[#This Row],[Diameter (in)]],"in","m")*$B$4*Table4[[#This Row],[Velocity (m/s)]])/$C$4)</f>
        <v/>
      </c>
      <c r="H1958" s="96" t="str">
        <f>IF(Table4[[#This Row],[Segment]]="","",IF(Table4[[#This Row],[Teynold''s Number]]&gt;4000,"TURBULENT","LAMINAR"))</f>
        <v/>
      </c>
      <c r="I1958" s="86" t="str">
        <f>IF(Table4[[#This Row],[Segment]]="","",INDEX(Data!C1955:C1969,MATCH(Table4[Material],Data!B1955:B1969,0)))</f>
        <v/>
      </c>
      <c r="J1958" s="89" t="str">
        <f>IF(Table4[[#This Row],[ε (m)]]="","",Table4[[#This Row],[ε (m)]]/(CONVERT(Table4[[#This Row],[Diameter (in)]],"in","m")))</f>
        <v/>
      </c>
      <c r="K1958" s="96" t="str">
        <f>IF(Table4[[#This Row],[Regime]]="LAMINAR",16/Table4[[#This Row],[Teynold''s Number]],"-")</f>
        <v>-</v>
      </c>
      <c r="L1958" s="86"/>
      <c r="M1958" s="97" t="str">
        <f>IF(Table4[[#This Row],[Regime]]="TURBULENT",(((-4*LOG10(Table4[[#This Row],[ε/D]]/3.7+1.256/(Table4[[#This Row],[Teynold''s Number]]*SQRT(Table4[[#This Row],[f turbulent (guess)]]))))^-1)^2),"")</f>
        <v/>
      </c>
      <c r="N1958" s="91" t="str">
        <f>IF(Table4[[#This Row],[f turbulent]]="","",Table4[[#This Row],[f turbulent (guess)]]-Table4[[#This Row],[f turbulent]])</f>
        <v/>
      </c>
      <c r="O1958" s="87">
        <f>IF(Table4[[#This Row],[Segment]]="",0,IF(C1959="",0,IF(C1959&lt;=Table4[[#This Row],[Diameter (in)]],0,1-(D1958/D1959))))</f>
        <v>0</v>
      </c>
      <c r="P1958" s="92" t="str">
        <f>IF(Table4[[#This Row],[Segment]]="","",IF(C1958&gt;C1959,"",IF(C1959="",0.55,(0.55*(1-D1959/D1958)))))</f>
        <v/>
      </c>
      <c r="Q195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58" s="92" t="str">
        <f>IF(Table4[[#This Row],[Segment]]="","",IF(Table4[[#This Row],[Kexpansion]]="","0",((Table4[[#This Row],[Velocity (m/s)]]^2)/2)*Table4[[#This Row],[Kexpansion]]))</f>
        <v/>
      </c>
      <c r="S1958" s="92" t="str">
        <f>IF(Table4[[#This Row],[Segment]]="","",IF(Table4[[#This Row],[Kcontraction]]="","0",((Table4[[#This Row],[Velocity (m/s)]]^2)/2)*Table4[[#This Row],[Kcontraction]]))</f>
        <v/>
      </c>
      <c r="T1958" s="89" t="str">
        <f>IF(Table4[[#This Row],[Segment]]="","",SUMIF($Y$7:$Y$2000,Table4[[#This Row],[Segment]],$AD$7:$AD$2000))</f>
        <v/>
      </c>
      <c r="U1958" s="95" t="str">
        <f>IF(Table4[[#This Row],[Segment]]="","",Table4[[#This Row],[Hfriction (J/kg)]]+Table4[[#This Row],[Hexpansions (J/kg)]]+Table4[[#This Row],[Hcontractions (J/kg)]]+Table4[[#This Row],[Hf (J/kg)]])</f>
        <v/>
      </c>
      <c r="V1958" s="95" t="str">
        <f>IF(Table4[[#This Row],[Segment]]="","",Table4[[#This Row],[Total Friction Loss (J/kg)]]*Table3[Density (kg/m3)])</f>
        <v/>
      </c>
      <c r="W1958" s="95" t="str">
        <f>IF(Table4[[#This Row],[Segment]]="","",Table4[[#This Row],[Total Pressure Drop (Pa)]]/1000)</f>
        <v/>
      </c>
      <c r="Y1958" s="82" t="str">
        <f>IF('Set Up'!D2181="","",'Set Up'!D2181)</f>
        <v/>
      </c>
      <c r="Z1958" s="82" t="str">
        <f>IF('Set Up'!E2181="","",'Set Up'!E2181)</f>
        <v/>
      </c>
      <c r="AA1958" s="82" t="str">
        <f>IF('Set Up'!F2181="","",'Set Up'!F2181)</f>
        <v/>
      </c>
      <c r="AB1958" s="82" t="str">
        <f>IF('Set Up'!G2181="","",'Set Up'!G2181)</f>
        <v/>
      </c>
      <c r="AC1958" s="82" t="str">
        <f t="array" ref="AC1958">IF(Y1958="","",INDEX(Data!$G$4:$G$51,MATCH(Table7[[#This Row],[Fitting]]&amp;Table7[[#This Row],[Fitting Subtype]],Data!$E$4:$E$51&amp;Data!$F$4:$F$51,0)))</f>
        <v/>
      </c>
      <c r="AD1958" s="89" t="str">
        <f>IF(Table7[[#This Row],[Segment]]="","",Table7[[#This Row],[Quantity]]*Table7[[#This Row],[Kf]]*(((INDEX(Table4[Velocity (m/s)],MATCH(Table7[[#This Row],[Segment]],Table4[Segment],0)))^2)/2))</f>
        <v/>
      </c>
      <c r="AF1958" s="82" t="str">
        <f>Table4[[#This Row],[Segment]]</f>
        <v/>
      </c>
      <c r="AG1958" s="75"/>
      <c r="AH1958" s="82" t="str">
        <f>IF(Table5[[#This Row],[Segment]]="","",AG1958-Table4[[#This Row],[Total Pressure Drop (kPa)]])</f>
        <v/>
      </c>
    </row>
    <row r="1959" spans="1:34" x14ac:dyDescent="0.25">
      <c r="A1959" s="95" t="str">
        <f>IF('Set Up'!A1956="","",'Set Up'!A1956)</f>
        <v/>
      </c>
      <c r="B1959" s="75" t="s">
        <v>81</v>
      </c>
      <c r="C1959" s="85"/>
      <c r="D1959" s="86" t="str">
        <f>IF(Table4[[#This Row],[Diameter (in)]]="","",(((CONVERT(Table4[[#This Row],[Diameter (in)]],"in","m"))/2)^2)*PI())</f>
        <v/>
      </c>
      <c r="E1959" s="87" t="str">
        <f>IF(Table4[[#This Row],[Area (m2)]]="","",$D$4/Table4[[#This Row],[Area (m2)]])</f>
        <v/>
      </c>
      <c r="F1959" s="85">
        <f t="shared" si="30"/>
        <v>4.6951999999999998</v>
      </c>
      <c r="G1959" s="88" t="str">
        <f>IF(Table4[[#This Row],[Segment]]="","",(CONVERT(Table4[[#This Row],[Diameter (in)]],"in","m")*$B$4*Table4[[#This Row],[Velocity (m/s)]])/$C$4)</f>
        <v/>
      </c>
      <c r="H1959" s="96" t="str">
        <f>IF(Table4[[#This Row],[Segment]]="","",IF(Table4[[#This Row],[Teynold''s Number]]&gt;4000,"TURBULENT","LAMINAR"))</f>
        <v/>
      </c>
      <c r="I1959" s="86" t="str">
        <f>IF(Table4[[#This Row],[Segment]]="","",INDEX(Data!C1956:C1970,MATCH(Table4[Material],Data!B1956:B1970,0)))</f>
        <v/>
      </c>
      <c r="J1959" s="89" t="str">
        <f>IF(Table4[[#This Row],[ε (m)]]="","",Table4[[#This Row],[ε (m)]]/(CONVERT(Table4[[#This Row],[Diameter (in)]],"in","m")))</f>
        <v/>
      </c>
      <c r="K1959" s="96" t="str">
        <f>IF(Table4[[#This Row],[Regime]]="LAMINAR",16/Table4[[#This Row],[Teynold''s Number]],"-")</f>
        <v>-</v>
      </c>
      <c r="L1959" s="86"/>
      <c r="M1959" s="97" t="str">
        <f>IF(Table4[[#This Row],[Regime]]="TURBULENT",(((-4*LOG10(Table4[[#This Row],[ε/D]]/3.7+1.256/(Table4[[#This Row],[Teynold''s Number]]*SQRT(Table4[[#This Row],[f turbulent (guess)]]))))^-1)^2),"")</f>
        <v/>
      </c>
      <c r="N1959" s="91" t="str">
        <f>IF(Table4[[#This Row],[f turbulent]]="","",Table4[[#This Row],[f turbulent (guess)]]-Table4[[#This Row],[f turbulent]])</f>
        <v/>
      </c>
      <c r="O1959" s="87">
        <f>IF(Table4[[#This Row],[Segment]]="",0,IF(C1960="",0,IF(C1960&lt;=Table4[[#This Row],[Diameter (in)]],0,1-(D1959/D1960))))</f>
        <v>0</v>
      </c>
      <c r="P1959" s="92" t="str">
        <f>IF(Table4[[#This Row],[Segment]]="","",IF(C1959&gt;C1960,"",IF(C1960="",0.55,(0.55*(1-D1960/D1959)))))</f>
        <v/>
      </c>
      <c r="Q195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59" s="92" t="str">
        <f>IF(Table4[[#This Row],[Segment]]="","",IF(Table4[[#This Row],[Kexpansion]]="","0",((Table4[[#This Row],[Velocity (m/s)]]^2)/2)*Table4[[#This Row],[Kexpansion]]))</f>
        <v/>
      </c>
      <c r="S1959" s="92" t="str">
        <f>IF(Table4[[#This Row],[Segment]]="","",IF(Table4[[#This Row],[Kcontraction]]="","0",((Table4[[#This Row],[Velocity (m/s)]]^2)/2)*Table4[[#This Row],[Kcontraction]]))</f>
        <v/>
      </c>
      <c r="T1959" s="89" t="str">
        <f>IF(Table4[[#This Row],[Segment]]="","",SUMIF($Y$7:$Y$2000,Table4[[#This Row],[Segment]],$AD$7:$AD$2000))</f>
        <v/>
      </c>
      <c r="U1959" s="95" t="str">
        <f>IF(Table4[[#This Row],[Segment]]="","",Table4[[#This Row],[Hfriction (J/kg)]]+Table4[[#This Row],[Hexpansions (J/kg)]]+Table4[[#This Row],[Hcontractions (J/kg)]]+Table4[[#This Row],[Hf (J/kg)]])</f>
        <v/>
      </c>
      <c r="V1959" s="95" t="str">
        <f>IF(Table4[[#This Row],[Segment]]="","",Table4[[#This Row],[Total Friction Loss (J/kg)]]*Table3[Density (kg/m3)])</f>
        <v/>
      </c>
      <c r="W1959" s="95" t="str">
        <f>IF(Table4[[#This Row],[Segment]]="","",Table4[[#This Row],[Total Pressure Drop (Pa)]]/1000)</f>
        <v/>
      </c>
      <c r="Y1959" s="82" t="str">
        <f>IF('Set Up'!D2182="","",'Set Up'!D2182)</f>
        <v/>
      </c>
      <c r="Z1959" s="82" t="str">
        <f>IF('Set Up'!E2182="","",'Set Up'!E2182)</f>
        <v/>
      </c>
      <c r="AA1959" s="82" t="str">
        <f>IF('Set Up'!F2182="","",'Set Up'!F2182)</f>
        <v/>
      </c>
      <c r="AB1959" s="82" t="str">
        <f>IF('Set Up'!G2182="","",'Set Up'!G2182)</f>
        <v/>
      </c>
      <c r="AC1959" s="82" t="str">
        <f t="array" ref="AC1959">IF(Y1959="","",INDEX(Data!$G$4:$G$51,MATCH(Table7[[#This Row],[Fitting]]&amp;Table7[[#This Row],[Fitting Subtype]],Data!$E$4:$E$51&amp;Data!$F$4:$F$51,0)))</f>
        <v/>
      </c>
      <c r="AD1959" s="89" t="str">
        <f>IF(Table7[[#This Row],[Segment]]="","",Table7[[#This Row],[Quantity]]*Table7[[#This Row],[Kf]]*(((INDEX(Table4[Velocity (m/s)],MATCH(Table7[[#This Row],[Segment]],Table4[Segment],0)))^2)/2))</f>
        <v/>
      </c>
      <c r="AF1959" s="82" t="str">
        <f>Table4[[#This Row],[Segment]]</f>
        <v/>
      </c>
      <c r="AG1959" s="75"/>
      <c r="AH1959" s="82" t="str">
        <f>IF(Table5[[#This Row],[Segment]]="","",AG1959-Table4[[#This Row],[Total Pressure Drop (kPa)]])</f>
        <v/>
      </c>
    </row>
    <row r="1960" spans="1:34" x14ac:dyDescent="0.25">
      <c r="A1960" s="95" t="str">
        <f>IF('Set Up'!A1957="","",'Set Up'!A1957)</f>
        <v/>
      </c>
      <c r="B1960" s="75" t="s">
        <v>81</v>
      </c>
      <c r="C1960" s="85"/>
      <c r="D1960" s="86" t="str">
        <f>IF(Table4[[#This Row],[Diameter (in)]]="","",(((CONVERT(Table4[[#This Row],[Diameter (in)]],"in","m"))/2)^2)*PI())</f>
        <v/>
      </c>
      <c r="E1960" s="87" t="str">
        <f>IF(Table4[[#This Row],[Area (m2)]]="","",$D$4/Table4[[#This Row],[Area (m2)]])</f>
        <v/>
      </c>
      <c r="F1960" s="85">
        <f t="shared" si="30"/>
        <v>4.6951999999999998</v>
      </c>
      <c r="G1960" s="88" t="str">
        <f>IF(Table4[[#This Row],[Segment]]="","",(CONVERT(Table4[[#This Row],[Diameter (in)]],"in","m")*$B$4*Table4[[#This Row],[Velocity (m/s)]])/$C$4)</f>
        <v/>
      </c>
      <c r="H1960" s="96" t="str">
        <f>IF(Table4[[#This Row],[Segment]]="","",IF(Table4[[#This Row],[Teynold''s Number]]&gt;4000,"TURBULENT","LAMINAR"))</f>
        <v/>
      </c>
      <c r="I1960" s="86" t="str">
        <f>IF(Table4[[#This Row],[Segment]]="","",INDEX(Data!C1957:C1971,MATCH(Table4[Material],Data!B1957:B1971,0)))</f>
        <v/>
      </c>
      <c r="J1960" s="89" t="str">
        <f>IF(Table4[[#This Row],[ε (m)]]="","",Table4[[#This Row],[ε (m)]]/(CONVERT(Table4[[#This Row],[Diameter (in)]],"in","m")))</f>
        <v/>
      </c>
      <c r="K1960" s="96" t="str">
        <f>IF(Table4[[#This Row],[Regime]]="LAMINAR",16/Table4[[#This Row],[Teynold''s Number]],"-")</f>
        <v>-</v>
      </c>
      <c r="L1960" s="86"/>
      <c r="M1960" s="97" t="str">
        <f>IF(Table4[[#This Row],[Regime]]="TURBULENT",(((-4*LOG10(Table4[[#This Row],[ε/D]]/3.7+1.256/(Table4[[#This Row],[Teynold''s Number]]*SQRT(Table4[[#This Row],[f turbulent (guess)]]))))^-1)^2),"")</f>
        <v/>
      </c>
      <c r="N1960" s="91" t="str">
        <f>IF(Table4[[#This Row],[f turbulent]]="","",Table4[[#This Row],[f turbulent (guess)]]-Table4[[#This Row],[f turbulent]])</f>
        <v/>
      </c>
      <c r="O1960" s="87">
        <f>IF(Table4[[#This Row],[Segment]]="",0,IF(C1961="",0,IF(C1961&lt;=Table4[[#This Row],[Diameter (in)]],0,1-(D1960/D1961))))</f>
        <v>0</v>
      </c>
      <c r="P1960" s="92" t="str">
        <f>IF(Table4[[#This Row],[Segment]]="","",IF(C1960&gt;C1961,"",IF(C1961="",0.55,(0.55*(1-D1961/D1960)))))</f>
        <v/>
      </c>
      <c r="Q196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60" s="92" t="str">
        <f>IF(Table4[[#This Row],[Segment]]="","",IF(Table4[[#This Row],[Kexpansion]]="","0",((Table4[[#This Row],[Velocity (m/s)]]^2)/2)*Table4[[#This Row],[Kexpansion]]))</f>
        <v/>
      </c>
      <c r="S1960" s="92" t="str">
        <f>IF(Table4[[#This Row],[Segment]]="","",IF(Table4[[#This Row],[Kcontraction]]="","0",((Table4[[#This Row],[Velocity (m/s)]]^2)/2)*Table4[[#This Row],[Kcontraction]]))</f>
        <v/>
      </c>
      <c r="T1960" s="89" t="str">
        <f>IF(Table4[[#This Row],[Segment]]="","",SUMIF($Y$7:$Y$2000,Table4[[#This Row],[Segment]],$AD$7:$AD$2000))</f>
        <v/>
      </c>
      <c r="U1960" s="95" t="str">
        <f>IF(Table4[[#This Row],[Segment]]="","",Table4[[#This Row],[Hfriction (J/kg)]]+Table4[[#This Row],[Hexpansions (J/kg)]]+Table4[[#This Row],[Hcontractions (J/kg)]]+Table4[[#This Row],[Hf (J/kg)]])</f>
        <v/>
      </c>
      <c r="V1960" s="95" t="str">
        <f>IF(Table4[[#This Row],[Segment]]="","",Table4[[#This Row],[Total Friction Loss (J/kg)]]*Table3[Density (kg/m3)])</f>
        <v/>
      </c>
      <c r="W1960" s="95" t="str">
        <f>IF(Table4[[#This Row],[Segment]]="","",Table4[[#This Row],[Total Pressure Drop (Pa)]]/1000)</f>
        <v/>
      </c>
      <c r="Y1960" s="82" t="str">
        <f>IF('Set Up'!D2183="","",'Set Up'!D2183)</f>
        <v/>
      </c>
      <c r="Z1960" s="82" t="str">
        <f>IF('Set Up'!E2183="","",'Set Up'!E2183)</f>
        <v/>
      </c>
      <c r="AA1960" s="82" t="str">
        <f>IF('Set Up'!F2183="","",'Set Up'!F2183)</f>
        <v/>
      </c>
      <c r="AB1960" s="82" t="str">
        <f>IF('Set Up'!G2183="","",'Set Up'!G2183)</f>
        <v/>
      </c>
      <c r="AC1960" s="82" t="str">
        <f t="array" ref="AC1960">IF(Y1960="","",INDEX(Data!$G$4:$G$51,MATCH(Table7[[#This Row],[Fitting]]&amp;Table7[[#This Row],[Fitting Subtype]],Data!$E$4:$E$51&amp;Data!$F$4:$F$51,0)))</f>
        <v/>
      </c>
      <c r="AD1960" s="89" t="str">
        <f>IF(Table7[[#This Row],[Segment]]="","",Table7[[#This Row],[Quantity]]*Table7[[#This Row],[Kf]]*(((INDEX(Table4[Velocity (m/s)],MATCH(Table7[[#This Row],[Segment]],Table4[Segment],0)))^2)/2))</f>
        <v/>
      </c>
      <c r="AF1960" s="82" t="str">
        <f>Table4[[#This Row],[Segment]]</f>
        <v/>
      </c>
      <c r="AG1960" s="75"/>
      <c r="AH1960" s="82" t="str">
        <f>IF(Table5[[#This Row],[Segment]]="","",AG1960-Table4[[#This Row],[Total Pressure Drop (kPa)]])</f>
        <v/>
      </c>
    </row>
    <row r="1961" spans="1:34" x14ac:dyDescent="0.25">
      <c r="A1961" s="95" t="str">
        <f>IF('Set Up'!A1958="","",'Set Up'!A1958)</f>
        <v/>
      </c>
      <c r="B1961" s="75" t="s">
        <v>81</v>
      </c>
      <c r="C1961" s="85"/>
      <c r="D1961" s="86" t="str">
        <f>IF(Table4[[#This Row],[Diameter (in)]]="","",(((CONVERT(Table4[[#This Row],[Diameter (in)]],"in","m"))/2)^2)*PI())</f>
        <v/>
      </c>
      <c r="E1961" s="87" t="str">
        <f>IF(Table4[[#This Row],[Area (m2)]]="","",$D$4/Table4[[#This Row],[Area (m2)]])</f>
        <v/>
      </c>
      <c r="F1961" s="85">
        <f t="shared" si="30"/>
        <v>4.6951999999999998</v>
      </c>
      <c r="G1961" s="88" t="str">
        <f>IF(Table4[[#This Row],[Segment]]="","",(CONVERT(Table4[[#This Row],[Diameter (in)]],"in","m")*$B$4*Table4[[#This Row],[Velocity (m/s)]])/$C$4)</f>
        <v/>
      </c>
      <c r="H1961" s="96" t="str">
        <f>IF(Table4[[#This Row],[Segment]]="","",IF(Table4[[#This Row],[Teynold''s Number]]&gt;4000,"TURBULENT","LAMINAR"))</f>
        <v/>
      </c>
      <c r="I1961" s="86" t="str">
        <f>IF(Table4[[#This Row],[Segment]]="","",INDEX(Data!C1958:C1972,MATCH(Table4[Material],Data!B1958:B1972,0)))</f>
        <v/>
      </c>
      <c r="J1961" s="89" t="str">
        <f>IF(Table4[[#This Row],[ε (m)]]="","",Table4[[#This Row],[ε (m)]]/(CONVERT(Table4[[#This Row],[Diameter (in)]],"in","m")))</f>
        <v/>
      </c>
      <c r="K1961" s="96" t="str">
        <f>IF(Table4[[#This Row],[Regime]]="LAMINAR",16/Table4[[#This Row],[Teynold''s Number]],"-")</f>
        <v>-</v>
      </c>
      <c r="L1961" s="86"/>
      <c r="M1961" s="97" t="str">
        <f>IF(Table4[[#This Row],[Regime]]="TURBULENT",(((-4*LOG10(Table4[[#This Row],[ε/D]]/3.7+1.256/(Table4[[#This Row],[Teynold''s Number]]*SQRT(Table4[[#This Row],[f turbulent (guess)]]))))^-1)^2),"")</f>
        <v/>
      </c>
      <c r="N1961" s="91" t="str">
        <f>IF(Table4[[#This Row],[f turbulent]]="","",Table4[[#This Row],[f turbulent (guess)]]-Table4[[#This Row],[f turbulent]])</f>
        <v/>
      </c>
      <c r="O1961" s="87">
        <f>IF(Table4[[#This Row],[Segment]]="",0,IF(C1962="",0,IF(C1962&lt;=Table4[[#This Row],[Diameter (in)]],0,1-(D1961/D1962))))</f>
        <v>0</v>
      </c>
      <c r="P1961" s="92" t="str">
        <f>IF(Table4[[#This Row],[Segment]]="","",IF(C1961&gt;C1962,"",IF(C1962="",0.55,(0.55*(1-D1962/D1961)))))</f>
        <v/>
      </c>
      <c r="Q196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61" s="92" t="str">
        <f>IF(Table4[[#This Row],[Segment]]="","",IF(Table4[[#This Row],[Kexpansion]]="","0",((Table4[[#This Row],[Velocity (m/s)]]^2)/2)*Table4[[#This Row],[Kexpansion]]))</f>
        <v/>
      </c>
      <c r="S1961" s="92" t="str">
        <f>IF(Table4[[#This Row],[Segment]]="","",IF(Table4[[#This Row],[Kcontraction]]="","0",((Table4[[#This Row],[Velocity (m/s)]]^2)/2)*Table4[[#This Row],[Kcontraction]]))</f>
        <v/>
      </c>
      <c r="T1961" s="89" t="str">
        <f>IF(Table4[[#This Row],[Segment]]="","",SUMIF($Y$7:$Y$2000,Table4[[#This Row],[Segment]],$AD$7:$AD$2000))</f>
        <v/>
      </c>
      <c r="U1961" s="95" t="str">
        <f>IF(Table4[[#This Row],[Segment]]="","",Table4[[#This Row],[Hfriction (J/kg)]]+Table4[[#This Row],[Hexpansions (J/kg)]]+Table4[[#This Row],[Hcontractions (J/kg)]]+Table4[[#This Row],[Hf (J/kg)]])</f>
        <v/>
      </c>
      <c r="V1961" s="95" t="str">
        <f>IF(Table4[[#This Row],[Segment]]="","",Table4[[#This Row],[Total Friction Loss (J/kg)]]*Table3[Density (kg/m3)])</f>
        <v/>
      </c>
      <c r="W1961" s="95" t="str">
        <f>IF(Table4[[#This Row],[Segment]]="","",Table4[[#This Row],[Total Pressure Drop (Pa)]]/1000)</f>
        <v/>
      </c>
      <c r="Y1961" s="82" t="str">
        <f>IF('Set Up'!D2184="","",'Set Up'!D2184)</f>
        <v/>
      </c>
      <c r="Z1961" s="82" t="str">
        <f>IF('Set Up'!E2184="","",'Set Up'!E2184)</f>
        <v/>
      </c>
      <c r="AA1961" s="82" t="str">
        <f>IF('Set Up'!F2184="","",'Set Up'!F2184)</f>
        <v/>
      </c>
      <c r="AB1961" s="82" t="str">
        <f>IF('Set Up'!G2184="","",'Set Up'!G2184)</f>
        <v/>
      </c>
      <c r="AC1961" s="82" t="str">
        <f t="array" ref="AC1961">IF(Y1961="","",INDEX(Data!$G$4:$G$51,MATCH(Table7[[#This Row],[Fitting]]&amp;Table7[[#This Row],[Fitting Subtype]],Data!$E$4:$E$51&amp;Data!$F$4:$F$51,0)))</f>
        <v/>
      </c>
      <c r="AD1961" s="89" t="str">
        <f>IF(Table7[[#This Row],[Segment]]="","",Table7[[#This Row],[Quantity]]*Table7[[#This Row],[Kf]]*(((INDEX(Table4[Velocity (m/s)],MATCH(Table7[[#This Row],[Segment]],Table4[Segment],0)))^2)/2))</f>
        <v/>
      </c>
      <c r="AF1961" s="82" t="str">
        <f>Table4[[#This Row],[Segment]]</f>
        <v/>
      </c>
      <c r="AG1961" s="75"/>
      <c r="AH1961" s="82" t="str">
        <f>IF(Table5[[#This Row],[Segment]]="","",AG1961-Table4[[#This Row],[Total Pressure Drop (kPa)]])</f>
        <v/>
      </c>
    </row>
    <row r="1962" spans="1:34" x14ac:dyDescent="0.25">
      <c r="A1962" s="95" t="str">
        <f>IF('Set Up'!A1959="","",'Set Up'!A1959)</f>
        <v/>
      </c>
      <c r="B1962" s="75" t="s">
        <v>81</v>
      </c>
      <c r="C1962" s="85"/>
      <c r="D1962" s="86" t="str">
        <f>IF(Table4[[#This Row],[Diameter (in)]]="","",(((CONVERT(Table4[[#This Row],[Diameter (in)]],"in","m"))/2)^2)*PI())</f>
        <v/>
      </c>
      <c r="E1962" s="87" t="str">
        <f>IF(Table4[[#This Row],[Area (m2)]]="","",$D$4/Table4[[#This Row],[Area (m2)]])</f>
        <v/>
      </c>
      <c r="F1962" s="85">
        <f t="shared" si="30"/>
        <v>4.6951999999999998</v>
      </c>
      <c r="G1962" s="88" t="str">
        <f>IF(Table4[[#This Row],[Segment]]="","",(CONVERT(Table4[[#This Row],[Diameter (in)]],"in","m")*$B$4*Table4[[#This Row],[Velocity (m/s)]])/$C$4)</f>
        <v/>
      </c>
      <c r="H1962" s="96" t="str">
        <f>IF(Table4[[#This Row],[Segment]]="","",IF(Table4[[#This Row],[Teynold''s Number]]&gt;4000,"TURBULENT","LAMINAR"))</f>
        <v/>
      </c>
      <c r="I1962" s="86" t="str">
        <f>IF(Table4[[#This Row],[Segment]]="","",INDEX(Data!C1959:C1973,MATCH(Table4[Material],Data!B1959:B1973,0)))</f>
        <v/>
      </c>
      <c r="J1962" s="89" t="str">
        <f>IF(Table4[[#This Row],[ε (m)]]="","",Table4[[#This Row],[ε (m)]]/(CONVERT(Table4[[#This Row],[Diameter (in)]],"in","m")))</f>
        <v/>
      </c>
      <c r="K1962" s="96" t="str">
        <f>IF(Table4[[#This Row],[Regime]]="LAMINAR",16/Table4[[#This Row],[Teynold''s Number]],"-")</f>
        <v>-</v>
      </c>
      <c r="L1962" s="86"/>
      <c r="M1962" s="97" t="str">
        <f>IF(Table4[[#This Row],[Regime]]="TURBULENT",(((-4*LOG10(Table4[[#This Row],[ε/D]]/3.7+1.256/(Table4[[#This Row],[Teynold''s Number]]*SQRT(Table4[[#This Row],[f turbulent (guess)]]))))^-1)^2),"")</f>
        <v/>
      </c>
      <c r="N1962" s="91" t="str">
        <f>IF(Table4[[#This Row],[f turbulent]]="","",Table4[[#This Row],[f turbulent (guess)]]-Table4[[#This Row],[f turbulent]])</f>
        <v/>
      </c>
      <c r="O1962" s="87">
        <f>IF(Table4[[#This Row],[Segment]]="",0,IF(C1963="",0,IF(C1963&lt;=Table4[[#This Row],[Diameter (in)]],0,1-(D1962/D1963))))</f>
        <v>0</v>
      </c>
      <c r="P1962" s="92" t="str">
        <f>IF(Table4[[#This Row],[Segment]]="","",IF(C1962&gt;C1963,"",IF(C1963="",0.55,(0.55*(1-D1963/D1962)))))</f>
        <v/>
      </c>
      <c r="Q196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62" s="92" t="str">
        <f>IF(Table4[[#This Row],[Segment]]="","",IF(Table4[[#This Row],[Kexpansion]]="","0",((Table4[[#This Row],[Velocity (m/s)]]^2)/2)*Table4[[#This Row],[Kexpansion]]))</f>
        <v/>
      </c>
      <c r="S1962" s="92" t="str">
        <f>IF(Table4[[#This Row],[Segment]]="","",IF(Table4[[#This Row],[Kcontraction]]="","0",((Table4[[#This Row],[Velocity (m/s)]]^2)/2)*Table4[[#This Row],[Kcontraction]]))</f>
        <v/>
      </c>
      <c r="T1962" s="89" t="str">
        <f>IF(Table4[[#This Row],[Segment]]="","",SUMIF($Y$7:$Y$2000,Table4[[#This Row],[Segment]],$AD$7:$AD$2000))</f>
        <v/>
      </c>
      <c r="U1962" s="95" t="str">
        <f>IF(Table4[[#This Row],[Segment]]="","",Table4[[#This Row],[Hfriction (J/kg)]]+Table4[[#This Row],[Hexpansions (J/kg)]]+Table4[[#This Row],[Hcontractions (J/kg)]]+Table4[[#This Row],[Hf (J/kg)]])</f>
        <v/>
      </c>
      <c r="V1962" s="95" t="str">
        <f>IF(Table4[[#This Row],[Segment]]="","",Table4[[#This Row],[Total Friction Loss (J/kg)]]*Table3[Density (kg/m3)])</f>
        <v/>
      </c>
      <c r="W1962" s="95" t="str">
        <f>IF(Table4[[#This Row],[Segment]]="","",Table4[[#This Row],[Total Pressure Drop (Pa)]]/1000)</f>
        <v/>
      </c>
      <c r="Y1962" s="82" t="str">
        <f>IF('Set Up'!D2185="","",'Set Up'!D2185)</f>
        <v/>
      </c>
      <c r="Z1962" s="82" t="str">
        <f>IF('Set Up'!E2185="","",'Set Up'!E2185)</f>
        <v/>
      </c>
      <c r="AA1962" s="82" t="str">
        <f>IF('Set Up'!F2185="","",'Set Up'!F2185)</f>
        <v/>
      </c>
      <c r="AB1962" s="82" t="str">
        <f>IF('Set Up'!G2185="","",'Set Up'!G2185)</f>
        <v/>
      </c>
      <c r="AC1962" s="82" t="str">
        <f t="array" ref="AC1962">IF(Y1962="","",INDEX(Data!$G$4:$G$51,MATCH(Table7[[#This Row],[Fitting]]&amp;Table7[[#This Row],[Fitting Subtype]],Data!$E$4:$E$51&amp;Data!$F$4:$F$51,0)))</f>
        <v/>
      </c>
      <c r="AD1962" s="89" t="str">
        <f>IF(Table7[[#This Row],[Segment]]="","",Table7[[#This Row],[Quantity]]*Table7[[#This Row],[Kf]]*(((INDEX(Table4[Velocity (m/s)],MATCH(Table7[[#This Row],[Segment]],Table4[Segment],0)))^2)/2))</f>
        <v/>
      </c>
      <c r="AF1962" s="82" t="str">
        <f>Table4[[#This Row],[Segment]]</f>
        <v/>
      </c>
      <c r="AG1962" s="75"/>
      <c r="AH1962" s="82" t="str">
        <f>IF(Table5[[#This Row],[Segment]]="","",AG1962-Table4[[#This Row],[Total Pressure Drop (kPa)]])</f>
        <v/>
      </c>
    </row>
    <row r="1963" spans="1:34" x14ac:dyDescent="0.25">
      <c r="A1963" s="95" t="str">
        <f>IF('Set Up'!A1960="","",'Set Up'!A1960)</f>
        <v/>
      </c>
      <c r="B1963" s="75" t="s">
        <v>81</v>
      </c>
      <c r="C1963" s="85"/>
      <c r="D1963" s="86" t="str">
        <f>IF(Table4[[#This Row],[Diameter (in)]]="","",(((CONVERT(Table4[[#This Row],[Diameter (in)]],"in","m"))/2)^2)*PI())</f>
        <v/>
      </c>
      <c r="E1963" s="87" t="str">
        <f>IF(Table4[[#This Row],[Area (m2)]]="","",$D$4/Table4[[#This Row],[Area (m2)]])</f>
        <v/>
      </c>
      <c r="F1963" s="85">
        <f t="shared" si="30"/>
        <v>4.6951999999999998</v>
      </c>
      <c r="G1963" s="88" t="str">
        <f>IF(Table4[[#This Row],[Segment]]="","",(CONVERT(Table4[[#This Row],[Diameter (in)]],"in","m")*$B$4*Table4[[#This Row],[Velocity (m/s)]])/$C$4)</f>
        <v/>
      </c>
      <c r="H1963" s="96" t="str">
        <f>IF(Table4[[#This Row],[Segment]]="","",IF(Table4[[#This Row],[Teynold''s Number]]&gt;4000,"TURBULENT","LAMINAR"))</f>
        <v/>
      </c>
      <c r="I1963" s="86" t="str">
        <f>IF(Table4[[#This Row],[Segment]]="","",INDEX(Data!C1960:C1974,MATCH(Table4[Material],Data!B1960:B1974,0)))</f>
        <v/>
      </c>
      <c r="J1963" s="89" t="str">
        <f>IF(Table4[[#This Row],[ε (m)]]="","",Table4[[#This Row],[ε (m)]]/(CONVERT(Table4[[#This Row],[Diameter (in)]],"in","m")))</f>
        <v/>
      </c>
      <c r="K1963" s="96" t="str">
        <f>IF(Table4[[#This Row],[Regime]]="LAMINAR",16/Table4[[#This Row],[Teynold''s Number]],"-")</f>
        <v>-</v>
      </c>
      <c r="L1963" s="86"/>
      <c r="M1963" s="97" t="str">
        <f>IF(Table4[[#This Row],[Regime]]="TURBULENT",(((-4*LOG10(Table4[[#This Row],[ε/D]]/3.7+1.256/(Table4[[#This Row],[Teynold''s Number]]*SQRT(Table4[[#This Row],[f turbulent (guess)]]))))^-1)^2),"")</f>
        <v/>
      </c>
      <c r="N1963" s="91" t="str">
        <f>IF(Table4[[#This Row],[f turbulent]]="","",Table4[[#This Row],[f turbulent (guess)]]-Table4[[#This Row],[f turbulent]])</f>
        <v/>
      </c>
      <c r="O1963" s="87">
        <f>IF(Table4[[#This Row],[Segment]]="",0,IF(C1964="",0,IF(C1964&lt;=Table4[[#This Row],[Diameter (in)]],0,1-(D1963/D1964))))</f>
        <v>0</v>
      </c>
      <c r="P1963" s="92" t="str">
        <f>IF(Table4[[#This Row],[Segment]]="","",IF(C1963&gt;C1964,"",IF(C1964="",0.55,(0.55*(1-D1964/D1963)))))</f>
        <v/>
      </c>
      <c r="Q196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63" s="92" t="str">
        <f>IF(Table4[[#This Row],[Segment]]="","",IF(Table4[[#This Row],[Kexpansion]]="","0",((Table4[[#This Row],[Velocity (m/s)]]^2)/2)*Table4[[#This Row],[Kexpansion]]))</f>
        <v/>
      </c>
      <c r="S1963" s="92" t="str">
        <f>IF(Table4[[#This Row],[Segment]]="","",IF(Table4[[#This Row],[Kcontraction]]="","0",((Table4[[#This Row],[Velocity (m/s)]]^2)/2)*Table4[[#This Row],[Kcontraction]]))</f>
        <v/>
      </c>
      <c r="T1963" s="89" t="str">
        <f>IF(Table4[[#This Row],[Segment]]="","",SUMIF($Y$7:$Y$2000,Table4[[#This Row],[Segment]],$AD$7:$AD$2000))</f>
        <v/>
      </c>
      <c r="U1963" s="95" t="str">
        <f>IF(Table4[[#This Row],[Segment]]="","",Table4[[#This Row],[Hfriction (J/kg)]]+Table4[[#This Row],[Hexpansions (J/kg)]]+Table4[[#This Row],[Hcontractions (J/kg)]]+Table4[[#This Row],[Hf (J/kg)]])</f>
        <v/>
      </c>
      <c r="V1963" s="95" t="str">
        <f>IF(Table4[[#This Row],[Segment]]="","",Table4[[#This Row],[Total Friction Loss (J/kg)]]*Table3[Density (kg/m3)])</f>
        <v/>
      </c>
      <c r="W1963" s="95" t="str">
        <f>IF(Table4[[#This Row],[Segment]]="","",Table4[[#This Row],[Total Pressure Drop (Pa)]]/1000)</f>
        <v/>
      </c>
      <c r="Y1963" s="82" t="str">
        <f>IF('Set Up'!D2186="","",'Set Up'!D2186)</f>
        <v/>
      </c>
      <c r="Z1963" s="82" t="str">
        <f>IF('Set Up'!E2186="","",'Set Up'!E2186)</f>
        <v/>
      </c>
      <c r="AA1963" s="82" t="str">
        <f>IF('Set Up'!F2186="","",'Set Up'!F2186)</f>
        <v/>
      </c>
      <c r="AB1963" s="82" t="str">
        <f>IF('Set Up'!G2186="","",'Set Up'!G2186)</f>
        <v/>
      </c>
      <c r="AC1963" s="82" t="str">
        <f t="array" ref="AC1963">IF(Y1963="","",INDEX(Data!$G$4:$G$51,MATCH(Table7[[#This Row],[Fitting]]&amp;Table7[[#This Row],[Fitting Subtype]],Data!$E$4:$E$51&amp;Data!$F$4:$F$51,0)))</f>
        <v/>
      </c>
      <c r="AD1963" s="89" t="str">
        <f>IF(Table7[[#This Row],[Segment]]="","",Table7[[#This Row],[Quantity]]*Table7[[#This Row],[Kf]]*(((INDEX(Table4[Velocity (m/s)],MATCH(Table7[[#This Row],[Segment]],Table4[Segment],0)))^2)/2))</f>
        <v/>
      </c>
      <c r="AF1963" s="82" t="str">
        <f>Table4[[#This Row],[Segment]]</f>
        <v/>
      </c>
      <c r="AG1963" s="75"/>
      <c r="AH1963" s="82" t="str">
        <f>IF(Table5[[#This Row],[Segment]]="","",AG1963-Table4[[#This Row],[Total Pressure Drop (kPa)]])</f>
        <v/>
      </c>
    </row>
    <row r="1964" spans="1:34" x14ac:dyDescent="0.25">
      <c r="A1964" s="95" t="str">
        <f>IF('Set Up'!A1961="","",'Set Up'!A1961)</f>
        <v/>
      </c>
      <c r="B1964" s="75" t="s">
        <v>81</v>
      </c>
      <c r="C1964" s="85"/>
      <c r="D1964" s="86" t="str">
        <f>IF(Table4[[#This Row],[Diameter (in)]]="","",(((CONVERT(Table4[[#This Row],[Diameter (in)]],"in","m"))/2)^2)*PI())</f>
        <v/>
      </c>
      <c r="E1964" s="87" t="str">
        <f>IF(Table4[[#This Row],[Area (m2)]]="","",$D$4/Table4[[#This Row],[Area (m2)]])</f>
        <v/>
      </c>
      <c r="F1964" s="85">
        <f t="shared" si="30"/>
        <v>4.6951999999999998</v>
      </c>
      <c r="G1964" s="88" t="str">
        <f>IF(Table4[[#This Row],[Segment]]="","",(CONVERT(Table4[[#This Row],[Diameter (in)]],"in","m")*$B$4*Table4[[#This Row],[Velocity (m/s)]])/$C$4)</f>
        <v/>
      </c>
      <c r="H1964" s="96" t="str">
        <f>IF(Table4[[#This Row],[Segment]]="","",IF(Table4[[#This Row],[Teynold''s Number]]&gt;4000,"TURBULENT","LAMINAR"))</f>
        <v/>
      </c>
      <c r="I1964" s="86" t="str">
        <f>IF(Table4[[#This Row],[Segment]]="","",INDEX(Data!C1961:C1975,MATCH(Table4[Material],Data!B1961:B1975,0)))</f>
        <v/>
      </c>
      <c r="J1964" s="89" t="str">
        <f>IF(Table4[[#This Row],[ε (m)]]="","",Table4[[#This Row],[ε (m)]]/(CONVERT(Table4[[#This Row],[Diameter (in)]],"in","m")))</f>
        <v/>
      </c>
      <c r="K1964" s="96" t="str">
        <f>IF(Table4[[#This Row],[Regime]]="LAMINAR",16/Table4[[#This Row],[Teynold''s Number]],"-")</f>
        <v>-</v>
      </c>
      <c r="L1964" s="86"/>
      <c r="M1964" s="97" t="str">
        <f>IF(Table4[[#This Row],[Regime]]="TURBULENT",(((-4*LOG10(Table4[[#This Row],[ε/D]]/3.7+1.256/(Table4[[#This Row],[Teynold''s Number]]*SQRT(Table4[[#This Row],[f turbulent (guess)]]))))^-1)^2),"")</f>
        <v/>
      </c>
      <c r="N1964" s="91" t="str">
        <f>IF(Table4[[#This Row],[f turbulent]]="","",Table4[[#This Row],[f turbulent (guess)]]-Table4[[#This Row],[f turbulent]])</f>
        <v/>
      </c>
      <c r="O1964" s="87">
        <f>IF(Table4[[#This Row],[Segment]]="",0,IF(C1965="",0,IF(C1965&lt;=Table4[[#This Row],[Diameter (in)]],0,1-(D1964/D1965))))</f>
        <v>0</v>
      </c>
      <c r="P1964" s="92" t="str">
        <f>IF(Table4[[#This Row],[Segment]]="","",IF(C1964&gt;C1965,"",IF(C1965="",0.55,(0.55*(1-D1965/D1964)))))</f>
        <v/>
      </c>
      <c r="Q196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64" s="92" t="str">
        <f>IF(Table4[[#This Row],[Segment]]="","",IF(Table4[[#This Row],[Kexpansion]]="","0",((Table4[[#This Row],[Velocity (m/s)]]^2)/2)*Table4[[#This Row],[Kexpansion]]))</f>
        <v/>
      </c>
      <c r="S1964" s="92" t="str">
        <f>IF(Table4[[#This Row],[Segment]]="","",IF(Table4[[#This Row],[Kcontraction]]="","0",((Table4[[#This Row],[Velocity (m/s)]]^2)/2)*Table4[[#This Row],[Kcontraction]]))</f>
        <v/>
      </c>
      <c r="T1964" s="89" t="str">
        <f>IF(Table4[[#This Row],[Segment]]="","",SUMIF($Y$7:$Y$2000,Table4[[#This Row],[Segment]],$AD$7:$AD$2000))</f>
        <v/>
      </c>
      <c r="U1964" s="95" t="str">
        <f>IF(Table4[[#This Row],[Segment]]="","",Table4[[#This Row],[Hfriction (J/kg)]]+Table4[[#This Row],[Hexpansions (J/kg)]]+Table4[[#This Row],[Hcontractions (J/kg)]]+Table4[[#This Row],[Hf (J/kg)]])</f>
        <v/>
      </c>
      <c r="V1964" s="95" t="str">
        <f>IF(Table4[[#This Row],[Segment]]="","",Table4[[#This Row],[Total Friction Loss (J/kg)]]*Table3[Density (kg/m3)])</f>
        <v/>
      </c>
      <c r="W1964" s="95" t="str">
        <f>IF(Table4[[#This Row],[Segment]]="","",Table4[[#This Row],[Total Pressure Drop (Pa)]]/1000)</f>
        <v/>
      </c>
      <c r="Y1964" s="82" t="str">
        <f>IF('Set Up'!D2187="","",'Set Up'!D2187)</f>
        <v/>
      </c>
      <c r="Z1964" s="82" t="str">
        <f>IF('Set Up'!E2187="","",'Set Up'!E2187)</f>
        <v/>
      </c>
      <c r="AA1964" s="82" t="str">
        <f>IF('Set Up'!F2187="","",'Set Up'!F2187)</f>
        <v/>
      </c>
      <c r="AB1964" s="82" t="str">
        <f>IF('Set Up'!G2187="","",'Set Up'!G2187)</f>
        <v/>
      </c>
      <c r="AC1964" s="82" t="str">
        <f t="array" ref="AC1964">IF(Y1964="","",INDEX(Data!$G$4:$G$51,MATCH(Table7[[#This Row],[Fitting]]&amp;Table7[[#This Row],[Fitting Subtype]],Data!$E$4:$E$51&amp;Data!$F$4:$F$51,0)))</f>
        <v/>
      </c>
      <c r="AD1964" s="89" t="str">
        <f>IF(Table7[[#This Row],[Segment]]="","",Table7[[#This Row],[Quantity]]*Table7[[#This Row],[Kf]]*(((INDEX(Table4[Velocity (m/s)],MATCH(Table7[[#This Row],[Segment]],Table4[Segment],0)))^2)/2))</f>
        <v/>
      </c>
      <c r="AF1964" s="82" t="str">
        <f>Table4[[#This Row],[Segment]]</f>
        <v/>
      </c>
      <c r="AG1964" s="75"/>
      <c r="AH1964" s="82" t="str">
        <f>IF(Table5[[#This Row],[Segment]]="","",AG1964-Table4[[#This Row],[Total Pressure Drop (kPa)]])</f>
        <v/>
      </c>
    </row>
    <row r="1965" spans="1:34" x14ac:dyDescent="0.25">
      <c r="A1965" s="95" t="str">
        <f>IF('Set Up'!A1962="","",'Set Up'!A1962)</f>
        <v/>
      </c>
      <c r="B1965" s="75" t="s">
        <v>81</v>
      </c>
      <c r="C1965" s="85"/>
      <c r="D1965" s="86" t="str">
        <f>IF(Table4[[#This Row],[Diameter (in)]]="","",(((CONVERT(Table4[[#This Row],[Diameter (in)]],"in","m"))/2)^2)*PI())</f>
        <v/>
      </c>
      <c r="E1965" s="87" t="str">
        <f>IF(Table4[[#This Row],[Area (m2)]]="","",$D$4/Table4[[#This Row],[Area (m2)]])</f>
        <v/>
      </c>
      <c r="F1965" s="85">
        <f t="shared" si="30"/>
        <v>4.6951999999999998</v>
      </c>
      <c r="G1965" s="88" t="str">
        <f>IF(Table4[[#This Row],[Segment]]="","",(CONVERT(Table4[[#This Row],[Diameter (in)]],"in","m")*$B$4*Table4[[#This Row],[Velocity (m/s)]])/$C$4)</f>
        <v/>
      </c>
      <c r="H1965" s="96" t="str">
        <f>IF(Table4[[#This Row],[Segment]]="","",IF(Table4[[#This Row],[Teynold''s Number]]&gt;4000,"TURBULENT","LAMINAR"))</f>
        <v/>
      </c>
      <c r="I1965" s="86" t="str">
        <f>IF(Table4[[#This Row],[Segment]]="","",INDEX(Data!C1962:C1976,MATCH(Table4[Material],Data!B1962:B1976,0)))</f>
        <v/>
      </c>
      <c r="J1965" s="89" t="str">
        <f>IF(Table4[[#This Row],[ε (m)]]="","",Table4[[#This Row],[ε (m)]]/(CONVERT(Table4[[#This Row],[Diameter (in)]],"in","m")))</f>
        <v/>
      </c>
      <c r="K1965" s="96" t="str">
        <f>IF(Table4[[#This Row],[Regime]]="LAMINAR",16/Table4[[#This Row],[Teynold''s Number]],"-")</f>
        <v>-</v>
      </c>
      <c r="L1965" s="86"/>
      <c r="M1965" s="97" t="str">
        <f>IF(Table4[[#This Row],[Regime]]="TURBULENT",(((-4*LOG10(Table4[[#This Row],[ε/D]]/3.7+1.256/(Table4[[#This Row],[Teynold''s Number]]*SQRT(Table4[[#This Row],[f turbulent (guess)]]))))^-1)^2),"")</f>
        <v/>
      </c>
      <c r="N1965" s="91" t="str">
        <f>IF(Table4[[#This Row],[f turbulent]]="","",Table4[[#This Row],[f turbulent (guess)]]-Table4[[#This Row],[f turbulent]])</f>
        <v/>
      </c>
      <c r="O1965" s="87">
        <f>IF(Table4[[#This Row],[Segment]]="",0,IF(C1966="",0,IF(C1966&lt;=Table4[[#This Row],[Diameter (in)]],0,1-(D1965/D1966))))</f>
        <v>0</v>
      </c>
      <c r="P1965" s="92" t="str">
        <f>IF(Table4[[#This Row],[Segment]]="","",IF(C1965&gt;C1966,"",IF(C1966="",0.55,(0.55*(1-D1966/D1965)))))</f>
        <v/>
      </c>
      <c r="Q196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65" s="92" t="str">
        <f>IF(Table4[[#This Row],[Segment]]="","",IF(Table4[[#This Row],[Kexpansion]]="","0",((Table4[[#This Row],[Velocity (m/s)]]^2)/2)*Table4[[#This Row],[Kexpansion]]))</f>
        <v/>
      </c>
      <c r="S1965" s="92" t="str">
        <f>IF(Table4[[#This Row],[Segment]]="","",IF(Table4[[#This Row],[Kcontraction]]="","0",((Table4[[#This Row],[Velocity (m/s)]]^2)/2)*Table4[[#This Row],[Kcontraction]]))</f>
        <v/>
      </c>
      <c r="T1965" s="89" t="str">
        <f>IF(Table4[[#This Row],[Segment]]="","",SUMIF($Y$7:$Y$2000,Table4[[#This Row],[Segment]],$AD$7:$AD$2000))</f>
        <v/>
      </c>
      <c r="U1965" s="95" t="str">
        <f>IF(Table4[[#This Row],[Segment]]="","",Table4[[#This Row],[Hfriction (J/kg)]]+Table4[[#This Row],[Hexpansions (J/kg)]]+Table4[[#This Row],[Hcontractions (J/kg)]]+Table4[[#This Row],[Hf (J/kg)]])</f>
        <v/>
      </c>
      <c r="V1965" s="95" t="str">
        <f>IF(Table4[[#This Row],[Segment]]="","",Table4[[#This Row],[Total Friction Loss (J/kg)]]*Table3[Density (kg/m3)])</f>
        <v/>
      </c>
      <c r="W1965" s="95" t="str">
        <f>IF(Table4[[#This Row],[Segment]]="","",Table4[[#This Row],[Total Pressure Drop (Pa)]]/1000)</f>
        <v/>
      </c>
      <c r="Y1965" s="82" t="str">
        <f>IF('Set Up'!D2188="","",'Set Up'!D2188)</f>
        <v/>
      </c>
      <c r="Z1965" s="82" t="str">
        <f>IF('Set Up'!E2188="","",'Set Up'!E2188)</f>
        <v/>
      </c>
      <c r="AA1965" s="82" t="str">
        <f>IF('Set Up'!F2188="","",'Set Up'!F2188)</f>
        <v/>
      </c>
      <c r="AB1965" s="82" t="str">
        <f>IF('Set Up'!G2188="","",'Set Up'!G2188)</f>
        <v/>
      </c>
      <c r="AC1965" s="82" t="str">
        <f t="array" ref="AC1965">IF(Y1965="","",INDEX(Data!$G$4:$G$51,MATCH(Table7[[#This Row],[Fitting]]&amp;Table7[[#This Row],[Fitting Subtype]],Data!$E$4:$E$51&amp;Data!$F$4:$F$51,0)))</f>
        <v/>
      </c>
      <c r="AD1965" s="89" t="str">
        <f>IF(Table7[[#This Row],[Segment]]="","",Table7[[#This Row],[Quantity]]*Table7[[#This Row],[Kf]]*(((INDEX(Table4[Velocity (m/s)],MATCH(Table7[[#This Row],[Segment]],Table4[Segment],0)))^2)/2))</f>
        <v/>
      </c>
      <c r="AF1965" s="82" t="str">
        <f>Table4[[#This Row],[Segment]]</f>
        <v/>
      </c>
      <c r="AG1965" s="75"/>
      <c r="AH1965" s="82" t="str">
        <f>IF(Table5[[#This Row],[Segment]]="","",AG1965-Table4[[#This Row],[Total Pressure Drop (kPa)]])</f>
        <v/>
      </c>
    </row>
    <row r="1966" spans="1:34" x14ac:dyDescent="0.25">
      <c r="A1966" s="95" t="str">
        <f>IF('Set Up'!A1963="","",'Set Up'!A1963)</f>
        <v/>
      </c>
      <c r="B1966" s="75" t="s">
        <v>81</v>
      </c>
      <c r="C1966" s="85"/>
      <c r="D1966" s="86" t="str">
        <f>IF(Table4[[#This Row],[Diameter (in)]]="","",(((CONVERT(Table4[[#This Row],[Diameter (in)]],"in","m"))/2)^2)*PI())</f>
        <v/>
      </c>
      <c r="E1966" s="87" t="str">
        <f>IF(Table4[[#This Row],[Area (m2)]]="","",$D$4/Table4[[#This Row],[Area (m2)]])</f>
        <v/>
      </c>
      <c r="F1966" s="85">
        <f t="shared" si="30"/>
        <v>4.6951999999999998</v>
      </c>
      <c r="G1966" s="88" t="str">
        <f>IF(Table4[[#This Row],[Segment]]="","",(CONVERT(Table4[[#This Row],[Diameter (in)]],"in","m")*$B$4*Table4[[#This Row],[Velocity (m/s)]])/$C$4)</f>
        <v/>
      </c>
      <c r="H1966" s="96" t="str">
        <f>IF(Table4[[#This Row],[Segment]]="","",IF(Table4[[#This Row],[Teynold''s Number]]&gt;4000,"TURBULENT","LAMINAR"))</f>
        <v/>
      </c>
      <c r="I1966" s="86" t="str">
        <f>IF(Table4[[#This Row],[Segment]]="","",INDEX(Data!C1963:C1977,MATCH(Table4[Material],Data!B1963:B1977,0)))</f>
        <v/>
      </c>
      <c r="J1966" s="89" t="str">
        <f>IF(Table4[[#This Row],[ε (m)]]="","",Table4[[#This Row],[ε (m)]]/(CONVERT(Table4[[#This Row],[Diameter (in)]],"in","m")))</f>
        <v/>
      </c>
      <c r="K1966" s="96" t="str">
        <f>IF(Table4[[#This Row],[Regime]]="LAMINAR",16/Table4[[#This Row],[Teynold''s Number]],"-")</f>
        <v>-</v>
      </c>
      <c r="L1966" s="86"/>
      <c r="M1966" s="97" t="str">
        <f>IF(Table4[[#This Row],[Regime]]="TURBULENT",(((-4*LOG10(Table4[[#This Row],[ε/D]]/3.7+1.256/(Table4[[#This Row],[Teynold''s Number]]*SQRT(Table4[[#This Row],[f turbulent (guess)]]))))^-1)^2),"")</f>
        <v/>
      </c>
      <c r="N1966" s="91" t="str">
        <f>IF(Table4[[#This Row],[f turbulent]]="","",Table4[[#This Row],[f turbulent (guess)]]-Table4[[#This Row],[f turbulent]])</f>
        <v/>
      </c>
      <c r="O1966" s="87">
        <f>IF(Table4[[#This Row],[Segment]]="",0,IF(C1967="",0,IF(C1967&lt;=Table4[[#This Row],[Diameter (in)]],0,1-(D1966/D1967))))</f>
        <v>0</v>
      </c>
      <c r="P1966" s="92" t="str">
        <f>IF(Table4[[#This Row],[Segment]]="","",IF(C1966&gt;C1967,"",IF(C1967="",0.55,(0.55*(1-D1967/D1966)))))</f>
        <v/>
      </c>
      <c r="Q196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66" s="92" t="str">
        <f>IF(Table4[[#This Row],[Segment]]="","",IF(Table4[[#This Row],[Kexpansion]]="","0",((Table4[[#This Row],[Velocity (m/s)]]^2)/2)*Table4[[#This Row],[Kexpansion]]))</f>
        <v/>
      </c>
      <c r="S1966" s="92" t="str">
        <f>IF(Table4[[#This Row],[Segment]]="","",IF(Table4[[#This Row],[Kcontraction]]="","0",((Table4[[#This Row],[Velocity (m/s)]]^2)/2)*Table4[[#This Row],[Kcontraction]]))</f>
        <v/>
      </c>
      <c r="T1966" s="89" t="str">
        <f>IF(Table4[[#This Row],[Segment]]="","",SUMIF($Y$7:$Y$2000,Table4[[#This Row],[Segment]],$AD$7:$AD$2000))</f>
        <v/>
      </c>
      <c r="U1966" s="95" t="str">
        <f>IF(Table4[[#This Row],[Segment]]="","",Table4[[#This Row],[Hfriction (J/kg)]]+Table4[[#This Row],[Hexpansions (J/kg)]]+Table4[[#This Row],[Hcontractions (J/kg)]]+Table4[[#This Row],[Hf (J/kg)]])</f>
        <v/>
      </c>
      <c r="V1966" s="95" t="str">
        <f>IF(Table4[[#This Row],[Segment]]="","",Table4[[#This Row],[Total Friction Loss (J/kg)]]*Table3[Density (kg/m3)])</f>
        <v/>
      </c>
      <c r="W1966" s="95" t="str">
        <f>IF(Table4[[#This Row],[Segment]]="","",Table4[[#This Row],[Total Pressure Drop (Pa)]]/1000)</f>
        <v/>
      </c>
      <c r="Y1966" s="82" t="str">
        <f>IF('Set Up'!D2189="","",'Set Up'!D2189)</f>
        <v/>
      </c>
      <c r="Z1966" s="82" t="str">
        <f>IF('Set Up'!E2189="","",'Set Up'!E2189)</f>
        <v/>
      </c>
      <c r="AA1966" s="82" t="str">
        <f>IF('Set Up'!F2189="","",'Set Up'!F2189)</f>
        <v/>
      </c>
      <c r="AB1966" s="82" t="str">
        <f>IF('Set Up'!G2189="","",'Set Up'!G2189)</f>
        <v/>
      </c>
      <c r="AC1966" s="82" t="str">
        <f t="array" ref="AC1966">IF(Y1966="","",INDEX(Data!$G$4:$G$51,MATCH(Table7[[#This Row],[Fitting]]&amp;Table7[[#This Row],[Fitting Subtype]],Data!$E$4:$E$51&amp;Data!$F$4:$F$51,0)))</f>
        <v/>
      </c>
      <c r="AD1966" s="89" t="str">
        <f>IF(Table7[[#This Row],[Segment]]="","",Table7[[#This Row],[Quantity]]*Table7[[#This Row],[Kf]]*(((INDEX(Table4[Velocity (m/s)],MATCH(Table7[[#This Row],[Segment]],Table4[Segment],0)))^2)/2))</f>
        <v/>
      </c>
      <c r="AF1966" s="82" t="str">
        <f>Table4[[#This Row],[Segment]]</f>
        <v/>
      </c>
      <c r="AG1966" s="75"/>
      <c r="AH1966" s="82" t="str">
        <f>IF(Table5[[#This Row],[Segment]]="","",AG1966-Table4[[#This Row],[Total Pressure Drop (kPa)]])</f>
        <v/>
      </c>
    </row>
    <row r="1967" spans="1:34" x14ac:dyDescent="0.25">
      <c r="A1967" s="95" t="str">
        <f>IF('Set Up'!A1964="","",'Set Up'!A1964)</f>
        <v/>
      </c>
      <c r="B1967" s="75" t="s">
        <v>81</v>
      </c>
      <c r="C1967" s="85"/>
      <c r="D1967" s="86" t="str">
        <f>IF(Table4[[#This Row],[Diameter (in)]]="","",(((CONVERT(Table4[[#This Row],[Diameter (in)]],"in","m"))/2)^2)*PI())</f>
        <v/>
      </c>
      <c r="E1967" s="87" t="str">
        <f>IF(Table4[[#This Row],[Area (m2)]]="","",$D$4/Table4[[#This Row],[Area (m2)]])</f>
        <v/>
      </c>
      <c r="F1967" s="85">
        <f t="shared" si="30"/>
        <v>4.6951999999999998</v>
      </c>
      <c r="G1967" s="88" t="str">
        <f>IF(Table4[[#This Row],[Segment]]="","",(CONVERT(Table4[[#This Row],[Diameter (in)]],"in","m")*$B$4*Table4[[#This Row],[Velocity (m/s)]])/$C$4)</f>
        <v/>
      </c>
      <c r="H1967" s="96" t="str">
        <f>IF(Table4[[#This Row],[Segment]]="","",IF(Table4[[#This Row],[Teynold''s Number]]&gt;4000,"TURBULENT","LAMINAR"))</f>
        <v/>
      </c>
      <c r="I1967" s="86" t="str">
        <f>IF(Table4[[#This Row],[Segment]]="","",INDEX(Data!C1964:C1978,MATCH(Table4[Material],Data!B1964:B1978,0)))</f>
        <v/>
      </c>
      <c r="J1967" s="89" t="str">
        <f>IF(Table4[[#This Row],[ε (m)]]="","",Table4[[#This Row],[ε (m)]]/(CONVERT(Table4[[#This Row],[Diameter (in)]],"in","m")))</f>
        <v/>
      </c>
      <c r="K1967" s="96" t="str">
        <f>IF(Table4[[#This Row],[Regime]]="LAMINAR",16/Table4[[#This Row],[Teynold''s Number]],"-")</f>
        <v>-</v>
      </c>
      <c r="L1967" s="86"/>
      <c r="M1967" s="97" t="str">
        <f>IF(Table4[[#This Row],[Regime]]="TURBULENT",(((-4*LOG10(Table4[[#This Row],[ε/D]]/3.7+1.256/(Table4[[#This Row],[Teynold''s Number]]*SQRT(Table4[[#This Row],[f turbulent (guess)]]))))^-1)^2),"")</f>
        <v/>
      </c>
      <c r="N1967" s="91" t="str">
        <f>IF(Table4[[#This Row],[f turbulent]]="","",Table4[[#This Row],[f turbulent (guess)]]-Table4[[#This Row],[f turbulent]])</f>
        <v/>
      </c>
      <c r="O1967" s="87">
        <f>IF(Table4[[#This Row],[Segment]]="",0,IF(C1968="",0,IF(C1968&lt;=Table4[[#This Row],[Diameter (in)]],0,1-(D1967/D1968))))</f>
        <v>0</v>
      </c>
      <c r="P1967" s="92" t="str">
        <f>IF(Table4[[#This Row],[Segment]]="","",IF(C1967&gt;C1968,"",IF(C1968="",0.55,(0.55*(1-D1968/D1967)))))</f>
        <v/>
      </c>
      <c r="Q196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67" s="92" t="str">
        <f>IF(Table4[[#This Row],[Segment]]="","",IF(Table4[[#This Row],[Kexpansion]]="","0",((Table4[[#This Row],[Velocity (m/s)]]^2)/2)*Table4[[#This Row],[Kexpansion]]))</f>
        <v/>
      </c>
      <c r="S1967" s="92" t="str">
        <f>IF(Table4[[#This Row],[Segment]]="","",IF(Table4[[#This Row],[Kcontraction]]="","0",((Table4[[#This Row],[Velocity (m/s)]]^2)/2)*Table4[[#This Row],[Kcontraction]]))</f>
        <v/>
      </c>
      <c r="T1967" s="89" t="str">
        <f>IF(Table4[[#This Row],[Segment]]="","",SUMIF($Y$7:$Y$2000,Table4[[#This Row],[Segment]],$AD$7:$AD$2000))</f>
        <v/>
      </c>
      <c r="U1967" s="95" t="str">
        <f>IF(Table4[[#This Row],[Segment]]="","",Table4[[#This Row],[Hfriction (J/kg)]]+Table4[[#This Row],[Hexpansions (J/kg)]]+Table4[[#This Row],[Hcontractions (J/kg)]]+Table4[[#This Row],[Hf (J/kg)]])</f>
        <v/>
      </c>
      <c r="V1967" s="95" t="str">
        <f>IF(Table4[[#This Row],[Segment]]="","",Table4[[#This Row],[Total Friction Loss (J/kg)]]*Table3[Density (kg/m3)])</f>
        <v/>
      </c>
      <c r="W1967" s="95" t="str">
        <f>IF(Table4[[#This Row],[Segment]]="","",Table4[[#This Row],[Total Pressure Drop (Pa)]]/1000)</f>
        <v/>
      </c>
      <c r="Y1967" s="82" t="str">
        <f>IF('Set Up'!D2190="","",'Set Up'!D2190)</f>
        <v/>
      </c>
      <c r="Z1967" s="82" t="str">
        <f>IF('Set Up'!E2190="","",'Set Up'!E2190)</f>
        <v/>
      </c>
      <c r="AA1967" s="82" t="str">
        <f>IF('Set Up'!F2190="","",'Set Up'!F2190)</f>
        <v/>
      </c>
      <c r="AB1967" s="82" t="str">
        <f>IF('Set Up'!G2190="","",'Set Up'!G2190)</f>
        <v/>
      </c>
      <c r="AC1967" s="82" t="str">
        <f t="array" ref="AC1967">IF(Y1967="","",INDEX(Data!$G$4:$G$51,MATCH(Table7[[#This Row],[Fitting]]&amp;Table7[[#This Row],[Fitting Subtype]],Data!$E$4:$E$51&amp;Data!$F$4:$F$51,0)))</f>
        <v/>
      </c>
      <c r="AD1967" s="89" t="str">
        <f>IF(Table7[[#This Row],[Segment]]="","",Table7[[#This Row],[Quantity]]*Table7[[#This Row],[Kf]]*(((INDEX(Table4[Velocity (m/s)],MATCH(Table7[[#This Row],[Segment]],Table4[Segment],0)))^2)/2))</f>
        <v/>
      </c>
      <c r="AF1967" s="82" t="str">
        <f>Table4[[#This Row],[Segment]]</f>
        <v/>
      </c>
      <c r="AG1967" s="75"/>
      <c r="AH1967" s="82" t="str">
        <f>IF(Table5[[#This Row],[Segment]]="","",AG1967-Table4[[#This Row],[Total Pressure Drop (kPa)]])</f>
        <v/>
      </c>
    </row>
    <row r="1968" spans="1:34" x14ac:dyDescent="0.25">
      <c r="A1968" s="95" t="str">
        <f>IF('Set Up'!A1965="","",'Set Up'!A1965)</f>
        <v/>
      </c>
      <c r="B1968" s="75" t="s">
        <v>81</v>
      </c>
      <c r="C1968" s="85"/>
      <c r="D1968" s="86" t="str">
        <f>IF(Table4[[#This Row],[Diameter (in)]]="","",(((CONVERT(Table4[[#This Row],[Diameter (in)]],"in","m"))/2)^2)*PI())</f>
        <v/>
      </c>
      <c r="E1968" s="87" t="str">
        <f>IF(Table4[[#This Row],[Area (m2)]]="","",$D$4/Table4[[#This Row],[Area (m2)]])</f>
        <v/>
      </c>
      <c r="F1968" s="85">
        <f t="shared" si="30"/>
        <v>4.6951999999999998</v>
      </c>
      <c r="G1968" s="88" t="str">
        <f>IF(Table4[[#This Row],[Segment]]="","",(CONVERT(Table4[[#This Row],[Diameter (in)]],"in","m")*$B$4*Table4[[#This Row],[Velocity (m/s)]])/$C$4)</f>
        <v/>
      </c>
      <c r="H1968" s="96" t="str">
        <f>IF(Table4[[#This Row],[Segment]]="","",IF(Table4[[#This Row],[Teynold''s Number]]&gt;4000,"TURBULENT","LAMINAR"))</f>
        <v/>
      </c>
      <c r="I1968" s="86" t="str">
        <f>IF(Table4[[#This Row],[Segment]]="","",INDEX(Data!C1965:C1979,MATCH(Table4[Material],Data!B1965:B1979,0)))</f>
        <v/>
      </c>
      <c r="J1968" s="89" t="str">
        <f>IF(Table4[[#This Row],[ε (m)]]="","",Table4[[#This Row],[ε (m)]]/(CONVERT(Table4[[#This Row],[Diameter (in)]],"in","m")))</f>
        <v/>
      </c>
      <c r="K1968" s="96" t="str">
        <f>IF(Table4[[#This Row],[Regime]]="LAMINAR",16/Table4[[#This Row],[Teynold''s Number]],"-")</f>
        <v>-</v>
      </c>
      <c r="L1968" s="86"/>
      <c r="M1968" s="97" t="str">
        <f>IF(Table4[[#This Row],[Regime]]="TURBULENT",(((-4*LOG10(Table4[[#This Row],[ε/D]]/3.7+1.256/(Table4[[#This Row],[Teynold''s Number]]*SQRT(Table4[[#This Row],[f turbulent (guess)]]))))^-1)^2),"")</f>
        <v/>
      </c>
      <c r="N1968" s="91" t="str">
        <f>IF(Table4[[#This Row],[f turbulent]]="","",Table4[[#This Row],[f turbulent (guess)]]-Table4[[#This Row],[f turbulent]])</f>
        <v/>
      </c>
      <c r="O1968" s="87">
        <f>IF(Table4[[#This Row],[Segment]]="",0,IF(C1969="",0,IF(C1969&lt;=Table4[[#This Row],[Diameter (in)]],0,1-(D1968/D1969))))</f>
        <v>0</v>
      </c>
      <c r="P1968" s="92" t="str">
        <f>IF(Table4[[#This Row],[Segment]]="","",IF(C1968&gt;C1969,"",IF(C1969="",0.55,(0.55*(1-D1969/D1968)))))</f>
        <v/>
      </c>
      <c r="Q196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68" s="92" t="str">
        <f>IF(Table4[[#This Row],[Segment]]="","",IF(Table4[[#This Row],[Kexpansion]]="","0",((Table4[[#This Row],[Velocity (m/s)]]^2)/2)*Table4[[#This Row],[Kexpansion]]))</f>
        <v/>
      </c>
      <c r="S1968" s="92" t="str">
        <f>IF(Table4[[#This Row],[Segment]]="","",IF(Table4[[#This Row],[Kcontraction]]="","0",((Table4[[#This Row],[Velocity (m/s)]]^2)/2)*Table4[[#This Row],[Kcontraction]]))</f>
        <v/>
      </c>
      <c r="T1968" s="89" t="str">
        <f>IF(Table4[[#This Row],[Segment]]="","",SUMIF($Y$7:$Y$2000,Table4[[#This Row],[Segment]],$AD$7:$AD$2000))</f>
        <v/>
      </c>
      <c r="U1968" s="95" t="str">
        <f>IF(Table4[[#This Row],[Segment]]="","",Table4[[#This Row],[Hfriction (J/kg)]]+Table4[[#This Row],[Hexpansions (J/kg)]]+Table4[[#This Row],[Hcontractions (J/kg)]]+Table4[[#This Row],[Hf (J/kg)]])</f>
        <v/>
      </c>
      <c r="V1968" s="95" t="str">
        <f>IF(Table4[[#This Row],[Segment]]="","",Table4[[#This Row],[Total Friction Loss (J/kg)]]*Table3[Density (kg/m3)])</f>
        <v/>
      </c>
      <c r="W1968" s="95" t="str">
        <f>IF(Table4[[#This Row],[Segment]]="","",Table4[[#This Row],[Total Pressure Drop (Pa)]]/1000)</f>
        <v/>
      </c>
      <c r="Y1968" s="82" t="str">
        <f>IF('Set Up'!D2191="","",'Set Up'!D2191)</f>
        <v/>
      </c>
      <c r="Z1968" s="82" t="str">
        <f>IF('Set Up'!E2191="","",'Set Up'!E2191)</f>
        <v/>
      </c>
      <c r="AA1968" s="82" t="str">
        <f>IF('Set Up'!F2191="","",'Set Up'!F2191)</f>
        <v/>
      </c>
      <c r="AB1968" s="82" t="str">
        <f>IF('Set Up'!G2191="","",'Set Up'!G2191)</f>
        <v/>
      </c>
      <c r="AC1968" s="82" t="str">
        <f t="array" ref="AC1968">IF(Y1968="","",INDEX(Data!$G$4:$G$51,MATCH(Table7[[#This Row],[Fitting]]&amp;Table7[[#This Row],[Fitting Subtype]],Data!$E$4:$E$51&amp;Data!$F$4:$F$51,0)))</f>
        <v/>
      </c>
      <c r="AD1968" s="89" t="str">
        <f>IF(Table7[[#This Row],[Segment]]="","",Table7[[#This Row],[Quantity]]*Table7[[#This Row],[Kf]]*(((INDEX(Table4[Velocity (m/s)],MATCH(Table7[[#This Row],[Segment]],Table4[Segment],0)))^2)/2))</f>
        <v/>
      </c>
      <c r="AF1968" s="82" t="str">
        <f>Table4[[#This Row],[Segment]]</f>
        <v/>
      </c>
      <c r="AG1968" s="75"/>
      <c r="AH1968" s="82" t="str">
        <f>IF(Table5[[#This Row],[Segment]]="","",AG1968-Table4[[#This Row],[Total Pressure Drop (kPa)]])</f>
        <v/>
      </c>
    </row>
    <row r="1969" spans="1:34" x14ac:dyDescent="0.25">
      <c r="A1969" s="95" t="str">
        <f>IF('Set Up'!A1966="","",'Set Up'!A1966)</f>
        <v/>
      </c>
      <c r="B1969" s="75" t="s">
        <v>81</v>
      </c>
      <c r="C1969" s="85"/>
      <c r="D1969" s="86" t="str">
        <f>IF(Table4[[#This Row],[Diameter (in)]]="","",(((CONVERT(Table4[[#This Row],[Diameter (in)]],"in","m"))/2)^2)*PI())</f>
        <v/>
      </c>
      <c r="E1969" s="87" t="str">
        <f>IF(Table4[[#This Row],[Area (m2)]]="","",$D$4/Table4[[#This Row],[Area (m2)]])</f>
        <v/>
      </c>
      <c r="F1969" s="85">
        <f t="shared" si="30"/>
        <v>4.6951999999999998</v>
      </c>
      <c r="G1969" s="88" t="str">
        <f>IF(Table4[[#This Row],[Segment]]="","",(CONVERT(Table4[[#This Row],[Diameter (in)]],"in","m")*$B$4*Table4[[#This Row],[Velocity (m/s)]])/$C$4)</f>
        <v/>
      </c>
      <c r="H1969" s="96" t="str">
        <f>IF(Table4[[#This Row],[Segment]]="","",IF(Table4[[#This Row],[Teynold''s Number]]&gt;4000,"TURBULENT","LAMINAR"))</f>
        <v/>
      </c>
      <c r="I1969" s="86" t="str">
        <f>IF(Table4[[#This Row],[Segment]]="","",INDEX(Data!C1966:C1980,MATCH(Table4[Material],Data!B1966:B1980,0)))</f>
        <v/>
      </c>
      <c r="J1969" s="89" t="str">
        <f>IF(Table4[[#This Row],[ε (m)]]="","",Table4[[#This Row],[ε (m)]]/(CONVERT(Table4[[#This Row],[Diameter (in)]],"in","m")))</f>
        <v/>
      </c>
      <c r="K1969" s="96" t="str">
        <f>IF(Table4[[#This Row],[Regime]]="LAMINAR",16/Table4[[#This Row],[Teynold''s Number]],"-")</f>
        <v>-</v>
      </c>
      <c r="L1969" s="86"/>
      <c r="M1969" s="97" t="str">
        <f>IF(Table4[[#This Row],[Regime]]="TURBULENT",(((-4*LOG10(Table4[[#This Row],[ε/D]]/3.7+1.256/(Table4[[#This Row],[Teynold''s Number]]*SQRT(Table4[[#This Row],[f turbulent (guess)]]))))^-1)^2),"")</f>
        <v/>
      </c>
      <c r="N1969" s="91" t="str">
        <f>IF(Table4[[#This Row],[f turbulent]]="","",Table4[[#This Row],[f turbulent (guess)]]-Table4[[#This Row],[f turbulent]])</f>
        <v/>
      </c>
      <c r="O1969" s="87">
        <f>IF(Table4[[#This Row],[Segment]]="",0,IF(C1970="",0,IF(C1970&lt;=Table4[[#This Row],[Diameter (in)]],0,1-(D1969/D1970))))</f>
        <v>0</v>
      </c>
      <c r="P1969" s="92" t="str">
        <f>IF(Table4[[#This Row],[Segment]]="","",IF(C1969&gt;C1970,"",IF(C1970="",0.55,(0.55*(1-D1970/D1969)))))</f>
        <v/>
      </c>
      <c r="Q196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69" s="92" t="str">
        <f>IF(Table4[[#This Row],[Segment]]="","",IF(Table4[[#This Row],[Kexpansion]]="","0",((Table4[[#This Row],[Velocity (m/s)]]^2)/2)*Table4[[#This Row],[Kexpansion]]))</f>
        <v/>
      </c>
      <c r="S1969" s="92" t="str">
        <f>IF(Table4[[#This Row],[Segment]]="","",IF(Table4[[#This Row],[Kcontraction]]="","0",((Table4[[#This Row],[Velocity (m/s)]]^2)/2)*Table4[[#This Row],[Kcontraction]]))</f>
        <v/>
      </c>
      <c r="T1969" s="89" t="str">
        <f>IF(Table4[[#This Row],[Segment]]="","",SUMIF($Y$7:$Y$2000,Table4[[#This Row],[Segment]],$AD$7:$AD$2000))</f>
        <v/>
      </c>
      <c r="U1969" s="95" t="str">
        <f>IF(Table4[[#This Row],[Segment]]="","",Table4[[#This Row],[Hfriction (J/kg)]]+Table4[[#This Row],[Hexpansions (J/kg)]]+Table4[[#This Row],[Hcontractions (J/kg)]]+Table4[[#This Row],[Hf (J/kg)]])</f>
        <v/>
      </c>
      <c r="V1969" s="95" t="str">
        <f>IF(Table4[[#This Row],[Segment]]="","",Table4[[#This Row],[Total Friction Loss (J/kg)]]*Table3[Density (kg/m3)])</f>
        <v/>
      </c>
      <c r="W1969" s="95" t="str">
        <f>IF(Table4[[#This Row],[Segment]]="","",Table4[[#This Row],[Total Pressure Drop (Pa)]]/1000)</f>
        <v/>
      </c>
      <c r="Y1969" s="82" t="str">
        <f>IF('Set Up'!D2192="","",'Set Up'!D2192)</f>
        <v/>
      </c>
      <c r="Z1969" s="82" t="str">
        <f>IF('Set Up'!E2192="","",'Set Up'!E2192)</f>
        <v/>
      </c>
      <c r="AA1969" s="82" t="str">
        <f>IF('Set Up'!F2192="","",'Set Up'!F2192)</f>
        <v/>
      </c>
      <c r="AB1969" s="82" t="str">
        <f>IF('Set Up'!G2192="","",'Set Up'!G2192)</f>
        <v/>
      </c>
      <c r="AC1969" s="82" t="str">
        <f t="array" ref="AC1969">IF(Y1969="","",INDEX(Data!$G$4:$G$51,MATCH(Table7[[#This Row],[Fitting]]&amp;Table7[[#This Row],[Fitting Subtype]],Data!$E$4:$E$51&amp;Data!$F$4:$F$51,0)))</f>
        <v/>
      </c>
      <c r="AD1969" s="89" t="str">
        <f>IF(Table7[[#This Row],[Segment]]="","",Table7[[#This Row],[Quantity]]*Table7[[#This Row],[Kf]]*(((INDEX(Table4[Velocity (m/s)],MATCH(Table7[[#This Row],[Segment]],Table4[Segment],0)))^2)/2))</f>
        <v/>
      </c>
      <c r="AF1969" s="82" t="str">
        <f>Table4[[#This Row],[Segment]]</f>
        <v/>
      </c>
      <c r="AG1969" s="75"/>
      <c r="AH1969" s="82" t="str">
        <f>IF(Table5[[#This Row],[Segment]]="","",AG1969-Table4[[#This Row],[Total Pressure Drop (kPa)]])</f>
        <v/>
      </c>
    </row>
    <row r="1970" spans="1:34" x14ac:dyDescent="0.25">
      <c r="A1970" s="95" t="str">
        <f>IF('Set Up'!A1967="","",'Set Up'!A1967)</f>
        <v/>
      </c>
      <c r="B1970" s="75" t="s">
        <v>81</v>
      </c>
      <c r="C1970" s="85"/>
      <c r="D1970" s="86" t="str">
        <f>IF(Table4[[#This Row],[Diameter (in)]]="","",(((CONVERT(Table4[[#This Row],[Diameter (in)]],"in","m"))/2)^2)*PI())</f>
        <v/>
      </c>
      <c r="E1970" s="87" t="str">
        <f>IF(Table4[[#This Row],[Area (m2)]]="","",$D$4/Table4[[#This Row],[Area (m2)]])</f>
        <v/>
      </c>
      <c r="F1970" s="85">
        <f t="shared" si="30"/>
        <v>4.6951999999999998</v>
      </c>
      <c r="G1970" s="88" t="str">
        <f>IF(Table4[[#This Row],[Segment]]="","",(CONVERT(Table4[[#This Row],[Diameter (in)]],"in","m")*$B$4*Table4[[#This Row],[Velocity (m/s)]])/$C$4)</f>
        <v/>
      </c>
      <c r="H1970" s="96" t="str">
        <f>IF(Table4[[#This Row],[Segment]]="","",IF(Table4[[#This Row],[Teynold''s Number]]&gt;4000,"TURBULENT","LAMINAR"))</f>
        <v/>
      </c>
      <c r="I1970" s="86" t="str">
        <f>IF(Table4[[#This Row],[Segment]]="","",INDEX(Data!C1967:C1981,MATCH(Table4[Material],Data!B1967:B1981,0)))</f>
        <v/>
      </c>
      <c r="J1970" s="89" t="str">
        <f>IF(Table4[[#This Row],[ε (m)]]="","",Table4[[#This Row],[ε (m)]]/(CONVERT(Table4[[#This Row],[Diameter (in)]],"in","m")))</f>
        <v/>
      </c>
      <c r="K1970" s="96" t="str">
        <f>IF(Table4[[#This Row],[Regime]]="LAMINAR",16/Table4[[#This Row],[Teynold''s Number]],"-")</f>
        <v>-</v>
      </c>
      <c r="L1970" s="86"/>
      <c r="M1970" s="97" t="str">
        <f>IF(Table4[[#This Row],[Regime]]="TURBULENT",(((-4*LOG10(Table4[[#This Row],[ε/D]]/3.7+1.256/(Table4[[#This Row],[Teynold''s Number]]*SQRT(Table4[[#This Row],[f turbulent (guess)]]))))^-1)^2),"")</f>
        <v/>
      </c>
      <c r="N1970" s="91" t="str">
        <f>IF(Table4[[#This Row],[f turbulent]]="","",Table4[[#This Row],[f turbulent (guess)]]-Table4[[#This Row],[f turbulent]])</f>
        <v/>
      </c>
      <c r="O1970" s="87">
        <f>IF(Table4[[#This Row],[Segment]]="",0,IF(C1971="",0,IF(C1971&lt;=Table4[[#This Row],[Diameter (in)]],0,1-(D1970/D1971))))</f>
        <v>0</v>
      </c>
      <c r="P1970" s="92" t="str">
        <f>IF(Table4[[#This Row],[Segment]]="","",IF(C1970&gt;C1971,"",IF(C1971="",0.55,(0.55*(1-D1971/D1970)))))</f>
        <v/>
      </c>
      <c r="Q197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70" s="92" t="str">
        <f>IF(Table4[[#This Row],[Segment]]="","",IF(Table4[[#This Row],[Kexpansion]]="","0",((Table4[[#This Row],[Velocity (m/s)]]^2)/2)*Table4[[#This Row],[Kexpansion]]))</f>
        <v/>
      </c>
      <c r="S1970" s="92" t="str">
        <f>IF(Table4[[#This Row],[Segment]]="","",IF(Table4[[#This Row],[Kcontraction]]="","0",((Table4[[#This Row],[Velocity (m/s)]]^2)/2)*Table4[[#This Row],[Kcontraction]]))</f>
        <v/>
      </c>
      <c r="T1970" s="89" t="str">
        <f>IF(Table4[[#This Row],[Segment]]="","",SUMIF($Y$7:$Y$2000,Table4[[#This Row],[Segment]],$AD$7:$AD$2000))</f>
        <v/>
      </c>
      <c r="U1970" s="95" t="str">
        <f>IF(Table4[[#This Row],[Segment]]="","",Table4[[#This Row],[Hfriction (J/kg)]]+Table4[[#This Row],[Hexpansions (J/kg)]]+Table4[[#This Row],[Hcontractions (J/kg)]]+Table4[[#This Row],[Hf (J/kg)]])</f>
        <v/>
      </c>
      <c r="V1970" s="95" t="str">
        <f>IF(Table4[[#This Row],[Segment]]="","",Table4[[#This Row],[Total Friction Loss (J/kg)]]*Table3[Density (kg/m3)])</f>
        <v/>
      </c>
      <c r="W1970" s="95" t="str">
        <f>IF(Table4[[#This Row],[Segment]]="","",Table4[[#This Row],[Total Pressure Drop (Pa)]]/1000)</f>
        <v/>
      </c>
      <c r="Y1970" s="82" t="str">
        <f>IF('Set Up'!D2193="","",'Set Up'!D2193)</f>
        <v/>
      </c>
      <c r="Z1970" s="82" t="str">
        <f>IF('Set Up'!E2193="","",'Set Up'!E2193)</f>
        <v/>
      </c>
      <c r="AA1970" s="82" t="str">
        <f>IF('Set Up'!F2193="","",'Set Up'!F2193)</f>
        <v/>
      </c>
      <c r="AB1970" s="82" t="str">
        <f>IF('Set Up'!G2193="","",'Set Up'!G2193)</f>
        <v/>
      </c>
      <c r="AC1970" s="82" t="str">
        <f t="array" ref="AC1970">IF(Y1970="","",INDEX(Data!$G$4:$G$51,MATCH(Table7[[#This Row],[Fitting]]&amp;Table7[[#This Row],[Fitting Subtype]],Data!$E$4:$E$51&amp;Data!$F$4:$F$51,0)))</f>
        <v/>
      </c>
      <c r="AD1970" s="89" t="str">
        <f>IF(Table7[[#This Row],[Segment]]="","",Table7[[#This Row],[Quantity]]*Table7[[#This Row],[Kf]]*(((INDEX(Table4[Velocity (m/s)],MATCH(Table7[[#This Row],[Segment]],Table4[Segment],0)))^2)/2))</f>
        <v/>
      </c>
      <c r="AF1970" s="82" t="str">
        <f>Table4[[#This Row],[Segment]]</f>
        <v/>
      </c>
      <c r="AG1970" s="75"/>
      <c r="AH1970" s="82" t="str">
        <f>IF(Table5[[#This Row],[Segment]]="","",AG1970-Table4[[#This Row],[Total Pressure Drop (kPa)]])</f>
        <v/>
      </c>
    </row>
    <row r="1971" spans="1:34" x14ac:dyDescent="0.25">
      <c r="A1971" s="95" t="str">
        <f>IF('Set Up'!A1968="","",'Set Up'!A1968)</f>
        <v/>
      </c>
      <c r="B1971" s="75" t="s">
        <v>81</v>
      </c>
      <c r="C1971" s="85"/>
      <c r="D1971" s="86" t="str">
        <f>IF(Table4[[#This Row],[Diameter (in)]]="","",(((CONVERT(Table4[[#This Row],[Diameter (in)]],"in","m"))/2)^2)*PI())</f>
        <v/>
      </c>
      <c r="E1971" s="87" t="str">
        <f>IF(Table4[[#This Row],[Area (m2)]]="","",$D$4/Table4[[#This Row],[Area (m2)]])</f>
        <v/>
      </c>
      <c r="F1971" s="85">
        <f t="shared" si="30"/>
        <v>4.6951999999999998</v>
      </c>
      <c r="G1971" s="88" t="str">
        <f>IF(Table4[[#This Row],[Segment]]="","",(CONVERT(Table4[[#This Row],[Diameter (in)]],"in","m")*$B$4*Table4[[#This Row],[Velocity (m/s)]])/$C$4)</f>
        <v/>
      </c>
      <c r="H1971" s="96" t="str">
        <f>IF(Table4[[#This Row],[Segment]]="","",IF(Table4[[#This Row],[Teynold''s Number]]&gt;4000,"TURBULENT","LAMINAR"))</f>
        <v/>
      </c>
      <c r="I1971" s="86" t="str">
        <f>IF(Table4[[#This Row],[Segment]]="","",INDEX(Data!C1968:C1982,MATCH(Table4[Material],Data!B1968:B1982,0)))</f>
        <v/>
      </c>
      <c r="J1971" s="89" t="str">
        <f>IF(Table4[[#This Row],[ε (m)]]="","",Table4[[#This Row],[ε (m)]]/(CONVERT(Table4[[#This Row],[Diameter (in)]],"in","m")))</f>
        <v/>
      </c>
      <c r="K1971" s="96" t="str">
        <f>IF(Table4[[#This Row],[Regime]]="LAMINAR",16/Table4[[#This Row],[Teynold''s Number]],"-")</f>
        <v>-</v>
      </c>
      <c r="L1971" s="86"/>
      <c r="M1971" s="97" t="str">
        <f>IF(Table4[[#This Row],[Regime]]="TURBULENT",(((-4*LOG10(Table4[[#This Row],[ε/D]]/3.7+1.256/(Table4[[#This Row],[Teynold''s Number]]*SQRT(Table4[[#This Row],[f turbulent (guess)]]))))^-1)^2),"")</f>
        <v/>
      </c>
      <c r="N1971" s="91" t="str">
        <f>IF(Table4[[#This Row],[f turbulent]]="","",Table4[[#This Row],[f turbulent (guess)]]-Table4[[#This Row],[f turbulent]])</f>
        <v/>
      </c>
      <c r="O1971" s="87">
        <f>IF(Table4[[#This Row],[Segment]]="",0,IF(C1972="",0,IF(C1972&lt;=Table4[[#This Row],[Diameter (in)]],0,1-(D1971/D1972))))</f>
        <v>0</v>
      </c>
      <c r="P1971" s="92" t="str">
        <f>IF(Table4[[#This Row],[Segment]]="","",IF(C1971&gt;C1972,"",IF(C1972="",0.55,(0.55*(1-D1972/D1971)))))</f>
        <v/>
      </c>
      <c r="Q197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71" s="92" t="str">
        <f>IF(Table4[[#This Row],[Segment]]="","",IF(Table4[[#This Row],[Kexpansion]]="","0",((Table4[[#This Row],[Velocity (m/s)]]^2)/2)*Table4[[#This Row],[Kexpansion]]))</f>
        <v/>
      </c>
      <c r="S1971" s="92" t="str">
        <f>IF(Table4[[#This Row],[Segment]]="","",IF(Table4[[#This Row],[Kcontraction]]="","0",((Table4[[#This Row],[Velocity (m/s)]]^2)/2)*Table4[[#This Row],[Kcontraction]]))</f>
        <v/>
      </c>
      <c r="T1971" s="89" t="str">
        <f>IF(Table4[[#This Row],[Segment]]="","",SUMIF($Y$7:$Y$2000,Table4[[#This Row],[Segment]],$AD$7:$AD$2000))</f>
        <v/>
      </c>
      <c r="U1971" s="95" t="str">
        <f>IF(Table4[[#This Row],[Segment]]="","",Table4[[#This Row],[Hfriction (J/kg)]]+Table4[[#This Row],[Hexpansions (J/kg)]]+Table4[[#This Row],[Hcontractions (J/kg)]]+Table4[[#This Row],[Hf (J/kg)]])</f>
        <v/>
      </c>
      <c r="V1971" s="95" t="str">
        <f>IF(Table4[[#This Row],[Segment]]="","",Table4[[#This Row],[Total Friction Loss (J/kg)]]*Table3[Density (kg/m3)])</f>
        <v/>
      </c>
      <c r="W1971" s="95" t="str">
        <f>IF(Table4[[#This Row],[Segment]]="","",Table4[[#This Row],[Total Pressure Drop (Pa)]]/1000)</f>
        <v/>
      </c>
      <c r="Y1971" s="82" t="str">
        <f>IF('Set Up'!D2194="","",'Set Up'!D2194)</f>
        <v/>
      </c>
      <c r="Z1971" s="82" t="str">
        <f>IF('Set Up'!E2194="","",'Set Up'!E2194)</f>
        <v/>
      </c>
      <c r="AA1971" s="82" t="str">
        <f>IF('Set Up'!F2194="","",'Set Up'!F2194)</f>
        <v/>
      </c>
      <c r="AB1971" s="82" t="str">
        <f>IF('Set Up'!G2194="","",'Set Up'!G2194)</f>
        <v/>
      </c>
      <c r="AC1971" s="82" t="str">
        <f t="array" ref="AC1971">IF(Y1971="","",INDEX(Data!$G$4:$G$51,MATCH(Table7[[#This Row],[Fitting]]&amp;Table7[[#This Row],[Fitting Subtype]],Data!$E$4:$E$51&amp;Data!$F$4:$F$51,0)))</f>
        <v/>
      </c>
      <c r="AD1971" s="89" t="str">
        <f>IF(Table7[[#This Row],[Segment]]="","",Table7[[#This Row],[Quantity]]*Table7[[#This Row],[Kf]]*(((INDEX(Table4[Velocity (m/s)],MATCH(Table7[[#This Row],[Segment]],Table4[Segment],0)))^2)/2))</f>
        <v/>
      </c>
      <c r="AF1971" s="82" t="str">
        <f>Table4[[#This Row],[Segment]]</f>
        <v/>
      </c>
      <c r="AG1971" s="75"/>
      <c r="AH1971" s="82" t="str">
        <f>IF(Table5[[#This Row],[Segment]]="","",AG1971-Table4[[#This Row],[Total Pressure Drop (kPa)]])</f>
        <v/>
      </c>
    </row>
    <row r="1972" spans="1:34" x14ac:dyDescent="0.25">
      <c r="A1972" s="95" t="str">
        <f>IF('Set Up'!A1969="","",'Set Up'!A1969)</f>
        <v/>
      </c>
      <c r="B1972" s="75" t="s">
        <v>81</v>
      </c>
      <c r="C1972" s="85"/>
      <c r="D1972" s="86" t="str">
        <f>IF(Table4[[#This Row],[Diameter (in)]]="","",(((CONVERT(Table4[[#This Row],[Diameter (in)]],"in","m"))/2)^2)*PI())</f>
        <v/>
      </c>
      <c r="E1972" s="87" t="str">
        <f>IF(Table4[[#This Row],[Area (m2)]]="","",$D$4/Table4[[#This Row],[Area (m2)]])</f>
        <v/>
      </c>
      <c r="F1972" s="85">
        <f t="shared" si="30"/>
        <v>4.6951999999999998</v>
      </c>
      <c r="G1972" s="88" t="str">
        <f>IF(Table4[[#This Row],[Segment]]="","",(CONVERT(Table4[[#This Row],[Diameter (in)]],"in","m")*$B$4*Table4[[#This Row],[Velocity (m/s)]])/$C$4)</f>
        <v/>
      </c>
      <c r="H1972" s="96" t="str">
        <f>IF(Table4[[#This Row],[Segment]]="","",IF(Table4[[#This Row],[Teynold''s Number]]&gt;4000,"TURBULENT","LAMINAR"))</f>
        <v/>
      </c>
      <c r="I1972" s="86" t="str">
        <f>IF(Table4[[#This Row],[Segment]]="","",INDEX(Data!C1969:C1983,MATCH(Table4[Material],Data!B1969:B1983,0)))</f>
        <v/>
      </c>
      <c r="J1972" s="89" t="str">
        <f>IF(Table4[[#This Row],[ε (m)]]="","",Table4[[#This Row],[ε (m)]]/(CONVERT(Table4[[#This Row],[Diameter (in)]],"in","m")))</f>
        <v/>
      </c>
      <c r="K1972" s="96" t="str">
        <f>IF(Table4[[#This Row],[Regime]]="LAMINAR",16/Table4[[#This Row],[Teynold''s Number]],"-")</f>
        <v>-</v>
      </c>
      <c r="L1972" s="86"/>
      <c r="M1972" s="97" t="str">
        <f>IF(Table4[[#This Row],[Regime]]="TURBULENT",(((-4*LOG10(Table4[[#This Row],[ε/D]]/3.7+1.256/(Table4[[#This Row],[Teynold''s Number]]*SQRT(Table4[[#This Row],[f turbulent (guess)]]))))^-1)^2),"")</f>
        <v/>
      </c>
      <c r="N1972" s="91" t="str">
        <f>IF(Table4[[#This Row],[f turbulent]]="","",Table4[[#This Row],[f turbulent (guess)]]-Table4[[#This Row],[f turbulent]])</f>
        <v/>
      </c>
      <c r="O1972" s="87">
        <f>IF(Table4[[#This Row],[Segment]]="",0,IF(C1973="",0,IF(C1973&lt;=Table4[[#This Row],[Diameter (in)]],0,1-(D1972/D1973))))</f>
        <v>0</v>
      </c>
      <c r="P1972" s="92" t="str">
        <f>IF(Table4[[#This Row],[Segment]]="","",IF(C1972&gt;C1973,"",IF(C1973="",0.55,(0.55*(1-D1973/D1972)))))</f>
        <v/>
      </c>
      <c r="Q197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72" s="92" t="str">
        <f>IF(Table4[[#This Row],[Segment]]="","",IF(Table4[[#This Row],[Kexpansion]]="","0",((Table4[[#This Row],[Velocity (m/s)]]^2)/2)*Table4[[#This Row],[Kexpansion]]))</f>
        <v/>
      </c>
      <c r="S1972" s="92" t="str">
        <f>IF(Table4[[#This Row],[Segment]]="","",IF(Table4[[#This Row],[Kcontraction]]="","0",((Table4[[#This Row],[Velocity (m/s)]]^2)/2)*Table4[[#This Row],[Kcontraction]]))</f>
        <v/>
      </c>
      <c r="T1972" s="89" t="str">
        <f>IF(Table4[[#This Row],[Segment]]="","",SUMIF($Y$7:$Y$2000,Table4[[#This Row],[Segment]],$AD$7:$AD$2000))</f>
        <v/>
      </c>
      <c r="U1972" s="95" t="str">
        <f>IF(Table4[[#This Row],[Segment]]="","",Table4[[#This Row],[Hfriction (J/kg)]]+Table4[[#This Row],[Hexpansions (J/kg)]]+Table4[[#This Row],[Hcontractions (J/kg)]]+Table4[[#This Row],[Hf (J/kg)]])</f>
        <v/>
      </c>
      <c r="V1972" s="95" t="str">
        <f>IF(Table4[[#This Row],[Segment]]="","",Table4[[#This Row],[Total Friction Loss (J/kg)]]*Table3[Density (kg/m3)])</f>
        <v/>
      </c>
      <c r="W1972" s="95" t="str">
        <f>IF(Table4[[#This Row],[Segment]]="","",Table4[[#This Row],[Total Pressure Drop (Pa)]]/1000)</f>
        <v/>
      </c>
      <c r="Y1972" s="82" t="str">
        <f>IF('Set Up'!D2195="","",'Set Up'!D2195)</f>
        <v/>
      </c>
      <c r="Z1972" s="82" t="str">
        <f>IF('Set Up'!E2195="","",'Set Up'!E2195)</f>
        <v/>
      </c>
      <c r="AA1972" s="82" t="str">
        <f>IF('Set Up'!F2195="","",'Set Up'!F2195)</f>
        <v/>
      </c>
      <c r="AB1972" s="82" t="str">
        <f>IF('Set Up'!G2195="","",'Set Up'!G2195)</f>
        <v/>
      </c>
      <c r="AC1972" s="82" t="str">
        <f t="array" ref="AC1972">IF(Y1972="","",INDEX(Data!$G$4:$G$51,MATCH(Table7[[#This Row],[Fitting]]&amp;Table7[[#This Row],[Fitting Subtype]],Data!$E$4:$E$51&amp;Data!$F$4:$F$51,0)))</f>
        <v/>
      </c>
      <c r="AD1972" s="89" t="str">
        <f>IF(Table7[[#This Row],[Segment]]="","",Table7[[#This Row],[Quantity]]*Table7[[#This Row],[Kf]]*(((INDEX(Table4[Velocity (m/s)],MATCH(Table7[[#This Row],[Segment]],Table4[Segment],0)))^2)/2))</f>
        <v/>
      </c>
      <c r="AF1972" s="82" t="str">
        <f>Table4[[#This Row],[Segment]]</f>
        <v/>
      </c>
      <c r="AG1972" s="75"/>
      <c r="AH1972" s="82" t="str">
        <f>IF(Table5[[#This Row],[Segment]]="","",AG1972-Table4[[#This Row],[Total Pressure Drop (kPa)]])</f>
        <v/>
      </c>
    </row>
    <row r="1973" spans="1:34" x14ac:dyDescent="0.25">
      <c r="A1973" s="95" t="str">
        <f>IF('Set Up'!A1970="","",'Set Up'!A1970)</f>
        <v/>
      </c>
      <c r="B1973" s="75" t="s">
        <v>81</v>
      </c>
      <c r="C1973" s="85"/>
      <c r="D1973" s="86" t="str">
        <f>IF(Table4[[#This Row],[Diameter (in)]]="","",(((CONVERT(Table4[[#This Row],[Diameter (in)]],"in","m"))/2)^2)*PI())</f>
        <v/>
      </c>
      <c r="E1973" s="87" t="str">
        <f>IF(Table4[[#This Row],[Area (m2)]]="","",$D$4/Table4[[#This Row],[Area (m2)]])</f>
        <v/>
      </c>
      <c r="F1973" s="85">
        <f t="shared" si="30"/>
        <v>4.6951999999999998</v>
      </c>
      <c r="G1973" s="88" t="str">
        <f>IF(Table4[[#This Row],[Segment]]="","",(CONVERT(Table4[[#This Row],[Diameter (in)]],"in","m")*$B$4*Table4[[#This Row],[Velocity (m/s)]])/$C$4)</f>
        <v/>
      </c>
      <c r="H1973" s="96" t="str">
        <f>IF(Table4[[#This Row],[Segment]]="","",IF(Table4[[#This Row],[Teynold''s Number]]&gt;4000,"TURBULENT","LAMINAR"))</f>
        <v/>
      </c>
      <c r="I1973" s="86" t="str">
        <f>IF(Table4[[#This Row],[Segment]]="","",INDEX(Data!C1970:C1984,MATCH(Table4[Material],Data!B1970:B1984,0)))</f>
        <v/>
      </c>
      <c r="J1973" s="89" t="str">
        <f>IF(Table4[[#This Row],[ε (m)]]="","",Table4[[#This Row],[ε (m)]]/(CONVERT(Table4[[#This Row],[Diameter (in)]],"in","m")))</f>
        <v/>
      </c>
      <c r="K1973" s="96" t="str">
        <f>IF(Table4[[#This Row],[Regime]]="LAMINAR",16/Table4[[#This Row],[Teynold''s Number]],"-")</f>
        <v>-</v>
      </c>
      <c r="L1973" s="86"/>
      <c r="M1973" s="97" t="str">
        <f>IF(Table4[[#This Row],[Regime]]="TURBULENT",(((-4*LOG10(Table4[[#This Row],[ε/D]]/3.7+1.256/(Table4[[#This Row],[Teynold''s Number]]*SQRT(Table4[[#This Row],[f turbulent (guess)]]))))^-1)^2),"")</f>
        <v/>
      </c>
      <c r="N1973" s="91" t="str">
        <f>IF(Table4[[#This Row],[f turbulent]]="","",Table4[[#This Row],[f turbulent (guess)]]-Table4[[#This Row],[f turbulent]])</f>
        <v/>
      </c>
      <c r="O1973" s="87">
        <f>IF(Table4[[#This Row],[Segment]]="",0,IF(C1974="",0,IF(C1974&lt;=Table4[[#This Row],[Diameter (in)]],0,1-(D1973/D1974))))</f>
        <v>0</v>
      </c>
      <c r="P1973" s="92" t="str">
        <f>IF(Table4[[#This Row],[Segment]]="","",IF(C1973&gt;C1974,"",IF(C1974="",0.55,(0.55*(1-D1974/D1973)))))</f>
        <v/>
      </c>
      <c r="Q197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73" s="92" t="str">
        <f>IF(Table4[[#This Row],[Segment]]="","",IF(Table4[[#This Row],[Kexpansion]]="","0",((Table4[[#This Row],[Velocity (m/s)]]^2)/2)*Table4[[#This Row],[Kexpansion]]))</f>
        <v/>
      </c>
      <c r="S1973" s="92" t="str">
        <f>IF(Table4[[#This Row],[Segment]]="","",IF(Table4[[#This Row],[Kcontraction]]="","0",((Table4[[#This Row],[Velocity (m/s)]]^2)/2)*Table4[[#This Row],[Kcontraction]]))</f>
        <v/>
      </c>
      <c r="T1973" s="89" t="str">
        <f>IF(Table4[[#This Row],[Segment]]="","",SUMIF($Y$7:$Y$2000,Table4[[#This Row],[Segment]],$AD$7:$AD$2000))</f>
        <v/>
      </c>
      <c r="U1973" s="95" t="str">
        <f>IF(Table4[[#This Row],[Segment]]="","",Table4[[#This Row],[Hfriction (J/kg)]]+Table4[[#This Row],[Hexpansions (J/kg)]]+Table4[[#This Row],[Hcontractions (J/kg)]]+Table4[[#This Row],[Hf (J/kg)]])</f>
        <v/>
      </c>
      <c r="V1973" s="95" t="str">
        <f>IF(Table4[[#This Row],[Segment]]="","",Table4[[#This Row],[Total Friction Loss (J/kg)]]*Table3[Density (kg/m3)])</f>
        <v/>
      </c>
      <c r="W1973" s="95" t="str">
        <f>IF(Table4[[#This Row],[Segment]]="","",Table4[[#This Row],[Total Pressure Drop (Pa)]]/1000)</f>
        <v/>
      </c>
      <c r="Y1973" s="82" t="str">
        <f>IF('Set Up'!D2196="","",'Set Up'!D2196)</f>
        <v/>
      </c>
      <c r="Z1973" s="82" t="str">
        <f>IF('Set Up'!E2196="","",'Set Up'!E2196)</f>
        <v/>
      </c>
      <c r="AA1973" s="82" t="str">
        <f>IF('Set Up'!F2196="","",'Set Up'!F2196)</f>
        <v/>
      </c>
      <c r="AB1973" s="82" t="str">
        <f>IF('Set Up'!G2196="","",'Set Up'!G2196)</f>
        <v/>
      </c>
      <c r="AC1973" s="82" t="str">
        <f t="array" ref="AC1973">IF(Y1973="","",INDEX(Data!$G$4:$G$51,MATCH(Table7[[#This Row],[Fitting]]&amp;Table7[[#This Row],[Fitting Subtype]],Data!$E$4:$E$51&amp;Data!$F$4:$F$51,0)))</f>
        <v/>
      </c>
      <c r="AD1973" s="89" t="str">
        <f>IF(Table7[[#This Row],[Segment]]="","",Table7[[#This Row],[Quantity]]*Table7[[#This Row],[Kf]]*(((INDEX(Table4[Velocity (m/s)],MATCH(Table7[[#This Row],[Segment]],Table4[Segment],0)))^2)/2))</f>
        <v/>
      </c>
      <c r="AF1973" s="82" t="str">
        <f>Table4[[#This Row],[Segment]]</f>
        <v/>
      </c>
      <c r="AG1973" s="75"/>
      <c r="AH1973" s="82" t="str">
        <f>IF(Table5[[#This Row],[Segment]]="","",AG1973-Table4[[#This Row],[Total Pressure Drop (kPa)]])</f>
        <v/>
      </c>
    </row>
    <row r="1974" spans="1:34" x14ac:dyDescent="0.25">
      <c r="A1974" s="95" t="str">
        <f>IF('Set Up'!A1971="","",'Set Up'!A1971)</f>
        <v/>
      </c>
      <c r="B1974" s="75" t="s">
        <v>81</v>
      </c>
      <c r="C1974" s="85"/>
      <c r="D1974" s="86" t="str">
        <f>IF(Table4[[#This Row],[Diameter (in)]]="","",(((CONVERT(Table4[[#This Row],[Diameter (in)]],"in","m"))/2)^2)*PI())</f>
        <v/>
      </c>
      <c r="E1974" s="87" t="str">
        <f>IF(Table4[[#This Row],[Area (m2)]]="","",$D$4/Table4[[#This Row],[Area (m2)]])</f>
        <v/>
      </c>
      <c r="F1974" s="85">
        <f t="shared" si="30"/>
        <v>4.6951999999999998</v>
      </c>
      <c r="G1974" s="88" t="str">
        <f>IF(Table4[[#This Row],[Segment]]="","",(CONVERT(Table4[[#This Row],[Diameter (in)]],"in","m")*$B$4*Table4[[#This Row],[Velocity (m/s)]])/$C$4)</f>
        <v/>
      </c>
      <c r="H1974" s="96" t="str">
        <f>IF(Table4[[#This Row],[Segment]]="","",IF(Table4[[#This Row],[Teynold''s Number]]&gt;4000,"TURBULENT","LAMINAR"))</f>
        <v/>
      </c>
      <c r="I1974" s="86" t="str">
        <f>IF(Table4[[#This Row],[Segment]]="","",INDEX(Data!C1971:C1985,MATCH(Table4[Material],Data!B1971:B1985,0)))</f>
        <v/>
      </c>
      <c r="J1974" s="89" t="str">
        <f>IF(Table4[[#This Row],[ε (m)]]="","",Table4[[#This Row],[ε (m)]]/(CONVERT(Table4[[#This Row],[Diameter (in)]],"in","m")))</f>
        <v/>
      </c>
      <c r="K1974" s="96" t="str">
        <f>IF(Table4[[#This Row],[Regime]]="LAMINAR",16/Table4[[#This Row],[Teynold''s Number]],"-")</f>
        <v>-</v>
      </c>
      <c r="L1974" s="86"/>
      <c r="M1974" s="97" t="str">
        <f>IF(Table4[[#This Row],[Regime]]="TURBULENT",(((-4*LOG10(Table4[[#This Row],[ε/D]]/3.7+1.256/(Table4[[#This Row],[Teynold''s Number]]*SQRT(Table4[[#This Row],[f turbulent (guess)]]))))^-1)^2),"")</f>
        <v/>
      </c>
      <c r="N1974" s="91" t="str">
        <f>IF(Table4[[#This Row],[f turbulent]]="","",Table4[[#This Row],[f turbulent (guess)]]-Table4[[#This Row],[f turbulent]])</f>
        <v/>
      </c>
      <c r="O1974" s="87">
        <f>IF(Table4[[#This Row],[Segment]]="",0,IF(C1975="",0,IF(C1975&lt;=Table4[[#This Row],[Diameter (in)]],0,1-(D1974/D1975))))</f>
        <v>0</v>
      </c>
      <c r="P1974" s="92" t="str">
        <f>IF(Table4[[#This Row],[Segment]]="","",IF(C1974&gt;C1975,"",IF(C1975="",0.55,(0.55*(1-D1975/D1974)))))</f>
        <v/>
      </c>
      <c r="Q197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74" s="92" t="str">
        <f>IF(Table4[[#This Row],[Segment]]="","",IF(Table4[[#This Row],[Kexpansion]]="","0",((Table4[[#This Row],[Velocity (m/s)]]^2)/2)*Table4[[#This Row],[Kexpansion]]))</f>
        <v/>
      </c>
      <c r="S1974" s="92" t="str">
        <f>IF(Table4[[#This Row],[Segment]]="","",IF(Table4[[#This Row],[Kcontraction]]="","0",((Table4[[#This Row],[Velocity (m/s)]]^2)/2)*Table4[[#This Row],[Kcontraction]]))</f>
        <v/>
      </c>
      <c r="T1974" s="89" t="str">
        <f>IF(Table4[[#This Row],[Segment]]="","",SUMIF($Y$7:$Y$2000,Table4[[#This Row],[Segment]],$AD$7:$AD$2000))</f>
        <v/>
      </c>
      <c r="U1974" s="95" t="str">
        <f>IF(Table4[[#This Row],[Segment]]="","",Table4[[#This Row],[Hfriction (J/kg)]]+Table4[[#This Row],[Hexpansions (J/kg)]]+Table4[[#This Row],[Hcontractions (J/kg)]]+Table4[[#This Row],[Hf (J/kg)]])</f>
        <v/>
      </c>
      <c r="V1974" s="95" t="str">
        <f>IF(Table4[[#This Row],[Segment]]="","",Table4[[#This Row],[Total Friction Loss (J/kg)]]*Table3[Density (kg/m3)])</f>
        <v/>
      </c>
      <c r="W1974" s="95" t="str">
        <f>IF(Table4[[#This Row],[Segment]]="","",Table4[[#This Row],[Total Pressure Drop (Pa)]]/1000)</f>
        <v/>
      </c>
      <c r="Y1974" s="82" t="str">
        <f>IF('Set Up'!D2197="","",'Set Up'!D2197)</f>
        <v/>
      </c>
      <c r="Z1974" s="82" t="str">
        <f>IF('Set Up'!E2197="","",'Set Up'!E2197)</f>
        <v/>
      </c>
      <c r="AA1974" s="82" t="str">
        <f>IF('Set Up'!F2197="","",'Set Up'!F2197)</f>
        <v/>
      </c>
      <c r="AB1974" s="82" t="str">
        <f>IF('Set Up'!G2197="","",'Set Up'!G2197)</f>
        <v/>
      </c>
      <c r="AC1974" s="82" t="str">
        <f t="array" ref="AC1974">IF(Y1974="","",INDEX(Data!$G$4:$G$51,MATCH(Table7[[#This Row],[Fitting]]&amp;Table7[[#This Row],[Fitting Subtype]],Data!$E$4:$E$51&amp;Data!$F$4:$F$51,0)))</f>
        <v/>
      </c>
      <c r="AD1974" s="89" t="str">
        <f>IF(Table7[[#This Row],[Segment]]="","",Table7[[#This Row],[Quantity]]*Table7[[#This Row],[Kf]]*(((INDEX(Table4[Velocity (m/s)],MATCH(Table7[[#This Row],[Segment]],Table4[Segment],0)))^2)/2))</f>
        <v/>
      </c>
      <c r="AF1974" s="82" t="str">
        <f>Table4[[#This Row],[Segment]]</f>
        <v/>
      </c>
      <c r="AG1974" s="75"/>
      <c r="AH1974" s="82" t="str">
        <f>IF(Table5[[#This Row],[Segment]]="","",AG1974-Table4[[#This Row],[Total Pressure Drop (kPa)]])</f>
        <v/>
      </c>
    </row>
    <row r="1975" spans="1:34" x14ac:dyDescent="0.25">
      <c r="A1975" s="95" t="str">
        <f>IF('Set Up'!A1972="","",'Set Up'!A1972)</f>
        <v/>
      </c>
      <c r="B1975" s="75" t="s">
        <v>81</v>
      </c>
      <c r="C1975" s="85"/>
      <c r="D1975" s="86" t="str">
        <f>IF(Table4[[#This Row],[Diameter (in)]]="","",(((CONVERT(Table4[[#This Row],[Diameter (in)]],"in","m"))/2)^2)*PI())</f>
        <v/>
      </c>
      <c r="E1975" s="87" t="str">
        <f>IF(Table4[[#This Row],[Area (m2)]]="","",$D$4/Table4[[#This Row],[Area (m2)]])</f>
        <v/>
      </c>
      <c r="F1975" s="85">
        <f t="shared" si="30"/>
        <v>4.6951999999999998</v>
      </c>
      <c r="G1975" s="88" t="str">
        <f>IF(Table4[[#This Row],[Segment]]="","",(CONVERT(Table4[[#This Row],[Diameter (in)]],"in","m")*$B$4*Table4[[#This Row],[Velocity (m/s)]])/$C$4)</f>
        <v/>
      </c>
      <c r="H1975" s="96" t="str">
        <f>IF(Table4[[#This Row],[Segment]]="","",IF(Table4[[#This Row],[Teynold''s Number]]&gt;4000,"TURBULENT","LAMINAR"))</f>
        <v/>
      </c>
      <c r="I1975" s="86" t="str">
        <f>IF(Table4[[#This Row],[Segment]]="","",INDEX(Data!C1972:C1986,MATCH(Table4[Material],Data!B1972:B1986,0)))</f>
        <v/>
      </c>
      <c r="J1975" s="89" t="str">
        <f>IF(Table4[[#This Row],[ε (m)]]="","",Table4[[#This Row],[ε (m)]]/(CONVERT(Table4[[#This Row],[Diameter (in)]],"in","m")))</f>
        <v/>
      </c>
      <c r="K1975" s="96" t="str">
        <f>IF(Table4[[#This Row],[Regime]]="LAMINAR",16/Table4[[#This Row],[Teynold''s Number]],"-")</f>
        <v>-</v>
      </c>
      <c r="L1975" s="86"/>
      <c r="M1975" s="97" t="str">
        <f>IF(Table4[[#This Row],[Regime]]="TURBULENT",(((-4*LOG10(Table4[[#This Row],[ε/D]]/3.7+1.256/(Table4[[#This Row],[Teynold''s Number]]*SQRT(Table4[[#This Row],[f turbulent (guess)]]))))^-1)^2),"")</f>
        <v/>
      </c>
      <c r="N1975" s="91" t="str">
        <f>IF(Table4[[#This Row],[f turbulent]]="","",Table4[[#This Row],[f turbulent (guess)]]-Table4[[#This Row],[f turbulent]])</f>
        <v/>
      </c>
      <c r="O1975" s="87">
        <f>IF(Table4[[#This Row],[Segment]]="",0,IF(C1976="",0,IF(C1976&lt;=Table4[[#This Row],[Diameter (in)]],0,1-(D1975/D1976))))</f>
        <v>0</v>
      </c>
      <c r="P1975" s="92" t="str">
        <f>IF(Table4[[#This Row],[Segment]]="","",IF(C1975&gt;C1976,"",IF(C1976="",0.55,(0.55*(1-D1976/D1975)))))</f>
        <v/>
      </c>
      <c r="Q197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75" s="92" t="str">
        <f>IF(Table4[[#This Row],[Segment]]="","",IF(Table4[[#This Row],[Kexpansion]]="","0",((Table4[[#This Row],[Velocity (m/s)]]^2)/2)*Table4[[#This Row],[Kexpansion]]))</f>
        <v/>
      </c>
      <c r="S1975" s="92" t="str">
        <f>IF(Table4[[#This Row],[Segment]]="","",IF(Table4[[#This Row],[Kcontraction]]="","0",((Table4[[#This Row],[Velocity (m/s)]]^2)/2)*Table4[[#This Row],[Kcontraction]]))</f>
        <v/>
      </c>
      <c r="T1975" s="89" t="str">
        <f>IF(Table4[[#This Row],[Segment]]="","",SUMIF($Y$7:$Y$2000,Table4[[#This Row],[Segment]],$AD$7:$AD$2000))</f>
        <v/>
      </c>
      <c r="U1975" s="95" t="str">
        <f>IF(Table4[[#This Row],[Segment]]="","",Table4[[#This Row],[Hfriction (J/kg)]]+Table4[[#This Row],[Hexpansions (J/kg)]]+Table4[[#This Row],[Hcontractions (J/kg)]]+Table4[[#This Row],[Hf (J/kg)]])</f>
        <v/>
      </c>
      <c r="V1975" s="95" t="str">
        <f>IF(Table4[[#This Row],[Segment]]="","",Table4[[#This Row],[Total Friction Loss (J/kg)]]*Table3[Density (kg/m3)])</f>
        <v/>
      </c>
      <c r="W1975" s="95" t="str">
        <f>IF(Table4[[#This Row],[Segment]]="","",Table4[[#This Row],[Total Pressure Drop (Pa)]]/1000)</f>
        <v/>
      </c>
      <c r="Y1975" s="82" t="str">
        <f>IF('Set Up'!D2198="","",'Set Up'!D2198)</f>
        <v/>
      </c>
      <c r="Z1975" s="82" t="str">
        <f>IF('Set Up'!E2198="","",'Set Up'!E2198)</f>
        <v/>
      </c>
      <c r="AA1975" s="82" t="str">
        <f>IF('Set Up'!F2198="","",'Set Up'!F2198)</f>
        <v/>
      </c>
      <c r="AB1975" s="82" t="str">
        <f>IF('Set Up'!G2198="","",'Set Up'!G2198)</f>
        <v/>
      </c>
      <c r="AC1975" s="82" t="str">
        <f t="array" ref="AC1975">IF(Y1975="","",INDEX(Data!$G$4:$G$51,MATCH(Table7[[#This Row],[Fitting]]&amp;Table7[[#This Row],[Fitting Subtype]],Data!$E$4:$E$51&amp;Data!$F$4:$F$51,0)))</f>
        <v/>
      </c>
      <c r="AD1975" s="89" t="str">
        <f>IF(Table7[[#This Row],[Segment]]="","",Table7[[#This Row],[Quantity]]*Table7[[#This Row],[Kf]]*(((INDEX(Table4[Velocity (m/s)],MATCH(Table7[[#This Row],[Segment]],Table4[Segment],0)))^2)/2))</f>
        <v/>
      </c>
      <c r="AF1975" s="82" t="str">
        <f>Table4[[#This Row],[Segment]]</f>
        <v/>
      </c>
      <c r="AG1975" s="75"/>
      <c r="AH1975" s="82" t="str">
        <f>IF(Table5[[#This Row],[Segment]]="","",AG1975-Table4[[#This Row],[Total Pressure Drop (kPa)]])</f>
        <v/>
      </c>
    </row>
    <row r="1976" spans="1:34" x14ac:dyDescent="0.25">
      <c r="A1976" s="95" t="str">
        <f>IF('Set Up'!A1973="","",'Set Up'!A1973)</f>
        <v/>
      </c>
      <c r="B1976" s="75" t="s">
        <v>81</v>
      </c>
      <c r="C1976" s="85"/>
      <c r="D1976" s="86" t="str">
        <f>IF(Table4[[#This Row],[Diameter (in)]]="","",(((CONVERT(Table4[[#This Row],[Diameter (in)]],"in","m"))/2)^2)*PI())</f>
        <v/>
      </c>
      <c r="E1976" s="87" t="str">
        <f>IF(Table4[[#This Row],[Area (m2)]]="","",$D$4/Table4[[#This Row],[Area (m2)]])</f>
        <v/>
      </c>
      <c r="F1976" s="85">
        <f t="shared" si="30"/>
        <v>4.6951999999999998</v>
      </c>
      <c r="G1976" s="88" t="str">
        <f>IF(Table4[[#This Row],[Segment]]="","",(CONVERT(Table4[[#This Row],[Diameter (in)]],"in","m")*$B$4*Table4[[#This Row],[Velocity (m/s)]])/$C$4)</f>
        <v/>
      </c>
      <c r="H1976" s="96" t="str">
        <f>IF(Table4[[#This Row],[Segment]]="","",IF(Table4[[#This Row],[Teynold''s Number]]&gt;4000,"TURBULENT","LAMINAR"))</f>
        <v/>
      </c>
      <c r="I1976" s="86" t="str">
        <f>IF(Table4[[#This Row],[Segment]]="","",INDEX(Data!C1973:C1987,MATCH(Table4[Material],Data!B1973:B1987,0)))</f>
        <v/>
      </c>
      <c r="J1976" s="89" t="str">
        <f>IF(Table4[[#This Row],[ε (m)]]="","",Table4[[#This Row],[ε (m)]]/(CONVERT(Table4[[#This Row],[Diameter (in)]],"in","m")))</f>
        <v/>
      </c>
      <c r="K1976" s="96" t="str">
        <f>IF(Table4[[#This Row],[Regime]]="LAMINAR",16/Table4[[#This Row],[Teynold''s Number]],"-")</f>
        <v>-</v>
      </c>
      <c r="L1976" s="86"/>
      <c r="M1976" s="97" t="str">
        <f>IF(Table4[[#This Row],[Regime]]="TURBULENT",(((-4*LOG10(Table4[[#This Row],[ε/D]]/3.7+1.256/(Table4[[#This Row],[Teynold''s Number]]*SQRT(Table4[[#This Row],[f turbulent (guess)]]))))^-1)^2),"")</f>
        <v/>
      </c>
      <c r="N1976" s="91" t="str">
        <f>IF(Table4[[#This Row],[f turbulent]]="","",Table4[[#This Row],[f turbulent (guess)]]-Table4[[#This Row],[f turbulent]])</f>
        <v/>
      </c>
      <c r="O1976" s="87">
        <f>IF(Table4[[#This Row],[Segment]]="",0,IF(C1977="",0,IF(C1977&lt;=Table4[[#This Row],[Diameter (in)]],0,1-(D1976/D1977))))</f>
        <v>0</v>
      </c>
      <c r="P1976" s="92" t="str">
        <f>IF(Table4[[#This Row],[Segment]]="","",IF(C1976&gt;C1977,"",IF(C1977="",0.55,(0.55*(1-D1977/D1976)))))</f>
        <v/>
      </c>
      <c r="Q197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76" s="92" t="str">
        <f>IF(Table4[[#This Row],[Segment]]="","",IF(Table4[[#This Row],[Kexpansion]]="","0",((Table4[[#This Row],[Velocity (m/s)]]^2)/2)*Table4[[#This Row],[Kexpansion]]))</f>
        <v/>
      </c>
      <c r="S1976" s="92" t="str">
        <f>IF(Table4[[#This Row],[Segment]]="","",IF(Table4[[#This Row],[Kcontraction]]="","0",((Table4[[#This Row],[Velocity (m/s)]]^2)/2)*Table4[[#This Row],[Kcontraction]]))</f>
        <v/>
      </c>
      <c r="T1976" s="89" t="str">
        <f>IF(Table4[[#This Row],[Segment]]="","",SUMIF($Y$7:$Y$2000,Table4[[#This Row],[Segment]],$AD$7:$AD$2000))</f>
        <v/>
      </c>
      <c r="U1976" s="95" t="str">
        <f>IF(Table4[[#This Row],[Segment]]="","",Table4[[#This Row],[Hfriction (J/kg)]]+Table4[[#This Row],[Hexpansions (J/kg)]]+Table4[[#This Row],[Hcontractions (J/kg)]]+Table4[[#This Row],[Hf (J/kg)]])</f>
        <v/>
      </c>
      <c r="V1976" s="95" t="str">
        <f>IF(Table4[[#This Row],[Segment]]="","",Table4[[#This Row],[Total Friction Loss (J/kg)]]*Table3[Density (kg/m3)])</f>
        <v/>
      </c>
      <c r="W1976" s="95" t="str">
        <f>IF(Table4[[#This Row],[Segment]]="","",Table4[[#This Row],[Total Pressure Drop (Pa)]]/1000)</f>
        <v/>
      </c>
      <c r="Y1976" s="82" t="str">
        <f>IF('Set Up'!D2199="","",'Set Up'!D2199)</f>
        <v/>
      </c>
      <c r="Z1976" s="82" t="str">
        <f>IF('Set Up'!E2199="","",'Set Up'!E2199)</f>
        <v/>
      </c>
      <c r="AA1976" s="82" t="str">
        <f>IF('Set Up'!F2199="","",'Set Up'!F2199)</f>
        <v/>
      </c>
      <c r="AB1976" s="82" t="str">
        <f>IF('Set Up'!G2199="","",'Set Up'!G2199)</f>
        <v/>
      </c>
      <c r="AC1976" s="82" t="str">
        <f t="array" ref="AC1976">IF(Y1976="","",INDEX(Data!$G$4:$G$51,MATCH(Table7[[#This Row],[Fitting]]&amp;Table7[[#This Row],[Fitting Subtype]],Data!$E$4:$E$51&amp;Data!$F$4:$F$51,0)))</f>
        <v/>
      </c>
      <c r="AD1976" s="89" t="str">
        <f>IF(Table7[[#This Row],[Segment]]="","",Table7[[#This Row],[Quantity]]*Table7[[#This Row],[Kf]]*(((INDEX(Table4[Velocity (m/s)],MATCH(Table7[[#This Row],[Segment]],Table4[Segment],0)))^2)/2))</f>
        <v/>
      </c>
      <c r="AF1976" s="82" t="str">
        <f>Table4[[#This Row],[Segment]]</f>
        <v/>
      </c>
      <c r="AG1976" s="75"/>
      <c r="AH1976" s="82" t="str">
        <f>IF(Table5[[#This Row],[Segment]]="","",AG1976-Table4[[#This Row],[Total Pressure Drop (kPa)]])</f>
        <v/>
      </c>
    </row>
    <row r="1977" spans="1:34" x14ac:dyDescent="0.25">
      <c r="A1977" s="95" t="str">
        <f>IF('Set Up'!A1974="","",'Set Up'!A1974)</f>
        <v/>
      </c>
      <c r="B1977" s="75" t="s">
        <v>81</v>
      </c>
      <c r="C1977" s="85"/>
      <c r="D1977" s="86" t="str">
        <f>IF(Table4[[#This Row],[Diameter (in)]]="","",(((CONVERT(Table4[[#This Row],[Diameter (in)]],"in","m"))/2)^2)*PI())</f>
        <v/>
      </c>
      <c r="E1977" s="87" t="str">
        <f>IF(Table4[[#This Row],[Area (m2)]]="","",$D$4/Table4[[#This Row],[Area (m2)]])</f>
        <v/>
      </c>
      <c r="F1977" s="85">
        <f t="shared" si="30"/>
        <v>4.6951999999999998</v>
      </c>
      <c r="G1977" s="88" t="str">
        <f>IF(Table4[[#This Row],[Segment]]="","",(CONVERT(Table4[[#This Row],[Diameter (in)]],"in","m")*$B$4*Table4[[#This Row],[Velocity (m/s)]])/$C$4)</f>
        <v/>
      </c>
      <c r="H1977" s="96" t="str">
        <f>IF(Table4[[#This Row],[Segment]]="","",IF(Table4[[#This Row],[Teynold''s Number]]&gt;4000,"TURBULENT","LAMINAR"))</f>
        <v/>
      </c>
      <c r="I1977" s="86" t="str">
        <f>IF(Table4[[#This Row],[Segment]]="","",INDEX(Data!C1974:C1988,MATCH(Table4[Material],Data!B1974:B1988,0)))</f>
        <v/>
      </c>
      <c r="J1977" s="89" t="str">
        <f>IF(Table4[[#This Row],[ε (m)]]="","",Table4[[#This Row],[ε (m)]]/(CONVERT(Table4[[#This Row],[Diameter (in)]],"in","m")))</f>
        <v/>
      </c>
      <c r="K1977" s="96" t="str">
        <f>IF(Table4[[#This Row],[Regime]]="LAMINAR",16/Table4[[#This Row],[Teynold''s Number]],"-")</f>
        <v>-</v>
      </c>
      <c r="L1977" s="86"/>
      <c r="M1977" s="97" t="str">
        <f>IF(Table4[[#This Row],[Regime]]="TURBULENT",(((-4*LOG10(Table4[[#This Row],[ε/D]]/3.7+1.256/(Table4[[#This Row],[Teynold''s Number]]*SQRT(Table4[[#This Row],[f turbulent (guess)]]))))^-1)^2),"")</f>
        <v/>
      </c>
      <c r="N1977" s="91" t="str">
        <f>IF(Table4[[#This Row],[f turbulent]]="","",Table4[[#This Row],[f turbulent (guess)]]-Table4[[#This Row],[f turbulent]])</f>
        <v/>
      </c>
      <c r="O1977" s="87">
        <f>IF(Table4[[#This Row],[Segment]]="",0,IF(C1978="",0,IF(C1978&lt;=Table4[[#This Row],[Diameter (in)]],0,1-(D1977/D1978))))</f>
        <v>0</v>
      </c>
      <c r="P1977" s="92" t="str">
        <f>IF(Table4[[#This Row],[Segment]]="","",IF(C1977&gt;C1978,"",IF(C1978="",0.55,(0.55*(1-D1978/D1977)))))</f>
        <v/>
      </c>
      <c r="Q197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77" s="92" t="str">
        <f>IF(Table4[[#This Row],[Segment]]="","",IF(Table4[[#This Row],[Kexpansion]]="","0",((Table4[[#This Row],[Velocity (m/s)]]^2)/2)*Table4[[#This Row],[Kexpansion]]))</f>
        <v/>
      </c>
      <c r="S1977" s="92" t="str">
        <f>IF(Table4[[#This Row],[Segment]]="","",IF(Table4[[#This Row],[Kcontraction]]="","0",((Table4[[#This Row],[Velocity (m/s)]]^2)/2)*Table4[[#This Row],[Kcontraction]]))</f>
        <v/>
      </c>
      <c r="T1977" s="89" t="str">
        <f>IF(Table4[[#This Row],[Segment]]="","",SUMIF($Y$7:$Y$2000,Table4[[#This Row],[Segment]],$AD$7:$AD$2000))</f>
        <v/>
      </c>
      <c r="U1977" s="95" t="str">
        <f>IF(Table4[[#This Row],[Segment]]="","",Table4[[#This Row],[Hfriction (J/kg)]]+Table4[[#This Row],[Hexpansions (J/kg)]]+Table4[[#This Row],[Hcontractions (J/kg)]]+Table4[[#This Row],[Hf (J/kg)]])</f>
        <v/>
      </c>
      <c r="V1977" s="95" t="str">
        <f>IF(Table4[[#This Row],[Segment]]="","",Table4[[#This Row],[Total Friction Loss (J/kg)]]*Table3[Density (kg/m3)])</f>
        <v/>
      </c>
      <c r="W1977" s="95" t="str">
        <f>IF(Table4[[#This Row],[Segment]]="","",Table4[[#This Row],[Total Pressure Drop (Pa)]]/1000)</f>
        <v/>
      </c>
      <c r="Y1977" s="82" t="str">
        <f>IF('Set Up'!D2200="","",'Set Up'!D2200)</f>
        <v/>
      </c>
      <c r="Z1977" s="82" t="str">
        <f>IF('Set Up'!E2200="","",'Set Up'!E2200)</f>
        <v/>
      </c>
      <c r="AA1977" s="82" t="str">
        <f>IF('Set Up'!F2200="","",'Set Up'!F2200)</f>
        <v/>
      </c>
      <c r="AB1977" s="82" t="str">
        <f>IF('Set Up'!G2200="","",'Set Up'!G2200)</f>
        <v/>
      </c>
      <c r="AC1977" s="82" t="str">
        <f t="array" ref="AC1977">IF(Y1977="","",INDEX(Data!$G$4:$G$51,MATCH(Table7[[#This Row],[Fitting]]&amp;Table7[[#This Row],[Fitting Subtype]],Data!$E$4:$E$51&amp;Data!$F$4:$F$51,0)))</f>
        <v/>
      </c>
      <c r="AD1977" s="89" t="str">
        <f>IF(Table7[[#This Row],[Segment]]="","",Table7[[#This Row],[Quantity]]*Table7[[#This Row],[Kf]]*(((INDEX(Table4[Velocity (m/s)],MATCH(Table7[[#This Row],[Segment]],Table4[Segment],0)))^2)/2))</f>
        <v/>
      </c>
      <c r="AF1977" s="82" t="str">
        <f>Table4[[#This Row],[Segment]]</f>
        <v/>
      </c>
      <c r="AG1977" s="75"/>
      <c r="AH1977" s="82" t="str">
        <f>IF(Table5[[#This Row],[Segment]]="","",AG1977-Table4[[#This Row],[Total Pressure Drop (kPa)]])</f>
        <v/>
      </c>
    </row>
    <row r="1978" spans="1:34" x14ac:dyDescent="0.25">
      <c r="A1978" s="95" t="str">
        <f>IF('Set Up'!A1975="","",'Set Up'!A1975)</f>
        <v/>
      </c>
      <c r="B1978" s="75" t="s">
        <v>81</v>
      </c>
      <c r="C1978" s="85"/>
      <c r="D1978" s="86" t="str">
        <f>IF(Table4[[#This Row],[Diameter (in)]]="","",(((CONVERT(Table4[[#This Row],[Diameter (in)]],"in","m"))/2)^2)*PI())</f>
        <v/>
      </c>
      <c r="E1978" s="87" t="str">
        <f>IF(Table4[[#This Row],[Area (m2)]]="","",$D$4/Table4[[#This Row],[Area (m2)]])</f>
        <v/>
      </c>
      <c r="F1978" s="85">
        <f t="shared" si="30"/>
        <v>4.6951999999999998</v>
      </c>
      <c r="G1978" s="88" t="str">
        <f>IF(Table4[[#This Row],[Segment]]="","",(CONVERT(Table4[[#This Row],[Diameter (in)]],"in","m")*$B$4*Table4[[#This Row],[Velocity (m/s)]])/$C$4)</f>
        <v/>
      </c>
      <c r="H1978" s="96" t="str">
        <f>IF(Table4[[#This Row],[Segment]]="","",IF(Table4[[#This Row],[Teynold''s Number]]&gt;4000,"TURBULENT","LAMINAR"))</f>
        <v/>
      </c>
      <c r="I1978" s="86" t="str">
        <f>IF(Table4[[#This Row],[Segment]]="","",INDEX(Data!C1975:C1989,MATCH(Table4[Material],Data!B1975:B1989,0)))</f>
        <v/>
      </c>
      <c r="J1978" s="89" t="str">
        <f>IF(Table4[[#This Row],[ε (m)]]="","",Table4[[#This Row],[ε (m)]]/(CONVERT(Table4[[#This Row],[Diameter (in)]],"in","m")))</f>
        <v/>
      </c>
      <c r="K1978" s="96" t="str">
        <f>IF(Table4[[#This Row],[Regime]]="LAMINAR",16/Table4[[#This Row],[Teynold''s Number]],"-")</f>
        <v>-</v>
      </c>
      <c r="L1978" s="86"/>
      <c r="M1978" s="97" t="str">
        <f>IF(Table4[[#This Row],[Regime]]="TURBULENT",(((-4*LOG10(Table4[[#This Row],[ε/D]]/3.7+1.256/(Table4[[#This Row],[Teynold''s Number]]*SQRT(Table4[[#This Row],[f turbulent (guess)]]))))^-1)^2),"")</f>
        <v/>
      </c>
      <c r="N1978" s="91" t="str">
        <f>IF(Table4[[#This Row],[f turbulent]]="","",Table4[[#This Row],[f turbulent (guess)]]-Table4[[#This Row],[f turbulent]])</f>
        <v/>
      </c>
      <c r="O1978" s="87">
        <f>IF(Table4[[#This Row],[Segment]]="",0,IF(C1979="",0,IF(C1979&lt;=Table4[[#This Row],[Diameter (in)]],0,1-(D1978/D1979))))</f>
        <v>0</v>
      </c>
      <c r="P1978" s="92" t="str">
        <f>IF(Table4[[#This Row],[Segment]]="","",IF(C1978&gt;C1979,"",IF(C1979="",0.55,(0.55*(1-D1979/D1978)))))</f>
        <v/>
      </c>
      <c r="Q197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78" s="92" t="str">
        <f>IF(Table4[[#This Row],[Segment]]="","",IF(Table4[[#This Row],[Kexpansion]]="","0",((Table4[[#This Row],[Velocity (m/s)]]^2)/2)*Table4[[#This Row],[Kexpansion]]))</f>
        <v/>
      </c>
      <c r="S1978" s="92" t="str">
        <f>IF(Table4[[#This Row],[Segment]]="","",IF(Table4[[#This Row],[Kcontraction]]="","0",((Table4[[#This Row],[Velocity (m/s)]]^2)/2)*Table4[[#This Row],[Kcontraction]]))</f>
        <v/>
      </c>
      <c r="T1978" s="89" t="str">
        <f>IF(Table4[[#This Row],[Segment]]="","",SUMIF($Y$7:$Y$2000,Table4[[#This Row],[Segment]],$AD$7:$AD$2000))</f>
        <v/>
      </c>
      <c r="U1978" s="95" t="str">
        <f>IF(Table4[[#This Row],[Segment]]="","",Table4[[#This Row],[Hfriction (J/kg)]]+Table4[[#This Row],[Hexpansions (J/kg)]]+Table4[[#This Row],[Hcontractions (J/kg)]]+Table4[[#This Row],[Hf (J/kg)]])</f>
        <v/>
      </c>
      <c r="V1978" s="95" t="str">
        <f>IF(Table4[[#This Row],[Segment]]="","",Table4[[#This Row],[Total Friction Loss (J/kg)]]*Table3[Density (kg/m3)])</f>
        <v/>
      </c>
      <c r="W1978" s="95" t="str">
        <f>IF(Table4[[#This Row],[Segment]]="","",Table4[[#This Row],[Total Pressure Drop (Pa)]]/1000)</f>
        <v/>
      </c>
      <c r="Y1978" s="82" t="str">
        <f>IF('Set Up'!D2201="","",'Set Up'!D2201)</f>
        <v/>
      </c>
      <c r="Z1978" s="82" t="str">
        <f>IF('Set Up'!E2201="","",'Set Up'!E2201)</f>
        <v/>
      </c>
      <c r="AA1978" s="82" t="str">
        <f>IF('Set Up'!F2201="","",'Set Up'!F2201)</f>
        <v/>
      </c>
      <c r="AB1978" s="82" t="str">
        <f>IF('Set Up'!G2201="","",'Set Up'!G2201)</f>
        <v/>
      </c>
      <c r="AC1978" s="82" t="str">
        <f t="array" ref="AC1978">IF(Y1978="","",INDEX(Data!$G$4:$G$51,MATCH(Table7[[#This Row],[Fitting]]&amp;Table7[[#This Row],[Fitting Subtype]],Data!$E$4:$E$51&amp;Data!$F$4:$F$51,0)))</f>
        <v/>
      </c>
      <c r="AD1978" s="89" t="str">
        <f>IF(Table7[[#This Row],[Segment]]="","",Table7[[#This Row],[Quantity]]*Table7[[#This Row],[Kf]]*(((INDEX(Table4[Velocity (m/s)],MATCH(Table7[[#This Row],[Segment]],Table4[Segment],0)))^2)/2))</f>
        <v/>
      </c>
      <c r="AF1978" s="82" t="str">
        <f>Table4[[#This Row],[Segment]]</f>
        <v/>
      </c>
      <c r="AG1978" s="75"/>
      <c r="AH1978" s="82" t="str">
        <f>IF(Table5[[#This Row],[Segment]]="","",AG1978-Table4[[#This Row],[Total Pressure Drop (kPa)]])</f>
        <v/>
      </c>
    </row>
    <row r="1979" spans="1:34" x14ac:dyDescent="0.25">
      <c r="A1979" s="95" t="str">
        <f>IF('Set Up'!A1976="","",'Set Up'!A1976)</f>
        <v/>
      </c>
      <c r="B1979" s="75" t="s">
        <v>81</v>
      </c>
      <c r="C1979" s="85"/>
      <c r="D1979" s="86" t="str">
        <f>IF(Table4[[#This Row],[Diameter (in)]]="","",(((CONVERT(Table4[[#This Row],[Diameter (in)]],"in","m"))/2)^2)*PI())</f>
        <v/>
      </c>
      <c r="E1979" s="87" t="str">
        <f>IF(Table4[[#This Row],[Area (m2)]]="","",$D$4/Table4[[#This Row],[Area (m2)]])</f>
        <v/>
      </c>
      <c r="F1979" s="85">
        <f t="shared" si="30"/>
        <v>4.6951999999999998</v>
      </c>
      <c r="G1979" s="88" t="str">
        <f>IF(Table4[[#This Row],[Segment]]="","",(CONVERT(Table4[[#This Row],[Diameter (in)]],"in","m")*$B$4*Table4[[#This Row],[Velocity (m/s)]])/$C$4)</f>
        <v/>
      </c>
      <c r="H1979" s="96" t="str">
        <f>IF(Table4[[#This Row],[Segment]]="","",IF(Table4[[#This Row],[Teynold''s Number]]&gt;4000,"TURBULENT","LAMINAR"))</f>
        <v/>
      </c>
      <c r="I1979" s="86" t="str">
        <f>IF(Table4[[#This Row],[Segment]]="","",INDEX(Data!C1976:C1990,MATCH(Table4[Material],Data!B1976:B1990,0)))</f>
        <v/>
      </c>
      <c r="J1979" s="89" t="str">
        <f>IF(Table4[[#This Row],[ε (m)]]="","",Table4[[#This Row],[ε (m)]]/(CONVERT(Table4[[#This Row],[Diameter (in)]],"in","m")))</f>
        <v/>
      </c>
      <c r="K1979" s="96" t="str">
        <f>IF(Table4[[#This Row],[Regime]]="LAMINAR",16/Table4[[#This Row],[Teynold''s Number]],"-")</f>
        <v>-</v>
      </c>
      <c r="L1979" s="86"/>
      <c r="M1979" s="97" t="str">
        <f>IF(Table4[[#This Row],[Regime]]="TURBULENT",(((-4*LOG10(Table4[[#This Row],[ε/D]]/3.7+1.256/(Table4[[#This Row],[Teynold''s Number]]*SQRT(Table4[[#This Row],[f turbulent (guess)]]))))^-1)^2),"")</f>
        <v/>
      </c>
      <c r="N1979" s="91" t="str">
        <f>IF(Table4[[#This Row],[f turbulent]]="","",Table4[[#This Row],[f turbulent (guess)]]-Table4[[#This Row],[f turbulent]])</f>
        <v/>
      </c>
      <c r="O1979" s="87">
        <f>IF(Table4[[#This Row],[Segment]]="",0,IF(C1980="",0,IF(C1980&lt;=Table4[[#This Row],[Diameter (in)]],0,1-(D1979/D1980))))</f>
        <v>0</v>
      </c>
      <c r="P1979" s="92" t="str">
        <f>IF(Table4[[#This Row],[Segment]]="","",IF(C1979&gt;C1980,"",IF(C1980="",0.55,(0.55*(1-D1980/D1979)))))</f>
        <v/>
      </c>
      <c r="Q197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79" s="92" t="str">
        <f>IF(Table4[[#This Row],[Segment]]="","",IF(Table4[[#This Row],[Kexpansion]]="","0",((Table4[[#This Row],[Velocity (m/s)]]^2)/2)*Table4[[#This Row],[Kexpansion]]))</f>
        <v/>
      </c>
      <c r="S1979" s="92" t="str">
        <f>IF(Table4[[#This Row],[Segment]]="","",IF(Table4[[#This Row],[Kcontraction]]="","0",((Table4[[#This Row],[Velocity (m/s)]]^2)/2)*Table4[[#This Row],[Kcontraction]]))</f>
        <v/>
      </c>
      <c r="T1979" s="89" t="str">
        <f>IF(Table4[[#This Row],[Segment]]="","",SUMIF($Y$7:$Y$2000,Table4[[#This Row],[Segment]],$AD$7:$AD$2000))</f>
        <v/>
      </c>
      <c r="U1979" s="95" t="str">
        <f>IF(Table4[[#This Row],[Segment]]="","",Table4[[#This Row],[Hfriction (J/kg)]]+Table4[[#This Row],[Hexpansions (J/kg)]]+Table4[[#This Row],[Hcontractions (J/kg)]]+Table4[[#This Row],[Hf (J/kg)]])</f>
        <v/>
      </c>
      <c r="V1979" s="95" t="str">
        <f>IF(Table4[[#This Row],[Segment]]="","",Table4[[#This Row],[Total Friction Loss (J/kg)]]*Table3[Density (kg/m3)])</f>
        <v/>
      </c>
      <c r="W1979" s="95" t="str">
        <f>IF(Table4[[#This Row],[Segment]]="","",Table4[[#This Row],[Total Pressure Drop (Pa)]]/1000)</f>
        <v/>
      </c>
      <c r="Y1979" s="82" t="str">
        <f>IF('Set Up'!D2202="","",'Set Up'!D2202)</f>
        <v/>
      </c>
      <c r="Z1979" s="82" t="str">
        <f>IF('Set Up'!E2202="","",'Set Up'!E2202)</f>
        <v/>
      </c>
      <c r="AA1979" s="82" t="str">
        <f>IF('Set Up'!F2202="","",'Set Up'!F2202)</f>
        <v/>
      </c>
      <c r="AB1979" s="82" t="str">
        <f>IF('Set Up'!G2202="","",'Set Up'!G2202)</f>
        <v/>
      </c>
      <c r="AC1979" s="82" t="str">
        <f t="array" ref="AC1979">IF(Y1979="","",INDEX(Data!$G$4:$G$51,MATCH(Table7[[#This Row],[Fitting]]&amp;Table7[[#This Row],[Fitting Subtype]],Data!$E$4:$E$51&amp;Data!$F$4:$F$51,0)))</f>
        <v/>
      </c>
      <c r="AD1979" s="89" t="str">
        <f>IF(Table7[[#This Row],[Segment]]="","",Table7[[#This Row],[Quantity]]*Table7[[#This Row],[Kf]]*(((INDEX(Table4[Velocity (m/s)],MATCH(Table7[[#This Row],[Segment]],Table4[Segment],0)))^2)/2))</f>
        <v/>
      </c>
      <c r="AF1979" s="82" t="str">
        <f>Table4[[#This Row],[Segment]]</f>
        <v/>
      </c>
      <c r="AG1979" s="75"/>
      <c r="AH1979" s="82" t="str">
        <f>IF(Table5[[#This Row],[Segment]]="","",AG1979-Table4[[#This Row],[Total Pressure Drop (kPa)]])</f>
        <v/>
      </c>
    </row>
    <row r="1980" spans="1:34" x14ac:dyDescent="0.25">
      <c r="A1980" s="95" t="str">
        <f>IF('Set Up'!A1977="","",'Set Up'!A1977)</f>
        <v/>
      </c>
      <c r="B1980" s="75" t="s">
        <v>81</v>
      </c>
      <c r="C1980" s="85"/>
      <c r="D1980" s="86" t="str">
        <f>IF(Table4[[#This Row],[Diameter (in)]]="","",(((CONVERT(Table4[[#This Row],[Diameter (in)]],"in","m"))/2)^2)*PI())</f>
        <v/>
      </c>
      <c r="E1980" s="87" t="str">
        <f>IF(Table4[[#This Row],[Area (m2)]]="","",$D$4/Table4[[#This Row],[Area (m2)]])</f>
        <v/>
      </c>
      <c r="F1980" s="85">
        <f t="shared" si="30"/>
        <v>4.6951999999999998</v>
      </c>
      <c r="G1980" s="88" t="str">
        <f>IF(Table4[[#This Row],[Segment]]="","",(CONVERT(Table4[[#This Row],[Diameter (in)]],"in","m")*$B$4*Table4[[#This Row],[Velocity (m/s)]])/$C$4)</f>
        <v/>
      </c>
      <c r="H1980" s="96" t="str">
        <f>IF(Table4[[#This Row],[Segment]]="","",IF(Table4[[#This Row],[Teynold''s Number]]&gt;4000,"TURBULENT","LAMINAR"))</f>
        <v/>
      </c>
      <c r="I1980" s="86" t="str">
        <f>IF(Table4[[#This Row],[Segment]]="","",INDEX(Data!C1977:C1991,MATCH(Table4[Material],Data!B1977:B1991,0)))</f>
        <v/>
      </c>
      <c r="J1980" s="89" t="str">
        <f>IF(Table4[[#This Row],[ε (m)]]="","",Table4[[#This Row],[ε (m)]]/(CONVERT(Table4[[#This Row],[Diameter (in)]],"in","m")))</f>
        <v/>
      </c>
      <c r="K1980" s="96" t="str">
        <f>IF(Table4[[#This Row],[Regime]]="LAMINAR",16/Table4[[#This Row],[Teynold''s Number]],"-")</f>
        <v>-</v>
      </c>
      <c r="L1980" s="86"/>
      <c r="M1980" s="97" t="str">
        <f>IF(Table4[[#This Row],[Regime]]="TURBULENT",(((-4*LOG10(Table4[[#This Row],[ε/D]]/3.7+1.256/(Table4[[#This Row],[Teynold''s Number]]*SQRT(Table4[[#This Row],[f turbulent (guess)]]))))^-1)^2),"")</f>
        <v/>
      </c>
      <c r="N1980" s="91" t="str">
        <f>IF(Table4[[#This Row],[f turbulent]]="","",Table4[[#This Row],[f turbulent (guess)]]-Table4[[#This Row],[f turbulent]])</f>
        <v/>
      </c>
      <c r="O1980" s="87">
        <f>IF(Table4[[#This Row],[Segment]]="",0,IF(C1981="",0,IF(C1981&lt;=Table4[[#This Row],[Diameter (in)]],0,1-(D1980/D1981))))</f>
        <v>0</v>
      </c>
      <c r="P1980" s="92" t="str">
        <f>IF(Table4[[#This Row],[Segment]]="","",IF(C1980&gt;C1981,"",IF(C1981="",0.55,(0.55*(1-D1981/D1980)))))</f>
        <v/>
      </c>
      <c r="Q198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80" s="92" t="str">
        <f>IF(Table4[[#This Row],[Segment]]="","",IF(Table4[[#This Row],[Kexpansion]]="","0",((Table4[[#This Row],[Velocity (m/s)]]^2)/2)*Table4[[#This Row],[Kexpansion]]))</f>
        <v/>
      </c>
      <c r="S1980" s="92" t="str">
        <f>IF(Table4[[#This Row],[Segment]]="","",IF(Table4[[#This Row],[Kcontraction]]="","0",((Table4[[#This Row],[Velocity (m/s)]]^2)/2)*Table4[[#This Row],[Kcontraction]]))</f>
        <v/>
      </c>
      <c r="T1980" s="89" t="str">
        <f>IF(Table4[[#This Row],[Segment]]="","",SUMIF($Y$7:$Y$2000,Table4[[#This Row],[Segment]],$AD$7:$AD$2000))</f>
        <v/>
      </c>
      <c r="U1980" s="95" t="str">
        <f>IF(Table4[[#This Row],[Segment]]="","",Table4[[#This Row],[Hfriction (J/kg)]]+Table4[[#This Row],[Hexpansions (J/kg)]]+Table4[[#This Row],[Hcontractions (J/kg)]]+Table4[[#This Row],[Hf (J/kg)]])</f>
        <v/>
      </c>
      <c r="V1980" s="95" t="str">
        <f>IF(Table4[[#This Row],[Segment]]="","",Table4[[#This Row],[Total Friction Loss (J/kg)]]*Table3[Density (kg/m3)])</f>
        <v/>
      </c>
      <c r="W1980" s="95" t="str">
        <f>IF(Table4[[#This Row],[Segment]]="","",Table4[[#This Row],[Total Pressure Drop (Pa)]]/1000)</f>
        <v/>
      </c>
      <c r="Y1980" s="82" t="str">
        <f>IF('Set Up'!D2203="","",'Set Up'!D2203)</f>
        <v/>
      </c>
      <c r="Z1980" s="82" t="str">
        <f>IF('Set Up'!E2203="","",'Set Up'!E2203)</f>
        <v/>
      </c>
      <c r="AA1980" s="82" t="str">
        <f>IF('Set Up'!F2203="","",'Set Up'!F2203)</f>
        <v/>
      </c>
      <c r="AB1980" s="82" t="str">
        <f>IF('Set Up'!G2203="","",'Set Up'!G2203)</f>
        <v/>
      </c>
      <c r="AC1980" s="82" t="str">
        <f t="array" ref="AC1980">IF(Y1980="","",INDEX(Data!$G$4:$G$51,MATCH(Table7[[#This Row],[Fitting]]&amp;Table7[[#This Row],[Fitting Subtype]],Data!$E$4:$E$51&amp;Data!$F$4:$F$51,0)))</f>
        <v/>
      </c>
      <c r="AD1980" s="89" t="str">
        <f>IF(Table7[[#This Row],[Segment]]="","",Table7[[#This Row],[Quantity]]*Table7[[#This Row],[Kf]]*(((INDEX(Table4[Velocity (m/s)],MATCH(Table7[[#This Row],[Segment]],Table4[Segment],0)))^2)/2))</f>
        <v/>
      </c>
      <c r="AF1980" s="82" t="str">
        <f>Table4[[#This Row],[Segment]]</f>
        <v/>
      </c>
      <c r="AG1980" s="75"/>
      <c r="AH1980" s="82" t="str">
        <f>IF(Table5[[#This Row],[Segment]]="","",AG1980-Table4[[#This Row],[Total Pressure Drop (kPa)]])</f>
        <v/>
      </c>
    </row>
    <row r="1981" spans="1:34" x14ac:dyDescent="0.25">
      <c r="A1981" s="95" t="str">
        <f>IF('Set Up'!A1978="","",'Set Up'!A1978)</f>
        <v/>
      </c>
      <c r="B1981" s="75" t="s">
        <v>81</v>
      </c>
      <c r="C1981" s="85"/>
      <c r="D1981" s="86" t="str">
        <f>IF(Table4[[#This Row],[Diameter (in)]]="","",(((CONVERT(Table4[[#This Row],[Diameter (in)]],"in","m"))/2)^2)*PI())</f>
        <v/>
      </c>
      <c r="E1981" s="87" t="str">
        <f>IF(Table4[[#This Row],[Area (m2)]]="","",$D$4/Table4[[#This Row],[Area (m2)]])</f>
        <v/>
      </c>
      <c r="F1981" s="85">
        <f t="shared" si="30"/>
        <v>4.6951999999999998</v>
      </c>
      <c r="G1981" s="88" t="str">
        <f>IF(Table4[[#This Row],[Segment]]="","",(CONVERT(Table4[[#This Row],[Diameter (in)]],"in","m")*$B$4*Table4[[#This Row],[Velocity (m/s)]])/$C$4)</f>
        <v/>
      </c>
      <c r="H1981" s="96" t="str">
        <f>IF(Table4[[#This Row],[Segment]]="","",IF(Table4[[#This Row],[Teynold''s Number]]&gt;4000,"TURBULENT","LAMINAR"))</f>
        <v/>
      </c>
      <c r="I1981" s="86" t="str">
        <f>IF(Table4[[#This Row],[Segment]]="","",INDEX(Data!C1978:C1992,MATCH(Table4[Material],Data!B1978:B1992,0)))</f>
        <v/>
      </c>
      <c r="J1981" s="89" t="str">
        <f>IF(Table4[[#This Row],[ε (m)]]="","",Table4[[#This Row],[ε (m)]]/(CONVERT(Table4[[#This Row],[Diameter (in)]],"in","m")))</f>
        <v/>
      </c>
      <c r="K1981" s="96" t="str">
        <f>IF(Table4[[#This Row],[Regime]]="LAMINAR",16/Table4[[#This Row],[Teynold''s Number]],"-")</f>
        <v>-</v>
      </c>
      <c r="L1981" s="86"/>
      <c r="M1981" s="97" t="str">
        <f>IF(Table4[[#This Row],[Regime]]="TURBULENT",(((-4*LOG10(Table4[[#This Row],[ε/D]]/3.7+1.256/(Table4[[#This Row],[Teynold''s Number]]*SQRT(Table4[[#This Row],[f turbulent (guess)]]))))^-1)^2),"")</f>
        <v/>
      </c>
      <c r="N1981" s="91" t="str">
        <f>IF(Table4[[#This Row],[f turbulent]]="","",Table4[[#This Row],[f turbulent (guess)]]-Table4[[#This Row],[f turbulent]])</f>
        <v/>
      </c>
      <c r="O1981" s="87">
        <f>IF(Table4[[#This Row],[Segment]]="",0,IF(C1982="",0,IF(C1982&lt;=Table4[[#This Row],[Diameter (in)]],0,1-(D1981/D1982))))</f>
        <v>0</v>
      </c>
      <c r="P1981" s="92" t="str">
        <f>IF(Table4[[#This Row],[Segment]]="","",IF(C1981&gt;C1982,"",IF(C1982="",0.55,(0.55*(1-D1982/D1981)))))</f>
        <v/>
      </c>
      <c r="Q198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81" s="92" t="str">
        <f>IF(Table4[[#This Row],[Segment]]="","",IF(Table4[[#This Row],[Kexpansion]]="","0",((Table4[[#This Row],[Velocity (m/s)]]^2)/2)*Table4[[#This Row],[Kexpansion]]))</f>
        <v/>
      </c>
      <c r="S1981" s="92" t="str">
        <f>IF(Table4[[#This Row],[Segment]]="","",IF(Table4[[#This Row],[Kcontraction]]="","0",((Table4[[#This Row],[Velocity (m/s)]]^2)/2)*Table4[[#This Row],[Kcontraction]]))</f>
        <v/>
      </c>
      <c r="T1981" s="89" t="str">
        <f>IF(Table4[[#This Row],[Segment]]="","",SUMIF($Y$7:$Y$2000,Table4[[#This Row],[Segment]],$AD$7:$AD$2000))</f>
        <v/>
      </c>
      <c r="U1981" s="95" t="str">
        <f>IF(Table4[[#This Row],[Segment]]="","",Table4[[#This Row],[Hfriction (J/kg)]]+Table4[[#This Row],[Hexpansions (J/kg)]]+Table4[[#This Row],[Hcontractions (J/kg)]]+Table4[[#This Row],[Hf (J/kg)]])</f>
        <v/>
      </c>
      <c r="V1981" s="95" t="str">
        <f>IF(Table4[[#This Row],[Segment]]="","",Table4[[#This Row],[Total Friction Loss (J/kg)]]*Table3[Density (kg/m3)])</f>
        <v/>
      </c>
      <c r="W1981" s="95" t="str">
        <f>IF(Table4[[#This Row],[Segment]]="","",Table4[[#This Row],[Total Pressure Drop (Pa)]]/1000)</f>
        <v/>
      </c>
      <c r="Y1981" s="82" t="str">
        <f>IF('Set Up'!D2204="","",'Set Up'!D2204)</f>
        <v/>
      </c>
      <c r="Z1981" s="82" t="str">
        <f>IF('Set Up'!E2204="","",'Set Up'!E2204)</f>
        <v/>
      </c>
      <c r="AA1981" s="82" t="str">
        <f>IF('Set Up'!F2204="","",'Set Up'!F2204)</f>
        <v/>
      </c>
      <c r="AB1981" s="82" t="str">
        <f>IF('Set Up'!G2204="","",'Set Up'!G2204)</f>
        <v/>
      </c>
      <c r="AC1981" s="82" t="str">
        <f t="array" ref="AC1981">IF(Y1981="","",INDEX(Data!$G$4:$G$51,MATCH(Table7[[#This Row],[Fitting]]&amp;Table7[[#This Row],[Fitting Subtype]],Data!$E$4:$E$51&amp;Data!$F$4:$F$51,0)))</f>
        <v/>
      </c>
      <c r="AD1981" s="89" t="str">
        <f>IF(Table7[[#This Row],[Segment]]="","",Table7[[#This Row],[Quantity]]*Table7[[#This Row],[Kf]]*(((INDEX(Table4[Velocity (m/s)],MATCH(Table7[[#This Row],[Segment]],Table4[Segment],0)))^2)/2))</f>
        <v/>
      </c>
      <c r="AF1981" s="82" t="str">
        <f>Table4[[#This Row],[Segment]]</f>
        <v/>
      </c>
      <c r="AG1981" s="75"/>
      <c r="AH1981" s="82" t="str">
        <f>IF(Table5[[#This Row],[Segment]]="","",AG1981-Table4[[#This Row],[Total Pressure Drop (kPa)]])</f>
        <v/>
      </c>
    </row>
    <row r="1982" spans="1:34" x14ac:dyDescent="0.25">
      <c r="A1982" s="95" t="str">
        <f>IF('Set Up'!A1979="","",'Set Up'!A1979)</f>
        <v/>
      </c>
      <c r="B1982" s="75" t="s">
        <v>81</v>
      </c>
      <c r="C1982" s="85"/>
      <c r="D1982" s="86" t="str">
        <f>IF(Table4[[#This Row],[Diameter (in)]]="","",(((CONVERT(Table4[[#This Row],[Diameter (in)]],"in","m"))/2)^2)*PI())</f>
        <v/>
      </c>
      <c r="E1982" s="87" t="str">
        <f>IF(Table4[[#This Row],[Area (m2)]]="","",$D$4/Table4[[#This Row],[Area (m2)]])</f>
        <v/>
      </c>
      <c r="F1982" s="85">
        <f t="shared" si="30"/>
        <v>4.6951999999999998</v>
      </c>
      <c r="G1982" s="88" t="str">
        <f>IF(Table4[[#This Row],[Segment]]="","",(CONVERT(Table4[[#This Row],[Diameter (in)]],"in","m")*$B$4*Table4[[#This Row],[Velocity (m/s)]])/$C$4)</f>
        <v/>
      </c>
      <c r="H1982" s="96" t="str">
        <f>IF(Table4[[#This Row],[Segment]]="","",IF(Table4[[#This Row],[Teynold''s Number]]&gt;4000,"TURBULENT","LAMINAR"))</f>
        <v/>
      </c>
      <c r="I1982" s="86" t="str">
        <f>IF(Table4[[#This Row],[Segment]]="","",INDEX(Data!C1979:C1993,MATCH(Table4[Material],Data!B1979:B1993,0)))</f>
        <v/>
      </c>
      <c r="J1982" s="89" t="str">
        <f>IF(Table4[[#This Row],[ε (m)]]="","",Table4[[#This Row],[ε (m)]]/(CONVERT(Table4[[#This Row],[Diameter (in)]],"in","m")))</f>
        <v/>
      </c>
      <c r="K1982" s="96" t="str">
        <f>IF(Table4[[#This Row],[Regime]]="LAMINAR",16/Table4[[#This Row],[Teynold''s Number]],"-")</f>
        <v>-</v>
      </c>
      <c r="L1982" s="86"/>
      <c r="M1982" s="97" t="str">
        <f>IF(Table4[[#This Row],[Regime]]="TURBULENT",(((-4*LOG10(Table4[[#This Row],[ε/D]]/3.7+1.256/(Table4[[#This Row],[Teynold''s Number]]*SQRT(Table4[[#This Row],[f turbulent (guess)]]))))^-1)^2),"")</f>
        <v/>
      </c>
      <c r="N1982" s="91" t="str">
        <f>IF(Table4[[#This Row],[f turbulent]]="","",Table4[[#This Row],[f turbulent (guess)]]-Table4[[#This Row],[f turbulent]])</f>
        <v/>
      </c>
      <c r="O1982" s="87">
        <f>IF(Table4[[#This Row],[Segment]]="",0,IF(C1983="",0,IF(C1983&lt;=Table4[[#This Row],[Diameter (in)]],0,1-(D1982/D1983))))</f>
        <v>0</v>
      </c>
      <c r="P1982" s="92" t="str">
        <f>IF(Table4[[#This Row],[Segment]]="","",IF(C1982&gt;C1983,"",IF(C1983="",0.55,(0.55*(1-D1983/D1982)))))</f>
        <v/>
      </c>
      <c r="Q198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82" s="92" t="str">
        <f>IF(Table4[[#This Row],[Segment]]="","",IF(Table4[[#This Row],[Kexpansion]]="","0",((Table4[[#This Row],[Velocity (m/s)]]^2)/2)*Table4[[#This Row],[Kexpansion]]))</f>
        <v/>
      </c>
      <c r="S1982" s="92" t="str">
        <f>IF(Table4[[#This Row],[Segment]]="","",IF(Table4[[#This Row],[Kcontraction]]="","0",((Table4[[#This Row],[Velocity (m/s)]]^2)/2)*Table4[[#This Row],[Kcontraction]]))</f>
        <v/>
      </c>
      <c r="T1982" s="89" t="str">
        <f>IF(Table4[[#This Row],[Segment]]="","",SUMIF($Y$7:$Y$2000,Table4[[#This Row],[Segment]],$AD$7:$AD$2000))</f>
        <v/>
      </c>
      <c r="U1982" s="95" t="str">
        <f>IF(Table4[[#This Row],[Segment]]="","",Table4[[#This Row],[Hfriction (J/kg)]]+Table4[[#This Row],[Hexpansions (J/kg)]]+Table4[[#This Row],[Hcontractions (J/kg)]]+Table4[[#This Row],[Hf (J/kg)]])</f>
        <v/>
      </c>
      <c r="V1982" s="95" t="str">
        <f>IF(Table4[[#This Row],[Segment]]="","",Table4[[#This Row],[Total Friction Loss (J/kg)]]*Table3[Density (kg/m3)])</f>
        <v/>
      </c>
      <c r="W1982" s="95" t="str">
        <f>IF(Table4[[#This Row],[Segment]]="","",Table4[[#This Row],[Total Pressure Drop (Pa)]]/1000)</f>
        <v/>
      </c>
      <c r="Y1982" s="82" t="str">
        <f>IF('Set Up'!D2205="","",'Set Up'!D2205)</f>
        <v/>
      </c>
      <c r="Z1982" s="82" t="str">
        <f>IF('Set Up'!E2205="","",'Set Up'!E2205)</f>
        <v/>
      </c>
      <c r="AA1982" s="82" t="str">
        <f>IF('Set Up'!F2205="","",'Set Up'!F2205)</f>
        <v/>
      </c>
      <c r="AB1982" s="82" t="str">
        <f>IF('Set Up'!G2205="","",'Set Up'!G2205)</f>
        <v/>
      </c>
      <c r="AC1982" s="82" t="str">
        <f t="array" ref="AC1982">IF(Y1982="","",INDEX(Data!$G$4:$G$51,MATCH(Table7[[#This Row],[Fitting]]&amp;Table7[[#This Row],[Fitting Subtype]],Data!$E$4:$E$51&amp;Data!$F$4:$F$51,0)))</f>
        <v/>
      </c>
      <c r="AD1982" s="89" t="str">
        <f>IF(Table7[[#This Row],[Segment]]="","",Table7[[#This Row],[Quantity]]*Table7[[#This Row],[Kf]]*(((INDEX(Table4[Velocity (m/s)],MATCH(Table7[[#This Row],[Segment]],Table4[Segment],0)))^2)/2))</f>
        <v/>
      </c>
      <c r="AF1982" s="82" t="str">
        <f>Table4[[#This Row],[Segment]]</f>
        <v/>
      </c>
      <c r="AG1982" s="75"/>
      <c r="AH1982" s="82" t="str">
        <f>IF(Table5[[#This Row],[Segment]]="","",AG1982-Table4[[#This Row],[Total Pressure Drop (kPa)]])</f>
        <v/>
      </c>
    </row>
    <row r="1983" spans="1:34" x14ac:dyDescent="0.25">
      <c r="A1983" s="95" t="str">
        <f>IF('Set Up'!A1980="","",'Set Up'!A1980)</f>
        <v/>
      </c>
      <c r="B1983" s="75" t="s">
        <v>81</v>
      </c>
      <c r="C1983" s="85"/>
      <c r="D1983" s="86" t="str">
        <f>IF(Table4[[#This Row],[Diameter (in)]]="","",(((CONVERT(Table4[[#This Row],[Diameter (in)]],"in","m"))/2)^2)*PI())</f>
        <v/>
      </c>
      <c r="E1983" s="87" t="str">
        <f>IF(Table4[[#This Row],[Area (m2)]]="","",$D$4/Table4[[#This Row],[Area (m2)]])</f>
        <v/>
      </c>
      <c r="F1983" s="85">
        <f t="shared" si="30"/>
        <v>4.6951999999999998</v>
      </c>
      <c r="G1983" s="88" t="str">
        <f>IF(Table4[[#This Row],[Segment]]="","",(CONVERT(Table4[[#This Row],[Diameter (in)]],"in","m")*$B$4*Table4[[#This Row],[Velocity (m/s)]])/$C$4)</f>
        <v/>
      </c>
      <c r="H1983" s="96" t="str">
        <f>IF(Table4[[#This Row],[Segment]]="","",IF(Table4[[#This Row],[Teynold''s Number]]&gt;4000,"TURBULENT","LAMINAR"))</f>
        <v/>
      </c>
      <c r="I1983" s="86" t="str">
        <f>IF(Table4[[#This Row],[Segment]]="","",INDEX(Data!C1980:C1994,MATCH(Table4[Material],Data!B1980:B1994,0)))</f>
        <v/>
      </c>
      <c r="J1983" s="89" t="str">
        <f>IF(Table4[[#This Row],[ε (m)]]="","",Table4[[#This Row],[ε (m)]]/(CONVERT(Table4[[#This Row],[Diameter (in)]],"in","m")))</f>
        <v/>
      </c>
      <c r="K1983" s="96" t="str">
        <f>IF(Table4[[#This Row],[Regime]]="LAMINAR",16/Table4[[#This Row],[Teynold''s Number]],"-")</f>
        <v>-</v>
      </c>
      <c r="L1983" s="86"/>
      <c r="M1983" s="97" t="str">
        <f>IF(Table4[[#This Row],[Regime]]="TURBULENT",(((-4*LOG10(Table4[[#This Row],[ε/D]]/3.7+1.256/(Table4[[#This Row],[Teynold''s Number]]*SQRT(Table4[[#This Row],[f turbulent (guess)]]))))^-1)^2),"")</f>
        <v/>
      </c>
      <c r="N1983" s="91" t="str">
        <f>IF(Table4[[#This Row],[f turbulent]]="","",Table4[[#This Row],[f turbulent (guess)]]-Table4[[#This Row],[f turbulent]])</f>
        <v/>
      </c>
      <c r="O1983" s="87">
        <f>IF(Table4[[#This Row],[Segment]]="",0,IF(C1984="",0,IF(C1984&lt;=Table4[[#This Row],[Diameter (in)]],0,1-(D1983/D1984))))</f>
        <v>0</v>
      </c>
      <c r="P1983" s="92" t="str">
        <f>IF(Table4[[#This Row],[Segment]]="","",IF(C1983&gt;C1984,"",IF(C1984="",0.55,(0.55*(1-D1984/D1983)))))</f>
        <v/>
      </c>
      <c r="Q198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83" s="92" t="str">
        <f>IF(Table4[[#This Row],[Segment]]="","",IF(Table4[[#This Row],[Kexpansion]]="","0",((Table4[[#This Row],[Velocity (m/s)]]^2)/2)*Table4[[#This Row],[Kexpansion]]))</f>
        <v/>
      </c>
      <c r="S1983" s="92" t="str">
        <f>IF(Table4[[#This Row],[Segment]]="","",IF(Table4[[#This Row],[Kcontraction]]="","0",((Table4[[#This Row],[Velocity (m/s)]]^2)/2)*Table4[[#This Row],[Kcontraction]]))</f>
        <v/>
      </c>
      <c r="T1983" s="89" t="str">
        <f>IF(Table4[[#This Row],[Segment]]="","",SUMIF($Y$7:$Y$2000,Table4[[#This Row],[Segment]],$AD$7:$AD$2000))</f>
        <v/>
      </c>
      <c r="U1983" s="95" t="str">
        <f>IF(Table4[[#This Row],[Segment]]="","",Table4[[#This Row],[Hfriction (J/kg)]]+Table4[[#This Row],[Hexpansions (J/kg)]]+Table4[[#This Row],[Hcontractions (J/kg)]]+Table4[[#This Row],[Hf (J/kg)]])</f>
        <v/>
      </c>
      <c r="V1983" s="95" t="str">
        <f>IF(Table4[[#This Row],[Segment]]="","",Table4[[#This Row],[Total Friction Loss (J/kg)]]*Table3[Density (kg/m3)])</f>
        <v/>
      </c>
      <c r="W1983" s="95" t="str">
        <f>IF(Table4[[#This Row],[Segment]]="","",Table4[[#This Row],[Total Pressure Drop (Pa)]]/1000)</f>
        <v/>
      </c>
      <c r="Y1983" s="82" t="str">
        <f>IF('Set Up'!D2206="","",'Set Up'!D2206)</f>
        <v/>
      </c>
      <c r="Z1983" s="82" t="str">
        <f>IF('Set Up'!E2206="","",'Set Up'!E2206)</f>
        <v/>
      </c>
      <c r="AA1983" s="82" t="str">
        <f>IF('Set Up'!F2206="","",'Set Up'!F2206)</f>
        <v/>
      </c>
      <c r="AB1983" s="82" t="str">
        <f>IF('Set Up'!G2206="","",'Set Up'!G2206)</f>
        <v/>
      </c>
      <c r="AC1983" s="82" t="str">
        <f t="array" ref="AC1983">IF(Y1983="","",INDEX(Data!$G$4:$G$51,MATCH(Table7[[#This Row],[Fitting]]&amp;Table7[[#This Row],[Fitting Subtype]],Data!$E$4:$E$51&amp;Data!$F$4:$F$51,0)))</f>
        <v/>
      </c>
      <c r="AD1983" s="89" t="str">
        <f>IF(Table7[[#This Row],[Segment]]="","",Table7[[#This Row],[Quantity]]*Table7[[#This Row],[Kf]]*(((INDEX(Table4[Velocity (m/s)],MATCH(Table7[[#This Row],[Segment]],Table4[Segment],0)))^2)/2))</f>
        <v/>
      </c>
      <c r="AF1983" s="82" t="str">
        <f>Table4[[#This Row],[Segment]]</f>
        <v/>
      </c>
      <c r="AG1983" s="75"/>
      <c r="AH1983" s="82" t="str">
        <f>IF(Table5[[#This Row],[Segment]]="","",AG1983-Table4[[#This Row],[Total Pressure Drop (kPa)]])</f>
        <v/>
      </c>
    </row>
    <row r="1984" spans="1:34" x14ac:dyDescent="0.25">
      <c r="A1984" s="95" t="str">
        <f>IF('Set Up'!A1981="","",'Set Up'!A1981)</f>
        <v/>
      </c>
      <c r="B1984" s="75" t="s">
        <v>81</v>
      </c>
      <c r="C1984" s="85"/>
      <c r="D1984" s="86" t="str">
        <f>IF(Table4[[#This Row],[Diameter (in)]]="","",(((CONVERT(Table4[[#This Row],[Diameter (in)]],"in","m"))/2)^2)*PI())</f>
        <v/>
      </c>
      <c r="E1984" s="87" t="str">
        <f>IF(Table4[[#This Row],[Area (m2)]]="","",$D$4/Table4[[#This Row],[Area (m2)]])</f>
        <v/>
      </c>
      <c r="F1984" s="85">
        <f t="shared" si="30"/>
        <v>4.6951999999999998</v>
      </c>
      <c r="G1984" s="88" t="str">
        <f>IF(Table4[[#This Row],[Segment]]="","",(CONVERT(Table4[[#This Row],[Diameter (in)]],"in","m")*$B$4*Table4[[#This Row],[Velocity (m/s)]])/$C$4)</f>
        <v/>
      </c>
      <c r="H1984" s="96" t="str">
        <f>IF(Table4[[#This Row],[Segment]]="","",IF(Table4[[#This Row],[Teynold''s Number]]&gt;4000,"TURBULENT","LAMINAR"))</f>
        <v/>
      </c>
      <c r="I1984" s="86" t="str">
        <f>IF(Table4[[#This Row],[Segment]]="","",INDEX(Data!C1981:C1995,MATCH(Table4[Material],Data!B1981:B1995,0)))</f>
        <v/>
      </c>
      <c r="J1984" s="89" t="str">
        <f>IF(Table4[[#This Row],[ε (m)]]="","",Table4[[#This Row],[ε (m)]]/(CONVERT(Table4[[#This Row],[Diameter (in)]],"in","m")))</f>
        <v/>
      </c>
      <c r="K1984" s="96" t="str">
        <f>IF(Table4[[#This Row],[Regime]]="LAMINAR",16/Table4[[#This Row],[Teynold''s Number]],"-")</f>
        <v>-</v>
      </c>
      <c r="L1984" s="86"/>
      <c r="M1984" s="97" t="str">
        <f>IF(Table4[[#This Row],[Regime]]="TURBULENT",(((-4*LOG10(Table4[[#This Row],[ε/D]]/3.7+1.256/(Table4[[#This Row],[Teynold''s Number]]*SQRT(Table4[[#This Row],[f turbulent (guess)]]))))^-1)^2),"")</f>
        <v/>
      </c>
      <c r="N1984" s="91" t="str">
        <f>IF(Table4[[#This Row],[f turbulent]]="","",Table4[[#This Row],[f turbulent (guess)]]-Table4[[#This Row],[f turbulent]])</f>
        <v/>
      </c>
      <c r="O1984" s="87">
        <f>IF(Table4[[#This Row],[Segment]]="",0,IF(C1985="",0,IF(C1985&lt;=Table4[[#This Row],[Diameter (in)]],0,1-(D1984/D1985))))</f>
        <v>0</v>
      </c>
      <c r="P1984" s="92" t="str">
        <f>IF(Table4[[#This Row],[Segment]]="","",IF(C1984&gt;C1985,"",IF(C1985="",0.55,(0.55*(1-D1985/D1984)))))</f>
        <v/>
      </c>
      <c r="Q198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84" s="92" t="str">
        <f>IF(Table4[[#This Row],[Segment]]="","",IF(Table4[[#This Row],[Kexpansion]]="","0",((Table4[[#This Row],[Velocity (m/s)]]^2)/2)*Table4[[#This Row],[Kexpansion]]))</f>
        <v/>
      </c>
      <c r="S1984" s="92" t="str">
        <f>IF(Table4[[#This Row],[Segment]]="","",IF(Table4[[#This Row],[Kcontraction]]="","0",((Table4[[#This Row],[Velocity (m/s)]]^2)/2)*Table4[[#This Row],[Kcontraction]]))</f>
        <v/>
      </c>
      <c r="T1984" s="89" t="str">
        <f>IF(Table4[[#This Row],[Segment]]="","",SUMIF($Y$7:$Y$2000,Table4[[#This Row],[Segment]],$AD$7:$AD$2000))</f>
        <v/>
      </c>
      <c r="U1984" s="95" t="str">
        <f>IF(Table4[[#This Row],[Segment]]="","",Table4[[#This Row],[Hfriction (J/kg)]]+Table4[[#This Row],[Hexpansions (J/kg)]]+Table4[[#This Row],[Hcontractions (J/kg)]]+Table4[[#This Row],[Hf (J/kg)]])</f>
        <v/>
      </c>
      <c r="V1984" s="95" t="str">
        <f>IF(Table4[[#This Row],[Segment]]="","",Table4[[#This Row],[Total Friction Loss (J/kg)]]*Table3[Density (kg/m3)])</f>
        <v/>
      </c>
      <c r="W1984" s="95" t="str">
        <f>IF(Table4[[#This Row],[Segment]]="","",Table4[[#This Row],[Total Pressure Drop (Pa)]]/1000)</f>
        <v/>
      </c>
      <c r="Y1984" s="82" t="str">
        <f>IF('Set Up'!D2207="","",'Set Up'!D2207)</f>
        <v/>
      </c>
      <c r="Z1984" s="82" t="str">
        <f>IF('Set Up'!E2207="","",'Set Up'!E2207)</f>
        <v/>
      </c>
      <c r="AA1984" s="82" t="str">
        <f>IF('Set Up'!F2207="","",'Set Up'!F2207)</f>
        <v/>
      </c>
      <c r="AB1984" s="82" t="str">
        <f>IF('Set Up'!G2207="","",'Set Up'!G2207)</f>
        <v/>
      </c>
      <c r="AC1984" s="82" t="str">
        <f t="array" ref="AC1984">IF(Y1984="","",INDEX(Data!$G$4:$G$51,MATCH(Table7[[#This Row],[Fitting]]&amp;Table7[[#This Row],[Fitting Subtype]],Data!$E$4:$E$51&amp;Data!$F$4:$F$51,0)))</f>
        <v/>
      </c>
      <c r="AD1984" s="89" t="str">
        <f>IF(Table7[[#This Row],[Segment]]="","",Table7[[#This Row],[Quantity]]*Table7[[#This Row],[Kf]]*(((INDEX(Table4[Velocity (m/s)],MATCH(Table7[[#This Row],[Segment]],Table4[Segment],0)))^2)/2))</f>
        <v/>
      </c>
      <c r="AF1984" s="82" t="str">
        <f>Table4[[#This Row],[Segment]]</f>
        <v/>
      </c>
      <c r="AG1984" s="75"/>
      <c r="AH1984" s="82" t="str">
        <f>IF(Table5[[#This Row],[Segment]]="","",AG1984-Table4[[#This Row],[Total Pressure Drop (kPa)]])</f>
        <v/>
      </c>
    </row>
    <row r="1985" spans="1:34" x14ac:dyDescent="0.25">
      <c r="A1985" s="95" t="str">
        <f>IF('Set Up'!A1982="","",'Set Up'!A1982)</f>
        <v/>
      </c>
      <c r="B1985" s="75" t="s">
        <v>81</v>
      </c>
      <c r="C1985" s="85"/>
      <c r="D1985" s="86" t="str">
        <f>IF(Table4[[#This Row],[Diameter (in)]]="","",(((CONVERT(Table4[[#This Row],[Diameter (in)]],"in","m"))/2)^2)*PI())</f>
        <v/>
      </c>
      <c r="E1985" s="87" t="str">
        <f>IF(Table4[[#This Row],[Area (m2)]]="","",$D$4/Table4[[#This Row],[Area (m2)]])</f>
        <v/>
      </c>
      <c r="F1985" s="85">
        <f t="shared" si="30"/>
        <v>4.6951999999999998</v>
      </c>
      <c r="G1985" s="88" t="str">
        <f>IF(Table4[[#This Row],[Segment]]="","",(CONVERT(Table4[[#This Row],[Diameter (in)]],"in","m")*$B$4*Table4[[#This Row],[Velocity (m/s)]])/$C$4)</f>
        <v/>
      </c>
      <c r="H1985" s="96" t="str">
        <f>IF(Table4[[#This Row],[Segment]]="","",IF(Table4[[#This Row],[Teynold''s Number]]&gt;4000,"TURBULENT","LAMINAR"))</f>
        <v/>
      </c>
      <c r="I1985" s="86" t="str">
        <f>IF(Table4[[#This Row],[Segment]]="","",INDEX(Data!C1982:C1996,MATCH(Table4[Material],Data!B1982:B1996,0)))</f>
        <v/>
      </c>
      <c r="J1985" s="89" t="str">
        <f>IF(Table4[[#This Row],[ε (m)]]="","",Table4[[#This Row],[ε (m)]]/(CONVERT(Table4[[#This Row],[Diameter (in)]],"in","m")))</f>
        <v/>
      </c>
      <c r="K1985" s="96" t="str">
        <f>IF(Table4[[#This Row],[Regime]]="LAMINAR",16/Table4[[#This Row],[Teynold''s Number]],"-")</f>
        <v>-</v>
      </c>
      <c r="L1985" s="86"/>
      <c r="M1985" s="97" t="str">
        <f>IF(Table4[[#This Row],[Regime]]="TURBULENT",(((-4*LOG10(Table4[[#This Row],[ε/D]]/3.7+1.256/(Table4[[#This Row],[Teynold''s Number]]*SQRT(Table4[[#This Row],[f turbulent (guess)]]))))^-1)^2),"")</f>
        <v/>
      </c>
      <c r="N1985" s="91" t="str">
        <f>IF(Table4[[#This Row],[f turbulent]]="","",Table4[[#This Row],[f turbulent (guess)]]-Table4[[#This Row],[f turbulent]])</f>
        <v/>
      </c>
      <c r="O1985" s="87">
        <f>IF(Table4[[#This Row],[Segment]]="",0,IF(C1986="",0,IF(C1986&lt;=Table4[[#This Row],[Diameter (in)]],0,1-(D1985/D1986))))</f>
        <v>0</v>
      </c>
      <c r="P1985" s="92" t="str">
        <f>IF(Table4[[#This Row],[Segment]]="","",IF(C1985&gt;C1986,"",IF(C1986="",0.55,(0.55*(1-D1986/D1985)))))</f>
        <v/>
      </c>
      <c r="Q198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85" s="92" t="str">
        <f>IF(Table4[[#This Row],[Segment]]="","",IF(Table4[[#This Row],[Kexpansion]]="","0",((Table4[[#This Row],[Velocity (m/s)]]^2)/2)*Table4[[#This Row],[Kexpansion]]))</f>
        <v/>
      </c>
      <c r="S1985" s="92" t="str">
        <f>IF(Table4[[#This Row],[Segment]]="","",IF(Table4[[#This Row],[Kcontraction]]="","0",((Table4[[#This Row],[Velocity (m/s)]]^2)/2)*Table4[[#This Row],[Kcontraction]]))</f>
        <v/>
      </c>
      <c r="T1985" s="89" t="str">
        <f>IF(Table4[[#This Row],[Segment]]="","",SUMIF($Y$7:$Y$2000,Table4[[#This Row],[Segment]],$AD$7:$AD$2000))</f>
        <v/>
      </c>
      <c r="U1985" s="95" t="str">
        <f>IF(Table4[[#This Row],[Segment]]="","",Table4[[#This Row],[Hfriction (J/kg)]]+Table4[[#This Row],[Hexpansions (J/kg)]]+Table4[[#This Row],[Hcontractions (J/kg)]]+Table4[[#This Row],[Hf (J/kg)]])</f>
        <v/>
      </c>
      <c r="V1985" s="95" t="str">
        <f>IF(Table4[[#This Row],[Segment]]="","",Table4[[#This Row],[Total Friction Loss (J/kg)]]*Table3[Density (kg/m3)])</f>
        <v/>
      </c>
      <c r="W1985" s="95" t="str">
        <f>IF(Table4[[#This Row],[Segment]]="","",Table4[[#This Row],[Total Pressure Drop (Pa)]]/1000)</f>
        <v/>
      </c>
      <c r="Y1985" s="82" t="str">
        <f>IF('Set Up'!D2208="","",'Set Up'!D2208)</f>
        <v/>
      </c>
      <c r="Z1985" s="82" t="str">
        <f>IF('Set Up'!E2208="","",'Set Up'!E2208)</f>
        <v/>
      </c>
      <c r="AA1985" s="82" t="str">
        <f>IF('Set Up'!F2208="","",'Set Up'!F2208)</f>
        <v/>
      </c>
      <c r="AB1985" s="82" t="str">
        <f>IF('Set Up'!G2208="","",'Set Up'!G2208)</f>
        <v/>
      </c>
      <c r="AC1985" s="82" t="str">
        <f t="array" ref="AC1985">IF(Y1985="","",INDEX(Data!$G$4:$G$51,MATCH(Table7[[#This Row],[Fitting]]&amp;Table7[[#This Row],[Fitting Subtype]],Data!$E$4:$E$51&amp;Data!$F$4:$F$51,0)))</f>
        <v/>
      </c>
      <c r="AD1985" s="89" t="str">
        <f>IF(Table7[[#This Row],[Segment]]="","",Table7[[#This Row],[Quantity]]*Table7[[#This Row],[Kf]]*(((INDEX(Table4[Velocity (m/s)],MATCH(Table7[[#This Row],[Segment]],Table4[Segment],0)))^2)/2))</f>
        <v/>
      </c>
      <c r="AF1985" s="82" t="str">
        <f>Table4[[#This Row],[Segment]]</f>
        <v/>
      </c>
      <c r="AG1985" s="75"/>
      <c r="AH1985" s="82" t="str">
        <f>IF(Table5[[#This Row],[Segment]]="","",AG1985-Table4[[#This Row],[Total Pressure Drop (kPa)]])</f>
        <v/>
      </c>
    </row>
    <row r="1986" spans="1:34" x14ac:dyDescent="0.25">
      <c r="A1986" s="95" t="str">
        <f>IF('Set Up'!A1983="","",'Set Up'!A1983)</f>
        <v/>
      </c>
      <c r="B1986" s="75" t="s">
        <v>81</v>
      </c>
      <c r="C1986" s="85"/>
      <c r="D1986" s="86" t="str">
        <f>IF(Table4[[#This Row],[Diameter (in)]]="","",(((CONVERT(Table4[[#This Row],[Diameter (in)]],"in","m"))/2)^2)*PI())</f>
        <v/>
      </c>
      <c r="E1986" s="87" t="str">
        <f>IF(Table4[[#This Row],[Area (m2)]]="","",$D$4/Table4[[#This Row],[Area (m2)]])</f>
        <v/>
      </c>
      <c r="F1986" s="85">
        <f t="shared" si="30"/>
        <v>4.6951999999999998</v>
      </c>
      <c r="G1986" s="88" t="str">
        <f>IF(Table4[[#This Row],[Segment]]="","",(CONVERT(Table4[[#This Row],[Diameter (in)]],"in","m")*$B$4*Table4[[#This Row],[Velocity (m/s)]])/$C$4)</f>
        <v/>
      </c>
      <c r="H1986" s="96" t="str">
        <f>IF(Table4[[#This Row],[Segment]]="","",IF(Table4[[#This Row],[Teynold''s Number]]&gt;4000,"TURBULENT","LAMINAR"))</f>
        <v/>
      </c>
      <c r="I1986" s="86" t="str">
        <f>IF(Table4[[#This Row],[Segment]]="","",INDEX(Data!C1983:C1997,MATCH(Table4[Material],Data!B1983:B1997,0)))</f>
        <v/>
      </c>
      <c r="J1986" s="89" t="str">
        <f>IF(Table4[[#This Row],[ε (m)]]="","",Table4[[#This Row],[ε (m)]]/(CONVERT(Table4[[#This Row],[Diameter (in)]],"in","m")))</f>
        <v/>
      </c>
      <c r="K1986" s="96" t="str">
        <f>IF(Table4[[#This Row],[Regime]]="LAMINAR",16/Table4[[#This Row],[Teynold''s Number]],"-")</f>
        <v>-</v>
      </c>
      <c r="L1986" s="86"/>
      <c r="M1986" s="97" t="str">
        <f>IF(Table4[[#This Row],[Regime]]="TURBULENT",(((-4*LOG10(Table4[[#This Row],[ε/D]]/3.7+1.256/(Table4[[#This Row],[Teynold''s Number]]*SQRT(Table4[[#This Row],[f turbulent (guess)]]))))^-1)^2),"")</f>
        <v/>
      </c>
      <c r="N1986" s="91" t="str">
        <f>IF(Table4[[#This Row],[f turbulent]]="","",Table4[[#This Row],[f turbulent (guess)]]-Table4[[#This Row],[f turbulent]])</f>
        <v/>
      </c>
      <c r="O1986" s="87">
        <f>IF(Table4[[#This Row],[Segment]]="",0,IF(C1987="",0,IF(C1987&lt;=Table4[[#This Row],[Diameter (in)]],0,1-(D1986/D1987))))</f>
        <v>0</v>
      </c>
      <c r="P1986" s="92" t="str">
        <f>IF(Table4[[#This Row],[Segment]]="","",IF(C1986&gt;C1987,"",IF(C1987="",0.55,(0.55*(1-D1987/D1986)))))</f>
        <v/>
      </c>
      <c r="Q198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86" s="92" t="str">
        <f>IF(Table4[[#This Row],[Segment]]="","",IF(Table4[[#This Row],[Kexpansion]]="","0",((Table4[[#This Row],[Velocity (m/s)]]^2)/2)*Table4[[#This Row],[Kexpansion]]))</f>
        <v/>
      </c>
      <c r="S1986" s="92" t="str">
        <f>IF(Table4[[#This Row],[Segment]]="","",IF(Table4[[#This Row],[Kcontraction]]="","0",((Table4[[#This Row],[Velocity (m/s)]]^2)/2)*Table4[[#This Row],[Kcontraction]]))</f>
        <v/>
      </c>
      <c r="T1986" s="89" t="str">
        <f>IF(Table4[[#This Row],[Segment]]="","",SUMIF($Y$7:$Y$2000,Table4[[#This Row],[Segment]],$AD$7:$AD$2000))</f>
        <v/>
      </c>
      <c r="U1986" s="95" t="str">
        <f>IF(Table4[[#This Row],[Segment]]="","",Table4[[#This Row],[Hfriction (J/kg)]]+Table4[[#This Row],[Hexpansions (J/kg)]]+Table4[[#This Row],[Hcontractions (J/kg)]]+Table4[[#This Row],[Hf (J/kg)]])</f>
        <v/>
      </c>
      <c r="V1986" s="95" t="str">
        <f>IF(Table4[[#This Row],[Segment]]="","",Table4[[#This Row],[Total Friction Loss (J/kg)]]*Table3[Density (kg/m3)])</f>
        <v/>
      </c>
      <c r="W1986" s="95" t="str">
        <f>IF(Table4[[#This Row],[Segment]]="","",Table4[[#This Row],[Total Pressure Drop (Pa)]]/1000)</f>
        <v/>
      </c>
      <c r="Y1986" s="82" t="str">
        <f>IF('Set Up'!D2209="","",'Set Up'!D2209)</f>
        <v/>
      </c>
      <c r="Z1986" s="82" t="str">
        <f>IF('Set Up'!E2209="","",'Set Up'!E2209)</f>
        <v/>
      </c>
      <c r="AA1986" s="82" t="str">
        <f>IF('Set Up'!F2209="","",'Set Up'!F2209)</f>
        <v/>
      </c>
      <c r="AB1986" s="82" t="str">
        <f>IF('Set Up'!G2209="","",'Set Up'!G2209)</f>
        <v/>
      </c>
      <c r="AC1986" s="82" t="str">
        <f t="array" ref="AC1986">IF(Y1986="","",INDEX(Data!$G$4:$G$51,MATCH(Table7[[#This Row],[Fitting]]&amp;Table7[[#This Row],[Fitting Subtype]],Data!$E$4:$E$51&amp;Data!$F$4:$F$51,0)))</f>
        <v/>
      </c>
      <c r="AD1986" s="89" t="str">
        <f>IF(Table7[[#This Row],[Segment]]="","",Table7[[#This Row],[Quantity]]*Table7[[#This Row],[Kf]]*(((INDEX(Table4[Velocity (m/s)],MATCH(Table7[[#This Row],[Segment]],Table4[Segment],0)))^2)/2))</f>
        <v/>
      </c>
      <c r="AF1986" s="82" t="str">
        <f>Table4[[#This Row],[Segment]]</f>
        <v/>
      </c>
      <c r="AG1986" s="75"/>
      <c r="AH1986" s="82" t="str">
        <f>IF(Table5[[#This Row],[Segment]]="","",AG1986-Table4[[#This Row],[Total Pressure Drop (kPa)]])</f>
        <v/>
      </c>
    </row>
    <row r="1987" spans="1:34" x14ac:dyDescent="0.25">
      <c r="A1987" s="95" t="str">
        <f>IF('Set Up'!A1984="","",'Set Up'!A1984)</f>
        <v/>
      </c>
      <c r="B1987" s="75" t="s">
        <v>81</v>
      </c>
      <c r="C1987" s="85"/>
      <c r="D1987" s="86" t="str">
        <f>IF(Table4[[#This Row],[Diameter (in)]]="","",(((CONVERT(Table4[[#This Row],[Diameter (in)]],"in","m"))/2)^2)*PI())</f>
        <v/>
      </c>
      <c r="E1987" s="87" t="str">
        <f>IF(Table4[[#This Row],[Area (m2)]]="","",$D$4/Table4[[#This Row],[Area (m2)]])</f>
        <v/>
      </c>
      <c r="F1987" s="85">
        <f t="shared" si="30"/>
        <v>4.6951999999999998</v>
      </c>
      <c r="G1987" s="88" t="str">
        <f>IF(Table4[[#This Row],[Segment]]="","",(CONVERT(Table4[[#This Row],[Diameter (in)]],"in","m")*$B$4*Table4[[#This Row],[Velocity (m/s)]])/$C$4)</f>
        <v/>
      </c>
      <c r="H1987" s="96" t="str">
        <f>IF(Table4[[#This Row],[Segment]]="","",IF(Table4[[#This Row],[Teynold''s Number]]&gt;4000,"TURBULENT","LAMINAR"))</f>
        <v/>
      </c>
      <c r="I1987" s="86" t="str">
        <f>IF(Table4[[#This Row],[Segment]]="","",INDEX(Data!C1984:C1998,MATCH(Table4[Material],Data!B1984:B1998,0)))</f>
        <v/>
      </c>
      <c r="J1987" s="89" t="str">
        <f>IF(Table4[[#This Row],[ε (m)]]="","",Table4[[#This Row],[ε (m)]]/(CONVERT(Table4[[#This Row],[Diameter (in)]],"in","m")))</f>
        <v/>
      </c>
      <c r="K1987" s="96" t="str">
        <f>IF(Table4[[#This Row],[Regime]]="LAMINAR",16/Table4[[#This Row],[Teynold''s Number]],"-")</f>
        <v>-</v>
      </c>
      <c r="L1987" s="86"/>
      <c r="M1987" s="97" t="str">
        <f>IF(Table4[[#This Row],[Regime]]="TURBULENT",(((-4*LOG10(Table4[[#This Row],[ε/D]]/3.7+1.256/(Table4[[#This Row],[Teynold''s Number]]*SQRT(Table4[[#This Row],[f turbulent (guess)]]))))^-1)^2),"")</f>
        <v/>
      </c>
      <c r="N1987" s="91" t="str">
        <f>IF(Table4[[#This Row],[f turbulent]]="","",Table4[[#This Row],[f turbulent (guess)]]-Table4[[#This Row],[f turbulent]])</f>
        <v/>
      </c>
      <c r="O1987" s="87">
        <f>IF(Table4[[#This Row],[Segment]]="",0,IF(C1988="",0,IF(C1988&lt;=Table4[[#This Row],[Diameter (in)]],0,1-(D1987/D1988))))</f>
        <v>0</v>
      </c>
      <c r="P1987" s="92" t="str">
        <f>IF(Table4[[#This Row],[Segment]]="","",IF(C1987&gt;C1988,"",IF(C1988="",0.55,(0.55*(1-D1988/D1987)))))</f>
        <v/>
      </c>
      <c r="Q198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87" s="92" t="str">
        <f>IF(Table4[[#This Row],[Segment]]="","",IF(Table4[[#This Row],[Kexpansion]]="","0",((Table4[[#This Row],[Velocity (m/s)]]^2)/2)*Table4[[#This Row],[Kexpansion]]))</f>
        <v/>
      </c>
      <c r="S1987" s="92" t="str">
        <f>IF(Table4[[#This Row],[Segment]]="","",IF(Table4[[#This Row],[Kcontraction]]="","0",((Table4[[#This Row],[Velocity (m/s)]]^2)/2)*Table4[[#This Row],[Kcontraction]]))</f>
        <v/>
      </c>
      <c r="T1987" s="89" t="str">
        <f>IF(Table4[[#This Row],[Segment]]="","",SUMIF($Y$7:$Y$2000,Table4[[#This Row],[Segment]],$AD$7:$AD$2000))</f>
        <v/>
      </c>
      <c r="U1987" s="95" t="str">
        <f>IF(Table4[[#This Row],[Segment]]="","",Table4[[#This Row],[Hfriction (J/kg)]]+Table4[[#This Row],[Hexpansions (J/kg)]]+Table4[[#This Row],[Hcontractions (J/kg)]]+Table4[[#This Row],[Hf (J/kg)]])</f>
        <v/>
      </c>
      <c r="V1987" s="95" t="str">
        <f>IF(Table4[[#This Row],[Segment]]="","",Table4[[#This Row],[Total Friction Loss (J/kg)]]*Table3[Density (kg/m3)])</f>
        <v/>
      </c>
      <c r="W1987" s="95" t="str">
        <f>IF(Table4[[#This Row],[Segment]]="","",Table4[[#This Row],[Total Pressure Drop (Pa)]]/1000)</f>
        <v/>
      </c>
      <c r="Y1987" s="82" t="str">
        <f>IF('Set Up'!D2210="","",'Set Up'!D2210)</f>
        <v/>
      </c>
      <c r="Z1987" s="82" t="str">
        <f>IF('Set Up'!E2210="","",'Set Up'!E2210)</f>
        <v/>
      </c>
      <c r="AA1987" s="82" t="str">
        <f>IF('Set Up'!F2210="","",'Set Up'!F2210)</f>
        <v/>
      </c>
      <c r="AB1987" s="82" t="str">
        <f>IF('Set Up'!G2210="","",'Set Up'!G2210)</f>
        <v/>
      </c>
      <c r="AC1987" s="82" t="str">
        <f t="array" ref="AC1987">IF(Y1987="","",INDEX(Data!$G$4:$G$51,MATCH(Table7[[#This Row],[Fitting]]&amp;Table7[[#This Row],[Fitting Subtype]],Data!$E$4:$E$51&amp;Data!$F$4:$F$51,0)))</f>
        <v/>
      </c>
      <c r="AD1987" s="89" t="str">
        <f>IF(Table7[[#This Row],[Segment]]="","",Table7[[#This Row],[Quantity]]*Table7[[#This Row],[Kf]]*(((INDEX(Table4[Velocity (m/s)],MATCH(Table7[[#This Row],[Segment]],Table4[Segment],0)))^2)/2))</f>
        <v/>
      </c>
      <c r="AF1987" s="82" t="str">
        <f>Table4[[#This Row],[Segment]]</f>
        <v/>
      </c>
      <c r="AG1987" s="75"/>
      <c r="AH1987" s="82" t="str">
        <f>IF(Table5[[#This Row],[Segment]]="","",AG1987-Table4[[#This Row],[Total Pressure Drop (kPa)]])</f>
        <v/>
      </c>
    </row>
    <row r="1988" spans="1:34" x14ac:dyDescent="0.25">
      <c r="A1988" s="95" t="str">
        <f>IF('Set Up'!A1985="","",'Set Up'!A1985)</f>
        <v/>
      </c>
      <c r="B1988" s="75" t="s">
        <v>81</v>
      </c>
      <c r="C1988" s="85"/>
      <c r="D1988" s="86" t="str">
        <f>IF(Table4[[#This Row],[Diameter (in)]]="","",(((CONVERT(Table4[[#This Row],[Diameter (in)]],"in","m"))/2)^2)*PI())</f>
        <v/>
      </c>
      <c r="E1988" s="87" t="str">
        <f>IF(Table4[[#This Row],[Area (m2)]]="","",$D$4/Table4[[#This Row],[Area (m2)]])</f>
        <v/>
      </c>
      <c r="F1988" s="85">
        <f t="shared" si="30"/>
        <v>4.6951999999999998</v>
      </c>
      <c r="G1988" s="88" t="str">
        <f>IF(Table4[[#This Row],[Segment]]="","",(CONVERT(Table4[[#This Row],[Diameter (in)]],"in","m")*$B$4*Table4[[#This Row],[Velocity (m/s)]])/$C$4)</f>
        <v/>
      </c>
      <c r="H1988" s="96" t="str">
        <f>IF(Table4[[#This Row],[Segment]]="","",IF(Table4[[#This Row],[Teynold''s Number]]&gt;4000,"TURBULENT","LAMINAR"))</f>
        <v/>
      </c>
      <c r="I1988" s="86" t="str">
        <f>IF(Table4[[#This Row],[Segment]]="","",INDEX(Data!C1985:C1999,MATCH(Table4[Material],Data!B1985:B1999,0)))</f>
        <v/>
      </c>
      <c r="J1988" s="89" t="str">
        <f>IF(Table4[[#This Row],[ε (m)]]="","",Table4[[#This Row],[ε (m)]]/(CONVERT(Table4[[#This Row],[Diameter (in)]],"in","m")))</f>
        <v/>
      </c>
      <c r="K1988" s="96" t="str">
        <f>IF(Table4[[#This Row],[Regime]]="LAMINAR",16/Table4[[#This Row],[Teynold''s Number]],"-")</f>
        <v>-</v>
      </c>
      <c r="L1988" s="86"/>
      <c r="M1988" s="97" t="str">
        <f>IF(Table4[[#This Row],[Regime]]="TURBULENT",(((-4*LOG10(Table4[[#This Row],[ε/D]]/3.7+1.256/(Table4[[#This Row],[Teynold''s Number]]*SQRT(Table4[[#This Row],[f turbulent (guess)]]))))^-1)^2),"")</f>
        <v/>
      </c>
      <c r="N1988" s="91" t="str">
        <f>IF(Table4[[#This Row],[f turbulent]]="","",Table4[[#This Row],[f turbulent (guess)]]-Table4[[#This Row],[f turbulent]])</f>
        <v/>
      </c>
      <c r="O1988" s="87">
        <f>IF(Table4[[#This Row],[Segment]]="",0,IF(C1989="",0,IF(C1989&lt;=Table4[[#This Row],[Diameter (in)]],0,1-(D1988/D1989))))</f>
        <v>0</v>
      </c>
      <c r="P1988" s="92" t="str">
        <f>IF(Table4[[#This Row],[Segment]]="","",IF(C1988&gt;C1989,"",IF(C1989="",0.55,(0.55*(1-D1989/D1988)))))</f>
        <v/>
      </c>
      <c r="Q198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88" s="92" t="str">
        <f>IF(Table4[[#This Row],[Segment]]="","",IF(Table4[[#This Row],[Kexpansion]]="","0",((Table4[[#This Row],[Velocity (m/s)]]^2)/2)*Table4[[#This Row],[Kexpansion]]))</f>
        <v/>
      </c>
      <c r="S1988" s="92" t="str">
        <f>IF(Table4[[#This Row],[Segment]]="","",IF(Table4[[#This Row],[Kcontraction]]="","0",((Table4[[#This Row],[Velocity (m/s)]]^2)/2)*Table4[[#This Row],[Kcontraction]]))</f>
        <v/>
      </c>
      <c r="T1988" s="89" t="str">
        <f>IF(Table4[[#This Row],[Segment]]="","",SUMIF($Y$7:$Y$2000,Table4[[#This Row],[Segment]],$AD$7:$AD$2000))</f>
        <v/>
      </c>
      <c r="U1988" s="95" t="str">
        <f>IF(Table4[[#This Row],[Segment]]="","",Table4[[#This Row],[Hfriction (J/kg)]]+Table4[[#This Row],[Hexpansions (J/kg)]]+Table4[[#This Row],[Hcontractions (J/kg)]]+Table4[[#This Row],[Hf (J/kg)]])</f>
        <v/>
      </c>
      <c r="V1988" s="95" t="str">
        <f>IF(Table4[[#This Row],[Segment]]="","",Table4[[#This Row],[Total Friction Loss (J/kg)]]*Table3[Density (kg/m3)])</f>
        <v/>
      </c>
      <c r="W1988" s="95" t="str">
        <f>IF(Table4[[#This Row],[Segment]]="","",Table4[[#This Row],[Total Pressure Drop (Pa)]]/1000)</f>
        <v/>
      </c>
      <c r="Y1988" s="82" t="str">
        <f>IF('Set Up'!D2211="","",'Set Up'!D2211)</f>
        <v/>
      </c>
      <c r="Z1988" s="82" t="str">
        <f>IF('Set Up'!E2211="","",'Set Up'!E2211)</f>
        <v/>
      </c>
      <c r="AA1988" s="82" t="str">
        <f>IF('Set Up'!F2211="","",'Set Up'!F2211)</f>
        <v/>
      </c>
      <c r="AB1988" s="82" t="str">
        <f>IF('Set Up'!G2211="","",'Set Up'!G2211)</f>
        <v/>
      </c>
      <c r="AC1988" s="82" t="str">
        <f t="array" ref="AC1988">IF(Y1988="","",INDEX(Data!$G$4:$G$51,MATCH(Table7[[#This Row],[Fitting]]&amp;Table7[[#This Row],[Fitting Subtype]],Data!$E$4:$E$51&amp;Data!$F$4:$F$51,0)))</f>
        <v/>
      </c>
      <c r="AD1988" s="89" t="str">
        <f>IF(Table7[[#This Row],[Segment]]="","",Table7[[#This Row],[Quantity]]*Table7[[#This Row],[Kf]]*(((INDEX(Table4[Velocity (m/s)],MATCH(Table7[[#This Row],[Segment]],Table4[Segment],0)))^2)/2))</f>
        <v/>
      </c>
      <c r="AF1988" s="82" t="str">
        <f>Table4[[#This Row],[Segment]]</f>
        <v/>
      </c>
      <c r="AG1988" s="75"/>
      <c r="AH1988" s="82" t="str">
        <f>IF(Table5[[#This Row],[Segment]]="","",AG1988-Table4[[#This Row],[Total Pressure Drop (kPa)]])</f>
        <v/>
      </c>
    </row>
    <row r="1989" spans="1:34" x14ac:dyDescent="0.25">
      <c r="A1989" s="95" t="str">
        <f>IF('Set Up'!A1986="","",'Set Up'!A1986)</f>
        <v/>
      </c>
      <c r="B1989" s="75" t="s">
        <v>81</v>
      </c>
      <c r="C1989" s="85"/>
      <c r="D1989" s="86" t="str">
        <f>IF(Table4[[#This Row],[Diameter (in)]]="","",(((CONVERT(Table4[[#This Row],[Diameter (in)]],"in","m"))/2)^2)*PI())</f>
        <v/>
      </c>
      <c r="E1989" s="87" t="str">
        <f>IF(Table4[[#This Row],[Area (m2)]]="","",$D$4/Table4[[#This Row],[Area (m2)]])</f>
        <v/>
      </c>
      <c r="F1989" s="85">
        <f t="shared" si="30"/>
        <v>4.6951999999999998</v>
      </c>
      <c r="G1989" s="88" t="str">
        <f>IF(Table4[[#This Row],[Segment]]="","",(CONVERT(Table4[[#This Row],[Diameter (in)]],"in","m")*$B$4*Table4[[#This Row],[Velocity (m/s)]])/$C$4)</f>
        <v/>
      </c>
      <c r="H1989" s="96" t="str">
        <f>IF(Table4[[#This Row],[Segment]]="","",IF(Table4[[#This Row],[Teynold''s Number]]&gt;4000,"TURBULENT","LAMINAR"))</f>
        <v/>
      </c>
      <c r="I1989" s="86" t="str">
        <f>IF(Table4[[#This Row],[Segment]]="","",INDEX(Data!C1986:C2000,MATCH(Table4[Material],Data!B1986:B2000,0)))</f>
        <v/>
      </c>
      <c r="J1989" s="89" t="str">
        <f>IF(Table4[[#This Row],[ε (m)]]="","",Table4[[#This Row],[ε (m)]]/(CONVERT(Table4[[#This Row],[Diameter (in)]],"in","m")))</f>
        <v/>
      </c>
      <c r="K1989" s="96" t="str">
        <f>IF(Table4[[#This Row],[Regime]]="LAMINAR",16/Table4[[#This Row],[Teynold''s Number]],"-")</f>
        <v>-</v>
      </c>
      <c r="L1989" s="86"/>
      <c r="M1989" s="97" t="str">
        <f>IF(Table4[[#This Row],[Regime]]="TURBULENT",(((-4*LOG10(Table4[[#This Row],[ε/D]]/3.7+1.256/(Table4[[#This Row],[Teynold''s Number]]*SQRT(Table4[[#This Row],[f turbulent (guess)]]))))^-1)^2),"")</f>
        <v/>
      </c>
      <c r="N1989" s="91" t="str">
        <f>IF(Table4[[#This Row],[f turbulent]]="","",Table4[[#This Row],[f turbulent (guess)]]-Table4[[#This Row],[f turbulent]])</f>
        <v/>
      </c>
      <c r="O1989" s="87">
        <f>IF(Table4[[#This Row],[Segment]]="",0,IF(C1990="",0,IF(C1990&lt;=Table4[[#This Row],[Diameter (in)]],0,1-(D1989/D1990))))</f>
        <v>0</v>
      </c>
      <c r="P1989" s="92" t="str">
        <f>IF(Table4[[#This Row],[Segment]]="","",IF(C1989&gt;C1990,"",IF(C1990="",0.55,(0.55*(1-D1990/D1989)))))</f>
        <v/>
      </c>
      <c r="Q198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89" s="92" t="str">
        <f>IF(Table4[[#This Row],[Segment]]="","",IF(Table4[[#This Row],[Kexpansion]]="","0",((Table4[[#This Row],[Velocity (m/s)]]^2)/2)*Table4[[#This Row],[Kexpansion]]))</f>
        <v/>
      </c>
      <c r="S1989" s="92" t="str">
        <f>IF(Table4[[#This Row],[Segment]]="","",IF(Table4[[#This Row],[Kcontraction]]="","0",((Table4[[#This Row],[Velocity (m/s)]]^2)/2)*Table4[[#This Row],[Kcontraction]]))</f>
        <v/>
      </c>
      <c r="T1989" s="89" t="str">
        <f>IF(Table4[[#This Row],[Segment]]="","",SUMIF($Y$7:$Y$2000,Table4[[#This Row],[Segment]],$AD$7:$AD$2000))</f>
        <v/>
      </c>
      <c r="U1989" s="95" t="str">
        <f>IF(Table4[[#This Row],[Segment]]="","",Table4[[#This Row],[Hfriction (J/kg)]]+Table4[[#This Row],[Hexpansions (J/kg)]]+Table4[[#This Row],[Hcontractions (J/kg)]]+Table4[[#This Row],[Hf (J/kg)]])</f>
        <v/>
      </c>
      <c r="V1989" s="95" t="str">
        <f>IF(Table4[[#This Row],[Segment]]="","",Table4[[#This Row],[Total Friction Loss (J/kg)]]*Table3[Density (kg/m3)])</f>
        <v/>
      </c>
      <c r="W1989" s="95" t="str">
        <f>IF(Table4[[#This Row],[Segment]]="","",Table4[[#This Row],[Total Pressure Drop (Pa)]]/1000)</f>
        <v/>
      </c>
      <c r="Y1989" s="82" t="str">
        <f>IF('Set Up'!D2212="","",'Set Up'!D2212)</f>
        <v/>
      </c>
      <c r="Z1989" s="82" t="str">
        <f>IF('Set Up'!E2212="","",'Set Up'!E2212)</f>
        <v/>
      </c>
      <c r="AA1989" s="82" t="str">
        <f>IF('Set Up'!F2212="","",'Set Up'!F2212)</f>
        <v/>
      </c>
      <c r="AB1989" s="82" t="str">
        <f>IF('Set Up'!G2212="","",'Set Up'!G2212)</f>
        <v/>
      </c>
      <c r="AC1989" s="82" t="str">
        <f t="array" ref="AC1989">IF(Y1989="","",INDEX(Data!$G$4:$G$51,MATCH(Table7[[#This Row],[Fitting]]&amp;Table7[[#This Row],[Fitting Subtype]],Data!$E$4:$E$51&amp;Data!$F$4:$F$51,0)))</f>
        <v/>
      </c>
      <c r="AD1989" s="89" t="str">
        <f>IF(Table7[[#This Row],[Segment]]="","",Table7[[#This Row],[Quantity]]*Table7[[#This Row],[Kf]]*(((INDEX(Table4[Velocity (m/s)],MATCH(Table7[[#This Row],[Segment]],Table4[Segment],0)))^2)/2))</f>
        <v/>
      </c>
      <c r="AF1989" s="82" t="str">
        <f>Table4[[#This Row],[Segment]]</f>
        <v/>
      </c>
      <c r="AG1989" s="75"/>
      <c r="AH1989" s="82" t="str">
        <f>IF(Table5[[#This Row],[Segment]]="","",AG1989-Table4[[#This Row],[Total Pressure Drop (kPa)]])</f>
        <v/>
      </c>
    </row>
    <row r="1990" spans="1:34" x14ac:dyDescent="0.25">
      <c r="A1990" s="95" t="str">
        <f>IF('Set Up'!A1987="","",'Set Up'!A1987)</f>
        <v/>
      </c>
      <c r="B1990" s="75" t="s">
        <v>81</v>
      </c>
      <c r="C1990" s="85"/>
      <c r="D1990" s="86" t="str">
        <f>IF(Table4[[#This Row],[Diameter (in)]]="","",(((CONVERT(Table4[[#This Row],[Diameter (in)]],"in","m"))/2)^2)*PI())</f>
        <v/>
      </c>
      <c r="E1990" s="87" t="str">
        <f>IF(Table4[[#This Row],[Area (m2)]]="","",$D$4/Table4[[#This Row],[Area (m2)]])</f>
        <v/>
      </c>
      <c r="F1990" s="85">
        <f t="shared" si="30"/>
        <v>4.6951999999999998</v>
      </c>
      <c r="G1990" s="88" t="str">
        <f>IF(Table4[[#This Row],[Segment]]="","",(CONVERT(Table4[[#This Row],[Diameter (in)]],"in","m")*$B$4*Table4[[#This Row],[Velocity (m/s)]])/$C$4)</f>
        <v/>
      </c>
      <c r="H1990" s="96" t="str">
        <f>IF(Table4[[#This Row],[Segment]]="","",IF(Table4[[#This Row],[Teynold''s Number]]&gt;4000,"TURBULENT","LAMINAR"))</f>
        <v/>
      </c>
      <c r="I1990" s="86" t="str">
        <f>IF(Table4[[#This Row],[Segment]]="","",INDEX(Data!C1987:C2001,MATCH(Table4[Material],Data!B1987:B2001,0)))</f>
        <v/>
      </c>
      <c r="J1990" s="89" t="str">
        <f>IF(Table4[[#This Row],[ε (m)]]="","",Table4[[#This Row],[ε (m)]]/(CONVERT(Table4[[#This Row],[Diameter (in)]],"in","m")))</f>
        <v/>
      </c>
      <c r="K1990" s="96" t="str">
        <f>IF(Table4[[#This Row],[Regime]]="LAMINAR",16/Table4[[#This Row],[Teynold''s Number]],"-")</f>
        <v>-</v>
      </c>
      <c r="L1990" s="86"/>
      <c r="M1990" s="97" t="str">
        <f>IF(Table4[[#This Row],[Regime]]="TURBULENT",(((-4*LOG10(Table4[[#This Row],[ε/D]]/3.7+1.256/(Table4[[#This Row],[Teynold''s Number]]*SQRT(Table4[[#This Row],[f turbulent (guess)]]))))^-1)^2),"")</f>
        <v/>
      </c>
      <c r="N1990" s="91" t="str">
        <f>IF(Table4[[#This Row],[f turbulent]]="","",Table4[[#This Row],[f turbulent (guess)]]-Table4[[#This Row],[f turbulent]])</f>
        <v/>
      </c>
      <c r="O1990" s="87">
        <f>IF(Table4[[#This Row],[Segment]]="",0,IF(C1991="",0,IF(C1991&lt;=Table4[[#This Row],[Diameter (in)]],0,1-(D1990/D1991))))</f>
        <v>0</v>
      </c>
      <c r="P1990" s="92" t="str">
        <f>IF(Table4[[#This Row],[Segment]]="","",IF(C1990&gt;C1991,"",IF(C1991="",0.55,(0.55*(1-D1991/D1990)))))</f>
        <v/>
      </c>
      <c r="Q199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90" s="92" t="str">
        <f>IF(Table4[[#This Row],[Segment]]="","",IF(Table4[[#This Row],[Kexpansion]]="","0",((Table4[[#This Row],[Velocity (m/s)]]^2)/2)*Table4[[#This Row],[Kexpansion]]))</f>
        <v/>
      </c>
      <c r="S1990" s="92" t="str">
        <f>IF(Table4[[#This Row],[Segment]]="","",IF(Table4[[#This Row],[Kcontraction]]="","0",((Table4[[#This Row],[Velocity (m/s)]]^2)/2)*Table4[[#This Row],[Kcontraction]]))</f>
        <v/>
      </c>
      <c r="T1990" s="89" t="str">
        <f>IF(Table4[[#This Row],[Segment]]="","",SUMIF($Y$7:$Y$2000,Table4[[#This Row],[Segment]],$AD$7:$AD$2000))</f>
        <v/>
      </c>
      <c r="U1990" s="95" t="str">
        <f>IF(Table4[[#This Row],[Segment]]="","",Table4[[#This Row],[Hfriction (J/kg)]]+Table4[[#This Row],[Hexpansions (J/kg)]]+Table4[[#This Row],[Hcontractions (J/kg)]]+Table4[[#This Row],[Hf (J/kg)]])</f>
        <v/>
      </c>
      <c r="V1990" s="95" t="str">
        <f>IF(Table4[[#This Row],[Segment]]="","",Table4[[#This Row],[Total Friction Loss (J/kg)]]*Table3[Density (kg/m3)])</f>
        <v/>
      </c>
      <c r="W1990" s="95" t="str">
        <f>IF(Table4[[#This Row],[Segment]]="","",Table4[[#This Row],[Total Pressure Drop (Pa)]]/1000)</f>
        <v/>
      </c>
      <c r="Y1990" s="82" t="str">
        <f>IF('Set Up'!D2213="","",'Set Up'!D2213)</f>
        <v/>
      </c>
      <c r="Z1990" s="82" t="str">
        <f>IF('Set Up'!E2213="","",'Set Up'!E2213)</f>
        <v/>
      </c>
      <c r="AA1990" s="82" t="str">
        <f>IF('Set Up'!F2213="","",'Set Up'!F2213)</f>
        <v/>
      </c>
      <c r="AB1990" s="82" t="str">
        <f>IF('Set Up'!G2213="","",'Set Up'!G2213)</f>
        <v/>
      </c>
      <c r="AC1990" s="82" t="str">
        <f t="array" ref="AC1990">IF(Y1990="","",INDEX(Data!$G$4:$G$51,MATCH(Table7[[#This Row],[Fitting]]&amp;Table7[[#This Row],[Fitting Subtype]],Data!$E$4:$E$51&amp;Data!$F$4:$F$51,0)))</f>
        <v/>
      </c>
      <c r="AD1990" s="89" t="str">
        <f>IF(Table7[[#This Row],[Segment]]="","",Table7[[#This Row],[Quantity]]*Table7[[#This Row],[Kf]]*(((INDEX(Table4[Velocity (m/s)],MATCH(Table7[[#This Row],[Segment]],Table4[Segment],0)))^2)/2))</f>
        <v/>
      </c>
      <c r="AF1990" s="82" t="str">
        <f>Table4[[#This Row],[Segment]]</f>
        <v/>
      </c>
      <c r="AG1990" s="75"/>
      <c r="AH1990" s="82" t="str">
        <f>IF(Table5[[#This Row],[Segment]]="","",AG1990-Table4[[#This Row],[Total Pressure Drop (kPa)]])</f>
        <v/>
      </c>
    </row>
    <row r="1991" spans="1:34" x14ac:dyDescent="0.25">
      <c r="A1991" s="95" t="str">
        <f>IF('Set Up'!A1988="","",'Set Up'!A1988)</f>
        <v/>
      </c>
      <c r="B1991" s="75" t="s">
        <v>81</v>
      </c>
      <c r="C1991" s="85"/>
      <c r="D1991" s="86" t="str">
        <f>IF(Table4[[#This Row],[Diameter (in)]]="","",(((CONVERT(Table4[[#This Row],[Diameter (in)]],"in","m"))/2)^2)*PI())</f>
        <v/>
      </c>
      <c r="E1991" s="87" t="str">
        <f>IF(Table4[[#This Row],[Area (m2)]]="","",$D$4/Table4[[#This Row],[Area (m2)]])</f>
        <v/>
      </c>
      <c r="F1991" s="85">
        <f t="shared" ref="F1991:F2000" si="31">5 - CONVERT(1,"ft","m")</f>
        <v>4.6951999999999998</v>
      </c>
      <c r="G1991" s="88" t="str">
        <f>IF(Table4[[#This Row],[Segment]]="","",(CONVERT(Table4[[#This Row],[Diameter (in)]],"in","m")*$B$4*Table4[[#This Row],[Velocity (m/s)]])/$C$4)</f>
        <v/>
      </c>
      <c r="H1991" s="96" t="str">
        <f>IF(Table4[[#This Row],[Segment]]="","",IF(Table4[[#This Row],[Teynold''s Number]]&gt;4000,"TURBULENT","LAMINAR"))</f>
        <v/>
      </c>
      <c r="I1991" s="86" t="str">
        <f>IF(Table4[[#This Row],[Segment]]="","",INDEX(Data!C1988:C2002,MATCH(Table4[Material],Data!B1988:B2002,0)))</f>
        <v/>
      </c>
      <c r="J1991" s="89" t="str">
        <f>IF(Table4[[#This Row],[ε (m)]]="","",Table4[[#This Row],[ε (m)]]/(CONVERT(Table4[[#This Row],[Diameter (in)]],"in","m")))</f>
        <v/>
      </c>
      <c r="K1991" s="96" t="str">
        <f>IF(Table4[[#This Row],[Regime]]="LAMINAR",16/Table4[[#This Row],[Teynold''s Number]],"-")</f>
        <v>-</v>
      </c>
      <c r="L1991" s="86"/>
      <c r="M1991" s="97" t="str">
        <f>IF(Table4[[#This Row],[Regime]]="TURBULENT",(((-4*LOG10(Table4[[#This Row],[ε/D]]/3.7+1.256/(Table4[[#This Row],[Teynold''s Number]]*SQRT(Table4[[#This Row],[f turbulent (guess)]]))))^-1)^2),"")</f>
        <v/>
      </c>
      <c r="N1991" s="91" t="str">
        <f>IF(Table4[[#This Row],[f turbulent]]="","",Table4[[#This Row],[f turbulent (guess)]]-Table4[[#This Row],[f turbulent]])</f>
        <v/>
      </c>
      <c r="O1991" s="87">
        <f>IF(Table4[[#This Row],[Segment]]="",0,IF(C1992="",0,IF(C1992&lt;=Table4[[#This Row],[Diameter (in)]],0,1-(D1991/D1992))))</f>
        <v>0</v>
      </c>
      <c r="P1991" s="92" t="str">
        <f>IF(Table4[[#This Row],[Segment]]="","",IF(C1991&gt;C1992,"",IF(C1992="",0.55,(0.55*(1-D1992/D1991)))))</f>
        <v/>
      </c>
      <c r="Q1991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91" s="92" t="str">
        <f>IF(Table4[[#This Row],[Segment]]="","",IF(Table4[[#This Row],[Kexpansion]]="","0",((Table4[[#This Row],[Velocity (m/s)]]^2)/2)*Table4[[#This Row],[Kexpansion]]))</f>
        <v/>
      </c>
      <c r="S1991" s="92" t="str">
        <f>IF(Table4[[#This Row],[Segment]]="","",IF(Table4[[#This Row],[Kcontraction]]="","0",((Table4[[#This Row],[Velocity (m/s)]]^2)/2)*Table4[[#This Row],[Kcontraction]]))</f>
        <v/>
      </c>
      <c r="T1991" s="89" t="str">
        <f>IF(Table4[[#This Row],[Segment]]="","",SUMIF($Y$7:$Y$2000,Table4[[#This Row],[Segment]],$AD$7:$AD$2000))</f>
        <v/>
      </c>
      <c r="U1991" s="95" t="str">
        <f>IF(Table4[[#This Row],[Segment]]="","",Table4[[#This Row],[Hfriction (J/kg)]]+Table4[[#This Row],[Hexpansions (J/kg)]]+Table4[[#This Row],[Hcontractions (J/kg)]]+Table4[[#This Row],[Hf (J/kg)]])</f>
        <v/>
      </c>
      <c r="V1991" s="95" t="str">
        <f>IF(Table4[[#This Row],[Segment]]="","",Table4[[#This Row],[Total Friction Loss (J/kg)]]*Table3[Density (kg/m3)])</f>
        <v/>
      </c>
      <c r="W1991" s="95" t="str">
        <f>IF(Table4[[#This Row],[Segment]]="","",Table4[[#This Row],[Total Pressure Drop (Pa)]]/1000)</f>
        <v/>
      </c>
      <c r="Y1991" s="82" t="str">
        <f>IF('Set Up'!D2214="","",'Set Up'!D2214)</f>
        <v/>
      </c>
      <c r="Z1991" s="82" t="str">
        <f>IF('Set Up'!E2214="","",'Set Up'!E2214)</f>
        <v/>
      </c>
      <c r="AA1991" s="82" t="str">
        <f>IF('Set Up'!F2214="","",'Set Up'!F2214)</f>
        <v/>
      </c>
      <c r="AB1991" s="82" t="str">
        <f>IF('Set Up'!G2214="","",'Set Up'!G2214)</f>
        <v/>
      </c>
      <c r="AC1991" s="82" t="str">
        <f t="array" ref="AC1991">IF(Y1991="","",INDEX(Data!$G$4:$G$51,MATCH(Table7[[#This Row],[Fitting]]&amp;Table7[[#This Row],[Fitting Subtype]],Data!$E$4:$E$51&amp;Data!$F$4:$F$51,0)))</f>
        <v/>
      </c>
      <c r="AD1991" s="89" t="str">
        <f>IF(Table7[[#This Row],[Segment]]="","",Table7[[#This Row],[Quantity]]*Table7[[#This Row],[Kf]]*(((INDEX(Table4[Velocity (m/s)],MATCH(Table7[[#This Row],[Segment]],Table4[Segment],0)))^2)/2))</f>
        <v/>
      </c>
      <c r="AF1991" s="82" t="str">
        <f>Table4[[#This Row],[Segment]]</f>
        <v/>
      </c>
      <c r="AG1991" s="75"/>
      <c r="AH1991" s="82" t="str">
        <f>IF(Table5[[#This Row],[Segment]]="","",AG1991-Table4[[#This Row],[Total Pressure Drop (kPa)]])</f>
        <v/>
      </c>
    </row>
    <row r="1992" spans="1:34" x14ac:dyDescent="0.25">
      <c r="A1992" s="95" t="str">
        <f>IF('Set Up'!A1989="","",'Set Up'!A1989)</f>
        <v/>
      </c>
      <c r="B1992" s="75" t="s">
        <v>81</v>
      </c>
      <c r="C1992" s="85"/>
      <c r="D1992" s="86" t="str">
        <f>IF(Table4[[#This Row],[Diameter (in)]]="","",(((CONVERT(Table4[[#This Row],[Diameter (in)]],"in","m"))/2)^2)*PI())</f>
        <v/>
      </c>
      <c r="E1992" s="87" t="str">
        <f>IF(Table4[[#This Row],[Area (m2)]]="","",$D$4/Table4[[#This Row],[Area (m2)]])</f>
        <v/>
      </c>
      <c r="F1992" s="85">
        <f t="shared" si="31"/>
        <v>4.6951999999999998</v>
      </c>
      <c r="G1992" s="88" t="str">
        <f>IF(Table4[[#This Row],[Segment]]="","",(CONVERT(Table4[[#This Row],[Diameter (in)]],"in","m")*$B$4*Table4[[#This Row],[Velocity (m/s)]])/$C$4)</f>
        <v/>
      </c>
      <c r="H1992" s="96" t="str">
        <f>IF(Table4[[#This Row],[Segment]]="","",IF(Table4[[#This Row],[Teynold''s Number]]&gt;4000,"TURBULENT","LAMINAR"))</f>
        <v/>
      </c>
      <c r="I1992" s="86" t="str">
        <f>IF(Table4[[#This Row],[Segment]]="","",INDEX(Data!C1989:C2003,MATCH(Table4[Material],Data!B1989:B2003,0)))</f>
        <v/>
      </c>
      <c r="J1992" s="89" t="str">
        <f>IF(Table4[[#This Row],[ε (m)]]="","",Table4[[#This Row],[ε (m)]]/(CONVERT(Table4[[#This Row],[Diameter (in)]],"in","m")))</f>
        <v/>
      </c>
      <c r="K1992" s="96" t="str">
        <f>IF(Table4[[#This Row],[Regime]]="LAMINAR",16/Table4[[#This Row],[Teynold''s Number]],"-")</f>
        <v>-</v>
      </c>
      <c r="L1992" s="86"/>
      <c r="M1992" s="97" t="str">
        <f>IF(Table4[[#This Row],[Regime]]="TURBULENT",(((-4*LOG10(Table4[[#This Row],[ε/D]]/3.7+1.256/(Table4[[#This Row],[Teynold''s Number]]*SQRT(Table4[[#This Row],[f turbulent (guess)]]))))^-1)^2),"")</f>
        <v/>
      </c>
      <c r="N1992" s="91" t="str">
        <f>IF(Table4[[#This Row],[f turbulent]]="","",Table4[[#This Row],[f turbulent (guess)]]-Table4[[#This Row],[f turbulent]])</f>
        <v/>
      </c>
      <c r="O1992" s="87">
        <f>IF(Table4[[#This Row],[Segment]]="",0,IF(C1993="",0,IF(C1993&lt;=Table4[[#This Row],[Diameter (in)]],0,1-(D1992/D1993))))</f>
        <v>0</v>
      </c>
      <c r="P1992" s="92" t="str">
        <f>IF(Table4[[#This Row],[Segment]]="","",IF(C1992&gt;C1993,"",IF(C1993="",0.55,(0.55*(1-D1993/D1992)))))</f>
        <v/>
      </c>
      <c r="Q1992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92" s="92" t="str">
        <f>IF(Table4[[#This Row],[Segment]]="","",IF(Table4[[#This Row],[Kexpansion]]="","0",((Table4[[#This Row],[Velocity (m/s)]]^2)/2)*Table4[[#This Row],[Kexpansion]]))</f>
        <v/>
      </c>
      <c r="S1992" s="92" t="str">
        <f>IF(Table4[[#This Row],[Segment]]="","",IF(Table4[[#This Row],[Kcontraction]]="","0",((Table4[[#This Row],[Velocity (m/s)]]^2)/2)*Table4[[#This Row],[Kcontraction]]))</f>
        <v/>
      </c>
      <c r="T1992" s="89" t="str">
        <f>IF(Table4[[#This Row],[Segment]]="","",SUMIF($Y$7:$Y$2000,Table4[[#This Row],[Segment]],$AD$7:$AD$2000))</f>
        <v/>
      </c>
      <c r="U1992" s="95" t="str">
        <f>IF(Table4[[#This Row],[Segment]]="","",Table4[[#This Row],[Hfriction (J/kg)]]+Table4[[#This Row],[Hexpansions (J/kg)]]+Table4[[#This Row],[Hcontractions (J/kg)]]+Table4[[#This Row],[Hf (J/kg)]])</f>
        <v/>
      </c>
      <c r="V1992" s="95" t="str">
        <f>IF(Table4[[#This Row],[Segment]]="","",Table4[[#This Row],[Total Friction Loss (J/kg)]]*Table3[Density (kg/m3)])</f>
        <v/>
      </c>
      <c r="W1992" s="95" t="str">
        <f>IF(Table4[[#This Row],[Segment]]="","",Table4[[#This Row],[Total Pressure Drop (Pa)]]/1000)</f>
        <v/>
      </c>
      <c r="Y1992" s="82" t="str">
        <f>IF('Set Up'!D2215="","",'Set Up'!D2215)</f>
        <v/>
      </c>
      <c r="Z1992" s="82" t="str">
        <f>IF('Set Up'!E2215="","",'Set Up'!E2215)</f>
        <v/>
      </c>
      <c r="AA1992" s="82" t="str">
        <f>IF('Set Up'!F2215="","",'Set Up'!F2215)</f>
        <v/>
      </c>
      <c r="AB1992" s="82" t="str">
        <f>IF('Set Up'!G2215="","",'Set Up'!G2215)</f>
        <v/>
      </c>
      <c r="AC1992" s="82" t="str">
        <f t="array" ref="AC1992">IF(Y1992="","",INDEX(Data!$G$4:$G$51,MATCH(Table7[[#This Row],[Fitting]]&amp;Table7[[#This Row],[Fitting Subtype]],Data!$E$4:$E$51&amp;Data!$F$4:$F$51,0)))</f>
        <v/>
      </c>
      <c r="AD1992" s="89" t="str">
        <f>IF(Table7[[#This Row],[Segment]]="","",Table7[[#This Row],[Quantity]]*Table7[[#This Row],[Kf]]*(((INDEX(Table4[Velocity (m/s)],MATCH(Table7[[#This Row],[Segment]],Table4[Segment],0)))^2)/2))</f>
        <v/>
      </c>
      <c r="AF1992" s="82" t="str">
        <f>Table4[[#This Row],[Segment]]</f>
        <v/>
      </c>
      <c r="AG1992" s="75"/>
      <c r="AH1992" s="82" t="str">
        <f>IF(Table5[[#This Row],[Segment]]="","",AG1992-Table4[[#This Row],[Total Pressure Drop (kPa)]])</f>
        <v/>
      </c>
    </row>
    <row r="1993" spans="1:34" x14ac:dyDescent="0.25">
      <c r="A1993" s="95" t="str">
        <f>IF('Set Up'!A1990="","",'Set Up'!A1990)</f>
        <v/>
      </c>
      <c r="B1993" s="75" t="s">
        <v>81</v>
      </c>
      <c r="C1993" s="85"/>
      <c r="D1993" s="86" t="str">
        <f>IF(Table4[[#This Row],[Diameter (in)]]="","",(((CONVERT(Table4[[#This Row],[Diameter (in)]],"in","m"))/2)^2)*PI())</f>
        <v/>
      </c>
      <c r="E1993" s="87" t="str">
        <f>IF(Table4[[#This Row],[Area (m2)]]="","",$D$4/Table4[[#This Row],[Area (m2)]])</f>
        <v/>
      </c>
      <c r="F1993" s="85">
        <f t="shared" si="31"/>
        <v>4.6951999999999998</v>
      </c>
      <c r="G1993" s="88" t="str">
        <f>IF(Table4[[#This Row],[Segment]]="","",(CONVERT(Table4[[#This Row],[Diameter (in)]],"in","m")*$B$4*Table4[[#This Row],[Velocity (m/s)]])/$C$4)</f>
        <v/>
      </c>
      <c r="H1993" s="96" t="str">
        <f>IF(Table4[[#This Row],[Segment]]="","",IF(Table4[[#This Row],[Teynold''s Number]]&gt;4000,"TURBULENT","LAMINAR"))</f>
        <v/>
      </c>
      <c r="I1993" s="86" t="str">
        <f>IF(Table4[[#This Row],[Segment]]="","",INDEX(Data!C1990:C2004,MATCH(Table4[Material],Data!B1990:B2004,0)))</f>
        <v/>
      </c>
      <c r="J1993" s="89" t="str">
        <f>IF(Table4[[#This Row],[ε (m)]]="","",Table4[[#This Row],[ε (m)]]/(CONVERT(Table4[[#This Row],[Diameter (in)]],"in","m")))</f>
        <v/>
      </c>
      <c r="K1993" s="96" t="str">
        <f>IF(Table4[[#This Row],[Regime]]="LAMINAR",16/Table4[[#This Row],[Teynold''s Number]],"-")</f>
        <v>-</v>
      </c>
      <c r="L1993" s="86"/>
      <c r="M1993" s="97" t="str">
        <f>IF(Table4[[#This Row],[Regime]]="TURBULENT",(((-4*LOG10(Table4[[#This Row],[ε/D]]/3.7+1.256/(Table4[[#This Row],[Teynold''s Number]]*SQRT(Table4[[#This Row],[f turbulent (guess)]]))))^-1)^2),"")</f>
        <v/>
      </c>
      <c r="N1993" s="91" t="str">
        <f>IF(Table4[[#This Row],[f turbulent]]="","",Table4[[#This Row],[f turbulent (guess)]]-Table4[[#This Row],[f turbulent]])</f>
        <v/>
      </c>
      <c r="O1993" s="87">
        <f>IF(Table4[[#This Row],[Segment]]="",0,IF(C1994="",0,IF(C1994&lt;=Table4[[#This Row],[Diameter (in)]],0,1-(D1993/D1994))))</f>
        <v>0</v>
      </c>
      <c r="P1993" s="92" t="str">
        <f>IF(Table4[[#This Row],[Segment]]="","",IF(C1993&gt;C1994,"",IF(C1994="",0.55,(0.55*(1-D1994/D1993)))))</f>
        <v/>
      </c>
      <c r="Q1993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93" s="92" t="str">
        <f>IF(Table4[[#This Row],[Segment]]="","",IF(Table4[[#This Row],[Kexpansion]]="","0",((Table4[[#This Row],[Velocity (m/s)]]^2)/2)*Table4[[#This Row],[Kexpansion]]))</f>
        <v/>
      </c>
      <c r="S1993" s="92" t="str">
        <f>IF(Table4[[#This Row],[Segment]]="","",IF(Table4[[#This Row],[Kcontraction]]="","0",((Table4[[#This Row],[Velocity (m/s)]]^2)/2)*Table4[[#This Row],[Kcontraction]]))</f>
        <v/>
      </c>
      <c r="T1993" s="89" t="str">
        <f>IF(Table4[[#This Row],[Segment]]="","",SUMIF($Y$7:$Y$2000,Table4[[#This Row],[Segment]],$AD$7:$AD$2000))</f>
        <v/>
      </c>
      <c r="U1993" s="95" t="str">
        <f>IF(Table4[[#This Row],[Segment]]="","",Table4[[#This Row],[Hfriction (J/kg)]]+Table4[[#This Row],[Hexpansions (J/kg)]]+Table4[[#This Row],[Hcontractions (J/kg)]]+Table4[[#This Row],[Hf (J/kg)]])</f>
        <v/>
      </c>
      <c r="V1993" s="95" t="str">
        <f>IF(Table4[[#This Row],[Segment]]="","",Table4[[#This Row],[Total Friction Loss (J/kg)]]*Table3[Density (kg/m3)])</f>
        <v/>
      </c>
      <c r="W1993" s="95" t="str">
        <f>IF(Table4[[#This Row],[Segment]]="","",Table4[[#This Row],[Total Pressure Drop (Pa)]]/1000)</f>
        <v/>
      </c>
      <c r="Y1993" s="82" t="str">
        <f>IF('Set Up'!D2216="","",'Set Up'!D2216)</f>
        <v/>
      </c>
      <c r="Z1993" s="82" t="str">
        <f>IF('Set Up'!E2216="","",'Set Up'!E2216)</f>
        <v/>
      </c>
      <c r="AA1993" s="82" t="str">
        <f>IF('Set Up'!F2216="","",'Set Up'!F2216)</f>
        <v/>
      </c>
      <c r="AB1993" s="82" t="str">
        <f>IF('Set Up'!G2216="","",'Set Up'!G2216)</f>
        <v/>
      </c>
      <c r="AC1993" s="82" t="str">
        <f t="array" ref="AC1993">IF(Y1993="","",INDEX(Data!$G$4:$G$51,MATCH(Table7[[#This Row],[Fitting]]&amp;Table7[[#This Row],[Fitting Subtype]],Data!$E$4:$E$51&amp;Data!$F$4:$F$51,0)))</f>
        <v/>
      </c>
      <c r="AD1993" s="89" t="str">
        <f>IF(Table7[[#This Row],[Segment]]="","",Table7[[#This Row],[Quantity]]*Table7[[#This Row],[Kf]]*(((INDEX(Table4[Velocity (m/s)],MATCH(Table7[[#This Row],[Segment]],Table4[Segment],0)))^2)/2))</f>
        <v/>
      </c>
      <c r="AF1993" s="82" t="str">
        <f>Table4[[#This Row],[Segment]]</f>
        <v/>
      </c>
      <c r="AG1993" s="75"/>
      <c r="AH1993" s="82" t="str">
        <f>IF(Table5[[#This Row],[Segment]]="","",AG1993-Table4[[#This Row],[Total Pressure Drop (kPa)]])</f>
        <v/>
      </c>
    </row>
    <row r="1994" spans="1:34" x14ac:dyDescent="0.25">
      <c r="A1994" s="95" t="str">
        <f>IF('Set Up'!A1991="","",'Set Up'!A1991)</f>
        <v/>
      </c>
      <c r="B1994" s="75" t="s">
        <v>81</v>
      </c>
      <c r="C1994" s="85"/>
      <c r="D1994" s="86" t="str">
        <f>IF(Table4[[#This Row],[Diameter (in)]]="","",(((CONVERT(Table4[[#This Row],[Diameter (in)]],"in","m"))/2)^2)*PI())</f>
        <v/>
      </c>
      <c r="E1994" s="87" t="str">
        <f>IF(Table4[[#This Row],[Area (m2)]]="","",$D$4/Table4[[#This Row],[Area (m2)]])</f>
        <v/>
      </c>
      <c r="F1994" s="85">
        <f t="shared" si="31"/>
        <v>4.6951999999999998</v>
      </c>
      <c r="G1994" s="88" t="str">
        <f>IF(Table4[[#This Row],[Segment]]="","",(CONVERT(Table4[[#This Row],[Diameter (in)]],"in","m")*$B$4*Table4[[#This Row],[Velocity (m/s)]])/$C$4)</f>
        <v/>
      </c>
      <c r="H1994" s="96" t="str">
        <f>IF(Table4[[#This Row],[Segment]]="","",IF(Table4[[#This Row],[Teynold''s Number]]&gt;4000,"TURBULENT","LAMINAR"))</f>
        <v/>
      </c>
      <c r="I1994" s="86" t="str">
        <f>IF(Table4[[#This Row],[Segment]]="","",INDEX(Data!C1991:C2005,MATCH(Table4[Material],Data!B1991:B2005,0)))</f>
        <v/>
      </c>
      <c r="J1994" s="89" t="str">
        <f>IF(Table4[[#This Row],[ε (m)]]="","",Table4[[#This Row],[ε (m)]]/(CONVERT(Table4[[#This Row],[Diameter (in)]],"in","m")))</f>
        <v/>
      </c>
      <c r="K1994" s="96" t="str">
        <f>IF(Table4[[#This Row],[Regime]]="LAMINAR",16/Table4[[#This Row],[Teynold''s Number]],"-")</f>
        <v>-</v>
      </c>
      <c r="L1994" s="86"/>
      <c r="M1994" s="97" t="str">
        <f>IF(Table4[[#This Row],[Regime]]="TURBULENT",(((-4*LOG10(Table4[[#This Row],[ε/D]]/3.7+1.256/(Table4[[#This Row],[Teynold''s Number]]*SQRT(Table4[[#This Row],[f turbulent (guess)]]))))^-1)^2),"")</f>
        <v/>
      </c>
      <c r="N1994" s="91" t="str">
        <f>IF(Table4[[#This Row],[f turbulent]]="","",Table4[[#This Row],[f turbulent (guess)]]-Table4[[#This Row],[f turbulent]])</f>
        <v/>
      </c>
      <c r="O1994" s="87">
        <f>IF(Table4[[#This Row],[Segment]]="",0,IF(C1995="",0,IF(C1995&lt;=Table4[[#This Row],[Diameter (in)]],0,1-(D1994/D1995))))</f>
        <v>0</v>
      </c>
      <c r="P1994" s="92" t="str">
        <f>IF(Table4[[#This Row],[Segment]]="","",IF(C1994&gt;C1995,"",IF(C1995="",0.55,(0.55*(1-D1995/D1994)))))</f>
        <v/>
      </c>
      <c r="Q1994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94" s="92" t="str">
        <f>IF(Table4[[#This Row],[Segment]]="","",IF(Table4[[#This Row],[Kexpansion]]="","0",((Table4[[#This Row],[Velocity (m/s)]]^2)/2)*Table4[[#This Row],[Kexpansion]]))</f>
        <v/>
      </c>
      <c r="S1994" s="92" t="str">
        <f>IF(Table4[[#This Row],[Segment]]="","",IF(Table4[[#This Row],[Kcontraction]]="","0",((Table4[[#This Row],[Velocity (m/s)]]^2)/2)*Table4[[#This Row],[Kcontraction]]))</f>
        <v/>
      </c>
      <c r="T1994" s="89" t="str">
        <f>IF(Table4[[#This Row],[Segment]]="","",SUMIF($Y$7:$Y$2000,Table4[[#This Row],[Segment]],$AD$7:$AD$2000))</f>
        <v/>
      </c>
      <c r="U1994" s="95" t="str">
        <f>IF(Table4[[#This Row],[Segment]]="","",Table4[[#This Row],[Hfriction (J/kg)]]+Table4[[#This Row],[Hexpansions (J/kg)]]+Table4[[#This Row],[Hcontractions (J/kg)]]+Table4[[#This Row],[Hf (J/kg)]])</f>
        <v/>
      </c>
      <c r="V1994" s="95" t="str">
        <f>IF(Table4[[#This Row],[Segment]]="","",Table4[[#This Row],[Total Friction Loss (J/kg)]]*Table3[Density (kg/m3)])</f>
        <v/>
      </c>
      <c r="W1994" s="95" t="str">
        <f>IF(Table4[[#This Row],[Segment]]="","",Table4[[#This Row],[Total Pressure Drop (Pa)]]/1000)</f>
        <v/>
      </c>
      <c r="Y1994" s="82" t="str">
        <f>IF('Set Up'!D2217="","",'Set Up'!D2217)</f>
        <v/>
      </c>
      <c r="Z1994" s="82" t="str">
        <f>IF('Set Up'!E2217="","",'Set Up'!E2217)</f>
        <v/>
      </c>
      <c r="AA1994" s="82" t="str">
        <f>IF('Set Up'!F2217="","",'Set Up'!F2217)</f>
        <v/>
      </c>
      <c r="AB1994" s="82" t="str">
        <f>IF('Set Up'!G2217="","",'Set Up'!G2217)</f>
        <v/>
      </c>
      <c r="AC1994" s="82" t="str">
        <f t="array" ref="AC1994">IF(Y1994="","",INDEX(Data!$G$4:$G$51,MATCH(Table7[[#This Row],[Fitting]]&amp;Table7[[#This Row],[Fitting Subtype]],Data!$E$4:$E$51&amp;Data!$F$4:$F$51,0)))</f>
        <v/>
      </c>
      <c r="AD1994" s="89" t="str">
        <f>IF(Table7[[#This Row],[Segment]]="","",Table7[[#This Row],[Quantity]]*Table7[[#This Row],[Kf]]*(((INDEX(Table4[Velocity (m/s)],MATCH(Table7[[#This Row],[Segment]],Table4[Segment],0)))^2)/2))</f>
        <v/>
      </c>
      <c r="AF1994" s="82" t="str">
        <f>Table4[[#This Row],[Segment]]</f>
        <v/>
      </c>
      <c r="AG1994" s="75"/>
      <c r="AH1994" s="82" t="str">
        <f>IF(Table5[[#This Row],[Segment]]="","",AG1994-Table4[[#This Row],[Total Pressure Drop (kPa)]])</f>
        <v/>
      </c>
    </row>
    <row r="1995" spans="1:34" x14ac:dyDescent="0.25">
      <c r="A1995" s="95" t="str">
        <f>IF('Set Up'!A1992="","",'Set Up'!A1992)</f>
        <v/>
      </c>
      <c r="B1995" s="75" t="s">
        <v>81</v>
      </c>
      <c r="C1995" s="85"/>
      <c r="D1995" s="86" t="str">
        <f>IF(Table4[[#This Row],[Diameter (in)]]="","",(((CONVERT(Table4[[#This Row],[Diameter (in)]],"in","m"))/2)^2)*PI())</f>
        <v/>
      </c>
      <c r="E1995" s="87" t="str">
        <f>IF(Table4[[#This Row],[Area (m2)]]="","",$D$4/Table4[[#This Row],[Area (m2)]])</f>
        <v/>
      </c>
      <c r="F1995" s="85">
        <f t="shared" si="31"/>
        <v>4.6951999999999998</v>
      </c>
      <c r="G1995" s="88" t="str">
        <f>IF(Table4[[#This Row],[Segment]]="","",(CONVERT(Table4[[#This Row],[Diameter (in)]],"in","m")*$B$4*Table4[[#This Row],[Velocity (m/s)]])/$C$4)</f>
        <v/>
      </c>
      <c r="H1995" s="96" t="str">
        <f>IF(Table4[[#This Row],[Segment]]="","",IF(Table4[[#This Row],[Teynold''s Number]]&gt;4000,"TURBULENT","LAMINAR"))</f>
        <v/>
      </c>
      <c r="I1995" s="86" t="str">
        <f>IF(Table4[[#This Row],[Segment]]="","",INDEX(Data!C1992:C2006,MATCH(Table4[Material],Data!B1992:B2006,0)))</f>
        <v/>
      </c>
      <c r="J1995" s="89" t="str">
        <f>IF(Table4[[#This Row],[ε (m)]]="","",Table4[[#This Row],[ε (m)]]/(CONVERT(Table4[[#This Row],[Diameter (in)]],"in","m")))</f>
        <v/>
      </c>
      <c r="K1995" s="96" t="str">
        <f>IF(Table4[[#This Row],[Regime]]="LAMINAR",16/Table4[[#This Row],[Teynold''s Number]],"-")</f>
        <v>-</v>
      </c>
      <c r="L1995" s="86"/>
      <c r="M1995" s="97" t="str">
        <f>IF(Table4[[#This Row],[Regime]]="TURBULENT",(((-4*LOG10(Table4[[#This Row],[ε/D]]/3.7+1.256/(Table4[[#This Row],[Teynold''s Number]]*SQRT(Table4[[#This Row],[f turbulent (guess)]]))))^-1)^2),"")</f>
        <v/>
      </c>
      <c r="N1995" s="91" t="str">
        <f>IF(Table4[[#This Row],[f turbulent]]="","",Table4[[#This Row],[f turbulent (guess)]]-Table4[[#This Row],[f turbulent]])</f>
        <v/>
      </c>
      <c r="O1995" s="87">
        <f>IF(Table4[[#This Row],[Segment]]="",0,IF(C1996="",0,IF(C1996&lt;=Table4[[#This Row],[Diameter (in)]],0,1-(D1995/D1996))))</f>
        <v>0</v>
      </c>
      <c r="P1995" s="92" t="str">
        <f>IF(Table4[[#This Row],[Segment]]="","",IF(C1995&gt;C1996,"",IF(C1996="",0.55,(0.55*(1-D1996/D1995)))))</f>
        <v/>
      </c>
      <c r="Q1995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95" s="92" t="str">
        <f>IF(Table4[[#This Row],[Segment]]="","",IF(Table4[[#This Row],[Kexpansion]]="","0",((Table4[[#This Row],[Velocity (m/s)]]^2)/2)*Table4[[#This Row],[Kexpansion]]))</f>
        <v/>
      </c>
      <c r="S1995" s="92" t="str">
        <f>IF(Table4[[#This Row],[Segment]]="","",IF(Table4[[#This Row],[Kcontraction]]="","0",((Table4[[#This Row],[Velocity (m/s)]]^2)/2)*Table4[[#This Row],[Kcontraction]]))</f>
        <v/>
      </c>
      <c r="T1995" s="89" t="str">
        <f>IF(Table4[[#This Row],[Segment]]="","",SUMIF($Y$7:$Y$2000,Table4[[#This Row],[Segment]],$AD$7:$AD$2000))</f>
        <v/>
      </c>
      <c r="U1995" s="95" t="str">
        <f>IF(Table4[[#This Row],[Segment]]="","",Table4[[#This Row],[Hfriction (J/kg)]]+Table4[[#This Row],[Hexpansions (J/kg)]]+Table4[[#This Row],[Hcontractions (J/kg)]]+Table4[[#This Row],[Hf (J/kg)]])</f>
        <v/>
      </c>
      <c r="V1995" s="95" t="str">
        <f>IF(Table4[[#This Row],[Segment]]="","",Table4[[#This Row],[Total Friction Loss (J/kg)]]*Table3[Density (kg/m3)])</f>
        <v/>
      </c>
      <c r="W1995" s="95" t="str">
        <f>IF(Table4[[#This Row],[Segment]]="","",Table4[[#This Row],[Total Pressure Drop (Pa)]]/1000)</f>
        <v/>
      </c>
      <c r="Y1995" s="82" t="str">
        <f>IF('Set Up'!D2218="","",'Set Up'!D2218)</f>
        <v/>
      </c>
      <c r="Z1995" s="82" t="str">
        <f>IF('Set Up'!E2218="","",'Set Up'!E2218)</f>
        <v/>
      </c>
      <c r="AA1995" s="82" t="str">
        <f>IF('Set Up'!F2218="","",'Set Up'!F2218)</f>
        <v/>
      </c>
      <c r="AB1995" s="82" t="str">
        <f>IF('Set Up'!G2218="","",'Set Up'!G2218)</f>
        <v/>
      </c>
      <c r="AC1995" s="82" t="str">
        <f t="array" ref="AC1995">IF(Y1995="","",INDEX(Data!$G$4:$G$51,MATCH(Table7[[#This Row],[Fitting]]&amp;Table7[[#This Row],[Fitting Subtype]],Data!$E$4:$E$51&amp;Data!$F$4:$F$51,0)))</f>
        <v/>
      </c>
      <c r="AD1995" s="89" t="str">
        <f>IF(Table7[[#This Row],[Segment]]="","",Table7[[#This Row],[Quantity]]*Table7[[#This Row],[Kf]]*(((INDEX(Table4[Velocity (m/s)],MATCH(Table7[[#This Row],[Segment]],Table4[Segment],0)))^2)/2))</f>
        <v/>
      </c>
      <c r="AF1995" s="82" t="str">
        <f>Table4[[#This Row],[Segment]]</f>
        <v/>
      </c>
      <c r="AG1995" s="75"/>
      <c r="AH1995" s="82" t="str">
        <f>IF(Table5[[#This Row],[Segment]]="","",AG1995-Table4[[#This Row],[Total Pressure Drop (kPa)]])</f>
        <v/>
      </c>
    </row>
    <row r="1996" spans="1:34" x14ac:dyDescent="0.25">
      <c r="A1996" s="95" t="str">
        <f>IF('Set Up'!A1993="","",'Set Up'!A1993)</f>
        <v/>
      </c>
      <c r="B1996" s="75" t="s">
        <v>81</v>
      </c>
      <c r="C1996" s="85"/>
      <c r="D1996" s="86" t="str">
        <f>IF(Table4[[#This Row],[Diameter (in)]]="","",(((CONVERT(Table4[[#This Row],[Diameter (in)]],"in","m"))/2)^2)*PI())</f>
        <v/>
      </c>
      <c r="E1996" s="87" t="str">
        <f>IF(Table4[[#This Row],[Area (m2)]]="","",$D$4/Table4[[#This Row],[Area (m2)]])</f>
        <v/>
      </c>
      <c r="F1996" s="85">
        <f t="shared" si="31"/>
        <v>4.6951999999999998</v>
      </c>
      <c r="G1996" s="88" t="str">
        <f>IF(Table4[[#This Row],[Segment]]="","",(CONVERT(Table4[[#This Row],[Diameter (in)]],"in","m")*$B$4*Table4[[#This Row],[Velocity (m/s)]])/$C$4)</f>
        <v/>
      </c>
      <c r="H1996" s="96" t="str">
        <f>IF(Table4[[#This Row],[Segment]]="","",IF(Table4[[#This Row],[Teynold''s Number]]&gt;4000,"TURBULENT","LAMINAR"))</f>
        <v/>
      </c>
      <c r="I1996" s="86" t="str">
        <f>IF(Table4[[#This Row],[Segment]]="","",INDEX(Data!C1993:C2007,MATCH(Table4[Material],Data!B1993:B2007,0)))</f>
        <v/>
      </c>
      <c r="J1996" s="89" t="str">
        <f>IF(Table4[[#This Row],[ε (m)]]="","",Table4[[#This Row],[ε (m)]]/(CONVERT(Table4[[#This Row],[Diameter (in)]],"in","m")))</f>
        <v/>
      </c>
      <c r="K1996" s="96" t="str">
        <f>IF(Table4[[#This Row],[Regime]]="LAMINAR",16/Table4[[#This Row],[Teynold''s Number]],"-")</f>
        <v>-</v>
      </c>
      <c r="L1996" s="86"/>
      <c r="M1996" s="97" t="str">
        <f>IF(Table4[[#This Row],[Regime]]="TURBULENT",(((-4*LOG10(Table4[[#This Row],[ε/D]]/3.7+1.256/(Table4[[#This Row],[Teynold''s Number]]*SQRT(Table4[[#This Row],[f turbulent (guess)]]))))^-1)^2),"")</f>
        <v/>
      </c>
      <c r="N1996" s="91" t="str">
        <f>IF(Table4[[#This Row],[f turbulent]]="","",Table4[[#This Row],[f turbulent (guess)]]-Table4[[#This Row],[f turbulent]])</f>
        <v/>
      </c>
      <c r="O1996" s="87">
        <f>IF(Table4[[#This Row],[Segment]]="",0,IF(C1997="",0,IF(C1997&lt;=Table4[[#This Row],[Diameter (in)]],0,1-(D1996/D1997))))</f>
        <v>0</v>
      </c>
      <c r="P1996" s="92" t="str">
        <f>IF(Table4[[#This Row],[Segment]]="","",IF(C1996&gt;C1997,"",IF(C1997="",0.55,(0.55*(1-D1997/D1996)))))</f>
        <v/>
      </c>
      <c r="Q1996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96" s="92" t="str">
        <f>IF(Table4[[#This Row],[Segment]]="","",IF(Table4[[#This Row],[Kexpansion]]="","0",((Table4[[#This Row],[Velocity (m/s)]]^2)/2)*Table4[[#This Row],[Kexpansion]]))</f>
        <v/>
      </c>
      <c r="S1996" s="92" t="str">
        <f>IF(Table4[[#This Row],[Segment]]="","",IF(Table4[[#This Row],[Kcontraction]]="","0",((Table4[[#This Row],[Velocity (m/s)]]^2)/2)*Table4[[#This Row],[Kcontraction]]))</f>
        <v/>
      </c>
      <c r="T1996" s="89" t="str">
        <f>IF(Table4[[#This Row],[Segment]]="","",SUMIF($Y$7:$Y$2000,Table4[[#This Row],[Segment]],$AD$7:$AD$2000))</f>
        <v/>
      </c>
      <c r="U1996" s="95" t="str">
        <f>IF(Table4[[#This Row],[Segment]]="","",Table4[[#This Row],[Hfriction (J/kg)]]+Table4[[#This Row],[Hexpansions (J/kg)]]+Table4[[#This Row],[Hcontractions (J/kg)]]+Table4[[#This Row],[Hf (J/kg)]])</f>
        <v/>
      </c>
      <c r="V1996" s="95" t="str">
        <f>IF(Table4[[#This Row],[Segment]]="","",Table4[[#This Row],[Total Friction Loss (J/kg)]]*Table3[Density (kg/m3)])</f>
        <v/>
      </c>
      <c r="W1996" s="95" t="str">
        <f>IF(Table4[[#This Row],[Segment]]="","",Table4[[#This Row],[Total Pressure Drop (Pa)]]/1000)</f>
        <v/>
      </c>
      <c r="Y1996" s="82" t="str">
        <f>IF('Set Up'!D2219="","",'Set Up'!D2219)</f>
        <v/>
      </c>
      <c r="Z1996" s="82" t="str">
        <f>IF('Set Up'!E2219="","",'Set Up'!E2219)</f>
        <v/>
      </c>
      <c r="AA1996" s="82" t="str">
        <f>IF('Set Up'!F2219="","",'Set Up'!F2219)</f>
        <v/>
      </c>
      <c r="AB1996" s="82" t="str">
        <f>IF('Set Up'!G2219="","",'Set Up'!G2219)</f>
        <v/>
      </c>
      <c r="AC1996" s="82" t="str">
        <f t="array" ref="AC1996">IF(Y1996="","",INDEX(Data!$G$4:$G$51,MATCH(Table7[[#This Row],[Fitting]]&amp;Table7[[#This Row],[Fitting Subtype]],Data!$E$4:$E$51&amp;Data!$F$4:$F$51,0)))</f>
        <v/>
      </c>
      <c r="AD1996" s="89" t="str">
        <f>IF(Table7[[#This Row],[Segment]]="","",Table7[[#This Row],[Quantity]]*Table7[[#This Row],[Kf]]*(((INDEX(Table4[Velocity (m/s)],MATCH(Table7[[#This Row],[Segment]],Table4[Segment],0)))^2)/2))</f>
        <v/>
      </c>
      <c r="AF1996" s="82" t="str">
        <f>Table4[[#This Row],[Segment]]</f>
        <v/>
      </c>
      <c r="AG1996" s="75"/>
      <c r="AH1996" s="82" t="str">
        <f>IF(Table5[[#This Row],[Segment]]="","",AG1996-Table4[[#This Row],[Total Pressure Drop (kPa)]])</f>
        <v/>
      </c>
    </row>
    <row r="1997" spans="1:34" x14ac:dyDescent="0.25">
      <c r="A1997" s="95" t="str">
        <f>IF('Set Up'!A1994="","",'Set Up'!A1994)</f>
        <v/>
      </c>
      <c r="B1997" s="75" t="s">
        <v>81</v>
      </c>
      <c r="C1997" s="85"/>
      <c r="D1997" s="86" t="str">
        <f>IF(Table4[[#This Row],[Diameter (in)]]="","",(((CONVERT(Table4[[#This Row],[Diameter (in)]],"in","m"))/2)^2)*PI())</f>
        <v/>
      </c>
      <c r="E1997" s="87" t="str">
        <f>IF(Table4[[#This Row],[Area (m2)]]="","",$D$4/Table4[[#This Row],[Area (m2)]])</f>
        <v/>
      </c>
      <c r="F1997" s="85">
        <f t="shared" si="31"/>
        <v>4.6951999999999998</v>
      </c>
      <c r="G1997" s="88" t="str">
        <f>IF(Table4[[#This Row],[Segment]]="","",(CONVERT(Table4[[#This Row],[Diameter (in)]],"in","m")*$B$4*Table4[[#This Row],[Velocity (m/s)]])/$C$4)</f>
        <v/>
      </c>
      <c r="H1997" s="96" t="str">
        <f>IF(Table4[[#This Row],[Segment]]="","",IF(Table4[[#This Row],[Teynold''s Number]]&gt;4000,"TURBULENT","LAMINAR"))</f>
        <v/>
      </c>
      <c r="I1997" s="86" t="str">
        <f>IF(Table4[[#This Row],[Segment]]="","",INDEX(Data!C1994:C2008,MATCH(Table4[Material],Data!B1994:B2008,0)))</f>
        <v/>
      </c>
      <c r="J1997" s="89" t="str">
        <f>IF(Table4[[#This Row],[ε (m)]]="","",Table4[[#This Row],[ε (m)]]/(CONVERT(Table4[[#This Row],[Diameter (in)]],"in","m")))</f>
        <v/>
      </c>
      <c r="K1997" s="96" t="str">
        <f>IF(Table4[[#This Row],[Regime]]="LAMINAR",16/Table4[[#This Row],[Teynold''s Number]],"-")</f>
        <v>-</v>
      </c>
      <c r="L1997" s="86"/>
      <c r="M1997" s="97" t="str">
        <f>IF(Table4[[#This Row],[Regime]]="TURBULENT",(((-4*LOG10(Table4[[#This Row],[ε/D]]/3.7+1.256/(Table4[[#This Row],[Teynold''s Number]]*SQRT(Table4[[#This Row],[f turbulent (guess)]]))))^-1)^2),"")</f>
        <v/>
      </c>
      <c r="N1997" s="91" t="str">
        <f>IF(Table4[[#This Row],[f turbulent]]="","",Table4[[#This Row],[f turbulent (guess)]]-Table4[[#This Row],[f turbulent]])</f>
        <v/>
      </c>
      <c r="O1997" s="87">
        <f>IF(Table4[[#This Row],[Segment]]="",0,IF(C1998="",0,IF(C1998&lt;=Table4[[#This Row],[Diameter (in)]],0,1-(D1997/D1998))))</f>
        <v>0</v>
      </c>
      <c r="P1997" s="92" t="str">
        <f>IF(Table4[[#This Row],[Segment]]="","",IF(C1997&gt;C1998,"",IF(C1998="",0.55,(0.55*(1-D1998/D1997)))))</f>
        <v/>
      </c>
      <c r="Q1997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97" s="92" t="str">
        <f>IF(Table4[[#This Row],[Segment]]="","",IF(Table4[[#This Row],[Kexpansion]]="","0",((Table4[[#This Row],[Velocity (m/s)]]^2)/2)*Table4[[#This Row],[Kexpansion]]))</f>
        <v/>
      </c>
      <c r="S1997" s="92" t="str">
        <f>IF(Table4[[#This Row],[Segment]]="","",IF(Table4[[#This Row],[Kcontraction]]="","0",((Table4[[#This Row],[Velocity (m/s)]]^2)/2)*Table4[[#This Row],[Kcontraction]]))</f>
        <v/>
      </c>
      <c r="T1997" s="89" t="str">
        <f>IF(Table4[[#This Row],[Segment]]="","",SUMIF($Y$7:$Y$2000,Table4[[#This Row],[Segment]],$AD$7:$AD$2000))</f>
        <v/>
      </c>
      <c r="U1997" s="95" t="str">
        <f>IF(Table4[[#This Row],[Segment]]="","",Table4[[#This Row],[Hfriction (J/kg)]]+Table4[[#This Row],[Hexpansions (J/kg)]]+Table4[[#This Row],[Hcontractions (J/kg)]]+Table4[[#This Row],[Hf (J/kg)]])</f>
        <v/>
      </c>
      <c r="V1997" s="95" t="str">
        <f>IF(Table4[[#This Row],[Segment]]="","",Table4[[#This Row],[Total Friction Loss (J/kg)]]*Table3[Density (kg/m3)])</f>
        <v/>
      </c>
      <c r="W1997" s="95" t="str">
        <f>IF(Table4[[#This Row],[Segment]]="","",Table4[[#This Row],[Total Pressure Drop (Pa)]]/1000)</f>
        <v/>
      </c>
      <c r="Y1997" s="82" t="str">
        <f>IF('Set Up'!D2220="","",'Set Up'!D2220)</f>
        <v/>
      </c>
      <c r="Z1997" s="82" t="str">
        <f>IF('Set Up'!E2220="","",'Set Up'!E2220)</f>
        <v/>
      </c>
      <c r="AA1997" s="82" t="str">
        <f>IF('Set Up'!F2220="","",'Set Up'!F2220)</f>
        <v/>
      </c>
      <c r="AB1997" s="82" t="str">
        <f>IF('Set Up'!G2220="","",'Set Up'!G2220)</f>
        <v/>
      </c>
      <c r="AC1997" s="82" t="str">
        <f t="array" ref="AC1997">IF(Y1997="","",INDEX(Data!$G$4:$G$51,MATCH(Table7[[#This Row],[Fitting]]&amp;Table7[[#This Row],[Fitting Subtype]],Data!$E$4:$E$51&amp;Data!$F$4:$F$51,0)))</f>
        <v/>
      </c>
      <c r="AD1997" s="89" t="str">
        <f>IF(Table7[[#This Row],[Segment]]="","",Table7[[#This Row],[Quantity]]*Table7[[#This Row],[Kf]]*(((INDEX(Table4[Velocity (m/s)],MATCH(Table7[[#This Row],[Segment]],Table4[Segment],0)))^2)/2))</f>
        <v/>
      </c>
      <c r="AF1997" s="82" t="str">
        <f>Table4[[#This Row],[Segment]]</f>
        <v/>
      </c>
      <c r="AG1997" s="75"/>
      <c r="AH1997" s="82" t="str">
        <f>IF(Table5[[#This Row],[Segment]]="","",AG1997-Table4[[#This Row],[Total Pressure Drop (kPa)]])</f>
        <v/>
      </c>
    </row>
    <row r="1998" spans="1:34" x14ac:dyDescent="0.25">
      <c r="A1998" s="95" t="str">
        <f>IF('Set Up'!A1995="","",'Set Up'!A1995)</f>
        <v/>
      </c>
      <c r="B1998" s="75" t="s">
        <v>81</v>
      </c>
      <c r="C1998" s="85"/>
      <c r="D1998" s="86" t="str">
        <f>IF(Table4[[#This Row],[Diameter (in)]]="","",(((CONVERT(Table4[[#This Row],[Diameter (in)]],"in","m"))/2)^2)*PI())</f>
        <v/>
      </c>
      <c r="E1998" s="87" t="str">
        <f>IF(Table4[[#This Row],[Area (m2)]]="","",$D$4/Table4[[#This Row],[Area (m2)]])</f>
        <v/>
      </c>
      <c r="F1998" s="85">
        <f t="shared" si="31"/>
        <v>4.6951999999999998</v>
      </c>
      <c r="G1998" s="88" t="str">
        <f>IF(Table4[[#This Row],[Segment]]="","",(CONVERT(Table4[[#This Row],[Diameter (in)]],"in","m")*$B$4*Table4[[#This Row],[Velocity (m/s)]])/$C$4)</f>
        <v/>
      </c>
      <c r="H1998" s="96" t="str">
        <f>IF(Table4[[#This Row],[Segment]]="","",IF(Table4[[#This Row],[Teynold''s Number]]&gt;4000,"TURBULENT","LAMINAR"))</f>
        <v/>
      </c>
      <c r="I1998" s="86" t="str">
        <f>IF(Table4[[#This Row],[Segment]]="","",INDEX(Data!C1995:C2009,MATCH(Table4[Material],Data!B1995:B2009,0)))</f>
        <v/>
      </c>
      <c r="J1998" s="89" t="str">
        <f>IF(Table4[[#This Row],[ε (m)]]="","",Table4[[#This Row],[ε (m)]]/(CONVERT(Table4[[#This Row],[Diameter (in)]],"in","m")))</f>
        <v/>
      </c>
      <c r="K1998" s="96" t="str">
        <f>IF(Table4[[#This Row],[Regime]]="LAMINAR",16/Table4[[#This Row],[Teynold''s Number]],"-")</f>
        <v>-</v>
      </c>
      <c r="L1998" s="86"/>
      <c r="M1998" s="97" t="str">
        <f>IF(Table4[[#This Row],[Regime]]="TURBULENT",(((-4*LOG10(Table4[[#This Row],[ε/D]]/3.7+1.256/(Table4[[#This Row],[Teynold''s Number]]*SQRT(Table4[[#This Row],[f turbulent (guess)]]))))^-1)^2),"")</f>
        <v/>
      </c>
      <c r="N1998" s="91" t="str">
        <f>IF(Table4[[#This Row],[f turbulent]]="","",Table4[[#This Row],[f turbulent (guess)]]-Table4[[#This Row],[f turbulent]])</f>
        <v/>
      </c>
      <c r="O1998" s="87">
        <f>IF(Table4[[#This Row],[Segment]]="",0,IF(C1999="",0,IF(C1999&lt;=Table4[[#This Row],[Diameter (in)]],0,1-(D1998/D1999))))</f>
        <v>0</v>
      </c>
      <c r="P1998" s="92" t="str">
        <f>IF(Table4[[#This Row],[Segment]]="","",IF(C1998&gt;C1999,"",IF(C1999="",0.55,(0.55*(1-D1999/D1998)))))</f>
        <v/>
      </c>
      <c r="Q1998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98" s="92" t="str">
        <f>IF(Table4[[#This Row],[Segment]]="","",IF(Table4[[#This Row],[Kexpansion]]="","0",((Table4[[#This Row],[Velocity (m/s)]]^2)/2)*Table4[[#This Row],[Kexpansion]]))</f>
        <v/>
      </c>
      <c r="S1998" s="92" t="str">
        <f>IF(Table4[[#This Row],[Segment]]="","",IF(Table4[[#This Row],[Kcontraction]]="","0",((Table4[[#This Row],[Velocity (m/s)]]^2)/2)*Table4[[#This Row],[Kcontraction]]))</f>
        <v/>
      </c>
      <c r="T1998" s="89" t="str">
        <f>IF(Table4[[#This Row],[Segment]]="","",SUMIF($Y$7:$Y$2000,Table4[[#This Row],[Segment]],$AD$7:$AD$2000))</f>
        <v/>
      </c>
      <c r="U1998" s="95" t="str">
        <f>IF(Table4[[#This Row],[Segment]]="","",Table4[[#This Row],[Hfriction (J/kg)]]+Table4[[#This Row],[Hexpansions (J/kg)]]+Table4[[#This Row],[Hcontractions (J/kg)]]+Table4[[#This Row],[Hf (J/kg)]])</f>
        <v/>
      </c>
      <c r="V1998" s="95" t="str">
        <f>IF(Table4[[#This Row],[Segment]]="","",Table4[[#This Row],[Total Friction Loss (J/kg)]]*Table3[Density (kg/m3)])</f>
        <v/>
      </c>
      <c r="W1998" s="95" t="str">
        <f>IF(Table4[[#This Row],[Segment]]="","",Table4[[#This Row],[Total Pressure Drop (Pa)]]/1000)</f>
        <v/>
      </c>
      <c r="Y1998" s="82" t="str">
        <f>IF('Set Up'!D2221="","",'Set Up'!D2221)</f>
        <v/>
      </c>
      <c r="Z1998" s="82" t="str">
        <f>IF('Set Up'!E2221="","",'Set Up'!E2221)</f>
        <v/>
      </c>
      <c r="AA1998" s="82" t="str">
        <f>IF('Set Up'!F2221="","",'Set Up'!F2221)</f>
        <v/>
      </c>
      <c r="AB1998" s="82" t="str">
        <f>IF('Set Up'!G2221="","",'Set Up'!G2221)</f>
        <v/>
      </c>
      <c r="AC1998" s="82" t="str">
        <f t="array" ref="AC1998">IF(Y1998="","",INDEX(Data!$G$4:$G$51,MATCH(Table7[[#This Row],[Fitting]]&amp;Table7[[#This Row],[Fitting Subtype]],Data!$E$4:$E$51&amp;Data!$F$4:$F$51,0)))</f>
        <v/>
      </c>
      <c r="AD1998" s="89" t="str">
        <f>IF(Table7[[#This Row],[Segment]]="","",Table7[[#This Row],[Quantity]]*Table7[[#This Row],[Kf]]*(((INDEX(Table4[Velocity (m/s)],MATCH(Table7[[#This Row],[Segment]],Table4[Segment],0)))^2)/2))</f>
        <v/>
      </c>
      <c r="AF1998" s="82" t="str">
        <f>Table4[[#This Row],[Segment]]</f>
        <v/>
      </c>
      <c r="AG1998" s="75"/>
      <c r="AH1998" s="82" t="str">
        <f>IF(Table5[[#This Row],[Segment]]="","",AG1998-Table4[[#This Row],[Total Pressure Drop (kPa)]])</f>
        <v/>
      </c>
    </row>
    <row r="1999" spans="1:34" x14ac:dyDescent="0.25">
      <c r="A1999" s="95" t="str">
        <f>IF('Set Up'!A1996="","",'Set Up'!A1996)</f>
        <v/>
      </c>
      <c r="B1999" s="75" t="s">
        <v>81</v>
      </c>
      <c r="C1999" s="85"/>
      <c r="D1999" s="86" t="str">
        <f>IF(Table4[[#This Row],[Diameter (in)]]="","",(((CONVERT(Table4[[#This Row],[Diameter (in)]],"in","m"))/2)^2)*PI())</f>
        <v/>
      </c>
      <c r="E1999" s="87" t="str">
        <f>IF(Table4[[#This Row],[Area (m2)]]="","",$D$4/Table4[[#This Row],[Area (m2)]])</f>
        <v/>
      </c>
      <c r="F1999" s="85">
        <f t="shared" si="31"/>
        <v>4.6951999999999998</v>
      </c>
      <c r="G1999" s="88" t="str">
        <f>IF(Table4[[#This Row],[Segment]]="","",(CONVERT(Table4[[#This Row],[Diameter (in)]],"in","m")*$B$4*Table4[[#This Row],[Velocity (m/s)]])/$C$4)</f>
        <v/>
      </c>
      <c r="H1999" s="96" t="str">
        <f>IF(Table4[[#This Row],[Segment]]="","",IF(Table4[[#This Row],[Teynold''s Number]]&gt;4000,"TURBULENT","LAMINAR"))</f>
        <v/>
      </c>
      <c r="I1999" s="86" t="str">
        <f>IF(Table4[[#This Row],[Segment]]="","",INDEX(Data!C1996:C2010,MATCH(Table4[Material],Data!B1996:B2010,0)))</f>
        <v/>
      </c>
      <c r="J1999" s="89" t="str">
        <f>IF(Table4[[#This Row],[ε (m)]]="","",Table4[[#This Row],[ε (m)]]/(CONVERT(Table4[[#This Row],[Diameter (in)]],"in","m")))</f>
        <v/>
      </c>
      <c r="K1999" s="96" t="str">
        <f>IF(Table4[[#This Row],[Regime]]="LAMINAR",16/Table4[[#This Row],[Teynold''s Number]],"-")</f>
        <v>-</v>
      </c>
      <c r="L1999" s="86"/>
      <c r="M1999" s="97" t="str">
        <f>IF(Table4[[#This Row],[Regime]]="TURBULENT",(((-4*LOG10(Table4[[#This Row],[ε/D]]/3.7+1.256/(Table4[[#This Row],[Teynold''s Number]]*SQRT(Table4[[#This Row],[f turbulent (guess)]]))))^-1)^2),"")</f>
        <v/>
      </c>
      <c r="N1999" s="91" t="str">
        <f>IF(Table4[[#This Row],[f turbulent]]="","",Table4[[#This Row],[f turbulent (guess)]]-Table4[[#This Row],[f turbulent]])</f>
        <v/>
      </c>
      <c r="O1999" s="87">
        <f>IF(Table4[[#This Row],[Segment]]="",0,IF(C2000="",0,IF(C2000&lt;=Table4[[#This Row],[Diameter (in)]],0,1-(D1999/D2000))))</f>
        <v>0</v>
      </c>
      <c r="P1999" s="92" t="str">
        <f>IF(Table4[[#This Row],[Segment]]="","",IF(C1999&gt;C2000,"",IF(C2000="",0.55,(0.55*(1-D2000/D1999)))))</f>
        <v/>
      </c>
      <c r="Q1999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1999" s="92" t="str">
        <f>IF(Table4[[#This Row],[Segment]]="","",IF(Table4[[#This Row],[Kexpansion]]="","0",((Table4[[#This Row],[Velocity (m/s)]]^2)/2)*Table4[[#This Row],[Kexpansion]]))</f>
        <v/>
      </c>
      <c r="S1999" s="92" t="str">
        <f>IF(Table4[[#This Row],[Segment]]="","",IF(Table4[[#This Row],[Kcontraction]]="","0",((Table4[[#This Row],[Velocity (m/s)]]^2)/2)*Table4[[#This Row],[Kcontraction]]))</f>
        <v/>
      </c>
      <c r="T1999" s="89" t="str">
        <f>IF(Table4[[#This Row],[Segment]]="","",SUMIF($Y$7:$Y$2000,Table4[[#This Row],[Segment]],$AD$7:$AD$2000))</f>
        <v/>
      </c>
      <c r="U1999" s="95" t="str">
        <f>IF(Table4[[#This Row],[Segment]]="","",Table4[[#This Row],[Hfriction (J/kg)]]+Table4[[#This Row],[Hexpansions (J/kg)]]+Table4[[#This Row],[Hcontractions (J/kg)]]+Table4[[#This Row],[Hf (J/kg)]])</f>
        <v/>
      </c>
      <c r="V1999" s="95" t="str">
        <f>IF(Table4[[#This Row],[Segment]]="","",Table4[[#This Row],[Total Friction Loss (J/kg)]]*Table3[Density (kg/m3)])</f>
        <v/>
      </c>
      <c r="W1999" s="95" t="str">
        <f>IF(Table4[[#This Row],[Segment]]="","",Table4[[#This Row],[Total Pressure Drop (Pa)]]/1000)</f>
        <v/>
      </c>
      <c r="Y1999" s="82" t="str">
        <f>IF('Set Up'!D2222="","",'Set Up'!D2222)</f>
        <v/>
      </c>
      <c r="Z1999" s="82" t="str">
        <f>IF('Set Up'!E2222="","",'Set Up'!E2222)</f>
        <v/>
      </c>
      <c r="AA1999" s="82" t="str">
        <f>IF('Set Up'!F2222="","",'Set Up'!F2222)</f>
        <v/>
      </c>
      <c r="AB1999" s="82" t="str">
        <f>IF('Set Up'!G2222="","",'Set Up'!G2222)</f>
        <v/>
      </c>
      <c r="AC1999" s="82" t="str">
        <f t="array" ref="AC1999">IF(Y1999="","",INDEX(Data!$G$4:$G$51,MATCH(Table7[[#This Row],[Fitting]]&amp;Table7[[#This Row],[Fitting Subtype]],Data!$E$4:$E$51&amp;Data!$F$4:$F$51,0)))</f>
        <v/>
      </c>
      <c r="AD1999" s="89" t="str">
        <f>IF(Table7[[#This Row],[Segment]]="","",Table7[[#This Row],[Quantity]]*Table7[[#This Row],[Kf]]*(((INDEX(Table4[Velocity (m/s)],MATCH(Table7[[#This Row],[Segment]],Table4[Segment],0)))^2)/2))</f>
        <v/>
      </c>
      <c r="AF1999" s="82" t="str">
        <f>Table4[[#This Row],[Segment]]</f>
        <v/>
      </c>
      <c r="AG1999" s="75"/>
      <c r="AH1999" s="82" t="str">
        <f>IF(Table5[[#This Row],[Segment]]="","",AG1999-Table4[[#This Row],[Total Pressure Drop (kPa)]])</f>
        <v/>
      </c>
    </row>
    <row r="2000" spans="1:34" x14ac:dyDescent="0.25">
      <c r="A2000" s="95" t="str">
        <f>IF('Set Up'!A1997="","",'Set Up'!A1997)</f>
        <v/>
      </c>
      <c r="B2000" s="75" t="s">
        <v>81</v>
      </c>
      <c r="C2000" s="85"/>
      <c r="D2000" s="86" t="str">
        <f>IF(Table4[[#This Row],[Diameter (in)]]="","",(((CONVERT(Table4[[#This Row],[Diameter (in)]],"in","m"))/2)^2)*PI())</f>
        <v/>
      </c>
      <c r="E2000" s="87" t="str">
        <f>IF(Table4[[#This Row],[Area (m2)]]="","",$D$4/Table4[[#This Row],[Area (m2)]])</f>
        <v/>
      </c>
      <c r="F2000" s="85">
        <f t="shared" si="31"/>
        <v>4.6951999999999998</v>
      </c>
      <c r="G2000" s="88" t="str">
        <f>IF(Table4[[#This Row],[Segment]]="","",(CONVERT(Table4[[#This Row],[Diameter (in)]],"in","m")*$B$4*Table4[[#This Row],[Velocity (m/s)]])/$C$4)</f>
        <v/>
      </c>
      <c r="H2000" s="96" t="str">
        <f>IF(Table4[[#This Row],[Segment]]="","",IF(Table4[[#This Row],[Teynold''s Number]]&gt;4000,"TURBULENT","LAMINAR"))</f>
        <v/>
      </c>
      <c r="I2000" s="86" t="str">
        <f>IF(Table4[[#This Row],[Segment]]="","",INDEX(Data!C1997:C2011,MATCH(Table4[Material],Data!B1997:B2011,0)))</f>
        <v/>
      </c>
      <c r="J2000" s="89" t="str">
        <f>IF(Table4[[#This Row],[ε (m)]]="","",Table4[[#This Row],[ε (m)]]/(CONVERT(Table4[[#This Row],[Diameter (in)]],"in","m")))</f>
        <v/>
      </c>
      <c r="K2000" s="96" t="str">
        <f>IF(Table4[[#This Row],[Regime]]="LAMINAR",16/Table4[[#This Row],[Teynold''s Number]],"-")</f>
        <v>-</v>
      </c>
      <c r="L2000" s="86"/>
      <c r="M2000" s="97" t="str">
        <f>IF(Table4[[#This Row],[Regime]]="TURBULENT",(((-4*LOG10(Table4[[#This Row],[ε/D]]/3.7+1.256/(Table4[[#This Row],[Teynold''s Number]]*SQRT(Table4[[#This Row],[f turbulent (guess)]]))))^-1)^2),"")</f>
        <v/>
      </c>
      <c r="N2000" s="91" t="str">
        <f>IF(Table4[[#This Row],[f turbulent]]="","",Table4[[#This Row],[f turbulent (guess)]]-Table4[[#This Row],[f turbulent]])</f>
        <v/>
      </c>
      <c r="O2000" s="87">
        <f>IF(Table4[[#This Row],[Segment]]="",0,IF(C2001="",0,IF(C2001&lt;=Table4[[#This Row],[Diameter (in)]],0,1-(D2000/D2001))))</f>
        <v>0</v>
      </c>
      <c r="P2000" s="92" t="str">
        <f>IF(Table4[[#This Row],[Segment]]="","",IF(C2000&gt;C2001,"",IF(C2001="",0.55,(0.55*(1-D2001/D2000)))))</f>
        <v/>
      </c>
      <c r="Q2000" s="92" t="str">
        <f>IF(Table4[[#This Row],[Segment]]="","",IF(Table4[[#This Row],[Regime]]="LAMINAR",4*Table4[[#This Row],[f laminar]]*Table4[[#This Row],[Length (m)]]/(CONVERT(Table4[[#This Row],[Diameter (in)]],"in","m"))*((Table4[[#This Row],[Velocity (m/s)]]^2)/2),(4*Table4[[#This Row],[f turbulent]]*Table4[[#This Row],[Length (m)]]/(CONVERT(Table4[[#This Row],[Diameter (in)]],"in","m"))*((Table4[[#This Row],[Velocity (m/s)]]^2)/2))))</f>
        <v/>
      </c>
      <c r="R2000" s="92" t="str">
        <f>IF(Table4[[#This Row],[Segment]]="","",IF(Table4[[#This Row],[Kexpansion]]="","0",((Table4[[#This Row],[Velocity (m/s)]]^2)/2)*Table4[[#This Row],[Kexpansion]]))</f>
        <v/>
      </c>
      <c r="S2000" s="92" t="str">
        <f>IF(Table4[[#This Row],[Segment]]="","",IF(Table4[[#This Row],[Kcontraction]]="","0",((Table4[[#This Row],[Velocity (m/s)]]^2)/2)*Table4[[#This Row],[Kcontraction]]))</f>
        <v/>
      </c>
      <c r="T2000" s="89" t="str">
        <f>IF(Table4[[#This Row],[Segment]]="","",SUMIF($Y$7:$Y$2000,Table4[[#This Row],[Segment]],$AD$7:$AD$2000))</f>
        <v/>
      </c>
      <c r="U2000" s="95" t="str">
        <f>IF(Table4[[#This Row],[Segment]]="","",Table4[[#This Row],[Hfriction (J/kg)]]+Table4[[#This Row],[Hexpansions (J/kg)]]+Table4[[#This Row],[Hcontractions (J/kg)]]+Table4[[#This Row],[Hf (J/kg)]])</f>
        <v/>
      </c>
      <c r="V2000" s="95" t="str">
        <f>IF(Table4[[#This Row],[Segment]]="","",Table4[[#This Row],[Total Friction Loss (J/kg)]]*Table3[Density (kg/m3)])</f>
        <v/>
      </c>
      <c r="W2000" s="95" t="str">
        <f>IF(Table4[[#This Row],[Segment]]="","",Table4[[#This Row],[Total Pressure Drop (Pa)]]/1000)</f>
        <v/>
      </c>
      <c r="Y2000" s="82" t="str">
        <f>IF('Set Up'!D2223="","",'Set Up'!D2223)</f>
        <v/>
      </c>
      <c r="Z2000" s="82" t="str">
        <f>IF('Set Up'!E2223="","",'Set Up'!E2223)</f>
        <v/>
      </c>
      <c r="AA2000" s="82" t="str">
        <f>IF('Set Up'!F2223="","",'Set Up'!F2223)</f>
        <v/>
      </c>
      <c r="AB2000" s="82" t="str">
        <f>IF('Set Up'!G2223="","",'Set Up'!G2223)</f>
        <v/>
      </c>
      <c r="AC2000" s="82" t="str">
        <f t="array" ref="AC2000">IF(Y2000="","",INDEX(Data!$G$4:$G$51,MATCH(Table7[[#This Row],[Fitting]]&amp;Table7[[#This Row],[Fitting Subtype]],Data!$E$4:$E$51&amp;Data!$F$4:$F$51,0)))</f>
        <v/>
      </c>
      <c r="AD2000" s="89" t="str">
        <f>IF(Table7[[#This Row],[Segment]]="","",Table7[[#This Row],[Quantity]]*Table7[[#This Row],[Kf]]*(((INDEX(Table4[Velocity (m/s)],MATCH(Table7[[#This Row],[Segment]],Table4[Segment],0)))^2)/2))</f>
        <v/>
      </c>
      <c r="AF2000" s="82" t="str">
        <f>Table4[[#This Row],[Segment]]</f>
        <v/>
      </c>
      <c r="AG2000" s="75"/>
      <c r="AH2000" s="82" t="str">
        <f>IF(Table5[[#This Row],[Segment]]="","",AG2000-Table4[[#This Row],[Total Pressure Drop (kPa)]])</f>
        <v/>
      </c>
    </row>
  </sheetData>
  <mergeCells count="7">
    <mergeCell ref="AJ5:AK5"/>
    <mergeCell ref="B2:E2"/>
    <mergeCell ref="G2:H2"/>
    <mergeCell ref="J2:L2"/>
    <mergeCell ref="Y5:AD5"/>
    <mergeCell ref="AF5:AH5"/>
    <mergeCell ref="A5:W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10" r:id="rId3" name="SolveSpecificPressure">
          <controlPr defaultSize="0" autoLine="0" r:id="rId4">
            <anchor moveWithCells="1">
              <from>
                <xdr:col>38</xdr:col>
                <xdr:colOff>381000</xdr:colOff>
                <xdr:row>5</xdr:row>
                <xdr:rowOff>0</xdr:rowOff>
              </from>
              <to>
                <xdr:col>40</xdr:col>
                <xdr:colOff>381000</xdr:colOff>
                <xdr:row>8</xdr:row>
                <xdr:rowOff>9525</xdr:rowOff>
              </to>
            </anchor>
          </controlPr>
        </control>
      </mc:Choice>
      <mc:Fallback>
        <control shapeId="4110" r:id="rId3" name="SolveSpecificPressure"/>
      </mc:Fallback>
    </mc:AlternateContent>
    <mc:AlternateContent xmlns:mc="http://schemas.openxmlformats.org/markup-compatibility/2006">
      <mc:Choice Requires="x14">
        <control shapeId="4106" r:id="rId5" name="Solve_Friction_Factor">
          <controlPr defaultSize="0" autoLine="0" r:id="rId6">
            <anchor moveWithCells="1">
              <from>
                <xdr:col>13</xdr:col>
                <xdr:colOff>19050</xdr:colOff>
                <xdr:row>1</xdr:row>
                <xdr:rowOff>0</xdr:rowOff>
              </from>
              <to>
                <xdr:col>14</xdr:col>
                <xdr:colOff>895350</xdr:colOff>
                <xdr:row>3</xdr:row>
                <xdr:rowOff>0</xdr:rowOff>
              </to>
            </anchor>
          </controlPr>
        </control>
      </mc:Choice>
      <mc:Fallback>
        <control shapeId="4106" r:id="rId5" name="Solve_Friction_Factor"/>
      </mc:Fallback>
    </mc:AlternateContent>
  </controls>
  <tableParts count="5">
    <tablePart r:id="rId7"/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Data!$B$4:$B$18</xm:f>
          </x14:formula1>
          <xm:sqref>B7:B2000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2000"/>
  <sheetViews>
    <sheetView workbookViewId="0">
      <pane xSplit="1" topLeftCell="O1" activePane="topRight" state="frozen"/>
      <selection pane="topRight" activeCell="S3" sqref="S3"/>
    </sheetView>
  </sheetViews>
  <sheetFormatPr defaultRowHeight="15" x14ac:dyDescent="0.25"/>
  <cols>
    <col min="1" max="1" width="11" style="113" customWidth="1"/>
    <col min="2" max="2" width="17.5703125" style="113" bestFit="1" customWidth="1"/>
    <col min="3" max="3" width="17.5703125" style="113" customWidth="1"/>
    <col min="4" max="4" width="24.28515625" style="113" bestFit="1" customWidth="1"/>
    <col min="5" max="5" width="18" style="113" bestFit="1" customWidth="1"/>
    <col min="6" max="7" width="17.5703125" style="113" bestFit="1" customWidth="1"/>
    <col min="8" max="9" width="14.140625" style="113" bestFit="1" customWidth="1"/>
    <col min="10" max="11" width="17.42578125" style="113" bestFit="1" customWidth="1"/>
    <col min="12" max="12" width="29" style="113" bestFit="1" customWidth="1"/>
    <col min="13" max="13" width="28.5703125" style="113" bestFit="1" customWidth="1"/>
    <col min="14" max="14" width="27" style="113" bestFit="1" customWidth="1"/>
    <col min="15" max="15" width="20.7109375" style="113" bestFit="1" customWidth="1"/>
    <col min="16" max="16" width="12" style="113" bestFit="1" customWidth="1"/>
    <col min="17" max="17" width="12.28515625" style="113" bestFit="1" customWidth="1"/>
    <col min="18" max="16384" width="9.140625" style="113"/>
  </cols>
  <sheetData>
    <row r="1" spans="1:19" x14ac:dyDescent="0.25">
      <c r="A1" s="113" t="s">
        <v>165</v>
      </c>
      <c r="B1" s="113" t="s">
        <v>128</v>
      </c>
      <c r="C1" s="113" t="s">
        <v>127</v>
      </c>
      <c r="D1" s="113" t="s">
        <v>170</v>
      </c>
      <c r="E1" s="113" t="s">
        <v>130</v>
      </c>
      <c r="F1" s="113" t="s">
        <v>160</v>
      </c>
      <c r="G1" s="113" t="s">
        <v>161</v>
      </c>
      <c r="H1" s="113" t="s">
        <v>166</v>
      </c>
      <c r="I1" s="113" t="s">
        <v>167</v>
      </c>
      <c r="J1" s="113" t="s">
        <v>168</v>
      </c>
      <c r="K1" s="113" t="s">
        <v>169</v>
      </c>
      <c r="L1" s="113" t="s">
        <v>172</v>
      </c>
      <c r="M1" s="113" t="s">
        <v>173</v>
      </c>
      <c r="N1" s="113" t="s">
        <v>174</v>
      </c>
      <c r="O1" s="113" t="s">
        <v>175</v>
      </c>
      <c r="P1" s="113" t="s">
        <v>171</v>
      </c>
      <c r="Q1" s="113" t="s">
        <v>176</v>
      </c>
      <c r="S1" s="113" t="s">
        <v>180</v>
      </c>
    </row>
    <row r="2" spans="1:19" x14ac:dyDescent="0.25">
      <c r="A2" s="113">
        <f>'Pressure Drops in Loops'!A7</f>
        <v>1</v>
      </c>
      <c r="B2" s="113">
        <f>Table3[Density (kg/m3)]</f>
        <v>784.8</v>
      </c>
      <c r="C2" s="113">
        <f>Table3[Viscosity (Pa*s)]</f>
        <v>1.7334E-3</v>
      </c>
      <c r="D2" s="113">
        <f>Table3[Volumetric Flow Rate (m3/s)]</f>
        <v>7.398000000000002E-4</v>
      </c>
      <c r="E2" s="114">
        <f>IF(Table6[[#This Row],[Segment ]]="","",Table6[[#This Row],[Density (kg/m3)]]*Table6[[#This Row],[Volumetric flow (m3/s)]])</f>
        <v>0.58059504000000017</v>
      </c>
      <c r="F2" s="114">
        <f>IF(Table6[[#This Row],[Segment ]]="","",'Pressure Drops in Loops'!AG7)</f>
        <v>119.83799999999999</v>
      </c>
      <c r="G2" s="114">
        <f>'Pressure Drops in Loops'!AH7</f>
        <v>119.67730254482512</v>
      </c>
      <c r="H2" s="114">
        <v>5</v>
      </c>
      <c r="I2" s="114">
        <v>10</v>
      </c>
      <c r="J2" s="115">
        <f>'Pressure Drops in Loops'!E7</f>
        <v>0.36500349339507787</v>
      </c>
      <c r="K2" s="115">
        <f>IF('Pressure Drops in Loops'!E8="",'Pressure Drops in Loops'!E7,'Pressure Drops in Loops'!E8)</f>
        <v>4.6556568035086459</v>
      </c>
      <c r="L2" s="115">
        <f>IF(Table6[[#This Row],[Segment ]]="","",(Table6[[#This Row],[Pressure 2 (kPa)]]-Table6[[#This Row],[Pressure 1 (kPa)]])/Table6[[#This Row],[Density (kg/m3)]])</f>
        <v>-2.0476230272027169E-4</v>
      </c>
      <c r="M2" s="115">
        <f>IF(Table6[[#This Row],[Segment ]]="","",((Table6[[#This Row],[Velocity 2 (m/s)]]^2)/2)-((Table6[[#This Row],[Velocity 1 (m/s)]]^2)/2))</f>
        <v>10.770956360932866</v>
      </c>
      <c r="N2" s="115">
        <f>IF(Table6[[#This Row],[Segment ]]="","",(Table6[[#This Row],[Height 2 (m)]]-Table6[[#This Row],[Height 1 (m)]])*9.807)</f>
        <v>49.035000000000004</v>
      </c>
      <c r="O2" s="115">
        <f>'Pressure Drops in Loops'!U7</f>
        <v>0.2047623027202678</v>
      </c>
      <c r="P2" s="115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>34.841806718975114</v>
      </c>
      <c r="Q2" s="115">
        <f>IF(Table6[[#This Row],[Segment ]]="","",Table6[[#This Row],[Work (W)]]/1000)</f>
        <v>3.4841806718975112E-2</v>
      </c>
      <c r="S2" s="115">
        <v>32.74</v>
      </c>
    </row>
    <row r="3" spans="1:19" x14ac:dyDescent="0.25">
      <c r="A3" s="113">
        <f>'Pressure Drops in Loops'!A8</f>
        <v>2</v>
      </c>
      <c r="B3" s="113">
        <f>IF(Table6[[#This Row],[Segment ]]="","",B2)</f>
        <v>784.8</v>
      </c>
      <c r="C3" s="113">
        <f>IF(Table6[[#This Row],[Segment ]]="","",C2)</f>
        <v>1.7334E-3</v>
      </c>
      <c r="D3" s="113">
        <f>IF(Table6[[#This Row],[Segment ]]="","",D2)</f>
        <v>7.398000000000002E-4</v>
      </c>
      <c r="E3" s="114">
        <f>IF(Table6[[#This Row],[Segment ]]="","",Table6[[#This Row],[Density (kg/m3)]]*Table6[[#This Row],[Volumetric flow (m3/s)]])</f>
        <v>0.58059504000000017</v>
      </c>
      <c r="F3" s="114">
        <f>IF(Table6[[#This Row],[Segment ]]="","",'Pressure Drops in Loops'!AG8)</f>
        <v>331</v>
      </c>
      <c r="G3" s="114">
        <f>'Pressure Drops in Loops'!AH8</f>
        <v>288.77650155102856</v>
      </c>
      <c r="H3" s="114">
        <v>10</v>
      </c>
      <c r="I3" s="114">
        <v>10</v>
      </c>
      <c r="J3" s="115">
        <f>'Pressure Drops in Loops'!E8</f>
        <v>4.6556568035086459</v>
      </c>
      <c r="K3" s="115">
        <f>IF('Pressure Drops in Loops'!E9="",'Pressure Drops in Loops'!E8,'Pressure Drops in Loops'!E9)</f>
        <v>4.6556568035086459</v>
      </c>
      <c r="L3" s="115">
        <f>IF(Table6[[#This Row],[Segment ]]="","",(Table6[[#This Row],[Pressure 2 (kPa)]]-Table6[[#This Row],[Pressure 1 (kPa)]])/Table6[[#This Row],[Density (kg/m3)]])</f>
        <v>-5.3801603528251071E-2</v>
      </c>
      <c r="M3" s="115">
        <f>IF(Table6[[#This Row],[Segment ]]="","",((Table6[[#This Row],[Velocity 2 (m/s)]]^2)/2)-((Table6[[#This Row],[Velocity 1 (m/s)]]^2)/2))</f>
        <v>0</v>
      </c>
      <c r="N3" s="115">
        <f>IF(Table6[[#This Row],[Segment ]]="","",(Table6[[#This Row],[Height 2 (m)]]-Table6[[#This Row],[Height 1 (m)]])*9.807)</f>
        <v>0</v>
      </c>
      <c r="O3" s="115">
        <f>'Pressure Drops in Loops'!U8</f>
        <v>53.80160352825105</v>
      </c>
      <c r="P3" s="115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>31.205707208396522</v>
      </c>
      <c r="Q3" s="115">
        <f>IF(Table6[[#This Row],[Segment ]]="","",Table6[[#This Row],[Work (W)]]/1000)</f>
        <v>3.1205707208396521E-2</v>
      </c>
      <c r="S3" s="113">
        <v>19.38</v>
      </c>
    </row>
    <row r="4" spans="1:19" x14ac:dyDescent="0.25">
      <c r="A4" s="113" t="str">
        <f>'Pressure Drops in Loops'!A9</f>
        <v/>
      </c>
      <c r="B4" s="113" t="str">
        <f>IF(Table6[[#This Row],[Segment ]]="","",B3)</f>
        <v/>
      </c>
      <c r="C4" s="113" t="str">
        <f>IF(Table6[[#This Row],[Segment ]]="","",C3)</f>
        <v/>
      </c>
      <c r="D4" s="113" t="str">
        <f>IF(Table6[[#This Row],[Segment ]]="","",D3)</f>
        <v/>
      </c>
      <c r="E4" s="114" t="str">
        <f>IF(Table6[[#This Row],[Segment ]]="","",Table6[[#This Row],[Density (kg/m3)]]*Table6[[#This Row],[Volumetric flow (m3/s)]])</f>
        <v/>
      </c>
      <c r="F4" s="114" t="str">
        <f>IF(Table6[[#This Row],[Segment ]]="","",'Pressure Drops in Loops'!AG9)</f>
        <v/>
      </c>
      <c r="G4" s="114" t="str">
        <f>'Pressure Drops in Loops'!AH9</f>
        <v/>
      </c>
      <c r="H4" s="114">
        <v>10</v>
      </c>
      <c r="I4" s="114">
        <v>5</v>
      </c>
      <c r="J4" s="115" t="str">
        <f>'Pressure Drops in Loops'!E9</f>
        <v/>
      </c>
      <c r="K4" s="115" t="str">
        <f>IF('Pressure Drops in Loops'!E10="",'Pressure Drops in Loops'!E9,'Pressure Drops in Loops'!E10)</f>
        <v/>
      </c>
      <c r="L4" s="115" t="str">
        <f>IF(Table6[[#This Row],[Segment ]]="","",(Table6[[#This Row],[Pressure 2 (kPa)]]-Table6[[#This Row],[Pressure 1 (kPa)]])/Table6[[#This Row],[Density (kg/m3)]])</f>
        <v/>
      </c>
      <c r="M4" s="115" t="str">
        <f>IF(Table6[[#This Row],[Segment ]]="","",((Table6[[#This Row],[Velocity 2 (m/s)]]^2)/2)-((Table6[[#This Row],[Velocity 1 (m/s)]]^2)/2))</f>
        <v/>
      </c>
      <c r="N4" s="115" t="str">
        <f>IF(Table6[[#This Row],[Segment ]]="","",(Table6[[#This Row],[Height 2 (m)]]-Table6[[#This Row],[Height 1 (m)]])*9.807)</f>
        <v/>
      </c>
      <c r="O4" s="115" t="str">
        <f>'Pressure Drops in Loops'!U9</f>
        <v/>
      </c>
      <c r="P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" s="115" t="str">
        <f>IF(Table6[[#This Row],[Segment ]]="","",Table6[[#This Row],[Work (W)]]/1000)</f>
        <v/>
      </c>
      <c r="S4" s="115">
        <f>S3+S2</f>
        <v>52.120000000000005</v>
      </c>
    </row>
    <row r="5" spans="1:19" x14ac:dyDescent="0.25">
      <c r="A5" s="116" t="str">
        <f>'Pressure Drops in Loops'!A10</f>
        <v/>
      </c>
      <c r="B5" s="113" t="str">
        <f>IF(Table6[[#This Row],[Segment ]]="","",B4)</f>
        <v/>
      </c>
      <c r="C5" s="113" t="str">
        <f>IF(Table6[[#This Row],[Segment ]]="","",C4)</f>
        <v/>
      </c>
      <c r="D5" s="113" t="str">
        <f>IF(Table6[[#This Row],[Segment ]]="","",D4)</f>
        <v/>
      </c>
      <c r="E5" s="117" t="str">
        <f>IF(Table6[[#This Row],[Segment ]]="","",Table6[[#This Row],[Density (kg/m3)]]*Table6[[#This Row],[Volumetric flow (m3/s)]])</f>
        <v/>
      </c>
      <c r="F5" s="114" t="str">
        <f>IF(Table6[[#This Row],[Segment ]]="","",'Pressure Drops in Loops'!AG10)</f>
        <v/>
      </c>
      <c r="G5" s="114" t="str">
        <f>'Pressure Drops in Loops'!AH10</f>
        <v/>
      </c>
      <c r="H5" s="114"/>
      <c r="I5" s="114"/>
      <c r="J5" s="115" t="str">
        <f>'Pressure Drops in Loops'!E10</f>
        <v/>
      </c>
      <c r="K5" s="115" t="str">
        <f>IF('Pressure Drops in Loops'!E11="",'Pressure Drops in Loops'!E10,'Pressure Drops in Loops'!E11)</f>
        <v/>
      </c>
      <c r="L5" s="115" t="str">
        <f>IF(Table6[[#This Row],[Segment ]]="","",(Table6[[#This Row],[Pressure 2 (kPa)]]-Table6[[#This Row],[Pressure 1 (kPa)]])/Table6[[#This Row],[Density (kg/m3)]])</f>
        <v/>
      </c>
      <c r="M5" s="115" t="str">
        <f>IF(Table6[[#This Row],[Segment ]]="","",((Table6[[#This Row],[Velocity 2 (m/s)]]^2)/2)-((Table6[[#This Row],[Velocity 1 (m/s)]]^2)/2))</f>
        <v/>
      </c>
      <c r="N5" s="115" t="str">
        <f>IF(Table6[[#This Row],[Segment ]]="","",(Table6[[#This Row],[Height 2 (m)]]-Table6[[#This Row],[Height 1 (m)]])*9.807)</f>
        <v/>
      </c>
      <c r="O5" s="115" t="str">
        <f>'Pressure Drops in Loops'!U10</f>
        <v/>
      </c>
      <c r="P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" s="115" t="str">
        <f>IF(Table6[[#This Row],[Segment ]]="","",Table6[[#This Row],[Work (W)]]/1000)</f>
        <v/>
      </c>
    </row>
    <row r="6" spans="1:19" x14ac:dyDescent="0.25">
      <c r="A6" s="116" t="str">
        <f>'Pressure Drops in Loops'!A11</f>
        <v/>
      </c>
      <c r="B6" s="113" t="str">
        <f>IF(Table6[[#This Row],[Segment ]]="","",B5)</f>
        <v/>
      </c>
      <c r="C6" s="113" t="str">
        <f>IF(Table6[[#This Row],[Segment ]]="","",C5)</f>
        <v/>
      </c>
      <c r="D6" s="113" t="str">
        <f>IF(Table6[[#This Row],[Segment ]]="","",D5)</f>
        <v/>
      </c>
      <c r="E6" s="117" t="str">
        <f>IF(Table6[[#This Row],[Segment ]]="","",Table6[[#This Row],[Density (kg/m3)]]*Table6[[#This Row],[Volumetric flow (m3/s)]])</f>
        <v/>
      </c>
      <c r="F6" s="114" t="str">
        <f>IF(Table6[[#This Row],[Segment ]]="","",'Pressure Drops in Loops'!AG11)</f>
        <v/>
      </c>
      <c r="G6" s="114" t="str">
        <f>'Pressure Drops in Loops'!AH11</f>
        <v/>
      </c>
      <c r="H6" s="114"/>
      <c r="I6" s="114"/>
      <c r="J6" s="115" t="str">
        <f>'Pressure Drops in Loops'!E11</f>
        <v/>
      </c>
      <c r="K6" s="115" t="str">
        <f>IF('Pressure Drops in Loops'!E12="",'Pressure Drops in Loops'!E11,'Pressure Drops in Loops'!E12)</f>
        <v/>
      </c>
      <c r="L6" s="115" t="str">
        <f>IF(Table6[[#This Row],[Segment ]]="","",(Table6[[#This Row],[Pressure 2 (kPa)]]-Table6[[#This Row],[Pressure 1 (kPa)]])/Table6[[#This Row],[Density (kg/m3)]])</f>
        <v/>
      </c>
      <c r="M6" s="115" t="str">
        <f>IF(Table6[[#This Row],[Segment ]]="","",((Table6[[#This Row],[Velocity 2 (m/s)]]^2)/2)-((Table6[[#This Row],[Velocity 1 (m/s)]]^2)/2))</f>
        <v/>
      </c>
      <c r="N6" s="115" t="str">
        <f>IF(Table6[[#This Row],[Segment ]]="","",(Table6[[#This Row],[Height 2 (m)]]-Table6[[#This Row],[Height 1 (m)]])*9.807)</f>
        <v/>
      </c>
      <c r="O6" s="115" t="str">
        <f>'Pressure Drops in Loops'!U11</f>
        <v/>
      </c>
      <c r="P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" s="115" t="str">
        <f>IF(Table6[[#This Row],[Segment ]]="","",Table6[[#This Row],[Work (W)]]/1000)</f>
        <v/>
      </c>
    </row>
    <row r="7" spans="1:19" x14ac:dyDescent="0.25">
      <c r="A7" s="116" t="str">
        <f>'Pressure Drops in Loops'!A12</f>
        <v/>
      </c>
      <c r="B7" s="113" t="str">
        <f>IF(Table6[[#This Row],[Segment ]]="","",B6)</f>
        <v/>
      </c>
      <c r="C7" s="113" t="str">
        <f>IF(Table6[[#This Row],[Segment ]]="","",C6)</f>
        <v/>
      </c>
      <c r="D7" s="113" t="str">
        <f>IF(Table6[[#This Row],[Segment ]]="","",D6)</f>
        <v/>
      </c>
      <c r="E7" s="117" t="str">
        <f>IF(Table6[[#This Row],[Segment ]]="","",Table6[[#This Row],[Density (kg/m3)]]*Table6[[#This Row],[Volumetric flow (m3/s)]])</f>
        <v/>
      </c>
      <c r="F7" s="114" t="str">
        <f>IF(Table6[[#This Row],[Segment ]]="","",'Pressure Drops in Loops'!AG12)</f>
        <v/>
      </c>
      <c r="G7" s="114" t="str">
        <f>'Pressure Drops in Loops'!AH12</f>
        <v/>
      </c>
      <c r="H7" s="114"/>
      <c r="I7" s="114"/>
      <c r="J7" s="115" t="str">
        <f>'Pressure Drops in Loops'!E12</f>
        <v/>
      </c>
      <c r="K7" s="115" t="str">
        <f>IF('Pressure Drops in Loops'!E13="",'Pressure Drops in Loops'!E12,'Pressure Drops in Loops'!E13)</f>
        <v/>
      </c>
      <c r="L7" s="115" t="str">
        <f>IF(Table6[[#This Row],[Segment ]]="","",(Table6[[#This Row],[Pressure 2 (kPa)]]-Table6[[#This Row],[Pressure 1 (kPa)]])/Table6[[#This Row],[Density (kg/m3)]])</f>
        <v/>
      </c>
      <c r="M7" s="115" t="str">
        <f>IF(Table6[[#This Row],[Segment ]]="","",((Table6[[#This Row],[Velocity 2 (m/s)]]^2)/2)-((Table6[[#This Row],[Velocity 1 (m/s)]]^2)/2))</f>
        <v/>
      </c>
      <c r="N7" s="115" t="str">
        <f>IF(Table6[[#This Row],[Segment ]]="","",(Table6[[#This Row],[Height 2 (m)]]-Table6[[#This Row],[Height 1 (m)]])*9.807)</f>
        <v/>
      </c>
      <c r="O7" s="115" t="str">
        <f>'Pressure Drops in Loops'!U12</f>
        <v/>
      </c>
      <c r="P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" s="115" t="str">
        <f>IF(Table6[[#This Row],[Segment ]]="","",Table6[[#This Row],[Work (W)]]/1000)</f>
        <v/>
      </c>
    </row>
    <row r="8" spans="1:19" x14ac:dyDescent="0.25">
      <c r="A8" s="116" t="str">
        <f>'Pressure Drops in Loops'!A13</f>
        <v/>
      </c>
      <c r="B8" s="113" t="str">
        <f>IF(Table6[[#This Row],[Segment ]]="","",B7)</f>
        <v/>
      </c>
      <c r="C8" s="113" t="str">
        <f>IF(Table6[[#This Row],[Segment ]]="","",C7)</f>
        <v/>
      </c>
      <c r="D8" s="113" t="str">
        <f>IF(Table6[[#This Row],[Segment ]]="","",D7)</f>
        <v/>
      </c>
      <c r="E8" s="117" t="str">
        <f>IF(Table6[[#This Row],[Segment ]]="","",Table6[[#This Row],[Density (kg/m3)]]*Table6[[#This Row],[Volumetric flow (m3/s)]])</f>
        <v/>
      </c>
      <c r="F8" s="114" t="str">
        <f>IF(Table6[[#This Row],[Segment ]]="","",'Pressure Drops in Loops'!AG13)</f>
        <v/>
      </c>
      <c r="G8" s="114" t="str">
        <f>'Pressure Drops in Loops'!AH13</f>
        <v/>
      </c>
      <c r="H8" s="114"/>
      <c r="I8" s="114"/>
      <c r="J8" s="115" t="str">
        <f>'Pressure Drops in Loops'!E13</f>
        <v/>
      </c>
      <c r="K8" s="115" t="str">
        <f>IF('Pressure Drops in Loops'!E14="",'Pressure Drops in Loops'!E13,'Pressure Drops in Loops'!E14)</f>
        <v/>
      </c>
      <c r="L8" s="115" t="str">
        <f>IF(Table6[[#This Row],[Segment ]]="","",(Table6[[#This Row],[Pressure 2 (kPa)]]-Table6[[#This Row],[Pressure 1 (kPa)]])/Table6[[#This Row],[Density (kg/m3)]])</f>
        <v/>
      </c>
      <c r="M8" s="115" t="str">
        <f>IF(Table6[[#This Row],[Segment ]]="","",((Table6[[#This Row],[Velocity 2 (m/s)]]^2)/2)-((Table6[[#This Row],[Velocity 1 (m/s)]]^2)/2))</f>
        <v/>
      </c>
      <c r="N8" s="115" t="str">
        <f>IF(Table6[[#This Row],[Segment ]]="","",(Table6[[#This Row],[Height 2 (m)]]-Table6[[#This Row],[Height 1 (m)]])*9.807)</f>
        <v/>
      </c>
      <c r="O8" s="115" t="str">
        <f>'Pressure Drops in Loops'!U13</f>
        <v/>
      </c>
      <c r="P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" s="115" t="str">
        <f>IF(Table6[[#This Row],[Segment ]]="","",Table6[[#This Row],[Work (W)]]/1000)</f>
        <v/>
      </c>
    </row>
    <row r="9" spans="1:19" x14ac:dyDescent="0.25">
      <c r="A9" s="116" t="str">
        <f>'Pressure Drops in Loops'!A14</f>
        <v/>
      </c>
      <c r="B9" s="113" t="str">
        <f>IF(Table6[[#This Row],[Segment ]]="","",B8)</f>
        <v/>
      </c>
      <c r="C9" s="113" t="str">
        <f>IF(Table6[[#This Row],[Segment ]]="","",C8)</f>
        <v/>
      </c>
      <c r="D9" s="113" t="str">
        <f>IF(Table6[[#This Row],[Segment ]]="","",D8)</f>
        <v/>
      </c>
      <c r="E9" s="117" t="str">
        <f>IF(Table6[[#This Row],[Segment ]]="","",Table6[[#This Row],[Density (kg/m3)]]*Table6[[#This Row],[Volumetric flow (m3/s)]])</f>
        <v/>
      </c>
      <c r="F9" s="114" t="str">
        <f>IF(Table6[[#This Row],[Segment ]]="","",'Pressure Drops in Loops'!AG14)</f>
        <v/>
      </c>
      <c r="G9" s="114" t="str">
        <f>'Pressure Drops in Loops'!AH14</f>
        <v/>
      </c>
      <c r="H9" s="114"/>
      <c r="I9" s="114"/>
      <c r="J9" s="115" t="str">
        <f>'Pressure Drops in Loops'!E14</f>
        <v/>
      </c>
      <c r="K9" s="115" t="str">
        <f>IF('Pressure Drops in Loops'!E15="",'Pressure Drops in Loops'!E14,'Pressure Drops in Loops'!E15)</f>
        <v/>
      </c>
      <c r="L9" s="115" t="str">
        <f>IF(Table6[[#This Row],[Segment ]]="","",(Table6[[#This Row],[Pressure 2 (kPa)]]-Table6[[#This Row],[Pressure 1 (kPa)]])/Table6[[#This Row],[Density (kg/m3)]])</f>
        <v/>
      </c>
      <c r="M9" s="115" t="str">
        <f>IF(Table6[[#This Row],[Segment ]]="","",((Table6[[#This Row],[Velocity 2 (m/s)]]^2)/2)-((Table6[[#This Row],[Velocity 1 (m/s)]]^2)/2))</f>
        <v/>
      </c>
      <c r="N9" s="115" t="str">
        <f>IF(Table6[[#This Row],[Segment ]]="","",(Table6[[#This Row],[Height 2 (m)]]-Table6[[#This Row],[Height 1 (m)]])*9.807)</f>
        <v/>
      </c>
      <c r="O9" s="115" t="str">
        <f>'Pressure Drops in Loops'!U14</f>
        <v/>
      </c>
      <c r="P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" s="115" t="str">
        <f>IF(Table6[[#This Row],[Segment ]]="","",Table6[[#This Row],[Work (W)]]/1000)</f>
        <v/>
      </c>
    </row>
    <row r="10" spans="1:19" x14ac:dyDescent="0.25">
      <c r="A10" s="116" t="str">
        <f>'Pressure Drops in Loops'!A15</f>
        <v/>
      </c>
      <c r="B10" s="113" t="str">
        <f>IF(Table6[[#This Row],[Segment ]]="","",B9)</f>
        <v/>
      </c>
      <c r="C10" s="113" t="str">
        <f>IF(Table6[[#This Row],[Segment ]]="","",C9)</f>
        <v/>
      </c>
      <c r="D10" s="113" t="str">
        <f>IF(Table6[[#This Row],[Segment ]]="","",D9)</f>
        <v/>
      </c>
      <c r="E10" s="117" t="str">
        <f>IF(Table6[[#This Row],[Segment ]]="","",Table6[[#This Row],[Density (kg/m3)]]*Table6[[#This Row],[Volumetric flow (m3/s)]])</f>
        <v/>
      </c>
      <c r="F10" s="114" t="str">
        <f>IF(Table6[[#This Row],[Segment ]]="","",'Pressure Drops in Loops'!AG15)</f>
        <v/>
      </c>
      <c r="G10" s="114" t="str">
        <f>'Pressure Drops in Loops'!AH15</f>
        <v/>
      </c>
      <c r="H10" s="114"/>
      <c r="I10" s="114"/>
      <c r="J10" s="115" t="str">
        <f>'Pressure Drops in Loops'!E15</f>
        <v/>
      </c>
      <c r="K10" s="115" t="str">
        <f>IF('Pressure Drops in Loops'!E16="",'Pressure Drops in Loops'!E15,'Pressure Drops in Loops'!E16)</f>
        <v/>
      </c>
      <c r="L10" s="115" t="str">
        <f>IF(Table6[[#This Row],[Segment ]]="","",(Table6[[#This Row],[Pressure 2 (kPa)]]-Table6[[#This Row],[Pressure 1 (kPa)]])/Table6[[#This Row],[Density (kg/m3)]])</f>
        <v/>
      </c>
      <c r="M10" s="115" t="str">
        <f>IF(Table6[[#This Row],[Segment ]]="","",((Table6[[#This Row],[Velocity 2 (m/s)]]^2)/2)-((Table6[[#This Row],[Velocity 1 (m/s)]]^2)/2))</f>
        <v/>
      </c>
      <c r="N10" s="115" t="str">
        <f>IF(Table6[[#This Row],[Segment ]]="","",(Table6[[#This Row],[Height 2 (m)]]-Table6[[#This Row],[Height 1 (m)]])*9.807)</f>
        <v/>
      </c>
      <c r="O10" s="115" t="str">
        <f>'Pressure Drops in Loops'!U15</f>
        <v/>
      </c>
      <c r="P1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" s="115" t="str">
        <f>IF(Table6[[#This Row],[Segment ]]="","",Table6[[#This Row],[Work (W)]]/1000)</f>
        <v/>
      </c>
    </row>
    <row r="11" spans="1:19" x14ac:dyDescent="0.25">
      <c r="A11" s="116" t="str">
        <f>'Pressure Drops in Loops'!A16</f>
        <v/>
      </c>
      <c r="B11" s="113" t="str">
        <f>IF(Table6[[#This Row],[Segment ]]="","",B10)</f>
        <v/>
      </c>
      <c r="C11" s="113" t="str">
        <f>IF(Table6[[#This Row],[Segment ]]="","",C10)</f>
        <v/>
      </c>
      <c r="D11" s="113" t="str">
        <f>IF(Table6[[#This Row],[Segment ]]="","",D10)</f>
        <v/>
      </c>
      <c r="E11" s="117" t="str">
        <f>IF(Table6[[#This Row],[Segment ]]="","",Table6[[#This Row],[Density (kg/m3)]]*Table6[[#This Row],[Volumetric flow (m3/s)]])</f>
        <v/>
      </c>
      <c r="F11" s="114" t="str">
        <f>IF(Table6[[#This Row],[Segment ]]="","",'Pressure Drops in Loops'!AG16)</f>
        <v/>
      </c>
      <c r="G11" s="114" t="str">
        <f>'Pressure Drops in Loops'!AH16</f>
        <v/>
      </c>
      <c r="H11" s="114"/>
      <c r="I11" s="114"/>
      <c r="J11" s="115" t="str">
        <f>'Pressure Drops in Loops'!E16</f>
        <v/>
      </c>
      <c r="K11" s="115" t="str">
        <f>IF('Pressure Drops in Loops'!E17="",'Pressure Drops in Loops'!E16,'Pressure Drops in Loops'!E17)</f>
        <v/>
      </c>
      <c r="L11" s="115" t="str">
        <f>IF(Table6[[#This Row],[Segment ]]="","",(Table6[[#This Row],[Pressure 2 (kPa)]]-Table6[[#This Row],[Pressure 1 (kPa)]])/Table6[[#This Row],[Density (kg/m3)]])</f>
        <v/>
      </c>
      <c r="M11" s="115" t="str">
        <f>IF(Table6[[#This Row],[Segment ]]="","",((Table6[[#This Row],[Velocity 2 (m/s)]]^2)/2)-((Table6[[#This Row],[Velocity 1 (m/s)]]^2)/2))</f>
        <v/>
      </c>
      <c r="N11" s="115" t="str">
        <f>IF(Table6[[#This Row],[Segment ]]="","",(Table6[[#This Row],[Height 2 (m)]]-Table6[[#This Row],[Height 1 (m)]])*9.807)</f>
        <v/>
      </c>
      <c r="O11" s="115" t="str">
        <f>'Pressure Drops in Loops'!U16</f>
        <v/>
      </c>
      <c r="P1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" s="115" t="str">
        <f>IF(Table6[[#This Row],[Segment ]]="","",Table6[[#This Row],[Work (W)]]/1000)</f>
        <v/>
      </c>
    </row>
    <row r="12" spans="1:19" x14ac:dyDescent="0.25">
      <c r="A12" s="116" t="str">
        <f>'Pressure Drops in Loops'!A17</f>
        <v/>
      </c>
      <c r="B12" s="113" t="str">
        <f>IF(Table6[[#This Row],[Segment ]]="","",B11)</f>
        <v/>
      </c>
      <c r="C12" s="113" t="str">
        <f>IF(Table6[[#This Row],[Segment ]]="","",C11)</f>
        <v/>
      </c>
      <c r="D12" s="113" t="str">
        <f>IF(Table6[[#This Row],[Segment ]]="","",D11)</f>
        <v/>
      </c>
      <c r="E12" s="117" t="str">
        <f>IF(Table6[[#This Row],[Segment ]]="","",Table6[[#This Row],[Density (kg/m3)]]*Table6[[#This Row],[Volumetric flow (m3/s)]])</f>
        <v/>
      </c>
      <c r="F12" s="114" t="str">
        <f>IF(Table6[[#This Row],[Segment ]]="","",'Pressure Drops in Loops'!AG17)</f>
        <v/>
      </c>
      <c r="G12" s="114" t="str">
        <f>'Pressure Drops in Loops'!AH17</f>
        <v/>
      </c>
      <c r="H12" s="114"/>
      <c r="I12" s="114"/>
      <c r="J12" s="115" t="str">
        <f>'Pressure Drops in Loops'!E17</f>
        <v/>
      </c>
      <c r="K12" s="115" t="str">
        <f>IF('Pressure Drops in Loops'!E18="",'Pressure Drops in Loops'!E17,'Pressure Drops in Loops'!E18)</f>
        <v/>
      </c>
      <c r="L12" s="115" t="str">
        <f>IF(Table6[[#This Row],[Segment ]]="","",(Table6[[#This Row],[Pressure 2 (kPa)]]-Table6[[#This Row],[Pressure 1 (kPa)]])/Table6[[#This Row],[Density (kg/m3)]])</f>
        <v/>
      </c>
      <c r="M12" s="115" t="str">
        <f>IF(Table6[[#This Row],[Segment ]]="","",((Table6[[#This Row],[Velocity 2 (m/s)]]^2)/2)-((Table6[[#This Row],[Velocity 1 (m/s)]]^2)/2))</f>
        <v/>
      </c>
      <c r="N12" s="115" t="str">
        <f>IF(Table6[[#This Row],[Segment ]]="","",(Table6[[#This Row],[Height 2 (m)]]-Table6[[#This Row],[Height 1 (m)]])*9.807)</f>
        <v/>
      </c>
      <c r="O12" s="115" t="str">
        <f>'Pressure Drops in Loops'!U17</f>
        <v/>
      </c>
      <c r="P1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" s="115" t="str">
        <f>IF(Table6[[#This Row],[Segment ]]="","",Table6[[#This Row],[Work (W)]]/1000)</f>
        <v/>
      </c>
    </row>
    <row r="13" spans="1:19" x14ac:dyDescent="0.25">
      <c r="A13" s="116" t="str">
        <f>'Pressure Drops in Loops'!A18</f>
        <v/>
      </c>
      <c r="B13" s="113" t="str">
        <f>IF(Table6[[#This Row],[Segment ]]="","",B12)</f>
        <v/>
      </c>
      <c r="C13" s="113" t="str">
        <f>IF(Table6[[#This Row],[Segment ]]="","",C12)</f>
        <v/>
      </c>
      <c r="D13" s="113" t="str">
        <f>IF(Table6[[#This Row],[Segment ]]="","",D12)</f>
        <v/>
      </c>
      <c r="E13" s="117" t="str">
        <f>IF(Table6[[#This Row],[Segment ]]="","",Table6[[#This Row],[Density (kg/m3)]]*Table6[[#This Row],[Volumetric flow (m3/s)]])</f>
        <v/>
      </c>
      <c r="F13" s="114" t="str">
        <f>IF(Table6[[#This Row],[Segment ]]="","",'Pressure Drops in Loops'!AG18)</f>
        <v/>
      </c>
      <c r="G13" s="114" t="str">
        <f>'Pressure Drops in Loops'!AH18</f>
        <v/>
      </c>
      <c r="H13" s="114"/>
      <c r="I13" s="114"/>
      <c r="J13" s="115" t="str">
        <f>'Pressure Drops in Loops'!E18</f>
        <v/>
      </c>
      <c r="K13" s="115" t="str">
        <f>IF('Pressure Drops in Loops'!E19="",'Pressure Drops in Loops'!E18,'Pressure Drops in Loops'!E19)</f>
        <v/>
      </c>
      <c r="L13" s="115" t="str">
        <f>IF(Table6[[#This Row],[Segment ]]="","",(Table6[[#This Row],[Pressure 2 (kPa)]]-Table6[[#This Row],[Pressure 1 (kPa)]])/Table6[[#This Row],[Density (kg/m3)]])</f>
        <v/>
      </c>
      <c r="M13" s="115" t="str">
        <f>IF(Table6[[#This Row],[Segment ]]="","",((Table6[[#This Row],[Velocity 2 (m/s)]]^2)/2)-((Table6[[#This Row],[Velocity 1 (m/s)]]^2)/2))</f>
        <v/>
      </c>
      <c r="N13" s="115" t="str">
        <f>IF(Table6[[#This Row],[Segment ]]="","",(Table6[[#This Row],[Height 2 (m)]]-Table6[[#This Row],[Height 1 (m)]])*9.807)</f>
        <v/>
      </c>
      <c r="O13" s="115" t="str">
        <f>'Pressure Drops in Loops'!U18</f>
        <v/>
      </c>
      <c r="P1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" s="115" t="str">
        <f>IF(Table6[[#This Row],[Segment ]]="","",Table6[[#This Row],[Work (W)]]/1000)</f>
        <v/>
      </c>
    </row>
    <row r="14" spans="1:19" x14ac:dyDescent="0.25">
      <c r="A14" s="116" t="str">
        <f>'Pressure Drops in Loops'!A19</f>
        <v/>
      </c>
      <c r="B14" s="113" t="str">
        <f>IF(Table6[[#This Row],[Segment ]]="","",B13)</f>
        <v/>
      </c>
      <c r="C14" s="113" t="str">
        <f>IF(Table6[[#This Row],[Segment ]]="","",C13)</f>
        <v/>
      </c>
      <c r="D14" s="113" t="str">
        <f>IF(Table6[[#This Row],[Segment ]]="","",D13)</f>
        <v/>
      </c>
      <c r="E14" s="117" t="str">
        <f>IF(Table6[[#This Row],[Segment ]]="","",Table6[[#This Row],[Density (kg/m3)]]*Table6[[#This Row],[Volumetric flow (m3/s)]])</f>
        <v/>
      </c>
      <c r="F14" s="114" t="str">
        <f>IF(Table6[[#This Row],[Segment ]]="","",'Pressure Drops in Loops'!AG19)</f>
        <v/>
      </c>
      <c r="G14" s="114" t="str">
        <f>'Pressure Drops in Loops'!AH19</f>
        <v/>
      </c>
      <c r="H14" s="114"/>
      <c r="I14" s="114"/>
      <c r="J14" s="115" t="str">
        <f>'Pressure Drops in Loops'!E19</f>
        <v/>
      </c>
      <c r="K14" s="115" t="str">
        <f>IF('Pressure Drops in Loops'!E20="",'Pressure Drops in Loops'!E19,'Pressure Drops in Loops'!E20)</f>
        <v/>
      </c>
      <c r="L14" s="115" t="str">
        <f>IF(Table6[[#This Row],[Segment ]]="","",(Table6[[#This Row],[Pressure 2 (kPa)]]-Table6[[#This Row],[Pressure 1 (kPa)]])/Table6[[#This Row],[Density (kg/m3)]])</f>
        <v/>
      </c>
      <c r="M14" s="115" t="str">
        <f>IF(Table6[[#This Row],[Segment ]]="","",((Table6[[#This Row],[Velocity 2 (m/s)]]^2)/2)-((Table6[[#This Row],[Velocity 1 (m/s)]]^2)/2))</f>
        <v/>
      </c>
      <c r="N14" s="115" t="str">
        <f>IF(Table6[[#This Row],[Segment ]]="","",(Table6[[#This Row],[Height 2 (m)]]-Table6[[#This Row],[Height 1 (m)]])*9.807)</f>
        <v/>
      </c>
      <c r="O14" s="115" t="str">
        <f>'Pressure Drops in Loops'!U19</f>
        <v/>
      </c>
      <c r="P1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" s="115" t="str">
        <f>IF(Table6[[#This Row],[Segment ]]="","",Table6[[#This Row],[Work (W)]]/1000)</f>
        <v/>
      </c>
    </row>
    <row r="15" spans="1:19" x14ac:dyDescent="0.25">
      <c r="A15" s="116" t="str">
        <f>'Pressure Drops in Loops'!A20</f>
        <v/>
      </c>
      <c r="B15" s="113" t="str">
        <f>IF(Table6[[#This Row],[Segment ]]="","",B14)</f>
        <v/>
      </c>
      <c r="C15" s="113" t="str">
        <f>IF(Table6[[#This Row],[Segment ]]="","",C14)</f>
        <v/>
      </c>
      <c r="D15" s="113" t="str">
        <f>IF(Table6[[#This Row],[Segment ]]="","",D14)</f>
        <v/>
      </c>
      <c r="E15" s="117" t="str">
        <f>IF(Table6[[#This Row],[Segment ]]="","",Table6[[#This Row],[Density (kg/m3)]]*Table6[[#This Row],[Volumetric flow (m3/s)]])</f>
        <v/>
      </c>
      <c r="F15" s="114" t="str">
        <f>IF(Table6[[#This Row],[Segment ]]="","",'Pressure Drops in Loops'!AG20)</f>
        <v/>
      </c>
      <c r="G15" s="114" t="str">
        <f>'Pressure Drops in Loops'!AH20</f>
        <v/>
      </c>
      <c r="H15" s="114"/>
      <c r="I15" s="114"/>
      <c r="J15" s="115" t="str">
        <f>'Pressure Drops in Loops'!E20</f>
        <v/>
      </c>
      <c r="K15" s="115" t="str">
        <f>IF('Pressure Drops in Loops'!E21="",'Pressure Drops in Loops'!E20,'Pressure Drops in Loops'!E21)</f>
        <v/>
      </c>
      <c r="L15" s="115" t="str">
        <f>IF(Table6[[#This Row],[Segment ]]="","",(Table6[[#This Row],[Pressure 2 (kPa)]]-Table6[[#This Row],[Pressure 1 (kPa)]])/Table6[[#This Row],[Density (kg/m3)]])</f>
        <v/>
      </c>
      <c r="M15" s="115" t="str">
        <f>IF(Table6[[#This Row],[Segment ]]="","",((Table6[[#This Row],[Velocity 2 (m/s)]]^2)/2)-((Table6[[#This Row],[Velocity 1 (m/s)]]^2)/2))</f>
        <v/>
      </c>
      <c r="N15" s="115" t="str">
        <f>IF(Table6[[#This Row],[Segment ]]="","",(Table6[[#This Row],[Height 2 (m)]]-Table6[[#This Row],[Height 1 (m)]])*9.807)</f>
        <v/>
      </c>
      <c r="O15" s="115" t="str">
        <f>'Pressure Drops in Loops'!U20</f>
        <v/>
      </c>
      <c r="P1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" s="115" t="str">
        <f>IF(Table6[[#This Row],[Segment ]]="","",Table6[[#This Row],[Work (W)]]/1000)</f>
        <v/>
      </c>
    </row>
    <row r="16" spans="1:19" x14ac:dyDescent="0.25">
      <c r="A16" s="116" t="str">
        <f>'Pressure Drops in Loops'!A21</f>
        <v/>
      </c>
      <c r="B16" s="113" t="str">
        <f>IF(Table6[[#This Row],[Segment ]]="","",B15)</f>
        <v/>
      </c>
      <c r="C16" s="113" t="str">
        <f>IF(Table6[[#This Row],[Segment ]]="","",C15)</f>
        <v/>
      </c>
      <c r="D16" s="113" t="str">
        <f>IF(Table6[[#This Row],[Segment ]]="","",D15)</f>
        <v/>
      </c>
      <c r="E16" s="117" t="str">
        <f>IF(Table6[[#This Row],[Segment ]]="","",Table6[[#This Row],[Density (kg/m3)]]*Table6[[#This Row],[Volumetric flow (m3/s)]])</f>
        <v/>
      </c>
      <c r="F16" s="114" t="str">
        <f>IF(Table6[[#This Row],[Segment ]]="","",'Pressure Drops in Loops'!AG21)</f>
        <v/>
      </c>
      <c r="G16" s="114" t="str">
        <f>'Pressure Drops in Loops'!AH21</f>
        <v/>
      </c>
      <c r="H16" s="114"/>
      <c r="I16" s="114"/>
      <c r="J16" s="115" t="str">
        <f>'Pressure Drops in Loops'!E21</f>
        <v/>
      </c>
      <c r="K16" s="115" t="str">
        <f>IF('Pressure Drops in Loops'!E22="",'Pressure Drops in Loops'!E21,'Pressure Drops in Loops'!E22)</f>
        <v/>
      </c>
      <c r="L16" s="115" t="str">
        <f>IF(Table6[[#This Row],[Segment ]]="","",(Table6[[#This Row],[Pressure 2 (kPa)]]-Table6[[#This Row],[Pressure 1 (kPa)]])/Table6[[#This Row],[Density (kg/m3)]])</f>
        <v/>
      </c>
      <c r="M16" s="115" t="str">
        <f>IF(Table6[[#This Row],[Segment ]]="","",((Table6[[#This Row],[Velocity 2 (m/s)]]^2)/2)-((Table6[[#This Row],[Velocity 1 (m/s)]]^2)/2))</f>
        <v/>
      </c>
      <c r="N16" s="115" t="str">
        <f>IF(Table6[[#This Row],[Segment ]]="","",(Table6[[#This Row],[Height 2 (m)]]-Table6[[#This Row],[Height 1 (m)]])*9.807)</f>
        <v/>
      </c>
      <c r="O16" s="115" t="str">
        <f>'Pressure Drops in Loops'!U21</f>
        <v/>
      </c>
      <c r="P1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" s="115" t="str">
        <f>IF(Table6[[#This Row],[Segment ]]="","",Table6[[#This Row],[Work (W)]]/1000)</f>
        <v/>
      </c>
    </row>
    <row r="17" spans="1:17" x14ac:dyDescent="0.25">
      <c r="A17" s="116" t="str">
        <f>'Pressure Drops in Loops'!A22</f>
        <v/>
      </c>
      <c r="B17" s="113" t="str">
        <f>IF(Table6[[#This Row],[Segment ]]="","",B16)</f>
        <v/>
      </c>
      <c r="C17" s="113" t="str">
        <f>IF(Table6[[#This Row],[Segment ]]="","",C16)</f>
        <v/>
      </c>
      <c r="D17" s="113" t="str">
        <f>IF(Table6[[#This Row],[Segment ]]="","",D16)</f>
        <v/>
      </c>
      <c r="E17" s="117" t="str">
        <f>IF(Table6[[#This Row],[Segment ]]="","",Table6[[#This Row],[Density (kg/m3)]]*Table6[[#This Row],[Volumetric flow (m3/s)]])</f>
        <v/>
      </c>
      <c r="F17" s="114" t="str">
        <f>IF(Table6[[#This Row],[Segment ]]="","",'Pressure Drops in Loops'!AG22)</f>
        <v/>
      </c>
      <c r="G17" s="114" t="str">
        <f>'Pressure Drops in Loops'!AH22</f>
        <v/>
      </c>
      <c r="H17" s="114"/>
      <c r="I17" s="114"/>
      <c r="J17" s="115" t="str">
        <f>'Pressure Drops in Loops'!E22</f>
        <v/>
      </c>
      <c r="K17" s="115" t="str">
        <f>IF('Pressure Drops in Loops'!E23="",'Pressure Drops in Loops'!E22,'Pressure Drops in Loops'!E23)</f>
        <v/>
      </c>
      <c r="L17" s="115" t="str">
        <f>IF(Table6[[#This Row],[Segment ]]="","",(Table6[[#This Row],[Pressure 2 (kPa)]]-Table6[[#This Row],[Pressure 1 (kPa)]])/Table6[[#This Row],[Density (kg/m3)]])</f>
        <v/>
      </c>
      <c r="M17" s="115" t="str">
        <f>IF(Table6[[#This Row],[Segment ]]="","",((Table6[[#This Row],[Velocity 2 (m/s)]]^2)/2)-((Table6[[#This Row],[Velocity 1 (m/s)]]^2)/2))</f>
        <v/>
      </c>
      <c r="N17" s="115" t="str">
        <f>IF(Table6[[#This Row],[Segment ]]="","",(Table6[[#This Row],[Height 2 (m)]]-Table6[[#This Row],[Height 1 (m)]])*9.807)</f>
        <v/>
      </c>
      <c r="O17" s="115" t="str">
        <f>'Pressure Drops in Loops'!U22</f>
        <v/>
      </c>
      <c r="P1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" s="115" t="str">
        <f>IF(Table6[[#This Row],[Segment ]]="","",Table6[[#This Row],[Work (W)]]/1000)</f>
        <v/>
      </c>
    </row>
    <row r="18" spans="1:17" x14ac:dyDescent="0.25">
      <c r="A18" s="116" t="str">
        <f>'Pressure Drops in Loops'!A23</f>
        <v/>
      </c>
      <c r="B18" s="113" t="str">
        <f>IF(Table6[[#This Row],[Segment ]]="","",B17)</f>
        <v/>
      </c>
      <c r="C18" s="113" t="str">
        <f>IF(Table6[[#This Row],[Segment ]]="","",C17)</f>
        <v/>
      </c>
      <c r="D18" s="113" t="str">
        <f>IF(Table6[[#This Row],[Segment ]]="","",D17)</f>
        <v/>
      </c>
      <c r="E18" s="117" t="str">
        <f>IF(Table6[[#This Row],[Segment ]]="","",Table6[[#This Row],[Density (kg/m3)]]*Table6[[#This Row],[Volumetric flow (m3/s)]])</f>
        <v/>
      </c>
      <c r="F18" s="114" t="str">
        <f>IF(Table6[[#This Row],[Segment ]]="","",'Pressure Drops in Loops'!AG23)</f>
        <v/>
      </c>
      <c r="G18" s="114" t="str">
        <f>'Pressure Drops in Loops'!AH23</f>
        <v/>
      </c>
      <c r="H18" s="114"/>
      <c r="I18" s="114"/>
      <c r="J18" s="115" t="str">
        <f>'Pressure Drops in Loops'!E23</f>
        <v/>
      </c>
      <c r="K18" s="115" t="str">
        <f>IF('Pressure Drops in Loops'!E24="",'Pressure Drops in Loops'!E23,'Pressure Drops in Loops'!E24)</f>
        <v/>
      </c>
      <c r="L18" s="115" t="str">
        <f>IF(Table6[[#This Row],[Segment ]]="","",(Table6[[#This Row],[Pressure 2 (kPa)]]-Table6[[#This Row],[Pressure 1 (kPa)]])/Table6[[#This Row],[Density (kg/m3)]])</f>
        <v/>
      </c>
      <c r="M18" s="115" t="str">
        <f>IF(Table6[[#This Row],[Segment ]]="","",((Table6[[#This Row],[Velocity 2 (m/s)]]^2)/2)-((Table6[[#This Row],[Velocity 1 (m/s)]]^2)/2))</f>
        <v/>
      </c>
      <c r="N18" s="115" t="str">
        <f>IF(Table6[[#This Row],[Segment ]]="","",(Table6[[#This Row],[Height 2 (m)]]-Table6[[#This Row],[Height 1 (m)]])*9.807)</f>
        <v/>
      </c>
      <c r="O18" s="115" t="str">
        <f>'Pressure Drops in Loops'!U23</f>
        <v/>
      </c>
      <c r="P1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" s="115" t="str">
        <f>IF(Table6[[#This Row],[Segment ]]="","",Table6[[#This Row],[Work (W)]]/1000)</f>
        <v/>
      </c>
    </row>
    <row r="19" spans="1:17" x14ac:dyDescent="0.25">
      <c r="A19" s="116" t="str">
        <f>'Pressure Drops in Loops'!A24</f>
        <v/>
      </c>
      <c r="B19" s="113" t="str">
        <f>IF(Table6[[#This Row],[Segment ]]="","",B18)</f>
        <v/>
      </c>
      <c r="C19" s="113" t="str">
        <f>IF(Table6[[#This Row],[Segment ]]="","",C18)</f>
        <v/>
      </c>
      <c r="D19" s="113" t="str">
        <f>IF(Table6[[#This Row],[Segment ]]="","",D18)</f>
        <v/>
      </c>
      <c r="E19" s="117" t="str">
        <f>IF(Table6[[#This Row],[Segment ]]="","",Table6[[#This Row],[Density (kg/m3)]]*Table6[[#This Row],[Volumetric flow (m3/s)]])</f>
        <v/>
      </c>
      <c r="F19" s="114" t="str">
        <f>IF(Table6[[#This Row],[Segment ]]="","",'Pressure Drops in Loops'!AG24)</f>
        <v/>
      </c>
      <c r="G19" s="114" t="str">
        <f>'Pressure Drops in Loops'!AH24</f>
        <v/>
      </c>
      <c r="H19" s="114"/>
      <c r="I19" s="114"/>
      <c r="J19" s="115" t="str">
        <f>'Pressure Drops in Loops'!E24</f>
        <v/>
      </c>
      <c r="K19" s="115" t="str">
        <f>IF('Pressure Drops in Loops'!E25="",'Pressure Drops in Loops'!E24,'Pressure Drops in Loops'!E25)</f>
        <v/>
      </c>
      <c r="L19" s="115" t="str">
        <f>IF(Table6[[#This Row],[Segment ]]="","",(Table6[[#This Row],[Pressure 2 (kPa)]]-Table6[[#This Row],[Pressure 1 (kPa)]])/Table6[[#This Row],[Density (kg/m3)]])</f>
        <v/>
      </c>
      <c r="M19" s="115" t="str">
        <f>IF(Table6[[#This Row],[Segment ]]="","",((Table6[[#This Row],[Velocity 2 (m/s)]]^2)/2)-((Table6[[#This Row],[Velocity 1 (m/s)]]^2)/2))</f>
        <v/>
      </c>
      <c r="N19" s="115" t="str">
        <f>IF(Table6[[#This Row],[Segment ]]="","",(Table6[[#This Row],[Height 2 (m)]]-Table6[[#This Row],[Height 1 (m)]])*9.807)</f>
        <v/>
      </c>
      <c r="O19" s="115" t="str">
        <f>'Pressure Drops in Loops'!U24</f>
        <v/>
      </c>
      <c r="P1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" s="115" t="str">
        <f>IF(Table6[[#This Row],[Segment ]]="","",Table6[[#This Row],[Work (W)]]/1000)</f>
        <v/>
      </c>
    </row>
    <row r="20" spans="1:17" x14ac:dyDescent="0.25">
      <c r="A20" s="116" t="str">
        <f>'Pressure Drops in Loops'!A25</f>
        <v/>
      </c>
      <c r="B20" s="113" t="str">
        <f>IF(Table6[[#This Row],[Segment ]]="","",B19)</f>
        <v/>
      </c>
      <c r="C20" s="113" t="str">
        <f>IF(Table6[[#This Row],[Segment ]]="","",C19)</f>
        <v/>
      </c>
      <c r="D20" s="113" t="str">
        <f>IF(Table6[[#This Row],[Segment ]]="","",D19)</f>
        <v/>
      </c>
      <c r="E20" s="117" t="str">
        <f>IF(Table6[[#This Row],[Segment ]]="","",Table6[[#This Row],[Density (kg/m3)]]*Table6[[#This Row],[Volumetric flow (m3/s)]])</f>
        <v/>
      </c>
      <c r="F20" s="114" t="str">
        <f>IF(Table6[[#This Row],[Segment ]]="","",'Pressure Drops in Loops'!AG25)</f>
        <v/>
      </c>
      <c r="G20" s="114" t="str">
        <f>'Pressure Drops in Loops'!AH25</f>
        <v/>
      </c>
      <c r="H20" s="114"/>
      <c r="I20" s="114"/>
      <c r="J20" s="115" t="str">
        <f>'Pressure Drops in Loops'!E25</f>
        <v/>
      </c>
      <c r="K20" s="115" t="str">
        <f>IF('Pressure Drops in Loops'!E26="",'Pressure Drops in Loops'!E25,'Pressure Drops in Loops'!E26)</f>
        <v/>
      </c>
      <c r="L20" s="115" t="str">
        <f>IF(Table6[[#This Row],[Segment ]]="","",(Table6[[#This Row],[Pressure 2 (kPa)]]-Table6[[#This Row],[Pressure 1 (kPa)]])/Table6[[#This Row],[Density (kg/m3)]])</f>
        <v/>
      </c>
      <c r="M20" s="115" t="str">
        <f>IF(Table6[[#This Row],[Segment ]]="","",((Table6[[#This Row],[Velocity 2 (m/s)]]^2)/2)-((Table6[[#This Row],[Velocity 1 (m/s)]]^2)/2))</f>
        <v/>
      </c>
      <c r="N20" s="115" t="str">
        <f>IF(Table6[[#This Row],[Segment ]]="","",(Table6[[#This Row],[Height 2 (m)]]-Table6[[#This Row],[Height 1 (m)]])*9.807)</f>
        <v/>
      </c>
      <c r="O20" s="115" t="str">
        <f>'Pressure Drops in Loops'!U25</f>
        <v/>
      </c>
      <c r="P2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0" s="115" t="str">
        <f>IF(Table6[[#This Row],[Segment ]]="","",Table6[[#This Row],[Work (W)]]/1000)</f>
        <v/>
      </c>
    </row>
    <row r="21" spans="1:17" x14ac:dyDescent="0.25">
      <c r="A21" s="116" t="str">
        <f>'Pressure Drops in Loops'!A26</f>
        <v/>
      </c>
      <c r="B21" s="113" t="str">
        <f>IF(Table6[[#This Row],[Segment ]]="","",B20)</f>
        <v/>
      </c>
      <c r="C21" s="113" t="str">
        <f>IF(Table6[[#This Row],[Segment ]]="","",C20)</f>
        <v/>
      </c>
      <c r="D21" s="113" t="str">
        <f>IF(Table6[[#This Row],[Segment ]]="","",D20)</f>
        <v/>
      </c>
      <c r="E21" s="117" t="str">
        <f>IF(Table6[[#This Row],[Segment ]]="","",Table6[[#This Row],[Density (kg/m3)]]*Table6[[#This Row],[Volumetric flow (m3/s)]])</f>
        <v/>
      </c>
      <c r="F21" s="114" t="str">
        <f>IF(Table6[[#This Row],[Segment ]]="","",'Pressure Drops in Loops'!AG26)</f>
        <v/>
      </c>
      <c r="G21" s="114" t="str">
        <f>'Pressure Drops in Loops'!AH26</f>
        <v/>
      </c>
      <c r="H21" s="114"/>
      <c r="I21" s="114"/>
      <c r="J21" s="115" t="str">
        <f>'Pressure Drops in Loops'!E26</f>
        <v/>
      </c>
      <c r="K21" s="115" t="str">
        <f>IF('Pressure Drops in Loops'!E27="",'Pressure Drops in Loops'!E26,'Pressure Drops in Loops'!E27)</f>
        <v/>
      </c>
      <c r="L21" s="115" t="str">
        <f>IF(Table6[[#This Row],[Segment ]]="","",(Table6[[#This Row],[Pressure 2 (kPa)]]-Table6[[#This Row],[Pressure 1 (kPa)]])/Table6[[#This Row],[Density (kg/m3)]])</f>
        <v/>
      </c>
      <c r="M21" s="115" t="str">
        <f>IF(Table6[[#This Row],[Segment ]]="","",((Table6[[#This Row],[Velocity 2 (m/s)]]^2)/2)-((Table6[[#This Row],[Velocity 1 (m/s)]]^2)/2))</f>
        <v/>
      </c>
      <c r="N21" s="115" t="str">
        <f>IF(Table6[[#This Row],[Segment ]]="","",(Table6[[#This Row],[Height 2 (m)]]-Table6[[#This Row],[Height 1 (m)]])*9.807)</f>
        <v/>
      </c>
      <c r="O21" s="115" t="str">
        <f>'Pressure Drops in Loops'!U26</f>
        <v/>
      </c>
      <c r="P2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1" s="115" t="str">
        <f>IF(Table6[[#This Row],[Segment ]]="","",Table6[[#This Row],[Work (W)]]/1000)</f>
        <v/>
      </c>
    </row>
    <row r="22" spans="1:17" x14ac:dyDescent="0.25">
      <c r="A22" s="116" t="str">
        <f>'Pressure Drops in Loops'!A27</f>
        <v/>
      </c>
      <c r="B22" s="113" t="str">
        <f>IF(Table6[[#This Row],[Segment ]]="","",B21)</f>
        <v/>
      </c>
      <c r="C22" s="113" t="str">
        <f>IF(Table6[[#This Row],[Segment ]]="","",C21)</f>
        <v/>
      </c>
      <c r="D22" s="113" t="str">
        <f>IF(Table6[[#This Row],[Segment ]]="","",D21)</f>
        <v/>
      </c>
      <c r="E22" s="117" t="str">
        <f>IF(Table6[[#This Row],[Segment ]]="","",Table6[[#This Row],[Density (kg/m3)]]*Table6[[#This Row],[Volumetric flow (m3/s)]])</f>
        <v/>
      </c>
      <c r="F22" s="114" t="str">
        <f>IF(Table6[[#This Row],[Segment ]]="","",'Pressure Drops in Loops'!AG27)</f>
        <v/>
      </c>
      <c r="G22" s="114" t="str">
        <f>'Pressure Drops in Loops'!AH27</f>
        <v/>
      </c>
      <c r="H22" s="114"/>
      <c r="I22" s="114"/>
      <c r="J22" s="115" t="str">
        <f>'Pressure Drops in Loops'!E27</f>
        <v/>
      </c>
      <c r="K22" s="115" t="str">
        <f>IF('Pressure Drops in Loops'!E28="",'Pressure Drops in Loops'!E27,'Pressure Drops in Loops'!E28)</f>
        <v/>
      </c>
      <c r="L22" s="115" t="str">
        <f>IF(Table6[[#This Row],[Segment ]]="","",(Table6[[#This Row],[Pressure 2 (kPa)]]-Table6[[#This Row],[Pressure 1 (kPa)]])/Table6[[#This Row],[Density (kg/m3)]])</f>
        <v/>
      </c>
      <c r="M22" s="115" t="str">
        <f>IF(Table6[[#This Row],[Segment ]]="","",((Table6[[#This Row],[Velocity 2 (m/s)]]^2)/2)-((Table6[[#This Row],[Velocity 1 (m/s)]]^2)/2))</f>
        <v/>
      </c>
      <c r="N22" s="115" t="str">
        <f>IF(Table6[[#This Row],[Segment ]]="","",(Table6[[#This Row],[Height 2 (m)]]-Table6[[#This Row],[Height 1 (m)]])*9.807)</f>
        <v/>
      </c>
      <c r="O22" s="115" t="str">
        <f>'Pressure Drops in Loops'!U27</f>
        <v/>
      </c>
      <c r="P2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2" s="115" t="str">
        <f>IF(Table6[[#This Row],[Segment ]]="","",Table6[[#This Row],[Work (W)]]/1000)</f>
        <v/>
      </c>
    </row>
    <row r="23" spans="1:17" x14ac:dyDescent="0.25">
      <c r="A23" s="116" t="str">
        <f>'Pressure Drops in Loops'!A28</f>
        <v/>
      </c>
      <c r="B23" s="113" t="str">
        <f>IF(Table6[[#This Row],[Segment ]]="","",B22)</f>
        <v/>
      </c>
      <c r="C23" s="113" t="str">
        <f>IF(Table6[[#This Row],[Segment ]]="","",C22)</f>
        <v/>
      </c>
      <c r="D23" s="113" t="str">
        <f>IF(Table6[[#This Row],[Segment ]]="","",D22)</f>
        <v/>
      </c>
      <c r="E23" s="117" t="str">
        <f>IF(Table6[[#This Row],[Segment ]]="","",Table6[[#This Row],[Density (kg/m3)]]*Table6[[#This Row],[Volumetric flow (m3/s)]])</f>
        <v/>
      </c>
      <c r="F23" s="114" t="str">
        <f>IF(Table6[[#This Row],[Segment ]]="","",'Pressure Drops in Loops'!AG28)</f>
        <v/>
      </c>
      <c r="G23" s="114" t="str">
        <f>'Pressure Drops in Loops'!AH28</f>
        <v/>
      </c>
      <c r="H23" s="114"/>
      <c r="I23" s="114"/>
      <c r="J23" s="115" t="str">
        <f>'Pressure Drops in Loops'!E28</f>
        <v/>
      </c>
      <c r="K23" s="115" t="str">
        <f>IF('Pressure Drops in Loops'!E29="",'Pressure Drops in Loops'!E28,'Pressure Drops in Loops'!E29)</f>
        <v/>
      </c>
      <c r="L23" s="115" t="str">
        <f>IF(Table6[[#This Row],[Segment ]]="","",(Table6[[#This Row],[Pressure 2 (kPa)]]-Table6[[#This Row],[Pressure 1 (kPa)]])/Table6[[#This Row],[Density (kg/m3)]])</f>
        <v/>
      </c>
      <c r="M23" s="115" t="str">
        <f>IF(Table6[[#This Row],[Segment ]]="","",((Table6[[#This Row],[Velocity 2 (m/s)]]^2)/2)-((Table6[[#This Row],[Velocity 1 (m/s)]]^2)/2))</f>
        <v/>
      </c>
      <c r="N23" s="115" t="str">
        <f>IF(Table6[[#This Row],[Segment ]]="","",(Table6[[#This Row],[Height 2 (m)]]-Table6[[#This Row],[Height 1 (m)]])*9.807)</f>
        <v/>
      </c>
      <c r="O23" s="115" t="str">
        <f>'Pressure Drops in Loops'!U28</f>
        <v/>
      </c>
      <c r="P2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3" s="115" t="str">
        <f>IF(Table6[[#This Row],[Segment ]]="","",Table6[[#This Row],[Work (W)]]/1000)</f>
        <v/>
      </c>
    </row>
    <row r="24" spans="1:17" x14ac:dyDescent="0.25">
      <c r="A24" s="116" t="str">
        <f>'Pressure Drops in Loops'!A29</f>
        <v/>
      </c>
      <c r="B24" s="113" t="str">
        <f>IF(Table6[[#This Row],[Segment ]]="","",B23)</f>
        <v/>
      </c>
      <c r="C24" s="113" t="str">
        <f>IF(Table6[[#This Row],[Segment ]]="","",C23)</f>
        <v/>
      </c>
      <c r="D24" s="113" t="str">
        <f>IF(Table6[[#This Row],[Segment ]]="","",D23)</f>
        <v/>
      </c>
      <c r="E24" s="117" t="str">
        <f>IF(Table6[[#This Row],[Segment ]]="","",Table6[[#This Row],[Density (kg/m3)]]*Table6[[#This Row],[Volumetric flow (m3/s)]])</f>
        <v/>
      </c>
      <c r="F24" s="114" t="str">
        <f>IF(Table6[[#This Row],[Segment ]]="","",'Pressure Drops in Loops'!AG29)</f>
        <v/>
      </c>
      <c r="G24" s="114" t="str">
        <f>'Pressure Drops in Loops'!AH29</f>
        <v/>
      </c>
      <c r="H24" s="114"/>
      <c r="I24" s="114"/>
      <c r="J24" s="115" t="str">
        <f>'Pressure Drops in Loops'!E29</f>
        <v/>
      </c>
      <c r="K24" s="115" t="str">
        <f>IF('Pressure Drops in Loops'!E30="",'Pressure Drops in Loops'!E29,'Pressure Drops in Loops'!E30)</f>
        <v/>
      </c>
      <c r="L24" s="115" t="str">
        <f>IF(Table6[[#This Row],[Segment ]]="","",(Table6[[#This Row],[Pressure 2 (kPa)]]-Table6[[#This Row],[Pressure 1 (kPa)]])/Table6[[#This Row],[Density (kg/m3)]])</f>
        <v/>
      </c>
      <c r="M24" s="115" t="str">
        <f>IF(Table6[[#This Row],[Segment ]]="","",((Table6[[#This Row],[Velocity 2 (m/s)]]^2)/2)-((Table6[[#This Row],[Velocity 1 (m/s)]]^2)/2))</f>
        <v/>
      </c>
      <c r="N24" s="115" t="str">
        <f>IF(Table6[[#This Row],[Segment ]]="","",(Table6[[#This Row],[Height 2 (m)]]-Table6[[#This Row],[Height 1 (m)]])*9.807)</f>
        <v/>
      </c>
      <c r="O24" s="115" t="str">
        <f>'Pressure Drops in Loops'!U29</f>
        <v/>
      </c>
      <c r="P2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4" s="115" t="str">
        <f>IF(Table6[[#This Row],[Segment ]]="","",Table6[[#This Row],[Work (W)]]/1000)</f>
        <v/>
      </c>
    </row>
    <row r="25" spans="1:17" x14ac:dyDescent="0.25">
      <c r="A25" s="116" t="str">
        <f>'Pressure Drops in Loops'!A30</f>
        <v/>
      </c>
      <c r="B25" s="113" t="str">
        <f>IF(Table6[[#This Row],[Segment ]]="","",B24)</f>
        <v/>
      </c>
      <c r="C25" s="113" t="str">
        <f>IF(Table6[[#This Row],[Segment ]]="","",C24)</f>
        <v/>
      </c>
      <c r="D25" s="113" t="str">
        <f>IF(Table6[[#This Row],[Segment ]]="","",D24)</f>
        <v/>
      </c>
      <c r="E25" s="117" t="str">
        <f>IF(Table6[[#This Row],[Segment ]]="","",Table6[[#This Row],[Density (kg/m3)]]*Table6[[#This Row],[Volumetric flow (m3/s)]])</f>
        <v/>
      </c>
      <c r="F25" s="114" t="str">
        <f>IF(Table6[[#This Row],[Segment ]]="","",'Pressure Drops in Loops'!AG30)</f>
        <v/>
      </c>
      <c r="G25" s="114" t="str">
        <f>'Pressure Drops in Loops'!AH30</f>
        <v/>
      </c>
      <c r="H25" s="114"/>
      <c r="I25" s="114"/>
      <c r="J25" s="115" t="str">
        <f>'Pressure Drops in Loops'!E30</f>
        <v/>
      </c>
      <c r="K25" s="115" t="str">
        <f>IF('Pressure Drops in Loops'!E31="",'Pressure Drops in Loops'!E30,'Pressure Drops in Loops'!E31)</f>
        <v/>
      </c>
      <c r="L25" s="115" t="str">
        <f>IF(Table6[[#This Row],[Segment ]]="","",(Table6[[#This Row],[Pressure 2 (kPa)]]-Table6[[#This Row],[Pressure 1 (kPa)]])/Table6[[#This Row],[Density (kg/m3)]])</f>
        <v/>
      </c>
      <c r="M25" s="115" t="str">
        <f>IF(Table6[[#This Row],[Segment ]]="","",((Table6[[#This Row],[Velocity 2 (m/s)]]^2)/2)-((Table6[[#This Row],[Velocity 1 (m/s)]]^2)/2))</f>
        <v/>
      </c>
      <c r="N25" s="115" t="str">
        <f>IF(Table6[[#This Row],[Segment ]]="","",(Table6[[#This Row],[Height 2 (m)]]-Table6[[#This Row],[Height 1 (m)]])*9.807)</f>
        <v/>
      </c>
      <c r="O25" s="115" t="str">
        <f>'Pressure Drops in Loops'!U30</f>
        <v/>
      </c>
      <c r="P2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5" s="115" t="str">
        <f>IF(Table6[[#This Row],[Segment ]]="","",Table6[[#This Row],[Work (W)]]/1000)</f>
        <v/>
      </c>
    </row>
    <row r="26" spans="1:17" x14ac:dyDescent="0.25">
      <c r="A26" s="116" t="str">
        <f>'Pressure Drops in Loops'!A31</f>
        <v/>
      </c>
      <c r="B26" s="113" t="str">
        <f>IF(Table6[[#This Row],[Segment ]]="","",B25)</f>
        <v/>
      </c>
      <c r="C26" s="113" t="str">
        <f>IF(Table6[[#This Row],[Segment ]]="","",C25)</f>
        <v/>
      </c>
      <c r="D26" s="113" t="str">
        <f>IF(Table6[[#This Row],[Segment ]]="","",D25)</f>
        <v/>
      </c>
      <c r="E26" s="117" t="str">
        <f>IF(Table6[[#This Row],[Segment ]]="","",Table6[[#This Row],[Density (kg/m3)]]*Table6[[#This Row],[Volumetric flow (m3/s)]])</f>
        <v/>
      </c>
      <c r="F26" s="114" t="str">
        <f>IF(Table6[[#This Row],[Segment ]]="","",'Pressure Drops in Loops'!AG31)</f>
        <v/>
      </c>
      <c r="G26" s="114" t="str">
        <f>'Pressure Drops in Loops'!AH31</f>
        <v/>
      </c>
      <c r="H26" s="114"/>
      <c r="I26" s="114"/>
      <c r="J26" s="115" t="str">
        <f>'Pressure Drops in Loops'!E31</f>
        <v/>
      </c>
      <c r="K26" s="115" t="str">
        <f>IF('Pressure Drops in Loops'!E32="",'Pressure Drops in Loops'!E31,'Pressure Drops in Loops'!E32)</f>
        <v/>
      </c>
      <c r="L26" s="115" t="str">
        <f>IF(Table6[[#This Row],[Segment ]]="","",(Table6[[#This Row],[Pressure 2 (kPa)]]-Table6[[#This Row],[Pressure 1 (kPa)]])/Table6[[#This Row],[Density (kg/m3)]])</f>
        <v/>
      </c>
      <c r="M26" s="115" t="str">
        <f>IF(Table6[[#This Row],[Segment ]]="","",((Table6[[#This Row],[Velocity 2 (m/s)]]^2)/2)-((Table6[[#This Row],[Velocity 1 (m/s)]]^2)/2))</f>
        <v/>
      </c>
      <c r="N26" s="115" t="str">
        <f>IF(Table6[[#This Row],[Segment ]]="","",(Table6[[#This Row],[Height 2 (m)]]-Table6[[#This Row],[Height 1 (m)]])*9.807)</f>
        <v/>
      </c>
      <c r="O26" s="115" t="str">
        <f>'Pressure Drops in Loops'!U31</f>
        <v/>
      </c>
      <c r="P2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6" s="115" t="str">
        <f>IF(Table6[[#This Row],[Segment ]]="","",Table6[[#This Row],[Work (W)]]/1000)</f>
        <v/>
      </c>
    </row>
    <row r="27" spans="1:17" x14ac:dyDescent="0.25">
      <c r="A27" s="116" t="str">
        <f>'Pressure Drops in Loops'!A32</f>
        <v/>
      </c>
      <c r="B27" s="113" t="str">
        <f>IF(Table6[[#This Row],[Segment ]]="","",B26)</f>
        <v/>
      </c>
      <c r="C27" s="113" t="str">
        <f>IF(Table6[[#This Row],[Segment ]]="","",C26)</f>
        <v/>
      </c>
      <c r="D27" s="113" t="str">
        <f>IF(Table6[[#This Row],[Segment ]]="","",D26)</f>
        <v/>
      </c>
      <c r="E27" s="117" t="str">
        <f>IF(Table6[[#This Row],[Segment ]]="","",Table6[[#This Row],[Density (kg/m3)]]*Table6[[#This Row],[Volumetric flow (m3/s)]])</f>
        <v/>
      </c>
      <c r="F27" s="114" t="str">
        <f>IF(Table6[[#This Row],[Segment ]]="","",'Pressure Drops in Loops'!AG32)</f>
        <v/>
      </c>
      <c r="G27" s="114" t="str">
        <f>'Pressure Drops in Loops'!AH32</f>
        <v/>
      </c>
      <c r="H27" s="114"/>
      <c r="I27" s="114"/>
      <c r="J27" s="115" t="str">
        <f>'Pressure Drops in Loops'!E32</f>
        <v/>
      </c>
      <c r="K27" s="115" t="str">
        <f>IF('Pressure Drops in Loops'!E33="",'Pressure Drops in Loops'!E32,'Pressure Drops in Loops'!E33)</f>
        <v/>
      </c>
      <c r="L27" s="115" t="str">
        <f>IF(Table6[[#This Row],[Segment ]]="","",(Table6[[#This Row],[Pressure 2 (kPa)]]-Table6[[#This Row],[Pressure 1 (kPa)]])/Table6[[#This Row],[Density (kg/m3)]])</f>
        <v/>
      </c>
      <c r="M27" s="115" t="str">
        <f>IF(Table6[[#This Row],[Segment ]]="","",((Table6[[#This Row],[Velocity 2 (m/s)]]^2)/2)-((Table6[[#This Row],[Velocity 1 (m/s)]]^2)/2))</f>
        <v/>
      </c>
      <c r="N27" s="115" t="str">
        <f>IF(Table6[[#This Row],[Segment ]]="","",(Table6[[#This Row],[Height 2 (m)]]-Table6[[#This Row],[Height 1 (m)]])*9.807)</f>
        <v/>
      </c>
      <c r="O27" s="115" t="str">
        <f>'Pressure Drops in Loops'!U32</f>
        <v/>
      </c>
      <c r="P2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7" s="115" t="str">
        <f>IF(Table6[[#This Row],[Segment ]]="","",Table6[[#This Row],[Work (W)]]/1000)</f>
        <v/>
      </c>
    </row>
    <row r="28" spans="1:17" x14ac:dyDescent="0.25">
      <c r="A28" s="116" t="str">
        <f>'Pressure Drops in Loops'!A33</f>
        <v/>
      </c>
      <c r="B28" s="113" t="str">
        <f>IF(Table6[[#This Row],[Segment ]]="","",B27)</f>
        <v/>
      </c>
      <c r="C28" s="113" t="str">
        <f>IF(Table6[[#This Row],[Segment ]]="","",C27)</f>
        <v/>
      </c>
      <c r="D28" s="113" t="str">
        <f>IF(Table6[[#This Row],[Segment ]]="","",D27)</f>
        <v/>
      </c>
      <c r="E28" s="117" t="str">
        <f>IF(Table6[[#This Row],[Segment ]]="","",Table6[[#This Row],[Density (kg/m3)]]*Table6[[#This Row],[Volumetric flow (m3/s)]])</f>
        <v/>
      </c>
      <c r="F28" s="114" t="str">
        <f>IF(Table6[[#This Row],[Segment ]]="","",'Pressure Drops in Loops'!AG33)</f>
        <v/>
      </c>
      <c r="G28" s="114" t="str">
        <f>'Pressure Drops in Loops'!AH33</f>
        <v/>
      </c>
      <c r="H28" s="114"/>
      <c r="I28" s="114"/>
      <c r="J28" s="115" t="str">
        <f>'Pressure Drops in Loops'!E33</f>
        <v/>
      </c>
      <c r="K28" s="115" t="str">
        <f>IF('Pressure Drops in Loops'!E34="",'Pressure Drops in Loops'!E33,'Pressure Drops in Loops'!E34)</f>
        <v/>
      </c>
      <c r="L28" s="115" t="str">
        <f>IF(Table6[[#This Row],[Segment ]]="","",(Table6[[#This Row],[Pressure 2 (kPa)]]-Table6[[#This Row],[Pressure 1 (kPa)]])/Table6[[#This Row],[Density (kg/m3)]])</f>
        <v/>
      </c>
      <c r="M28" s="115" t="str">
        <f>IF(Table6[[#This Row],[Segment ]]="","",((Table6[[#This Row],[Velocity 2 (m/s)]]^2)/2)-((Table6[[#This Row],[Velocity 1 (m/s)]]^2)/2))</f>
        <v/>
      </c>
      <c r="N28" s="115" t="str">
        <f>IF(Table6[[#This Row],[Segment ]]="","",(Table6[[#This Row],[Height 2 (m)]]-Table6[[#This Row],[Height 1 (m)]])*9.807)</f>
        <v/>
      </c>
      <c r="O28" s="115" t="str">
        <f>'Pressure Drops in Loops'!U33</f>
        <v/>
      </c>
      <c r="P2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8" s="115" t="str">
        <f>IF(Table6[[#This Row],[Segment ]]="","",Table6[[#This Row],[Work (W)]]/1000)</f>
        <v/>
      </c>
    </row>
    <row r="29" spans="1:17" x14ac:dyDescent="0.25">
      <c r="A29" s="116" t="str">
        <f>'Pressure Drops in Loops'!A34</f>
        <v/>
      </c>
      <c r="B29" s="113" t="str">
        <f>IF(Table6[[#This Row],[Segment ]]="","",B28)</f>
        <v/>
      </c>
      <c r="C29" s="113" t="str">
        <f>IF(Table6[[#This Row],[Segment ]]="","",C28)</f>
        <v/>
      </c>
      <c r="D29" s="113" t="str">
        <f>IF(Table6[[#This Row],[Segment ]]="","",D28)</f>
        <v/>
      </c>
      <c r="E29" s="117" t="str">
        <f>IF(Table6[[#This Row],[Segment ]]="","",Table6[[#This Row],[Density (kg/m3)]]*Table6[[#This Row],[Volumetric flow (m3/s)]])</f>
        <v/>
      </c>
      <c r="F29" s="114" t="str">
        <f>IF(Table6[[#This Row],[Segment ]]="","",'Pressure Drops in Loops'!AG34)</f>
        <v/>
      </c>
      <c r="G29" s="114" t="str">
        <f>'Pressure Drops in Loops'!AH34</f>
        <v/>
      </c>
      <c r="H29" s="114"/>
      <c r="I29" s="114"/>
      <c r="J29" s="115" t="str">
        <f>'Pressure Drops in Loops'!E34</f>
        <v/>
      </c>
      <c r="K29" s="115" t="str">
        <f>IF('Pressure Drops in Loops'!E35="",'Pressure Drops in Loops'!E34,'Pressure Drops in Loops'!E35)</f>
        <v/>
      </c>
      <c r="L29" s="115" t="str">
        <f>IF(Table6[[#This Row],[Segment ]]="","",(Table6[[#This Row],[Pressure 2 (kPa)]]-Table6[[#This Row],[Pressure 1 (kPa)]])/Table6[[#This Row],[Density (kg/m3)]])</f>
        <v/>
      </c>
      <c r="M29" s="115" t="str">
        <f>IF(Table6[[#This Row],[Segment ]]="","",((Table6[[#This Row],[Velocity 2 (m/s)]]^2)/2)-((Table6[[#This Row],[Velocity 1 (m/s)]]^2)/2))</f>
        <v/>
      </c>
      <c r="N29" s="115" t="str">
        <f>IF(Table6[[#This Row],[Segment ]]="","",(Table6[[#This Row],[Height 2 (m)]]-Table6[[#This Row],[Height 1 (m)]])*9.807)</f>
        <v/>
      </c>
      <c r="O29" s="115" t="str">
        <f>'Pressure Drops in Loops'!U34</f>
        <v/>
      </c>
      <c r="P2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9" s="115" t="str">
        <f>IF(Table6[[#This Row],[Segment ]]="","",Table6[[#This Row],[Work (W)]]/1000)</f>
        <v/>
      </c>
    </row>
    <row r="30" spans="1:17" x14ac:dyDescent="0.25">
      <c r="A30" s="116" t="str">
        <f>'Pressure Drops in Loops'!A35</f>
        <v/>
      </c>
      <c r="B30" s="113" t="str">
        <f>IF(Table6[[#This Row],[Segment ]]="","",B29)</f>
        <v/>
      </c>
      <c r="C30" s="113" t="str">
        <f>IF(Table6[[#This Row],[Segment ]]="","",C29)</f>
        <v/>
      </c>
      <c r="D30" s="113" t="str">
        <f>IF(Table6[[#This Row],[Segment ]]="","",D29)</f>
        <v/>
      </c>
      <c r="E30" s="117" t="str">
        <f>IF(Table6[[#This Row],[Segment ]]="","",Table6[[#This Row],[Density (kg/m3)]]*Table6[[#This Row],[Volumetric flow (m3/s)]])</f>
        <v/>
      </c>
      <c r="F30" s="114" t="str">
        <f>IF(Table6[[#This Row],[Segment ]]="","",'Pressure Drops in Loops'!AG35)</f>
        <v/>
      </c>
      <c r="G30" s="114" t="str">
        <f>'Pressure Drops in Loops'!AH35</f>
        <v/>
      </c>
      <c r="H30" s="114"/>
      <c r="I30" s="114"/>
      <c r="J30" s="115" t="str">
        <f>'Pressure Drops in Loops'!E35</f>
        <v/>
      </c>
      <c r="K30" s="115" t="str">
        <f>IF('Pressure Drops in Loops'!E36="",'Pressure Drops in Loops'!E35,'Pressure Drops in Loops'!E36)</f>
        <v/>
      </c>
      <c r="L30" s="115" t="str">
        <f>IF(Table6[[#This Row],[Segment ]]="","",(Table6[[#This Row],[Pressure 2 (kPa)]]-Table6[[#This Row],[Pressure 1 (kPa)]])/Table6[[#This Row],[Density (kg/m3)]])</f>
        <v/>
      </c>
      <c r="M30" s="115" t="str">
        <f>IF(Table6[[#This Row],[Segment ]]="","",((Table6[[#This Row],[Velocity 2 (m/s)]]^2)/2)-((Table6[[#This Row],[Velocity 1 (m/s)]]^2)/2))</f>
        <v/>
      </c>
      <c r="N30" s="115" t="str">
        <f>IF(Table6[[#This Row],[Segment ]]="","",(Table6[[#This Row],[Height 2 (m)]]-Table6[[#This Row],[Height 1 (m)]])*9.807)</f>
        <v/>
      </c>
      <c r="O30" s="115" t="str">
        <f>'Pressure Drops in Loops'!U35</f>
        <v/>
      </c>
      <c r="P3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0" s="115" t="str">
        <f>IF(Table6[[#This Row],[Segment ]]="","",Table6[[#This Row],[Work (W)]]/1000)</f>
        <v/>
      </c>
    </row>
    <row r="31" spans="1:17" x14ac:dyDescent="0.25">
      <c r="A31" s="116" t="str">
        <f>'Pressure Drops in Loops'!A36</f>
        <v/>
      </c>
      <c r="B31" s="113" t="str">
        <f>IF(Table6[[#This Row],[Segment ]]="","",B30)</f>
        <v/>
      </c>
      <c r="C31" s="113" t="str">
        <f>IF(Table6[[#This Row],[Segment ]]="","",C30)</f>
        <v/>
      </c>
      <c r="D31" s="113" t="str">
        <f>IF(Table6[[#This Row],[Segment ]]="","",D30)</f>
        <v/>
      </c>
      <c r="E31" s="117" t="str">
        <f>IF(Table6[[#This Row],[Segment ]]="","",Table6[[#This Row],[Density (kg/m3)]]*Table6[[#This Row],[Volumetric flow (m3/s)]])</f>
        <v/>
      </c>
      <c r="F31" s="114" t="str">
        <f>IF(Table6[[#This Row],[Segment ]]="","",'Pressure Drops in Loops'!AG36)</f>
        <v/>
      </c>
      <c r="G31" s="114" t="str">
        <f>'Pressure Drops in Loops'!AH36</f>
        <v/>
      </c>
      <c r="H31" s="114"/>
      <c r="I31" s="114"/>
      <c r="J31" s="115" t="str">
        <f>'Pressure Drops in Loops'!E36</f>
        <v/>
      </c>
      <c r="K31" s="115" t="str">
        <f>IF('Pressure Drops in Loops'!E37="",'Pressure Drops in Loops'!E36,'Pressure Drops in Loops'!E37)</f>
        <v/>
      </c>
      <c r="L31" s="115" t="str">
        <f>IF(Table6[[#This Row],[Segment ]]="","",(Table6[[#This Row],[Pressure 2 (kPa)]]-Table6[[#This Row],[Pressure 1 (kPa)]])/Table6[[#This Row],[Density (kg/m3)]])</f>
        <v/>
      </c>
      <c r="M31" s="115" t="str">
        <f>IF(Table6[[#This Row],[Segment ]]="","",((Table6[[#This Row],[Velocity 2 (m/s)]]^2)/2)-((Table6[[#This Row],[Velocity 1 (m/s)]]^2)/2))</f>
        <v/>
      </c>
      <c r="N31" s="115" t="str">
        <f>IF(Table6[[#This Row],[Segment ]]="","",(Table6[[#This Row],[Height 2 (m)]]-Table6[[#This Row],[Height 1 (m)]])*9.807)</f>
        <v/>
      </c>
      <c r="O31" s="115" t="str">
        <f>'Pressure Drops in Loops'!U36</f>
        <v/>
      </c>
      <c r="P3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1" s="115" t="str">
        <f>IF(Table6[[#This Row],[Segment ]]="","",Table6[[#This Row],[Work (W)]]/1000)</f>
        <v/>
      </c>
    </row>
    <row r="32" spans="1:17" x14ac:dyDescent="0.25">
      <c r="A32" s="116" t="str">
        <f>'Pressure Drops in Loops'!A37</f>
        <v/>
      </c>
      <c r="B32" s="113" t="str">
        <f>IF(Table6[[#This Row],[Segment ]]="","",B31)</f>
        <v/>
      </c>
      <c r="C32" s="113" t="str">
        <f>IF(Table6[[#This Row],[Segment ]]="","",C31)</f>
        <v/>
      </c>
      <c r="D32" s="113" t="str">
        <f>IF(Table6[[#This Row],[Segment ]]="","",D31)</f>
        <v/>
      </c>
      <c r="E32" s="117" t="str">
        <f>IF(Table6[[#This Row],[Segment ]]="","",Table6[[#This Row],[Density (kg/m3)]]*Table6[[#This Row],[Volumetric flow (m3/s)]])</f>
        <v/>
      </c>
      <c r="F32" s="114" t="str">
        <f>IF(Table6[[#This Row],[Segment ]]="","",'Pressure Drops in Loops'!AG37)</f>
        <v/>
      </c>
      <c r="G32" s="114" t="str">
        <f>'Pressure Drops in Loops'!AH37</f>
        <v/>
      </c>
      <c r="H32" s="114"/>
      <c r="I32" s="114"/>
      <c r="J32" s="115" t="str">
        <f>'Pressure Drops in Loops'!E37</f>
        <v/>
      </c>
      <c r="K32" s="115" t="str">
        <f>IF('Pressure Drops in Loops'!E38="",'Pressure Drops in Loops'!E37,'Pressure Drops in Loops'!E38)</f>
        <v/>
      </c>
      <c r="L32" s="115" t="str">
        <f>IF(Table6[[#This Row],[Segment ]]="","",(Table6[[#This Row],[Pressure 2 (kPa)]]-Table6[[#This Row],[Pressure 1 (kPa)]])/Table6[[#This Row],[Density (kg/m3)]])</f>
        <v/>
      </c>
      <c r="M32" s="115" t="str">
        <f>IF(Table6[[#This Row],[Segment ]]="","",((Table6[[#This Row],[Velocity 2 (m/s)]]^2)/2)-((Table6[[#This Row],[Velocity 1 (m/s)]]^2)/2))</f>
        <v/>
      </c>
      <c r="N32" s="115" t="str">
        <f>IF(Table6[[#This Row],[Segment ]]="","",(Table6[[#This Row],[Height 2 (m)]]-Table6[[#This Row],[Height 1 (m)]])*9.807)</f>
        <v/>
      </c>
      <c r="O32" s="115" t="str">
        <f>'Pressure Drops in Loops'!U37</f>
        <v/>
      </c>
      <c r="P3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2" s="115" t="str">
        <f>IF(Table6[[#This Row],[Segment ]]="","",Table6[[#This Row],[Work (W)]]/1000)</f>
        <v/>
      </c>
    </row>
    <row r="33" spans="1:17" x14ac:dyDescent="0.25">
      <c r="A33" s="116" t="str">
        <f>'Pressure Drops in Loops'!A38</f>
        <v/>
      </c>
      <c r="B33" s="113" t="str">
        <f>IF(Table6[[#This Row],[Segment ]]="","",B32)</f>
        <v/>
      </c>
      <c r="C33" s="113" t="str">
        <f>IF(Table6[[#This Row],[Segment ]]="","",C32)</f>
        <v/>
      </c>
      <c r="D33" s="113" t="str">
        <f>IF(Table6[[#This Row],[Segment ]]="","",D32)</f>
        <v/>
      </c>
      <c r="E33" s="117" t="str">
        <f>IF(Table6[[#This Row],[Segment ]]="","",Table6[[#This Row],[Density (kg/m3)]]*Table6[[#This Row],[Volumetric flow (m3/s)]])</f>
        <v/>
      </c>
      <c r="F33" s="114" t="str">
        <f>IF(Table6[[#This Row],[Segment ]]="","",'Pressure Drops in Loops'!AG38)</f>
        <v/>
      </c>
      <c r="G33" s="114" t="str">
        <f>'Pressure Drops in Loops'!AH38</f>
        <v/>
      </c>
      <c r="H33" s="114"/>
      <c r="I33" s="114"/>
      <c r="J33" s="115" t="str">
        <f>'Pressure Drops in Loops'!E38</f>
        <v/>
      </c>
      <c r="K33" s="115" t="str">
        <f>IF('Pressure Drops in Loops'!E39="",'Pressure Drops in Loops'!E38,'Pressure Drops in Loops'!E39)</f>
        <v/>
      </c>
      <c r="L33" s="115" t="str">
        <f>IF(Table6[[#This Row],[Segment ]]="","",(Table6[[#This Row],[Pressure 2 (kPa)]]-Table6[[#This Row],[Pressure 1 (kPa)]])/Table6[[#This Row],[Density (kg/m3)]])</f>
        <v/>
      </c>
      <c r="M33" s="115" t="str">
        <f>IF(Table6[[#This Row],[Segment ]]="","",((Table6[[#This Row],[Velocity 2 (m/s)]]^2)/2)-((Table6[[#This Row],[Velocity 1 (m/s)]]^2)/2))</f>
        <v/>
      </c>
      <c r="N33" s="115" t="str">
        <f>IF(Table6[[#This Row],[Segment ]]="","",(Table6[[#This Row],[Height 2 (m)]]-Table6[[#This Row],[Height 1 (m)]])*9.807)</f>
        <v/>
      </c>
      <c r="O33" s="115" t="str">
        <f>'Pressure Drops in Loops'!U38</f>
        <v/>
      </c>
      <c r="P3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3" s="115" t="str">
        <f>IF(Table6[[#This Row],[Segment ]]="","",Table6[[#This Row],[Work (W)]]/1000)</f>
        <v/>
      </c>
    </row>
    <row r="34" spans="1:17" x14ac:dyDescent="0.25">
      <c r="A34" s="116" t="str">
        <f>'Pressure Drops in Loops'!A39</f>
        <v/>
      </c>
      <c r="B34" s="113" t="str">
        <f>IF(Table6[[#This Row],[Segment ]]="","",B33)</f>
        <v/>
      </c>
      <c r="C34" s="113" t="str">
        <f>IF(Table6[[#This Row],[Segment ]]="","",C33)</f>
        <v/>
      </c>
      <c r="D34" s="113" t="str">
        <f>IF(Table6[[#This Row],[Segment ]]="","",D33)</f>
        <v/>
      </c>
      <c r="E34" s="117" t="str">
        <f>IF(Table6[[#This Row],[Segment ]]="","",Table6[[#This Row],[Density (kg/m3)]]*Table6[[#This Row],[Volumetric flow (m3/s)]])</f>
        <v/>
      </c>
      <c r="F34" s="114" t="str">
        <f>IF(Table6[[#This Row],[Segment ]]="","",'Pressure Drops in Loops'!AG39)</f>
        <v/>
      </c>
      <c r="G34" s="114" t="str">
        <f>'Pressure Drops in Loops'!AH39</f>
        <v/>
      </c>
      <c r="H34" s="114"/>
      <c r="I34" s="114"/>
      <c r="J34" s="115" t="str">
        <f>'Pressure Drops in Loops'!E39</f>
        <v/>
      </c>
      <c r="K34" s="115" t="str">
        <f>IF('Pressure Drops in Loops'!E40="",'Pressure Drops in Loops'!E39,'Pressure Drops in Loops'!E40)</f>
        <v/>
      </c>
      <c r="L34" s="115" t="str">
        <f>IF(Table6[[#This Row],[Segment ]]="","",(Table6[[#This Row],[Pressure 2 (kPa)]]-Table6[[#This Row],[Pressure 1 (kPa)]])/Table6[[#This Row],[Density (kg/m3)]])</f>
        <v/>
      </c>
      <c r="M34" s="115" t="str">
        <f>IF(Table6[[#This Row],[Segment ]]="","",((Table6[[#This Row],[Velocity 2 (m/s)]]^2)/2)-((Table6[[#This Row],[Velocity 1 (m/s)]]^2)/2))</f>
        <v/>
      </c>
      <c r="N34" s="115" t="str">
        <f>IF(Table6[[#This Row],[Segment ]]="","",(Table6[[#This Row],[Height 2 (m)]]-Table6[[#This Row],[Height 1 (m)]])*9.807)</f>
        <v/>
      </c>
      <c r="O34" s="115" t="str">
        <f>'Pressure Drops in Loops'!U39</f>
        <v/>
      </c>
      <c r="P3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4" s="115" t="str">
        <f>IF(Table6[[#This Row],[Segment ]]="","",Table6[[#This Row],[Work (W)]]/1000)</f>
        <v/>
      </c>
    </row>
    <row r="35" spans="1:17" x14ac:dyDescent="0.25">
      <c r="A35" s="116" t="str">
        <f>'Pressure Drops in Loops'!A40</f>
        <v/>
      </c>
      <c r="B35" s="113" t="str">
        <f>IF(Table6[[#This Row],[Segment ]]="","",B34)</f>
        <v/>
      </c>
      <c r="C35" s="113" t="str">
        <f>IF(Table6[[#This Row],[Segment ]]="","",C34)</f>
        <v/>
      </c>
      <c r="D35" s="113" t="str">
        <f>IF(Table6[[#This Row],[Segment ]]="","",D34)</f>
        <v/>
      </c>
      <c r="E35" s="117" t="str">
        <f>IF(Table6[[#This Row],[Segment ]]="","",Table6[[#This Row],[Density (kg/m3)]]*Table6[[#This Row],[Volumetric flow (m3/s)]])</f>
        <v/>
      </c>
      <c r="F35" s="114" t="str">
        <f>IF(Table6[[#This Row],[Segment ]]="","",'Pressure Drops in Loops'!AG40)</f>
        <v/>
      </c>
      <c r="G35" s="114" t="str">
        <f>'Pressure Drops in Loops'!AH40</f>
        <v/>
      </c>
      <c r="H35" s="114"/>
      <c r="I35" s="114"/>
      <c r="J35" s="115" t="str">
        <f>'Pressure Drops in Loops'!E40</f>
        <v/>
      </c>
      <c r="K35" s="115" t="str">
        <f>IF('Pressure Drops in Loops'!E41="",'Pressure Drops in Loops'!E40,'Pressure Drops in Loops'!E41)</f>
        <v/>
      </c>
      <c r="L35" s="115" t="str">
        <f>IF(Table6[[#This Row],[Segment ]]="","",(Table6[[#This Row],[Pressure 2 (kPa)]]-Table6[[#This Row],[Pressure 1 (kPa)]])/Table6[[#This Row],[Density (kg/m3)]])</f>
        <v/>
      </c>
      <c r="M35" s="115" t="str">
        <f>IF(Table6[[#This Row],[Segment ]]="","",((Table6[[#This Row],[Velocity 2 (m/s)]]^2)/2)-((Table6[[#This Row],[Velocity 1 (m/s)]]^2)/2))</f>
        <v/>
      </c>
      <c r="N35" s="115" t="str">
        <f>IF(Table6[[#This Row],[Segment ]]="","",(Table6[[#This Row],[Height 2 (m)]]-Table6[[#This Row],[Height 1 (m)]])*9.807)</f>
        <v/>
      </c>
      <c r="O35" s="115" t="str">
        <f>'Pressure Drops in Loops'!U40</f>
        <v/>
      </c>
      <c r="P3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5" s="115" t="str">
        <f>IF(Table6[[#This Row],[Segment ]]="","",Table6[[#This Row],[Work (W)]]/1000)</f>
        <v/>
      </c>
    </row>
    <row r="36" spans="1:17" x14ac:dyDescent="0.25">
      <c r="A36" s="116" t="str">
        <f>'Pressure Drops in Loops'!A41</f>
        <v/>
      </c>
      <c r="B36" s="113" t="str">
        <f>IF(Table6[[#This Row],[Segment ]]="","",B35)</f>
        <v/>
      </c>
      <c r="C36" s="113" t="str">
        <f>IF(Table6[[#This Row],[Segment ]]="","",C35)</f>
        <v/>
      </c>
      <c r="D36" s="113" t="str">
        <f>IF(Table6[[#This Row],[Segment ]]="","",D35)</f>
        <v/>
      </c>
      <c r="E36" s="117" t="str">
        <f>IF(Table6[[#This Row],[Segment ]]="","",Table6[[#This Row],[Density (kg/m3)]]*Table6[[#This Row],[Volumetric flow (m3/s)]])</f>
        <v/>
      </c>
      <c r="F36" s="114" t="str">
        <f>IF(Table6[[#This Row],[Segment ]]="","",'Pressure Drops in Loops'!AG41)</f>
        <v/>
      </c>
      <c r="G36" s="114" t="str">
        <f>'Pressure Drops in Loops'!AH41</f>
        <v/>
      </c>
      <c r="H36" s="114"/>
      <c r="I36" s="114"/>
      <c r="J36" s="115" t="str">
        <f>'Pressure Drops in Loops'!E41</f>
        <v/>
      </c>
      <c r="K36" s="115" t="str">
        <f>IF('Pressure Drops in Loops'!E42="",'Pressure Drops in Loops'!E41,'Pressure Drops in Loops'!E42)</f>
        <v/>
      </c>
      <c r="L36" s="115" t="str">
        <f>IF(Table6[[#This Row],[Segment ]]="","",(Table6[[#This Row],[Pressure 2 (kPa)]]-Table6[[#This Row],[Pressure 1 (kPa)]])/Table6[[#This Row],[Density (kg/m3)]])</f>
        <v/>
      </c>
      <c r="M36" s="115" t="str">
        <f>IF(Table6[[#This Row],[Segment ]]="","",((Table6[[#This Row],[Velocity 2 (m/s)]]^2)/2)-((Table6[[#This Row],[Velocity 1 (m/s)]]^2)/2))</f>
        <v/>
      </c>
      <c r="N36" s="115" t="str">
        <f>IF(Table6[[#This Row],[Segment ]]="","",(Table6[[#This Row],[Height 2 (m)]]-Table6[[#This Row],[Height 1 (m)]])*9.807)</f>
        <v/>
      </c>
      <c r="O36" s="115" t="str">
        <f>'Pressure Drops in Loops'!U41</f>
        <v/>
      </c>
      <c r="P3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6" s="115" t="str">
        <f>IF(Table6[[#This Row],[Segment ]]="","",Table6[[#This Row],[Work (W)]]/1000)</f>
        <v/>
      </c>
    </row>
    <row r="37" spans="1:17" x14ac:dyDescent="0.25">
      <c r="A37" s="116" t="str">
        <f>'Pressure Drops in Loops'!A42</f>
        <v/>
      </c>
      <c r="B37" s="113" t="str">
        <f>IF(Table6[[#This Row],[Segment ]]="","",B36)</f>
        <v/>
      </c>
      <c r="C37" s="113" t="str">
        <f>IF(Table6[[#This Row],[Segment ]]="","",C36)</f>
        <v/>
      </c>
      <c r="D37" s="113" t="str">
        <f>IF(Table6[[#This Row],[Segment ]]="","",D36)</f>
        <v/>
      </c>
      <c r="E37" s="117" t="str">
        <f>IF(Table6[[#This Row],[Segment ]]="","",Table6[[#This Row],[Density (kg/m3)]]*Table6[[#This Row],[Volumetric flow (m3/s)]])</f>
        <v/>
      </c>
      <c r="F37" s="114" t="str">
        <f>IF(Table6[[#This Row],[Segment ]]="","",'Pressure Drops in Loops'!AG42)</f>
        <v/>
      </c>
      <c r="G37" s="114" t="str">
        <f>'Pressure Drops in Loops'!AH42</f>
        <v/>
      </c>
      <c r="H37" s="114"/>
      <c r="I37" s="114"/>
      <c r="J37" s="115" t="str">
        <f>'Pressure Drops in Loops'!E42</f>
        <v/>
      </c>
      <c r="K37" s="115" t="str">
        <f>IF('Pressure Drops in Loops'!E43="",'Pressure Drops in Loops'!E42,'Pressure Drops in Loops'!E43)</f>
        <v/>
      </c>
      <c r="L37" s="115" t="str">
        <f>IF(Table6[[#This Row],[Segment ]]="","",(Table6[[#This Row],[Pressure 2 (kPa)]]-Table6[[#This Row],[Pressure 1 (kPa)]])/Table6[[#This Row],[Density (kg/m3)]])</f>
        <v/>
      </c>
      <c r="M37" s="115" t="str">
        <f>IF(Table6[[#This Row],[Segment ]]="","",((Table6[[#This Row],[Velocity 2 (m/s)]]^2)/2)-((Table6[[#This Row],[Velocity 1 (m/s)]]^2)/2))</f>
        <v/>
      </c>
      <c r="N37" s="115" t="str">
        <f>IF(Table6[[#This Row],[Segment ]]="","",(Table6[[#This Row],[Height 2 (m)]]-Table6[[#This Row],[Height 1 (m)]])*9.807)</f>
        <v/>
      </c>
      <c r="O37" s="115" t="str">
        <f>'Pressure Drops in Loops'!U42</f>
        <v/>
      </c>
      <c r="P3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7" s="115" t="str">
        <f>IF(Table6[[#This Row],[Segment ]]="","",Table6[[#This Row],[Work (W)]]/1000)</f>
        <v/>
      </c>
    </row>
    <row r="38" spans="1:17" x14ac:dyDescent="0.25">
      <c r="A38" s="116" t="str">
        <f>'Pressure Drops in Loops'!A43</f>
        <v/>
      </c>
      <c r="B38" s="113" t="str">
        <f>IF(Table6[[#This Row],[Segment ]]="","",B37)</f>
        <v/>
      </c>
      <c r="C38" s="113" t="str">
        <f>IF(Table6[[#This Row],[Segment ]]="","",C37)</f>
        <v/>
      </c>
      <c r="D38" s="113" t="str">
        <f>IF(Table6[[#This Row],[Segment ]]="","",D37)</f>
        <v/>
      </c>
      <c r="E38" s="117" t="str">
        <f>IF(Table6[[#This Row],[Segment ]]="","",Table6[[#This Row],[Density (kg/m3)]]*Table6[[#This Row],[Volumetric flow (m3/s)]])</f>
        <v/>
      </c>
      <c r="F38" s="114" t="str">
        <f>IF(Table6[[#This Row],[Segment ]]="","",'Pressure Drops in Loops'!AG43)</f>
        <v/>
      </c>
      <c r="G38" s="114" t="str">
        <f>'Pressure Drops in Loops'!AH43</f>
        <v/>
      </c>
      <c r="H38" s="114"/>
      <c r="I38" s="114"/>
      <c r="J38" s="115" t="str">
        <f>'Pressure Drops in Loops'!E43</f>
        <v/>
      </c>
      <c r="K38" s="115" t="str">
        <f>IF('Pressure Drops in Loops'!E44="",'Pressure Drops in Loops'!E43,'Pressure Drops in Loops'!E44)</f>
        <v/>
      </c>
      <c r="L38" s="115" t="str">
        <f>IF(Table6[[#This Row],[Segment ]]="","",(Table6[[#This Row],[Pressure 2 (kPa)]]-Table6[[#This Row],[Pressure 1 (kPa)]])/Table6[[#This Row],[Density (kg/m3)]])</f>
        <v/>
      </c>
      <c r="M38" s="115" t="str">
        <f>IF(Table6[[#This Row],[Segment ]]="","",((Table6[[#This Row],[Velocity 2 (m/s)]]^2)/2)-((Table6[[#This Row],[Velocity 1 (m/s)]]^2)/2))</f>
        <v/>
      </c>
      <c r="N38" s="115" t="str">
        <f>IF(Table6[[#This Row],[Segment ]]="","",(Table6[[#This Row],[Height 2 (m)]]-Table6[[#This Row],[Height 1 (m)]])*9.807)</f>
        <v/>
      </c>
      <c r="O38" s="115" t="str">
        <f>'Pressure Drops in Loops'!U43</f>
        <v/>
      </c>
      <c r="P3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8" s="115" t="str">
        <f>IF(Table6[[#This Row],[Segment ]]="","",Table6[[#This Row],[Work (W)]]/1000)</f>
        <v/>
      </c>
    </row>
    <row r="39" spans="1:17" x14ac:dyDescent="0.25">
      <c r="A39" s="116" t="str">
        <f>'Pressure Drops in Loops'!A44</f>
        <v/>
      </c>
      <c r="B39" s="113" t="str">
        <f>IF(Table6[[#This Row],[Segment ]]="","",B38)</f>
        <v/>
      </c>
      <c r="C39" s="113" t="str">
        <f>IF(Table6[[#This Row],[Segment ]]="","",C38)</f>
        <v/>
      </c>
      <c r="D39" s="113" t="str">
        <f>IF(Table6[[#This Row],[Segment ]]="","",D38)</f>
        <v/>
      </c>
      <c r="E39" s="117" t="str">
        <f>IF(Table6[[#This Row],[Segment ]]="","",Table6[[#This Row],[Density (kg/m3)]]*Table6[[#This Row],[Volumetric flow (m3/s)]])</f>
        <v/>
      </c>
      <c r="F39" s="114" t="str">
        <f>IF(Table6[[#This Row],[Segment ]]="","",'Pressure Drops in Loops'!AG44)</f>
        <v/>
      </c>
      <c r="G39" s="114" t="str">
        <f>'Pressure Drops in Loops'!AH44</f>
        <v/>
      </c>
      <c r="H39" s="114"/>
      <c r="I39" s="114"/>
      <c r="J39" s="115" t="str">
        <f>'Pressure Drops in Loops'!E44</f>
        <v/>
      </c>
      <c r="K39" s="115" t="str">
        <f>IF('Pressure Drops in Loops'!E45="",'Pressure Drops in Loops'!E44,'Pressure Drops in Loops'!E45)</f>
        <v/>
      </c>
      <c r="L39" s="115" t="str">
        <f>IF(Table6[[#This Row],[Segment ]]="","",(Table6[[#This Row],[Pressure 2 (kPa)]]-Table6[[#This Row],[Pressure 1 (kPa)]])/Table6[[#This Row],[Density (kg/m3)]])</f>
        <v/>
      </c>
      <c r="M39" s="115" t="str">
        <f>IF(Table6[[#This Row],[Segment ]]="","",((Table6[[#This Row],[Velocity 2 (m/s)]]^2)/2)-((Table6[[#This Row],[Velocity 1 (m/s)]]^2)/2))</f>
        <v/>
      </c>
      <c r="N39" s="115" t="str">
        <f>IF(Table6[[#This Row],[Segment ]]="","",(Table6[[#This Row],[Height 2 (m)]]-Table6[[#This Row],[Height 1 (m)]])*9.807)</f>
        <v/>
      </c>
      <c r="O39" s="115" t="str">
        <f>'Pressure Drops in Loops'!U44</f>
        <v/>
      </c>
      <c r="P3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9" s="115" t="str">
        <f>IF(Table6[[#This Row],[Segment ]]="","",Table6[[#This Row],[Work (W)]]/1000)</f>
        <v/>
      </c>
    </row>
    <row r="40" spans="1:17" x14ac:dyDescent="0.25">
      <c r="A40" s="116" t="str">
        <f>'Pressure Drops in Loops'!A45</f>
        <v/>
      </c>
      <c r="B40" s="113" t="str">
        <f>IF(Table6[[#This Row],[Segment ]]="","",B39)</f>
        <v/>
      </c>
      <c r="C40" s="113" t="str">
        <f>IF(Table6[[#This Row],[Segment ]]="","",C39)</f>
        <v/>
      </c>
      <c r="D40" s="113" t="str">
        <f>IF(Table6[[#This Row],[Segment ]]="","",D39)</f>
        <v/>
      </c>
      <c r="E40" s="117" t="str">
        <f>IF(Table6[[#This Row],[Segment ]]="","",Table6[[#This Row],[Density (kg/m3)]]*Table6[[#This Row],[Volumetric flow (m3/s)]])</f>
        <v/>
      </c>
      <c r="F40" s="114" t="str">
        <f>IF(Table6[[#This Row],[Segment ]]="","",'Pressure Drops in Loops'!AG45)</f>
        <v/>
      </c>
      <c r="G40" s="114" t="str">
        <f>'Pressure Drops in Loops'!AH45</f>
        <v/>
      </c>
      <c r="H40" s="114"/>
      <c r="I40" s="114"/>
      <c r="J40" s="115" t="str">
        <f>'Pressure Drops in Loops'!E45</f>
        <v/>
      </c>
      <c r="K40" s="115" t="str">
        <f>IF('Pressure Drops in Loops'!E46="",'Pressure Drops in Loops'!E45,'Pressure Drops in Loops'!E46)</f>
        <v/>
      </c>
      <c r="L40" s="115" t="str">
        <f>IF(Table6[[#This Row],[Segment ]]="","",(Table6[[#This Row],[Pressure 2 (kPa)]]-Table6[[#This Row],[Pressure 1 (kPa)]])/Table6[[#This Row],[Density (kg/m3)]])</f>
        <v/>
      </c>
      <c r="M40" s="115" t="str">
        <f>IF(Table6[[#This Row],[Segment ]]="","",((Table6[[#This Row],[Velocity 2 (m/s)]]^2)/2)-((Table6[[#This Row],[Velocity 1 (m/s)]]^2)/2))</f>
        <v/>
      </c>
      <c r="N40" s="115" t="str">
        <f>IF(Table6[[#This Row],[Segment ]]="","",(Table6[[#This Row],[Height 2 (m)]]-Table6[[#This Row],[Height 1 (m)]])*9.807)</f>
        <v/>
      </c>
      <c r="O40" s="115" t="str">
        <f>'Pressure Drops in Loops'!U45</f>
        <v/>
      </c>
      <c r="P4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0" s="115" t="str">
        <f>IF(Table6[[#This Row],[Segment ]]="","",Table6[[#This Row],[Work (W)]]/1000)</f>
        <v/>
      </c>
    </row>
    <row r="41" spans="1:17" x14ac:dyDescent="0.25">
      <c r="A41" s="116" t="str">
        <f>'Pressure Drops in Loops'!A46</f>
        <v/>
      </c>
      <c r="B41" s="113" t="str">
        <f>IF(Table6[[#This Row],[Segment ]]="","",B40)</f>
        <v/>
      </c>
      <c r="C41" s="113" t="str">
        <f>IF(Table6[[#This Row],[Segment ]]="","",C40)</f>
        <v/>
      </c>
      <c r="D41" s="113" t="str">
        <f>IF(Table6[[#This Row],[Segment ]]="","",D40)</f>
        <v/>
      </c>
      <c r="E41" s="117" t="str">
        <f>IF(Table6[[#This Row],[Segment ]]="","",Table6[[#This Row],[Density (kg/m3)]]*Table6[[#This Row],[Volumetric flow (m3/s)]])</f>
        <v/>
      </c>
      <c r="F41" s="114" t="str">
        <f>IF(Table6[[#This Row],[Segment ]]="","",'Pressure Drops in Loops'!AG46)</f>
        <v/>
      </c>
      <c r="G41" s="114" t="str">
        <f>'Pressure Drops in Loops'!AH46</f>
        <v/>
      </c>
      <c r="H41" s="114"/>
      <c r="I41" s="114"/>
      <c r="J41" s="115" t="str">
        <f>'Pressure Drops in Loops'!E46</f>
        <v/>
      </c>
      <c r="K41" s="115" t="str">
        <f>IF('Pressure Drops in Loops'!E47="",'Pressure Drops in Loops'!E46,'Pressure Drops in Loops'!E47)</f>
        <v/>
      </c>
      <c r="L41" s="115" t="str">
        <f>IF(Table6[[#This Row],[Segment ]]="","",(Table6[[#This Row],[Pressure 2 (kPa)]]-Table6[[#This Row],[Pressure 1 (kPa)]])/Table6[[#This Row],[Density (kg/m3)]])</f>
        <v/>
      </c>
      <c r="M41" s="115" t="str">
        <f>IF(Table6[[#This Row],[Segment ]]="","",((Table6[[#This Row],[Velocity 2 (m/s)]]^2)/2)-((Table6[[#This Row],[Velocity 1 (m/s)]]^2)/2))</f>
        <v/>
      </c>
      <c r="N41" s="115" t="str">
        <f>IF(Table6[[#This Row],[Segment ]]="","",(Table6[[#This Row],[Height 2 (m)]]-Table6[[#This Row],[Height 1 (m)]])*9.807)</f>
        <v/>
      </c>
      <c r="O41" s="115" t="str">
        <f>'Pressure Drops in Loops'!U46</f>
        <v/>
      </c>
      <c r="P4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1" s="115" t="str">
        <f>IF(Table6[[#This Row],[Segment ]]="","",Table6[[#This Row],[Work (W)]]/1000)</f>
        <v/>
      </c>
    </row>
    <row r="42" spans="1:17" x14ac:dyDescent="0.25">
      <c r="A42" s="116" t="str">
        <f>'Pressure Drops in Loops'!A47</f>
        <v/>
      </c>
      <c r="B42" s="113" t="str">
        <f>IF(Table6[[#This Row],[Segment ]]="","",B41)</f>
        <v/>
      </c>
      <c r="C42" s="113" t="str">
        <f>IF(Table6[[#This Row],[Segment ]]="","",C41)</f>
        <v/>
      </c>
      <c r="D42" s="113" t="str">
        <f>IF(Table6[[#This Row],[Segment ]]="","",D41)</f>
        <v/>
      </c>
      <c r="E42" s="117" t="str">
        <f>IF(Table6[[#This Row],[Segment ]]="","",Table6[[#This Row],[Density (kg/m3)]]*Table6[[#This Row],[Volumetric flow (m3/s)]])</f>
        <v/>
      </c>
      <c r="F42" s="114" t="str">
        <f>IF(Table6[[#This Row],[Segment ]]="","",'Pressure Drops in Loops'!AG47)</f>
        <v/>
      </c>
      <c r="G42" s="114" t="str">
        <f>'Pressure Drops in Loops'!AH47</f>
        <v/>
      </c>
      <c r="H42" s="114"/>
      <c r="I42" s="114"/>
      <c r="J42" s="115" t="str">
        <f>'Pressure Drops in Loops'!E47</f>
        <v/>
      </c>
      <c r="K42" s="115" t="str">
        <f>IF('Pressure Drops in Loops'!E48="",'Pressure Drops in Loops'!E47,'Pressure Drops in Loops'!E48)</f>
        <v/>
      </c>
      <c r="L42" s="115" t="str">
        <f>IF(Table6[[#This Row],[Segment ]]="","",(Table6[[#This Row],[Pressure 2 (kPa)]]-Table6[[#This Row],[Pressure 1 (kPa)]])/Table6[[#This Row],[Density (kg/m3)]])</f>
        <v/>
      </c>
      <c r="M42" s="115" t="str">
        <f>IF(Table6[[#This Row],[Segment ]]="","",((Table6[[#This Row],[Velocity 2 (m/s)]]^2)/2)-((Table6[[#This Row],[Velocity 1 (m/s)]]^2)/2))</f>
        <v/>
      </c>
      <c r="N42" s="115" t="str">
        <f>IF(Table6[[#This Row],[Segment ]]="","",(Table6[[#This Row],[Height 2 (m)]]-Table6[[#This Row],[Height 1 (m)]])*9.807)</f>
        <v/>
      </c>
      <c r="O42" s="115" t="str">
        <f>'Pressure Drops in Loops'!U47</f>
        <v/>
      </c>
      <c r="P4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2" s="115" t="str">
        <f>IF(Table6[[#This Row],[Segment ]]="","",Table6[[#This Row],[Work (W)]]/1000)</f>
        <v/>
      </c>
    </row>
    <row r="43" spans="1:17" x14ac:dyDescent="0.25">
      <c r="A43" s="116" t="str">
        <f>'Pressure Drops in Loops'!A48</f>
        <v/>
      </c>
      <c r="B43" s="113" t="str">
        <f>IF(Table6[[#This Row],[Segment ]]="","",B42)</f>
        <v/>
      </c>
      <c r="C43" s="113" t="str">
        <f>IF(Table6[[#This Row],[Segment ]]="","",C42)</f>
        <v/>
      </c>
      <c r="D43" s="113" t="str">
        <f>IF(Table6[[#This Row],[Segment ]]="","",D42)</f>
        <v/>
      </c>
      <c r="E43" s="117" t="str">
        <f>IF(Table6[[#This Row],[Segment ]]="","",Table6[[#This Row],[Density (kg/m3)]]*Table6[[#This Row],[Volumetric flow (m3/s)]])</f>
        <v/>
      </c>
      <c r="F43" s="114" t="str">
        <f>IF(Table6[[#This Row],[Segment ]]="","",'Pressure Drops in Loops'!AG48)</f>
        <v/>
      </c>
      <c r="G43" s="114" t="str">
        <f>'Pressure Drops in Loops'!AH48</f>
        <v/>
      </c>
      <c r="H43" s="114"/>
      <c r="I43" s="114"/>
      <c r="J43" s="115" t="str">
        <f>'Pressure Drops in Loops'!E48</f>
        <v/>
      </c>
      <c r="K43" s="115" t="str">
        <f>IF('Pressure Drops in Loops'!E49="",'Pressure Drops in Loops'!E48,'Pressure Drops in Loops'!E49)</f>
        <v/>
      </c>
      <c r="L43" s="115" t="str">
        <f>IF(Table6[[#This Row],[Segment ]]="","",(Table6[[#This Row],[Pressure 2 (kPa)]]-Table6[[#This Row],[Pressure 1 (kPa)]])/Table6[[#This Row],[Density (kg/m3)]])</f>
        <v/>
      </c>
      <c r="M43" s="115" t="str">
        <f>IF(Table6[[#This Row],[Segment ]]="","",((Table6[[#This Row],[Velocity 2 (m/s)]]^2)/2)-((Table6[[#This Row],[Velocity 1 (m/s)]]^2)/2))</f>
        <v/>
      </c>
      <c r="N43" s="115" t="str">
        <f>IF(Table6[[#This Row],[Segment ]]="","",(Table6[[#This Row],[Height 2 (m)]]-Table6[[#This Row],[Height 1 (m)]])*9.807)</f>
        <v/>
      </c>
      <c r="O43" s="115" t="str">
        <f>'Pressure Drops in Loops'!U48</f>
        <v/>
      </c>
      <c r="P4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3" s="115" t="str">
        <f>IF(Table6[[#This Row],[Segment ]]="","",Table6[[#This Row],[Work (W)]]/1000)</f>
        <v/>
      </c>
    </row>
    <row r="44" spans="1:17" x14ac:dyDescent="0.25">
      <c r="A44" s="116" t="str">
        <f>'Pressure Drops in Loops'!A49</f>
        <v/>
      </c>
      <c r="B44" s="113" t="str">
        <f>IF(Table6[[#This Row],[Segment ]]="","",B43)</f>
        <v/>
      </c>
      <c r="C44" s="113" t="str">
        <f>IF(Table6[[#This Row],[Segment ]]="","",C43)</f>
        <v/>
      </c>
      <c r="D44" s="113" t="str">
        <f>IF(Table6[[#This Row],[Segment ]]="","",D43)</f>
        <v/>
      </c>
      <c r="E44" s="117" t="str">
        <f>IF(Table6[[#This Row],[Segment ]]="","",Table6[[#This Row],[Density (kg/m3)]]*Table6[[#This Row],[Volumetric flow (m3/s)]])</f>
        <v/>
      </c>
      <c r="F44" s="114" t="str">
        <f>IF(Table6[[#This Row],[Segment ]]="","",'Pressure Drops in Loops'!AG49)</f>
        <v/>
      </c>
      <c r="G44" s="114" t="str">
        <f>'Pressure Drops in Loops'!AH49</f>
        <v/>
      </c>
      <c r="H44" s="114"/>
      <c r="I44" s="114"/>
      <c r="J44" s="115" t="str">
        <f>'Pressure Drops in Loops'!E49</f>
        <v/>
      </c>
      <c r="K44" s="115" t="str">
        <f>IF('Pressure Drops in Loops'!E50="",'Pressure Drops in Loops'!E49,'Pressure Drops in Loops'!E50)</f>
        <v/>
      </c>
      <c r="L44" s="115" t="str">
        <f>IF(Table6[[#This Row],[Segment ]]="","",(Table6[[#This Row],[Pressure 2 (kPa)]]-Table6[[#This Row],[Pressure 1 (kPa)]])/Table6[[#This Row],[Density (kg/m3)]])</f>
        <v/>
      </c>
      <c r="M44" s="115" t="str">
        <f>IF(Table6[[#This Row],[Segment ]]="","",((Table6[[#This Row],[Velocity 2 (m/s)]]^2)/2)-((Table6[[#This Row],[Velocity 1 (m/s)]]^2)/2))</f>
        <v/>
      </c>
      <c r="N44" s="115" t="str">
        <f>IF(Table6[[#This Row],[Segment ]]="","",(Table6[[#This Row],[Height 2 (m)]]-Table6[[#This Row],[Height 1 (m)]])*9.807)</f>
        <v/>
      </c>
      <c r="O44" s="115" t="str">
        <f>'Pressure Drops in Loops'!U49</f>
        <v/>
      </c>
      <c r="P4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4" s="115" t="str">
        <f>IF(Table6[[#This Row],[Segment ]]="","",Table6[[#This Row],[Work (W)]]/1000)</f>
        <v/>
      </c>
    </row>
    <row r="45" spans="1:17" x14ac:dyDescent="0.25">
      <c r="A45" s="116" t="str">
        <f>'Pressure Drops in Loops'!A50</f>
        <v/>
      </c>
      <c r="B45" s="113" t="str">
        <f>IF(Table6[[#This Row],[Segment ]]="","",B44)</f>
        <v/>
      </c>
      <c r="C45" s="113" t="str">
        <f>IF(Table6[[#This Row],[Segment ]]="","",C44)</f>
        <v/>
      </c>
      <c r="D45" s="113" t="str">
        <f>IF(Table6[[#This Row],[Segment ]]="","",D44)</f>
        <v/>
      </c>
      <c r="E45" s="117" t="str">
        <f>IF(Table6[[#This Row],[Segment ]]="","",Table6[[#This Row],[Density (kg/m3)]]*Table6[[#This Row],[Volumetric flow (m3/s)]])</f>
        <v/>
      </c>
      <c r="F45" s="114" t="str">
        <f>IF(Table6[[#This Row],[Segment ]]="","",'Pressure Drops in Loops'!AG50)</f>
        <v/>
      </c>
      <c r="G45" s="114" t="str">
        <f>'Pressure Drops in Loops'!AH50</f>
        <v/>
      </c>
      <c r="H45" s="114"/>
      <c r="I45" s="114"/>
      <c r="J45" s="115" t="str">
        <f>'Pressure Drops in Loops'!E50</f>
        <v/>
      </c>
      <c r="K45" s="115" t="str">
        <f>IF('Pressure Drops in Loops'!E51="",'Pressure Drops in Loops'!E50,'Pressure Drops in Loops'!E51)</f>
        <v/>
      </c>
      <c r="L45" s="115" t="str">
        <f>IF(Table6[[#This Row],[Segment ]]="","",(Table6[[#This Row],[Pressure 2 (kPa)]]-Table6[[#This Row],[Pressure 1 (kPa)]])/Table6[[#This Row],[Density (kg/m3)]])</f>
        <v/>
      </c>
      <c r="M45" s="115" t="str">
        <f>IF(Table6[[#This Row],[Segment ]]="","",((Table6[[#This Row],[Velocity 2 (m/s)]]^2)/2)-((Table6[[#This Row],[Velocity 1 (m/s)]]^2)/2))</f>
        <v/>
      </c>
      <c r="N45" s="115" t="str">
        <f>IF(Table6[[#This Row],[Segment ]]="","",(Table6[[#This Row],[Height 2 (m)]]-Table6[[#This Row],[Height 1 (m)]])*9.807)</f>
        <v/>
      </c>
      <c r="O45" s="115" t="str">
        <f>'Pressure Drops in Loops'!U50</f>
        <v/>
      </c>
      <c r="P4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5" s="115" t="str">
        <f>IF(Table6[[#This Row],[Segment ]]="","",Table6[[#This Row],[Work (W)]]/1000)</f>
        <v/>
      </c>
    </row>
    <row r="46" spans="1:17" x14ac:dyDescent="0.25">
      <c r="A46" s="116" t="str">
        <f>'Pressure Drops in Loops'!A51</f>
        <v/>
      </c>
      <c r="B46" s="113" t="str">
        <f>IF(Table6[[#This Row],[Segment ]]="","",B45)</f>
        <v/>
      </c>
      <c r="C46" s="113" t="str">
        <f>IF(Table6[[#This Row],[Segment ]]="","",C45)</f>
        <v/>
      </c>
      <c r="D46" s="113" t="str">
        <f>IF(Table6[[#This Row],[Segment ]]="","",D45)</f>
        <v/>
      </c>
      <c r="E46" s="117" t="str">
        <f>IF(Table6[[#This Row],[Segment ]]="","",Table6[[#This Row],[Density (kg/m3)]]*Table6[[#This Row],[Volumetric flow (m3/s)]])</f>
        <v/>
      </c>
      <c r="F46" s="114" t="str">
        <f>IF(Table6[[#This Row],[Segment ]]="","",'Pressure Drops in Loops'!AG51)</f>
        <v/>
      </c>
      <c r="G46" s="114" t="str">
        <f>'Pressure Drops in Loops'!AH51</f>
        <v/>
      </c>
      <c r="H46" s="114"/>
      <c r="I46" s="114"/>
      <c r="J46" s="115" t="str">
        <f>'Pressure Drops in Loops'!E51</f>
        <v/>
      </c>
      <c r="K46" s="115" t="str">
        <f>IF('Pressure Drops in Loops'!E52="",'Pressure Drops in Loops'!E51,'Pressure Drops in Loops'!E52)</f>
        <v/>
      </c>
      <c r="L46" s="115" t="str">
        <f>IF(Table6[[#This Row],[Segment ]]="","",(Table6[[#This Row],[Pressure 2 (kPa)]]-Table6[[#This Row],[Pressure 1 (kPa)]])/Table6[[#This Row],[Density (kg/m3)]])</f>
        <v/>
      </c>
      <c r="M46" s="115" t="str">
        <f>IF(Table6[[#This Row],[Segment ]]="","",((Table6[[#This Row],[Velocity 2 (m/s)]]^2)/2)-((Table6[[#This Row],[Velocity 1 (m/s)]]^2)/2))</f>
        <v/>
      </c>
      <c r="N46" s="115" t="str">
        <f>IF(Table6[[#This Row],[Segment ]]="","",(Table6[[#This Row],[Height 2 (m)]]-Table6[[#This Row],[Height 1 (m)]])*9.807)</f>
        <v/>
      </c>
      <c r="O46" s="115" t="str">
        <f>'Pressure Drops in Loops'!U51</f>
        <v/>
      </c>
      <c r="P4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6" s="115" t="str">
        <f>IF(Table6[[#This Row],[Segment ]]="","",Table6[[#This Row],[Work (W)]]/1000)</f>
        <v/>
      </c>
    </row>
    <row r="47" spans="1:17" x14ac:dyDescent="0.25">
      <c r="A47" s="116" t="str">
        <f>'Pressure Drops in Loops'!A52</f>
        <v/>
      </c>
      <c r="B47" s="113" t="str">
        <f>IF(Table6[[#This Row],[Segment ]]="","",B46)</f>
        <v/>
      </c>
      <c r="C47" s="113" t="str">
        <f>IF(Table6[[#This Row],[Segment ]]="","",C46)</f>
        <v/>
      </c>
      <c r="D47" s="113" t="str">
        <f>IF(Table6[[#This Row],[Segment ]]="","",D46)</f>
        <v/>
      </c>
      <c r="E47" s="117" t="str">
        <f>IF(Table6[[#This Row],[Segment ]]="","",Table6[[#This Row],[Density (kg/m3)]]*Table6[[#This Row],[Volumetric flow (m3/s)]])</f>
        <v/>
      </c>
      <c r="F47" s="114" t="str">
        <f>IF(Table6[[#This Row],[Segment ]]="","",'Pressure Drops in Loops'!AG52)</f>
        <v/>
      </c>
      <c r="G47" s="114" t="str">
        <f>'Pressure Drops in Loops'!AH52</f>
        <v/>
      </c>
      <c r="H47" s="114"/>
      <c r="I47" s="114"/>
      <c r="J47" s="115" t="str">
        <f>'Pressure Drops in Loops'!E52</f>
        <v/>
      </c>
      <c r="K47" s="115" t="str">
        <f>IF('Pressure Drops in Loops'!E53="",'Pressure Drops in Loops'!E52,'Pressure Drops in Loops'!E53)</f>
        <v/>
      </c>
      <c r="L47" s="115" t="str">
        <f>IF(Table6[[#This Row],[Segment ]]="","",(Table6[[#This Row],[Pressure 2 (kPa)]]-Table6[[#This Row],[Pressure 1 (kPa)]])/Table6[[#This Row],[Density (kg/m3)]])</f>
        <v/>
      </c>
      <c r="M47" s="115" t="str">
        <f>IF(Table6[[#This Row],[Segment ]]="","",((Table6[[#This Row],[Velocity 2 (m/s)]]^2)/2)-((Table6[[#This Row],[Velocity 1 (m/s)]]^2)/2))</f>
        <v/>
      </c>
      <c r="N47" s="115" t="str">
        <f>IF(Table6[[#This Row],[Segment ]]="","",(Table6[[#This Row],[Height 2 (m)]]-Table6[[#This Row],[Height 1 (m)]])*9.807)</f>
        <v/>
      </c>
      <c r="O47" s="115" t="str">
        <f>'Pressure Drops in Loops'!U52</f>
        <v/>
      </c>
      <c r="P4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7" s="115" t="str">
        <f>IF(Table6[[#This Row],[Segment ]]="","",Table6[[#This Row],[Work (W)]]/1000)</f>
        <v/>
      </c>
    </row>
    <row r="48" spans="1:17" x14ac:dyDescent="0.25">
      <c r="A48" s="116" t="str">
        <f>'Pressure Drops in Loops'!A53</f>
        <v/>
      </c>
      <c r="B48" s="113" t="str">
        <f>IF(Table6[[#This Row],[Segment ]]="","",B47)</f>
        <v/>
      </c>
      <c r="C48" s="113" t="str">
        <f>IF(Table6[[#This Row],[Segment ]]="","",C47)</f>
        <v/>
      </c>
      <c r="D48" s="113" t="str">
        <f>IF(Table6[[#This Row],[Segment ]]="","",D47)</f>
        <v/>
      </c>
      <c r="E48" s="117" t="str">
        <f>IF(Table6[[#This Row],[Segment ]]="","",Table6[[#This Row],[Density (kg/m3)]]*Table6[[#This Row],[Volumetric flow (m3/s)]])</f>
        <v/>
      </c>
      <c r="F48" s="114" t="str">
        <f>IF(Table6[[#This Row],[Segment ]]="","",'Pressure Drops in Loops'!AG53)</f>
        <v/>
      </c>
      <c r="G48" s="114" t="str">
        <f>'Pressure Drops in Loops'!AH53</f>
        <v/>
      </c>
      <c r="H48" s="114"/>
      <c r="I48" s="114"/>
      <c r="J48" s="115" t="str">
        <f>'Pressure Drops in Loops'!E53</f>
        <v/>
      </c>
      <c r="K48" s="115" t="str">
        <f>IF('Pressure Drops in Loops'!E54="",'Pressure Drops in Loops'!E53,'Pressure Drops in Loops'!E54)</f>
        <v/>
      </c>
      <c r="L48" s="115" t="str">
        <f>IF(Table6[[#This Row],[Segment ]]="","",(Table6[[#This Row],[Pressure 2 (kPa)]]-Table6[[#This Row],[Pressure 1 (kPa)]])/Table6[[#This Row],[Density (kg/m3)]])</f>
        <v/>
      </c>
      <c r="M48" s="115" t="str">
        <f>IF(Table6[[#This Row],[Segment ]]="","",((Table6[[#This Row],[Velocity 2 (m/s)]]^2)/2)-((Table6[[#This Row],[Velocity 1 (m/s)]]^2)/2))</f>
        <v/>
      </c>
      <c r="N48" s="115" t="str">
        <f>IF(Table6[[#This Row],[Segment ]]="","",(Table6[[#This Row],[Height 2 (m)]]-Table6[[#This Row],[Height 1 (m)]])*9.807)</f>
        <v/>
      </c>
      <c r="O48" s="115" t="str">
        <f>'Pressure Drops in Loops'!U53</f>
        <v/>
      </c>
      <c r="P4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8" s="115" t="str">
        <f>IF(Table6[[#This Row],[Segment ]]="","",Table6[[#This Row],[Work (W)]]/1000)</f>
        <v/>
      </c>
    </row>
    <row r="49" spans="1:17" x14ac:dyDescent="0.25">
      <c r="A49" s="116" t="str">
        <f>'Pressure Drops in Loops'!A54</f>
        <v/>
      </c>
      <c r="B49" s="113" t="str">
        <f>IF(Table6[[#This Row],[Segment ]]="","",B48)</f>
        <v/>
      </c>
      <c r="C49" s="113" t="str">
        <f>IF(Table6[[#This Row],[Segment ]]="","",C48)</f>
        <v/>
      </c>
      <c r="D49" s="113" t="str">
        <f>IF(Table6[[#This Row],[Segment ]]="","",D48)</f>
        <v/>
      </c>
      <c r="E49" s="117" t="str">
        <f>IF(Table6[[#This Row],[Segment ]]="","",Table6[[#This Row],[Density (kg/m3)]]*Table6[[#This Row],[Volumetric flow (m3/s)]])</f>
        <v/>
      </c>
      <c r="F49" s="114" t="str">
        <f>IF(Table6[[#This Row],[Segment ]]="","",'Pressure Drops in Loops'!AG54)</f>
        <v/>
      </c>
      <c r="G49" s="114" t="str">
        <f>'Pressure Drops in Loops'!AH54</f>
        <v/>
      </c>
      <c r="H49" s="114"/>
      <c r="I49" s="114"/>
      <c r="J49" s="115" t="str">
        <f>'Pressure Drops in Loops'!E54</f>
        <v/>
      </c>
      <c r="K49" s="115" t="str">
        <f>IF('Pressure Drops in Loops'!E55="",'Pressure Drops in Loops'!E54,'Pressure Drops in Loops'!E55)</f>
        <v/>
      </c>
      <c r="L49" s="115" t="str">
        <f>IF(Table6[[#This Row],[Segment ]]="","",(Table6[[#This Row],[Pressure 2 (kPa)]]-Table6[[#This Row],[Pressure 1 (kPa)]])/Table6[[#This Row],[Density (kg/m3)]])</f>
        <v/>
      </c>
      <c r="M49" s="115" t="str">
        <f>IF(Table6[[#This Row],[Segment ]]="","",((Table6[[#This Row],[Velocity 2 (m/s)]]^2)/2)-((Table6[[#This Row],[Velocity 1 (m/s)]]^2)/2))</f>
        <v/>
      </c>
      <c r="N49" s="115" t="str">
        <f>IF(Table6[[#This Row],[Segment ]]="","",(Table6[[#This Row],[Height 2 (m)]]-Table6[[#This Row],[Height 1 (m)]])*9.807)</f>
        <v/>
      </c>
      <c r="O49" s="115" t="str">
        <f>'Pressure Drops in Loops'!U54</f>
        <v/>
      </c>
      <c r="P4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9" s="115" t="str">
        <f>IF(Table6[[#This Row],[Segment ]]="","",Table6[[#This Row],[Work (W)]]/1000)</f>
        <v/>
      </c>
    </row>
    <row r="50" spans="1:17" x14ac:dyDescent="0.25">
      <c r="A50" s="116" t="str">
        <f>'Pressure Drops in Loops'!A55</f>
        <v/>
      </c>
      <c r="B50" s="113" t="str">
        <f>IF(Table6[[#This Row],[Segment ]]="","",B49)</f>
        <v/>
      </c>
      <c r="C50" s="113" t="str">
        <f>IF(Table6[[#This Row],[Segment ]]="","",C49)</f>
        <v/>
      </c>
      <c r="D50" s="113" t="str">
        <f>IF(Table6[[#This Row],[Segment ]]="","",D49)</f>
        <v/>
      </c>
      <c r="E50" s="117" t="str">
        <f>IF(Table6[[#This Row],[Segment ]]="","",Table6[[#This Row],[Density (kg/m3)]]*Table6[[#This Row],[Volumetric flow (m3/s)]])</f>
        <v/>
      </c>
      <c r="F50" s="114" t="str">
        <f>IF(Table6[[#This Row],[Segment ]]="","",'Pressure Drops in Loops'!AG55)</f>
        <v/>
      </c>
      <c r="G50" s="114" t="str">
        <f>'Pressure Drops in Loops'!AH55</f>
        <v/>
      </c>
      <c r="H50" s="114"/>
      <c r="I50" s="114"/>
      <c r="J50" s="115" t="str">
        <f>'Pressure Drops in Loops'!E55</f>
        <v/>
      </c>
      <c r="K50" s="115" t="str">
        <f>IF('Pressure Drops in Loops'!E56="",'Pressure Drops in Loops'!E55,'Pressure Drops in Loops'!E56)</f>
        <v/>
      </c>
      <c r="L50" s="115" t="str">
        <f>IF(Table6[[#This Row],[Segment ]]="","",(Table6[[#This Row],[Pressure 2 (kPa)]]-Table6[[#This Row],[Pressure 1 (kPa)]])/Table6[[#This Row],[Density (kg/m3)]])</f>
        <v/>
      </c>
      <c r="M50" s="115" t="str">
        <f>IF(Table6[[#This Row],[Segment ]]="","",((Table6[[#This Row],[Velocity 2 (m/s)]]^2)/2)-((Table6[[#This Row],[Velocity 1 (m/s)]]^2)/2))</f>
        <v/>
      </c>
      <c r="N50" s="115" t="str">
        <f>IF(Table6[[#This Row],[Segment ]]="","",(Table6[[#This Row],[Height 2 (m)]]-Table6[[#This Row],[Height 1 (m)]])*9.807)</f>
        <v/>
      </c>
      <c r="O50" s="115" t="str">
        <f>'Pressure Drops in Loops'!U55</f>
        <v/>
      </c>
      <c r="P5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0" s="115" t="str">
        <f>IF(Table6[[#This Row],[Segment ]]="","",Table6[[#This Row],[Work (W)]]/1000)</f>
        <v/>
      </c>
    </row>
    <row r="51" spans="1:17" x14ac:dyDescent="0.25">
      <c r="A51" s="116" t="str">
        <f>'Pressure Drops in Loops'!A56</f>
        <v/>
      </c>
      <c r="B51" s="113" t="str">
        <f>IF(Table6[[#This Row],[Segment ]]="","",B50)</f>
        <v/>
      </c>
      <c r="C51" s="113" t="str">
        <f>IF(Table6[[#This Row],[Segment ]]="","",C50)</f>
        <v/>
      </c>
      <c r="D51" s="113" t="str">
        <f>IF(Table6[[#This Row],[Segment ]]="","",D50)</f>
        <v/>
      </c>
      <c r="E51" s="117" t="str">
        <f>IF(Table6[[#This Row],[Segment ]]="","",Table6[[#This Row],[Density (kg/m3)]]*Table6[[#This Row],[Volumetric flow (m3/s)]])</f>
        <v/>
      </c>
      <c r="F51" s="114" t="str">
        <f>IF(Table6[[#This Row],[Segment ]]="","",'Pressure Drops in Loops'!AG56)</f>
        <v/>
      </c>
      <c r="G51" s="114" t="str">
        <f>'Pressure Drops in Loops'!AH56</f>
        <v/>
      </c>
      <c r="H51" s="114"/>
      <c r="I51" s="114"/>
      <c r="J51" s="115" t="str">
        <f>'Pressure Drops in Loops'!E56</f>
        <v/>
      </c>
      <c r="K51" s="115" t="str">
        <f>IF('Pressure Drops in Loops'!E57="",'Pressure Drops in Loops'!E56,'Pressure Drops in Loops'!E57)</f>
        <v/>
      </c>
      <c r="L51" s="115" t="str">
        <f>IF(Table6[[#This Row],[Segment ]]="","",(Table6[[#This Row],[Pressure 2 (kPa)]]-Table6[[#This Row],[Pressure 1 (kPa)]])/Table6[[#This Row],[Density (kg/m3)]])</f>
        <v/>
      </c>
      <c r="M51" s="115" t="str">
        <f>IF(Table6[[#This Row],[Segment ]]="","",((Table6[[#This Row],[Velocity 2 (m/s)]]^2)/2)-((Table6[[#This Row],[Velocity 1 (m/s)]]^2)/2))</f>
        <v/>
      </c>
      <c r="N51" s="115" t="str">
        <f>IF(Table6[[#This Row],[Segment ]]="","",(Table6[[#This Row],[Height 2 (m)]]-Table6[[#This Row],[Height 1 (m)]])*9.807)</f>
        <v/>
      </c>
      <c r="O51" s="115" t="str">
        <f>'Pressure Drops in Loops'!U56</f>
        <v/>
      </c>
      <c r="P5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1" s="115" t="str">
        <f>IF(Table6[[#This Row],[Segment ]]="","",Table6[[#This Row],[Work (W)]]/1000)</f>
        <v/>
      </c>
    </row>
    <row r="52" spans="1:17" x14ac:dyDescent="0.25">
      <c r="A52" s="116" t="str">
        <f>'Pressure Drops in Loops'!A57</f>
        <v/>
      </c>
      <c r="B52" s="113" t="str">
        <f>IF(Table6[[#This Row],[Segment ]]="","",B51)</f>
        <v/>
      </c>
      <c r="C52" s="113" t="str">
        <f>IF(Table6[[#This Row],[Segment ]]="","",C51)</f>
        <v/>
      </c>
      <c r="D52" s="113" t="str">
        <f>IF(Table6[[#This Row],[Segment ]]="","",D51)</f>
        <v/>
      </c>
      <c r="E52" s="117" t="str">
        <f>IF(Table6[[#This Row],[Segment ]]="","",Table6[[#This Row],[Density (kg/m3)]]*Table6[[#This Row],[Volumetric flow (m3/s)]])</f>
        <v/>
      </c>
      <c r="F52" s="114" t="str">
        <f>IF(Table6[[#This Row],[Segment ]]="","",'Pressure Drops in Loops'!AG57)</f>
        <v/>
      </c>
      <c r="G52" s="114" t="str">
        <f>'Pressure Drops in Loops'!AH57</f>
        <v/>
      </c>
      <c r="H52" s="114"/>
      <c r="I52" s="114"/>
      <c r="J52" s="115" t="str">
        <f>'Pressure Drops in Loops'!E57</f>
        <v/>
      </c>
      <c r="K52" s="115" t="str">
        <f>IF('Pressure Drops in Loops'!E58="",'Pressure Drops in Loops'!E57,'Pressure Drops in Loops'!E58)</f>
        <v/>
      </c>
      <c r="L52" s="115" t="str">
        <f>IF(Table6[[#This Row],[Segment ]]="","",(Table6[[#This Row],[Pressure 2 (kPa)]]-Table6[[#This Row],[Pressure 1 (kPa)]])/Table6[[#This Row],[Density (kg/m3)]])</f>
        <v/>
      </c>
      <c r="M52" s="115" t="str">
        <f>IF(Table6[[#This Row],[Segment ]]="","",((Table6[[#This Row],[Velocity 2 (m/s)]]^2)/2)-((Table6[[#This Row],[Velocity 1 (m/s)]]^2)/2))</f>
        <v/>
      </c>
      <c r="N52" s="115" t="str">
        <f>IF(Table6[[#This Row],[Segment ]]="","",(Table6[[#This Row],[Height 2 (m)]]-Table6[[#This Row],[Height 1 (m)]])*9.807)</f>
        <v/>
      </c>
      <c r="O52" s="115" t="str">
        <f>'Pressure Drops in Loops'!U57</f>
        <v/>
      </c>
      <c r="P5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2" s="115" t="str">
        <f>IF(Table6[[#This Row],[Segment ]]="","",Table6[[#This Row],[Work (W)]]/1000)</f>
        <v/>
      </c>
    </row>
    <row r="53" spans="1:17" x14ac:dyDescent="0.25">
      <c r="A53" s="116" t="str">
        <f>'Pressure Drops in Loops'!A58</f>
        <v/>
      </c>
      <c r="B53" s="113" t="str">
        <f>IF(Table6[[#This Row],[Segment ]]="","",B52)</f>
        <v/>
      </c>
      <c r="C53" s="113" t="str">
        <f>IF(Table6[[#This Row],[Segment ]]="","",C52)</f>
        <v/>
      </c>
      <c r="D53" s="113" t="str">
        <f>IF(Table6[[#This Row],[Segment ]]="","",D52)</f>
        <v/>
      </c>
      <c r="E53" s="117" t="str">
        <f>IF(Table6[[#This Row],[Segment ]]="","",Table6[[#This Row],[Density (kg/m3)]]*Table6[[#This Row],[Volumetric flow (m3/s)]])</f>
        <v/>
      </c>
      <c r="F53" s="114" t="str">
        <f>IF(Table6[[#This Row],[Segment ]]="","",'Pressure Drops in Loops'!AG58)</f>
        <v/>
      </c>
      <c r="G53" s="114" t="str">
        <f>'Pressure Drops in Loops'!AH58</f>
        <v/>
      </c>
      <c r="H53" s="114"/>
      <c r="I53" s="114"/>
      <c r="J53" s="115" t="str">
        <f>'Pressure Drops in Loops'!E58</f>
        <v/>
      </c>
      <c r="K53" s="115" t="str">
        <f>IF('Pressure Drops in Loops'!E59="",'Pressure Drops in Loops'!E58,'Pressure Drops in Loops'!E59)</f>
        <v/>
      </c>
      <c r="L53" s="115" t="str">
        <f>IF(Table6[[#This Row],[Segment ]]="","",(Table6[[#This Row],[Pressure 2 (kPa)]]-Table6[[#This Row],[Pressure 1 (kPa)]])/Table6[[#This Row],[Density (kg/m3)]])</f>
        <v/>
      </c>
      <c r="M53" s="115" t="str">
        <f>IF(Table6[[#This Row],[Segment ]]="","",((Table6[[#This Row],[Velocity 2 (m/s)]]^2)/2)-((Table6[[#This Row],[Velocity 1 (m/s)]]^2)/2))</f>
        <v/>
      </c>
      <c r="N53" s="115" t="str">
        <f>IF(Table6[[#This Row],[Segment ]]="","",(Table6[[#This Row],[Height 2 (m)]]-Table6[[#This Row],[Height 1 (m)]])*9.807)</f>
        <v/>
      </c>
      <c r="O53" s="115" t="str">
        <f>'Pressure Drops in Loops'!U58</f>
        <v/>
      </c>
      <c r="P5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3" s="115" t="str">
        <f>IF(Table6[[#This Row],[Segment ]]="","",Table6[[#This Row],[Work (W)]]/1000)</f>
        <v/>
      </c>
    </row>
    <row r="54" spans="1:17" x14ac:dyDescent="0.25">
      <c r="A54" s="116" t="str">
        <f>'Pressure Drops in Loops'!A59</f>
        <v/>
      </c>
      <c r="B54" s="113" t="str">
        <f>IF(Table6[[#This Row],[Segment ]]="","",B53)</f>
        <v/>
      </c>
      <c r="C54" s="113" t="str">
        <f>IF(Table6[[#This Row],[Segment ]]="","",C53)</f>
        <v/>
      </c>
      <c r="D54" s="113" t="str">
        <f>IF(Table6[[#This Row],[Segment ]]="","",D53)</f>
        <v/>
      </c>
      <c r="E54" s="117" t="str">
        <f>IF(Table6[[#This Row],[Segment ]]="","",Table6[[#This Row],[Density (kg/m3)]]*Table6[[#This Row],[Volumetric flow (m3/s)]])</f>
        <v/>
      </c>
      <c r="F54" s="114" t="str">
        <f>IF(Table6[[#This Row],[Segment ]]="","",'Pressure Drops in Loops'!AG59)</f>
        <v/>
      </c>
      <c r="G54" s="114" t="str">
        <f>'Pressure Drops in Loops'!AH59</f>
        <v/>
      </c>
      <c r="H54" s="114"/>
      <c r="I54" s="114"/>
      <c r="J54" s="115" t="str">
        <f>'Pressure Drops in Loops'!E59</f>
        <v/>
      </c>
      <c r="K54" s="115" t="str">
        <f>IF('Pressure Drops in Loops'!E60="",'Pressure Drops in Loops'!E59,'Pressure Drops in Loops'!E60)</f>
        <v/>
      </c>
      <c r="L54" s="115" t="str">
        <f>IF(Table6[[#This Row],[Segment ]]="","",(Table6[[#This Row],[Pressure 2 (kPa)]]-Table6[[#This Row],[Pressure 1 (kPa)]])/Table6[[#This Row],[Density (kg/m3)]])</f>
        <v/>
      </c>
      <c r="M54" s="115" t="str">
        <f>IF(Table6[[#This Row],[Segment ]]="","",((Table6[[#This Row],[Velocity 2 (m/s)]]^2)/2)-((Table6[[#This Row],[Velocity 1 (m/s)]]^2)/2))</f>
        <v/>
      </c>
      <c r="N54" s="115" t="str">
        <f>IF(Table6[[#This Row],[Segment ]]="","",(Table6[[#This Row],[Height 2 (m)]]-Table6[[#This Row],[Height 1 (m)]])*9.807)</f>
        <v/>
      </c>
      <c r="O54" s="115" t="str">
        <f>'Pressure Drops in Loops'!U59</f>
        <v/>
      </c>
      <c r="P5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4" s="115" t="str">
        <f>IF(Table6[[#This Row],[Segment ]]="","",Table6[[#This Row],[Work (W)]]/1000)</f>
        <v/>
      </c>
    </row>
    <row r="55" spans="1:17" x14ac:dyDescent="0.25">
      <c r="A55" s="116" t="str">
        <f>'Pressure Drops in Loops'!A60</f>
        <v/>
      </c>
      <c r="B55" s="113" t="str">
        <f>IF(Table6[[#This Row],[Segment ]]="","",B54)</f>
        <v/>
      </c>
      <c r="C55" s="113" t="str">
        <f>IF(Table6[[#This Row],[Segment ]]="","",C54)</f>
        <v/>
      </c>
      <c r="D55" s="113" t="str">
        <f>IF(Table6[[#This Row],[Segment ]]="","",D54)</f>
        <v/>
      </c>
      <c r="E55" s="117" t="str">
        <f>IF(Table6[[#This Row],[Segment ]]="","",Table6[[#This Row],[Density (kg/m3)]]*Table6[[#This Row],[Volumetric flow (m3/s)]])</f>
        <v/>
      </c>
      <c r="F55" s="114" t="str">
        <f>IF(Table6[[#This Row],[Segment ]]="","",'Pressure Drops in Loops'!AG60)</f>
        <v/>
      </c>
      <c r="G55" s="114" t="str">
        <f>'Pressure Drops in Loops'!AH60</f>
        <v/>
      </c>
      <c r="H55" s="114"/>
      <c r="I55" s="114"/>
      <c r="J55" s="115" t="str">
        <f>'Pressure Drops in Loops'!E60</f>
        <v/>
      </c>
      <c r="K55" s="115" t="str">
        <f>IF('Pressure Drops in Loops'!E61="",'Pressure Drops in Loops'!E60,'Pressure Drops in Loops'!E61)</f>
        <v/>
      </c>
      <c r="L55" s="115" t="str">
        <f>IF(Table6[[#This Row],[Segment ]]="","",(Table6[[#This Row],[Pressure 2 (kPa)]]-Table6[[#This Row],[Pressure 1 (kPa)]])/Table6[[#This Row],[Density (kg/m3)]])</f>
        <v/>
      </c>
      <c r="M55" s="115" t="str">
        <f>IF(Table6[[#This Row],[Segment ]]="","",((Table6[[#This Row],[Velocity 2 (m/s)]]^2)/2)-((Table6[[#This Row],[Velocity 1 (m/s)]]^2)/2))</f>
        <v/>
      </c>
      <c r="N55" s="115" t="str">
        <f>IF(Table6[[#This Row],[Segment ]]="","",(Table6[[#This Row],[Height 2 (m)]]-Table6[[#This Row],[Height 1 (m)]])*9.807)</f>
        <v/>
      </c>
      <c r="O55" s="115" t="str">
        <f>'Pressure Drops in Loops'!U60</f>
        <v/>
      </c>
      <c r="P5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5" s="115" t="str">
        <f>IF(Table6[[#This Row],[Segment ]]="","",Table6[[#This Row],[Work (W)]]/1000)</f>
        <v/>
      </c>
    </row>
    <row r="56" spans="1:17" x14ac:dyDescent="0.25">
      <c r="A56" s="116" t="str">
        <f>'Pressure Drops in Loops'!A61</f>
        <v/>
      </c>
      <c r="B56" s="113" t="str">
        <f>IF(Table6[[#This Row],[Segment ]]="","",B55)</f>
        <v/>
      </c>
      <c r="C56" s="113" t="str">
        <f>IF(Table6[[#This Row],[Segment ]]="","",C55)</f>
        <v/>
      </c>
      <c r="D56" s="113" t="str">
        <f>IF(Table6[[#This Row],[Segment ]]="","",D55)</f>
        <v/>
      </c>
      <c r="E56" s="117" t="str">
        <f>IF(Table6[[#This Row],[Segment ]]="","",Table6[[#This Row],[Density (kg/m3)]]*Table6[[#This Row],[Volumetric flow (m3/s)]])</f>
        <v/>
      </c>
      <c r="F56" s="114" t="str">
        <f>IF(Table6[[#This Row],[Segment ]]="","",'Pressure Drops in Loops'!AG61)</f>
        <v/>
      </c>
      <c r="G56" s="114" t="str">
        <f>'Pressure Drops in Loops'!AH61</f>
        <v/>
      </c>
      <c r="H56" s="114"/>
      <c r="I56" s="114"/>
      <c r="J56" s="115" t="str">
        <f>'Pressure Drops in Loops'!E61</f>
        <v/>
      </c>
      <c r="K56" s="115" t="str">
        <f>IF('Pressure Drops in Loops'!E62="",'Pressure Drops in Loops'!E61,'Pressure Drops in Loops'!E62)</f>
        <v/>
      </c>
      <c r="L56" s="115" t="str">
        <f>IF(Table6[[#This Row],[Segment ]]="","",(Table6[[#This Row],[Pressure 2 (kPa)]]-Table6[[#This Row],[Pressure 1 (kPa)]])/Table6[[#This Row],[Density (kg/m3)]])</f>
        <v/>
      </c>
      <c r="M56" s="115" t="str">
        <f>IF(Table6[[#This Row],[Segment ]]="","",((Table6[[#This Row],[Velocity 2 (m/s)]]^2)/2)-((Table6[[#This Row],[Velocity 1 (m/s)]]^2)/2))</f>
        <v/>
      </c>
      <c r="N56" s="115" t="str">
        <f>IF(Table6[[#This Row],[Segment ]]="","",(Table6[[#This Row],[Height 2 (m)]]-Table6[[#This Row],[Height 1 (m)]])*9.807)</f>
        <v/>
      </c>
      <c r="O56" s="115" t="str">
        <f>'Pressure Drops in Loops'!U61</f>
        <v/>
      </c>
      <c r="P5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6" s="115" t="str">
        <f>IF(Table6[[#This Row],[Segment ]]="","",Table6[[#This Row],[Work (W)]]/1000)</f>
        <v/>
      </c>
    </row>
    <row r="57" spans="1:17" x14ac:dyDescent="0.25">
      <c r="A57" s="116" t="str">
        <f>'Pressure Drops in Loops'!A62</f>
        <v/>
      </c>
      <c r="B57" s="113" t="str">
        <f>IF(Table6[[#This Row],[Segment ]]="","",B56)</f>
        <v/>
      </c>
      <c r="C57" s="113" t="str">
        <f>IF(Table6[[#This Row],[Segment ]]="","",C56)</f>
        <v/>
      </c>
      <c r="D57" s="113" t="str">
        <f>IF(Table6[[#This Row],[Segment ]]="","",D56)</f>
        <v/>
      </c>
      <c r="E57" s="117" t="str">
        <f>IF(Table6[[#This Row],[Segment ]]="","",Table6[[#This Row],[Density (kg/m3)]]*Table6[[#This Row],[Volumetric flow (m3/s)]])</f>
        <v/>
      </c>
      <c r="F57" s="114" t="str">
        <f>IF(Table6[[#This Row],[Segment ]]="","",'Pressure Drops in Loops'!AG62)</f>
        <v/>
      </c>
      <c r="G57" s="114" t="str">
        <f>'Pressure Drops in Loops'!AH62</f>
        <v/>
      </c>
      <c r="H57" s="114"/>
      <c r="I57" s="114"/>
      <c r="J57" s="115" t="str">
        <f>'Pressure Drops in Loops'!E62</f>
        <v/>
      </c>
      <c r="K57" s="115" t="str">
        <f>IF('Pressure Drops in Loops'!E63="",'Pressure Drops in Loops'!E62,'Pressure Drops in Loops'!E63)</f>
        <v/>
      </c>
      <c r="L57" s="115" t="str">
        <f>IF(Table6[[#This Row],[Segment ]]="","",(Table6[[#This Row],[Pressure 2 (kPa)]]-Table6[[#This Row],[Pressure 1 (kPa)]])/Table6[[#This Row],[Density (kg/m3)]])</f>
        <v/>
      </c>
      <c r="M57" s="115" t="str">
        <f>IF(Table6[[#This Row],[Segment ]]="","",((Table6[[#This Row],[Velocity 2 (m/s)]]^2)/2)-((Table6[[#This Row],[Velocity 1 (m/s)]]^2)/2))</f>
        <v/>
      </c>
      <c r="N57" s="115" t="str">
        <f>IF(Table6[[#This Row],[Segment ]]="","",(Table6[[#This Row],[Height 2 (m)]]-Table6[[#This Row],[Height 1 (m)]])*9.807)</f>
        <v/>
      </c>
      <c r="O57" s="115" t="str">
        <f>'Pressure Drops in Loops'!U62</f>
        <v/>
      </c>
      <c r="P5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7" s="115" t="str">
        <f>IF(Table6[[#This Row],[Segment ]]="","",Table6[[#This Row],[Work (W)]]/1000)</f>
        <v/>
      </c>
    </row>
    <row r="58" spans="1:17" x14ac:dyDescent="0.25">
      <c r="A58" s="116" t="str">
        <f>'Pressure Drops in Loops'!A63</f>
        <v/>
      </c>
      <c r="B58" s="113" t="str">
        <f>IF(Table6[[#This Row],[Segment ]]="","",B57)</f>
        <v/>
      </c>
      <c r="C58" s="113" t="str">
        <f>IF(Table6[[#This Row],[Segment ]]="","",C57)</f>
        <v/>
      </c>
      <c r="D58" s="113" t="str">
        <f>IF(Table6[[#This Row],[Segment ]]="","",D57)</f>
        <v/>
      </c>
      <c r="E58" s="117" t="str">
        <f>IF(Table6[[#This Row],[Segment ]]="","",Table6[[#This Row],[Density (kg/m3)]]*Table6[[#This Row],[Volumetric flow (m3/s)]])</f>
        <v/>
      </c>
      <c r="F58" s="114" t="str">
        <f>IF(Table6[[#This Row],[Segment ]]="","",'Pressure Drops in Loops'!AG63)</f>
        <v/>
      </c>
      <c r="G58" s="114" t="str">
        <f>'Pressure Drops in Loops'!AH63</f>
        <v/>
      </c>
      <c r="H58" s="114"/>
      <c r="I58" s="114"/>
      <c r="J58" s="115" t="str">
        <f>'Pressure Drops in Loops'!E63</f>
        <v/>
      </c>
      <c r="K58" s="115" t="str">
        <f>IF('Pressure Drops in Loops'!E64="",'Pressure Drops in Loops'!E63,'Pressure Drops in Loops'!E64)</f>
        <v/>
      </c>
      <c r="L58" s="115" t="str">
        <f>IF(Table6[[#This Row],[Segment ]]="","",(Table6[[#This Row],[Pressure 2 (kPa)]]-Table6[[#This Row],[Pressure 1 (kPa)]])/Table6[[#This Row],[Density (kg/m3)]])</f>
        <v/>
      </c>
      <c r="M58" s="115" t="str">
        <f>IF(Table6[[#This Row],[Segment ]]="","",((Table6[[#This Row],[Velocity 2 (m/s)]]^2)/2)-((Table6[[#This Row],[Velocity 1 (m/s)]]^2)/2))</f>
        <v/>
      </c>
      <c r="N58" s="115" t="str">
        <f>IF(Table6[[#This Row],[Segment ]]="","",(Table6[[#This Row],[Height 2 (m)]]-Table6[[#This Row],[Height 1 (m)]])*9.807)</f>
        <v/>
      </c>
      <c r="O58" s="115" t="str">
        <f>'Pressure Drops in Loops'!U63</f>
        <v/>
      </c>
      <c r="P5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8" s="115" t="str">
        <f>IF(Table6[[#This Row],[Segment ]]="","",Table6[[#This Row],[Work (W)]]/1000)</f>
        <v/>
      </c>
    </row>
    <row r="59" spans="1:17" x14ac:dyDescent="0.25">
      <c r="A59" s="116" t="str">
        <f>'Pressure Drops in Loops'!A64</f>
        <v/>
      </c>
      <c r="B59" s="113" t="str">
        <f>IF(Table6[[#This Row],[Segment ]]="","",B58)</f>
        <v/>
      </c>
      <c r="C59" s="113" t="str">
        <f>IF(Table6[[#This Row],[Segment ]]="","",C58)</f>
        <v/>
      </c>
      <c r="D59" s="113" t="str">
        <f>IF(Table6[[#This Row],[Segment ]]="","",D58)</f>
        <v/>
      </c>
      <c r="E59" s="117" t="str">
        <f>IF(Table6[[#This Row],[Segment ]]="","",Table6[[#This Row],[Density (kg/m3)]]*Table6[[#This Row],[Volumetric flow (m3/s)]])</f>
        <v/>
      </c>
      <c r="F59" s="114" t="str">
        <f>IF(Table6[[#This Row],[Segment ]]="","",'Pressure Drops in Loops'!AG64)</f>
        <v/>
      </c>
      <c r="G59" s="114" t="str">
        <f>'Pressure Drops in Loops'!AH64</f>
        <v/>
      </c>
      <c r="H59" s="114"/>
      <c r="I59" s="114"/>
      <c r="J59" s="115" t="str">
        <f>'Pressure Drops in Loops'!E64</f>
        <v/>
      </c>
      <c r="K59" s="115" t="str">
        <f>IF('Pressure Drops in Loops'!E65="",'Pressure Drops in Loops'!E64,'Pressure Drops in Loops'!E65)</f>
        <v/>
      </c>
      <c r="L59" s="115" t="str">
        <f>IF(Table6[[#This Row],[Segment ]]="","",(Table6[[#This Row],[Pressure 2 (kPa)]]-Table6[[#This Row],[Pressure 1 (kPa)]])/Table6[[#This Row],[Density (kg/m3)]])</f>
        <v/>
      </c>
      <c r="M59" s="115" t="str">
        <f>IF(Table6[[#This Row],[Segment ]]="","",((Table6[[#This Row],[Velocity 2 (m/s)]]^2)/2)-((Table6[[#This Row],[Velocity 1 (m/s)]]^2)/2))</f>
        <v/>
      </c>
      <c r="N59" s="115" t="str">
        <f>IF(Table6[[#This Row],[Segment ]]="","",(Table6[[#This Row],[Height 2 (m)]]-Table6[[#This Row],[Height 1 (m)]])*9.807)</f>
        <v/>
      </c>
      <c r="O59" s="115" t="str">
        <f>'Pressure Drops in Loops'!U64</f>
        <v/>
      </c>
      <c r="P5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9" s="115" t="str">
        <f>IF(Table6[[#This Row],[Segment ]]="","",Table6[[#This Row],[Work (W)]]/1000)</f>
        <v/>
      </c>
    </row>
    <row r="60" spans="1:17" x14ac:dyDescent="0.25">
      <c r="A60" s="116" t="str">
        <f>'Pressure Drops in Loops'!A65</f>
        <v/>
      </c>
      <c r="B60" s="113" t="str">
        <f>IF(Table6[[#This Row],[Segment ]]="","",B59)</f>
        <v/>
      </c>
      <c r="C60" s="113" t="str">
        <f>IF(Table6[[#This Row],[Segment ]]="","",C59)</f>
        <v/>
      </c>
      <c r="D60" s="113" t="str">
        <f>IF(Table6[[#This Row],[Segment ]]="","",D59)</f>
        <v/>
      </c>
      <c r="E60" s="117" t="str">
        <f>IF(Table6[[#This Row],[Segment ]]="","",Table6[[#This Row],[Density (kg/m3)]]*Table6[[#This Row],[Volumetric flow (m3/s)]])</f>
        <v/>
      </c>
      <c r="F60" s="114" t="str">
        <f>IF(Table6[[#This Row],[Segment ]]="","",'Pressure Drops in Loops'!AG65)</f>
        <v/>
      </c>
      <c r="G60" s="114" t="str">
        <f>'Pressure Drops in Loops'!AH65</f>
        <v/>
      </c>
      <c r="H60" s="114"/>
      <c r="I60" s="114"/>
      <c r="J60" s="115" t="str">
        <f>'Pressure Drops in Loops'!E65</f>
        <v/>
      </c>
      <c r="K60" s="115" t="str">
        <f>IF('Pressure Drops in Loops'!E66="",'Pressure Drops in Loops'!E65,'Pressure Drops in Loops'!E66)</f>
        <v/>
      </c>
      <c r="L60" s="115" t="str">
        <f>IF(Table6[[#This Row],[Segment ]]="","",(Table6[[#This Row],[Pressure 2 (kPa)]]-Table6[[#This Row],[Pressure 1 (kPa)]])/Table6[[#This Row],[Density (kg/m3)]])</f>
        <v/>
      </c>
      <c r="M60" s="115" t="str">
        <f>IF(Table6[[#This Row],[Segment ]]="","",((Table6[[#This Row],[Velocity 2 (m/s)]]^2)/2)-((Table6[[#This Row],[Velocity 1 (m/s)]]^2)/2))</f>
        <v/>
      </c>
      <c r="N60" s="115" t="str">
        <f>IF(Table6[[#This Row],[Segment ]]="","",(Table6[[#This Row],[Height 2 (m)]]-Table6[[#This Row],[Height 1 (m)]])*9.807)</f>
        <v/>
      </c>
      <c r="O60" s="115" t="str">
        <f>'Pressure Drops in Loops'!U65</f>
        <v/>
      </c>
      <c r="P6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0" s="115" t="str">
        <f>IF(Table6[[#This Row],[Segment ]]="","",Table6[[#This Row],[Work (W)]]/1000)</f>
        <v/>
      </c>
    </row>
    <row r="61" spans="1:17" x14ac:dyDescent="0.25">
      <c r="A61" s="116" t="str">
        <f>'Pressure Drops in Loops'!A66</f>
        <v/>
      </c>
      <c r="B61" s="113" t="str">
        <f>IF(Table6[[#This Row],[Segment ]]="","",B60)</f>
        <v/>
      </c>
      <c r="C61" s="113" t="str">
        <f>IF(Table6[[#This Row],[Segment ]]="","",C60)</f>
        <v/>
      </c>
      <c r="D61" s="113" t="str">
        <f>IF(Table6[[#This Row],[Segment ]]="","",D60)</f>
        <v/>
      </c>
      <c r="E61" s="117" t="str">
        <f>IF(Table6[[#This Row],[Segment ]]="","",Table6[[#This Row],[Density (kg/m3)]]*Table6[[#This Row],[Volumetric flow (m3/s)]])</f>
        <v/>
      </c>
      <c r="F61" s="114" t="str">
        <f>IF(Table6[[#This Row],[Segment ]]="","",'Pressure Drops in Loops'!AG66)</f>
        <v/>
      </c>
      <c r="G61" s="114" t="str">
        <f>'Pressure Drops in Loops'!AH66</f>
        <v/>
      </c>
      <c r="H61" s="114"/>
      <c r="I61" s="114"/>
      <c r="J61" s="115" t="str">
        <f>'Pressure Drops in Loops'!E66</f>
        <v/>
      </c>
      <c r="K61" s="115" t="str">
        <f>IF('Pressure Drops in Loops'!E67="",'Pressure Drops in Loops'!E66,'Pressure Drops in Loops'!E67)</f>
        <v/>
      </c>
      <c r="L61" s="115" t="str">
        <f>IF(Table6[[#This Row],[Segment ]]="","",(Table6[[#This Row],[Pressure 2 (kPa)]]-Table6[[#This Row],[Pressure 1 (kPa)]])/Table6[[#This Row],[Density (kg/m3)]])</f>
        <v/>
      </c>
      <c r="M61" s="115" t="str">
        <f>IF(Table6[[#This Row],[Segment ]]="","",((Table6[[#This Row],[Velocity 2 (m/s)]]^2)/2)-((Table6[[#This Row],[Velocity 1 (m/s)]]^2)/2))</f>
        <v/>
      </c>
      <c r="N61" s="115" t="str">
        <f>IF(Table6[[#This Row],[Segment ]]="","",(Table6[[#This Row],[Height 2 (m)]]-Table6[[#This Row],[Height 1 (m)]])*9.807)</f>
        <v/>
      </c>
      <c r="O61" s="115" t="str">
        <f>'Pressure Drops in Loops'!U66</f>
        <v/>
      </c>
      <c r="P6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1" s="115" t="str">
        <f>IF(Table6[[#This Row],[Segment ]]="","",Table6[[#This Row],[Work (W)]]/1000)</f>
        <v/>
      </c>
    </row>
    <row r="62" spans="1:17" x14ac:dyDescent="0.25">
      <c r="A62" s="116" t="str">
        <f>'Pressure Drops in Loops'!A67</f>
        <v/>
      </c>
      <c r="B62" s="113" t="str">
        <f>IF(Table6[[#This Row],[Segment ]]="","",B61)</f>
        <v/>
      </c>
      <c r="C62" s="113" t="str">
        <f>IF(Table6[[#This Row],[Segment ]]="","",C61)</f>
        <v/>
      </c>
      <c r="D62" s="113" t="str">
        <f>IF(Table6[[#This Row],[Segment ]]="","",D61)</f>
        <v/>
      </c>
      <c r="E62" s="117" t="str">
        <f>IF(Table6[[#This Row],[Segment ]]="","",Table6[[#This Row],[Density (kg/m3)]]*Table6[[#This Row],[Volumetric flow (m3/s)]])</f>
        <v/>
      </c>
      <c r="F62" s="114" t="str">
        <f>IF(Table6[[#This Row],[Segment ]]="","",'Pressure Drops in Loops'!AG67)</f>
        <v/>
      </c>
      <c r="G62" s="114" t="str">
        <f>'Pressure Drops in Loops'!AH67</f>
        <v/>
      </c>
      <c r="H62" s="114"/>
      <c r="I62" s="114"/>
      <c r="J62" s="115" t="str">
        <f>'Pressure Drops in Loops'!E67</f>
        <v/>
      </c>
      <c r="K62" s="115" t="str">
        <f>IF('Pressure Drops in Loops'!E68="",'Pressure Drops in Loops'!E67,'Pressure Drops in Loops'!E68)</f>
        <v/>
      </c>
      <c r="L62" s="115" t="str">
        <f>IF(Table6[[#This Row],[Segment ]]="","",(Table6[[#This Row],[Pressure 2 (kPa)]]-Table6[[#This Row],[Pressure 1 (kPa)]])/Table6[[#This Row],[Density (kg/m3)]])</f>
        <v/>
      </c>
      <c r="M62" s="115" t="str">
        <f>IF(Table6[[#This Row],[Segment ]]="","",((Table6[[#This Row],[Velocity 2 (m/s)]]^2)/2)-((Table6[[#This Row],[Velocity 1 (m/s)]]^2)/2))</f>
        <v/>
      </c>
      <c r="N62" s="115" t="str">
        <f>IF(Table6[[#This Row],[Segment ]]="","",(Table6[[#This Row],[Height 2 (m)]]-Table6[[#This Row],[Height 1 (m)]])*9.807)</f>
        <v/>
      </c>
      <c r="O62" s="115" t="str">
        <f>'Pressure Drops in Loops'!U67</f>
        <v/>
      </c>
      <c r="P6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2" s="115" t="str">
        <f>IF(Table6[[#This Row],[Segment ]]="","",Table6[[#This Row],[Work (W)]]/1000)</f>
        <v/>
      </c>
    </row>
    <row r="63" spans="1:17" x14ac:dyDescent="0.25">
      <c r="A63" s="116" t="str">
        <f>'Pressure Drops in Loops'!A68</f>
        <v/>
      </c>
      <c r="B63" s="113" t="str">
        <f>IF(Table6[[#This Row],[Segment ]]="","",B62)</f>
        <v/>
      </c>
      <c r="C63" s="113" t="str">
        <f>IF(Table6[[#This Row],[Segment ]]="","",C62)</f>
        <v/>
      </c>
      <c r="D63" s="113" t="str">
        <f>IF(Table6[[#This Row],[Segment ]]="","",D62)</f>
        <v/>
      </c>
      <c r="E63" s="117" t="str">
        <f>IF(Table6[[#This Row],[Segment ]]="","",Table6[[#This Row],[Density (kg/m3)]]*Table6[[#This Row],[Volumetric flow (m3/s)]])</f>
        <v/>
      </c>
      <c r="F63" s="114" t="str">
        <f>IF(Table6[[#This Row],[Segment ]]="","",'Pressure Drops in Loops'!AG68)</f>
        <v/>
      </c>
      <c r="G63" s="114" t="str">
        <f>'Pressure Drops in Loops'!AH68</f>
        <v/>
      </c>
      <c r="H63" s="114"/>
      <c r="I63" s="114"/>
      <c r="J63" s="115" t="str">
        <f>'Pressure Drops in Loops'!E68</f>
        <v/>
      </c>
      <c r="K63" s="115" t="str">
        <f>IF('Pressure Drops in Loops'!E69="",'Pressure Drops in Loops'!E68,'Pressure Drops in Loops'!E69)</f>
        <v/>
      </c>
      <c r="L63" s="115" t="str">
        <f>IF(Table6[[#This Row],[Segment ]]="","",(Table6[[#This Row],[Pressure 2 (kPa)]]-Table6[[#This Row],[Pressure 1 (kPa)]])/Table6[[#This Row],[Density (kg/m3)]])</f>
        <v/>
      </c>
      <c r="M63" s="115" t="str">
        <f>IF(Table6[[#This Row],[Segment ]]="","",((Table6[[#This Row],[Velocity 2 (m/s)]]^2)/2)-((Table6[[#This Row],[Velocity 1 (m/s)]]^2)/2))</f>
        <v/>
      </c>
      <c r="N63" s="115" t="str">
        <f>IF(Table6[[#This Row],[Segment ]]="","",(Table6[[#This Row],[Height 2 (m)]]-Table6[[#This Row],[Height 1 (m)]])*9.807)</f>
        <v/>
      </c>
      <c r="O63" s="115" t="str">
        <f>'Pressure Drops in Loops'!U68</f>
        <v/>
      </c>
      <c r="P6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3" s="115" t="str">
        <f>IF(Table6[[#This Row],[Segment ]]="","",Table6[[#This Row],[Work (W)]]/1000)</f>
        <v/>
      </c>
    </row>
    <row r="64" spans="1:17" x14ac:dyDescent="0.25">
      <c r="A64" s="116" t="str">
        <f>'Pressure Drops in Loops'!A69</f>
        <v/>
      </c>
      <c r="B64" s="113" t="str">
        <f>IF(Table6[[#This Row],[Segment ]]="","",B63)</f>
        <v/>
      </c>
      <c r="C64" s="113" t="str">
        <f>IF(Table6[[#This Row],[Segment ]]="","",C63)</f>
        <v/>
      </c>
      <c r="D64" s="113" t="str">
        <f>IF(Table6[[#This Row],[Segment ]]="","",D63)</f>
        <v/>
      </c>
      <c r="E64" s="117" t="str">
        <f>IF(Table6[[#This Row],[Segment ]]="","",Table6[[#This Row],[Density (kg/m3)]]*Table6[[#This Row],[Volumetric flow (m3/s)]])</f>
        <v/>
      </c>
      <c r="F64" s="114" t="str">
        <f>IF(Table6[[#This Row],[Segment ]]="","",'Pressure Drops in Loops'!AG69)</f>
        <v/>
      </c>
      <c r="G64" s="114" t="str">
        <f>'Pressure Drops in Loops'!AH69</f>
        <v/>
      </c>
      <c r="H64" s="114"/>
      <c r="I64" s="114"/>
      <c r="J64" s="115" t="str">
        <f>'Pressure Drops in Loops'!E69</f>
        <v/>
      </c>
      <c r="K64" s="115" t="str">
        <f>IF('Pressure Drops in Loops'!E70="",'Pressure Drops in Loops'!E69,'Pressure Drops in Loops'!E70)</f>
        <v/>
      </c>
      <c r="L64" s="115" t="str">
        <f>IF(Table6[[#This Row],[Segment ]]="","",(Table6[[#This Row],[Pressure 2 (kPa)]]-Table6[[#This Row],[Pressure 1 (kPa)]])/Table6[[#This Row],[Density (kg/m3)]])</f>
        <v/>
      </c>
      <c r="M64" s="115" t="str">
        <f>IF(Table6[[#This Row],[Segment ]]="","",((Table6[[#This Row],[Velocity 2 (m/s)]]^2)/2)-((Table6[[#This Row],[Velocity 1 (m/s)]]^2)/2))</f>
        <v/>
      </c>
      <c r="N64" s="115" t="str">
        <f>IF(Table6[[#This Row],[Segment ]]="","",(Table6[[#This Row],[Height 2 (m)]]-Table6[[#This Row],[Height 1 (m)]])*9.807)</f>
        <v/>
      </c>
      <c r="O64" s="115" t="str">
        <f>'Pressure Drops in Loops'!U69</f>
        <v/>
      </c>
      <c r="P6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4" s="115" t="str">
        <f>IF(Table6[[#This Row],[Segment ]]="","",Table6[[#This Row],[Work (W)]]/1000)</f>
        <v/>
      </c>
    </row>
    <row r="65" spans="1:17" x14ac:dyDescent="0.25">
      <c r="A65" s="116" t="str">
        <f>'Pressure Drops in Loops'!A70</f>
        <v/>
      </c>
      <c r="B65" s="113" t="str">
        <f>IF(Table6[[#This Row],[Segment ]]="","",B64)</f>
        <v/>
      </c>
      <c r="C65" s="113" t="str">
        <f>IF(Table6[[#This Row],[Segment ]]="","",C64)</f>
        <v/>
      </c>
      <c r="D65" s="113" t="str">
        <f>IF(Table6[[#This Row],[Segment ]]="","",D64)</f>
        <v/>
      </c>
      <c r="E65" s="117" t="str">
        <f>IF(Table6[[#This Row],[Segment ]]="","",Table6[[#This Row],[Density (kg/m3)]]*Table6[[#This Row],[Volumetric flow (m3/s)]])</f>
        <v/>
      </c>
      <c r="F65" s="114" t="str">
        <f>IF(Table6[[#This Row],[Segment ]]="","",'Pressure Drops in Loops'!AG70)</f>
        <v/>
      </c>
      <c r="G65" s="114" t="str">
        <f>'Pressure Drops in Loops'!AH70</f>
        <v/>
      </c>
      <c r="H65" s="114"/>
      <c r="I65" s="114"/>
      <c r="J65" s="115" t="str">
        <f>'Pressure Drops in Loops'!E70</f>
        <v/>
      </c>
      <c r="K65" s="115" t="str">
        <f>IF('Pressure Drops in Loops'!E71="",'Pressure Drops in Loops'!E70,'Pressure Drops in Loops'!E71)</f>
        <v/>
      </c>
      <c r="L65" s="115" t="str">
        <f>IF(Table6[[#This Row],[Segment ]]="","",(Table6[[#This Row],[Pressure 2 (kPa)]]-Table6[[#This Row],[Pressure 1 (kPa)]])/Table6[[#This Row],[Density (kg/m3)]])</f>
        <v/>
      </c>
      <c r="M65" s="115" t="str">
        <f>IF(Table6[[#This Row],[Segment ]]="","",((Table6[[#This Row],[Velocity 2 (m/s)]]^2)/2)-((Table6[[#This Row],[Velocity 1 (m/s)]]^2)/2))</f>
        <v/>
      </c>
      <c r="N65" s="115" t="str">
        <f>IF(Table6[[#This Row],[Segment ]]="","",(Table6[[#This Row],[Height 2 (m)]]-Table6[[#This Row],[Height 1 (m)]])*9.807)</f>
        <v/>
      </c>
      <c r="O65" s="115" t="str">
        <f>'Pressure Drops in Loops'!U70</f>
        <v/>
      </c>
      <c r="P6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5" s="115" t="str">
        <f>IF(Table6[[#This Row],[Segment ]]="","",Table6[[#This Row],[Work (W)]]/1000)</f>
        <v/>
      </c>
    </row>
    <row r="66" spans="1:17" x14ac:dyDescent="0.25">
      <c r="A66" s="116" t="str">
        <f>'Pressure Drops in Loops'!A71</f>
        <v/>
      </c>
      <c r="B66" s="113" t="str">
        <f>IF(Table6[[#This Row],[Segment ]]="","",B65)</f>
        <v/>
      </c>
      <c r="C66" s="113" t="str">
        <f>IF(Table6[[#This Row],[Segment ]]="","",C65)</f>
        <v/>
      </c>
      <c r="D66" s="113" t="str">
        <f>IF(Table6[[#This Row],[Segment ]]="","",D65)</f>
        <v/>
      </c>
      <c r="E66" s="117" t="str">
        <f>IF(Table6[[#This Row],[Segment ]]="","",Table6[[#This Row],[Density (kg/m3)]]*Table6[[#This Row],[Volumetric flow (m3/s)]])</f>
        <v/>
      </c>
      <c r="F66" s="114" t="str">
        <f>IF(Table6[[#This Row],[Segment ]]="","",'Pressure Drops in Loops'!AG71)</f>
        <v/>
      </c>
      <c r="G66" s="114" t="str">
        <f>'Pressure Drops in Loops'!AH71</f>
        <v/>
      </c>
      <c r="H66" s="114"/>
      <c r="I66" s="114"/>
      <c r="J66" s="115" t="str">
        <f>'Pressure Drops in Loops'!E71</f>
        <v/>
      </c>
      <c r="K66" s="115" t="str">
        <f>IF('Pressure Drops in Loops'!E72="",'Pressure Drops in Loops'!E71,'Pressure Drops in Loops'!E72)</f>
        <v/>
      </c>
      <c r="L66" s="115" t="str">
        <f>IF(Table6[[#This Row],[Segment ]]="","",(Table6[[#This Row],[Pressure 2 (kPa)]]-Table6[[#This Row],[Pressure 1 (kPa)]])/Table6[[#This Row],[Density (kg/m3)]])</f>
        <v/>
      </c>
      <c r="M66" s="115" t="str">
        <f>IF(Table6[[#This Row],[Segment ]]="","",((Table6[[#This Row],[Velocity 2 (m/s)]]^2)/2)-((Table6[[#This Row],[Velocity 1 (m/s)]]^2)/2))</f>
        <v/>
      </c>
      <c r="N66" s="115" t="str">
        <f>IF(Table6[[#This Row],[Segment ]]="","",(Table6[[#This Row],[Height 2 (m)]]-Table6[[#This Row],[Height 1 (m)]])*9.807)</f>
        <v/>
      </c>
      <c r="O66" s="115" t="str">
        <f>'Pressure Drops in Loops'!U71</f>
        <v/>
      </c>
      <c r="P6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6" s="115" t="str">
        <f>IF(Table6[[#This Row],[Segment ]]="","",Table6[[#This Row],[Work (W)]]/1000)</f>
        <v/>
      </c>
    </row>
    <row r="67" spans="1:17" x14ac:dyDescent="0.25">
      <c r="A67" s="116" t="str">
        <f>'Pressure Drops in Loops'!A72</f>
        <v/>
      </c>
      <c r="B67" s="113" t="str">
        <f>IF(Table6[[#This Row],[Segment ]]="","",B66)</f>
        <v/>
      </c>
      <c r="C67" s="113" t="str">
        <f>IF(Table6[[#This Row],[Segment ]]="","",C66)</f>
        <v/>
      </c>
      <c r="D67" s="113" t="str">
        <f>IF(Table6[[#This Row],[Segment ]]="","",D66)</f>
        <v/>
      </c>
      <c r="E67" s="117" t="str">
        <f>IF(Table6[[#This Row],[Segment ]]="","",Table6[[#This Row],[Density (kg/m3)]]*Table6[[#This Row],[Volumetric flow (m3/s)]])</f>
        <v/>
      </c>
      <c r="F67" s="114" t="str">
        <f>IF(Table6[[#This Row],[Segment ]]="","",'Pressure Drops in Loops'!AG72)</f>
        <v/>
      </c>
      <c r="G67" s="114" t="str">
        <f>'Pressure Drops in Loops'!AH72</f>
        <v/>
      </c>
      <c r="H67" s="114"/>
      <c r="I67" s="114"/>
      <c r="J67" s="115" t="str">
        <f>'Pressure Drops in Loops'!E72</f>
        <v/>
      </c>
      <c r="K67" s="115" t="str">
        <f>IF('Pressure Drops in Loops'!E73="",'Pressure Drops in Loops'!E72,'Pressure Drops in Loops'!E73)</f>
        <v/>
      </c>
      <c r="L67" s="115" t="str">
        <f>IF(Table6[[#This Row],[Segment ]]="","",(Table6[[#This Row],[Pressure 2 (kPa)]]-Table6[[#This Row],[Pressure 1 (kPa)]])/Table6[[#This Row],[Density (kg/m3)]])</f>
        <v/>
      </c>
      <c r="M67" s="115" t="str">
        <f>IF(Table6[[#This Row],[Segment ]]="","",((Table6[[#This Row],[Velocity 2 (m/s)]]^2)/2)-((Table6[[#This Row],[Velocity 1 (m/s)]]^2)/2))</f>
        <v/>
      </c>
      <c r="N67" s="115" t="str">
        <f>IF(Table6[[#This Row],[Segment ]]="","",(Table6[[#This Row],[Height 2 (m)]]-Table6[[#This Row],[Height 1 (m)]])*9.807)</f>
        <v/>
      </c>
      <c r="O67" s="115" t="str">
        <f>'Pressure Drops in Loops'!U72</f>
        <v/>
      </c>
      <c r="P6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7" s="115" t="str">
        <f>IF(Table6[[#This Row],[Segment ]]="","",Table6[[#This Row],[Work (W)]]/1000)</f>
        <v/>
      </c>
    </row>
    <row r="68" spans="1:17" x14ac:dyDescent="0.25">
      <c r="A68" s="116" t="str">
        <f>'Pressure Drops in Loops'!A73</f>
        <v/>
      </c>
      <c r="B68" s="113" t="str">
        <f>IF(Table6[[#This Row],[Segment ]]="","",B67)</f>
        <v/>
      </c>
      <c r="C68" s="113" t="str">
        <f>IF(Table6[[#This Row],[Segment ]]="","",C67)</f>
        <v/>
      </c>
      <c r="D68" s="113" t="str">
        <f>IF(Table6[[#This Row],[Segment ]]="","",D67)</f>
        <v/>
      </c>
      <c r="E68" s="117" t="str">
        <f>IF(Table6[[#This Row],[Segment ]]="","",Table6[[#This Row],[Density (kg/m3)]]*Table6[[#This Row],[Volumetric flow (m3/s)]])</f>
        <v/>
      </c>
      <c r="F68" s="114" t="str">
        <f>IF(Table6[[#This Row],[Segment ]]="","",'Pressure Drops in Loops'!AG73)</f>
        <v/>
      </c>
      <c r="G68" s="114" t="str">
        <f>'Pressure Drops in Loops'!AH73</f>
        <v/>
      </c>
      <c r="H68" s="114"/>
      <c r="I68" s="114"/>
      <c r="J68" s="115" t="str">
        <f>'Pressure Drops in Loops'!E73</f>
        <v/>
      </c>
      <c r="K68" s="115" t="str">
        <f>IF('Pressure Drops in Loops'!E74="",'Pressure Drops in Loops'!E73,'Pressure Drops in Loops'!E74)</f>
        <v/>
      </c>
      <c r="L68" s="115" t="str">
        <f>IF(Table6[[#This Row],[Segment ]]="","",(Table6[[#This Row],[Pressure 2 (kPa)]]-Table6[[#This Row],[Pressure 1 (kPa)]])/Table6[[#This Row],[Density (kg/m3)]])</f>
        <v/>
      </c>
      <c r="M68" s="115" t="str">
        <f>IF(Table6[[#This Row],[Segment ]]="","",((Table6[[#This Row],[Velocity 2 (m/s)]]^2)/2)-((Table6[[#This Row],[Velocity 1 (m/s)]]^2)/2))</f>
        <v/>
      </c>
      <c r="N68" s="115" t="str">
        <f>IF(Table6[[#This Row],[Segment ]]="","",(Table6[[#This Row],[Height 2 (m)]]-Table6[[#This Row],[Height 1 (m)]])*9.807)</f>
        <v/>
      </c>
      <c r="O68" s="115" t="str">
        <f>'Pressure Drops in Loops'!U73</f>
        <v/>
      </c>
      <c r="P6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8" s="115" t="str">
        <f>IF(Table6[[#This Row],[Segment ]]="","",Table6[[#This Row],[Work (W)]]/1000)</f>
        <v/>
      </c>
    </row>
    <row r="69" spans="1:17" x14ac:dyDescent="0.25">
      <c r="A69" s="116" t="str">
        <f>'Pressure Drops in Loops'!A74</f>
        <v/>
      </c>
      <c r="B69" s="113" t="str">
        <f>IF(Table6[[#This Row],[Segment ]]="","",B68)</f>
        <v/>
      </c>
      <c r="C69" s="113" t="str">
        <f>IF(Table6[[#This Row],[Segment ]]="","",C68)</f>
        <v/>
      </c>
      <c r="D69" s="113" t="str">
        <f>IF(Table6[[#This Row],[Segment ]]="","",D68)</f>
        <v/>
      </c>
      <c r="E69" s="117" t="str">
        <f>IF(Table6[[#This Row],[Segment ]]="","",Table6[[#This Row],[Density (kg/m3)]]*Table6[[#This Row],[Volumetric flow (m3/s)]])</f>
        <v/>
      </c>
      <c r="F69" s="114" t="str">
        <f>IF(Table6[[#This Row],[Segment ]]="","",'Pressure Drops in Loops'!AG74)</f>
        <v/>
      </c>
      <c r="G69" s="114" t="str">
        <f>'Pressure Drops in Loops'!AH74</f>
        <v/>
      </c>
      <c r="H69" s="114"/>
      <c r="I69" s="114"/>
      <c r="J69" s="115" t="str">
        <f>'Pressure Drops in Loops'!E74</f>
        <v/>
      </c>
      <c r="K69" s="115" t="str">
        <f>IF('Pressure Drops in Loops'!E75="",'Pressure Drops in Loops'!E74,'Pressure Drops in Loops'!E75)</f>
        <v/>
      </c>
      <c r="L69" s="115" t="str">
        <f>IF(Table6[[#This Row],[Segment ]]="","",(Table6[[#This Row],[Pressure 2 (kPa)]]-Table6[[#This Row],[Pressure 1 (kPa)]])/Table6[[#This Row],[Density (kg/m3)]])</f>
        <v/>
      </c>
      <c r="M69" s="115" t="str">
        <f>IF(Table6[[#This Row],[Segment ]]="","",((Table6[[#This Row],[Velocity 2 (m/s)]]^2)/2)-((Table6[[#This Row],[Velocity 1 (m/s)]]^2)/2))</f>
        <v/>
      </c>
      <c r="N69" s="115" t="str">
        <f>IF(Table6[[#This Row],[Segment ]]="","",(Table6[[#This Row],[Height 2 (m)]]-Table6[[#This Row],[Height 1 (m)]])*9.807)</f>
        <v/>
      </c>
      <c r="O69" s="115" t="str">
        <f>'Pressure Drops in Loops'!U74</f>
        <v/>
      </c>
      <c r="P6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9" s="115" t="str">
        <f>IF(Table6[[#This Row],[Segment ]]="","",Table6[[#This Row],[Work (W)]]/1000)</f>
        <v/>
      </c>
    </row>
    <row r="70" spans="1:17" x14ac:dyDescent="0.25">
      <c r="A70" s="116" t="str">
        <f>'Pressure Drops in Loops'!A75</f>
        <v/>
      </c>
      <c r="B70" s="113" t="str">
        <f>IF(Table6[[#This Row],[Segment ]]="","",B69)</f>
        <v/>
      </c>
      <c r="C70" s="113" t="str">
        <f>IF(Table6[[#This Row],[Segment ]]="","",C69)</f>
        <v/>
      </c>
      <c r="D70" s="113" t="str">
        <f>IF(Table6[[#This Row],[Segment ]]="","",D69)</f>
        <v/>
      </c>
      <c r="E70" s="117" t="str">
        <f>IF(Table6[[#This Row],[Segment ]]="","",Table6[[#This Row],[Density (kg/m3)]]*Table6[[#This Row],[Volumetric flow (m3/s)]])</f>
        <v/>
      </c>
      <c r="F70" s="114" t="str">
        <f>IF(Table6[[#This Row],[Segment ]]="","",'Pressure Drops in Loops'!AG75)</f>
        <v/>
      </c>
      <c r="G70" s="114" t="str">
        <f>'Pressure Drops in Loops'!AH75</f>
        <v/>
      </c>
      <c r="H70" s="114"/>
      <c r="I70" s="114"/>
      <c r="J70" s="115" t="str">
        <f>'Pressure Drops in Loops'!E75</f>
        <v/>
      </c>
      <c r="K70" s="115" t="str">
        <f>IF('Pressure Drops in Loops'!E76="",'Pressure Drops in Loops'!E75,'Pressure Drops in Loops'!E76)</f>
        <v/>
      </c>
      <c r="L70" s="115" t="str">
        <f>IF(Table6[[#This Row],[Segment ]]="","",(Table6[[#This Row],[Pressure 2 (kPa)]]-Table6[[#This Row],[Pressure 1 (kPa)]])/Table6[[#This Row],[Density (kg/m3)]])</f>
        <v/>
      </c>
      <c r="M70" s="115" t="str">
        <f>IF(Table6[[#This Row],[Segment ]]="","",((Table6[[#This Row],[Velocity 2 (m/s)]]^2)/2)-((Table6[[#This Row],[Velocity 1 (m/s)]]^2)/2))</f>
        <v/>
      </c>
      <c r="N70" s="115" t="str">
        <f>IF(Table6[[#This Row],[Segment ]]="","",(Table6[[#This Row],[Height 2 (m)]]-Table6[[#This Row],[Height 1 (m)]])*9.807)</f>
        <v/>
      </c>
      <c r="O70" s="115" t="str">
        <f>'Pressure Drops in Loops'!U75</f>
        <v/>
      </c>
      <c r="P7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0" s="115" t="str">
        <f>IF(Table6[[#This Row],[Segment ]]="","",Table6[[#This Row],[Work (W)]]/1000)</f>
        <v/>
      </c>
    </row>
    <row r="71" spans="1:17" x14ac:dyDescent="0.25">
      <c r="A71" s="116" t="str">
        <f>'Pressure Drops in Loops'!A76</f>
        <v/>
      </c>
      <c r="B71" s="113" t="str">
        <f>IF(Table6[[#This Row],[Segment ]]="","",B70)</f>
        <v/>
      </c>
      <c r="C71" s="113" t="str">
        <f>IF(Table6[[#This Row],[Segment ]]="","",C70)</f>
        <v/>
      </c>
      <c r="D71" s="113" t="str">
        <f>IF(Table6[[#This Row],[Segment ]]="","",D70)</f>
        <v/>
      </c>
      <c r="E71" s="117" t="str">
        <f>IF(Table6[[#This Row],[Segment ]]="","",Table6[[#This Row],[Density (kg/m3)]]*Table6[[#This Row],[Volumetric flow (m3/s)]])</f>
        <v/>
      </c>
      <c r="F71" s="114" t="str">
        <f>IF(Table6[[#This Row],[Segment ]]="","",'Pressure Drops in Loops'!AG76)</f>
        <v/>
      </c>
      <c r="G71" s="114" t="str">
        <f>'Pressure Drops in Loops'!AH76</f>
        <v/>
      </c>
      <c r="H71" s="114"/>
      <c r="I71" s="114"/>
      <c r="J71" s="115" t="str">
        <f>'Pressure Drops in Loops'!E76</f>
        <v/>
      </c>
      <c r="K71" s="115" t="str">
        <f>IF('Pressure Drops in Loops'!E77="",'Pressure Drops in Loops'!E76,'Pressure Drops in Loops'!E77)</f>
        <v/>
      </c>
      <c r="L71" s="115" t="str">
        <f>IF(Table6[[#This Row],[Segment ]]="","",(Table6[[#This Row],[Pressure 2 (kPa)]]-Table6[[#This Row],[Pressure 1 (kPa)]])/Table6[[#This Row],[Density (kg/m3)]])</f>
        <v/>
      </c>
      <c r="M71" s="115" t="str">
        <f>IF(Table6[[#This Row],[Segment ]]="","",((Table6[[#This Row],[Velocity 2 (m/s)]]^2)/2)-((Table6[[#This Row],[Velocity 1 (m/s)]]^2)/2))</f>
        <v/>
      </c>
      <c r="N71" s="115" t="str">
        <f>IF(Table6[[#This Row],[Segment ]]="","",(Table6[[#This Row],[Height 2 (m)]]-Table6[[#This Row],[Height 1 (m)]])*9.807)</f>
        <v/>
      </c>
      <c r="O71" s="115" t="str">
        <f>'Pressure Drops in Loops'!U76</f>
        <v/>
      </c>
      <c r="P7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1" s="115" t="str">
        <f>IF(Table6[[#This Row],[Segment ]]="","",Table6[[#This Row],[Work (W)]]/1000)</f>
        <v/>
      </c>
    </row>
    <row r="72" spans="1:17" x14ac:dyDescent="0.25">
      <c r="A72" s="116" t="str">
        <f>'Pressure Drops in Loops'!A77</f>
        <v/>
      </c>
      <c r="B72" s="113" t="str">
        <f>IF(Table6[[#This Row],[Segment ]]="","",B71)</f>
        <v/>
      </c>
      <c r="C72" s="113" t="str">
        <f>IF(Table6[[#This Row],[Segment ]]="","",C71)</f>
        <v/>
      </c>
      <c r="D72" s="113" t="str">
        <f>IF(Table6[[#This Row],[Segment ]]="","",D71)</f>
        <v/>
      </c>
      <c r="E72" s="117" t="str">
        <f>IF(Table6[[#This Row],[Segment ]]="","",Table6[[#This Row],[Density (kg/m3)]]*Table6[[#This Row],[Volumetric flow (m3/s)]])</f>
        <v/>
      </c>
      <c r="F72" s="114" t="str">
        <f>IF(Table6[[#This Row],[Segment ]]="","",'Pressure Drops in Loops'!AG77)</f>
        <v/>
      </c>
      <c r="G72" s="114" t="str">
        <f>'Pressure Drops in Loops'!AH77</f>
        <v/>
      </c>
      <c r="H72" s="114"/>
      <c r="I72" s="114"/>
      <c r="J72" s="115" t="str">
        <f>'Pressure Drops in Loops'!E77</f>
        <v/>
      </c>
      <c r="K72" s="115" t="str">
        <f>IF('Pressure Drops in Loops'!E78="",'Pressure Drops in Loops'!E77,'Pressure Drops in Loops'!E78)</f>
        <v/>
      </c>
      <c r="L72" s="115" t="str">
        <f>IF(Table6[[#This Row],[Segment ]]="","",(Table6[[#This Row],[Pressure 2 (kPa)]]-Table6[[#This Row],[Pressure 1 (kPa)]])/Table6[[#This Row],[Density (kg/m3)]])</f>
        <v/>
      </c>
      <c r="M72" s="115" t="str">
        <f>IF(Table6[[#This Row],[Segment ]]="","",((Table6[[#This Row],[Velocity 2 (m/s)]]^2)/2)-((Table6[[#This Row],[Velocity 1 (m/s)]]^2)/2))</f>
        <v/>
      </c>
      <c r="N72" s="115" t="str">
        <f>IF(Table6[[#This Row],[Segment ]]="","",(Table6[[#This Row],[Height 2 (m)]]-Table6[[#This Row],[Height 1 (m)]])*9.807)</f>
        <v/>
      </c>
      <c r="O72" s="115" t="str">
        <f>'Pressure Drops in Loops'!U77</f>
        <v/>
      </c>
      <c r="P7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2" s="115" t="str">
        <f>IF(Table6[[#This Row],[Segment ]]="","",Table6[[#This Row],[Work (W)]]/1000)</f>
        <v/>
      </c>
    </row>
    <row r="73" spans="1:17" x14ac:dyDescent="0.25">
      <c r="A73" s="116" t="str">
        <f>'Pressure Drops in Loops'!A78</f>
        <v/>
      </c>
      <c r="B73" s="113" t="str">
        <f>IF(Table6[[#This Row],[Segment ]]="","",B72)</f>
        <v/>
      </c>
      <c r="C73" s="113" t="str">
        <f>IF(Table6[[#This Row],[Segment ]]="","",C72)</f>
        <v/>
      </c>
      <c r="D73" s="113" t="str">
        <f>IF(Table6[[#This Row],[Segment ]]="","",D72)</f>
        <v/>
      </c>
      <c r="E73" s="117" t="str">
        <f>IF(Table6[[#This Row],[Segment ]]="","",Table6[[#This Row],[Density (kg/m3)]]*Table6[[#This Row],[Volumetric flow (m3/s)]])</f>
        <v/>
      </c>
      <c r="F73" s="114" t="str">
        <f>IF(Table6[[#This Row],[Segment ]]="","",'Pressure Drops in Loops'!AG78)</f>
        <v/>
      </c>
      <c r="G73" s="114" t="str">
        <f>'Pressure Drops in Loops'!AH78</f>
        <v/>
      </c>
      <c r="H73" s="114"/>
      <c r="I73" s="114"/>
      <c r="J73" s="115" t="str">
        <f>'Pressure Drops in Loops'!E78</f>
        <v/>
      </c>
      <c r="K73" s="115" t="str">
        <f>IF('Pressure Drops in Loops'!E79="",'Pressure Drops in Loops'!E78,'Pressure Drops in Loops'!E79)</f>
        <v/>
      </c>
      <c r="L73" s="115" t="str">
        <f>IF(Table6[[#This Row],[Segment ]]="","",(Table6[[#This Row],[Pressure 2 (kPa)]]-Table6[[#This Row],[Pressure 1 (kPa)]])/Table6[[#This Row],[Density (kg/m3)]])</f>
        <v/>
      </c>
      <c r="M73" s="115" t="str">
        <f>IF(Table6[[#This Row],[Segment ]]="","",((Table6[[#This Row],[Velocity 2 (m/s)]]^2)/2)-((Table6[[#This Row],[Velocity 1 (m/s)]]^2)/2))</f>
        <v/>
      </c>
      <c r="N73" s="115" t="str">
        <f>IF(Table6[[#This Row],[Segment ]]="","",(Table6[[#This Row],[Height 2 (m)]]-Table6[[#This Row],[Height 1 (m)]])*9.807)</f>
        <v/>
      </c>
      <c r="O73" s="115" t="str">
        <f>'Pressure Drops in Loops'!U78</f>
        <v/>
      </c>
      <c r="P7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3" s="115" t="str">
        <f>IF(Table6[[#This Row],[Segment ]]="","",Table6[[#This Row],[Work (W)]]/1000)</f>
        <v/>
      </c>
    </row>
    <row r="74" spans="1:17" x14ac:dyDescent="0.25">
      <c r="A74" s="116" t="str">
        <f>'Pressure Drops in Loops'!A79</f>
        <v/>
      </c>
      <c r="B74" s="113" t="str">
        <f>IF(Table6[[#This Row],[Segment ]]="","",B73)</f>
        <v/>
      </c>
      <c r="C74" s="113" t="str">
        <f>IF(Table6[[#This Row],[Segment ]]="","",C73)</f>
        <v/>
      </c>
      <c r="D74" s="113" t="str">
        <f>IF(Table6[[#This Row],[Segment ]]="","",D73)</f>
        <v/>
      </c>
      <c r="E74" s="117" t="str">
        <f>IF(Table6[[#This Row],[Segment ]]="","",Table6[[#This Row],[Density (kg/m3)]]*Table6[[#This Row],[Volumetric flow (m3/s)]])</f>
        <v/>
      </c>
      <c r="F74" s="114" t="str">
        <f>IF(Table6[[#This Row],[Segment ]]="","",'Pressure Drops in Loops'!AG79)</f>
        <v/>
      </c>
      <c r="G74" s="114" t="str">
        <f>'Pressure Drops in Loops'!AH79</f>
        <v/>
      </c>
      <c r="H74" s="114"/>
      <c r="I74" s="114"/>
      <c r="J74" s="115" t="str">
        <f>'Pressure Drops in Loops'!E79</f>
        <v/>
      </c>
      <c r="K74" s="115" t="str">
        <f>IF('Pressure Drops in Loops'!E80="",'Pressure Drops in Loops'!E79,'Pressure Drops in Loops'!E80)</f>
        <v/>
      </c>
      <c r="L74" s="115" t="str">
        <f>IF(Table6[[#This Row],[Segment ]]="","",(Table6[[#This Row],[Pressure 2 (kPa)]]-Table6[[#This Row],[Pressure 1 (kPa)]])/Table6[[#This Row],[Density (kg/m3)]])</f>
        <v/>
      </c>
      <c r="M74" s="115" t="str">
        <f>IF(Table6[[#This Row],[Segment ]]="","",((Table6[[#This Row],[Velocity 2 (m/s)]]^2)/2)-((Table6[[#This Row],[Velocity 1 (m/s)]]^2)/2))</f>
        <v/>
      </c>
      <c r="N74" s="115" t="str">
        <f>IF(Table6[[#This Row],[Segment ]]="","",(Table6[[#This Row],[Height 2 (m)]]-Table6[[#This Row],[Height 1 (m)]])*9.807)</f>
        <v/>
      </c>
      <c r="O74" s="115" t="str">
        <f>'Pressure Drops in Loops'!U79</f>
        <v/>
      </c>
      <c r="P7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4" s="115" t="str">
        <f>IF(Table6[[#This Row],[Segment ]]="","",Table6[[#This Row],[Work (W)]]/1000)</f>
        <v/>
      </c>
    </row>
    <row r="75" spans="1:17" x14ac:dyDescent="0.25">
      <c r="A75" s="116" t="str">
        <f>'Pressure Drops in Loops'!A80</f>
        <v/>
      </c>
      <c r="B75" s="113" t="str">
        <f>IF(Table6[[#This Row],[Segment ]]="","",B74)</f>
        <v/>
      </c>
      <c r="C75" s="113" t="str">
        <f>IF(Table6[[#This Row],[Segment ]]="","",C74)</f>
        <v/>
      </c>
      <c r="D75" s="113" t="str">
        <f>IF(Table6[[#This Row],[Segment ]]="","",D74)</f>
        <v/>
      </c>
      <c r="E75" s="117" t="str">
        <f>IF(Table6[[#This Row],[Segment ]]="","",Table6[[#This Row],[Density (kg/m3)]]*Table6[[#This Row],[Volumetric flow (m3/s)]])</f>
        <v/>
      </c>
      <c r="F75" s="114" t="str">
        <f>IF(Table6[[#This Row],[Segment ]]="","",'Pressure Drops in Loops'!AG80)</f>
        <v/>
      </c>
      <c r="G75" s="114" t="str">
        <f>'Pressure Drops in Loops'!AH80</f>
        <v/>
      </c>
      <c r="H75" s="114"/>
      <c r="I75" s="114"/>
      <c r="J75" s="115" t="str">
        <f>'Pressure Drops in Loops'!E80</f>
        <v/>
      </c>
      <c r="K75" s="115" t="str">
        <f>IF('Pressure Drops in Loops'!E81="",'Pressure Drops in Loops'!E80,'Pressure Drops in Loops'!E81)</f>
        <v/>
      </c>
      <c r="L75" s="115" t="str">
        <f>IF(Table6[[#This Row],[Segment ]]="","",(Table6[[#This Row],[Pressure 2 (kPa)]]-Table6[[#This Row],[Pressure 1 (kPa)]])/Table6[[#This Row],[Density (kg/m3)]])</f>
        <v/>
      </c>
      <c r="M75" s="115" t="str">
        <f>IF(Table6[[#This Row],[Segment ]]="","",((Table6[[#This Row],[Velocity 2 (m/s)]]^2)/2)-((Table6[[#This Row],[Velocity 1 (m/s)]]^2)/2))</f>
        <v/>
      </c>
      <c r="N75" s="115" t="str">
        <f>IF(Table6[[#This Row],[Segment ]]="","",(Table6[[#This Row],[Height 2 (m)]]-Table6[[#This Row],[Height 1 (m)]])*9.807)</f>
        <v/>
      </c>
      <c r="O75" s="115" t="str">
        <f>'Pressure Drops in Loops'!U80</f>
        <v/>
      </c>
      <c r="P7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5" s="115" t="str">
        <f>IF(Table6[[#This Row],[Segment ]]="","",Table6[[#This Row],[Work (W)]]/1000)</f>
        <v/>
      </c>
    </row>
    <row r="76" spans="1:17" x14ac:dyDescent="0.25">
      <c r="A76" s="116" t="str">
        <f>'Pressure Drops in Loops'!A81</f>
        <v/>
      </c>
      <c r="B76" s="113" t="str">
        <f>IF(Table6[[#This Row],[Segment ]]="","",B75)</f>
        <v/>
      </c>
      <c r="C76" s="113" t="str">
        <f>IF(Table6[[#This Row],[Segment ]]="","",C75)</f>
        <v/>
      </c>
      <c r="D76" s="113" t="str">
        <f>IF(Table6[[#This Row],[Segment ]]="","",D75)</f>
        <v/>
      </c>
      <c r="E76" s="117" t="str">
        <f>IF(Table6[[#This Row],[Segment ]]="","",Table6[[#This Row],[Density (kg/m3)]]*Table6[[#This Row],[Volumetric flow (m3/s)]])</f>
        <v/>
      </c>
      <c r="F76" s="114" t="str">
        <f>IF(Table6[[#This Row],[Segment ]]="","",'Pressure Drops in Loops'!AG81)</f>
        <v/>
      </c>
      <c r="G76" s="114" t="str">
        <f>'Pressure Drops in Loops'!AH81</f>
        <v/>
      </c>
      <c r="H76" s="114"/>
      <c r="I76" s="114"/>
      <c r="J76" s="115" t="str">
        <f>'Pressure Drops in Loops'!E81</f>
        <v/>
      </c>
      <c r="K76" s="115" t="str">
        <f>IF('Pressure Drops in Loops'!E82="",'Pressure Drops in Loops'!E81,'Pressure Drops in Loops'!E82)</f>
        <v/>
      </c>
      <c r="L76" s="115" t="str">
        <f>IF(Table6[[#This Row],[Segment ]]="","",(Table6[[#This Row],[Pressure 2 (kPa)]]-Table6[[#This Row],[Pressure 1 (kPa)]])/Table6[[#This Row],[Density (kg/m3)]])</f>
        <v/>
      </c>
      <c r="M76" s="115" t="str">
        <f>IF(Table6[[#This Row],[Segment ]]="","",((Table6[[#This Row],[Velocity 2 (m/s)]]^2)/2)-((Table6[[#This Row],[Velocity 1 (m/s)]]^2)/2))</f>
        <v/>
      </c>
      <c r="N76" s="115" t="str">
        <f>IF(Table6[[#This Row],[Segment ]]="","",(Table6[[#This Row],[Height 2 (m)]]-Table6[[#This Row],[Height 1 (m)]])*9.807)</f>
        <v/>
      </c>
      <c r="O76" s="115" t="str">
        <f>'Pressure Drops in Loops'!U81</f>
        <v/>
      </c>
      <c r="P7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6" s="115" t="str">
        <f>IF(Table6[[#This Row],[Segment ]]="","",Table6[[#This Row],[Work (W)]]/1000)</f>
        <v/>
      </c>
    </row>
    <row r="77" spans="1:17" x14ac:dyDescent="0.25">
      <c r="A77" s="116" t="str">
        <f>'Pressure Drops in Loops'!A82</f>
        <v/>
      </c>
      <c r="B77" s="113" t="str">
        <f>IF(Table6[[#This Row],[Segment ]]="","",B76)</f>
        <v/>
      </c>
      <c r="C77" s="113" t="str">
        <f>IF(Table6[[#This Row],[Segment ]]="","",C76)</f>
        <v/>
      </c>
      <c r="D77" s="113" t="str">
        <f>IF(Table6[[#This Row],[Segment ]]="","",D76)</f>
        <v/>
      </c>
      <c r="E77" s="117" t="str">
        <f>IF(Table6[[#This Row],[Segment ]]="","",Table6[[#This Row],[Density (kg/m3)]]*Table6[[#This Row],[Volumetric flow (m3/s)]])</f>
        <v/>
      </c>
      <c r="F77" s="114" t="str">
        <f>IF(Table6[[#This Row],[Segment ]]="","",'Pressure Drops in Loops'!AG82)</f>
        <v/>
      </c>
      <c r="G77" s="114" t="str">
        <f>'Pressure Drops in Loops'!AH82</f>
        <v/>
      </c>
      <c r="H77" s="114"/>
      <c r="I77" s="114"/>
      <c r="J77" s="115" t="str">
        <f>'Pressure Drops in Loops'!E82</f>
        <v/>
      </c>
      <c r="K77" s="115" t="str">
        <f>IF('Pressure Drops in Loops'!E83="",'Pressure Drops in Loops'!E82,'Pressure Drops in Loops'!E83)</f>
        <v/>
      </c>
      <c r="L77" s="115" t="str">
        <f>IF(Table6[[#This Row],[Segment ]]="","",(Table6[[#This Row],[Pressure 2 (kPa)]]-Table6[[#This Row],[Pressure 1 (kPa)]])/Table6[[#This Row],[Density (kg/m3)]])</f>
        <v/>
      </c>
      <c r="M77" s="115" t="str">
        <f>IF(Table6[[#This Row],[Segment ]]="","",((Table6[[#This Row],[Velocity 2 (m/s)]]^2)/2)-((Table6[[#This Row],[Velocity 1 (m/s)]]^2)/2))</f>
        <v/>
      </c>
      <c r="N77" s="115" t="str">
        <f>IF(Table6[[#This Row],[Segment ]]="","",(Table6[[#This Row],[Height 2 (m)]]-Table6[[#This Row],[Height 1 (m)]])*9.807)</f>
        <v/>
      </c>
      <c r="O77" s="115" t="str">
        <f>'Pressure Drops in Loops'!U82</f>
        <v/>
      </c>
      <c r="P7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7" s="115" t="str">
        <f>IF(Table6[[#This Row],[Segment ]]="","",Table6[[#This Row],[Work (W)]]/1000)</f>
        <v/>
      </c>
    </row>
    <row r="78" spans="1:17" x14ac:dyDescent="0.25">
      <c r="A78" s="116" t="str">
        <f>'Pressure Drops in Loops'!A83</f>
        <v/>
      </c>
      <c r="B78" s="113" t="str">
        <f>IF(Table6[[#This Row],[Segment ]]="","",B77)</f>
        <v/>
      </c>
      <c r="C78" s="113" t="str">
        <f>IF(Table6[[#This Row],[Segment ]]="","",C77)</f>
        <v/>
      </c>
      <c r="D78" s="113" t="str">
        <f>IF(Table6[[#This Row],[Segment ]]="","",D77)</f>
        <v/>
      </c>
      <c r="E78" s="117" t="str">
        <f>IF(Table6[[#This Row],[Segment ]]="","",Table6[[#This Row],[Density (kg/m3)]]*Table6[[#This Row],[Volumetric flow (m3/s)]])</f>
        <v/>
      </c>
      <c r="F78" s="114" t="str">
        <f>IF(Table6[[#This Row],[Segment ]]="","",'Pressure Drops in Loops'!AG83)</f>
        <v/>
      </c>
      <c r="G78" s="114" t="str">
        <f>'Pressure Drops in Loops'!AH83</f>
        <v/>
      </c>
      <c r="H78" s="114"/>
      <c r="I78" s="114"/>
      <c r="J78" s="115" t="str">
        <f>'Pressure Drops in Loops'!E83</f>
        <v/>
      </c>
      <c r="K78" s="115" t="str">
        <f>IF('Pressure Drops in Loops'!E84="",'Pressure Drops in Loops'!E83,'Pressure Drops in Loops'!E84)</f>
        <v/>
      </c>
      <c r="L78" s="115" t="str">
        <f>IF(Table6[[#This Row],[Segment ]]="","",(Table6[[#This Row],[Pressure 2 (kPa)]]-Table6[[#This Row],[Pressure 1 (kPa)]])/Table6[[#This Row],[Density (kg/m3)]])</f>
        <v/>
      </c>
      <c r="M78" s="115" t="str">
        <f>IF(Table6[[#This Row],[Segment ]]="","",((Table6[[#This Row],[Velocity 2 (m/s)]]^2)/2)-((Table6[[#This Row],[Velocity 1 (m/s)]]^2)/2))</f>
        <v/>
      </c>
      <c r="N78" s="115" t="str">
        <f>IF(Table6[[#This Row],[Segment ]]="","",(Table6[[#This Row],[Height 2 (m)]]-Table6[[#This Row],[Height 1 (m)]])*9.807)</f>
        <v/>
      </c>
      <c r="O78" s="115" t="str">
        <f>'Pressure Drops in Loops'!U83</f>
        <v/>
      </c>
      <c r="P7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8" s="115" t="str">
        <f>IF(Table6[[#This Row],[Segment ]]="","",Table6[[#This Row],[Work (W)]]/1000)</f>
        <v/>
      </c>
    </row>
    <row r="79" spans="1:17" x14ac:dyDescent="0.25">
      <c r="A79" s="116" t="str">
        <f>'Pressure Drops in Loops'!A84</f>
        <v/>
      </c>
      <c r="B79" s="113" t="str">
        <f>IF(Table6[[#This Row],[Segment ]]="","",B78)</f>
        <v/>
      </c>
      <c r="C79" s="113" t="str">
        <f>IF(Table6[[#This Row],[Segment ]]="","",C78)</f>
        <v/>
      </c>
      <c r="D79" s="113" t="str">
        <f>IF(Table6[[#This Row],[Segment ]]="","",D78)</f>
        <v/>
      </c>
      <c r="E79" s="117" t="str">
        <f>IF(Table6[[#This Row],[Segment ]]="","",Table6[[#This Row],[Density (kg/m3)]]*Table6[[#This Row],[Volumetric flow (m3/s)]])</f>
        <v/>
      </c>
      <c r="F79" s="114" t="str">
        <f>IF(Table6[[#This Row],[Segment ]]="","",'Pressure Drops in Loops'!AG84)</f>
        <v/>
      </c>
      <c r="G79" s="114" t="str">
        <f>'Pressure Drops in Loops'!AH84</f>
        <v/>
      </c>
      <c r="H79" s="114"/>
      <c r="I79" s="114"/>
      <c r="J79" s="115" t="str">
        <f>'Pressure Drops in Loops'!E84</f>
        <v/>
      </c>
      <c r="K79" s="115" t="str">
        <f>IF('Pressure Drops in Loops'!E85="",'Pressure Drops in Loops'!E84,'Pressure Drops in Loops'!E85)</f>
        <v/>
      </c>
      <c r="L79" s="115" t="str">
        <f>IF(Table6[[#This Row],[Segment ]]="","",(Table6[[#This Row],[Pressure 2 (kPa)]]-Table6[[#This Row],[Pressure 1 (kPa)]])/Table6[[#This Row],[Density (kg/m3)]])</f>
        <v/>
      </c>
      <c r="M79" s="115" t="str">
        <f>IF(Table6[[#This Row],[Segment ]]="","",((Table6[[#This Row],[Velocity 2 (m/s)]]^2)/2)-((Table6[[#This Row],[Velocity 1 (m/s)]]^2)/2))</f>
        <v/>
      </c>
      <c r="N79" s="115" t="str">
        <f>IF(Table6[[#This Row],[Segment ]]="","",(Table6[[#This Row],[Height 2 (m)]]-Table6[[#This Row],[Height 1 (m)]])*9.807)</f>
        <v/>
      </c>
      <c r="O79" s="115" t="str">
        <f>'Pressure Drops in Loops'!U84</f>
        <v/>
      </c>
      <c r="P7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9" s="115" t="str">
        <f>IF(Table6[[#This Row],[Segment ]]="","",Table6[[#This Row],[Work (W)]]/1000)</f>
        <v/>
      </c>
    </row>
    <row r="80" spans="1:17" x14ac:dyDescent="0.25">
      <c r="A80" s="116" t="str">
        <f>'Pressure Drops in Loops'!A85</f>
        <v/>
      </c>
      <c r="B80" s="113" t="str">
        <f>IF(Table6[[#This Row],[Segment ]]="","",B79)</f>
        <v/>
      </c>
      <c r="C80" s="113" t="str">
        <f>IF(Table6[[#This Row],[Segment ]]="","",C79)</f>
        <v/>
      </c>
      <c r="D80" s="113" t="str">
        <f>IF(Table6[[#This Row],[Segment ]]="","",D79)</f>
        <v/>
      </c>
      <c r="E80" s="117" t="str">
        <f>IF(Table6[[#This Row],[Segment ]]="","",Table6[[#This Row],[Density (kg/m3)]]*Table6[[#This Row],[Volumetric flow (m3/s)]])</f>
        <v/>
      </c>
      <c r="F80" s="114" t="str">
        <f>IF(Table6[[#This Row],[Segment ]]="","",'Pressure Drops in Loops'!AG85)</f>
        <v/>
      </c>
      <c r="G80" s="114" t="str">
        <f>'Pressure Drops in Loops'!AH85</f>
        <v/>
      </c>
      <c r="H80" s="114"/>
      <c r="I80" s="114"/>
      <c r="J80" s="115" t="str">
        <f>'Pressure Drops in Loops'!E85</f>
        <v/>
      </c>
      <c r="K80" s="115" t="str">
        <f>IF('Pressure Drops in Loops'!E86="",'Pressure Drops in Loops'!E85,'Pressure Drops in Loops'!E86)</f>
        <v/>
      </c>
      <c r="L80" s="115" t="str">
        <f>IF(Table6[[#This Row],[Segment ]]="","",(Table6[[#This Row],[Pressure 2 (kPa)]]-Table6[[#This Row],[Pressure 1 (kPa)]])/Table6[[#This Row],[Density (kg/m3)]])</f>
        <v/>
      </c>
      <c r="M80" s="115" t="str">
        <f>IF(Table6[[#This Row],[Segment ]]="","",((Table6[[#This Row],[Velocity 2 (m/s)]]^2)/2)-((Table6[[#This Row],[Velocity 1 (m/s)]]^2)/2))</f>
        <v/>
      </c>
      <c r="N80" s="115" t="str">
        <f>IF(Table6[[#This Row],[Segment ]]="","",(Table6[[#This Row],[Height 2 (m)]]-Table6[[#This Row],[Height 1 (m)]])*9.807)</f>
        <v/>
      </c>
      <c r="O80" s="115" t="str">
        <f>'Pressure Drops in Loops'!U85</f>
        <v/>
      </c>
      <c r="P8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0" s="115" t="str">
        <f>IF(Table6[[#This Row],[Segment ]]="","",Table6[[#This Row],[Work (W)]]/1000)</f>
        <v/>
      </c>
    </row>
    <row r="81" spans="1:17" x14ac:dyDescent="0.25">
      <c r="A81" s="116" t="str">
        <f>'Pressure Drops in Loops'!A86</f>
        <v/>
      </c>
      <c r="B81" s="113" t="str">
        <f>IF(Table6[[#This Row],[Segment ]]="","",B80)</f>
        <v/>
      </c>
      <c r="C81" s="113" t="str">
        <f>IF(Table6[[#This Row],[Segment ]]="","",C80)</f>
        <v/>
      </c>
      <c r="D81" s="113" t="str">
        <f>IF(Table6[[#This Row],[Segment ]]="","",D80)</f>
        <v/>
      </c>
      <c r="E81" s="117" t="str">
        <f>IF(Table6[[#This Row],[Segment ]]="","",Table6[[#This Row],[Density (kg/m3)]]*Table6[[#This Row],[Volumetric flow (m3/s)]])</f>
        <v/>
      </c>
      <c r="F81" s="114" t="str">
        <f>IF(Table6[[#This Row],[Segment ]]="","",'Pressure Drops in Loops'!AG86)</f>
        <v/>
      </c>
      <c r="G81" s="114" t="str">
        <f>'Pressure Drops in Loops'!AH86</f>
        <v/>
      </c>
      <c r="H81" s="114"/>
      <c r="I81" s="114"/>
      <c r="J81" s="115" t="str">
        <f>'Pressure Drops in Loops'!E86</f>
        <v/>
      </c>
      <c r="K81" s="115" t="str">
        <f>IF('Pressure Drops in Loops'!E87="",'Pressure Drops in Loops'!E86,'Pressure Drops in Loops'!E87)</f>
        <v/>
      </c>
      <c r="L81" s="115" t="str">
        <f>IF(Table6[[#This Row],[Segment ]]="","",(Table6[[#This Row],[Pressure 2 (kPa)]]-Table6[[#This Row],[Pressure 1 (kPa)]])/Table6[[#This Row],[Density (kg/m3)]])</f>
        <v/>
      </c>
      <c r="M81" s="115" t="str">
        <f>IF(Table6[[#This Row],[Segment ]]="","",((Table6[[#This Row],[Velocity 2 (m/s)]]^2)/2)-((Table6[[#This Row],[Velocity 1 (m/s)]]^2)/2))</f>
        <v/>
      </c>
      <c r="N81" s="115" t="str">
        <f>IF(Table6[[#This Row],[Segment ]]="","",(Table6[[#This Row],[Height 2 (m)]]-Table6[[#This Row],[Height 1 (m)]])*9.807)</f>
        <v/>
      </c>
      <c r="O81" s="115" t="str">
        <f>'Pressure Drops in Loops'!U86</f>
        <v/>
      </c>
      <c r="P8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1" s="115" t="str">
        <f>IF(Table6[[#This Row],[Segment ]]="","",Table6[[#This Row],[Work (W)]]/1000)</f>
        <v/>
      </c>
    </row>
    <row r="82" spans="1:17" x14ac:dyDescent="0.25">
      <c r="A82" s="116" t="str">
        <f>'Pressure Drops in Loops'!A87</f>
        <v/>
      </c>
      <c r="B82" s="113" t="str">
        <f>IF(Table6[[#This Row],[Segment ]]="","",B81)</f>
        <v/>
      </c>
      <c r="C82" s="113" t="str">
        <f>IF(Table6[[#This Row],[Segment ]]="","",C81)</f>
        <v/>
      </c>
      <c r="D82" s="113" t="str">
        <f>IF(Table6[[#This Row],[Segment ]]="","",D81)</f>
        <v/>
      </c>
      <c r="E82" s="117" t="str">
        <f>IF(Table6[[#This Row],[Segment ]]="","",Table6[[#This Row],[Density (kg/m3)]]*Table6[[#This Row],[Volumetric flow (m3/s)]])</f>
        <v/>
      </c>
      <c r="F82" s="114" t="str">
        <f>IF(Table6[[#This Row],[Segment ]]="","",'Pressure Drops in Loops'!AG87)</f>
        <v/>
      </c>
      <c r="G82" s="114" t="str">
        <f>'Pressure Drops in Loops'!AH87</f>
        <v/>
      </c>
      <c r="H82" s="114"/>
      <c r="I82" s="114"/>
      <c r="J82" s="115" t="str">
        <f>'Pressure Drops in Loops'!E87</f>
        <v/>
      </c>
      <c r="K82" s="115" t="str">
        <f>IF('Pressure Drops in Loops'!E88="",'Pressure Drops in Loops'!E87,'Pressure Drops in Loops'!E88)</f>
        <v/>
      </c>
      <c r="L82" s="115" t="str">
        <f>IF(Table6[[#This Row],[Segment ]]="","",(Table6[[#This Row],[Pressure 2 (kPa)]]-Table6[[#This Row],[Pressure 1 (kPa)]])/Table6[[#This Row],[Density (kg/m3)]])</f>
        <v/>
      </c>
      <c r="M82" s="115" t="str">
        <f>IF(Table6[[#This Row],[Segment ]]="","",((Table6[[#This Row],[Velocity 2 (m/s)]]^2)/2)-((Table6[[#This Row],[Velocity 1 (m/s)]]^2)/2))</f>
        <v/>
      </c>
      <c r="N82" s="115" t="str">
        <f>IF(Table6[[#This Row],[Segment ]]="","",(Table6[[#This Row],[Height 2 (m)]]-Table6[[#This Row],[Height 1 (m)]])*9.807)</f>
        <v/>
      </c>
      <c r="O82" s="115" t="str">
        <f>'Pressure Drops in Loops'!U87</f>
        <v/>
      </c>
      <c r="P8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2" s="115" t="str">
        <f>IF(Table6[[#This Row],[Segment ]]="","",Table6[[#This Row],[Work (W)]]/1000)</f>
        <v/>
      </c>
    </row>
    <row r="83" spans="1:17" x14ac:dyDescent="0.25">
      <c r="A83" s="116" t="str">
        <f>'Pressure Drops in Loops'!A88</f>
        <v/>
      </c>
      <c r="B83" s="113" t="str">
        <f>IF(Table6[[#This Row],[Segment ]]="","",B82)</f>
        <v/>
      </c>
      <c r="C83" s="113" t="str">
        <f>IF(Table6[[#This Row],[Segment ]]="","",C82)</f>
        <v/>
      </c>
      <c r="D83" s="113" t="str">
        <f>IF(Table6[[#This Row],[Segment ]]="","",D82)</f>
        <v/>
      </c>
      <c r="E83" s="117" t="str">
        <f>IF(Table6[[#This Row],[Segment ]]="","",Table6[[#This Row],[Density (kg/m3)]]*Table6[[#This Row],[Volumetric flow (m3/s)]])</f>
        <v/>
      </c>
      <c r="F83" s="114" t="str">
        <f>IF(Table6[[#This Row],[Segment ]]="","",'Pressure Drops in Loops'!AG88)</f>
        <v/>
      </c>
      <c r="G83" s="114" t="str">
        <f>'Pressure Drops in Loops'!AH88</f>
        <v/>
      </c>
      <c r="H83" s="114"/>
      <c r="I83" s="114"/>
      <c r="J83" s="115" t="str">
        <f>'Pressure Drops in Loops'!E88</f>
        <v/>
      </c>
      <c r="K83" s="115" t="str">
        <f>IF('Pressure Drops in Loops'!E89="",'Pressure Drops in Loops'!E88,'Pressure Drops in Loops'!E89)</f>
        <v/>
      </c>
      <c r="L83" s="115" t="str">
        <f>IF(Table6[[#This Row],[Segment ]]="","",(Table6[[#This Row],[Pressure 2 (kPa)]]-Table6[[#This Row],[Pressure 1 (kPa)]])/Table6[[#This Row],[Density (kg/m3)]])</f>
        <v/>
      </c>
      <c r="M83" s="115" t="str">
        <f>IF(Table6[[#This Row],[Segment ]]="","",((Table6[[#This Row],[Velocity 2 (m/s)]]^2)/2)-((Table6[[#This Row],[Velocity 1 (m/s)]]^2)/2))</f>
        <v/>
      </c>
      <c r="N83" s="115" t="str">
        <f>IF(Table6[[#This Row],[Segment ]]="","",(Table6[[#This Row],[Height 2 (m)]]-Table6[[#This Row],[Height 1 (m)]])*9.807)</f>
        <v/>
      </c>
      <c r="O83" s="115" t="str">
        <f>'Pressure Drops in Loops'!U88</f>
        <v/>
      </c>
      <c r="P8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3" s="115" t="str">
        <f>IF(Table6[[#This Row],[Segment ]]="","",Table6[[#This Row],[Work (W)]]/1000)</f>
        <v/>
      </c>
    </row>
    <row r="84" spans="1:17" x14ac:dyDescent="0.25">
      <c r="A84" s="116" t="str">
        <f>'Pressure Drops in Loops'!A89</f>
        <v/>
      </c>
      <c r="B84" s="113" t="str">
        <f>IF(Table6[[#This Row],[Segment ]]="","",B83)</f>
        <v/>
      </c>
      <c r="C84" s="113" t="str">
        <f>IF(Table6[[#This Row],[Segment ]]="","",C83)</f>
        <v/>
      </c>
      <c r="D84" s="113" t="str">
        <f>IF(Table6[[#This Row],[Segment ]]="","",D83)</f>
        <v/>
      </c>
      <c r="E84" s="117" t="str">
        <f>IF(Table6[[#This Row],[Segment ]]="","",Table6[[#This Row],[Density (kg/m3)]]*Table6[[#This Row],[Volumetric flow (m3/s)]])</f>
        <v/>
      </c>
      <c r="F84" s="114" t="str">
        <f>IF(Table6[[#This Row],[Segment ]]="","",'Pressure Drops in Loops'!AG89)</f>
        <v/>
      </c>
      <c r="G84" s="114" t="str">
        <f>'Pressure Drops in Loops'!AH89</f>
        <v/>
      </c>
      <c r="H84" s="114"/>
      <c r="I84" s="114"/>
      <c r="J84" s="115" t="str">
        <f>'Pressure Drops in Loops'!E89</f>
        <v/>
      </c>
      <c r="K84" s="115" t="str">
        <f>IF('Pressure Drops in Loops'!E90="",'Pressure Drops in Loops'!E89,'Pressure Drops in Loops'!E90)</f>
        <v/>
      </c>
      <c r="L84" s="115" t="str">
        <f>IF(Table6[[#This Row],[Segment ]]="","",(Table6[[#This Row],[Pressure 2 (kPa)]]-Table6[[#This Row],[Pressure 1 (kPa)]])/Table6[[#This Row],[Density (kg/m3)]])</f>
        <v/>
      </c>
      <c r="M84" s="115" t="str">
        <f>IF(Table6[[#This Row],[Segment ]]="","",((Table6[[#This Row],[Velocity 2 (m/s)]]^2)/2)-((Table6[[#This Row],[Velocity 1 (m/s)]]^2)/2))</f>
        <v/>
      </c>
      <c r="N84" s="115" t="str">
        <f>IF(Table6[[#This Row],[Segment ]]="","",(Table6[[#This Row],[Height 2 (m)]]-Table6[[#This Row],[Height 1 (m)]])*9.807)</f>
        <v/>
      </c>
      <c r="O84" s="115" t="str">
        <f>'Pressure Drops in Loops'!U89</f>
        <v/>
      </c>
      <c r="P8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4" s="115" t="str">
        <f>IF(Table6[[#This Row],[Segment ]]="","",Table6[[#This Row],[Work (W)]]/1000)</f>
        <v/>
      </c>
    </row>
    <row r="85" spans="1:17" x14ac:dyDescent="0.25">
      <c r="A85" s="116" t="str">
        <f>'Pressure Drops in Loops'!A90</f>
        <v/>
      </c>
      <c r="B85" s="113" t="str">
        <f>IF(Table6[[#This Row],[Segment ]]="","",B84)</f>
        <v/>
      </c>
      <c r="C85" s="113" t="str">
        <f>IF(Table6[[#This Row],[Segment ]]="","",C84)</f>
        <v/>
      </c>
      <c r="D85" s="113" t="str">
        <f>IF(Table6[[#This Row],[Segment ]]="","",D84)</f>
        <v/>
      </c>
      <c r="E85" s="117" t="str">
        <f>IF(Table6[[#This Row],[Segment ]]="","",Table6[[#This Row],[Density (kg/m3)]]*Table6[[#This Row],[Volumetric flow (m3/s)]])</f>
        <v/>
      </c>
      <c r="F85" s="114" t="str">
        <f>IF(Table6[[#This Row],[Segment ]]="","",'Pressure Drops in Loops'!AG90)</f>
        <v/>
      </c>
      <c r="G85" s="114" t="str">
        <f>'Pressure Drops in Loops'!AH90</f>
        <v/>
      </c>
      <c r="H85" s="114"/>
      <c r="I85" s="114"/>
      <c r="J85" s="115" t="str">
        <f>'Pressure Drops in Loops'!E90</f>
        <v/>
      </c>
      <c r="K85" s="115" t="str">
        <f>IF('Pressure Drops in Loops'!E91="",'Pressure Drops in Loops'!E90,'Pressure Drops in Loops'!E91)</f>
        <v/>
      </c>
      <c r="L85" s="115" t="str">
        <f>IF(Table6[[#This Row],[Segment ]]="","",(Table6[[#This Row],[Pressure 2 (kPa)]]-Table6[[#This Row],[Pressure 1 (kPa)]])/Table6[[#This Row],[Density (kg/m3)]])</f>
        <v/>
      </c>
      <c r="M85" s="115" t="str">
        <f>IF(Table6[[#This Row],[Segment ]]="","",((Table6[[#This Row],[Velocity 2 (m/s)]]^2)/2)-((Table6[[#This Row],[Velocity 1 (m/s)]]^2)/2))</f>
        <v/>
      </c>
      <c r="N85" s="115" t="str">
        <f>IF(Table6[[#This Row],[Segment ]]="","",(Table6[[#This Row],[Height 2 (m)]]-Table6[[#This Row],[Height 1 (m)]])*9.807)</f>
        <v/>
      </c>
      <c r="O85" s="115" t="str">
        <f>'Pressure Drops in Loops'!U90</f>
        <v/>
      </c>
      <c r="P8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5" s="115" t="str">
        <f>IF(Table6[[#This Row],[Segment ]]="","",Table6[[#This Row],[Work (W)]]/1000)</f>
        <v/>
      </c>
    </row>
    <row r="86" spans="1:17" x14ac:dyDescent="0.25">
      <c r="A86" s="116" t="str">
        <f>'Pressure Drops in Loops'!A91</f>
        <v/>
      </c>
      <c r="B86" s="113" t="str">
        <f>IF(Table6[[#This Row],[Segment ]]="","",B85)</f>
        <v/>
      </c>
      <c r="C86" s="113" t="str">
        <f>IF(Table6[[#This Row],[Segment ]]="","",C85)</f>
        <v/>
      </c>
      <c r="D86" s="113" t="str">
        <f>IF(Table6[[#This Row],[Segment ]]="","",D85)</f>
        <v/>
      </c>
      <c r="E86" s="117" t="str">
        <f>IF(Table6[[#This Row],[Segment ]]="","",Table6[[#This Row],[Density (kg/m3)]]*Table6[[#This Row],[Volumetric flow (m3/s)]])</f>
        <v/>
      </c>
      <c r="F86" s="114" t="str">
        <f>IF(Table6[[#This Row],[Segment ]]="","",'Pressure Drops in Loops'!AG91)</f>
        <v/>
      </c>
      <c r="G86" s="114" t="str">
        <f>'Pressure Drops in Loops'!AH91</f>
        <v/>
      </c>
      <c r="H86" s="114"/>
      <c r="I86" s="114"/>
      <c r="J86" s="115" t="str">
        <f>'Pressure Drops in Loops'!E91</f>
        <v/>
      </c>
      <c r="K86" s="115" t="str">
        <f>IF('Pressure Drops in Loops'!E92="",'Pressure Drops in Loops'!E91,'Pressure Drops in Loops'!E92)</f>
        <v/>
      </c>
      <c r="L86" s="115" t="str">
        <f>IF(Table6[[#This Row],[Segment ]]="","",(Table6[[#This Row],[Pressure 2 (kPa)]]-Table6[[#This Row],[Pressure 1 (kPa)]])/Table6[[#This Row],[Density (kg/m3)]])</f>
        <v/>
      </c>
      <c r="M86" s="115" t="str">
        <f>IF(Table6[[#This Row],[Segment ]]="","",((Table6[[#This Row],[Velocity 2 (m/s)]]^2)/2)-((Table6[[#This Row],[Velocity 1 (m/s)]]^2)/2))</f>
        <v/>
      </c>
      <c r="N86" s="115" t="str">
        <f>IF(Table6[[#This Row],[Segment ]]="","",(Table6[[#This Row],[Height 2 (m)]]-Table6[[#This Row],[Height 1 (m)]])*9.807)</f>
        <v/>
      </c>
      <c r="O86" s="115" t="str">
        <f>'Pressure Drops in Loops'!U91</f>
        <v/>
      </c>
      <c r="P8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6" s="115" t="str">
        <f>IF(Table6[[#This Row],[Segment ]]="","",Table6[[#This Row],[Work (W)]]/1000)</f>
        <v/>
      </c>
    </row>
    <row r="87" spans="1:17" x14ac:dyDescent="0.25">
      <c r="A87" s="116" t="str">
        <f>'Pressure Drops in Loops'!A92</f>
        <v/>
      </c>
      <c r="B87" s="113" t="str">
        <f>IF(Table6[[#This Row],[Segment ]]="","",B86)</f>
        <v/>
      </c>
      <c r="C87" s="113" t="str">
        <f>IF(Table6[[#This Row],[Segment ]]="","",C86)</f>
        <v/>
      </c>
      <c r="D87" s="113" t="str">
        <f>IF(Table6[[#This Row],[Segment ]]="","",D86)</f>
        <v/>
      </c>
      <c r="E87" s="117" t="str">
        <f>IF(Table6[[#This Row],[Segment ]]="","",Table6[[#This Row],[Density (kg/m3)]]*Table6[[#This Row],[Volumetric flow (m3/s)]])</f>
        <v/>
      </c>
      <c r="F87" s="114" t="str">
        <f>IF(Table6[[#This Row],[Segment ]]="","",'Pressure Drops in Loops'!AG92)</f>
        <v/>
      </c>
      <c r="G87" s="114" t="str">
        <f>'Pressure Drops in Loops'!AH92</f>
        <v/>
      </c>
      <c r="H87" s="114"/>
      <c r="I87" s="114"/>
      <c r="J87" s="115" t="str">
        <f>'Pressure Drops in Loops'!E92</f>
        <v/>
      </c>
      <c r="K87" s="115" t="str">
        <f>IF('Pressure Drops in Loops'!E93="",'Pressure Drops in Loops'!E92,'Pressure Drops in Loops'!E93)</f>
        <v/>
      </c>
      <c r="L87" s="115" t="str">
        <f>IF(Table6[[#This Row],[Segment ]]="","",(Table6[[#This Row],[Pressure 2 (kPa)]]-Table6[[#This Row],[Pressure 1 (kPa)]])/Table6[[#This Row],[Density (kg/m3)]])</f>
        <v/>
      </c>
      <c r="M87" s="115" t="str">
        <f>IF(Table6[[#This Row],[Segment ]]="","",((Table6[[#This Row],[Velocity 2 (m/s)]]^2)/2)-((Table6[[#This Row],[Velocity 1 (m/s)]]^2)/2))</f>
        <v/>
      </c>
      <c r="N87" s="115" t="str">
        <f>IF(Table6[[#This Row],[Segment ]]="","",(Table6[[#This Row],[Height 2 (m)]]-Table6[[#This Row],[Height 1 (m)]])*9.807)</f>
        <v/>
      </c>
      <c r="O87" s="115" t="str">
        <f>'Pressure Drops in Loops'!U92</f>
        <v/>
      </c>
      <c r="P8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7" s="115" t="str">
        <f>IF(Table6[[#This Row],[Segment ]]="","",Table6[[#This Row],[Work (W)]]/1000)</f>
        <v/>
      </c>
    </row>
    <row r="88" spans="1:17" x14ac:dyDescent="0.25">
      <c r="A88" s="116" t="str">
        <f>'Pressure Drops in Loops'!A93</f>
        <v/>
      </c>
      <c r="B88" s="113" t="str">
        <f>IF(Table6[[#This Row],[Segment ]]="","",B87)</f>
        <v/>
      </c>
      <c r="C88" s="113" t="str">
        <f>IF(Table6[[#This Row],[Segment ]]="","",C87)</f>
        <v/>
      </c>
      <c r="D88" s="113" t="str">
        <f>IF(Table6[[#This Row],[Segment ]]="","",D87)</f>
        <v/>
      </c>
      <c r="E88" s="117" t="str">
        <f>IF(Table6[[#This Row],[Segment ]]="","",Table6[[#This Row],[Density (kg/m3)]]*Table6[[#This Row],[Volumetric flow (m3/s)]])</f>
        <v/>
      </c>
      <c r="F88" s="114" t="str">
        <f>IF(Table6[[#This Row],[Segment ]]="","",'Pressure Drops in Loops'!AG93)</f>
        <v/>
      </c>
      <c r="G88" s="114" t="str">
        <f>'Pressure Drops in Loops'!AH93</f>
        <v/>
      </c>
      <c r="H88" s="114"/>
      <c r="I88" s="114"/>
      <c r="J88" s="115" t="str">
        <f>'Pressure Drops in Loops'!E93</f>
        <v/>
      </c>
      <c r="K88" s="115" t="str">
        <f>IF('Pressure Drops in Loops'!E94="",'Pressure Drops in Loops'!E93,'Pressure Drops in Loops'!E94)</f>
        <v/>
      </c>
      <c r="L88" s="115" t="str">
        <f>IF(Table6[[#This Row],[Segment ]]="","",(Table6[[#This Row],[Pressure 2 (kPa)]]-Table6[[#This Row],[Pressure 1 (kPa)]])/Table6[[#This Row],[Density (kg/m3)]])</f>
        <v/>
      </c>
      <c r="M88" s="115" t="str">
        <f>IF(Table6[[#This Row],[Segment ]]="","",((Table6[[#This Row],[Velocity 2 (m/s)]]^2)/2)-((Table6[[#This Row],[Velocity 1 (m/s)]]^2)/2))</f>
        <v/>
      </c>
      <c r="N88" s="115" t="str">
        <f>IF(Table6[[#This Row],[Segment ]]="","",(Table6[[#This Row],[Height 2 (m)]]-Table6[[#This Row],[Height 1 (m)]])*9.807)</f>
        <v/>
      </c>
      <c r="O88" s="115" t="str">
        <f>'Pressure Drops in Loops'!U93</f>
        <v/>
      </c>
      <c r="P8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8" s="115" t="str">
        <f>IF(Table6[[#This Row],[Segment ]]="","",Table6[[#This Row],[Work (W)]]/1000)</f>
        <v/>
      </c>
    </row>
    <row r="89" spans="1:17" x14ac:dyDescent="0.25">
      <c r="A89" s="116" t="str">
        <f>'Pressure Drops in Loops'!A94</f>
        <v/>
      </c>
      <c r="B89" s="113" t="str">
        <f>IF(Table6[[#This Row],[Segment ]]="","",B88)</f>
        <v/>
      </c>
      <c r="C89" s="113" t="str">
        <f>IF(Table6[[#This Row],[Segment ]]="","",C88)</f>
        <v/>
      </c>
      <c r="D89" s="113" t="str">
        <f>IF(Table6[[#This Row],[Segment ]]="","",D88)</f>
        <v/>
      </c>
      <c r="E89" s="117" t="str">
        <f>IF(Table6[[#This Row],[Segment ]]="","",Table6[[#This Row],[Density (kg/m3)]]*Table6[[#This Row],[Volumetric flow (m3/s)]])</f>
        <v/>
      </c>
      <c r="F89" s="114" t="str">
        <f>IF(Table6[[#This Row],[Segment ]]="","",'Pressure Drops in Loops'!AG94)</f>
        <v/>
      </c>
      <c r="G89" s="114" t="str">
        <f>'Pressure Drops in Loops'!AH94</f>
        <v/>
      </c>
      <c r="H89" s="114"/>
      <c r="I89" s="114"/>
      <c r="J89" s="115" t="str">
        <f>'Pressure Drops in Loops'!E94</f>
        <v/>
      </c>
      <c r="K89" s="115" t="str">
        <f>IF('Pressure Drops in Loops'!E95="",'Pressure Drops in Loops'!E94,'Pressure Drops in Loops'!E95)</f>
        <v/>
      </c>
      <c r="L89" s="115" t="str">
        <f>IF(Table6[[#This Row],[Segment ]]="","",(Table6[[#This Row],[Pressure 2 (kPa)]]-Table6[[#This Row],[Pressure 1 (kPa)]])/Table6[[#This Row],[Density (kg/m3)]])</f>
        <v/>
      </c>
      <c r="M89" s="115" t="str">
        <f>IF(Table6[[#This Row],[Segment ]]="","",((Table6[[#This Row],[Velocity 2 (m/s)]]^2)/2)-((Table6[[#This Row],[Velocity 1 (m/s)]]^2)/2))</f>
        <v/>
      </c>
      <c r="N89" s="115" t="str">
        <f>IF(Table6[[#This Row],[Segment ]]="","",(Table6[[#This Row],[Height 2 (m)]]-Table6[[#This Row],[Height 1 (m)]])*9.807)</f>
        <v/>
      </c>
      <c r="O89" s="115" t="str">
        <f>'Pressure Drops in Loops'!U94</f>
        <v/>
      </c>
      <c r="P8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9" s="115" t="str">
        <f>IF(Table6[[#This Row],[Segment ]]="","",Table6[[#This Row],[Work (W)]]/1000)</f>
        <v/>
      </c>
    </row>
    <row r="90" spans="1:17" x14ac:dyDescent="0.25">
      <c r="A90" s="116" t="str">
        <f>'Pressure Drops in Loops'!A95</f>
        <v/>
      </c>
      <c r="B90" s="113" t="str">
        <f>IF(Table6[[#This Row],[Segment ]]="","",B89)</f>
        <v/>
      </c>
      <c r="C90" s="113" t="str">
        <f>IF(Table6[[#This Row],[Segment ]]="","",C89)</f>
        <v/>
      </c>
      <c r="D90" s="113" t="str">
        <f>IF(Table6[[#This Row],[Segment ]]="","",D89)</f>
        <v/>
      </c>
      <c r="E90" s="117" t="str">
        <f>IF(Table6[[#This Row],[Segment ]]="","",Table6[[#This Row],[Density (kg/m3)]]*Table6[[#This Row],[Volumetric flow (m3/s)]])</f>
        <v/>
      </c>
      <c r="F90" s="114" t="str">
        <f>IF(Table6[[#This Row],[Segment ]]="","",'Pressure Drops in Loops'!AG95)</f>
        <v/>
      </c>
      <c r="G90" s="114" t="str">
        <f>'Pressure Drops in Loops'!AH95</f>
        <v/>
      </c>
      <c r="H90" s="114"/>
      <c r="I90" s="114"/>
      <c r="J90" s="115" t="str">
        <f>'Pressure Drops in Loops'!E95</f>
        <v/>
      </c>
      <c r="K90" s="115" t="str">
        <f>IF('Pressure Drops in Loops'!E96="",'Pressure Drops in Loops'!E95,'Pressure Drops in Loops'!E96)</f>
        <v/>
      </c>
      <c r="L90" s="115" t="str">
        <f>IF(Table6[[#This Row],[Segment ]]="","",(Table6[[#This Row],[Pressure 2 (kPa)]]-Table6[[#This Row],[Pressure 1 (kPa)]])/Table6[[#This Row],[Density (kg/m3)]])</f>
        <v/>
      </c>
      <c r="M90" s="115" t="str">
        <f>IF(Table6[[#This Row],[Segment ]]="","",((Table6[[#This Row],[Velocity 2 (m/s)]]^2)/2)-((Table6[[#This Row],[Velocity 1 (m/s)]]^2)/2))</f>
        <v/>
      </c>
      <c r="N90" s="115" t="str">
        <f>IF(Table6[[#This Row],[Segment ]]="","",(Table6[[#This Row],[Height 2 (m)]]-Table6[[#This Row],[Height 1 (m)]])*9.807)</f>
        <v/>
      </c>
      <c r="O90" s="115" t="str">
        <f>'Pressure Drops in Loops'!U95</f>
        <v/>
      </c>
      <c r="P9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0" s="115" t="str">
        <f>IF(Table6[[#This Row],[Segment ]]="","",Table6[[#This Row],[Work (W)]]/1000)</f>
        <v/>
      </c>
    </row>
    <row r="91" spans="1:17" x14ac:dyDescent="0.25">
      <c r="A91" s="116" t="str">
        <f>'Pressure Drops in Loops'!A96</f>
        <v/>
      </c>
      <c r="B91" s="113" t="str">
        <f>IF(Table6[[#This Row],[Segment ]]="","",B90)</f>
        <v/>
      </c>
      <c r="C91" s="113" t="str">
        <f>IF(Table6[[#This Row],[Segment ]]="","",C90)</f>
        <v/>
      </c>
      <c r="D91" s="113" t="str">
        <f>IF(Table6[[#This Row],[Segment ]]="","",D90)</f>
        <v/>
      </c>
      <c r="E91" s="117" t="str">
        <f>IF(Table6[[#This Row],[Segment ]]="","",Table6[[#This Row],[Density (kg/m3)]]*Table6[[#This Row],[Volumetric flow (m3/s)]])</f>
        <v/>
      </c>
      <c r="F91" s="114" t="str">
        <f>IF(Table6[[#This Row],[Segment ]]="","",'Pressure Drops in Loops'!AG96)</f>
        <v/>
      </c>
      <c r="G91" s="114" t="str">
        <f>'Pressure Drops in Loops'!AH96</f>
        <v/>
      </c>
      <c r="H91" s="114"/>
      <c r="I91" s="114"/>
      <c r="J91" s="115" t="str">
        <f>'Pressure Drops in Loops'!E96</f>
        <v/>
      </c>
      <c r="K91" s="115" t="str">
        <f>IF('Pressure Drops in Loops'!E97="",'Pressure Drops in Loops'!E96,'Pressure Drops in Loops'!E97)</f>
        <v/>
      </c>
      <c r="L91" s="115" t="str">
        <f>IF(Table6[[#This Row],[Segment ]]="","",(Table6[[#This Row],[Pressure 2 (kPa)]]-Table6[[#This Row],[Pressure 1 (kPa)]])/Table6[[#This Row],[Density (kg/m3)]])</f>
        <v/>
      </c>
      <c r="M91" s="115" t="str">
        <f>IF(Table6[[#This Row],[Segment ]]="","",((Table6[[#This Row],[Velocity 2 (m/s)]]^2)/2)-((Table6[[#This Row],[Velocity 1 (m/s)]]^2)/2))</f>
        <v/>
      </c>
      <c r="N91" s="115" t="str">
        <f>IF(Table6[[#This Row],[Segment ]]="","",(Table6[[#This Row],[Height 2 (m)]]-Table6[[#This Row],[Height 1 (m)]])*9.807)</f>
        <v/>
      </c>
      <c r="O91" s="115" t="str">
        <f>'Pressure Drops in Loops'!U96</f>
        <v/>
      </c>
      <c r="P9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1" s="115" t="str">
        <f>IF(Table6[[#This Row],[Segment ]]="","",Table6[[#This Row],[Work (W)]]/1000)</f>
        <v/>
      </c>
    </row>
    <row r="92" spans="1:17" x14ac:dyDescent="0.25">
      <c r="A92" s="116" t="str">
        <f>'Pressure Drops in Loops'!A97</f>
        <v/>
      </c>
      <c r="B92" s="113" t="str">
        <f>IF(Table6[[#This Row],[Segment ]]="","",B91)</f>
        <v/>
      </c>
      <c r="C92" s="113" t="str">
        <f>IF(Table6[[#This Row],[Segment ]]="","",C91)</f>
        <v/>
      </c>
      <c r="D92" s="113" t="str">
        <f>IF(Table6[[#This Row],[Segment ]]="","",D91)</f>
        <v/>
      </c>
      <c r="E92" s="117" t="str">
        <f>IF(Table6[[#This Row],[Segment ]]="","",Table6[[#This Row],[Density (kg/m3)]]*Table6[[#This Row],[Volumetric flow (m3/s)]])</f>
        <v/>
      </c>
      <c r="F92" s="114" t="str">
        <f>IF(Table6[[#This Row],[Segment ]]="","",'Pressure Drops in Loops'!AG97)</f>
        <v/>
      </c>
      <c r="G92" s="114" t="str">
        <f>'Pressure Drops in Loops'!AH97</f>
        <v/>
      </c>
      <c r="H92" s="114"/>
      <c r="I92" s="114"/>
      <c r="J92" s="115" t="str">
        <f>'Pressure Drops in Loops'!E97</f>
        <v/>
      </c>
      <c r="K92" s="115" t="str">
        <f>IF('Pressure Drops in Loops'!E98="",'Pressure Drops in Loops'!E97,'Pressure Drops in Loops'!E98)</f>
        <v/>
      </c>
      <c r="L92" s="115" t="str">
        <f>IF(Table6[[#This Row],[Segment ]]="","",(Table6[[#This Row],[Pressure 2 (kPa)]]-Table6[[#This Row],[Pressure 1 (kPa)]])/Table6[[#This Row],[Density (kg/m3)]])</f>
        <v/>
      </c>
      <c r="M92" s="115" t="str">
        <f>IF(Table6[[#This Row],[Segment ]]="","",((Table6[[#This Row],[Velocity 2 (m/s)]]^2)/2)-((Table6[[#This Row],[Velocity 1 (m/s)]]^2)/2))</f>
        <v/>
      </c>
      <c r="N92" s="115" t="str">
        <f>IF(Table6[[#This Row],[Segment ]]="","",(Table6[[#This Row],[Height 2 (m)]]-Table6[[#This Row],[Height 1 (m)]])*9.807)</f>
        <v/>
      </c>
      <c r="O92" s="115" t="str">
        <f>'Pressure Drops in Loops'!U97</f>
        <v/>
      </c>
      <c r="P9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2" s="115" t="str">
        <f>IF(Table6[[#This Row],[Segment ]]="","",Table6[[#This Row],[Work (W)]]/1000)</f>
        <v/>
      </c>
    </row>
    <row r="93" spans="1:17" x14ac:dyDescent="0.25">
      <c r="A93" s="116" t="str">
        <f>'Pressure Drops in Loops'!A98</f>
        <v/>
      </c>
      <c r="B93" s="113" t="str">
        <f>IF(Table6[[#This Row],[Segment ]]="","",B92)</f>
        <v/>
      </c>
      <c r="C93" s="113" t="str">
        <f>IF(Table6[[#This Row],[Segment ]]="","",C92)</f>
        <v/>
      </c>
      <c r="D93" s="113" t="str">
        <f>IF(Table6[[#This Row],[Segment ]]="","",D92)</f>
        <v/>
      </c>
      <c r="E93" s="117" t="str">
        <f>IF(Table6[[#This Row],[Segment ]]="","",Table6[[#This Row],[Density (kg/m3)]]*Table6[[#This Row],[Volumetric flow (m3/s)]])</f>
        <v/>
      </c>
      <c r="F93" s="114" t="str">
        <f>IF(Table6[[#This Row],[Segment ]]="","",'Pressure Drops in Loops'!AG98)</f>
        <v/>
      </c>
      <c r="G93" s="114" t="str">
        <f>'Pressure Drops in Loops'!AH98</f>
        <v/>
      </c>
      <c r="H93" s="114"/>
      <c r="I93" s="114"/>
      <c r="J93" s="115" t="str">
        <f>'Pressure Drops in Loops'!E98</f>
        <v/>
      </c>
      <c r="K93" s="115" t="str">
        <f>IF('Pressure Drops in Loops'!E99="",'Pressure Drops in Loops'!E98,'Pressure Drops in Loops'!E99)</f>
        <v/>
      </c>
      <c r="L93" s="115" t="str">
        <f>IF(Table6[[#This Row],[Segment ]]="","",(Table6[[#This Row],[Pressure 2 (kPa)]]-Table6[[#This Row],[Pressure 1 (kPa)]])/Table6[[#This Row],[Density (kg/m3)]])</f>
        <v/>
      </c>
      <c r="M93" s="115" t="str">
        <f>IF(Table6[[#This Row],[Segment ]]="","",((Table6[[#This Row],[Velocity 2 (m/s)]]^2)/2)-((Table6[[#This Row],[Velocity 1 (m/s)]]^2)/2))</f>
        <v/>
      </c>
      <c r="N93" s="115" t="str">
        <f>IF(Table6[[#This Row],[Segment ]]="","",(Table6[[#This Row],[Height 2 (m)]]-Table6[[#This Row],[Height 1 (m)]])*9.807)</f>
        <v/>
      </c>
      <c r="O93" s="115" t="str">
        <f>'Pressure Drops in Loops'!U98</f>
        <v/>
      </c>
      <c r="P9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3" s="115" t="str">
        <f>IF(Table6[[#This Row],[Segment ]]="","",Table6[[#This Row],[Work (W)]]/1000)</f>
        <v/>
      </c>
    </row>
    <row r="94" spans="1:17" x14ac:dyDescent="0.25">
      <c r="A94" s="116" t="str">
        <f>'Pressure Drops in Loops'!A99</f>
        <v/>
      </c>
      <c r="B94" s="113" t="str">
        <f>IF(Table6[[#This Row],[Segment ]]="","",B93)</f>
        <v/>
      </c>
      <c r="C94" s="113" t="str">
        <f>IF(Table6[[#This Row],[Segment ]]="","",C93)</f>
        <v/>
      </c>
      <c r="D94" s="113" t="str">
        <f>IF(Table6[[#This Row],[Segment ]]="","",D93)</f>
        <v/>
      </c>
      <c r="E94" s="117" t="str">
        <f>IF(Table6[[#This Row],[Segment ]]="","",Table6[[#This Row],[Density (kg/m3)]]*Table6[[#This Row],[Volumetric flow (m3/s)]])</f>
        <v/>
      </c>
      <c r="F94" s="114" t="str">
        <f>IF(Table6[[#This Row],[Segment ]]="","",'Pressure Drops in Loops'!AG99)</f>
        <v/>
      </c>
      <c r="G94" s="114" t="str">
        <f>'Pressure Drops in Loops'!AH99</f>
        <v/>
      </c>
      <c r="H94" s="114"/>
      <c r="I94" s="114"/>
      <c r="J94" s="115" t="str">
        <f>'Pressure Drops in Loops'!E99</f>
        <v/>
      </c>
      <c r="K94" s="115" t="str">
        <f>IF('Pressure Drops in Loops'!E100="",'Pressure Drops in Loops'!E99,'Pressure Drops in Loops'!E100)</f>
        <v/>
      </c>
      <c r="L94" s="115" t="str">
        <f>IF(Table6[[#This Row],[Segment ]]="","",(Table6[[#This Row],[Pressure 2 (kPa)]]-Table6[[#This Row],[Pressure 1 (kPa)]])/Table6[[#This Row],[Density (kg/m3)]])</f>
        <v/>
      </c>
      <c r="M94" s="115" t="str">
        <f>IF(Table6[[#This Row],[Segment ]]="","",((Table6[[#This Row],[Velocity 2 (m/s)]]^2)/2)-((Table6[[#This Row],[Velocity 1 (m/s)]]^2)/2))</f>
        <v/>
      </c>
      <c r="N94" s="115" t="str">
        <f>IF(Table6[[#This Row],[Segment ]]="","",(Table6[[#This Row],[Height 2 (m)]]-Table6[[#This Row],[Height 1 (m)]])*9.807)</f>
        <v/>
      </c>
      <c r="O94" s="115" t="str">
        <f>'Pressure Drops in Loops'!U99</f>
        <v/>
      </c>
      <c r="P9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4" s="115" t="str">
        <f>IF(Table6[[#This Row],[Segment ]]="","",Table6[[#This Row],[Work (W)]]/1000)</f>
        <v/>
      </c>
    </row>
    <row r="95" spans="1:17" x14ac:dyDescent="0.25">
      <c r="A95" s="116" t="str">
        <f>'Pressure Drops in Loops'!A100</f>
        <v/>
      </c>
      <c r="B95" s="113" t="str">
        <f>IF(Table6[[#This Row],[Segment ]]="","",B94)</f>
        <v/>
      </c>
      <c r="C95" s="113" t="str">
        <f>IF(Table6[[#This Row],[Segment ]]="","",C94)</f>
        <v/>
      </c>
      <c r="D95" s="113" t="str">
        <f>IF(Table6[[#This Row],[Segment ]]="","",D94)</f>
        <v/>
      </c>
      <c r="E95" s="117" t="str">
        <f>IF(Table6[[#This Row],[Segment ]]="","",Table6[[#This Row],[Density (kg/m3)]]*Table6[[#This Row],[Volumetric flow (m3/s)]])</f>
        <v/>
      </c>
      <c r="F95" s="114" t="str">
        <f>IF(Table6[[#This Row],[Segment ]]="","",'Pressure Drops in Loops'!AG100)</f>
        <v/>
      </c>
      <c r="G95" s="114" t="str">
        <f>'Pressure Drops in Loops'!AH100</f>
        <v/>
      </c>
      <c r="H95" s="114"/>
      <c r="I95" s="114"/>
      <c r="J95" s="115" t="str">
        <f>'Pressure Drops in Loops'!E100</f>
        <v/>
      </c>
      <c r="K95" s="115" t="str">
        <f>IF('Pressure Drops in Loops'!E101="",'Pressure Drops in Loops'!E100,'Pressure Drops in Loops'!E101)</f>
        <v/>
      </c>
      <c r="L95" s="115" t="str">
        <f>IF(Table6[[#This Row],[Segment ]]="","",(Table6[[#This Row],[Pressure 2 (kPa)]]-Table6[[#This Row],[Pressure 1 (kPa)]])/Table6[[#This Row],[Density (kg/m3)]])</f>
        <v/>
      </c>
      <c r="M95" s="115" t="str">
        <f>IF(Table6[[#This Row],[Segment ]]="","",((Table6[[#This Row],[Velocity 2 (m/s)]]^2)/2)-((Table6[[#This Row],[Velocity 1 (m/s)]]^2)/2))</f>
        <v/>
      </c>
      <c r="N95" s="115" t="str">
        <f>IF(Table6[[#This Row],[Segment ]]="","",(Table6[[#This Row],[Height 2 (m)]]-Table6[[#This Row],[Height 1 (m)]])*9.807)</f>
        <v/>
      </c>
      <c r="O95" s="115" t="str">
        <f>'Pressure Drops in Loops'!U100</f>
        <v/>
      </c>
      <c r="P9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5" s="115" t="str">
        <f>IF(Table6[[#This Row],[Segment ]]="","",Table6[[#This Row],[Work (W)]]/1000)</f>
        <v/>
      </c>
    </row>
    <row r="96" spans="1:17" x14ac:dyDescent="0.25">
      <c r="A96" s="116" t="str">
        <f>'Pressure Drops in Loops'!A101</f>
        <v/>
      </c>
      <c r="B96" s="113" t="str">
        <f>IF(Table6[[#This Row],[Segment ]]="","",B95)</f>
        <v/>
      </c>
      <c r="C96" s="113" t="str">
        <f>IF(Table6[[#This Row],[Segment ]]="","",C95)</f>
        <v/>
      </c>
      <c r="D96" s="113" t="str">
        <f>IF(Table6[[#This Row],[Segment ]]="","",D95)</f>
        <v/>
      </c>
      <c r="E96" s="117" t="str">
        <f>IF(Table6[[#This Row],[Segment ]]="","",Table6[[#This Row],[Density (kg/m3)]]*Table6[[#This Row],[Volumetric flow (m3/s)]])</f>
        <v/>
      </c>
      <c r="F96" s="114" t="str">
        <f>IF(Table6[[#This Row],[Segment ]]="","",'Pressure Drops in Loops'!AG101)</f>
        <v/>
      </c>
      <c r="G96" s="114" t="str">
        <f>'Pressure Drops in Loops'!AH101</f>
        <v/>
      </c>
      <c r="H96" s="114"/>
      <c r="I96" s="114"/>
      <c r="J96" s="115" t="str">
        <f>'Pressure Drops in Loops'!E101</f>
        <v/>
      </c>
      <c r="K96" s="115" t="str">
        <f>IF('Pressure Drops in Loops'!E102="",'Pressure Drops in Loops'!E101,'Pressure Drops in Loops'!E102)</f>
        <v/>
      </c>
      <c r="L96" s="115" t="str">
        <f>IF(Table6[[#This Row],[Segment ]]="","",(Table6[[#This Row],[Pressure 2 (kPa)]]-Table6[[#This Row],[Pressure 1 (kPa)]])/Table6[[#This Row],[Density (kg/m3)]])</f>
        <v/>
      </c>
      <c r="M96" s="115" t="str">
        <f>IF(Table6[[#This Row],[Segment ]]="","",((Table6[[#This Row],[Velocity 2 (m/s)]]^2)/2)-((Table6[[#This Row],[Velocity 1 (m/s)]]^2)/2))</f>
        <v/>
      </c>
      <c r="N96" s="115" t="str">
        <f>IF(Table6[[#This Row],[Segment ]]="","",(Table6[[#This Row],[Height 2 (m)]]-Table6[[#This Row],[Height 1 (m)]])*9.807)</f>
        <v/>
      </c>
      <c r="O96" s="115" t="str">
        <f>'Pressure Drops in Loops'!U101</f>
        <v/>
      </c>
      <c r="P9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6" s="115" t="str">
        <f>IF(Table6[[#This Row],[Segment ]]="","",Table6[[#This Row],[Work (W)]]/1000)</f>
        <v/>
      </c>
    </row>
    <row r="97" spans="1:17" x14ac:dyDescent="0.25">
      <c r="A97" s="116" t="str">
        <f>'Pressure Drops in Loops'!A102</f>
        <v/>
      </c>
      <c r="B97" s="113" t="str">
        <f>IF(Table6[[#This Row],[Segment ]]="","",B96)</f>
        <v/>
      </c>
      <c r="C97" s="113" t="str">
        <f>IF(Table6[[#This Row],[Segment ]]="","",C96)</f>
        <v/>
      </c>
      <c r="D97" s="113" t="str">
        <f>IF(Table6[[#This Row],[Segment ]]="","",D96)</f>
        <v/>
      </c>
      <c r="E97" s="117" t="str">
        <f>IF(Table6[[#This Row],[Segment ]]="","",Table6[[#This Row],[Density (kg/m3)]]*Table6[[#This Row],[Volumetric flow (m3/s)]])</f>
        <v/>
      </c>
      <c r="F97" s="114" t="str">
        <f>IF(Table6[[#This Row],[Segment ]]="","",'Pressure Drops in Loops'!AG102)</f>
        <v/>
      </c>
      <c r="G97" s="114" t="str">
        <f>'Pressure Drops in Loops'!AH102</f>
        <v/>
      </c>
      <c r="H97" s="114"/>
      <c r="I97" s="114"/>
      <c r="J97" s="115" t="str">
        <f>'Pressure Drops in Loops'!E102</f>
        <v/>
      </c>
      <c r="K97" s="115" t="str">
        <f>IF('Pressure Drops in Loops'!E103="",'Pressure Drops in Loops'!E102,'Pressure Drops in Loops'!E103)</f>
        <v/>
      </c>
      <c r="L97" s="115" t="str">
        <f>IF(Table6[[#This Row],[Segment ]]="","",(Table6[[#This Row],[Pressure 2 (kPa)]]-Table6[[#This Row],[Pressure 1 (kPa)]])/Table6[[#This Row],[Density (kg/m3)]])</f>
        <v/>
      </c>
      <c r="M97" s="115" t="str">
        <f>IF(Table6[[#This Row],[Segment ]]="","",((Table6[[#This Row],[Velocity 2 (m/s)]]^2)/2)-((Table6[[#This Row],[Velocity 1 (m/s)]]^2)/2))</f>
        <v/>
      </c>
      <c r="N97" s="115" t="str">
        <f>IF(Table6[[#This Row],[Segment ]]="","",(Table6[[#This Row],[Height 2 (m)]]-Table6[[#This Row],[Height 1 (m)]])*9.807)</f>
        <v/>
      </c>
      <c r="O97" s="115" t="str">
        <f>'Pressure Drops in Loops'!U102</f>
        <v/>
      </c>
      <c r="P9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7" s="115" t="str">
        <f>IF(Table6[[#This Row],[Segment ]]="","",Table6[[#This Row],[Work (W)]]/1000)</f>
        <v/>
      </c>
    </row>
    <row r="98" spans="1:17" x14ac:dyDescent="0.25">
      <c r="A98" s="116" t="str">
        <f>'Pressure Drops in Loops'!A103</f>
        <v/>
      </c>
      <c r="B98" s="113" t="str">
        <f>IF(Table6[[#This Row],[Segment ]]="","",B97)</f>
        <v/>
      </c>
      <c r="C98" s="113" t="str">
        <f>IF(Table6[[#This Row],[Segment ]]="","",C97)</f>
        <v/>
      </c>
      <c r="D98" s="113" t="str">
        <f>IF(Table6[[#This Row],[Segment ]]="","",D97)</f>
        <v/>
      </c>
      <c r="E98" s="117" t="str">
        <f>IF(Table6[[#This Row],[Segment ]]="","",Table6[[#This Row],[Density (kg/m3)]]*Table6[[#This Row],[Volumetric flow (m3/s)]])</f>
        <v/>
      </c>
      <c r="F98" s="114" t="str">
        <f>IF(Table6[[#This Row],[Segment ]]="","",'Pressure Drops in Loops'!AG103)</f>
        <v/>
      </c>
      <c r="G98" s="114" t="str">
        <f>'Pressure Drops in Loops'!AH103</f>
        <v/>
      </c>
      <c r="H98" s="114"/>
      <c r="I98" s="114"/>
      <c r="J98" s="115" t="str">
        <f>'Pressure Drops in Loops'!E103</f>
        <v/>
      </c>
      <c r="K98" s="115" t="str">
        <f>IF('Pressure Drops in Loops'!E104="",'Pressure Drops in Loops'!E103,'Pressure Drops in Loops'!E104)</f>
        <v/>
      </c>
      <c r="L98" s="115" t="str">
        <f>IF(Table6[[#This Row],[Segment ]]="","",(Table6[[#This Row],[Pressure 2 (kPa)]]-Table6[[#This Row],[Pressure 1 (kPa)]])/Table6[[#This Row],[Density (kg/m3)]])</f>
        <v/>
      </c>
      <c r="M98" s="115" t="str">
        <f>IF(Table6[[#This Row],[Segment ]]="","",((Table6[[#This Row],[Velocity 2 (m/s)]]^2)/2)-((Table6[[#This Row],[Velocity 1 (m/s)]]^2)/2))</f>
        <v/>
      </c>
      <c r="N98" s="115" t="str">
        <f>IF(Table6[[#This Row],[Segment ]]="","",(Table6[[#This Row],[Height 2 (m)]]-Table6[[#This Row],[Height 1 (m)]])*9.807)</f>
        <v/>
      </c>
      <c r="O98" s="115" t="str">
        <f>'Pressure Drops in Loops'!U103</f>
        <v/>
      </c>
      <c r="P9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8" s="115" t="str">
        <f>IF(Table6[[#This Row],[Segment ]]="","",Table6[[#This Row],[Work (W)]]/1000)</f>
        <v/>
      </c>
    </row>
    <row r="99" spans="1:17" x14ac:dyDescent="0.25">
      <c r="A99" s="116" t="str">
        <f>'Pressure Drops in Loops'!A104</f>
        <v/>
      </c>
      <c r="B99" s="113" t="str">
        <f>IF(Table6[[#This Row],[Segment ]]="","",B98)</f>
        <v/>
      </c>
      <c r="C99" s="113" t="str">
        <f>IF(Table6[[#This Row],[Segment ]]="","",C98)</f>
        <v/>
      </c>
      <c r="D99" s="113" t="str">
        <f>IF(Table6[[#This Row],[Segment ]]="","",D98)</f>
        <v/>
      </c>
      <c r="E99" s="117" t="str">
        <f>IF(Table6[[#This Row],[Segment ]]="","",Table6[[#This Row],[Density (kg/m3)]]*Table6[[#This Row],[Volumetric flow (m3/s)]])</f>
        <v/>
      </c>
      <c r="F99" s="114" t="str">
        <f>IF(Table6[[#This Row],[Segment ]]="","",'Pressure Drops in Loops'!AG104)</f>
        <v/>
      </c>
      <c r="G99" s="114" t="str">
        <f>'Pressure Drops in Loops'!AH104</f>
        <v/>
      </c>
      <c r="H99" s="114"/>
      <c r="I99" s="114"/>
      <c r="J99" s="115" t="str">
        <f>'Pressure Drops in Loops'!E104</f>
        <v/>
      </c>
      <c r="K99" s="115" t="str">
        <f>IF('Pressure Drops in Loops'!E105="",'Pressure Drops in Loops'!E104,'Pressure Drops in Loops'!E105)</f>
        <v/>
      </c>
      <c r="L99" s="115" t="str">
        <f>IF(Table6[[#This Row],[Segment ]]="","",(Table6[[#This Row],[Pressure 2 (kPa)]]-Table6[[#This Row],[Pressure 1 (kPa)]])/Table6[[#This Row],[Density (kg/m3)]])</f>
        <v/>
      </c>
      <c r="M99" s="115" t="str">
        <f>IF(Table6[[#This Row],[Segment ]]="","",((Table6[[#This Row],[Velocity 2 (m/s)]]^2)/2)-((Table6[[#This Row],[Velocity 1 (m/s)]]^2)/2))</f>
        <v/>
      </c>
      <c r="N99" s="115" t="str">
        <f>IF(Table6[[#This Row],[Segment ]]="","",(Table6[[#This Row],[Height 2 (m)]]-Table6[[#This Row],[Height 1 (m)]])*9.807)</f>
        <v/>
      </c>
      <c r="O99" s="115" t="str">
        <f>'Pressure Drops in Loops'!U104</f>
        <v/>
      </c>
      <c r="P9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9" s="115" t="str">
        <f>IF(Table6[[#This Row],[Segment ]]="","",Table6[[#This Row],[Work (W)]]/1000)</f>
        <v/>
      </c>
    </row>
    <row r="100" spans="1:17" x14ac:dyDescent="0.25">
      <c r="A100" s="116" t="str">
        <f>'Pressure Drops in Loops'!A105</f>
        <v/>
      </c>
      <c r="B100" s="113" t="str">
        <f>IF(Table6[[#This Row],[Segment ]]="","",B99)</f>
        <v/>
      </c>
      <c r="C100" s="113" t="str">
        <f>IF(Table6[[#This Row],[Segment ]]="","",C99)</f>
        <v/>
      </c>
      <c r="D100" s="113" t="str">
        <f>IF(Table6[[#This Row],[Segment ]]="","",D99)</f>
        <v/>
      </c>
      <c r="E100" s="117" t="str">
        <f>IF(Table6[[#This Row],[Segment ]]="","",Table6[[#This Row],[Density (kg/m3)]]*Table6[[#This Row],[Volumetric flow (m3/s)]])</f>
        <v/>
      </c>
      <c r="F100" s="114" t="str">
        <f>IF(Table6[[#This Row],[Segment ]]="","",'Pressure Drops in Loops'!AG105)</f>
        <v/>
      </c>
      <c r="G100" s="114" t="str">
        <f>'Pressure Drops in Loops'!AH105</f>
        <v/>
      </c>
      <c r="H100" s="114"/>
      <c r="I100" s="114"/>
      <c r="J100" s="115" t="str">
        <f>'Pressure Drops in Loops'!E105</f>
        <v/>
      </c>
      <c r="K100" s="115" t="str">
        <f>IF('Pressure Drops in Loops'!E106="",'Pressure Drops in Loops'!E105,'Pressure Drops in Loops'!E106)</f>
        <v/>
      </c>
      <c r="L100" s="115" t="str">
        <f>IF(Table6[[#This Row],[Segment ]]="","",(Table6[[#This Row],[Pressure 2 (kPa)]]-Table6[[#This Row],[Pressure 1 (kPa)]])/Table6[[#This Row],[Density (kg/m3)]])</f>
        <v/>
      </c>
      <c r="M100" s="115" t="str">
        <f>IF(Table6[[#This Row],[Segment ]]="","",((Table6[[#This Row],[Velocity 2 (m/s)]]^2)/2)-((Table6[[#This Row],[Velocity 1 (m/s)]]^2)/2))</f>
        <v/>
      </c>
      <c r="N100" s="115" t="str">
        <f>IF(Table6[[#This Row],[Segment ]]="","",(Table6[[#This Row],[Height 2 (m)]]-Table6[[#This Row],[Height 1 (m)]])*9.807)</f>
        <v/>
      </c>
      <c r="O100" s="115" t="str">
        <f>'Pressure Drops in Loops'!U105</f>
        <v/>
      </c>
      <c r="P10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0" s="115" t="str">
        <f>IF(Table6[[#This Row],[Segment ]]="","",Table6[[#This Row],[Work (W)]]/1000)</f>
        <v/>
      </c>
    </row>
    <row r="101" spans="1:17" x14ac:dyDescent="0.25">
      <c r="A101" s="116" t="str">
        <f>'Pressure Drops in Loops'!A106</f>
        <v/>
      </c>
      <c r="B101" s="113" t="str">
        <f>IF(Table6[[#This Row],[Segment ]]="","",B100)</f>
        <v/>
      </c>
      <c r="C101" s="113" t="str">
        <f>IF(Table6[[#This Row],[Segment ]]="","",C100)</f>
        <v/>
      </c>
      <c r="D101" s="113" t="str">
        <f>IF(Table6[[#This Row],[Segment ]]="","",D100)</f>
        <v/>
      </c>
      <c r="E101" s="117" t="str">
        <f>IF(Table6[[#This Row],[Segment ]]="","",Table6[[#This Row],[Density (kg/m3)]]*Table6[[#This Row],[Volumetric flow (m3/s)]])</f>
        <v/>
      </c>
      <c r="F101" s="114" t="str">
        <f>IF(Table6[[#This Row],[Segment ]]="","",'Pressure Drops in Loops'!AG106)</f>
        <v/>
      </c>
      <c r="G101" s="114" t="str">
        <f>'Pressure Drops in Loops'!AH106</f>
        <v/>
      </c>
      <c r="H101" s="114"/>
      <c r="I101" s="114"/>
      <c r="J101" s="115" t="str">
        <f>'Pressure Drops in Loops'!E106</f>
        <v/>
      </c>
      <c r="K101" s="115" t="str">
        <f>IF('Pressure Drops in Loops'!E107="",'Pressure Drops in Loops'!E106,'Pressure Drops in Loops'!E107)</f>
        <v/>
      </c>
      <c r="L101" s="115" t="str">
        <f>IF(Table6[[#This Row],[Segment ]]="","",(Table6[[#This Row],[Pressure 2 (kPa)]]-Table6[[#This Row],[Pressure 1 (kPa)]])/Table6[[#This Row],[Density (kg/m3)]])</f>
        <v/>
      </c>
      <c r="M101" s="115" t="str">
        <f>IF(Table6[[#This Row],[Segment ]]="","",((Table6[[#This Row],[Velocity 2 (m/s)]]^2)/2)-((Table6[[#This Row],[Velocity 1 (m/s)]]^2)/2))</f>
        <v/>
      </c>
      <c r="N101" s="115" t="str">
        <f>IF(Table6[[#This Row],[Segment ]]="","",(Table6[[#This Row],[Height 2 (m)]]-Table6[[#This Row],[Height 1 (m)]])*9.807)</f>
        <v/>
      </c>
      <c r="O101" s="115" t="str">
        <f>'Pressure Drops in Loops'!U106</f>
        <v/>
      </c>
      <c r="P10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1" s="115" t="str">
        <f>IF(Table6[[#This Row],[Segment ]]="","",Table6[[#This Row],[Work (W)]]/1000)</f>
        <v/>
      </c>
    </row>
    <row r="102" spans="1:17" x14ac:dyDescent="0.25">
      <c r="A102" s="116" t="str">
        <f>'Pressure Drops in Loops'!A107</f>
        <v/>
      </c>
      <c r="B102" s="113" t="str">
        <f>IF(Table6[[#This Row],[Segment ]]="","",B101)</f>
        <v/>
      </c>
      <c r="C102" s="113" t="str">
        <f>IF(Table6[[#This Row],[Segment ]]="","",C101)</f>
        <v/>
      </c>
      <c r="D102" s="113" t="str">
        <f>IF(Table6[[#This Row],[Segment ]]="","",D101)</f>
        <v/>
      </c>
      <c r="E102" s="117" t="str">
        <f>IF(Table6[[#This Row],[Segment ]]="","",Table6[[#This Row],[Density (kg/m3)]]*Table6[[#This Row],[Volumetric flow (m3/s)]])</f>
        <v/>
      </c>
      <c r="F102" s="114" t="str">
        <f>IF(Table6[[#This Row],[Segment ]]="","",'Pressure Drops in Loops'!AG107)</f>
        <v/>
      </c>
      <c r="G102" s="114" t="str">
        <f>'Pressure Drops in Loops'!AH107</f>
        <v/>
      </c>
      <c r="H102" s="114"/>
      <c r="I102" s="114"/>
      <c r="J102" s="115" t="str">
        <f>'Pressure Drops in Loops'!E107</f>
        <v/>
      </c>
      <c r="K102" s="115" t="str">
        <f>IF('Pressure Drops in Loops'!E108="",'Pressure Drops in Loops'!E107,'Pressure Drops in Loops'!E108)</f>
        <v/>
      </c>
      <c r="L102" s="115" t="str">
        <f>IF(Table6[[#This Row],[Segment ]]="","",(Table6[[#This Row],[Pressure 2 (kPa)]]-Table6[[#This Row],[Pressure 1 (kPa)]])/Table6[[#This Row],[Density (kg/m3)]])</f>
        <v/>
      </c>
      <c r="M102" s="115" t="str">
        <f>IF(Table6[[#This Row],[Segment ]]="","",((Table6[[#This Row],[Velocity 2 (m/s)]]^2)/2)-((Table6[[#This Row],[Velocity 1 (m/s)]]^2)/2))</f>
        <v/>
      </c>
      <c r="N102" s="115" t="str">
        <f>IF(Table6[[#This Row],[Segment ]]="","",(Table6[[#This Row],[Height 2 (m)]]-Table6[[#This Row],[Height 1 (m)]])*9.807)</f>
        <v/>
      </c>
      <c r="O102" s="115" t="str">
        <f>'Pressure Drops in Loops'!U107</f>
        <v/>
      </c>
      <c r="P10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2" s="115" t="str">
        <f>IF(Table6[[#This Row],[Segment ]]="","",Table6[[#This Row],[Work (W)]]/1000)</f>
        <v/>
      </c>
    </row>
    <row r="103" spans="1:17" x14ac:dyDescent="0.25">
      <c r="A103" s="116" t="str">
        <f>'Pressure Drops in Loops'!A108</f>
        <v/>
      </c>
      <c r="B103" s="113" t="str">
        <f>IF(Table6[[#This Row],[Segment ]]="","",B102)</f>
        <v/>
      </c>
      <c r="C103" s="113" t="str">
        <f>IF(Table6[[#This Row],[Segment ]]="","",C102)</f>
        <v/>
      </c>
      <c r="D103" s="113" t="str">
        <f>IF(Table6[[#This Row],[Segment ]]="","",D102)</f>
        <v/>
      </c>
      <c r="E103" s="117" t="str">
        <f>IF(Table6[[#This Row],[Segment ]]="","",Table6[[#This Row],[Density (kg/m3)]]*Table6[[#This Row],[Volumetric flow (m3/s)]])</f>
        <v/>
      </c>
      <c r="F103" s="114" t="str">
        <f>IF(Table6[[#This Row],[Segment ]]="","",'Pressure Drops in Loops'!AG108)</f>
        <v/>
      </c>
      <c r="G103" s="114" t="str">
        <f>'Pressure Drops in Loops'!AH108</f>
        <v/>
      </c>
      <c r="H103" s="114"/>
      <c r="I103" s="114"/>
      <c r="J103" s="115" t="str">
        <f>'Pressure Drops in Loops'!E108</f>
        <v/>
      </c>
      <c r="K103" s="115" t="str">
        <f>IF('Pressure Drops in Loops'!E109="",'Pressure Drops in Loops'!E108,'Pressure Drops in Loops'!E109)</f>
        <v/>
      </c>
      <c r="L103" s="115" t="str">
        <f>IF(Table6[[#This Row],[Segment ]]="","",(Table6[[#This Row],[Pressure 2 (kPa)]]-Table6[[#This Row],[Pressure 1 (kPa)]])/Table6[[#This Row],[Density (kg/m3)]])</f>
        <v/>
      </c>
      <c r="M103" s="115" t="str">
        <f>IF(Table6[[#This Row],[Segment ]]="","",((Table6[[#This Row],[Velocity 2 (m/s)]]^2)/2)-((Table6[[#This Row],[Velocity 1 (m/s)]]^2)/2))</f>
        <v/>
      </c>
      <c r="N103" s="115" t="str">
        <f>IF(Table6[[#This Row],[Segment ]]="","",(Table6[[#This Row],[Height 2 (m)]]-Table6[[#This Row],[Height 1 (m)]])*9.807)</f>
        <v/>
      </c>
      <c r="O103" s="115" t="str">
        <f>'Pressure Drops in Loops'!U108</f>
        <v/>
      </c>
      <c r="P10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3" s="115" t="str">
        <f>IF(Table6[[#This Row],[Segment ]]="","",Table6[[#This Row],[Work (W)]]/1000)</f>
        <v/>
      </c>
    </row>
    <row r="104" spans="1:17" x14ac:dyDescent="0.25">
      <c r="A104" s="116" t="str">
        <f>'Pressure Drops in Loops'!A109</f>
        <v/>
      </c>
      <c r="B104" s="113" t="str">
        <f>IF(Table6[[#This Row],[Segment ]]="","",B103)</f>
        <v/>
      </c>
      <c r="C104" s="113" t="str">
        <f>IF(Table6[[#This Row],[Segment ]]="","",C103)</f>
        <v/>
      </c>
      <c r="D104" s="113" t="str">
        <f>IF(Table6[[#This Row],[Segment ]]="","",D103)</f>
        <v/>
      </c>
      <c r="E104" s="117" t="str">
        <f>IF(Table6[[#This Row],[Segment ]]="","",Table6[[#This Row],[Density (kg/m3)]]*Table6[[#This Row],[Volumetric flow (m3/s)]])</f>
        <v/>
      </c>
      <c r="F104" s="114" t="str">
        <f>IF(Table6[[#This Row],[Segment ]]="","",'Pressure Drops in Loops'!AG109)</f>
        <v/>
      </c>
      <c r="G104" s="114" t="str">
        <f>'Pressure Drops in Loops'!AH109</f>
        <v/>
      </c>
      <c r="H104" s="114"/>
      <c r="I104" s="114"/>
      <c r="J104" s="115" t="str">
        <f>'Pressure Drops in Loops'!E109</f>
        <v/>
      </c>
      <c r="K104" s="115" t="str">
        <f>IF('Pressure Drops in Loops'!E110="",'Pressure Drops in Loops'!E109,'Pressure Drops in Loops'!E110)</f>
        <v/>
      </c>
      <c r="L104" s="115" t="str">
        <f>IF(Table6[[#This Row],[Segment ]]="","",(Table6[[#This Row],[Pressure 2 (kPa)]]-Table6[[#This Row],[Pressure 1 (kPa)]])/Table6[[#This Row],[Density (kg/m3)]])</f>
        <v/>
      </c>
      <c r="M104" s="115" t="str">
        <f>IF(Table6[[#This Row],[Segment ]]="","",((Table6[[#This Row],[Velocity 2 (m/s)]]^2)/2)-((Table6[[#This Row],[Velocity 1 (m/s)]]^2)/2))</f>
        <v/>
      </c>
      <c r="N104" s="115" t="str">
        <f>IF(Table6[[#This Row],[Segment ]]="","",(Table6[[#This Row],[Height 2 (m)]]-Table6[[#This Row],[Height 1 (m)]])*9.807)</f>
        <v/>
      </c>
      <c r="O104" s="115" t="str">
        <f>'Pressure Drops in Loops'!U109</f>
        <v/>
      </c>
      <c r="P10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4" s="115" t="str">
        <f>IF(Table6[[#This Row],[Segment ]]="","",Table6[[#This Row],[Work (W)]]/1000)</f>
        <v/>
      </c>
    </row>
    <row r="105" spans="1:17" x14ac:dyDescent="0.25">
      <c r="A105" s="116" t="str">
        <f>'Pressure Drops in Loops'!A110</f>
        <v/>
      </c>
      <c r="B105" s="113" t="str">
        <f>IF(Table6[[#This Row],[Segment ]]="","",B104)</f>
        <v/>
      </c>
      <c r="C105" s="113" t="str">
        <f>IF(Table6[[#This Row],[Segment ]]="","",C104)</f>
        <v/>
      </c>
      <c r="D105" s="113" t="str">
        <f>IF(Table6[[#This Row],[Segment ]]="","",D104)</f>
        <v/>
      </c>
      <c r="E105" s="117" t="str">
        <f>IF(Table6[[#This Row],[Segment ]]="","",Table6[[#This Row],[Density (kg/m3)]]*Table6[[#This Row],[Volumetric flow (m3/s)]])</f>
        <v/>
      </c>
      <c r="F105" s="114" t="str">
        <f>IF(Table6[[#This Row],[Segment ]]="","",'Pressure Drops in Loops'!AG110)</f>
        <v/>
      </c>
      <c r="G105" s="114" t="str">
        <f>'Pressure Drops in Loops'!AH110</f>
        <v/>
      </c>
      <c r="H105" s="114"/>
      <c r="I105" s="114"/>
      <c r="J105" s="115" t="str">
        <f>'Pressure Drops in Loops'!E110</f>
        <v/>
      </c>
      <c r="K105" s="115" t="str">
        <f>IF('Pressure Drops in Loops'!E111="",'Pressure Drops in Loops'!E110,'Pressure Drops in Loops'!E111)</f>
        <v/>
      </c>
      <c r="L105" s="115" t="str">
        <f>IF(Table6[[#This Row],[Segment ]]="","",(Table6[[#This Row],[Pressure 2 (kPa)]]-Table6[[#This Row],[Pressure 1 (kPa)]])/Table6[[#This Row],[Density (kg/m3)]])</f>
        <v/>
      </c>
      <c r="M105" s="115" t="str">
        <f>IF(Table6[[#This Row],[Segment ]]="","",((Table6[[#This Row],[Velocity 2 (m/s)]]^2)/2)-((Table6[[#This Row],[Velocity 1 (m/s)]]^2)/2))</f>
        <v/>
      </c>
      <c r="N105" s="115" t="str">
        <f>IF(Table6[[#This Row],[Segment ]]="","",(Table6[[#This Row],[Height 2 (m)]]-Table6[[#This Row],[Height 1 (m)]])*9.807)</f>
        <v/>
      </c>
      <c r="O105" s="115" t="str">
        <f>'Pressure Drops in Loops'!U110</f>
        <v/>
      </c>
      <c r="P10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5" s="115" t="str">
        <f>IF(Table6[[#This Row],[Segment ]]="","",Table6[[#This Row],[Work (W)]]/1000)</f>
        <v/>
      </c>
    </row>
    <row r="106" spans="1:17" x14ac:dyDescent="0.25">
      <c r="A106" s="116" t="str">
        <f>'Pressure Drops in Loops'!A111</f>
        <v/>
      </c>
      <c r="B106" s="113" t="str">
        <f>IF(Table6[[#This Row],[Segment ]]="","",B105)</f>
        <v/>
      </c>
      <c r="C106" s="113" t="str">
        <f>IF(Table6[[#This Row],[Segment ]]="","",C105)</f>
        <v/>
      </c>
      <c r="D106" s="113" t="str">
        <f>IF(Table6[[#This Row],[Segment ]]="","",D105)</f>
        <v/>
      </c>
      <c r="E106" s="117" t="str">
        <f>IF(Table6[[#This Row],[Segment ]]="","",Table6[[#This Row],[Density (kg/m3)]]*Table6[[#This Row],[Volumetric flow (m3/s)]])</f>
        <v/>
      </c>
      <c r="F106" s="114" t="str">
        <f>IF(Table6[[#This Row],[Segment ]]="","",'Pressure Drops in Loops'!AG111)</f>
        <v/>
      </c>
      <c r="G106" s="114" t="str">
        <f>'Pressure Drops in Loops'!AH111</f>
        <v/>
      </c>
      <c r="H106" s="114"/>
      <c r="I106" s="114"/>
      <c r="J106" s="115" t="str">
        <f>'Pressure Drops in Loops'!E111</f>
        <v/>
      </c>
      <c r="K106" s="115" t="str">
        <f>IF('Pressure Drops in Loops'!E112="",'Pressure Drops in Loops'!E111,'Pressure Drops in Loops'!E112)</f>
        <v/>
      </c>
      <c r="L106" s="115" t="str">
        <f>IF(Table6[[#This Row],[Segment ]]="","",(Table6[[#This Row],[Pressure 2 (kPa)]]-Table6[[#This Row],[Pressure 1 (kPa)]])/Table6[[#This Row],[Density (kg/m3)]])</f>
        <v/>
      </c>
      <c r="M106" s="115" t="str">
        <f>IF(Table6[[#This Row],[Segment ]]="","",((Table6[[#This Row],[Velocity 2 (m/s)]]^2)/2)-((Table6[[#This Row],[Velocity 1 (m/s)]]^2)/2))</f>
        <v/>
      </c>
      <c r="N106" s="115" t="str">
        <f>IF(Table6[[#This Row],[Segment ]]="","",(Table6[[#This Row],[Height 2 (m)]]-Table6[[#This Row],[Height 1 (m)]])*9.807)</f>
        <v/>
      </c>
      <c r="O106" s="115" t="str">
        <f>'Pressure Drops in Loops'!U111</f>
        <v/>
      </c>
      <c r="P10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6" s="115" t="str">
        <f>IF(Table6[[#This Row],[Segment ]]="","",Table6[[#This Row],[Work (W)]]/1000)</f>
        <v/>
      </c>
    </row>
    <row r="107" spans="1:17" x14ac:dyDescent="0.25">
      <c r="A107" s="116" t="str">
        <f>'Pressure Drops in Loops'!A112</f>
        <v/>
      </c>
      <c r="B107" s="113" t="str">
        <f>IF(Table6[[#This Row],[Segment ]]="","",B106)</f>
        <v/>
      </c>
      <c r="C107" s="113" t="str">
        <f>IF(Table6[[#This Row],[Segment ]]="","",C106)</f>
        <v/>
      </c>
      <c r="D107" s="113" t="str">
        <f>IF(Table6[[#This Row],[Segment ]]="","",D106)</f>
        <v/>
      </c>
      <c r="E107" s="117" t="str">
        <f>IF(Table6[[#This Row],[Segment ]]="","",Table6[[#This Row],[Density (kg/m3)]]*Table6[[#This Row],[Volumetric flow (m3/s)]])</f>
        <v/>
      </c>
      <c r="F107" s="114" t="str">
        <f>IF(Table6[[#This Row],[Segment ]]="","",'Pressure Drops in Loops'!AG112)</f>
        <v/>
      </c>
      <c r="G107" s="114" t="str">
        <f>'Pressure Drops in Loops'!AH112</f>
        <v/>
      </c>
      <c r="H107" s="114"/>
      <c r="I107" s="114"/>
      <c r="J107" s="115" t="str">
        <f>'Pressure Drops in Loops'!E112</f>
        <v/>
      </c>
      <c r="K107" s="115" t="str">
        <f>IF('Pressure Drops in Loops'!E113="",'Pressure Drops in Loops'!E112,'Pressure Drops in Loops'!E113)</f>
        <v/>
      </c>
      <c r="L107" s="115" t="str">
        <f>IF(Table6[[#This Row],[Segment ]]="","",(Table6[[#This Row],[Pressure 2 (kPa)]]-Table6[[#This Row],[Pressure 1 (kPa)]])/Table6[[#This Row],[Density (kg/m3)]])</f>
        <v/>
      </c>
      <c r="M107" s="115" t="str">
        <f>IF(Table6[[#This Row],[Segment ]]="","",((Table6[[#This Row],[Velocity 2 (m/s)]]^2)/2)-((Table6[[#This Row],[Velocity 1 (m/s)]]^2)/2))</f>
        <v/>
      </c>
      <c r="N107" s="115" t="str">
        <f>IF(Table6[[#This Row],[Segment ]]="","",(Table6[[#This Row],[Height 2 (m)]]-Table6[[#This Row],[Height 1 (m)]])*9.807)</f>
        <v/>
      </c>
      <c r="O107" s="115" t="str">
        <f>'Pressure Drops in Loops'!U112</f>
        <v/>
      </c>
      <c r="P10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7" s="115" t="str">
        <f>IF(Table6[[#This Row],[Segment ]]="","",Table6[[#This Row],[Work (W)]]/1000)</f>
        <v/>
      </c>
    </row>
    <row r="108" spans="1:17" x14ac:dyDescent="0.25">
      <c r="A108" s="116" t="str">
        <f>'Pressure Drops in Loops'!A113</f>
        <v/>
      </c>
      <c r="B108" s="113" t="str">
        <f>IF(Table6[[#This Row],[Segment ]]="","",B107)</f>
        <v/>
      </c>
      <c r="C108" s="113" t="str">
        <f>IF(Table6[[#This Row],[Segment ]]="","",C107)</f>
        <v/>
      </c>
      <c r="D108" s="113" t="str">
        <f>IF(Table6[[#This Row],[Segment ]]="","",D107)</f>
        <v/>
      </c>
      <c r="E108" s="117" t="str">
        <f>IF(Table6[[#This Row],[Segment ]]="","",Table6[[#This Row],[Density (kg/m3)]]*Table6[[#This Row],[Volumetric flow (m3/s)]])</f>
        <v/>
      </c>
      <c r="F108" s="114" t="str">
        <f>IF(Table6[[#This Row],[Segment ]]="","",'Pressure Drops in Loops'!AG113)</f>
        <v/>
      </c>
      <c r="G108" s="114" t="str">
        <f>'Pressure Drops in Loops'!AH113</f>
        <v/>
      </c>
      <c r="H108" s="114"/>
      <c r="I108" s="114"/>
      <c r="J108" s="115" t="str">
        <f>'Pressure Drops in Loops'!E113</f>
        <v/>
      </c>
      <c r="K108" s="115" t="str">
        <f>IF('Pressure Drops in Loops'!E114="",'Pressure Drops in Loops'!E113,'Pressure Drops in Loops'!E114)</f>
        <v/>
      </c>
      <c r="L108" s="115" t="str">
        <f>IF(Table6[[#This Row],[Segment ]]="","",(Table6[[#This Row],[Pressure 2 (kPa)]]-Table6[[#This Row],[Pressure 1 (kPa)]])/Table6[[#This Row],[Density (kg/m3)]])</f>
        <v/>
      </c>
      <c r="M108" s="115" t="str">
        <f>IF(Table6[[#This Row],[Segment ]]="","",((Table6[[#This Row],[Velocity 2 (m/s)]]^2)/2)-((Table6[[#This Row],[Velocity 1 (m/s)]]^2)/2))</f>
        <v/>
      </c>
      <c r="N108" s="115" t="str">
        <f>IF(Table6[[#This Row],[Segment ]]="","",(Table6[[#This Row],[Height 2 (m)]]-Table6[[#This Row],[Height 1 (m)]])*9.807)</f>
        <v/>
      </c>
      <c r="O108" s="115" t="str">
        <f>'Pressure Drops in Loops'!U113</f>
        <v/>
      </c>
      <c r="P10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8" s="115" t="str">
        <f>IF(Table6[[#This Row],[Segment ]]="","",Table6[[#This Row],[Work (W)]]/1000)</f>
        <v/>
      </c>
    </row>
    <row r="109" spans="1:17" x14ac:dyDescent="0.25">
      <c r="A109" s="116" t="str">
        <f>'Pressure Drops in Loops'!A114</f>
        <v/>
      </c>
      <c r="B109" s="113" t="str">
        <f>IF(Table6[[#This Row],[Segment ]]="","",B108)</f>
        <v/>
      </c>
      <c r="C109" s="113" t="str">
        <f>IF(Table6[[#This Row],[Segment ]]="","",C108)</f>
        <v/>
      </c>
      <c r="D109" s="113" t="str">
        <f>IF(Table6[[#This Row],[Segment ]]="","",D108)</f>
        <v/>
      </c>
      <c r="E109" s="117" t="str">
        <f>IF(Table6[[#This Row],[Segment ]]="","",Table6[[#This Row],[Density (kg/m3)]]*Table6[[#This Row],[Volumetric flow (m3/s)]])</f>
        <v/>
      </c>
      <c r="F109" s="114" t="str">
        <f>IF(Table6[[#This Row],[Segment ]]="","",'Pressure Drops in Loops'!AG114)</f>
        <v/>
      </c>
      <c r="G109" s="114" t="str">
        <f>'Pressure Drops in Loops'!AH114</f>
        <v/>
      </c>
      <c r="H109" s="114"/>
      <c r="I109" s="114"/>
      <c r="J109" s="115" t="str">
        <f>'Pressure Drops in Loops'!E114</f>
        <v/>
      </c>
      <c r="K109" s="115" t="str">
        <f>IF('Pressure Drops in Loops'!E115="",'Pressure Drops in Loops'!E114,'Pressure Drops in Loops'!E115)</f>
        <v/>
      </c>
      <c r="L109" s="115" t="str">
        <f>IF(Table6[[#This Row],[Segment ]]="","",(Table6[[#This Row],[Pressure 2 (kPa)]]-Table6[[#This Row],[Pressure 1 (kPa)]])/Table6[[#This Row],[Density (kg/m3)]])</f>
        <v/>
      </c>
      <c r="M109" s="115" t="str">
        <f>IF(Table6[[#This Row],[Segment ]]="","",((Table6[[#This Row],[Velocity 2 (m/s)]]^2)/2)-((Table6[[#This Row],[Velocity 1 (m/s)]]^2)/2))</f>
        <v/>
      </c>
      <c r="N109" s="115" t="str">
        <f>IF(Table6[[#This Row],[Segment ]]="","",(Table6[[#This Row],[Height 2 (m)]]-Table6[[#This Row],[Height 1 (m)]])*9.807)</f>
        <v/>
      </c>
      <c r="O109" s="115" t="str">
        <f>'Pressure Drops in Loops'!U114</f>
        <v/>
      </c>
      <c r="P10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9" s="115" t="str">
        <f>IF(Table6[[#This Row],[Segment ]]="","",Table6[[#This Row],[Work (W)]]/1000)</f>
        <v/>
      </c>
    </row>
    <row r="110" spans="1:17" x14ac:dyDescent="0.25">
      <c r="A110" s="116" t="str">
        <f>'Pressure Drops in Loops'!A115</f>
        <v/>
      </c>
      <c r="B110" s="113" t="str">
        <f>IF(Table6[[#This Row],[Segment ]]="","",B109)</f>
        <v/>
      </c>
      <c r="C110" s="113" t="str">
        <f>IF(Table6[[#This Row],[Segment ]]="","",C109)</f>
        <v/>
      </c>
      <c r="D110" s="113" t="str">
        <f>IF(Table6[[#This Row],[Segment ]]="","",D109)</f>
        <v/>
      </c>
      <c r="E110" s="117" t="str">
        <f>IF(Table6[[#This Row],[Segment ]]="","",Table6[[#This Row],[Density (kg/m3)]]*Table6[[#This Row],[Volumetric flow (m3/s)]])</f>
        <v/>
      </c>
      <c r="F110" s="114" t="str">
        <f>IF(Table6[[#This Row],[Segment ]]="","",'Pressure Drops in Loops'!AG115)</f>
        <v/>
      </c>
      <c r="G110" s="114" t="str">
        <f>'Pressure Drops in Loops'!AH115</f>
        <v/>
      </c>
      <c r="H110" s="114"/>
      <c r="I110" s="114"/>
      <c r="J110" s="115" t="str">
        <f>'Pressure Drops in Loops'!E115</f>
        <v/>
      </c>
      <c r="K110" s="115" t="str">
        <f>IF('Pressure Drops in Loops'!E116="",'Pressure Drops in Loops'!E115,'Pressure Drops in Loops'!E116)</f>
        <v/>
      </c>
      <c r="L110" s="115" t="str">
        <f>IF(Table6[[#This Row],[Segment ]]="","",(Table6[[#This Row],[Pressure 2 (kPa)]]-Table6[[#This Row],[Pressure 1 (kPa)]])/Table6[[#This Row],[Density (kg/m3)]])</f>
        <v/>
      </c>
      <c r="M110" s="115" t="str">
        <f>IF(Table6[[#This Row],[Segment ]]="","",((Table6[[#This Row],[Velocity 2 (m/s)]]^2)/2)-((Table6[[#This Row],[Velocity 1 (m/s)]]^2)/2))</f>
        <v/>
      </c>
      <c r="N110" s="115" t="str">
        <f>IF(Table6[[#This Row],[Segment ]]="","",(Table6[[#This Row],[Height 2 (m)]]-Table6[[#This Row],[Height 1 (m)]])*9.807)</f>
        <v/>
      </c>
      <c r="O110" s="115" t="str">
        <f>'Pressure Drops in Loops'!U115</f>
        <v/>
      </c>
      <c r="P11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0" s="115" t="str">
        <f>IF(Table6[[#This Row],[Segment ]]="","",Table6[[#This Row],[Work (W)]]/1000)</f>
        <v/>
      </c>
    </row>
    <row r="111" spans="1:17" x14ac:dyDescent="0.25">
      <c r="A111" s="116" t="str">
        <f>'Pressure Drops in Loops'!A116</f>
        <v/>
      </c>
      <c r="B111" s="113" t="str">
        <f>IF(Table6[[#This Row],[Segment ]]="","",B110)</f>
        <v/>
      </c>
      <c r="C111" s="113" t="str">
        <f>IF(Table6[[#This Row],[Segment ]]="","",C110)</f>
        <v/>
      </c>
      <c r="D111" s="113" t="str">
        <f>IF(Table6[[#This Row],[Segment ]]="","",D110)</f>
        <v/>
      </c>
      <c r="E111" s="117" t="str">
        <f>IF(Table6[[#This Row],[Segment ]]="","",Table6[[#This Row],[Density (kg/m3)]]*Table6[[#This Row],[Volumetric flow (m3/s)]])</f>
        <v/>
      </c>
      <c r="F111" s="114" t="str">
        <f>IF(Table6[[#This Row],[Segment ]]="","",'Pressure Drops in Loops'!AG116)</f>
        <v/>
      </c>
      <c r="G111" s="114" t="str">
        <f>'Pressure Drops in Loops'!AH116</f>
        <v/>
      </c>
      <c r="H111" s="114"/>
      <c r="I111" s="114"/>
      <c r="J111" s="115" t="str">
        <f>'Pressure Drops in Loops'!E116</f>
        <v/>
      </c>
      <c r="K111" s="115" t="str">
        <f>IF('Pressure Drops in Loops'!E117="",'Pressure Drops in Loops'!E116,'Pressure Drops in Loops'!E117)</f>
        <v/>
      </c>
      <c r="L111" s="115" t="str">
        <f>IF(Table6[[#This Row],[Segment ]]="","",(Table6[[#This Row],[Pressure 2 (kPa)]]-Table6[[#This Row],[Pressure 1 (kPa)]])/Table6[[#This Row],[Density (kg/m3)]])</f>
        <v/>
      </c>
      <c r="M111" s="115" t="str">
        <f>IF(Table6[[#This Row],[Segment ]]="","",((Table6[[#This Row],[Velocity 2 (m/s)]]^2)/2)-((Table6[[#This Row],[Velocity 1 (m/s)]]^2)/2))</f>
        <v/>
      </c>
      <c r="N111" s="115" t="str">
        <f>IF(Table6[[#This Row],[Segment ]]="","",(Table6[[#This Row],[Height 2 (m)]]-Table6[[#This Row],[Height 1 (m)]])*9.807)</f>
        <v/>
      </c>
      <c r="O111" s="115" t="str">
        <f>'Pressure Drops in Loops'!U116</f>
        <v/>
      </c>
      <c r="P11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1" s="115" t="str">
        <f>IF(Table6[[#This Row],[Segment ]]="","",Table6[[#This Row],[Work (W)]]/1000)</f>
        <v/>
      </c>
    </row>
    <row r="112" spans="1:17" x14ac:dyDescent="0.25">
      <c r="A112" s="116" t="str">
        <f>'Pressure Drops in Loops'!A117</f>
        <v/>
      </c>
      <c r="B112" s="113" t="str">
        <f>IF(Table6[[#This Row],[Segment ]]="","",B111)</f>
        <v/>
      </c>
      <c r="C112" s="113" t="str">
        <f>IF(Table6[[#This Row],[Segment ]]="","",C111)</f>
        <v/>
      </c>
      <c r="D112" s="113" t="str">
        <f>IF(Table6[[#This Row],[Segment ]]="","",D111)</f>
        <v/>
      </c>
      <c r="E112" s="117" t="str">
        <f>IF(Table6[[#This Row],[Segment ]]="","",Table6[[#This Row],[Density (kg/m3)]]*Table6[[#This Row],[Volumetric flow (m3/s)]])</f>
        <v/>
      </c>
      <c r="F112" s="114" t="str">
        <f>IF(Table6[[#This Row],[Segment ]]="","",'Pressure Drops in Loops'!AG117)</f>
        <v/>
      </c>
      <c r="G112" s="114" t="str">
        <f>'Pressure Drops in Loops'!AH117</f>
        <v/>
      </c>
      <c r="H112" s="114"/>
      <c r="I112" s="114"/>
      <c r="J112" s="115" t="str">
        <f>'Pressure Drops in Loops'!E117</f>
        <v/>
      </c>
      <c r="K112" s="115" t="str">
        <f>IF('Pressure Drops in Loops'!E118="",'Pressure Drops in Loops'!E117,'Pressure Drops in Loops'!E118)</f>
        <v/>
      </c>
      <c r="L112" s="115" t="str">
        <f>IF(Table6[[#This Row],[Segment ]]="","",(Table6[[#This Row],[Pressure 2 (kPa)]]-Table6[[#This Row],[Pressure 1 (kPa)]])/Table6[[#This Row],[Density (kg/m3)]])</f>
        <v/>
      </c>
      <c r="M112" s="115" t="str">
        <f>IF(Table6[[#This Row],[Segment ]]="","",((Table6[[#This Row],[Velocity 2 (m/s)]]^2)/2)-((Table6[[#This Row],[Velocity 1 (m/s)]]^2)/2))</f>
        <v/>
      </c>
      <c r="N112" s="115" t="str">
        <f>IF(Table6[[#This Row],[Segment ]]="","",(Table6[[#This Row],[Height 2 (m)]]-Table6[[#This Row],[Height 1 (m)]])*9.807)</f>
        <v/>
      </c>
      <c r="O112" s="115" t="str">
        <f>'Pressure Drops in Loops'!U117</f>
        <v/>
      </c>
      <c r="P11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2" s="115" t="str">
        <f>IF(Table6[[#This Row],[Segment ]]="","",Table6[[#This Row],[Work (W)]]/1000)</f>
        <v/>
      </c>
    </row>
    <row r="113" spans="1:17" x14ac:dyDescent="0.25">
      <c r="A113" s="116" t="str">
        <f>'Pressure Drops in Loops'!A118</f>
        <v/>
      </c>
      <c r="B113" s="113" t="str">
        <f>IF(Table6[[#This Row],[Segment ]]="","",B112)</f>
        <v/>
      </c>
      <c r="C113" s="113" t="str">
        <f>IF(Table6[[#This Row],[Segment ]]="","",C112)</f>
        <v/>
      </c>
      <c r="D113" s="113" t="str">
        <f>IF(Table6[[#This Row],[Segment ]]="","",D112)</f>
        <v/>
      </c>
      <c r="E113" s="117" t="str">
        <f>IF(Table6[[#This Row],[Segment ]]="","",Table6[[#This Row],[Density (kg/m3)]]*Table6[[#This Row],[Volumetric flow (m3/s)]])</f>
        <v/>
      </c>
      <c r="F113" s="114" t="str">
        <f>IF(Table6[[#This Row],[Segment ]]="","",'Pressure Drops in Loops'!AG118)</f>
        <v/>
      </c>
      <c r="G113" s="114" t="str">
        <f>'Pressure Drops in Loops'!AH118</f>
        <v/>
      </c>
      <c r="H113" s="114"/>
      <c r="I113" s="114"/>
      <c r="J113" s="115" t="str">
        <f>'Pressure Drops in Loops'!E118</f>
        <v/>
      </c>
      <c r="K113" s="115" t="str">
        <f>IF('Pressure Drops in Loops'!E119="",'Pressure Drops in Loops'!E118,'Pressure Drops in Loops'!E119)</f>
        <v/>
      </c>
      <c r="L113" s="115" t="str">
        <f>IF(Table6[[#This Row],[Segment ]]="","",(Table6[[#This Row],[Pressure 2 (kPa)]]-Table6[[#This Row],[Pressure 1 (kPa)]])/Table6[[#This Row],[Density (kg/m3)]])</f>
        <v/>
      </c>
      <c r="M113" s="115" t="str">
        <f>IF(Table6[[#This Row],[Segment ]]="","",((Table6[[#This Row],[Velocity 2 (m/s)]]^2)/2)-((Table6[[#This Row],[Velocity 1 (m/s)]]^2)/2))</f>
        <v/>
      </c>
      <c r="N113" s="115" t="str">
        <f>IF(Table6[[#This Row],[Segment ]]="","",(Table6[[#This Row],[Height 2 (m)]]-Table6[[#This Row],[Height 1 (m)]])*9.807)</f>
        <v/>
      </c>
      <c r="O113" s="115" t="str">
        <f>'Pressure Drops in Loops'!U118</f>
        <v/>
      </c>
      <c r="P11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3" s="115" t="str">
        <f>IF(Table6[[#This Row],[Segment ]]="","",Table6[[#This Row],[Work (W)]]/1000)</f>
        <v/>
      </c>
    </row>
    <row r="114" spans="1:17" x14ac:dyDescent="0.25">
      <c r="A114" s="116" t="str">
        <f>'Pressure Drops in Loops'!A119</f>
        <v/>
      </c>
      <c r="B114" s="113" t="str">
        <f>IF(Table6[[#This Row],[Segment ]]="","",B113)</f>
        <v/>
      </c>
      <c r="C114" s="113" t="str">
        <f>IF(Table6[[#This Row],[Segment ]]="","",C113)</f>
        <v/>
      </c>
      <c r="D114" s="113" t="str">
        <f>IF(Table6[[#This Row],[Segment ]]="","",D113)</f>
        <v/>
      </c>
      <c r="E114" s="117" t="str">
        <f>IF(Table6[[#This Row],[Segment ]]="","",Table6[[#This Row],[Density (kg/m3)]]*Table6[[#This Row],[Volumetric flow (m3/s)]])</f>
        <v/>
      </c>
      <c r="F114" s="114" t="str">
        <f>IF(Table6[[#This Row],[Segment ]]="","",'Pressure Drops in Loops'!AG119)</f>
        <v/>
      </c>
      <c r="G114" s="114" t="str">
        <f>'Pressure Drops in Loops'!AH119</f>
        <v/>
      </c>
      <c r="H114" s="114"/>
      <c r="I114" s="114"/>
      <c r="J114" s="115" t="str">
        <f>'Pressure Drops in Loops'!E119</f>
        <v/>
      </c>
      <c r="K114" s="115" t="str">
        <f>IF('Pressure Drops in Loops'!E120="",'Pressure Drops in Loops'!E119,'Pressure Drops in Loops'!E120)</f>
        <v/>
      </c>
      <c r="L114" s="115" t="str">
        <f>IF(Table6[[#This Row],[Segment ]]="","",(Table6[[#This Row],[Pressure 2 (kPa)]]-Table6[[#This Row],[Pressure 1 (kPa)]])/Table6[[#This Row],[Density (kg/m3)]])</f>
        <v/>
      </c>
      <c r="M114" s="115" t="str">
        <f>IF(Table6[[#This Row],[Segment ]]="","",((Table6[[#This Row],[Velocity 2 (m/s)]]^2)/2)-((Table6[[#This Row],[Velocity 1 (m/s)]]^2)/2))</f>
        <v/>
      </c>
      <c r="N114" s="115" t="str">
        <f>IF(Table6[[#This Row],[Segment ]]="","",(Table6[[#This Row],[Height 2 (m)]]-Table6[[#This Row],[Height 1 (m)]])*9.807)</f>
        <v/>
      </c>
      <c r="O114" s="115" t="str">
        <f>'Pressure Drops in Loops'!U119</f>
        <v/>
      </c>
      <c r="P11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4" s="115" t="str">
        <f>IF(Table6[[#This Row],[Segment ]]="","",Table6[[#This Row],[Work (W)]]/1000)</f>
        <v/>
      </c>
    </row>
    <row r="115" spans="1:17" x14ac:dyDescent="0.25">
      <c r="A115" s="116" t="str">
        <f>'Pressure Drops in Loops'!A120</f>
        <v/>
      </c>
      <c r="B115" s="113" t="str">
        <f>IF(Table6[[#This Row],[Segment ]]="","",B114)</f>
        <v/>
      </c>
      <c r="C115" s="113" t="str">
        <f>IF(Table6[[#This Row],[Segment ]]="","",C114)</f>
        <v/>
      </c>
      <c r="D115" s="113" t="str">
        <f>IF(Table6[[#This Row],[Segment ]]="","",D114)</f>
        <v/>
      </c>
      <c r="E115" s="117" t="str">
        <f>IF(Table6[[#This Row],[Segment ]]="","",Table6[[#This Row],[Density (kg/m3)]]*Table6[[#This Row],[Volumetric flow (m3/s)]])</f>
        <v/>
      </c>
      <c r="F115" s="114" t="str">
        <f>IF(Table6[[#This Row],[Segment ]]="","",'Pressure Drops in Loops'!AG120)</f>
        <v/>
      </c>
      <c r="G115" s="114" t="str">
        <f>'Pressure Drops in Loops'!AH120</f>
        <v/>
      </c>
      <c r="H115" s="114"/>
      <c r="I115" s="114"/>
      <c r="J115" s="115" t="str">
        <f>'Pressure Drops in Loops'!E120</f>
        <v/>
      </c>
      <c r="K115" s="115" t="str">
        <f>IF('Pressure Drops in Loops'!E121="",'Pressure Drops in Loops'!E120,'Pressure Drops in Loops'!E121)</f>
        <v/>
      </c>
      <c r="L115" s="115" t="str">
        <f>IF(Table6[[#This Row],[Segment ]]="","",(Table6[[#This Row],[Pressure 2 (kPa)]]-Table6[[#This Row],[Pressure 1 (kPa)]])/Table6[[#This Row],[Density (kg/m3)]])</f>
        <v/>
      </c>
      <c r="M115" s="115" t="str">
        <f>IF(Table6[[#This Row],[Segment ]]="","",((Table6[[#This Row],[Velocity 2 (m/s)]]^2)/2)-((Table6[[#This Row],[Velocity 1 (m/s)]]^2)/2))</f>
        <v/>
      </c>
      <c r="N115" s="115" t="str">
        <f>IF(Table6[[#This Row],[Segment ]]="","",(Table6[[#This Row],[Height 2 (m)]]-Table6[[#This Row],[Height 1 (m)]])*9.807)</f>
        <v/>
      </c>
      <c r="O115" s="115" t="str">
        <f>'Pressure Drops in Loops'!U120</f>
        <v/>
      </c>
      <c r="P11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5" s="115" t="str">
        <f>IF(Table6[[#This Row],[Segment ]]="","",Table6[[#This Row],[Work (W)]]/1000)</f>
        <v/>
      </c>
    </row>
    <row r="116" spans="1:17" x14ac:dyDescent="0.25">
      <c r="A116" s="116" t="str">
        <f>'Pressure Drops in Loops'!A121</f>
        <v/>
      </c>
      <c r="B116" s="113" t="str">
        <f>IF(Table6[[#This Row],[Segment ]]="","",B115)</f>
        <v/>
      </c>
      <c r="C116" s="113" t="str">
        <f>IF(Table6[[#This Row],[Segment ]]="","",C115)</f>
        <v/>
      </c>
      <c r="D116" s="113" t="str">
        <f>IF(Table6[[#This Row],[Segment ]]="","",D115)</f>
        <v/>
      </c>
      <c r="E116" s="117" t="str">
        <f>IF(Table6[[#This Row],[Segment ]]="","",Table6[[#This Row],[Density (kg/m3)]]*Table6[[#This Row],[Volumetric flow (m3/s)]])</f>
        <v/>
      </c>
      <c r="F116" s="114" t="str">
        <f>IF(Table6[[#This Row],[Segment ]]="","",'Pressure Drops in Loops'!AG121)</f>
        <v/>
      </c>
      <c r="G116" s="114" t="str">
        <f>'Pressure Drops in Loops'!AH121</f>
        <v/>
      </c>
      <c r="H116" s="114"/>
      <c r="I116" s="114"/>
      <c r="J116" s="115" t="str">
        <f>'Pressure Drops in Loops'!E121</f>
        <v/>
      </c>
      <c r="K116" s="115" t="str">
        <f>IF('Pressure Drops in Loops'!E122="",'Pressure Drops in Loops'!E121,'Pressure Drops in Loops'!E122)</f>
        <v/>
      </c>
      <c r="L116" s="115" t="str">
        <f>IF(Table6[[#This Row],[Segment ]]="","",(Table6[[#This Row],[Pressure 2 (kPa)]]-Table6[[#This Row],[Pressure 1 (kPa)]])/Table6[[#This Row],[Density (kg/m3)]])</f>
        <v/>
      </c>
      <c r="M116" s="115" t="str">
        <f>IF(Table6[[#This Row],[Segment ]]="","",((Table6[[#This Row],[Velocity 2 (m/s)]]^2)/2)-((Table6[[#This Row],[Velocity 1 (m/s)]]^2)/2))</f>
        <v/>
      </c>
      <c r="N116" s="115" t="str">
        <f>IF(Table6[[#This Row],[Segment ]]="","",(Table6[[#This Row],[Height 2 (m)]]-Table6[[#This Row],[Height 1 (m)]])*9.807)</f>
        <v/>
      </c>
      <c r="O116" s="115" t="str">
        <f>'Pressure Drops in Loops'!U121</f>
        <v/>
      </c>
      <c r="P11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6" s="115" t="str">
        <f>IF(Table6[[#This Row],[Segment ]]="","",Table6[[#This Row],[Work (W)]]/1000)</f>
        <v/>
      </c>
    </row>
    <row r="117" spans="1:17" x14ac:dyDescent="0.25">
      <c r="A117" s="116" t="str">
        <f>'Pressure Drops in Loops'!A122</f>
        <v/>
      </c>
      <c r="B117" s="113" t="str">
        <f>IF(Table6[[#This Row],[Segment ]]="","",B116)</f>
        <v/>
      </c>
      <c r="C117" s="113" t="str">
        <f>IF(Table6[[#This Row],[Segment ]]="","",C116)</f>
        <v/>
      </c>
      <c r="D117" s="113" t="str">
        <f>IF(Table6[[#This Row],[Segment ]]="","",D116)</f>
        <v/>
      </c>
      <c r="E117" s="117" t="str">
        <f>IF(Table6[[#This Row],[Segment ]]="","",Table6[[#This Row],[Density (kg/m3)]]*Table6[[#This Row],[Volumetric flow (m3/s)]])</f>
        <v/>
      </c>
      <c r="F117" s="114" t="str">
        <f>IF(Table6[[#This Row],[Segment ]]="","",'Pressure Drops in Loops'!AG122)</f>
        <v/>
      </c>
      <c r="G117" s="114" t="str">
        <f>'Pressure Drops in Loops'!AH122</f>
        <v/>
      </c>
      <c r="H117" s="114"/>
      <c r="I117" s="114"/>
      <c r="J117" s="115" t="str">
        <f>'Pressure Drops in Loops'!E122</f>
        <v/>
      </c>
      <c r="K117" s="115" t="str">
        <f>IF('Pressure Drops in Loops'!E123="",'Pressure Drops in Loops'!E122,'Pressure Drops in Loops'!E123)</f>
        <v/>
      </c>
      <c r="L117" s="115" t="str">
        <f>IF(Table6[[#This Row],[Segment ]]="","",(Table6[[#This Row],[Pressure 2 (kPa)]]-Table6[[#This Row],[Pressure 1 (kPa)]])/Table6[[#This Row],[Density (kg/m3)]])</f>
        <v/>
      </c>
      <c r="M117" s="115" t="str">
        <f>IF(Table6[[#This Row],[Segment ]]="","",((Table6[[#This Row],[Velocity 2 (m/s)]]^2)/2)-((Table6[[#This Row],[Velocity 1 (m/s)]]^2)/2))</f>
        <v/>
      </c>
      <c r="N117" s="115" t="str">
        <f>IF(Table6[[#This Row],[Segment ]]="","",(Table6[[#This Row],[Height 2 (m)]]-Table6[[#This Row],[Height 1 (m)]])*9.807)</f>
        <v/>
      </c>
      <c r="O117" s="115" t="str">
        <f>'Pressure Drops in Loops'!U122</f>
        <v/>
      </c>
      <c r="P11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7" s="115" t="str">
        <f>IF(Table6[[#This Row],[Segment ]]="","",Table6[[#This Row],[Work (W)]]/1000)</f>
        <v/>
      </c>
    </row>
    <row r="118" spans="1:17" x14ac:dyDescent="0.25">
      <c r="A118" s="116" t="str">
        <f>'Pressure Drops in Loops'!A123</f>
        <v/>
      </c>
      <c r="B118" s="113" t="str">
        <f>IF(Table6[[#This Row],[Segment ]]="","",B117)</f>
        <v/>
      </c>
      <c r="C118" s="113" t="str">
        <f>IF(Table6[[#This Row],[Segment ]]="","",C117)</f>
        <v/>
      </c>
      <c r="D118" s="113" t="str">
        <f>IF(Table6[[#This Row],[Segment ]]="","",D117)</f>
        <v/>
      </c>
      <c r="E118" s="117" t="str">
        <f>IF(Table6[[#This Row],[Segment ]]="","",Table6[[#This Row],[Density (kg/m3)]]*Table6[[#This Row],[Volumetric flow (m3/s)]])</f>
        <v/>
      </c>
      <c r="F118" s="114" t="str">
        <f>IF(Table6[[#This Row],[Segment ]]="","",'Pressure Drops in Loops'!AG123)</f>
        <v/>
      </c>
      <c r="G118" s="114" t="str">
        <f>'Pressure Drops in Loops'!AH123</f>
        <v/>
      </c>
      <c r="H118" s="114"/>
      <c r="I118" s="114"/>
      <c r="J118" s="115" t="str">
        <f>'Pressure Drops in Loops'!E123</f>
        <v/>
      </c>
      <c r="K118" s="115" t="str">
        <f>IF('Pressure Drops in Loops'!E124="",'Pressure Drops in Loops'!E123,'Pressure Drops in Loops'!E124)</f>
        <v/>
      </c>
      <c r="L118" s="115" t="str">
        <f>IF(Table6[[#This Row],[Segment ]]="","",(Table6[[#This Row],[Pressure 2 (kPa)]]-Table6[[#This Row],[Pressure 1 (kPa)]])/Table6[[#This Row],[Density (kg/m3)]])</f>
        <v/>
      </c>
      <c r="M118" s="115" t="str">
        <f>IF(Table6[[#This Row],[Segment ]]="","",((Table6[[#This Row],[Velocity 2 (m/s)]]^2)/2)-((Table6[[#This Row],[Velocity 1 (m/s)]]^2)/2))</f>
        <v/>
      </c>
      <c r="N118" s="115" t="str">
        <f>IF(Table6[[#This Row],[Segment ]]="","",(Table6[[#This Row],[Height 2 (m)]]-Table6[[#This Row],[Height 1 (m)]])*9.807)</f>
        <v/>
      </c>
      <c r="O118" s="115" t="str">
        <f>'Pressure Drops in Loops'!U123</f>
        <v/>
      </c>
      <c r="P11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8" s="115" t="str">
        <f>IF(Table6[[#This Row],[Segment ]]="","",Table6[[#This Row],[Work (W)]]/1000)</f>
        <v/>
      </c>
    </row>
    <row r="119" spans="1:17" x14ac:dyDescent="0.25">
      <c r="A119" s="116" t="str">
        <f>'Pressure Drops in Loops'!A124</f>
        <v/>
      </c>
      <c r="B119" s="113" t="str">
        <f>IF(Table6[[#This Row],[Segment ]]="","",B118)</f>
        <v/>
      </c>
      <c r="C119" s="113" t="str">
        <f>IF(Table6[[#This Row],[Segment ]]="","",C118)</f>
        <v/>
      </c>
      <c r="D119" s="113" t="str">
        <f>IF(Table6[[#This Row],[Segment ]]="","",D118)</f>
        <v/>
      </c>
      <c r="E119" s="117" t="str">
        <f>IF(Table6[[#This Row],[Segment ]]="","",Table6[[#This Row],[Density (kg/m3)]]*Table6[[#This Row],[Volumetric flow (m3/s)]])</f>
        <v/>
      </c>
      <c r="F119" s="114" t="str">
        <f>IF(Table6[[#This Row],[Segment ]]="","",'Pressure Drops in Loops'!AG124)</f>
        <v/>
      </c>
      <c r="G119" s="114" t="str">
        <f>'Pressure Drops in Loops'!AH124</f>
        <v/>
      </c>
      <c r="H119" s="114"/>
      <c r="I119" s="114"/>
      <c r="J119" s="115" t="str">
        <f>'Pressure Drops in Loops'!E124</f>
        <v/>
      </c>
      <c r="K119" s="115" t="str">
        <f>IF('Pressure Drops in Loops'!E125="",'Pressure Drops in Loops'!E124,'Pressure Drops in Loops'!E125)</f>
        <v/>
      </c>
      <c r="L119" s="115" t="str">
        <f>IF(Table6[[#This Row],[Segment ]]="","",(Table6[[#This Row],[Pressure 2 (kPa)]]-Table6[[#This Row],[Pressure 1 (kPa)]])/Table6[[#This Row],[Density (kg/m3)]])</f>
        <v/>
      </c>
      <c r="M119" s="115" t="str">
        <f>IF(Table6[[#This Row],[Segment ]]="","",((Table6[[#This Row],[Velocity 2 (m/s)]]^2)/2)-((Table6[[#This Row],[Velocity 1 (m/s)]]^2)/2))</f>
        <v/>
      </c>
      <c r="N119" s="115" t="str">
        <f>IF(Table6[[#This Row],[Segment ]]="","",(Table6[[#This Row],[Height 2 (m)]]-Table6[[#This Row],[Height 1 (m)]])*9.807)</f>
        <v/>
      </c>
      <c r="O119" s="115" t="str">
        <f>'Pressure Drops in Loops'!U124</f>
        <v/>
      </c>
      <c r="P11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9" s="115" t="str">
        <f>IF(Table6[[#This Row],[Segment ]]="","",Table6[[#This Row],[Work (W)]]/1000)</f>
        <v/>
      </c>
    </row>
    <row r="120" spans="1:17" x14ac:dyDescent="0.25">
      <c r="A120" s="116" t="str">
        <f>'Pressure Drops in Loops'!A125</f>
        <v/>
      </c>
      <c r="B120" s="113" t="str">
        <f>IF(Table6[[#This Row],[Segment ]]="","",B119)</f>
        <v/>
      </c>
      <c r="C120" s="113" t="str">
        <f>IF(Table6[[#This Row],[Segment ]]="","",C119)</f>
        <v/>
      </c>
      <c r="D120" s="113" t="str">
        <f>IF(Table6[[#This Row],[Segment ]]="","",D119)</f>
        <v/>
      </c>
      <c r="E120" s="117" t="str">
        <f>IF(Table6[[#This Row],[Segment ]]="","",Table6[[#This Row],[Density (kg/m3)]]*Table6[[#This Row],[Volumetric flow (m3/s)]])</f>
        <v/>
      </c>
      <c r="F120" s="114" t="str">
        <f>IF(Table6[[#This Row],[Segment ]]="","",'Pressure Drops in Loops'!AG125)</f>
        <v/>
      </c>
      <c r="G120" s="114" t="str">
        <f>'Pressure Drops in Loops'!AH125</f>
        <v/>
      </c>
      <c r="H120" s="114"/>
      <c r="I120" s="114"/>
      <c r="J120" s="115" t="str">
        <f>'Pressure Drops in Loops'!E125</f>
        <v/>
      </c>
      <c r="K120" s="115" t="str">
        <f>IF('Pressure Drops in Loops'!E126="",'Pressure Drops in Loops'!E125,'Pressure Drops in Loops'!E126)</f>
        <v/>
      </c>
      <c r="L120" s="115" t="str">
        <f>IF(Table6[[#This Row],[Segment ]]="","",(Table6[[#This Row],[Pressure 2 (kPa)]]-Table6[[#This Row],[Pressure 1 (kPa)]])/Table6[[#This Row],[Density (kg/m3)]])</f>
        <v/>
      </c>
      <c r="M120" s="115" t="str">
        <f>IF(Table6[[#This Row],[Segment ]]="","",((Table6[[#This Row],[Velocity 2 (m/s)]]^2)/2)-((Table6[[#This Row],[Velocity 1 (m/s)]]^2)/2))</f>
        <v/>
      </c>
      <c r="N120" s="115" t="str">
        <f>IF(Table6[[#This Row],[Segment ]]="","",(Table6[[#This Row],[Height 2 (m)]]-Table6[[#This Row],[Height 1 (m)]])*9.807)</f>
        <v/>
      </c>
      <c r="O120" s="115" t="str">
        <f>'Pressure Drops in Loops'!U125</f>
        <v/>
      </c>
      <c r="P12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0" s="115" t="str">
        <f>IF(Table6[[#This Row],[Segment ]]="","",Table6[[#This Row],[Work (W)]]/1000)</f>
        <v/>
      </c>
    </row>
    <row r="121" spans="1:17" x14ac:dyDescent="0.25">
      <c r="A121" s="116" t="str">
        <f>'Pressure Drops in Loops'!A126</f>
        <v/>
      </c>
      <c r="B121" s="113" t="str">
        <f>IF(Table6[[#This Row],[Segment ]]="","",B120)</f>
        <v/>
      </c>
      <c r="C121" s="113" t="str">
        <f>IF(Table6[[#This Row],[Segment ]]="","",C120)</f>
        <v/>
      </c>
      <c r="D121" s="113" t="str">
        <f>IF(Table6[[#This Row],[Segment ]]="","",D120)</f>
        <v/>
      </c>
      <c r="E121" s="117" t="str">
        <f>IF(Table6[[#This Row],[Segment ]]="","",Table6[[#This Row],[Density (kg/m3)]]*Table6[[#This Row],[Volumetric flow (m3/s)]])</f>
        <v/>
      </c>
      <c r="F121" s="114" t="str">
        <f>IF(Table6[[#This Row],[Segment ]]="","",'Pressure Drops in Loops'!AG126)</f>
        <v/>
      </c>
      <c r="G121" s="114" t="str">
        <f>'Pressure Drops in Loops'!AH126</f>
        <v/>
      </c>
      <c r="H121" s="114"/>
      <c r="I121" s="114"/>
      <c r="J121" s="115" t="str">
        <f>'Pressure Drops in Loops'!E126</f>
        <v/>
      </c>
      <c r="K121" s="115" t="str">
        <f>IF('Pressure Drops in Loops'!E127="",'Pressure Drops in Loops'!E126,'Pressure Drops in Loops'!E127)</f>
        <v/>
      </c>
      <c r="L121" s="115" t="str">
        <f>IF(Table6[[#This Row],[Segment ]]="","",(Table6[[#This Row],[Pressure 2 (kPa)]]-Table6[[#This Row],[Pressure 1 (kPa)]])/Table6[[#This Row],[Density (kg/m3)]])</f>
        <v/>
      </c>
      <c r="M121" s="115" t="str">
        <f>IF(Table6[[#This Row],[Segment ]]="","",((Table6[[#This Row],[Velocity 2 (m/s)]]^2)/2)-((Table6[[#This Row],[Velocity 1 (m/s)]]^2)/2))</f>
        <v/>
      </c>
      <c r="N121" s="115" t="str">
        <f>IF(Table6[[#This Row],[Segment ]]="","",(Table6[[#This Row],[Height 2 (m)]]-Table6[[#This Row],[Height 1 (m)]])*9.807)</f>
        <v/>
      </c>
      <c r="O121" s="115" t="str">
        <f>'Pressure Drops in Loops'!U126</f>
        <v/>
      </c>
      <c r="P12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1" s="115" t="str">
        <f>IF(Table6[[#This Row],[Segment ]]="","",Table6[[#This Row],[Work (W)]]/1000)</f>
        <v/>
      </c>
    </row>
    <row r="122" spans="1:17" x14ac:dyDescent="0.25">
      <c r="A122" s="116" t="str">
        <f>'Pressure Drops in Loops'!A127</f>
        <v/>
      </c>
      <c r="B122" s="113" t="str">
        <f>IF(Table6[[#This Row],[Segment ]]="","",B121)</f>
        <v/>
      </c>
      <c r="C122" s="113" t="str">
        <f>IF(Table6[[#This Row],[Segment ]]="","",C121)</f>
        <v/>
      </c>
      <c r="D122" s="113" t="str">
        <f>IF(Table6[[#This Row],[Segment ]]="","",D121)</f>
        <v/>
      </c>
      <c r="E122" s="117" t="str">
        <f>IF(Table6[[#This Row],[Segment ]]="","",Table6[[#This Row],[Density (kg/m3)]]*Table6[[#This Row],[Volumetric flow (m3/s)]])</f>
        <v/>
      </c>
      <c r="F122" s="114" t="str">
        <f>IF(Table6[[#This Row],[Segment ]]="","",'Pressure Drops in Loops'!AG127)</f>
        <v/>
      </c>
      <c r="G122" s="114" t="str">
        <f>'Pressure Drops in Loops'!AH127</f>
        <v/>
      </c>
      <c r="H122" s="114"/>
      <c r="I122" s="114"/>
      <c r="J122" s="115" t="str">
        <f>'Pressure Drops in Loops'!E127</f>
        <v/>
      </c>
      <c r="K122" s="115" t="str">
        <f>IF('Pressure Drops in Loops'!E128="",'Pressure Drops in Loops'!E127,'Pressure Drops in Loops'!E128)</f>
        <v/>
      </c>
      <c r="L122" s="115" t="str">
        <f>IF(Table6[[#This Row],[Segment ]]="","",(Table6[[#This Row],[Pressure 2 (kPa)]]-Table6[[#This Row],[Pressure 1 (kPa)]])/Table6[[#This Row],[Density (kg/m3)]])</f>
        <v/>
      </c>
      <c r="M122" s="115" t="str">
        <f>IF(Table6[[#This Row],[Segment ]]="","",((Table6[[#This Row],[Velocity 2 (m/s)]]^2)/2)-((Table6[[#This Row],[Velocity 1 (m/s)]]^2)/2))</f>
        <v/>
      </c>
      <c r="N122" s="115" t="str">
        <f>IF(Table6[[#This Row],[Segment ]]="","",(Table6[[#This Row],[Height 2 (m)]]-Table6[[#This Row],[Height 1 (m)]])*9.807)</f>
        <v/>
      </c>
      <c r="O122" s="115" t="str">
        <f>'Pressure Drops in Loops'!U127</f>
        <v/>
      </c>
      <c r="P12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2" s="115" t="str">
        <f>IF(Table6[[#This Row],[Segment ]]="","",Table6[[#This Row],[Work (W)]]/1000)</f>
        <v/>
      </c>
    </row>
    <row r="123" spans="1:17" x14ac:dyDescent="0.25">
      <c r="A123" s="116" t="str">
        <f>'Pressure Drops in Loops'!A128</f>
        <v/>
      </c>
      <c r="B123" s="113" t="str">
        <f>IF(Table6[[#This Row],[Segment ]]="","",B122)</f>
        <v/>
      </c>
      <c r="C123" s="113" t="str">
        <f>IF(Table6[[#This Row],[Segment ]]="","",C122)</f>
        <v/>
      </c>
      <c r="D123" s="113" t="str">
        <f>IF(Table6[[#This Row],[Segment ]]="","",D122)</f>
        <v/>
      </c>
      <c r="E123" s="117" t="str">
        <f>IF(Table6[[#This Row],[Segment ]]="","",Table6[[#This Row],[Density (kg/m3)]]*Table6[[#This Row],[Volumetric flow (m3/s)]])</f>
        <v/>
      </c>
      <c r="F123" s="114" t="str">
        <f>IF(Table6[[#This Row],[Segment ]]="","",'Pressure Drops in Loops'!AG128)</f>
        <v/>
      </c>
      <c r="G123" s="114" t="str">
        <f>'Pressure Drops in Loops'!AH128</f>
        <v/>
      </c>
      <c r="H123" s="114"/>
      <c r="I123" s="114"/>
      <c r="J123" s="115" t="str">
        <f>'Pressure Drops in Loops'!E128</f>
        <v/>
      </c>
      <c r="K123" s="115" t="str">
        <f>IF('Pressure Drops in Loops'!E129="",'Pressure Drops in Loops'!E128,'Pressure Drops in Loops'!E129)</f>
        <v/>
      </c>
      <c r="L123" s="115" t="str">
        <f>IF(Table6[[#This Row],[Segment ]]="","",(Table6[[#This Row],[Pressure 2 (kPa)]]-Table6[[#This Row],[Pressure 1 (kPa)]])/Table6[[#This Row],[Density (kg/m3)]])</f>
        <v/>
      </c>
      <c r="M123" s="115" t="str">
        <f>IF(Table6[[#This Row],[Segment ]]="","",((Table6[[#This Row],[Velocity 2 (m/s)]]^2)/2)-((Table6[[#This Row],[Velocity 1 (m/s)]]^2)/2))</f>
        <v/>
      </c>
      <c r="N123" s="115" t="str">
        <f>IF(Table6[[#This Row],[Segment ]]="","",(Table6[[#This Row],[Height 2 (m)]]-Table6[[#This Row],[Height 1 (m)]])*9.807)</f>
        <v/>
      </c>
      <c r="O123" s="115" t="str">
        <f>'Pressure Drops in Loops'!U128</f>
        <v/>
      </c>
      <c r="P12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3" s="115" t="str">
        <f>IF(Table6[[#This Row],[Segment ]]="","",Table6[[#This Row],[Work (W)]]/1000)</f>
        <v/>
      </c>
    </row>
    <row r="124" spans="1:17" x14ac:dyDescent="0.25">
      <c r="A124" s="116" t="str">
        <f>'Pressure Drops in Loops'!A129</f>
        <v/>
      </c>
      <c r="B124" s="113" t="str">
        <f>IF(Table6[[#This Row],[Segment ]]="","",B123)</f>
        <v/>
      </c>
      <c r="C124" s="113" t="str">
        <f>IF(Table6[[#This Row],[Segment ]]="","",C123)</f>
        <v/>
      </c>
      <c r="D124" s="113" t="str">
        <f>IF(Table6[[#This Row],[Segment ]]="","",D123)</f>
        <v/>
      </c>
      <c r="E124" s="117" t="str">
        <f>IF(Table6[[#This Row],[Segment ]]="","",Table6[[#This Row],[Density (kg/m3)]]*Table6[[#This Row],[Volumetric flow (m3/s)]])</f>
        <v/>
      </c>
      <c r="F124" s="114" t="str">
        <f>IF(Table6[[#This Row],[Segment ]]="","",'Pressure Drops in Loops'!AG129)</f>
        <v/>
      </c>
      <c r="G124" s="114" t="str">
        <f>'Pressure Drops in Loops'!AH129</f>
        <v/>
      </c>
      <c r="H124" s="114"/>
      <c r="I124" s="114"/>
      <c r="J124" s="115" t="str">
        <f>'Pressure Drops in Loops'!E129</f>
        <v/>
      </c>
      <c r="K124" s="115" t="str">
        <f>IF('Pressure Drops in Loops'!E130="",'Pressure Drops in Loops'!E129,'Pressure Drops in Loops'!E130)</f>
        <v/>
      </c>
      <c r="L124" s="115" t="str">
        <f>IF(Table6[[#This Row],[Segment ]]="","",(Table6[[#This Row],[Pressure 2 (kPa)]]-Table6[[#This Row],[Pressure 1 (kPa)]])/Table6[[#This Row],[Density (kg/m3)]])</f>
        <v/>
      </c>
      <c r="M124" s="115" t="str">
        <f>IF(Table6[[#This Row],[Segment ]]="","",((Table6[[#This Row],[Velocity 2 (m/s)]]^2)/2)-((Table6[[#This Row],[Velocity 1 (m/s)]]^2)/2))</f>
        <v/>
      </c>
      <c r="N124" s="115" t="str">
        <f>IF(Table6[[#This Row],[Segment ]]="","",(Table6[[#This Row],[Height 2 (m)]]-Table6[[#This Row],[Height 1 (m)]])*9.807)</f>
        <v/>
      </c>
      <c r="O124" s="115" t="str">
        <f>'Pressure Drops in Loops'!U129</f>
        <v/>
      </c>
      <c r="P12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4" s="115" t="str">
        <f>IF(Table6[[#This Row],[Segment ]]="","",Table6[[#This Row],[Work (W)]]/1000)</f>
        <v/>
      </c>
    </row>
    <row r="125" spans="1:17" x14ac:dyDescent="0.25">
      <c r="A125" s="116" t="str">
        <f>'Pressure Drops in Loops'!A130</f>
        <v/>
      </c>
      <c r="B125" s="113" t="str">
        <f>IF(Table6[[#This Row],[Segment ]]="","",B124)</f>
        <v/>
      </c>
      <c r="C125" s="113" t="str">
        <f>IF(Table6[[#This Row],[Segment ]]="","",C124)</f>
        <v/>
      </c>
      <c r="D125" s="113" t="str">
        <f>IF(Table6[[#This Row],[Segment ]]="","",D124)</f>
        <v/>
      </c>
      <c r="E125" s="117" t="str">
        <f>IF(Table6[[#This Row],[Segment ]]="","",Table6[[#This Row],[Density (kg/m3)]]*Table6[[#This Row],[Volumetric flow (m3/s)]])</f>
        <v/>
      </c>
      <c r="F125" s="114" t="str">
        <f>IF(Table6[[#This Row],[Segment ]]="","",'Pressure Drops in Loops'!AG130)</f>
        <v/>
      </c>
      <c r="G125" s="114" t="str">
        <f>'Pressure Drops in Loops'!AH130</f>
        <v/>
      </c>
      <c r="H125" s="114"/>
      <c r="I125" s="114"/>
      <c r="J125" s="115" t="str">
        <f>'Pressure Drops in Loops'!E130</f>
        <v/>
      </c>
      <c r="K125" s="115" t="str">
        <f>IF('Pressure Drops in Loops'!E131="",'Pressure Drops in Loops'!E130,'Pressure Drops in Loops'!E131)</f>
        <v/>
      </c>
      <c r="L125" s="115" t="str">
        <f>IF(Table6[[#This Row],[Segment ]]="","",(Table6[[#This Row],[Pressure 2 (kPa)]]-Table6[[#This Row],[Pressure 1 (kPa)]])/Table6[[#This Row],[Density (kg/m3)]])</f>
        <v/>
      </c>
      <c r="M125" s="115" t="str">
        <f>IF(Table6[[#This Row],[Segment ]]="","",((Table6[[#This Row],[Velocity 2 (m/s)]]^2)/2)-((Table6[[#This Row],[Velocity 1 (m/s)]]^2)/2))</f>
        <v/>
      </c>
      <c r="N125" s="115" t="str">
        <f>IF(Table6[[#This Row],[Segment ]]="","",(Table6[[#This Row],[Height 2 (m)]]-Table6[[#This Row],[Height 1 (m)]])*9.807)</f>
        <v/>
      </c>
      <c r="O125" s="115" t="str">
        <f>'Pressure Drops in Loops'!U130</f>
        <v/>
      </c>
      <c r="P12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5" s="115" t="str">
        <f>IF(Table6[[#This Row],[Segment ]]="","",Table6[[#This Row],[Work (W)]]/1000)</f>
        <v/>
      </c>
    </row>
    <row r="126" spans="1:17" x14ac:dyDescent="0.25">
      <c r="A126" s="116" t="str">
        <f>'Pressure Drops in Loops'!A131</f>
        <v/>
      </c>
      <c r="B126" s="113" t="str">
        <f>IF(Table6[[#This Row],[Segment ]]="","",B125)</f>
        <v/>
      </c>
      <c r="C126" s="113" t="str">
        <f>IF(Table6[[#This Row],[Segment ]]="","",C125)</f>
        <v/>
      </c>
      <c r="D126" s="113" t="str">
        <f>IF(Table6[[#This Row],[Segment ]]="","",D125)</f>
        <v/>
      </c>
      <c r="E126" s="117" t="str">
        <f>IF(Table6[[#This Row],[Segment ]]="","",Table6[[#This Row],[Density (kg/m3)]]*Table6[[#This Row],[Volumetric flow (m3/s)]])</f>
        <v/>
      </c>
      <c r="F126" s="114" t="str">
        <f>IF(Table6[[#This Row],[Segment ]]="","",'Pressure Drops in Loops'!AG131)</f>
        <v/>
      </c>
      <c r="G126" s="114" t="str">
        <f>'Pressure Drops in Loops'!AH131</f>
        <v/>
      </c>
      <c r="H126" s="114"/>
      <c r="I126" s="114"/>
      <c r="J126" s="115" t="str">
        <f>'Pressure Drops in Loops'!E131</f>
        <v/>
      </c>
      <c r="K126" s="115" t="str">
        <f>IF('Pressure Drops in Loops'!E132="",'Pressure Drops in Loops'!E131,'Pressure Drops in Loops'!E132)</f>
        <v/>
      </c>
      <c r="L126" s="115" t="str">
        <f>IF(Table6[[#This Row],[Segment ]]="","",(Table6[[#This Row],[Pressure 2 (kPa)]]-Table6[[#This Row],[Pressure 1 (kPa)]])/Table6[[#This Row],[Density (kg/m3)]])</f>
        <v/>
      </c>
      <c r="M126" s="115" t="str">
        <f>IF(Table6[[#This Row],[Segment ]]="","",((Table6[[#This Row],[Velocity 2 (m/s)]]^2)/2)-((Table6[[#This Row],[Velocity 1 (m/s)]]^2)/2))</f>
        <v/>
      </c>
      <c r="N126" s="115" t="str">
        <f>IF(Table6[[#This Row],[Segment ]]="","",(Table6[[#This Row],[Height 2 (m)]]-Table6[[#This Row],[Height 1 (m)]])*9.807)</f>
        <v/>
      </c>
      <c r="O126" s="115" t="str">
        <f>'Pressure Drops in Loops'!U131</f>
        <v/>
      </c>
      <c r="P12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6" s="115" t="str">
        <f>IF(Table6[[#This Row],[Segment ]]="","",Table6[[#This Row],[Work (W)]]/1000)</f>
        <v/>
      </c>
    </row>
    <row r="127" spans="1:17" x14ac:dyDescent="0.25">
      <c r="A127" s="116" t="str">
        <f>'Pressure Drops in Loops'!A132</f>
        <v/>
      </c>
      <c r="B127" s="113" t="str">
        <f>IF(Table6[[#This Row],[Segment ]]="","",B126)</f>
        <v/>
      </c>
      <c r="C127" s="113" t="str">
        <f>IF(Table6[[#This Row],[Segment ]]="","",C126)</f>
        <v/>
      </c>
      <c r="D127" s="113" t="str">
        <f>IF(Table6[[#This Row],[Segment ]]="","",D126)</f>
        <v/>
      </c>
      <c r="E127" s="117" t="str">
        <f>IF(Table6[[#This Row],[Segment ]]="","",Table6[[#This Row],[Density (kg/m3)]]*Table6[[#This Row],[Volumetric flow (m3/s)]])</f>
        <v/>
      </c>
      <c r="F127" s="114" t="str">
        <f>IF(Table6[[#This Row],[Segment ]]="","",'Pressure Drops in Loops'!AG132)</f>
        <v/>
      </c>
      <c r="G127" s="114" t="str">
        <f>'Pressure Drops in Loops'!AH132</f>
        <v/>
      </c>
      <c r="H127" s="114"/>
      <c r="I127" s="114"/>
      <c r="J127" s="115" t="str">
        <f>'Pressure Drops in Loops'!E132</f>
        <v/>
      </c>
      <c r="K127" s="115" t="str">
        <f>IF('Pressure Drops in Loops'!E133="",'Pressure Drops in Loops'!E132,'Pressure Drops in Loops'!E133)</f>
        <v/>
      </c>
      <c r="L127" s="115" t="str">
        <f>IF(Table6[[#This Row],[Segment ]]="","",(Table6[[#This Row],[Pressure 2 (kPa)]]-Table6[[#This Row],[Pressure 1 (kPa)]])/Table6[[#This Row],[Density (kg/m3)]])</f>
        <v/>
      </c>
      <c r="M127" s="115" t="str">
        <f>IF(Table6[[#This Row],[Segment ]]="","",((Table6[[#This Row],[Velocity 2 (m/s)]]^2)/2)-((Table6[[#This Row],[Velocity 1 (m/s)]]^2)/2))</f>
        <v/>
      </c>
      <c r="N127" s="115" t="str">
        <f>IF(Table6[[#This Row],[Segment ]]="","",(Table6[[#This Row],[Height 2 (m)]]-Table6[[#This Row],[Height 1 (m)]])*9.807)</f>
        <v/>
      </c>
      <c r="O127" s="115" t="str">
        <f>'Pressure Drops in Loops'!U132</f>
        <v/>
      </c>
      <c r="P12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7" s="115" t="str">
        <f>IF(Table6[[#This Row],[Segment ]]="","",Table6[[#This Row],[Work (W)]]/1000)</f>
        <v/>
      </c>
    </row>
    <row r="128" spans="1:17" x14ac:dyDescent="0.25">
      <c r="A128" s="116" t="str">
        <f>'Pressure Drops in Loops'!A133</f>
        <v/>
      </c>
      <c r="B128" s="113" t="str">
        <f>IF(Table6[[#This Row],[Segment ]]="","",B127)</f>
        <v/>
      </c>
      <c r="C128" s="113" t="str">
        <f>IF(Table6[[#This Row],[Segment ]]="","",C127)</f>
        <v/>
      </c>
      <c r="D128" s="113" t="str">
        <f>IF(Table6[[#This Row],[Segment ]]="","",D127)</f>
        <v/>
      </c>
      <c r="E128" s="117" t="str">
        <f>IF(Table6[[#This Row],[Segment ]]="","",Table6[[#This Row],[Density (kg/m3)]]*Table6[[#This Row],[Volumetric flow (m3/s)]])</f>
        <v/>
      </c>
      <c r="F128" s="114" t="str">
        <f>IF(Table6[[#This Row],[Segment ]]="","",'Pressure Drops in Loops'!AG133)</f>
        <v/>
      </c>
      <c r="G128" s="114" t="str">
        <f>'Pressure Drops in Loops'!AH133</f>
        <v/>
      </c>
      <c r="H128" s="114"/>
      <c r="I128" s="114"/>
      <c r="J128" s="115" t="str">
        <f>'Pressure Drops in Loops'!E133</f>
        <v/>
      </c>
      <c r="K128" s="115" t="str">
        <f>IF('Pressure Drops in Loops'!E134="",'Pressure Drops in Loops'!E133,'Pressure Drops in Loops'!E134)</f>
        <v/>
      </c>
      <c r="L128" s="115" t="str">
        <f>IF(Table6[[#This Row],[Segment ]]="","",(Table6[[#This Row],[Pressure 2 (kPa)]]-Table6[[#This Row],[Pressure 1 (kPa)]])/Table6[[#This Row],[Density (kg/m3)]])</f>
        <v/>
      </c>
      <c r="M128" s="115" t="str">
        <f>IF(Table6[[#This Row],[Segment ]]="","",((Table6[[#This Row],[Velocity 2 (m/s)]]^2)/2)-((Table6[[#This Row],[Velocity 1 (m/s)]]^2)/2))</f>
        <v/>
      </c>
      <c r="N128" s="115" t="str">
        <f>IF(Table6[[#This Row],[Segment ]]="","",(Table6[[#This Row],[Height 2 (m)]]-Table6[[#This Row],[Height 1 (m)]])*9.807)</f>
        <v/>
      </c>
      <c r="O128" s="115" t="str">
        <f>'Pressure Drops in Loops'!U133</f>
        <v/>
      </c>
      <c r="P12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8" s="115" t="str">
        <f>IF(Table6[[#This Row],[Segment ]]="","",Table6[[#This Row],[Work (W)]]/1000)</f>
        <v/>
      </c>
    </row>
    <row r="129" spans="1:17" x14ac:dyDescent="0.25">
      <c r="A129" s="116" t="str">
        <f>'Pressure Drops in Loops'!A134</f>
        <v/>
      </c>
      <c r="B129" s="113" t="str">
        <f>IF(Table6[[#This Row],[Segment ]]="","",B128)</f>
        <v/>
      </c>
      <c r="C129" s="113" t="str">
        <f>IF(Table6[[#This Row],[Segment ]]="","",C128)</f>
        <v/>
      </c>
      <c r="D129" s="113" t="str">
        <f>IF(Table6[[#This Row],[Segment ]]="","",D128)</f>
        <v/>
      </c>
      <c r="E129" s="117" t="str">
        <f>IF(Table6[[#This Row],[Segment ]]="","",Table6[[#This Row],[Density (kg/m3)]]*Table6[[#This Row],[Volumetric flow (m3/s)]])</f>
        <v/>
      </c>
      <c r="F129" s="114" t="str">
        <f>IF(Table6[[#This Row],[Segment ]]="","",'Pressure Drops in Loops'!AG134)</f>
        <v/>
      </c>
      <c r="G129" s="114" t="str">
        <f>'Pressure Drops in Loops'!AH134</f>
        <v/>
      </c>
      <c r="H129" s="114"/>
      <c r="I129" s="114"/>
      <c r="J129" s="115" t="str">
        <f>'Pressure Drops in Loops'!E134</f>
        <v/>
      </c>
      <c r="K129" s="115" t="str">
        <f>IF('Pressure Drops in Loops'!E135="",'Pressure Drops in Loops'!E134,'Pressure Drops in Loops'!E135)</f>
        <v/>
      </c>
      <c r="L129" s="115" t="str">
        <f>IF(Table6[[#This Row],[Segment ]]="","",(Table6[[#This Row],[Pressure 2 (kPa)]]-Table6[[#This Row],[Pressure 1 (kPa)]])/Table6[[#This Row],[Density (kg/m3)]])</f>
        <v/>
      </c>
      <c r="M129" s="115" t="str">
        <f>IF(Table6[[#This Row],[Segment ]]="","",((Table6[[#This Row],[Velocity 2 (m/s)]]^2)/2)-((Table6[[#This Row],[Velocity 1 (m/s)]]^2)/2))</f>
        <v/>
      </c>
      <c r="N129" s="115" t="str">
        <f>IF(Table6[[#This Row],[Segment ]]="","",(Table6[[#This Row],[Height 2 (m)]]-Table6[[#This Row],[Height 1 (m)]])*9.807)</f>
        <v/>
      </c>
      <c r="O129" s="115" t="str">
        <f>'Pressure Drops in Loops'!U134</f>
        <v/>
      </c>
      <c r="P12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9" s="115" t="str">
        <f>IF(Table6[[#This Row],[Segment ]]="","",Table6[[#This Row],[Work (W)]]/1000)</f>
        <v/>
      </c>
    </row>
    <row r="130" spans="1:17" x14ac:dyDescent="0.25">
      <c r="A130" s="116" t="str">
        <f>'Pressure Drops in Loops'!A135</f>
        <v/>
      </c>
      <c r="B130" s="113" t="str">
        <f>IF(Table6[[#This Row],[Segment ]]="","",B129)</f>
        <v/>
      </c>
      <c r="C130" s="113" t="str">
        <f>IF(Table6[[#This Row],[Segment ]]="","",C129)</f>
        <v/>
      </c>
      <c r="D130" s="113" t="str">
        <f>IF(Table6[[#This Row],[Segment ]]="","",D129)</f>
        <v/>
      </c>
      <c r="E130" s="117" t="str">
        <f>IF(Table6[[#This Row],[Segment ]]="","",Table6[[#This Row],[Density (kg/m3)]]*Table6[[#This Row],[Volumetric flow (m3/s)]])</f>
        <v/>
      </c>
      <c r="F130" s="114" t="str">
        <f>IF(Table6[[#This Row],[Segment ]]="","",'Pressure Drops in Loops'!AG135)</f>
        <v/>
      </c>
      <c r="G130" s="114" t="str">
        <f>'Pressure Drops in Loops'!AH135</f>
        <v/>
      </c>
      <c r="H130" s="114"/>
      <c r="I130" s="114"/>
      <c r="J130" s="115" t="str">
        <f>'Pressure Drops in Loops'!E135</f>
        <v/>
      </c>
      <c r="K130" s="115" t="str">
        <f>IF('Pressure Drops in Loops'!E136="",'Pressure Drops in Loops'!E135,'Pressure Drops in Loops'!E136)</f>
        <v/>
      </c>
      <c r="L130" s="115" t="str">
        <f>IF(Table6[[#This Row],[Segment ]]="","",(Table6[[#This Row],[Pressure 2 (kPa)]]-Table6[[#This Row],[Pressure 1 (kPa)]])/Table6[[#This Row],[Density (kg/m3)]])</f>
        <v/>
      </c>
      <c r="M130" s="115" t="str">
        <f>IF(Table6[[#This Row],[Segment ]]="","",((Table6[[#This Row],[Velocity 2 (m/s)]]^2)/2)-((Table6[[#This Row],[Velocity 1 (m/s)]]^2)/2))</f>
        <v/>
      </c>
      <c r="N130" s="115" t="str">
        <f>IF(Table6[[#This Row],[Segment ]]="","",(Table6[[#This Row],[Height 2 (m)]]-Table6[[#This Row],[Height 1 (m)]])*9.807)</f>
        <v/>
      </c>
      <c r="O130" s="115" t="str">
        <f>'Pressure Drops in Loops'!U135</f>
        <v/>
      </c>
      <c r="P13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0" s="115" t="str">
        <f>IF(Table6[[#This Row],[Segment ]]="","",Table6[[#This Row],[Work (W)]]/1000)</f>
        <v/>
      </c>
    </row>
    <row r="131" spans="1:17" x14ac:dyDescent="0.25">
      <c r="A131" s="116" t="str">
        <f>'Pressure Drops in Loops'!A136</f>
        <v/>
      </c>
      <c r="B131" s="113" t="str">
        <f>IF(Table6[[#This Row],[Segment ]]="","",B130)</f>
        <v/>
      </c>
      <c r="C131" s="113" t="str">
        <f>IF(Table6[[#This Row],[Segment ]]="","",C130)</f>
        <v/>
      </c>
      <c r="D131" s="113" t="str">
        <f>IF(Table6[[#This Row],[Segment ]]="","",D130)</f>
        <v/>
      </c>
      <c r="E131" s="117" t="str">
        <f>IF(Table6[[#This Row],[Segment ]]="","",Table6[[#This Row],[Density (kg/m3)]]*Table6[[#This Row],[Volumetric flow (m3/s)]])</f>
        <v/>
      </c>
      <c r="F131" s="114" t="str">
        <f>IF(Table6[[#This Row],[Segment ]]="","",'Pressure Drops in Loops'!AG136)</f>
        <v/>
      </c>
      <c r="G131" s="114" t="str">
        <f>'Pressure Drops in Loops'!AH136</f>
        <v/>
      </c>
      <c r="H131" s="114"/>
      <c r="I131" s="114"/>
      <c r="J131" s="115" t="str">
        <f>'Pressure Drops in Loops'!E136</f>
        <v/>
      </c>
      <c r="K131" s="115" t="str">
        <f>IF('Pressure Drops in Loops'!E137="",'Pressure Drops in Loops'!E136,'Pressure Drops in Loops'!E137)</f>
        <v/>
      </c>
      <c r="L131" s="115" t="str">
        <f>IF(Table6[[#This Row],[Segment ]]="","",(Table6[[#This Row],[Pressure 2 (kPa)]]-Table6[[#This Row],[Pressure 1 (kPa)]])/Table6[[#This Row],[Density (kg/m3)]])</f>
        <v/>
      </c>
      <c r="M131" s="115" t="str">
        <f>IF(Table6[[#This Row],[Segment ]]="","",((Table6[[#This Row],[Velocity 2 (m/s)]]^2)/2)-((Table6[[#This Row],[Velocity 1 (m/s)]]^2)/2))</f>
        <v/>
      </c>
      <c r="N131" s="115" t="str">
        <f>IF(Table6[[#This Row],[Segment ]]="","",(Table6[[#This Row],[Height 2 (m)]]-Table6[[#This Row],[Height 1 (m)]])*9.807)</f>
        <v/>
      </c>
      <c r="O131" s="115" t="str">
        <f>'Pressure Drops in Loops'!U136</f>
        <v/>
      </c>
      <c r="P13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1" s="115" t="str">
        <f>IF(Table6[[#This Row],[Segment ]]="","",Table6[[#This Row],[Work (W)]]/1000)</f>
        <v/>
      </c>
    </row>
    <row r="132" spans="1:17" x14ac:dyDescent="0.25">
      <c r="A132" s="116" t="str">
        <f>'Pressure Drops in Loops'!A137</f>
        <v/>
      </c>
      <c r="B132" s="113" t="str">
        <f>IF(Table6[[#This Row],[Segment ]]="","",B131)</f>
        <v/>
      </c>
      <c r="C132" s="113" t="str">
        <f>IF(Table6[[#This Row],[Segment ]]="","",C131)</f>
        <v/>
      </c>
      <c r="D132" s="113" t="str">
        <f>IF(Table6[[#This Row],[Segment ]]="","",D131)</f>
        <v/>
      </c>
      <c r="E132" s="117" t="str">
        <f>IF(Table6[[#This Row],[Segment ]]="","",Table6[[#This Row],[Density (kg/m3)]]*Table6[[#This Row],[Volumetric flow (m3/s)]])</f>
        <v/>
      </c>
      <c r="F132" s="114" t="str">
        <f>IF(Table6[[#This Row],[Segment ]]="","",'Pressure Drops in Loops'!AG137)</f>
        <v/>
      </c>
      <c r="G132" s="114" t="str">
        <f>'Pressure Drops in Loops'!AH137</f>
        <v/>
      </c>
      <c r="H132" s="114"/>
      <c r="I132" s="114"/>
      <c r="J132" s="115" t="str">
        <f>'Pressure Drops in Loops'!E137</f>
        <v/>
      </c>
      <c r="K132" s="115" t="str">
        <f>IF('Pressure Drops in Loops'!E138="",'Pressure Drops in Loops'!E137,'Pressure Drops in Loops'!E138)</f>
        <v/>
      </c>
      <c r="L132" s="115" t="str">
        <f>IF(Table6[[#This Row],[Segment ]]="","",(Table6[[#This Row],[Pressure 2 (kPa)]]-Table6[[#This Row],[Pressure 1 (kPa)]])/Table6[[#This Row],[Density (kg/m3)]])</f>
        <v/>
      </c>
      <c r="M132" s="115" t="str">
        <f>IF(Table6[[#This Row],[Segment ]]="","",((Table6[[#This Row],[Velocity 2 (m/s)]]^2)/2)-((Table6[[#This Row],[Velocity 1 (m/s)]]^2)/2))</f>
        <v/>
      </c>
      <c r="N132" s="115" t="str">
        <f>IF(Table6[[#This Row],[Segment ]]="","",(Table6[[#This Row],[Height 2 (m)]]-Table6[[#This Row],[Height 1 (m)]])*9.807)</f>
        <v/>
      </c>
      <c r="O132" s="115" t="str">
        <f>'Pressure Drops in Loops'!U137</f>
        <v/>
      </c>
      <c r="P13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2" s="115" t="str">
        <f>IF(Table6[[#This Row],[Segment ]]="","",Table6[[#This Row],[Work (W)]]/1000)</f>
        <v/>
      </c>
    </row>
    <row r="133" spans="1:17" x14ac:dyDescent="0.25">
      <c r="A133" s="116" t="str">
        <f>'Pressure Drops in Loops'!A138</f>
        <v/>
      </c>
      <c r="B133" s="113" t="str">
        <f>IF(Table6[[#This Row],[Segment ]]="","",B132)</f>
        <v/>
      </c>
      <c r="C133" s="113" t="str">
        <f>IF(Table6[[#This Row],[Segment ]]="","",C132)</f>
        <v/>
      </c>
      <c r="D133" s="113" t="str">
        <f>IF(Table6[[#This Row],[Segment ]]="","",D132)</f>
        <v/>
      </c>
      <c r="E133" s="117" t="str">
        <f>IF(Table6[[#This Row],[Segment ]]="","",Table6[[#This Row],[Density (kg/m3)]]*Table6[[#This Row],[Volumetric flow (m3/s)]])</f>
        <v/>
      </c>
      <c r="F133" s="114" t="str">
        <f>IF(Table6[[#This Row],[Segment ]]="","",'Pressure Drops in Loops'!AG138)</f>
        <v/>
      </c>
      <c r="G133" s="114" t="str">
        <f>'Pressure Drops in Loops'!AH138</f>
        <v/>
      </c>
      <c r="H133" s="114"/>
      <c r="I133" s="114"/>
      <c r="J133" s="115" t="str">
        <f>'Pressure Drops in Loops'!E138</f>
        <v/>
      </c>
      <c r="K133" s="115" t="str">
        <f>IF('Pressure Drops in Loops'!E139="",'Pressure Drops in Loops'!E138,'Pressure Drops in Loops'!E139)</f>
        <v/>
      </c>
      <c r="L133" s="115" t="str">
        <f>IF(Table6[[#This Row],[Segment ]]="","",(Table6[[#This Row],[Pressure 2 (kPa)]]-Table6[[#This Row],[Pressure 1 (kPa)]])/Table6[[#This Row],[Density (kg/m3)]])</f>
        <v/>
      </c>
      <c r="M133" s="115" t="str">
        <f>IF(Table6[[#This Row],[Segment ]]="","",((Table6[[#This Row],[Velocity 2 (m/s)]]^2)/2)-((Table6[[#This Row],[Velocity 1 (m/s)]]^2)/2))</f>
        <v/>
      </c>
      <c r="N133" s="115" t="str">
        <f>IF(Table6[[#This Row],[Segment ]]="","",(Table6[[#This Row],[Height 2 (m)]]-Table6[[#This Row],[Height 1 (m)]])*9.807)</f>
        <v/>
      </c>
      <c r="O133" s="115" t="str">
        <f>'Pressure Drops in Loops'!U138</f>
        <v/>
      </c>
      <c r="P13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3" s="115" t="str">
        <f>IF(Table6[[#This Row],[Segment ]]="","",Table6[[#This Row],[Work (W)]]/1000)</f>
        <v/>
      </c>
    </row>
    <row r="134" spans="1:17" x14ac:dyDescent="0.25">
      <c r="A134" s="116" t="str">
        <f>'Pressure Drops in Loops'!A139</f>
        <v/>
      </c>
      <c r="B134" s="113" t="str">
        <f>IF(Table6[[#This Row],[Segment ]]="","",B133)</f>
        <v/>
      </c>
      <c r="C134" s="113" t="str">
        <f>IF(Table6[[#This Row],[Segment ]]="","",C133)</f>
        <v/>
      </c>
      <c r="D134" s="113" t="str">
        <f>IF(Table6[[#This Row],[Segment ]]="","",D133)</f>
        <v/>
      </c>
      <c r="E134" s="117" t="str">
        <f>IF(Table6[[#This Row],[Segment ]]="","",Table6[[#This Row],[Density (kg/m3)]]*Table6[[#This Row],[Volumetric flow (m3/s)]])</f>
        <v/>
      </c>
      <c r="F134" s="114" t="str">
        <f>IF(Table6[[#This Row],[Segment ]]="","",'Pressure Drops in Loops'!AG139)</f>
        <v/>
      </c>
      <c r="G134" s="114" t="str">
        <f>'Pressure Drops in Loops'!AH139</f>
        <v/>
      </c>
      <c r="H134" s="114"/>
      <c r="I134" s="114"/>
      <c r="J134" s="115" t="str">
        <f>'Pressure Drops in Loops'!E139</f>
        <v/>
      </c>
      <c r="K134" s="115" t="str">
        <f>IF('Pressure Drops in Loops'!E140="",'Pressure Drops in Loops'!E139,'Pressure Drops in Loops'!E140)</f>
        <v/>
      </c>
      <c r="L134" s="115" t="str">
        <f>IF(Table6[[#This Row],[Segment ]]="","",(Table6[[#This Row],[Pressure 2 (kPa)]]-Table6[[#This Row],[Pressure 1 (kPa)]])/Table6[[#This Row],[Density (kg/m3)]])</f>
        <v/>
      </c>
      <c r="M134" s="115" t="str">
        <f>IF(Table6[[#This Row],[Segment ]]="","",((Table6[[#This Row],[Velocity 2 (m/s)]]^2)/2)-((Table6[[#This Row],[Velocity 1 (m/s)]]^2)/2))</f>
        <v/>
      </c>
      <c r="N134" s="115" t="str">
        <f>IF(Table6[[#This Row],[Segment ]]="","",(Table6[[#This Row],[Height 2 (m)]]-Table6[[#This Row],[Height 1 (m)]])*9.807)</f>
        <v/>
      </c>
      <c r="O134" s="115" t="str">
        <f>'Pressure Drops in Loops'!U139</f>
        <v/>
      </c>
      <c r="P13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4" s="115" t="str">
        <f>IF(Table6[[#This Row],[Segment ]]="","",Table6[[#This Row],[Work (W)]]/1000)</f>
        <v/>
      </c>
    </row>
    <row r="135" spans="1:17" x14ac:dyDescent="0.25">
      <c r="A135" s="116" t="str">
        <f>'Pressure Drops in Loops'!A140</f>
        <v/>
      </c>
      <c r="B135" s="113" t="str">
        <f>IF(Table6[[#This Row],[Segment ]]="","",B134)</f>
        <v/>
      </c>
      <c r="C135" s="113" t="str">
        <f>IF(Table6[[#This Row],[Segment ]]="","",C134)</f>
        <v/>
      </c>
      <c r="D135" s="113" t="str">
        <f>IF(Table6[[#This Row],[Segment ]]="","",D134)</f>
        <v/>
      </c>
      <c r="E135" s="117" t="str">
        <f>IF(Table6[[#This Row],[Segment ]]="","",Table6[[#This Row],[Density (kg/m3)]]*Table6[[#This Row],[Volumetric flow (m3/s)]])</f>
        <v/>
      </c>
      <c r="F135" s="114" t="str">
        <f>IF(Table6[[#This Row],[Segment ]]="","",'Pressure Drops in Loops'!AG140)</f>
        <v/>
      </c>
      <c r="G135" s="114" t="str">
        <f>'Pressure Drops in Loops'!AH140</f>
        <v/>
      </c>
      <c r="H135" s="114"/>
      <c r="I135" s="114"/>
      <c r="J135" s="115" t="str">
        <f>'Pressure Drops in Loops'!E140</f>
        <v/>
      </c>
      <c r="K135" s="115" t="str">
        <f>IF('Pressure Drops in Loops'!E141="",'Pressure Drops in Loops'!E140,'Pressure Drops in Loops'!E141)</f>
        <v/>
      </c>
      <c r="L135" s="115" t="str">
        <f>IF(Table6[[#This Row],[Segment ]]="","",(Table6[[#This Row],[Pressure 2 (kPa)]]-Table6[[#This Row],[Pressure 1 (kPa)]])/Table6[[#This Row],[Density (kg/m3)]])</f>
        <v/>
      </c>
      <c r="M135" s="115" t="str">
        <f>IF(Table6[[#This Row],[Segment ]]="","",((Table6[[#This Row],[Velocity 2 (m/s)]]^2)/2)-((Table6[[#This Row],[Velocity 1 (m/s)]]^2)/2))</f>
        <v/>
      </c>
      <c r="N135" s="115" t="str">
        <f>IF(Table6[[#This Row],[Segment ]]="","",(Table6[[#This Row],[Height 2 (m)]]-Table6[[#This Row],[Height 1 (m)]])*9.807)</f>
        <v/>
      </c>
      <c r="O135" s="115" t="str">
        <f>'Pressure Drops in Loops'!U140</f>
        <v/>
      </c>
      <c r="P13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5" s="115" t="str">
        <f>IF(Table6[[#This Row],[Segment ]]="","",Table6[[#This Row],[Work (W)]]/1000)</f>
        <v/>
      </c>
    </row>
    <row r="136" spans="1:17" x14ac:dyDescent="0.25">
      <c r="A136" s="116" t="str">
        <f>'Pressure Drops in Loops'!A141</f>
        <v/>
      </c>
      <c r="B136" s="113" t="str">
        <f>IF(Table6[[#This Row],[Segment ]]="","",B135)</f>
        <v/>
      </c>
      <c r="C136" s="113" t="str">
        <f>IF(Table6[[#This Row],[Segment ]]="","",C135)</f>
        <v/>
      </c>
      <c r="D136" s="113" t="str">
        <f>IF(Table6[[#This Row],[Segment ]]="","",D135)</f>
        <v/>
      </c>
      <c r="E136" s="117" t="str">
        <f>IF(Table6[[#This Row],[Segment ]]="","",Table6[[#This Row],[Density (kg/m3)]]*Table6[[#This Row],[Volumetric flow (m3/s)]])</f>
        <v/>
      </c>
      <c r="F136" s="114" t="str">
        <f>IF(Table6[[#This Row],[Segment ]]="","",'Pressure Drops in Loops'!AG141)</f>
        <v/>
      </c>
      <c r="G136" s="114" t="str">
        <f>'Pressure Drops in Loops'!AH141</f>
        <v/>
      </c>
      <c r="H136" s="114"/>
      <c r="I136" s="114"/>
      <c r="J136" s="115" t="str">
        <f>'Pressure Drops in Loops'!E141</f>
        <v/>
      </c>
      <c r="K136" s="115" t="str">
        <f>IF('Pressure Drops in Loops'!E142="",'Pressure Drops in Loops'!E141,'Pressure Drops in Loops'!E142)</f>
        <v/>
      </c>
      <c r="L136" s="115" t="str">
        <f>IF(Table6[[#This Row],[Segment ]]="","",(Table6[[#This Row],[Pressure 2 (kPa)]]-Table6[[#This Row],[Pressure 1 (kPa)]])/Table6[[#This Row],[Density (kg/m3)]])</f>
        <v/>
      </c>
      <c r="M136" s="115" t="str">
        <f>IF(Table6[[#This Row],[Segment ]]="","",((Table6[[#This Row],[Velocity 2 (m/s)]]^2)/2)-((Table6[[#This Row],[Velocity 1 (m/s)]]^2)/2))</f>
        <v/>
      </c>
      <c r="N136" s="115" t="str">
        <f>IF(Table6[[#This Row],[Segment ]]="","",(Table6[[#This Row],[Height 2 (m)]]-Table6[[#This Row],[Height 1 (m)]])*9.807)</f>
        <v/>
      </c>
      <c r="O136" s="115" t="str">
        <f>'Pressure Drops in Loops'!U141</f>
        <v/>
      </c>
      <c r="P13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6" s="115" t="str">
        <f>IF(Table6[[#This Row],[Segment ]]="","",Table6[[#This Row],[Work (W)]]/1000)</f>
        <v/>
      </c>
    </row>
    <row r="137" spans="1:17" x14ac:dyDescent="0.25">
      <c r="A137" s="116" t="str">
        <f>'Pressure Drops in Loops'!A142</f>
        <v/>
      </c>
      <c r="B137" s="113" t="str">
        <f>IF(Table6[[#This Row],[Segment ]]="","",B136)</f>
        <v/>
      </c>
      <c r="C137" s="113" t="str">
        <f>IF(Table6[[#This Row],[Segment ]]="","",C136)</f>
        <v/>
      </c>
      <c r="D137" s="113" t="str">
        <f>IF(Table6[[#This Row],[Segment ]]="","",D136)</f>
        <v/>
      </c>
      <c r="E137" s="117" t="str">
        <f>IF(Table6[[#This Row],[Segment ]]="","",Table6[[#This Row],[Density (kg/m3)]]*Table6[[#This Row],[Volumetric flow (m3/s)]])</f>
        <v/>
      </c>
      <c r="F137" s="114" t="str">
        <f>IF(Table6[[#This Row],[Segment ]]="","",'Pressure Drops in Loops'!AG142)</f>
        <v/>
      </c>
      <c r="G137" s="114" t="str">
        <f>'Pressure Drops in Loops'!AH142</f>
        <v/>
      </c>
      <c r="H137" s="114"/>
      <c r="I137" s="114"/>
      <c r="J137" s="115" t="str">
        <f>'Pressure Drops in Loops'!E142</f>
        <v/>
      </c>
      <c r="K137" s="115" t="str">
        <f>IF('Pressure Drops in Loops'!E143="",'Pressure Drops in Loops'!E142,'Pressure Drops in Loops'!E143)</f>
        <v/>
      </c>
      <c r="L137" s="115" t="str">
        <f>IF(Table6[[#This Row],[Segment ]]="","",(Table6[[#This Row],[Pressure 2 (kPa)]]-Table6[[#This Row],[Pressure 1 (kPa)]])/Table6[[#This Row],[Density (kg/m3)]])</f>
        <v/>
      </c>
      <c r="M137" s="115" t="str">
        <f>IF(Table6[[#This Row],[Segment ]]="","",((Table6[[#This Row],[Velocity 2 (m/s)]]^2)/2)-((Table6[[#This Row],[Velocity 1 (m/s)]]^2)/2))</f>
        <v/>
      </c>
      <c r="N137" s="115" t="str">
        <f>IF(Table6[[#This Row],[Segment ]]="","",(Table6[[#This Row],[Height 2 (m)]]-Table6[[#This Row],[Height 1 (m)]])*9.807)</f>
        <v/>
      </c>
      <c r="O137" s="115" t="str">
        <f>'Pressure Drops in Loops'!U142</f>
        <v/>
      </c>
      <c r="P13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7" s="115" t="str">
        <f>IF(Table6[[#This Row],[Segment ]]="","",Table6[[#This Row],[Work (W)]]/1000)</f>
        <v/>
      </c>
    </row>
    <row r="138" spans="1:17" x14ac:dyDescent="0.25">
      <c r="A138" s="116" t="str">
        <f>'Pressure Drops in Loops'!A143</f>
        <v/>
      </c>
      <c r="B138" s="113" t="str">
        <f>IF(Table6[[#This Row],[Segment ]]="","",B137)</f>
        <v/>
      </c>
      <c r="C138" s="113" t="str">
        <f>IF(Table6[[#This Row],[Segment ]]="","",C137)</f>
        <v/>
      </c>
      <c r="D138" s="113" t="str">
        <f>IF(Table6[[#This Row],[Segment ]]="","",D137)</f>
        <v/>
      </c>
      <c r="E138" s="117" t="str">
        <f>IF(Table6[[#This Row],[Segment ]]="","",Table6[[#This Row],[Density (kg/m3)]]*Table6[[#This Row],[Volumetric flow (m3/s)]])</f>
        <v/>
      </c>
      <c r="F138" s="114" t="str">
        <f>IF(Table6[[#This Row],[Segment ]]="","",'Pressure Drops in Loops'!AG143)</f>
        <v/>
      </c>
      <c r="G138" s="114" t="str">
        <f>'Pressure Drops in Loops'!AH143</f>
        <v/>
      </c>
      <c r="H138" s="114"/>
      <c r="I138" s="114"/>
      <c r="J138" s="115" t="str">
        <f>'Pressure Drops in Loops'!E143</f>
        <v/>
      </c>
      <c r="K138" s="115" t="str">
        <f>IF('Pressure Drops in Loops'!E144="",'Pressure Drops in Loops'!E143,'Pressure Drops in Loops'!E144)</f>
        <v/>
      </c>
      <c r="L138" s="115" t="str">
        <f>IF(Table6[[#This Row],[Segment ]]="","",(Table6[[#This Row],[Pressure 2 (kPa)]]-Table6[[#This Row],[Pressure 1 (kPa)]])/Table6[[#This Row],[Density (kg/m3)]])</f>
        <v/>
      </c>
      <c r="M138" s="115" t="str">
        <f>IF(Table6[[#This Row],[Segment ]]="","",((Table6[[#This Row],[Velocity 2 (m/s)]]^2)/2)-((Table6[[#This Row],[Velocity 1 (m/s)]]^2)/2))</f>
        <v/>
      </c>
      <c r="N138" s="115" t="str">
        <f>IF(Table6[[#This Row],[Segment ]]="","",(Table6[[#This Row],[Height 2 (m)]]-Table6[[#This Row],[Height 1 (m)]])*9.807)</f>
        <v/>
      </c>
      <c r="O138" s="115" t="str">
        <f>'Pressure Drops in Loops'!U143</f>
        <v/>
      </c>
      <c r="P13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8" s="115" t="str">
        <f>IF(Table6[[#This Row],[Segment ]]="","",Table6[[#This Row],[Work (W)]]/1000)</f>
        <v/>
      </c>
    </row>
    <row r="139" spans="1:17" x14ac:dyDescent="0.25">
      <c r="A139" s="116" t="str">
        <f>'Pressure Drops in Loops'!A144</f>
        <v/>
      </c>
      <c r="B139" s="113" t="str">
        <f>IF(Table6[[#This Row],[Segment ]]="","",B138)</f>
        <v/>
      </c>
      <c r="C139" s="113" t="str">
        <f>IF(Table6[[#This Row],[Segment ]]="","",C138)</f>
        <v/>
      </c>
      <c r="D139" s="113" t="str">
        <f>IF(Table6[[#This Row],[Segment ]]="","",D138)</f>
        <v/>
      </c>
      <c r="E139" s="117" t="str">
        <f>IF(Table6[[#This Row],[Segment ]]="","",Table6[[#This Row],[Density (kg/m3)]]*Table6[[#This Row],[Volumetric flow (m3/s)]])</f>
        <v/>
      </c>
      <c r="F139" s="114" t="str">
        <f>IF(Table6[[#This Row],[Segment ]]="","",'Pressure Drops in Loops'!AG144)</f>
        <v/>
      </c>
      <c r="G139" s="114" t="str">
        <f>'Pressure Drops in Loops'!AH144</f>
        <v/>
      </c>
      <c r="H139" s="114"/>
      <c r="I139" s="114"/>
      <c r="J139" s="115" t="str">
        <f>'Pressure Drops in Loops'!E144</f>
        <v/>
      </c>
      <c r="K139" s="115" t="str">
        <f>IF('Pressure Drops in Loops'!E145="",'Pressure Drops in Loops'!E144,'Pressure Drops in Loops'!E145)</f>
        <v/>
      </c>
      <c r="L139" s="115" t="str">
        <f>IF(Table6[[#This Row],[Segment ]]="","",(Table6[[#This Row],[Pressure 2 (kPa)]]-Table6[[#This Row],[Pressure 1 (kPa)]])/Table6[[#This Row],[Density (kg/m3)]])</f>
        <v/>
      </c>
      <c r="M139" s="115" t="str">
        <f>IF(Table6[[#This Row],[Segment ]]="","",((Table6[[#This Row],[Velocity 2 (m/s)]]^2)/2)-((Table6[[#This Row],[Velocity 1 (m/s)]]^2)/2))</f>
        <v/>
      </c>
      <c r="N139" s="115" t="str">
        <f>IF(Table6[[#This Row],[Segment ]]="","",(Table6[[#This Row],[Height 2 (m)]]-Table6[[#This Row],[Height 1 (m)]])*9.807)</f>
        <v/>
      </c>
      <c r="O139" s="115" t="str">
        <f>'Pressure Drops in Loops'!U144</f>
        <v/>
      </c>
      <c r="P13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9" s="115" t="str">
        <f>IF(Table6[[#This Row],[Segment ]]="","",Table6[[#This Row],[Work (W)]]/1000)</f>
        <v/>
      </c>
    </row>
    <row r="140" spans="1:17" x14ac:dyDescent="0.25">
      <c r="A140" s="116" t="str">
        <f>'Pressure Drops in Loops'!A145</f>
        <v/>
      </c>
      <c r="B140" s="113" t="str">
        <f>IF(Table6[[#This Row],[Segment ]]="","",B139)</f>
        <v/>
      </c>
      <c r="C140" s="113" t="str">
        <f>IF(Table6[[#This Row],[Segment ]]="","",C139)</f>
        <v/>
      </c>
      <c r="D140" s="113" t="str">
        <f>IF(Table6[[#This Row],[Segment ]]="","",D139)</f>
        <v/>
      </c>
      <c r="E140" s="117" t="str">
        <f>IF(Table6[[#This Row],[Segment ]]="","",Table6[[#This Row],[Density (kg/m3)]]*Table6[[#This Row],[Volumetric flow (m3/s)]])</f>
        <v/>
      </c>
      <c r="F140" s="114" t="str">
        <f>IF(Table6[[#This Row],[Segment ]]="","",'Pressure Drops in Loops'!AG145)</f>
        <v/>
      </c>
      <c r="G140" s="114" t="str">
        <f>'Pressure Drops in Loops'!AH145</f>
        <v/>
      </c>
      <c r="H140" s="114"/>
      <c r="I140" s="114"/>
      <c r="J140" s="115" t="str">
        <f>'Pressure Drops in Loops'!E145</f>
        <v/>
      </c>
      <c r="K140" s="115" t="str">
        <f>IF('Pressure Drops in Loops'!E146="",'Pressure Drops in Loops'!E145,'Pressure Drops in Loops'!E146)</f>
        <v/>
      </c>
      <c r="L140" s="115" t="str">
        <f>IF(Table6[[#This Row],[Segment ]]="","",(Table6[[#This Row],[Pressure 2 (kPa)]]-Table6[[#This Row],[Pressure 1 (kPa)]])/Table6[[#This Row],[Density (kg/m3)]])</f>
        <v/>
      </c>
      <c r="M140" s="115" t="str">
        <f>IF(Table6[[#This Row],[Segment ]]="","",((Table6[[#This Row],[Velocity 2 (m/s)]]^2)/2)-((Table6[[#This Row],[Velocity 1 (m/s)]]^2)/2))</f>
        <v/>
      </c>
      <c r="N140" s="115" t="str">
        <f>IF(Table6[[#This Row],[Segment ]]="","",(Table6[[#This Row],[Height 2 (m)]]-Table6[[#This Row],[Height 1 (m)]])*9.807)</f>
        <v/>
      </c>
      <c r="O140" s="115" t="str">
        <f>'Pressure Drops in Loops'!U145</f>
        <v/>
      </c>
      <c r="P14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0" s="115" t="str">
        <f>IF(Table6[[#This Row],[Segment ]]="","",Table6[[#This Row],[Work (W)]]/1000)</f>
        <v/>
      </c>
    </row>
    <row r="141" spans="1:17" x14ac:dyDescent="0.25">
      <c r="A141" s="116" t="str">
        <f>'Pressure Drops in Loops'!A146</f>
        <v/>
      </c>
      <c r="B141" s="113" t="str">
        <f>IF(Table6[[#This Row],[Segment ]]="","",B140)</f>
        <v/>
      </c>
      <c r="C141" s="113" t="str">
        <f>IF(Table6[[#This Row],[Segment ]]="","",C140)</f>
        <v/>
      </c>
      <c r="D141" s="113" t="str">
        <f>IF(Table6[[#This Row],[Segment ]]="","",D140)</f>
        <v/>
      </c>
      <c r="E141" s="117" t="str">
        <f>IF(Table6[[#This Row],[Segment ]]="","",Table6[[#This Row],[Density (kg/m3)]]*Table6[[#This Row],[Volumetric flow (m3/s)]])</f>
        <v/>
      </c>
      <c r="F141" s="114" t="str">
        <f>IF(Table6[[#This Row],[Segment ]]="","",'Pressure Drops in Loops'!AG146)</f>
        <v/>
      </c>
      <c r="G141" s="114" t="str">
        <f>'Pressure Drops in Loops'!AH146</f>
        <v/>
      </c>
      <c r="H141" s="114"/>
      <c r="I141" s="114"/>
      <c r="J141" s="115" t="str">
        <f>'Pressure Drops in Loops'!E146</f>
        <v/>
      </c>
      <c r="K141" s="115" t="str">
        <f>IF('Pressure Drops in Loops'!E147="",'Pressure Drops in Loops'!E146,'Pressure Drops in Loops'!E147)</f>
        <v/>
      </c>
      <c r="L141" s="115" t="str">
        <f>IF(Table6[[#This Row],[Segment ]]="","",(Table6[[#This Row],[Pressure 2 (kPa)]]-Table6[[#This Row],[Pressure 1 (kPa)]])/Table6[[#This Row],[Density (kg/m3)]])</f>
        <v/>
      </c>
      <c r="M141" s="115" t="str">
        <f>IF(Table6[[#This Row],[Segment ]]="","",((Table6[[#This Row],[Velocity 2 (m/s)]]^2)/2)-((Table6[[#This Row],[Velocity 1 (m/s)]]^2)/2))</f>
        <v/>
      </c>
      <c r="N141" s="115" t="str">
        <f>IF(Table6[[#This Row],[Segment ]]="","",(Table6[[#This Row],[Height 2 (m)]]-Table6[[#This Row],[Height 1 (m)]])*9.807)</f>
        <v/>
      </c>
      <c r="O141" s="115" t="str">
        <f>'Pressure Drops in Loops'!U146</f>
        <v/>
      </c>
      <c r="P14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1" s="115" t="str">
        <f>IF(Table6[[#This Row],[Segment ]]="","",Table6[[#This Row],[Work (W)]]/1000)</f>
        <v/>
      </c>
    </row>
    <row r="142" spans="1:17" x14ac:dyDescent="0.25">
      <c r="A142" s="116" t="str">
        <f>'Pressure Drops in Loops'!A147</f>
        <v/>
      </c>
      <c r="B142" s="113" t="str">
        <f>IF(Table6[[#This Row],[Segment ]]="","",B141)</f>
        <v/>
      </c>
      <c r="C142" s="113" t="str">
        <f>IF(Table6[[#This Row],[Segment ]]="","",C141)</f>
        <v/>
      </c>
      <c r="D142" s="113" t="str">
        <f>IF(Table6[[#This Row],[Segment ]]="","",D141)</f>
        <v/>
      </c>
      <c r="E142" s="117" t="str">
        <f>IF(Table6[[#This Row],[Segment ]]="","",Table6[[#This Row],[Density (kg/m3)]]*Table6[[#This Row],[Volumetric flow (m3/s)]])</f>
        <v/>
      </c>
      <c r="F142" s="114" t="str">
        <f>IF(Table6[[#This Row],[Segment ]]="","",'Pressure Drops in Loops'!AG147)</f>
        <v/>
      </c>
      <c r="G142" s="114" t="str">
        <f>'Pressure Drops in Loops'!AH147</f>
        <v/>
      </c>
      <c r="H142" s="114"/>
      <c r="I142" s="114"/>
      <c r="J142" s="115" t="str">
        <f>'Pressure Drops in Loops'!E147</f>
        <v/>
      </c>
      <c r="K142" s="115" t="str">
        <f>IF('Pressure Drops in Loops'!E148="",'Pressure Drops in Loops'!E147,'Pressure Drops in Loops'!E148)</f>
        <v/>
      </c>
      <c r="L142" s="115" t="str">
        <f>IF(Table6[[#This Row],[Segment ]]="","",(Table6[[#This Row],[Pressure 2 (kPa)]]-Table6[[#This Row],[Pressure 1 (kPa)]])/Table6[[#This Row],[Density (kg/m3)]])</f>
        <v/>
      </c>
      <c r="M142" s="115" t="str">
        <f>IF(Table6[[#This Row],[Segment ]]="","",((Table6[[#This Row],[Velocity 2 (m/s)]]^2)/2)-((Table6[[#This Row],[Velocity 1 (m/s)]]^2)/2))</f>
        <v/>
      </c>
      <c r="N142" s="115" t="str">
        <f>IF(Table6[[#This Row],[Segment ]]="","",(Table6[[#This Row],[Height 2 (m)]]-Table6[[#This Row],[Height 1 (m)]])*9.807)</f>
        <v/>
      </c>
      <c r="O142" s="115" t="str">
        <f>'Pressure Drops in Loops'!U147</f>
        <v/>
      </c>
      <c r="P14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2" s="115" t="str">
        <f>IF(Table6[[#This Row],[Segment ]]="","",Table6[[#This Row],[Work (W)]]/1000)</f>
        <v/>
      </c>
    </row>
    <row r="143" spans="1:17" x14ac:dyDescent="0.25">
      <c r="A143" s="116" t="str">
        <f>'Pressure Drops in Loops'!A148</f>
        <v/>
      </c>
      <c r="B143" s="113" t="str">
        <f>IF(Table6[[#This Row],[Segment ]]="","",B142)</f>
        <v/>
      </c>
      <c r="C143" s="113" t="str">
        <f>IF(Table6[[#This Row],[Segment ]]="","",C142)</f>
        <v/>
      </c>
      <c r="D143" s="113" t="str">
        <f>IF(Table6[[#This Row],[Segment ]]="","",D142)</f>
        <v/>
      </c>
      <c r="E143" s="117" t="str">
        <f>IF(Table6[[#This Row],[Segment ]]="","",Table6[[#This Row],[Density (kg/m3)]]*Table6[[#This Row],[Volumetric flow (m3/s)]])</f>
        <v/>
      </c>
      <c r="F143" s="114" t="str">
        <f>IF(Table6[[#This Row],[Segment ]]="","",'Pressure Drops in Loops'!AG148)</f>
        <v/>
      </c>
      <c r="G143" s="114" t="str">
        <f>'Pressure Drops in Loops'!AH148</f>
        <v/>
      </c>
      <c r="H143" s="114"/>
      <c r="I143" s="114"/>
      <c r="J143" s="115" t="str">
        <f>'Pressure Drops in Loops'!E148</f>
        <v/>
      </c>
      <c r="K143" s="115" t="str">
        <f>IF('Pressure Drops in Loops'!E149="",'Pressure Drops in Loops'!E148,'Pressure Drops in Loops'!E149)</f>
        <v/>
      </c>
      <c r="L143" s="115" t="str">
        <f>IF(Table6[[#This Row],[Segment ]]="","",(Table6[[#This Row],[Pressure 2 (kPa)]]-Table6[[#This Row],[Pressure 1 (kPa)]])/Table6[[#This Row],[Density (kg/m3)]])</f>
        <v/>
      </c>
      <c r="M143" s="115" t="str">
        <f>IF(Table6[[#This Row],[Segment ]]="","",((Table6[[#This Row],[Velocity 2 (m/s)]]^2)/2)-((Table6[[#This Row],[Velocity 1 (m/s)]]^2)/2))</f>
        <v/>
      </c>
      <c r="N143" s="115" t="str">
        <f>IF(Table6[[#This Row],[Segment ]]="","",(Table6[[#This Row],[Height 2 (m)]]-Table6[[#This Row],[Height 1 (m)]])*9.807)</f>
        <v/>
      </c>
      <c r="O143" s="115" t="str">
        <f>'Pressure Drops in Loops'!U148</f>
        <v/>
      </c>
      <c r="P14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3" s="115" t="str">
        <f>IF(Table6[[#This Row],[Segment ]]="","",Table6[[#This Row],[Work (W)]]/1000)</f>
        <v/>
      </c>
    </row>
    <row r="144" spans="1:17" x14ac:dyDescent="0.25">
      <c r="A144" s="116" t="str">
        <f>'Pressure Drops in Loops'!A149</f>
        <v/>
      </c>
      <c r="B144" s="113" t="str">
        <f>IF(Table6[[#This Row],[Segment ]]="","",B143)</f>
        <v/>
      </c>
      <c r="C144" s="113" t="str">
        <f>IF(Table6[[#This Row],[Segment ]]="","",C143)</f>
        <v/>
      </c>
      <c r="D144" s="113" t="str">
        <f>IF(Table6[[#This Row],[Segment ]]="","",D143)</f>
        <v/>
      </c>
      <c r="E144" s="117" t="str">
        <f>IF(Table6[[#This Row],[Segment ]]="","",Table6[[#This Row],[Density (kg/m3)]]*Table6[[#This Row],[Volumetric flow (m3/s)]])</f>
        <v/>
      </c>
      <c r="F144" s="114" t="str">
        <f>IF(Table6[[#This Row],[Segment ]]="","",'Pressure Drops in Loops'!AG149)</f>
        <v/>
      </c>
      <c r="G144" s="114" t="str">
        <f>'Pressure Drops in Loops'!AH149</f>
        <v/>
      </c>
      <c r="H144" s="114"/>
      <c r="I144" s="114"/>
      <c r="J144" s="115" t="str">
        <f>'Pressure Drops in Loops'!E149</f>
        <v/>
      </c>
      <c r="K144" s="115" t="str">
        <f>IF('Pressure Drops in Loops'!E150="",'Pressure Drops in Loops'!E149,'Pressure Drops in Loops'!E150)</f>
        <v/>
      </c>
      <c r="L144" s="115" t="str">
        <f>IF(Table6[[#This Row],[Segment ]]="","",(Table6[[#This Row],[Pressure 2 (kPa)]]-Table6[[#This Row],[Pressure 1 (kPa)]])/Table6[[#This Row],[Density (kg/m3)]])</f>
        <v/>
      </c>
      <c r="M144" s="115" t="str">
        <f>IF(Table6[[#This Row],[Segment ]]="","",((Table6[[#This Row],[Velocity 2 (m/s)]]^2)/2)-((Table6[[#This Row],[Velocity 1 (m/s)]]^2)/2))</f>
        <v/>
      </c>
      <c r="N144" s="115" t="str">
        <f>IF(Table6[[#This Row],[Segment ]]="","",(Table6[[#This Row],[Height 2 (m)]]-Table6[[#This Row],[Height 1 (m)]])*9.807)</f>
        <v/>
      </c>
      <c r="O144" s="115" t="str">
        <f>'Pressure Drops in Loops'!U149</f>
        <v/>
      </c>
      <c r="P14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4" s="115" t="str">
        <f>IF(Table6[[#This Row],[Segment ]]="","",Table6[[#This Row],[Work (W)]]/1000)</f>
        <v/>
      </c>
    </row>
    <row r="145" spans="1:17" x14ac:dyDescent="0.25">
      <c r="A145" s="116" t="str">
        <f>'Pressure Drops in Loops'!A150</f>
        <v/>
      </c>
      <c r="B145" s="113" t="str">
        <f>IF(Table6[[#This Row],[Segment ]]="","",B144)</f>
        <v/>
      </c>
      <c r="C145" s="113" t="str">
        <f>IF(Table6[[#This Row],[Segment ]]="","",C144)</f>
        <v/>
      </c>
      <c r="D145" s="113" t="str">
        <f>IF(Table6[[#This Row],[Segment ]]="","",D144)</f>
        <v/>
      </c>
      <c r="E145" s="117" t="str">
        <f>IF(Table6[[#This Row],[Segment ]]="","",Table6[[#This Row],[Density (kg/m3)]]*Table6[[#This Row],[Volumetric flow (m3/s)]])</f>
        <v/>
      </c>
      <c r="F145" s="114" t="str">
        <f>IF(Table6[[#This Row],[Segment ]]="","",'Pressure Drops in Loops'!AG150)</f>
        <v/>
      </c>
      <c r="G145" s="114" t="str">
        <f>'Pressure Drops in Loops'!AH150</f>
        <v/>
      </c>
      <c r="H145" s="114"/>
      <c r="I145" s="114"/>
      <c r="J145" s="115" t="str">
        <f>'Pressure Drops in Loops'!E150</f>
        <v/>
      </c>
      <c r="K145" s="115" t="str">
        <f>IF('Pressure Drops in Loops'!E151="",'Pressure Drops in Loops'!E150,'Pressure Drops in Loops'!E151)</f>
        <v/>
      </c>
      <c r="L145" s="115" t="str">
        <f>IF(Table6[[#This Row],[Segment ]]="","",(Table6[[#This Row],[Pressure 2 (kPa)]]-Table6[[#This Row],[Pressure 1 (kPa)]])/Table6[[#This Row],[Density (kg/m3)]])</f>
        <v/>
      </c>
      <c r="M145" s="115" t="str">
        <f>IF(Table6[[#This Row],[Segment ]]="","",((Table6[[#This Row],[Velocity 2 (m/s)]]^2)/2)-((Table6[[#This Row],[Velocity 1 (m/s)]]^2)/2))</f>
        <v/>
      </c>
      <c r="N145" s="115" t="str">
        <f>IF(Table6[[#This Row],[Segment ]]="","",(Table6[[#This Row],[Height 2 (m)]]-Table6[[#This Row],[Height 1 (m)]])*9.807)</f>
        <v/>
      </c>
      <c r="O145" s="115" t="str">
        <f>'Pressure Drops in Loops'!U150</f>
        <v/>
      </c>
      <c r="P14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5" s="115" t="str">
        <f>IF(Table6[[#This Row],[Segment ]]="","",Table6[[#This Row],[Work (W)]]/1000)</f>
        <v/>
      </c>
    </row>
    <row r="146" spans="1:17" x14ac:dyDescent="0.25">
      <c r="A146" s="116" t="str">
        <f>'Pressure Drops in Loops'!A151</f>
        <v/>
      </c>
      <c r="B146" s="113" t="str">
        <f>IF(Table6[[#This Row],[Segment ]]="","",B145)</f>
        <v/>
      </c>
      <c r="C146" s="113" t="str">
        <f>IF(Table6[[#This Row],[Segment ]]="","",C145)</f>
        <v/>
      </c>
      <c r="D146" s="113" t="str">
        <f>IF(Table6[[#This Row],[Segment ]]="","",D145)</f>
        <v/>
      </c>
      <c r="E146" s="117" t="str">
        <f>IF(Table6[[#This Row],[Segment ]]="","",Table6[[#This Row],[Density (kg/m3)]]*Table6[[#This Row],[Volumetric flow (m3/s)]])</f>
        <v/>
      </c>
      <c r="F146" s="114" t="str">
        <f>IF(Table6[[#This Row],[Segment ]]="","",'Pressure Drops in Loops'!AG151)</f>
        <v/>
      </c>
      <c r="G146" s="114" t="str">
        <f>'Pressure Drops in Loops'!AH151</f>
        <v/>
      </c>
      <c r="H146" s="114"/>
      <c r="I146" s="114"/>
      <c r="J146" s="115" t="str">
        <f>'Pressure Drops in Loops'!E151</f>
        <v/>
      </c>
      <c r="K146" s="115" t="str">
        <f>IF('Pressure Drops in Loops'!E152="",'Pressure Drops in Loops'!E151,'Pressure Drops in Loops'!E152)</f>
        <v/>
      </c>
      <c r="L146" s="115" t="str">
        <f>IF(Table6[[#This Row],[Segment ]]="","",(Table6[[#This Row],[Pressure 2 (kPa)]]-Table6[[#This Row],[Pressure 1 (kPa)]])/Table6[[#This Row],[Density (kg/m3)]])</f>
        <v/>
      </c>
      <c r="M146" s="115" t="str">
        <f>IF(Table6[[#This Row],[Segment ]]="","",((Table6[[#This Row],[Velocity 2 (m/s)]]^2)/2)-((Table6[[#This Row],[Velocity 1 (m/s)]]^2)/2))</f>
        <v/>
      </c>
      <c r="N146" s="115" t="str">
        <f>IF(Table6[[#This Row],[Segment ]]="","",(Table6[[#This Row],[Height 2 (m)]]-Table6[[#This Row],[Height 1 (m)]])*9.807)</f>
        <v/>
      </c>
      <c r="O146" s="115" t="str">
        <f>'Pressure Drops in Loops'!U151</f>
        <v/>
      </c>
      <c r="P14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6" s="115" t="str">
        <f>IF(Table6[[#This Row],[Segment ]]="","",Table6[[#This Row],[Work (W)]]/1000)</f>
        <v/>
      </c>
    </row>
    <row r="147" spans="1:17" x14ac:dyDescent="0.25">
      <c r="A147" s="116" t="str">
        <f>'Pressure Drops in Loops'!A152</f>
        <v/>
      </c>
      <c r="B147" s="113" t="str">
        <f>IF(Table6[[#This Row],[Segment ]]="","",B146)</f>
        <v/>
      </c>
      <c r="C147" s="113" t="str">
        <f>IF(Table6[[#This Row],[Segment ]]="","",C146)</f>
        <v/>
      </c>
      <c r="D147" s="113" t="str">
        <f>IF(Table6[[#This Row],[Segment ]]="","",D146)</f>
        <v/>
      </c>
      <c r="E147" s="117" t="str">
        <f>IF(Table6[[#This Row],[Segment ]]="","",Table6[[#This Row],[Density (kg/m3)]]*Table6[[#This Row],[Volumetric flow (m3/s)]])</f>
        <v/>
      </c>
      <c r="F147" s="114" t="str">
        <f>IF(Table6[[#This Row],[Segment ]]="","",'Pressure Drops in Loops'!AG152)</f>
        <v/>
      </c>
      <c r="G147" s="114" t="str">
        <f>'Pressure Drops in Loops'!AH152</f>
        <v/>
      </c>
      <c r="H147" s="114"/>
      <c r="I147" s="114"/>
      <c r="J147" s="115" t="str">
        <f>'Pressure Drops in Loops'!E152</f>
        <v/>
      </c>
      <c r="K147" s="115" t="str">
        <f>IF('Pressure Drops in Loops'!E153="",'Pressure Drops in Loops'!E152,'Pressure Drops in Loops'!E153)</f>
        <v/>
      </c>
      <c r="L147" s="115" t="str">
        <f>IF(Table6[[#This Row],[Segment ]]="","",(Table6[[#This Row],[Pressure 2 (kPa)]]-Table6[[#This Row],[Pressure 1 (kPa)]])/Table6[[#This Row],[Density (kg/m3)]])</f>
        <v/>
      </c>
      <c r="M147" s="115" t="str">
        <f>IF(Table6[[#This Row],[Segment ]]="","",((Table6[[#This Row],[Velocity 2 (m/s)]]^2)/2)-((Table6[[#This Row],[Velocity 1 (m/s)]]^2)/2))</f>
        <v/>
      </c>
      <c r="N147" s="115" t="str">
        <f>IF(Table6[[#This Row],[Segment ]]="","",(Table6[[#This Row],[Height 2 (m)]]-Table6[[#This Row],[Height 1 (m)]])*9.807)</f>
        <v/>
      </c>
      <c r="O147" s="115" t="str">
        <f>'Pressure Drops in Loops'!U152</f>
        <v/>
      </c>
      <c r="P14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7" s="115" t="str">
        <f>IF(Table6[[#This Row],[Segment ]]="","",Table6[[#This Row],[Work (W)]]/1000)</f>
        <v/>
      </c>
    </row>
    <row r="148" spans="1:17" x14ac:dyDescent="0.25">
      <c r="A148" s="116" t="str">
        <f>'Pressure Drops in Loops'!A153</f>
        <v/>
      </c>
      <c r="B148" s="113" t="str">
        <f>IF(Table6[[#This Row],[Segment ]]="","",B147)</f>
        <v/>
      </c>
      <c r="C148" s="113" t="str">
        <f>IF(Table6[[#This Row],[Segment ]]="","",C147)</f>
        <v/>
      </c>
      <c r="D148" s="113" t="str">
        <f>IF(Table6[[#This Row],[Segment ]]="","",D147)</f>
        <v/>
      </c>
      <c r="E148" s="117" t="str">
        <f>IF(Table6[[#This Row],[Segment ]]="","",Table6[[#This Row],[Density (kg/m3)]]*Table6[[#This Row],[Volumetric flow (m3/s)]])</f>
        <v/>
      </c>
      <c r="F148" s="114" t="str">
        <f>IF(Table6[[#This Row],[Segment ]]="","",'Pressure Drops in Loops'!AG153)</f>
        <v/>
      </c>
      <c r="G148" s="114" t="str">
        <f>'Pressure Drops in Loops'!AH153</f>
        <v/>
      </c>
      <c r="H148" s="114"/>
      <c r="I148" s="114"/>
      <c r="J148" s="115" t="str">
        <f>'Pressure Drops in Loops'!E153</f>
        <v/>
      </c>
      <c r="K148" s="115" t="str">
        <f>IF('Pressure Drops in Loops'!E154="",'Pressure Drops in Loops'!E153,'Pressure Drops in Loops'!E154)</f>
        <v/>
      </c>
      <c r="L148" s="115" t="str">
        <f>IF(Table6[[#This Row],[Segment ]]="","",(Table6[[#This Row],[Pressure 2 (kPa)]]-Table6[[#This Row],[Pressure 1 (kPa)]])/Table6[[#This Row],[Density (kg/m3)]])</f>
        <v/>
      </c>
      <c r="M148" s="115" t="str">
        <f>IF(Table6[[#This Row],[Segment ]]="","",((Table6[[#This Row],[Velocity 2 (m/s)]]^2)/2)-((Table6[[#This Row],[Velocity 1 (m/s)]]^2)/2))</f>
        <v/>
      </c>
      <c r="N148" s="115" t="str">
        <f>IF(Table6[[#This Row],[Segment ]]="","",(Table6[[#This Row],[Height 2 (m)]]-Table6[[#This Row],[Height 1 (m)]])*9.807)</f>
        <v/>
      </c>
      <c r="O148" s="115" t="str">
        <f>'Pressure Drops in Loops'!U153</f>
        <v/>
      </c>
      <c r="P14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8" s="115" t="str">
        <f>IF(Table6[[#This Row],[Segment ]]="","",Table6[[#This Row],[Work (W)]]/1000)</f>
        <v/>
      </c>
    </row>
    <row r="149" spans="1:17" x14ac:dyDescent="0.25">
      <c r="A149" s="116" t="str">
        <f>'Pressure Drops in Loops'!A154</f>
        <v/>
      </c>
      <c r="B149" s="113" t="str">
        <f>IF(Table6[[#This Row],[Segment ]]="","",B148)</f>
        <v/>
      </c>
      <c r="C149" s="113" t="str">
        <f>IF(Table6[[#This Row],[Segment ]]="","",C148)</f>
        <v/>
      </c>
      <c r="D149" s="113" t="str">
        <f>IF(Table6[[#This Row],[Segment ]]="","",D148)</f>
        <v/>
      </c>
      <c r="E149" s="117" t="str">
        <f>IF(Table6[[#This Row],[Segment ]]="","",Table6[[#This Row],[Density (kg/m3)]]*Table6[[#This Row],[Volumetric flow (m3/s)]])</f>
        <v/>
      </c>
      <c r="F149" s="114" t="str">
        <f>IF(Table6[[#This Row],[Segment ]]="","",'Pressure Drops in Loops'!AG154)</f>
        <v/>
      </c>
      <c r="G149" s="114" t="str">
        <f>'Pressure Drops in Loops'!AH154</f>
        <v/>
      </c>
      <c r="H149" s="114"/>
      <c r="I149" s="114"/>
      <c r="J149" s="115" t="str">
        <f>'Pressure Drops in Loops'!E154</f>
        <v/>
      </c>
      <c r="K149" s="115" t="str">
        <f>IF('Pressure Drops in Loops'!E155="",'Pressure Drops in Loops'!E154,'Pressure Drops in Loops'!E155)</f>
        <v/>
      </c>
      <c r="L149" s="115" t="str">
        <f>IF(Table6[[#This Row],[Segment ]]="","",(Table6[[#This Row],[Pressure 2 (kPa)]]-Table6[[#This Row],[Pressure 1 (kPa)]])/Table6[[#This Row],[Density (kg/m3)]])</f>
        <v/>
      </c>
      <c r="M149" s="115" t="str">
        <f>IF(Table6[[#This Row],[Segment ]]="","",((Table6[[#This Row],[Velocity 2 (m/s)]]^2)/2)-((Table6[[#This Row],[Velocity 1 (m/s)]]^2)/2))</f>
        <v/>
      </c>
      <c r="N149" s="115" t="str">
        <f>IF(Table6[[#This Row],[Segment ]]="","",(Table6[[#This Row],[Height 2 (m)]]-Table6[[#This Row],[Height 1 (m)]])*9.807)</f>
        <v/>
      </c>
      <c r="O149" s="115" t="str">
        <f>'Pressure Drops in Loops'!U154</f>
        <v/>
      </c>
      <c r="P14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9" s="115" t="str">
        <f>IF(Table6[[#This Row],[Segment ]]="","",Table6[[#This Row],[Work (W)]]/1000)</f>
        <v/>
      </c>
    </row>
    <row r="150" spans="1:17" x14ac:dyDescent="0.25">
      <c r="A150" s="116" t="str">
        <f>'Pressure Drops in Loops'!A155</f>
        <v/>
      </c>
      <c r="B150" s="113" t="str">
        <f>IF(Table6[[#This Row],[Segment ]]="","",B149)</f>
        <v/>
      </c>
      <c r="C150" s="113" t="str">
        <f>IF(Table6[[#This Row],[Segment ]]="","",C149)</f>
        <v/>
      </c>
      <c r="D150" s="113" t="str">
        <f>IF(Table6[[#This Row],[Segment ]]="","",D149)</f>
        <v/>
      </c>
      <c r="E150" s="117" t="str">
        <f>IF(Table6[[#This Row],[Segment ]]="","",Table6[[#This Row],[Density (kg/m3)]]*Table6[[#This Row],[Volumetric flow (m3/s)]])</f>
        <v/>
      </c>
      <c r="F150" s="114" t="str">
        <f>IF(Table6[[#This Row],[Segment ]]="","",'Pressure Drops in Loops'!AG155)</f>
        <v/>
      </c>
      <c r="G150" s="114" t="str">
        <f>'Pressure Drops in Loops'!AH155</f>
        <v/>
      </c>
      <c r="H150" s="114"/>
      <c r="I150" s="114"/>
      <c r="J150" s="115" t="str">
        <f>'Pressure Drops in Loops'!E155</f>
        <v/>
      </c>
      <c r="K150" s="115" t="str">
        <f>IF('Pressure Drops in Loops'!E156="",'Pressure Drops in Loops'!E155,'Pressure Drops in Loops'!E156)</f>
        <v/>
      </c>
      <c r="L150" s="115" t="str">
        <f>IF(Table6[[#This Row],[Segment ]]="","",(Table6[[#This Row],[Pressure 2 (kPa)]]-Table6[[#This Row],[Pressure 1 (kPa)]])/Table6[[#This Row],[Density (kg/m3)]])</f>
        <v/>
      </c>
      <c r="M150" s="115" t="str">
        <f>IF(Table6[[#This Row],[Segment ]]="","",((Table6[[#This Row],[Velocity 2 (m/s)]]^2)/2)-((Table6[[#This Row],[Velocity 1 (m/s)]]^2)/2))</f>
        <v/>
      </c>
      <c r="N150" s="115" t="str">
        <f>IF(Table6[[#This Row],[Segment ]]="","",(Table6[[#This Row],[Height 2 (m)]]-Table6[[#This Row],[Height 1 (m)]])*9.807)</f>
        <v/>
      </c>
      <c r="O150" s="115" t="str">
        <f>'Pressure Drops in Loops'!U155</f>
        <v/>
      </c>
      <c r="P15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0" s="115" t="str">
        <f>IF(Table6[[#This Row],[Segment ]]="","",Table6[[#This Row],[Work (W)]]/1000)</f>
        <v/>
      </c>
    </row>
    <row r="151" spans="1:17" x14ac:dyDescent="0.25">
      <c r="A151" s="116" t="str">
        <f>'Pressure Drops in Loops'!A156</f>
        <v/>
      </c>
      <c r="B151" s="113" t="str">
        <f>IF(Table6[[#This Row],[Segment ]]="","",B150)</f>
        <v/>
      </c>
      <c r="C151" s="113" t="str">
        <f>IF(Table6[[#This Row],[Segment ]]="","",C150)</f>
        <v/>
      </c>
      <c r="D151" s="113" t="str">
        <f>IF(Table6[[#This Row],[Segment ]]="","",D150)</f>
        <v/>
      </c>
      <c r="E151" s="117" t="str">
        <f>IF(Table6[[#This Row],[Segment ]]="","",Table6[[#This Row],[Density (kg/m3)]]*Table6[[#This Row],[Volumetric flow (m3/s)]])</f>
        <v/>
      </c>
      <c r="F151" s="114" t="str">
        <f>IF(Table6[[#This Row],[Segment ]]="","",'Pressure Drops in Loops'!AG156)</f>
        <v/>
      </c>
      <c r="G151" s="114" t="str">
        <f>'Pressure Drops in Loops'!AH156</f>
        <v/>
      </c>
      <c r="H151" s="114"/>
      <c r="I151" s="114"/>
      <c r="J151" s="115" t="str">
        <f>'Pressure Drops in Loops'!E156</f>
        <v/>
      </c>
      <c r="K151" s="115" t="str">
        <f>IF('Pressure Drops in Loops'!E157="",'Pressure Drops in Loops'!E156,'Pressure Drops in Loops'!E157)</f>
        <v/>
      </c>
      <c r="L151" s="115" t="str">
        <f>IF(Table6[[#This Row],[Segment ]]="","",(Table6[[#This Row],[Pressure 2 (kPa)]]-Table6[[#This Row],[Pressure 1 (kPa)]])/Table6[[#This Row],[Density (kg/m3)]])</f>
        <v/>
      </c>
      <c r="M151" s="115" t="str">
        <f>IF(Table6[[#This Row],[Segment ]]="","",((Table6[[#This Row],[Velocity 2 (m/s)]]^2)/2)-((Table6[[#This Row],[Velocity 1 (m/s)]]^2)/2))</f>
        <v/>
      </c>
      <c r="N151" s="115" t="str">
        <f>IF(Table6[[#This Row],[Segment ]]="","",(Table6[[#This Row],[Height 2 (m)]]-Table6[[#This Row],[Height 1 (m)]])*9.807)</f>
        <v/>
      </c>
      <c r="O151" s="115" t="str">
        <f>'Pressure Drops in Loops'!U156</f>
        <v/>
      </c>
      <c r="P15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1" s="115" t="str">
        <f>IF(Table6[[#This Row],[Segment ]]="","",Table6[[#This Row],[Work (W)]]/1000)</f>
        <v/>
      </c>
    </row>
    <row r="152" spans="1:17" x14ac:dyDescent="0.25">
      <c r="A152" s="116" t="str">
        <f>'Pressure Drops in Loops'!A157</f>
        <v/>
      </c>
      <c r="B152" s="113" t="str">
        <f>IF(Table6[[#This Row],[Segment ]]="","",B151)</f>
        <v/>
      </c>
      <c r="C152" s="113" t="str">
        <f>IF(Table6[[#This Row],[Segment ]]="","",C151)</f>
        <v/>
      </c>
      <c r="D152" s="113" t="str">
        <f>IF(Table6[[#This Row],[Segment ]]="","",D151)</f>
        <v/>
      </c>
      <c r="E152" s="117" t="str">
        <f>IF(Table6[[#This Row],[Segment ]]="","",Table6[[#This Row],[Density (kg/m3)]]*Table6[[#This Row],[Volumetric flow (m3/s)]])</f>
        <v/>
      </c>
      <c r="F152" s="114" t="str">
        <f>IF(Table6[[#This Row],[Segment ]]="","",'Pressure Drops in Loops'!AG157)</f>
        <v/>
      </c>
      <c r="G152" s="114" t="str">
        <f>'Pressure Drops in Loops'!AH157</f>
        <v/>
      </c>
      <c r="H152" s="114"/>
      <c r="I152" s="114"/>
      <c r="J152" s="115" t="str">
        <f>'Pressure Drops in Loops'!E157</f>
        <v/>
      </c>
      <c r="K152" s="115" t="str">
        <f>IF('Pressure Drops in Loops'!E158="",'Pressure Drops in Loops'!E157,'Pressure Drops in Loops'!E158)</f>
        <v/>
      </c>
      <c r="L152" s="115" t="str">
        <f>IF(Table6[[#This Row],[Segment ]]="","",(Table6[[#This Row],[Pressure 2 (kPa)]]-Table6[[#This Row],[Pressure 1 (kPa)]])/Table6[[#This Row],[Density (kg/m3)]])</f>
        <v/>
      </c>
      <c r="M152" s="115" t="str">
        <f>IF(Table6[[#This Row],[Segment ]]="","",((Table6[[#This Row],[Velocity 2 (m/s)]]^2)/2)-((Table6[[#This Row],[Velocity 1 (m/s)]]^2)/2))</f>
        <v/>
      </c>
      <c r="N152" s="115" t="str">
        <f>IF(Table6[[#This Row],[Segment ]]="","",(Table6[[#This Row],[Height 2 (m)]]-Table6[[#This Row],[Height 1 (m)]])*9.807)</f>
        <v/>
      </c>
      <c r="O152" s="115" t="str">
        <f>'Pressure Drops in Loops'!U157</f>
        <v/>
      </c>
      <c r="P15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2" s="115" t="str">
        <f>IF(Table6[[#This Row],[Segment ]]="","",Table6[[#This Row],[Work (W)]]/1000)</f>
        <v/>
      </c>
    </row>
    <row r="153" spans="1:17" x14ac:dyDescent="0.25">
      <c r="A153" s="116" t="str">
        <f>'Pressure Drops in Loops'!A158</f>
        <v/>
      </c>
      <c r="B153" s="113" t="str">
        <f>IF(Table6[[#This Row],[Segment ]]="","",B152)</f>
        <v/>
      </c>
      <c r="C153" s="113" t="str">
        <f>IF(Table6[[#This Row],[Segment ]]="","",C152)</f>
        <v/>
      </c>
      <c r="D153" s="113" t="str">
        <f>IF(Table6[[#This Row],[Segment ]]="","",D152)</f>
        <v/>
      </c>
      <c r="E153" s="117" t="str">
        <f>IF(Table6[[#This Row],[Segment ]]="","",Table6[[#This Row],[Density (kg/m3)]]*Table6[[#This Row],[Volumetric flow (m3/s)]])</f>
        <v/>
      </c>
      <c r="F153" s="114" t="str">
        <f>IF(Table6[[#This Row],[Segment ]]="","",'Pressure Drops in Loops'!AG158)</f>
        <v/>
      </c>
      <c r="G153" s="114" t="str">
        <f>'Pressure Drops in Loops'!AH158</f>
        <v/>
      </c>
      <c r="H153" s="114"/>
      <c r="I153" s="114"/>
      <c r="J153" s="115" t="str">
        <f>'Pressure Drops in Loops'!E158</f>
        <v/>
      </c>
      <c r="K153" s="115" t="str">
        <f>IF('Pressure Drops in Loops'!E159="",'Pressure Drops in Loops'!E158,'Pressure Drops in Loops'!E159)</f>
        <v/>
      </c>
      <c r="L153" s="115" t="str">
        <f>IF(Table6[[#This Row],[Segment ]]="","",(Table6[[#This Row],[Pressure 2 (kPa)]]-Table6[[#This Row],[Pressure 1 (kPa)]])/Table6[[#This Row],[Density (kg/m3)]])</f>
        <v/>
      </c>
      <c r="M153" s="115" t="str">
        <f>IF(Table6[[#This Row],[Segment ]]="","",((Table6[[#This Row],[Velocity 2 (m/s)]]^2)/2)-((Table6[[#This Row],[Velocity 1 (m/s)]]^2)/2))</f>
        <v/>
      </c>
      <c r="N153" s="115" t="str">
        <f>IF(Table6[[#This Row],[Segment ]]="","",(Table6[[#This Row],[Height 2 (m)]]-Table6[[#This Row],[Height 1 (m)]])*9.807)</f>
        <v/>
      </c>
      <c r="O153" s="115" t="str">
        <f>'Pressure Drops in Loops'!U158</f>
        <v/>
      </c>
      <c r="P15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3" s="115" t="str">
        <f>IF(Table6[[#This Row],[Segment ]]="","",Table6[[#This Row],[Work (W)]]/1000)</f>
        <v/>
      </c>
    </row>
    <row r="154" spans="1:17" x14ac:dyDescent="0.25">
      <c r="A154" s="116" t="str">
        <f>'Pressure Drops in Loops'!A159</f>
        <v/>
      </c>
      <c r="B154" s="113" t="str">
        <f>IF(Table6[[#This Row],[Segment ]]="","",B153)</f>
        <v/>
      </c>
      <c r="C154" s="113" t="str">
        <f>IF(Table6[[#This Row],[Segment ]]="","",C153)</f>
        <v/>
      </c>
      <c r="D154" s="113" t="str">
        <f>IF(Table6[[#This Row],[Segment ]]="","",D153)</f>
        <v/>
      </c>
      <c r="E154" s="117" t="str">
        <f>IF(Table6[[#This Row],[Segment ]]="","",Table6[[#This Row],[Density (kg/m3)]]*Table6[[#This Row],[Volumetric flow (m3/s)]])</f>
        <v/>
      </c>
      <c r="F154" s="114" t="str">
        <f>IF(Table6[[#This Row],[Segment ]]="","",'Pressure Drops in Loops'!AG159)</f>
        <v/>
      </c>
      <c r="G154" s="114" t="str">
        <f>'Pressure Drops in Loops'!AH159</f>
        <v/>
      </c>
      <c r="H154" s="114"/>
      <c r="I154" s="114"/>
      <c r="J154" s="115" t="str">
        <f>'Pressure Drops in Loops'!E159</f>
        <v/>
      </c>
      <c r="K154" s="115" t="str">
        <f>IF('Pressure Drops in Loops'!E160="",'Pressure Drops in Loops'!E159,'Pressure Drops in Loops'!E160)</f>
        <v/>
      </c>
      <c r="L154" s="115" t="str">
        <f>IF(Table6[[#This Row],[Segment ]]="","",(Table6[[#This Row],[Pressure 2 (kPa)]]-Table6[[#This Row],[Pressure 1 (kPa)]])/Table6[[#This Row],[Density (kg/m3)]])</f>
        <v/>
      </c>
      <c r="M154" s="115" t="str">
        <f>IF(Table6[[#This Row],[Segment ]]="","",((Table6[[#This Row],[Velocity 2 (m/s)]]^2)/2)-((Table6[[#This Row],[Velocity 1 (m/s)]]^2)/2))</f>
        <v/>
      </c>
      <c r="N154" s="115" t="str">
        <f>IF(Table6[[#This Row],[Segment ]]="","",(Table6[[#This Row],[Height 2 (m)]]-Table6[[#This Row],[Height 1 (m)]])*9.807)</f>
        <v/>
      </c>
      <c r="O154" s="115" t="str">
        <f>'Pressure Drops in Loops'!U159</f>
        <v/>
      </c>
      <c r="P15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4" s="115" t="str">
        <f>IF(Table6[[#This Row],[Segment ]]="","",Table6[[#This Row],[Work (W)]]/1000)</f>
        <v/>
      </c>
    </row>
    <row r="155" spans="1:17" x14ac:dyDescent="0.25">
      <c r="A155" s="116" t="str">
        <f>'Pressure Drops in Loops'!A160</f>
        <v/>
      </c>
      <c r="B155" s="113" t="str">
        <f>IF(Table6[[#This Row],[Segment ]]="","",B154)</f>
        <v/>
      </c>
      <c r="C155" s="113" t="str">
        <f>IF(Table6[[#This Row],[Segment ]]="","",C154)</f>
        <v/>
      </c>
      <c r="D155" s="113" t="str">
        <f>IF(Table6[[#This Row],[Segment ]]="","",D154)</f>
        <v/>
      </c>
      <c r="E155" s="117" t="str">
        <f>IF(Table6[[#This Row],[Segment ]]="","",Table6[[#This Row],[Density (kg/m3)]]*Table6[[#This Row],[Volumetric flow (m3/s)]])</f>
        <v/>
      </c>
      <c r="F155" s="114" t="str">
        <f>IF(Table6[[#This Row],[Segment ]]="","",'Pressure Drops in Loops'!AG160)</f>
        <v/>
      </c>
      <c r="G155" s="114" t="str">
        <f>'Pressure Drops in Loops'!AH160</f>
        <v/>
      </c>
      <c r="H155" s="114"/>
      <c r="I155" s="114"/>
      <c r="J155" s="115" t="str">
        <f>'Pressure Drops in Loops'!E160</f>
        <v/>
      </c>
      <c r="K155" s="115" t="str">
        <f>IF('Pressure Drops in Loops'!E161="",'Pressure Drops in Loops'!E160,'Pressure Drops in Loops'!E161)</f>
        <v/>
      </c>
      <c r="L155" s="115" t="str">
        <f>IF(Table6[[#This Row],[Segment ]]="","",(Table6[[#This Row],[Pressure 2 (kPa)]]-Table6[[#This Row],[Pressure 1 (kPa)]])/Table6[[#This Row],[Density (kg/m3)]])</f>
        <v/>
      </c>
      <c r="M155" s="115" t="str">
        <f>IF(Table6[[#This Row],[Segment ]]="","",((Table6[[#This Row],[Velocity 2 (m/s)]]^2)/2)-((Table6[[#This Row],[Velocity 1 (m/s)]]^2)/2))</f>
        <v/>
      </c>
      <c r="N155" s="115" t="str">
        <f>IF(Table6[[#This Row],[Segment ]]="","",(Table6[[#This Row],[Height 2 (m)]]-Table6[[#This Row],[Height 1 (m)]])*9.807)</f>
        <v/>
      </c>
      <c r="O155" s="115" t="str">
        <f>'Pressure Drops in Loops'!U160</f>
        <v/>
      </c>
      <c r="P15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5" s="115" t="str">
        <f>IF(Table6[[#This Row],[Segment ]]="","",Table6[[#This Row],[Work (W)]]/1000)</f>
        <v/>
      </c>
    </row>
    <row r="156" spans="1:17" x14ac:dyDescent="0.25">
      <c r="A156" s="116" t="str">
        <f>'Pressure Drops in Loops'!A161</f>
        <v/>
      </c>
      <c r="B156" s="113" t="str">
        <f>IF(Table6[[#This Row],[Segment ]]="","",B155)</f>
        <v/>
      </c>
      <c r="C156" s="113" t="str">
        <f>IF(Table6[[#This Row],[Segment ]]="","",C155)</f>
        <v/>
      </c>
      <c r="D156" s="113" t="str">
        <f>IF(Table6[[#This Row],[Segment ]]="","",D155)</f>
        <v/>
      </c>
      <c r="E156" s="117" t="str">
        <f>IF(Table6[[#This Row],[Segment ]]="","",Table6[[#This Row],[Density (kg/m3)]]*Table6[[#This Row],[Volumetric flow (m3/s)]])</f>
        <v/>
      </c>
      <c r="F156" s="114" t="str">
        <f>IF(Table6[[#This Row],[Segment ]]="","",'Pressure Drops in Loops'!AG161)</f>
        <v/>
      </c>
      <c r="G156" s="114" t="str">
        <f>'Pressure Drops in Loops'!AH161</f>
        <v/>
      </c>
      <c r="H156" s="114"/>
      <c r="I156" s="114"/>
      <c r="J156" s="115" t="str">
        <f>'Pressure Drops in Loops'!E161</f>
        <v/>
      </c>
      <c r="K156" s="115" t="str">
        <f>IF('Pressure Drops in Loops'!E162="",'Pressure Drops in Loops'!E161,'Pressure Drops in Loops'!E162)</f>
        <v/>
      </c>
      <c r="L156" s="115" t="str">
        <f>IF(Table6[[#This Row],[Segment ]]="","",(Table6[[#This Row],[Pressure 2 (kPa)]]-Table6[[#This Row],[Pressure 1 (kPa)]])/Table6[[#This Row],[Density (kg/m3)]])</f>
        <v/>
      </c>
      <c r="M156" s="115" t="str">
        <f>IF(Table6[[#This Row],[Segment ]]="","",((Table6[[#This Row],[Velocity 2 (m/s)]]^2)/2)-((Table6[[#This Row],[Velocity 1 (m/s)]]^2)/2))</f>
        <v/>
      </c>
      <c r="N156" s="115" t="str">
        <f>IF(Table6[[#This Row],[Segment ]]="","",(Table6[[#This Row],[Height 2 (m)]]-Table6[[#This Row],[Height 1 (m)]])*9.807)</f>
        <v/>
      </c>
      <c r="O156" s="115" t="str">
        <f>'Pressure Drops in Loops'!U161</f>
        <v/>
      </c>
      <c r="P15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6" s="115" t="str">
        <f>IF(Table6[[#This Row],[Segment ]]="","",Table6[[#This Row],[Work (W)]]/1000)</f>
        <v/>
      </c>
    </row>
    <row r="157" spans="1:17" x14ac:dyDescent="0.25">
      <c r="A157" s="116" t="str">
        <f>'Pressure Drops in Loops'!A162</f>
        <v/>
      </c>
      <c r="B157" s="113" t="str">
        <f>IF(Table6[[#This Row],[Segment ]]="","",B156)</f>
        <v/>
      </c>
      <c r="C157" s="113" t="str">
        <f>IF(Table6[[#This Row],[Segment ]]="","",C156)</f>
        <v/>
      </c>
      <c r="D157" s="113" t="str">
        <f>IF(Table6[[#This Row],[Segment ]]="","",D156)</f>
        <v/>
      </c>
      <c r="E157" s="117" t="str">
        <f>IF(Table6[[#This Row],[Segment ]]="","",Table6[[#This Row],[Density (kg/m3)]]*Table6[[#This Row],[Volumetric flow (m3/s)]])</f>
        <v/>
      </c>
      <c r="F157" s="114" t="str">
        <f>IF(Table6[[#This Row],[Segment ]]="","",'Pressure Drops in Loops'!AG162)</f>
        <v/>
      </c>
      <c r="G157" s="114" t="str">
        <f>'Pressure Drops in Loops'!AH162</f>
        <v/>
      </c>
      <c r="H157" s="114"/>
      <c r="I157" s="114"/>
      <c r="J157" s="115" t="str">
        <f>'Pressure Drops in Loops'!E162</f>
        <v/>
      </c>
      <c r="K157" s="115" t="str">
        <f>IF('Pressure Drops in Loops'!E163="",'Pressure Drops in Loops'!E162,'Pressure Drops in Loops'!E163)</f>
        <v/>
      </c>
      <c r="L157" s="115" t="str">
        <f>IF(Table6[[#This Row],[Segment ]]="","",(Table6[[#This Row],[Pressure 2 (kPa)]]-Table6[[#This Row],[Pressure 1 (kPa)]])/Table6[[#This Row],[Density (kg/m3)]])</f>
        <v/>
      </c>
      <c r="M157" s="115" t="str">
        <f>IF(Table6[[#This Row],[Segment ]]="","",((Table6[[#This Row],[Velocity 2 (m/s)]]^2)/2)-((Table6[[#This Row],[Velocity 1 (m/s)]]^2)/2))</f>
        <v/>
      </c>
      <c r="N157" s="115" t="str">
        <f>IF(Table6[[#This Row],[Segment ]]="","",(Table6[[#This Row],[Height 2 (m)]]-Table6[[#This Row],[Height 1 (m)]])*9.807)</f>
        <v/>
      </c>
      <c r="O157" s="115" t="str">
        <f>'Pressure Drops in Loops'!U162</f>
        <v/>
      </c>
      <c r="P15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7" s="115" t="str">
        <f>IF(Table6[[#This Row],[Segment ]]="","",Table6[[#This Row],[Work (W)]]/1000)</f>
        <v/>
      </c>
    </row>
    <row r="158" spans="1:17" x14ac:dyDescent="0.25">
      <c r="A158" s="116" t="str">
        <f>'Pressure Drops in Loops'!A163</f>
        <v/>
      </c>
      <c r="B158" s="113" t="str">
        <f>IF(Table6[[#This Row],[Segment ]]="","",B157)</f>
        <v/>
      </c>
      <c r="C158" s="113" t="str">
        <f>IF(Table6[[#This Row],[Segment ]]="","",C157)</f>
        <v/>
      </c>
      <c r="D158" s="113" t="str">
        <f>IF(Table6[[#This Row],[Segment ]]="","",D157)</f>
        <v/>
      </c>
      <c r="E158" s="117" t="str">
        <f>IF(Table6[[#This Row],[Segment ]]="","",Table6[[#This Row],[Density (kg/m3)]]*Table6[[#This Row],[Volumetric flow (m3/s)]])</f>
        <v/>
      </c>
      <c r="F158" s="114" t="str">
        <f>IF(Table6[[#This Row],[Segment ]]="","",'Pressure Drops in Loops'!AG163)</f>
        <v/>
      </c>
      <c r="G158" s="114" t="str">
        <f>'Pressure Drops in Loops'!AH163</f>
        <v/>
      </c>
      <c r="H158" s="114"/>
      <c r="I158" s="114"/>
      <c r="J158" s="115" t="str">
        <f>'Pressure Drops in Loops'!E163</f>
        <v/>
      </c>
      <c r="K158" s="115" t="str">
        <f>IF('Pressure Drops in Loops'!E164="",'Pressure Drops in Loops'!E163,'Pressure Drops in Loops'!E164)</f>
        <v/>
      </c>
      <c r="L158" s="115" t="str">
        <f>IF(Table6[[#This Row],[Segment ]]="","",(Table6[[#This Row],[Pressure 2 (kPa)]]-Table6[[#This Row],[Pressure 1 (kPa)]])/Table6[[#This Row],[Density (kg/m3)]])</f>
        <v/>
      </c>
      <c r="M158" s="115" t="str">
        <f>IF(Table6[[#This Row],[Segment ]]="","",((Table6[[#This Row],[Velocity 2 (m/s)]]^2)/2)-((Table6[[#This Row],[Velocity 1 (m/s)]]^2)/2))</f>
        <v/>
      </c>
      <c r="N158" s="115" t="str">
        <f>IF(Table6[[#This Row],[Segment ]]="","",(Table6[[#This Row],[Height 2 (m)]]-Table6[[#This Row],[Height 1 (m)]])*9.807)</f>
        <v/>
      </c>
      <c r="O158" s="115" t="str">
        <f>'Pressure Drops in Loops'!U163</f>
        <v/>
      </c>
      <c r="P15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8" s="115" t="str">
        <f>IF(Table6[[#This Row],[Segment ]]="","",Table6[[#This Row],[Work (W)]]/1000)</f>
        <v/>
      </c>
    </row>
    <row r="159" spans="1:17" x14ac:dyDescent="0.25">
      <c r="A159" s="116" t="str">
        <f>'Pressure Drops in Loops'!A164</f>
        <v/>
      </c>
      <c r="B159" s="113" t="str">
        <f>IF(Table6[[#This Row],[Segment ]]="","",B158)</f>
        <v/>
      </c>
      <c r="C159" s="113" t="str">
        <f>IF(Table6[[#This Row],[Segment ]]="","",C158)</f>
        <v/>
      </c>
      <c r="D159" s="113" t="str">
        <f>IF(Table6[[#This Row],[Segment ]]="","",D158)</f>
        <v/>
      </c>
      <c r="E159" s="117" t="str">
        <f>IF(Table6[[#This Row],[Segment ]]="","",Table6[[#This Row],[Density (kg/m3)]]*Table6[[#This Row],[Volumetric flow (m3/s)]])</f>
        <v/>
      </c>
      <c r="F159" s="114" t="str">
        <f>IF(Table6[[#This Row],[Segment ]]="","",'Pressure Drops in Loops'!AG164)</f>
        <v/>
      </c>
      <c r="G159" s="114" t="str">
        <f>'Pressure Drops in Loops'!AH164</f>
        <v/>
      </c>
      <c r="H159" s="114"/>
      <c r="I159" s="114"/>
      <c r="J159" s="115" t="str">
        <f>'Pressure Drops in Loops'!E164</f>
        <v/>
      </c>
      <c r="K159" s="115" t="str">
        <f>IF('Pressure Drops in Loops'!E165="",'Pressure Drops in Loops'!E164,'Pressure Drops in Loops'!E165)</f>
        <v/>
      </c>
      <c r="L159" s="115" t="str">
        <f>IF(Table6[[#This Row],[Segment ]]="","",(Table6[[#This Row],[Pressure 2 (kPa)]]-Table6[[#This Row],[Pressure 1 (kPa)]])/Table6[[#This Row],[Density (kg/m3)]])</f>
        <v/>
      </c>
      <c r="M159" s="115" t="str">
        <f>IF(Table6[[#This Row],[Segment ]]="","",((Table6[[#This Row],[Velocity 2 (m/s)]]^2)/2)-((Table6[[#This Row],[Velocity 1 (m/s)]]^2)/2))</f>
        <v/>
      </c>
      <c r="N159" s="115" t="str">
        <f>IF(Table6[[#This Row],[Segment ]]="","",(Table6[[#This Row],[Height 2 (m)]]-Table6[[#This Row],[Height 1 (m)]])*9.807)</f>
        <v/>
      </c>
      <c r="O159" s="115" t="str">
        <f>'Pressure Drops in Loops'!U164</f>
        <v/>
      </c>
      <c r="P15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9" s="115" t="str">
        <f>IF(Table6[[#This Row],[Segment ]]="","",Table6[[#This Row],[Work (W)]]/1000)</f>
        <v/>
      </c>
    </row>
    <row r="160" spans="1:17" x14ac:dyDescent="0.25">
      <c r="A160" s="116" t="str">
        <f>'Pressure Drops in Loops'!A165</f>
        <v/>
      </c>
      <c r="B160" s="113" t="str">
        <f>IF(Table6[[#This Row],[Segment ]]="","",B159)</f>
        <v/>
      </c>
      <c r="C160" s="113" t="str">
        <f>IF(Table6[[#This Row],[Segment ]]="","",C159)</f>
        <v/>
      </c>
      <c r="D160" s="113" t="str">
        <f>IF(Table6[[#This Row],[Segment ]]="","",D159)</f>
        <v/>
      </c>
      <c r="E160" s="117" t="str">
        <f>IF(Table6[[#This Row],[Segment ]]="","",Table6[[#This Row],[Density (kg/m3)]]*Table6[[#This Row],[Volumetric flow (m3/s)]])</f>
        <v/>
      </c>
      <c r="F160" s="114" t="str">
        <f>IF(Table6[[#This Row],[Segment ]]="","",'Pressure Drops in Loops'!AG165)</f>
        <v/>
      </c>
      <c r="G160" s="114" t="str">
        <f>'Pressure Drops in Loops'!AH165</f>
        <v/>
      </c>
      <c r="H160" s="114"/>
      <c r="I160" s="114"/>
      <c r="J160" s="115" t="str">
        <f>'Pressure Drops in Loops'!E165</f>
        <v/>
      </c>
      <c r="K160" s="115" t="str">
        <f>IF('Pressure Drops in Loops'!E166="",'Pressure Drops in Loops'!E165,'Pressure Drops in Loops'!E166)</f>
        <v/>
      </c>
      <c r="L160" s="115" t="str">
        <f>IF(Table6[[#This Row],[Segment ]]="","",(Table6[[#This Row],[Pressure 2 (kPa)]]-Table6[[#This Row],[Pressure 1 (kPa)]])/Table6[[#This Row],[Density (kg/m3)]])</f>
        <v/>
      </c>
      <c r="M160" s="115" t="str">
        <f>IF(Table6[[#This Row],[Segment ]]="","",((Table6[[#This Row],[Velocity 2 (m/s)]]^2)/2)-((Table6[[#This Row],[Velocity 1 (m/s)]]^2)/2))</f>
        <v/>
      </c>
      <c r="N160" s="115" t="str">
        <f>IF(Table6[[#This Row],[Segment ]]="","",(Table6[[#This Row],[Height 2 (m)]]-Table6[[#This Row],[Height 1 (m)]])*9.807)</f>
        <v/>
      </c>
      <c r="O160" s="115" t="str">
        <f>'Pressure Drops in Loops'!U165</f>
        <v/>
      </c>
      <c r="P16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0" s="115" t="str">
        <f>IF(Table6[[#This Row],[Segment ]]="","",Table6[[#This Row],[Work (W)]]/1000)</f>
        <v/>
      </c>
    </row>
    <row r="161" spans="1:17" x14ac:dyDescent="0.25">
      <c r="A161" s="116" t="str">
        <f>'Pressure Drops in Loops'!A166</f>
        <v/>
      </c>
      <c r="B161" s="113" t="str">
        <f>IF(Table6[[#This Row],[Segment ]]="","",B160)</f>
        <v/>
      </c>
      <c r="C161" s="113" t="str">
        <f>IF(Table6[[#This Row],[Segment ]]="","",C160)</f>
        <v/>
      </c>
      <c r="D161" s="113" t="str">
        <f>IF(Table6[[#This Row],[Segment ]]="","",D160)</f>
        <v/>
      </c>
      <c r="E161" s="117" t="str">
        <f>IF(Table6[[#This Row],[Segment ]]="","",Table6[[#This Row],[Density (kg/m3)]]*Table6[[#This Row],[Volumetric flow (m3/s)]])</f>
        <v/>
      </c>
      <c r="F161" s="114" t="str">
        <f>IF(Table6[[#This Row],[Segment ]]="","",'Pressure Drops in Loops'!AG166)</f>
        <v/>
      </c>
      <c r="G161" s="114" t="str">
        <f>'Pressure Drops in Loops'!AH166</f>
        <v/>
      </c>
      <c r="H161" s="114"/>
      <c r="I161" s="114"/>
      <c r="J161" s="115" t="str">
        <f>'Pressure Drops in Loops'!E166</f>
        <v/>
      </c>
      <c r="K161" s="115" t="str">
        <f>IF('Pressure Drops in Loops'!E167="",'Pressure Drops in Loops'!E166,'Pressure Drops in Loops'!E167)</f>
        <v/>
      </c>
      <c r="L161" s="115" t="str">
        <f>IF(Table6[[#This Row],[Segment ]]="","",(Table6[[#This Row],[Pressure 2 (kPa)]]-Table6[[#This Row],[Pressure 1 (kPa)]])/Table6[[#This Row],[Density (kg/m3)]])</f>
        <v/>
      </c>
      <c r="M161" s="115" t="str">
        <f>IF(Table6[[#This Row],[Segment ]]="","",((Table6[[#This Row],[Velocity 2 (m/s)]]^2)/2)-((Table6[[#This Row],[Velocity 1 (m/s)]]^2)/2))</f>
        <v/>
      </c>
      <c r="N161" s="115" t="str">
        <f>IF(Table6[[#This Row],[Segment ]]="","",(Table6[[#This Row],[Height 2 (m)]]-Table6[[#This Row],[Height 1 (m)]])*9.807)</f>
        <v/>
      </c>
      <c r="O161" s="115" t="str">
        <f>'Pressure Drops in Loops'!U166</f>
        <v/>
      </c>
      <c r="P16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1" s="115" t="str">
        <f>IF(Table6[[#This Row],[Segment ]]="","",Table6[[#This Row],[Work (W)]]/1000)</f>
        <v/>
      </c>
    </row>
    <row r="162" spans="1:17" x14ac:dyDescent="0.25">
      <c r="A162" s="116" t="str">
        <f>'Pressure Drops in Loops'!A167</f>
        <v/>
      </c>
      <c r="B162" s="113" t="str">
        <f>IF(Table6[[#This Row],[Segment ]]="","",B161)</f>
        <v/>
      </c>
      <c r="C162" s="113" t="str">
        <f>IF(Table6[[#This Row],[Segment ]]="","",C161)</f>
        <v/>
      </c>
      <c r="D162" s="113" t="str">
        <f>IF(Table6[[#This Row],[Segment ]]="","",D161)</f>
        <v/>
      </c>
      <c r="E162" s="117" t="str">
        <f>IF(Table6[[#This Row],[Segment ]]="","",Table6[[#This Row],[Density (kg/m3)]]*Table6[[#This Row],[Volumetric flow (m3/s)]])</f>
        <v/>
      </c>
      <c r="F162" s="114" t="str">
        <f>IF(Table6[[#This Row],[Segment ]]="","",'Pressure Drops in Loops'!AG167)</f>
        <v/>
      </c>
      <c r="G162" s="114" t="str">
        <f>'Pressure Drops in Loops'!AH167</f>
        <v/>
      </c>
      <c r="H162" s="114"/>
      <c r="I162" s="114"/>
      <c r="J162" s="115" t="str">
        <f>'Pressure Drops in Loops'!E167</f>
        <v/>
      </c>
      <c r="K162" s="115" t="str">
        <f>IF('Pressure Drops in Loops'!E168="",'Pressure Drops in Loops'!E167,'Pressure Drops in Loops'!E168)</f>
        <v/>
      </c>
      <c r="L162" s="115" t="str">
        <f>IF(Table6[[#This Row],[Segment ]]="","",(Table6[[#This Row],[Pressure 2 (kPa)]]-Table6[[#This Row],[Pressure 1 (kPa)]])/Table6[[#This Row],[Density (kg/m3)]])</f>
        <v/>
      </c>
      <c r="M162" s="115" t="str">
        <f>IF(Table6[[#This Row],[Segment ]]="","",((Table6[[#This Row],[Velocity 2 (m/s)]]^2)/2)-((Table6[[#This Row],[Velocity 1 (m/s)]]^2)/2))</f>
        <v/>
      </c>
      <c r="N162" s="115" t="str">
        <f>IF(Table6[[#This Row],[Segment ]]="","",(Table6[[#This Row],[Height 2 (m)]]-Table6[[#This Row],[Height 1 (m)]])*9.807)</f>
        <v/>
      </c>
      <c r="O162" s="115" t="str">
        <f>'Pressure Drops in Loops'!U167</f>
        <v/>
      </c>
      <c r="P16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2" s="115" t="str">
        <f>IF(Table6[[#This Row],[Segment ]]="","",Table6[[#This Row],[Work (W)]]/1000)</f>
        <v/>
      </c>
    </row>
    <row r="163" spans="1:17" x14ac:dyDescent="0.25">
      <c r="A163" s="116" t="str">
        <f>'Pressure Drops in Loops'!A168</f>
        <v/>
      </c>
      <c r="B163" s="113" t="str">
        <f>IF(Table6[[#This Row],[Segment ]]="","",B162)</f>
        <v/>
      </c>
      <c r="C163" s="113" t="str">
        <f>IF(Table6[[#This Row],[Segment ]]="","",C162)</f>
        <v/>
      </c>
      <c r="D163" s="113" t="str">
        <f>IF(Table6[[#This Row],[Segment ]]="","",D162)</f>
        <v/>
      </c>
      <c r="E163" s="117" t="str">
        <f>IF(Table6[[#This Row],[Segment ]]="","",Table6[[#This Row],[Density (kg/m3)]]*Table6[[#This Row],[Volumetric flow (m3/s)]])</f>
        <v/>
      </c>
      <c r="F163" s="114" t="str">
        <f>IF(Table6[[#This Row],[Segment ]]="","",'Pressure Drops in Loops'!AG168)</f>
        <v/>
      </c>
      <c r="G163" s="114" t="str">
        <f>'Pressure Drops in Loops'!AH168</f>
        <v/>
      </c>
      <c r="H163" s="114"/>
      <c r="I163" s="114"/>
      <c r="J163" s="115" t="str">
        <f>'Pressure Drops in Loops'!E168</f>
        <v/>
      </c>
      <c r="K163" s="115" t="str">
        <f>IF('Pressure Drops in Loops'!E169="",'Pressure Drops in Loops'!E168,'Pressure Drops in Loops'!E169)</f>
        <v/>
      </c>
      <c r="L163" s="115" t="str">
        <f>IF(Table6[[#This Row],[Segment ]]="","",(Table6[[#This Row],[Pressure 2 (kPa)]]-Table6[[#This Row],[Pressure 1 (kPa)]])/Table6[[#This Row],[Density (kg/m3)]])</f>
        <v/>
      </c>
      <c r="M163" s="115" t="str">
        <f>IF(Table6[[#This Row],[Segment ]]="","",((Table6[[#This Row],[Velocity 2 (m/s)]]^2)/2)-((Table6[[#This Row],[Velocity 1 (m/s)]]^2)/2))</f>
        <v/>
      </c>
      <c r="N163" s="115" t="str">
        <f>IF(Table6[[#This Row],[Segment ]]="","",(Table6[[#This Row],[Height 2 (m)]]-Table6[[#This Row],[Height 1 (m)]])*9.807)</f>
        <v/>
      </c>
      <c r="O163" s="115" t="str">
        <f>'Pressure Drops in Loops'!U168</f>
        <v/>
      </c>
      <c r="P16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3" s="115" t="str">
        <f>IF(Table6[[#This Row],[Segment ]]="","",Table6[[#This Row],[Work (W)]]/1000)</f>
        <v/>
      </c>
    </row>
    <row r="164" spans="1:17" x14ac:dyDescent="0.25">
      <c r="A164" s="116" t="str">
        <f>'Pressure Drops in Loops'!A169</f>
        <v/>
      </c>
      <c r="B164" s="113" t="str">
        <f>IF(Table6[[#This Row],[Segment ]]="","",B163)</f>
        <v/>
      </c>
      <c r="C164" s="113" t="str">
        <f>IF(Table6[[#This Row],[Segment ]]="","",C163)</f>
        <v/>
      </c>
      <c r="D164" s="113" t="str">
        <f>IF(Table6[[#This Row],[Segment ]]="","",D163)</f>
        <v/>
      </c>
      <c r="E164" s="117" t="str">
        <f>IF(Table6[[#This Row],[Segment ]]="","",Table6[[#This Row],[Density (kg/m3)]]*Table6[[#This Row],[Volumetric flow (m3/s)]])</f>
        <v/>
      </c>
      <c r="F164" s="114" t="str">
        <f>IF(Table6[[#This Row],[Segment ]]="","",'Pressure Drops in Loops'!AG169)</f>
        <v/>
      </c>
      <c r="G164" s="114" t="str">
        <f>'Pressure Drops in Loops'!AH169</f>
        <v/>
      </c>
      <c r="H164" s="114"/>
      <c r="I164" s="114"/>
      <c r="J164" s="115" t="str">
        <f>'Pressure Drops in Loops'!E169</f>
        <v/>
      </c>
      <c r="K164" s="115" t="str">
        <f>IF('Pressure Drops in Loops'!E170="",'Pressure Drops in Loops'!E169,'Pressure Drops in Loops'!E170)</f>
        <v/>
      </c>
      <c r="L164" s="115" t="str">
        <f>IF(Table6[[#This Row],[Segment ]]="","",(Table6[[#This Row],[Pressure 2 (kPa)]]-Table6[[#This Row],[Pressure 1 (kPa)]])/Table6[[#This Row],[Density (kg/m3)]])</f>
        <v/>
      </c>
      <c r="M164" s="115" t="str">
        <f>IF(Table6[[#This Row],[Segment ]]="","",((Table6[[#This Row],[Velocity 2 (m/s)]]^2)/2)-((Table6[[#This Row],[Velocity 1 (m/s)]]^2)/2))</f>
        <v/>
      </c>
      <c r="N164" s="115" t="str">
        <f>IF(Table6[[#This Row],[Segment ]]="","",(Table6[[#This Row],[Height 2 (m)]]-Table6[[#This Row],[Height 1 (m)]])*9.807)</f>
        <v/>
      </c>
      <c r="O164" s="115" t="str">
        <f>'Pressure Drops in Loops'!U169</f>
        <v/>
      </c>
      <c r="P16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4" s="115" t="str">
        <f>IF(Table6[[#This Row],[Segment ]]="","",Table6[[#This Row],[Work (W)]]/1000)</f>
        <v/>
      </c>
    </row>
    <row r="165" spans="1:17" x14ac:dyDescent="0.25">
      <c r="A165" s="116" t="str">
        <f>'Pressure Drops in Loops'!A170</f>
        <v/>
      </c>
      <c r="B165" s="113" t="str">
        <f>IF(Table6[[#This Row],[Segment ]]="","",B164)</f>
        <v/>
      </c>
      <c r="C165" s="113" t="str">
        <f>IF(Table6[[#This Row],[Segment ]]="","",C164)</f>
        <v/>
      </c>
      <c r="D165" s="113" t="str">
        <f>IF(Table6[[#This Row],[Segment ]]="","",D164)</f>
        <v/>
      </c>
      <c r="E165" s="117" t="str">
        <f>IF(Table6[[#This Row],[Segment ]]="","",Table6[[#This Row],[Density (kg/m3)]]*Table6[[#This Row],[Volumetric flow (m3/s)]])</f>
        <v/>
      </c>
      <c r="F165" s="114" t="str">
        <f>IF(Table6[[#This Row],[Segment ]]="","",'Pressure Drops in Loops'!AG170)</f>
        <v/>
      </c>
      <c r="G165" s="114" t="str">
        <f>'Pressure Drops in Loops'!AH170</f>
        <v/>
      </c>
      <c r="H165" s="114"/>
      <c r="I165" s="114"/>
      <c r="J165" s="115" t="str">
        <f>'Pressure Drops in Loops'!E170</f>
        <v/>
      </c>
      <c r="K165" s="115" t="str">
        <f>IF('Pressure Drops in Loops'!E171="",'Pressure Drops in Loops'!E170,'Pressure Drops in Loops'!E171)</f>
        <v/>
      </c>
      <c r="L165" s="115" t="str">
        <f>IF(Table6[[#This Row],[Segment ]]="","",(Table6[[#This Row],[Pressure 2 (kPa)]]-Table6[[#This Row],[Pressure 1 (kPa)]])/Table6[[#This Row],[Density (kg/m3)]])</f>
        <v/>
      </c>
      <c r="M165" s="115" t="str">
        <f>IF(Table6[[#This Row],[Segment ]]="","",((Table6[[#This Row],[Velocity 2 (m/s)]]^2)/2)-((Table6[[#This Row],[Velocity 1 (m/s)]]^2)/2))</f>
        <v/>
      </c>
      <c r="N165" s="115" t="str">
        <f>IF(Table6[[#This Row],[Segment ]]="","",(Table6[[#This Row],[Height 2 (m)]]-Table6[[#This Row],[Height 1 (m)]])*9.807)</f>
        <v/>
      </c>
      <c r="O165" s="115" t="str">
        <f>'Pressure Drops in Loops'!U170</f>
        <v/>
      </c>
      <c r="P16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5" s="115" t="str">
        <f>IF(Table6[[#This Row],[Segment ]]="","",Table6[[#This Row],[Work (W)]]/1000)</f>
        <v/>
      </c>
    </row>
    <row r="166" spans="1:17" x14ac:dyDescent="0.25">
      <c r="A166" s="116" t="str">
        <f>'Pressure Drops in Loops'!A171</f>
        <v/>
      </c>
      <c r="B166" s="113" t="str">
        <f>IF(Table6[[#This Row],[Segment ]]="","",B165)</f>
        <v/>
      </c>
      <c r="C166" s="113" t="str">
        <f>IF(Table6[[#This Row],[Segment ]]="","",C165)</f>
        <v/>
      </c>
      <c r="D166" s="113" t="str">
        <f>IF(Table6[[#This Row],[Segment ]]="","",D165)</f>
        <v/>
      </c>
      <c r="E166" s="117" t="str">
        <f>IF(Table6[[#This Row],[Segment ]]="","",Table6[[#This Row],[Density (kg/m3)]]*Table6[[#This Row],[Volumetric flow (m3/s)]])</f>
        <v/>
      </c>
      <c r="F166" s="114" t="str">
        <f>IF(Table6[[#This Row],[Segment ]]="","",'Pressure Drops in Loops'!AG171)</f>
        <v/>
      </c>
      <c r="G166" s="114" t="str">
        <f>'Pressure Drops in Loops'!AH171</f>
        <v/>
      </c>
      <c r="H166" s="114"/>
      <c r="I166" s="114"/>
      <c r="J166" s="115" t="str">
        <f>'Pressure Drops in Loops'!E171</f>
        <v/>
      </c>
      <c r="K166" s="115" t="str">
        <f>IF('Pressure Drops in Loops'!E172="",'Pressure Drops in Loops'!E171,'Pressure Drops in Loops'!E172)</f>
        <v/>
      </c>
      <c r="L166" s="115" t="str">
        <f>IF(Table6[[#This Row],[Segment ]]="","",(Table6[[#This Row],[Pressure 2 (kPa)]]-Table6[[#This Row],[Pressure 1 (kPa)]])/Table6[[#This Row],[Density (kg/m3)]])</f>
        <v/>
      </c>
      <c r="M166" s="115" t="str">
        <f>IF(Table6[[#This Row],[Segment ]]="","",((Table6[[#This Row],[Velocity 2 (m/s)]]^2)/2)-((Table6[[#This Row],[Velocity 1 (m/s)]]^2)/2))</f>
        <v/>
      </c>
      <c r="N166" s="115" t="str">
        <f>IF(Table6[[#This Row],[Segment ]]="","",(Table6[[#This Row],[Height 2 (m)]]-Table6[[#This Row],[Height 1 (m)]])*9.807)</f>
        <v/>
      </c>
      <c r="O166" s="115" t="str">
        <f>'Pressure Drops in Loops'!U171</f>
        <v/>
      </c>
      <c r="P16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6" s="115" t="str">
        <f>IF(Table6[[#This Row],[Segment ]]="","",Table6[[#This Row],[Work (W)]]/1000)</f>
        <v/>
      </c>
    </row>
    <row r="167" spans="1:17" x14ac:dyDescent="0.25">
      <c r="A167" s="116" t="str">
        <f>'Pressure Drops in Loops'!A172</f>
        <v/>
      </c>
      <c r="B167" s="113" t="str">
        <f>IF(Table6[[#This Row],[Segment ]]="","",B166)</f>
        <v/>
      </c>
      <c r="C167" s="113" t="str">
        <f>IF(Table6[[#This Row],[Segment ]]="","",C166)</f>
        <v/>
      </c>
      <c r="D167" s="113" t="str">
        <f>IF(Table6[[#This Row],[Segment ]]="","",D166)</f>
        <v/>
      </c>
      <c r="E167" s="117" t="str">
        <f>IF(Table6[[#This Row],[Segment ]]="","",Table6[[#This Row],[Density (kg/m3)]]*Table6[[#This Row],[Volumetric flow (m3/s)]])</f>
        <v/>
      </c>
      <c r="F167" s="114" t="str">
        <f>IF(Table6[[#This Row],[Segment ]]="","",'Pressure Drops in Loops'!AG172)</f>
        <v/>
      </c>
      <c r="G167" s="114" t="str">
        <f>'Pressure Drops in Loops'!AH172</f>
        <v/>
      </c>
      <c r="H167" s="114"/>
      <c r="I167" s="114"/>
      <c r="J167" s="115" t="str">
        <f>'Pressure Drops in Loops'!E172</f>
        <v/>
      </c>
      <c r="K167" s="115" t="str">
        <f>IF('Pressure Drops in Loops'!E173="",'Pressure Drops in Loops'!E172,'Pressure Drops in Loops'!E173)</f>
        <v/>
      </c>
      <c r="L167" s="115" t="str">
        <f>IF(Table6[[#This Row],[Segment ]]="","",(Table6[[#This Row],[Pressure 2 (kPa)]]-Table6[[#This Row],[Pressure 1 (kPa)]])/Table6[[#This Row],[Density (kg/m3)]])</f>
        <v/>
      </c>
      <c r="M167" s="115" t="str">
        <f>IF(Table6[[#This Row],[Segment ]]="","",((Table6[[#This Row],[Velocity 2 (m/s)]]^2)/2)-((Table6[[#This Row],[Velocity 1 (m/s)]]^2)/2))</f>
        <v/>
      </c>
      <c r="N167" s="115" t="str">
        <f>IF(Table6[[#This Row],[Segment ]]="","",(Table6[[#This Row],[Height 2 (m)]]-Table6[[#This Row],[Height 1 (m)]])*9.807)</f>
        <v/>
      </c>
      <c r="O167" s="115" t="str">
        <f>'Pressure Drops in Loops'!U172</f>
        <v/>
      </c>
      <c r="P16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7" s="115" t="str">
        <f>IF(Table6[[#This Row],[Segment ]]="","",Table6[[#This Row],[Work (W)]]/1000)</f>
        <v/>
      </c>
    </row>
    <row r="168" spans="1:17" x14ac:dyDescent="0.25">
      <c r="A168" s="116" t="str">
        <f>'Pressure Drops in Loops'!A173</f>
        <v/>
      </c>
      <c r="B168" s="113" t="str">
        <f>IF(Table6[[#This Row],[Segment ]]="","",B167)</f>
        <v/>
      </c>
      <c r="C168" s="113" t="str">
        <f>IF(Table6[[#This Row],[Segment ]]="","",C167)</f>
        <v/>
      </c>
      <c r="D168" s="113" t="str">
        <f>IF(Table6[[#This Row],[Segment ]]="","",D167)</f>
        <v/>
      </c>
      <c r="E168" s="117" t="str">
        <f>IF(Table6[[#This Row],[Segment ]]="","",Table6[[#This Row],[Density (kg/m3)]]*Table6[[#This Row],[Volumetric flow (m3/s)]])</f>
        <v/>
      </c>
      <c r="F168" s="114" t="str">
        <f>IF(Table6[[#This Row],[Segment ]]="","",'Pressure Drops in Loops'!AG173)</f>
        <v/>
      </c>
      <c r="G168" s="114" t="str">
        <f>'Pressure Drops in Loops'!AH173</f>
        <v/>
      </c>
      <c r="H168" s="114"/>
      <c r="I168" s="114"/>
      <c r="J168" s="115" t="str">
        <f>'Pressure Drops in Loops'!E173</f>
        <v/>
      </c>
      <c r="K168" s="115" t="str">
        <f>IF('Pressure Drops in Loops'!E174="",'Pressure Drops in Loops'!E173,'Pressure Drops in Loops'!E174)</f>
        <v/>
      </c>
      <c r="L168" s="115" t="str">
        <f>IF(Table6[[#This Row],[Segment ]]="","",(Table6[[#This Row],[Pressure 2 (kPa)]]-Table6[[#This Row],[Pressure 1 (kPa)]])/Table6[[#This Row],[Density (kg/m3)]])</f>
        <v/>
      </c>
      <c r="M168" s="115" t="str">
        <f>IF(Table6[[#This Row],[Segment ]]="","",((Table6[[#This Row],[Velocity 2 (m/s)]]^2)/2)-((Table6[[#This Row],[Velocity 1 (m/s)]]^2)/2))</f>
        <v/>
      </c>
      <c r="N168" s="115" t="str">
        <f>IF(Table6[[#This Row],[Segment ]]="","",(Table6[[#This Row],[Height 2 (m)]]-Table6[[#This Row],[Height 1 (m)]])*9.807)</f>
        <v/>
      </c>
      <c r="O168" s="115" t="str">
        <f>'Pressure Drops in Loops'!U173</f>
        <v/>
      </c>
      <c r="P16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8" s="115" t="str">
        <f>IF(Table6[[#This Row],[Segment ]]="","",Table6[[#This Row],[Work (W)]]/1000)</f>
        <v/>
      </c>
    </row>
    <row r="169" spans="1:17" x14ac:dyDescent="0.25">
      <c r="A169" s="116" t="str">
        <f>'Pressure Drops in Loops'!A174</f>
        <v/>
      </c>
      <c r="B169" s="113" t="str">
        <f>IF(Table6[[#This Row],[Segment ]]="","",B168)</f>
        <v/>
      </c>
      <c r="C169" s="113" t="str">
        <f>IF(Table6[[#This Row],[Segment ]]="","",C168)</f>
        <v/>
      </c>
      <c r="D169" s="113" t="str">
        <f>IF(Table6[[#This Row],[Segment ]]="","",D168)</f>
        <v/>
      </c>
      <c r="E169" s="117" t="str">
        <f>IF(Table6[[#This Row],[Segment ]]="","",Table6[[#This Row],[Density (kg/m3)]]*Table6[[#This Row],[Volumetric flow (m3/s)]])</f>
        <v/>
      </c>
      <c r="F169" s="114" t="str">
        <f>IF(Table6[[#This Row],[Segment ]]="","",'Pressure Drops in Loops'!AG174)</f>
        <v/>
      </c>
      <c r="G169" s="114" t="str">
        <f>'Pressure Drops in Loops'!AH174</f>
        <v/>
      </c>
      <c r="H169" s="114"/>
      <c r="I169" s="114"/>
      <c r="J169" s="115" t="str">
        <f>'Pressure Drops in Loops'!E174</f>
        <v/>
      </c>
      <c r="K169" s="115" t="str">
        <f>IF('Pressure Drops in Loops'!E175="",'Pressure Drops in Loops'!E174,'Pressure Drops in Loops'!E175)</f>
        <v/>
      </c>
      <c r="L169" s="115" t="str">
        <f>IF(Table6[[#This Row],[Segment ]]="","",(Table6[[#This Row],[Pressure 2 (kPa)]]-Table6[[#This Row],[Pressure 1 (kPa)]])/Table6[[#This Row],[Density (kg/m3)]])</f>
        <v/>
      </c>
      <c r="M169" s="115" t="str">
        <f>IF(Table6[[#This Row],[Segment ]]="","",((Table6[[#This Row],[Velocity 2 (m/s)]]^2)/2)-((Table6[[#This Row],[Velocity 1 (m/s)]]^2)/2))</f>
        <v/>
      </c>
      <c r="N169" s="115" t="str">
        <f>IF(Table6[[#This Row],[Segment ]]="","",(Table6[[#This Row],[Height 2 (m)]]-Table6[[#This Row],[Height 1 (m)]])*9.807)</f>
        <v/>
      </c>
      <c r="O169" s="115" t="str">
        <f>'Pressure Drops in Loops'!U174</f>
        <v/>
      </c>
      <c r="P16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9" s="115" t="str">
        <f>IF(Table6[[#This Row],[Segment ]]="","",Table6[[#This Row],[Work (W)]]/1000)</f>
        <v/>
      </c>
    </row>
    <row r="170" spans="1:17" x14ac:dyDescent="0.25">
      <c r="A170" s="116" t="str">
        <f>'Pressure Drops in Loops'!A175</f>
        <v/>
      </c>
      <c r="B170" s="113" t="str">
        <f>IF(Table6[[#This Row],[Segment ]]="","",B169)</f>
        <v/>
      </c>
      <c r="C170" s="113" t="str">
        <f>IF(Table6[[#This Row],[Segment ]]="","",C169)</f>
        <v/>
      </c>
      <c r="D170" s="113" t="str">
        <f>IF(Table6[[#This Row],[Segment ]]="","",D169)</f>
        <v/>
      </c>
      <c r="E170" s="117" t="str">
        <f>IF(Table6[[#This Row],[Segment ]]="","",Table6[[#This Row],[Density (kg/m3)]]*Table6[[#This Row],[Volumetric flow (m3/s)]])</f>
        <v/>
      </c>
      <c r="F170" s="114" t="str">
        <f>IF(Table6[[#This Row],[Segment ]]="","",'Pressure Drops in Loops'!AG175)</f>
        <v/>
      </c>
      <c r="G170" s="114" t="str">
        <f>'Pressure Drops in Loops'!AH175</f>
        <v/>
      </c>
      <c r="H170" s="114"/>
      <c r="I170" s="114"/>
      <c r="J170" s="115" t="str">
        <f>'Pressure Drops in Loops'!E175</f>
        <v/>
      </c>
      <c r="K170" s="115" t="str">
        <f>IF('Pressure Drops in Loops'!E176="",'Pressure Drops in Loops'!E175,'Pressure Drops in Loops'!E176)</f>
        <v/>
      </c>
      <c r="L170" s="115" t="str">
        <f>IF(Table6[[#This Row],[Segment ]]="","",(Table6[[#This Row],[Pressure 2 (kPa)]]-Table6[[#This Row],[Pressure 1 (kPa)]])/Table6[[#This Row],[Density (kg/m3)]])</f>
        <v/>
      </c>
      <c r="M170" s="115" t="str">
        <f>IF(Table6[[#This Row],[Segment ]]="","",((Table6[[#This Row],[Velocity 2 (m/s)]]^2)/2)-((Table6[[#This Row],[Velocity 1 (m/s)]]^2)/2))</f>
        <v/>
      </c>
      <c r="N170" s="115" t="str">
        <f>IF(Table6[[#This Row],[Segment ]]="","",(Table6[[#This Row],[Height 2 (m)]]-Table6[[#This Row],[Height 1 (m)]])*9.807)</f>
        <v/>
      </c>
      <c r="O170" s="115" t="str">
        <f>'Pressure Drops in Loops'!U175</f>
        <v/>
      </c>
      <c r="P17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0" s="115" t="str">
        <f>IF(Table6[[#This Row],[Segment ]]="","",Table6[[#This Row],[Work (W)]]/1000)</f>
        <v/>
      </c>
    </row>
    <row r="171" spans="1:17" x14ac:dyDescent="0.25">
      <c r="A171" s="116" t="str">
        <f>'Pressure Drops in Loops'!A176</f>
        <v/>
      </c>
      <c r="B171" s="113" t="str">
        <f>IF(Table6[[#This Row],[Segment ]]="","",B170)</f>
        <v/>
      </c>
      <c r="C171" s="113" t="str">
        <f>IF(Table6[[#This Row],[Segment ]]="","",C170)</f>
        <v/>
      </c>
      <c r="D171" s="113" t="str">
        <f>IF(Table6[[#This Row],[Segment ]]="","",D170)</f>
        <v/>
      </c>
      <c r="E171" s="117" t="str">
        <f>IF(Table6[[#This Row],[Segment ]]="","",Table6[[#This Row],[Density (kg/m3)]]*Table6[[#This Row],[Volumetric flow (m3/s)]])</f>
        <v/>
      </c>
      <c r="F171" s="114" t="str">
        <f>IF(Table6[[#This Row],[Segment ]]="","",'Pressure Drops in Loops'!AG176)</f>
        <v/>
      </c>
      <c r="G171" s="114" t="str">
        <f>'Pressure Drops in Loops'!AH176</f>
        <v/>
      </c>
      <c r="H171" s="114"/>
      <c r="I171" s="114"/>
      <c r="J171" s="115" t="str">
        <f>'Pressure Drops in Loops'!E176</f>
        <v/>
      </c>
      <c r="K171" s="115" t="str">
        <f>IF('Pressure Drops in Loops'!E177="",'Pressure Drops in Loops'!E176,'Pressure Drops in Loops'!E177)</f>
        <v/>
      </c>
      <c r="L171" s="115" t="str">
        <f>IF(Table6[[#This Row],[Segment ]]="","",(Table6[[#This Row],[Pressure 2 (kPa)]]-Table6[[#This Row],[Pressure 1 (kPa)]])/Table6[[#This Row],[Density (kg/m3)]])</f>
        <v/>
      </c>
      <c r="M171" s="115" t="str">
        <f>IF(Table6[[#This Row],[Segment ]]="","",((Table6[[#This Row],[Velocity 2 (m/s)]]^2)/2)-((Table6[[#This Row],[Velocity 1 (m/s)]]^2)/2))</f>
        <v/>
      </c>
      <c r="N171" s="115" t="str">
        <f>IF(Table6[[#This Row],[Segment ]]="","",(Table6[[#This Row],[Height 2 (m)]]-Table6[[#This Row],[Height 1 (m)]])*9.807)</f>
        <v/>
      </c>
      <c r="O171" s="115" t="str">
        <f>'Pressure Drops in Loops'!U176</f>
        <v/>
      </c>
      <c r="P17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1" s="115" t="str">
        <f>IF(Table6[[#This Row],[Segment ]]="","",Table6[[#This Row],[Work (W)]]/1000)</f>
        <v/>
      </c>
    </row>
    <row r="172" spans="1:17" x14ac:dyDescent="0.25">
      <c r="A172" s="116" t="str">
        <f>'Pressure Drops in Loops'!A177</f>
        <v/>
      </c>
      <c r="B172" s="113" t="str">
        <f>IF(Table6[[#This Row],[Segment ]]="","",B171)</f>
        <v/>
      </c>
      <c r="C172" s="113" t="str">
        <f>IF(Table6[[#This Row],[Segment ]]="","",C171)</f>
        <v/>
      </c>
      <c r="D172" s="113" t="str">
        <f>IF(Table6[[#This Row],[Segment ]]="","",D171)</f>
        <v/>
      </c>
      <c r="E172" s="117" t="str">
        <f>IF(Table6[[#This Row],[Segment ]]="","",Table6[[#This Row],[Density (kg/m3)]]*Table6[[#This Row],[Volumetric flow (m3/s)]])</f>
        <v/>
      </c>
      <c r="F172" s="114" t="str">
        <f>IF(Table6[[#This Row],[Segment ]]="","",'Pressure Drops in Loops'!AG177)</f>
        <v/>
      </c>
      <c r="G172" s="114" t="str">
        <f>'Pressure Drops in Loops'!AH177</f>
        <v/>
      </c>
      <c r="H172" s="114"/>
      <c r="I172" s="114"/>
      <c r="J172" s="115" t="str">
        <f>'Pressure Drops in Loops'!E177</f>
        <v/>
      </c>
      <c r="K172" s="115" t="str">
        <f>IF('Pressure Drops in Loops'!E178="",'Pressure Drops in Loops'!E177,'Pressure Drops in Loops'!E178)</f>
        <v/>
      </c>
      <c r="L172" s="115" t="str">
        <f>IF(Table6[[#This Row],[Segment ]]="","",(Table6[[#This Row],[Pressure 2 (kPa)]]-Table6[[#This Row],[Pressure 1 (kPa)]])/Table6[[#This Row],[Density (kg/m3)]])</f>
        <v/>
      </c>
      <c r="M172" s="115" t="str">
        <f>IF(Table6[[#This Row],[Segment ]]="","",((Table6[[#This Row],[Velocity 2 (m/s)]]^2)/2)-((Table6[[#This Row],[Velocity 1 (m/s)]]^2)/2))</f>
        <v/>
      </c>
      <c r="N172" s="115" t="str">
        <f>IF(Table6[[#This Row],[Segment ]]="","",(Table6[[#This Row],[Height 2 (m)]]-Table6[[#This Row],[Height 1 (m)]])*9.807)</f>
        <v/>
      </c>
      <c r="O172" s="115" t="str">
        <f>'Pressure Drops in Loops'!U177</f>
        <v/>
      </c>
      <c r="P17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2" s="115" t="str">
        <f>IF(Table6[[#This Row],[Segment ]]="","",Table6[[#This Row],[Work (W)]]/1000)</f>
        <v/>
      </c>
    </row>
    <row r="173" spans="1:17" x14ac:dyDescent="0.25">
      <c r="A173" s="116" t="str">
        <f>'Pressure Drops in Loops'!A178</f>
        <v/>
      </c>
      <c r="B173" s="113" t="str">
        <f>IF(Table6[[#This Row],[Segment ]]="","",B172)</f>
        <v/>
      </c>
      <c r="C173" s="113" t="str">
        <f>IF(Table6[[#This Row],[Segment ]]="","",C172)</f>
        <v/>
      </c>
      <c r="D173" s="113" t="str">
        <f>IF(Table6[[#This Row],[Segment ]]="","",D172)</f>
        <v/>
      </c>
      <c r="E173" s="117" t="str">
        <f>IF(Table6[[#This Row],[Segment ]]="","",Table6[[#This Row],[Density (kg/m3)]]*Table6[[#This Row],[Volumetric flow (m3/s)]])</f>
        <v/>
      </c>
      <c r="F173" s="114" t="str">
        <f>IF(Table6[[#This Row],[Segment ]]="","",'Pressure Drops in Loops'!AG178)</f>
        <v/>
      </c>
      <c r="G173" s="114" t="str">
        <f>'Pressure Drops in Loops'!AH178</f>
        <v/>
      </c>
      <c r="H173" s="114"/>
      <c r="I173" s="114"/>
      <c r="J173" s="115" t="str">
        <f>'Pressure Drops in Loops'!E178</f>
        <v/>
      </c>
      <c r="K173" s="115" t="str">
        <f>IF('Pressure Drops in Loops'!E179="",'Pressure Drops in Loops'!E178,'Pressure Drops in Loops'!E179)</f>
        <v/>
      </c>
      <c r="L173" s="115" t="str">
        <f>IF(Table6[[#This Row],[Segment ]]="","",(Table6[[#This Row],[Pressure 2 (kPa)]]-Table6[[#This Row],[Pressure 1 (kPa)]])/Table6[[#This Row],[Density (kg/m3)]])</f>
        <v/>
      </c>
      <c r="M173" s="115" t="str">
        <f>IF(Table6[[#This Row],[Segment ]]="","",((Table6[[#This Row],[Velocity 2 (m/s)]]^2)/2)-((Table6[[#This Row],[Velocity 1 (m/s)]]^2)/2))</f>
        <v/>
      </c>
      <c r="N173" s="115" t="str">
        <f>IF(Table6[[#This Row],[Segment ]]="","",(Table6[[#This Row],[Height 2 (m)]]-Table6[[#This Row],[Height 1 (m)]])*9.807)</f>
        <v/>
      </c>
      <c r="O173" s="115" t="str">
        <f>'Pressure Drops in Loops'!U178</f>
        <v/>
      </c>
      <c r="P17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3" s="115" t="str">
        <f>IF(Table6[[#This Row],[Segment ]]="","",Table6[[#This Row],[Work (W)]]/1000)</f>
        <v/>
      </c>
    </row>
    <row r="174" spans="1:17" x14ac:dyDescent="0.25">
      <c r="A174" s="116" t="str">
        <f>'Pressure Drops in Loops'!A179</f>
        <v/>
      </c>
      <c r="B174" s="113" t="str">
        <f>IF(Table6[[#This Row],[Segment ]]="","",B173)</f>
        <v/>
      </c>
      <c r="C174" s="113" t="str">
        <f>IF(Table6[[#This Row],[Segment ]]="","",C173)</f>
        <v/>
      </c>
      <c r="D174" s="113" t="str">
        <f>IF(Table6[[#This Row],[Segment ]]="","",D173)</f>
        <v/>
      </c>
      <c r="E174" s="117" t="str">
        <f>IF(Table6[[#This Row],[Segment ]]="","",Table6[[#This Row],[Density (kg/m3)]]*Table6[[#This Row],[Volumetric flow (m3/s)]])</f>
        <v/>
      </c>
      <c r="F174" s="114" t="str">
        <f>IF(Table6[[#This Row],[Segment ]]="","",'Pressure Drops in Loops'!AG179)</f>
        <v/>
      </c>
      <c r="G174" s="114" t="str">
        <f>'Pressure Drops in Loops'!AH179</f>
        <v/>
      </c>
      <c r="H174" s="114"/>
      <c r="I174" s="114"/>
      <c r="J174" s="115" t="str">
        <f>'Pressure Drops in Loops'!E179</f>
        <v/>
      </c>
      <c r="K174" s="115" t="str">
        <f>IF('Pressure Drops in Loops'!E180="",'Pressure Drops in Loops'!E179,'Pressure Drops in Loops'!E180)</f>
        <v/>
      </c>
      <c r="L174" s="115" t="str">
        <f>IF(Table6[[#This Row],[Segment ]]="","",(Table6[[#This Row],[Pressure 2 (kPa)]]-Table6[[#This Row],[Pressure 1 (kPa)]])/Table6[[#This Row],[Density (kg/m3)]])</f>
        <v/>
      </c>
      <c r="M174" s="115" t="str">
        <f>IF(Table6[[#This Row],[Segment ]]="","",((Table6[[#This Row],[Velocity 2 (m/s)]]^2)/2)-((Table6[[#This Row],[Velocity 1 (m/s)]]^2)/2))</f>
        <v/>
      </c>
      <c r="N174" s="115" t="str">
        <f>IF(Table6[[#This Row],[Segment ]]="","",(Table6[[#This Row],[Height 2 (m)]]-Table6[[#This Row],[Height 1 (m)]])*9.807)</f>
        <v/>
      </c>
      <c r="O174" s="115" t="str">
        <f>'Pressure Drops in Loops'!U179</f>
        <v/>
      </c>
      <c r="P17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4" s="115" t="str">
        <f>IF(Table6[[#This Row],[Segment ]]="","",Table6[[#This Row],[Work (W)]]/1000)</f>
        <v/>
      </c>
    </row>
    <row r="175" spans="1:17" x14ac:dyDescent="0.25">
      <c r="A175" s="116" t="str">
        <f>'Pressure Drops in Loops'!A180</f>
        <v/>
      </c>
      <c r="B175" s="113" t="str">
        <f>IF(Table6[[#This Row],[Segment ]]="","",B174)</f>
        <v/>
      </c>
      <c r="C175" s="113" t="str">
        <f>IF(Table6[[#This Row],[Segment ]]="","",C174)</f>
        <v/>
      </c>
      <c r="D175" s="113" t="str">
        <f>IF(Table6[[#This Row],[Segment ]]="","",D174)</f>
        <v/>
      </c>
      <c r="E175" s="117" t="str">
        <f>IF(Table6[[#This Row],[Segment ]]="","",Table6[[#This Row],[Density (kg/m3)]]*Table6[[#This Row],[Volumetric flow (m3/s)]])</f>
        <v/>
      </c>
      <c r="F175" s="114" t="str">
        <f>IF(Table6[[#This Row],[Segment ]]="","",'Pressure Drops in Loops'!AG180)</f>
        <v/>
      </c>
      <c r="G175" s="114" t="str">
        <f>'Pressure Drops in Loops'!AH180</f>
        <v/>
      </c>
      <c r="H175" s="114"/>
      <c r="I175" s="114"/>
      <c r="J175" s="115" t="str">
        <f>'Pressure Drops in Loops'!E180</f>
        <v/>
      </c>
      <c r="K175" s="115" t="str">
        <f>IF('Pressure Drops in Loops'!E181="",'Pressure Drops in Loops'!E180,'Pressure Drops in Loops'!E181)</f>
        <v/>
      </c>
      <c r="L175" s="115" t="str">
        <f>IF(Table6[[#This Row],[Segment ]]="","",(Table6[[#This Row],[Pressure 2 (kPa)]]-Table6[[#This Row],[Pressure 1 (kPa)]])/Table6[[#This Row],[Density (kg/m3)]])</f>
        <v/>
      </c>
      <c r="M175" s="115" t="str">
        <f>IF(Table6[[#This Row],[Segment ]]="","",((Table6[[#This Row],[Velocity 2 (m/s)]]^2)/2)-((Table6[[#This Row],[Velocity 1 (m/s)]]^2)/2))</f>
        <v/>
      </c>
      <c r="N175" s="115" t="str">
        <f>IF(Table6[[#This Row],[Segment ]]="","",(Table6[[#This Row],[Height 2 (m)]]-Table6[[#This Row],[Height 1 (m)]])*9.807)</f>
        <v/>
      </c>
      <c r="O175" s="115" t="str">
        <f>'Pressure Drops in Loops'!U180</f>
        <v/>
      </c>
      <c r="P17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5" s="115" t="str">
        <f>IF(Table6[[#This Row],[Segment ]]="","",Table6[[#This Row],[Work (W)]]/1000)</f>
        <v/>
      </c>
    </row>
    <row r="176" spans="1:17" x14ac:dyDescent="0.25">
      <c r="A176" s="116" t="str">
        <f>'Pressure Drops in Loops'!A181</f>
        <v/>
      </c>
      <c r="B176" s="113" t="str">
        <f>IF(Table6[[#This Row],[Segment ]]="","",B175)</f>
        <v/>
      </c>
      <c r="C176" s="113" t="str">
        <f>IF(Table6[[#This Row],[Segment ]]="","",C175)</f>
        <v/>
      </c>
      <c r="D176" s="113" t="str">
        <f>IF(Table6[[#This Row],[Segment ]]="","",D175)</f>
        <v/>
      </c>
      <c r="E176" s="117" t="str">
        <f>IF(Table6[[#This Row],[Segment ]]="","",Table6[[#This Row],[Density (kg/m3)]]*Table6[[#This Row],[Volumetric flow (m3/s)]])</f>
        <v/>
      </c>
      <c r="F176" s="114" t="str">
        <f>IF(Table6[[#This Row],[Segment ]]="","",'Pressure Drops in Loops'!AG181)</f>
        <v/>
      </c>
      <c r="G176" s="114" t="str">
        <f>'Pressure Drops in Loops'!AH181</f>
        <v/>
      </c>
      <c r="H176" s="114"/>
      <c r="I176" s="114"/>
      <c r="J176" s="115" t="str">
        <f>'Pressure Drops in Loops'!E181</f>
        <v/>
      </c>
      <c r="K176" s="115" t="str">
        <f>IF('Pressure Drops in Loops'!E182="",'Pressure Drops in Loops'!E181,'Pressure Drops in Loops'!E182)</f>
        <v/>
      </c>
      <c r="L176" s="115" t="str">
        <f>IF(Table6[[#This Row],[Segment ]]="","",(Table6[[#This Row],[Pressure 2 (kPa)]]-Table6[[#This Row],[Pressure 1 (kPa)]])/Table6[[#This Row],[Density (kg/m3)]])</f>
        <v/>
      </c>
      <c r="M176" s="115" t="str">
        <f>IF(Table6[[#This Row],[Segment ]]="","",((Table6[[#This Row],[Velocity 2 (m/s)]]^2)/2)-((Table6[[#This Row],[Velocity 1 (m/s)]]^2)/2))</f>
        <v/>
      </c>
      <c r="N176" s="115" t="str">
        <f>IF(Table6[[#This Row],[Segment ]]="","",(Table6[[#This Row],[Height 2 (m)]]-Table6[[#This Row],[Height 1 (m)]])*9.807)</f>
        <v/>
      </c>
      <c r="O176" s="115" t="str">
        <f>'Pressure Drops in Loops'!U181</f>
        <v/>
      </c>
      <c r="P17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6" s="115" t="str">
        <f>IF(Table6[[#This Row],[Segment ]]="","",Table6[[#This Row],[Work (W)]]/1000)</f>
        <v/>
      </c>
    </row>
    <row r="177" spans="1:17" x14ac:dyDescent="0.25">
      <c r="A177" s="116" t="str">
        <f>'Pressure Drops in Loops'!A182</f>
        <v/>
      </c>
      <c r="B177" s="113" t="str">
        <f>IF(Table6[[#This Row],[Segment ]]="","",B176)</f>
        <v/>
      </c>
      <c r="C177" s="113" t="str">
        <f>IF(Table6[[#This Row],[Segment ]]="","",C176)</f>
        <v/>
      </c>
      <c r="D177" s="113" t="str">
        <f>IF(Table6[[#This Row],[Segment ]]="","",D176)</f>
        <v/>
      </c>
      <c r="E177" s="117" t="str">
        <f>IF(Table6[[#This Row],[Segment ]]="","",Table6[[#This Row],[Density (kg/m3)]]*Table6[[#This Row],[Volumetric flow (m3/s)]])</f>
        <v/>
      </c>
      <c r="F177" s="114" t="str">
        <f>IF(Table6[[#This Row],[Segment ]]="","",'Pressure Drops in Loops'!AG182)</f>
        <v/>
      </c>
      <c r="G177" s="114" t="str">
        <f>'Pressure Drops in Loops'!AH182</f>
        <v/>
      </c>
      <c r="H177" s="114"/>
      <c r="I177" s="114"/>
      <c r="J177" s="115" t="str">
        <f>'Pressure Drops in Loops'!E182</f>
        <v/>
      </c>
      <c r="K177" s="115" t="str">
        <f>IF('Pressure Drops in Loops'!E183="",'Pressure Drops in Loops'!E182,'Pressure Drops in Loops'!E183)</f>
        <v/>
      </c>
      <c r="L177" s="115" t="str">
        <f>IF(Table6[[#This Row],[Segment ]]="","",(Table6[[#This Row],[Pressure 2 (kPa)]]-Table6[[#This Row],[Pressure 1 (kPa)]])/Table6[[#This Row],[Density (kg/m3)]])</f>
        <v/>
      </c>
      <c r="M177" s="115" t="str">
        <f>IF(Table6[[#This Row],[Segment ]]="","",((Table6[[#This Row],[Velocity 2 (m/s)]]^2)/2)-((Table6[[#This Row],[Velocity 1 (m/s)]]^2)/2))</f>
        <v/>
      </c>
      <c r="N177" s="115" t="str">
        <f>IF(Table6[[#This Row],[Segment ]]="","",(Table6[[#This Row],[Height 2 (m)]]-Table6[[#This Row],[Height 1 (m)]])*9.807)</f>
        <v/>
      </c>
      <c r="O177" s="115" t="str">
        <f>'Pressure Drops in Loops'!U182</f>
        <v/>
      </c>
      <c r="P17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7" s="115" t="str">
        <f>IF(Table6[[#This Row],[Segment ]]="","",Table6[[#This Row],[Work (W)]]/1000)</f>
        <v/>
      </c>
    </row>
    <row r="178" spans="1:17" x14ac:dyDescent="0.25">
      <c r="A178" s="116" t="str">
        <f>'Pressure Drops in Loops'!A183</f>
        <v/>
      </c>
      <c r="B178" s="113" t="str">
        <f>IF(Table6[[#This Row],[Segment ]]="","",B177)</f>
        <v/>
      </c>
      <c r="C178" s="113" t="str">
        <f>IF(Table6[[#This Row],[Segment ]]="","",C177)</f>
        <v/>
      </c>
      <c r="D178" s="113" t="str">
        <f>IF(Table6[[#This Row],[Segment ]]="","",D177)</f>
        <v/>
      </c>
      <c r="E178" s="117" t="str">
        <f>IF(Table6[[#This Row],[Segment ]]="","",Table6[[#This Row],[Density (kg/m3)]]*Table6[[#This Row],[Volumetric flow (m3/s)]])</f>
        <v/>
      </c>
      <c r="F178" s="114" t="str">
        <f>IF(Table6[[#This Row],[Segment ]]="","",'Pressure Drops in Loops'!AG183)</f>
        <v/>
      </c>
      <c r="G178" s="114" t="str">
        <f>'Pressure Drops in Loops'!AH183</f>
        <v/>
      </c>
      <c r="H178" s="114"/>
      <c r="I178" s="114"/>
      <c r="J178" s="115" t="str">
        <f>'Pressure Drops in Loops'!E183</f>
        <v/>
      </c>
      <c r="K178" s="115" t="str">
        <f>IF('Pressure Drops in Loops'!E184="",'Pressure Drops in Loops'!E183,'Pressure Drops in Loops'!E184)</f>
        <v/>
      </c>
      <c r="L178" s="115" t="str">
        <f>IF(Table6[[#This Row],[Segment ]]="","",(Table6[[#This Row],[Pressure 2 (kPa)]]-Table6[[#This Row],[Pressure 1 (kPa)]])/Table6[[#This Row],[Density (kg/m3)]])</f>
        <v/>
      </c>
      <c r="M178" s="115" t="str">
        <f>IF(Table6[[#This Row],[Segment ]]="","",((Table6[[#This Row],[Velocity 2 (m/s)]]^2)/2)-((Table6[[#This Row],[Velocity 1 (m/s)]]^2)/2))</f>
        <v/>
      </c>
      <c r="N178" s="115" t="str">
        <f>IF(Table6[[#This Row],[Segment ]]="","",(Table6[[#This Row],[Height 2 (m)]]-Table6[[#This Row],[Height 1 (m)]])*9.807)</f>
        <v/>
      </c>
      <c r="O178" s="115" t="str">
        <f>'Pressure Drops in Loops'!U183</f>
        <v/>
      </c>
      <c r="P17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8" s="115" t="str">
        <f>IF(Table6[[#This Row],[Segment ]]="","",Table6[[#This Row],[Work (W)]]/1000)</f>
        <v/>
      </c>
    </row>
    <row r="179" spans="1:17" x14ac:dyDescent="0.25">
      <c r="A179" s="116" t="str">
        <f>'Pressure Drops in Loops'!A184</f>
        <v/>
      </c>
      <c r="B179" s="113" t="str">
        <f>IF(Table6[[#This Row],[Segment ]]="","",B178)</f>
        <v/>
      </c>
      <c r="C179" s="113" t="str">
        <f>IF(Table6[[#This Row],[Segment ]]="","",C178)</f>
        <v/>
      </c>
      <c r="D179" s="113" t="str">
        <f>IF(Table6[[#This Row],[Segment ]]="","",D178)</f>
        <v/>
      </c>
      <c r="E179" s="117" t="str">
        <f>IF(Table6[[#This Row],[Segment ]]="","",Table6[[#This Row],[Density (kg/m3)]]*Table6[[#This Row],[Volumetric flow (m3/s)]])</f>
        <v/>
      </c>
      <c r="F179" s="114" t="str">
        <f>IF(Table6[[#This Row],[Segment ]]="","",'Pressure Drops in Loops'!AG184)</f>
        <v/>
      </c>
      <c r="G179" s="114" t="str">
        <f>'Pressure Drops in Loops'!AH184</f>
        <v/>
      </c>
      <c r="H179" s="114"/>
      <c r="I179" s="114"/>
      <c r="J179" s="115" t="str">
        <f>'Pressure Drops in Loops'!E184</f>
        <v/>
      </c>
      <c r="K179" s="115" t="str">
        <f>IF('Pressure Drops in Loops'!E185="",'Pressure Drops in Loops'!E184,'Pressure Drops in Loops'!E185)</f>
        <v/>
      </c>
      <c r="L179" s="115" t="str">
        <f>IF(Table6[[#This Row],[Segment ]]="","",(Table6[[#This Row],[Pressure 2 (kPa)]]-Table6[[#This Row],[Pressure 1 (kPa)]])/Table6[[#This Row],[Density (kg/m3)]])</f>
        <v/>
      </c>
      <c r="M179" s="115" t="str">
        <f>IF(Table6[[#This Row],[Segment ]]="","",((Table6[[#This Row],[Velocity 2 (m/s)]]^2)/2)-((Table6[[#This Row],[Velocity 1 (m/s)]]^2)/2))</f>
        <v/>
      </c>
      <c r="N179" s="115" t="str">
        <f>IF(Table6[[#This Row],[Segment ]]="","",(Table6[[#This Row],[Height 2 (m)]]-Table6[[#This Row],[Height 1 (m)]])*9.807)</f>
        <v/>
      </c>
      <c r="O179" s="115" t="str">
        <f>'Pressure Drops in Loops'!U184</f>
        <v/>
      </c>
      <c r="P17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9" s="115" t="str">
        <f>IF(Table6[[#This Row],[Segment ]]="","",Table6[[#This Row],[Work (W)]]/1000)</f>
        <v/>
      </c>
    </row>
    <row r="180" spans="1:17" x14ac:dyDescent="0.25">
      <c r="A180" s="116" t="str">
        <f>'Pressure Drops in Loops'!A185</f>
        <v/>
      </c>
      <c r="B180" s="113" t="str">
        <f>IF(Table6[[#This Row],[Segment ]]="","",B179)</f>
        <v/>
      </c>
      <c r="C180" s="113" t="str">
        <f>IF(Table6[[#This Row],[Segment ]]="","",C179)</f>
        <v/>
      </c>
      <c r="D180" s="113" t="str">
        <f>IF(Table6[[#This Row],[Segment ]]="","",D179)</f>
        <v/>
      </c>
      <c r="E180" s="117" t="str">
        <f>IF(Table6[[#This Row],[Segment ]]="","",Table6[[#This Row],[Density (kg/m3)]]*Table6[[#This Row],[Volumetric flow (m3/s)]])</f>
        <v/>
      </c>
      <c r="F180" s="114" t="str">
        <f>IF(Table6[[#This Row],[Segment ]]="","",'Pressure Drops in Loops'!AG185)</f>
        <v/>
      </c>
      <c r="G180" s="114" t="str">
        <f>'Pressure Drops in Loops'!AH185</f>
        <v/>
      </c>
      <c r="H180" s="114"/>
      <c r="I180" s="114"/>
      <c r="J180" s="115" t="str">
        <f>'Pressure Drops in Loops'!E185</f>
        <v/>
      </c>
      <c r="K180" s="115" t="str">
        <f>IF('Pressure Drops in Loops'!E186="",'Pressure Drops in Loops'!E185,'Pressure Drops in Loops'!E186)</f>
        <v/>
      </c>
      <c r="L180" s="115" t="str">
        <f>IF(Table6[[#This Row],[Segment ]]="","",(Table6[[#This Row],[Pressure 2 (kPa)]]-Table6[[#This Row],[Pressure 1 (kPa)]])/Table6[[#This Row],[Density (kg/m3)]])</f>
        <v/>
      </c>
      <c r="M180" s="115" t="str">
        <f>IF(Table6[[#This Row],[Segment ]]="","",((Table6[[#This Row],[Velocity 2 (m/s)]]^2)/2)-((Table6[[#This Row],[Velocity 1 (m/s)]]^2)/2))</f>
        <v/>
      </c>
      <c r="N180" s="115" t="str">
        <f>IF(Table6[[#This Row],[Segment ]]="","",(Table6[[#This Row],[Height 2 (m)]]-Table6[[#This Row],[Height 1 (m)]])*9.807)</f>
        <v/>
      </c>
      <c r="O180" s="115" t="str">
        <f>'Pressure Drops in Loops'!U185</f>
        <v/>
      </c>
      <c r="P18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0" s="115" t="str">
        <f>IF(Table6[[#This Row],[Segment ]]="","",Table6[[#This Row],[Work (W)]]/1000)</f>
        <v/>
      </c>
    </row>
    <row r="181" spans="1:17" x14ac:dyDescent="0.25">
      <c r="A181" s="116" t="str">
        <f>'Pressure Drops in Loops'!A186</f>
        <v/>
      </c>
      <c r="B181" s="113" t="str">
        <f>IF(Table6[[#This Row],[Segment ]]="","",B180)</f>
        <v/>
      </c>
      <c r="C181" s="113" t="str">
        <f>IF(Table6[[#This Row],[Segment ]]="","",C180)</f>
        <v/>
      </c>
      <c r="D181" s="113" t="str">
        <f>IF(Table6[[#This Row],[Segment ]]="","",D180)</f>
        <v/>
      </c>
      <c r="E181" s="117" t="str">
        <f>IF(Table6[[#This Row],[Segment ]]="","",Table6[[#This Row],[Density (kg/m3)]]*Table6[[#This Row],[Volumetric flow (m3/s)]])</f>
        <v/>
      </c>
      <c r="F181" s="114" t="str">
        <f>IF(Table6[[#This Row],[Segment ]]="","",'Pressure Drops in Loops'!AG186)</f>
        <v/>
      </c>
      <c r="G181" s="114" t="str">
        <f>'Pressure Drops in Loops'!AH186</f>
        <v/>
      </c>
      <c r="H181" s="114"/>
      <c r="I181" s="114"/>
      <c r="J181" s="115" t="str">
        <f>'Pressure Drops in Loops'!E186</f>
        <v/>
      </c>
      <c r="K181" s="115" t="str">
        <f>IF('Pressure Drops in Loops'!E187="",'Pressure Drops in Loops'!E186,'Pressure Drops in Loops'!E187)</f>
        <v/>
      </c>
      <c r="L181" s="115" t="str">
        <f>IF(Table6[[#This Row],[Segment ]]="","",(Table6[[#This Row],[Pressure 2 (kPa)]]-Table6[[#This Row],[Pressure 1 (kPa)]])/Table6[[#This Row],[Density (kg/m3)]])</f>
        <v/>
      </c>
      <c r="M181" s="115" t="str">
        <f>IF(Table6[[#This Row],[Segment ]]="","",((Table6[[#This Row],[Velocity 2 (m/s)]]^2)/2)-((Table6[[#This Row],[Velocity 1 (m/s)]]^2)/2))</f>
        <v/>
      </c>
      <c r="N181" s="115" t="str">
        <f>IF(Table6[[#This Row],[Segment ]]="","",(Table6[[#This Row],[Height 2 (m)]]-Table6[[#This Row],[Height 1 (m)]])*9.807)</f>
        <v/>
      </c>
      <c r="O181" s="115" t="str">
        <f>'Pressure Drops in Loops'!U186</f>
        <v/>
      </c>
      <c r="P18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1" s="115" t="str">
        <f>IF(Table6[[#This Row],[Segment ]]="","",Table6[[#This Row],[Work (W)]]/1000)</f>
        <v/>
      </c>
    </row>
    <row r="182" spans="1:17" x14ac:dyDescent="0.25">
      <c r="A182" s="116" t="str">
        <f>'Pressure Drops in Loops'!A187</f>
        <v/>
      </c>
      <c r="B182" s="113" t="str">
        <f>IF(Table6[[#This Row],[Segment ]]="","",B181)</f>
        <v/>
      </c>
      <c r="C182" s="113" t="str">
        <f>IF(Table6[[#This Row],[Segment ]]="","",C181)</f>
        <v/>
      </c>
      <c r="D182" s="113" t="str">
        <f>IF(Table6[[#This Row],[Segment ]]="","",D181)</f>
        <v/>
      </c>
      <c r="E182" s="117" t="str">
        <f>IF(Table6[[#This Row],[Segment ]]="","",Table6[[#This Row],[Density (kg/m3)]]*Table6[[#This Row],[Volumetric flow (m3/s)]])</f>
        <v/>
      </c>
      <c r="F182" s="114" t="str">
        <f>IF(Table6[[#This Row],[Segment ]]="","",'Pressure Drops in Loops'!AG187)</f>
        <v/>
      </c>
      <c r="G182" s="114" t="str">
        <f>'Pressure Drops in Loops'!AH187</f>
        <v/>
      </c>
      <c r="H182" s="114"/>
      <c r="I182" s="114"/>
      <c r="J182" s="115" t="str">
        <f>'Pressure Drops in Loops'!E187</f>
        <v/>
      </c>
      <c r="K182" s="115" t="str">
        <f>IF('Pressure Drops in Loops'!E188="",'Pressure Drops in Loops'!E187,'Pressure Drops in Loops'!E188)</f>
        <v/>
      </c>
      <c r="L182" s="115" t="str">
        <f>IF(Table6[[#This Row],[Segment ]]="","",(Table6[[#This Row],[Pressure 2 (kPa)]]-Table6[[#This Row],[Pressure 1 (kPa)]])/Table6[[#This Row],[Density (kg/m3)]])</f>
        <v/>
      </c>
      <c r="M182" s="115" t="str">
        <f>IF(Table6[[#This Row],[Segment ]]="","",((Table6[[#This Row],[Velocity 2 (m/s)]]^2)/2)-((Table6[[#This Row],[Velocity 1 (m/s)]]^2)/2))</f>
        <v/>
      </c>
      <c r="N182" s="115" t="str">
        <f>IF(Table6[[#This Row],[Segment ]]="","",(Table6[[#This Row],[Height 2 (m)]]-Table6[[#This Row],[Height 1 (m)]])*9.807)</f>
        <v/>
      </c>
      <c r="O182" s="115" t="str">
        <f>'Pressure Drops in Loops'!U187</f>
        <v/>
      </c>
      <c r="P18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2" s="115" t="str">
        <f>IF(Table6[[#This Row],[Segment ]]="","",Table6[[#This Row],[Work (W)]]/1000)</f>
        <v/>
      </c>
    </row>
    <row r="183" spans="1:17" x14ac:dyDescent="0.25">
      <c r="A183" s="116" t="str">
        <f>'Pressure Drops in Loops'!A188</f>
        <v/>
      </c>
      <c r="B183" s="113" t="str">
        <f>IF(Table6[[#This Row],[Segment ]]="","",B182)</f>
        <v/>
      </c>
      <c r="C183" s="113" t="str">
        <f>IF(Table6[[#This Row],[Segment ]]="","",C182)</f>
        <v/>
      </c>
      <c r="D183" s="113" t="str">
        <f>IF(Table6[[#This Row],[Segment ]]="","",D182)</f>
        <v/>
      </c>
      <c r="E183" s="117" t="str">
        <f>IF(Table6[[#This Row],[Segment ]]="","",Table6[[#This Row],[Density (kg/m3)]]*Table6[[#This Row],[Volumetric flow (m3/s)]])</f>
        <v/>
      </c>
      <c r="F183" s="114" t="str">
        <f>IF(Table6[[#This Row],[Segment ]]="","",'Pressure Drops in Loops'!AG188)</f>
        <v/>
      </c>
      <c r="G183" s="114" t="str">
        <f>'Pressure Drops in Loops'!AH188</f>
        <v/>
      </c>
      <c r="H183" s="114"/>
      <c r="I183" s="114"/>
      <c r="J183" s="115" t="str">
        <f>'Pressure Drops in Loops'!E188</f>
        <v/>
      </c>
      <c r="K183" s="115" t="str">
        <f>IF('Pressure Drops in Loops'!E189="",'Pressure Drops in Loops'!E188,'Pressure Drops in Loops'!E189)</f>
        <v/>
      </c>
      <c r="L183" s="115" t="str">
        <f>IF(Table6[[#This Row],[Segment ]]="","",(Table6[[#This Row],[Pressure 2 (kPa)]]-Table6[[#This Row],[Pressure 1 (kPa)]])/Table6[[#This Row],[Density (kg/m3)]])</f>
        <v/>
      </c>
      <c r="M183" s="115" t="str">
        <f>IF(Table6[[#This Row],[Segment ]]="","",((Table6[[#This Row],[Velocity 2 (m/s)]]^2)/2)-((Table6[[#This Row],[Velocity 1 (m/s)]]^2)/2))</f>
        <v/>
      </c>
      <c r="N183" s="115" t="str">
        <f>IF(Table6[[#This Row],[Segment ]]="","",(Table6[[#This Row],[Height 2 (m)]]-Table6[[#This Row],[Height 1 (m)]])*9.807)</f>
        <v/>
      </c>
      <c r="O183" s="115" t="str">
        <f>'Pressure Drops in Loops'!U188</f>
        <v/>
      </c>
      <c r="P18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3" s="115" t="str">
        <f>IF(Table6[[#This Row],[Segment ]]="","",Table6[[#This Row],[Work (W)]]/1000)</f>
        <v/>
      </c>
    </row>
    <row r="184" spans="1:17" x14ac:dyDescent="0.25">
      <c r="A184" s="116" t="str">
        <f>'Pressure Drops in Loops'!A189</f>
        <v/>
      </c>
      <c r="B184" s="113" t="str">
        <f>IF(Table6[[#This Row],[Segment ]]="","",B183)</f>
        <v/>
      </c>
      <c r="C184" s="113" t="str">
        <f>IF(Table6[[#This Row],[Segment ]]="","",C183)</f>
        <v/>
      </c>
      <c r="D184" s="113" t="str">
        <f>IF(Table6[[#This Row],[Segment ]]="","",D183)</f>
        <v/>
      </c>
      <c r="E184" s="117" t="str">
        <f>IF(Table6[[#This Row],[Segment ]]="","",Table6[[#This Row],[Density (kg/m3)]]*Table6[[#This Row],[Volumetric flow (m3/s)]])</f>
        <v/>
      </c>
      <c r="F184" s="114" t="str">
        <f>IF(Table6[[#This Row],[Segment ]]="","",'Pressure Drops in Loops'!AG189)</f>
        <v/>
      </c>
      <c r="G184" s="114" t="str">
        <f>'Pressure Drops in Loops'!AH189</f>
        <v/>
      </c>
      <c r="H184" s="114"/>
      <c r="I184" s="114"/>
      <c r="J184" s="115" t="str">
        <f>'Pressure Drops in Loops'!E189</f>
        <v/>
      </c>
      <c r="K184" s="115" t="str">
        <f>IF('Pressure Drops in Loops'!E190="",'Pressure Drops in Loops'!E189,'Pressure Drops in Loops'!E190)</f>
        <v/>
      </c>
      <c r="L184" s="115" t="str">
        <f>IF(Table6[[#This Row],[Segment ]]="","",(Table6[[#This Row],[Pressure 2 (kPa)]]-Table6[[#This Row],[Pressure 1 (kPa)]])/Table6[[#This Row],[Density (kg/m3)]])</f>
        <v/>
      </c>
      <c r="M184" s="115" t="str">
        <f>IF(Table6[[#This Row],[Segment ]]="","",((Table6[[#This Row],[Velocity 2 (m/s)]]^2)/2)-((Table6[[#This Row],[Velocity 1 (m/s)]]^2)/2))</f>
        <v/>
      </c>
      <c r="N184" s="115" t="str">
        <f>IF(Table6[[#This Row],[Segment ]]="","",(Table6[[#This Row],[Height 2 (m)]]-Table6[[#This Row],[Height 1 (m)]])*9.807)</f>
        <v/>
      </c>
      <c r="O184" s="115" t="str">
        <f>'Pressure Drops in Loops'!U189</f>
        <v/>
      </c>
      <c r="P18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4" s="115" t="str">
        <f>IF(Table6[[#This Row],[Segment ]]="","",Table6[[#This Row],[Work (W)]]/1000)</f>
        <v/>
      </c>
    </row>
    <row r="185" spans="1:17" x14ac:dyDescent="0.25">
      <c r="A185" s="116" t="str">
        <f>'Pressure Drops in Loops'!A190</f>
        <v/>
      </c>
      <c r="B185" s="113" t="str">
        <f>IF(Table6[[#This Row],[Segment ]]="","",B184)</f>
        <v/>
      </c>
      <c r="C185" s="113" t="str">
        <f>IF(Table6[[#This Row],[Segment ]]="","",C184)</f>
        <v/>
      </c>
      <c r="D185" s="113" t="str">
        <f>IF(Table6[[#This Row],[Segment ]]="","",D184)</f>
        <v/>
      </c>
      <c r="E185" s="117" t="str">
        <f>IF(Table6[[#This Row],[Segment ]]="","",Table6[[#This Row],[Density (kg/m3)]]*Table6[[#This Row],[Volumetric flow (m3/s)]])</f>
        <v/>
      </c>
      <c r="F185" s="114" t="str">
        <f>IF(Table6[[#This Row],[Segment ]]="","",'Pressure Drops in Loops'!AG190)</f>
        <v/>
      </c>
      <c r="G185" s="114" t="str">
        <f>'Pressure Drops in Loops'!AH190</f>
        <v/>
      </c>
      <c r="H185" s="114"/>
      <c r="I185" s="114"/>
      <c r="J185" s="115" t="str">
        <f>'Pressure Drops in Loops'!E190</f>
        <v/>
      </c>
      <c r="K185" s="115" t="str">
        <f>IF('Pressure Drops in Loops'!E191="",'Pressure Drops in Loops'!E190,'Pressure Drops in Loops'!E191)</f>
        <v/>
      </c>
      <c r="L185" s="115" t="str">
        <f>IF(Table6[[#This Row],[Segment ]]="","",(Table6[[#This Row],[Pressure 2 (kPa)]]-Table6[[#This Row],[Pressure 1 (kPa)]])/Table6[[#This Row],[Density (kg/m3)]])</f>
        <v/>
      </c>
      <c r="M185" s="115" t="str">
        <f>IF(Table6[[#This Row],[Segment ]]="","",((Table6[[#This Row],[Velocity 2 (m/s)]]^2)/2)-((Table6[[#This Row],[Velocity 1 (m/s)]]^2)/2))</f>
        <v/>
      </c>
      <c r="N185" s="115" t="str">
        <f>IF(Table6[[#This Row],[Segment ]]="","",(Table6[[#This Row],[Height 2 (m)]]-Table6[[#This Row],[Height 1 (m)]])*9.807)</f>
        <v/>
      </c>
      <c r="O185" s="115" t="str">
        <f>'Pressure Drops in Loops'!U190</f>
        <v/>
      </c>
      <c r="P18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5" s="115" t="str">
        <f>IF(Table6[[#This Row],[Segment ]]="","",Table6[[#This Row],[Work (W)]]/1000)</f>
        <v/>
      </c>
    </row>
    <row r="186" spans="1:17" x14ac:dyDescent="0.25">
      <c r="A186" s="116" t="str">
        <f>'Pressure Drops in Loops'!A191</f>
        <v/>
      </c>
      <c r="B186" s="113" t="str">
        <f>IF(Table6[[#This Row],[Segment ]]="","",B185)</f>
        <v/>
      </c>
      <c r="C186" s="113" t="str">
        <f>IF(Table6[[#This Row],[Segment ]]="","",C185)</f>
        <v/>
      </c>
      <c r="D186" s="113" t="str">
        <f>IF(Table6[[#This Row],[Segment ]]="","",D185)</f>
        <v/>
      </c>
      <c r="E186" s="117" t="str">
        <f>IF(Table6[[#This Row],[Segment ]]="","",Table6[[#This Row],[Density (kg/m3)]]*Table6[[#This Row],[Volumetric flow (m3/s)]])</f>
        <v/>
      </c>
      <c r="F186" s="114" t="str">
        <f>IF(Table6[[#This Row],[Segment ]]="","",'Pressure Drops in Loops'!AG191)</f>
        <v/>
      </c>
      <c r="G186" s="114" t="str">
        <f>'Pressure Drops in Loops'!AH191</f>
        <v/>
      </c>
      <c r="H186" s="114"/>
      <c r="I186" s="114"/>
      <c r="J186" s="115" t="str">
        <f>'Pressure Drops in Loops'!E191</f>
        <v/>
      </c>
      <c r="K186" s="115" t="str">
        <f>IF('Pressure Drops in Loops'!E192="",'Pressure Drops in Loops'!E191,'Pressure Drops in Loops'!E192)</f>
        <v/>
      </c>
      <c r="L186" s="115" t="str">
        <f>IF(Table6[[#This Row],[Segment ]]="","",(Table6[[#This Row],[Pressure 2 (kPa)]]-Table6[[#This Row],[Pressure 1 (kPa)]])/Table6[[#This Row],[Density (kg/m3)]])</f>
        <v/>
      </c>
      <c r="M186" s="115" t="str">
        <f>IF(Table6[[#This Row],[Segment ]]="","",((Table6[[#This Row],[Velocity 2 (m/s)]]^2)/2)-((Table6[[#This Row],[Velocity 1 (m/s)]]^2)/2))</f>
        <v/>
      </c>
      <c r="N186" s="115" t="str">
        <f>IF(Table6[[#This Row],[Segment ]]="","",(Table6[[#This Row],[Height 2 (m)]]-Table6[[#This Row],[Height 1 (m)]])*9.807)</f>
        <v/>
      </c>
      <c r="O186" s="115" t="str">
        <f>'Pressure Drops in Loops'!U191</f>
        <v/>
      </c>
      <c r="P18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6" s="115" t="str">
        <f>IF(Table6[[#This Row],[Segment ]]="","",Table6[[#This Row],[Work (W)]]/1000)</f>
        <v/>
      </c>
    </row>
    <row r="187" spans="1:17" x14ac:dyDescent="0.25">
      <c r="A187" s="116" t="str">
        <f>'Pressure Drops in Loops'!A192</f>
        <v/>
      </c>
      <c r="B187" s="113" t="str">
        <f>IF(Table6[[#This Row],[Segment ]]="","",B186)</f>
        <v/>
      </c>
      <c r="C187" s="113" t="str">
        <f>IF(Table6[[#This Row],[Segment ]]="","",C186)</f>
        <v/>
      </c>
      <c r="D187" s="113" t="str">
        <f>IF(Table6[[#This Row],[Segment ]]="","",D186)</f>
        <v/>
      </c>
      <c r="E187" s="117" t="str">
        <f>IF(Table6[[#This Row],[Segment ]]="","",Table6[[#This Row],[Density (kg/m3)]]*Table6[[#This Row],[Volumetric flow (m3/s)]])</f>
        <v/>
      </c>
      <c r="F187" s="114" t="str">
        <f>IF(Table6[[#This Row],[Segment ]]="","",'Pressure Drops in Loops'!AG192)</f>
        <v/>
      </c>
      <c r="G187" s="114" t="str">
        <f>'Pressure Drops in Loops'!AH192</f>
        <v/>
      </c>
      <c r="H187" s="114"/>
      <c r="I187" s="114"/>
      <c r="J187" s="115" t="str">
        <f>'Pressure Drops in Loops'!E192</f>
        <v/>
      </c>
      <c r="K187" s="115" t="str">
        <f>IF('Pressure Drops in Loops'!E193="",'Pressure Drops in Loops'!E192,'Pressure Drops in Loops'!E193)</f>
        <v/>
      </c>
      <c r="L187" s="115" t="str">
        <f>IF(Table6[[#This Row],[Segment ]]="","",(Table6[[#This Row],[Pressure 2 (kPa)]]-Table6[[#This Row],[Pressure 1 (kPa)]])/Table6[[#This Row],[Density (kg/m3)]])</f>
        <v/>
      </c>
      <c r="M187" s="115" t="str">
        <f>IF(Table6[[#This Row],[Segment ]]="","",((Table6[[#This Row],[Velocity 2 (m/s)]]^2)/2)-((Table6[[#This Row],[Velocity 1 (m/s)]]^2)/2))</f>
        <v/>
      </c>
      <c r="N187" s="115" t="str">
        <f>IF(Table6[[#This Row],[Segment ]]="","",(Table6[[#This Row],[Height 2 (m)]]-Table6[[#This Row],[Height 1 (m)]])*9.807)</f>
        <v/>
      </c>
      <c r="O187" s="115" t="str">
        <f>'Pressure Drops in Loops'!U192</f>
        <v/>
      </c>
      <c r="P18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7" s="115" t="str">
        <f>IF(Table6[[#This Row],[Segment ]]="","",Table6[[#This Row],[Work (W)]]/1000)</f>
        <v/>
      </c>
    </row>
    <row r="188" spans="1:17" x14ac:dyDescent="0.25">
      <c r="A188" s="116" t="str">
        <f>'Pressure Drops in Loops'!A193</f>
        <v/>
      </c>
      <c r="B188" s="113" t="str">
        <f>IF(Table6[[#This Row],[Segment ]]="","",B187)</f>
        <v/>
      </c>
      <c r="C188" s="113" t="str">
        <f>IF(Table6[[#This Row],[Segment ]]="","",C187)</f>
        <v/>
      </c>
      <c r="D188" s="113" t="str">
        <f>IF(Table6[[#This Row],[Segment ]]="","",D187)</f>
        <v/>
      </c>
      <c r="E188" s="117" t="str">
        <f>IF(Table6[[#This Row],[Segment ]]="","",Table6[[#This Row],[Density (kg/m3)]]*Table6[[#This Row],[Volumetric flow (m3/s)]])</f>
        <v/>
      </c>
      <c r="F188" s="114" t="str">
        <f>IF(Table6[[#This Row],[Segment ]]="","",'Pressure Drops in Loops'!AG193)</f>
        <v/>
      </c>
      <c r="G188" s="114" t="str">
        <f>'Pressure Drops in Loops'!AH193</f>
        <v/>
      </c>
      <c r="H188" s="114"/>
      <c r="I188" s="114"/>
      <c r="J188" s="115" t="str">
        <f>'Pressure Drops in Loops'!E193</f>
        <v/>
      </c>
      <c r="K188" s="115" t="str">
        <f>IF('Pressure Drops in Loops'!E194="",'Pressure Drops in Loops'!E193,'Pressure Drops in Loops'!E194)</f>
        <v/>
      </c>
      <c r="L188" s="115" t="str">
        <f>IF(Table6[[#This Row],[Segment ]]="","",(Table6[[#This Row],[Pressure 2 (kPa)]]-Table6[[#This Row],[Pressure 1 (kPa)]])/Table6[[#This Row],[Density (kg/m3)]])</f>
        <v/>
      </c>
      <c r="M188" s="115" t="str">
        <f>IF(Table6[[#This Row],[Segment ]]="","",((Table6[[#This Row],[Velocity 2 (m/s)]]^2)/2)-((Table6[[#This Row],[Velocity 1 (m/s)]]^2)/2))</f>
        <v/>
      </c>
      <c r="N188" s="115" t="str">
        <f>IF(Table6[[#This Row],[Segment ]]="","",(Table6[[#This Row],[Height 2 (m)]]-Table6[[#This Row],[Height 1 (m)]])*9.807)</f>
        <v/>
      </c>
      <c r="O188" s="115" t="str">
        <f>'Pressure Drops in Loops'!U193</f>
        <v/>
      </c>
      <c r="P18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8" s="115" t="str">
        <f>IF(Table6[[#This Row],[Segment ]]="","",Table6[[#This Row],[Work (W)]]/1000)</f>
        <v/>
      </c>
    </row>
    <row r="189" spans="1:17" x14ac:dyDescent="0.25">
      <c r="A189" s="116" t="str">
        <f>'Pressure Drops in Loops'!A194</f>
        <v/>
      </c>
      <c r="B189" s="113" t="str">
        <f>IF(Table6[[#This Row],[Segment ]]="","",B188)</f>
        <v/>
      </c>
      <c r="C189" s="113" t="str">
        <f>IF(Table6[[#This Row],[Segment ]]="","",C188)</f>
        <v/>
      </c>
      <c r="D189" s="113" t="str">
        <f>IF(Table6[[#This Row],[Segment ]]="","",D188)</f>
        <v/>
      </c>
      <c r="E189" s="117" t="str">
        <f>IF(Table6[[#This Row],[Segment ]]="","",Table6[[#This Row],[Density (kg/m3)]]*Table6[[#This Row],[Volumetric flow (m3/s)]])</f>
        <v/>
      </c>
      <c r="F189" s="114" t="str">
        <f>IF(Table6[[#This Row],[Segment ]]="","",'Pressure Drops in Loops'!AG194)</f>
        <v/>
      </c>
      <c r="G189" s="114" t="str">
        <f>'Pressure Drops in Loops'!AH194</f>
        <v/>
      </c>
      <c r="H189" s="114"/>
      <c r="I189" s="114"/>
      <c r="J189" s="115" t="str">
        <f>'Pressure Drops in Loops'!E194</f>
        <v/>
      </c>
      <c r="K189" s="115" t="str">
        <f>IF('Pressure Drops in Loops'!E195="",'Pressure Drops in Loops'!E194,'Pressure Drops in Loops'!E195)</f>
        <v/>
      </c>
      <c r="L189" s="115" t="str">
        <f>IF(Table6[[#This Row],[Segment ]]="","",(Table6[[#This Row],[Pressure 2 (kPa)]]-Table6[[#This Row],[Pressure 1 (kPa)]])/Table6[[#This Row],[Density (kg/m3)]])</f>
        <v/>
      </c>
      <c r="M189" s="115" t="str">
        <f>IF(Table6[[#This Row],[Segment ]]="","",((Table6[[#This Row],[Velocity 2 (m/s)]]^2)/2)-((Table6[[#This Row],[Velocity 1 (m/s)]]^2)/2))</f>
        <v/>
      </c>
      <c r="N189" s="115" t="str">
        <f>IF(Table6[[#This Row],[Segment ]]="","",(Table6[[#This Row],[Height 2 (m)]]-Table6[[#This Row],[Height 1 (m)]])*9.807)</f>
        <v/>
      </c>
      <c r="O189" s="115" t="str">
        <f>'Pressure Drops in Loops'!U194</f>
        <v/>
      </c>
      <c r="P18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9" s="115" t="str">
        <f>IF(Table6[[#This Row],[Segment ]]="","",Table6[[#This Row],[Work (W)]]/1000)</f>
        <v/>
      </c>
    </row>
    <row r="190" spans="1:17" x14ac:dyDescent="0.25">
      <c r="A190" s="116" t="str">
        <f>'Pressure Drops in Loops'!A195</f>
        <v/>
      </c>
      <c r="B190" s="113" t="str">
        <f>IF(Table6[[#This Row],[Segment ]]="","",B189)</f>
        <v/>
      </c>
      <c r="C190" s="113" t="str">
        <f>IF(Table6[[#This Row],[Segment ]]="","",C189)</f>
        <v/>
      </c>
      <c r="D190" s="113" t="str">
        <f>IF(Table6[[#This Row],[Segment ]]="","",D189)</f>
        <v/>
      </c>
      <c r="E190" s="117" t="str">
        <f>IF(Table6[[#This Row],[Segment ]]="","",Table6[[#This Row],[Density (kg/m3)]]*Table6[[#This Row],[Volumetric flow (m3/s)]])</f>
        <v/>
      </c>
      <c r="F190" s="114" t="str">
        <f>IF(Table6[[#This Row],[Segment ]]="","",'Pressure Drops in Loops'!AG195)</f>
        <v/>
      </c>
      <c r="G190" s="114" t="str">
        <f>'Pressure Drops in Loops'!AH195</f>
        <v/>
      </c>
      <c r="H190" s="114"/>
      <c r="I190" s="114"/>
      <c r="J190" s="115" t="str">
        <f>'Pressure Drops in Loops'!E195</f>
        <v/>
      </c>
      <c r="K190" s="115" t="str">
        <f>IF('Pressure Drops in Loops'!E196="",'Pressure Drops in Loops'!E195,'Pressure Drops in Loops'!E196)</f>
        <v/>
      </c>
      <c r="L190" s="115" t="str">
        <f>IF(Table6[[#This Row],[Segment ]]="","",(Table6[[#This Row],[Pressure 2 (kPa)]]-Table6[[#This Row],[Pressure 1 (kPa)]])/Table6[[#This Row],[Density (kg/m3)]])</f>
        <v/>
      </c>
      <c r="M190" s="115" t="str">
        <f>IF(Table6[[#This Row],[Segment ]]="","",((Table6[[#This Row],[Velocity 2 (m/s)]]^2)/2)-((Table6[[#This Row],[Velocity 1 (m/s)]]^2)/2))</f>
        <v/>
      </c>
      <c r="N190" s="115" t="str">
        <f>IF(Table6[[#This Row],[Segment ]]="","",(Table6[[#This Row],[Height 2 (m)]]-Table6[[#This Row],[Height 1 (m)]])*9.807)</f>
        <v/>
      </c>
      <c r="O190" s="115" t="str">
        <f>'Pressure Drops in Loops'!U195</f>
        <v/>
      </c>
      <c r="P19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0" s="115" t="str">
        <f>IF(Table6[[#This Row],[Segment ]]="","",Table6[[#This Row],[Work (W)]]/1000)</f>
        <v/>
      </c>
    </row>
    <row r="191" spans="1:17" x14ac:dyDescent="0.25">
      <c r="A191" s="116" t="str">
        <f>'Pressure Drops in Loops'!A196</f>
        <v/>
      </c>
      <c r="B191" s="113" t="str">
        <f>IF(Table6[[#This Row],[Segment ]]="","",B190)</f>
        <v/>
      </c>
      <c r="C191" s="113" t="str">
        <f>IF(Table6[[#This Row],[Segment ]]="","",C190)</f>
        <v/>
      </c>
      <c r="D191" s="113" t="str">
        <f>IF(Table6[[#This Row],[Segment ]]="","",D190)</f>
        <v/>
      </c>
      <c r="E191" s="117" t="str">
        <f>IF(Table6[[#This Row],[Segment ]]="","",Table6[[#This Row],[Density (kg/m3)]]*Table6[[#This Row],[Volumetric flow (m3/s)]])</f>
        <v/>
      </c>
      <c r="F191" s="114" t="str">
        <f>IF(Table6[[#This Row],[Segment ]]="","",'Pressure Drops in Loops'!AG196)</f>
        <v/>
      </c>
      <c r="G191" s="114" t="str">
        <f>'Pressure Drops in Loops'!AH196</f>
        <v/>
      </c>
      <c r="H191" s="114"/>
      <c r="I191" s="114"/>
      <c r="J191" s="115" t="str">
        <f>'Pressure Drops in Loops'!E196</f>
        <v/>
      </c>
      <c r="K191" s="115" t="str">
        <f>IF('Pressure Drops in Loops'!E197="",'Pressure Drops in Loops'!E196,'Pressure Drops in Loops'!E197)</f>
        <v/>
      </c>
      <c r="L191" s="115" t="str">
        <f>IF(Table6[[#This Row],[Segment ]]="","",(Table6[[#This Row],[Pressure 2 (kPa)]]-Table6[[#This Row],[Pressure 1 (kPa)]])/Table6[[#This Row],[Density (kg/m3)]])</f>
        <v/>
      </c>
      <c r="M191" s="115" t="str">
        <f>IF(Table6[[#This Row],[Segment ]]="","",((Table6[[#This Row],[Velocity 2 (m/s)]]^2)/2)-((Table6[[#This Row],[Velocity 1 (m/s)]]^2)/2))</f>
        <v/>
      </c>
      <c r="N191" s="115" t="str">
        <f>IF(Table6[[#This Row],[Segment ]]="","",(Table6[[#This Row],[Height 2 (m)]]-Table6[[#This Row],[Height 1 (m)]])*9.807)</f>
        <v/>
      </c>
      <c r="O191" s="115" t="str">
        <f>'Pressure Drops in Loops'!U196</f>
        <v/>
      </c>
      <c r="P19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1" s="115" t="str">
        <f>IF(Table6[[#This Row],[Segment ]]="","",Table6[[#This Row],[Work (W)]]/1000)</f>
        <v/>
      </c>
    </row>
    <row r="192" spans="1:17" x14ac:dyDescent="0.25">
      <c r="A192" s="116" t="str">
        <f>'Pressure Drops in Loops'!A197</f>
        <v/>
      </c>
      <c r="B192" s="113" t="str">
        <f>IF(Table6[[#This Row],[Segment ]]="","",B191)</f>
        <v/>
      </c>
      <c r="C192" s="113" t="str">
        <f>IF(Table6[[#This Row],[Segment ]]="","",C191)</f>
        <v/>
      </c>
      <c r="D192" s="113" t="str">
        <f>IF(Table6[[#This Row],[Segment ]]="","",D191)</f>
        <v/>
      </c>
      <c r="E192" s="117" t="str">
        <f>IF(Table6[[#This Row],[Segment ]]="","",Table6[[#This Row],[Density (kg/m3)]]*Table6[[#This Row],[Volumetric flow (m3/s)]])</f>
        <v/>
      </c>
      <c r="F192" s="114" t="str">
        <f>IF(Table6[[#This Row],[Segment ]]="","",'Pressure Drops in Loops'!AG197)</f>
        <v/>
      </c>
      <c r="G192" s="114" t="str">
        <f>'Pressure Drops in Loops'!AH197</f>
        <v/>
      </c>
      <c r="H192" s="114"/>
      <c r="I192" s="114"/>
      <c r="J192" s="115" t="str">
        <f>'Pressure Drops in Loops'!E197</f>
        <v/>
      </c>
      <c r="K192" s="115" t="str">
        <f>IF('Pressure Drops in Loops'!E198="",'Pressure Drops in Loops'!E197,'Pressure Drops in Loops'!E198)</f>
        <v/>
      </c>
      <c r="L192" s="115" t="str">
        <f>IF(Table6[[#This Row],[Segment ]]="","",(Table6[[#This Row],[Pressure 2 (kPa)]]-Table6[[#This Row],[Pressure 1 (kPa)]])/Table6[[#This Row],[Density (kg/m3)]])</f>
        <v/>
      </c>
      <c r="M192" s="115" t="str">
        <f>IF(Table6[[#This Row],[Segment ]]="","",((Table6[[#This Row],[Velocity 2 (m/s)]]^2)/2)-((Table6[[#This Row],[Velocity 1 (m/s)]]^2)/2))</f>
        <v/>
      </c>
      <c r="N192" s="115" t="str">
        <f>IF(Table6[[#This Row],[Segment ]]="","",(Table6[[#This Row],[Height 2 (m)]]-Table6[[#This Row],[Height 1 (m)]])*9.807)</f>
        <v/>
      </c>
      <c r="O192" s="115" t="str">
        <f>'Pressure Drops in Loops'!U197</f>
        <v/>
      </c>
      <c r="P19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2" s="115" t="str">
        <f>IF(Table6[[#This Row],[Segment ]]="","",Table6[[#This Row],[Work (W)]]/1000)</f>
        <v/>
      </c>
    </row>
    <row r="193" spans="1:17" x14ac:dyDescent="0.25">
      <c r="A193" s="116" t="str">
        <f>'Pressure Drops in Loops'!A198</f>
        <v/>
      </c>
      <c r="B193" s="113" t="str">
        <f>IF(Table6[[#This Row],[Segment ]]="","",B192)</f>
        <v/>
      </c>
      <c r="C193" s="113" t="str">
        <f>IF(Table6[[#This Row],[Segment ]]="","",C192)</f>
        <v/>
      </c>
      <c r="D193" s="113" t="str">
        <f>IF(Table6[[#This Row],[Segment ]]="","",D192)</f>
        <v/>
      </c>
      <c r="E193" s="117" t="str">
        <f>IF(Table6[[#This Row],[Segment ]]="","",Table6[[#This Row],[Density (kg/m3)]]*Table6[[#This Row],[Volumetric flow (m3/s)]])</f>
        <v/>
      </c>
      <c r="F193" s="114" t="str">
        <f>IF(Table6[[#This Row],[Segment ]]="","",'Pressure Drops in Loops'!AG198)</f>
        <v/>
      </c>
      <c r="G193" s="114" t="str">
        <f>'Pressure Drops in Loops'!AH198</f>
        <v/>
      </c>
      <c r="H193" s="114"/>
      <c r="I193" s="114"/>
      <c r="J193" s="115" t="str">
        <f>'Pressure Drops in Loops'!E198</f>
        <v/>
      </c>
      <c r="K193" s="115" t="str">
        <f>IF('Pressure Drops in Loops'!E199="",'Pressure Drops in Loops'!E198,'Pressure Drops in Loops'!E199)</f>
        <v/>
      </c>
      <c r="L193" s="115" t="str">
        <f>IF(Table6[[#This Row],[Segment ]]="","",(Table6[[#This Row],[Pressure 2 (kPa)]]-Table6[[#This Row],[Pressure 1 (kPa)]])/Table6[[#This Row],[Density (kg/m3)]])</f>
        <v/>
      </c>
      <c r="M193" s="115" t="str">
        <f>IF(Table6[[#This Row],[Segment ]]="","",((Table6[[#This Row],[Velocity 2 (m/s)]]^2)/2)-((Table6[[#This Row],[Velocity 1 (m/s)]]^2)/2))</f>
        <v/>
      </c>
      <c r="N193" s="115" t="str">
        <f>IF(Table6[[#This Row],[Segment ]]="","",(Table6[[#This Row],[Height 2 (m)]]-Table6[[#This Row],[Height 1 (m)]])*9.807)</f>
        <v/>
      </c>
      <c r="O193" s="115" t="str">
        <f>'Pressure Drops in Loops'!U198</f>
        <v/>
      </c>
      <c r="P19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3" s="115" t="str">
        <f>IF(Table6[[#This Row],[Segment ]]="","",Table6[[#This Row],[Work (W)]]/1000)</f>
        <v/>
      </c>
    </row>
    <row r="194" spans="1:17" x14ac:dyDescent="0.25">
      <c r="A194" s="116" t="str">
        <f>'Pressure Drops in Loops'!A199</f>
        <v/>
      </c>
      <c r="B194" s="113" t="str">
        <f>IF(Table6[[#This Row],[Segment ]]="","",B193)</f>
        <v/>
      </c>
      <c r="C194" s="113" t="str">
        <f>IF(Table6[[#This Row],[Segment ]]="","",C193)</f>
        <v/>
      </c>
      <c r="D194" s="113" t="str">
        <f>IF(Table6[[#This Row],[Segment ]]="","",D193)</f>
        <v/>
      </c>
      <c r="E194" s="117" t="str">
        <f>IF(Table6[[#This Row],[Segment ]]="","",Table6[[#This Row],[Density (kg/m3)]]*Table6[[#This Row],[Volumetric flow (m3/s)]])</f>
        <v/>
      </c>
      <c r="F194" s="114" t="str">
        <f>IF(Table6[[#This Row],[Segment ]]="","",'Pressure Drops in Loops'!AG199)</f>
        <v/>
      </c>
      <c r="G194" s="114" t="str">
        <f>'Pressure Drops in Loops'!AH199</f>
        <v/>
      </c>
      <c r="H194" s="114"/>
      <c r="I194" s="114"/>
      <c r="J194" s="115" t="str">
        <f>'Pressure Drops in Loops'!E199</f>
        <v/>
      </c>
      <c r="K194" s="115" t="str">
        <f>IF('Pressure Drops in Loops'!E200="",'Pressure Drops in Loops'!E199,'Pressure Drops in Loops'!E200)</f>
        <v/>
      </c>
      <c r="L194" s="115" t="str">
        <f>IF(Table6[[#This Row],[Segment ]]="","",(Table6[[#This Row],[Pressure 2 (kPa)]]-Table6[[#This Row],[Pressure 1 (kPa)]])/Table6[[#This Row],[Density (kg/m3)]])</f>
        <v/>
      </c>
      <c r="M194" s="115" t="str">
        <f>IF(Table6[[#This Row],[Segment ]]="","",((Table6[[#This Row],[Velocity 2 (m/s)]]^2)/2)-((Table6[[#This Row],[Velocity 1 (m/s)]]^2)/2))</f>
        <v/>
      </c>
      <c r="N194" s="115" t="str">
        <f>IF(Table6[[#This Row],[Segment ]]="","",(Table6[[#This Row],[Height 2 (m)]]-Table6[[#This Row],[Height 1 (m)]])*9.807)</f>
        <v/>
      </c>
      <c r="O194" s="115" t="str">
        <f>'Pressure Drops in Loops'!U199</f>
        <v/>
      </c>
      <c r="P19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4" s="115" t="str">
        <f>IF(Table6[[#This Row],[Segment ]]="","",Table6[[#This Row],[Work (W)]]/1000)</f>
        <v/>
      </c>
    </row>
    <row r="195" spans="1:17" x14ac:dyDescent="0.25">
      <c r="A195" s="116" t="str">
        <f>'Pressure Drops in Loops'!A200</f>
        <v/>
      </c>
      <c r="B195" s="113" t="str">
        <f>IF(Table6[[#This Row],[Segment ]]="","",B194)</f>
        <v/>
      </c>
      <c r="C195" s="113" t="str">
        <f>IF(Table6[[#This Row],[Segment ]]="","",C194)</f>
        <v/>
      </c>
      <c r="D195" s="113" t="str">
        <f>IF(Table6[[#This Row],[Segment ]]="","",D194)</f>
        <v/>
      </c>
      <c r="E195" s="117" t="str">
        <f>IF(Table6[[#This Row],[Segment ]]="","",Table6[[#This Row],[Density (kg/m3)]]*Table6[[#This Row],[Volumetric flow (m3/s)]])</f>
        <v/>
      </c>
      <c r="F195" s="114" t="str">
        <f>IF(Table6[[#This Row],[Segment ]]="","",'Pressure Drops in Loops'!AG200)</f>
        <v/>
      </c>
      <c r="G195" s="114" t="str">
        <f>'Pressure Drops in Loops'!AH200</f>
        <v/>
      </c>
      <c r="H195" s="114"/>
      <c r="I195" s="114"/>
      <c r="J195" s="115" t="str">
        <f>'Pressure Drops in Loops'!E200</f>
        <v/>
      </c>
      <c r="K195" s="115" t="str">
        <f>IF('Pressure Drops in Loops'!E201="",'Pressure Drops in Loops'!E200,'Pressure Drops in Loops'!E201)</f>
        <v/>
      </c>
      <c r="L195" s="115" t="str">
        <f>IF(Table6[[#This Row],[Segment ]]="","",(Table6[[#This Row],[Pressure 2 (kPa)]]-Table6[[#This Row],[Pressure 1 (kPa)]])/Table6[[#This Row],[Density (kg/m3)]])</f>
        <v/>
      </c>
      <c r="M195" s="115" t="str">
        <f>IF(Table6[[#This Row],[Segment ]]="","",((Table6[[#This Row],[Velocity 2 (m/s)]]^2)/2)-((Table6[[#This Row],[Velocity 1 (m/s)]]^2)/2))</f>
        <v/>
      </c>
      <c r="N195" s="115" t="str">
        <f>IF(Table6[[#This Row],[Segment ]]="","",(Table6[[#This Row],[Height 2 (m)]]-Table6[[#This Row],[Height 1 (m)]])*9.807)</f>
        <v/>
      </c>
      <c r="O195" s="115" t="str">
        <f>'Pressure Drops in Loops'!U200</f>
        <v/>
      </c>
      <c r="P19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5" s="115" t="str">
        <f>IF(Table6[[#This Row],[Segment ]]="","",Table6[[#This Row],[Work (W)]]/1000)</f>
        <v/>
      </c>
    </row>
    <row r="196" spans="1:17" x14ac:dyDescent="0.25">
      <c r="A196" s="116" t="str">
        <f>'Pressure Drops in Loops'!A201</f>
        <v/>
      </c>
      <c r="B196" s="113" t="str">
        <f>IF(Table6[[#This Row],[Segment ]]="","",B195)</f>
        <v/>
      </c>
      <c r="C196" s="113" t="str">
        <f>IF(Table6[[#This Row],[Segment ]]="","",C195)</f>
        <v/>
      </c>
      <c r="D196" s="113" t="str">
        <f>IF(Table6[[#This Row],[Segment ]]="","",D195)</f>
        <v/>
      </c>
      <c r="E196" s="117" t="str">
        <f>IF(Table6[[#This Row],[Segment ]]="","",Table6[[#This Row],[Density (kg/m3)]]*Table6[[#This Row],[Volumetric flow (m3/s)]])</f>
        <v/>
      </c>
      <c r="F196" s="114" t="str">
        <f>IF(Table6[[#This Row],[Segment ]]="","",'Pressure Drops in Loops'!AG201)</f>
        <v/>
      </c>
      <c r="G196" s="114" t="str">
        <f>'Pressure Drops in Loops'!AH201</f>
        <v/>
      </c>
      <c r="H196" s="114"/>
      <c r="I196" s="114"/>
      <c r="J196" s="115" t="str">
        <f>'Pressure Drops in Loops'!E201</f>
        <v/>
      </c>
      <c r="K196" s="115" t="str">
        <f>IF('Pressure Drops in Loops'!E202="",'Pressure Drops in Loops'!E201,'Pressure Drops in Loops'!E202)</f>
        <v/>
      </c>
      <c r="L196" s="115" t="str">
        <f>IF(Table6[[#This Row],[Segment ]]="","",(Table6[[#This Row],[Pressure 2 (kPa)]]-Table6[[#This Row],[Pressure 1 (kPa)]])/Table6[[#This Row],[Density (kg/m3)]])</f>
        <v/>
      </c>
      <c r="M196" s="115" t="str">
        <f>IF(Table6[[#This Row],[Segment ]]="","",((Table6[[#This Row],[Velocity 2 (m/s)]]^2)/2)-((Table6[[#This Row],[Velocity 1 (m/s)]]^2)/2))</f>
        <v/>
      </c>
      <c r="N196" s="115" t="str">
        <f>IF(Table6[[#This Row],[Segment ]]="","",(Table6[[#This Row],[Height 2 (m)]]-Table6[[#This Row],[Height 1 (m)]])*9.807)</f>
        <v/>
      </c>
      <c r="O196" s="115" t="str">
        <f>'Pressure Drops in Loops'!U201</f>
        <v/>
      </c>
      <c r="P19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6" s="115" t="str">
        <f>IF(Table6[[#This Row],[Segment ]]="","",Table6[[#This Row],[Work (W)]]/1000)</f>
        <v/>
      </c>
    </row>
    <row r="197" spans="1:17" x14ac:dyDescent="0.25">
      <c r="A197" s="116" t="str">
        <f>'Pressure Drops in Loops'!A202</f>
        <v/>
      </c>
      <c r="B197" s="113" t="str">
        <f>IF(Table6[[#This Row],[Segment ]]="","",B196)</f>
        <v/>
      </c>
      <c r="C197" s="113" t="str">
        <f>IF(Table6[[#This Row],[Segment ]]="","",C196)</f>
        <v/>
      </c>
      <c r="D197" s="113" t="str">
        <f>IF(Table6[[#This Row],[Segment ]]="","",D196)</f>
        <v/>
      </c>
      <c r="E197" s="117" t="str">
        <f>IF(Table6[[#This Row],[Segment ]]="","",Table6[[#This Row],[Density (kg/m3)]]*Table6[[#This Row],[Volumetric flow (m3/s)]])</f>
        <v/>
      </c>
      <c r="F197" s="114" t="str">
        <f>IF(Table6[[#This Row],[Segment ]]="","",'Pressure Drops in Loops'!AG202)</f>
        <v/>
      </c>
      <c r="G197" s="114" t="str">
        <f>'Pressure Drops in Loops'!AH202</f>
        <v/>
      </c>
      <c r="H197" s="114"/>
      <c r="I197" s="114"/>
      <c r="J197" s="115" t="str">
        <f>'Pressure Drops in Loops'!E202</f>
        <v/>
      </c>
      <c r="K197" s="115" t="str">
        <f>IF('Pressure Drops in Loops'!E203="",'Pressure Drops in Loops'!E202,'Pressure Drops in Loops'!E203)</f>
        <v/>
      </c>
      <c r="L197" s="115" t="str">
        <f>IF(Table6[[#This Row],[Segment ]]="","",(Table6[[#This Row],[Pressure 2 (kPa)]]-Table6[[#This Row],[Pressure 1 (kPa)]])/Table6[[#This Row],[Density (kg/m3)]])</f>
        <v/>
      </c>
      <c r="M197" s="115" t="str">
        <f>IF(Table6[[#This Row],[Segment ]]="","",((Table6[[#This Row],[Velocity 2 (m/s)]]^2)/2)-((Table6[[#This Row],[Velocity 1 (m/s)]]^2)/2))</f>
        <v/>
      </c>
      <c r="N197" s="115" t="str">
        <f>IF(Table6[[#This Row],[Segment ]]="","",(Table6[[#This Row],[Height 2 (m)]]-Table6[[#This Row],[Height 1 (m)]])*9.807)</f>
        <v/>
      </c>
      <c r="O197" s="115" t="str">
        <f>'Pressure Drops in Loops'!U202</f>
        <v/>
      </c>
      <c r="P19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7" s="115" t="str">
        <f>IF(Table6[[#This Row],[Segment ]]="","",Table6[[#This Row],[Work (W)]]/1000)</f>
        <v/>
      </c>
    </row>
    <row r="198" spans="1:17" x14ac:dyDescent="0.25">
      <c r="A198" s="116" t="str">
        <f>'Pressure Drops in Loops'!A203</f>
        <v/>
      </c>
      <c r="B198" s="113" t="str">
        <f>IF(Table6[[#This Row],[Segment ]]="","",B197)</f>
        <v/>
      </c>
      <c r="C198" s="113" t="str">
        <f>IF(Table6[[#This Row],[Segment ]]="","",C197)</f>
        <v/>
      </c>
      <c r="D198" s="113" t="str">
        <f>IF(Table6[[#This Row],[Segment ]]="","",D197)</f>
        <v/>
      </c>
      <c r="E198" s="117" t="str">
        <f>IF(Table6[[#This Row],[Segment ]]="","",Table6[[#This Row],[Density (kg/m3)]]*Table6[[#This Row],[Volumetric flow (m3/s)]])</f>
        <v/>
      </c>
      <c r="F198" s="114" t="str">
        <f>IF(Table6[[#This Row],[Segment ]]="","",'Pressure Drops in Loops'!AG203)</f>
        <v/>
      </c>
      <c r="G198" s="114" t="str">
        <f>'Pressure Drops in Loops'!AH203</f>
        <v/>
      </c>
      <c r="H198" s="114"/>
      <c r="I198" s="114"/>
      <c r="J198" s="115" t="str">
        <f>'Pressure Drops in Loops'!E203</f>
        <v/>
      </c>
      <c r="K198" s="115" t="str">
        <f>IF('Pressure Drops in Loops'!E204="",'Pressure Drops in Loops'!E203,'Pressure Drops in Loops'!E204)</f>
        <v/>
      </c>
      <c r="L198" s="115" t="str">
        <f>IF(Table6[[#This Row],[Segment ]]="","",(Table6[[#This Row],[Pressure 2 (kPa)]]-Table6[[#This Row],[Pressure 1 (kPa)]])/Table6[[#This Row],[Density (kg/m3)]])</f>
        <v/>
      </c>
      <c r="M198" s="115" t="str">
        <f>IF(Table6[[#This Row],[Segment ]]="","",((Table6[[#This Row],[Velocity 2 (m/s)]]^2)/2)-((Table6[[#This Row],[Velocity 1 (m/s)]]^2)/2))</f>
        <v/>
      </c>
      <c r="N198" s="115" t="str">
        <f>IF(Table6[[#This Row],[Segment ]]="","",(Table6[[#This Row],[Height 2 (m)]]-Table6[[#This Row],[Height 1 (m)]])*9.807)</f>
        <v/>
      </c>
      <c r="O198" s="115" t="str">
        <f>'Pressure Drops in Loops'!U203</f>
        <v/>
      </c>
      <c r="P19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8" s="115" t="str">
        <f>IF(Table6[[#This Row],[Segment ]]="","",Table6[[#This Row],[Work (W)]]/1000)</f>
        <v/>
      </c>
    </row>
    <row r="199" spans="1:17" x14ac:dyDescent="0.25">
      <c r="A199" s="116" t="str">
        <f>'Pressure Drops in Loops'!A204</f>
        <v/>
      </c>
      <c r="B199" s="113" t="str">
        <f>IF(Table6[[#This Row],[Segment ]]="","",B198)</f>
        <v/>
      </c>
      <c r="C199" s="113" t="str">
        <f>IF(Table6[[#This Row],[Segment ]]="","",C198)</f>
        <v/>
      </c>
      <c r="D199" s="113" t="str">
        <f>IF(Table6[[#This Row],[Segment ]]="","",D198)</f>
        <v/>
      </c>
      <c r="E199" s="117" t="str">
        <f>IF(Table6[[#This Row],[Segment ]]="","",Table6[[#This Row],[Density (kg/m3)]]*Table6[[#This Row],[Volumetric flow (m3/s)]])</f>
        <v/>
      </c>
      <c r="F199" s="114" t="str">
        <f>IF(Table6[[#This Row],[Segment ]]="","",'Pressure Drops in Loops'!AG204)</f>
        <v/>
      </c>
      <c r="G199" s="114" t="str">
        <f>'Pressure Drops in Loops'!AH204</f>
        <v/>
      </c>
      <c r="H199" s="114"/>
      <c r="I199" s="114"/>
      <c r="J199" s="115" t="str">
        <f>'Pressure Drops in Loops'!E204</f>
        <v/>
      </c>
      <c r="K199" s="115" t="str">
        <f>IF('Pressure Drops in Loops'!E205="",'Pressure Drops in Loops'!E204,'Pressure Drops in Loops'!E205)</f>
        <v/>
      </c>
      <c r="L199" s="115" t="str">
        <f>IF(Table6[[#This Row],[Segment ]]="","",(Table6[[#This Row],[Pressure 2 (kPa)]]-Table6[[#This Row],[Pressure 1 (kPa)]])/Table6[[#This Row],[Density (kg/m3)]])</f>
        <v/>
      </c>
      <c r="M199" s="115" t="str">
        <f>IF(Table6[[#This Row],[Segment ]]="","",((Table6[[#This Row],[Velocity 2 (m/s)]]^2)/2)-((Table6[[#This Row],[Velocity 1 (m/s)]]^2)/2))</f>
        <v/>
      </c>
      <c r="N199" s="115" t="str">
        <f>IF(Table6[[#This Row],[Segment ]]="","",(Table6[[#This Row],[Height 2 (m)]]-Table6[[#This Row],[Height 1 (m)]])*9.807)</f>
        <v/>
      </c>
      <c r="O199" s="115" t="str">
        <f>'Pressure Drops in Loops'!U204</f>
        <v/>
      </c>
      <c r="P19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9" s="115" t="str">
        <f>IF(Table6[[#This Row],[Segment ]]="","",Table6[[#This Row],[Work (W)]]/1000)</f>
        <v/>
      </c>
    </row>
    <row r="200" spans="1:17" x14ac:dyDescent="0.25">
      <c r="A200" s="116" t="str">
        <f>'Pressure Drops in Loops'!A205</f>
        <v/>
      </c>
      <c r="B200" s="113" t="str">
        <f>IF(Table6[[#This Row],[Segment ]]="","",B199)</f>
        <v/>
      </c>
      <c r="C200" s="113" t="str">
        <f>IF(Table6[[#This Row],[Segment ]]="","",C199)</f>
        <v/>
      </c>
      <c r="D200" s="113" t="str">
        <f>IF(Table6[[#This Row],[Segment ]]="","",D199)</f>
        <v/>
      </c>
      <c r="E200" s="117" t="str">
        <f>IF(Table6[[#This Row],[Segment ]]="","",Table6[[#This Row],[Density (kg/m3)]]*Table6[[#This Row],[Volumetric flow (m3/s)]])</f>
        <v/>
      </c>
      <c r="F200" s="114" t="str">
        <f>IF(Table6[[#This Row],[Segment ]]="","",'Pressure Drops in Loops'!AG205)</f>
        <v/>
      </c>
      <c r="G200" s="114" t="str">
        <f>'Pressure Drops in Loops'!AH205</f>
        <v/>
      </c>
      <c r="H200" s="114"/>
      <c r="I200" s="114"/>
      <c r="J200" s="115" t="str">
        <f>'Pressure Drops in Loops'!E205</f>
        <v/>
      </c>
      <c r="K200" s="115" t="str">
        <f>IF('Pressure Drops in Loops'!E206="",'Pressure Drops in Loops'!E205,'Pressure Drops in Loops'!E206)</f>
        <v/>
      </c>
      <c r="L200" s="115" t="str">
        <f>IF(Table6[[#This Row],[Segment ]]="","",(Table6[[#This Row],[Pressure 2 (kPa)]]-Table6[[#This Row],[Pressure 1 (kPa)]])/Table6[[#This Row],[Density (kg/m3)]])</f>
        <v/>
      </c>
      <c r="M200" s="115" t="str">
        <f>IF(Table6[[#This Row],[Segment ]]="","",((Table6[[#This Row],[Velocity 2 (m/s)]]^2)/2)-((Table6[[#This Row],[Velocity 1 (m/s)]]^2)/2))</f>
        <v/>
      </c>
      <c r="N200" s="115" t="str">
        <f>IF(Table6[[#This Row],[Segment ]]="","",(Table6[[#This Row],[Height 2 (m)]]-Table6[[#This Row],[Height 1 (m)]])*9.807)</f>
        <v/>
      </c>
      <c r="O200" s="115" t="str">
        <f>'Pressure Drops in Loops'!U205</f>
        <v/>
      </c>
      <c r="P20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00" s="115" t="str">
        <f>IF(Table6[[#This Row],[Segment ]]="","",Table6[[#This Row],[Work (W)]]/1000)</f>
        <v/>
      </c>
    </row>
    <row r="201" spans="1:17" x14ac:dyDescent="0.25">
      <c r="A201" s="116" t="str">
        <f>'Pressure Drops in Loops'!A206</f>
        <v/>
      </c>
      <c r="B201" s="113" t="str">
        <f>IF(Table6[[#This Row],[Segment ]]="","",B200)</f>
        <v/>
      </c>
      <c r="C201" s="113" t="str">
        <f>IF(Table6[[#This Row],[Segment ]]="","",C200)</f>
        <v/>
      </c>
      <c r="D201" s="113" t="str">
        <f>IF(Table6[[#This Row],[Segment ]]="","",D200)</f>
        <v/>
      </c>
      <c r="E201" s="117" t="str">
        <f>IF(Table6[[#This Row],[Segment ]]="","",Table6[[#This Row],[Density (kg/m3)]]*Table6[[#This Row],[Volumetric flow (m3/s)]])</f>
        <v/>
      </c>
      <c r="F201" s="114" t="str">
        <f>IF(Table6[[#This Row],[Segment ]]="","",'Pressure Drops in Loops'!AG206)</f>
        <v/>
      </c>
      <c r="G201" s="114" t="str">
        <f>'Pressure Drops in Loops'!AH206</f>
        <v/>
      </c>
      <c r="H201" s="114"/>
      <c r="I201" s="114"/>
      <c r="J201" s="115" t="str">
        <f>'Pressure Drops in Loops'!E206</f>
        <v/>
      </c>
      <c r="K201" s="115" t="str">
        <f>IF('Pressure Drops in Loops'!E207="",'Pressure Drops in Loops'!E206,'Pressure Drops in Loops'!E207)</f>
        <v/>
      </c>
      <c r="L201" s="115" t="str">
        <f>IF(Table6[[#This Row],[Segment ]]="","",(Table6[[#This Row],[Pressure 2 (kPa)]]-Table6[[#This Row],[Pressure 1 (kPa)]])/Table6[[#This Row],[Density (kg/m3)]])</f>
        <v/>
      </c>
      <c r="M201" s="115" t="str">
        <f>IF(Table6[[#This Row],[Segment ]]="","",((Table6[[#This Row],[Velocity 2 (m/s)]]^2)/2)-((Table6[[#This Row],[Velocity 1 (m/s)]]^2)/2))</f>
        <v/>
      </c>
      <c r="N201" s="115" t="str">
        <f>IF(Table6[[#This Row],[Segment ]]="","",(Table6[[#This Row],[Height 2 (m)]]-Table6[[#This Row],[Height 1 (m)]])*9.807)</f>
        <v/>
      </c>
      <c r="O201" s="115" t="str">
        <f>'Pressure Drops in Loops'!U206</f>
        <v/>
      </c>
      <c r="P20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01" s="115" t="str">
        <f>IF(Table6[[#This Row],[Segment ]]="","",Table6[[#This Row],[Work (W)]]/1000)</f>
        <v/>
      </c>
    </row>
    <row r="202" spans="1:17" x14ac:dyDescent="0.25">
      <c r="A202" s="116" t="str">
        <f>'Pressure Drops in Loops'!A207</f>
        <v/>
      </c>
      <c r="B202" s="113" t="str">
        <f>IF(Table6[[#This Row],[Segment ]]="","",B201)</f>
        <v/>
      </c>
      <c r="C202" s="113" t="str">
        <f>IF(Table6[[#This Row],[Segment ]]="","",C201)</f>
        <v/>
      </c>
      <c r="D202" s="113" t="str">
        <f>IF(Table6[[#This Row],[Segment ]]="","",D201)</f>
        <v/>
      </c>
      <c r="E202" s="117" t="str">
        <f>IF(Table6[[#This Row],[Segment ]]="","",Table6[[#This Row],[Density (kg/m3)]]*Table6[[#This Row],[Volumetric flow (m3/s)]])</f>
        <v/>
      </c>
      <c r="F202" s="114" t="str">
        <f>IF(Table6[[#This Row],[Segment ]]="","",'Pressure Drops in Loops'!AG207)</f>
        <v/>
      </c>
      <c r="G202" s="114" t="str">
        <f>'Pressure Drops in Loops'!AH207</f>
        <v/>
      </c>
      <c r="H202" s="114"/>
      <c r="I202" s="114"/>
      <c r="J202" s="115" t="str">
        <f>'Pressure Drops in Loops'!E207</f>
        <v/>
      </c>
      <c r="K202" s="115" t="str">
        <f>IF('Pressure Drops in Loops'!E208="",'Pressure Drops in Loops'!E207,'Pressure Drops in Loops'!E208)</f>
        <v/>
      </c>
      <c r="L202" s="115" t="str">
        <f>IF(Table6[[#This Row],[Segment ]]="","",(Table6[[#This Row],[Pressure 2 (kPa)]]-Table6[[#This Row],[Pressure 1 (kPa)]])/Table6[[#This Row],[Density (kg/m3)]])</f>
        <v/>
      </c>
      <c r="M202" s="115" t="str">
        <f>IF(Table6[[#This Row],[Segment ]]="","",((Table6[[#This Row],[Velocity 2 (m/s)]]^2)/2)-((Table6[[#This Row],[Velocity 1 (m/s)]]^2)/2))</f>
        <v/>
      </c>
      <c r="N202" s="115" t="str">
        <f>IF(Table6[[#This Row],[Segment ]]="","",(Table6[[#This Row],[Height 2 (m)]]-Table6[[#This Row],[Height 1 (m)]])*9.807)</f>
        <v/>
      </c>
      <c r="O202" s="115" t="str">
        <f>'Pressure Drops in Loops'!U207</f>
        <v/>
      </c>
      <c r="P20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02" s="115" t="str">
        <f>IF(Table6[[#This Row],[Segment ]]="","",Table6[[#This Row],[Work (W)]]/1000)</f>
        <v/>
      </c>
    </row>
    <row r="203" spans="1:17" x14ac:dyDescent="0.25">
      <c r="A203" s="116" t="str">
        <f>'Pressure Drops in Loops'!A208</f>
        <v/>
      </c>
      <c r="B203" s="113" t="str">
        <f>IF(Table6[[#This Row],[Segment ]]="","",B202)</f>
        <v/>
      </c>
      <c r="C203" s="113" t="str">
        <f>IF(Table6[[#This Row],[Segment ]]="","",C202)</f>
        <v/>
      </c>
      <c r="D203" s="113" t="str">
        <f>IF(Table6[[#This Row],[Segment ]]="","",D202)</f>
        <v/>
      </c>
      <c r="E203" s="117" t="str">
        <f>IF(Table6[[#This Row],[Segment ]]="","",Table6[[#This Row],[Density (kg/m3)]]*Table6[[#This Row],[Volumetric flow (m3/s)]])</f>
        <v/>
      </c>
      <c r="F203" s="114" t="str">
        <f>IF(Table6[[#This Row],[Segment ]]="","",'Pressure Drops in Loops'!AG208)</f>
        <v/>
      </c>
      <c r="G203" s="114" t="str">
        <f>'Pressure Drops in Loops'!AH208</f>
        <v/>
      </c>
      <c r="H203" s="114"/>
      <c r="I203" s="114"/>
      <c r="J203" s="115" t="str">
        <f>'Pressure Drops in Loops'!E208</f>
        <v/>
      </c>
      <c r="K203" s="115" t="str">
        <f>IF('Pressure Drops in Loops'!E209="",'Pressure Drops in Loops'!E208,'Pressure Drops in Loops'!E209)</f>
        <v/>
      </c>
      <c r="L203" s="115" t="str">
        <f>IF(Table6[[#This Row],[Segment ]]="","",(Table6[[#This Row],[Pressure 2 (kPa)]]-Table6[[#This Row],[Pressure 1 (kPa)]])/Table6[[#This Row],[Density (kg/m3)]])</f>
        <v/>
      </c>
      <c r="M203" s="115" t="str">
        <f>IF(Table6[[#This Row],[Segment ]]="","",((Table6[[#This Row],[Velocity 2 (m/s)]]^2)/2)-((Table6[[#This Row],[Velocity 1 (m/s)]]^2)/2))</f>
        <v/>
      </c>
      <c r="N203" s="115" t="str">
        <f>IF(Table6[[#This Row],[Segment ]]="","",(Table6[[#This Row],[Height 2 (m)]]-Table6[[#This Row],[Height 1 (m)]])*9.807)</f>
        <v/>
      </c>
      <c r="O203" s="115" t="str">
        <f>'Pressure Drops in Loops'!U208</f>
        <v/>
      </c>
      <c r="P20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03" s="115" t="str">
        <f>IF(Table6[[#This Row],[Segment ]]="","",Table6[[#This Row],[Work (W)]]/1000)</f>
        <v/>
      </c>
    </row>
    <row r="204" spans="1:17" x14ac:dyDescent="0.25">
      <c r="A204" s="116" t="str">
        <f>'Pressure Drops in Loops'!A209</f>
        <v/>
      </c>
      <c r="B204" s="113" t="str">
        <f>IF(Table6[[#This Row],[Segment ]]="","",B203)</f>
        <v/>
      </c>
      <c r="C204" s="113" t="str">
        <f>IF(Table6[[#This Row],[Segment ]]="","",C203)</f>
        <v/>
      </c>
      <c r="D204" s="113" t="str">
        <f>IF(Table6[[#This Row],[Segment ]]="","",D203)</f>
        <v/>
      </c>
      <c r="E204" s="117" t="str">
        <f>IF(Table6[[#This Row],[Segment ]]="","",Table6[[#This Row],[Density (kg/m3)]]*Table6[[#This Row],[Volumetric flow (m3/s)]])</f>
        <v/>
      </c>
      <c r="F204" s="114" t="str">
        <f>IF(Table6[[#This Row],[Segment ]]="","",'Pressure Drops in Loops'!AG209)</f>
        <v/>
      </c>
      <c r="G204" s="114" t="str">
        <f>'Pressure Drops in Loops'!AH209</f>
        <v/>
      </c>
      <c r="H204" s="114"/>
      <c r="I204" s="114"/>
      <c r="J204" s="115" t="str">
        <f>'Pressure Drops in Loops'!E209</f>
        <v/>
      </c>
      <c r="K204" s="115" t="str">
        <f>IF('Pressure Drops in Loops'!E210="",'Pressure Drops in Loops'!E209,'Pressure Drops in Loops'!E210)</f>
        <v/>
      </c>
      <c r="L204" s="115" t="str">
        <f>IF(Table6[[#This Row],[Segment ]]="","",(Table6[[#This Row],[Pressure 2 (kPa)]]-Table6[[#This Row],[Pressure 1 (kPa)]])/Table6[[#This Row],[Density (kg/m3)]])</f>
        <v/>
      </c>
      <c r="M204" s="115" t="str">
        <f>IF(Table6[[#This Row],[Segment ]]="","",((Table6[[#This Row],[Velocity 2 (m/s)]]^2)/2)-((Table6[[#This Row],[Velocity 1 (m/s)]]^2)/2))</f>
        <v/>
      </c>
      <c r="N204" s="115" t="str">
        <f>IF(Table6[[#This Row],[Segment ]]="","",(Table6[[#This Row],[Height 2 (m)]]-Table6[[#This Row],[Height 1 (m)]])*9.807)</f>
        <v/>
      </c>
      <c r="O204" s="115" t="str">
        <f>'Pressure Drops in Loops'!U209</f>
        <v/>
      </c>
      <c r="P20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04" s="115" t="str">
        <f>IF(Table6[[#This Row],[Segment ]]="","",Table6[[#This Row],[Work (W)]]/1000)</f>
        <v/>
      </c>
    </row>
    <row r="205" spans="1:17" x14ac:dyDescent="0.25">
      <c r="A205" s="116" t="str">
        <f>'Pressure Drops in Loops'!A210</f>
        <v/>
      </c>
      <c r="B205" s="113" t="str">
        <f>IF(Table6[[#This Row],[Segment ]]="","",B204)</f>
        <v/>
      </c>
      <c r="C205" s="113" t="str">
        <f>IF(Table6[[#This Row],[Segment ]]="","",C204)</f>
        <v/>
      </c>
      <c r="D205" s="113" t="str">
        <f>IF(Table6[[#This Row],[Segment ]]="","",D204)</f>
        <v/>
      </c>
      <c r="E205" s="117" t="str">
        <f>IF(Table6[[#This Row],[Segment ]]="","",Table6[[#This Row],[Density (kg/m3)]]*Table6[[#This Row],[Volumetric flow (m3/s)]])</f>
        <v/>
      </c>
      <c r="F205" s="114" t="str">
        <f>IF(Table6[[#This Row],[Segment ]]="","",'Pressure Drops in Loops'!AG210)</f>
        <v/>
      </c>
      <c r="G205" s="114" t="str">
        <f>'Pressure Drops in Loops'!AH210</f>
        <v/>
      </c>
      <c r="H205" s="114"/>
      <c r="I205" s="114"/>
      <c r="J205" s="115" t="str">
        <f>'Pressure Drops in Loops'!E210</f>
        <v/>
      </c>
      <c r="K205" s="115" t="str">
        <f>IF('Pressure Drops in Loops'!E211="",'Pressure Drops in Loops'!E210,'Pressure Drops in Loops'!E211)</f>
        <v/>
      </c>
      <c r="L205" s="115" t="str">
        <f>IF(Table6[[#This Row],[Segment ]]="","",(Table6[[#This Row],[Pressure 2 (kPa)]]-Table6[[#This Row],[Pressure 1 (kPa)]])/Table6[[#This Row],[Density (kg/m3)]])</f>
        <v/>
      </c>
      <c r="M205" s="115" t="str">
        <f>IF(Table6[[#This Row],[Segment ]]="","",((Table6[[#This Row],[Velocity 2 (m/s)]]^2)/2)-((Table6[[#This Row],[Velocity 1 (m/s)]]^2)/2))</f>
        <v/>
      </c>
      <c r="N205" s="115" t="str">
        <f>IF(Table6[[#This Row],[Segment ]]="","",(Table6[[#This Row],[Height 2 (m)]]-Table6[[#This Row],[Height 1 (m)]])*9.807)</f>
        <v/>
      </c>
      <c r="O205" s="115" t="str">
        <f>'Pressure Drops in Loops'!U210</f>
        <v/>
      </c>
      <c r="P20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05" s="115" t="str">
        <f>IF(Table6[[#This Row],[Segment ]]="","",Table6[[#This Row],[Work (W)]]/1000)</f>
        <v/>
      </c>
    </row>
    <row r="206" spans="1:17" x14ac:dyDescent="0.25">
      <c r="A206" s="116" t="str">
        <f>'Pressure Drops in Loops'!A211</f>
        <v/>
      </c>
      <c r="B206" s="113" t="str">
        <f>IF(Table6[[#This Row],[Segment ]]="","",B205)</f>
        <v/>
      </c>
      <c r="C206" s="113" t="str">
        <f>IF(Table6[[#This Row],[Segment ]]="","",C205)</f>
        <v/>
      </c>
      <c r="D206" s="113" t="str">
        <f>IF(Table6[[#This Row],[Segment ]]="","",D205)</f>
        <v/>
      </c>
      <c r="E206" s="117" t="str">
        <f>IF(Table6[[#This Row],[Segment ]]="","",Table6[[#This Row],[Density (kg/m3)]]*Table6[[#This Row],[Volumetric flow (m3/s)]])</f>
        <v/>
      </c>
      <c r="F206" s="114" t="str">
        <f>IF(Table6[[#This Row],[Segment ]]="","",'Pressure Drops in Loops'!AG211)</f>
        <v/>
      </c>
      <c r="G206" s="114" t="str">
        <f>'Pressure Drops in Loops'!AH211</f>
        <v/>
      </c>
      <c r="H206" s="114"/>
      <c r="I206" s="114"/>
      <c r="J206" s="115" t="str">
        <f>'Pressure Drops in Loops'!E211</f>
        <v/>
      </c>
      <c r="K206" s="115" t="str">
        <f>IF('Pressure Drops in Loops'!E212="",'Pressure Drops in Loops'!E211,'Pressure Drops in Loops'!E212)</f>
        <v/>
      </c>
      <c r="L206" s="115" t="str">
        <f>IF(Table6[[#This Row],[Segment ]]="","",(Table6[[#This Row],[Pressure 2 (kPa)]]-Table6[[#This Row],[Pressure 1 (kPa)]])/Table6[[#This Row],[Density (kg/m3)]])</f>
        <v/>
      </c>
      <c r="M206" s="115" t="str">
        <f>IF(Table6[[#This Row],[Segment ]]="","",((Table6[[#This Row],[Velocity 2 (m/s)]]^2)/2)-((Table6[[#This Row],[Velocity 1 (m/s)]]^2)/2))</f>
        <v/>
      </c>
      <c r="N206" s="115" t="str">
        <f>IF(Table6[[#This Row],[Segment ]]="","",(Table6[[#This Row],[Height 2 (m)]]-Table6[[#This Row],[Height 1 (m)]])*9.807)</f>
        <v/>
      </c>
      <c r="O206" s="115" t="str">
        <f>'Pressure Drops in Loops'!U211</f>
        <v/>
      </c>
      <c r="P20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06" s="115" t="str">
        <f>IF(Table6[[#This Row],[Segment ]]="","",Table6[[#This Row],[Work (W)]]/1000)</f>
        <v/>
      </c>
    </row>
    <row r="207" spans="1:17" x14ac:dyDescent="0.25">
      <c r="A207" s="116" t="str">
        <f>'Pressure Drops in Loops'!A212</f>
        <v/>
      </c>
      <c r="B207" s="113" t="str">
        <f>IF(Table6[[#This Row],[Segment ]]="","",B206)</f>
        <v/>
      </c>
      <c r="C207" s="113" t="str">
        <f>IF(Table6[[#This Row],[Segment ]]="","",C206)</f>
        <v/>
      </c>
      <c r="D207" s="113" t="str">
        <f>IF(Table6[[#This Row],[Segment ]]="","",D206)</f>
        <v/>
      </c>
      <c r="E207" s="117" t="str">
        <f>IF(Table6[[#This Row],[Segment ]]="","",Table6[[#This Row],[Density (kg/m3)]]*Table6[[#This Row],[Volumetric flow (m3/s)]])</f>
        <v/>
      </c>
      <c r="F207" s="114" t="str">
        <f>IF(Table6[[#This Row],[Segment ]]="","",'Pressure Drops in Loops'!AG212)</f>
        <v/>
      </c>
      <c r="G207" s="114" t="str">
        <f>'Pressure Drops in Loops'!AH212</f>
        <v/>
      </c>
      <c r="H207" s="114"/>
      <c r="I207" s="114"/>
      <c r="J207" s="115" t="str">
        <f>'Pressure Drops in Loops'!E212</f>
        <v/>
      </c>
      <c r="K207" s="115" t="str">
        <f>IF('Pressure Drops in Loops'!E213="",'Pressure Drops in Loops'!E212,'Pressure Drops in Loops'!E213)</f>
        <v/>
      </c>
      <c r="L207" s="115" t="str">
        <f>IF(Table6[[#This Row],[Segment ]]="","",(Table6[[#This Row],[Pressure 2 (kPa)]]-Table6[[#This Row],[Pressure 1 (kPa)]])/Table6[[#This Row],[Density (kg/m3)]])</f>
        <v/>
      </c>
      <c r="M207" s="115" t="str">
        <f>IF(Table6[[#This Row],[Segment ]]="","",((Table6[[#This Row],[Velocity 2 (m/s)]]^2)/2)-((Table6[[#This Row],[Velocity 1 (m/s)]]^2)/2))</f>
        <v/>
      </c>
      <c r="N207" s="115" t="str">
        <f>IF(Table6[[#This Row],[Segment ]]="","",(Table6[[#This Row],[Height 2 (m)]]-Table6[[#This Row],[Height 1 (m)]])*9.807)</f>
        <v/>
      </c>
      <c r="O207" s="115" t="str">
        <f>'Pressure Drops in Loops'!U212</f>
        <v/>
      </c>
      <c r="P20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07" s="115" t="str">
        <f>IF(Table6[[#This Row],[Segment ]]="","",Table6[[#This Row],[Work (W)]]/1000)</f>
        <v/>
      </c>
    </row>
    <row r="208" spans="1:17" x14ac:dyDescent="0.25">
      <c r="A208" s="116" t="str">
        <f>'Pressure Drops in Loops'!A213</f>
        <v/>
      </c>
      <c r="B208" s="113" t="str">
        <f>IF(Table6[[#This Row],[Segment ]]="","",B207)</f>
        <v/>
      </c>
      <c r="C208" s="113" t="str">
        <f>IF(Table6[[#This Row],[Segment ]]="","",C207)</f>
        <v/>
      </c>
      <c r="D208" s="113" t="str">
        <f>IF(Table6[[#This Row],[Segment ]]="","",D207)</f>
        <v/>
      </c>
      <c r="E208" s="117" t="str">
        <f>IF(Table6[[#This Row],[Segment ]]="","",Table6[[#This Row],[Density (kg/m3)]]*Table6[[#This Row],[Volumetric flow (m3/s)]])</f>
        <v/>
      </c>
      <c r="F208" s="114" t="str">
        <f>IF(Table6[[#This Row],[Segment ]]="","",'Pressure Drops in Loops'!AG213)</f>
        <v/>
      </c>
      <c r="G208" s="114" t="str">
        <f>'Pressure Drops in Loops'!AH213</f>
        <v/>
      </c>
      <c r="H208" s="114"/>
      <c r="I208" s="114"/>
      <c r="J208" s="115" t="str">
        <f>'Pressure Drops in Loops'!E213</f>
        <v/>
      </c>
      <c r="K208" s="115" t="str">
        <f>IF('Pressure Drops in Loops'!E214="",'Pressure Drops in Loops'!E213,'Pressure Drops in Loops'!E214)</f>
        <v/>
      </c>
      <c r="L208" s="115" t="str">
        <f>IF(Table6[[#This Row],[Segment ]]="","",(Table6[[#This Row],[Pressure 2 (kPa)]]-Table6[[#This Row],[Pressure 1 (kPa)]])/Table6[[#This Row],[Density (kg/m3)]])</f>
        <v/>
      </c>
      <c r="M208" s="115" t="str">
        <f>IF(Table6[[#This Row],[Segment ]]="","",((Table6[[#This Row],[Velocity 2 (m/s)]]^2)/2)-((Table6[[#This Row],[Velocity 1 (m/s)]]^2)/2))</f>
        <v/>
      </c>
      <c r="N208" s="115" t="str">
        <f>IF(Table6[[#This Row],[Segment ]]="","",(Table6[[#This Row],[Height 2 (m)]]-Table6[[#This Row],[Height 1 (m)]])*9.807)</f>
        <v/>
      </c>
      <c r="O208" s="115" t="str">
        <f>'Pressure Drops in Loops'!U213</f>
        <v/>
      </c>
      <c r="P20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08" s="115" t="str">
        <f>IF(Table6[[#This Row],[Segment ]]="","",Table6[[#This Row],[Work (W)]]/1000)</f>
        <v/>
      </c>
    </row>
    <row r="209" spans="1:17" x14ac:dyDescent="0.25">
      <c r="A209" s="116" t="str">
        <f>'Pressure Drops in Loops'!A214</f>
        <v/>
      </c>
      <c r="B209" s="113" t="str">
        <f>IF(Table6[[#This Row],[Segment ]]="","",B208)</f>
        <v/>
      </c>
      <c r="C209" s="113" t="str">
        <f>IF(Table6[[#This Row],[Segment ]]="","",C208)</f>
        <v/>
      </c>
      <c r="D209" s="113" t="str">
        <f>IF(Table6[[#This Row],[Segment ]]="","",D208)</f>
        <v/>
      </c>
      <c r="E209" s="117" t="str">
        <f>IF(Table6[[#This Row],[Segment ]]="","",Table6[[#This Row],[Density (kg/m3)]]*Table6[[#This Row],[Volumetric flow (m3/s)]])</f>
        <v/>
      </c>
      <c r="F209" s="114" t="str">
        <f>IF(Table6[[#This Row],[Segment ]]="","",'Pressure Drops in Loops'!AG214)</f>
        <v/>
      </c>
      <c r="G209" s="114" t="str">
        <f>'Pressure Drops in Loops'!AH214</f>
        <v/>
      </c>
      <c r="H209" s="114"/>
      <c r="I209" s="114"/>
      <c r="J209" s="115" t="str">
        <f>'Pressure Drops in Loops'!E214</f>
        <v/>
      </c>
      <c r="K209" s="115" t="str">
        <f>IF('Pressure Drops in Loops'!E215="",'Pressure Drops in Loops'!E214,'Pressure Drops in Loops'!E215)</f>
        <v/>
      </c>
      <c r="L209" s="115" t="str">
        <f>IF(Table6[[#This Row],[Segment ]]="","",(Table6[[#This Row],[Pressure 2 (kPa)]]-Table6[[#This Row],[Pressure 1 (kPa)]])/Table6[[#This Row],[Density (kg/m3)]])</f>
        <v/>
      </c>
      <c r="M209" s="115" t="str">
        <f>IF(Table6[[#This Row],[Segment ]]="","",((Table6[[#This Row],[Velocity 2 (m/s)]]^2)/2)-((Table6[[#This Row],[Velocity 1 (m/s)]]^2)/2))</f>
        <v/>
      </c>
      <c r="N209" s="115" t="str">
        <f>IF(Table6[[#This Row],[Segment ]]="","",(Table6[[#This Row],[Height 2 (m)]]-Table6[[#This Row],[Height 1 (m)]])*9.807)</f>
        <v/>
      </c>
      <c r="O209" s="115" t="str">
        <f>'Pressure Drops in Loops'!U214</f>
        <v/>
      </c>
      <c r="P20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09" s="115" t="str">
        <f>IF(Table6[[#This Row],[Segment ]]="","",Table6[[#This Row],[Work (W)]]/1000)</f>
        <v/>
      </c>
    </row>
    <row r="210" spans="1:17" x14ac:dyDescent="0.25">
      <c r="A210" s="116" t="str">
        <f>'Pressure Drops in Loops'!A215</f>
        <v/>
      </c>
      <c r="B210" s="113" t="str">
        <f>IF(Table6[[#This Row],[Segment ]]="","",B209)</f>
        <v/>
      </c>
      <c r="C210" s="113" t="str">
        <f>IF(Table6[[#This Row],[Segment ]]="","",C209)</f>
        <v/>
      </c>
      <c r="D210" s="113" t="str">
        <f>IF(Table6[[#This Row],[Segment ]]="","",D209)</f>
        <v/>
      </c>
      <c r="E210" s="117" t="str">
        <f>IF(Table6[[#This Row],[Segment ]]="","",Table6[[#This Row],[Density (kg/m3)]]*Table6[[#This Row],[Volumetric flow (m3/s)]])</f>
        <v/>
      </c>
      <c r="F210" s="114" t="str">
        <f>IF(Table6[[#This Row],[Segment ]]="","",'Pressure Drops in Loops'!AG215)</f>
        <v/>
      </c>
      <c r="G210" s="114" t="str">
        <f>'Pressure Drops in Loops'!AH215</f>
        <v/>
      </c>
      <c r="H210" s="114"/>
      <c r="I210" s="114"/>
      <c r="J210" s="115" t="str">
        <f>'Pressure Drops in Loops'!E215</f>
        <v/>
      </c>
      <c r="K210" s="115" t="str">
        <f>IF('Pressure Drops in Loops'!E216="",'Pressure Drops in Loops'!E215,'Pressure Drops in Loops'!E216)</f>
        <v/>
      </c>
      <c r="L210" s="115" t="str">
        <f>IF(Table6[[#This Row],[Segment ]]="","",(Table6[[#This Row],[Pressure 2 (kPa)]]-Table6[[#This Row],[Pressure 1 (kPa)]])/Table6[[#This Row],[Density (kg/m3)]])</f>
        <v/>
      </c>
      <c r="M210" s="115" t="str">
        <f>IF(Table6[[#This Row],[Segment ]]="","",((Table6[[#This Row],[Velocity 2 (m/s)]]^2)/2)-((Table6[[#This Row],[Velocity 1 (m/s)]]^2)/2))</f>
        <v/>
      </c>
      <c r="N210" s="115" t="str">
        <f>IF(Table6[[#This Row],[Segment ]]="","",(Table6[[#This Row],[Height 2 (m)]]-Table6[[#This Row],[Height 1 (m)]])*9.807)</f>
        <v/>
      </c>
      <c r="O210" s="115" t="str">
        <f>'Pressure Drops in Loops'!U215</f>
        <v/>
      </c>
      <c r="P21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10" s="115" t="str">
        <f>IF(Table6[[#This Row],[Segment ]]="","",Table6[[#This Row],[Work (W)]]/1000)</f>
        <v/>
      </c>
    </row>
    <row r="211" spans="1:17" x14ac:dyDescent="0.25">
      <c r="A211" s="116" t="str">
        <f>'Pressure Drops in Loops'!A216</f>
        <v/>
      </c>
      <c r="B211" s="113" t="str">
        <f>IF(Table6[[#This Row],[Segment ]]="","",B210)</f>
        <v/>
      </c>
      <c r="C211" s="113" t="str">
        <f>IF(Table6[[#This Row],[Segment ]]="","",C210)</f>
        <v/>
      </c>
      <c r="D211" s="113" t="str">
        <f>IF(Table6[[#This Row],[Segment ]]="","",D210)</f>
        <v/>
      </c>
      <c r="E211" s="117" t="str">
        <f>IF(Table6[[#This Row],[Segment ]]="","",Table6[[#This Row],[Density (kg/m3)]]*Table6[[#This Row],[Volumetric flow (m3/s)]])</f>
        <v/>
      </c>
      <c r="F211" s="114" t="str">
        <f>IF(Table6[[#This Row],[Segment ]]="","",'Pressure Drops in Loops'!AG216)</f>
        <v/>
      </c>
      <c r="G211" s="114" t="str">
        <f>'Pressure Drops in Loops'!AH216</f>
        <v/>
      </c>
      <c r="H211" s="114"/>
      <c r="I211" s="114"/>
      <c r="J211" s="115" t="str">
        <f>'Pressure Drops in Loops'!E216</f>
        <v/>
      </c>
      <c r="K211" s="115" t="str">
        <f>IF('Pressure Drops in Loops'!E217="",'Pressure Drops in Loops'!E216,'Pressure Drops in Loops'!E217)</f>
        <v/>
      </c>
      <c r="L211" s="115" t="str">
        <f>IF(Table6[[#This Row],[Segment ]]="","",(Table6[[#This Row],[Pressure 2 (kPa)]]-Table6[[#This Row],[Pressure 1 (kPa)]])/Table6[[#This Row],[Density (kg/m3)]])</f>
        <v/>
      </c>
      <c r="M211" s="115" t="str">
        <f>IF(Table6[[#This Row],[Segment ]]="","",((Table6[[#This Row],[Velocity 2 (m/s)]]^2)/2)-((Table6[[#This Row],[Velocity 1 (m/s)]]^2)/2))</f>
        <v/>
      </c>
      <c r="N211" s="115" t="str">
        <f>IF(Table6[[#This Row],[Segment ]]="","",(Table6[[#This Row],[Height 2 (m)]]-Table6[[#This Row],[Height 1 (m)]])*9.807)</f>
        <v/>
      </c>
      <c r="O211" s="115" t="str">
        <f>'Pressure Drops in Loops'!U216</f>
        <v/>
      </c>
      <c r="P21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11" s="115" t="str">
        <f>IF(Table6[[#This Row],[Segment ]]="","",Table6[[#This Row],[Work (W)]]/1000)</f>
        <v/>
      </c>
    </row>
    <row r="212" spans="1:17" x14ac:dyDescent="0.25">
      <c r="A212" s="116" t="str">
        <f>'Pressure Drops in Loops'!A217</f>
        <v/>
      </c>
      <c r="B212" s="113" t="str">
        <f>IF(Table6[[#This Row],[Segment ]]="","",B211)</f>
        <v/>
      </c>
      <c r="C212" s="113" t="str">
        <f>IF(Table6[[#This Row],[Segment ]]="","",C211)</f>
        <v/>
      </c>
      <c r="D212" s="113" t="str">
        <f>IF(Table6[[#This Row],[Segment ]]="","",D211)</f>
        <v/>
      </c>
      <c r="E212" s="117" t="str">
        <f>IF(Table6[[#This Row],[Segment ]]="","",Table6[[#This Row],[Density (kg/m3)]]*Table6[[#This Row],[Volumetric flow (m3/s)]])</f>
        <v/>
      </c>
      <c r="F212" s="114" t="str">
        <f>IF(Table6[[#This Row],[Segment ]]="","",'Pressure Drops in Loops'!AG217)</f>
        <v/>
      </c>
      <c r="G212" s="114" t="str">
        <f>'Pressure Drops in Loops'!AH217</f>
        <v/>
      </c>
      <c r="H212" s="114"/>
      <c r="I212" s="114"/>
      <c r="J212" s="115" t="str">
        <f>'Pressure Drops in Loops'!E217</f>
        <v/>
      </c>
      <c r="K212" s="115" t="str">
        <f>IF('Pressure Drops in Loops'!E218="",'Pressure Drops in Loops'!E217,'Pressure Drops in Loops'!E218)</f>
        <v/>
      </c>
      <c r="L212" s="115" t="str">
        <f>IF(Table6[[#This Row],[Segment ]]="","",(Table6[[#This Row],[Pressure 2 (kPa)]]-Table6[[#This Row],[Pressure 1 (kPa)]])/Table6[[#This Row],[Density (kg/m3)]])</f>
        <v/>
      </c>
      <c r="M212" s="115" t="str">
        <f>IF(Table6[[#This Row],[Segment ]]="","",((Table6[[#This Row],[Velocity 2 (m/s)]]^2)/2)-((Table6[[#This Row],[Velocity 1 (m/s)]]^2)/2))</f>
        <v/>
      </c>
      <c r="N212" s="115" t="str">
        <f>IF(Table6[[#This Row],[Segment ]]="","",(Table6[[#This Row],[Height 2 (m)]]-Table6[[#This Row],[Height 1 (m)]])*9.807)</f>
        <v/>
      </c>
      <c r="O212" s="115" t="str">
        <f>'Pressure Drops in Loops'!U217</f>
        <v/>
      </c>
      <c r="P21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12" s="115" t="str">
        <f>IF(Table6[[#This Row],[Segment ]]="","",Table6[[#This Row],[Work (W)]]/1000)</f>
        <v/>
      </c>
    </row>
    <row r="213" spans="1:17" x14ac:dyDescent="0.25">
      <c r="A213" s="116" t="str">
        <f>'Pressure Drops in Loops'!A218</f>
        <v/>
      </c>
      <c r="B213" s="113" t="str">
        <f>IF(Table6[[#This Row],[Segment ]]="","",B212)</f>
        <v/>
      </c>
      <c r="C213" s="113" t="str">
        <f>IF(Table6[[#This Row],[Segment ]]="","",C212)</f>
        <v/>
      </c>
      <c r="D213" s="113" t="str">
        <f>IF(Table6[[#This Row],[Segment ]]="","",D212)</f>
        <v/>
      </c>
      <c r="E213" s="117" t="str">
        <f>IF(Table6[[#This Row],[Segment ]]="","",Table6[[#This Row],[Density (kg/m3)]]*Table6[[#This Row],[Volumetric flow (m3/s)]])</f>
        <v/>
      </c>
      <c r="F213" s="114" t="str">
        <f>IF(Table6[[#This Row],[Segment ]]="","",'Pressure Drops in Loops'!AG218)</f>
        <v/>
      </c>
      <c r="G213" s="114" t="str">
        <f>'Pressure Drops in Loops'!AH218</f>
        <v/>
      </c>
      <c r="H213" s="114"/>
      <c r="I213" s="114"/>
      <c r="J213" s="115" t="str">
        <f>'Pressure Drops in Loops'!E218</f>
        <v/>
      </c>
      <c r="K213" s="115" t="str">
        <f>IF('Pressure Drops in Loops'!E219="",'Pressure Drops in Loops'!E218,'Pressure Drops in Loops'!E219)</f>
        <v/>
      </c>
      <c r="L213" s="115" t="str">
        <f>IF(Table6[[#This Row],[Segment ]]="","",(Table6[[#This Row],[Pressure 2 (kPa)]]-Table6[[#This Row],[Pressure 1 (kPa)]])/Table6[[#This Row],[Density (kg/m3)]])</f>
        <v/>
      </c>
      <c r="M213" s="115" t="str">
        <f>IF(Table6[[#This Row],[Segment ]]="","",((Table6[[#This Row],[Velocity 2 (m/s)]]^2)/2)-((Table6[[#This Row],[Velocity 1 (m/s)]]^2)/2))</f>
        <v/>
      </c>
      <c r="N213" s="115" t="str">
        <f>IF(Table6[[#This Row],[Segment ]]="","",(Table6[[#This Row],[Height 2 (m)]]-Table6[[#This Row],[Height 1 (m)]])*9.807)</f>
        <v/>
      </c>
      <c r="O213" s="115" t="str">
        <f>'Pressure Drops in Loops'!U218</f>
        <v/>
      </c>
      <c r="P21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13" s="115" t="str">
        <f>IF(Table6[[#This Row],[Segment ]]="","",Table6[[#This Row],[Work (W)]]/1000)</f>
        <v/>
      </c>
    </row>
    <row r="214" spans="1:17" x14ac:dyDescent="0.25">
      <c r="A214" s="116" t="str">
        <f>'Pressure Drops in Loops'!A219</f>
        <v/>
      </c>
      <c r="B214" s="113" t="str">
        <f>IF(Table6[[#This Row],[Segment ]]="","",B213)</f>
        <v/>
      </c>
      <c r="C214" s="113" t="str">
        <f>IF(Table6[[#This Row],[Segment ]]="","",C213)</f>
        <v/>
      </c>
      <c r="D214" s="113" t="str">
        <f>IF(Table6[[#This Row],[Segment ]]="","",D213)</f>
        <v/>
      </c>
      <c r="E214" s="117" t="str">
        <f>IF(Table6[[#This Row],[Segment ]]="","",Table6[[#This Row],[Density (kg/m3)]]*Table6[[#This Row],[Volumetric flow (m3/s)]])</f>
        <v/>
      </c>
      <c r="F214" s="114" t="str">
        <f>IF(Table6[[#This Row],[Segment ]]="","",'Pressure Drops in Loops'!AG219)</f>
        <v/>
      </c>
      <c r="G214" s="114" t="str">
        <f>'Pressure Drops in Loops'!AH219</f>
        <v/>
      </c>
      <c r="H214" s="114"/>
      <c r="I214" s="114"/>
      <c r="J214" s="115" t="str">
        <f>'Pressure Drops in Loops'!E219</f>
        <v/>
      </c>
      <c r="K214" s="115" t="str">
        <f>IF('Pressure Drops in Loops'!E220="",'Pressure Drops in Loops'!E219,'Pressure Drops in Loops'!E220)</f>
        <v/>
      </c>
      <c r="L214" s="115" t="str">
        <f>IF(Table6[[#This Row],[Segment ]]="","",(Table6[[#This Row],[Pressure 2 (kPa)]]-Table6[[#This Row],[Pressure 1 (kPa)]])/Table6[[#This Row],[Density (kg/m3)]])</f>
        <v/>
      </c>
      <c r="M214" s="115" t="str">
        <f>IF(Table6[[#This Row],[Segment ]]="","",((Table6[[#This Row],[Velocity 2 (m/s)]]^2)/2)-((Table6[[#This Row],[Velocity 1 (m/s)]]^2)/2))</f>
        <v/>
      </c>
      <c r="N214" s="115" t="str">
        <f>IF(Table6[[#This Row],[Segment ]]="","",(Table6[[#This Row],[Height 2 (m)]]-Table6[[#This Row],[Height 1 (m)]])*9.807)</f>
        <v/>
      </c>
      <c r="O214" s="115" t="str">
        <f>'Pressure Drops in Loops'!U219</f>
        <v/>
      </c>
      <c r="P21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14" s="115" t="str">
        <f>IF(Table6[[#This Row],[Segment ]]="","",Table6[[#This Row],[Work (W)]]/1000)</f>
        <v/>
      </c>
    </row>
    <row r="215" spans="1:17" x14ac:dyDescent="0.25">
      <c r="A215" s="116" t="str">
        <f>'Pressure Drops in Loops'!A220</f>
        <v/>
      </c>
      <c r="B215" s="113" t="str">
        <f>IF(Table6[[#This Row],[Segment ]]="","",B214)</f>
        <v/>
      </c>
      <c r="C215" s="113" t="str">
        <f>IF(Table6[[#This Row],[Segment ]]="","",C214)</f>
        <v/>
      </c>
      <c r="D215" s="113" t="str">
        <f>IF(Table6[[#This Row],[Segment ]]="","",D214)</f>
        <v/>
      </c>
      <c r="E215" s="117" t="str">
        <f>IF(Table6[[#This Row],[Segment ]]="","",Table6[[#This Row],[Density (kg/m3)]]*Table6[[#This Row],[Volumetric flow (m3/s)]])</f>
        <v/>
      </c>
      <c r="F215" s="114" t="str">
        <f>IF(Table6[[#This Row],[Segment ]]="","",'Pressure Drops in Loops'!AG220)</f>
        <v/>
      </c>
      <c r="G215" s="114" t="str">
        <f>'Pressure Drops in Loops'!AH220</f>
        <v/>
      </c>
      <c r="H215" s="114"/>
      <c r="I215" s="114"/>
      <c r="J215" s="115" t="str">
        <f>'Pressure Drops in Loops'!E220</f>
        <v/>
      </c>
      <c r="K215" s="115" t="str">
        <f>IF('Pressure Drops in Loops'!E221="",'Pressure Drops in Loops'!E220,'Pressure Drops in Loops'!E221)</f>
        <v/>
      </c>
      <c r="L215" s="115" t="str">
        <f>IF(Table6[[#This Row],[Segment ]]="","",(Table6[[#This Row],[Pressure 2 (kPa)]]-Table6[[#This Row],[Pressure 1 (kPa)]])/Table6[[#This Row],[Density (kg/m3)]])</f>
        <v/>
      </c>
      <c r="M215" s="115" t="str">
        <f>IF(Table6[[#This Row],[Segment ]]="","",((Table6[[#This Row],[Velocity 2 (m/s)]]^2)/2)-((Table6[[#This Row],[Velocity 1 (m/s)]]^2)/2))</f>
        <v/>
      </c>
      <c r="N215" s="115" t="str">
        <f>IF(Table6[[#This Row],[Segment ]]="","",(Table6[[#This Row],[Height 2 (m)]]-Table6[[#This Row],[Height 1 (m)]])*9.807)</f>
        <v/>
      </c>
      <c r="O215" s="115" t="str">
        <f>'Pressure Drops in Loops'!U220</f>
        <v/>
      </c>
      <c r="P21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15" s="115" t="str">
        <f>IF(Table6[[#This Row],[Segment ]]="","",Table6[[#This Row],[Work (W)]]/1000)</f>
        <v/>
      </c>
    </row>
    <row r="216" spans="1:17" x14ac:dyDescent="0.25">
      <c r="A216" s="116" t="str">
        <f>'Pressure Drops in Loops'!A221</f>
        <v/>
      </c>
      <c r="B216" s="113" t="str">
        <f>IF(Table6[[#This Row],[Segment ]]="","",B215)</f>
        <v/>
      </c>
      <c r="C216" s="113" t="str">
        <f>IF(Table6[[#This Row],[Segment ]]="","",C215)</f>
        <v/>
      </c>
      <c r="D216" s="113" t="str">
        <f>IF(Table6[[#This Row],[Segment ]]="","",D215)</f>
        <v/>
      </c>
      <c r="E216" s="117" t="str">
        <f>IF(Table6[[#This Row],[Segment ]]="","",Table6[[#This Row],[Density (kg/m3)]]*Table6[[#This Row],[Volumetric flow (m3/s)]])</f>
        <v/>
      </c>
      <c r="F216" s="114" t="str">
        <f>IF(Table6[[#This Row],[Segment ]]="","",'Pressure Drops in Loops'!AG221)</f>
        <v/>
      </c>
      <c r="G216" s="114" t="str">
        <f>'Pressure Drops in Loops'!AH221</f>
        <v/>
      </c>
      <c r="H216" s="114"/>
      <c r="I216" s="114"/>
      <c r="J216" s="115" t="str">
        <f>'Pressure Drops in Loops'!E221</f>
        <v/>
      </c>
      <c r="K216" s="115" t="str">
        <f>IF('Pressure Drops in Loops'!E222="",'Pressure Drops in Loops'!E221,'Pressure Drops in Loops'!E222)</f>
        <v/>
      </c>
      <c r="L216" s="115" t="str">
        <f>IF(Table6[[#This Row],[Segment ]]="","",(Table6[[#This Row],[Pressure 2 (kPa)]]-Table6[[#This Row],[Pressure 1 (kPa)]])/Table6[[#This Row],[Density (kg/m3)]])</f>
        <v/>
      </c>
      <c r="M216" s="115" t="str">
        <f>IF(Table6[[#This Row],[Segment ]]="","",((Table6[[#This Row],[Velocity 2 (m/s)]]^2)/2)-((Table6[[#This Row],[Velocity 1 (m/s)]]^2)/2))</f>
        <v/>
      </c>
      <c r="N216" s="115" t="str">
        <f>IF(Table6[[#This Row],[Segment ]]="","",(Table6[[#This Row],[Height 2 (m)]]-Table6[[#This Row],[Height 1 (m)]])*9.807)</f>
        <v/>
      </c>
      <c r="O216" s="115" t="str">
        <f>'Pressure Drops in Loops'!U221</f>
        <v/>
      </c>
      <c r="P21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16" s="115" t="str">
        <f>IF(Table6[[#This Row],[Segment ]]="","",Table6[[#This Row],[Work (W)]]/1000)</f>
        <v/>
      </c>
    </row>
    <row r="217" spans="1:17" x14ac:dyDescent="0.25">
      <c r="A217" s="116" t="str">
        <f>'Pressure Drops in Loops'!A222</f>
        <v/>
      </c>
      <c r="B217" s="113" t="str">
        <f>IF(Table6[[#This Row],[Segment ]]="","",B216)</f>
        <v/>
      </c>
      <c r="C217" s="113" t="str">
        <f>IF(Table6[[#This Row],[Segment ]]="","",C216)</f>
        <v/>
      </c>
      <c r="D217" s="113" t="str">
        <f>IF(Table6[[#This Row],[Segment ]]="","",D216)</f>
        <v/>
      </c>
      <c r="E217" s="117" t="str">
        <f>IF(Table6[[#This Row],[Segment ]]="","",Table6[[#This Row],[Density (kg/m3)]]*Table6[[#This Row],[Volumetric flow (m3/s)]])</f>
        <v/>
      </c>
      <c r="F217" s="114" t="str">
        <f>IF(Table6[[#This Row],[Segment ]]="","",'Pressure Drops in Loops'!AG222)</f>
        <v/>
      </c>
      <c r="G217" s="114" t="str">
        <f>'Pressure Drops in Loops'!AH222</f>
        <v/>
      </c>
      <c r="H217" s="114"/>
      <c r="I217" s="114"/>
      <c r="J217" s="115" t="str">
        <f>'Pressure Drops in Loops'!E222</f>
        <v/>
      </c>
      <c r="K217" s="115" t="str">
        <f>IF('Pressure Drops in Loops'!E223="",'Pressure Drops in Loops'!E222,'Pressure Drops in Loops'!E223)</f>
        <v/>
      </c>
      <c r="L217" s="115" t="str">
        <f>IF(Table6[[#This Row],[Segment ]]="","",(Table6[[#This Row],[Pressure 2 (kPa)]]-Table6[[#This Row],[Pressure 1 (kPa)]])/Table6[[#This Row],[Density (kg/m3)]])</f>
        <v/>
      </c>
      <c r="M217" s="115" t="str">
        <f>IF(Table6[[#This Row],[Segment ]]="","",((Table6[[#This Row],[Velocity 2 (m/s)]]^2)/2)-((Table6[[#This Row],[Velocity 1 (m/s)]]^2)/2))</f>
        <v/>
      </c>
      <c r="N217" s="115" t="str">
        <f>IF(Table6[[#This Row],[Segment ]]="","",(Table6[[#This Row],[Height 2 (m)]]-Table6[[#This Row],[Height 1 (m)]])*9.807)</f>
        <v/>
      </c>
      <c r="O217" s="115" t="str">
        <f>'Pressure Drops in Loops'!U222</f>
        <v/>
      </c>
      <c r="P21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17" s="115" t="str">
        <f>IF(Table6[[#This Row],[Segment ]]="","",Table6[[#This Row],[Work (W)]]/1000)</f>
        <v/>
      </c>
    </row>
    <row r="218" spans="1:17" x14ac:dyDescent="0.25">
      <c r="A218" s="116" t="str">
        <f>'Pressure Drops in Loops'!A223</f>
        <v/>
      </c>
      <c r="B218" s="113" t="str">
        <f>IF(Table6[[#This Row],[Segment ]]="","",B217)</f>
        <v/>
      </c>
      <c r="C218" s="113" t="str">
        <f>IF(Table6[[#This Row],[Segment ]]="","",C217)</f>
        <v/>
      </c>
      <c r="D218" s="113" t="str">
        <f>IF(Table6[[#This Row],[Segment ]]="","",D217)</f>
        <v/>
      </c>
      <c r="E218" s="117" t="str">
        <f>IF(Table6[[#This Row],[Segment ]]="","",Table6[[#This Row],[Density (kg/m3)]]*Table6[[#This Row],[Volumetric flow (m3/s)]])</f>
        <v/>
      </c>
      <c r="F218" s="114" t="str">
        <f>IF(Table6[[#This Row],[Segment ]]="","",'Pressure Drops in Loops'!AG223)</f>
        <v/>
      </c>
      <c r="G218" s="114" t="str">
        <f>'Pressure Drops in Loops'!AH223</f>
        <v/>
      </c>
      <c r="H218" s="114"/>
      <c r="I218" s="114"/>
      <c r="J218" s="115" t="str">
        <f>'Pressure Drops in Loops'!E223</f>
        <v/>
      </c>
      <c r="K218" s="115" t="str">
        <f>IF('Pressure Drops in Loops'!E224="",'Pressure Drops in Loops'!E223,'Pressure Drops in Loops'!E224)</f>
        <v/>
      </c>
      <c r="L218" s="115" t="str">
        <f>IF(Table6[[#This Row],[Segment ]]="","",(Table6[[#This Row],[Pressure 2 (kPa)]]-Table6[[#This Row],[Pressure 1 (kPa)]])/Table6[[#This Row],[Density (kg/m3)]])</f>
        <v/>
      </c>
      <c r="M218" s="115" t="str">
        <f>IF(Table6[[#This Row],[Segment ]]="","",((Table6[[#This Row],[Velocity 2 (m/s)]]^2)/2)-((Table6[[#This Row],[Velocity 1 (m/s)]]^2)/2))</f>
        <v/>
      </c>
      <c r="N218" s="115" t="str">
        <f>IF(Table6[[#This Row],[Segment ]]="","",(Table6[[#This Row],[Height 2 (m)]]-Table6[[#This Row],[Height 1 (m)]])*9.807)</f>
        <v/>
      </c>
      <c r="O218" s="115" t="str">
        <f>'Pressure Drops in Loops'!U223</f>
        <v/>
      </c>
      <c r="P21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18" s="115" t="str">
        <f>IF(Table6[[#This Row],[Segment ]]="","",Table6[[#This Row],[Work (W)]]/1000)</f>
        <v/>
      </c>
    </row>
    <row r="219" spans="1:17" x14ac:dyDescent="0.25">
      <c r="A219" s="116" t="str">
        <f>'Pressure Drops in Loops'!A224</f>
        <v/>
      </c>
      <c r="B219" s="113" t="str">
        <f>IF(Table6[[#This Row],[Segment ]]="","",B218)</f>
        <v/>
      </c>
      <c r="C219" s="113" t="str">
        <f>IF(Table6[[#This Row],[Segment ]]="","",C218)</f>
        <v/>
      </c>
      <c r="D219" s="113" t="str">
        <f>IF(Table6[[#This Row],[Segment ]]="","",D218)</f>
        <v/>
      </c>
      <c r="E219" s="117" t="str">
        <f>IF(Table6[[#This Row],[Segment ]]="","",Table6[[#This Row],[Density (kg/m3)]]*Table6[[#This Row],[Volumetric flow (m3/s)]])</f>
        <v/>
      </c>
      <c r="F219" s="114" t="str">
        <f>IF(Table6[[#This Row],[Segment ]]="","",'Pressure Drops in Loops'!AG224)</f>
        <v/>
      </c>
      <c r="G219" s="114" t="str">
        <f>'Pressure Drops in Loops'!AH224</f>
        <v/>
      </c>
      <c r="H219" s="114"/>
      <c r="I219" s="114"/>
      <c r="J219" s="115" t="str">
        <f>'Pressure Drops in Loops'!E224</f>
        <v/>
      </c>
      <c r="K219" s="115" t="str">
        <f>IF('Pressure Drops in Loops'!E225="",'Pressure Drops in Loops'!E224,'Pressure Drops in Loops'!E225)</f>
        <v/>
      </c>
      <c r="L219" s="115" t="str">
        <f>IF(Table6[[#This Row],[Segment ]]="","",(Table6[[#This Row],[Pressure 2 (kPa)]]-Table6[[#This Row],[Pressure 1 (kPa)]])/Table6[[#This Row],[Density (kg/m3)]])</f>
        <v/>
      </c>
      <c r="M219" s="115" t="str">
        <f>IF(Table6[[#This Row],[Segment ]]="","",((Table6[[#This Row],[Velocity 2 (m/s)]]^2)/2)-((Table6[[#This Row],[Velocity 1 (m/s)]]^2)/2))</f>
        <v/>
      </c>
      <c r="N219" s="115" t="str">
        <f>IF(Table6[[#This Row],[Segment ]]="","",(Table6[[#This Row],[Height 2 (m)]]-Table6[[#This Row],[Height 1 (m)]])*9.807)</f>
        <v/>
      </c>
      <c r="O219" s="115" t="str">
        <f>'Pressure Drops in Loops'!U224</f>
        <v/>
      </c>
      <c r="P21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19" s="115" t="str">
        <f>IF(Table6[[#This Row],[Segment ]]="","",Table6[[#This Row],[Work (W)]]/1000)</f>
        <v/>
      </c>
    </row>
    <row r="220" spans="1:17" x14ac:dyDescent="0.25">
      <c r="A220" s="116" t="str">
        <f>'Pressure Drops in Loops'!A225</f>
        <v/>
      </c>
      <c r="B220" s="113" t="str">
        <f>IF(Table6[[#This Row],[Segment ]]="","",B219)</f>
        <v/>
      </c>
      <c r="C220" s="113" t="str">
        <f>IF(Table6[[#This Row],[Segment ]]="","",C219)</f>
        <v/>
      </c>
      <c r="D220" s="113" t="str">
        <f>IF(Table6[[#This Row],[Segment ]]="","",D219)</f>
        <v/>
      </c>
      <c r="E220" s="117" t="str">
        <f>IF(Table6[[#This Row],[Segment ]]="","",Table6[[#This Row],[Density (kg/m3)]]*Table6[[#This Row],[Volumetric flow (m3/s)]])</f>
        <v/>
      </c>
      <c r="F220" s="114" t="str">
        <f>IF(Table6[[#This Row],[Segment ]]="","",'Pressure Drops in Loops'!AG225)</f>
        <v/>
      </c>
      <c r="G220" s="114" t="str">
        <f>'Pressure Drops in Loops'!AH225</f>
        <v/>
      </c>
      <c r="H220" s="114"/>
      <c r="I220" s="114"/>
      <c r="J220" s="115" t="str">
        <f>'Pressure Drops in Loops'!E225</f>
        <v/>
      </c>
      <c r="K220" s="115" t="str">
        <f>IF('Pressure Drops in Loops'!E226="",'Pressure Drops in Loops'!E225,'Pressure Drops in Loops'!E226)</f>
        <v/>
      </c>
      <c r="L220" s="115" t="str">
        <f>IF(Table6[[#This Row],[Segment ]]="","",(Table6[[#This Row],[Pressure 2 (kPa)]]-Table6[[#This Row],[Pressure 1 (kPa)]])/Table6[[#This Row],[Density (kg/m3)]])</f>
        <v/>
      </c>
      <c r="M220" s="115" t="str">
        <f>IF(Table6[[#This Row],[Segment ]]="","",((Table6[[#This Row],[Velocity 2 (m/s)]]^2)/2)-((Table6[[#This Row],[Velocity 1 (m/s)]]^2)/2))</f>
        <v/>
      </c>
      <c r="N220" s="115" t="str">
        <f>IF(Table6[[#This Row],[Segment ]]="","",(Table6[[#This Row],[Height 2 (m)]]-Table6[[#This Row],[Height 1 (m)]])*9.807)</f>
        <v/>
      </c>
      <c r="O220" s="115" t="str">
        <f>'Pressure Drops in Loops'!U225</f>
        <v/>
      </c>
      <c r="P22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20" s="115" t="str">
        <f>IF(Table6[[#This Row],[Segment ]]="","",Table6[[#This Row],[Work (W)]]/1000)</f>
        <v/>
      </c>
    </row>
    <row r="221" spans="1:17" x14ac:dyDescent="0.25">
      <c r="A221" s="116" t="str">
        <f>'Pressure Drops in Loops'!A226</f>
        <v/>
      </c>
      <c r="B221" s="113" t="str">
        <f>IF(Table6[[#This Row],[Segment ]]="","",B220)</f>
        <v/>
      </c>
      <c r="C221" s="113" t="str">
        <f>IF(Table6[[#This Row],[Segment ]]="","",C220)</f>
        <v/>
      </c>
      <c r="D221" s="113" t="str">
        <f>IF(Table6[[#This Row],[Segment ]]="","",D220)</f>
        <v/>
      </c>
      <c r="E221" s="117" t="str">
        <f>IF(Table6[[#This Row],[Segment ]]="","",Table6[[#This Row],[Density (kg/m3)]]*Table6[[#This Row],[Volumetric flow (m3/s)]])</f>
        <v/>
      </c>
      <c r="F221" s="114" t="str">
        <f>IF(Table6[[#This Row],[Segment ]]="","",'Pressure Drops in Loops'!AG226)</f>
        <v/>
      </c>
      <c r="G221" s="114" t="str">
        <f>'Pressure Drops in Loops'!AH226</f>
        <v/>
      </c>
      <c r="H221" s="114"/>
      <c r="I221" s="114"/>
      <c r="J221" s="115" t="str">
        <f>'Pressure Drops in Loops'!E226</f>
        <v/>
      </c>
      <c r="K221" s="115" t="str">
        <f>IF('Pressure Drops in Loops'!E227="",'Pressure Drops in Loops'!E226,'Pressure Drops in Loops'!E227)</f>
        <v/>
      </c>
      <c r="L221" s="115" t="str">
        <f>IF(Table6[[#This Row],[Segment ]]="","",(Table6[[#This Row],[Pressure 2 (kPa)]]-Table6[[#This Row],[Pressure 1 (kPa)]])/Table6[[#This Row],[Density (kg/m3)]])</f>
        <v/>
      </c>
      <c r="M221" s="115" t="str">
        <f>IF(Table6[[#This Row],[Segment ]]="","",((Table6[[#This Row],[Velocity 2 (m/s)]]^2)/2)-((Table6[[#This Row],[Velocity 1 (m/s)]]^2)/2))</f>
        <v/>
      </c>
      <c r="N221" s="115" t="str">
        <f>IF(Table6[[#This Row],[Segment ]]="","",(Table6[[#This Row],[Height 2 (m)]]-Table6[[#This Row],[Height 1 (m)]])*9.807)</f>
        <v/>
      </c>
      <c r="O221" s="115" t="str">
        <f>'Pressure Drops in Loops'!U226</f>
        <v/>
      </c>
      <c r="P22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21" s="115" t="str">
        <f>IF(Table6[[#This Row],[Segment ]]="","",Table6[[#This Row],[Work (W)]]/1000)</f>
        <v/>
      </c>
    </row>
    <row r="222" spans="1:17" x14ac:dyDescent="0.25">
      <c r="A222" s="116" t="str">
        <f>'Pressure Drops in Loops'!A227</f>
        <v/>
      </c>
      <c r="B222" s="113" t="str">
        <f>IF(Table6[[#This Row],[Segment ]]="","",B221)</f>
        <v/>
      </c>
      <c r="C222" s="113" t="str">
        <f>IF(Table6[[#This Row],[Segment ]]="","",C221)</f>
        <v/>
      </c>
      <c r="D222" s="113" t="str">
        <f>IF(Table6[[#This Row],[Segment ]]="","",D221)</f>
        <v/>
      </c>
      <c r="E222" s="117" t="str">
        <f>IF(Table6[[#This Row],[Segment ]]="","",Table6[[#This Row],[Density (kg/m3)]]*Table6[[#This Row],[Volumetric flow (m3/s)]])</f>
        <v/>
      </c>
      <c r="F222" s="114" t="str">
        <f>IF(Table6[[#This Row],[Segment ]]="","",'Pressure Drops in Loops'!AG227)</f>
        <v/>
      </c>
      <c r="G222" s="114" t="str">
        <f>'Pressure Drops in Loops'!AH227</f>
        <v/>
      </c>
      <c r="H222" s="114"/>
      <c r="I222" s="114"/>
      <c r="J222" s="115" t="str">
        <f>'Pressure Drops in Loops'!E227</f>
        <v/>
      </c>
      <c r="K222" s="115" t="str">
        <f>IF('Pressure Drops in Loops'!E228="",'Pressure Drops in Loops'!E227,'Pressure Drops in Loops'!E228)</f>
        <v/>
      </c>
      <c r="L222" s="115" t="str">
        <f>IF(Table6[[#This Row],[Segment ]]="","",(Table6[[#This Row],[Pressure 2 (kPa)]]-Table6[[#This Row],[Pressure 1 (kPa)]])/Table6[[#This Row],[Density (kg/m3)]])</f>
        <v/>
      </c>
      <c r="M222" s="115" t="str">
        <f>IF(Table6[[#This Row],[Segment ]]="","",((Table6[[#This Row],[Velocity 2 (m/s)]]^2)/2)-((Table6[[#This Row],[Velocity 1 (m/s)]]^2)/2))</f>
        <v/>
      </c>
      <c r="N222" s="115" t="str">
        <f>IF(Table6[[#This Row],[Segment ]]="","",(Table6[[#This Row],[Height 2 (m)]]-Table6[[#This Row],[Height 1 (m)]])*9.807)</f>
        <v/>
      </c>
      <c r="O222" s="115" t="str">
        <f>'Pressure Drops in Loops'!U227</f>
        <v/>
      </c>
      <c r="P22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22" s="115" t="str">
        <f>IF(Table6[[#This Row],[Segment ]]="","",Table6[[#This Row],[Work (W)]]/1000)</f>
        <v/>
      </c>
    </row>
    <row r="223" spans="1:17" x14ac:dyDescent="0.25">
      <c r="A223" s="116" t="str">
        <f>'Pressure Drops in Loops'!A228</f>
        <v/>
      </c>
      <c r="B223" s="113" t="str">
        <f>IF(Table6[[#This Row],[Segment ]]="","",B222)</f>
        <v/>
      </c>
      <c r="C223" s="113" t="str">
        <f>IF(Table6[[#This Row],[Segment ]]="","",C222)</f>
        <v/>
      </c>
      <c r="D223" s="113" t="str">
        <f>IF(Table6[[#This Row],[Segment ]]="","",D222)</f>
        <v/>
      </c>
      <c r="E223" s="117" t="str">
        <f>IF(Table6[[#This Row],[Segment ]]="","",Table6[[#This Row],[Density (kg/m3)]]*Table6[[#This Row],[Volumetric flow (m3/s)]])</f>
        <v/>
      </c>
      <c r="F223" s="114" t="str">
        <f>IF(Table6[[#This Row],[Segment ]]="","",'Pressure Drops in Loops'!AG228)</f>
        <v/>
      </c>
      <c r="G223" s="114" t="str">
        <f>'Pressure Drops in Loops'!AH228</f>
        <v/>
      </c>
      <c r="H223" s="114"/>
      <c r="I223" s="114"/>
      <c r="J223" s="115" t="str">
        <f>'Pressure Drops in Loops'!E228</f>
        <v/>
      </c>
      <c r="K223" s="115" t="str">
        <f>IF('Pressure Drops in Loops'!E229="",'Pressure Drops in Loops'!E228,'Pressure Drops in Loops'!E229)</f>
        <v/>
      </c>
      <c r="L223" s="115" t="str">
        <f>IF(Table6[[#This Row],[Segment ]]="","",(Table6[[#This Row],[Pressure 2 (kPa)]]-Table6[[#This Row],[Pressure 1 (kPa)]])/Table6[[#This Row],[Density (kg/m3)]])</f>
        <v/>
      </c>
      <c r="M223" s="115" t="str">
        <f>IF(Table6[[#This Row],[Segment ]]="","",((Table6[[#This Row],[Velocity 2 (m/s)]]^2)/2)-((Table6[[#This Row],[Velocity 1 (m/s)]]^2)/2))</f>
        <v/>
      </c>
      <c r="N223" s="115" t="str">
        <f>IF(Table6[[#This Row],[Segment ]]="","",(Table6[[#This Row],[Height 2 (m)]]-Table6[[#This Row],[Height 1 (m)]])*9.807)</f>
        <v/>
      </c>
      <c r="O223" s="115" t="str">
        <f>'Pressure Drops in Loops'!U228</f>
        <v/>
      </c>
      <c r="P22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23" s="115" t="str">
        <f>IF(Table6[[#This Row],[Segment ]]="","",Table6[[#This Row],[Work (W)]]/1000)</f>
        <v/>
      </c>
    </row>
    <row r="224" spans="1:17" x14ac:dyDescent="0.25">
      <c r="A224" s="116" t="str">
        <f>'Pressure Drops in Loops'!A229</f>
        <v/>
      </c>
      <c r="B224" s="113" t="str">
        <f>IF(Table6[[#This Row],[Segment ]]="","",B223)</f>
        <v/>
      </c>
      <c r="C224" s="113" t="str">
        <f>IF(Table6[[#This Row],[Segment ]]="","",C223)</f>
        <v/>
      </c>
      <c r="D224" s="113" t="str">
        <f>IF(Table6[[#This Row],[Segment ]]="","",D223)</f>
        <v/>
      </c>
      <c r="E224" s="117" t="str">
        <f>IF(Table6[[#This Row],[Segment ]]="","",Table6[[#This Row],[Density (kg/m3)]]*Table6[[#This Row],[Volumetric flow (m3/s)]])</f>
        <v/>
      </c>
      <c r="F224" s="114" t="str">
        <f>IF(Table6[[#This Row],[Segment ]]="","",'Pressure Drops in Loops'!AG229)</f>
        <v/>
      </c>
      <c r="G224" s="114" t="str">
        <f>'Pressure Drops in Loops'!AH229</f>
        <v/>
      </c>
      <c r="H224" s="114"/>
      <c r="I224" s="114"/>
      <c r="J224" s="115" t="str">
        <f>'Pressure Drops in Loops'!E229</f>
        <v/>
      </c>
      <c r="K224" s="115" t="str">
        <f>IF('Pressure Drops in Loops'!E230="",'Pressure Drops in Loops'!E229,'Pressure Drops in Loops'!E230)</f>
        <v/>
      </c>
      <c r="L224" s="115" t="str">
        <f>IF(Table6[[#This Row],[Segment ]]="","",(Table6[[#This Row],[Pressure 2 (kPa)]]-Table6[[#This Row],[Pressure 1 (kPa)]])/Table6[[#This Row],[Density (kg/m3)]])</f>
        <v/>
      </c>
      <c r="M224" s="115" t="str">
        <f>IF(Table6[[#This Row],[Segment ]]="","",((Table6[[#This Row],[Velocity 2 (m/s)]]^2)/2)-((Table6[[#This Row],[Velocity 1 (m/s)]]^2)/2))</f>
        <v/>
      </c>
      <c r="N224" s="115" t="str">
        <f>IF(Table6[[#This Row],[Segment ]]="","",(Table6[[#This Row],[Height 2 (m)]]-Table6[[#This Row],[Height 1 (m)]])*9.807)</f>
        <v/>
      </c>
      <c r="O224" s="115" t="str">
        <f>'Pressure Drops in Loops'!U229</f>
        <v/>
      </c>
      <c r="P22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24" s="115" t="str">
        <f>IF(Table6[[#This Row],[Segment ]]="","",Table6[[#This Row],[Work (W)]]/1000)</f>
        <v/>
      </c>
    </row>
    <row r="225" spans="1:17" x14ac:dyDescent="0.25">
      <c r="A225" s="116" t="str">
        <f>'Pressure Drops in Loops'!A230</f>
        <v/>
      </c>
      <c r="B225" s="113" t="str">
        <f>IF(Table6[[#This Row],[Segment ]]="","",B224)</f>
        <v/>
      </c>
      <c r="C225" s="113" t="str">
        <f>IF(Table6[[#This Row],[Segment ]]="","",C224)</f>
        <v/>
      </c>
      <c r="D225" s="113" t="str">
        <f>IF(Table6[[#This Row],[Segment ]]="","",D224)</f>
        <v/>
      </c>
      <c r="E225" s="117" t="str">
        <f>IF(Table6[[#This Row],[Segment ]]="","",Table6[[#This Row],[Density (kg/m3)]]*Table6[[#This Row],[Volumetric flow (m3/s)]])</f>
        <v/>
      </c>
      <c r="F225" s="114" t="str">
        <f>IF(Table6[[#This Row],[Segment ]]="","",'Pressure Drops in Loops'!AG230)</f>
        <v/>
      </c>
      <c r="G225" s="114" t="str">
        <f>'Pressure Drops in Loops'!AH230</f>
        <v/>
      </c>
      <c r="H225" s="114"/>
      <c r="I225" s="114"/>
      <c r="J225" s="115" t="str">
        <f>'Pressure Drops in Loops'!E230</f>
        <v/>
      </c>
      <c r="K225" s="115" t="str">
        <f>IF('Pressure Drops in Loops'!E231="",'Pressure Drops in Loops'!E230,'Pressure Drops in Loops'!E231)</f>
        <v/>
      </c>
      <c r="L225" s="115" t="str">
        <f>IF(Table6[[#This Row],[Segment ]]="","",(Table6[[#This Row],[Pressure 2 (kPa)]]-Table6[[#This Row],[Pressure 1 (kPa)]])/Table6[[#This Row],[Density (kg/m3)]])</f>
        <v/>
      </c>
      <c r="M225" s="115" t="str">
        <f>IF(Table6[[#This Row],[Segment ]]="","",((Table6[[#This Row],[Velocity 2 (m/s)]]^2)/2)-((Table6[[#This Row],[Velocity 1 (m/s)]]^2)/2))</f>
        <v/>
      </c>
      <c r="N225" s="115" t="str">
        <f>IF(Table6[[#This Row],[Segment ]]="","",(Table6[[#This Row],[Height 2 (m)]]-Table6[[#This Row],[Height 1 (m)]])*9.807)</f>
        <v/>
      </c>
      <c r="O225" s="115" t="str">
        <f>'Pressure Drops in Loops'!U230</f>
        <v/>
      </c>
      <c r="P22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25" s="115" t="str">
        <f>IF(Table6[[#This Row],[Segment ]]="","",Table6[[#This Row],[Work (W)]]/1000)</f>
        <v/>
      </c>
    </row>
    <row r="226" spans="1:17" x14ac:dyDescent="0.25">
      <c r="A226" s="116" t="str">
        <f>'Pressure Drops in Loops'!A231</f>
        <v/>
      </c>
      <c r="B226" s="113" t="str">
        <f>IF(Table6[[#This Row],[Segment ]]="","",B225)</f>
        <v/>
      </c>
      <c r="C226" s="113" t="str">
        <f>IF(Table6[[#This Row],[Segment ]]="","",C225)</f>
        <v/>
      </c>
      <c r="D226" s="113" t="str">
        <f>IF(Table6[[#This Row],[Segment ]]="","",D225)</f>
        <v/>
      </c>
      <c r="E226" s="117" t="str">
        <f>IF(Table6[[#This Row],[Segment ]]="","",Table6[[#This Row],[Density (kg/m3)]]*Table6[[#This Row],[Volumetric flow (m3/s)]])</f>
        <v/>
      </c>
      <c r="F226" s="114" t="str">
        <f>IF(Table6[[#This Row],[Segment ]]="","",'Pressure Drops in Loops'!AG231)</f>
        <v/>
      </c>
      <c r="G226" s="114" t="str">
        <f>'Pressure Drops in Loops'!AH231</f>
        <v/>
      </c>
      <c r="H226" s="114"/>
      <c r="I226" s="114"/>
      <c r="J226" s="115" t="str">
        <f>'Pressure Drops in Loops'!E231</f>
        <v/>
      </c>
      <c r="K226" s="115" t="str">
        <f>IF('Pressure Drops in Loops'!E232="",'Pressure Drops in Loops'!E231,'Pressure Drops in Loops'!E232)</f>
        <v/>
      </c>
      <c r="L226" s="115" t="str">
        <f>IF(Table6[[#This Row],[Segment ]]="","",(Table6[[#This Row],[Pressure 2 (kPa)]]-Table6[[#This Row],[Pressure 1 (kPa)]])/Table6[[#This Row],[Density (kg/m3)]])</f>
        <v/>
      </c>
      <c r="M226" s="115" t="str">
        <f>IF(Table6[[#This Row],[Segment ]]="","",((Table6[[#This Row],[Velocity 2 (m/s)]]^2)/2)-((Table6[[#This Row],[Velocity 1 (m/s)]]^2)/2))</f>
        <v/>
      </c>
      <c r="N226" s="115" t="str">
        <f>IF(Table6[[#This Row],[Segment ]]="","",(Table6[[#This Row],[Height 2 (m)]]-Table6[[#This Row],[Height 1 (m)]])*9.807)</f>
        <v/>
      </c>
      <c r="O226" s="115" t="str">
        <f>'Pressure Drops in Loops'!U231</f>
        <v/>
      </c>
      <c r="P22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26" s="115" t="str">
        <f>IF(Table6[[#This Row],[Segment ]]="","",Table6[[#This Row],[Work (W)]]/1000)</f>
        <v/>
      </c>
    </row>
    <row r="227" spans="1:17" x14ac:dyDescent="0.25">
      <c r="A227" s="116" t="str">
        <f>'Pressure Drops in Loops'!A232</f>
        <v/>
      </c>
      <c r="B227" s="113" t="str">
        <f>IF(Table6[[#This Row],[Segment ]]="","",B226)</f>
        <v/>
      </c>
      <c r="C227" s="113" t="str">
        <f>IF(Table6[[#This Row],[Segment ]]="","",C226)</f>
        <v/>
      </c>
      <c r="D227" s="113" t="str">
        <f>IF(Table6[[#This Row],[Segment ]]="","",D226)</f>
        <v/>
      </c>
      <c r="E227" s="117" t="str">
        <f>IF(Table6[[#This Row],[Segment ]]="","",Table6[[#This Row],[Density (kg/m3)]]*Table6[[#This Row],[Volumetric flow (m3/s)]])</f>
        <v/>
      </c>
      <c r="F227" s="114" t="str">
        <f>IF(Table6[[#This Row],[Segment ]]="","",'Pressure Drops in Loops'!AG232)</f>
        <v/>
      </c>
      <c r="G227" s="114" t="str">
        <f>'Pressure Drops in Loops'!AH232</f>
        <v/>
      </c>
      <c r="H227" s="114"/>
      <c r="I227" s="114"/>
      <c r="J227" s="115" t="str">
        <f>'Pressure Drops in Loops'!E232</f>
        <v/>
      </c>
      <c r="K227" s="115" t="str">
        <f>IF('Pressure Drops in Loops'!E233="",'Pressure Drops in Loops'!E232,'Pressure Drops in Loops'!E233)</f>
        <v/>
      </c>
      <c r="L227" s="115" t="str">
        <f>IF(Table6[[#This Row],[Segment ]]="","",(Table6[[#This Row],[Pressure 2 (kPa)]]-Table6[[#This Row],[Pressure 1 (kPa)]])/Table6[[#This Row],[Density (kg/m3)]])</f>
        <v/>
      </c>
      <c r="M227" s="115" t="str">
        <f>IF(Table6[[#This Row],[Segment ]]="","",((Table6[[#This Row],[Velocity 2 (m/s)]]^2)/2)-((Table6[[#This Row],[Velocity 1 (m/s)]]^2)/2))</f>
        <v/>
      </c>
      <c r="N227" s="115" t="str">
        <f>IF(Table6[[#This Row],[Segment ]]="","",(Table6[[#This Row],[Height 2 (m)]]-Table6[[#This Row],[Height 1 (m)]])*9.807)</f>
        <v/>
      </c>
      <c r="O227" s="115" t="str">
        <f>'Pressure Drops in Loops'!U232</f>
        <v/>
      </c>
      <c r="P22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27" s="115" t="str">
        <f>IF(Table6[[#This Row],[Segment ]]="","",Table6[[#This Row],[Work (W)]]/1000)</f>
        <v/>
      </c>
    </row>
    <row r="228" spans="1:17" x14ac:dyDescent="0.25">
      <c r="A228" s="116" t="str">
        <f>'Pressure Drops in Loops'!A233</f>
        <v/>
      </c>
      <c r="B228" s="113" t="str">
        <f>IF(Table6[[#This Row],[Segment ]]="","",B227)</f>
        <v/>
      </c>
      <c r="C228" s="113" t="str">
        <f>IF(Table6[[#This Row],[Segment ]]="","",C227)</f>
        <v/>
      </c>
      <c r="D228" s="113" t="str">
        <f>IF(Table6[[#This Row],[Segment ]]="","",D227)</f>
        <v/>
      </c>
      <c r="E228" s="117" t="str">
        <f>IF(Table6[[#This Row],[Segment ]]="","",Table6[[#This Row],[Density (kg/m3)]]*Table6[[#This Row],[Volumetric flow (m3/s)]])</f>
        <v/>
      </c>
      <c r="F228" s="114" t="str">
        <f>IF(Table6[[#This Row],[Segment ]]="","",'Pressure Drops in Loops'!AG233)</f>
        <v/>
      </c>
      <c r="G228" s="114" t="str">
        <f>'Pressure Drops in Loops'!AH233</f>
        <v/>
      </c>
      <c r="H228" s="114"/>
      <c r="I228" s="114"/>
      <c r="J228" s="115" t="str">
        <f>'Pressure Drops in Loops'!E233</f>
        <v/>
      </c>
      <c r="K228" s="115" t="str">
        <f>IF('Pressure Drops in Loops'!E234="",'Pressure Drops in Loops'!E233,'Pressure Drops in Loops'!E234)</f>
        <v/>
      </c>
      <c r="L228" s="115" t="str">
        <f>IF(Table6[[#This Row],[Segment ]]="","",(Table6[[#This Row],[Pressure 2 (kPa)]]-Table6[[#This Row],[Pressure 1 (kPa)]])/Table6[[#This Row],[Density (kg/m3)]])</f>
        <v/>
      </c>
      <c r="M228" s="115" t="str">
        <f>IF(Table6[[#This Row],[Segment ]]="","",((Table6[[#This Row],[Velocity 2 (m/s)]]^2)/2)-((Table6[[#This Row],[Velocity 1 (m/s)]]^2)/2))</f>
        <v/>
      </c>
      <c r="N228" s="115" t="str">
        <f>IF(Table6[[#This Row],[Segment ]]="","",(Table6[[#This Row],[Height 2 (m)]]-Table6[[#This Row],[Height 1 (m)]])*9.807)</f>
        <v/>
      </c>
      <c r="O228" s="115" t="str">
        <f>'Pressure Drops in Loops'!U233</f>
        <v/>
      </c>
      <c r="P22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28" s="115" t="str">
        <f>IF(Table6[[#This Row],[Segment ]]="","",Table6[[#This Row],[Work (W)]]/1000)</f>
        <v/>
      </c>
    </row>
    <row r="229" spans="1:17" x14ac:dyDescent="0.25">
      <c r="A229" s="116" t="str">
        <f>'Pressure Drops in Loops'!A234</f>
        <v/>
      </c>
      <c r="B229" s="113" t="str">
        <f>IF(Table6[[#This Row],[Segment ]]="","",B228)</f>
        <v/>
      </c>
      <c r="C229" s="113" t="str">
        <f>IF(Table6[[#This Row],[Segment ]]="","",C228)</f>
        <v/>
      </c>
      <c r="D229" s="113" t="str">
        <f>IF(Table6[[#This Row],[Segment ]]="","",D228)</f>
        <v/>
      </c>
      <c r="E229" s="117" t="str">
        <f>IF(Table6[[#This Row],[Segment ]]="","",Table6[[#This Row],[Density (kg/m3)]]*Table6[[#This Row],[Volumetric flow (m3/s)]])</f>
        <v/>
      </c>
      <c r="F229" s="114" t="str">
        <f>IF(Table6[[#This Row],[Segment ]]="","",'Pressure Drops in Loops'!AG234)</f>
        <v/>
      </c>
      <c r="G229" s="114" t="str">
        <f>'Pressure Drops in Loops'!AH234</f>
        <v/>
      </c>
      <c r="H229" s="114"/>
      <c r="I229" s="114"/>
      <c r="J229" s="115" t="str">
        <f>'Pressure Drops in Loops'!E234</f>
        <v/>
      </c>
      <c r="K229" s="115" t="str">
        <f>IF('Pressure Drops in Loops'!E235="",'Pressure Drops in Loops'!E234,'Pressure Drops in Loops'!E235)</f>
        <v/>
      </c>
      <c r="L229" s="115" t="str">
        <f>IF(Table6[[#This Row],[Segment ]]="","",(Table6[[#This Row],[Pressure 2 (kPa)]]-Table6[[#This Row],[Pressure 1 (kPa)]])/Table6[[#This Row],[Density (kg/m3)]])</f>
        <v/>
      </c>
      <c r="M229" s="115" t="str">
        <f>IF(Table6[[#This Row],[Segment ]]="","",((Table6[[#This Row],[Velocity 2 (m/s)]]^2)/2)-((Table6[[#This Row],[Velocity 1 (m/s)]]^2)/2))</f>
        <v/>
      </c>
      <c r="N229" s="115" t="str">
        <f>IF(Table6[[#This Row],[Segment ]]="","",(Table6[[#This Row],[Height 2 (m)]]-Table6[[#This Row],[Height 1 (m)]])*9.807)</f>
        <v/>
      </c>
      <c r="O229" s="115" t="str">
        <f>'Pressure Drops in Loops'!U234</f>
        <v/>
      </c>
      <c r="P22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29" s="115" t="str">
        <f>IF(Table6[[#This Row],[Segment ]]="","",Table6[[#This Row],[Work (W)]]/1000)</f>
        <v/>
      </c>
    </row>
    <row r="230" spans="1:17" x14ac:dyDescent="0.25">
      <c r="A230" s="116" t="str">
        <f>'Pressure Drops in Loops'!A235</f>
        <v/>
      </c>
      <c r="B230" s="113" t="str">
        <f>IF(Table6[[#This Row],[Segment ]]="","",B229)</f>
        <v/>
      </c>
      <c r="C230" s="113" t="str">
        <f>IF(Table6[[#This Row],[Segment ]]="","",C229)</f>
        <v/>
      </c>
      <c r="D230" s="113" t="str">
        <f>IF(Table6[[#This Row],[Segment ]]="","",D229)</f>
        <v/>
      </c>
      <c r="E230" s="117" t="str">
        <f>IF(Table6[[#This Row],[Segment ]]="","",Table6[[#This Row],[Density (kg/m3)]]*Table6[[#This Row],[Volumetric flow (m3/s)]])</f>
        <v/>
      </c>
      <c r="F230" s="114" t="str">
        <f>IF(Table6[[#This Row],[Segment ]]="","",'Pressure Drops in Loops'!AG235)</f>
        <v/>
      </c>
      <c r="G230" s="114" t="str">
        <f>'Pressure Drops in Loops'!AH235</f>
        <v/>
      </c>
      <c r="H230" s="114"/>
      <c r="I230" s="114"/>
      <c r="J230" s="115" t="str">
        <f>'Pressure Drops in Loops'!E235</f>
        <v/>
      </c>
      <c r="K230" s="115" t="str">
        <f>IF('Pressure Drops in Loops'!E236="",'Pressure Drops in Loops'!E235,'Pressure Drops in Loops'!E236)</f>
        <v/>
      </c>
      <c r="L230" s="115" t="str">
        <f>IF(Table6[[#This Row],[Segment ]]="","",(Table6[[#This Row],[Pressure 2 (kPa)]]-Table6[[#This Row],[Pressure 1 (kPa)]])/Table6[[#This Row],[Density (kg/m3)]])</f>
        <v/>
      </c>
      <c r="M230" s="115" t="str">
        <f>IF(Table6[[#This Row],[Segment ]]="","",((Table6[[#This Row],[Velocity 2 (m/s)]]^2)/2)-((Table6[[#This Row],[Velocity 1 (m/s)]]^2)/2))</f>
        <v/>
      </c>
      <c r="N230" s="115" t="str">
        <f>IF(Table6[[#This Row],[Segment ]]="","",(Table6[[#This Row],[Height 2 (m)]]-Table6[[#This Row],[Height 1 (m)]])*9.807)</f>
        <v/>
      </c>
      <c r="O230" s="115" t="str">
        <f>'Pressure Drops in Loops'!U235</f>
        <v/>
      </c>
      <c r="P23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30" s="115" t="str">
        <f>IF(Table6[[#This Row],[Segment ]]="","",Table6[[#This Row],[Work (W)]]/1000)</f>
        <v/>
      </c>
    </row>
    <row r="231" spans="1:17" x14ac:dyDescent="0.25">
      <c r="A231" s="116" t="str">
        <f>'Pressure Drops in Loops'!A236</f>
        <v/>
      </c>
      <c r="B231" s="113" t="str">
        <f>IF(Table6[[#This Row],[Segment ]]="","",B230)</f>
        <v/>
      </c>
      <c r="C231" s="113" t="str">
        <f>IF(Table6[[#This Row],[Segment ]]="","",C230)</f>
        <v/>
      </c>
      <c r="D231" s="113" t="str">
        <f>IF(Table6[[#This Row],[Segment ]]="","",D230)</f>
        <v/>
      </c>
      <c r="E231" s="117" t="str">
        <f>IF(Table6[[#This Row],[Segment ]]="","",Table6[[#This Row],[Density (kg/m3)]]*Table6[[#This Row],[Volumetric flow (m3/s)]])</f>
        <v/>
      </c>
      <c r="F231" s="114" t="str">
        <f>IF(Table6[[#This Row],[Segment ]]="","",'Pressure Drops in Loops'!AG236)</f>
        <v/>
      </c>
      <c r="G231" s="114" t="str">
        <f>'Pressure Drops in Loops'!AH236</f>
        <v/>
      </c>
      <c r="H231" s="114"/>
      <c r="I231" s="114"/>
      <c r="J231" s="115" t="str">
        <f>'Pressure Drops in Loops'!E236</f>
        <v/>
      </c>
      <c r="K231" s="115" t="str">
        <f>IF('Pressure Drops in Loops'!E237="",'Pressure Drops in Loops'!E236,'Pressure Drops in Loops'!E237)</f>
        <v/>
      </c>
      <c r="L231" s="115" t="str">
        <f>IF(Table6[[#This Row],[Segment ]]="","",(Table6[[#This Row],[Pressure 2 (kPa)]]-Table6[[#This Row],[Pressure 1 (kPa)]])/Table6[[#This Row],[Density (kg/m3)]])</f>
        <v/>
      </c>
      <c r="M231" s="115" t="str">
        <f>IF(Table6[[#This Row],[Segment ]]="","",((Table6[[#This Row],[Velocity 2 (m/s)]]^2)/2)-((Table6[[#This Row],[Velocity 1 (m/s)]]^2)/2))</f>
        <v/>
      </c>
      <c r="N231" s="115" t="str">
        <f>IF(Table6[[#This Row],[Segment ]]="","",(Table6[[#This Row],[Height 2 (m)]]-Table6[[#This Row],[Height 1 (m)]])*9.807)</f>
        <v/>
      </c>
      <c r="O231" s="115" t="str">
        <f>'Pressure Drops in Loops'!U236</f>
        <v/>
      </c>
      <c r="P23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31" s="115" t="str">
        <f>IF(Table6[[#This Row],[Segment ]]="","",Table6[[#This Row],[Work (W)]]/1000)</f>
        <v/>
      </c>
    </row>
    <row r="232" spans="1:17" x14ac:dyDescent="0.25">
      <c r="A232" s="116" t="str">
        <f>'Pressure Drops in Loops'!A237</f>
        <v/>
      </c>
      <c r="B232" s="113" t="str">
        <f>IF(Table6[[#This Row],[Segment ]]="","",B231)</f>
        <v/>
      </c>
      <c r="C232" s="113" t="str">
        <f>IF(Table6[[#This Row],[Segment ]]="","",C231)</f>
        <v/>
      </c>
      <c r="D232" s="113" t="str">
        <f>IF(Table6[[#This Row],[Segment ]]="","",D231)</f>
        <v/>
      </c>
      <c r="E232" s="117" t="str">
        <f>IF(Table6[[#This Row],[Segment ]]="","",Table6[[#This Row],[Density (kg/m3)]]*Table6[[#This Row],[Volumetric flow (m3/s)]])</f>
        <v/>
      </c>
      <c r="F232" s="114" t="str">
        <f>IF(Table6[[#This Row],[Segment ]]="","",'Pressure Drops in Loops'!AG237)</f>
        <v/>
      </c>
      <c r="G232" s="114" t="str">
        <f>'Pressure Drops in Loops'!AH237</f>
        <v/>
      </c>
      <c r="H232" s="114"/>
      <c r="I232" s="114"/>
      <c r="J232" s="115" t="str">
        <f>'Pressure Drops in Loops'!E237</f>
        <v/>
      </c>
      <c r="K232" s="115" t="str">
        <f>IF('Pressure Drops in Loops'!E238="",'Pressure Drops in Loops'!E237,'Pressure Drops in Loops'!E238)</f>
        <v/>
      </c>
      <c r="L232" s="115" t="str">
        <f>IF(Table6[[#This Row],[Segment ]]="","",(Table6[[#This Row],[Pressure 2 (kPa)]]-Table6[[#This Row],[Pressure 1 (kPa)]])/Table6[[#This Row],[Density (kg/m3)]])</f>
        <v/>
      </c>
      <c r="M232" s="115" t="str">
        <f>IF(Table6[[#This Row],[Segment ]]="","",((Table6[[#This Row],[Velocity 2 (m/s)]]^2)/2)-((Table6[[#This Row],[Velocity 1 (m/s)]]^2)/2))</f>
        <v/>
      </c>
      <c r="N232" s="115" t="str">
        <f>IF(Table6[[#This Row],[Segment ]]="","",(Table6[[#This Row],[Height 2 (m)]]-Table6[[#This Row],[Height 1 (m)]])*9.807)</f>
        <v/>
      </c>
      <c r="O232" s="115" t="str">
        <f>'Pressure Drops in Loops'!U237</f>
        <v/>
      </c>
      <c r="P23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32" s="115" t="str">
        <f>IF(Table6[[#This Row],[Segment ]]="","",Table6[[#This Row],[Work (W)]]/1000)</f>
        <v/>
      </c>
    </row>
    <row r="233" spans="1:17" x14ac:dyDescent="0.25">
      <c r="A233" s="116" t="str">
        <f>'Pressure Drops in Loops'!A238</f>
        <v/>
      </c>
      <c r="B233" s="113" t="str">
        <f>IF(Table6[[#This Row],[Segment ]]="","",B232)</f>
        <v/>
      </c>
      <c r="C233" s="113" t="str">
        <f>IF(Table6[[#This Row],[Segment ]]="","",C232)</f>
        <v/>
      </c>
      <c r="D233" s="113" t="str">
        <f>IF(Table6[[#This Row],[Segment ]]="","",D232)</f>
        <v/>
      </c>
      <c r="E233" s="117" t="str">
        <f>IF(Table6[[#This Row],[Segment ]]="","",Table6[[#This Row],[Density (kg/m3)]]*Table6[[#This Row],[Volumetric flow (m3/s)]])</f>
        <v/>
      </c>
      <c r="F233" s="114" t="str">
        <f>IF(Table6[[#This Row],[Segment ]]="","",'Pressure Drops in Loops'!AG238)</f>
        <v/>
      </c>
      <c r="G233" s="114" t="str">
        <f>'Pressure Drops in Loops'!AH238</f>
        <v/>
      </c>
      <c r="H233" s="114"/>
      <c r="I233" s="114"/>
      <c r="J233" s="115" t="str">
        <f>'Pressure Drops in Loops'!E238</f>
        <v/>
      </c>
      <c r="K233" s="115" t="str">
        <f>IF('Pressure Drops in Loops'!E239="",'Pressure Drops in Loops'!E238,'Pressure Drops in Loops'!E239)</f>
        <v/>
      </c>
      <c r="L233" s="115" t="str">
        <f>IF(Table6[[#This Row],[Segment ]]="","",(Table6[[#This Row],[Pressure 2 (kPa)]]-Table6[[#This Row],[Pressure 1 (kPa)]])/Table6[[#This Row],[Density (kg/m3)]])</f>
        <v/>
      </c>
      <c r="M233" s="115" t="str">
        <f>IF(Table6[[#This Row],[Segment ]]="","",((Table6[[#This Row],[Velocity 2 (m/s)]]^2)/2)-((Table6[[#This Row],[Velocity 1 (m/s)]]^2)/2))</f>
        <v/>
      </c>
      <c r="N233" s="115" t="str">
        <f>IF(Table6[[#This Row],[Segment ]]="","",(Table6[[#This Row],[Height 2 (m)]]-Table6[[#This Row],[Height 1 (m)]])*9.807)</f>
        <v/>
      </c>
      <c r="O233" s="115" t="str">
        <f>'Pressure Drops in Loops'!U238</f>
        <v/>
      </c>
      <c r="P23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33" s="115" t="str">
        <f>IF(Table6[[#This Row],[Segment ]]="","",Table6[[#This Row],[Work (W)]]/1000)</f>
        <v/>
      </c>
    </row>
    <row r="234" spans="1:17" x14ac:dyDescent="0.25">
      <c r="A234" s="116" t="str">
        <f>'Pressure Drops in Loops'!A239</f>
        <v/>
      </c>
      <c r="B234" s="113" t="str">
        <f>IF(Table6[[#This Row],[Segment ]]="","",B233)</f>
        <v/>
      </c>
      <c r="C234" s="113" t="str">
        <f>IF(Table6[[#This Row],[Segment ]]="","",C233)</f>
        <v/>
      </c>
      <c r="D234" s="113" t="str">
        <f>IF(Table6[[#This Row],[Segment ]]="","",D233)</f>
        <v/>
      </c>
      <c r="E234" s="117" t="str">
        <f>IF(Table6[[#This Row],[Segment ]]="","",Table6[[#This Row],[Density (kg/m3)]]*Table6[[#This Row],[Volumetric flow (m3/s)]])</f>
        <v/>
      </c>
      <c r="F234" s="114" t="str">
        <f>IF(Table6[[#This Row],[Segment ]]="","",'Pressure Drops in Loops'!AG239)</f>
        <v/>
      </c>
      <c r="G234" s="114" t="str">
        <f>'Pressure Drops in Loops'!AH239</f>
        <v/>
      </c>
      <c r="H234" s="114"/>
      <c r="I234" s="114"/>
      <c r="J234" s="115" t="str">
        <f>'Pressure Drops in Loops'!E239</f>
        <v/>
      </c>
      <c r="K234" s="115" t="str">
        <f>IF('Pressure Drops in Loops'!E240="",'Pressure Drops in Loops'!E239,'Pressure Drops in Loops'!E240)</f>
        <v/>
      </c>
      <c r="L234" s="115" t="str">
        <f>IF(Table6[[#This Row],[Segment ]]="","",(Table6[[#This Row],[Pressure 2 (kPa)]]-Table6[[#This Row],[Pressure 1 (kPa)]])/Table6[[#This Row],[Density (kg/m3)]])</f>
        <v/>
      </c>
      <c r="M234" s="115" t="str">
        <f>IF(Table6[[#This Row],[Segment ]]="","",((Table6[[#This Row],[Velocity 2 (m/s)]]^2)/2)-((Table6[[#This Row],[Velocity 1 (m/s)]]^2)/2))</f>
        <v/>
      </c>
      <c r="N234" s="115" t="str">
        <f>IF(Table6[[#This Row],[Segment ]]="","",(Table6[[#This Row],[Height 2 (m)]]-Table6[[#This Row],[Height 1 (m)]])*9.807)</f>
        <v/>
      </c>
      <c r="O234" s="115" t="str">
        <f>'Pressure Drops in Loops'!U239</f>
        <v/>
      </c>
      <c r="P23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34" s="115" t="str">
        <f>IF(Table6[[#This Row],[Segment ]]="","",Table6[[#This Row],[Work (W)]]/1000)</f>
        <v/>
      </c>
    </row>
    <row r="235" spans="1:17" x14ac:dyDescent="0.25">
      <c r="A235" s="116" t="str">
        <f>'Pressure Drops in Loops'!A240</f>
        <v/>
      </c>
      <c r="B235" s="113" t="str">
        <f>IF(Table6[[#This Row],[Segment ]]="","",B234)</f>
        <v/>
      </c>
      <c r="C235" s="113" t="str">
        <f>IF(Table6[[#This Row],[Segment ]]="","",C234)</f>
        <v/>
      </c>
      <c r="D235" s="113" t="str">
        <f>IF(Table6[[#This Row],[Segment ]]="","",D234)</f>
        <v/>
      </c>
      <c r="E235" s="117" t="str">
        <f>IF(Table6[[#This Row],[Segment ]]="","",Table6[[#This Row],[Density (kg/m3)]]*Table6[[#This Row],[Volumetric flow (m3/s)]])</f>
        <v/>
      </c>
      <c r="F235" s="114" t="str">
        <f>IF(Table6[[#This Row],[Segment ]]="","",'Pressure Drops in Loops'!AG240)</f>
        <v/>
      </c>
      <c r="G235" s="114" t="str">
        <f>'Pressure Drops in Loops'!AH240</f>
        <v/>
      </c>
      <c r="H235" s="114"/>
      <c r="I235" s="114"/>
      <c r="J235" s="115" t="str">
        <f>'Pressure Drops in Loops'!E240</f>
        <v/>
      </c>
      <c r="K235" s="115" t="str">
        <f>IF('Pressure Drops in Loops'!E241="",'Pressure Drops in Loops'!E240,'Pressure Drops in Loops'!E241)</f>
        <v/>
      </c>
      <c r="L235" s="115" t="str">
        <f>IF(Table6[[#This Row],[Segment ]]="","",(Table6[[#This Row],[Pressure 2 (kPa)]]-Table6[[#This Row],[Pressure 1 (kPa)]])/Table6[[#This Row],[Density (kg/m3)]])</f>
        <v/>
      </c>
      <c r="M235" s="115" t="str">
        <f>IF(Table6[[#This Row],[Segment ]]="","",((Table6[[#This Row],[Velocity 2 (m/s)]]^2)/2)-((Table6[[#This Row],[Velocity 1 (m/s)]]^2)/2))</f>
        <v/>
      </c>
      <c r="N235" s="115" t="str">
        <f>IF(Table6[[#This Row],[Segment ]]="","",(Table6[[#This Row],[Height 2 (m)]]-Table6[[#This Row],[Height 1 (m)]])*9.807)</f>
        <v/>
      </c>
      <c r="O235" s="115" t="str">
        <f>'Pressure Drops in Loops'!U240</f>
        <v/>
      </c>
      <c r="P23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35" s="115" t="str">
        <f>IF(Table6[[#This Row],[Segment ]]="","",Table6[[#This Row],[Work (W)]]/1000)</f>
        <v/>
      </c>
    </row>
    <row r="236" spans="1:17" x14ac:dyDescent="0.25">
      <c r="A236" s="116" t="str">
        <f>'Pressure Drops in Loops'!A241</f>
        <v/>
      </c>
      <c r="B236" s="113" t="str">
        <f>IF(Table6[[#This Row],[Segment ]]="","",B235)</f>
        <v/>
      </c>
      <c r="C236" s="113" t="str">
        <f>IF(Table6[[#This Row],[Segment ]]="","",C235)</f>
        <v/>
      </c>
      <c r="D236" s="113" t="str">
        <f>IF(Table6[[#This Row],[Segment ]]="","",D235)</f>
        <v/>
      </c>
      <c r="E236" s="117" t="str">
        <f>IF(Table6[[#This Row],[Segment ]]="","",Table6[[#This Row],[Density (kg/m3)]]*Table6[[#This Row],[Volumetric flow (m3/s)]])</f>
        <v/>
      </c>
      <c r="F236" s="114" t="str">
        <f>IF(Table6[[#This Row],[Segment ]]="","",'Pressure Drops in Loops'!AG241)</f>
        <v/>
      </c>
      <c r="G236" s="114" t="str">
        <f>'Pressure Drops in Loops'!AH241</f>
        <v/>
      </c>
      <c r="H236" s="114"/>
      <c r="I236" s="114"/>
      <c r="J236" s="115" t="str">
        <f>'Pressure Drops in Loops'!E241</f>
        <v/>
      </c>
      <c r="K236" s="115" t="str">
        <f>IF('Pressure Drops in Loops'!E242="",'Pressure Drops in Loops'!E241,'Pressure Drops in Loops'!E242)</f>
        <v/>
      </c>
      <c r="L236" s="115" t="str">
        <f>IF(Table6[[#This Row],[Segment ]]="","",(Table6[[#This Row],[Pressure 2 (kPa)]]-Table6[[#This Row],[Pressure 1 (kPa)]])/Table6[[#This Row],[Density (kg/m3)]])</f>
        <v/>
      </c>
      <c r="M236" s="115" t="str">
        <f>IF(Table6[[#This Row],[Segment ]]="","",((Table6[[#This Row],[Velocity 2 (m/s)]]^2)/2)-((Table6[[#This Row],[Velocity 1 (m/s)]]^2)/2))</f>
        <v/>
      </c>
      <c r="N236" s="115" t="str">
        <f>IF(Table6[[#This Row],[Segment ]]="","",(Table6[[#This Row],[Height 2 (m)]]-Table6[[#This Row],[Height 1 (m)]])*9.807)</f>
        <v/>
      </c>
      <c r="O236" s="115" t="str">
        <f>'Pressure Drops in Loops'!U241</f>
        <v/>
      </c>
      <c r="P23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36" s="115" t="str">
        <f>IF(Table6[[#This Row],[Segment ]]="","",Table6[[#This Row],[Work (W)]]/1000)</f>
        <v/>
      </c>
    </row>
    <row r="237" spans="1:17" x14ac:dyDescent="0.25">
      <c r="A237" s="116" t="str">
        <f>'Pressure Drops in Loops'!A242</f>
        <v/>
      </c>
      <c r="B237" s="113" t="str">
        <f>IF(Table6[[#This Row],[Segment ]]="","",B236)</f>
        <v/>
      </c>
      <c r="C237" s="113" t="str">
        <f>IF(Table6[[#This Row],[Segment ]]="","",C236)</f>
        <v/>
      </c>
      <c r="D237" s="113" t="str">
        <f>IF(Table6[[#This Row],[Segment ]]="","",D236)</f>
        <v/>
      </c>
      <c r="E237" s="117" t="str">
        <f>IF(Table6[[#This Row],[Segment ]]="","",Table6[[#This Row],[Density (kg/m3)]]*Table6[[#This Row],[Volumetric flow (m3/s)]])</f>
        <v/>
      </c>
      <c r="F237" s="114" t="str">
        <f>IF(Table6[[#This Row],[Segment ]]="","",'Pressure Drops in Loops'!AG242)</f>
        <v/>
      </c>
      <c r="G237" s="114" t="str">
        <f>'Pressure Drops in Loops'!AH242</f>
        <v/>
      </c>
      <c r="H237" s="114"/>
      <c r="I237" s="114"/>
      <c r="J237" s="115" t="str">
        <f>'Pressure Drops in Loops'!E242</f>
        <v/>
      </c>
      <c r="K237" s="115" t="str">
        <f>IF('Pressure Drops in Loops'!E243="",'Pressure Drops in Loops'!E242,'Pressure Drops in Loops'!E243)</f>
        <v/>
      </c>
      <c r="L237" s="115" t="str">
        <f>IF(Table6[[#This Row],[Segment ]]="","",(Table6[[#This Row],[Pressure 2 (kPa)]]-Table6[[#This Row],[Pressure 1 (kPa)]])/Table6[[#This Row],[Density (kg/m3)]])</f>
        <v/>
      </c>
      <c r="M237" s="115" t="str">
        <f>IF(Table6[[#This Row],[Segment ]]="","",((Table6[[#This Row],[Velocity 2 (m/s)]]^2)/2)-((Table6[[#This Row],[Velocity 1 (m/s)]]^2)/2))</f>
        <v/>
      </c>
      <c r="N237" s="115" t="str">
        <f>IF(Table6[[#This Row],[Segment ]]="","",(Table6[[#This Row],[Height 2 (m)]]-Table6[[#This Row],[Height 1 (m)]])*9.807)</f>
        <v/>
      </c>
      <c r="O237" s="115" t="str">
        <f>'Pressure Drops in Loops'!U242</f>
        <v/>
      </c>
      <c r="P23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37" s="115" t="str">
        <f>IF(Table6[[#This Row],[Segment ]]="","",Table6[[#This Row],[Work (W)]]/1000)</f>
        <v/>
      </c>
    </row>
    <row r="238" spans="1:17" x14ac:dyDescent="0.25">
      <c r="A238" s="116" t="str">
        <f>'Pressure Drops in Loops'!A243</f>
        <v/>
      </c>
      <c r="B238" s="113" t="str">
        <f>IF(Table6[[#This Row],[Segment ]]="","",B237)</f>
        <v/>
      </c>
      <c r="C238" s="113" t="str">
        <f>IF(Table6[[#This Row],[Segment ]]="","",C237)</f>
        <v/>
      </c>
      <c r="D238" s="113" t="str">
        <f>IF(Table6[[#This Row],[Segment ]]="","",D237)</f>
        <v/>
      </c>
      <c r="E238" s="117" t="str">
        <f>IF(Table6[[#This Row],[Segment ]]="","",Table6[[#This Row],[Density (kg/m3)]]*Table6[[#This Row],[Volumetric flow (m3/s)]])</f>
        <v/>
      </c>
      <c r="F238" s="114" t="str">
        <f>IF(Table6[[#This Row],[Segment ]]="","",'Pressure Drops in Loops'!AG243)</f>
        <v/>
      </c>
      <c r="G238" s="114" t="str">
        <f>'Pressure Drops in Loops'!AH243</f>
        <v/>
      </c>
      <c r="H238" s="114"/>
      <c r="I238" s="114"/>
      <c r="J238" s="115" t="str">
        <f>'Pressure Drops in Loops'!E243</f>
        <v/>
      </c>
      <c r="K238" s="115" t="str">
        <f>IF('Pressure Drops in Loops'!E244="",'Pressure Drops in Loops'!E243,'Pressure Drops in Loops'!E244)</f>
        <v/>
      </c>
      <c r="L238" s="115" t="str">
        <f>IF(Table6[[#This Row],[Segment ]]="","",(Table6[[#This Row],[Pressure 2 (kPa)]]-Table6[[#This Row],[Pressure 1 (kPa)]])/Table6[[#This Row],[Density (kg/m3)]])</f>
        <v/>
      </c>
      <c r="M238" s="115" t="str">
        <f>IF(Table6[[#This Row],[Segment ]]="","",((Table6[[#This Row],[Velocity 2 (m/s)]]^2)/2)-((Table6[[#This Row],[Velocity 1 (m/s)]]^2)/2))</f>
        <v/>
      </c>
      <c r="N238" s="115" t="str">
        <f>IF(Table6[[#This Row],[Segment ]]="","",(Table6[[#This Row],[Height 2 (m)]]-Table6[[#This Row],[Height 1 (m)]])*9.807)</f>
        <v/>
      </c>
      <c r="O238" s="115" t="str">
        <f>'Pressure Drops in Loops'!U243</f>
        <v/>
      </c>
      <c r="P23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38" s="115" t="str">
        <f>IF(Table6[[#This Row],[Segment ]]="","",Table6[[#This Row],[Work (W)]]/1000)</f>
        <v/>
      </c>
    </row>
    <row r="239" spans="1:17" x14ac:dyDescent="0.25">
      <c r="A239" s="116" t="str">
        <f>'Pressure Drops in Loops'!A244</f>
        <v/>
      </c>
      <c r="B239" s="113" t="str">
        <f>IF(Table6[[#This Row],[Segment ]]="","",B238)</f>
        <v/>
      </c>
      <c r="C239" s="113" t="str">
        <f>IF(Table6[[#This Row],[Segment ]]="","",C238)</f>
        <v/>
      </c>
      <c r="D239" s="113" t="str">
        <f>IF(Table6[[#This Row],[Segment ]]="","",D238)</f>
        <v/>
      </c>
      <c r="E239" s="117" t="str">
        <f>IF(Table6[[#This Row],[Segment ]]="","",Table6[[#This Row],[Density (kg/m3)]]*Table6[[#This Row],[Volumetric flow (m3/s)]])</f>
        <v/>
      </c>
      <c r="F239" s="114" t="str">
        <f>IF(Table6[[#This Row],[Segment ]]="","",'Pressure Drops in Loops'!AG244)</f>
        <v/>
      </c>
      <c r="G239" s="114" t="str">
        <f>'Pressure Drops in Loops'!AH244</f>
        <v/>
      </c>
      <c r="H239" s="114"/>
      <c r="I239" s="114"/>
      <c r="J239" s="115" t="str">
        <f>'Pressure Drops in Loops'!E244</f>
        <v/>
      </c>
      <c r="K239" s="115" t="str">
        <f>IF('Pressure Drops in Loops'!E245="",'Pressure Drops in Loops'!E244,'Pressure Drops in Loops'!E245)</f>
        <v/>
      </c>
      <c r="L239" s="115" t="str">
        <f>IF(Table6[[#This Row],[Segment ]]="","",(Table6[[#This Row],[Pressure 2 (kPa)]]-Table6[[#This Row],[Pressure 1 (kPa)]])/Table6[[#This Row],[Density (kg/m3)]])</f>
        <v/>
      </c>
      <c r="M239" s="115" t="str">
        <f>IF(Table6[[#This Row],[Segment ]]="","",((Table6[[#This Row],[Velocity 2 (m/s)]]^2)/2)-((Table6[[#This Row],[Velocity 1 (m/s)]]^2)/2))</f>
        <v/>
      </c>
      <c r="N239" s="115" t="str">
        <f>IF(Table6[[#This Row],[Segment ]]="","",(Table6[[#This Row],[Height 2 (m)]]-Table6[[#This Row],[Height 1 (m)]])*9.807)</f>
        <v/>
      </c>
      <c r="O239" s="115" t="str">
        <f>'Pressure Drops in Loops'!U244</f>
        <v/>
      </c>
      <c r="P23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39" s="115" t="str">
        <f>IF(Table6[[#This Row],[Segment ]]="","",Table6[[#This Row],[Work (W)]]/1000)</f>
        <v/>
      </c>
    </row>
    <row r="240" spans="1:17" x14ac:dyDescent="0.25">
      <c r="A240" s="116" t="str">
        <f>'Pressure Drops in Loops'!A245</f>
        <v/>
      </c>
      <c r="B240" s="113" t="str">
        <f>IF(Table6[[#This Row],[Segment ]]="","",B239)</f>
        <v/>
      </c>
      <c r="C240" s="113" t="str">
        <f>IF(Table6[[#This Row],[Segment ]]="","",C239)</f>
        <v/>
      </c>
      <c r="D240" s="113" t="str">
        <f>IF(Table6[[#This Row],[Segment ]]="","",D239)</f>
        <v/>
      </c>
      <c r="E240" s="117" t="str">
        <f>IF(Table6[[#This Row],[Segment ]]="","",Table6[[#This Row],[Density (kg/m3)]]*Table6[[#This Row],[Volumetric flow (m3/s)]])</f>
        <v/>
      </c>
      <c r="F240" s="114" t="str">
        <f>IF(Table6[[#This Row],[Segment ]]="","",'Pressure Drops in Loops'!AG245)</f>
        <v/>
      </c>
      <c r="G240" s="114" t="str">
        <f>'Pressure Drops in Loops'!AH245</f>
        <v/>
      </c>
      <c r="H240" s="114"/>
      <c r="I240" s="114"/>
      <c r="J240" s="115" t="str">
        <f>'Pressure Drops in Loops'!E245</f>
        <v/>
      </c>
      <c r="K240" s="115" t="str">
        <f>IF('Pressure Drops in Loops'!E246="",'Pressure Drops in Loops'!E245,'Pressure Drops in Loops'!E246)</f>
        <v/>
      </c>
      <c r="L240" s="115" t="str">
        <f>IF(Table6[[#This Row],[Segment ]]="","",(Table6[[#This Row],[Pressure 2 (kPa)]]-Table6[[#This Row],[Pressure 1 (kPa)]])/Table6[[#This Row],[Density (kg/m3)]])</f>
        <v/>
      </c>
      <c r="M240" s="115" t="str">
        <f>IF(Table6[[#This Row],[Segment ]]="","",((Table6[[#This Row],[Velocity 2 (m/s)]]^2)/2)-((Table6[[#This Row],[Velocity 1 (m/s)]]^2)/2))</f>
        <v/>
      </c>
      <c r="N240" s="115" t="str">
        <f>IF(Table6[[#This Row],[Segment ]]="","",(Table6[[#This Row],[Height 2 (m)]]-Table6[[#This Row],[Height 1 (m)]])*9.807)</f>
        <v/>
      </c>
      <c r="O240" s="115" t="str">
        <f>'Pressure Drops in Loops'!U245</f>
        <v/>
      </c>
      <c r="P24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40" s="115" t="str">
        <f>IF(Table6[[#This Row],[Segment ]]="","",Table6[[#This Row],[Work (W)]]/1000)</f>
        <v/>
      </c>
    </row>
    <row r="241" spans="1:17" x14ac:dyDescent="0.25">
      <c r="A241" s="116" t="str">
        <f>'Pressure Drops in Loops'!A246</f>
        <v/>
      </c>
      <c r="B241" s="113" t="str">
        <f>IF(Table6[[#This Row],[Segment ]]="","",B240)</f>
        <v/>
      </c>
      <c r="C241" s="113" t="str">
        <f>IF(Table6[[#This Row],[Segment ]]="","",C240)</f>
        <v/>
      </c>
      <c r="D241" s="113" t="str">
        <f>IF(Table6[[#This Row],[Segment ]]="","",D240)</f>
        <v/>
      </c>
      <c r="E241" s="117" t="str">
        <f>IF(Table6[[#This Row],[Segment ]]="","",Table6[[#This Row],[Density (kg/m3)]]*Table6[[#This Row],[Volumetric flow (m3/s)]])</f>
        <v/>
      </c>
      <c r="F241" s="114" t="str">
        <f>IF(Table6[[#This Row],[Segment ]]="","",'Pressure Drops in Loops'!AG246)</f>
        <v/>
      </c>
      <c r="G241" s="114" t="str">
        <f>'Pressure Drops in Loops'!AH246</f>
        <v/>
      </c>
      <c r="H241" s="114"/>
      <c r="I241" s="114"/>
      <c r="J241" s="115" t="str">
        <f>'Pressure Drops in Loops'!E246</f>
        <v/>
      </c>
      <c r="K241" s="115" t="str">
        <f>IF('Pressure Drops in Loops'!E247="",'Pressure Drops in Loops'!E246,'Pressure Drops in Loops'!E247)</f>
        <v/>
      </c>
      <c r="L241" s="115" t="str">
        <f>IF(Table6[[#This Row],[Segment ]]="","",(Table6[[#This Row],[Pressure 2 (kPa)]]-Table6[[#This Row],[Pressure 1 (kPa)]])/Table6[[#This Row],[Density (kg/m3)]])</f>
        <v/>
      </c>
      <c r="M241" s="115" t="str">
        <f>IF(Table6[[#This Row],[Segment ]]="","",((Table6[[#This Row],[Velocity 2 (m/s)]]^2)/2)-((Table6[[#This Row],[Velocity 1 (m/s)]]^2)/2))</f>
        <v/>
      </c>
      <c r="N241" s="115" t="str">
        <f>IF(Table6[[#This Row],[Segment ]]="","",(Table6[[#This Row],[Height 2 (m)]]-Table6[[#This Row],[Height 1 (m)]])*9.807)</f>
        <v/>
      </c>
      <c r="O241" s="115" t="str">
        <f>'Pressure Drops in Loops'!U246</f>
        <v/>
      </c>
      <c r="P24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41" s="115" t="str">
        <f>IF(Table6[[#This Row],[Segment ]]="","",Table6[[#This Row],[Work (W)]]/1000)</f>
        <v/>
      </c>
    </row>
    <row r="242" spans="1:17" x14ac:dyDescent="0.25">
      <c r="A242" s="116" t="str">
        <f>'Pressure Drops in Loops'!A247</f>
        <v/>
      </c>
      <c r="B242" s="113" t="str">
        <f>IF(Table6[[#This Row],[Segment ]]="","",B241)</f>
        <v/>
      </c>
      <c r="C242" s="113" t="str">
        <f>IF(Table6[[#This Row],[Segment ]]="","",C241)</f>
        <v/>
      </c>
      <c r="D242" s="113" t="str">
        <f>IF(Table6[[#This Row],[Segment ]]="","",D241)</f>
        <v/>
      </c>
      <c r="E242" s="117" t="str">
        <f>IF(Table6[[#This Row],[Segment ]]="","",Table6[[#This Row],[Density (kg/m3)]]*Table6[[#This Row],[Volumetric flow (m3/s)]])</f>
        <v/>
      </c>
      <c r="F242" s="114" t="str">
        <f>IF(Table6[[#This Row],[Segment ]]="","",'Pressure Drops in Loops'!AG247)</f>
        <v/>
      </c>
      <c r="G242" s="114" t="str">
        <f>'Pressure Drops in Loops'!AH247</f>
        <v/>
      </c>
      <c r="H242" s="114"/>
      <c r="I242" s="114"/>
      <c r="J242" s="115" t="str">
        <f>'Pressure Drops in Loops'!E247</f>
        <v/>
      </c>
      <c r="K242" s="115" t="str">
        <f>IF('Pressure Drops in Loops'!E248="",'Pressure Drops in Loops'!E247,'Pressure Drops in Loops'!E248)</f>
        <v/>
      </c>
      <c r="L242" s="115" t="str">
        <f>IF(Table6[[#This Row],[Segment ]]="","",(Table6[[#This Row],[Pressure 2 (kPa)]]-Table6[[#This Row],[Pressure 1 (kPa)]])/Table6[[#This Row],[Density (kg/m3)]])</f>
        <v/>
      </c>
      <c r="M242" s="115" t="str">
        <f>IF(Table6[[#This Row],[Segment ]]="","",((Table6[[#This Row],[Velocity 2 (m/s)]]^2)/2)-((Table6[[#This Row],[Velocity 1 (m/s)]]^2)/2))</f>
        <v/>
      </c>
      <c r="N242" s="115" t="str">
        <f>IF(Table6[[#This Row],[Segment ]]="","",(Table6[[#This Row],[Height 2 (m)]]-Table6[[#This Row],[Height 1 (m)]])*9.807)</f>
        <v/>
      </c>
      <c r="O242" s="115" t="str">
        <f>'Pressure Drops in Loops'!U247</f>
        <v/>
      </c>
      <c r="P24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42" s="115" t="str">
        <f>IF(Table6[[#This Row],[Segment ]]="","",Table6[[#This Row],[Work (W)]]/1000)</f>
        <v/>
      </c>
    </row>
    <row r="243" spans="1:17" x14ac:dyDescent="0.25">
      <c r="A243" s="116" t="str">
        <f>'Pressure Drops in Loops'!A248</f>
        <v/>
      </c>
      <c r="B243" s="113" t="str">
        <f>IF(Table6[[#This Row],[Segment ]]="","",B242)</f>
        <v/>
      </c>
      <c r="C243" s="113" t="str">
        <f>IF(Table6[[#This Row],[Segment ]]="","",C242)</f>
        <v/>
      </c>
      <c r="D243" s="113" t="str">
        <f>IF(Table6[[#This Row],[Segment ]]="","",D242)</f>
        <v/>
      </c>
      <c r="E243" s="117" t="str">
        <f>IF(Table6[[#This Row],[Segment ]]="","",Table6[[#This Row],[Density (kg/m3)]]*Table6[[#This Row],[Volumetric flow (m3/s)]])</f>
        <v/>
      </c>
      <c r="F243" s="114" t="str">
        <f>IF(Table6[[#This Row],[Segment ]]="","",'Pressure Drops in Loops'!AG248)</f>
        <v/>
      </c>
      <c r="G243" s="114" t="str">
        <f>'Pressure Drops in Loops'!AH248</f>
        <v/>
      </c>
      <c r="H243" s="114"/>
      <c r="I243" s="114"/>
      <c r="J243" s="115" t="str">
        <f>'Pressure Drops in Loops'!E248</f>
        <v/>
      </c>
      <c r="K243" s="115" t="str">
        <f>IF('Pressure Drops in Loops'!E249="",'Pressure Drops in Loops'!E248,'Pressure Drops in Loops'!E249)</f>
        <v/>
      </c>
      <c r="L243" s="115" t="str">
        <f>IF(Table6[[#This Row],[Segment ]]="","",(Table6[[#This Row],[Pressure 2 (kPa)]]-Table6[[#This Row],[Pressure 1 (kPa)]])/Table6[[#This Row],[Density (kg/m3)]])</f>
        <v/>
      </c>
      <c r="M243" s="115" t="str">
        <f>IF(Table6[[#This Row],[Segment ]]="","",((Table6[[#This Row],[Velocity 2 (m/s)]]^2)/2)-((Table6[[#This Row],[Velocity 1 (m/s)]]^2)/2))</f>
        <v/>
      </c>
      <c r="N243" s="115" t="str">
        <f>IF(Table6[[#This Row],[Segment ]]="","",(Table6[[#This Row],[Height 2 (m)]]-Table6[[#This Row],[Height 1 (m)]])*9.807)</f>
        <v/>
      </c>
      <c r="O243" s="115" t="str">
        <f>'Pressure Drops in Loops'!U248</f>
        <v/>
      </c>
      <c r="P24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43" s="115" t="str">
        <f>IF(Table6[[#This Row],[Segment ]]="","",Table6[[#This Row],[Work (W)]]/1000)</f>
        <v/>
      </c>
    </row>
    <row r="244" spans="1:17" x14ac:dyDescent="0.25">
      <c r="A244" s="116" t="str">
        <f>'Pressure Drops in Loops'!A249</f>
        <v/>
      </c>
      <c r="B244" s="113" t="str">
        <f>IF(Table6[[#This Row],[Segment ]]="","",B243)</f>
        <v/>
      </c>
      <c r="C244" s="113" t="str">
        <f>IF(Table6[[#This Row],[Segment ]]="","",C243)</f>
        <v/>
      </c>
      <c r="D244" s="113" t="str">
        <f>IF(Table6[[#This Row],[Segment ]]="","",D243)</f>
        <v/>
      </c>
      <c r="E244" s="117" t="str">
        <f>IF(Table6[[#This Row],[Segment ]]="","",Table6[[#This Row],[Density (kg/m3)]]*Table6[[#This Row],[Volumetric flow (m3/s)]])</f>
        <v/>
      </c>
      <c r="F244" s="114" t="str">
        <f>IF(Table6[[#This Row],[Segment ]]="","",'Pressure Drops in Loops'!AG249)</f>
        <v/>
      </c>
      <c r="G244" s="114" t="str">
        <f>'Pressure Drops in Loops'!AH249</f>
        <v/>
      </c>
      <c r="H244" s="114"/>
      <c r="I244" s="114"/>
      <c r="J244" s="115" t="str">
        <f>'Pressure Drops in Loops'!E249</f>
        <v/>
      </c>
      <c r="K244" s="115" t="str">
        <f>IF('Pressure Drops in Loops'!E250="",'Pressure Drops in Loops'!E249,'Pressure Drops in Loops'!E250)</f>
        <v/>
      </c>
      <c r="L244" s="115" t="str">
        <f>IF(Table6[[#This Row],[Segment ]]="","",(Table6[[#This Row],[Pressure 2 (kPa)]]-Table6[[#This Row],[Pressure 1 (kPa)]])/Table6[[#This Row],[Density (kg/m3)]])</f>
        <v/>
      </c>
      <c r="M244" s="115" t="str">
        <f>IF(Table6[[#This Row],[Segment ]]="","",((Table6[[#This Row],[Velocity 2 (m/s)]]^2)/2)-((Table6[[#This Row],[Velocity 1 (m/s)]]^2)/2))</f>
        <v/>
      </c>
      <c r="N244" s="115" t="str">
        <f>IF(Table6[[#This Row],[Segment ]]="","",(Table6[[#This Row],[Height 2 (m)]]-Table6[[#This Row],[Height 1 (m)]])*9.807)</f>
        <v/>
      </c>
      <c r="O244" s="115" t="str">
        <f>'Pressure Drops in Loops'!U249</f>
        <v/>
      </c>
      <c r="P24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44" s="115" t="str">
        <f>IF(Table6[[#This Row],[Segment ]]="","",Table6[[#This Row],[Work (W)]]/1000)</f>
        <v/>
      </c>
    </row>
    <row r="245" spans="1:17" x14ac:dyDescent="0.25">
      <c r="A245" s="116" t="str">
        <f>'Pressure Drops in Loops'!A250</f>
        <v/>
      </c>
      <c r="B245" s="113" t="str">
        <f>IF(Table6[[#This Row],[Segment ]]="","",B244)</f>
        <v/>
      </c>
      <c r="C245" s="113" t="str">
        <f>IF(Table6[[#This Row],[Segment ]]="","",C244)</f>
        <v/>
      </c>
      <c r="D245" s="113" t="str">
        <f>IF(Table6[[#This Row],[Segment ]]="","",D244)</f>
        <v/>
      </c>
      <c r="E245" s="117" t="str">
        <f>IF(Table6[[#This Row],[Segment ]]="","",Table6[[#This Row],[Density (kg/m3)]]*Table6[[#This Row],[Volumetric flow (m3/s)]])</f>
        <v/>
      </c>
      <c r="F245" s="114" t="str">
        <f>IF(Table6[[#This Row],[Segment ]]="","",'Pressure Drops in Loops'!AG250)</f>
        <v/>
      </c>
      <c r="G245" s="114" t="str">
        <f>'Pressure Drops in Loops'!AH250</f>
        <v/>
      </c>
      <c r="H245" s="114"/>
      <c r="I245" s="114"/>
      <c r="J245" s="115" t="str">
        <f>'Pressure Drops in Loops'!E250</f>
        <v/>
      </c>
      <c r="K245" s="115" t="str">
        <f>IF('Pressure Drops in Loops'!E251="",'Pressure Drops in Loops'!E250,'Pressure Drops in Loops'!E251)</f>
        <v/>
      </c>
      <c r="L245" s="115" t="str">
        <f>IF(Table6[[#This Row],[Segment ]]="","",(Table6[[#This Row],[Pressure 2 (kPa)]]-Table6[[#This Row],[Pressure 1 (kPa)]])/Table6[[#This Row],[Density (kg/m3)]])</f>
        <v/>
      </c>
      <c r="M245" s="115" t="str">
        <f>IF(Table6[[#This Row],[Segment ]]="","",((Table6[[#This Row],[Velocity 2 (m/s)]]^2)/2)-((Table6[[#This Row],[Velocity 1 (m/s)]]^2)/2))</f>
        <v/>
      </c>
      <c r="N245" s="115" t="str">
        <f>IF(Table6[[#This Row],[Segment ]]="","",(Table6[[#This Row],[Height 2 (m)]]-Table6[[#This Row],[Height 1 (m)]])*9.807)</f>
        <v/>
      </c>
      <c r="O245" s="115" t="str">
        <f>'Pressure Drops in Loops'!U250</f>
        <v/>
      </c>
      <c r="P24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45" s="115" t="str">
        <f>IF(Table6[[#This Row],[Segment ]]="","",Table6[[#This Row],[Work (W)]]/1000)</f>
        <v/>
      </c>
    </row>
    <row r="246" spans="1:17" x14ac:dyDescent="0.25">
      <c r="A246" s="116" t="str">
        <f>'Pressure Drops in Loops'!A251</f>
        <v/>
      </c>
      <c r="B246" s="113" t="str">
        <f>IF(Table6[[#This Row],[Segment ]]="","",B245)</f>
        <v/>
      </c>
      <c r="C246" s="113" t="str">
        <f>IF(Table6[[#This Row],[Segment ]]="","",C245)</f>
        <v/>
      </c>
      <c r="D246" s="113" t="str">
        <f>IF(Table6[[#This Row],[Segment ]]="","",D245)</f>
        <v/>
      </c>
      <c r="E246" s="117" t="str">
        <f>IF(Table6[[#This Row],[Segment ]]="","",Table6[[#This Row],[Density (kg/m3)]]*Table6[[#This Row],[Volumetric flow (m3/s)]])</f>
        <v/>
      </c>
      <c r="F246" s="114" t="str">
        <f>IF(Table6[[#This Row],[Segment ]]="","",'Pressure Drops in Loops'!AG251)</f>
        <v/>
      </c>
      <c r="G246" s="114" t="str">
        <f>'Pressure Drops in Loops'!AH251</f>
        <v/>
      </c>
      <c r="H246" s="114"/>
      <c r="I246" s="114"/>
      <c r="J246" s="115" t="str">
        <f>'Pressure Drops in Loops'!E251</f>
        <v/>
      </c>
      <c r="K246" s="115" t="str">
        <f>IF('Pressure Drops in Loops'!E252="",'Pressure Drops in Loops'!E251,'Pressure Drops in Loops'!E252)</f>
        <v/>
      </c>
      <c r="L246" s="115" t="str">
        <f>IF(Table6[[#This Row],[Segment ]]="","",(Table6[[#This Row],[Pressure 2 (kPa)]]-Table6[[#This Row],[Pressure 1 (kPa)]])/Table6[[#This Row],[Density (kg/m3)]])</f>
        <v/>
      </c>
      <c r="M246" s="115" t="str">
        <f>IF(Table6[[#This Row],[Segment ]]="","",((Table6[[#This Row],[Velocity 2 (m/s)]]^2)/2)-((Table6[[#This Row],[Velocity 1 (m/s)]]^2)/2))</f>
        <v/>
      </c>
      <c r="N246" s="115" t="str">
        <f>IF(Table6[[#This Row],[Segment ]]="","",(Table6[[#This Row],[Height 2 (m)]]-Table6[[#This Row],[Height 1 (m)]])*9.807)</f>
        <v/>
      </c>
      <c r="O246" s="115" t="str">
        <f>'Pressure Drops in Loops'!U251</f>
        <v/>
      </c>
      <c r="P24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46" s="115" t="str">
        <f>IF(Table6[[#This Row],[Segment ]]="","",Table6[[#This Row],[Work (W)]]/1000)</f>
        <v/>
      </c>
    </row>
    <row r="247" spans="1:17" x14ac:dyDescent="0.25">
      <c r="A247" s="116" t="str">
        <f>'Pressure Drops in Loops'!A252</f>
        <v/>
      </c>
      <c r="B247" s="113" t="str">
        <f>IF(Table6[[#This Row],[Segment ]]="","",B246)</f>
        <v/>
      </c>
      <c r="C247" s="113" t="str">
        <f>IF(Table6[[#This Row],[Segment ]]="","",C246)</f>
        <v/>
      </c>
      <c r="D247" s="113" t="str">
        <f>IF(Table6[[#This Row],[Segment ]]="","",D246)</f>
        <v/>
      </c>
      <c r="E247" s="117" t="str">
        <f>IF(Table6[[#This Row],[Segment ]]="","",Table6[[#This Row],[Density (kg/m3)]]*Table6[[#This Row],[Volumetric flow (m3/s)]])</f>
        <v/>
      </c>
      <c r="F247" s="114" t="str">
        <f>IF(Table6[[#This Row],[Segment ]]="","",'Pressure Drops in Loops'!AG252)</f>
        <v/>
      </c>
      <c r="G247" s="114" t="str">
        <f>'Pressure Drops in Loops'!AH252</f>
        <v/>
      </c>
      <c r="H247" s="114"/>
      <c r="I247" s="114"/>
      <c r="J247" s="115" t="str">
        <f>'Pressure Drops in Loops'!E252</f>
        <v/>
      </c>
      <c r="K247" s="115" t="str">
        <f>IF('Pressure Drops in Loops'!E253="",'Pressure Drops in Loops'!E252,'Pressure Drops in Loops'!E253)</f>
        <v/>
      </c>
      <c r="L247" s="115" t="str">
        <f>IF(Table6[[#This Row],[Segment ]]="","",(Table6[[#This Row],[Pressure 2 (kPa)]]-Table6[[#This Row],[Pressure 1 (kPa)]])/Table6[[#This Row],[Density (kg/m3)]])</f>
        <v/>
      </c>
      <c r="M247" s="115" t="str">
        <f>IF(Table6[[#This Row],[Segment ]]="","",((Table6[[#This Row],[Velocity 2 (m/s)]]^2)/2)-((Table6[[#This Row],[Velocity 1 (m/s)]]^2)/2))</f>
        <v/>
      </c>
      <c r="N247" s="115" t="str">
        <f>IF(Table6[[#This Row],[Segment ]]="","",(Table6[[#This Row],[Height 2 (m)]]-Table6[[#This Row],[Height 1 (m)]])*9.807)</f>
        <v/>
      </c>
      <c r="O247" s="115" t="str">
        <f>'Pressure Drops in Loops'!U252</f>
        <v/>
      </c>
      <c r="P24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47" s="115" t="str">
        <f>IF(Table6[[#This Row],[Segment ]]="","",Table6[[#This Row],[Work (W)]]/1000)</f>
        <v/>
      </c>
    </row>
    <row r="248" spans="1:17" x14ac:dyDescent="0.25">
      <c r="A248" s="116" t="str">
        <f>'Pressure Drops in Loops'!A253</f>
        <v/>
      </c>
      <c r="B248" s="113" t="str">
        <f>IF(Table6[[#This Row],[Segment ]]="","",B247)</f>
        <v/>
      </c>
      <c r="C248" s="113" t="str">
        <f>IF(Table6[[#This Row],[Segment ]]="","",C247)</f>
        <v/>
      </c>
      <c r="D248" s="113" t="str">
        <f>IF(Table6[[#This Row],[Segment ]]="","",D247)</f>
        <v/>
      </c>
      <c r="E248" s="117" t="str">
        <f>IF(Table6[[#This Row],[Segment ]]="","",Table6[[#This Row],[Density (kg/m3)]]*Table6[[#This Row],[Volumetric flow (m3/s)]])</f>
        <v/>
      </c>
      <c r="F248" s="114" t="str">
        <f>IF(Table6[[#This Row],[Segment ]]="","",'Pressure Drops in Loops'!AG253)</f>
        <v/>
      </c>
      <c r="G248" s="114" t="str">
        <f>'Pressure Drops in Loops'!AH253</f>
        <v/>
      </c>
      <c r="H248" s="114"/>
      <c r="I248" s="114"/>
      <c r="J248" s="115" t="str">
        <f>'Pressure Drops in Loops'!E253</f>
        <v/>
      </c>
      <c r="K248" s="115" t="str">
        <f>IF('Pressure Drops in Loops'!E254="",'Pressure Drops in Loops'!E253,'Pressure Drops in Loops'!E254)</f>
        <v/>
      </c>
      <c r="L248" s="115" t="str">
        <f>IF(Table6[[#This Row],[Segment ]]="","",(Table6[[#This Row],[Pressure 2 (kPa)]]-Table6[[#This Row],[Pressure 1 (kPa)]])/Table6[[#This Row],[Density (kg/m3)]])</f>
        <v/>
      </c>
      <c r="M248" s="115" t="str">
        <f>IF(Table6[[#This Row],[Segment ]]="","",((Table6[[#This Row],[Velocity 2 (m/s)]]^2)/2)-((Table6[[#This Row],[Velocity 1 (m/s)]]^2)/2))</f>
        <v/>
      </c>
      <c r="N248" s="115" t="str">
        <f>IF(Table6[[#This Row],[Segment ]]="","",(Table6[[#This Row],[Height 2 (m)]]-Table6[[#This Row],[Height 1 (m)]])*9.807)</f>
        <v/>
      </c>
      <c r="O248" s="115" t="str">
        <f>'Pressure Drops in Loops'!U253</f>
        <v/>
      </c>
      <c r="P24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48" s="115" t="str">
        <f>IF(Table6[[#This Row],[Segment ]]="","",Table6[[#This Row],[Work (W)]]/1000)</f>
        <v/>
      </c>
    </row>
    <row r="249" spans="1:17" x14ac:dyDescent="0.25">
      <c r="A249" s="116" t="str">
        <f>'Pressure Drops in Loops'!A254</f>
        <v/>
      </c>
      <c r="B249" s="113" t="str">
        <f>IF(Table6[[#This Row],[Segment ]]="","",B248)</f>
        <v/>
      </c>
      <c r="C249" s="113" t="str">
        <f>IF(Table6[[#This Row],[Segment ]]="","",C248)</f>
        <v/>
      </c>
      <c r="D249" s="113" t="str">
        <f>IF(Table6[[#This Row],[Segment ]]="","",D248)</f>
        <v/>
      </c>
      <c r="E249" s="117" t="str">
        <f>IF(Table6[[#This Row],[Segment ]]="","",Table6[[#This Row],[Density (kg/m3)]]*Table6[[#This Row],[Volumetric flow (m3/s)]])</f>
        <v/>
      </c>
      <c r="F249" s="114" t="str">
        <f>IF(Table6[[#This Row],[Segment ]]="","",'Pressure Drops in Loops'!AG254)</f>
        <v/>
      </c>
      <c r="G249" s="114" t="str">
        <f>'Pressure Drops in Loops'!AH254</f>
        <v/>
      </c>
      <c r="H249" s="114"/>
      <c r="I249" s="114"/>
      <c r="J249" s="115" t="str">
        <f>'Pressure Drops in Loops'!E254</f>
        <v/>
      </c>
      <c r="K249" s="115" t="str">
        <f>IF('Pressure Drops in Loops'!E255="",'Pressure Drops in Loops'!E254,'Pressure Drops in Loops'!E255)</f>
        <v/>
      </c>
      <c r="L249" s="115" t="str">
        <f>IF(Table6[[#This Row],[Segment ]]="","",(Table6[[#This Row],[Pressure 2 (kPa)]]-Table6[[#This Row],[Pressure 1 (kPa)]])/Table6[[#This Row],[Density (kg/m3)]])</f>
        <v/>
      </c>
      <c r="M249" s="115" t="str">
        <f>IF(Table6[[#This Row],[Segment ]]="","",((Table6[[#This Row],[Velocity 2 (m/s)]]^2)/2)-((Table6[[#This Row],[Velocity 1 (m/s)]]^2)/2))</f>
        <v/>
      </c>
      <c r="N249" s="115" t="str">
        <f>IF(Table6[[#This Row],[Segment ]]="","",(Table6[[#This Row],[Height 2 (m)]]-Table6[[#This Row],[Height 1 (m)]])*9.807)</f>
        <v/>
      </c>
      <c r="O249" s="115" t="str">
        <f>'Pressure Drops in Loops'!U254</f>
        <v/>
      </c>
      <c r="P24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49" s="115" t="str">
        <f>IF(Table6[[#This Row],[Segment ]]="","",Table6[[#This Row],[Work (W)]]/1000)</f>
        <v/>
      </c>
    </row>
    <row r="250" spans="1:17" x14ac:dyDescent="0.25">
      <c r="A250" s="116" t="str">
        <f>'Pressure Drops in Loops'!A255</f>
        <v/>
      </c>
      <c r="B250" s="113" t="str">
        <f>IF(Table6[[#This Row],[Segment ]]="","",B249)</f>
        <v/>
      </c>
      <c r="C250" s="113" t="str">
        <f>IF(Table6[[#This Row],[Segment ]]="","",C249)</f>
        <v/>
      </c>
      <c r="D250" s="113" t="str">
        <f>IF(Table6[[#This Row],[Segment ]]="","",D249)</f>
        <v/>
      </c>
      <c r="E250" s="117" t="str">
        <f>IF(Table6[[#This Row],[Segment ]]="","",Table6[[#This Row],[Density (kg/m3)]]*Table6[[#This Row],[Volumetric flow (m3/s)]])</f>
        <v/>
      </c>
      <c r="F250" s="114" t="str">
        <f>IF(Table6[[#This Row],[Segment ]]="","",'Pressure Drops in Loops'!AG255)</f>
        <v/>
      </c>
      <c r="G250" s="114" t="str">
        <f>'Pressure Drops in Loops'!AH255</f>
        <v/>
      </c>
      <c r="H250" s="114"/>
      <c r="I250" s="114"/>
      <c r="J250" s="115" t="str">
        <f>'Pressure Drops in Loops'!E255</f>
        <v/>
      </c>
      <c r="K250" s="115" t="str">
        <f>IF('Pressure Drops in Loops'!E256="",'Pressure Drops in Loops'!E255,'Pressure Drops in Loops'!E256)</f>
        <v/>
      </c>
      <c r="L250" s="115" t="str">
        <f>IF(Table6[[#This Row],[Segment ]]="","",(Table6[[#This Row],[Pressure 2 (kPa)]]-Table6[[#This Row],[Pressure 1 (kPa)]])/Table6[[#This Row],[Density (kg/m3)]])</f>
        <v/>
      </c>
      <c r="M250" s="115" t="str">
        <f>IF(Table6[[#This Row],[Segment ]]="","",((Table6[[#This Row],[Velocity 2 (m/s)]]^2)/2)-((Table6[[#This Row],[Velocity 1 (m/s)]]^2)/2))</f>
        <v/>
      </c>
      <c r="N250" s="115" t="str">
        <f>IF(Table6[[#This Row],[Segment ]]="","",(Table6[[#This Row],[Height 2 (m)]]-Table6[[#This Row],[Height 1 (m)]])*9.807)</f>
        <v/>
      </c>
      <c r="O250" s="115" t="str">
        <f>'Pressure Drops in Loops'!U255</f>
        <v/>
      </c>
      <c r="P25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50" s="115" t="str">
        <f>IF(Table6[[#This Row],[Segment ]]="","",Table6[[#This Row],[Work (W)]]/1000)</f>
        <v/>
      </c>
    </row>
    <row r="251" spans="1:17" x14ac:dyDescent="0.25">
      <c r="A251" s="116" t="str">
        <f>'Pressure Drops in Loops'!A256</f>
        <v/>
      </c>
      <c r="B251" s="113" t="str">
        <f>IF(Table6[[#This Row],[Segment ]]="","",B250)</f>
        <v/>
      </c>
      <c r="C251" s="113" t="str">
        <f>IF(Table6[[#This Row],[Segment ]]="","",C250)</f>
        <v/>
      </c>
      <c r="D251" s="113" t="str">
        <f>IF(Table6[[#This Row],[Segment ]]="","",D250)</f>
        <v/>
      </c>
      <c r="E251" s="117" t="str">
        <f>IF(Table6[[#This Row],[Segment ]]="","",Table6[[#This Row],[Density (kg/m3)]]*Table6[[#This Row],[Volumetric flow (m3/s)]])</f>
        <v/>
      </c>
      <c r="F251" s="114" t="str">
        <f>IF(Table6[[#This Row],[Segment ]]="","",'Pressure Drops in Loops'!AG256)</f>
        <v/>
      </c>
      <c r="G251" s="114" t="str">
        <f>'Pressure Drops in Loops'!AH256</f>
        <v/>
      </c>
      <c r="H251" s="114"/>
      <c r="I251" s="114"/>
      <c r="J251" s="115" t="str">
        <f>'Pressure Drops in Loops'!E256</f>
        <v/>
      </c>
      <c r="K251" s="115" t="str">
        <f>IF('Pressure Drops in Loops'!E257="",'Pressure Drops in Loops'!E256,'Pressure Drops in Loops'!E257)</f>
        <v/>
      </c>
      <c r="L251" s="115" t="str">
        <f>IF(Table6[[#This Row],[Segment ]]="","",(Table6[[#This Row],[Pressure 2 (kPa)]]-Table6[[#This Row],[Pressure 1 (kPa)]])/Table6[[#This Row],[Density (kg/m3)]])</f>
        <v/>
      </c>
      <c r="M251" s="115" t="str">
        <f>IF(Table6[[#This Row],[Segment ]]="","",((Table6[[#This Row],[Velocity 2 (m/s)]]^2)/2)-((Table6[[#This Row],[Velocity 1 (m/s)]]^2)/2))</f>
        <v/>
      </c>
      <c r="N251" s="115" t="str">
        <f>IF(Table6[[#This Row],[Segment ]]="","",(Table6[[#This Row],[Height 2 (m)]]-Table6[[#This Row],[Height 1 (m)]])*9.807)</f>
        <v/>
      </c>
      <c r="O251" s="115" t="str">
        <f>'Pressure Drops in Loops'!U256</f>
        <v/>
      </c>
      <c r="P25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51" s="115" t="str">
        <f>IF(Table6[[#This Row],[Segment ]]="","",Table6[[#This Row],[Work (W)]]/1000)</f>
        <v/>
      </c>
    </row>
    <row r="252" spans="1:17" x14ac:dyDescent="0.25">
      <c r="A252" s="116" t="str">
        <f>'Pressure Drops in Loops'!A257</f>
        <v/>
      </c>
      <c r="B252" s="113" t="str">
        <f>IF(Table6[[#This Row],[Segment ]]="","",B251)</f>
        <v/>
      </c>
      <c r="C252" s="113" t="str">
        <f>IF(Table6[[#This Row],[Segment ]]="","",C251)</f>
        <v/>
      </c>
      <c r="D252" s="113" t="str">
        <f>IF(Table6[[#This Row],[Segment ]]="","",D251)</f>
        <v/>
      </c>
      <c r="E252" s="117" t="str">
        <f>IF(Table6[[#This Row],[Segment ]]="","",Table6[[#This Row],[Density (kg/m3)]]*Table6[[#This Row],[Volumetric flow (m3/s)]])</f>
        <v/>
      </c>
      <c r="F252" s="114" t="str">
        <f>IF(Table6[[#This Row],[Segment ]]="","",'Pressure Drops in Loops'!AG257)</f>
        <v/>
      </c>
      <c r="G252" s="114" t="str">
        <f>'Pressure Drops in Loops'!AH257</f>
        <v/>
      </c>
      <c r="H252" s="114"/>
      <c r="I252" s="114"/>
      <c r="J252" s="115" t="str">
        <f>'Pressure Drops in Loops'!E257</f>
        <v/>
      </c>
      <c r="K252" s="115" t="str">
        <f>IF('Pressure Drops in Loops'!E258="",'Pressure Drops in Loops'!E257,'Pressure Drops in Loops'!E258)</f>
        <v/>
      </c>
      <c r="L252" s="115" t="str">
        <f>IF(Table6[[#This Row],[Segment ]]="","",(Table6[[#This Row],[Pressure 2 (kPa)]]-Table6[[#This Row],[Pressure 1 (kPa)]])/Table6[[#This Row],[Density (kg/m3)]])</f>
        <v/>
      </c>
      <c r="M252" s="115" t="str">
        <f>IF(Table6[[#This Row],[Segment ]]="","",((Table6[[#This Row],[Velocity 2 (m/s)]]^2)/2)-((Table6[[#This Row],[Velocity 1 (m/s)]]^2)/2))</f>
        <v/>
      </c>
      <c r="N252" s="115" t="str">
        <f>IF(Table6[[#This Row],[Segment ]]="","",(Table6[[#This Row],[Height 2 (m)]]-Table6[[#This Row],[Height 1 (m)]])*9.807)</f>
        <v/>
      </c>
      <c r="O252" s="115" t="str">
        <f>'Pressure Drops in Loops'!U257</f>
        <v/>
      </c>
      <c r="P25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52" s="115" t="str">
        <f>IF(Table6[[#This Row],[Segment ]]="","",Table6[[#This Row],[Work (W)]]/1000)</f>
        <v/>
      </c>
    </row>
    <row r="253" spans="1:17" x14ac:dyDescent="0.25">
      <c r="A253" s="116" t="str">
        <f>'Pressure Drops in Loops'!A258</f>
        <v/>
      </c>
      <c r="B253" s="113" t="str">
        <f>IF(Table6[[#This Row],[Segment ]]="","",B252)</f>
        <v/>
      </c>
      <c r="C253" s="113" t="str">
        <f>IF(Table6[[#This Row],[Segment ]]="","",C252)</f>
        <v/>
      </c>
      <c r="D253" s="113" t="str">
        <f>IF(Table6[[#This Row],[Segment ]]="","",D252)</f>
        <v/>
      </c>
      <c r="E253" s="117" t="str">
        <f>IF(Table6[[#This Row],[Segment ]]="","",Table6[[#This Row],[Density (kg/m3)]]*Table6[[#This Row],[Volumetric flow (m3/s)]])</f>
        <v/>
      </c>
      <c r="F253" s="114" t="str">
        <f>IF(Table6[[#This Row],[Segment ]]="","",'Pressure Drops in Loops'!AG258)</f>
        <v/>
      </c>
      <c r="G253" s="114" t="str">
        <f>'Pressure Drops in Loops'!AH258</f>
        <v/>
      </c>
      <c r="H253" s="114"/>
      <c r="I253" s="114"/>
      <c r="J253" s="115" t="str">
        <f>'Pressure Drops in Loops'!E258</f>
        <v/>
      </c>
      <c r="K253" s="115" t="str">
        <f>IF('Pressure Drops in Loops'!E259="",'Pressure Drops in Loops'!E258,'Pressure Drops in Loops'!E259)</f>
        <v/>
      </c>
      <c r="L253" s="115" t="str">
        <f>IF(Table6[[#This Row],[Segment ]]="","",(Table6[[#This Row],[Pressure 2 (kPa)]]-Table6[[#This Row],[Pressure 1 (kPa)]])/Table6[[#This Row],[Density (kg/m3)]])</f>
        <v/>
      </c>
      <c r="M253" s="115" t="str">
        <f>IF(Table6[[#This Row],[Segment ]]="","",((Table6[[#This Row],[Velocity 2 (m/s)]]^2)/2)-((Table6[[#This Row],[Velocity 1 (m/s)]]^2)/2))</f>
        <v/>
      </c>
      <c r="N253" s="115" t="str">
        <f>IF(Table6[[#This Row],[Segment ]]="","",(Table6[[#This Row],[Height 2 (m)]]-Table6[[#This Row],[Height 1 (m)]])*9.807)</f>
        <v/>
      </c>
      <c r="O253" s="115" t="str">
        <f>'Pressure Drops in Loops'!U258</f>
        <v/>
      </c>
      <c r="P25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53" s="115" t="str">
        <f>IF(Table6[[#This Row],[Segment ]]="","",Table6[[#This Row],[Work (W)]]/1000)</f>
        <v/>
      </c>
    </row>
    <row r="254" spans="1:17" x14ac:dyDescent="0.25">
      <c r="A254" s="116" t="str">
        <f>'Pressure Drops in Loops'!A259</f>
        <v/>
      </c>
      <c r="B254" s="113" t="str">
        <f>IF(Table6[[#This Row],[Segment ]]="","",B253)</f>
        <v/>
      </c>
      <c r="C254" s="113" t="str">
        <f>IF(Table6[[#This Row],[Segment ]]="","",C253)</f>
        <v/>
      </c>
      <c r="D254" s="113" t="str">
        <f>IF(Table6[[#This Row],[Segment ]]="","",D253)</f>
        <v/>
      </c>
      <c r="E254" s="117" t="str">
        <f>IF(Table6[[#This Row],[Segment ]]="","",Table6[[#This Row],[Density (kg/m3)]]*Table6[[#This Row],[Volumetric flow (m3/s)]])</f>
        <v/>
      </c>
      <c r="F254" s="114" t="str">
        <f>IF(Table6[[#This Row],[Segment ]]="","",'Pressure Drops in Loops'!AG259)</f>
        <v/>
      </c>
      <c r="G254" s="114" t="str">
        <f>'Pressure Drops in Loops'!AH259</f>
        <v/>
      </c>
      <c r="H254" s="114"/>
      <c r="I254" s="114"/>
      <c r="J254" s="115" t="str">
        <f>'Pressure Drops in Loops'!E259</f>
        <v/>
      </c>
      <c r="K254" s="115" t="str">
        <f>IF('Pressure Drops in Loops'!E260="",'Pressure Drops in Loops'!E259,'Pressure Drops in Loops'!E260)</f>
        <v/>
      </c>
      <c r="L254" s="115" t="str">
        <f>IF(Table6[[#This Row],[Segment ]]="","",(Table6[[#This Row],[Pressure 2 (kPa)]]-Table6[[#This Row],[Pressure 1 (kPa)]])/Table6[[#This Row],[Density (kg/m3)]])</f>
        <v/>
      </c>
      <c r="M254" s="115" t="str">
        <f>IF(Table6[[#This Row],[Segment ]]="","",((Table6[[#This Row],[Velocity 2 (m/s)]]^2)/2)-((Table6[[#This Row],[Velocity 1 (m/s)]]^2)/2))</f>
        <v/>
      </c>
      <c r="N254" s="115" t="str">
        <f>IF(Table6[[#This Row],[Segment ]]="","",(Table6[[#This Row],[Height 2 (m)]]-Table6[[#This Row],[Height 1 (m)]])*9.807)</f>
        <v/>
      </c>
      <c r="O254" s="115" t="str">
        <f>'Pressure Drops in Loops'!U259</f>
        <v/>
      </c>
      <c r="P25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54" s="115" t="str">
        <f>IF(Table6[[#This Row],[Segment ]]="","",Table6[[#This Row],[Work (W)]]/1000)</f>
        <v/>
      </c>
    </row>
    <row r="255" spans="1:17" x14ac:dyDescent="0.25">
      <c r="A255" s="116" t="str">
        <f>'Pressure Drops in Loops'!A260</f>
        <v/>
      </c>
      <c r="B255" s="113" t="str">
        <f>IF(Table6[[#This Row],[Segment ]]="","",B254)</f>
        <v/>
      </c>
      <c r="C255" s="113" t="str">
        <f>IF(Table6[[#This Row],[Segment ]]="","",C254)</f>
        <v/>
      </c>
      <c r="D255" s="113" t="str">
        <f>IF(Table6[[#This Row],[Segment ]]="","",D254)</f>
        <v/>
      </c>
      <c r="E255" s="117" t="str">
        <f>IF(Table6[[#This Row],[Segment ]]="","",Table6[[#This Row],[Density (kg/m3)]]*Table6[[#This Row],[Volumetric flow (m3/s)]])</f>
        <v/>
      </c>
      <c r="F255" s="114" t="str">
        <f>IF(Table6[[#This Row],[Segment ]]="","",'Pressure Drops in Loops'!AG260)</f>
        <v/>
      </c>
      <c r="G255" s="114" t="str">
        <f>'Pressure Drops in Loops'!AH260</f>
        <v/>
      </c>
      <c r="H255" s="114"/>
      <c r="I255" s="114"/>
      <c r="J255" s="115" t="str">
        <f>'Pressure Drops in Loops'!E260</f>
        <v/>
      </c>
      <c r="K255" s="115" t="str">
        <f>IF('Pressure Drops in Loops'!E261="",'Pressure Drops in Loops'!E260,'Pressure Drops in Loops'!E261)</f>
        <v/>
      </c>
      <c r="L255" s="115" t="str">
        <f>IF(Table6[[#This Row],[Segment ]]="","",(Table6[[#This Row],[Pressure 2 (kPa)]]-Table6[[#This Row],[Pressure 1 (kPa)]])/Table6[[#This Row],[Density (kg/m3)]])</f>
        <v/>
      </c>
      <c r="M255" s="115" t="str">
        <f>IF(Table6[[#This Row],[Segment ]]="","",((Table6[[#This Row],[Velocity 2 (m/s)]]^2)/2)-((Table6[[#This Row],[Velocity 1 (m/s)]]^2)/2))</f>
        <v/>
      </c>
      <c r="N255" s="115" t="str">
        <f>IF(Table6[[#This Row],[Segment ]]="","",(Table6[[#This Row],[Height 2 (m)]]-Table6[[#This Row],[Height 1 (m)]])*9.807)</f>
        <v/>
      </c>
      <c r="O255" s="115" t="str">
        <f>'Pressure Drops in Loops'!U260</f>
        <v/>
      </c>
      <c r="P25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55" s="115" t="str">
        <f>IF(Table6[[#This Row],[Segment ]]="","",Table6[[#This Row],[Work (W)]]/1000)</f>
        <v/>
      </c>
    </row>
    <row r="256" spans="1:17" x14ac:dyDescent="0.25">
      <c r="A256" s="116" t="str">
        <f>'Pressure Drops in Loops'!A261</f>
        <v/>
      </c>
      <c r="B256" s="113" t="str">
        <f>IF(Table6[[#This Row],[Segment ]]="","",B255)</f>
        <v/>
      </c>
      <c r="C256" s="113" t="str">
        <f>IF(Table6[[#This Row],[Segment ]]="","",C255)</f>
        <v/>
      </c>
      <c r="D256" s="113" t="str">
        <f>IF(Table6[[#This Row],[Segment ]]="","",D255)</f>
        <v/>
      </c>
      <c r="E256" s="117" t="str">
        <f>IF(Table6[[#This Row],[Segment ]]="","",Table6[[#This Row],[Density (kg/m3)]]*Table6[[#This Row],[Volumetric flow (m3/s)]])</f>
        <v/>
      </c>
      <c r="F256" s="114" t="str">
        <f>IF(Table6[[#This Row],[Segment ]]="","",'Pressure Drops in Loops'!AG261)</f>
        <v/>
      </c>
      <c r="G256" s="114" t="str">
        <f>'Pressure Drops in Loops'!AH261</f>
        <v/>
      </c>
      <c r="H256" s="114"/>
      <c r="I256" s="114"/>
      <c r="J256" s="115" t="str">
        <f>'Pressure Drops in Loops'!E261</f>
        <v/>
      </c>
      <c r="K256" s="115" t="str">
        <f>IF('Pressure Drops in Loops'!E262="",'Pressure Drops in Loops'!E261,'Pressure Drops in Loops'!E262)</f>
        <v/>
      </c>
      <c r="L256" s="115" t="str">
        <f>IF(Table6[[#This Row],[Segment ]]="","",(Table6[[#This Row],[Pressure 2 (kPa)]]-Table6[[#This Row],[Pressure 1 (kPa)]])/Table6[[#This Row],[Density (kg/m3)]])</f>
        <v/>
      </c>
      <c r="M256" s="115" t="str">
        <f>IF(Table6[[#This Row],[Segment ]]="","",((Table6[[#This Row],[Velocity 2 (m/s)]]^2)/2)-((Table6[[#This Row],[Velocity 1 (m/s)]]^2)/2))</f>
        <v/>
      </c>
      <c r="N256" s="115" t="str">
        <f>IF(Table6[[#This Row],[Segment ]]="","",(Table6[[#This Row],[Height 2 (m)]]-Table6[[#This Row],[Height 1 (m)]])*9.807)</f>
        <v/>
      </c>
      <c r="O256" s="115" t="str">
        <f>'Pressure Drops in Loops'!U261</f>
        <v/>
      </c>
      <c r="P25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56" s="115" t="str">
        <f>IF(Table6[[#This Row],[Segment ]]="","",Table6[[#This Row],[Work (W)]]/1000)</f>
        <v/>
      </c>
    </row>
    <row r="257" spans="1:17" x14ac:dyDescent="0.25">
      <c r="A257" s="116" t="str">
        <f>'Pressure Drops in Loops'!A262</f>
        <v/>
      </c>
      <c r="B257" s="113" t="str">
        <f>IF(Table6[[#This Row],[Segment ]]="","",B256)</f>
        <v/>
      </c>
      <c r="C257" s="113" t="str">
        <f>IF(Table6[[#This Row],[Segment ]]="","",C256)</f>
        <v/>
      </c>
      <c r="D257" s="113" t="str">
        <f>IF(Table6[[#This Row],[Segment ]]="","",D256)</f>
        <v/>
      </c>
      <c r="E257" s="117" t="str">
        <f>IF(Table6[[#This Row],[Segment ]]="","",Table6[[#This Row],[Density (kg/m3)]]*Table6[[#This Row],[Volumetric flow (m3/s)]])</f>
        <v/>
      </c>
      <c r="F257" s="114" t="str">
        <f>IF(Table6[[#This Row],[Segment ]]="","",'Pressure Drops in Loops'!AG262)</f>
        <v/>
      </c>
      <c r="G257" s="114" t="str">
        <f>'Pressure Drops in Loops'!AH262</f>
        <v/>
      </c>
      <c r="H257" s="114"/>
      <c r="I257" s="114"/>
      <c r="J257" s="115" t="str">
        <f>'Pressure Drops in Loops'!E262</f>
        <v/>
      </c>
      <c r="K257" s="115" t="str">
        <f>IF('Pressure Drops in Loops'!E263="",'Pressure Drops in Loops'!E262,'Pressure Drops in Loops'!E263)</f>
        <v/>
      </c>
      <c r="L257" s="115" t="str">
        <f>IF(Table6[[#This Row],[Segment ]]="","",(Table6[[#This Row],[Pressure 2 (kPa)]]-Table6[[#This Row],[Pressure 1 (kPa)]])/Table6[[#This Row],[Density (kg/m3)]])</f>
        <v/>
      </c>
      <c r="M257" s="115" t="str">
        <f>IF(Table6[[#This Row],[Segment ]]="","",((Table6[[#This Row],[Velocity 2 (m/s)]]^2)/2)-((Table6[[#This Row],[Velocity 1 (m/s)]]^2)/2))</f>
        <v/>
      </c>
      <c r="N257" s="115" t="str">
        <f>IF(Table6[[#This Row],[Segment ]]="","",(Table6[[#This Row],[Height 2 (m)]]-Table6[[#This Row],[Height 1 (m)]])*9.807)</f>
        <v/>
      </c>
      <c r="O257" s="115" t="str">
        <f>'Pressure Drops in Loops'!U262</f>
        <v/>
      </c>
      <c r="P25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57" s="115" t="str">
        <f>IF(Table6[[#This Row],[Segment ]]="","",Table6[[#This Row],[Work (W)]]/1000)</f>
        <v/>
      </c>
    </row>
    <row r="258" spans="1:17" x14ac:dyDescent="0.25">
      <c r="A258" s="116" t="str">
        <f>'Pressure Drops in Loops'!A263</f>
        <v/>
      </c>
      <c r="B258" s="113" t="str">
        <f>IF(Table6[[#This Row],[Segment ]]="","",B257)</f>
        <v/>
      </c>
      <c r="C258" s="113" t="str">
        <f>IF(Table6[[#This Row],[Segment ]]="","",C257)</f>
        <v/>
      </c>
      <c r="D258" s="113" t="str">
        <f>IF(Table6[[#This Row],[Segment ]]="","",D257)</f>
        <v/>
      </c>
      <c r="E258" s="117" t="str">
        <f>IF(Table6[[#This Row],[Segment ]]="","",Table6[[#This Row],[Density (kg/m3)]]*Table6[[#This Row],[Volumetric flow (m3/s)]])</f>
        <v/>
      </c>
      <c r="F258" s="114" t="str">
        <f>IF(Table6[[#This Row],[Segment ]]="","",'Pressure Drops in Loops'!AG263)</f>
        <v/>
      </c>
      <c r="G258" s="114" t="str">
        <f>'Pressure Drops in Loops'!AH263</f>
        <v/>
      </c>
      <c r="H258" s="114"/>
      <c r="I258" s="114"/>
      <c r="J258" s="115" t="str">
        <f>'Pressure Drops in Loops'!E263</f>
        <v/>
      </c>
      <c r="K258" s="115" t="str">
        <f>IF('Pressure Drops in Loops'!E264="",'Pressure Drops in Loops'!E263,'Pressure Drops in Loops'!E264)</f>
        <v/>
      </c>
      <c r="L258" s="115" t="str">
        <f>IF(Table6[[#This Row],[Segment ]]="","",(Table6[[#This Row],[Pressure 2 (kPa)]]-Table6[[#This Row],[Pressure 1 (kPa)]])/Table6[[#This Row],[Density (kg/m3)]])</f>
        <v/>
      </c>
      <c r="M258" s="115" t="str">
        <f>IF(Table6[[#This Row],[Segment ]]="","",((Table6[[#This Row],[Velocity 2 (m/s)]]^2)/2)-((Table6[[#This Row],[Velocity 1 (m/s)]]^2)/2))</f>
        <v/>
      </c>
      <c r="N258" s="115" t="str">
        <f>IF(Table6[[#This Row],[Segment ]]="","",(Table6[[#This Row],[Height 2 (m)]]-Table6[[#This Row],[Height 1 (m)]])*9.807)</f>
        <v/>
      </c>
      <c r="O258" s="115" t="str">
        <f>'Pressure Drops in Loops'!U263</f>
        <v/>
      </c>
      <c r="P25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58" s="115" t="str">
        <f>IF(Table6[[#This Row],[Segment ]]="","",Table6[[#This Row],[Work (W)]]/1000)</f>
        <v/>
      </c>
    </row>
    <row r="259" spans="1:17" x14ac:dyDescent="0.25">
      <c r="A259" s="116" t="str">
        <f>'Pressure Drops in Loops'!A264</f>
        <v/>
      </c>
      <c r="B259" s="113" t="str">
        <f>IF(Table6[[#This Row],[Segment ]]="","",B258)</f>
        <v/>
      </c>
      <c r="C259" s="113" t="str">
        <f>IF(Table6[[#This Row],[Segment ]]="","",C258)</f>
        <v/>
      </c>
      <c r="D259" s="113" t="str">
        <f>IF(Table6[[#This Row],[Segment ]]="","",D258)</f>
        <v/>
      </c>
      <c r="E259" s="117" t="str">
        <f>IF(Table6[[#This Row],[Segment ]]="","",Table6[[#This Row],[Density (kg/m3)]]*Table6[[#This Row],[Volumetric flow (m3/s)]])</f>
        <v/>
      </c>
      <c r="F259" s="114" t="str">
        <f>IF(Table6[[#This Row],[Segment ]]="","",'Pressure Drops in Loops'!AG264)</f>
        <v/>
      </c>
      <c r="G259" s="114" t="str">
        <f>'Pressure Drops in Loops'!AH264</f>
        <v/>
      </c>
      <c r="H259" s="114"/>
      <c r="I259" s="114"/>
      <c r="J259" s="115" t="str">
        <f>'Pressure Drops in Loops'!E264</f>
        <v/>
      </c>
      <c r="K259" s="115" t="str">
        <f>IF('Pressure Drops in Loops'!E265="",'Pressure Drops in Loops'!E264,'Pressure Drops in Loops'!E265)</f>
        <v/>
      </c>
      <c r="L259" s="115" t="str">
        <f>IF(Table6[[#This Row],[Segment ]]="","",(Table6[[#This Row],[Pressure 2 (kPa)]]-Table6[[#This Row],[Pressure 1 (kPa)]])/Table6[[#This Row],[Density (kg/m3)]])</f>
        <v/>
      </c>
      <c r="M259" s="115" t="str">
        <f>IF(Table6[[#This Row],[Segment ]]="","",((Table6[[#This Row],[Velocity 2 (m/s)]]^2)/2)-((Table6[[#This Row],[Velocity 1 (m/s)]]^2)/2))</f>
        <v/>
      </c>
      <c r="N259" s="115" t="str">
        <f>IF(Table6[[#This Row],[Segment ]]="","",(Table6[[#This Row],[Height 2 (m)]]-Table6[[#This Row],[Height 1 (m)]])*9.807)</f>
        <v/>
      </c>
      <c r="O259" s="115" t="str">
        <f>'Pressure Drops in Loops'!U264</f>
        <v/>
      </c>
      <c r="P25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59" s="115" t="str">
        <f>IF(Table6[[#This Row],[Segment ]]="","",Table6[[#This Row],[Work (W)]]/1000)</f>
        <v/>
      </c>
    </row>
    <row r="260" spans="1:17" x14ac:dyDescent="0.25">
      <c r="A260" s="116" t="str">
        <f>'Pressure Drops in Loops'!A265</f>
        <v/>
      </c>
      <c r="B260" s="113" t="str">
        <f>IF(Table6[[#This Row],[Segment ]]="","",B259)</f>
        <v/>
      </c>
      <c r="C260" s="113" t="str">
        <f>IF(Table6[[#This Row],[Segment ]]="","",C259)</f>
        <v/>
      </c>
      <c r="D260" s="113" t="str">
        <f>IF(Table6[[#This Row],[Segment ]]="","",D259)</f>
        <v/>
      </c>
      <c r="E260" s="117" t="str">
        <f>IF(Table6[[#This Row],[Segment ]]="","",Table6[[#This Row],[Density (kg/m3)]]*Table6[[#This Row],[Volumetric flow (m3/s)]])</f>
        <v/>
      </c>
      <c r="F260" s="114" t="str">
        <f>IF(Table6[[#This Row],[Segment ]]="","",'Pressure Drops in Loops'!AG265)</f>
        <v/>
      </c>
      <c r="G260" s="114" t="str">
        <f>'Pressure Drops in Loops'!AH265</f>
        <v/>
      </c>
      <c r="H260" s="114"/>
      <c r="I260" s="114"/>
      <c r="J260" s="115" t="str">
        <f>'Pressure Drops in Loops'!E265</f>
        <v/>
      </c>
      <c r="K260" s="115" t="str">
        <f>IF('Pressure Drops in Loops'!E266="",'Pressure Drops in Loops'!E265,'Pressure Drops in Loops'!E266)</f>
        <v/>
      </c>
      <c r="L260" s="115" t="str">
        <f>IF(Table6[[#This Row],[Segment ]]="","",(Table6[[#This Row],[Pressure 2 (kPa)]]-Table6[[#This Row],[Pressure 1 (kPa)]])/Table6[[#This Row],[Density (kg/m3)]])</f>
        <v/>
      </c>
      <c r="M260" s="115" t="str">
        <f>IF(Table6[[#This Row],[Segment ]]="","",((Table6[[#This Row],[Velocity 2 (m/s)]]^2)/2)-((Table6[[#This Row],[Velocity 1 (m/s)]]^2)/2))</f>
        <v/>
      </c>
      <c r="N260" s="115" t="str">
        <f>IF(Table6[[#This Row],[Segment ]]="","",(Table6[[#This Row],[Height 2 (m)]]-Table6[[#This Row],[Height 1 (m)]])*9.807)</f>
        <v/>
      </c>
      <c r="O260" s="115" t="str">
        <f>'Pressure Drops in Loops'!U265</f>
        <v/>
      </c>
      <c r="P26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60" s="115" t="str">
        <f>IF(Table6[[#This Row],[Segment ]]="","",Table6[[#This Row],[Work (W)]]/1000)</f>
        <v/>
      </c>
    </row>
    <row r="261" spans="1:17" x14ac:dyDescent="0.25">
      <c r="A261" s="116" t="str">
        <f>'Pressure Drops in Loops'!A266</f>
        <v/>
      </c>
      <c r="B261" s="113" t="str">
        <f>IF(Table6[[#This Row],[Segment ]]="","",B260)</f>
        <v/>
      </c>
      <c r="C261" s="113" t="str">
        <f>IF(Table6[[#This Row],[Segment ]]="","",C260)</f>
        <v/>
      </c>
      <c r="D261" s="113" t="str">
        <f>IF(Table6[[#This Row],[Segment ]]="","",D260)</f>
        <v/>
      </c>
      <c r="E261" s="117" t="str">
        <f>IF(Table6[[#This Row],[Segment ]]="","",Table6[[#This Row],[Density (kg/m3)]]*Table6[[#This Row],[Volumetric flow (m3/s)]])</f>
        <v/>
      </c>
      <c r="F261" s="114" t="str">
        <f>IF(Table6[[#This Row],[Segment ]]="","",'Pressure Drops in Loops'!AG266)</f>
        <v/>
      </c>
      <c r="G261" s="114" t="str">
        <f>'Pressure Drops in Loops'!AH266</f>
        <v/>
      </c>
      <c r="H261" s="114"/>
      <c r="I261" s="114"/>
      <c r="J261" s="115" t="str">
        <f>'Pressure Drops in Loops'!E266</f>
        <v/>
      </c>
      <c r="K261" s="115" t="str">
        <f>IF('Pressure Drops in Loops'!E267="",'Pressure Drops in Loops'!E266,'Pressure Drops in Loops'!E267)</f>
        <v/>
      </c>
      <c r="L261" s="115" t="str">
        <f>IF(Table6[[#This Row],[Segment ]]="","",(Table6[[#This Row],[Pressure 2 (kPa)]]-Table6[[#This Row],[Pressure 1 (kPa)]])/Table6[[#This Row],[Density (kg/m3)]])</f>
        <v/>
      </c>
      <c r="M261" s="115" t="str">
        <f>IF(Table6[[#This Row],[Segment ]]="","",((Table6[[#This Row],[Velocity 2 (m/s)]]^2)/2)-((Table6[[#This Row],[Velocity 1 (m/s)]]^2)/2))</f>
        <v/>
      </c>
      <c r="N261" s="115" t="str">
        <f>IF(Table6[[#This Row],[Segment ]]="","",(Table6[[#This Row],[Height 2 (m)]]-Table6[[#This Row],[Height 1 (m)]])*9.807)</f>
        <v/>
      </c>
      <c r="O261" s="115" t="str">
        <f>'Pressure Drops in Loops'!U266</f>
        <v/>
      </c>
      <c r="P26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61" s="115" t="str">
        <f>IF(Table6[[#This Row],[Segment ]]="","",Table6[[#This Row],[Work (W)]]/1000)</f>
        <v/>
      </c>
    </row>
    <row r="262" spans="1:17" x14ac:dyDescent="0.25">
      <c r="A262" s="116" t="str">
        <f>'Pressure Drops in Loops'!A267</f>
        <v/>
      </c>
      <c r="B262" s="113" t="str">
        <f>IF(Table6[[#This Row],[Segment ]]="","",B261)</f>
        <v/>
      </c>
      <c r="C262" s="113" t="str">
        <f>IF(Table6[[#This Row],[Segment ]]="","",C261)</f>
        <v/>
      </c>
      <c r="D262" s="113" t="str">
        <f>IF(Table6[[#This Row],[Segment ]]="","",D261)</f>
        <v/>
      </c>
      <c r="E262" s="117" t="str">
        <f>IF(Table6[[#This Row],[Segment ]]="","",Table6[[#This Row],[Density (kg/m3)]]*Table6[[#This Row],[Volumetric flow (m3/s)]])</f>
        <v/>
      </c>
      <c r="F262" s="114" t="str">
        <f>IF(Table6[[#This Row],[Segment ]]="","",'Pressure Drops in Loops'!AG267)</f>
        <v/>
      </c>
      <c r="G262" s="114" t="str">
        <f>'Pressure Drops in Loops'!AH267</f>
        <v/>
      </c>
      <c r="H262" s="114"/>
      <c r="I262" s="114"/>
      <c r="J262" s="115" t="str">
        <f>'Pressure Drops in Loops'!E267</f>
        <v/>
      </c>
      <c r="K262" s="115" t="str">
        <f>IF('Pressure Drops in Loops'!E268="",'Pressure Drops in Loops'!E267,'Pressure Drops in Loops'!E268)</f>
        <v/>
      </c>
      <c r="L262" s="115" t="str">
        <f>IF(Table6[[#This Row],[Segment ]]="","",(Table6[[#This Row],[Pressure 2 (kPa)]]-Table6[[#This Row],[Pressure 1 (kPa)]])/Table6[[#This Row],[Density (kg/m3)]])</f>
        <v/>
      </c>
      <c r="M262" s="115" t="str">
        <f>IF(Table6[[#This Row],[Segment ]]="","",((Table6[[#This Row],[Velocity 2 (m/s)]]^2)/2)-((Table6[[#This Row],[Velocity 1 (m/s)]]^2)/2))</f>
        <v/>
      </c>
      <c r="N262" s="115" t="str">
        <f>IF(Table6[[#This Row],[Segment ]]="","",(Table6[[#This Row],[Height 2 (m)]]-Table6[[#This Row],[Height 1 (m)]])*9.807)</f>
        <v/>
      </c>
      <c r="O262" s="115" t="str">
        <f>'Pressure Drops in Loops'!U267</f>
        <v/>
      </c>
      <c r="P26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62" s="115" t="str">
        <f>IF(Table6[[#This Row],[Segment ]]="","",Table6[[#This Row],[Work (W)]]/1000)</f>
        <v/>
      </c>
    </row>
    <row r="263" spans="1:17" x14ac:dyDescent="0.25">
      <c r="A263" s="116" t="str">
        <f>'Pressure Drops in Loops'!A268</f>
        <v/>
      </c>
      <c r="B263" s="113" t="str">
        <f>IF(Table6[[#This Row],[Segment ]]="","",B262)</f>
        <v/>
      </c>
      <c r="C263" s="113" t="str">
        <f>IF(Table6[[#This Row],[Segment ]]="","",C262)</f>
        <v/>
      </c>
      <c r="D263" s="113" t="str">
        <f>IF(Table6[[#This Row],[Segment ]]="","",D262)</f>
        <v/>
      </c>
      <c r="E263" s="117" t="str">
        <f>IF(Table6[[#This Row],[Segment ]]="","",Table6[[#This Row],[Density (kg/m3)]]*Table6[[#This Row],[Volumetric flow (m3/s)]])</f>
        <v/>
      </c>
      <c r="F263" s="114" t="str">
        <f>IF(Table6[[#This Row],[Segment ]]="","",'Pressure Drops in Loops'!AG268)</f>
        <v/>
      </c>
      <c r="G263" s="114" t="str">
        <f>'Pressure Drops in Loops'!AH268</f>
        <v/>
      </c>
      <c r="H263" s="114"/>
      <c r="I263" s="114"/>
      <c r="J263" s="115" t="str">
        <f>'Pressure Drops in Loops'!E268</f>
        <v/>
      </c>
      <c r="K263" s="115" t="str">
        <f>IF('Pressure Drops in Loops'!E269="",'Pressure Drops in Loops'!E268,'Pressure Drops in Loops'!E269)</f>
        <v/>
      </c>
      <c r="L263" s="115" t="str">
        <f>IF(Table6[[#This Row],[Segment ]]="","",(Table6[[#This Row],[Pressure 2 (kPa)]]-Table6[[#This Row],[Pressure 1 (kPa)]])/Table6[[#This Row],[Density (kg/m3)]])</f>
        <v/>
      </c>
      <c r="M263" s="115" t="str">
        <f>IF(Table6[[#This Row],[Segment ]]="","",((Table6[[#This Row],[Velocity 2 (m/s)]]^2)/2)-((Table6[[#This Row],[Velocity 1 (m/s)]]^2)/2))</f>
        <v/>
      </c>
      <c r="N263" s="115" t="str">
        <f>IF(Table6[[#This Row],[Segment ]]="","",(Table6[[#This Row],[Height 2 (m)]]-Table6[[#This Row],[Height 1 (m)]])*9.807)</f>
        <v/>
      </c>
      <c r="O263" s="115" t="str">
        <f>'Pressure Drops in Loops'!U268</f>
        <v/>
      </c>
      <c r="P26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63" s="115" t="str">
        <f>IF(Table6[[#This Row],[Segment ]]="","",Table6[[#This Row],[Work (W)]]/1000)</f>
        <v/>
      </c>
    </row>
    <row r="264" spans="1:17" x14ac:dyDescent="0.25">
      <c r="A264" s="116" t="str">
        <f>'Pressure Drops in Loops'!A269</f>
        <v/>
      </c>
      <c r="B264" s="113" t="str">
        <f>IF(Table6[[#This Row],[Segment ]]="","",B263)</f>
        <v/>
      </c>
      <c r="C264" s="113" t="str">
        <f>IF(Table6[[#This Row],[Segment ]]="","",C263)</f>
        <v/>
      </c>
      <c r="D264" s="113" t="str">
        <f>IF(Table6[[#This Row],[Segment ]]="","",D263)</f>
        <v/>
      </c>
      <c r="E264" s="117" t="str">
        <f>IF(Table6[[#This Row],[Segment ]]="","",Table6[[#This Row],[Density (kg/m3)]]*Table6[[#This Row],[Volumetric flow (m3/s)]])</f>
        <v/>
      </c>
      <c r="F264" s="114" t="str">
        <f>IF(Table6[[#This Row],[Segment ]]="","",'Pressure Drops in Loops'!AG269)</f>
        <v/>
      </c>
      <c r="G264" s="114" t="str">
        <f>'Pressure Drops in Loops'!AH269</f>
        <v/>
      </c>
      <c r="H264" s="114"/>
      <c r="I264" s="114"/>
      <c r="J264" s="115" t="str">
        <f>'Pressure Drops in Loops'!E269</f>
        <v/>
      </c>
      <c r="K264" s="115" t="str">
        <f>IF('Pressure Drops in Loops'!E270="",'Pressure Drops in Loops'!E269,'Pressure Drops in Loops'!E270)</f>
        <v/>
      </c>
      <c r="L264" s="115" t="str">
        <f>IF(Table6[[#This Row],[Segment ]]="","",(Table6[[#This Row],[Pressure 2 (kPa)]]-Table6[[#This Row],[Pressure 1 (kPa)]])/Table6[[#This Row],[Density (kg/m3)]])</f>
        <v/>
      </c>
      <c r="M264" s="115" t="str">
        <f>IF(Table6[[#This Row],[Segment ]]="","",((Table6[[#This Row],[Velocity 2 (m/s)]]^2)/2)-((Table6[[#This Row],[Velocity 1 (m/s)]]^2)/2))</f>
        <v/>
      </c>
      <c r="N264" s="115" t="str">
        <f>IF(Table6[[#This Row],[Segment ]]="","",(Table6[[#This Row],[Height 2 (m)]]-Table6[[#This Row],[Height 1 (m)]])*9.807)</f>
        <v/>
      </c>
      <c r="O264" s="115" t="str">
        <f>'Pressure Drops in Loops'!U269</f>
        <v/>
      </c>
      <c r="P26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64" s="115" t="str">
        <f>IF(Table6[[#This Row],[Segment ]]="","",Table6[[#This Row],[Work (W)]]/1000)</f>
        <v/>
      </c>
    </row>
    <row r="265" spans="1:17" x14ac:dyDescent="0.25">
      <c r="A265" s="116" t="str">
        <f>'Pressure Drops in Loops'!A270</f>
        <v/>
      </c>
      <c r="B265" s="113" t="str">
        <f>IF(Table6[[#This Row],[Segment ]]="","",B264)</f>
        <v/>
      </c>
      <c r="C265" s="113" t="str">
        <f>IF(Table6[[#This Row],[Segment ]]="","",C264)</f>
        <v/>
      </c>
      <c r="D265" s="113" t="str">
        <f>IF(Table6[[#This Row],[Segment ]]="","",D264)</f>
        <v/>
      </c>
      <c r="E265" s="117" t="str">
        <f>IF(Table6[[#This Row],[Segment ]]="","",Table6[[#This Row],[Density (kg/m3)]]*Table6[[#This Row],[Volumetric flow (m3/s)]])</f>
        <v/>
      </c>
      <c r="F265" s="114" t="str">
        <f>IF(Table6[[#This Row],[Segment ]]="","",'Pressure Drops in Loops'!AG270)</f>
        <v/>
      </c>
      <c r="G265" s="114" t="str">
        <f>'Pressure Drops in Loops'!AH270</f>
        <v/>
      </c>
      <c r="H265" s="114"/>
      <c r="I265" s="114"/>
      <c r="J265" s="115" t="str">
        <f>'Pressure Drops in Loops'!E270</f>
        <v/>
      </c>
      <c r="K265" s="115" t="str">
        <f>IF('Pressure Drops in Loops'!E271="",'Pressure Drops in Loops'!E270,'Pressure Drops in Loops'!E271)</f>
        <v/>
      </c>
      <c r="L265" s="115" t="str">
        <f>IF(Table6[[#This Row],[Segment ]]="","",(Table6[[#This Row],[Pressure 2 (kPa)]]-Table6[[#This Row],[Pressure 1 (kPa)]])/Table6[[#This Row],[Density (kg/m3)]])</f>
        <v/>
      </c>
      <c r="M265" s="115" t="str">
        <f>IF(Table6[[#This Row],[Segment ]]="","",((Table6[[#This Row],[Velocity 2 (m/s)]]^2)/2)-((Table6[[#This Row],[Velocity 1 (m/s)]]^2)/2))</f>
        <v/>
      </c>
      <c r="N265" s="115" t="str">
        <f>IF(Table6[[#This Row],[Segment ]]="","",(Table6[[#This Row],[Height 2 (m)]]-Table6[[#This Row],[Height 1 (m)]])*9.807)</f>
        <v/>
      </c>
      <c r="O265" s="115" t="str">
        <f>'Pressure Drops in Loops'!U270</f>
        <v/>
      </c>
      <c r="P26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65" s="115" t="str">
        <f>IF(Table6[[#This Row],[Segment ]]="","",Table6[[#This Row],[Work (W)]]/1000)</f>
        <v/>
      </c>
    </row>
    <row r="266" spans="1:17" x14ac:dyDescent="0.25">
      <c r="A266" s="116" t="str">
        <f>'Pressure Drops in Loops'!A271</f>
        <v/>
      </c>
      <c r="B266" s="113" t="str">
        <f>IF(Table6[[#This Row],[Segment ]]="","",B265)</f>
        <v/>
      </c>
      <c r="C266" s="113" t="str">
        <f>IF(Table6[[#This Row],[Segment ]]="","",C265)</f>
        <v/>
      </c>
      <c r="D266" s="113" t="str">
        <f>IF(Table6[[#This Row],[Segment ]]="","",D265)</f>
        <v/>
      </c>
      <c r="E266" s="117" t="str">
        <f>IF(Table6[[#This Row],[Segment ]]="","",Table6[[#This Row],[Density (kg/m3)]]*Table6[[#This Row],[Volumetric flow (m3/s)]])</f>
        <v/>
      </c>
      <c r="F266" s="114" t="str">
        <f>IF(Table6[[#This Row],[Segment ]]="","",'Pressure Drops in Loops'!AG271)</f>
        <v/>
      </c>
      <c r="G266" s="114" t="str">
        <f>'Pressure Drops in Loops'!AH271</f>
        <v/>
      </c>
      <c r="H266" s="114"/>
      <c r="I266" s="114"/>
      <c r="J266" s="115" t="str">
        <f>'Pressure Drops in Loops'!E271</f>
        <v/>
      </c>
      <c r="K266" s="115" t="str">
        <f>IF('Pressure Drops in Loops'!E272="",'Pressure Drops in Loops'!E271,'Pressure Drops in Loops'!E272)</f>
        <v/>
      </c>
      <c r="L266" s="115" t="str">
        <f>IF(Table6[[#This Row],[Segment ]]="","",(Table6[[#This Row],[Pressure 2 (kPa)]]-Table6[[#This Row],[Pressure 1 (kPa)]])/Table6[[#This Row],[Density (kg/m3)]])</f>
        <v/>
      </c>
      <c r="M266" s="115" t="str">
        <f>IF(Table6[[#This Row],[Segment ]]="","",((Table6[[#This Row],[Velocity 2 (m/s)]]^2)/2)-((Table6[[#This Row],[Velocity 1 (m/s)]]^2)/2))</f>
        <v/>
      </c>
      <c r="N266" s="115" t="str">
        <f>IF(Table6[[#This Row],[Segment ]]="","",(Table6[[#This Row],[Height 2 (m)]]-Table6[[#This Row],[Height 1 (m)]])*9.807)</f>
        <v/>
      </c>
      <c r="O266" s="115" t="str">
        <f>'Pressure Drops in Loops'!U271</f>
        <v/>
      </c>
      <c r="P26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66" s="115" t="str">
        <f>IF(Table6[[#This Row],[Segment ]]="","",Table6[[#This Row],[Work (W)]]/1000)</f>
        <v/>
      </c>
    </row>
    <row r="267" spans="1:17" x14ac:dyDescent="0.25">
      <c r="A267" s="116" t="str">
        <f>'Pressure Drops in Loops'!A272</f>
        <v/>
      </c>
      <c r="B267" s="113" t="str">
        <f>IF(Table6[[#This Row],[Segment ]]="","",B266)</f>
        <v/>
      </c>
      <c r="C267" s="113" t="str">
        <f>IF(Table6[[#This Row],[Segment ]]="","",C266)</f>
        <v/>
      </c>
      <c r="D267" s="113" t="str">
        <f>IF(Table6[[#This Row],[Segment ]]="","",D266)</f>
        <v/>
      </c>
      <c r="E267" s="117" t="str">
        <f>IF(Table6[[#This Row],[Segment ]]="","",Table6[[#This Row],[Density (kg/m3)]]*Table6[[#This Row],[Volumetric flow (m3/s)]])</f>
        <v/>
      </c>
      <c r="F267" s="114" t="str">
        <f>IF(Table6[[#This Row],[Segment ]]="","",'Pressure Drops in Loops'!AG272)</f>
        <v/>
      </c>
      <c r="G267" s="114" t="str">
        <f>'Pressure Drops in Loops'!AH272</f>
        <v/>
      </c>
      <c r="H267" s="114"/>
      <c r="I267" s="114"/>
      <c r="J267" s="115" t="str">
        <f>'Pressure Drops in Loops'!E272</f>
        <v/>
      </c>
      <c r="K267" s="115" t="str">
        <f>IF('Pressure Drops in Loops'!E273="",'Pressure Drops in Loops'!E272,'Pressure Drops in Loops'!E273)</f>
        <v/>
      </c>
      <c r="L267" s="115" t="str">
        <f>IF(Table6[[#This Row],[Segment ]]="","",(Table6[[#This Row],[Pressure 2 (kPa)]]-Table6[[#This Row],[Pressure 1 (kPa)]])/Table6[[#This Row],[Density (kg/m3)]])</f>
        <v/>
      </c>
      <c r="M267" s="115" t="str">
        <f>IF(Table6[[#This Row],[Segment ]]="","",((Table6[[#This Row],[Velocity 2 (m/s)]]^2)/2)-((Table6[[#This Row],[Velocity 1 (m/s)]]^2)/2))</f>
        <v/>
      </c>
      <c r="N267" s="115" t="str">
        <f>IF(Table6[[#This Row],[Segment ]]="","",(Table6[[#This Row],[Height 2 (m)]]-Table6[[#This Row],[Height 1 (m)]])*9.807)</f>
        <v/>
      </c>
      <c r="O267" s="115" t="str">
        <f>'Pressure Drops in Loops'!U272</f>
        <v/>
      </c>
      <c r="P26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67" s="115" t="str">
        <f>IF(Table6[[#This Row],[Segment ]]="","",Table6[[#This Row],[Work (W)]]/1000)</f>
        <v/>
      </c>
    </row>
    <row r="268" spans="1:17" x14ac:dyDescent="0.25">
      <c r="A268" s="116" t="str">
        <f>'Pressure Drops in Loops'!A273</f>
        <v/>
      </c>
      <c r="B268" s="113" t="str">
        <f>IF(Table6[[#This Row],[Segment ]]="","",B267)</f>
        <v/>
      </c>
      <c r="C268" s="113" t="str">
        <f>IF(Table6[[#This Row],[Segment ]]="","",C267)</f>
        <v/>
      </c>
      <c r="D268" s="113" t="str">
        <f>IF(Table6[[#This Row],[Segment ]]="","",D267)</f>
        <v/>
      </c>
      <c r="E268" s="117" t="str">
        <f>IF(Table6[[#This Row],[Segment ]]="","",Table6[[#This Row],[Density (kg/m3)]]*Table6[[#This Row],[Volumetric flow (m3/s)]])</f>
        <v/>
      </c>
      <c r="F268" s="114" t="str">
        <f>IF(Table6[[#This Row],[Segment ]]="","",'Pressure Drops in Loops'!AG273)</f>
        <v/>
      </c>
      <c r="G268" s="114" t="str">
        <f>'Pressure Drops in Loops'!AH273</f>
        <v/>
      </c>
      <c r="H268" s="114"/>
      <c r="I268" s="114"/>
      <c r="J268" s="115" t="str">
        <f>'Pressure Drops in Loops'!E273</f>
        <v/>
      </c>
      <c r="K268" s="115" t="str">
        <f>IF('Pressure Drops in Loops'!E274="",'Pressure Drops in Loops'!E273,'Pressure Drops in Loops'!E274)</f>
        <v/>
      </c>
      <c r="L268" s="115" t="str">
        <f>IF(Table6[[#This Row],[Segment ]]="","",(Table6[[#This Row],[Pressure 2 (kPa)]]-Table6[[#This Row],[Pressure 1 (kPa)]])/Table6[[#This Row],[Density (kg/m3)]])</f>
        <v/>
      </c>
      <c r="M268" s="115" t="str">
        <f>IF(Table6[[#This Row],[Segment ]]="","",((Table6[[#This Row],[Velocity 2 (m/s)]]^2)/2)-((Table6[[#This Row],[Velocity 1 (m/s)]]^2)/2))</f>
        <v/>
      </c>
      <c r="N268" s="115" t="str">
        <f>IF(Table6[[#This Row],[Segment ]]="","",(Table6[[#This Row],[Height 2 (m)]]-Table6[[#This Row],[Height 1 (m)]])*9.807)</f>
        <v/>
      </c>
      <c r="O268" s="115" t="str">
        <f>'Pressure Drops in Loops'!U273</f>
        <v/>
      </c>
      <c r="P26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68" s="115" t="str">
        <f>IF(Table6[[#This Row],[Segment ]]="","",Table6[[#This Row],[Work (W)]]/1000)</f>
        <v/>
      </c>
    </row>
    <row r="269" spans="1:17" x14ac:dyDescent="0.25">
      <c r="A269" s="116" t="str">
        <f>'Pressure Drops in Loops'!A274</f>
        <v/>
      </c>
      <c r="B269" s="113" t="str">
        <f>IF(Table6[[#This Row],[Segment ]]="","",B268)</f>
        <v/>
      </c>
      <c r="C269" s="113" t="str">
        <f>IF(Table6[[#This Row],[Segment ]]="","",C268)</f>
        <v/>
      </c>
      <c r="D269" s="113" t="str">
        <f>IF(Table6[[#This Row],[Segment ]]="","",D268)</f>
        <v/>
      </c>
      <c r="E269" s="117" t="str">
        <f>IF(Table6[[#This Row],[Segment ]]="","",Table6[[#This Row],[Density (kg/m3)]]*Table6[[#This Row],[Volumetric flow (m3/s)]])</f>
        <v/>
      </c>
      <c r="F269" s="114" t="str">
        <f>IF(Table6[[#This Row],[Segment ]]="","",'Pressure Drops in Loops'!AG274)</f>
        <v/>
      </c>
      <c r="G269" s="114" t="str">
        <f>'Pressure Drops in Loops'!AH274</f>
        <v/>
      </c>
      <c r="H269" s="114"/>
      <c r="I269" s="114"/>
      <c r="J269" s="115" t="str">
        <f>'Pressure Drops in Loops'!E274</f>
        <v/>
      </c>
      <c r="K269" s="115" t="str">
        <f>IF('Pressure Drops in Loops'!E275="",'Pressure Drops in Loops'!E274,'Pressure Drops in Loops'!E275)</f>
        <v/>
      </c>
      <c r="L269" s="115" t="str">
        <f>IF(Table6[[#This Row],[Segment ]]="","",(Table6[[#This Row],[Pressure 2 (kPa)]]-Table6[[#This Row],[Pressure 1 (kPa)]])/Table6[[#This Row],[Density (kg/m3)]])</f>
        <v/>
      </c>
      <c r="M269" s="115" t="str">
        <f>IF(Table6[[#This Row],[Segment ]]="","",((Table6[[#This Row],[Velocity 2 (m/s)]]^2)/2)-((Table6[[#This Row],[Velocity 1 (m/s)]]^2)/2))</f>
        <v/>
      </c>
      <c r="N269" s="115" t="str">
        <f>IF(Table6[[#This Row],[Segment ]]="","",(Table6[[#This Row],[Height 2 (m)]]-Table6[[#This Row],[Height 1 (m)]])*9.807)</f>
        <v/>
      </c>
      <c r="O269" s="115" t="str">
        <f>'Pressure Drops in Loops'!U274</f>
        <v/>
      </c>
      <c r="P26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69" s="115" t="str">
        <f>IF(Table6[[#This Row],[Segment ]]="","",Table6[[#This Row],[Work (W)]]/1000)</f>
        <v/>
      </c>
    </row>
    <row r="270" spans="1:17" x14ac:dyDescent="0.25">
      <c r="A270" s="116" t="str">
        <f>'Pressure Drops in Loops'!A275</f>
        <v/>
      </c>
      <c r="B270" s="113" t="str">
        <f>IF(Table6[[#This Row],[Segment ]]="","",B269)</f>
        <v/>
      </c>
      <c r="C270" s="113" t="str">
        <f>IF(Table6[[#This Row],[Segment ]]="","",C269)</f>
        <v/>
      </c>
      <c r="D270" s="113" t="str">
        <f>IF(Table6[[#This Row],[Segment ]]="","",D269)</f>
        <v/>
      </c>
      <c r="E270" s="117" t="str">
        <f>IF(Table6[[#This Row],[Segment ]]="","",Table6[[#This Row],[Density (kg/m3)]]*Table6[[#This Row],[Volumetric flow (m3/s)]])</f>
        <v/>
      </c>
      <c r="F270" s="114" t="str">
        <f>IF(Table6[[#This Row],[Segment ]]="","",'Pressure Drops in Loops'!AG275)</f>
        <v/>
      </c>
      <c r="G270" s="114" t="str">
        <f>'Pressure Drops in Loops'!AH275</f>
        <v/>
      </c>
      <c r="H270" s="114"/>
      <c r="I270" s="114"/>
      <c r="J270" s="115" t="str">
        <f>'Pressure Drops in Loops'!E275</f>
        <v/>
      </c>
      <c r="K270" s="115" t="str">
        <f>IF('Pressure Drops in Loops'!E276="",'Pressure Drops in Loops'!E275,'Pressure Drops in Loops'!E276)</f>
        <v/>
      </c>
      <c r="L270" s="115" t="str">
        <f>IF(Table6[[#This Row],[Segment ]]="","",(Table6[[#This Row],[Pressure 2 (kPa)]]-Table6[[#This Row],[Pressure 1 (kPa)]])/Table6[[#This Row],[Density (kg/m3)]])</f>
        <v/>
      </c>
      <c r="M270" s="115" t="str">
        <f>IF(Table6[[#This Row],[Segment ]]="","",((Table6[[#This Row],[Velocity 2 (m/s)]]^2)/2)-((Table6[[#This Row],[Velocity 1 (m/s)]]^2)/2))</f>
        <v/>
      </c>
      <c r="N270" s="115" t="str">
        <f>IF(Table6[[#This Row],[Segment ]]="","",(Table6[[#This Row],[Height 2 (m)]]-Table6[[#This Row],[Height 1 (m)]])*9.807)</f>
        <v/>
      </c>
      <c r="O270" s="115" t="str">
        <f>'Pressure Drops in Loops'!U275</f>
        <v/>
      </c>
      <c r="P27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70" s="115" t="str">
        <f>IF(Table6[[#This Row],[Segment ]]="","",Table6[[#This Row],[Work (W)]]/1000)</f>
        <v/>
      </c>
    </row>
    <row r="271" spans="1:17" x14ac:dyDescent="0.25">
      <c r="A271" s="116" t="str">
        <f>'Pressure Drops in Loops'!A276</f>
        <v/>
      </c>
      <c r="B271" s="113" t="str">
        <f>IF(Table6[[#This Row],[Segment ]]="","",B270)</f>
        <v/>
      </c>
      <c r="C271" s="113" t="str">
        <f>IF(Table6[[#This Row],[Segment ]]="","",C270)</f>
        <v/>
      </c>
      <c r="D271" s="113" t="str">
        <f>IF(Table6[[#This Row],[Segment ]]="","",D270)</f>
        <v/>
      </c>
      <c r="E271" s="117" t="str">
        <f>IF(Table6[[#This Row],[Segment ]]="","",Table6[[#This Row],[Density (kg/m3)]]*Table6[[#This Row],[Volumetric flow (m3/s)]])</f>
        <v/>
      </c>
      <c r="F271" s="114" t="str">
        <f>IF(Table6[[#This Row],[Segment ]]="","",'Pressure Drops in Loops'!AG276)</f>
        <v/>
      </c>
      <c r="G271" s="114" t="str">
        <f>'Pressure Drops in Loops'!AH276</f>
        <v/>
      </c>
      <c r="H271" s="114"/>
      <c r="I271" s="114"/>
      <c r="J271" s="115" t="str">
        <f>'Pressure Drops in Loops'!E276</f>
        <v/>
      </c>
      <c r="K271" s="115" t="str">
        <f>IF('Pressure Drops in Loops'!E277="",'Pressure Drops in Loops'!E276,'Pressure Drops in Loops'!E277)</f>
        <v/>
      </c>
      <c r="L271" s="115" t="str">
        <f>IF(Table6[[#This Row],[Segment ]]="","",(Table6[[#This Row],[Pressure 2 (kPa)]]-Table6[[#This Row],[Pressure 1 (kPa)]])/Table6[[#This Row],[Density (kg/m3)]])</f>
        <v/>
      </c>
      <c r="M271" s="115" t="str">
        <f>IF(Table6[[#This Row],[Segment ]]="","",((Table6[[#This Row],[Velocity 2 (m/s)]]^2)/2)-((Table6[[#This Row],[Velocity 1 (m/s)]]^2)/2))</f>
        <v/>
      </c>
      <c r="N271" s="115" t="str">
        <f>IF(Table6[[#This Row],[Segment ]]="","",(Table6[[#This Row],[Height 2 (m)]]-Table6[[#This Row],[Height 1 (m)]])*9.807)</f>
        <v/>
      </c>
      <c r="O271" s="115" t="str">
        <f>'Pressure Drops in Loops'!U276</f>
        <v/>
      </c>
      <c r="P27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71" s="115" t="str">
        <f>IF(Table6[[#This Row],[Segment ]]="","",Table6[[#This Row],[Work (W)]]/1000)</f>
        <v/>
      </c>
    </row>
    <row r="272" spans="1:17" x14ac:dyDescent="0.25">
      <c r="A272" s="116" t="str">
        <f>'Pressure Drops in Loops'!A277</f>
        <v/>
      </c>
      <c r="B272" s="113" t="str">
        <f>IF(Table6[[#This Row],[Segment ]]="","",B271)</f>
        <v/>
      </c>
      <c r="C272" s="113" t="str">
        <f>IF(Table6[[#This Row],[Segment ]]="","",C271)</f>
        <v/>
      </c>
      <c r="D272" s="113" t="str">
        <f>IF(Table6[[#This Row],[Segment ]]="","",D271)</f>
        <v/>
      </c>
      <c r="E272" s="117" t="str">
        <f>IF(Table6[[#This Row],[Segment ]]="","",Table6[[#This Row],[Density (kg/m3)]]*Table6[[#This Row],[Volumetric flow (m3/s)]])</f>
        <v/>
      </c>
      <c r="F272" s="114" t="str">
        <f>IF(Table6[[#This Row],[Segment ]]="","",'Pressure Drops in Loops'!AG277)</f>
        <v/>
      </c>
      <c r="G272" s="114" t="str">
        <f>'Pressure Drops in Loops'!AH277</f>
        <v/>
      </c>
      <c r="H272" s="114"/>
      <c r="I272" s="114"/>
      <c r="J272" s="115" t="str">
        <f>'Pressure Drops in Loops'!E277</f>
        <v/>
      </c>
      <c r="K272" s="115" t="str">
        <f>IF('Pressure Drops in Loops'!E278="",'Pressure Drops in Loops'!E277,'Pressure Drops in Loops'!E278)</f>
        <v/>
      </c>
      <c r="L272" s="115" t="str">
        <f>IF(Table6[[#This Row],[Segment ]]="","",(Table6[[#This Row],[Pressure 2 (kPa)]]-Table6[[#This Row],[Pressure 1 (kPa)]])/Table6[[#This Row],[Density (kg/m3)]])</f>
        <v/>
      </c>
      <c r="M272" s="115" t="str">
        <f>IF(Table6[[#This Row],[Segment ]]="","",((Table6[[#This Row],[Velocity 2 (m/s)]]^2)/2)-((Table6[[#This Row],[Velocity 1 (m/s)]]^2)/2))</f>
        <v/>
      </c>
      <c r="N272" s="115" t="str">
        <f>IF(Table6[[#This Row],[Segment ]]="","",(Table6[[#This Row],[Height 2 (m)]]-Table6[[#This Row],[Height 1 (m)]])*9.807)</f>
        <v/>
      </c>
      <c r="O272" s="115" t="str">
        <f>'Pressure Drops in Loops'!U277</f>
        <v/>
      </c>
      <c r="P27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72" s="115" t="str">
        <f>IF(Table6[[#This Row],[Segment ]]="","",Table6[[#This Row],[Work (W)]]/1000)</f>
        <v/>
      </c>
    </row>
    <row r="273" spans="1:17" x14ac:dyDescent="0.25">
      <c r="A273" s="116" t="str">
        <f>'Pressure Drops in Loops'!A278</f>
        <v/>
      </c>
      <c r="B273" s="113" t="str">
        <f>IF(Table6[[#This Row],[Segment ]]="","",B272)</f>
        <v/>
      </c>
      <c r="C273" s="113" t="str">
        <f>IF(Table6[[#This Row],[Segment ]]="","",C272)</f>
        <v/>
      </c>
      <c r="D273" s="113" t="str">
        <f>IF(Table6[[#This Row],[Segment ]]="","",D272)</f>
        <v/>
      </c>
      <c r="E273" s="117" t="str">
        <f>IF(Table6[[#This Row],[Segment ]]="","",Table6[[#This Row],[Density (kg/m3)]]*Table6[[#This Row],[Volumetric flow (m3/s)]])</f>
        <v/>
      </c>
      <c r="F273" s="114" t="str">
        <f>IF(Table6[[#This Row],[Segment ]]="","",'Pressure Drops in Loops'!AG278)</f>
        <v/>
      </c>
      <c r="G273" s="114" t="str">
        <f>'Pressure Drops in Loops'!AH278</f>
        <v/>
      </c>
      <c r="H273" s="114"/>
      <c r="I273" s="114"/>
      <c r="J273" s="115" t="str">
        <f>'Pressure Drops in Loops'!E278</f>
        <v/>
      </c>
      <c r="K273" s="115" t="str">
        <f>IF('Pressure Drops in Loops'!E279="",'Pressure Drops in Loops'!E278,'Pressure Drops in Loops'!E279)</f>
        <v/>
      </c>
      <c r="L273" s="115" t="str">
        <f>IF(Table6[[#This Row],[Segment ]]="","",(Table6[[#This Row],[Pressure 2 (kPa)]]-Table6[[#This Row],[Pressure 1 (kPa)]])/Table6[[#This Row],[Density (kg/m3)]])</f>
        <v/>
      </c>
      <c r="M273" s="115" t="str">
        <f>IF(Table6[[#This Row],[Segment ]]="","",((Table6[[#This Row],[Velocity 2 (m/s)]]^2)/2)-((Table6[[#This Row],[Velocity 1 (m/s)]]^2)/2))</f>
        <v/>
      </c>
      <c r="N273" s="115" t="str">
        <f>IF(Table6[[#This Row],[Segment ]]="","",(Table6[[#This Row],[Height 2 (m)]]-Table6[[#This Row],[Height 1 (m)]])*9.807)</f>
        <v/>
      </c>
      <c r="O273" s="115" t="str">
        <f>'Pressure Drops in Loops'!U278</f>
        <v/>
      </c>
      <c r="P27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73" s="115" t="str">
        <f>IF(Table6[[#This Row],[Segment ]]="","",Table6[[#This Row],[Work (W)]]/1000)</f>
        <v/>
      </c>
    </row>
    <row r="274" spans="1:17" x14ac:dyDescent="0.25">
      <c r="A274" s="116" t="str">
        <f>'Pressure Drops in Loops'!A279</f>
        <v/>
      </c>
      <c r="B274" s="113" t="str">
        <f>IF(Table6[[#This Row],[Segment ]]="","",B273)</f>
        <v/>
      </c>
      <c r="C274" s="113" t="str">
        <f>IF(Table6[[#This Row],[Segment ]]="","",C273)</f>
        <v/>
      </c>
      <c r="D274" s="113" t="str">
        <f>IF(Table6[[#This Row],[Segment ]]="","",D273)</f>
        <v/>
      </c>
      <c r="E274" s="117" t="str">
        <f>IF(Table6[[#This Row],[Segment ]]="","",Table6[[#This Row],[Density (kg/m3)]]*Table6[[#This Row],[Volumetric flow (m3/s)]])</f>
        <v/>
      </c>
      <c r="F274" s="114" t="str">
        <f>IF(Table6[[#This Row],[Segment ]]="","",'Pressure Drops in Loops'!AG279)</f>
        <v/>
      </c>
      <c r="G274" s="114" t="str">
        <f>'Pressure Drops in Loops'!AH279</f>
        <v/>
      </c>
      <c r="H274" s="114"/>
      <c r="I274" s="114"/>
      <c r="J274" s="115" t="str">
        <f>'Pressure Drops in Loops'!E279</f>
        <v/>
      </c>
      <c r="K274" s="115" t="str">
        <f>IF('Pressure Drops in Loops'!E280="",'Pressure Drops in Loops'!E279,'Pressure Drops in Loops'!E280)</f>
        <v/>
      </c>
      <c r="L274" s="115" t="str">
        <f>IF(Table6[[#This Row],[Segment ]]="","",(Table6[[#This Row],[Pressure 2 (kPa)]]-Table6[[#This Row],[Pressure 1 (kPa)]])/Table6[[#This Row],[Density (kg/m3)]])</f>
        <v/>
      </c>
      <c r="M274" s="115" t="str">
        <f>IF(Table6[[#This Row],[Segment ]]="","",((Table6[[#This Row],[Velocity 2 (m/s)]]^2)/2)-((Table6[[#This Row],[Velocity 1 (m/s)]]^2)/2))</f>
        <v/>
      </c>
      <c r="N274" s="115" t="str">
        <f>IF(Table6[[#This Row],[Segment ]]="","",(Table6[[#This Row],[Height 2 (m)]]-Table6[[#This Row],[Height 1 (m)]])*9.807)</f>
        <v/>
      </c>
      <c r="O274" s="115" t="str">
        <f>'Pressure Drops in Loops'!U279</f>
        <v/>
      </c>
      <c r="P27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74" s="115" t="str">
        <f>IF(Table6[[#This Row],[Segment ]]="","",Table6[[#This Row],[Work (W)]]/1000)</f>
        <v/>
      </c>
    </row>
    <row r="275" spans="1:17" x14ac:dyDescent="0.25">
      <c r="A275" s="116" t="str">
        <f>'Pressure Drops in Loops'!A280</f>
        <v/>
      </c>
      <c r="B275" s="113" t="str">
        <f>IF(Table6[[#This Row],[Segment ]]="","",B274)</f>
        <v/>
      </c>
      <c r="C275" s="113" t="str">
        <f>IF(Table6[[#This Row],[Segment ]]="","",C274)</f>
        <v/>
      </c>
      <c r="D275" s="113" t="str">
        <f>IF(Table6[[#This Row],[Segment ]]="","",D274)</f>
        <v/>
      </c>
      <c r="E275" s="117" t="str">
        <f>IF(Table6[[#This Row],[Segment ]]="","",Table6[[#This Row],[Density (kg/m3)]]*Table6[[#This Row],[Volumetric flow (m3/s)]])</f>
        <v/>
      </c>
      <c r="F275" s="114" t="str">
        <f>IF(Table6[[#This Row],[Segment ]]="","",'Pressure Drops in Loops'!AG280)</f>
        <v/>
      </c>
      <c r="G275" s="114" t="str">
        <f>'Pressure Drops in Loops'!AH280</f>
        <v/>
      </c>
      <c r="H275" s="114"/>
      <c r="I275" s="114"/>
      <c r="J275" s="115" t="str">
        <f>'Pressure Drops in Loops'!E280</f>
        <v/>
      </c>
      <c r="K275" s="115" t="str">
        <f>IF('Pressure Drops in Loops'!E281="",'Pressure Drops in Loops'!E280,'Pressure Drops in Loops'!E281)</f>
        <v/>
      </c>
      <c r="L275" s="115" t="str">
        <f>IF(Table6[[#This Row],[Segment ]]="","",(Table6[[#This Row],[Pressure 2 (kPa)]]-Table6[[#This Row],[Pressure 1 (kPa)]])/Table6[[#This Row],[Density (kg/m3)]])</f>
        <v/>
      </c>
      <c r="M275" s="115" t="str">
        <f>IF(Table6[[#This Row],[Segment ]]="","",((Table6[[#This Row],[Velocity 2 (m/s)]]^2)/2)-((Table6[[#This Row],[Velocity 1 (m/s)]]^2)/2))</f>
        <v/>
      </c>
      <c r="N275" s="115" t="str">
        <f>IF(Table6[[#This Row],[Segment ]]="","",(Table6[[#This Row],[Height 2 (m)]]-Table6[[#This Row],[Height 1 (m)]])*9.807)</f>
        <v/>
      </c>
      <c r="O275" s="115" t="str">
        <f>'Pressure Drops in Loops'!U280</f>
        <v/>
      </c>
      <c r="P27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75" s="115" t="str">
        <f>IF(Table6[[#This Row],[Segment ]]="","",Table6[[#This Row],[Work (W)]]/1000)</f>
        <v/>
      </c>
    </row>
    <row r="276" spans="1:17" x14ac:dyDescent="0.25">
      <c r="A276" s="116" t="str">
        <f>'Pressure Drops in Loops'!A281</f>
        <v/>
      </c>
      <c r="B276" s="113" t="str">
        <f>IF(Table6[[#This Row],[Segment ]]="","",B275)</f>
        <v/>
      </c>
      <c r="C276" s="113" t="str">
        <f>IF(Table6[[#This Row],[Segment ]]="","",C275)</f>
        <v/>
      </c>
      <c r="D276" s="113" t="str">
        <f>IF(Table6[[#This Row],[Segment ]]="","",D275)</f>
        <v/>
      </c>
      <c r="E276" s="117" t="str">
        <f>IF(Table6[[#This Row],[Segment ]]="","",Table6[[#This Row],[Density (kg/m3)]]*Table6[[#This Row],[Volumetric flow (m3/s)]])</f>
        <v/>
      </c>
      <c r="F276" s="114" t="str">
        <f>IF(Table6[[#This Row],[Segment ]]="","",'Pressure Drops in Loops'!AG281)</f>
        <v/>
      </c>
      <c r="G276" s="114" t="str">
        <f>'Pressure Drops in Loops'!AH281</f>
        <v/>
      </c>
      <c r="H276" s="114"/>
      <c r="I276" s="114"/>
      <c r="J276" s="115" t="str">
        <f>'Pressure Drops in Loops'!E281</f>
        <v/>
      </c>
      <c r="K276" s="115" t="str">
        <f>IF('Pressure Drops in Loops'!E282="",'Pressure Drops in Loops'!E281,'Pressure Drops in Loops'!E282)</f>
        <v/>
      </c>
      <c r="L276" s="115" t="str">
        <f>IF(Table6[[#This Row],[Segment ]]="","",(Table6[[#This Row],[Pressure 2 (kPa)]]-Table6[[#This Row],[Pressure 1 (kPa)]])/Table6[[#This Row],[Density (kg/m3)]])</f>
        <v/>
      </c>
      <c r="M276" s="115" t="str">
        <f>IF(Table6[[#This Row],[Segment ]]="","",((Table6[[#This Row],[Velocity 2 (m/s)]]^2)/2)-((Table6[[#This Row],[Velocity 1 (m/s)]]^2)/2))</f>
        <v/>
      </c>
      <c r="N276" s="115" t="str">
        <f>IF(Table6[[#This Row],[Segment ]]="","",(Table6[[#This Row],[Height 2 (m)]]-Table6[[#This Row],[Height 1 (m)]])*9.807)</f>
        <v/>
      </c>
      <c r="O276" s="115" t="str">
        <f>'Pressure Drops in Loops'!U281</f>
        <v/>
      </c>
      <c r="P27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76" s="115" t="str">
        <f>IF(Table6[[#This Row],[Segment ]]="","",Table6[[#This Row],[Work (W)]]/1000)</f>
        <v/>
      </c>
    </row>
    <row r="277" spans="1:17" x14ac:dyDescent="0.25">
      <c r="A277" s="116" t="str">
        <f>'Pressure Drops in Loops'!A282</f>
        <v/>
      </c>
      <c r="B277" s="113" t="str">
        <f>IF(Table6[[#This Row],[Segment ]]="","",B276)</f>
        <v/>
      </c>
      <c r="C277" s="113" t="str">
        <f>IF(Table6[[#This Row],[Segment ]]="","",C276)</f>
        <v/>
      </c>
      <c r="D277" s="113" t="str">
        <f>IF(Table6[[#This Row],[Segment ]]="","",D276)</f>
        <v/>
      </c>
      <c r="E277" s="117" t="str">
        <f>IF(Table6[[#This Row],[Segment ]]="","",Table6[[#This Row],[Density (kg/m3)]]*Table6[[#This Row],[Volumetric flow (m3/s)]])</f>
        <v/>
      </c>
      <c r="F277" s="114" t="str">
        <f>IF(Table6[[#This Row],[Segment ]]="","",'Pressure Drops in Loops'!AG282)</f>
        <v/>
      </c>
      <c r="G277" s="114" t="str">
        <f>'Pressure Drops in Loops'!AH282</f>
        <v/>
      </c>
      <c r="H277" s="114"/>
      <c r="I277" s="114"/>
      <c r="J277" s="115" t="str">
        <f>'Pressure Drops in Loops'!E282</f>
        <v/>
      </c>
      <c r="K277" s="115" t="str">
        <f>IF('Pressure Drops in Loops'!E283="",'Pressure Drops in Loops'!E282,'Pressure Drops in Loops'!E283)</f>
        <v/>
      </c>
      <c r="L277" s="115" t="str">
        <f>IF(Table6[[#This Row],[Segment ]]="","",(Table6[[#This Row],[Pressure 2 (kPa)]]-Table6[[#This Row],[Pressure 1 (kPa)]])/Table6[[#This Row],[Density (kg/m3)]])</f>
        <v/>
      </c>
      <c r="M277" s="115" t="str">
        <f>IF(Table6[[#This Row],[Segment ]]="","",((Table6[[#This Row],[Velocity 2 (m/s)]]^2)/2)-((Table6[[#This Row],[Velocity 1 (m/s)]]^2)/2))</f>
        <v/>
      </c>
      <c r="N277" s="115" t="str">
        <f>IF(Table6[[#This Row],[Segment ]]="","",(Table6[[#This Row],[Height 2 (m)]]-Table6[[#This Row],[Height 1 (m)]])*9.807)</f>
        <v/>
      </c>
      <c r="O277" s="115" t="str">
        <f>'Pressure Drops in Loops'!U282</f>
        <v/>
      </c>
      <c r="P27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77" s="115" t="str">
        <f>IF(Table6[[#This Row],[Segment ]]="","",Table6[[#This Row],[Work (W)]]/1000)</f>
        <v/>
      </c>
    </row>
    <row r="278" spans="1:17" x14ac:dyDescent="0.25">
      <c r="A278" s="116" t="str">
        <f>'Pressure Drops in Loops'!A283</f>
        <v/>
      </c>
      <c r="B278" s="113" t="str">
        <f>IF(Table6[[#This Row],[Segment ]]="","",B277)</f>
        <v/>
      </c>
      <c r="C278" s="113" t="str">
        <f>IF(Table6[[#This Row],[Segment ]]="","",C277)</f>
        <v/>
      </c>
      <c r="D278" s="113" t="str">
        <f>IF(Table6[[#This Row],[Segment ]]="","",D277)</f>
        <v/>
      </c>
      <c r="E278" s="117" t="str">
        <f>IF(Table6[[#This Row],[Segment ]]="","",Table6[[#This Row],[Density (kg/m3)]]*Table6[[#This Row],[Volumetric flow (m3/s)]])</f>
        <v/>
      </c>
      <c r="F278" s="114" t="str">
        <f>IF(Table6[[#This Row],[Segment ]]="","",'Pressure Drops in Loops'!AG283)</f>
        <v/>
      </c>
      <c r="G278" s="114" t="str">
        <f>'Pressure Drops in Loops'!AH283</f>
        <v/>
      </c>
      <c r="H278" s="114"/>
      <c r="I278" s="114"/>
      <c r="J278" s="115" t="str">
        <f>'Pressure Drops in Loops'!E283</f>
        <v/>
      </c>
      <c r="K278" s="115" t="str">
        <f>IF('Pressure Drops in Loops'!E284="",'Pressure Drops in Loops'!E283,'Pressure Drops in Loops'!E284)</f>
        <v/>
      </c>
      <c r="L278" s="115" t="str">
        <f>IF(Table6[[#This Row],[Segment ]]="","",(Table6[[#This Row],[Pressure 2 (kPa)]]-Table6[[#This Row],[Pressure 1 (kPa)]])/Table6[[#This Row],[Density (kg/m3)]])</f>
        <v/>
      </c>
      <c r="M278" s="115" t="str">
        <f>IF(Table6[[#This Row],[Segment ]]="","",((Table6[[#This Row],[Velocity 2 (m/s)]]^2)/2)-((Table6[[#This Row],[Velocity 1 (m/s)]]^2)/2))</f>
        <v/>
      </c>
      <c r="N278" s="115" t="str">
        <f>IF(Table6[[#This Row],[Segment ]]="","",(Table6[[#This Row],[Height 2 (m)]]-Table6[[#This Row],[Height 1 (m)]])*9.807)</f>
        <v/>
      </c>
      <c r="O278" s="115" t="str">
        <f>'Pressure Drops in Loops'!U283</f>
        <v/>
      </c>
      <c r="P27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78" s="115" t="str">
        <f>IF(Table6[[#This Row],[Segment ]]="","",Table6[[#This Row],[Work (W)]]/1000)</f>
        <v/>
      </c>
    </row>
    <row r="279" spans="1:17" x14ac:dyDescent="0.25">
      <c r="A279" s="116" t="str">
        <f>'Pressure Drops in Loops'!A284</f>
        <v/>
      </c>
      <c r="B279" s="113" t="str">
        <f>IF(Table6[[#This Row],[Segment ]]="","",B278)</f>
        <v/>
      </c>
      <c r="C279" s="113" t="str">
        <f>IF(Table6[[#This Row],[Segment ]]="","",C278)</f>
        <v/>
      </c>
      <c r="D279" s="113" t="str">
        <f>IF(Table6[[#This Row],[Segment ]]="","",D278)</f>
        <v/>
      </c>
      <c r="E279" s="117" t="str">
        <f>IF(Table6[[#This Row],[Segment ]]="","",Table6[[#This Row],[Density (kg/m3)]]*Table6[[#This Row],[Volumetric flow (m3/s)]])</f>
        <v/>
      </c>
      <c r="F279" s="114" t="str">
        <f>IF(Table6[[#This Row],[Segment ]]="","",'Pressure Drops in Loops'!AG284)</f>
        <v/>
      </c>
      <c r="G279" s="114" t="str">
        <f>'Pressure Drops in Loops'!AH284</f>
        <v/>
      </c>
      <c r="H279" s="114"/>
      <c r="I279" s="114"/>
      <c r="J279" s="115" t="str">
        <f>'Pressure Drops in Loops'!E284</f>
        <v/>
      </c>
      <c r="K279" s="115" t="str">
        <f>IF('Pressure Drops in Loops'!E285="",'Pressure Drops in Loops'!E284,'Pressure Drops in Loops'!E285)</f>
        <v/>
      </c>
      <c r="L279" s="115" t="str">
        <f>IF(Table6[[#This Row],[Segment ]]="","",(Table6[[#This Row],[Pressure 2 (kPa)]]-Table6[[#This Row],[Pressure 1 (kPa)]])/Table6[[#This Row],[Density (kg/m3)]])</f>
        <v/>
      </c>
      <c r="M279" s="115" t="str">
        <f>IF(Table6[[#This Row],[Segment ]]="","",((Table6[[#This Row],[Velocity 2 (m/s)]]^2)/2)-((Table6[[#This Row],[Velocity 1 (m/s)]]^2)/2))</f>
        <v/>
      </c>
      <c r="N279" s="115" t="str">
        <f>IF(Table6[[#This Row],[Segment ]]="","",(Table6[[#This Row],[Height 2 (m)]]-Table6[[#This Row],[Height 1 (m)]])*9.807)</f>
        <v/>
      </c>
      <c r="O279" s="115" t="str">
        <f>'Pressure Drops in Loops'!U284</f>
        <v/>
      </c>
      <c r="P27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79" s="115" t="str">
        <f>IF(Table6[[#This Row],[Segment ]]="","",Table6[[#This Row],[Work (W)]]/1000)</f>
        <v/>
      </c>
    </row>
    <row r="280" spans="1:17" x14ac:dyDescent="0.25">
      <c r="A280" s="116" t="str">
        <f>'Pressure Drops in Loops'!A285</f>
        <v/>
      </c>
      <c r="B280" s="113" t="str">
        <f>IF(Table6[[#This Row],[Segment ]]="","",B279)</f>
        <v/>
      </c>
      <c r="C280" s="113" t="str">
        <f>IF(Table6[[#This Row],[Segment ]]="","",C279)</f>
        <v/>
      </c>
      <c r="D280" s="113" t="str">
        <f>IF(Table6[[#This Row],[Segment ]]="","",D279)</f>
        <v/>
      </c>
      <c r="E280" s="117" t="str">
        <f>IF(Table6[[#This Row],[Segment ]]="","",Table6[[#This Row],[Density (kg/m3)]]*Table6[[#This Row],[Volumetric flow (m3/s)]])</f>
        <v/>
      </c>
      <c r="F280" s="114" t="str">
        <f>IF(Table6[[#This Row],[Segment ]]="","",'Pressure Drops in Loops'!AG285)</f>
        <v/>
      </c>
      <c r="G280" s="114" t="str">
        <f>'Pressure Drops in Loops'!AH285</f>
        <v/>
      </c>
      <c r="H280" s="114"/>
      <c r="I280" s="114"/>
      <c r="J280" s="115" t="str">
        <f>'Pressure Drops in Loops'!E285</f>
        <v/>
      </c>
      <c r="K280" s="115" t="str">
        <f>IF('Pressure Drops in Loops'!E286="",'Pressure Drops in Loops'!E285,'Pressure Drops in Loops'!E286)</f>
        <v/>
      </c>
      <c r="L280" s="115" t="str">
        <f>IF(Table6[[#This Row],[Segment ]]="","",(Table6[[#This Row],[Pressure 2 (kPa)]]-Table6[[#This Row],[Pressure 1 (kPa)]])/Table6[[#This Row],[Density (kg/m3)]])</f>
        <v/>
      </c>
      <c r="M280" s="115" t="str">
        <f>IF(Table6[[#This Row],[Segment ]]="","",((Table6[[#This Row],[Velocity 2 (m/s)]]^2)/2)-((Table6[[#This Row],[Velocity 1 (m/s)]]^2)/2))</f>
        <v/>
      </c>
      <c r="N280" s="115" t="str">
        <f>IF(Table6[[#This Row],[Segment ]]="","",(Table6[[#This Row],[Height 2 (m)]]-Table6[[#This Row],[Height 1 (m)]])*9.807)</f>
        <v/>
      </c>
      <c r="O280" s="115" t="str">
        <f>'Pressure Drops in Loops'!U285</f>
        <v/>
      </c>
      <c r="P28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80" s="115" t="str">
        <f>IF(Table6[[#This Row],[Segment ]]="","",Table6[[#This Row],[Work (W)]]/1000)</f>
        <v/>
      </c>
    </row>
    <row r="281" spans="1:17" x14ac:dyDescent="0.25">
      <c r="A281" s="116" t="str">
        <f>'Pressure Drops in Loops'!A286</f>
        <v/>
      </c>
      <c r="B281" s="113" t="str">
        <f>IF(Table6[[#This Row],[Segment ]]="","",B280)</f>
        <v/>
      </c>
      <c r="C281" s="113" t="str">
        <f>IF(Table6[[#This Row],[Segment ]]="","",C280)</f>
        <v/>
      </c>
      <c r="D281" s="113" t="str">
        <f>IF(Table6[[#This Row],[Segment ]]="","",D280)</f>
        <v/>
      </c>
      <c r="E281" s="117" t="str">
        <f>IF(Table6[[#This Row],[Segment ]]="","",Table6[[#This Row],[Density (kg/m3)]]*Table6[[#This Row],[Volumetric flow (m3/s)]])</f>
        <v/>
      </c>
      <c r="F281" s="114" t="str">
        <f>IF(Table6[[#This Row],[Segment ]]="","",'Pressure Drops in Loops'!AG286)</f>
        <v/>
      </c>
      <c r="G281" s="114" t="str">
        <f>'Pressure Drops in Loops'!AH286</f>
        <v/>
      </c>
      <c r="H281" s="114"/>
      <c r="I281" s="114"/>
      <c r="J281" s="115" t="str">
        <f>'Pressure Drops in Loops'!E286</f>
        <v/>
      </c>
      <c r="K281" s="115" t="str">
        <f>IF('Pressure Drops in Loops'!E287="",'Pressure Drops in Loops'!E286,'Pressure Drops in Loops'!E287)</f>
        <v/>
      </c>
      <c r="L281" s="115" t="str">
        <f>IF(Table6[[#This Row],[Segment ]]="","",(Table6[[#This Row],[Pressure 2 (kPa)]]-Table6[[#This Row],[Pressure 1 (kPa)]])/Table6[[#This Row],[Density (kg/m3)]])</f>
        <v/>
      </c>
      <c r="M281" s="115" t="str">
        <f>IF(Table6[[#This Row],[Segment ]]="","",((Table6[[#This Row],[Velocity 2 (m/s)]]^2)/2)-((Table6[[#This Row],[Velocity 1 (m/s)]]^2)/2))</f>
        <v/>
      </c>
      <c r="N281" s="115" t="str">
        <f>IF(Table6[[#This Row],[Segment ]]="","",(Table6[[#This Row],[Height 2 (m)]]-Table6[[#This Row],[Height 1 (m)]])*9.807)</f>
        <v/>
      </c>
      <c r="O281" s="115" t="str">
        <f>'Pressure Drops in Loops'!U286</f>
        <v/>
      </c>
      <c r="P28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81" s="115" t="str">
        <f>IF(Table6[[#This Row],[Segment ]]="","",Table6[[#This Row],[Work (W)]]/1000)</f>
        <v/>
      </c>
    </row>
    <row r="282" spans="1:17" x14ac:dyDescent="0.25">
      <c r="A282" s="116" t="str">
        <f>'Pressure Drops in Loops'!A287</f>
        <v/>
      </c>
      <c r="B282" s="113" t="str">
        <f>IF(Table6[[#This Row],[Segment ]]="","",B281)</f>
        <v/>
      </c>
      <c r="C282" s="113" t="str">
        <f>IF(Table6[[#This Row],[Segment ]]="","",C281)</f>
        <v/>
      </c>
      <c r="D282" s="113" t="str">
        <f>IF(Table6[[#This Row],[Segment ]]="","",D281)</f>
        <v/>
      </c>
      <c r="E282" s="117" t="str">
        <f>IF(Table6[[#This Row],[Segment ]]="","",Table6[[#This Row],[Density (kg/m3)]]*Table6[[#This Row],[Volumetric flow (m3/s)]])</f>
        <v/>
      </c>
      <c r="F282" s="114" t="str">
        <f>IF(Table6[[#This Row],[Segment ]]="","",'Pressure Drops in Loops'!AG287)</f>
        <v/>
      </c>
      <c r="G282" s="114" t="str">
        <f>'Pressure Drops in Loops'!AH287</f>
        <v/>
      </c>
      <c r="H282" s="114"/>
      <c r="I282" s="114"/>
      <c r="J282" s="115" t="str">
        <f>'Pressure Drops in Loops'!E287</f>
        <v/>
      </c>
      <c r="K282" s="115" t="str">
        <f>IF('Pressure Drops in Loops'!E288="",'Pressure Drops in Loops'!E287,'Pressure Drops in Loops'!E288)</f>
        <v/>
      </c>
      <c r="L282" s="115" t="str">
        <f>IF(Table6[[#This Row],[Segment ]]="","",(Table6[[#This Row],[Pressure 2 (kPa)]]-Table6[[#This Row],[Pressure 1 (kPa)]])/Table6[[#This Row],[Density (kg/m3)]])</f>
        <v/>
      </c>
      <c r="M282" s="115" t="str">
        <f>IF(Table6[[#This Row],[Segment ]]="","",((Table6[[#This Row],[Velocity 2 (m/s)]]^2)/2)-((Table6[[#This Row],[Velocity 1 (m/s)]]^2)/2))</f>
        <v/>
      </c>
      <c r="N282" s="115" t="str">
        <f>IF(Table6[[#This Row],[Segment ]]="","",(Table6[[#This Row],[Height 2 (m)]]-Table6[[#This Row],[Height 1 (m)]])*9.807)</f>
        <v/>
      </c>
      <c r="O282" s="115" t="str">
        <f>'Pressure Drops in Loops'!U287</f>
        <v/>
      </c>
      <c r="P28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82" s="115" t="str">
        <f>IF(Table6[[#This Row],[Segment ]]="","",Table6[[#This Row],[Work (W)]]/1000)</f>
        <v/>
      </c>
    </row>
    <row r="283" spans="1:17" x14ac:dyDescent="0.25">
      <c r="A283" s="116" t="str">
        <f>'Pressure Drops in Loops'!A288</f>
        <v/>
      </c>
      <c r="B283" s="113" t="str">
        <f>IF(Table6[[#This Row],[Segment ]]="","",B282)</f>
        <v/>
      </c>
      <c r="C283" s="113" t="str">
        <f>IF(Table6[[#This Row],[Segment ]]="","",C282)</f>
        <v/>
      </c>
      <c r="D283" s="113" t="str">
        <f>IF(Table6[[#This Row],[Segment ]]="","",D282)</f>
        <v/>
      </c>
      <c r="E283" s="117" t="str">
        <f>IF(Table6[[#This Row],[Segment ]]="","",Table6[[#This Row],[Density (kg/m3)]]*Table6[[#This Row],[Volumetric flow (m3/s)]])</f>
        <v/>
      </c>
      <c r="F283" s="114" t="str">
        <f>IF(Table6[[#This Row],[Segment ]]="","",'Pressure Drops in Loops'!AG288)</f>
        <v/>
      </c>
      <c r="G283" s="114" t="str">
        <f>'Pressure Drops in Loops'!AH288</f>
        <v/>
      </c>
      <c r="H283" s="114"/>
      <c r="I283" s="114"/>
      <c r="J283" s="115" t="str">
        <f>'Pressure Drops in Loops'!E288</f>
        <v/>
      </c>
      <c r="K283" s="115" t="str">
        <f>IF('Pressure Drops in Loops'!E289="",'Pressure Drops in Loops'!E288,'Pressure Drops in Loops'!E289)</f>
        <v/>
      </c>
      <c r="L283" s="115" t="str">
        <f>IF(Table6[[#This Row],[Segment ]]="","",(Table6[[#This Row],[Pressure 2 (kPa)]]-Table6[[#This Row],[Pressure 1 (kPa)]])/Table6[[#This Row],[Density (kg/m3)]])</f>
        <v/>
      </c>
      <c r="M283" s="115" t="str">
        <f>IF(Table6[[#This Row],[Segment ]]="","",((Table6[[#This Row],[Velocity 2 (m/s)]]^2)/2)-((Table6[[#This Row],[Velocity 1 (m/s)]]^2)/2))</f>
        <v/>
      </c>
      <c r="N283" s="115" t="str">
        <f>IF(Table6[[#This Row],[Segment ]]="","",(Table6[[#This Row],[Height 2 (m)]]-Table6[[#This Row],[Height 1 (m)]])*9.807)</f>
        <v/>
      </c>
      <c r="O283" s="115" t="str">
        <f>'Pressure Drops in Loops'!U288</f>
        <v/>
      </c>
      <c r="P28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83" s="115" t="str">
        <f>IF(Table6[[#This Row],[Segment ]]="","",Table6[[#This Row],[Work (W)]]/1000)</f>
        <v/>
      </c>
    </row>
    <row r="284" spans="1:17" x14ac:dyDescent="0.25">
      <c r="A284" s="116" t="str">
        <f>'Pressure Drops in Loops'!A289</f>
        <v/>
      </c>
      <c r="B284" s="113" t="str">
        <f>IF(Table6[[#This Row],[Segment ]]="","",B283)</f>
        <v/>
      </c>
      <c r="C284" s="113" t="str">
        <f>IF(Table6[[#This Row],[Segment ]]="","",C283)</f>
        <v/>
      </c>
      <c r="D284" s="113" t="str">
        <f>IF(Table6[[#This Row],[Segment ]]="","",D283)</f>
        <v/>
      </c>
      <c r="E284" s="117" t="str">
        <f>IF(Table6[[#This Row],[Segment ]]="","",Table6[[#This Row],[Density (kg/m3)]]*Table6[[#This Row],[Volumetric flow (m3/s)]])</f>
        <v/>
      </c>
      <c r="F284" s="114" t="str">
        <f>IF(Table6[[#This Row],[Segment ]]="","",'Pressure Drops in Loops'!AG289)</f>
        <v/>
      </c>
      <c r="G284" s="114" t="str">
        <f>'Pressure Drops in Loops'!AH289</f>
        <v/>
      </c>
      <c r="H284" s="114"/>
      <c r="I284" s="114"/>
      <c r="J284" s="115" t="str">
        <f>'Pressure Drops in Loops'!E289</f>
        <v/>
      </c>
      <c r="K284" s="115" t="str">
        <f>IF('Pressure Drops in Loops'!E290="",'Pressure Drops in Loops'!E289,'Pressure Drops in Loops'!E290)</f>
        <v/>
      </c>
      <c r="L284" s="115" t="str">
        <f>IF(Table6[[#This Row],[Segment ]]="","",(Table6[[#This Row],[Pressure 2 (kPa)]]-Table6[[#This Row],[Pressure 1 (kPa)]])/Table6[[#This Row],[Density (kg/m3)]])</f>
        <v/>
      </c>
      <c r="M284" s="115" t="str">
        <f>IF(Table6[[#This Row],[Segment ]]="","",((Table6[[#This Row],[Velocity 2 (m/s)]]^2)/2)-((Table6[[#This Row],[Velocity 1 (m/s)]]^2)/2))</f>
        <v/>
      </c>
      <c r="N284" s="115" t="str">
        <f>IF(Table6[[#This Row],[Segment ]]="","",(Table6[[#This Row],[Height 2 (m)]]-Table6[[#This Row],[Height 1 (m)]])*9.807)</f>
        <v/>
      </c>
      <c r="O284" s="115" t="str">
        <f>'Pressure Drops in Loops'!U289</f>
        <v/>
      </c>
      <c r="P28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84" s="115" t="str">
        <f>IF(Table6[[#This Row],[Segment ]]="","",Table6[[#This Row],[Work (W)]]/1000)</f>
        <v/>
      </c>
    </row>
    <row r="285" spans="1:17" x14ac:dyDescent="0.25">
      <c r="A285" s="116" t="str">
        <f>'Pressure Drops in Loops'!A290</f>
        <v/>
      </c>
      <c r="B285" s="113" t="str">
        <f>IF(Table6[[#This Row],[Segment ]]="","",B284)</f>
        <v/>
      </c>
      <c r="C285" s="113" t="str">
        <f>IF(Table6[[#This Row],[Segment ]]="","",C284)</f>
        <v/>
      </c>
      <c r="D285" s="113" t="str">
        <f>IF(Table6[[#This Row],[Segment ]]="","",D284)</f>
        <v/>
      </c>
      <c r="E285" s="117" t="str">
        <f>IF(Table6[[#This Row],[Segment ]]="","",Table6[[#This Row],[Density (kg/m3)]]*Table6[[#This Row],[Volumetric flow (m3/s)]])</f>
        <v/>
      </c>
      <c r="F285" s="114" t="str">
        <f>IF(Table6[[#This Row],[Segment ]]="","",'Pressure Drops in Loops'!AG290)</f>
        <v/>
      </c>
      <c r="G285" s="114" t="str">
        <f>'Pressure Drops in Loops'!AH290</f>
        <v/>
      </c>
      <c r="H285" s="114"/>
      <c r="I285" s="114"/>
      <c r="J285" s="115" t="str">
        <f>'Pressure Drops in Loops'!E290</f>
        <v/>
      </c>
      <c r="K285" s="115" t="str">
        <f>IF('Pressure Drops in Loops'!E291="",'Pressure Drops in Loops'!E290,'Pressure Drops in Loops'!E291)</f>
        <v/>
      </c>
      <c r="L285" s="115" t="str">
        <f>IF(Table6[[#This Row],[Segment ]]="","",(Table6[[#This Row],[Pressure 2 (kPa)]]-Table6[[#This Row],[Pressure 1 (kPa)]])/Table6[[#This Row],[Density (kg/m3)]])</f>
        <v/>
      </c>
      <c r="M285" s="115" t="str">
        <f>IF(Table6[[#This Row],[Segment ]]="","",((Table6[[#This Row],[Velocity 2 (m/s)]]^2)/2)-((Table6[[#This Row],[Velocity 1 (m/s)]]^2)/2))</f>
        <v/>
      </c>
      <c r="N285" s="115" t="str">
        <f>IF(Table6[[#This Row],[Segment ]]="","",(Table6[[#This Row],[Height 2 (m)]]-Table6[[#This Row],[Height 1 (m)]])*9.807)</f>
        <v/>
      </c>
      <c r="O285" s="115" t="str">
        <f>'Pressure Drops in Loops'!U290</f>
        <v/>
      </c>
      <c r="P28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85" s="115" t="str">
        <f>IF(Table6[[#This Row],[Segment ]]="","",Table6[[#This Row],[Work (W)]]/1000)</f>
        <v/>
      </c>
    </row>
    <row r="286" spans="1:17" x14ac:dyDescent="0.25">
      <c r="A286" s="116" t="str">
        <f>'Pressure Drops in Loops'!A291</f>
        <v/>
      </c>
      <c r="B286" s="113" t="str">
        <f>IF(Table6[[#This Row],[Segment ]]="","",B285)</f>
        <v/>
      </c>
      <c r="C286" s="113" t="str">
        <f>IF(Table6[[#This Row],[Segment ]]="","",C285)</f>
        <v/>
      </c>
      <c r="D286" s="113" t="str">
        <f>IF(Table6[[#This Row],[Segment ]]="","",D285)</f>
        <v/>
      </c>
      <c r="E286" s="117" t="str">
        <f>IF(Table6[[#This Row],[Segment ]]="","",Table6[[#This Row],[Density (kg/m3)]]*Table6[[#This Row],[Volumetric flow (m3/s)]])</f>
        <v/>
      </c>
      <c r="F286" s="114" t="str">
        <f>IF(Table6[[#This Row],[Segment ]]="","",'Pressure Drops in Loops'!AG291)</f>
        <v/>
      </c>
      <c r="G286" s="114" t="str">
        <f>'Pressure Drops in Loops'!AH291</f>
        <v/>
      </c>
      <c r="H286" s="114"/>
      <c r="I286" s="114"/>
      <c r="J286" s="115" t="str">
        <f>'Pressure Drops in Loops'!E291</f>
        <v/>
      </c>
      <c r="K286" s="115" t="str">
        <f>IF('Pressure Drops in Loops'!E292="",'Pressure Drops in Loops'!E291,'Pressure Drops in Loops'!E292)</f>
        <v/>
      </c>
      <c r="L286" s="115" t="str">
        <f>IF(Table6[[#This Row],[Segment ]]="","",(Table6[[#This Row],[Pressure 2 (kPa)]]-Table6[[#This Row],[Pressure 1 (kPa)]])/Table6[[#This Row],[Density (kg/m3)]])</f>
        <v/>
      </c>
      <c r="M286" s="115" t="str">
        <f>IF(Table6[[#This Row],[Segment ]]="","",((Table6[[#This Row],[Velocity 2 (m/s)]]^2)/2)-((Table6[[#This Row],[Velocity 1 (m/s)]]^2)/2))</f>
        <v/>
      </c>
      <c r="N286" s="115" t="str">
        <f>IF(Table6[[#This Row],[Segment ]]="","",(Table6[[#This Row],[Height 2 (m)]]-Table6[[#This Row],[Height 1 (m)]])*9.807)</f>
        <v/>
      </c>
      <c r="O286" s="115" t="str">
        <f>'Pressure Drops in Loops'!U291</f>
        <v/>
      </c>
      <c r="P28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86" s="115" t="str">
        <f>IF(Table6[[#This Row],[Segment ]]="","",Table6[[#This Row],[Work (W)]]/1000)</f>
        <v/>
      </c>
    </row>
    <row r="287" spans="1:17" x14ac:dyDescent="0.25">
      <c r="A287" s="116" t="str">
        <f>'Pressure Drops in Loops'!A292</f>
        <v/>
      </c>
      <c r="B287" s="113" t="str">
        <f>IF(Table6[[#This Row],[Segment ]]="","",B286)</f>
        <v/>
      </c>
      <c r="C287" s="113" t="str">
        <f>IF(Table6[[#This Row],[Segment ]]="","",C286)</f>
        <v/>
      </c>
      <c r="D287" s="113" t="str">
        <f>IF(Table6[[#This Row],[Segment ]]="","",D286)</f>
        <v/>
      </c>
      <c r="E287" s="117" t="str">
        <f>IF(Table6[[#This Row],[Segment ]]="","",Table6[[#This Row],[Density (kg/m3)]]*Table6[[#This Row],[Volumetric flow (m3/s)]])</f>
        <v/>
      </c>
      <c r="F287" s="114" t="str">
        <f>IF(Table6[[#This Row],[Segment ]]="","",'Pressure Drops in Loops'!AG292)</f>
        <v/>
      </c>
      <c r="G287" s="114" t="str">
        <f>'Pressure Drops in Loops'!AH292</f>
        <v/>
      </c>
      <c r="H287" s="114"/>
      <c r="I287" s="114"/>
      <c r="J287" s="115" t="str">
        <f>'Pressure Drops in Loops'!E292</f>
        <v/>
      </c>
      <c r="K287" s="115" t="str">
        <f>IF('Pressure Drops in Loops'!E293="",'Pressure Drops in Loops'!E292,'Pressure Drops in Loops'!E293)</f>
        <v/>
      </c>
      <c r="L287" s="115" t="str">
        <f>IF(Table6[[#This Row],[Segment ]]="","",(Table6[[#This Row],[Pressure 2 (kPa)]]-Table6[[#This Row],[Pressure 1 (kPa)]])/Table6[[#This Row],[Density (kg/m3)]])</f>
        <v/>
      </c>
      <c r="M287" s="115" t="str">
        <f>IF(Table6[[#This Row],[Segment ]]="","",((Table6[[#This Row],[Velocity 2 (m/s)]]^2)/2)-((Table6[[#This Row],[Velocity 1 (m/s)]]^2)/2))</f>
        <v/>
      </c>
      <c r="N287" s="115" t="str">
        <f>IF(Table6[[#This Row],[Segment ]]="","",(Table6[[#This Row],[Height 2 (m)]]-Table6[[#This Row],[Height 1 (m)]])*9.807)</f>
        <v/>
      </c>
      <c r="O287" s="115" t="str">
        <f>'Pressure Drops in Loops'!U292</f>
        <v/>
      </c>
      <c r="P28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87" s="115" t="str">
        <f>IF(Table6[[#This Row],[Segment ]]="","",Table6[[#This Row],[Work (W)]]/1000)</f>
        <v/>
      </c>
    </row>
    <row r="288" spans="1:17" x14ac:dyDescent="0.25">
      <c r="A288" s="116" t="str">
        <f>'Pressure Drops in Loops'!A293</f>
        <v/>
      </c>
      <c r="B288" s="113" t="str">
        <f>IF(Table6[[#This Row],[Segment ]]="","",B287)</f>
        <v/>
      </c>
      <c r="C288" s="113" t="str">
        <f>IF(Table6[[#This Row],[Segment ]]="","",C287)</f>
        <v/>
      </c>
      <c r="D288" s="113" t="str">
        <f>IF(Table6[[#This Row],[Segment ]]="","",D287)</f>
        <v/>
      </c>
      <c r="E288" s="117" t="str">
        <f>IF(Table6[[#This Row],[Segment ]]="","",Table6[[#This Row],[Density (kg/m3)]]*Table6[[#This Row],[Volumetric flow (m3/s)]])</f>
        <v/>
      </c>
      <c r="F288" s="114" t="str">
        <f>IF(Table6[[#This Row],[Segment ]]="","",'Pressure Drops in Loops'!AG293)</f>
        <v/>
      </c>
      <c r="G288" s="114" t="str">
        <f>'Pressure Drops in Loops'!AH293</f>
        <v/>
      </c>
      <c r="H288" s="114"/>
      <c r="I288" s="114"/>
      <c r="J288" s="115" t="str">
        <f>'Pressure Drops in Loops'!E293</f>
        <v/>
      </c>
      <c r="K288" s="115" t="str">
        <f>IF('Pressure Drops in Loops'!E294="",'Pressure Drops in Loops'!E293,'Pressure Drops in Loops'!E294)</f>
        <v/>
      </c>
      <c r="L288" s="115" t="str">
        <f>IF(Table6[[#This Row],[Segment ]]="","",(Table6[[#This Row],[Pressure 2 (kPa)]]-Table6[[#This Row],[Pressure 1 (kPa)]])/Table6[[#This Row],[Density (kg/m3)]])</f>
        <v/>
      </c>
      <c r="M288" s="115" t="str">
        <f>IF(Table6[[#This Row],[Segment ]]="","",((Table6[[#This Row],[Velocity 2 (m/s)]]^2)/2)-((Table6[[#This Row],[Velocity 1 (m/s)]]^2)/2))</f>
        <v/>
      </c>
      <c r="N288" s="115" t="str">
        <f>IF(Table6[[#This Row],[Segment ]]="","",(Table6[[#This Row],[Height 2 (m)]]-Table6[[#This Row],[Height 1 (m)]])*9.807)</f>
        <v/>
      </c>
      <c r="O288" s="115" t="str">
        <f>'Pressure Drops in Loops'!U293</f>
        <v/>
      </c>
      <c r="P28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88" s="115" t="str">
        <f>IF(Table6[[#This Row],[Segment ]]="","",Table6[[#This Row],[Work (W)]]/1000)</f>
        <v/>
      </c>
    </row>
    <row r="289" spans="1:17" x14ac:dyDescent="0.25">
      <c r="A289" s="116" t="str">
        <f>'Pressure Drops in Loops'!A294</f>
        <v/>
      </c>
      <c r="B289" s="113" t="str">
        <f>IF(Table6[[#This Row],[Segment ]]="","",B288)</f>
        <v/>
      </c>
      <c r="C289" s="113" t="str">
        <f>IF(Table6[[#This Row],[Segment ]]="","",C288)</f>
        <v/>
      </c>
      <c r="D289" s="113" t="str">
        <f>IF(Table6[[#This Row],[Segment ]]="","",D288)</f>
        <v/>
      </c>
      <c r="E289" s="117" t="str">
        <f>IF(Table6[[#This Row],[Segment ]]="","",Table6[[#This Row],[Density (kg/m3)]]*Table6[[#This Row],[Volumetric flow (m3/s)]])</f>
        <v/>
      </c>
      <c r="F289" s="114" t="str">
        <f>IF(Table6[[#This Row],[Segment ]]="","",'Pressure Drops in Loops'!AG294)</f>
        <v/>
      </c>
      <c r="G289" s="114" t="str">
        <f>'Pressure Drops in Loops'!AH294</f>
        <v/>
      </c>
      <c r="H289" s="114"/>
      <c r="I289" s="114"/>
      <c r="J289" s="115" t="str">
        <f>'Pressure Drops in Loops'!E294</f>
        <v/>
      </c>
      <c r="K289" s="115" t="str">
        <f>IF('Pressure Drops in Loops'!E295="",'Pressure Drops in Loops'!E294,'Pressure Drops in Loops'!E295)</f>
        <v/>
      </c>
      <c r="L289" s="115" t="str">
        <f>IF(Table6[[#This Row],[Segment ]]="","",(Table6[[#This Row],[Pressure 2 (kPa)]]-Table6[[#This Row],[Pressure 1 (kPa)]])/Table6[[#This Row],[Density (kg/m3)]])</f>
        <v/>
      </c>
      <c r="M289" s="115" t="str">
        <f>IF(Table6[[#This Row],[Segment ]]="","",((Table6[[#This Row],[Velocity 2 (m/s)]]^2)/2)-((Table6[[#This Row],[Velocity 1 (m/s)]]^2)/2))</f>
        <v/>
      </c>
      <c r="N289" s="115" t="str">
        <f>IF(Table6[[#This Row],[Segment ]]="","",(Table6[[#This Row],[Height 2 (m)]]-Table6[[#This Row],[Height 1 (m)]])*9.807)</f>
        <v/>
      </c>
      <c r="O289" s="115" t="str">
        <f>'Pressure Drops in Loops'!U294</f>
        <v/>
      </c>
      <c r="P28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89" s="115" t="str">
        <f>IF(Table6[[#This Row],[Segment ]]="","",Table6[[#This Row],[Work (W)]]/1000)</f>
        <v/>
      </c>
    </row>
    <row r="290" spans="1:17" x14ac:dyDescent="0.25">
      <c r="A290" s="116" t="str">
        <f>'Pressure Drops in Loops'!A295</f>
        <v/>
      </c>
      <c r="B290" s="113" t="str">
        <f>IF(Table6[[#This Row],[Segment ]]="","",B289)</f>
        <v/>
      </c>
      <c r="C290" s="113" t="str">
        <f>IF(Table6[[#This Row],[Segment ]]="","",C289)</f>
        <v/>
      </c>
      <c r="D290" s="113" t="str">
        <f>IF(Table6[[#This Row],[Segment ]]="","",D289)</f>
        <v/>
      </c>
      <c r="E290" s="117" t="str">
        <f>IF(Table6[[#This Row],[Segment ]]="","",Table6[[#This Row],[Density (kg/m3)]]*Table6[[#This Row],[Volumetric flow (m3/s)]])</f>
        <v/>
      </c>
      <c r="F290" s="114" t="str">
        <f>IF(Table6[[#This Row],[Segment ]]="","",'Pressure Drops in Loops'!AG295)</f>
        <v/>
      </c>
      <c r="G290" s="114" t="str">
        <f>'Pressure Drops in Loops'!AH295</f>
        <v/>
      </c>
      <c r="H290" s="114"/>
      <c r="I290" s="114"/>
      <c r="J290" s="115" t="str">
        <f>'Pressure Drops in Loops'!E295</f>
        <v/>
      </c>
      <c r="K290" s="115" t="str">
        <f>IF('Pressure Drops in Loops'!E296="",'Pressure Drops in Loops'!E295,'Pressure Drops in Loops'!E296)</f>
        <v/>
      </c>
      <c r="L290" s="115" t="str">
        <f>IF(Table6[[#This Row],[Segment ]]="","",(Table6[[#This Row],[Pressure 2 (kPa)]]-Table6[[#This Row],[Pressure 1 (kPa)]])/Table6[[#This Row],[Density (kg/m3)]])</f>
        <v/>
      </c>
      <c r="M290" s="115" t="str">
        <f>IF(Table6[[#This Row],[Segment ]]="","",((Table6[[#This Row],[Velocity 2 (m/s)]]^2)/2)-((Table6[[#This Row],[Velocity 1 (m/s)]]^2)/2))</f>
        <v/>
      </c>
      <c r="N290" s="115" t="str">
        <f>IF(Table6[[#This Row],[Segment ]]="","",(Table6[[#This Row],[Height 2 (m)]]-Table6[[#This Row],[Height 1 (m)]])*9.807)</f>
        <v/>
      </c>
      <c r="O290" s="115" t="str">
        <f>'Pressure Drops in Loops'!U295</f>
        <v/>
      </c>
      <c r="P29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90" s="115" t="str">
        <f>IF(Table6[[#This Row],[Segment ]]="","",Table6[[#This Row],[Work (W)]]/1000)</f>
        <v/>
      </c>
    </row>
    <row r="291" spans="1:17" x14ac:dyDescent="0.25">
      <c r="A291" s="116" t="str">
        <f>'Pressure Drops in Loops'!A296</f>
        <v/>
      </c>
      <c r="B291" s="113" t="str">
        <f>IF(Table6[[#This Row],[Segment ]]="","",B290)</f>
        <v/>
      </c>
      <c r="C291" s="113" t="str">
        <f>IF(Table6[[#This Row],[Segment ]]="","",C290)</f>
        <v/>
      </c>
      <c r="D291" s="113" t="str">
        <f>IF(Table6[[#This Row],[Segment ]]="","",D290)</f>
        <v/>
      </c>
      <c r="E291" s="117" t="str">
        <f>IF(Table6[[#This Row],[Segment ]]="","",Table6[[#This Row],[Density (kg/m3)]]*Table6[[#This Row],[Volumetric flow (m3/s)]])</f>
        <v/>
      </c>
      <c r="F291" s="114" t="str">
        <f>IF(Table6[[#This Row],[Segment ]]="","",'Pressure Drops in Loops'!AG296)</f>
        <v/>
      </c>
      <c r="G291" s="114" t="str">
        <f>'Pressure Drops in Loops'!AH296</f>
        <v/>
      </c>
      <c r="H291" s="114"/>
      <c r="I291" s="114"/>
      <c r="J291" s="115" t="str">
        <f>'Pressure Drops in Loops'!E296</f>
        <v/>
      </c>
      <c r="K291" s="115" t="str">
        <f>IF('Pressure Drops in Loops'!E297="",'Pressure Drops in Loops'!E296,'Pressure Drops in Loops'!E297)</f>
        <v/>
      </c>
      <c r="L291" s="115" t="str">
        <f>IF(Table6[[#This Row],[Segment ]]="","",(Table6[[#This Row],[Pressure 2 (kPa)]]-Table6[[#This Row],[Pressure 1 (kPa)]])/Table6[[#This Row],[Density (kg/m3)]])</f>
        <v/>
      </c>
      <c r="M291" s="115" t="str">
        <f>IF(Table6[[#This Row],[Segment ]]="","",((Table6[[#This Row],[Velocity 2 (m/s)]]^2)/2)-((Table6[[#This Row],[Velocity 1 (m/s)]]^2)/2))</f>
        <v/>
      </c>
      <c r="N291" s="115" t="str">
        <f>IF(Table6[[#This Row],[Segment ]]="","",(Table6[[#This Row],[Height 2 (m)]]-Table6[[#This Row],[Height 1 (m)]])*9.807)</f>
        <v/>
      </c>
      <c r="O291" s="115" t="str">
        <f>'Pressure Drops in Loops'!U296</f>
        <v/>
      </c>
      <c r="P29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91" s="115" t="str">
        <f>IF(Table6[[#This Row],[Segment ]]="","",Table6[[#This Row],[Work (W)]]/1000)</f>
        <v/>
      </c>
    </row>
    <row r="292" spans="1:17" x14ac:dyDescent="0.25">
      <c r="A292" s="116" t="str">
        <f>'Pressure Drops in Loops'!A297</f>
        <v/>
      </c>
      <c r="B292" s="113" t="str">
        <f>IF(Table6[[#This Row],[Segment ]]="","",B291)</f>
        <v/>
      </c>
      <c r="C292" s="113" t="str">
        <f>IF(Table6[[#This Row],[Segment ]]="","",C291)</f>
        <v/>
      </c>
      <c r="D292" s="113" t="str">
        <f>IF(Table6[[#This Row],[Segment ]]="","",D291)</f>
        <v/>
      </c>
      <c r="E292" s="117" t="str">
        <f>IF(Table6[[#This Row],[Segment ]]="","",Table6[[#This Row],[Density (kg/m3)]]*Table6[[#This Row],[Volumetric flow (m3/s)]])</f>
        <v/>
      </c>
      <c r="F292" s="114" t="str">
        <f>IF(Table6[[#This Row],[Segment ]]="","",'Pressure Drops in Loops'!AG297)</f>
        <v/>
      </c>
      <c r="G292" s="114" t="str">
        <f>'Pressure Drops in Loops'!AH297</f>
        <v/>
      </c>
      <c r="H292" s="114"/>
      <c r="I292" s="114"/>
      <c r="J292" s="115" t="str">
        <f>'Pressure Drops in Loops'!E297</f>
        <v/>
      </c>
      <c r="K292" s="115" t="str">
        <f>IF('Pressure Drops in Loops'!E298="",'Pressure Drops in Loops'!E297,'Pressure Drops in Loops'!E298)</f>
        <v/>
      </c>
      <c r="L292" s="115" t="str">
        <f>IF(Table6[[#This Row],[Segment ]]="","",(Table6[[#This Row],[Pressure 2 (kPa)]]-Table6[[#This Row],[Pressure 1 (kPa)]])/Table6[[#This Row],[Density (kg/m3)]])</f>
        <v/>
      </c>
      <c r="M292" s="115" t="str">
        <f>IF(Table6[[#This Row],[Segment ]]="","",((Table6[[#This Row],[Velocity 2 (m/s)]]^2)/2)-((Table6[[#This Row],[Velocity 1 (m/s)]]^2)/2))</f>
        <v/>
      </c>
      <c r="N292" s="115" t="str">
        <f>IF(Table6[[#This Row],[Segment ]]="","",(Table6[[#This Row],[Height 2 (m)]]-Table6[[#This Row],[Height 1 (m)]])*9.807)</f>
        <v/>
      </c>
      <c r="O292" s="115" t="str">
        <f>'Pressure Drops in Loops'!U297</f>
        <v/>
      </c>
      <c r="P29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92" s="115" t="str">
        <f>IF(Table6[[#This Row],[Segment ]]="","",Table6[[#This Row],[Work (W)]]/1000)</f>
        <v/>
      </c>
    </row>
    <row r="293" spans="1:17" x14ac:dyDescent="0.25">
      <c r="A293" s="116" t="str">
        <f>'Pressure Drops in Loops'!A298</f>
        <v/>
      </c>
      <c r="B293" s="113" t="str">
        <f>IF(Table6[[#This Row],[Segment ]]="","",B292)</f>
        <v/>
      </c>
      <c r="C293" s="113" t="str">
        <f>IF(Table6[[#This Row],[Segment ]]="","",C292)</f>
        <v/>
      </c>
      <c r="D293" s="113" t="str">
        <f>IF(Table6[[#This Row],[Segment ]]="","",D292)</f>
        <v/>
      </c>
      <c r="E293" s="117" t="str">
        <f>IF(Table6[[#This Row],[Segment ]]="","",Table6[[#This Row],[Density (kg/m3)]]*Table6[[#This Row],[Volumetric flow (m3/s)]])</f>
        <v/>
      </c>
      <c r="F293" s="114" t="str">
        <f>IF(Table6[[#This Row],[Segment ]]="","",'Pressure Drops in Loops'!AG298)</f>
        <v/>
      </c>
      <c r="G293" s="114" t="str">
        <f>'Pressure Drops in Loops'!AH298</f>
        <v/>
      </c>
      <c r="H293" s="114"/>
      <c r="I293" s="114"/>
      <c r="J293" s="115" t="str">
        <f>'Pressure Drops in Loops'!E298</f>
        <v/>
      </c>
      <c r="K293" s="115" t="str">
        <f>IF('Pressure Drops in Loops'!E299="",'Pressure Drops in Loops'!E298,'Pressure Drops in Loops'!E299)</f>
        <v/>
      </c>
      <c r="L293" s="115" t="str">
        <f>IF(Table6[[#This Row],[Segment ]]="","",(Table6[[#This Row],[Pressure 2 (kPa)]]-Table6[[#This Row],[Pressure 1 (kPa)]])/Table6[[#This Row],[Density (kg/m3)]])</f>
        <v/>
      </c>
      <c r="M293" s="115" t="str">
        <f>IF(Table6[[#This Row],[Segment ]]="","",((Table6[[#This Row],[Velocity 2 (m/s)]]^2)/2)-((Table6[[#This Row],[Velocity 1 (m/s)]]^2)/2))</f>
        <v/>
      </c>
      <c r="N293" s="115" t="str">
        <f>IF(Table6[[#This Row],[Segment ]]="","",(Table6[[#This Row],[Height 2 (m)]]-Table6[[#This Row],[Height 1 (m)]])*9.807)</f>
        <v/>
      </c>
      <c r="O293" s="115" t="str">
        <f>'Pressure Drops in Loops'!U298</f>
        <v/>
      </c>
      <c r="P29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93" s="115" t="str">
        <f>IF(Table6[[#This Row],[Segment ]]="","",Table6[[#This Row],[Work (W)]]/1000)</f>
        <v/>
      </c>
    </row>
    <row r="294" spans="1:17" x14ac:dyDescent="0.25">
      <c r="A294" s="116" t="str">
        <f>'Pressure Drops in Loops'!A299</f>
        <v/>
      </c>
      <c r="B294" s="113" t="str">
        <f>IF(Table6[[#This Row],[Segment ]]="","",B293)</f>
        <v/>
      </c>
      <c r="C294" s="113" t="str">
        <f>IF(Table6[[#This Row],[Segment ]]="","",C293)</f>
        <v/>
      </c>
      <c r="D294" s="113" t="str">
        <f>IF(Table6[[#This Row],[Segment ]]="","",D293)</f>
        <v/>
      </c>
      <c r="E294" s="117" t="str">
        <f>IF(Table6[[#This Row],[Segment ]]="","",Table6[[#This Row],[Density (kg/m3)]]*Table6[[#This Row],[Volumetric flow (m3/s)]])</f>
        <v/>
      </c>
      <c r="F294" s="114" t="str">
        <f>IF(Table6[[#This Row],[Segment ]]="","",'Pressure Drops in Loops'!AG299)</f>
        <v/>
      </c>
      <c r="G294" s="114" t="str">
        <f>'Pressure Drops in Loops'!AH299</f>
        <v/>
      </c>
      <c r="H294" s="114"/>
      <c r="I294" s="114"/>
      <c r="J294" s="115" t="str">
        <f>'Pressure Drops in Loops'!E299</f>
        <v/>
      </c>
      <c r="K294" s="115" t="str">
        <f>IF('Pressure Drops in Loops'!E300="",'Pressure Drops in Loops'!E299,'Pressure Drops in Loops'!E300)</f>
        <v/>
      </c>
      <c r="L294" s="115" t="str">
        <f>IF(Table6[[#This Row],[Segment ]]="","",(Table6[[#This Row],[Pressure 2 (kPa)]]-Table6[[#This Row],[Pressure 1 (kPa)]])/Table6[[#This Row],[Density (kg/m3)]])</f>
        <v/>
      </c>
      <c r="M294" s="115" t="str">
        <f>IF(Table6[[#This Row],[Segment ]]="","",((Table6[[#This Row],[Velocity 2 (m/s)]]^2)/2)-((Table6[[#This Row],[Velocity 1 (m/s)]]^2)/2))</f>
        <v/>
      </c>
      <c r="N294" s="115" t="str">
        <f>IF(Table6[[#This Row],[Segment ]]="","",(Table6[[#This Row],[Height 2 (m)]]-Table6[[#This Row],[Height 1 (m)]])*9.807)</f>
        <v/>
      </c>
      <c r="O294" s="115" t="str">
        <f>'Pressure Drops in Loops'!U299</f>
        <v/>
      </c>
      <c r="P29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94" s="115" t="str">
        <f>IF(Table6[[#This Row],[Segment ]]="","",Table6[[#This Row],[Work (W)]]/1000)</f>
        <v/>
      </c>
    </row>
    <row r="295" spans="1:17" x14ac:dyDescent="0.25">
      <c r="A295" s="116" t="str">
        <f>'Pressure Drops in Loops'!A300</f>
        <v/>
      </c>
      <c r="B295" s="113" t="str">
        <f>IF(Table6[[#This Row],[Segment ]]="","",B294)</f>
        <v/>
      </c>
      <c r="C295" s="113" t="str">
        <f>IF(Table6[[#This Row],[Segment ]]="","",C294)</f>
        <v/>
      </c>
      <c r="D295" s="113" t="str">
        <f>IF(Table6[[#This Row],[Segment ]]="","",D294)</f>
        <v/>
      </c>
      <c r="E295" s="117" t="str">
        <f>IF(Table6[[#This Row],[Segment ]]="","",Table6[[#This Row],[Density (kg/m3)]]*Table6[[#This Row],[Volumetric flow (m3/s)]])</f>
        <v/>
      </c>
      <c r="F295" s="114" t="str">
        <f>IF(Table6[[#This Row],[Segment ]]="","",'Pressure Drops in Loops'!AG300)</f>
        <v/>
      </c>
      <c r="G295" s="114" t="str">
        <f>'Pressure Drops in Loops'!AH300</f>
        <v/>
      </c>
      <c r="H295" s="114"/>
      <c r="I295" s="114"/>
      <c r="J295" s="115" t="str">
        <f>'Pressure Drops in Loops'!E300</f>
        <v/>
      </c>
      <c r="K295" s="115" t="str">
        <f>IF('Pressure Drops in Loops'!E301="",'Pressure Drops in Loops'!E300,'Pressure Drops in Loops'!E301)</f>
        <v/>
      </c>
      <c r="L295" s="115" t="str">
        <f>IF(Table6[[#This Row],[Segment ]]="","",(Table6[[#This Row],[Pressure 2 (kPa)]]-Table6[[#This Row],[Pressure 1 (kPa)]])/Table6[[#This Row],[Density (kg/m3)]])</f>
        <v/>
      </c>
      <c r="M295" s="115" t="str">
        <f>IF(Table6[[#This Row],[Segment ]]="","",((Table6[[#This Row],[Velocity 2 (m/s)]]^2)/2)-((Table6[[#This Row],[Velocity 1 (m/s)]]^2)/2))</f>
        <v/>
      </c>
      <c r="N295" s="115" t="str">
        <f>IF(Table6[[#This Row],[Segment ]]="","",(Table6[[#This Row],[Height 2 (m)]]-Table6[[#This Row],[Height 1 (m)]])*9.807)</f>
        <v/>
      </c>
      <c r="O295" s="115" t="str">
        <f>'Pressure Drops in Loops'!U300</f>
        <v/>
      </c>
      <c r="P29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95" s="115" t="str">
        <f>IF(Table6[[#This Row],[Segment ]]="","",Table6[[#This Row],[Work (W)]]/1000)</f>
        <v/>
      </c>
    </row>
    <row r="296" spans="1:17" x14ac:dyDescent="0.25">
      <c r="A296" s="116" t="str">
        <f>'Pressure Drops in Loops'!A301</f>
        <v/>
      </c>
      <c r="B296" s="113" t="str">
        <f>IF(Table6[[#This Row],[Segment ]]="","",B295)</f>
        <v/>
      </c>
      <c r="C296" s="113" t="str">
        <f>IF(Table6[[#This Row],[Segment ]]="","",C295)</f>
        <v/>
      </c>
      <c r="D296" s="113" t="str">
        <f>IF(Table6[[#This Row],[Segment ]]="","",D295)</f>
        <v/>
      </c>
      <c r="E296" s="117" t="str">
        <f>IF(Table6[[#This Row],[Segment ]]="","",Table6[[#This Row],[Density (kg/m3)]]*Table6[[#This Row],[Volumetric flow (m3/s)]])</f>
        <v/>
      </c>
      <c r="F296" s="114" t="str">
        <f>IF(Table6[[#This Row],[Segment ]]="","",'Pressure Drops in Loops'!AG301)</f>
        <v/>
      </c>
      <c r="G296" s="114" t="str">
        <f>'Pressure Drops in Loops'!AH301</f>
        <v/>
      </c>
      <c r="H296" s="114"/>
      <c r="I296" s="114"/>
      <c r="J296" s="115" t="str">
        <f>'Pressure Drops in Loops'!E301</f>
        <v/>
      </c>
      <c r="K296" s="115" t="str">
        <f>IF('Pressure Drops in Loops'!E302="",'Pressure Drops in Loops'!E301,'Pressure Drops in Loops'!E302)</f>
        <v/>
      </c>
      <c r="L296" s="115" t="str">
        <f>IF(Table6[[#This Row],[Segment ]]="","",(Table6[[#This Row],[Pressure 2 (kPa)]]-Table6[[#This Row],[Pressure 1 (kPa)]])/Table6[[#This Row],[Density (kg/m3)]])</f>
        <v/>
      </c>
      <c r="M296" s="115" t="str">
        <f>IF(Table6[[#This Row],[Segment ]]="","",((Table6[[#This Row],[Velocity 2 (m/s)]]^2)/2)-((Table6[[#This Row],[Velocity 1 (m/s)]]^2)/2))</f>
        <v/>
      </c>
      <c r="N296" s="115" t="str">
        <f>IF(Table6[[#This Row],[Segment ]]="","",(Table6[[#This Row],[Height 2 (m)]]-Table6[[#This Row],[Height 1 (m)]])*9.807)</f>
        <v/>
      </c>
      <c r="O296" s="115" t="str">
        <f>'Pressure Drops in Loops'!U301</f>
        <v/>
      </c>
      <c r="P29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96" s="115" t="str">
        <f>IF(Table6[[#This Row],[Segment ]]="","",Table6[[#This Row],[Work (W)]]/1000)</f>
        <v/>
      </c>
    </row>
    <row r="297" spans="1:17" x14ac:dyDescent="0.25">
      <c r="A297" s="116" t="str">
        <f>'Pressure Drops in Loops'!A302</f>
        <v/>
      </c>
      <c r="B297" s="113" t="str">
        <f>IF(Table6[[#This Row],[Segment ]]="","",B296)</f>
        <v/>
      </c>
      <c r="C297" s="113" t="str">
        <f>IF(Table6[[#This Row],[Segment ]]="","",C296)</f>
        <v/>
      </c>
      <c r="D297" s="113" t="str">
        <f>IF(Table6[[#This Row],[Segment ]]="","",D296)</f>
        <v/>
      </c>
      <c r="E297" s="117" t="str">
        <f>IF(Table6[[#This Row],[Segment ]]="","",Table6[[#This Row],[Density (kg/m3)]]*Table6[[#This Row],[Volumetric flow (m3/s)]])</f>
        <v/>
      </c>
      <c r="F297" s="114" t="str">
        <f>IF(Table6[[#This Row],[Segment ]]="","",'Pressure Drops in Loops'!AG302)</f>
        <v/>
      </c>
      <c r="G297" s="114" t="str">
        <f>'Pressure Drops in Loops'!AH302</f>
        <v/>
      </c>
      <c r="H297" s="114"/>
      <c r="I297" s="114"/>
      <c r="J297" s="115" t="str">
        <f>'Pressure Drops in Loops'!E302</f>
        <v/>
      </c>
      <c r="K297" s="115" t="str">
        <f>IF('Pressure Drops in Loops'!E303="",'Pressure Drops in Loops'!E302,'Pressure Drops in Loops'!E303)</f>
        <v/>
      </c>
      <c r="L297" s="115" t="str">
        <f>IF(Table6[[#This Row],[Segment ]]="","",(Table6[[#This Row],[Pressure 2 (kPa)]]-Table6[[#This Row],[Pressure 1 (kPa)]])/Table6[[#This Row],[Density (kg/m3)]])</f>
        <v/>
      </c>
      <c r="M297" s="115" t="str">
        <f>IF(Table6[[#This Row],[Segment ]]="","",((Table6[[#This Row],[Velocity 2 (m/s)]]^2)/2)-((Table6[[#This Row],[Velocity 1 (m/s)]]^2)/2))</f>
        <v/>
      </c>
      <c r="N297" s="115" t="str">
        <f>IF(Table6[[#This Row],[Segment ]]="","",(Table6[[#This Row],[Height 2 (m)]]-Table6[[#This Row],[Height 1 (m)]])*9.807)</f>
        <v/>
      </c>
      <c r="O297" s="115" t="str">
        <f>'Pressure Drops in Loops'!U302</f>
        <v/>
      </c>
      <c r="P29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97" s="115" t="str">
        <f>IF(Table6[[#This Row],[Segment ]]="","",Table6[[#This Row],[Work (W)]]/1000)</f>
        <v/>
      </c>
    </row>
    <row r="298" spans="1:17" x14ac:dyDescent="0.25">
      <c r="A298" s="116" t="str">
        <f>'Pressure Drops in Loops'!A303</f>
        <v/>
      </c>
      <c r="B298" s="113" t="str">
        <f>IF(Table6[[#This Row],[Segment ]]="","",B297)</f>
        <v/>
      </c>
      <c r="C298" s="113" t="str">
        <f>IF(Table6[[#This Row],[Segment ]]="","",C297)</f>
        <v/>
      </c>
      <c r="D298" s="113" t="str">
        <f>IF(Table6[[#This Row],[Segment ]]="","",D297)</f>
        <v/>
      </c>
      <c r="E298" s="117" t="str">
        <f>IF(Table6[[#This Row],[Segment ]]="","",Table6[[#This Row],[Density (kg/m3)]]*Table6[[#This Row],[Volumetric flow (m3/s)]])</f>
        <v/>
      </c>
      <c r="F298" s="114" t="str">
        <f>IF(Table6[[#This Row],[Segment ]]="","",'Pressure Drops in Loops'!AG303)</f>
        <v/>
      </c>
      <c r="G298" s="114" t="str">
        <f>'Pressure Drops in Loops'!AH303</f>
        <v/>
      </c>
      <c r="H298" s="114"/>
      <c r="I298" s="114"/>
      <c r="J298" s="115" t="str">
        <f>'Pressure Drops in Loops'!E303</f>
        <v/>
      </c>
      <c r="K298" s="115" t="str">
        <f>IF('Pressure Drops in Loops'!E304="",'Pressure Drops in Loops'!E303,'Pressure Drops in Loops'!E304)</f>
        <v/>
      </c>
      <c r="L298" s="115" t="str">
        <f>IF(Table6[[#This Row],[Segment ]]="","",(Table6[[#This Row],[Pressure 2 (kPa)]]-Table6[[#This Row],[Pressure 1 (kPa)]])/Table6[[#This Row],[Density (kg/m3)]])</f>
        <v/>
      </c>
      <c r="M298" s="115" t="str">
        <f>IF(Table6[[#This Row],[Segment ]]="","",((Table6[[#This Row],[Velocity 2 (m/s)]]^2)/2)-((Table6[[#This Row],[Velocity 1 (m/s)]]^2)/2))</f>
        <v/>
      </c>
      <c r="N298" s="115" t="str">
        <f>IF(Table6[[#This Row],[Segment ]]="","",(Table6[[#This Row],[Height 2 (m)]]-Table6[[#This Row],[Height 1 (m)]])*9.807)</f>
        <v/>
      </c>
      <c r="O298" s="115" t="str">
        <f>'Pressure Drops in Loops'!U303</f>
        <v/>
      </c>
      <c r="P29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98" s="115" t="str">
        <f>IF(Table6[[#This Row],[Segment ]]="","",Table6[[#This Row],[Work (W)]]/1000)</f>
        <v/>
      </c>
    </row>
    <row r="299" spans="1:17" x14ac:dyDescent="0.25">
      <c r="A299" s="116" t="str">
        <f>'Pressure Drops in Loops'!A304</f>
        <v/>
      </c>
      <c r="B299" s="113" t="str">
        <f>IF(Table6[[#This Row],[Segment ]]="","",B298)</f>
        <v/>
      </c>
      <c r="C299" s="113" t="str">
        <f>IF(Table6[[#This Row],[Segment ]]="","",C298)</f>
        <v/>
      </c>
      <c r="D299" s="113" t="str">
        <f>IF(Table6[[#This Row],[Segment ]]="","",D298)</f>
        <v/>
      </c>
      <c r="E299" s="117" t="str">
        <f>IF(Table6[[#This Row],[Segment ]]="","",Table6[[#This Row],[Density (kg/m3)]]*Table6[[#This Row],[Volumetric flow (m3/s)]])</f>
        <v/>
      </c>
      <c r="F299" s="114" t="str">
        <f>IF(Table6[[#This Row],[Segment ]]="","",'Pressure Drops in Loops'!AG304)</f>
        <v/>
      </c>
      <c r="G299" s="114" t="str">
        <f>'Pressure Drops in Loops'!AH304</f>
        <v/>
      </c>
      <c r="H299" s="114"/>
      <c r="I299" s="114"/>
      <c r="J299" s="115" t="str">
        <f>'Pressure Drops in Loops'!E304</f>
        <v/>
      </c>
      <c r="K299" s="115" t="str">
        <f>IF('Pressure Drops in Loops'!E305="",'Pressure Drops in Loops'!E304,'Pressure Drops in Loops'!E305)</f>
        <v/>
      </c>
      <c r="L299" s="115" t="str">
        <f>IF(Table6[[#This Row],[Segment ]]="","",(Table6[[#This Row],[Pressure 2 (kPa)]]-Table6[[#This Row],[Pressure 1 (kPa)]])/Table6[[#This Row],[Density (kg/m3)]])</f>
        <v/>
      </c>
      <c r="M299" s="115" t="str">
        <f>IF(Table6[[#This Row],[Segment ]]="","",((Table6[[#This Row],[Velocity 2 (m/s)]]^2)/2)-((Table6[[#This Row],[Velocity 1 (m/s)]]^2)/2))</f>
        <v/>
      </c>
      <c r="N299" s="115" t="str">
        <f>IF(Table6[[#This Row],[Segment ]]="","",(Table6[[#This Row],[Height 2 (m)]]-Table6[[#This Row],[Height 1 (m)]])*9.807)</f>
        <v/>
      </c>
      <c r="O299" s="115" t="str">
        <f>'Pressure Drops in Loops'!U304</f>
        <v/>
      </c>
      <c r="P29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299" s="115" t="str">
        <f>IF(Table6[[#This Row],[Segment ]]="","",Table6[[#This Row],[Work (W)]]/1000)</f>
        <v/>
      </c>
    </row>
    <row r="300" spans="1:17" x14ac:dyDescent="0.25">
      <c r="A300" s="116" t="str">
        <f>'Pressure Drops in Loops'!A305</f>
        <v/>
      </c>
      <c r="B300" s="113" t="str">
        <f>IF(Table6[[#This Row],[Segment ]]="","",B299)</f>
        <v/>
      </c>
      <c r="C300" s="113" t="str">
        <f>IF(Table6[[#This Row],[Segment ]]="","",C299)</f>
        <v/>
      </c>
      <c r="D300" s="113" t="str">
        <f>IF(Table6[[#This Row],[Segment ]]="","",D299)</f>
        <v/>
      </c>
      <c r="E300" s="117" t="str">
        <f>IF(Table6[[#This Row],[Segment ]]="","",Table6[[#This Row],[Density (kg/m3)]]*Table6[[#This Row],[Volumetric flow (m3/s)]])</f>
        <v/>
      </c>
      <c r="F300" s="114" t="str">
        <f>IF(Table6[[#This Row],[Segment ]]="","",'Pressure Drops in Loops'!AG305)</f>
        <v/>
      </c>
      <c r="G300" s="114" t="str">
        <f>'Pressure Drops in Loops'!AH305</f>
        <v/>
      </c>
      <c r="H300" s="114"/>
      <c r="I300" s="114"/>
      <c r="J300" s="115" t="str">
        <f>'Pressure Drops in Loops'!E305</f>
        <v/>
      </c>
      <c r="K300" s="115" t="str">
        <f>IF('Pressure Drops in Loops'!E306="",'Pressure Drops in Loops'!E305,'Pressure Drops in Loops'!E306)</f>
        <v/>
      </c>
      <c r="L300" s="115" t="str">
        <f>IF(Table6[[#This Row],[Segment ]]="","",(Table6[[#This Row],[Pressure 2 (kPa)]]-Table6[[#This Row],[Pressure 1 (kPa)]])/Table6[[#This Row],[Density (kg/m3)]])</f>
        <v/>
      </c>
      <c r="M300" s="115" t="str">
        <f>IF(Table6[[#This Row],[Segment ]]="","",((Table6[[#This Row],[Velocity 2 (m/s)]]^2)/2)-((Table6[[#This Row],[Velocity 1 (m/s)]]^2)/2))</f>
        <v/>
      </c>
      <c r="N300" s="115" t="str">
        <f>IF(Table6[[#This Row],[Segment ]]="","",(Table6[[#This Row],[Height 2 (m)]]-Table6[[#This Row],[Height 1 (m)]])*9.807)</f>
        <v/>
      </c>
      <c r="O300" s="115" t="str">
        <f>'Pressure Drops in Loops'!U305</f>
        <v/>
      </c>
      <c r="P30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00" s="115" t="str">
        <f>IF(Table6[[#This Row],[Segment ]]="","",Table6[[#This Row],[Work (W)]]/1000)</f>
        <v/>
      </c>
    </row>
    <row r="301" spans="1:17" x14ac:dyDescent="0.25">
      <c r="A301" s="116" t="str">
        <f>'Pressure Drops in Loops'!A306</f>
        <v/>
      </c>
      <c r="B301" s="113" t="str">
        <f>IF(Table6[[#This Row],[Segment ]]="","",B300)</f>
        <v/>
      </c>
      <c r="C301" s="113" t="str">
        <f>IF(Table6[[#This Row],[Segment ]]="","",C300)</f>
        <v/>
      </c>
      <c r="D301" s="113" t="str">
        <f>IF(Table6[[#This Row],[Segment ]]="","",D300)</f>
        <v/>
      </c>
      <c r="E301" s="117" t="str">
        <f>IF(Table6[[#This Row],[Segment ]]="","",Table6[[#This Row],[Density (kg/m3)]]*Table6[[#This Row],[Volumetric flow (m3/s)]])</f>
        <v/>
      </c>
      <c r="F301" s="114" t="str">
        <f>IF(Table6[[#This Row],[Segment ]]="","",'Pressure Drops in Loops'!AG306)</f>
        <v/>
      </c>
      <c r="G301" s="114" t="str">
        <f>'Pressure Drops in Loops'!AH306</f>
        <v/>
      </c>
      <c r="H301" s="114"/>
      <c r="I301" s="114"/>
      <c r="J301" s="115" t="str">
        <f>'Pressure Drops in Loops'!E306</f>
        <v/>
      </c>
      <c r="K301" s="115" t="str">
        <f>IF('Pressure Drops in Loops'!E307="",'Pressure Drops in Loops'!E306,'Pressure Drops in Loops'!E307)</f>
        <v/>
      </c>
      <c r="L301" s="115" t="str">
        <f>IF(Table6[[#This Row],[Segment ]]="","",(Table6[[#This Row],[Pressure 2 (kPa)]]-Table6[[#This Row],[Pressure 1 (kPa)]])/Table6[[#This Row],[Density (kg/m3)]])</f>
        <v/>
      </c>
      <c r="M301" s="115" t="str">
        <f>IF(Table6[[#This Row],[Segment ]]="","",((Table6[[#This Row],[Velocity 2 (m/s)]]^2)/2)-((Table6[[#This Row],[Velocity 1 (m/s)]]^2)/2))</f>
        <v/>
      </c>
      <c r="N301" s="115" t="str">
        <f>IF(Table6[[#This Row],[Segment ]]="","",(Table6[[#This Row],[Height 2 (m)]]-Table6[[#This Row],[Height 1 (m)]])*9.807)</f>
        <v/>
      </c>
      <c r="O301" s="115" t="str">
        <f>'Pressure Drops in Loops'!U306</f>
        <v/>
      </c>
      <c r="P30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01" s="115" t="str">
        <f>IF(Table6[[#This Row],[Segment ]]="","",Table6[[#This Row],[Work (W)]]/1000)</f>
        <v/>
      </c>
    </row>
    <row r="302" spans="1:17" x14ac:dyDescent="0.25">
      <c r="A302" s="116" t="str">
        <f>'Pressure Drops in Loops'!A307</f>
        <v/>
      </c>
      <c r="B302" s="113" t="str">
        <f>IF(Table6[[#This Row],[Segment ]]="","",B301)</f>
        <v/>
      </c>
      <c r="C302" s="113" t="str">
        <f>IF(Table6[[#This Row],[Segment ]]="","",C301)</f>
        <v/>
      </c>
      <c r="D302" s="113" t="str">
        <f>IF(Table6[[#This Row],[Segment ]]="","",D301)</f>
        <v/>
      </c>
      <c r="E302" s="117" t="str">
        <f>IF(Table6[[#This Row],[Segment ]]="","",Table6[[#This Row],[Density (kg/m3)]]*Table6[[#This Row],[Volumetric flow (m3/s)]])</f>
        <v/>
      </c>
      <c r="F302" s="114" t="str">
        <f>IF(Table6[[#This Row],[Segment ]]="","",'Pressure Drops in Loops'!AG307)</f>
        <v/>
      </c>
      <c r="G302" s="114" t="str">
        <f>'Pressure Drops in Loops'!AH307</f>
        <v/>
      </c>
      <c r="H302" s="114"/>
      <c r="I302" s="114"/>
      <c r="J302" s="115" t="str">
        <f>'Pressure Drops in Loops'!E307</f>
        <v/>
      </c>
      <c r="K302" s="115" t="str">
        <f>IF('Pressure Drops in Loops'!E308="",'Pressure Drops in Loops'!E307,'Pressure Drops in Loops'!E308)</f>
        <v/>
      </c>
      <c r="L302" s="115" t="str">
        <f>IF(Table6[[#This Row],[Segment ]]="","",(Table6[[#This Row],[Pressure 2 (kPa)]]-Table6[[#This Row],[Pressure 1 (kPa)]])/Table6[[#This Row],[Density (kg/m3)]])</f>
        <v/>
      </c>
      <c r="M302" s="115" t="str">
        <f>IF(Table6[[#This Row],[Segment ]]="","",((Table6[[#This Row],[Velocity 2 (m/s)]]^2)/2)-((Table6[[#This Row],[Velocity 1 (m/s)]]^2)/2))</f>
        <v/>
      </c>
      <c r="N302" s="115" t="str">
        <f>IF(Table6[[#This Row],[Segment ]]="","",(Table6[[#This Row],[Height 2 (m)]]-Table6[[#This Row],[Height 1 (m)]])*9.807)</f>
        <v/>
      </c>
      <c r="O302" s="115" t="str">
        <f>'Pressure Drops in Loops'!U307</f>
        <v/>
      </c>
      <c r="P30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02" s="115" t="str">
        <f>IF(Table6[[#This Row],[Segment ]]="","",Table6[[#This Row],[Work (W)]]/1000)</f>
        <v/>
      </c>
    </row>
    <row r="303" spans="1:17" x14ac:dyDescent="0.25">
      <c r="A303" s="116" t="str">
        <f>'Pressure Drops in Loops'!A308</f>
        <v/>
      </c>
      <c r="B303" s="113" t="str">
        <f>IF(Table6[[#This Row],[Segment ]]="","",B302)</f>
        <v/>
      </c>
      <c r="C303" s="113" t="str">
        <f>IF(Table6[[#This Row],[Segment ]]="","",C302)</f>
        <v/>
      </c>
      <c r="D303" s="113" t="str">
        <f>IF(Table6[[#This Row],[Segment ]]="","",D302)</f>
        <v/>
      </c>
      <c r="E303" s="117" t="str">
        <f>IF(Table6[[#This Row],[Segment ]]="","",Table6[[#This Row],[Density (kg/m3)]]*Table6[[#This Row],[Volumetric flow (m3/s)]])</f>
        <v/>
      </c>
      <c r="F303" s="114" t="str">
        <f>IF(Table6[[#This Row],[Segment ]]="","",'Pressure Drops in Loops'!AG308)</f>
        <v/>
      </c>
      <c r="G303" s="114" t="str">
        <f>'Pressure Drops in Loops'!AH308</f>
        <v/>
      </c>
      <c r="H303" s="114"/>
      <c r="I303" s="114"/>
      <c r="J303" s="115" t="str">
        <f>'Pressure Drops in Loops'!E308</f>
        <v/>
      </c>
      <c r="K303" s="115" t="str">
        <f>IF('Pressure Drops in Loops'!E309="",'Pressure Drops in Loops'!E308,'Pressure Drops in Loops'!E309)</f>
        <v/>
      </c>
      <c r="L303" s="115" t="str">
        <f>IF(Table6[[#This Row],[Segment ]]="","",(Table6[[#This Row],[Pressure 2 (kPa)]]-Table6[[#This Row],[Pressure 1 (kPa)]])/Table6[[#This Row],[Density (kg/m3)]])</f>
        <v/>
      </c>
      <c r="M303" s="115" t="str">
        <f>IF(Table6[[#This Row],[Segment ]]="","",((Table6[[#This Row],[Velocity 2 (m/s)]]^2)/2)-((Table6[[#This Row],[Velocity 1 (m/s)]]^2)/2))</f>
        <v/>
      </c>
      <c r="N303" s="115" t="str">
        <f>IF(Table6[[#This Row],[Segment ]]="","",(Table6[[#This Row],[Height 2 (m)]]-Table6[[#This Row],[Height 1 (m)]])*9.807)</f>
        <v/>
      </c>
      <c r="O303" s="115" t="str">
        <f>'Pressure Drops in Loops'!U308</f>
        <v/>
      </c>
      <c r="P30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03" s="115" t="str">
        <f>IF(Table6[[#This Row],[Segment ]]="","",Table6[[#This Row],[Work (W)]]/1000)</f>
        <v/>
      </c>
    </row>
    <row r="304" spans="1:17" x14ac:dyDescent="0.25">
      <c r="A304" s="116" t="str">
        <f>'Pressure Drops in Loops'!A309</f>
        <v/>
      </c>
      <c r="B304" s="113" t="str">
        <f>IF(Table6[[#This Row],[Segment ]]="","",B303)</f>
        <v/>
      </c>
      <c r="C304" s="113" t="str">
        <f>IF(Table6[[#This Row],[Segment ]]="","",C303)</f>
        <v/>
      </c>
      <c r="D304" s="113" t="str">
        <f>IF(Table6[[#This Row],[Segment ]]="","",D303)</f>
        <v/>
      </c>
      <c r="E304" s="117" t="str">
        <f>IF(Table6[[#This Row],[Segment ]]="","",Table6[[#This Row],[Density (kg/m3)]]*Table6[[#This Row],[Volumetric flow (m3/s)]])</f>
        <v/>
      </c>
      <c r="F304" s="114" t="str">
        <f>IF(Table6[[#This Row],[Segment ]]="","",'Pressure Drops in Loops'!AG309)</f>
        <v/>
      </c>
      <c r="G304" s="114" t="str">
        <f>'Pressure Drops in Loops'!AH309</f>
        <v/>
      </c>
      <c r="H304" s="114"/>
      <c r="I304" s="114"/>
      <c r="J304" s="115" t="str">
        <f>'Pressure Drops in Loops'!E309</f>
        <v/>
      </c>
      <c r="K304" s="115" t="str">
        <f>IF('Pressure Drops in Loops'!E310="",'Pressure Drops in Loops'!E309,'Pressure Drops in Loops'!E310)</f>
        <v/>
      </c>
      <c r="L304" s="115" t="str">
        <f>IF(Table6[[#This Row],[Segment ]]="","",(Table6[[#This Row],[Pressure 2 (kPa)]]-Table6[[#This Row],[Pressure 1 (kPa)]])/Table6[[#This Row],[Density (kg/m3)]])</f>
        <v/>
      </c>
      <c r="M304" s="115" t="str">
        <f>IF(Table6[[#This Row],[Segment ]]="","",((Table6[[#This Row],[Velocity 2 (m/s)]]^2)/2)-((Table6[[#This Row],[Velocity 1 (m/s)]]^2)/2))</f>
        <v/>
      </c>
      <c r="N304" s="115" t="str">
        <f>IF(Table6[[#This Row],[Segment ]]="","",(Table6[[#This Row],[Height 2 (m)]]-Table6[[#This Row],[Height 1 (m)]])*9.807)</f>
        <v/>
      </c>
      <c r="O304" s="115" t="str">
        <f>'Pressure Drops in Loops'!U309</f>
        <v/>
      </c>
      <c r="P30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04" s="115" t="str">
        <f>IF(Table6[[#This Row],[Segment ]]="","",Table6[[#This Row],[Work (W)]]/1000)</f>
        <v/>
      </c>
    </row>
    <row r="305" spans="1:17" x14ac:dyDescent="0.25">
      <c r="A305" s="116" t="str">
        <f>'Pressure Drops in Loops'!A310</f>
        <v/>
      </c>
      <c r="B305" s="113" t="str">
        <f>IF(Table6[[#This Row],[Segment ]]="","",B304)</f>
        <v/>
      </c>
      <c r="C305" s="113" t="str">
        <f>IF(Table6[[#This Row],[Segment ]]="","",C304)</f>
        <v/>
      </c>
      <c r="D305" s="113" t="str">
        <f>IF(Table6[[#This Row],[Segment ]]="","",D304)</f>
        <v/>
      </c>
      <c r="E305" s="117" t="str">
        <f>IF(Table6[[#This Row],[Segment ]]="","",Table6[[#This Row],[Density (kg/m3)]]*Table6[[#This Row],[Volumetric flow (m3/s)]])</f>
        <v/>
      </c>
      <c r="F305" s="114" t="str">
        <f>IF(Table6[[#This Row],[Segment ]]="","",'Pressure Drops in Loops'!AG310)</f>
        <v/>
      </c>
      <c r="G305" s="114" t="str">
        <f>'Pressure Drops in Loops'!AH310</f>
        <v/>
      </c>
      <c r="H305" s="114"/>
      <c r="I305" s="114"/>
      <c r="J305" s="115" t="str">
        <f>'Pressure Drops in Loops'!E310</f>
        <v/>
      </c>
      <c r="K305" s="115" t="str">
        <f>IF('Pressure Drops in Loops'!E311="",'Pressure Drops in Loops'!E310,'Pressure Drops in Loops'!E311)</f>
        <v/>
      </c>
      <c r="L305" s="115" t="str">
        <f>IF(Table6[[#This Row],[Segment ]]="","",(Table6[[#This Row],[Pressure 2 (kPa)]]-Table6[[#This Row],[Pressure 1 (kPa)]])/Table6[[#This Row],[Density (kg/m3)]])</f>
        <v/>
      </c>
      <c r="M305" s="115" t="str">
        <f>IF(Table6[[#This Row],[Segment ]]="","",((Table6[[#This Row],[Velocity 2 (m/s)]]^2)/2)-((Table6[[#This Row],[Velocity 1 (m/s)]]^2)/2))</f>
        <v/>
      </c>
      <c r="N305" s="115" t="str">
        <f>IF(Table6[[#This Row],[Segment ]]="","",(Table6[[#This Row],[Height 2 (m)]]-Table6[[#This Row],[Height 1 (m)]])*9.807)</f>
        <v/>
      </c>
      <c r="O305" s="115" t="str">
        <f>'Pressure Drops in Loops'!U310</f>
        <v/>
      </c>
      <c r="P30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05" s="115" t="str">
        <f>IF(Table6[[#This Row],[Segment ]]="","",Table6[[#This Row],[Work (W)]]/1000)</f>
        <v/>
      </c>
    </row>
    <row r="306" spans="1:17" x14ac:dyDescent="0.25">
      <c r="A306" s="116" t="str">
        <f>'Pressure Drops in Loops'!A311</f>
        <v/>
      </c>
      <c r="B306" s="113" t="str">
        <f>IF(Table6[[#This Row],[Segment ]]="","",B305)</f>
        <v/>
      </c>
      <c r="C306" s="113" t="str">
        <f>IF(Table6[[#This Row],[Segment ]]="","",C305)</f>
        <v/>
      </c>
      <c r="D306" s="113" t="str">
        <f>IF(Table6[[#This Row],[Segment ]]="","",D305)</f>
        <v/>
      </c>
      <c r="E306" s="117" t="str">
        <f>IF(Table6[[#This Row],[Segment ]]="","",Table6[[#This Row],[Density (kg/m3)]]*Table6[[#This Row],[Volumetric flow (m3/s)]])</f>
        <v/>
      </c>
      <c r="F306" s="114" t="str">
        <f>IF(Table6[[#This Row],[Segment ]]="","",'Pressure Drops in Loops'!AG311)</f>
        <v/>
      </c>
      <c r="G306" s="114" t="str">
        <f>'Pressure Drops in Loops'!AH311</f>
        <v/>
      </c>
      <c r="H306" s="114"/>
      <c r="I306" s="114"/>
      <c r="J306" s="115" t="str">
        <f>'Pressure Drops in Loops'!E311</f>
        <v/>
      </c>
      <c r="K306" s="115" t="str">
        <f>IF('Pressure Drops in Loops'!E312="",'Pressure Drops in Loops'!E311,'Pressure Drops in Loops'!E312)</f>
        <v/>
      </c>
      <c r="L306" s="115" t="str">
        <f>IF(Table6[[#This Row],[Segment ]]="","",(Table6[[#This Row],[Pressure 2 (kPa)]]-Table6[[#This Row],[Pressure 1 (kPa)]])/Table6[[#This Row],[Density (kg/m3)]])</f>
        <v/>
      </c>
      <c r="M306" s="115" t="str">
        <f>IF(Table6[[#This Row],[Segment ]]="","",((Table6[[#This Row],[Velocity 2 (m/s)]]^2)/2)-((Table6[[#This Row],[Velocity 1 (m/s)]]^2)/2))</f>
        <v/>
      </c>
      <c r="N306" s="115" t="str">
        <f>IF(Table6[[#This Row],[Segment ]]="","",(Table6[[#This Row],[Height 2 (m)]]-Table6[[#This Row],[Height 1 (m)]])*9.807)</f>
        <v/>
      </c>
      <c r="O306" s="115" t="str">
        <f>'Pressure Drops in Loops'!U311</f>
        <v/>
      </c>
      <c r="P30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06" s="115" t="str">
        <f>IF(Table6[[#This Row],[Segment ]]="","",Table6[[#This Row],[Work (W)]]/1000)</f>
        <v/>
      </c>
    </row>
    <row r="307" spans="1:17" x14ac:dyDescent="0.25">
      <c r="A307" s="116" t="str">
        <f>'Pressure Drops in Loops'!A312</f>
        <v/>
      </c>
      <c r="B307" s="113" t="str">
        <f>IF(Table6[[#This Row],[Segment ]]="","",B306)</f>
        <v/>
      </c>
      <c r="C307" s="113" t="str">
        <f>IF(Table6[[#This Row],[Segment ]]="","",C306)</f>
        <v/>
      </c>
      <c r="D307" s="113" t="str">
        <f>IF(Table6[[#This Row],[Segment ]]="","",D306)</f>
        <v/>
      </c>
      <c r="E307" s="117" t="str">
        <f>IF(Table6[[#This Row],[Segment ]]="","",Table6[[#This Row],[Density (kg/m3)]]*Table6[[#This Row],[Volumetric flow (m3/s)]])</f>
        <v/>
      </c>
      <c r="F307" s="114" t="str">
        <f>IF(Table6[[#This Row],[Segment ]]="","",'Pressure Drops in Loops'!AG312)</f>
        <v/>
      </c>
      <c r="G307" s="114" t="str">
        <f>'Pressure Drops in Loops'!AH312</f>
        <v/>
      </c>
      <c r="H307" s="114"/>
      <c r="I307" s="114"/>
      <c r="J307" s="115" t="str">
        <f>'Pressure Drops in Loops'!E312</f>
        <v/>
      </c>
      <c r="K307" s="115" t="str">
        <f>IF('Pressure Drops in Loops'!E313="",'Pressure Drops in Loops'!E312,'Pressure Drops in Loops'!E313)</f>
        <v/>
      </c>
      <c r="L307" s="115" t="str">
        <f>IF(Table6[[#This Row],[Segment ]]="","",(Table6[[#This Row],[Pressure 2 (kPa)]]-Table6[[#This Row],[Pressure 1 (kPa)]])/Table6[[#This Row],[Density (kg/m3)]])</f>
        <v/>
      </c>
      <c r="M307" s="115" t="str">
        <f>IF(Table6[[#This Row],[Segment ]]="","",((Table6[[#This Row],[Velocity 2 (m/s)]]^2)/2)-((Table6[[#This Row],[Velocity 1 (m/s)]]^2)/2))</f>
        <v/>
      </c>
      <c r="N307" s="115" t="str">
        <f>IF(Table6[[#This Row],[Segment ]]="","",(Table6[[#This Row],[Height 2 (m)]]-Table6[[#This Row],[Height 1 (m)]])*9.807)</f>
        <v/>
      </c>
      <c r="O307" s="115" t="str">
        <f>'Pressure Drops in Loops'!U312</f>
        <v/>
      </c>
      <c r="P30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07" s="115" t="str">
        <f>IF(Table6[[#This Row],[Segment ]]="","",Table6[[#This Row],[Work (W)]]/1000)</f>
        <v/>
      </c>
    </row>
    <row r="308" spans="1:17" x14ac:dyDescent="0.25">
      <c r="A308" s="116" t="str">
        <f>'Pressure Drops in Loops'!A313</f>
        <v/>
      </c>
      <c r="B308" s="113" t="str">
        <f>IF(Table6[[#This Row],[Segment ]]="","",B307)</f>
        <v/>
      </c>
      <c r="C308" s="113" t="str">
        <f>IF(Table6[[#This Row],[Segment ]]="","",C307)</f>
        <v/>
      </c>
      <c r="D308" s="113" t="str">
        <f>IF(Table6[[#This Row],[Segment ]]="","",D307)</f>
        <v/>
      </c>
      <c r="E308" s="117" t="str">
        <f>IF(Table6[[#This Row],[Segment ]]="","",Table6[[#This Row],[Density (kg/m3)]]*Table6[[#This Row],[Volumetric flow (m3/s)]])</f>
        <v/>
      </c>
      <c r="F308" s="114" t="str">
        <f>IF(Table6[[#This Row],[Segment ]]="","",'Pressure Drops in Loops'!AG313)</f>
        <v/>
      </c>
      <c r="G308" s="114" t="str">
        <f>'Pressure Drops in Loops'!AH313</f>
        <v/>
      </c>
      <c r="H308" s="114"/>
      <c r="I308" s="114"/>
      <c r="J308" s="115" t="str">
        <f>'Pressure Drops in Loops'!E313</f>
        <v/>
      </c>
      <c r="K308" s="115" t="str">
        <f>IF('Pressure Drops in Loops'!E314="",'Pressure Drops in Loops'!E313,'Pressure Drops in Loops'!E314)</f>
        <v/>
      </c>
      <c r="L308" s="115" t="str">
        <f>IF(Table6[[#This Row],[Segment ]]="","",(Table6[[#This Row],[Pressure 2 (kPa)]]-Table6[[#This Row],[Pressure 1 (kPa)]])/Table6[[#This Row],[Density (kg/m3)]])</f>
        <v/>
      </c>
      <c r="M308" s="115" t="str">
        <f>IF(Table6[[#This Row],[Segment ]]="","",((Table6[[#This Row],[Velocity 2 (m/s)]]^2)/2)-((Table6[[#This Row],[Velocity 1 (m/s)]]^2)/2))</f>
        <v/>
      </c>
      <c r="N308" s="115" t="str">
        <f>IF(Table6[[#This Row],[Segment ]]="","",(Table6[[#This Row],[Height 2 (m)]]-Table6[[#This Row],[Height 1 (m)]])*9.807)</f>
        <v/>
      </c>
      <c r="O308" s="115" t="str">
        <f>'Pressure Drops in Loops'!U313</f>
        <v/>
      </c>
      <c r="P30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08" s="115" t="str">
        <f>IF(Table6[[#This Row],[Segment ]]="","",Table6[[#This Row],[Work (W)]]/1000)</f>
        <v/>
      </c>
    </row>
    <row r="309" spans="1:17" x14ac:dyDescent="0.25">
      <c r="A309" s="116" t="str">
        <f>'Pressure Drops in Loops'!A314</f>
        <v/>
      </c>
      <c r="B309" s="113" t="str">
        <f>IF(Table6[[#This Row],[Segment ]]="","",B308)</f>
        <v/>
      </c>
      <c r="C309" s="113" t="str">
        <f>IF(Table6[[#This Row],[Segment ]]="","",C308)</f>
        <v/>
      </c>
      <c r="D309" s="113" t="str">
        <f>IF(Table6[[#This Row],[Segment ]]="","",D308)</f>
        <v/>
      </c>
      <c r="E309" s="117" t="str">
        <f>IF(Table6[[#This Row],[Segment ]]="","",Table6[[#This Row],[Density (kg/m3)]]*Table6[[#This Row],[Volumetric flow (m3/s)]])</f>
        <v/>
      </c>
      <c r="F309" s="114" t="str">
        <f>IF(Table6[[#This Row],[Segment ]]="","",'Pressure Drops in Loops'!AG314)</f>
        <v/>
      </c>
      <c r="G309" s="114" t="str">
        <f>'Pressure Drops in Loops'!AH314</f>
        <v/>
      </c>
      <c r="H309" s="114"/>
      <c r="I309" s="114"/>
      <c r="J309" s="115" t="str">
        <f>'Pressure Drops in Loops'!E314</f>
        <v/>
      </c>
      <c r="K309" s="115" t="str">
        <f>IF('Pressure Drops in Loops'!E315="",'Pressure Drops in Loops'!E314,'Pressure Drops in Loops'!E315)</f>
        <v/>
      </c>
      <c r="L309" s="115" t="str">
        <f>IF(Table6[[#This Row],[Segment ]]="","",(Table6[[#This Row],[Pressure 2 (kPa)]]-Table6[[#This Row],[Pressure 1 (kPa)]])/Table6[[#This Row],[Density (kg/m3)]])</f>
        <v/>
      </c>
      <c r="M309" s="115" t="str">
        <f>IF(Table6[[#This Row],[Segment ]]="","",((Table6[[#This Row],[Velocity 2 (m/s)]]^2)/2)-((Table6[[#This Row],[Velocity 1 (m/s)]]^2)/2))</f>
        <v/>
      </c>
      <c r="N309" s="115" t="str">
        <f>IF(Table6[[#This Row],[Segment ]]="","",(Table6[[#This Row],[Height 2 (m)]]-Table6[[#This Row],[Height 1 (m)]])*9.807)</f>
        <v/>
      </c>
      <c r="O309" s="115" t="str">
        <f>'Pressure Drops in Loops'!U314</f>
        <v/>
      </c>
      <c r="P30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09" s="115" t="str">
        <f>IF(Table6[[#This Row],[Segment ]]="","",Table6[[#This Row],[Work (W)]]/1000)</f>
        <v/>
      </c>
    </row>
    <row r="310" spans="1:17" x14ac:dyDescent="0.25">
      <c r="A310" s="116" t="str">
        <f>'Pressure Drops in Loops'!A315</f>
        <v/>
      </c>
      <c r="B310" s="113" t="str">
        <f>IF(Table6[[#This Row],[Segment ]]="","",B309)</f>
        <v/>
      </c>
      <c r="C310" s="113" t="str">
        <f>IF(Table6[[#This Row],[Segment ]]="","",C309)</f>
        <v/>
      </c>
      <c r="D310" s="113" t="str">
        <f>IF(Table6[[#This Row],[Segment ]]="","",D309)</f>
        <v/>
      </c>
      <c r="E310" s="117" t="str">
        <f>IF(Table6[[#This Row],[Segment ]]="","",Table6[[#This Row],[Density (kg/m3)]]*Table6[[#This Row],[Volumetric flow (m3/s)]])</f>
        <v/>
      </c>
      <c r="F310" s="114" t="str">
        <f>IF(Table6[[#This Row],[Segment ]]="","",'Pressure Drops in Loops'!AG315)</f>
        <v/>
      </c>
      <c r="G310" s="114" t="str">
        <f>'Pressure Drops in Loops'!AH315</f>
        <v/>
      </c>
      <c r="H310" s="114"/>
      <c r="I310" s="114"/>
      <c r="J310" s="115" t="str">
        <f>'Pressure Drops in Loops'!E315</f>
        <v/>
      </c>
      <c r="K310" s="115" t="str">
        <f>IF('Pressure Drops in Loops'!E316="",'Pressure Drops in Loops'!E315,'Pressure Drops in Loops'!E316)</f>
        <v/>
      </c>
      <c r="L310" s="115" t="str">
        <f>IF(Table6[[#This Row],[Segment ]]="","",(Table6[[#This Row],[Pressure 2 (kPa)]]-Table6[[#This Row],[Pressure 1 (kPa)]])/Table6[[#This Row],[Density (kg/m3)]])</f>
        <v/>
      </c>
      <c r="M310" s="115" t="str">
        <f>IF(Table6[[#This Row],[Segment ]]="","",((Table6[[#This Row],[Velocity 2 (m/s)]]^2)/2)-((Table6[[#This Row],[Velocity 1 (m/s)]]^2)/2))</f>
        <v/>
      </c>
      <c r="N310" s="115" t="str">
        <f>IF(Table6[[#This Row],[Segment ]]="","",(Table6[[#This Row],[Height 2 (m)]]-Table6[[#This Row],[Height 1 (m)]])*9.807)</f>
        <v/>
      </c>
      <c r="O310" s="115" t="str">
        <f>'Pressure Drops in Loops'!U315</f>
        <v/>
      </c>
      <c r="P31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10" s="115" t="str">
        <f>IF(Table6[[#This Row],[Segment ]]="","",Table6[[#This Row],[Work (W)]]/1000)</f>
        <v/>
      </c>
    </row>
    <row r="311" spans="1:17" x14ac:dyDescent="0.25">
      <c r="A311" s="116" t="str">
        <f>'Pressure Drops in Loops'!A316</f>
        <v/>
      </c>
      <c r="B311" s="113" t="str">
        <f>IF(Table6[[#This Row],[Segment ]]="","",B310)</f>
        <v/>
      </c>
      <c r="C311" s="113" t="str">
        <f>IF(Table6[[#This Row],[Segment ]]="","",C310)</f>
        <v/>
      </c>
      <c r="D311" s="113" t="str">
        <f>IF(Table6[[#This Row],[Segment ]]="","",D310)</f>
        <v/>
      </c>
      <c r="E311" s="117" t="str">
        <f>IF(Table6[[#This Row],[Segment ]]="","",Table6[[#This Row],[Density (kg/m3)]]*Table6[[#This Row],[Volumetric flow (m3/s)]])</f>
        <v/>
      </c>
      <c r="F311" s="114" t="str">
        <f>IF(Table6[[#This Row],[Segment ]]="","",'Pressure Drops in Loops'!AG316)</f>
        <v/>
      </c>
      <c r="G311" s="114" t="str">
        <f>'Pressure Drops in Loops'!AH316</f>
        <v/>
      </c>
      <c r="H311" s="114"/>
      <c r="I311" s="114"/>
      <c r="J311" s="115" t="str">
        <f>'Pressure Drops in Loops'!E316</f>
        <v/>
      </c>
      <c r="K311" s="115" t="str">
        <f>IF('Pressure Drops in Loops'!E317="",'Pressure Drops in Loops'!E316,'Pressure Drops in Loops'!E317)</f>
        <v/>
      </c>
      <c r="L311" s="115" t="str">
        <f>IF(Table6[[#This Row],[Segment ]]="","",(Table6[[#This Row],[Pressure 2 (kPa)]]-Table6[[#This Row],[Pressure 1 (kPa)]])/Table6[[#This Row],[Density (kg/m3)]])</f>
        <v/>
      </c>
      <c r="M311" s="115" t="str">
        <f>IF(Table6[[#This Row],[Segment ]]="","",((Table6[[#This Row],[Velocity 2 (m/s)]]^2)/2)-((Table6[[#This Row],[Velocity 1 (m/s)]]^2)/2))</f>
        <v/>
      </c>
      <c r="N311" s="115" t="str">
        <f>IF(Table6[[#This Row],[Segment ]]="","",(Table6[[#This Row],[Height 2 (m)]]-Table6[[#This Row],[Height 1 (m)]])*9.807)</f>
        <v/>
      </c>
      <c r="O311" s="115" t="str">
        <f>'Pressure Drops in Loops'!U316</f>
        <v/>
      </c>
      <c r="P31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11" s="115" t="str">
        <f>IF(Table6[[#This Row],[Segment ]]="","",Table6[[#This Row],[Work (W)]]/1000)</f>
        <v/>
      </c>
    </row>
    <row r="312" spans="1:17" x14ac:dyDescent="0.25">
      <c r="A312" s="116" t="str">
        <f>'Pressure Drops in Loops'!A317</f>
        <v/>
      </c>
      <c r="B312" s="113" t="str">
        <f>IF(Table6[[#This Row],[Segment ]]="","",B311)</f>
        <v/>
      </c>
      <c r="C312" s="113" t="str">
        <f>IF(Table6[[#This Row],[Segment ]]="","",C311)</f>
        <v/>
      </c>
      <c r="D312" s="113" t="str">
        <f>IF(Table6[[#This Row],[Segment ]]="","",D311)</f>
        <v/>
      </c>
      <c r="E312" s="117" t="str">
        <f>IF(Table6[[#This Row],[Segment ]]="","",Table6[[#This Row],[Density (kg/m3)]]*Table6[[#This Row],[Volumetric flow (m3/s)]])</f>
        <v/>
      </c>
      <c r="F312" s="114" t="str">
        <f>IF(Table6[[#This Row],[Segment ]]="","",'Pressure Drops in Loops'!AG317)</f>
        <v/>
      </c>
      <c r="G312" s="114" t="str">
        <f>'Pressure Drops in Loops'!AH317</f>
        <v/>
      </c>
      <c r="H312" s="114"/>
      <c r="I312" s="114"/>
      <c r="J312" s="115" t="str">
        <f>'Pressure Drops in Loops'!E317</f>
        <v/>
      </c>
      <c r="K312" s="115" t="str">
        <f>IF('Pressure Drops in Loops'!E318="",'Pressure Drops in Loops'!E317,'Pressure Drops in Loops'!E318)</f>
        <v/>
      </c>
      <c r="L312" s="115" t="str">
        <f>IF(Table6[[#This Row],[Segment ]]="","",(Table6[[#This Row],[Pressure 2 (kPa)]]-Table6[[#This Row],[Pressure 1 (kPa)]])/Table6[[#This Row],[Density (kg/m3)]])</f>
        <v/>
      </c>
      <c r="M312" s="115" t="str">
        <f>IF(Table6[[#This Row],[Segment ]]="","",((Table6[[#This Row],[Velocity 2 (m/s)]]^2)/2)-((Table6[[#This Row],[Velocity 1 (m/s)]]^2)/2))</f>
        <v/>
      </c>
      <c r="N312" s="115" t="str">
        <f>IF(Table6[[#This Row],[Segment ]]="","",(Table6[[#This Row],[Height 2 (m)]]-Table6[[#This Row],[Height 1 (m)]])*9.807)</f>
        <v/>
      </c>
      <c r="O312" s="115" t="str">
        <f>'Pressure Drops in Loops'!U317</f>
        <v/>
      </c>
      <c r="P31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12" s="115" t="str">
        <f>IF(Table6[[#This Row],[Segment ]]="","",Table6[[#This Row],[Work (W)]]/1000)</f>
        <v/>
      </c>
    </row>
    <row r="313" spans="1:17" x14ac:dyDescent="0.25">
      <c r="A313" s="116" t="str">
        <f>'Pressure Drops in Loops'!A318</f>
        <v/>
      </c>
      <c r="B313" s="113" t="str">
        <f>IF(Table6[[#This Row],[Segment ]]="","",B312)</f>
        <v/>
      </c>
      <c r="C313" s="113" t="str">
        <f>IF(Table6[[#This Row],[Segment ]]="","",C312)</f>
        <v/>
      </c>
      <c r="D313" s="113" t="str">
        <f>IF(Table6[[#This Row],[Segment ]]="","",D312)</f>
        <v/>
      </c>
      <c r="E313" s="117" t="str">
        <f>IF(Table6[[#This Row],[Segment ]]="","",Table6[[#This Row],[Density (kg/m3)]]*Table6[[#This Row],[Volumetric flow (m3/s)]])</f>
        <v/>
      </c>
      <c r="F313" s="114" t="str">
        <f>IF(Table6[[#This Row],[Segment ]]="","",'Pressure Drops in Loops'!AG318)</f>
        <v/>
      </c>
      <c r="G313" s="114" t="str">
        <f>'Pressure Drops in Loops'!AH318</f>
        <v/>
      </c>
      <c r="H313" s="114"/>
      <c r="I313" s="114"/>
      <c r="J313" s="115" t="str">
        <f>'Pressure Drops in Loops'!E318</f>
        <v/>
      </c>
      <c r="K313" s="115" t="str">
        <f>IF('Pressure Drops in Loops'!E319="",'Pressure Drops in Loops'!E318,'Pressure Drops in Loops'!E319)</f>
        <v/>
      </c>
      <c r="L313" s="115" t="str">
        <f>IF(Table6[[#This Row],[Segment ]]="","",(Table6[[#This Row],[Pressure 2 (kPa)]]-Table6[[#This Row],[Pressure 1 (kPa)]])/Table6[[#This Row],[Density (kg/m3)]])</f>
        <v/>
      </c>
      <c r="M313" s="115" t="str">
        <f>IF(Table6[[#This Row],[Segment ]]="","",((Table6[[#This Row],[Velocity 2 (m/s)]]^2)/2)-((Table6[[#This Row],[Velocity 1 (m/s)]]^2)/2))</f>
        <v/>
      </c>
      <c r="N313" s="115" t="str">
        <f>IF(Table6[[#This Row],[Segment ]]="","",(Table6[[#This Row],[Height 2 (m)]]-Table6[[#This Row],[Height 1 (m)]])*9.807)</f>
        <v/>
      </c>
      <c r="O313" s="115" t="str">
        <f>'Pressure Drops in Loops'!U318</f>
        <v/>
      </c>
      <c r="P31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13" s="115" t="str">
        <f>IF(Table6[[#This Row],[Segment ]]="","",Table6[[#This Row],[Work (W)]]/1000)</f>
        <v/>
      </c>
    </row>
    <row r="314" spans="1:17" x14ac:dyDescent="0.25">
      <c r="A314" s="116" t="str">
        <f>'Pressure Drops in Loops'!A319</f>
        <v/>
      </c>
      <c r="B314" s="113" t="str">
        <f>IF(Table6[[#This Row],[Segment ]]="","",B313)</f>
        <v/>
      </c>
      <c r="C314" s="113" t="str">
        <f>IF(Table6[[#This Row],[Segment ]]="","",C313)</f>
        <v/>
      </c>
      <c r="D314" s="113" t="str">
        <f>IF(Table6[[#This Row],[Segment ]]="","",D313)</f>
        <v/>
      </c>
      <c r="E314" s="117" t="str">
        <f>IF(Table6[[#This Row],[Segment ]]="","",Table6[[#This Row],[Density (kg/m3)]]*Table6[[#This Row],[Volumetric flow (m3/s)]])</f>
        <v/>
      </c>
      <c r="F314" s="114" t="str">
        <f>IF(Table6[[#This Row],[Segment ]]="","",'Pressure Drops in Loops'!AG319)</f>
        <v/>
      </c>
      <c r="G314" s="114" t="str">
        <f>'Pressure Drops in Loops'!AH319</f>
        <v/>
      </c>
      <c r="H314" s="114"/>
      <c r="I314" s="114"/>
      <c r="J314" s="115" t="str">
        <f>'Pressure Drops in Loops'!E319</f>
        <v/>
      </c>
      <c r="K314" s="115" t="str">
        <f>IF('Pressure Drops in Loops'!E320="",'Pressure Drops in Loops'!E319,'Pressure Drops in Loops'!E320)</f>
        <v/>
      </c>
      <c r="L314" s="115" t="str">
        <f>IF(Table6[[#This Row],[Segment ]]="","",(Table6[[#This Row],[Pressure 2 (kPa)]]-Table6[[#This Row],[Pressure 1 (kPa)]])/Table6[[#This Row],[Density (kg/m3)]])</f>
        <v/>
      </c>
      <c r="M314" s="115" t="str">
        <f>IF(Table6[[#This Row],[Segment ]]="","",((Table6[[#This Row],[Velocity 2 (m/s)]]^2)/2)-((Table6[[#This Row],[Velocity 1 (m/s)]]^2)/2))</f>
        <v/>
      </c>
      <c r="N314" s="115" t="str">
        <f>IF(Table6[[#This Row],[Segment ]]="","",(Table6[[#This Row],[Height 2 (m)]]-Table6[[#This Row],[Height 1 (m)]])*9.807)</f>
        <v/>
      </c>
      <c r="O314" s="115" t="str">
        <f>'Pressure Drops in Loops'!U319</f>
        <v/>
      </c>
      <c r="P31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14" s="115" t="str">
        <f>IF(Table6[[#This Row],[Segment ]]="","",Table6[[#This Row],[Work (W)]]/1000)</f>
        <v/>
      </c>
    </row>
    <row r="315" spans="1:17" x14ac:dyDescent="0.25">
      <c r="A315" s="116" t="str">
        <f>'Pressure Drops in Loops'!A320</f>
        <v/>
      </c>
      <c r="B315" s="113" t="str">
        <f>IF(Table6[[#This Row],[Segment ]]="","",B314)</f>
        <v/>
      </c>
      <c r="C315" s="113" t="str">
        <f>IF(Table6[[#This Row],[Segment ]]="","",C314)</f>
        <v/>
      </c>
      <c r="D315" s="113" t="str">
        <f>IF(Table6[[#This Row],[Segment ]]="","",D314)</f>
        <v/>
      </c>
      <c r="E315" s="117" t="str">
        <f>IF(Table6[[#This Row],[Segment ]]="","",Table6[[#This Row],[Density (kg/m3)]]*Table6[[#This Row],[Volumetric flow (m3/s)]])</f>
        <v/>
      </c>
      <c r="F315" s="114" t="str">
        <f>IF(Table6[[#This Row],[Segment ]]="","",'Pressure Drops in Loops'!AG320)</f>
        <v/>
      </c>
      <c r="G315" s="114" t="str">
        <f>'Pressure Drops in Loops'!AH320</f>
        <v/>
      </c>
      <c r="H315" s="114"/>
      <c r="I315" s="114"/>
      <c r="J315" s="115" t="str">
        <f>'Pressure Drops in Loops'!E320</f>
        <v/>
      </c>
      <c r="K315" s="115" t="str">
        <f>IF('Pressure Drops in Loops'!E321="",'Pressure Drops in Loops'!E320,'Pressure Drops in Loops'!E321)</f>
        <v/>
      </c>
      <c r="L315" s="115" t="str">
        <f>IF(Table6[[#This Row],[Segment ]]="","",(Table6[[#This Row],[Pressure 2 (kPa)]]-Table6[[#This Row],[Pressure 1 (kPa)]])/Table6[[#This Row],[Density (kg/m3)]])</f>
        <v/>
      </c>
      <c r="M315" s="115" t="str">
        <f>IF(Table6[[#This Row],[Segment ]]="","",((Table6[[#This Row],[Velocity 2 (m/s)]]^2)/2)-((Table6[[#This Row],[Velocity 1 (m/s)]]^2)/2))</f>
        <v/>
      </c>
      <c r="N315" s="115" t="str">
        <f>IF(Table6[[#This Row],[Segment ]]="","",(Table6[[#This Row],[Height 2 (m)]]-Table6[[#This Row],[Height 1 (m)]])*9.807)</f>
        <v/>
      </c>
      <c r="O315" s="115" t="str">
        <f>'Pressure Drops in Loops'!U320</f>
        <v/>
      </c>
      <c r="P31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15" s="115" t="str">
        <f>IF(Table6[[#This Row],[Segment ]]="","",Table6[[#This Row],[Work (W)]]/1000)</f>
        <v/>
      </c>
    </row>
    <row r="316" spans="1:17" x14ac:dyDescent="0.25">
      <c r="A316" s="116" t="str">
        <f>'Pressure Drops in Loops'!A321</f>
        <v/>
      </c>
      <c r="B316" s="113" t="str">
        <f>IF(Table6[[#This Row],[Segment ]]="","",B315)</f>
        <v/>
      </c>
      <c r="C316" s="113" t="str">
        <f>IF(Table6[[#This Row],[Segment ]]="","",C315)</f>
        <v/>
      </c>
      <c r="D316" s="113" t="str">
        <f>IF(Table6[[#This Row],[Segment ]]="","",D315)</f>
        <v/>
      </c>
      <c r="E316" s="117" t="str">
        <f>IF(Table6[[#This Row],[Segment ]]="","",Table6[[#This Row],[Density (kg/m3)]]*Table6[[#This Row],[Volumetric flow (m3/s)]])</f>
        <v/>
      </c>
      <c r="F316" s="114" t="str">
        <f>IF(Table6[[#This Row],[Segment ]]="","",'Pressure Drops in Loops'!AG321)</f>
        <v/>
      </c>
      <c r="G316" s="114" t="str">
        <f>'Pressure Drops in Loops'!AH321</f>
        <v/>
      </c>
      <c r="H316" s="114"/>
      <c r="I316" s="114"/>
      <c r="J316" s="115" t="str">
        <f>'Pressure Drops in Loops'!E321</f>
        <v/>
      </c>
      <c r="K316" s="115" t="str">
        <f>IF('Pressure Drops in Loops'!E322="",'Pressure Drops in Loops'!E321,'Pressure Drops in Loops'!E322)</f>
        <v/>
      </c>
      <c r="L316" s="115" t="str">
        <f>IF(Table6[[#This Row],[Segment ]]="","",(Table6[[#This Row],[Pressure 2 (kPa)]]-Table6[[#This Row],[Pressure 1 (kPa)]])/Table6[[#This Row],[Density (kg/m3)]])</f>
        <v/>
      </c>
      <c r="M316" s="115" t="str">
        <f>IF(Table6[[#This Row],[Segment ]]="","",((Table6[[#This Row],[Velocity 2 (m/s)]]^2)/2)-((Table6[[#This Row],[Velocity 1 (m/s)]]^2)/2))</f>
        <v/>
      </c>
      <c r="N316" s="115" t="str">
        <f>IF(Table6[[#This Row],[Segment ]]="","",(Table6[[#This Row],[Height 2 (m)]]-Table6[[#This Row],[Height 1 (m)]])*9.807)</f>
        <v/>
      </c>
      <c r="O316" s="115" t="str">
        <f>'Pressure Drops in Loops'!U321</f>
        <v/>
      </c>
      <c r="P31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16" s="115" t="str">
        <f>IF(Table6[[#This Row],[Segment ]]="","",Table6[[#This Row],[Work (W)]]/1000)</f>
        <v/>
      </c>
    </row>
    <row r="317" spans="1:17" x14ac:dyDescent="0.25">
      <c r="A317" s="116" t="str">
        <f>'Pressure Drops in Loops'!A322</f>
        <v/>
      </c>
      <c r="B317" s="113" t="str">
        <f>IF(Table6[[#This Row],[Segment ]]="","",B316)</f>
        <v/>
      </c>
      <c r="C317" s="113" t="str">
        <f>IF(Table6[[#This Row],[Segment ]]="","",C316)</f>
        <v/>
      </c>
      <c r="D317" s="113" t="str">
        <f>IF(Table6[[#This Row],[Segment ]]="","",D316)</f>
        <v/>
      </c>
      <c r="E317" s="117" t="str">
        <f>IF(Table6[[#This Row],[Segment ]]="","",Table6[[#This Row],[Density (kg/m3)]]*Table6[[#This Row],[Volumetric flow (m3/s)]])</f>
        <v/>
      </c>
      <c r="F317" s="114" t="str">
        <f>IF(Table6[[#This Row],[Segment ]]="","",'Pressure Drops in Loops'!AG322)</f>
        <v/>
      </c>
      <c r="G317" s="114" t="str">
        <f>'Pressure Drops in Loops'!AH322</f>
        <v/>
      </c>
      <c r="H317" s="114"/>
      <c r="I317" s="114"/>
      <c r="J317" s="115" t="str">
        <f>'Pressure Drops in Loops'!E322</f>
        <v/>
      </c>
      <c r="K317" s="115" t="str">
        <f>IF('Pressure Drops in Loops'!E323="",'Pressure Drops in Loops'!E322,'Pressure Drops in Loops'!E323)</f>
        <v/>
      </c>
      <c r="L317" s="115" t="str">
        <f>IF(Table6[[#This Row],[Segment ]]="","",(Table6[[#This Row],[Pressure 2 (kPa)]]-Table6[[#This Row],[Pressure 1 (kPa)]])/Table6[[#This Row],[Density (kg/m3)]])</f>
        <v/>
      </c>
      <c r="M317" s="115" t="str">
        <f>IF(Table6[[#This Row],[Segment ]]="","",((Table6[[#This Row],[Velocity 2 (m/s)]]^2)/2)-((Table6[[#This Row],[Velocity 1 (m/s)]]^2)/2))</f>
        <v/>
      </c>
      <c r="N317" s="115" t="str">
        <f>IF(Table6[[#This Row],[Segment ]]="","",(Table6[[#This Row],[Height 2 (m)]]-Table6[[#This Row],[Height 1 (m)]])*9.807)</f>
        <v/>
      </c>
      <c r="O317" s="115" t="str">
        <f>'Pressure Drops in Loops'!U322</f>
        <v/>
      </c>
      <c r="P31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17" s="115" t="str">
        <f>IF(Table6[[#This Row],[Segment ]]="","",Table6[[#This Row],[Work (W)]]/1000)</f>
        <v/>
      </c>
    </row>
    <row r="318" spans="1:17" x14ac:dyDescent="0.25">
      <c r="A318" s="116" t="str">
        <f>'Pressure Drops in Loops'!A323</f>
        <v/>
      </c>
      <c r="B318" s="113" t="str">
        <f>IF(Table6[[#This Row],[Segment ]]="","",B317)</f>
        <v/>
      </c>
      <c r="C318" s="113" t="str">
        <f>IF(Table6[[#This Row],[Segment ]]="","",C317)</f>
        <v/>
      </c>
      <c r="D318" s="113" t="str">
        <f>IF(Table6[[#This Row],[Segment ]]="","",D317)</f>
        <v/>
      </c>
      <c r="E318" s="117" t="str">
        <f>IF(Table6[[#This Row],[Segment ]]="","",Table6[[#This Row],[Density (kg/m3)]]*Table6[[#This Row],[Volumetric flow (m3/s)]])</f>
        <v/>
      </c>
      <c r="F318" s="114" t="str">
        <f>IF(Table6[[#This Row],[Segment ]]="","",'Pressure Drops in Loops'!AG323)</f>
        <v/>
      </c>
      <c r="G318" s="114" t="str">
        <f>'Pressure Drops in Loops'!AH323</f>
        <v/>
      </c>
      <c r="H318" s="114"/>
      <c r="I318" s="114"/>
      <c r="J318" s="115" t="str">
        <f>'Pressure Drops in Loops'!E323</f>
        <v/>
      </c>
      <c r="K318" s="115" t="str">
        <f>IF('Pressure Drops in Loops'!E324="",'Pressure Drops in Loops'!E323,'Pressure Drops in Loops'!E324)</f>
        <v/>
      </c>
      <c r="L318" s="115" t="str">
        <f>IF(Table6[[#This Row],[Segment ]]="","",(Table6[[#This Row],[Pressure 2 (kPa)]]-Table6[[#This Row],[Pressure 1 (kPa)]])/Table6[[#This Row],[Density (kg/m3)]])</f>
        <v/>
      </c>
      <c r="M318" s="115" t="str">
        <f>IF(Table6[[#This Row],[Segment ]]="","",((Table6[[#This Row],[Velocity 2 (m/s)]]^2)/2)-((Table6[[#This Row],[Velocity 1 (m/s)]]^2)/2))</f>
        <v/>
      </c>
      <c r="N318" s="115" t="str">
        <f>IF(Table6[[#This Row],[Segment ]]="","",(Table6[[#This Row],[Height 2 (m)]]-Table6[[#This Row],[Height 1 (m)]])*9.807)</f>
        <v/>
      </c>
      <c r="O318" s="115" t="str">
        <f>'Pressure Drops in Loops'!U323</f>
        <v/>
      </c>
      <c r="P31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18" s="115" t="str">
        <f>IF(Table6[[#This Row],[Segment ]]="","",Table6[[#This Row],[Work (W)]]/1000)</f>
        <v/>
      </c>
    </row>
    <row r="319" spans="1:17" x14ac:dyDescent="0.25">
      <c r="A319" s="116" t="str">
        <f>'Pressure Drops in Loops'!A324</f>
        <v/>
      </c>
      <c r="B319" s="113" t="str">
        <f>IF(Table6[[#This Row],[Segment ]]="","",B318)</f>
        <v/>
      </c>
      <c r="C319" s="113" t="str">
        <f>IF(Table6[[#This Row],[Segment ]]="","",C318)</f>
        <v/>
      </c>
      <c r="D319" s="113" t="str">
        <f>IF(Table6[[#This Row],[Segment ]]="","",D318)</f>
        <v/>
      </c>
      <c r="E319" s="117" t="str">
        <f>IF(Table6[[#This Row],[Segment ]]="","",Table6[[#This Row],[Density (kg/m3)]]*Table6[[#This Row],[Volumetric flow (m3/s)]])</f>
        <v/>
      </c>
      <c r="F319" s="114" t="str">
        <f>IF(Table6[[#This Row],[Segment ]]="","",'Pressure Drops in Loops'!AG324)</f>
        <v/>
      </c>
      <c r="G319" s="114" t="str">
        <f>'Pressure Drops in Loops'!AH324</f>
        <v/>
      </c>
      <c r="H319" s="114"/>
      <c r="I319" s="114"/>
      <c r="J319" s="115" t="str">
        <f>'Pressure Drops in Loops'!E324</f>
        <v/>
      </c>
      <c r="K319" s="115" t="str">
        <f>IF('Pressure Drops in Loops'!E325="",'Pressure Drops in Loops'!E324,'Pressure Drops in Loops'!E325)</f>
        <v/>
      </c>
      <c r="L319" s="115" t="str">
        <f>IF(Table6[[#This Row],[Segment ]]="","",(Table6[[#This Row],[Pressure 2 (kPa)]]-Table6[[#This Row],[Pressure 1 (kPa)]])/Table6[[#This Row],[Density (kg/m3)]])</f>
        <v/>
      </c>
      <c r="M319" s="115" t="str">
        <f>IF(Table6[[#This Row],[Segment ]]="","",((Table6[[#This Row],[Velocity 2 (m/s)]]^2)/2)-((Table6[[#This Row],[Velocity 1 (m/s)]]^2)/2))</f>
        <v/>
      </c>
      <c r="N319" s="115" t="str">
        <f>IF(Table6[[#This Row],[Segment ]]="","",(Table6[[#This Row],[Height 2 (m)]]-Table6[[#This Row],[Height 1 (m)]])*9.807)</f>
        <v/>
      </c>
      <c r="O319" s="115" t="str">
        <f>'Pressure Drops in Loops'!U324</f>
        <v/>
      </c>
      <c r="P31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19" s="115" t="str">
        <f>IF(Table6[[#This Row],[Segment ]]="","",Table6[[#This Row],[Work (W)]]/1000)</f>
        <v/>
      </c>
    </row>
    <row r="320" spans="1:17" x14ac:dyDescent="0.25">
      <c r="A320" s="116" t="str">
        <f>'Pressure Drops in Loops'!A325</f>
        <v/>
      </c>
      <c r="B320" s="113" t="str">
        <f>IF(Table6[[#This Row],[Segment ]]="","",B319)</f>
        <v/>
      </c>
      <c r="C320" s="113" t="str">
        <f>IF(Table6[[#This Row],[Segment ]]="","",C319)</f>
        <v/>
      </c>
      <c r="D320" s="113" t="str">
        <f>IF(Table6[[#This Row],[Segment ]]="","",D319)</f>
        <v/>
      </c>
      <c r="E320" s="117" t="str">
        <f>IF(Table6[[#This Row],[Segment ]]="","",Table6[[#This Row],[Density (kg/m3)]]*Table6[[#This Row],[Volumetric flow (m3/s)]])</f>
        <v/>
      </c>
      <c r="F320" s="114" t="str">
        <f>IF(Table6[[#This Row],[Segment ]]="","",'Pressure Drops in Loops'!AG325)</f>
        <v/>
      </c>
      <c r="G320" s="114" t="str">
        <f>'Pressure Drops in Loops'!AH325</f>
        <v/>
      </c>
      <c r="H320" s="114"/>
      <c r="I320" s="114"/>
      <c r="J320" s="115" t="str">
        <f>'Pressure Drops in Loops'!E325</f>
        <v/>
      </c>
      <c r="K320" s="115" t="str">
        <f>IF('Pressure Drops in Loops'!E326="",'Pressure Drops in Loops'!E325,'Pressure Drops in Loops'!E326)</f>
        <v/>
      </c>
      <c r="L320" s="115" t="str">
        <f>IF(Table6[[#This Row],[Segment ]]="","",(Table6[[#This Row],[Pressure 2 (kPa)]]-Table6[[#This Row],[Pressure 1 (kPa)]])/Table6[[#This Row],[Density (kg/m3)]])</f>
        <v/>
      </c>
      <c r="M320" s="115" t="str">
        <f>IF(Table6[[#This Row],[Segment ]]="","",((Table6[[#This Row],[Velocity 2 (m/s)]]^2)/2)-((Table6[[#This Row],[Velocity 1 (m/s)]]^2)/2))</f>
        <v/>
      </c>
      <c r="N320" s="115" t="str">
        <f>IF(Table6[[#This Row],[Segment ]]="","",(Table6[[#This Row],[Height 2 (m)]]-Table6[[#This Row],[Height 1 (m)]])*9.807)</f>
        <v/>
      </c>
      <c r="O320" s="115" t="str">
        <f>'Pressure Drops in Loops'!U325</f>
        <v/>
      </c>
      <c r="P32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20" s="115" t="str">
        <f>IF(Table6[[#This Row],[Segment ]]="","",Table6[[#This Row],[Work (W)]]/1000)</f>
        <v/>
      </c>
    </row>
    <row r="321" spans="1:17" x14ac:dyDescent="0.25">
      <c r="A321" s="116" t="str">
        <f>'Pressure Drops in Loops'!A326</f>
        <v/>
      </c>
      <c r="B321" s="113" t="str">
        <f>IF(Table6[[#This Row],[Segment ]]="","",B320)</f>
        <v/>
      </c>
      <c r="C321" s="113" t="str">
        <f>IF(Table6[[#This Row],[Segment ]]="","",C320)</f>
        <v/>
      </c>
      <c r="D321" s="113" t="str">
        <f>IF(Table6[[#This Row],[Segment ]]="","",D320)</f>
        <v/>
      </c>
      <c r="E321" s="117" t="str">
        <f>IF(Table6[[#This Row],[Segment ]]="","",Table6[[#This Row],[Density (kg/m3)]]*Table6[[#This Row],[Volumetric flow (m3/s)]])</f>
        <v/>
      </c>
      <c r="F321" s="114" t="str">
        <f>IF(Table6[[#This Row],[Segment ]]="","",'Pressure Drops in Loops'!AG326)</f>
        <v/>
      </c>
      <c r="G321" s="114" t="str">
        <f>'Pressure Drops in Loops'!AH326</f>
        <v/>
      </c>
      <c r="H321" s="114"/>
      <c r="I321" s="114"/>
      <c r="J321" s="115" t="str">
        <f>'Pressure Drops in Loops'!E326</f>
        <v/>
      </c>
      <c r="K321" s="115" t="str">
        <f>IF('Pressure Drops in Loops'!E327="",'Pressure Drops in Loops'!E326,'Pressure Drops in Loops'!E327)</f>
        <v/>
      </c>
      <c r="L321" s="115" t="str">
        <f>IF(Table6[[#This Row],[Segment ]]="","",(Table6[[#This Row],[Pressure 2 (kPa)]]-Table6[[#This Row],[Pressure 1 (kPa)]])/Table6[[#This Row],[Density (kg/m3)]])</f>
        <v/>
      </c>
      <c r="M321" s="115" t="str">
        <f>IF(Table6[[#This Row],[Segment ]]="","",((Table6[[#This Row],[Velocity 2 (m/s)]]^2)/2)-((Table6[[#This Row],[Velocity 1 (m/s)]]^2)/2))</f>
        <v/>
      </c>
      <c r="N321" s="115" t="str">
        <f>IF(Table6[[#This Row],[Segment ]]="","",(Table6[[#This Row],[Height 2 (m)]]-Table6[[#This Row],[Height 1 (m)]])*9.807)</f>
        <v/>
      </c>
      <c r="O321" s="115" t="str">
        <f>'Pressure Drops in Loops'!U326</f>
        <v/>
      </c>
      <c r="P32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21" s="115" t="str">
        <f>IF(Table6[[#This Row],[Segment ]]="","",Table6[[#This Row],[Work (W)]]/1000)</f>
        <v/>
      </c>
    </row>
    <row r="322" spans="1:17" x14ac:dyDescent="0.25">
      <c r="A322" s="116" t="str">
        <f>'Pressure Drops in Loops'!A327</f>
        <v/>
      </c>
      <c r="B322" s="113" t="str">
        <f>IF(Table6[[#This Row],[Segment ]]="","",B321)</f>
        <v/>
      </c>
      <c r="C322" s="113" t="str">
        <f>IF(Table6[[#This Row],[Segment ]]="","",C321)</f>
        <v/>
      </c>
      <c r="D322" s="113" t="str">
        <f>IF(Table6[[#This Row],[Segment ]]="","",D321)</f>
        <v/>
      </c>
      <c r="E322" s="117" t="str">
        <f>IF(Table6[[#This Row],[Segment ]]="","",Table6[[#This Row],[Density (kg/m3)]]*Table6[[#This Row],[Volumetric flow (m3/s)]])</f>
        <v/>
      </c>
      <c r="F322" s="114" t="str">
        <f>IF(Table6[[#This Row],[Segment ]]="","",'Pressure Drops in Loops'!AG327)</f>
        <v/>
      </c>
      <c r="G322" s="114" t="str">
        <f>'Pressure Drops in Loops'!AH327</f>
        <v/>
      </c>
      <c r="H322" s="114"/>
      <c r="I322" s="114"/>
      <c r="J322" s="115" t="str">
        <f>'Pressure Drops in Loops'!E327</f>
        <v/>
      </c>
      <c r="K322" s="115" t="str">
        <f>IF('Pressure Drops in Loops'!E328="",'Pressure Drops in Loops'!E327,'Pressure Drops in Loops'!E328)</f>
        <v/>
      </c>
      <c r="L322" s="115" t="str">
        <f>IF(Table6[[#This Row],[Segment ]]="","",(Table6[[#This Row],[Pressure 2 (kPa)]]-Table6[[#This Row],[Pressure 1 (kPa)]])/Table6[[#This Row],[Density (kg/m3)]])</f>
        <v/>
      </c>
      <c r="M322" s="115" t="str">
        <f>IF(Table6[[#This Row],[Segment ]]="","",((Table6[[#This Row],[Velocity 2 (m/s)]]^2)/2)-((Table6[[#This Row],[Velocity 1 (m/s)]]^2)/2))</f>
        <v/>
      </c>
      <c r="N322" s="115" t="str">
        <f>IF(Table6[[#This Row],[Segment ]]="","",(Table6[[#This Row],[Height 2 (m)]]-Table6[[#This Row],[Height 1 (m)]])*9.807)</f>
        <v/>
      </c>
      <c r="O322" s="115" t="str">
        <f>'Pressure Drops in Loops'!U327</f>
        <v/>
      </c>
      <c r="P32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22" s="115" t="str">
        <f>IF(Table6[[#This Row],[Segment ]]="","",Table6[[#This Row],[Work (W)]]/1000)</f>
        <v/>
      </c>
    </row>
    <row r="323" spans="1:17" x14ac:dyDescent="0.25">
      <c r="A323" s="116" t="str">
        <f>'Pressure Drops in Loops'!A328</f>
        <v/>
      </c>
      <c r="B323" s="113" t="str">
        <f>IF(Table6[[#This Row],[Segment ]]="","",B322)</f>
        <v/>
      </c>
      <c r="C323" s="113" t="str">
        <f>IF(Table6[[#This Row],[Segment ]]="","",C322)</f>
        <v/>
      </c>
      <c r="D323" s="113" t="str">
        <f>IF(Table6[[#This Row],[Segment ]]="","",D322)</f>
        <v/>
      </c>
      <c r="E323" s="117" t="str">
        <f>IF(Table6[[#This Row],[Segment ]]="","",Table6[[#This Row],[Density (kg/m3)]]*Table6[[#This Row],[Volumetric flow (m3/s)]])</f>
        <v/>
      </c>
      <c r="F323" s="114" t="str">
        <f>IF(Table6[[#This Row],[Segment ]]="","",'Pressure Drops in Loops'!AG328)</f>
        <v/>
      </c>
      <c r="G323" s="114" t="str">
        <f>'Pressure Drops in Loops'!AH328</f>
        <v/>
      </c>
      <c r="H323" s="114"/>
      <c r="I323" s="114"/>
      <c r="J323" s="115" t="str">
        <f>'Pressure Drops in Loops'!E328</f>
        <v/>
      </c>
      <c r="K323" s="115" t="str">
        <f>IF('Pressure Drops in Loops'!E329="",'Pressure Drops in Loops'!E328,'Pressure Drops in Loops'!E329)</f>
        <v/>
      </c>
      <c r="L323" s="115" t="str">
        <f>IF(Table6[[#This Row],[Segment ]]="","",(Table6[[#This Row],[Pressure 2 (kPa)]]-Table6[[#This Row],[Pressure 1 (kPa)]])/Table6[[#This Row],[Density (kg/m3)]])</f>
        <v/>
      </c>
      <c r="M323" s="115" t="str">
        <f>IF(Table6[[#This Row],[Segment ]]="","",((Table6[[#This Row],[Velocity 2 (m/s)]]^2)/2)-((Table6[[#This Row],[Velocity 1 (m/s)]]^2)/2))</f>
        <v/>
      </c>
      <c r="N323" s="115" t="str">
        <f>IF(Table6[[#This Row],[Segment ]]="","",(Table6[[#This Row],[Height 2 (m)]]-Table6[[#This Row],[Height 1 (m)]])*9.807)</f>
        <v/>
      </c>
      <c r="O323" s="115" t="str">
        <f>'Pressure Drops in Loops'!U328</f>
        <v/>
      </c>
      <c r="P32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23" s="115" t="str">
        <f>IF(Table6[[#This Row],[Segment ]]="","",Table6[[#This Row],[Work (W)]]/1000)</f>
        <v/>
      </c>
    </row>
    <row r="324" spans="1:17" x14ac:dyDescent="0.25">
      <c r="A324" s="116" t="str">
        <f>'Pressure Drops in Loops'!A329</f>
        <v/>
      </c>
      <c r="B324" s="113" t="str">
        <f>IF(Table6[[#This Row],[Segment ]]="","",B323)</f>
        <v/>
      </c>
      <c r="C324" s="113" t="str">
        <f>IF(Table6[[#This Row],[Segment ]]="","",C323)</f>
        <v/>
      </c>
      <c r="D324" s="113" t="str">
        <f>IF(Table6[[#This Row],[Segment ]]="","",D323)</f>
        <v/>
      </c>
      <c r="E324" s="117" t="str">
        <f>IF(Table6[[#This Row],[Segment ]]="","",Table6[[#This Row],[Density (kg/m3)]]*Table6[[#This Row],[Volumetric flow (m3/s)]])</f>
        <v/>
      </c>
      <c r="F324" s="114" t="str">
        <f>IF(Table6[[#This Row],[Segment ]]="","",'Pressure Drops in Loops'!AG329)</f>
        <v/>
      </c>
      <c r="G324" s="114" t="str">
        <f>'Pressure Drops in Loops'!AH329</f>
        <v/>
      </c>
      <c r="H324" s="114"/>
      <c r="I324" s="114"/>
      <c r="J324" s="115" t="str">
        <f>'Pressure Drops in Loops'!E329</f>
        <v/>
      </c>
      <c r="K324" s="115" t="str">
        <f>IF('Pressure Drops in Loops'!E330="",'Pressure Drops in Loops'!E329,'Pressure Drops in Loops'!E330)</f>
        <v/>
      </c>
      <c r="L324" s="115" t="str">
        <f>IF(Table6[[#This Row],[Segment ]]="","",(Table6[[#This Row],[Pressure 2 (kPa)]]-Table6[[#This Row],[Pressure 1 (kPa)]])/Table6[[#This Row],[Density (kg/m3)]])</f>
        <v/>
      </c>
      <c r="M324" s="115" t="str">
        <f>IF(Table6[[#This Row],[Segment ]]="","",((Table6[[#This Row],[Velocity 2 (m/s)]]^2)/2)-((Table6[[#This Row],[Velocity 1 (m/s)]]^2)/2))</f>
        <v/>
      </c>
      <c r="N324" s="115" t="str">
        <f>IF(Table6[[#This Row],[Segment ]]="","",(Table6[[#This Row],[Height 2 (m)]]-Table6[[#This Row],[Height 1 (m)]])*9.807)</f>
        <v/>
      </c>
      <c r="O324" s="115" t="str">
        <f>'Pressure Drops in Loops'!U329</f>
        <v/>
      </c>
      <c r="P32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24" s="115" t="str">
        <f>IF(Table6[[#This Row],[Segment ]]="","",Table6[[#This Row],[Work (W)]]/1000)</f>
        <v/>
      </c>
    </row>
    <row r="325" spans="1:17" x14ac:dyDescent="0.25">
      <c r="A325" s="116" t="str">
        <f>'Pressure Drops in Loops'!A330</f>
        <v/>
      </c>
      <c r="B325" s="113" t="str">
        <f>IF(Table6[[#This Row],[Segment ]]="","",B324)</f>
        <v/>
      </c>
      <c r="C325" s="113" t="str">
        <f>IF(Table6[[#This Row],[Segment ]]="","",C324)</f>
        <v/>
      </c>
      <c r="D325" s="113" t="str">
        <f>IF(Table6[[#This Row],[Segment ]]="","",D324)</f>
        <v/>
      </c>
      <c r="E325" s="117" t="str">
        <f>IF(Table6[[#This Row],[Segment ]]="","",Table6[[#This Row],[Density (kg/m3)]]*Table6[[#This Row],[Volumetric flow (m3/s)]])</f>
        <v/>
      </c>
      <c r="F325" s="114" t="str">
        <f>IF(Table6[[#This Row],[Segment ]]="","",'Pressure Drops in Loops'!AG330)</f>
        <v/>
      </c>
      <c r="G325" s="114" t="str">
        <f>'Pressure Drops in Loops'!AH330</f>
        <v/>
      </c>
      <c r="H325" s="114"/>
      <c r="I325" s="114"/>
      <c r="J325" s="115" t="str">
        <f>'Pressure Drops in Loops'!E330</f>
        <v/>
      </c>
      <c r="K325" s="115" t="str">
        <f>IF('Pressure Drops in Loops'!E331="",'Pressure Drops in Loops'!E330,'Pressure Drops in Loops'!E331)</f>
        <v/>
      </c>
      <c r="L325" s="115" t="str">
        <f>IF(Table6[[#This Row],[Segment ]]="","",(Table6[[#This Row],[Pressure 2 (kPa)]]-Table6[[#This Row],[Pressure 1 (kPa)]])/Table6[[#This Row],[Density (kg/m3)]])</f>
        <v/>
      </c>
      <c r="M325" s="115" t="str">
        <f>IF(Table6[[#This Row],[Segment ]]="","",((Table6[[#This Row],[Velocity 2 (m/s)]]^2)/2)-((Table6[[#This Row],[Velocity 1 (m/s)]]^2)/2))</f>
        <v/>
      </c>
      <c r="N325" s="115" t="str">
        <f>IF(Table6[[#This Row],[Segment ]]="","",(Table6[[#This Row],[Height 2 (m)]]-Table6[[#This Row],[Height 1 (m)]])*9.807)</f>
        <v/>
      </c>
      <c r="O325" s="115" t="str">
        <f>'Pressure Drops in Loops'!U330</f>
        <v/>
      </c>
      <c r="P32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25" s="115" t="str">
        <f>IF(Table6[[#This Row],[Segment ]]="","",Table6[[#This Row],[Work (W)]]/1000)</f>
        <v/>
      </c>
    </row>
    <row r="326" spans="1:17" x14ac:dyDescent="0.25">
      <c r="A326" s="116" t="str">
        <f>'Pressure Drops in Loops'!A331</f>
        <v/>
      </c>
      <c r="B326" s="113" t="str">
        <f>IF(Table6[[#This Row],[Segment ]]="","",B325)</f>
        <v/>
      </c>
      <c r="C326" s="113" t="str">
        <f>IF(Table6[[#This Row],[Segment ]]="","",C325)</f>
        <v/>
      </c>
      <c r="D326" s="113" t="str">
        <f>IF(Table6[[#This Row],[Segment ]]="","",D325)</f>
        <v/>
      </c>
      <c r="E326" s="117" t="str">
        <f>IF(Table6[[#This Row],[Segment ]]="","",Table6[[#This Row],[Density (kg/m3)]]*Table6[[#This Row],[Volumetric flow (m3/s)]])</f>
        <v/>
      </c>
      <c r="F326" s="114" t="str">
        <f>IF(Table6[[#This Row],[Segment ]]="","",'Pressure Drops in Loops'!AG331)</f>
        <v/>
      </c>
      <c r="G326" s="114" t="str">
        <f>'Pressure Drops in Loops'!AH331</f>
        <v/>
      </c>
      <c r="H326" s="114"/>
      <c r="I326" s="114"/>
      <c r="J326" s="115" t="str">
        <f>'Pressure Drops in Loops'!E331</f>
        <v/>
      </c>
      <c r="K326" s="115" t="str">
        <f>IF('Pressure Drops in Loops'!E332="",'Pressure Drops in Loops'!E331,'Pressure Drops in Loops'!E332)</f>
        <v/>
      </c>
      <c r="L326" s="115" t="str">
        <f>IF(Table6[[#This Row],[Segment ]]="","",(Table6[[#This Row],[Pressure 2 (kPa)]]-Table6[[#This Row],[Pressure 1 (kPa)]])/Table6[[#This Row],[Density (kg/m3)]])</f>
        <v/>
      </c>
      <c r="M326" s="115" t="str">
        <f>IF(Table6[[#This Row],[Segment ]]="","",((Table6[[#This Row],[Velocity 2 (m/s)]]^2)/2)-((Table6[[#This Row],[Velocity 1 (m/s)]]^2)/2))</f>
        <v/>
      </c>
      <c r="N326" s="115" t="str">
        <f>IF(Table6[[#This Row],[Segment ]]="","",(Table6[[#This Row],[Height 2 (m)]]-Table6[[#This Row],[Height 1 (m)]])*9.807)</f>
        <v/>
      </c>
      <c r="O326" s="115" t="str">
        <f>'Pressure Drops in Loops'!U331</f>
        <v/>
      </c>
      <c r="P32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26" s="115" t="str">
        <f>IF(Table6[[#This Row],[Segment ]]="","",Table6[[#This Row],[Work (W)]]/1000)</f>
        <v/>
      </c>
    </row>
    <row r="327" spans="1:17" x14ac:dyDescent="0.25">
      <c r="A327" s="116" t="str">
        <f>'Pressure Drops in Loops'!A332</f>
        <v/>
      </c>
      <c r="B327" s="113" t="str">
        <f>IF(Table6[[#This Row],[Segment ]]="","",B326)</f>
        <v/>
      </c>
      <c r="C327" s="113" t="str">
        <f>IF(Table6[[#This Row],[Segment ]]="","",C326)</f>
        <v/>
      </c>
      <c r="D327" s="113" t="str">
        <f>IF(Table6[[#This Row],[Segment ]]="","",D326)</f>
        <v/>
      </c>
      <c r="E327" s="117" t="str">
        <f>IF(Table6[[#This Row],[Segment ]]="","",Table6[[#This Row],[Density (kg/m3)]]*Table6[[#This Row],[Volumetric flow (m3/s)]])</f>
        <v/>
      </c>
      <c r="F327" s="114" t="str">
        <f>IF(Table6[[#This Row],[Segment ]]="","",'Pressure Drops in Loops'!AG332)</f>
        <v/>
      </c>
      <c r="G327" s="114" t="str">
        <f>'Pressure Drops in Loops'!AH332</f>
        <v/>
      </c>
      <c r="H327" s="114"/>
      <c r="I327" s="114"/>
      <c r="J327" s="115" t="str">
        <f>'Pressure Drops in Loops'!E332</f>
        <v/>
      </c>
      <c r="K327" s="115" t="str">
        <f>IF('Pressure Drops in Loops'!E333="",'Pressure Drops in Loops'!E332,'Pressure Drops in Loops'!E333)</f>
        <v/>
      </c>
      <c r="L327" s="115" t="str">
        <f>IF(Table6[[#This Row],[Segment ]]="","",(Table6[[#This Row],[Pressure 2 (kPa)]]-Table6[[#This Row],[Pressure 1 (kPa)]])/Table6[[#This Row],[Density (kg/m3)]])</f>
        <v/>
      </c>
      <c r="M327" s="115" t="str">
        <f>IF(Table6[[#This Row],[Segment ]]="","",((Table6[[#This Row],[Velocity 2 (m/s)]]^2)/2)-((Table6[[#This Row],[Velocity 1 (m/s)]]^2)/2))</f>
        <v/>
      </c>
      <c r="N327" s="115" t="str">
        <f>IF(Table6[[#This Row],[Segment ]]="","",(Table6[[#This Row],[Height 2 (m)]]-Table6[[#This Row],[Height 1 (m)]])*9.807)</f>
        <v/>
      </c>
      <c r="O327" s="115" t="str">
        <f>'Pressure Drops in Loops'!U332</f>
        <v/>
      </c>
      <c r="P32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27" s="115" t="str">
        <f>IF(Table6[[#This Row],[Segment ]]="","",Table6[[#This Row],[Work (W)]]/1000)</f>
        <v/>
      </c>
    </row>
    <row r="328" spans="1:17" x14ac:dyDescent="0.25">
      <c r="A328" s="116" t="str">
        <f>'Pressure Drops in Loops'!A333</f>
        <v/>
      </c>
      <c r="B328" s="113" t="str">
        <f>IF(Table6[[#This Row],[Segment ]]="","",B327)</f>
        <v/>
      </c>
      <c r="C328" s="113" t="str">
        <f>IF(Table6[[#This Row],[Segment ]]="","",C327)</f>
        <v/>
      </c>
      <c r="D328" s="113" t="str">
        <f>IF(Table6[[#This Row],[Segment ]]="","",D327)</f>
        <v/>
      </c>
      <c r="E328" s="117" t="str">
        <f>IF(Table6[[#This Row],[Segment ]]="","",Table6[[#This Row],[Density (kg/m3)]]*Table6[[#This Row],[Volumetric flow (m3/s)]])</f>
        <v/>
      </c>
      <c r="F328" s="114" t="str">
        <f>IF(Table6[[#This Row],[Segment ]]="","",'Pressure Drops in Loops'!AG333)</f>
        <v/>
      </c>
      <c r="G328" s="114" t="str">
        <f>'Pressure Drops in Loops'!AH333</f>
        <v/>
      </c>
      <c r="H328" s="114"/>
      <c r="I328" s="114"/>
      <c r="J328" s="115" t="str">
        <f>'Pressure Drops in Loops'!E333</f>
        <v/>
      </c>
      <c r="K328" s="115" t="str">
        <f>IF('Pressure Drops in Loops'!E334="",'Pressure Drops in Loops'!E333,'Pressure Drops in Loops'!E334)</f>
        <v/>
      </c>
      <c r="L328" s="115" t="str">
        <f>IF(Table6[[#This Row],[Segment ]]="","",(Table6[[#This Row],[Pressure 2 (kPa)]]-Table6[[#This Row],[Pressure 1 (kPa)]])/Table6[[#This Row],[Density (kg/m3)]])</f>
        <v/>
      </c>
      <c r="M328" s="115" t="str">
        <f>IF(Table6[[#This Row],[Segment ]]="","",((Table6[[#This Row],[Velocity 2 (m/s)]]^2)/2)-((Table6[[#This Row],[Velocity 1 (m/s)]]^2)/2))</f>
        <v/>
      </c>
      <c r="N328" s="115" t="str">
        <f>IF(Table6[[#This Row],[Segment ]]="","",(Table6[[#This Row],[Height 2 (m)]]-Table6[[#This Row],[Height 1 (m)]])*9.807)</f>
        <v/>
      </c>
      <c r="O328" s="115" t="str">
        <f>'Pressure Drops in Loops'!U333</f>
        <v/>
      </c>
      <c r="P32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28" s="115" t="str">
        <f>IF(Table6[[#This Row],[Segment ]]="","",Table6[[#This Row],[Work (W)]]/1000)</f>
        <v/>
      </c>
    </row>
    <row r="329" spans="1:17" x14ac:dyDescent="0.25">
      <c r="A329" s="116" t="str">
        <f>'Pressure Drops in Loops'!A334</f>
        <v/>
      </c>
      <c r="B329" s="113" t="str">
        <f>IF(Table6[[#This Row],[Segment ]]="","",B328)</f>
        <v/>
      </c>
      <c r="C329" s="113" t="str">
        <f>IF(Table6[[#This Row],[Segment ]]="","",C328)</f>
        <v/>
      </c>
      <c r="D329" s="113" t="str">
        <f>IF(Table6[[#This Row],[Segment ]]="","",D328)</f>
        <v/>
      </c>
      <c r="E329" s="117" t="str">
        <f>IF(Table6[[#This Row],[Segment ]]="","",Table6[[#This Row],[Density (kg/m3)]]*Table6[[#This Row],[Volumetric flow (m3/s)]])</f>
        <v/>
      </c>
      <c r="F329" s="114" t="str">
        <f>IF(Table6[[#This Row],[Segment ]]="","",'Pressure Drops in Loops'!AG334)</f>
        <v/>
      </c>
      <c r="G329" s="114" t="str">
        <f>'Pressure Drops in Loops'!AH334</f>
        <v/>
      </c>
      <c r="H329" s="114"/>
      <c r="I329" s="114"/>
      <c r="J329" s="115" t="str">
        <f>'Pressure Drops in Loops'!E334</f>
        <v/>
      </c>
      <c r="K329" s="115" t="str">
        <f>IF('Pressure Drops in Loops'!E335="",'Pressure Drops in Loops'!E334,'Pressure Drops in Loops'!E335)</f>
        <v/>
      </c>
      <c r="L329" s="115" t="str">
        <f>IF(Table6[[#This Row],[Segment ]]="","",(Table6[[#This Row],[Pressure 2 (kPa)]]-Table6[[#This Row],[Pressure 1 (kPa)]])/Table6[[#This Row],[Density (kg/m3)]])</f>
        <v/>
      </c>
      <c r="M329" s="115" t="str">
        <f>IF(Table6[[#This Row],[Segment ]]="","",((Table6[[#This Row],[Velocity 2 (m/s)]]^2)/2)-((Table6[[#This Row],[Velocity 1 (m/s)]]^2)/2))</f>
        <v/>
      </c>
      <c r="N329" s="115" t="str">
        <f>IF(Table6[[#This Row],[Segment ]]="","",(Table6[[#This Row],[Height 2 (m)]]-Table6[[#This Row],[Height 1 (m)]])*9.807)</f>
        <v/>
      </c>
      <c r="O329" s="115" t="str">
        <f>'Pressure Drops in Loops'!U334</f>
        <v/>
      </c>
      <c r="P32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29" s="115" t="str">
        <f>IF(Table6[[#This Row],[Segment ]]="","",Table6[[#This Row],[Work (W)]]/1000)</f>
        <v/>
      </c>
    </row>
    <row r="330" spans="1:17" x14ac:dyDescent="0.25">
      <c r="A330" s="116" t="str">
        <f>'Pressure Drops in Loops'!A335</f>
        <v/>
      </c>
      <c r="B330" s="113" t="str">
        <f>IF(Table6[[#This Row],[Segment ]]="","",B329)</f>
        <v/>
      </c>
      <c r="C330" s="113" t="str">
        <f>IF(Table6[[#This Row],[Segment ]]="","",C329)</f>
        <v/>
      </c>
      <c r="D330" s="113" t="str">
        <f>IF(Table6[[#This Row],[Segment ]]="","",D329)</f>
        <v/>
      </c>
      <c r="E330" s="117" t="str">
        <f>IF(Table6[[#This Row],[Segment ]]="","",Table6[[#This Row],[Density (kg/m3)]]*Table6[[#This Row],[Volumetric flow (m3/s)]])</f>
        <v/>
      </c>
      <c r="F330" s="114" t="str">
        <f>IF(Table6[[#This Row],[Segment ]]="","",'Pressure Drops in Loops'!AG335)</f>
        <v/>
      </c>
      <c r="G330" s="114" t="str">
        <f>'Pressure Drops in Loops'!AH335</f>
        <v/>
      </c>
      <c r="H330" s="114"/>
      <c r="I330" s="114"/>
      <c r="J330" s="115" t="str">
        <f>'Pressure Drops in Loops'!E335</f>
        <v/>
      </c>
      <c r="K330" s="115" t="str">
        <f>IF('Pressure Drops in Loops'!E336="",'Pressure Drops in Loops'!E335,'Pressure Drops in Loops'!E336)</f>
        <v/>
      </c>
      <c r="L330" s="115" t="str">
        <f>IF(Table6[[#This Row],[Segment ]]="","",(Table6[[#This Row],[Pressure 2 (kPa)]]-Table6[[#This Row],[Pressure 1 (kPa)]])/Table6[[#This Row],[Density (kg/m3)]])</f>
        <v/>
      </c>
      <c r="M330" s="115" t="str">
        <f>IF(Table6[[#This Row],[Segment ]]="","",((Table6[[#This Row],[Velocity 2 (m/s)]]^2)/2)-((Table6[[#This Row],[Velocity 1 (m/s)]]^2)/2))</f>
        <v/>
      </c>
      <c r="N330" s="115" t="str">
        <f>IF(Table6[[#This Row],[Segment ]]="","",(Table6[[#This Row],[Height 2 (m)]]-Table6[[#This Row],[Height 1 (m)]])*9.807)</f>
        <v/>
      </c>
      <c r="O330" s="115" t="str">
        <f>'Pressure Drops in Loops'!U335</f>
        <v/>
      </c>
      <c r="P33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30" s="115" t="str">
        <f>IF(Table6[[#This Row],[Segment ]]="","",Table6[[#This Row],[Work (W)]]/1000)</f>
        <v/>
      </c>
    </row>
    <row r="331" spans="1:17" x14ac:dyDescent="0.25">
      <c r="A331" s="116" t="str">
        <f>'Pressure Drops in Loops'!A336</f>
        <v/>
      </c>
      <c r="B331" s="113" t="str">
        <f>IF(Table6[[#This Row],[Segment ]]="","",B330)</f>
        <v/>
      </c>
      <c r="C331" s="113" t="str">
        <f>IF(Table6[[#This Row],[Segment ]]="","",C330)</f>
        <v/>
      </c>
      <c r="D331" s="113" t="str">
        <f>IF(Table6[[#This Row],[Segment ]]="","",D330)</f>
        <v/>
      </c>
      <c r="E331" s="117" t="str">
        <f>IF(Table6[[#This Row],[Segment ]]="","",Table6[[#This Row],[Density (kg/m3)]]*Table6[[#This Row],[Volumetric flow (m3/s)]])</f>
        <v/>
      </c>
      <c r="F331" s="114" t="str">
        <f>IF(Table6[[#This Row],[Segment ]]="","",'Pressure Drops in Loops'!AG336)</f>
        <v/>
      </c>
      <c r="G331" s="114" t="str">
        <f>'Pressure Drops in Loops'!AH336</f>
        <v/>
      </c>
      <c r="H331" s="114"/>
      <c r="I331" s="114"/>
      <c r="J331" s="115" t="str">
        <f>'Pressure Drops in Loops'!E336</f>
        <v/>
      </c>
      <c r="K331" s="115" t="str">
        <f>IF('Pressure Drops in Loops'!E337="",'Pressure Drops in Loops'!E336,'Pressure Drops in Loops'!E337)</f>
        <v/>
      </c>
      <c r="L331" s="115" t="str">
        <f>IF(Table6[[#This Row],[Segment ]]="","",(Table6[[#This Row],[Pressure 2 (kPa)]]-Table6[[#This Row],[Pressure 1 (kPa)]])/Table6[[#This Row],[Density (kg/m3)]])</f>
        <v/>
      </c>
      <c r="M331" s="115" t="str">
        <f>IF(Table6[[#This Row],[Segment ]]="","",((Table6[[#This Row],[Velocity 2 (m/s)]]^2)/2)-((Table6[[#This Row],[Velocity 1 (m/s)]]^2)/2))</f>
        <v/>
      </c>
      <c r="N331" s="115" t="str">
        <f>IF(Table6[[#This Row],[Segment ]]="","",(Table6[[#This Row],[Height 2 (m)]]-Table6[[#This Row],[Height 1 (m)]])*9.807)</f>
        <v/>
      </c>
      <c r="O331" s="115" t="str">
        <f>'Pressure Drops in Loops'!U336</f>
        <v/>
      </c>
      <c r="P33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31" s="115" t="str">
        <f>IF(Table6[[#This Row],[Segment ]]="","",Table6[[#This Row],[Work (W)]]/1000)</f>
        <v/>
      </c>
    </row>
    <row r="332" spans="1:17" x14ac:dyDescent="0.25">
      <c r="A332" s="116" t="str">
        <f>'Pressure Drops in Loops'!A337</f>
        <v/>
      </c>
      <c r="B332" s="113" t="str">
        <f>IF(Table6[[#This Row],[Segment ]]="","",B331)</f>
        <v/>
      </c>
      <c r="C332" s="113" t="str">
        <f>IF(Table6[[#This Row],[Segment ]]="","",C331)</f>
        <v/>
      </c>
      <c r="D332" s="113" t="str">
        <f>IF(Table6[[#This Row],[Segment ]]="","",D331)</f>
        <v/>
      </c>
      <c r="E332" s="117" t="str">
        <f>IF(Table6[[#This Row],[Segment ]]="","",Table6[[#This Row],[Density (kg/m3)]]*Table6[[#This Row],[Volumetric flow (m3/s)]])</f>
        <v/>
      </c>
      <c r="F332" s="114" t="str">
        <f>IF(Table6[[#This Row],[Segment ]]="","",'Pressure Drops in Loops'!AG337)</f>
        <v/>
      </c>
      <c r="G332" s="114" t="str">
        <f>'Pressure Drops in Loops'!AH337</f>
        <v/>
      </c>
      <c r="H332" s="114"/>
      <c r="I332" s="114"/>
      <c r="J332" s="115" t="str">
        <f>'Pressure Drops in Loops'!E337</f>
        <v/>
      </c>
      <c r="K332" s="115" t="str">
        <f>IF('Pressure Drops in Loops'!E338="",'Pressure Drops in Loops'!E337,'Pressure Drops in Loops'!E338)</f>
        <v/>
      </c>
      <c r="L332" s="115" t="str">
        <f>IF(Table6[[#This Row],[Segment ]]="","",(Table6[[#This Row],[Pressure 2 (kPa)]]-Table6[[#This Row],[Pressure 1 (kPa)]])/Table6[[#This Row],[Density (kg/m3)]])</f>
        <v/>
      </c>
      <c r="M332" s="115" t="str">
        <f>IF(Table6[[#This Row],[Segment ]]="","",((Table6[[#This Row],[Velocity 2 (m/s)]]^2)/2)-((Table6[[#This Row],[Velocity 1 (m/s)]]^2)/2))</f>
        <v/>
      </c>
      <c r="N332" s="115" t="str">
        <f>IF(Table6[[#This Row],[Segment ]]="","",(Table6[[#This Row],[Height 2 (m)]]-Table6[[#This Row],[Height 1 (m)]])*9.807)</f>
        <v/>
      </c>
      <c r="O332" s="115" t="str">
        <f>'Pressure Drops in Loops'!U337</f>
        <v/>
      </c>
      <c r="P33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32" s="115" t="str">
        <f>IF(Table6[[#This Row],[Segment ]]="","",Table6[[#This Row],[Work (W)]]/1000)</f>
        <v/>
      </c>
    </row>
    <row r="333" spans="1:17" x14ac:dyDescent="0.25">
      <c r="A333" s="116" t="str">
        <f>'Pressure Drops in Loops'!A338</f>
        <v/>
      </c>
      <c r="B333" s="113" t="str">
        <f>IF(Table6[[#This Row],[Segment ]]="","",B332)</f>
        <v/>
      </c>
      <c r="C333" s="113" t="str">
        <f>IF(Table6[[#This Row],[Segment ]]="","",C332)</f>
        <v/>
      </c>
      <c r="D333" s="113" t="str">
        <f>IF(Table6[[#This Row],[Segment ]]="","",D332)</f>
        <v/>
      </c>
      <c r="E333" s="117" t="str">
        <f>IF(Table6[[#This Row],[Segment ]]="","",Table6[[#This Row],[Density (kg/m3)]]*Table6[[#This Row],[Volumetric flow (m3/s)]])</f>
        <v/>
      </c>
      <c r="F333" s="114" t="str">
        <f>IF(Table6[[#This Row],[Segment ]]="","",'Pressure Drops in Loops'!AG338)</f>
        <v/>
      </c>
      <c r="G333" s="114" t="str">
        <f>'Pressure Drops in Loops'!AH338</f>
        <v/>
      </c>
      <c r="H333" s="114"/>
      <c r="I333" s="114"/>
      <c r="J333" s="115" t="str">
        <f>'Pressure Drops in Loops'!E338</f>
        <v/>
      </c>
      <c r="K333" s="115" t="str">
        <f>IF('Pressure Drops in Loops'!E339="",'Pressure Drops in Loops'!E338,'Pressure Drops in Loops'!E339)</f>
        <v/>
      </c>
      <c r="L333" s="115" t="str">
        <f>IF(Table6[[#This Row],[Segment ]]="","",(Table6[[#This Row],[Pressure 2 (kPa)]]-Table6[[#This Row],[Pressure 1 (kPa)]])/Table6[[#This Row],[Density (kg/m3)]])</f>
        <v/>
      </c>
      <c r="M333" s="115" t="str">
        <f>IF(Table6[[#This Row],[Segment ]]="","",((Table6[[#This Row],[Velocity 2 (m/s)]]^2)/2)-((Table6[[#This Row],[Velocity 1 (m/s)]]^2)/2))</f>
        <v/>
      </c>
      <c r="N333" s="115" t="str">
        <f>IF(Table6[[#This Row],[Segment ]]="","",(Table6[[#This Row],[Height 2 (m)]]-Table6[[#This Row],[Height 1 (m)]])*9.807)</f>
        <v/>
      </c>
      <c r="O333" s="115" t="str">
        <f>'Pressure Drops in Loops'!U338</f>
        <v/>
      </c>
      <c r="P33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33" s="115" t="str">
        <f>IF(Table6[[#This Row],[Segment ]]="","",Table6[[#This Row],[Work (W)]]/1000)</f>
        <v/>
      </c>
    </row>
    <row r="334" spans="1:17" x14ac:dyDescent="0.25">
      <c r="A334" s="116" t="str">
        <f>'Pressure Drops in Loops'!A339</f>
        <v/>
      </c>
      <c r="B334" s="113" t="str">
        <f>IF(Table6[[#This Row],[Segment ]]="","",B333)</f>
        <v/>
      </c>
      <c r="C334" s="113" t="str">
        <f>IF(Table6[[#This Row],[Segment ]]="","",C333)</f>
        <v/>
      </c>
      <c r="D334" s="113" t="str">
        <f>IF(Table6[[#This Row],[Segment ]]="","",D333)</f>
        <v/>
      </c>
      <c r="E334" s="117" t="str">
        <f>IF(Table6[[#This Row],[Segment ]]="","",Table6[[#This Row],[Density (kg/m3)]]*Table6[[#This Row],[Volumetric flow (m3/s)]])</f>
        <v/>
      </c>
      <c r="F334" s="114" t="str">
        <f>IF(Table6[[#This Row],[Segment ]]="","",'Pressure Drops in Loops'!AG339)</f>
        <v/>
      </c>
      <c r="G334" s="114" t="str">
        <f>'Pressure Drops in Loops'!AH339</f>
        <v/>
      </c>
      <c r="H334" s="114"/>
      <c r="I334" s="114"/>
      <c r="J334" s="115" t="str">
        <f>'Pressure Drops in Loops'!E339</f>
        <v/>
      </c>
      <c r="K334" s="115" t="str">
        <f>IF('Pressure Drops in Loops'!E340="",'Pressure Drops in Loops'!E339,'Pressure Drops in Loops'!E340)</f>
        <v/>
      </c>
      <c r="L334" s="115" t="str">
        <f>IF(Table6[[#This Row],[Segment ]]="","",(Table6[[#This Row],[Pressure 2 (kPa)]]-Table6[[#This Row],[Pressure 1 (kPa)]])/Table6[[#This Row],[Density (kg/m3)]])</f>
        <v/>
      </c>
      <c r="M334" s="115" t="str">
        <f>IF(Table6[[#This Row],[Segment ]]="","",((Table6[[#This Row],[Velocity 2 (m/s)]]^2)/2)-((Table6[[#This Row],[Velocity 1 (m/s)]]^2)/2))</f>
        <v/>
      </c>
      <c r="N334" s="115" t="str">
        <f>IF(Table6[[#This Row],[Segment ]]="","",(Table6[[#This Row],[Height 2 (m)]]-Table6[[#This Row],[Height 1 (m)]])*9.807)</f>
        <v/>
      </c>
      <c r="O334" s="115" t="str">
        <f>'Pressure Drops in Loops'!U339</f>
        <v/>
      </c>
      <c r="P33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34" s="115" t="str">
        <f>IF(Table6[[#This Row],[Segment ]]="","",Table6[[#This Row],[Work (W)]]/1000)</f>
        <v/>
      </c>
    </row>
    <row r="335" spans="1:17" x14ac:dyDescent="0.25">
      <c r="A335" s="116" t="str">
        <f>'Pressure Drops in Loops'!A340</f>
        <v/>
      </c>
      <c r="B335" s="113" t="str">
        <f>IF(Table6[[#This Row],[Segment ]]="","",B334)</f>
        <v/>
      </c>
      <c r="C335" s="113" t="str">
        <f>IF(Table6[[#This Row],[Segment ]]="","",C334)</f>
        <v/>
      </c>
      <c r="D335" s="113" t="str">
        <f>IF(Table6[[#This Row],[Segment ]]="","",D334)</f>
        <v/>
      </c>
      <c r="E335" s="117" t="str">
        <f>IF(Table6[[#This Row],[Segment ]]="","",Table6[[#This Row],[Density (kg/m3)]]*Table6[[#This Row],[Volumetric flow (m3/s)]])</f>
        <v/>
      </c>
      <c r="F335" s="114" t="str">
        <f>IF(Table6[[#This Row],[Segment ]]="","",'Pressure Drops in Loops'!AG340)</f>
        <v/>
      </c>
      <c r="G335" s="114" t="str">
        <f>'Pressure Drops in Loops'!AH340</f>
        <v/>
      </c>
      <c r="H335" s="114"/>
      <c r="I335" s="114"/>
      <c r="J335" s="115" t="str">
        <f>'Pressure Drops in Loops'!E340</f>
        <v/>
      </c>
      <c r="K335" s="115" t="str">
        <f>IF('Pressure Drops in Loops'!E341="",'Pressure Drops in Loops'!E340,'Pressure Drops in Loops'!E341)</f>
        <v/>
      </c>
      <c r="L335" s="115" t="str">
        <f>IF(Table6[[#This Row],[Segment ]]="","",(Table6[[#This Row],[Pressure 2 (kPa)]]-Table6[[#This Row],[Pressure 1 (kPa)]])/Table6[[#This Row],[Density (kg/m3)]])</f>
        <v/>
      </c>
      <c r="M335" s="115" t="str">
        <f>IF(Table6[[#This Row],[Segment ]]="","",((Table6[[#This Row],[Velocity 2 (m/s)]]^2)/2)-((Table6[[#This Row],[Velocity 1 (m/s)]]^2)/2))</f>
        <v/>
      </c>
      <c r="N335" s="115" t="str">
        <f>IF(Table6[[#This Row],[Segment ]]="","",(Table6[[#This Row],[Height 2 (m)]]-Table6[[#This Row],[Height 1 (m)]])*9.807)</f>
        <v/>
      </c>
      <c r="O335" s="115" t="str">
        <f>'Pressure Drops in Loops'!U340</f>
        <v/>
      </c>
      <c r="P33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35" s="115" t="str">
        <f>IF(Table6[[#This Row],[Segment ]]="","",Table6[[#This Row],[Work (W)]]/1000)</f>
        <v/>
      </c>
    </row>
    <row r="336" spans="1:17" x14ac:dyDescent="0.25">
      <c r="A336" s="116" t="str">
        <f>'Pressure Drops in Loops'!A341</f>
        <v/>
      </c>
      <c r="B336" s="113" t="str">
        <f>IF(Table6[[#This Row],[Segment ]]="","",B335)</f>
        <v/>
      </c>
      <c r="C336" s="113" t="str">
        <f>IF(Table6[[#This Row],[Segment ]]="","",C335)</f>
        <v/>
      </c>
      <c r="D336" s="113" t="str">
        <f>IF(Table6[[#This Row],[Segment ]]="","",D335)</f>
        <v/>
      </c>
      <c r="E336" s="117" t="str">
        <f>IF(Table6[[#This Row],[Segment ]]="","",Table6[[#This Row],[Density (kg/m3)]]*Table6[[#This Row],[Volumetric flow (m3/s)]])</f>
        <v/>
      </c>
      <c r="F336" s="114" t="str">
        <f>IF(Table6[[#This Row],[Segment ]]="","",'Pressure Drops in Loops'!AG341)</f>
        <v/>
      </c>
      <c r="G336" s="114" t="str">
        <f>'Pressure Drops in Loops'!AH341</f>
        <v/>
      </c>
      <c r="H336" s="114"/>
      <c r="I336" s="114"/>
      <c r="J336" s="115" t="str">
        <f>'Pressure Drops in Loops'!E341</f>
        <v/>
      </c>
      <c r="K336" s="115" t="str">
        <f>IF('Pressure Drops in Loops'!E342="",'Pressure Drops in Loops'!E341,'Pressure Drops in Loops'!E342)</f>
        <v/>
      </c>
      <c r="L336" s="115" t="str">
        <f>IF(Table6[[#This Row],[Segment ]]="","",(Table6[[#This Row],[Pressure 2 (kPa)]]-Table6[[#This Row],[Pressure 1 (kPa)]])/Table6[[#This Row],[Density (kg/m3)]])</f>
        <v/>
      </c>
      <c r="M336" s="115" t="str">
        <f>IF(Table6[[#This Row],[Segment ]]="","",((Table6[[#This Row],[Velocity 2 (m/s)]]^2)/2)-((Table6[[#This Row],[Velocity 1 (m/s)]]^2)/2))</f>
        <v/>
      </c>
      <c r="N336" s="115" t="str">
        <f>IF(Table6[[#This Row],[Segment ]]="","",(Table6[[#This Row],[Height 2 (m)]]-Table6[[#This Row],[Height 1 (m)]])*9.807)</f>
        <v/>
      </c>
      <c r="O336" s="115" t="str">
        <f>'Pressure Drops in Loops'!U341</f>
        <v/>
      </c>
      <c r="P33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36" s="115" t="str">
        <f>IF(Table6[[#This Row],[Segment ]]="","",Table6[[#This Row],[Work (W)]]/1000)</f>
        <v/>
      </c>
    </row>
    <row r="337" spans="1:17" x14ac:dyDescent="0.25">
      <c r="A337" s="116" t="str">
        <f>'Pressure Drops in Loops'!A342</f>
        <v/>
      </c>
      <c r="B337" s="113" t="str">
        <f>IF(Table6[[#This Row],[Segment ]]="","",B336)</f>
        <v/>
      </c>
      <c r="C337" s="113" t="str">
        <f>IF(Table6[[#This Row],[Segment ]]="","",C336)</f>
        <v/>
      </c>
      <c r="D337" s="113" t="str">
        <f>IF(Table6[[#This Row],[Segment ]]="","",D336)</f>
        <v/>
      </c>
      <c r="E337" s="117" t="str">
        <f>IF(Table6[[#This Row],[Segment ]]="","",Table6[[#This Row],[Density (kg/m3)]]*Table6[[#This Row],[Volumetric flow (m3/s)]])</f>
        <v/>
      </c>
      <c r="F337" s="114" t="str">
        <f>IF(Table6[[#This Row],[Segment ]]="","",'Pressure Drops in Loops'!AG342)</f>
        <v/>
      </c>
      <c r="G337" s="114" t="str">
        <f>'Pressure Drops in Loops'!AH342</f>
        <v/>
      </c>
      <c r="H337" s="114"/>
      <c r="I337" s="114"/>
      <c r="J337" s="115" t="str">
        <f>'Pressure Drops in Loops'!E342</f>
        <v/>
      </c>
      <c r="K337" s="115" t="str">
        <f>IF('Pressure Drops in Loops'!E343="",'Pressure Drops in Loops'!E342,'Pressure Drops in Loops'!E343)</f>
        <v/>
      </c>
      <c r="L337" s="115" t="str">
        <f>IF(Table6[[#This Row],[Segment ]]="","",(Table6[[#This Row],[Pressure 2 (kPa)]]-Table6[[#This Row],[Pressure 1 (kPa)]])/Table6[[#This Row],[Density (kg/m3)]])</f>
        <v/>
      </c>
      <c r="M337" s="115" t="str">
        <f>IF(Table6[[#This Row],[Segment ]]="","",((Table6[[#This Row],[Velocity 2 (m/s)]]^2)/2)-((Table6[[#This Row],[Velocity 1 (m/s)]]^2)/2))</f>
        <v/>
      </c>
      <c r="N337" s="115" t="str">
        <f>IF(Table6[[#This Row],[Segment ]]="","",(Table6[[#This Row],[Height 2 (m)]]-Table6[[#This Row],[Height 1 (m)]])*9.807)</f>
        <v/>
      </c>
      <c r="O337" s="115" t="str">
        <f>'Pressure Drops in Loops'!U342</f>
        <v/>
      </c>
      <c r="P33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37" s="115" t="str">
        <f>IF(Table6[[#This Row],[Segment ]]="","",Table6[[#This Row],[Work (W)]]/1000)</f>
        <v/>
      </c>
    </row>
    <row r="338" spans="1:17" x14ac:dyDescent="0.25">
      <c r="A338" s="116" t="str">
        <f>'Pressure Drops in Loops'!A343</f>
        <v/>
      </c>
      <c r="B338" s="113" t="str">
        <f>IF(Table6[[#This Row],[Segment ]]="","",B337)</f>
        <v/>
      </c>
      <c r="C338" s="113" t="str">
        <f>IF(Table6[[#This Row],[Segment ]]="","",C337)</f>
        <v/>
      </c>
      <c r="D338" s="113" t="str">
        <f>IF(Table6[[#This Row],[Segment ]]="","",D337)</f>
        <v/>
      </c>
      <c r="E338" s="117" t="str">
        <f>IF(Table6[[#This Row],[Segment ]]="","",Table6[[#This Row],[Density (kg/m3)]]*Table6[[#This Row],[Volumetric flow (m3/s)]])</f>
        <v/>
      </c>
      <c r="F338" s="114" t="str">
        <f>IF(Table6[[#This Row],[Segment ]]="","",'Pressure Drops in Loops'!AG343)</f>
        <v/>
      </c>
      <c r="G338" s="114" t="str">
        <f>'Pressure Drops in Loops'!AH343</f>
        <v/>
      </c>
      <c r="H338" s="114"/>
      <c r="I338" s="114"/>
      <c r="J338" s="115" t="str">
        <f>'Pressure Drops in Loops'!E343</f>
        <v/>
      </c>
      <c r="K338" s="115" t="str">
        <f>IF('Pressure Drops in Loops'!E344="",'Pressure Drops in Loops'!E343,'Pressure Drops in Loops'!E344)</f>
        <v/>
      </c>
      <c r="L338" s="115" t="str">
        <f>IF(Table6[[#This Row],[Segment ]]="","",(Table6[[#This Row],[Pressure 2 (kPa)]]-Table6[[#This Row],[Pressure 1 (kPa)]])/Table6[[#This Row],[Density (kg/m3)]])</f>
        <v/>
      </c>
      <c r="M338" s="115" t="str">
        <f>IF(Table6[[#This Row],[Segment ]]="","",((Table6[[#This Row],[Velocity 2 (m/s)]]^2)/2)-((Table6[[#This Row],[Velocity 1 (m/s)]]^2)/2))</f>
        <v/>
      </c>
      <c r="N338" s="115" t="str">
        <f>IF(Table6[[#This Row],[Segment ]]="","",(Table6[[#This Row],[Height 2 (m)]]-Table6[[#This Row],[Height 1 (m)]])*9.807)</f>
        <v/>
      </c>
      <c r="O338" s="115" t="str">
        <f>'Pressure Drops in Loops'!U343</f>
        <v/>
      </c>
      <c r="P33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38" s="115" t="str">
        <f>IF(Table6[[#This Row],[Segment ]]="","",Table6[[#This Row],[Work (W)]]/1000)</f>
        <v/>
      </c>
    </row>
    <row r="339" spans="1:17" x14ac:dyDescent="0.25">
      <c r="A339" s="116" t="str">
        <f>'Pressure Drops in Loops'!A344</f>
        <v/>
      </c>
      <c r="B339" s="113" t="str">
        <f>IF(Table6[[#This Row],[Segment ]]="","",B338)</f>
        <v/>
      </c>
      <c r="C339" s="113" t="str">
        <f>IF(Table6[[#This Row],[Segment ]]="","",C338)</f>
        <v/>
      </c>
      <c r="D339" s="113" t="str">
        <f>IF(Table6[[#This Row],[Segment ]]="","",D338)</f>
        <v/>
      </c>
      <c r="E339" s="117" t="str">
        <f>IF(Table6[[#This Row],[Segment ]]="","",Table6[[#This Row],[Density (kg/m3)]]*Table6[[#This Row],[Volumetric flow (m3/s)]])</f>
        <v/>
      </c>
      <c r="F339" s="114" t="str">
        <f>IF(Table6[[#This Row],[Segment ]]="","",'Pressure Drops in Loops'!AG344)</f>
        <v/>
      </c>
      <c r="G339" s="114" t="str">
        <f>'Pressure Drops in Loops'!AH344</f>
        <v/>
      </c>
      <c r="H339" s="114"/>
      <c r="I339" s="114"/>
      <c r="J339" s="115" t="str">
        <f>'Pressure Drops in Loops'!E344</f>
        <v/>
      </c>
      <c r="K339" s="115" t="str">
        <f>IF('Pressure Drops in Loops'!E345="",'Pressure Drops in Loops'!E344,'Pressure Drops in Loops'!E345)</f>
        <v/>
      </c>
      <c r="L339" s="115" t="str">
        <f>IF(Table6[[#This Row],[Segment ]]="","",(Table6[[#This Row],[Pressure 2 (kPa)]]-Table6[[#This Row],[Pressure 1 (kPa)]])/Table6[[#This Row],[Density (kg/m3)]])</f>
        <v/>
      </c>
      <c r="M339" s="115" t="str">
        <f>IF(Table6[[#This Row],[Segment ]]="","",((Table6[[#This Row],[Velocity 2 (m/s)]]^2)/2)-((Table6[[#This Row],[Velocity 1 (m/s)]]^2)/2))</f>
        <v/>
      </c>
      <c r="N339" s="115" t="str">
        <f>IF(Table6[[#This Row],[Segment ]]="","",(Table6[[#This Row],[Height 2 (m)]]-Table6[[#This Row],[Height 1 (m)]])*9.807)</f>
        <v/>
      </c>
      <c r="O339" s="115" t="str">
        <f>'Pressure Drops in Loops'!U344</f>
        <v/>
      </c>
      <c r="P33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39" s="115" t="str">
        <f>IF(Table6[[#This Row],[Segment ]]="","",Table6[[#This Row],[Work (W)]]/1000)</f>
        <v/>
      </c>
    </row>
    <row r="340" spans="1:17" x14ac:dyDescent="0.25">
      <c r="A340" s="116" t="str">
        <f>'Pressure Drops in Loops'!A345</f>
        <v/>
      </c>
      <c r="B340" s="113" t="str">
        <f>IF(Table6[[#This Row],[Segment ]]="","",B339)</f>
        <v/>
      </c>
      <c r="C340" s="113" t="str">
        <f>IF(Table6[[#This Row],[Segment ]]="","",C339)</f>
        <v/>
      </c>
      <c r="D340" s="113" t="str">
        <f>IF(Table6[[#This Row],[Segment ]]="","",D339)</f>
        <v/>
      </c>
      <c r="E340" s="117" t="str">
        <f>IF(Table6[[#This Row],[Segment ]]="","",Table6[[#This Row],[Density (kg/m3)]]*Table6[[#This Row],[Volumetric flow (m3/s)]])</f>
        <v/>
      </c>
      <c r="F340" s="114" t="str">
        <f>IF(Table6[[#This Row],[Segment ]]="","",'Pressure Drops in Loops'!AG345)</f>
        <v/>
      </c>
      <c r="G340" s="114" t="str">
        <f>'Pressure Drops in Loops'!AH345</f>
        <v/>
      </c>
      <c r="H340" s="114"/>
      <c r="I340" s="114"/>
      <c r="J340" s="115" t="str">
        <f>'Pressure Drops in Loops'!E345</f>
        <v/>
      </c>
      <c r="K340" s="115" t="str">
        <f>IF('Pressure Drops in Loops'!E346="",'Pressure Drops in Loops'!E345,'Pressure Drops in Loops'!E346)</f>
        <v/>
      </c>
      <c r="L340" s="115" t="str">
        <f>IF(Table6[[#This Row],[Segment ]]="","",(Table6[[#This Row],[Pressure 2 (kPa)]]-Table6[[#This Row],[Pressure 1 (kPa)]])/Table6[[#This Row],[Density (kg/m3)]])</f>
        <v/>
      </c>
      <c r="M340" s="115" t="str">
        <f>IF(Table6[[#This Row],[Segment ]]="","",((Table6[[#This Row],[Velocity 2 (m/s)]]^2)/2)-((Table6[[#This Row],[Velocity 1 (m/s)]]^2)/2))</f>
        <v/>
      </c>
      <c r="N340" s="115" t="str">
        <f>IF(Table6[[#This Row],[Segment ]]="","",(Table6[[#This Row],[Height 2 (m)]]-Table6[[#This Row],[Height 1 (m)]])*9.807)</f>
        <v/>
      </c>
      <c r="O340" s="115" t="str">
        <f>'Pressure Drops in Loops'!U345</f>
        <v/>
      </c>
      <c r="P34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40" s="115" t="str">
        <f>IF(Table6[[#This Row],[Segment ]]="","",Table6[[#This Row],[Work (W)]]/1000)</f>
        <v/>
      </c>
    </row>
    <row r="341" spans="1:17" x14ac:dyDescent="0.25">
      <c r="A341" s="116" t="str">
        <f>'Pressure Drops in Loops'!A346</f>
        <v/>
      </c>
      <c r="B341" s="113" t="str">
        <f>IF(Table6[[#This Row],[Segment ]]="","",B340)</f>
        <v/>
      </c>
      <c r="C341" s="113" t="str">
        <f>IF(Table6[[#This Row],[Segment ]]="","",C340)</f>
        <v/>
      </c>
      <c r="D341" s="113" t="str">
        <f>IF(Table6[[#This Row],[Segment ]]="","",D340)</f>
        <v/>
      </c>
      <c r="E341" s="117" t="str">
        <f>IF(Table6[[#This Row],[Segment ]]="","",Table6[[#This Row],[Density (kg/m3)]]*Table6[[#This Row],[Volumetric flow (m3/s)]])</f>
        <v/>
      </c>
      <c r="F341" s="114" t="str">
        <f>IF(Table6[[#This Row],[Segment ]]="","",'Pressure Drops in Loops'!AG346)</f>
        <v/>
      </c>
      <c r="G341" s="114" t="str">
        <f>'Pressure Drops in Loops'!AH346</f>
        <v/>
      </c>
      <c r="H341" s="114"/>
      <c r="I341" s="114"/>
      <c r="J341" s="115" t="str">
        <f>'Pressure Drops in Loops'!E346</f>
        <v/>
      </c>
      <c r="K341" s="115" t="str">
        <f>IF('Pressure Drops in Loops'!E347="",'Pressure Drops in Loops'!E346,'Pressure Drops in Loops'!E347)</f>
        <v/>
      </c>
      <c r="L341" s="115" t="str">
        <f>IF(Table6[[#This Row],[Segment ]]="","",(Table6[[#This Row],[Pressure 2 (kPa)]]-Table6[[#This Row],[Pressure 1 (kPa)]])/Table6[[#This Row],[Density (kg/m3)]])</f>
        <v/>
      </c>
      <c r="M341" s="115" t="str">
        <f>IF(Table6[[#This Row],[Segment ]]="","",((Table6[[#This Row],[Velocity 2 (m/s)]]^2)/2)-((Table6[[#This Row],[Velocity 1 (m/s)]]^2)/2))</f>
        <v/>
      </c>
      <c r="N341" s="115" t="str">
        <f>IF(Table6[[#This Row],[Segment ]]="","",(Table6[[#This Row],[Height 2 (m)]]-Table6[[#This Row],[Height 1 (m)]])*9.807)</f>
        <v/>
      </c>
      <c r="O341" s="115" t="str">
        <f>'Pressure Drops in Loops'!U346</f>
        <v/>
      </c>
      <c r="P34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41" s="115" t="str">
        <f>IF(Table6[[#This Row],[Segment ]]="","",Table6[[#This Row],[Work (W)]]/1000)</f>
        <v/>
      </c>
    </row>
    <row r="342" spans="1:17" x14ac:dyDescent="0.25">
      <c r="A342" s="116" t="str">
        <f>'Pressure Drops in Loops'!A347</f>
        <v/>
      </c>
      <c r="B342" s="113" t="str">
        <f>IF(Table6[[#This Row],[Segment ]]="","",B341)</f>
        <v/>
      </c>
      <c r="C342" s="113" t="str">
        <f>IF(Table6[[#This Row],[Segment ]]="","",C341)</f>
        <v/>
      </c>
      <c r="D342" s="113" t="str">
        <f>IF(Table6[[#This Row],[Segment ]]="","",D341)</f>
        <v/>
      </c>
      <c r="E342" s="117" t="str">
        <f>IF(Table6[[#This Row],[Segment ]]="","",Table6[[#This Row],[Density (kg/m3)]]*Table6[[#This Row],[Volumetric flow (m3/s)]])</f>
        <v/>
      </c>
      <c r="F342" s="114" t="str">
        <f>IF(Table6[[#This Row],[Segment ]]="","",'Pressure Drops in Loops'!AG347)</f>
        <v/>
      </c>
      <c r="G342" s="114" t="str">
        <f>'Pressure Drops in Loops'!AH347</f>
        <v/>
      </c>
      <c r="H342" s="114"/>
      <c r="I342" s="114"/>
      <c r="J342" s="115" t="str">
        <f>'Pressure Drops in Loops'!E347</f>
        <v/>
      </c>
      <c r="K342" s="115" t="str">
        <f>IF('Pressure Drops in Loops'!E348="",'Pressure Drops in Loops'!E347,'Pressure Drops in Loops'!E348)</f>
        <v/>
      </c>
      <c r="L342" s="115" t="str">
        <f>IF(Table6[[#This Row],[Segment ]]="","",(Table6[[#This Row],[Pressure 2 (kPa)]]-Table6[[#This Row],[Pressure 1 (kPa)]])/Table6[[#This Row],[Density (kg/m3)]])</f>
        <v/>
      </c>
      <c r="M342" s="115" t="str">
        <f>IF(Table6[[#This Row],[Segment ]]="","",((Table6[[#This Row],[Velocity 2 (m/s)]]^2)/2)-((Table6[[#This Row],[Velocity 1 (m/s)]]^2)/2))</f>
        <v/>
      </c>
      <c r="N342" s="115" t="str">
        <f>IF(Table6[[#This Row],[Segment ]]="","",(Table6[[#This Row],[Height 2 (m)]]-Table6[[#This Row],[Height 1 (m)]])*9.807)</f>
        <v/>
      </c>
      <c r="O342" s="115" t="str">
        <f>'Pressure Drops in Loops'!U347</f>
        <v/>
      </c>
      <c r="P34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42" s="115" t="str">
        <f>IF(Table6[[#This Row],[Segment ]]="","",Table6[[#This Row],[Work (W)]]/1000)</f>
        <v/>
      </c>
    </row>
    <row r="343" spans="1:17" x14ac:dyDescent="0.25">
      <c r="A343" s="116" t="str">
        <f>'Pressure Drops in Loops'!A348</f>
        <v/>
      </c>
      <c r="B343" s="113" t="str">
        <f>IF(Table6[[#This Row],[Segment ]]="","",B342)</f>
        <v/>
      </c>
      <c r="C343" s="113" t="str">
        <f>IF(Table6[[#This Row],[Segment ]]="","",C342)</f>
        <v/>
      </c>
      <c r="D343" s="113" t="str">
        <f>IF(Table6[[#This Row],[Segment ]]="","",D342)</f>
        <v/>
      </c>
      <c r="E343" s="117" t="str">
        <f>IF(Table6[[#This Row],[Segment ]]="","",Table6[[#This Row],[Density (kg/m3)]]*Table6[[#This Row],[Volumetric flow (m3/s)]])</f>
        <v/>
      </c>
      <c r="F343" s="114" t="str">
        <f>IF(Table6[[#This Row],[Segment ]]="","",'Pressure Drops in Loops'!AG348)</f>
        <v/>
      </c>
      <c r="G343" s="114" t="str">
        <f>'Pressure Drops in Loops'!AH348</f>
        <v/>
      </c>
      <c r="H343" s="114"/>
      <c r="I343" s="114"/>
      <c r="J343" s="115" t="str">
        <f>'Pressure Drops in Loops'!E348</f>
        <v/>
      </c>
      <c r="K343" s="115" t="str">
        <f>IF('Pressure Drops in Loops'!E349="",'Pressure Drops in Loops'!E348,'Pressure Drops in Loops'!E349)</f>
        <v/>
      </c>
      <c r="L343" s="115" t="str">
        <f>IF(Table6[[#This Row],[Segment ]]="","",(Table6[[#This Row],[Pressure 2 (kPa)]]-Table6[[#This Row],[Pressure 1 (kPa)]])/Table6[[#This Row],[Density (kg/m3)]])</f>
        <v/>
      </c>
      <c r="M343" s="115" t="str">
        <f>IF(Table6[[#This Row],[Segment ]]="","",((Table6[[#This Row],[Velocity 2 (m/s)]]^2)/2)-((Table6[[#This Row],[Velocity 1 (m/s)]]^2)/2))</f>
        <v/>
      </c>
      <c r="N343" s="115" t="str">
        <f>IF(Table6[[#This Row],[Segment ]]="","",(Table6[[#This Row],[Height 2 (m)]]-Table6[[#This Row],[Height 1 (m)]])*9.807)</f>
        <v/>
      </c>
      <c r="O343" s="115" t="str">
        <f>'Pressure Drops in Loops'!U348</f>
        <v/>
      </c>
      <c r="P34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43" s="115" t="str">
        <f>IF(Table6[[#This Row],[Segment ]]="","",Table6[[#This Row],[Work (W)]]/1000)</f>
        <v/>
      </c>
    </row>
    <row r="344" spans="1:17" x14ac:dyDescent="0.25">
      <c r="A344" s="116" t="str">
        <f>'Pressure Drops in Loops'!A349</f>
        <v/>
      </c>
      <c r="B344" s="113" t="str">
        <f>IF(Table6[[#This Row],[Segment ]]="","",B343)</f>
        <v/>
      </c>
      <c r="C344" s="113" t="str">
        <f>IF(Table6[[#This Row],[Segment ]]="","",C343)</f>
        <v/>
      </c>
      <c r="D344" s="113" t="str">
        <f>IF(Table6[[#This Row],[Segment ]]="","",D343)</f>
        <v/>
      </c>
      <c r="E344" s="117" t="str">
        <f>IF(Table6[[#This Row],[Segment ]]="","",Table6[[#This Row],[Density (kg/m3)]]*Table6[[#This Row],[Volumetric flow (m3/s)]])</f>
        <v/>
      </c>
      <c r="F344" s="114" t="str">
        <f>IF(Table6[[#This Row],[Segment ]]="","",'Pressure Drops in Loops'!AG349)</f>
        <v/>
      </c>
      <c r="G344" s="114" t="str">
        <f>'Pressure Drops in Loops'!AH349</f>
        <v/>
      </c>
      <c r="H344" s="114"/>
      <c r="I344" s="114"/>
      <c r="J344" s="115" t="str">
        <f>'Pressure Drops in Loops'!E349</f>
        <v/>
      </c>
      <c r="K344" s="115" t="str">
        <f>IF('Pressure Drops in Loops'!E350="",'Pressure Drops in Loops'!E349,'Pressure Drops in Loops'!E350)</f>
        <v/>
      </c>
      <c r="L344" s="115" t="str">
        <f>IF(Table6[[#This Row],[Segment ]]="","",(Table6[[#This Row],[Pressure 2 (kPa)]]-Table6[[#This Row],[Pressure 1 (kPa)]])/Table6[[#This Row],[Density (kg/m3)]])</f>
        <v/>
      </c>
      <c r="M344" s="115" t="str">
        <f>IF(Table6[[#This Row],[Segment ]]="","",((Table6[[#This Row],[Velocity 2 (m/s)]]^2)/2)-((Table6[[#This Row],[Velocity 1 (m/s)]]^2)/2))</f>
        <v/>
      </c>
      <c r="N344" s="115" t="str">
        <f>IF(Table6[[#This Row],[Segment ]]="","",(Table6[[#This Row],[Height 2 (m)]]-Table6[[#This Row],[Height 1 (m)]])*9.807)</f>
        <v/>
      </c>
      <c r="O344" s="115" t="str">
        <f>'Pressure Drops in Loops'!U349</f>
        <v/>
      </c>
      <c r="P34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44" s="115" t="str">
        <f>IF(Table6[[#This Row],[Segment ]]="","",Table6[[#This Row],[Work (W)]]/1000)</f>
        <v/>
      </c>
    </row>
    <row r="345" spans="1:17" x14ac:dyDescent="0.25">
      <c r="A345" s="116" t="str">
        <f>'Pressure Drops in Loops'!A350</f>
        <v/>
      </c>
      <c r="B345" s="113" t="str">
        <f>IF(Table6[[#This Row],[Segment ]]="","",B344)</f>
        <v/>
      </c>
      <c r="C345" s="113" t="str">
        <f>IF(Table6[[#This Row],[Segment ]]="","",C344)</f>
        <v/>
      </c>
      <c r="D345" s="113" t="str">
        <f>IF(Table6[[#This Row],[Segment ]]="","",D344)</f>
        <v/>
      </c>
      <c r="E345" s="117" t="str">
        <f>IF(Table6[[#This Row],[Segment ]]="","",Table6[[#This Row],[Density (kg/m3)]]*Table6[[#This Row],[Volumetric flow (m3/s)]])</f>
        <v/>
      </c>
      <c r="F345" s="114" t="str">
        <f>IF(Table6[[#This Row],[Segment ]]="","",'Pressure Drops in Loops'!AG350)</f>
        <v/>
      </c>
      <c r="G345" s="114" t="str">
        <f>'Pressure Drops in Loops'!AH350</f>
        <v/>
      </c>
      <c r="H345" s="114"/>
      <c r="I345" s="114"/>
      <c r="J345" s="115" t="str">
        <f>'Pressure Drops in Loops'!E350</f>
        <v/>
      </c>
      <c r="K345" s="115" t="str">
        <f>IF('Pressure Drops in Loops'!E351="",'Pressure Drops in Loops'!E350,'Pressure Drops in Loops'!E351)</f>
        <v/>
      </c>
      <c r="L345" s="115" t="str">
        <f>IF(Table6[[#This Row],[Segment ]]="","",(Table6[[#This Row],[Pressure 2 (kPa)]]-Table6[[#This Row],[Pressure 1 (kPa)]])/Table6[[#This Row],[Density (kg/m3)]])</f>
        <v/>
      </c>
      <c r="M345" s="115" t="str">
        <f>IF(Table6[[#This Row],[Segment ]]="","",((Table6[[#This Row],[Velocity 2 (m/s)]]^2)/2)-((Table6[[#This Row],[Velocity 1 (m/s)]]^2)/2))</f>
        <v/>
      </c>
      <c r="N345" s="115" t="str">
        <f>IF(Table6[[#This Row],[Segment ]]="","",(Table6[[#This Row],[Height 2 (m)]]-Table6[[#This Row],[Height 1 (m)]])*9.807)</f>
        <v/>
      </c>
      <c r="O345" s="115" t="str">
        <f>'Pressure Drops in Loops'!U350</f>
        <v/>
      </c>
      <c r="P34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45" s="115" t="str">
        <f>IF(Table6[[#This Row],[Segment ]]="","",Table6[[#This Row],[Work (W)]]/1000)</f>
        <v/>
      </c>
    </row>
    <row r="346" spans="1:17" x14ac:dyDescent="0.25">
      <c r="A346" s="116" t="str">
        <f>'Pressure Drops in Loops'!A351</f>
        <v/>
      </c>
      <c r="B346" s="113" t="str">
        <f>IF(Table6[[#This Row],[Segment ]]="","",B345)</f>
        <v/>
      </c>
      <c r="C346" s="113" t="str">
        <f>IF(Table6[[#This Row],[Segment ]]="","",C345)</f>
        <v/>
      </c>
      <c r="D346" s="113" t="str">
        <f>IF(Table6[[#This Row],[Segment ]]="","",D345)</f>
        <v/>
      </c>
      <c r="E346" s="117" t="str">
        <f>IF(Table6[[#This Row],[Segment ]]="","",Table6[[#This Row],[Density (kg/m3)]]*Table6[[#This Row],[Volumetric flow (m3/s)]])</f>
        <v/>
      </c>
      <c r="F346" s="114" t="str">
        <f>IF(Table6[[#This Row],[Segment ]]="","",'Pressure Drops in Loops'!AG351)</f>
        <v/>
      </c>
      <c r="G346" s="114" t="str">
        <f>'Pressure Drops in Loops'!AH351</f>
        <v/>
      </c>
      <c r="H346" s="114"/>
      <c r="I346" s="114"/>
      <c r="J346" s="115" t="str">
        <f>'Pressure Drops in Loops'!E351</f>
        <v/>
      </c>
      <c r="K346" s="115" t="str">
        <f>IF('Pressure Drops in Loops'!E352="",'Pressure Drops in Loops'!E351,'Pressure Drops in Loops'!E352)</f>
        <v/>
      </c>
      <c r="L346" s="115" t="str">
        <f>IF(Table6[[#This Row],[Segment ]]="","",(Table6[[#This Row],[Pressure 2 (kPa)]]-Table6[[#This Row],[Pressure 1 (kPa)]])/Table6[[#This Row],[Density (kg/m3)]])</f>
        <v/>
      </c>
      <c r="M346" s="115" t="str">
        <f>IF(Table6[[#This Row],[Segment ]]="","",((Table6[[#This Row],[Velocity 2 (m/s)]]^2)/2)-((Table6[[#This Row],[Velocity 1 (m/s)]]^2)/2))</f>
        <v/>
      </c>
      <c r="N346" s="115" t="str">
        <f>IF(Table6[[#This Row],[Segment ]]="","",(Table6[[#This Row],[Height 2 (m)]]-Table6[[#This Row],[Height 1 (m)]])*9.807)</f>
        <v/>
      </c>
      <c r="O346" s="115" t="str">
        <f>'Pressure Drops in Loops'!U351</f>
        <v/>
      </c>
      <c r="P34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46" s="115" t="str">
        <f>IF(Table6[[#This Row],[Segment ]]="","",Table6[[#This Row],[Work (W)]]/1000)</f>
        <v/>
      </c>
    </row>
    <row r="347" spans="1:17" x14ac:dyDescent="0.25">
      <c r="A347" s="116" t="str">
        <f>'Pressure Drops in Loops'!A352</f>
        <v/>
      </c>
      <c r="B347" s="113" t="str">
        <f>IF(Table6[[#This Row],[Segment ]]="","",B346)</f>
        <v/>
      </c>
      <c r="C347" s="113" t="str">
        <f>IF(Table6[[#This Row],[Segment ]]="","",C346)</f>
        <v/>
      </c>
      <c r="D347" s="113" t="str">
        <f>IF(Table6[[#This Row],[Segment ]]="","",D346)</f>
        <v/>
      </c>
      <c r="E347" s="117" t="str">
        <f>IF(Table6[[#This Row],[Segment ]]="","",Table6[[#This Row],[Density (kg/m3)]]*Table6[[#This Row],[Volumetric flow (m3/s)]])</f>
        <v/>
      </c>
      <c r="F347" s="114" t="str">
        <f>IF(Table6[[#This Row],[Segment ]]="","",'Pressure Drops in Loops'!AG352)</f>
        <v/>
      </c>
      <c r="G347" s="114" t="str">
        <f>'Pressure Drops in Loops'!AH352</f>
        <v/>
      </c>
      <c r="H347" s="114"/>
      <c r="I347" s="114"/>
      <c r="J347" s="115" t="str">
        <f>'Pressure Drops in Loops'!E352</f>
        <v/>
      </c>
      <c r="K347" s="115" t="str">
        <f>IF('Pressure Drops in Loops'!E353="",'Pressure Drops in Loops'!E352,'Pressure Drops in Loops'!E353)</f>
        <v/>
      </c>
      <c r="L347" s="115" t="str">
        <f>IF(Table6[[#This Row],[Segment ]]="","",(Table6[[#This Row],[Pressure 2 (kPa)]]-Table6[[#This Row],[Pressure 1 (kPa)]])/Table6[[#This Row],[Density (kg/m3)]])</f>
        <v/>
      </c>
      <c r="M347" s="115" t="str">
        <f>IF(Table6[[#This Row],[Segment ]]="","",((Table6[[#This Row],[Velocity 2 (m/s)]]^2)/2)-((Table6[[#This Row],[Velocity 1 (m/s)]]^2)/2))</f>
        <v/>
      </c>
      <c r="N347" s="115" t="str">
        <f>IF(Table6[[#This Row],[Segment ]]="","",(Table6[[#This Row],[Height 2 (m)]]-Table6[[#This Row],[Height 1 (m)]])*9.807)</f>
        <v/>
      </c>
      <c r="O347" s="115" t="str">
        <f>'Pressure Drops in Loops'!U352</f>
        <v/>
      </c>
      <c r="P34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47" s="115" t="str">
        <f>IF(Table6[[#This Row],[Segment ]]="","",Table6[[#This Row],[Work (W)]]/1000)</f>
        <v/>
      </c>
    </row>
    <row r="348" spans="1:17" x14ac:dyDescent="0.25">
      <c r="A348" s="116" t="str">
        <f>'Pressure Drops in Loops'!A353</f>
        <v/>
      </c>
      <c r="B348" s="113" t="str">
        <f>IF(Table6[[#This Row],[Segment ]]="","",B347)</f>
        <v/>
      </c>
      <c r="C348" s="113" t="str">
        <f>IF(Table6[[#This Row],[Segment ]]="","",C347)</f>
        <v/>
      </c>
      <c r="D348" s="113" t="str">
        <f>IF(Table6[[#This Row],[Segment ]]="","",D347)</f>
        <v/>
      </c>
      <c r="E348" s="117" t="str">
        <f>IF(Table6[[#This Row],[Segment ]]="","",Table6[[#This Row],[Density (kg/m3)]]*Table6[[#This Row],[Volumetric flow (m3/s)]])</f>
        <v/>
      </c>
      <c r="F348" s="114" t="str">
        <f>IF(Table6[[#This Row],[Segment ]]="","",'Pressure Drops in Loops'!AG353)</f>
        <v/>
      </c>
      <c r="G348" s="114" t="str">
        <f>'Pressure Drops in Loops'!AH353</f>
        <v/>
      </c>
      <c r="H348" s="114"/>
      <c r="I348" s="114"/>
      <c r="J348" s="115" t="str">
        <f>'Pressure Drops in Loops'!E353</f>
        <v/>
      </c>
      <c r="K348" s="115" t="str">
        <f>IF('Pressure Drops in Loops'!E354="",'Pressure Drops in Loops'!E353,'Pressure Drops in Loops'!E354)</f>
        <v/>
      </c>
      <c r="L348" s="115" t="str">
        <f>IF(Table6[[#This Row],[Segment ]]="","",(Table6[[#This Row],[Pressure 2 (kPa)]]-Table6[[#This Row],[Pressure 1 (kPa)]])/Table6[[#This Row],[Density (kg/m3)]])</f>
        <v/>
      </c>
      <c r="M348" s="115" t="str">
        <f>IF(Table6[[#This Row],[Segment ]]="","",((Table6[[#This Row],[Velocity 2 (m/s)]]^2)/2)-((Table6[[#This Row],[Velocity 1 (m/s)]]^2)/2))</f>
        <v/>
      </c>
      <c r="N348" s="115" t="str">
        <f>IF(Table6[[#This Row],[Segment ]]="","",(Table6[[#This Row],[Height 2 (m)]]-Table6[[#This Row],[Height 1 (m)]])*9.807)</f>
        <v/>
      </c>
      <c r="O348" s="115" t="str">
        <f>'Pressure Drops in Loops'!U353</f>
        <v/>
      </c>
      <c r="P34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48" s="115" t="str">
        <f>IF(Table6[[#This Row],[Segment ]]="","",Table6[[#This Row],[Work (W)]]/1000)</f>
        <v/>
      </c>
    </row>
    <row r="349" spans="1:17" x14ac:dyDescent="0.25">
      <c r="A349" s="116" t="str">
        <f>'Pressure Drops in Loops'!A354</f>
        <v/>
      </c>
      <c r="B349" s="113" t="str">
        <f>IF(Table6[[#This Row],[Segment ]]="","",B348)</f>
        <v/>
      </c>
      <c r="C349" s="113" t="str">
        <f>IF(Table6[[#This Row],[Segment ]]="","",C348)</f>
        <v/>
      </c>
      <c r="D349" s="113" t="str">
        <f>IF(Table6[[#This Row],[Segment ]]="","",D348)</f>
        <v/>
      </c>
      <c r="E349" s="117" t="str">
        <f>IF(Table6[[#This Row],[Segment ]]="","",Table6[[#This Row],[Density (kg/m3)]]*Table6[[#This Row],[Volumetric flow (m3/s)]])</f>
        <v/>
      </c>
      <c r="F349" s="114" t="str">
        <f>IF(Table6[[#This Row],[Segment ]]="","",'Pressure Drops in Loops'!AG354)</f>
        <v/>
      </c>
      <c r="G349" s="114" t="str">
        <f>'Pressure Drops in Loops'!AH354</f>
        <v/>
      </c>
      <c r="H349" s="114"/>
      <c r="I349" s="114"/>
      <c r="J349" s="115" t="str">
        <f>'Pressure Drops in Loops'!E354</f>
        <v/>
      </c>
      <c r="K349" s="115" t="str">
        <f>IF('Pressure Drops in Loops'!E355="",'Pressure Drops in Loops'!E354,'Pressure Drops in Loops'!E355)</f>
        <v/>
      </c>
      <c r="L349" s="115" t="str">
        <f>IF(Table6[[#This Row],[Segment ]]="","",(Table6[[#This Row],[Pressure 2 (kPa)]]-Table6[[#This Row],[Pressure 1 (kPa)]])/Table6[[#This Row],[Density (kg/m3)]])</f>
        <v/>
      </c>
      <c r="M349" s="115" t="str">
        <f>IF(Table6[[#This Row],[Segment ]]="","",((Table6[[#This Row],[Velocity 2 (m/s)]]^2)/2)-((Table6[[#This Row],[Velocity 1 (m/s)]]^2)/2))</f>
        <v/>
      </c>
      <c r="N349" s="115" t="str">
        <f>IF(Table6[[#This Row],[Segment ]]="","",(Table6[[#This Row],[Height 2 (m)]]-Table6[[#This Row],[Height 1 (m)]])*9.807)</f>
        <v/>
      </c>
      <c r="O349" s="115" t="str">
        <f>'Pressure Drops in Loops'!U354</f>
        <v/>
      </c>
      <c r="P34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49" s="115" t="str">
        <f>IF(Table6[[#This Row],[Segment ]]="","",Table6[[#This Row],[Work (W)]]/1000)</f>
        <v/>
      </c>
    </row>
    <row r="350" spans="1:17" x14ac:dyDescent="0.25">
      <c r="A350" s="116" t="str">
        <f>'Pressure Drops in Loops'!A355</f>
        <v/>
      </c>
      <c r="B350" s="113" t="str">
        <f>IF(Table6[[#This Row],[Segment ]]="","",B349)</f>
        <v/>
      </c>
      <c r="C350" s="113" t="str">
        <f>IF(Table6[[#This Row],[Segment ]]="","",C349)</f>
        <v/>
      </c>
      <c r="D350" s="113" t="str">
        <f>IF(Table6[[#This Row],[Segment ]]="","",D349)</f>
        <v/>
      </c>
      <c r="E350" s="117" t="str">
        <f>IF(Table6[[#This Row],[Segment ]]="","",Table6[[#This Row],[Density (kg/m3)]]*Table6[[#This Row],[Volumetric flow (m3/s)]])</f>
        <v/>
      </c>
      <c r="F350" s="114" t="str">
        <f>IF(Table6[[#This Row],[Segment ]]="","",'Pressure Drops in Loops'!AG355)</f>
        <v/>
      </c>
      <c r="G350" s="114" t="str">
        <f>'Pressure Drops in Loops'!AH355</f>
        <v/>
      </c>
      <c r="H350" s="114"/>
      <c r="I350" s="114"/>
      <c r="J350" s="115" t="str">
        <f>'Pressure Drops in Loops'!E355</f>
        <v/>
      </c>
      <c r="K350" s="115" t="str">
        <f>IF('Pressure Drops in Loops'!E356="",'Pressure Drops in Loops'!E355,'Pressure Drops in Loops'!E356)</f>
        <v/>
      </c>
      <c r="L350" s="115" t="str">
        <f>IF(Table6[[#This Row],[Segment ]]="","",(Table6[[#This Row],[Pressure 2 (kPa)]]-Table6[[#This Row],[Pressure 1 (kPa)]])/Table6[[#This Row],[Density (kg/m3)]])</f>
        <v/>
      </c>
      <c r="M350" s="115" t="str">
        <f>IF(Table6[[#This Row],[Segment ]]="","",((Table6[[#This Row],[Velocity 2 (m/s)]]^2)/2)-((Table6[[#This Row],[Velocity 1 (m/s)]]^2)/2))</f>
        <v/>
      </c>
      <c r="N350" s="115" t="str">
        <f>IF(Table6[[#This Row],[Segment ]]="","",(Table6[[#This Row],[Height 2 (m)]]-Table6[[#This Row],[Height 1 (m)]])*9.807)</f>
        <v/>
      </c>
      <c r="O350" s="115" t="str">
        <f>'Pressure Drops in Loops'!U355</f>
        <v/>
      </c>
      <c r="P35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50" s="115" t="str">
        <f>IF(Table6[[#This Row],[Segment ]]="","",Table6[[#This Row],[Work (W)]]/1000)</f>
        <v/>
      </c>
    </row>
    <row r="351" spans="1:17" x14ac:dyDescent="0.25">
      <c r="A351" s="116" t="str">
        <f>'Pressure Drops in Loops'!A356</f>
        <v/>
      </c>
      <c r="B351" s="113" t="str">
        <f>IF(Table6[[#This Row],[Segment ]]="","",B350)</f>
        <v/>
      </c>
      <c r="C351" s="113" t="str">
        <f>IF(Table6[[#This Row],[Segment ]]="","",C350)</f>
        <v/>
      </c>
      <c r="D351" s="113" t="str">
        <f>IF(Table6[[#This Row],[Segment ]]="","",D350)</f>
        <v/>
      </c>
      <c r="E351" s="117" t="str">
        <f>IF(Table6[[#This Row],[Segment ]]="","",Table6[[#This Row],[Density (kg/m3)]]*Table6[[#This Row],[Volumetric flow (m3/s)]])</f>
        <v/>
      </c>
      <c r="F351" s="114" t="str">
        <f>IF(Table6[[#This Row],[Segment ]]="","",'Pressure Drops in Loops'!AG356)</f>
        <v/>
      </c>
      <c r="G351" s="114" t="str">
        <f>'Pressure Drops in Loops'!AH356</f>
        <v/>
      </c>
      <c r="H351" s="114"/>
      <c r="I351" s="114"/>
      <c r="J351" s="115" t="str">
        <f>'Pressure Drops in Loops'!E356</f>
        <v/>
      </c>
      <c r="K351" s="115" t="str">
        <f>IF('Pressure Drops in Loops'!E357="",'Pressure Drops in Loops'!E356,'Pressure Drops in Loops'!E357)</f>
        <v/>
      </c>
      <c r="L351" s="115" t="str">
        <f>IF(Table6[[#This Row],[Segment ]]="","",(Table6[[#This Row],[Pressure 2 (kPa)]]-Table6[[#This Row],[Pressure 1 (kPa)]])/Table6[[#This Row],[Density (kg/m3)]])</f>
        <v/>
      </c>
      <c r="M351" s="115" t="str">
        <f>IF(Table6[[#This Row],[Segment ]]="","",((Table6[[#This Row],[Velocity 2 (m/s)]]^2)/2)-((Table6[[#This Row],[Velocity 1 (m/s)]]^2)/2))</f>
        <v/>
      </c>
      <c r="N351" s="115" t="str">
        <f>IF(Table6[[#This Row],[Segment ]]="","",(Table6[[#This Row],[Height 2 (m)]]-Table6[[#This Row],[Height 1 (m)]])*9.807)</f>
        <v/>
      </c>
      <c r="O351" s="115" t="str">
        <f>'Pressure Drops in Loops'!U356</f>
        <v/>
      </c>
      <c r="P35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51" s="115" t="str">
        <f>IF(Table6[[#This Row],[Segment ]]="","",Table6[[#This Row],[Work (W)]]/1000)</f>
        <v/>
      </c>
    </row>
    <row r="352" spans="1:17" x14ac:dyDescent="0.25">
      <c r="A352" s="116" t="str">
        <f>'Pressure Drops in Loops'!A357</f>
        <v/>
      </c>
      <c r="B352" s="113" t="str">
        <f>IF(Table6[[#This Row],[Segment ]]="","",B351)</f>
        <v/>
      </c>
      <c r="C352" s="113" t="str">
        <f>IF(Table6[[#This Row],[Segment ]]="","",C351)</f>
        <v/>
      </c>
      <c r="D352" s="113" t="str">
        <f>IF(Table6[[#This Row],[Segment ]]="","",D351)</f>
        <v/>
      </c>
      <c r="E352" s="117" t="str">
        <f>IF(Table6[[#This Row],[Segment ]]="","",Table6[[#This Row],[Density (kg/m3)]]*Table6[[#This Row],[Volumetric flow (m3/s)]])</f>
        <v/>
      </c>
      <c r="F352" s="114" t="str">
        <f>IF(Table6[[#This Row],[Segment ]]="","",'Pressure Drops in Loops'!AG357)</f>
        <v/>
      </c>
      <c r="G352" s="114" t="str">
        <f>'Pressure Drops in Loops'!AH357</f>
        <v/>
      </c>
      <c r="H352" s="114"/>
      <c r="I352" s="114"/>
      <c r="J352" s="115" t="str">
        <f>'Pressure Drops in Loops'!E357</f>
        <v/>
      </c>
      <c r="K352" s="115" t="str">
        <f>IF('Pressure Drops in Loops'!E358="",'Pressure Drops in Loops'!E357,'Pressure Drops in Loops'!E358)</f>
        <v/>
      </c>
      <c r="L352" s="115" t="str">
        <f>IF(Table6[[#This Row],[Segment ]]="","",(Table6[[#This Row],[Pressure 2 (kPa)]]-Table6[[#This Row],[Pressure 1 (kPa)]])/Table6[[#This Row],[Density (kg/m3)]])</f>
        <v/>
      </c>
      <c r="M352" s="115" t="str">
        <f>IF(Table6[[#This Row],[Segment ]]="","",((Table6[[#This Row],[Velocity 2 (m/s)]]^2)/2)-((Table6[[#This Row],[Velocity 1 (m/s)]]^2)/2))</f>
        <v/>
      </c>
      <c r="N352" s="115" t="str">
        <f>IF(Table6[[#This Row],[Segment ]]="","",(Table6[[#This Row],[Height 2 (m)]]-Table6[[#This Row],[Height 1 (m)]])*9.807)</f>
        <v/>
      </c>
      <c r="O352" s="115" t="str">
        <f>'Pressure Drops in Loops'!U357</f>
        <v/>
      </c>
      <c r="P35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52" s="115" t="str">
        <f>IF(Table6[[#This Row],[Segment ]]="","",Table6[[#This Row],[Work (W)]]/1000)</f>
        <v/>
      </c>
    </row>
    <row r="353" spans="1:17" x14ac:dyDescent="0.25">
      <c r="A353" s="116" t="str">
        <f>'Pressure Drops in Loops'!A358</f>
        <v/>
      </c>
      <c r="B353" s="113" t="str">
        <f>IF(Table6[[#This Row],[Segment ]]="","",B352)</f>
        <v/>
      </c>
      <c r="C353" s="113" t="str">
        <f>IF(Table6[[#This Row],[Segment ]]="","",C352)</f>
        <v/>
      </c>
      <c r="D353" s="113" t="str">
        <f>IF(Table6[[#This Row],[Segment ]]="","",D352)</f>
        <v/>
      </c>
      <c r="E353" s="117" t="str">
        <f>IF(Table6[[#This Row],[Segment ]]="","",Table6[[#This Row],[Density (kg/m3)]]*Table6[[#This Row],[Volumetric flow (m3/s)]])</f>
        <v/>
      </c>
      <c r="F353" s="114" t="str">
        <f>IF(Table6[[#This Row],[Segment ]]="","",'Pressure Drops in Loops'!AG358)</f>
        <v/>
      </c>
      <c r="G353" s="114" t="str">
        <f>'Pressure Drops in Loops'!AH358</f>
        <v/>
      </c>
      <c r="H353" s="114"/>
      <c r="I353" s="114"/>
      <c r="J353" s="115" t="str">
        <f>'Pressure Drops in Loops'!E358</f>
        <v/>
      </c>
      <c r="K353" s="115" t="str">
        <f>IF('Pressure Drops in Loops'!E359="",'Pressure Drops in Loops'!E358,'Pressure Drops in Loops'!E359)</f>
        <v/>
      </c>
      <c r="L353" s="115" t="str">
        <f>IF(Table6[[#This Row],[Segment ]]="","",(Table6[[#This Row],[Pressure 2 (kPa)]]-Table6[[#This Row],[Pressure 1 (kPa)]])/Table6[[#This Row],[Density (kg/m3)]])</f>
        <v/>
      </c>
      <c r="M353" s="115" t="str">
        <f>IF(Table6[[#This Row],[Segment ]]="","",((Table6[[#This Row],[Velocity 2 (m/s)]]^2)/2)-((Table6[[#This Row],[Velocity 1 (m/s)]]^2)/2))</f>
        <v/>
      </c>
      <c r="N353" s="115" t="str">
        <f>IF(Table6[[#This Row],[Segment ]]="","",(Table6[[#This Row],[Height 2 (m)]]-Table6[[#This Row],[Height 1 (m)]])*9.807)</f>
        <v/>
      </c>
      <c r="O353" s="115" t="str">
        <f>'Pressure Drops in Loops'!U358</f>
        <v/>
      </c>
      <c r="P35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53" s="115" t="str">
        <f>IF(Table6[[#This Row],[Segment ]]="","",Table6[[#This Row],[Work (W)]]/1000)</f>
        <v/>
      </c>
    </row>
    <row r="354" spans="1:17" x14ac:dyDescent="0.25">
      <c r="A354" s="116" t="str">
        <f>'Pressure Drops in Loops'!A359</f>
        <v/>
      </c>
      <c r="B354" s="113" t="str">
        <f>IF(Table6[[#This Row],[Segment ]]="","",B353)</f>
        <v/>
      </c>
      <c r="C354" s="113" t="str">
        <f>IF(Table6[[#This Row],[Segment ]]="","",C353)</f>
        <v/>
      </c>
      <c r="D354" s="113" t="str">
        <f>IF(Table6[[#This Row],[Segment ]]="","",D353)</f>
        <v/>
      </c>
      <c r="E354" s="117" t="str">
        <f>IF(Table6[[#This Row],[Segment ]]="","",Table6[[#This Row],[Density (kg/m3)]]*Table6[[#This Row],[Volumetric flow (m3/s)]])</f>
        <v/>
      </c>
      <c r="F354" s="114" t="str">
        <f>IF(Table6[[#This Row],[Segment ]]="","",'Pressure Drops in Loops'!AG359)</f>
        <v/>
      </c>
      <c r="G354" s="114" t="str">
        <f>'Pressure Drops in Loops'!AH359</f>
        <v/>
      </c>
      <c r="H354" s="114"/>
      <c r="I354" s="114"/>
      <c r="J354" s="115" t="str">
        <f>'Pressure Drops in Loops'!E359</f>
        <v/>
      </c>
      <c r="K354" s="115" t="str">
        <f>IF('Pressure Drops in Loops'!E360="",'Pressure Drops in Loops'!E359,'Pressure Drops in Loops'!E360)</f>
        <v/>
      </c>
      <c r="L354" s="115" t="str">
        <f>IF(Table6[[#This Row],[Segment ]]="","",(Table6[[#This Row],[Pressure 2 (kPa)]]-Table6[[#This Row],[Pressure 1 (kPa)]])/Table6[[#This Row],[Density (kg/m3)]])</f>
        <v/>
      </c>
      <c r="M354" s="115" t="str">
        <f>IF(Table6[[#This Row],[Segment ]]="","",((Table6[[#This Row],[Velocity 2 (m/s)]]^2)/2)-((Table6[[#This Row],[Velocity 1 (m/s)]]^2)/2))</f>
        <v/>
      </c>
      <c r="N354" s="115" t="str">
        <f>IF(Table6[[#This Row],[Segment ]]="","",(Table6[[#This Row],[Height 2 (m)]]-Table6[[#This Row],[Height 1 (m)]])*9.807)</f>
        <v/>
      </c>
      <c r="O354" s="115" t="str">
        <f>'Pressure Drops in Loops'!U359</f>
        <v/>
      </c>
      <c r="P35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54" s="115" t="str">
        <f>IF(Table6[[#This Row],[Segment ]]="","",Table6[[#This Row],[Work (W)]]/1000)</f>
        <v/>
      </c>
    </row>
    <row r="355" spans="1:17" x14ac:dyDescent="0.25">
      <c r="A355" s="116" t="str">
        <f>'Pressure Drops in Loops'!A360</f>
        <v/>
      </c>
      <c r="B355" s="113" t="str">
        <f>IF(Table6[[#This Row],[Segment ]]="","",B354)</f>
        <v/>
      </c>
      <c r="C355" s="113" t="str">
        <f>IF(Table6[[#This Row],[Segment ]]="","",C354)</f>
        <v/>
      </c>
      <c r="D355" s="113" t="str">
        <f>IF(Table6[[#This Row],[Segment ]]="","",D354)</f>
        <v/>
      </c>
      <c r="E355" s="117" t="str">
        <f>IF(Table6[[#This Row],[Segment ]]="","",Table6[[#This Row],[Density (kg/m3)]]*Table6[[#This Row],[Volumetric flow (m3/s)]])</f>
        <v/>
      </c>
      <c r="F355" s="114" t="str">
        <f>IF(Table6[[#This Row],[Segment ]]="","",'Pressure Drops in Loops'!AG360)</f>
        <v/>
      </c>
      <c r="G355" s="114" t="str">
        <f>'Pressure Drops in Loops'!AH360</f>
        <v/>
      </c>
      <c r="H355" s="114"/>
      <c r="I355" s="114"/>
      <c r="J355" s="115" t="str">
        <f>'Pressure Drops in Loops'!E360</f>
        <v/>
      </c>
      <c r="K355" s="115" t="str">
        <f>IF('Pressure Drops in Loops'!E361="",'Pressure Drops in Loops'!E360,'Pressure Drops in Loops'!E361)</f>
        <v/>
      </c>
      <c r="L355" s="115" t="str">
        <f>IF(Table6[[#This Row],[Segment ]]="","",(Table6[[#This Row],[Pressure 2 (kPa)]]-Table6[[#This Row],[Pressure 1 (kPa)]])/Table6[[#This Row],[Density (kg/m3)]])</f>
        <v/>
      </c>
      <c r="M355" s="115" t="str">
        <f>IF(Table6[[#This Row],[Segment ]]="","",((Table6[[#This Row],[Velocity 2 (m/s)]]^2)/2)-((Table6[[#This Row],[Velocity 1 (m/s)]]^2)/2))</f>
        <v/>
      </c>
      <c r="N355" s="115" t="str">
        <f>IF(Table6[[#This Row],[Segment ]]="","",(Table6[[#This Row],[Height 2 (m)]]-Table6[[#This Row],[Height 1 (m)]])*9.807)</f>
        <v/>
      </c>
      <c r="O355" s="115" t="str">
        <f>'Pressure Drops in Loops'!U360</f>
        <v/>
      </c>
      <c r="P35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55" s="115" t="str">
        <f>IF(Table6[[#This Row],[Segment ]]="","",Table6[[#This Row],[Work (W)]]/1000)</f>
        <v/>
      </c>
    </row>
    <row r="356" spans="1:17" x14ac:dyDescent="0.25">
      <c r="A356" s="116" t="str">
        <f>'Pressure Drops in Loops'!A361</f>
        <v/>
      </c>
      <c r="B356" s="113" t="str">
        <f>IF(Table6[[#This Row],[Segment ]]="","",B355)</f>
        <v/>
      </c>
      <c r="C356" s="113" t="str">
        <f>IF(Table6[[#This Row],[Segment ]]="","",C355)</f>
        <v/>
      </c>
      <c r="D356" s="113" t="str">
        <f>IF(Table6[[#This Row],[Segment ]]="","",D355)</f>
        <v/>
      </c>
      <c r="E356" s="117" t="str">
        <f>IF(Table6[[#This Row],[Segment ]]="","",Table6[[#This Row],[Density (kg/m3)]]*Table6[[#This Row],[Volumetric flow (m3/s)]])</f>
        <v/>
      </c>
      <c r="F356" s="114" t="str">
        <f>IF(Table6[[#This Row],[Segment ]]="","",'Pressure Drops in Loops'!AG361)</f>
        <v/>
      </c>
      <c r="G356" s="114" t="str">
        <f>'Pressure Drops in Loops'!AH361</f>
        <v/>
      </c>
      <c r="H356" s="114"/>
      <c r="I356" s="114"/>
      <c r="J356" s="115" t="str">
        <f>'Pressure Drops in Loops'!E361</f>
        <v/>
      </c>
      <c r="K356" s="115" t="str">
        <f>IF('Pressure Drops in Loops'!E362="",'Pressure Drops in Loops'!E361,'Pressure Drops in Loops'!E362)</f>
        <v/>
      </c>
      <c r="L356" s="115" t="str">
        <f>IF(Table6[[#This Row],[Segment ]]="","",(Table6[[#This Row],[Pressure 2 (kPa)]]-Table6[[#This Row],[Pressure 1 (kPa)]])/Table6[[#This Row],[Density (kg/m3)]])</f>
        <v/>
      </c>
      <c r="M356" s="115" t="str">
        <f>IF(Table6[[#This Row],[Segment ]]="","",((Table6[[#This Row],[Velocity 2 (m/s)]]^2)/2)-((Table6[[#This Row],[Velocity 1 (m/s)]]^2)/2))</f>
        <v/>
      </c>
      <c r="N356" s="115" t="str">
        <f>IF(Table6[[#This Row],[Segment ]]="","",(Table6[[#This Row],[Height 2 (m)]]-Table6[[#This Row],[Height 1 (m)]])*9.807)</f>
        <v/>
      </c>
      <c r="O356" s="115" t="str">
        <f>'Pressure Drops in Loops'!U361</f>
        <v/>
      </c>
      <c r="P35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56" s="115" t="str">
        <f>IF(Table6[[#This Row],[Segment ]]="","",Table6[[#This Row],[Work (W)]]/1000)</f>
        <v/>
      </c>
    </row>
    <row r="357" spans="1:17" x14ac:dyDescent="0.25">
      <c r="A357" s="116" t="str">
        <f>'Pressure Drops in Loops'!A362</f>
        <v/>
      </c>
      <c r="B357" s="113" t="str">
        <f>IF(Table6[[#This Row],[Segment ]]="","",B356)</f>
        <v/>
      </c>
      <c r="C357" s="113" t="str">
        <f>IF(Table6[[#This Row],[Segment ]]="","",C356)</f>
        <v/>
      </c>
      <c r="D357" s="113" t="str">
        <f>IF(Table6[[#This Row],[Segment ]]="","",D356)</f>
        <v/>
      </c>
      <c r="E357" s="117" t="str">
        <f>IF(Table6[[#This Row],[Segment ]]="","",Table6[[#This Row],[Density (kg/m3)]]*Table6[[#This Row],[Volumetric flow (m3/s)]])</f>
        <v/>
      </c>
      <c r="F357" s="114" t="str">
        <f>IF(Table6[[#This Row],[Segment ]]="","",'Pressure Drops in Loops'!AG362)</f>
        <v/>
      </c>
      <c r="G357" s="114" t="str">
        <f>'Pressure Drops in Loops'!AH362</f>
        <v/>
      </c>
      <c r="H357" s="114"/>
      <c r="I357" s="114"/>
      <c r="J357" s="115" t="str">
        <f>'Pressure Drops in Loops'!E362</f>
        <v/>
      </c>
      <c r="K357" s="115" t="str">
        <f>IF('Pressure Drops in Loops'!E363="",'Pressure Drops in Loops'!E362,'Pressure Drops in Loops'!E363)</f>
        <v/>
      </c>
      <c r="L357" s="115" t="str">
        <f>IF(Table6[[#This Row],[Segment ]]="","",(Table6[[#This Row],[Pressure 2 (kPa)]]-Table6[[#This Row],[Pressure 1 (kPa)]])/Table6[[#This Row],[Density (kg/m3)]])</f>
        <v/>
      </c>
      <c r="M357" s="115" t="str">
        <f>IF(Table6[[#This Row],[Segment ]]="","",((Table6[[#This Row],[Velocity 2 (m/s)]]^2)/2)-((Table6[[#This Row],[Velocity 1 (m/s)]]^2)/2))</f>
        <v/>
      </c>
      <c r="N357" s="115" t="str">
        <f>IF(Table6[[#This Row],[Segment ]]="","",(Table6[[#This Row],[Height 2 (m)]]-Table6[[#This Row],[Height 1 (m)]])*9.807)</f>
        <v/>
      </c>
      <c r="O357" s="115" t="str">
        <f>'Pressure Drops in Loops'!U362</f>
        <v/>
      </c>
      <c r="P35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57" s="115" t="str">
        <f>IF(Table6[[#This Row],[Segment ]]="","",Table6[[#This Row],[Work (W)]]/1000)</f>
        <v/>
      </c>
    </row>
    <row r="358" spans="1:17" x14ac:dyDescent="0.25">
      <c r="A358" s="116" t="str">
        <f>'Pressure Drops in Loops'!A363</f>
        <v/>
      </c>
      <c r="B358" s="113" t="str">
        <f>IF(Table6[[#This Row],[Segment ]]="","",B357)</f>
        <v/>
      </c>
      <c r="C358" s="113" t="str">
        <f>IF(Table6[[#This Row],[Segment ]]="","",C357)</f>
        <v/>
      </c>
      <c r="D358" s="113" t="str">
        <f>IF(Table6[[#This Row],[Segment ]]="","",D357)</f>
        <v/>
      </c>
      <c r="E358" s="117" t="str">
        <f>IF(Table6[[#This Row],[Segment ]]="","",Table6[[#This Row],[Density (kg/m3)]]*Table6[[#This Row],[Volumetric flow (m3/s)]])</f>
        <v/>
      </c>
      <c r="F358" s="114" t="str">
        <f>IF(Table6[[#This Row],[Segment ]]="","",'Pressure Drops in Loops'!AG363)</f>
        <v/>
      </c>
      <c r="G358" s="114" t="str">
        <f>'Pressure Drops in Loops'!AH363</f>
        <v/>
      </c>
      <c r="H358" s="114"/>
      <c r="I358" s="114"/>
      <c r="J358" s="115" t="str">
        <f>'Pressure Drops in Loops'!E363</f>
        <v/>
      </c>
      <c r="K358" s="115" t="str">
        <f>IF('Pressure Drops in Loops'!E364="",'Pressure Drops in Loops'!E363,'Pressure Drops in Loops'!E364)</f>
        <v/>
      </c>
      <c r="L358" s="115" t="str">
        <f>IF(Table6[[#This Row],[Segment ]]="","",(Table6[[#This Row],[Pressure 2 (kPa)]]-Table6[[#This Row],[Pressure 1 (kPa)]])/Table6[[#This Row],[Density (kg/m3)]])</f>
        <v/>
      </c>
      <c r="M358" s="115" t="str">
        <f>IF(Table6[[#This Row],[Segment ]]="","",((Table6[[#This Row],[Velocity 2 (m/s)]]^2)/2)-((Table6[[#This Row],[Velocity 1 (m/s)]]^2)/2))</f>
        <v/>
      </c>
      <c r="N358" s="115" t="str">
        <f>IF(Table6[[#This Row],[Segment ]]="","",(Table6[[#This Row],[Height 2 (m)]]-Table6[[#This Row],[Height 1 (m)]])*9.807)</f>
        <v/>
      </c>
      <c r="O358" s="115" t="str">
        <f>'Pressure Drops in Loops'!U363</f>
        <v/>
      </c>
      <c r="P35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58" s="115" t="str">
        <f>IF(Table6[[#This Row],[Segment ]]="","",Table6[[#This Row],[Work (W)]]/1000)</f>
        <v/>
      </c>
    </row>
    <row r="359" spans="1:17" x14ac:dyDescent="0.25">
      <c r="A359" s="116" t="str">
        <f>'Pressure Drops in Loops'!A364</f>
        <v/>
      </c>
      <c r="B359" s="113" t="str">
        <f>IF(Table6[[#This Row],[Segment ]]="","",B358)</f>
        <v/>
      </c>
      <c r="C359" s="113" t="str">
        <f>IF(Table6[[#This Row],[Segment ]]="","",C358)</f>
        <v/>
      </c>
      <c r="D359" s="113" t="str">
        <f>IF(Table6[[#This Row],[Segment ]]="","",D358)</f>
        <v/>
      </c>
      <c r="E359" s="117" t="str">
        <f>IF(Table6[[#This Row],[Segment ]]="","",Table6[[#This Row],[Density (kg/m3)]]*Table6[[#This Row],[Volumetric flow (m3/s)]])</f>
        <v/>
      </c>
      <c r="F359" s="114" t="str">
        <f>IF(Table6[[#This Row],[Segment ]]="","",'Pressure Drops in Loops'!AG364)</f>
        <v/>
      </c>
      <c r="G359" s="114" t="str">
        <f>'Pressure Drops in Loops'!AH364</f>
        <v/>
      </c>
      <c r="H359" s="114"/>
      <c r="I359" s="114"/>
      <c r="J359" s="115" t="str">
        <f>'Pressure Drops in Loops'!E364</f>
        <v/>
      </c>
      <c r="K359" s="115" t="str">
        <f>IF('Pressure Drops in Loops'!E365="",'Pressure Drops in Loops'!E364,'Pressure Drops in Loops'!E365)</f>
        <v/>
      </c>
      <c r="L359" s="115" t="str">
        <f>IF(Table6[[#This Row],[Segment ]]="","",(Table6[[#This Row],[Pressure 2 (kPa)]]-Table6[[#This Row],[Pressure 1 (kPa)]])/Table6[[#This Row],[Density (kg/m3)]])</f>
        <v/>
      </c>
      <c r="M359" s="115" t="str">
        <f>IF(Table6[[#This Row],[Segment ]]="","",((Table6[[#This Row],[Velocity 2 (m/s)]]^2)/2)-((Table6[[#This Row],[Velocity 1 (m/s)]]^2)/2))</f>
        <v/>
      </c>
      <c r="N359" s="115" t="str">
        <f>IF(Table6[[#This Row],[Segment ]]="","",(Table6[[#This Row],[Height 2 (m)]]-Table6[[#This Row],[Height 1 (m)]])*9.807)</f>
        <v/>
      </c>
      <c r="O359" s="115" t="str">
        <f>'Pressure Drops in Loops'!U364</f>
        <v/>
      </c>
      <c r="P35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59" s="115" t="str">
        <f>IF(Table6[[#This Row],[Segment ]]="","",Table6[[#This Row],[Work (W)]]/1000)</f>
        <v/>
      </c>
    </row>
    <row r="360" spans="1:17" x14ac:dyDescent="0.25">
      <c r="A360" s="116" t="str">
        <f>'Pressure Drops in Loops'!A365</f>
        <v/>
      </c>
      <c r="B360" s="113" t="str">
        <f>IF(Table6[[#This Row],[Segment ]]="","",B359)</f>
        <v/>
      </c>
      <c r="C360" s="113" t="str">
        <f>IF(Table6[[#This Row],[Segment ]]="","",C359)</f>
        <v/>
      </c>
      <c r="D360" s="113" t="str">
        <f>IF(Table6[[#This Row],[Segment ]]="","",D359)</f>
        <v/>
      </c>
      <c r="E360" s="117" t="str">
        <f>IF(Table6[[#This Row],[Segment ]]="","",Table6[[#This Row],[Density (kg/m3)]]*Table6[[#This Row],[Volumetric flow (m3/s)]])</f>
        <v/>
      </c>
      <c r="F360" s="114" t="str">
        <f>IF(Table6[[#This Row],[Segment ]]="","",'Pressure Drops in Loops'!AG365)</f>
        <v/>
      </c>
      <c r="G360" s="114" t="str">
        <f>'Pressure Drops in Loops'!AH365</f>
        <v/>
      </c>
      <c r="H360" s="114"/>
      <c r="I360" s="114"/>
      <c r="J360" s="115" t="str">
        <f>'Pressure Drops in Loops'!E365</f>
        <v/>
      </c>
      <c r="K360" s="115" t="str">
        <f>IF('Pressure Drops in Loops'!E366="",'Pressure Drops in Loops'!E365,'Pressure Drops in Loops'!E366)</f>
        <v/>
      </c>
      <c r="L360" s="115" t="str">
        <f>IF(Table6[[#This Row],[Segment ]]="","",(Table6[[#This Row],[Pressure 2 (kPa)]]-Table6[[#This Row],[Pressure 1 (kPa)]])/Table6[[#This Row],[Density (kg/m3)]])</f>
        <v/>
      </c>
      <c r="M360" s="115" t="str">
        <f>IF(Table6[[#This Row],[Segment ]]="","",((Table6[[#This Row],[Velocity 2 (m/s)]]^2)/2)-((Table6[[#This Row],[Velocity 1 (m/s)]]^2)/2))</f>
        <v/>
      </c>
      <c r="N360" s="115" t="str">
        <f>IF(Table6[[#This Row],[Segment ]]="","",(Table6[[#This Row],[Height 2 (m)]]-Table6[[#This Row],[Height 1 (m)]])*9.807)</f>
        <v/>
      </c>
      <c r="O360" s="115" t="str">
        <f>'Pressure Drops in Loops'!U365</f>
        <v/>
      </c>
      <c r="P36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60" s="115" t="str">
        <f>IF(Table6[[#This Row],[Segment ]]="","",Table6[[#This Row],[Work (W)]]/1000)</f>
        <v/>
      </c>
    </row>
    <row r="361" spans="1:17" x14ac:dyDescent="0.25">
      <c r="A361" s="116" t="str">
        <f>'Pressure Drops in Loops'!A366</f>
        <v/>
      </c>
      <c r="B361" s="113" t="str">
        <f>IF(Table6[[#This Row],[Segment ]]="","",B360)</f>
        <v/>
      </c>
      <c r="C361" s="113" t="str">
        <f>IF(Table6[[#This Row],[Segment ]]="","",C360)</f>
        <v/>
      </c>
      <c r="D361" s="113" t="str">
        <f>IF(Table6[[#This Row],[Segment ]]="","",D360)</f>
        <v/>
      </c>
      <c r="E361" s="117" t="str">
        <f>IF(Table6[[#This Row],[Segment ]]="","",Table6[[#This Row],[Density (kg/m3)]]*Table6[[#This Row],[Volumetric flow (m3/s)]])</f>
        <v/>
      </c>
      <c r="F361" s="114" t="str">
        <f>IF(Table6[[#This Row],[Segment ]]="","",'Pressure Drops in Loops'!AG366)</f>
        <v/>
      </c>
      <c r="G361" s="114" t="str">
        <f>'Pressure Drops in Loops'!AH366</f>
        <v/>
      </c>
      <c r="H361" s="114"/>
      <c r="I361" s="114"/>
      <c r="J361" s="115" t="str">
        <f>'Pressure Drops in Loops'!E366</f>
        <v/>
      </c>
      <c r="K361" s="115" t="str">
        <f>IF('Pressure Drops in Loops'!E367="",'Pressure Drops in Loops'!E366,'Pressure Drops in Loops'!E367)</f>
        <v/>
      </c>
      <c r="L361" s="115" t="str">
        <f>IF(Table6[[#This Row],[Segment ]]="","",(Table6[[#This Row],[Pressure 2 (kPa)]]-Table6[[#This Row],[Pressure 1 (kPa)]])/Table6[[#This Row],[Density (kg/m3)]])</f>
        <v/>
      </c>
      <c r="M361" s="115" t="str">
        <f>IF(Table6[[#This Row],[Segment ]]="","",((Table6[[#This Row],[Velocity 2 (m/s)]]^2)/2)-((Table6[[#This Row],[Velocity 1 (m/s)]]^2)/2))</f>
        <v/>
      </c>
      <c r="N361" s="115" t="str">
        <f>IF(Table6[[#This Row],[Segment ]]="","",(Table6[[#This Row],[Height 2 (m)]]-Table6[[#This Row],[Height 1 (m)]])*9.807)</f>
        <v/>
      </c>
      <c r="O361" s="115" t="str">
        <f>'Pressure Drops in Loops'!U366</f>
        <v/>
      </c>
      <c r="P36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61" s="115" t="str">
        <f>IF(Table6[[#This Row],[Segment ]]="","",Table6[[#This Row],[Work (W)]]/1000)</f>
        <v/>
      </c>
    </row>
    <row r="362" spans="1:17" x14ac:dyDescent="0.25">
      <c r="A362" s="116" t="str">
        <f>'Pressure Drops in Loops'!A367</f>
        <v/>
      </c>
      <c r="B362" s="113" t="str">
        <f>IF(Table6[[#This Row],[Segment ]]="","",B361)</f>
        <v/>
      </c>
      <c r="C362" s="113" t="str">
        <f>IF(Table6[[#This Row],[Segment ]]="","",C361)</f>
        <v/>
      </c>
      <c r="D362" s="113" t="str">
        <f>IF(Table6[[#This Row],[Segment ]]="","",D361)</f>
        <v/>
      </c>
      <c r="E362" s="117" t="str">
        <f>IF(Table6[[#This Row],[Segment ]]="","",Table6[[#This Row],[Density (kg/m3)]]*Table6[[#This Row],[Volumetric flow (m3/s)]])</f>
        <v/>
      </c>
      <c r="F362" s="114" t="str">
        <f>IF(Table6[[#This Row],[Segment ]]="","",'Pressure Drops in Loops'!AG367)</f>
        <v/>
      </c>
      <c r="G362" s="114" t="str">
        <f>'Pressure Drops in Loops'!AH367</f>
        <v/>
      </c>
      <c r="H362" s="114"/>
      <c r="I362" s="114"/>
      <c r="J362" s="115" t="str">
        <f>'Pressure Drops in Loops'!E367</f>
        <v/>
      </c>
      <c r="K362" s="115" t="str">
        <f>IF('Pressure Drops in Loops'!E368="",'Pressure Drops in Loops'!E367,'Pressure Drops in Loops'!E368)</f>
        <v/>
      </c>
      <c r="L362" s="115" t="str">
        <f>IF(Table6[[#This Row],[Segment ]]="","",(Table6[[#This Row],[Pressure 2 (kPa)]]-Table6[[#This Row],[Pressure 1 (kPa)]])/Table6[[#This Row],[Density (kg/m3)]])</f>
        <v/>
      </c>
      <c r="M362" s="115" t="str">
        <f>IF(Table6[[#This Row],[Segment ]]="","",((Table6[[#This Row],[Velocity 2 (m/s)]]^2)/2)-((Table6[[#This Row],[Velocity 1 (m/s)]]^2)/2))</f>
        <v/>
      </c>
      <c r="N362" s="115" t="str">
        <f>IF(Table6[[#This Row],[Segment ]]="","",(Table6[[#This Row],[Height 2 (m)]]-Table6[[#This Row],[Height 1 (m)]])*9.807)</f>
        <v/>
      </c>
      <c r="O362" s="115" t="str">
        <f>'Pressure Drops in Loops'!U367</f>
        <v/>
      </c>
      <c r="P36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62" s="115" t="str">
        <f>IF(Table6[[#This Row],[Segment ]]="","",Table6[[#This Row],[Work (W)]]/1000)</f>
        <v/>
      </c>
    </row>
    <row r="363" spans="1:17" x14ac:dyDescent="0.25">
      <c r="A363" s="116" t="str">
        <f>'Pressure Drops in Loops'!A368</f>
        <v/>
      </c>
      <c r="B363" s="113" t="str">
        <f>IF(Table6[[#This Row],[Segment ]]="","",B362)</f>
        <v/>
      </c>
      <c r="C363" s="113" t="str">
        <f>IF(Table6[[#This Row],[Segment ]]="","",C362)</f>
        <v/>
      </c>
      <c r="D363" s="113" t="str">
        <f>IF(Table6[[#This Row],[Segment ]]="","",D362)</f>
        <v/>
      </c>
      <c r="E363" s="117" t="str">
        <f>IF(Table6[[#This Row],[Segment ]]="","",Table6[[#This Row],[Density (kg/m3)]]*Table6[[#This Row],[Volumetric flow (m3/s)]])</f>
        <v/>
      </c>
      <c r="F363" s="114" t="str">
        <f>IF(Table6[[#This Row],[Segment ]]="","",'Pressure Drops in Loops'!AG368)</f>
        <v/>
      </c>
      <c r="G363" s="114" t="str">
        <f>'Pressure Drops in Loops'!AH368</f>
        <v/>
      </c>
      <c r="H363" s="114"/>
      <c r="I363" s="114"/>
      <c r="J363" s="115" t="str">
        <f>'Pressure Drops in Loops'!E368</f>
        <v/>
      </c>
      <c r="K363" s="115" t="str">
        <f>IF('Pressure Drops in Loops'!E369="",'Pressure Drops in Loops'!E368,'Pressure Drops in Loops'!E369)</f>
        <v/>
      </c>
      <c r="L363" s="115" t="str">
        <f>IF(Table6[[#This Row],[Segment ]]="","",(Table6[[#This Row],[Pressure 2 (kPa)]]-Table6[[#This Row],[Pressure 1 (kPa)]])/Table6[[#This Row],[Density (kg/m3)]])</f>
        <v/>
      </c>
      <c r="M363" s="115" t="str">
        <f>IF(Table6[[#This Row],[Segment ]]="","",((Table6[[#This Row],[Velocity 2 (m/s)]]^2)/2)-((Table6[[#This Row],[Velocity 1 (m/s)]]^2)/2))</f>
        <v/>
      </c>
      <c r="N363" s="115" t="str">
        <f>IF(Table6[[#This Row],[Segment ]]="","",(Table6[[#This Row],[Height 2 (m)]]-Table6[[#This Row],[Height 1 (m)]])*9.807)</f>
        <v/>
      </c>
      <c r="O363" s="115" t="str">
        <f>'Pressure Drops in Loops'!U368</f>
        <v/>
      </c>
      <c r="P36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63" s="115" t="str">
        <f>IF(Table6[[#This Row],[Segment ]]="","",Table6[[#This Row],[Work (W)]]/1000)</f>
        <v/>
      </c>
    </row>
    <row r="364" spans="1:17" x14ac:dyDescent="0.25">
      <c r="A364" s="116" t="str">
        <f>'Pressure Drops in Loops'!A369</f>
        <v/>
      </c>
      <c r="B364" s="113" t="str">
        <f>IF(Table6[[#This Row],[Segment ]]="","",B363)</f>
        <v/>
      </c>
      <c r="C364" s="113" t="str">
        <f>IF(Table6[[#This Row],[Segment ]]="","",C363)</f>
        <v/>
      </c>
      <c r="D364" s="113" t="str">
        <f>IF(Table6[[#This Row],[Segment ]]="","",D363)</f>
        <v/>
      </c>
      <c r="E364" s="117" t="str">
        <f>IF(Table6[[#This Row],[Segment ]]="","",Table6[[#This Row],[Density (kg/m3)]]*Table6[[#This Row],[Volumetric flow (m3/s)]])</f>
        <v/>
      </c>
      <c r="F364" s="114" t="str">
        <f>IF(Table6[[#This Row],[Segment ]]="","",'Pressure Drops in Loops'!AG369)</f>
        <v/>
      </c>
      <c r="G364" s="114" t="str">
        <f>'Pressure Drops in Loops'!AH369</f>
        <v/>
      </c>
      <c r="H364" s="114"/>
      <c r="I364" s="114"/>
      <c r="J364" s="115" t="str">
        <f>'Pressure Drops in Loops'!E369</f>
        <v/>
      </c>
      <c r="K364" s="115" t="str">
        <f>IF('Pressure Drops in Loops'!E370="",'Pressure Drops in Loops'!E369,'Pressure Drops in Loops'!E370)</f>
        <v/>
      </c>
      <c r="L364" s="115" t="str">
        <f>IF(Table6[[#This Row],[Segment ]]="","",(Table6[[#This Row],[Pressure 2 (kPa)]]-Table6[[#This Row],[Pressure 1 (kPa)]])/Table6[[#This Row],[Density (kg/m3)]])</f>
        <v/>
      </c>
      <c r="M364" s="115" t="str">
        <f>IF(Table6[[#This Row],[Segment ]]="","",((Table6[[#This Row],[Velocity 2 (m/s)]]^2)/2)-((Table6[[#This Row],[Velocity 1 (m/s)]]^2)/2))</f>
        <v/>
      </c>
      <c r="N364" s="115" t="str">
        <f>IF(Table6[[#This Row],[Segment ]]="","",(Table6[[#This Row],[Height 2 (m)]]-Table6[[#This Row],[Height 1 (m)]])*9.807)</f>
        <v/>
      </c>
      <c r="O364" s="115" t="str">
        <f>'Pressure Drops in Loops'!U369</f>
        <v/>
      </c>
      <c r="P36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64" s="115" t="str">
        <f>IF(Table6[[#This Row],[Segment ]]="","",Table6[[#This Row],[Work (W)]]/1000)</f>
        <v/>
      </c>
    </row>
    <row r="365" spans="1:17" x14ac:dyDescent="0.25">
      <c r="A365" s="116" t="str">
        <f>'Pressure Drops in Loops'!A370</f>
        <v/>
      </c>
      <c r="B365" s="113" t="str">
        <f>IF(Table6[[#This Row],[Segment ]]="","",B364)</f>
        <v/>
      </c>
      <c r="C365" s="113" t="str">
        <f>IF(Table6[[#This Row],[Segment ]]="","",C364)</f>
        <v/>
      </c>
      <c r="D365" s="113" t="str">
        <f>IF(Table6[[#This Row],[Segment ]]="","",D364)</f>
        <v/>
      </c>
      <c r="E365" s="117" t="str">
        <f>IF(Table6[[#This Row],[Segment ]]="","",Table6[[#This Row],[Density (kg/m3)]]*Table6[[#This Row],[Volumetric flow (m3/s)]])</f>
        <v/>
      </c>
      <c r="F365" s="114" t="str">
        <f>IF(Table6[[#This Row],[Segment ]]="","",'Pressure Drops in Loops'!AG370)</f>
        <v/>
      </c>
      <c r="G365" s="114" t="str">
        <f>'Pressure Drops in Loops'!AH370</f>
        <v/>
      </c>
      <c r="H365" s="114"/>
      <c r="I365" s="114"/>
      <c r="J365" s="115" t="str">
        <f>'Pressure Drops in Loops'!E370</f>
        <v/>
      </c>
      <c r="K365" s="115" t="str">
        <f>IF('Pressure Drops in Loops'!E371="",'Pressure Drops in Loops'!E370,'Pressure Drops in Loops'!E371)</f>
        <v/>
      </c>
      <c r="L365" s="115" t="str">
        <f>IF(Table6[[#This Row],[Segment ]]="","",(Table6[[#This Row],[Pressure 2 (kPa)]]-Table6[[#This Row],[Pressure 1 (kPa)]])/Table6[[#This Row],[Density (kg/m3)]])</f>
        <v/>
      </c>
      <c r="M365" s="115" t="str">
        <f>IF(Table6[[#This Row],[Segment ]]="","",((Table6[[#This Row],[Velocity 2 (m/s)]]^2)/2)-((Table6[[#This Row],[Velocity 1 (m/s)]]^2)/2))</f>
        <v/>
      </c>
      <c r="N365" s="115" t="str">
        <f>IF(Table6[[#This Row],[Segment ]]="","",(Table6[[#This Row],[Height 2 (m)]]-Table6[[#This Row],[Height 1 (m)]])*9.807)</f>
        <v/>
      </c>
      <c r="O365" s="115" t="str">
        <f>'Pressure Drops in Loops'!U370</f>
        <v/>
      </c>
      <c r="P36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65" s="115" t="str">
        <f>IF(Table6[[#This Row],[Segment ]]="","",Table6[[#This Row],[Work (W)]]/1000)</f>
        <v/>
      </c>
    </row>
    <row r="366" spans="1:17" x14ac:dyDescent="0.25">
      <c r="A366" s="116" t="str">
        <f>'Pressure Drops in Loops'!A371</f>
        <v/>
      </c>
      <c r="B366" s="113" t="str">
        <f>IF(Table6[[#This Row],[Segment ]]="","",B365)</f>
        <v/>
      </c>
      <c r="C366" s="113" t="str">
        <f>IF(Table6[[#This Row],[Segment ]]="","",C365)</f>
        <v/>
      </c>
      <c r="D366" s="113" t="str">
        <f>IF(Table6[[#This Row],[Segment ]]="","",D365)</f>
        <v/>
      </c>
      <c r="E366" s="117" t="str">
        <f>IF(Table6[[#This Row],[Segment ]]="","",Table6[[#This Row],[Density (kg/m3)]]*Table6[[#This Row],[Volumetric flow (m3/s)]])</f>
        <v/>
      </c>
      <c r="F366" s="114" t="str">
        <f>IF(Table6[[#This Row],[Segment ]]="","",'Pressure Drops in Loops'!AG371)</f>
        <v/>
      </c>
      <c r="G366" s="114" t="str">
        <f>'Pressure Drops in Loops'!AH371</f>
        <v/>
      </c>
      <c r="H366" s="114"/>
      <c r="I366" s="114"/>
      <c r="J366" s="115" t="str">
        <f>'Pressure Drops in Loops'!E371</f>
        <v/>
      </c>
      <c r="K366" s="115" t="str">
        <f>IF('Pressure Drops in Loops'!E372="",'Pressure Drops in Loops'!E371,'Pressure Drops in Loops'!E372)</f>
        <v/>
      </c>
      <c r="L366" s="115" t="str">
        <f>IF(Table6[[#This Row],[Segment ]]="","",(Table6[[#This Row],[Pressure 2 (kPa)]]-Table6[[#This Row],[Pressure 1 (kPa)]])/Table6[[#This Row],[Density (kg/m3)]])</f>
        <v/>
      </c>
      <c r="M366" s="115" t="str">
        <f>IF(Table6[[#This Row],[Segment ]]="","",((Table6[[#This Row],[Velocity 2 (m/s)]]^2)/2)-((Table6[[#This Row],[Velocity 1 (m/s)]]^2)/2))</f>
        <v/>
      </c>
      <c r="N366" s="115" t="str">
        <f>IF(Table6[[#This Row],[Segment ]]="","",(Table6[[#This Row],[Height 2 (m)]]-Table6[[#This Row],[Height 1 (m)]])*9.807)</f>
        <v/>
      </c>
      <c r="O366" s="115" t="str">
        <f>'Pressure Drops in Loops'!U371</f>
        <v/>
      </c>
      <c r="P36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66" s="115" t="str">
        <f>IF(Table6[[#This Row],[Segment ]]="","",Table6[[#This Row],[Work (W)]]/1000)</f>
        <v/>
      </c>
    </row>
    <row r="367" spans="1:17" x14ac:dyDescent="0.25">
      <c r="A367" s="116" t="str">
        <f>'Pressure Drops in Loops'!A372</f>
        <v/>
      </c>
      <c r="B367" s="113" t="str">
        <f>IF(Table6[[#This Row],[Segment ]]="","",B366)</f>
        <v/>
      </c>
      <c r="C367" s="113" t="str">
        <f>IF(Table6[[#This Row],[Segment ]]="","",C366)</f>
        <v/>
      </c>
      <c r="D367" s="113" t="str">
        <f>IF(Table6[[#This Row],[Segment ]]="","",D366)</f>
        <v/>
      </c>
      <c r="E367" s="117" t="str">
        <f>IF(Table6[[#This Row],[Segment ]]="","",Table6[[#This Row],[Density (kg/m3)]]*Table6[[#This Row],[Volumetric flow (m3/s)]])</f>
        <v/>
      </c>
      <c r="F367" s="114" t="str">
        <f>IF(Table6[[#This Row],[Segment ]]="","",'Pressure Drops in Loops'!AG372)</f>
        <v/>
      </c>
      <c r="G367" s="114" t="str">
        <f>'Pressure Drops in Loops'!AH372</f>
        <v/>
      </c>
      <c r="H367" s="114"/>
      <c r="I367" s="114"/>
      <c r="J367" s="115" t="str">
        <f>'Pressure Drops in Loops'!E372</f>
        <v/>
      </c>
      <c r="K367" s="115" t="str">
        <f>IF('Pressure Drops in Loops'!E373="",'Pressure Drops in Loops'!E372,'Pressure Drops in Loops'!E373)</f>
        <v/>
      </c>
      <c r="L367" s="115" t="str">
        <f>IF(Table6[[#This Row],[Segment ]]="","",(Table6[[#This Row],[Pressure 2 (kPa)]]-Table6[[#This Row],[Pressure 1 (kPa)]])/Table6[[#This Row],[Density (kg/m3)]])</f>
        <v/>
      </c>
      <c r="M367" s="115" t="str">
        <f>IF(Table6[[#This Row],[Segment ]]="","",((Table6[[#This Row],[Velocity 2 (m/s)]]^2)/2)-((Table6[[#This Row],[Velocity 1 (m/s)]]^2)/2))</f>
        <v/>
      </c>
      <c r="N367" s="115" t="str">
        <f>IF(Table6[[#This Row],[Segment ]]="","",(Table6[[#This Row],[Height 2 (m)]]-Table6[[#This Row],[Height 1 (m)]])*9.807)</f>
        <v/>
      </c>
      <c r="O367" s="115" t="str">
        <f>'Pressure Drops in Loops'!U372</f>
        <v/>
      </c>
      <c r="P36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67" s="115" t="str">
        <f>IF(Table6[[#This Row],[Segment ]]="","",Table6[[#This Row],[Work (W)]]/1000)</f>
        <v/>
      </c>
    </row>
    <row r="368" spans="1:17" x14ac:dyDescent="0.25">
      <c r="A368" s="116" t="str">
        <f>'Pressure Drops in Loops'!A373</f>
        <v/>
      </c>
      <c r="B368" s="113" t="str">
        <f>IF(Table6[[#This Row],[Segment ]]="","",B367)</f>
        <v/>
      </c>
      <c r="C368" s="113" t="str">
        <f>IF(Table6[[#This Row],[Segment ]]="","",C367)</f>
        <v/>
      </c>
      <c r="D368" s="113" t="str">
        <f>IF(Table6[[#This Row],[Segment ]]="","",D367)</f>
        <v/>
      </c>
      <c r="E368" s="117" t="str">
        <f>IF(Table6[[#This Row],[Segment ]]="","",Table6[[#This Row],[Density (kg/m3)]]*Table6[[#This Row],[Volumetric flow (m3/s)]])</f>
        <v/>
      </c>
      <c r="F368" s="114" t="str">
        <f>IF(Table6[[#This Row],[Segment ]]="","",'Pressure Drops in Loops'!AG373)</f>
        <v/>
      </c>
      <c r="G368" s="114" t="str">
        <f>'Pressure Drops in Loops'!AH373</f>
        <v/>
      </c>
      <c r="H368" s="114"/>
      <c r="I368" s="114"/>
      <c r="J368" s="115" t="str">
        <f>'Pressure Drops in Loops'!E373</f>
        <v/>
      </c>
      <c r="K368" s="115" t="str">
        <f>IF('Pressure Drops in Loops'!E374="",'Pressure Drops in Loops'!E373,'Pressure Drops in Loops'!E374)</f>
        <v/>
      </c>
      <c r="L368" s="115" t="str">
        <f>IF(Table6[[#This Row],[Segment ]]="","",(Table6[[#This Row],[Pressure 2 (kPa)]]-Table6[[#This Row],[Pressure 1 (kPa)]])/Table6[[#This Row],[Density (kg/m3)]])</f>
        <v/>
      </c>
      <c r="M368" s="115" t="str">
        <f>IF(Table6[[#This Row],[Segment ]]="","",((Table6[[#This Row],[Velocity 2 (m/s)]]^2)/2)-((Table6[[#This Row],[Velocity 1 (m/s)]]^2)/2))</f>
        <v/>
      </c>
      <c r="N368" s="115" t="str">
        <f>IF(Table6[[#This Row],[Segment ]]="","",(Table6[[#This Row],[Height 2 (m)]]-Table6[[#This Row],[Height 1 (m)]])*9.807)</f>
        <v/>
      </c>
      <c r="O368" s="115" t="str">
        <f>'Pressure Drops in Loops'!U373</f>
        <v/>
      </c>
      <c r="P36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68" s="115" t="str">
        <f>IF(Table6[[#This Row],[Segment ]]="","",Table6[[#This Row],[Work (W)]]/1000)</f>
        <v/>
      </c>
    </row>
    <row r="369" spans="1:17" x14ac:dyDescent="0.25">
      <c r="A369" s="116" t="str">
        <f>'Pressure Drops in Loops'!A374</f>
        <v/>
      </c>
      <c r="B369" s="113" t="str">
        <f>IF(Table6[[#This Row],[Segment ]]="","",B368)</f>
        <v/>
      </c>
      <c r="C369" s="113" t="str">
        <f>IF(Table6[[#This Row],[Segment ]]="","",C368)</f>
        <v/>
      </c>
      <c r="D369" s="113" t="str">
        <f>IF(Table6[[#This Row],[Segment ]]="","",D368)</f>
        <v/>
      </c>
      <c r="E369" s="117" t="str">
        <f>IF(Table6[[#This Row],[Segment ]]="","",Table6[[#This Row],[Density (kg/m3)]]*Table6[[#This Row],[Volumetric flow (m3/s)]])</f>
        <v/>
      </c>
      <c r="F369" s="114" t="str">
        <f>IF(Table6[[#This Row],[Segment ]]="","",'Pressure Drops in Loops'!AG374)</f>
        <v/>
      </c>
      <c r="G369" s="114" t="str">
        <f>'Pressure Drops in Loops'!AH374</f>
        <v/>
      </c>
      <c r="H369" s="114"/>
      <c r="I369" s="114"/>
      <c r="J369" s="115" t="str">
        <f>'Pressure Drops in Loops'!E374</f>
        <v/>
      </c>
      <c r="K369" s="115" t="str">
        <f>IF('Pressure Drops in Loops'!E375="",'Pressure Drops in Loops'!E374,'Pressure Drops in Loops'!E375)</f>
        <v/>
      </c>
      <c r="L369" s="115" t="str">
        <f>IF(Table6[[#This Row],[Segment ]]="","",(Table6[[#This Row],[Pressure 2 (kPa)]]-Table6[[#This Row],[Pressure 1 (kPa)]])/Table6[[#This Row],[Density (kg/m3)]])</f>
        <v/>
      </c>
      <c r="M369" s="115" t="str">
        <f>IF(Table6[[#This Row],[Segment ]]="","",((Table6[[#This Row],[Velocity 2 (m/s)]]^2)/2)-((Table6[[#This Row],[Velocity 1 (m/s)]]^2)/2))</f>
        <v/>
      </c>
      <c r="N369" s="115" t="str">
        <f>IF(Table6[[#This Row],[Segment ]]="","",(Table6[[#This Row],[Height 2 (m)]]-Table6[[#This Row],[Height 1 (m)]])*9.807)</f>
        <v/>
      </c>
      <c r="O369" s="115" t="str">
        <f>'Pressure Drops in Loops'!U374</f>
        <v/>
      </c>
      <c r="P36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69" s="115" t="str">
        <f>IF(Table6[[#This Row],[Segment ]]="","",Table6[[#This Row],[Work (W)]]/1000)</f>
        <v/>
      </c>
    </row>
    <row r="370" spans="1:17" x14ac:dyDescent="0.25">
      <c r="A370" s="116" t="str">
        <f>'Pressure Drops in Loops'!A375</f>
        <v/>
      </c>
      <c r="B370" s="113" t="str">
        <f>IF(Table6[[#This Row],[Segment ]]="","",B369)</f>
        <v/>
      </c>
      <c r="C370" s="113" t="str">
        <f>IF(Table6[[#This Row],[Segment ]]="","",C369)</f>
        <v/>
      </c>
      <c r="D370" s="113" t="str">
        <f>IF(Table6[[#This Row],[Segment ]]="","",D369)</f>
        <v/>
      </c>
      <c r="E370" s="117" t="str">
        <f>IF(Table6[[#This Row],[Segment ]]="","",Table6[[#This Row],[Density (kg/m3)]]*Table6[[#This Row],[Volumetric flow (m3/s)]])</f>
        <v/>
      </c>
      <c r="F370" s="114" t="str">
        <f>IF(Table6[[#This Row],[Segment ]]="","",'Pressure Drops in Loops'!AG375)</f>
        <v/>
      </c>
      <c r="G370" s="114" t="str">
        <f>'Pressure Drops in Loops'!AH375</f>
        <v/>
      </c>
      <c r="H370" s="114"/>
      <c r="I370" s="114"/>
      <c r="J370" s="115" t="str">
        <f>'Pressure Drops in Loops'!E375</f>
        <v/>
      </c>
      <c r="K370" s="115" t="str">
        <f>IF('Pressure Drops in Loops'!E376="",'Pressure Drops in Loops'!E375,'Pressure Drops in Loops'!E376)</f>
        <v/>
      </c>
      <c r="L370" s="115" t="str">
        <f>IF(Table6[[#This Row],[Segment ]]="","",(Table6[[#This Row],[Pressure 2 (kPa)]]-Table6[[#This Row],[Pressure 1 (kPa)]])/Table6[[#This Row],[Density (kg/m3)]])</f>
        <v/>
      </c>
      <c r="M370" s="115" t="str">
        <f>IF(Table6[[#This Row],[Segment ]]="","",((Table6[[#This Row],[Velocity 2 (m/s)]]^2)/2)-((Table6[[#This Row],[Velocity 1 (m/s)]]^2)/2))</f>
        <v/>
      </c>
      <c r="N370" s="115" t="str">
        <f>IF(Table6[[#This Row],[Segment ]]="","",(Table6[[#This Row],[Height 2 (m)]]-Table6[[#This Row],[Height 1 (m)]])*9.807)</f>
        <v/>
      </c>
      <c r="O370" s="115" t="str">
        <f>'Pressure Drops in Loops'!U375</f>
        <v/>
      </c>
      <c r="P37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70" s="115" t="str">
        <f>IF(Table6[[#This Row],[Segment ]]="","",Table6[[#This Row],[Work (W)]]/1000)</f>
        <v/>
      </c>
    </row>
    <row r="371" spans="1:17" x14ac:dyDescent="0.25">
      <c r="A371" s="116" t="str">
        <f>'Pressure Drops in Loops'!A376</f>
        <v/>
      </c>
      <c r="B371" s="113" t="str">
        <f>IF(Table6[[#This Row],[Segment ]]="","",B370)</f>
        <v/>
      </c>
      <c r="C371" s="113" t="str">
        <f>IF(Table6[[#This Row],[Segment ]]="","",C370)</f>
        <v/>
      </c>
      <c r="D371" s="113" t="str">
        <f>IF(Table6[[#This Row],[Segment ]]="","",D370)</f>
        <v/>
      </c>
      <c r="E371" s="117" t="str">
        <f>IF(Table6[[#This Row],[Segment ]]="","",Table6[[#This Row],[Density (kg/m3)]]*Table6[[#This Row],[Volumetric flow (m3/s)]])</f>
        <v/>
      </c>
      <c r="F371" s="114" t="str">
        <f>IF(Table6[[#This Row],[Segment ]]="","",'Pressure Drops in Loops'!AG376)</f>
        <v/>
      </c>
      <c r="G371" s="114" t="str">
        <f>'Pressure Drops in Loops'!AH376</f>
        <v/>
      </c>
      <c r="H371" s="114"/>
      <c r="I371" s="114"/>
      <c r="J371" s="115" t="str">
        <f>'Pressure Drops in Loops'!E376</f>
        <v/>
      </c>
      <c r="K371" s="115" t="str">
        <f>IF('Pressure Drops in Loops'!E377="",'Pressure Drops in Loops'!E376,'Pressure Drops in Loops'!E377)</f>
        <v/>
      </c>
      <c r="L371" s="115" t="str">
        <f>IF(Table6[[#This Row],[Segment ]]="","",(Table6[[#This Row],[Pressure 2 (kPa)]]-Table6[[#This Row],[Pressure 1 (kPa)]])/Table6[[#This Row],[Density (kg/m3)]])</f>
        <v/>
      </c>
      <c r="M371" s="115" t="str">
        <f>IF(Table6[[#This Row],[Segment ]]="","",((Table6[[#This Row],[Velocity 2 (m/s)]]^2)/2)-((Table6[[#This Row],[Velocity 1 (m/s)]]^2)/2))</f>
        <v/>
      </c>
      <c r="N371" s="115" t="str">
        <f>IF(Table6[[#This Row],[Segment ]]="","",(Table6[[#This Row],[Height 2 (m)]]-Table6[[#This Row],[Height 1 (m)]])*9.807)</f>
        <v/>
      </c>
      <c r="O371" s="115" t="str">
        <f>'Pressure Drops in Loops'!U376</f>
        <v/>
      </c>
      <c r="P37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71" s="115" t="str">
        <f>IF(Table6[[#This Row],[Segment ]]="","",Table6[[#This Row],[Work (W)]]/1000)</f>
        <v/>
      </c>
    </row>
    <row r="372" spans="1:17" x14ac:dyDescent="0.25">
      <c r="A372" s="116" t="str">
        <f>'Pressure Drops in Loops'!A377</f>
        <v/>
      </c>
      <c r="B372" s="113" t="str">
        <f>IF(Table6[[#This Row],[Segment ]]="","",B371)</f>
        <v/>
      </c>
      <c r="C372" s="113" t="str">
        <f>IF(Table6[[#This Row],[Segment ]]="","",C371)</f>
        <v/>
      </c>
      <c r="D372" s="113" t="str">
        <f>IF(Table6[[#This Row],[Segment ]]="","",D371)</f>
        <v/>
      </c>
      <c r="E372" s="117" t="str">
        <f>IF(Table6[[#This Row],[Segment ]]="","",Table6[[#This Row],[Density (kg/m3)]]*Table6[[#This Row],[Volumetric flow (m3/s)]])</f>
        <v/>
      </c>
      <c r="F372" s="114" t="str">
        <f>IF(Table6[[#This Row],[Segment ]]="","",'Pressure Drops in Loops'!AG377)</f>
        <v/>
      </c>
      <c r="G372" s="114" t="str">
        <f>'Pressure Drops in Loops'!AH377</f>
        <v/>
      </c>
      <c r="H372" s="114"/>
      <c r="I372" s="114"/>
      <c r="J372" s="115" t="str">
        <f>'Pressure Drops in Loops'!E377</f>
        <v/>
      </c>
      <c r="K372" s="115" t="str">
        <f>IF('Pressure Drops in Loops'!E378="",'Pressure Drops in Loops'!E377,'Pressure Drops in Loops'!E378)</f>
        <v/>
      </c>
      <c r="L372" s="115" t="str">
        <f>IF(Table6[[#This Row],[Segment ]]="","",(Table6[[#This Row],[Pressure 2 (kPa)]]-Table6[[#This Row],[Pressure 1 (kPa)]])/Table6[[#This Row],[Density (kg/m3)]])</f>
        <v/>
      </c>
      <c r="M372" s="115" t="str">
        <f>IF(Table6[[#This Row],[Segment ]]="","",((Table6[[#This Row],[Velocity 2 (m/s)]]^2)/2)-((Table6[[#This Row],[Velocity 1 (m/s)]]^2)/2))</f>
        <v/>
      </c>
      <c r="N372" s="115" t="str">
        <f>IF(Table6[[#This Row],[Segment ]]="","",(Table6[[#This Row],[Height 2 (m)]]-Table6[[#This Row],[Height 1 (m)]])*9.807)</f>
        <v/>
      </c>
      <c r="O372" s="115" t="str">
        <f>'Pressure Drops in Loops'!U377</f>
        <v/>
      </c>
      <c r="P37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72" s="115" t="str">
        <f>IF(Table6[[#This Row],[Segment ]]="","",Table6[[#This Row],[Work (W)]]/1000)</f>
        <v/>
      </c>
    </row>
    <row r="373" spans="1:17" x14ac:dyDescent="0.25">
      <c r="A373" s="116" t="str">
        <f>'Pressure Drops in Loops'!A378</f>
        <v/>
      </c>
      <c r="B373" s="113" t="str">
        <f>IF(Table6[[#This Row],[Segment ]]="","",B372)</f>
        <v/>
      </c>
      <c r="C373" s="113" t="str">
        <f>IF(Table6[[#This Row],[Segment ]]="","",C372)</f>
        <v/>
      </c>
      <c r="D373" s="113" t="str">
        <f>IF(Table6[[#This Row],[Segment ]]="","",D372)</f>
        <v/>
      </c>
      <c r="E373" s="117" t="str">
        <f>IF(Table6[[#This Row],[Segment ]]="","",Table6[[#This Row],[Density (kg/m3)]]*Table6[[#This Row],[Volumetric flow (m3/s)]])</f>
        <v/>
      </c>
      <c r="F373" s="114" t="str">
        <f>IF(Table6[[#This Row],[Segment ]]="","",'Pressure Drops in Loops'!AG378)</f>
        <v/>
      </c>
      <c r="G373" s="114" t="str">
        <f>'Pressure Drops in Loops'!AH378</f>
        <v/>
      </c>
      <c r="H373" s="114"/>
      <c r="I373" s="114"/>
      <c r="J373" s="115" t="str">
        <f>'Pressure Drops in Loops'!E378</f>
        <v/>
      </c>
      <c r="K373" s="115" t="str">
        <f>IF('Pressure Drops in Loops'!E379="",'Pressure Drops in Loops'!E378,'Pressure Drops in Loops'!E379)</f>
        <v/>
      </c>
      <c r="L373" s="115" t="str">
        <f>IF(Table6[[#This Row],[Segment ]]="","",(Table6[[#This Row],[Pressure 2 (kPa)]]-Table6[[#This Row],[Pressure 1 (kPa)]])/Table6[[#This Row],[Density (kg/m3)]])</f>
        <v/>
      </c>
      <c r="M373" s="115" t="str">
        <f>IF(Table6[[#This Row],[Segment ]]="","",((Table6[[#This Row],[Velocity 2 (m/s)]]^2)/2)-((Table6[[#This Row],[Velocity 1 (m/s)]]^2)/2))</f>
        <v/>
      </c>
      <c r="N373" s="115" t="str">
        <f>IF(Table6[[#This Row],[Segment ]]="","",(Table6[[#This Row],[Height 2 (m)]]-Table6[[#This Row],[Height 1 (m)]])*9.807)</f>
        <v/>
      </c>
      <c r="O373" s="115" t="str">
        <f>'Pressure Drops in Loops'!U378</f>
        <v/>
      </c>
      <c r="P37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73" s="115" t="str">
        <f>IF(Table6[[#This Row],[Segment ]]="","",Table6[[#This Row],[Work (W)]]/1000)</f>
        <v/>
      </c>
    </row>
    <row r="374" spans="1:17" x14ac:dyDescent="0.25">
      <c r="A374" s="116" t="str">
        <f>'Pressure Drops in Loops'!A379</f>
        <v/>
      </c>
      <c r="B374" s="113" t="str">
        <f>IF(Table6[[#This Row],[Segment ]]="","",B373)</f>
        <v/>
      </c>
      <c r="C374" s="113" t="str">
        <f>IF(Table6[[#This Row],[Segment ]]="","",C373)</f>
        <v/>
      </c>
      <c r="D374" s="113" t="str">
        <f>IF(Table6[[#This Row],[Segment ]]="","",D373)</f>
        <v/>
      </c>
      <c r="E374" s="117" t="str">
        <f>IF(Table6[[#This Row],[Segment ]]="","",Table6[[#This Row],[Density (kg/m3)]]*Table6[[#This Row],[Volumetric flow (m3/s)]])</f>
        <v/>
      </c>
      <c r="F374" s="114" t="str">
        <f>IF(Table6[[#This Row],[Segment ]]="","",'Pressure Drops in Loops'!AG379)</f>
        <v/>
      </c>
      <c r="G374" s="114" t="str">
        <f>'Pressure Drops in Loops'!AH379</f>
        <v/>
      </c>
      <c r="H374" s="114"/>
      <c r="I374" s="114"/>
      <c r="J374" s="115" t="str">
        <f>'Pressure Drops in Loops'!E379</f>
        <v/>
      </c>
      <c r="K374" s="115" t="str">
        <f>IF('Pressure Drops in Loops'!E380="",'Pressure Drops in Loops'!E379,'Pressure Drops in Loops'!E380)</f>
        <v/>
      </c>
      <c r="L374" s="115" t="str">
        <f>IF(Table6[[#This Row],[Segment ]]="","",(Table6[[#This Row],[Pressure 2 (kPa)]]-Table6[[#This Row],[Pressure 1 (kPa)]])/Table6[[#This Row],[Density (kg/m3)]])</f>
        <v/>
      </c>
      <c r="M374" s="115" t="str">
        <f>IF(Table6[[#This Row],[Segment ]]="","",((Table6[[#This Row],[Velocity 2 (m/s)]]^2)/2)-((Table6[[#This Row],[Velocity 1 (m/s)]]^2)/2))</f>
        <v/>
      </c>
      <c r="N374" s="115" t="str">
        <f>IF(Table6[[#This Row],[Segment ]]="","",(Table6[[#This Row],[Height 2 (m)]]-Table6[[#This Row],[Height 1 (m)]])*9.807)</f>
        <v/>
      </c>
      <c r="O374" s="115" t="str">
        <f>'Pressure Drops in Loops'!U379</f>
        <v/>
      </c>
      <c r="P37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74" s="115" t="str">
        <f>IF(Table6[[#This Row],[Segment ]]="","",Table6[[#This Row],[Work (W)]]/1000)</f>
        <v/>
      </c>
    </row>
    <row r="375" spans="1:17" x14ac:dyDescent="0.25">
      <c r="A375" s="116" t="str">
        <f>'Pressure Drops in Loops'!A380</f>
        <v/>
      </c>
      <c r="B375" s="113" t="str">
        <f>IF(Table6[[#This Row],[Segment ]]="","",B374)</f>
        <v/>
      </c>
      <c r="C375" s="113" t="str">
        <f>IF(Table6[[#This Row],[Segment ]]="","",C374)</f>
        <v/>
      </c>
      <c r="D375" s="113" t="str">
        <f>IF(Table6[[#This Row],[Segment ]]="","",D374)</f>
        <v/>
      </c>
      <c r="E375" s="117" t="str">
        <f>IF(Table6[[#This Row],[Segment ]]="","",Table6[[#This Row],[Density (kg/m3)]]*Table6[[#This Row],[Volumetric flow (m3/s)]])</f>
        <v/>
      </c>
      <c r="F375" s="114" t="str">
        <f>IF(Table6[[#This Row],[Segment ]]="","",'Pressure Drops in Loops'!AG380)</f>
        <v/>
      </c>
      <c r="G375" s="114" t="str">
        <f>'Pressure Drops in Loops'!AH380</f>
        <v/>
      </c>
      <c r="H375" s="114"/>
      <c r="I375" s="114"/>
      <c r="J375" s="115" t="str">
        <f>'Pressure Drops in Loops'!E380</f>
        <v/>
      </c>
      <c r="K375" s="115" t="str">
        <f>IF('Pressure Drops in Loops'!E381="",'Pressure Drops in Loops'!E380,'Pressure Drops in Loops'!E381)</f>
        <v/>
      </c>
      <c r="L375" s="115" t="str">
        <f>IF(Table6[[#This Row],[Segment ]]="","",(Table6[[#This Row],[Pressure 2 (kPa)]]-Table6[[#This Row],[Pressure 1 (kPa)]])/Table6[[#This Row],[Density (kg/m3)]])</f>
        <v/>
      </c>
      <c r="M375" s="115" t="str">
        <f>IF(Table6[[#This Row],[Segment ]]="","",((Table6[[#This Row],[Velocity 2 (m/s)]]^2)/2)-((Table6[[#This Row],[Velocity 1 (m/s)]]^2)/2))</f>
        <v/>
      </c>
      <c r="N375" s="115" t="str">
        <f>IF(Table6[[#This Row],[Segment ]]="","",(Table6[[#This Row],[Height 2 (m)]]-Table6[[#This Row],[Height 1 (m)]])*9.807)</f>
        <v/>
      </c>
      <c r="O375" s="115" t="str">
        <f>'Pressure Drops in Loops'!U380</f>
        <v/>
      </c>
      <c r="P37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75" s="115" t="str">
        <f>IF(Table6[[#This Row],[Segment ]]="","",Table6[[#This Row],[Work (W)]]/1000)</f>
        <v/>
      </c>
    </row>
    <row r="376" spans="1:17" x14ac:dyDescent="0.25">
      <c r="A376" s="116" t="str">
        <f>'Pressure Drops in Loops'!A381</f>
        <v/>
      </c>
      <c r="B376" s="113" t="str">
        <f>IF(Table6[[#This Row],[Segment ]]="","",B375)</f>
        <v/>
      </c>
      <c r="C376" s="113" t="str">
        <f>IF(Table6[[#This Row],[Segment ]]="","",C375)</f>
        <v/>
      </c>
      <c r="D376" s="113" t="str">
        <f>IF(Table6[[#This Row],[Segment ]]="","",D375)</f>
        <v/>
      </c>
      <c r="E376" s="117" t="str">
        <f>IF(Table6[[#This Row],[Segment ]]="","",Table6[[#This Row],[Density (kg/m3)]]*Table6[[#This Row],[Volumetric flow (m3/s)]])</f>
        <v/>
      </c>
      <c r="F376" s="114" t="str">
        <f>IF(Table6[[#This Row],[Segment ]]="","",'Pressure Drops in Loops'!AG381)</f>
        <v/>
      </c>
      <c r="G376" s="114" t="str">
        <f>'Pressure Drops in Loops'!AH381</f>
        <v/>
      </c>
      <c r="H376" s="114"/>
      <c r="I376" s="114"/>
      <c r="J376" s="115" t="str">
        <f>'Pressure Drops in Loops'!E381</f>
        <v/>
      </c>
      <c r="K376" s="115" t="str">
        <f>IF('Pressure Drops in Loops'!E382="",'Pressure Drops in Loops'!E381,'Pressure Drops in Loops'!E382)</f>
        <v/>
      </c>
      <c r="L376" s="115" t="str">
        <f>IF(Table6[[#This Row],[Segment ]]="","",(Table6[[#This Row],[Pressure 2 (kPa)]]-Table6[[#This Row],[Pressure 1 (kPa)]])/Table6[[#This Row],[Density (kg/m3)]])</f>
        <v/>
      </c>
      <c r="M376" s="115" t="str">
        <f>IF(Table6[[#This Row],[Segment ]]="","",((Table6[[#This Row],[Velocity 2 (m/s)]]^2)/2)-((Table6[[#This Row],[Velocity 1 (m/s)]]^2)/2))</f>
        <v/>
      </c>
      <c r="N376" s="115" t="str">
        <f>IF(Table6[[#This Row],[Segment ]]="","",(Table6[[#This Row],[Height 2 (m)]]-Table6[[#This Row],[Height 1 (m)]])*9.807)</f>
        <v/>
      </c>
      <c r="O376" s="115" t="str">
        <f>'Pressure Drops in Loops'!U381</f>
        <v/>
      </c>
      <c r="P37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76" s="115" t="str">
        <f>IF(Table6[[#This Row],[Segment ]]="","",Table6[[#This Row],[Work (W)]]/1000)</f>
        <v/>
      </c>
    </row>
    <row r="377" spans="1:17" x14ac:dyDescent="0.25">
      <c r="A377" s="116" t="str">
        <f>'Pressure Drops in Loops'!A382</f>
        <v/>
      </c>
      <c r="B377" s="113" t="str">
        <f>IF(Table6[[#This Row],[Segment ]]="","",B376)</f>
        <v/>
      </c>
      <c r="C377" s="113" t="str">
        <f>IF(Table6[[#This Row],[Segment ]]="","",C376)</f>
        <v/>
      </c>
      <c r="D377" s="113" t="str">
        <f>IF(Table6[[#This Row],[Segment ]]="","",D376)</f>
        <v/>
      </c>
      <c r="E377" s="117" t="str">
        <f>IF(Table6[[#This Row],[Segment ]]="","",Table6[[#This Row],[Density (kg/m3)]]*Table6[[#This Row],[Volumetric flow (m3/s)]])</f>
        <v/>
      </c>
      <c r="F377" s="114" t="str">
        <f>IF(Table6[[#This Row],[Segment ]]="","",'Pressure Drops in Loops'!AG382)</f>
        <v/>
      </c>
      <c r="G377" s="114" t="str">
        <f>'Pressure Drops in Loops'!AH382</f>
        <v/>
      </c>
      <c r="H377" s="114"/>
      <c r="I377" s="114"/>
      <c r="J377" s="115" t="str">
        <f>'Pressure Drops in Loops'!E382</f>
        <v/>
      </c>
      <c r="K377" s="115" t="str">
        <f>IF('Pressure Drops in Loops'!E383="",'Pressure Drops in Loops'!E382,'Pressure Drops in Loops'!E383)</f>
        <v/>
      </c>
      <c r="L377" s="115" t="str">
        <f>IF(Table6[[#This Row],[Segment ]]="","",(Table6[[#This Row],[Pressure 2 (kPa)]]-Table6[[#This Row],[Pressure 1 (kPa)]])/Table6[[#This Row],[Density (kg/m3)]])</f>
        <v/>
      </c>
      <c r="M377" s="115" t="str">
        <f>IF(Table6[[#This Row],[Segment ]]="","",((Table6[[#This Row],[Velocity 2 (m/s)]]^2)/2)-((Table6[[#This Row],[Velocity 1 (m/s)]]^2)/2))</f>
        <v/>
      </c>
      <c r="N377" s="115" t="str">
        <f>IF(Table6[[#This Row],[Segment ]]="","",(Table6[[#This Row],[Height 2 (m)]]-Table6[[#This Row],[Height 1 (m)]])*9.807)</f>
        <v/>
      </c>
      <c r="O377" s="115" t="str">
        <f>'Pressure Drops in Loops'!U382</f>
        <v/>
      </c>
      <c r="P37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77" s="115" t="str">
        <f>IF(Table6[[#This Row],[Segment ]]="","",Table6[[#This Row],[Work (W)]]/1000)</f>
        <v/>
      </c>
    </row>
    <row r="378" spans="1:17" x14ac:dyDescent="0.25">
      <c r="A378" s="116" t="str">
        <f>'Pressure Drops in Loops'!A383</f>
        <v/>
      </c>
      <c r="B378" s="113" t="str">
        <f>IF(Table6[[#This Row],[Segment ]]="","",B377)</f>
        <v/>
      </c>
      <c r="C378" s="113" t="str">
        <f>IF(Table6[[#This Row],[Segment ]]="","",C377)</f>
        <v/>
      </c>
      <c r="D378" s="113" t="str">
        <f>IF(Table6[[#This Row],[Segment ]]="","",D377)</f>
        <v/>
      </c>
      <c r="E378" s="117" t="str">
        <f>IF(Table6[[#This Row],[Segment ]]="","",Table6[[#This Row],[Density (kg/m3)]]*Table6[[#This Row],[Volumetric flow (m3/s)]])</f>
        <v/>
      </c>
      <c r="F378" s="114" t="str">
        <f>IF(Table6[[#This Row],[Segment ]]="","",'Pressure Drops in Loops'!AG383)</f>
        <v/>
      </c>
      <c r="G378" s="114" t="str">
        <f>'Pressure Drops in Loops'!AH383</f>
        <v/>
      </c>
      <c r="H378" s="114"/>
      <c r="I378" s="114"/>
      <c r="J378" s="115" t="str">
        <f>'Pressure Drops in Loops'!E383</f>
        <v/>
      </c>
      <c r="K378" s="115" t="str">
        <f>IF('Pressure Drops in Loops'!E384="",'Pressure Drops in Loops'!E383,'Pressure Drops in Loops'!E384)</f>
        <v/>
      </c>
      <c r="L378" s="115" t="str">
        <f>IF(Table6[[#This Row],[Segment ]]="","",(Table6[[#This Row],[Pressure 2 (kPa)]]-Table6[[#This Row],[Pressure 1 (kPa)]])/Table6[[#This Row],[Density (kg/m3)]])</f>
        <v/>
      </c>
      <c r="M378" s="115" t="str">
        <f>IF(Table6[[#This Row],[Segment ]]="","",((Table6[[#This Row],[Velocity 2 (m/s)]]^2)/2)-((Table6[[#This Row],[Velocity 1 (m/s)]]^2)/2))</f>
        <v/>
      </c>
      <c r="N378" s="115" t="str">
        <f>IF(Table6[[#This Row],[Segment ]]="","",(Table6[[#This Row],[Height 2 (m)]]-Table6[[#This Row],[Height 1 (m)]])*9.807)</f>
        <v/>
      </c>
      <c r="O378" s="115" t="str">
        <f>'Pressure Drops in Loops'!U383</f>
        <v/>
      </c>
      <c r="P37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78" s="115" t="str">
        <f>IF(Table6[[#This Row],[Segment ]]="","",Table6[[#This Row],[Work (W)]]/1000)</f>
        <v/>
      </c>
    </row>
    <row r="379" spans="1:17" x14ac:dyDescent="0.25">
      <c r="A379" s="116" t="str">
        <f>'Pressure Drops in Loops'!A384</f>
        <v/>
      </c>
      <c r="B379" s="113" t="str">
        <f>IF(Table6[[#This Row],[Segment ]]="","",B378)</f>
        <v/>
      </c>
      <c r="C379" s="113" t="str">
        <f>IF(Table6[[#This Row],[Segment ]]="","",C378)</f>
        <v/>
      </c>
      <c r="D379" s="113" t="str">
        <f>IF(Table6[[#This Row],[Segment ]]="","",D378)</f>
        <v/>
      </c>
      <c r="E379" s="117" t="str">
        <f>IF(Table6[[#This Row],[Segment ]]="","",Table6[[#This Row],[Density (kg/m3)]]*Table6[[#This Row],[Volumetric flow (m3/s)]])</f>
        <v/>
      </c>
      <c r="F379" s="114" t="str">
        <f>IF(Table6[[#This Row],[Segment ]]="","",'Pressure Drops in Loops'!AG384)</f>
        <v/>
      </c>
      <c r="G379" s="114" t="str">
        <f>'Pressure Drops in Loops'!AH384</f>
        <v/>
      </c>
      <c r="H379" s="114"/>
      <c r="I379" s="114"/>
      <c r="J379" s="115" t="str">
        <f>'Pressure Drops in Loops'!E384</f>
        <v/>
      </c>
      <c r="K379" s="115" t="str">
        <f>IF('Pressure Drops in Loops'!E385="",'Pressure Drops in Loops'!E384,'Pressure Drops in Loops'!E385)</f>
        <v/>
      </c>
      <c r="L379" s="115" t="str">
        <f>IF(Table6[[#This Row],[Segment ]]="","",(Table6[[#This Row],[Pressure 2 (kPa)]]-Table6[[#This Row],[Pressure 1 (kPa)]])/Table6[[#This Row],[Density (kg/m3)]])</f>
        <v/>
      </c>
      <c r="M379" s="115" t="str">
        <f>IF(Table6[[#This Row],[Segment ]]="","",((Table6[[#This Row],[Velocity 2 (m/s)]]^2)/2)-((Table6[[#This Row],[Velocity 1 (m/s)]]^2)/2))</f>
        <v/>
      </c>
      <c r="N379" s="115" t="str">
        <f>IF(Table6[[#This Row],[Segment ]]="","",(Table6[[#This Row],[Height 2 (m)]]-Table6[[#This Row],[Height 1 (m)]])*9.807)</f>
        <v/>
      </c>
      <c r="O379" s="115" t="str">
        <f>'Pressure Drops in Loops'!U384</f>
        <v/>
      </c>
      <c r="P37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79" s="115" t="str">
        <f>IF(Table6[[#This Row],[Segment ]]="","",Table6[[#This Row],[Work (W)]]/1000)</f>
        <v/>
      </c>
    </row>
    <row r="380" spans="1:17" x14ac:dyDescent="0.25">
      <c r="A380" s="116" t="str">
        <f>'Pressure Drops in Loops'!A385</f>
        <v/>
      </c>
      <c r="B380" s="113" t="str">
        <f>IF(Table6[[#This Row],[Segment ]]="","",B379)</f>
        <v/>
      </c>
      <c r="C380" s="113" t="str">
        <f>IF(Table6[[#This Row],[Segment ]]="","",C379)</f>
        <v/>
      </c>
      <c r="D380" s="113" t="str">
        <f>IF(Table6[[#This Row],[Segment ]]="","",D379)</f>
        <v/>
      </c>
      <c r="E380" s="117" t="str">
        <f>IF(Table6[[#This Row],[Segment ]]="","",Table6[[#This Row],[Density (kg/m3)]]*Table6[[#This Row],[Volumetric flow (m3/s)]])</f>
        <v/>
      </c>
      <c r="F380" s="114" t="str">
        <f>IF(Table6[[#This Row],[Segment ]]="","",'Pressure Drops in Loops'!AG385)</f>
        <v/>
      </c>
      <c r="G380" s="114" t="str">
        <f>'Pressure Drops in Loops'!AH385</f>
        <v/>
      </c>
      <c r="H380" s="114"/>
      <c r="I380" s="114"/>
      <c r="J380" s="115" t="str">
        <f>'Pressure Drops in Loops'!E385</f>
        <v/>
      </c>
      <c r="K380" s="115" t="str">
        <f>IF('Pressure Drops in Loops'!E386="",'Pressure Drops in Loops'!E385,'Pressure Drops in Loops'!E386)</f>
        <v/>
      </c>
      <c r="L380" s="115" t="str">
        <f>IF(Table6[[#This Row],[Segment ]]="","",(Table6[[#This Row],[Pressure 2 (kPa)]]-Table6[[#This Row],[Pressure 1 (kPa)]])/Table6[[#This Row],[Density (kg/m3)]])</f>
        <v/>
      </c>
      <c r="M380" s="115" t="str">
        <f>IF(Table6[[#This Row],[Segment ]]="","",((Table6[[#This Row],[Velocity 2 (m/s)]]^2)/2)-((Table6[[#This Row],[Velocity 1 (m/s)]]^2)/2))</f>
        <v/>
      </c>
      <c r="N380" s="115" t="str">
        <f>IF(Table6[[#This Row],[Segment ]]="","",(Table6[[#This Row],[Height 2 (m)]]-Table6[[#This Row],[Height 1 (m)]])*9.807)</f>
        <v/>
      </c>
      <c r="O380" s="115" t="str">
        <f>'Pressure Drops in Loops'!U385</f>
        <v/>
      </c>
      <c r="P38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80" s="115" t="str">
        <f>IF(Table6[[#This Row],[Segment ]]="","",Table6[[#This Row],[Work (W)]]/1000)</f>
        <v/>
      </c>
    </row>
    <row r="381" spans="1:17" x14ac:dyDescent="0.25">
      <c r="A381" s="116" t="str">
        <f>'Pressure Drops in Loops'!A386</f>
        <v/>
      </c>
      <c r="B381" s="113" t="str">
        <f>IF(Table6[[#This Row],[Segment ]]="","",B380)</f>
        <v/>
      </c>
      <c r="C381" s="113" t="str">
        <f>IF(Table6[[#This Row],[Segment ]]="","",C380)</f>
        <v/>
      </c>
      <c r="D381" s="113" t="str">
        <f>IF(Table6[[#This Row],[Segment ]]="","",D380)</f>
        <v/>
      </c>
      <c r="E381" s="117" t="str">
        <f>IF(Table6[[#This Row],[Segment ]]="","",Table6[[#This Row],[Density (kg/m3)]]*Table6[[#This Row],[Volumetric flow (m3/s)]])</f>
        <v/>
      </c>
      <c r="F381" s="114" t="str">
        <f>IF(Table6[[#This Row],[Segment ]]="","",'Pressure Drops in Loops'!AG386)</f>
        <v/>
      </c>
      <c r="G381" s="114" t="str">
        <f>'Pressure Drops in Loops'!AH386</f>
        <v/>
      </c>
      <c r="H381" s="114"/>
      <c r="I381" s="114"/>
      <c r="J381" s="115" t="str">
        <f>'Pressure Drops in Loops'!E386</f>
        <v/>
      </c>
      <c r="K381" s="115" t="str">
        <f>IF('Pressure Drops in Loops'!E387="",'Pressure Drops in Loops'!E386,'Pressure Drops in Loops'!E387)</f>
        <v/>
      </c>
      <c r="L381" s="115" t="str">
        <f>IF(Table6[[#This Row],[Segment ]]="","",(Table6[[#This Row],[Pressure 2 (kPa)]]-Table6[[#This Row],[Pressure 1 (kPa)]])/Table6[[#This Row],[Density (kg/m3)]])</f>
        <v/>
      </c>
      <c r="M381" s="115" t="str">
        <f>IF(Table6[[#This Row],[Segment ]]="","",((Table6[[#This Row],[Velocity 2 (m/s)]]^2)/2)-((Table6[[#This Row],[Velocity 1 (m/s)]]^2)/2))</f>
        <v/>
      </c>
      <c r="N381" s="115" t="str">
        <f>IF(Table6[[#This Row],[Segment ]]="","",(Table6[[#This Row],[Height 2 (m)]]-Table6[[#This Row],[Height 1 (m)]])*9.807)</f>
        <v/>
      </c>
      <c r="O381" s="115" t="str">
        <f>'Pressure Drops in Loops'!U386</f>
        <v/>
      </c>
      <c r="P38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81" s="115" t="str">
        <f>IF(Table6[[#This Row],[Segment ]]="","",Table6[[#This Row],[Work (W)]]/1000)</f>
        <v/>
      </c>
    </row>
    <row r="382" spans="1:17" x14ac:dyDescent="0.25">
      <c r="A382" s="116" t="str">
        <f>'Pressure Drops in Loops'!A387</f>
        <v/>
      </c>
      <c r="B382" s="113" t="str">
        <f>IF(Table6[[#This Row],[Segment ]]="","",B381)</f>
        <v/>
      </c>
      <c r="C382" s="113" t="str">
        <f>IF(Table6[[#This Row],[Segment ]]="","",C381)</f>
        <v/>
      </c>
      <c r="D382" s="113" t="str">
        <f>IF(Table6[[#This Row],[Segment ]]="","",D381)</f>
        <v/>
      </c>
      <c r="E382" s="117" t="str">
        <f>IF(Table6[[#This Row],[Segment ]]="","",Table6[[#This Row],[Density (kg/m3)]]*Table6[[#This Row],[Volumetric flow (m3/s)]])</f>
        <v/>
      </c>
      <c r="F382" s="114" t="str">
        <f>IF(Table6[[#This Row],[Segment ]]="","",'Pressure Drops in Loops'!AG387)</f>
        <v/>
      </c>
      <c r="G382" s="114" t="str">
        <f>'Pressure Drops in Loops'!AH387</f>
        <v/>
      </c>
      <c r="H382" s="114"/>
      <c r="I382" s="114"/>
      <c r="J382" s="115" t="str">
        <f>'Pressure Drops in Loops'!E387</f>
        <v/>
      </c>
      <c r="K382" s="115" t="str">
        <f>IF('Pressure Drops in Loops'!E388="",'Pressure Drops in Loops'!E387,'Pressure Drops in Loops'!E388)</f>
        <v/>
      </c>
      <c r="L382" s="115" t="str">
        <f>IF(Table6[[#This Row],[Segment ]]="","",(Table6[[#This Row],[Pressure 2 (kPa)]]-Table6[[#This Row],[Pressure 1 (kPa)]])/Table6[[#This Row],[Density (kg/m3)]])</f>
        <v/>
      </c>
      <c r="M382" s="115" t="str">
        <f>IF(Table6[[#This Row],[Segment ]]="","",((Table6[[#This Row],[Velocity 2 (m/s)]]^2)/2)-((Table6[[#This Row],[Velocity 1 (m/s)]]^2)/2))</f>
        <v/>
      </c>
      <c r="N382" s="115" t="str">
        <f>IF(Table6[[#This Row],[Segment ]]="","",(Table6[[#This Row],[Height 2 (m)]]-Table6[[#This Row],[Height 1 (m)]])*9.807)</f>
        <v/>
      </c>
      <c r="O382" s="115" t="str">
        <f>'Pressure Drops in Loops'!U387</f>
        <v/>
      </c>
      <c r="P38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82" s="115" t="str">
        <f>IF(Table6[[#This Row],[Segment ]]="","",Table6[[#This Row],[Work (W)]]/1000)</f>
        <v/>
      </c>
    </row>
    <row r="383" spans="1:17" x14ac:dyDescent="0.25">
      <c r="A383" s="116" t="str">
        <f>'Pressure Drops in Loops'!A388</f>
        <v/>
      </c>
      <c r="B383" s="113" t="str">
        <f>IF(Table6[[#This Row],[Segment ]]="","",B382)</f>
        <v/>
      </c>
      <c r="C383" s="113" t="str">
        <f>IF(Table6[[#This Row],[Segment ]]="","",C382)</f>
        <v/>
      </c>
      <c r="D383" s="113" t="str">
        <f>IF(Table6[[#This Row],[Segment ]]="","",D382)</f>
        <v/>
      </c>
      <c r="E383" s="117" t="str">
        <f>IF(Table6[[#This Row],[Segment ]]="","",Table6[[#This Row],[Density (kg/m3)]]*Table6[[#This Row],[Volumetric flow (m3/s)]])</f>
        <v/>
      </c>
      <c r="F383" s="114" t="str">
        <f>IF(Table6[[#This Row],[Segment ]]="","",'Pressure Drops in Loops'!AG388)</f>
        <v/>
      </c>
      <c r="G383" s="114" t="str">
        <f>'Pressure Drops in Loops'!AH388</f>
        <v/>
      </c>
      <c r="H383" s="114"/>
      <c r="I383" s="114"/>
      <c r="J383" s="115" t="str">
        <f>'Pressure Drops in Loops'!E388</f>
        <v/>
      </c>
      <c r="K383" s="115" t="str">
        <f>IF('Pressure Drops in Loops'!E389="",'Pressure Drops in Loops'!E388,'Pressure Drops in Loops'!E389)</f>
        <v/>
      </c>
      <c r="L383" s="115" t="str">
        <f>IF(Table6[[#This Row],[Segment ]]="","",(Table6[[#This Row],[Pressure 2 (kPa)]]-Table6[[#This Row],[Pressure 1 (kPa)]])/Table6[[#This Row],[Density (kg/m3)]])</f>
        <v/>
      </c>
      <c r="M383" s="115" t="str">
        <f>IF(Table6[[#This Row],[Segment ]]="","",((Table6[[#This Row],[Velocity 2 (m/s)]]^2)/2)-((Table6[[#This Row],[Velocity 1 (m/s)]]^2)/2))</f>
        <v/>
      </c>
      <c r="N383" s="115" t="str">
        <f>IF(Table6[[#This Row],[Segment ]]="","",(Table6[[#This Row],[Height 2 (m)]]-Table6[[#This Row],[Height 1 (m)]])*9.807)</f>
        <v/>
      </c>
      <c r="O383" s="115" t="str">
        <f>'Pressure Drops in Loops'!U388</f>
        <v/>
      </c>
      <c r="P38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83" s="115" t="str">
        <f>IF(Table6[[#This Row],[Segment ]]="","",Table6[[#This Row],[Work (W)]]/1000)</f>
        <v/>
      </c>
    </row>
    <row r="384" spans="1:17" x14ac:dyDescent="0.25">
      <c r="A384" s="116" t="str">
        <f>'Pressure Drops in Loops'!A389</f>
        <v/>
      </c>
      <c r="B384" s="113" t="str">
        <f>IF(Table6[[#This Row],[Segment ]]="","",B383)</f>
        <v/>
      </c>
      <c r="C384" s="113" t="str">
        <f>IF(Table6[[#This Row],[Segment ]]="","",C383)</f>
        <v/>
      </c>
      <c r="D384" s="113" t="str">
        <f>IF(Table6[[#This Row],[Segment ]]="","",D383)</f>
        <v/>
      </c>
      <c r="E384" s="117" t="str">
        <f>IF(Table6[[#This Row],[Segment ]]="","",Table6[[#This Row],[Density (kg/m3)]]*Table6[[#This Row],[Volumetric flow (m3/s)]])</f>
        <v/>
      </c>
      <c r="F384" s="114" t="str">
        <f>IF(Table6[[#This Row],[Segment ]]="","",'Pressure Drops in Loops'!AG389)</f>
        <v/>
      </c>
      <c r="G384" s="114" t="str">
        <f>'Pressure Drops in Loops'!AH389</f>
        <v/>
      </c>
      <c r="H384" s="114"/>
      <c r="I384" s="114"/>
      <c r="J384" s="115" t="str">
        <f>'Pressure Drops in Loops'!E389</f>
        <v/>
      </c>
      <c r="K384" s="115" t="str">
        <f>IF('Pressure Drops in Loops'!E390="",'Pressure Drops in Loops'!E389,'Pressure Drops in Loops'!E390)</f>
        <v/>
      </c>
      <c r="L384" s="115" t="str">
        <f>IF(Table6[[#This Row],[Segment ]]="","",(Table6[[#This Row],[Pressure 2 (kPa)]]-Table6[[#This Row],[Pressure 1 (kPa)]])/Table6[[#This Row],[Density (kg/m3)]])</f>
        <v/>
      </c>
      <c r="M384" s="115" t="str">
        <f>IF(Table6[[#This Row],[Segment ]]="","",((Table6[[#This Row],[Velocity 2 (m/s)]]^2)/2)-((Table6[[#This Row],[Velocity 1 (m/s)]]^2)/2))</f>
        <v/>
      </c>
      <c r="N384" s="115" t="str">
        <f>IF(Table6[[#This Row],[Segment ]]="","",(Table6[[#This Row],[Height 2 (m)]]-Table6[[#This Row],[Height 1 (m)]])*9.807)</f>
        <v/>
      </c>
      <c r="O384" s="115" t="str">
        <f>'Pressure Drops in Loops'!U389</f>
        <v/>
      </c>
      <c r="P38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84" s="115" t="str">
        <f>IF(Table6[[#This Row],[Segment ]]="","",Table6[[#This Row],[Work (W)]]/1000)</f>
        <v/>
      </c>
    </row>
    <row r="385" spans="1:17" x14ac:dyDescent="0.25">
      <c r="A385" s="116" t="str">
        <f>'Pressure Drops in Loops'!A390</f>
        <v/>
      </c>
      <c r="B385" s="113" t="str">
        <f>IF(Table6[[#This Row],[Segment ]]="","",B384)</f>
        <v/>
      </c>
      <c r="C385" s="113" t="str">
        <f>IF(Table6[[#This Row],[Segment ]]="","",C384)</f>
        <v/>
      </c>
      <c r="D385" s="113" t="str">
        <f>IF(Table6[[#This Row],[Segment ]]="","",D384)</f>
        <v/>
      </c>
      <c r="E385" s="117" t="str">
        <f>IF(Table6[[#This Row],[Segment ]]="","",Table6[[#This Row],[Density (kg/m3)]]*Table6[[#This Row],[Volumetric flow (m3/s)]])</f>
        <v/>
      </c>
      <c r="F385" s="114" t="str">
        <f>IF(Table6[[#This Row],[Segment ]]="","",'Pressure Drops in Loops'!AG390)</f>
        <v/>
      </c>
      <c r="G385" s="114" t="str">
        <f>'Pressure Drops in Loops'!AH390</f>
        <v/>
      </c>
      <c r="H385" s="114"/>
      <c r="I385" s="114"/>
      <c r="J385" s="115" t="str">
        <f>'Pressure Drops in Loops'!E390</f>
        <v/>
      </c>
      <c r="K385" s="115" t="str">
        <f>IF('Pressure Drops in Loops'!E391="",'Pressure Drops in Loops'!E390,'Pressure Drops in Loops'!E391)</f>
        <v/>
      </c>
      <c r="L385" s="115" t="str">
        <f>IF(Table6[[#This Row],[Segment ]]="","",(Table6[[#This Row],[Pressure 2 (kPa)]]-Table6[[#This Row],[Pressure 1 (kPa)]])/Table6[[#This Row],[Density (kg/m3)]])</f>
        <v/>
      </c>
      <c r="M385" s="115" t="str">
        <f>IF(Table6[[#This Row],[Segment ]]="","",((Table6[[#This Row],[Velocity 2 (m/s)]]^2)/2)-((Table6[[#This Row],[Velocity 1 (m/s)]]^2)/2))</f>
        <v/>
      </c>
      <c r="N385" s="115" t="str">
        <f>IF(Table6[[#This Row],[Segment ]]="","",(Table6[[#This Row],[Height 2 (m)]]-Table6[[#This Row],[Height 1 (m)]])*9.807)</f>
        <v/>
      </c>
      <c r="O385" s="115" t="str">
        <f>'Pressure Drops in Loops'!U390</f>
        <v/>
      </c>
      <c r="P38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85" s="115" t="str">
        <f>IF(Table6[[#This Row],[Segment ]]="","",Table6[[#This Row],[Work (W)]]/1000)</f>
        <v/>
      </c>
    </row>
    <row r="386" spans="1:17" x14ac:dyDescent="0.25">
      <c r="A386" s="116" t="str">
        <f>'Pressure Drops in Loops'!A391</f>
        <v/>
      </c>
      <c r="B386" s="113" t="str">
        <f>IF(Table6[[#This Row],[Segment ]]="","",B385)</f>
        <v/>
      </c>
      <c r="C386" s="113" t="str">
        <f>IF(Table6[[#This Row],[Segment ]]="","",C385)</f>
        <v/>
      </c>
      <c r="D386" s="113" t="str">
        <f>IF(Table6[[#This Row],[Segment ]]="","",D385)</f>
        <v/>
      </c>
      <c r="E386" s="117" t="str">
        <f>IF(Table6[[#This Row],[Segment ]]="","",Table6[[#This Row],[Density (kg/m3)]]*Table6[[#This Row],[Volumetric flow (m3/s)]])</f>
        <v/>
      </c>
      <c r="F386" s="114" t="str">
        <f>IF(Table6[[#This Row],[Segment ]]="","",'Pressure Drops in Loops'!AG391)</f>
        <v/>
      </c>
      <c r="G386" s="114" t="str">
        <f>'Pressure Drops in Loops'!AH391</f>
        <v/>
      </c>
      <c r="H386" s="114"/>
      <c r="I386" s="114"/>
      <c r="J386" s="115" t="str">
        <f>'Pressure Drops in Loops'!E391</f>
        <v/>
      </c>
      <c r="K386" s="115" t="str">
        <f>IF('Pressure Drops in Loops'!E392="",'Pressure Drops in Loops'!E391,'Pressure Drops in Loops'!E392)</f>
        <v/>
      </c>
      <c r="L386" s="115" t="str">
        <f>IF(Table6[[#This Row],[Segment ]]="","",(Table6[[#This Row],[Pressure 2 (kPa)]]-Table6[[#This Row],[Pressure 1 (kPa)]])/Table6[[#This Row],[Density (kg/m3)]])</f>
        <v/>
      </c>
      <c r="M386" s="115" t="str">
        <f>IF(Table6[[#This Row],[Segment ]]="","",((Table6[[#This Row],[Velocity 2 (m/s)]]^2)/2)-((Table6[[#This Row],[Velocity 1 (m/s)]]^2)/2))</f>
        <v/>
      </c>
      <c r="N386" s="115" t="str">
        <f>IF(Table6[[#This Row],[Segment ]]="","",(Table6[[#This Row],[Height 2 (m)]]-Table6[[#This Row],[Height 1 (m)]])*9.807)</f>
        <v/>
      </c>
      <c r="O386" s="115" t="str">
        <f>'Pressure Drops in Loops'!U391</f>
        <v/>
      </c>
      <c r="P38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86" s="115" t="str">
        <f>IF(Table6[[#This Row],[Segment ]]="","",Table6[[#This Row],[Work (W)]]/1000)</f>
        <v/>
      </c>
    </row>
    <row r="387" spans="1:17" x14ac:dyDescent="0.25">
      <c r="A387" s="116" t="str">
        <f>'Pressure Drops in Loops'!A392</f>
        <v/>
      </c>
      <c r="B387" s="113" t="str">
        <f>IF(Table6[[#This Row],[Segment ]]="","",B386)</f>
        <v/>
      </c>
      <c r="C387" s="113" t="str">
        <f>IF(Table6[[#This Row],[Segment ]]="","",C386)</f>
        <v/>
      </c>
      <c r="D387" s="113" t="str">
        <f>IF(Table6[[#This Row],[Segment ]]="","",D386)</f>
        <v/>
      </c>
      <c r="E387" s="117" t="str">
        <f>IF(Table6[[#This Row],[Segment ]]="","",Table6[[#This Row],[Density (kg/m3)]]*Table6[[#This Row],[Volumetric flow (m3/s)]])</f>
        <v/>
      </c>
      <c r="F387" s="114" t="str">
        <f>IF(Table6[[#This Row],[Segment ]]="","",'Pressure Drops in Loops'!AG392)</f>
        <v/>
      </c>
      <c r="G387" s="114" t="str">
        <f>'Pressure Drops in Loops'!AH392</f>
        <v/>
      </c>
      <c r="H387" s="114"/>
      <c r="I387" s="114"/>
      <c r="J387" s="115" t="str">
        <f>'Pressure Drops in Loops'!E392</f>
        <v/>
      </c>
      <c r="K387" s="115" t="str">
        <f>IF('Pressure Drops in Loops'!E393="",'Pressure Drops in Loops'!E392,'Pressure Drops in Loops'!E393)</f>
        <v/>
      </c>
      <c r="L387" s="115" t="str">
        <f>IF(Table6[[#This Row],[Segment ]]="","",(Table6[[#This Row],[Pressure 2 (kPa)]]-Table6[[#This Row],[Pressure 1 (kPa)]])/Table6[[#This Row],[Density (kg/m3)]])</f>
        <v/>
      </c>
      <c r="M387" s="115" t="str">
        <f>IF(Table6[[#This Row],[Segment ]]="","",((Table6[[#This Row],[Velocity 2 (m/s)]]^2)/2)-((Table6[[#This Row],[Velocity 1 (m/s)]]^2)/2))</f>
        <v/>
      </c>
      <c r="N387" s="115" t="str">
        <f>IF(Table6[[#This Row],[Segment ]]="","",(Table6[[#This Row],[Height 2 (m)]]-Table6[[#This Row],[Height 1 (m)]])*9.807)</f>
        <v/>
      </c>
      <c r="O387" s="115" t="str">
        <f>'Pressure Drops in Loops'!U392</f>
        <v/>
      </c>
      <c r="P38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87" s="115" t="str">
        <f>IF(Table6[[#This Row],[Segment ]]="","",Table6[[#This Row],[Work (W)]]/1000)</f>
        <v/>
      </c>
    </row>
    <row r="388" spans="1:17" x14ac:dyDescent="0.25">
      <c r="A388" s="116" t="str">
        <f>'Pressure Drops in Loops'!A393</f>
        <v/>
      </c>
      <c r="B388" s="113" t="str">
        <f>IF(Table6[[#This Row],[Segment ]]="","",B387)</f>
        <v/>
      </c>
      <c r="C388" s="113" t="str">
        <f>IF(Table6[[#This Row],[Segment ]]="","",C387)</f>
        <v/>
      </c>
      <c r="D388" s="113" t="str">
        <f>IF(Table6[[#This Row],[Segment ]]="","",D387)</f>
        <v/>
      </c>
      <c r="E388" s="117" t="str">
        <f>IF(Table6[[#This Row],[Segment ]]="","",Table6[[#This Row],[Density (kg/m3)]]*Table6[[#This Row],[Volumetric flow (m3/s)]])</f>
        <v/>
      </c>
      <c r="F388" s="114" t="str">
        <f>IF(Table6[[#This Row],[Segment ]]="","",'Pressure Drops in Loops'!AG393)</f>
        <v/>
      </c>
      <c r="G388" s="114" t="str">
        <f>'Pressure Drops in Loops'!AH393</f>
        <v/>
      </c>
      <c r="H388" s="114"/>
      <c r="I388" s="114"/>
      <c r="J388" s="115" t="str">
        <f>'Pressure Drops in Loops'!E393</f>
        <v/>
      </c>
      <c r="K388" s="115" t="str">
        <f>IF('Pressure Drops in Loops'!E394="",'Pressure Drops in Loops'!E393,'Pressure Drops in Loops'!E394)</f>
        <v/>
      </c>
      <c r="L388" s="115" t="str">
        <f>IF(Table6[[#This Row],[Segment ]]="","",(Table6[[#This Row],[Pressure 2 (kPa)]]-Table6[[#This Row],[Pressure 1 (kPa)]])/Table6[[#This Row],[Density (kg/m3)]])</f>
        <v/>
      </c>
      <c r="M388" s="115" t="str">
        <f>IF(Table6[[#This Row],[Segment ]]="","",((Table6[[#This Row],[Velocity 2 (m/s)]]^2)/2)-((Table6[[#This Row],[Velocity 1 (m/s)]]^2)/2))</f>
        <v/>
      </c>
      <c r="N388" s="115" t="str">
        <f>IF(Table6[[#This Row],[Segment ]]="","",(Table6[[#This Row],[Height 2 (m)]]-Table6[[#This Row],[Height 1 (m)]])*9.807)</f>
        <v/>
      </c>
      <c r="O388" s="115" t="str">
        <f>'Pressure Drops in Loops'!U393</f>
        <v/>
      </c>
      <c r="P38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88" s="115" t="str">
        <f>IF(Table6[[#This Row],[Segment ]]="","",Table6[[#This Row],[Work (W)]]/1000)</f>
        <v/>
      </c>
    </row>
    <row r="389" spans="1:17" x14ac:dyDescent="0.25">
      <c r="A389" s="116" t="str">
        <f>'Pressure Drops in Loops'!A394</f>
        <v/>
      </c>
      <c r="B389" s="113" t="str">
        <f>IF(Table6[[#This Row],[Segment ]]="","",B388)</f>
        <v/>
      </c>
      <c r="C389" s="113" t="str">
        <f>IF(Table6[[#This Row],[Segment ]]="","",C388)</f>
        <v/>
      </c>
      <c r="D389" s="113" t="str">
        <f>IF(Table6[[#This Row],[Segment ]]="","",D388)</f>
        <v/>
      </c>
      <c r="E389" s="117" t="str">
        <f>IF(Table6[[#This Row],[Segment ]]="","",Table6[[#This Row],[Density (kg/m3)]]*Table6[[#This Row],[Volumetric flow (m3/s)]])</f>
        <v/>
      </c>
      <c r="F389" s="114" t="str">
        <f>IF(Table6[[#This Row],[Segment ]]="","",'Pressure Drops in Loops'!AG394)</f>
        <v/>
      </c>
      <c r="G389" s="114" t="str">
        <f>'Pressure Drops in Loops'!AH394</f>
        <v/>
      </c>
      <c r="H389" s="114"/>
      <c r="I389" s="114"/>
      <c r="J389" s="115" t="str">
        <f>'Pressure Drops in Loops'!E394</f>
        <v/>
      </c>
      <c r="K389" s="115" t="str">
        <f>IF('Pressure Drops in Loops'!E395="",'Pressure Drops in Loops'!E394,'Pressure Drops in Loops'!E395)</f>
        <v/>
      </c>
      <c r="L389" s="115" t="str">
        <f>IF(Table6[[#This Row],[Segment ]]="","",(Table6[[#This Row],[Pressure 2 (kPa)]]-Table6[[#This Row],[Pressure 1 (kPa)]])/Table6[[#This Row],[Density (kg/m3)]])</f>
        <v/>
      </c>
      <c r="M389" s="115" t="str">
        <f>IF(Table6[[#This Row],[Segment ]]="","",((Table6[[#This Row],[Velocity 2 (m/s)]]^2)/2)-((Table6[[#This Row],[Velocity 1 (m/s)]]^2)/2))</f>
        <v/>
      </c>
      <c r="N389" s="115" t="str">
        <f>IF(Table6[[#This Row],[Segment ]]="","",(Table6[[#This Row],[Height 2 (m)]]-Table6[[#This Row],[Height 1 (m)]])*9.807)</f>
        <v/>
      </c>
      <c r="O389" s="115" t="str">
        <f>'Pressure Drops in Loops'!U394</f>
        <v/>
      </c>
      <c r="P38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89" s="115" t="str">
        <f>IF(Table6[[#This Row],[Segment ]]="","",Table6[[#This Row],[Work (W)]]/1000)</f>
        <v/>
      </c>
    </row>
    <row r="390" spans="1:17" x14ac:dyDescent="0.25">
      <c r="A390" s="116" t="str">
        <f>'Pressure Drops in Loops'!A395</f>
        <v/>
      </c>
      <c r="B390" s="113" t="str">
        <f>IF(Table6[[#This Row],[Segment ]]="","",B389)</f>
        <v/>
      </c>
      <c r="C390" s="113" t="str">
        <f>IF(Table6[[#This Row],[Segment ]]="","",C389)</f>
        <v/>
      </c>
      <c r="D390" s="113" t="str">
        <f>IF(Table6[[#This Row],[Segment ]]="","",D389)</f>
        <v/>
      </c>
      <c r="E390" s="117" t="str">
        <f>IF(Table6[[#This Row],[Segment ]]="","",Table6[[#This Row],[Density (kg/m3)]]*Table6[[#This Row],[Volumetric flow (m3/s)]])</f>
        <v/>
      </c>
      <c r="F390" s="114" t="str">
        <f>IF(Table6[[#This Row],[Segment ]]="","",'Pressure Drops in Loops'!AG395)</f>
        <v/>
      </c>
      <c r="G390" s="114" t="str">
        <f>'Pressure Drops in Loops'!AH395</f>
        <v/>
      </c>
      <c r="H390" s="114"/>
      <c r="I390" s="114"/>
      <c r="J390" s="115" t="str">
        <f>'Pressure Drops in Loops'!E395</f>
        <v/>
      </c>
      <c r="K390" s="115" t="str">
        <f>IF('Pressure Drops in Loops'!E396="",'Pressure Drops in Loops'!E395,'Pressure Drops in Loops'!E396)</f>
        <v/>
      </c>
      <c r="L390" s="115" t="str">
        <f>IF(Table6[[#This Row],[Segment ]]="","",(Table6[[#This Row],[Pressure 2 (kPa)]]-Table6[[#This Row],[Pressure 1 (kPa)]])/Table6[[#This Row],[Density (kg/m3)]])</f>
        <v/>
      </c>
      <c r="M390" s="115" t="str">
        <f>IF(Table6[[#This Row],[Segment ]]="","",((Table6[[#This Row],[Velocity 2 (m/s)]]^2)/2)-((Table6[[#This Row],[Velocity 1 (m/s)]]^2)/2))</f>
        <v/>
      </c>
      <c r="N390" s="115" t="str">
        <f>IF(Table6[[#This Row],[Segment ]]="","",(Table6[[#This Row],[Height 2 (m)]]-Table6[[#This Row],[Height 1 (m)]])*9.807)</f>
        <v/>
      </c>
      <c r="O390" s="115" t="str">
        <f>'Pressure Drops in Loops'!U395</f>
        <v/>
      </c>
      <c r="P39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90" s="115" t="str">
        <f>IF(Table6[[#This Row],[Segment ]]="","",Table6[[#This Row],[Work (W)]]/1000)</f>
        <v/>
      </c>
    </row>
    <row r="391" spans="1:17" x14ac:dyDescent="0.25">
      <c r="A391" s="116" t="str">
        <f>'Pressure Drops in Loops'!A396</f>
        <v/>
      </c>
      <c r="B391" s="113" t="str">
        <f>IF(Table6[[#This Row],[Segment ]]="","",B390)</f>
        <v/>
      </c>
      <c r="C391" s="113" t="str">
        <f>IF(Table6[[#This Row],[Segment ]]="","",C390)</f>
        <v/>
      </c>
      <c r="D391" s="113" t="str">
        <f>IF(Table6[[#This Row],[Segment ]]="","",D390)</f>
        <v/>
      </c>
      <c r="E391" s="117" t="str">
        <f>IF(Table6[[#This Row],[Segment ]]="","",Table6[[#This Row],[Density (kg/m3)]]*Table6[[#This Row],[Volumetric flow (m3/s)]])</f>
        <v/>
      </c>
      <c r="F391" s="114" t="str">
        <f>IF(Table6[[#This Row],[Segment ]]="","",'Pressure Drops in Loops'!AG396)</f>
        <v/>
      </c>
      <c r="G391" s="114" t="str">
        <f>'Pressure Drops in Loops'!AH396</f>
        <v/>
      </c>
      <c r="H391" s="114"/>
      <c r="I391" s="114"/>
      <c r="J391" s="115" t="str">
        <f>'Pressure Drops in Loops'!E396</f>
        <v/>
      </c>
      <c r="K391" s="115" t="str">
        <f>IF('Pressure Drops in Loops'!E397="",'Pressure Drops in Loops'!E396,'Pressure Drops in Loops'!E397)</f>
        <v/>
      </c>
      <c r="L391" s="115" t="str">
        <f>IF(Table6[[#This Row],[Segment ]]="","",(Table6[[#This Row],[Pressure 2 (kPa)]]-Table6[[#This Row],[Pressure 1 (kPa)]])/Table6[[#This Row],[Density (kg/m3)]])</f>
        <v/>
      </c>
      <c r="M391" s="115" t="str">
        <f>IF(Table6[[#This Row],[Segment ]]="","",((Table6[[#This Row],[Velocity 2 (m/s)]]^2)/2)-((Table6[[#This Row],[Velocity 1 (m/s)]]^2)/2))</f>
        <v/>
      </c>
      <c r="N391" s="115" t="str">
        <f>IF(Table6[[#This Row],[Segment ]]="","",(Table6[[#This Row],[Height 2 (m)]]-Table6[[#This Row],[Height 1 (m)]])*9.807)</f>
        <v/>
      </c>
      <c r="O391" s="115" t="str">
        <f>'Pressure Drops in Loops'!U396</f>
        <v/>
      </c>
      <c r="P39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91" s="115" t="str">
        <f>IF(Table6[[#This Row],[Segment ]]="","",Table6[[#This Row],[Work (W)]]/1000)</f>
        <v/>
      </c>
    </row>
    <row r="392" spans="1:17" x14ac:dyDescent="0.25">
      <c r="A392" s="116" t="str">
        <f>'Pressure Drops in Loops'!A397</f>
        <v/>
      </c>
      <c r="B392" s="113" t="str">
        <f>IF(Table6[[#This Row],[Segment ]]="","",B391)</f>
        <v/>
      </c>
      <c r="C392" s="113" t="str">
        <f>IF(Table6[[#This Row],[Segment ]]="","",C391)</f>
        <v/>
      </c>
      <c r="D392" s="113" t="str">
        <f>IF(Table6[[#This Row],[Segment ]]="","",D391)</f>
        <v/>
      </c>
      <c r="E392" s="117" t="str">
        <f>IF(Table6[[#This Row],[Segment ]]="","",Table6[[#This Row],[Density (kg/m3)]]*Table6[[#This Row],[Volumetric flow (m3/s)]])</f>
        <v/>
      </c>
      <c r="F392" s="114" t="str">
        <f>IF(Table6[[#This Row],[Segment ]]="","",'Pressure Drops in Loops'!AG397)</f>
        <v/>
      </c>
      <c r="G392" s="114" t="str">
        <f>'Pressure Drops in Loops'!AH397</f>
        <v/>
      </c>
      <c r="H392" s="114"/>
      <c r="I392" s="114"/>
      <c r="J392" s="115" t="str">
        <f>'Pressure Drops in Loops'!E397</f>
        <v/>
      </c>
      <c r="K392" s="115" t="str">
        <f>IF('Pressure Drops in Loops'!E398="",'Pressure Drops in Loops'!E397,'Pressure Drops in Loops'!E398)</f>
        <v/>
      </c>
      <c r="L392" s="115" t="str">
        <f>IF(Table6[[#This Row],[Segment ]]="","",(Table6[[#This Row],[Pressure 2 (kPa)]]-Table6[[#This Row],[Pressure 1 (kPa)]])/Table6[[#This Row],[Density (kg/m3)]])</f>
        <v/>
      </c>
      <c r="M392" s="115" t="str">
        <f>IF(Table6[[#This Row],[Segment ]]="","",((Table6[[#This Row],[Velocity 2 (m/s)]]^2)/2)-((Table6[[#This Row],[Velocity 1 (m/s)]]^2)/2))</f>
        <v/>
      </c>
      <c r="N392" s="115" t="str">
        <f>IF(Table6[[#This Row],[Segment ]]="","",(Table6[[#This Row],[Height 2 (m)]]-Table6[[#This Row],[Height 1 (m)]])*9.807)</f>
        <v/>
      </c>
      <c r="O392" s="115" t="str">
        <f>'Pressure Drops in Loops'!U397</f>
        <v/>
      </c>
      <c r="P39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92" s="115" t="str">
        <f>IF(Table6[[#This Row],[Segment ]]="","",Table6[[#This Row],[Work (W)]]/1000)</f>
        <v/>
      </c>
    </row>
    <row r="393" spans="1:17" x14ac:dyDescent="0.25">
      <c r="A393" s="116" t="str">
        <f>'Pressure Drops in Loops'!A398</f>
        <v/>
      </c>
      <c r="B393" s="113" t="str">
        <f>IF(Table6[[#This Row],[Segment ]]="","",B392)</f>
        <v/>
      </c>
      <c r="C393" s="113" t="str">
        <f>IF(Table6[[#This Row],[Segment ]]="","",C392)</f>
        <v/>
      </c>
      <c r="D393" s="113" t="str">
        <f>IF(Table6[[#This Row],[Segment ]]="","",D392)</f>
        <v/>
      </c>
      <c r="E393" s="117" t="str">
        <f>IF(Table6[[#This Row],[Segment ]]="","",Table6[[#This Row],[Density (kg/m3)]]*Table6[[#This Row],[Volumetric flow (m3/s)]])</f>
        <v/>
      </c>
      <c r="F393" s="114" t="str">
        <f>IF(Table6[[#This Row],[Segment ]]="","",'Pressure Drops in Loops'!AG398)</f>
        <v/>
      </c>
      <c r="G393" s="114" t="str">
        <f>'Pressure Drops in Loops'!AH398</f>
        <v/>
      </c>
      <c r="H393" s="114"/>
      <c r="I393" s="114"/>
      <c r="J393" s="115" t="str">
        <f>'Pressure Drops in Loops'!E398</f>
        <v/>
      </c>
      <c r="K393" s="115" t="str">
        <f>IF('Pressure Drops in Loops'!E399="",'Pressure Drops in Loops'!E398,'Pressure Drops in Loops'!E399)</f>
        <v/>
      </c>
      <c r="L393" s="115" t="str">
        <f>IF(Table6[[#This Row],[Segment ]]="","",(Table6[[#This Row],[Pressure 2 (kPa)]]-Table6[[#This Row],[Pressure 1 (kPa)]])/Table6[[#This Row],[Density (kg/m3)]])</f>
        <v/>
      </c>
      <c r="M393" s="115" t="str">
        <f>IF(Table6[[#This Row],[Segment ]]="","",((Table6[[#This Row],[Velocity 2 (m/s)]]^2)/2)-((Table6[[#This Row],[Velocity 1 (m/s)]]^2)/2))</f>
        <v/>
      </c>
      <c r="N393" s="115" t="str">
        <f>IF(Table6[[#This Row],[Segment ]]="","",(Table6[[#This Row],[Height 2 (m)]]-Table6[[#This Row],[Height 1 (m)]])*9.807)</f>
        <v/>
      </c>
      <c r="O393" s="115" t="str">
        <f>'Pressure Drops in Loops'!U398</f>
        <v/>
      </c>
      <c r="P39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93" s="115" t="str">
        <f>IF(Table6[[#This Row],[Segment ]]="","",Table6[[#This Row],[Work (W)]]/1000)</f>
        <v/>
      </c>
    </row>
    <row r="394" spans="1:17" x14ac:dyDescent="0.25">
      <c r="A394" s="116" t="str">
        <f>'Pressure Drops in Loops'!A399</f>
        <v/>
      </c>
      <c r="B394" s="113" t="str">
        <f>IF(Table6[[#This Row],[Segment ]]="","",B393)</f>
        <v/>
      </c>
      <c r="C394" s="113" t="str">
        <f>IF(Table6[[#This Row],[Segment ]]="","",C393)</f>
        <v/>
      </c>
      <c r="D394" s="113" t="str">
        <f>IF(Table6[[#This Row],[Segment ]]="","",D393)</f>
        <v/>
      </c>
      <c r="E394" s="117" t="str">
        <f>IF(Table6[[#This Row],[Segment ]]="","",Table6[[#This Row],[Density (kg/m3)]]*Table6[[#This Row],[Volumetric flow (m3/s)]])</f>
        <v/>
      </c>
      <c r="F394" s="114" t="str">
        <f>IF(Table6[[#This Row],[Segment ]]="","",'Pressure Drops in Loops'!AG399)</f>
        <v/>
      </c>
      <c r="G394" s="114" t="str">
        <f>'Pressure Drops in Loops'!AH399</f>
        <v/>
      </c>
      <c r="H394" s="114"/>
      <c r="I394" s="114"/>
      <c r="J394" s="115" t="str">
        <f>'Pressure Drops in Loops'!E399</f>
        <v/>
      </c>
      <c r="K394" s="115" t="str">
        <f>IF('Pressure Drops in Loops'!E400="",'Pressure Drops in Loops'!E399,'Pressure Drops in Loops'!E400)</f>
        <v/>
      </c>
      <c r="L394" s="115" t="str">
        <f>IF(Table6[[#This Row],[Segment ]]="","",(Table6[[#This Row],[Pressure 2 (kPa)]]-Table6[[#This Row],[Pressure 1 (kPa)]])/Table6[[#This Row],[Density (kg/m3)]])</f>
        <v/>
      </c>
      <c r="M394" s="115" t="str">
        <f>IF(Table6[[#This Row],[Segment ]]="","",((Table6[[#This Row],[Velocity 2 (m/s)]]^2)/2)-((Table6[[#This Row],[Velocity 1 (m/s)]]^2)/2))</f>
        <v/>
      </c>
      <c r="N394" s="115" t="str">
        <f>IF(Table6[[#This Row],[Segment ]]="","",(Table6[[#This Row],[Height 2 (m)]]-Table6[[#This Row],[Height 1 (m)]])*9.807)</f>
        <v/>
      </c>
      <c r="O394" s="115" t="str">
        <f>'Pressure Drops in Loops'!U399</f>
        <v/>
      </c>
      <c r="P39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94" s="115" t="str">
        <f>IF(Table6[[#This Row],[Segment ]]="","",Table6[[#This Row],[Work (W)]]/1000)</f>
        <v/>
      </c>
    </row>
    <row r="395" spans="1:17" x14ac:dyDescent="0.25">
      <c r="A395" s="116" t="str">
        <f>'Pressure Drops in Loops'!A400</f>
        <v/>
      </c>
      <c r="B395" s="113" t="str">
        <f>IF(Table6[[#This Row],[Segment ]]="","",B394)</f>
        <v/>
      </c>
      <c r="C395" s="113" t="str">
        <f>IF(Table6[[#This Row],[Segment ]]="","",C394)</f>
        <v/>
      </c>
      <c r="D395" s="113" t="str">
        <f>IF(Table6[[#This Row],[Segment ]]="","",D394)</f>
        <v/>
      </c>
      <c r="E395" s="117" t="str">
        <f>IF(Table6[[#This Row],[Segment ]]="","",Table6[[#This Row],[Density (kg/m3)]]*Table6[[#This Row],[Volumetric flow (m3/s)]])</f>
        <v/>
      </c>
      <c r="F395" s="114" t="str">
        <f>IF(Table6[[#This Row],[Segment ]]="","",'Pressure Drops in Loops'!AG400)</f>
        <v/>
      </c>
      <c r="G395" s="114" t="str">
        <f>'Pressure Drops in Loops'!AH400</f>
        <v/>
      </c>
      <c r="H395" s="114"/>
      <c r="I395" s="114"/>
      <c r="J395" s="115" t="str">
        <f>'Pressure Drops in Loops'!E400</f>
        <v/>
      </c>
      <c r="K395" s="115" t="str">
        <f>IF('Pressure Drops in Loops'!E401="",'Pressure Drops in Loops'!E400,'Pressure Drops in Loops'!E401)</f>
        <v/>
      </c>
      <c r="L395" s="115" t="str">
        <f>IF(Table6[[#This Row],[Segment ]]="","",(Table6[[#This Row],[Pressure 2 (kPa)]]-Table6[[#This Row],[Pressure 1 (kPa)]])/Table6[[#This Row],[Density (kg/m3)]])</f>
        <v/>
      </c>
      <c r="M395" s="115" t="str">
        <f>IF(Table6[[#This Row],[Segment ]]="","",((Table6[[#This Row],[Velocity 2 (m/s)]]^2)/2)-((Table6[[#This Row],[Velocity 1 (m/s)]]^2)/2))</f>
        <v/>
      </c>
      <c r="N395" s="115" t="str">
        <f>IF(Table6[[#This Row],[Segment ]]="","",(Table6[[#This Row],[Height 2 (m)]]-Table6[[#This Row],[Height 1 (m)]])*9.807)</f>
        <v/>
      </c>
      <c r="O395" s="115" t="str">
        <f>'Pressure Drops in Loops'!U400</f>
        <v/>
      </c>
      <c r="P39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95" s="115" t="str">
        <f>IF(Table6[[#This Row],[Segment ]]="","",Table6[[#This Row],[Work (W)]]/1000)</f>
        <v/>
      </c>
    </row>
    <row r="396" spans="1:17" x14ac:dyDescent="0.25">
      <c r="A396" s="116" t="str">
        <f>'Pressure Drops in Loops'!A401</f>
        <v/>
      </c>
      <c r="B396" s="113" t="str">
        <f>IF(Table6[[#This Row],[Segment ]]="","",B395)</f>
        <v/>
      </c>
      <c r="C396" s="113" t="str">
        <f>IF(Table6[[#This Row],[Segment ]]="","",C395)</f>
        <v/>
      </c>
      <c r="D396" s="113" t="str">
        <f>IF(Table6[[#This Row],[Segment ]]="","",D395)</f>
        <v/>
      </c>
      <c r="E396" s="117" t="str">
        <f>IF(Table6[[#This Row],[Segment ]]="","",Table6[[#This Row],[Density (kg/m3)]]*Table6[[#This Row],[Volumetric flow (m3/s)]])</f>
        <v/>
      </c>
      <c r="F396" s="114" t="str">
        <f>IF(Table6[[#This Row],[Segment ]]="","",'Pressure Drops in Loops'!AG401)</f>
        <v/>
      </c>
      <c r="G396" s="114" t="str">
        <f>'Pressure Drops in Loops'!AH401</f>
        <v/>
      </c>
      <c r="H396" s="114"/>
      <c r="I396" s="114"/>
      <c r="J396" s="115" t="str">
        <f>'Pressure Drops in Loops'!E401</f>
        <v/>
      </c>
      <c r="K396" s="115" t="str">
        <f>IF('Pressure Drops in Loops'!E402="",'Pressure Drops in Loops'!E401,'Pressure Drops in Loops'!E402)</f>
        <v/>
      </c>
      <c r="L396" s="115" t="str">
        <f>IF(Table6[[#This Row],[Segment ]]="","",(Table6[[#This Row],[Pressure 2 (kPa)]]-Table6[[#This Row],[Pressure 1 (kPa)]])/Table6[[#This Row],[Density (kg/m3)]])</f>
        <v/>
      </c>
      <c r="M396" s="115" t="str">
        <f>IF(Table6[[#This Row],[Segment ]]="","",((Table6[[#This Row],[Velocity 2 (m/s)]]^2)/2)-((Table6[[#This Row],[Velocity 1 (m/s)]]^2)/2))</f>
        <v/>
      </c>
      <c r="N396" s="115" t="str">
        <f>IF(Table6[[#This Row],[Segment ]]="","",(Table6[[#This Row],[Height 2 (m)]]-Table6[[#This Row],[Height 1 (m)]])*9.807)</f>
        <v/>
      </c>
      <c r="O396" s="115" t="str">
        <f>'Pressure Drops in Loops'!U401</f>
        <v/>
      </c>
      <c r="P39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96" s="115" t="str">
        <f>IF(Table6[[#This Row],[Segment ]]="","",Table6[[#This Row],[Work (W)]]/1000)</f>
        <v/>
      </c>
    </row>
    <row r="397" spans="1:17" x14ac:dyDescent="0.25">
      <c r="A397" s="116" t="str">
        <f>'Pressure Drops in Loops'!A402</f>
        <v/>
      </c>
      <c r="B397" s="113" t="str">
        <f>IF(Table6[[#This Row],[Segment ]]="","",B396)</f>
        <v/>
      </c>
      <c r="C397" s="113" t="str">
        <f>IF(Table6[[#This Row],[Segment ]]="","",C396)</f>
        <v/>
      </c>
      <c r="D397" s="113" t="str">
        <f>IF(Table6[[#This Row],[Segment ]]="","",D396)</f>
        <v/>
      </c>
      <c r="E397" s="117" t="str">
        <f>IF(Table6[[#This Row],[Segment ]]="","",Table6[[#This Row],[Density (kg/m3)]]*Table6[[#This Row],[Volumetric flow (m3/s)]])</f>
        <v/>
      </c>
      <c r="F397" s="114" t="str">
        <f>IF(Table6[[#This Row],[Segment ]]="","",'Pressure Drops in Loops'!AG402)</f>
        <v/>
      </c>
      <c r="G397" s="114" t="str">
        <f>'Pressure Drops in Loops'!AH402</f>
        <v/>
      </c>
      <c r="H397" s="114"/>
      <c r="I397" s="114"/>
      <c r="J397" s="115" t="str">
        <f>'Pressure Drops in Loops'!E402</f>
        <v/>
      </c>
      <c r="K397" s="115" t="str">
        <f>IF('Pressure Drops in Loops'!E403="",'Pressure Drops in Loops'!E402,'Pressure Drops in Loops'!E403)</f>
        <v/>
      </c>
      <c r="L397" s="115" t="str">
        <f>IF(Table6[[#This Row],[Segment ]]="","",(Table6[[#This Row],[Pressure 2 (kPa)]]-Table6[[#This Row],[Pressure 1 (kPa)]])/Table6[[#This Row],[Density (kg/m3)]])</f>
        <v/>
      </c>
      <c r="M397" s="115" t="str">
        <f>IF(Table6[[#This Row],[Segment ]]="","",((Table6[[#This Row],[Velocity 2 (m/s)]]^2)/2)-((Table6[[#This Row],[Velocity 1 (m/s)]]^2)/2))</f>
        <v/>
      </c>
      <c r="N397" s="115" t="str">
        <f>IF(Table6[[#This Row],[Segment ]]="","",(Table6[[#This Row],[Height 2 (m)]]-Table6[[#This Row],[Height 1 (m)]])*9.807)</f>
        <v/>
      </c>
      <c r="O397" s="115" t="str">
        <f>'Pressure Drops in Loops'!U402</f>
        <v/>
      </c>
      <c r="P39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97" s="115" t="str">
        <f>IF(Table6[[#This Row],[Segment ]]="","",Table6[[#This Row],[Work (W)]]/1000)</f>
        <v/>
      </c>
    </row>
    <row r="398" spans="1:17" x14ac:dyDescent="0.25">
      <c r="A398" s="116" t="str">
        <f>'Pressure Drops in Loops'!A403</f>
        <v/>
      </c>
      <c r="B398" s="113" t="str">
        <f>IF(Table6[[#This Row],[Segment ]]="","",B397)</f>
        <v/>
      </c>
      <c r="C398" s="113" t="str">
        <f>IF(Table6[[#This Row],[Segment ]]="","",C397)</f>
        <v/>
      </c>
      <c r="D398" s="113" t="str">
        <f>IF(Table6[[#This Row],[Segment ]]="","",D397)</f>
        <v/>
      </c>
      <c r="E398" s="117" t="str">
        <f>IF(Table6[[#This Row],[Segment ]]="","",Table6[[#This Row],[Density (kg/m3)]]*Table6[[#This Row],[Volumetric flow (m3/s)]])</f>
        <v/>
      </c>
      <c r="F398" s="114" t="str">
        <f>IF(Table6[[#This Row],[Segment ]]="","",'Pressure Drops in Loops'!AG403)</f>
        <v/>
      </c>
      <c r="G398" s="114" t="str">
        <f>'Pressure Drops in Loops'!AH403</f>
        <v/>
      </c>
      <c r="H398" s="114"/>
      <c r="I398" s="114"/>
      <c r="J398" s="115" t="str">
        <f>'Pressure Drops in Loops'!E403</f>
        <v/>
      </c>
      <c r="K398" s="115" t="str">
        <f>IF('Pressure Drops in Loops'!E404="",'Pressure Drops in Loops'!E403,'Pressure Drops in Loops'!E404)</f>
        <v/>
      </c>
      <c r="L398" s="115" t="str">
        <f>IF(Table6[[#This Row],[Segment ]]="","",(Table6[[#This Row],[Pressure 2 (kPa)]]-Table6[[#This Row],[Pressure 1 (kPa)]])/Table6[[#This Row],[Density (kg/m3)]])</f>
        <v/>
      </c>
      <c r="M398" s="115" t="str">
        <f>IF(Table6[[#This Row],[Segment ]]="","",((Table6[[#This Row],[Velocity 2 (m/s)]]^2)/2)-((Table6[[#This Row],[Velocity 1 (m/s)]]^2)/2))</f>
        <v/>
      </c>
      <c r="N398" s="115" t="str">
        <f>IF(Table6[[#This Row],[Segment ]]="","",(Table6[[#This Row],[Height 2 (m)]]-Table6[[#This Row],[Height 1 (m)]])*9.807)</f>
        <v/>
      </c>
      <c r="O398" s="115" t="str">
        <f>'Pressure Drops in Loops'!U403</f>
        <v/>
      </c>
      <c r="P39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98" s="115" t="str">
        <f>IF(Table6[[#This Row],[Segment ]]="","",Table6[[#This Row],[Work (W)]]/1000)</f>
        <v/>
      </c>
    </row>
    <row r="399" spans="1:17" x14ac:dyDescent="0.25">
      <c r="A399" s="116" t="str">
        <f>'Pressure Drops in Loops'!A404</f>
        <v/>
      </c>
      <c r="B399" s="113" t="str">
        <f>IF(Table6[[#This Row],[Segment ]]="","",B398)</f>
        <v/>
      </c>
      <c r="C399" s="113" t="str">
        <f>IF(Table6[[#This Row],[Segment ]]="","",C398)</f>
        <v/>
      </c>
      <c r="D399" s="113" t="str">
        <f>IF(Table6[[#This Row],[Segment ]]="","",D398)</f>
        <v/>
      </c>
      <c r="E399" s="117" t="str">
        <f>IF(Table6[[#This Row],[Segment ]]="","",Table6[[#This Row],[Density (kg/m3)]]*Table6[[#This Row],[Volumetric flow (m3/s)]])</f>
        <v/>
      </c>
      <c r="F399" s="114" t="str">
        <f>IF(Table6[[#This Row],[Segment ]]="","",'Pressure Drops in Loops'!AG404)</f>
        <v/>
      </c>
      <c r="G399" s="114" t="str">
        <f>'Pressure Drops in Loops'!AH404</f>
        <v/>
      </c>
      <c r="H399" s="114"/>
      <c r="I399" s="114"/>
      <c r="J399" s="115" t="str">
        <f>'Pressure Drops in Loops'!E404</f>
        <v/>
      </c>
      <c r="K399" s="115" t="str">
        <f>IF('Pressure Drops in Loops'!E405="",'Pressure Drops in Loops'!E404,'Pressure Drops in Loops'!E405)</f>
        <v/>
      </c>
      <c r="L399" s="115" t="str">
        <f>IF(Table6[[#This Row],[Segment ]]="","",(Table6[[#This Row],[Pressure 2 (kPa)]]-Table6[[#This Row],[Pressure 1 (kPa)]])/Table6[[#This Row],[Density (kg/m3)]])</f>
        <v/>
      </c>
      <c r="M399" s="115" t="str">
        <f>IF(Table6[[#This Row],[Segment ]]="","",((Table6[[#This Row],[Velocity 2 (m/s)]]^2)/2)-((Table6[[#This Row],[Velocity 1 (m/s)]]^2)/2))</f>
        <v/>
      </c>
      <c r="N399" s="115" t="str">
        <f>IF(Table6[[#This Row],[Segment ]]="","",(Table6[[#This Row],[Height 2 (m)]]-Table6[[#This Row],[Height 1 (m)]])*9.807)</f>
        <v/>
      </c>
      <c r="O399" s="115" t="str">
        <f>'Pressure Drops in Loops'!U404</f>
        <v/>
      </c>
      <c r="P39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399" s="115" t="str">
        <f>IF(Table6[[#This Row],[Segment ]]="","",Table6[[#This Row],[Work (W)]]/1000)</f>
        <v/>
      </c>
    </row>
    <row r="400" spans="1:17" x14ac:dyDescent="0.25">
      <c r="A400" s="116" t="str">
        <f>'Pressure Drops in Loops'!A405</f>
        <v/>
      </c>
      <c r="B400" s="113" t="str">
        <f>IF(Table6[[#This Row],[Segment ]]="","",B399)</f>
        <v/>
      </c>
      <c r="C400" s="113" t="str">
        <f>IF(Table6[[#This Row],[Segment ]]="","",C399)</f>
        <v/>
      </c>
      <c r="D400" s="113" t="str">
        <f>IF(Table6[[#This Row],[Segment ]]="","",D399)</f>
        <v/>
      </c>
      <c r="E400" s="117" t="str">
        <f>IF(Table6[[#This Row],[Segment ]]="","",Table6[[#This Row],[Density (kg/m3)]]*Table6[[#This Row],[Volumetric flow (m3/s)]])</f>
        <v/>
      </c>
      <c r="F400" s="114" t="str">
        <f>IF(Table6[[#This Row],[Segment ]]="","",'Pressure Drops in Loops'!AG405)</f>
        <v/>
      </c>
      <c r="G400" s="114" t="str">
        <f>'Pressure Drops in Loops'!AH405</f>
        <v/>
      </c>
      <c r="H400" s="114"/>
      <c r="I400" s="114"/>
      <c r="J400" s="115" t="str">
        <f>'Pressure Drops in Loops'!E405</f>
        <v/>
      </c>
      <c r="K400" s="115" t="str">
        <f>IF('Pressure Drops in Loops'!E406="",'Pressure Drops in Loops'!E405,'Pressure Drops in Loops'!E406)</f>
        <v/>
      </c>
      <c r="L400" s="115" t="str">
        <f>IF(Table6[[#This Row],[Segment ]]="","",(Table6[[#This Row],[Pressure 2 (kPa)]]-Table6[[#This Row],[Pressure 1 (kPa)]])/Table6[[#This Row],[Density (kg/m3)]])</f>
        <v/>
      </c>
      <c r="M400" s="115" t="str">
        <f>IF(Table6[[#This Row],[Segment ]]="","",((Table6[[#This Row],[Velocity 2 (m/s)]]^2)/2)-((Table6[[#This Row],[Velocity 1 (m/s)]]^2)/2))</f>
        <v/>
      </c>
      <c r="N400" s="115" t="str">
        <f>IF(Table6[[#This Row],[Segment ]]="","",(Table6[[#This Row],[Height 2 (m)]]-Table6[[#This Row],[Height 1 (m)]])*9.807)</f>
        <v/>
      </c>
      <c r="O400" s="115" t="str">
        <f>'Pressure Drops in Loops'!U405</f>
        <v/>
      </c>
      <c r="P40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00" s="115" t="str">
        <f>IF(Table6[[#This Row],[Segment ]]="","",Table6[[#This Row],[Work (W)]]/1000)</f>
        <v/>
      </c>
    </row>
    <row r="401" spans="1:17" x14ac:dyDescent="0.25">
      <c r="A401" s="116" t="str">
        <f>'Pressure Drops in Loops'!A406</f>
        <v/>
      </c>
      <c r="B401" s="113" t="str">
        <f>IF(Table6[[#This Row],[Segment ]]="","",B400)</f>
        <v/>
      </c>
      <c r="C401" s="113" t="str">
        <f>IF(Table6[[#This Row],[Segment ]]="","",C400)</f>
        <v/>
      </c>
      <c r="D401" s="113" t="str">
        <f>IF(Table6[[#This Row],[Segment ]]="","",D400)</f>
        <v/>
      </c>
      <c r="E401" s="117" t="str">
        <f>IF(Table6[[#This Row],[Segment ]]="","",Table6[[#This Row],[Density (kg/m3)]]*Table6[[#This Row],[Volumetric flow (m3/s)]])</f>
        <v/>
      </c>
      <c r="F401" s="114" t="str">
        <f>IF(Table6[[#This Row],[Segment ]]="","",'Pressure Drops in Loops'!AG406)</f>
        <v/>
      </c>
      <c r="G401" s="114" t="str">
        <f>'Pressure Drops in Loops'!AH406</f>
        <v/>
      </c>
      <c r="H401" s="114"/>
      <c r="I401" s="114"/>
      <c r="J401" s="115" t="str">
        <f>'Pressure Drops in Loops'!E406</f>
        <v/>
      </c>
      <c r="K401" s="115" t="str">
        <f>IF('Pressure Drops in Loops'!E407="",'Pressure Drops in Loops'!E406,'Pressure Drops in Loops'!E407)</f>
        <v/>
      </c>
      <c r="L401" s="115" t="str">
        <f>IF(Table6[[#This Row],[Segment ]]="","",(Table6[[#This Row],[Pressure 2 (kPa)]]-Table6[[#This Row],[Pressure 1 (kPa)]])/Table6[[#This Row],[Density (kg/m3)]])</f>
        <v/>
      </c>
      <c r="M401" s="115" t="str">
        <f>IF(Table6[[#This Row],[Segment ]]="","",((Table6[[#This Row],[Velocity 2 (m/s)]]^2)/2)-((Table6[[#This Row],[Velocity 1 (m/s)]]^2)/2))</f>
        <v/>
      </c>
      <c r="N401" s="115" t="str">
        <f>IF(Table6[[#This Row],[Segment ]]="","",(Table6[[#This Row],[Height 2 (m)]]-Table6[[#This Row],[Height 1 (m)]])*9.807)</f>
        <v/>
      </c>
      <c r="O401" s="115" t="str">
        <f>'Pressure Drops in Loops'!U406</f>
        <v/>
      </c>
      <c r="P40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01" s="115" t="str">
        <f>IF(Table6[[#This Row],[Segment ]]="","",Table6[[#This Row],[Work (W)]]/1000)</f>
        <v/>
      </c>
    </row>
    <row r="402" spans="1:17" x14ac:dyDescent="0.25">
      <c r="A402" s="116" t="str">
        <f>'Pressure Drops in Loops'!A407</f>
        <v/>
      </c>
      <c r="B402" s="113" t="str">
        <f>IF(Table6[[#This Row],[Segment ]]="","",B401)</f>
        <v/>
      </c>
      <c r="C402" s="113" t="str">
        <f>IF(Table6[[#This Row],[Segment ]]="","",C401)</f>
        <v/>
      </c>
      <c r="D402" s="113" t="str">
        <f>IF(Table6[[#This Row],[Segment ]]="","",D401)</f>
        <v/>
      </c>
      <c r="E402" s="117" t="str">
        <f>IF(Table6[[#This Row],[Segment ]]="","",Table6[[#This Row],[Density (kg/m3)]]*Table6[[#This Row],[Volumetric flow (m3/s)]])</f>
        <v/>
      </c>
      <c r="F402" s="114" t="str">
        <f>IF(Table6[[#This Row],[Segment ]]="","",'Pressure Drops in Loops'!AG407)</f>
        <v/>
      </c>
      <c r="G402" s="114" t="str">
        <f>'Pressure Drops in Loops'!AH407</f>
        <v/>
      </c>
      <c r="H402" s="114"/>
      <c r="I402" s="114"/>
      <c r="J402" s="115" t="str">
        <f>'Pressure Drops in Loops'!E407</f>
        <v/>
      </c>
      <c r="K402" s="115" t="str">
        <f>IF('Pressure Drops in Loops'!E408="",'Pressure Drops in Loops'!E407,'Pressure Drops in Loops'!E408)</f>
        <v/>
      </c>
      <c r="L402" s="115" t="str">
        <f>IF(Table6[[#This Row],[Segment ]]="","",(Table6[[#This Row],[Pressure 2 (kPa)]]-Table6[[#This Row],[Pressure 1 (kPa)]])/Table6[[#This Row],[Density (kg/m3)]])</f>
        <v/>
      </c>
      <c r="M402" s="115" t="str">
        <f>IF(Table6[[#This Row],[Segment ]]="","",((Table6[[#This Row],[Velocity 2 (m/s)]]^2)/2)-((Table6[[#This Row],[Velocity 1 (m/s)]]^2)/2))</f>
        <v/>
      </c>
      <c r="N402" s="115" t="str">
        <f>IF(Table6[[#This Row],[Segment ]]="","",(Table6[[#This Row],[Height 2 (m)]]-Table6[[#This Row],[Height 1 (m)]])*9.807)</f>
        <v/>
      </c>
      <c r="O402" s="115" t="str">
        <f>'Pressure Drops in Loops'!U407</f>
        <v/>
      </c>
      <c r="P40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02" s="115" t="str">
        <f>IF(Table6[[#This Row],[Segment ]]="","",Table6[[#This Row],[Work (W)]]/1000)</f>
        <v/>
      </c>
    </row>
    <row r="403" spans="1:17" x14ac:dyDescent="0.25">
      <c r="A403" s="116" t="str">
        <f>'Pressure Drops in Loops'!A408</f>
        <v/>
      </c>
      <c r="B403" s="113" t="str">
        <f>IF(Table6[[#This Row],[Segment ]]="","",B402)</f>
        <v/>
      </c>
      <c r="C403" s="113" t="str">
        <f>IF(Table6[[#This Row],[Segment ]]="","",C402)</f>
        <v/>
      </c>
      <c r="D403" s="113" t="str">
        <f>IF(Table6[[#This Row],[Segment ]]="","",D402)</f>
        <v/>
      </c>
      <c r="E403" s="117" t="str">
        <f>IF(Table6[[#This Row],[Segment ]]="","",Table6[[#This Row],[Density (kg/m3)]]*Table6[[#This Row],[Volumetric flow (m3/s)]])</f>
        <v/>
      </c>
      <c r="F403" s="114" t="str">
        <f>IF(Table6[[#This Row],[Segment ]]="","",'Pressure Drops in Loops'!AG408)</f>
        <v/>
      </c>
      <c r="G403" s="114" t="str">
        <f>'Pressure Drops in Loops'!AH408</f>
        <v/>
      </c>
      <c r="H403" s="114"/>
      <c r="I403" s="114"/>
      <c r="J403" s="115" t="str">
        <f>'Pressure Drops in Loops'!E408</f>
        <v/>
      </c>
      <c r="K403" s="115" t="str">
        <f>IF('Pressure Drops in Loops'!E409="",'Pressure Drops in Loops'!E408,'Pressure Drops in Loops'!E409)</f>
        <v/>
      </c>
      <c r="L403" s="115" t="str">
        <f>IF(Table6[[#This Row],[Segment ]]="","",(Table6[[#This Row],[Pressure 2 (kPa)]]-Table6[[#This Row],[Pressure 1 (kPa)]])/Table6[[#This Row],[Density (kg/m3)]])</f>
        <v/>
      </c>
      <c r="M403" s="115" t="str">
        <f>IF(Table6[[#This Row],[Segment ]]="","",((Table6[[#This Row],[Velocity 2 (m/s)]]^2)/2)-((Table6[[#This Row],[Velocity 1 (m/s)]]^2)/2))</f>
        <v/>
      </c>
      <c r="N403" s="115" t="str">
        <f>IF(Table6[[#This Row],[Segment ]]="","",(Table6[[#This Row],[Height 2 (m)]]-Table6[[#This Row],[Height 1 (m)]])*9.807)</f>
        <v/>
      </c>
      <c r="O403" s="115" t="str">
        <f>'Pressure Drops in Loops'!U408</f>
        <v/>
      </c>
      <c r="P40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03" s="115" t="str">
        <f>IF(Table6[[#This Row],[Segment ]]="","",Table6[[#This Row],[Work (W)]]/1000)</f>
        <v/>
      </c>
    </row>
    <row r="404" spans="1:17" x14ac:dyDescent="0.25">
      <c r="A404" s="116" t="str">
        <f>'Pressure Drops in Loops'!A409</f>
        <v/>
      </c>
      <c r="B404" s="113" t="str">
        <f>IF(Table6[[#This Row],[Segment ]]="","",B403)</f>
        <v/>
      </c>
      <c r="C404" s="113" t="str">
        <f>IF(Table6[[#This Row],[Segment ]]="","",C403)</f>
        <v/>
      </c>
      <c r="D404" s="113" t="str">
        <f>IF(Table6[[#This Row],[Segment ]]="","",D403)</f>
        <v/>
      </c>
      <c r="E404" s="117" t="str">
        <f>IF(Table6[[#This Row],[Segment ]]="","",Table6[[#This Row],[Density (kg/m3)]]*Table6[[#This Row],[Volumetric flow (m3/s)]])</f>
        <v/>
      </c>
      <c r="F404" s="114" t="str">
        <f>IF(Table6[[#This Row],[Segment ]]="","",'Pressure Drops in Loops'!AG409)</f>
        <v/>
      </c>
      <c r="G404" s="114" t="str">
        <f>'Pressure Drops in Loops'!AH409</f>
        <v/>
      </c>
      <c r="H404" s="114"/>
      <c r="I404" s="114"/>
      <c r="J404" s="115" t="str">
        <f>'Pressure Drops in Loops'!E409</f>
        <v/>
      </c>
      <c r="K404" s="115" t="str">
        <f>IF('Pressure Drops in Loops'!E410="",'Pressure Drops in Loops'!E409,'Pressure Drops in Loops'!E410)</f>
        <v/>
      </c>
      <c r="L404" s="115" t="str">
        <f>IF(Table6[[#This Row],[Segment ]]="","",(Table6[[#This Row],[Pressure 2 (kPa)]]-Table6[[#This Row],[Pressure 1 (kPa)]])/Table6[[#This Row],[Density (kg/m3)]])</f>
        <v/>
      </c>
      <c r="M404" s="115" t="str">
        <f>IF(Table6[[#This Row],[Segment ]]="","",((Table6[[#This Row],[Velocity 2 (m/s)]]^2)/2)-((Table6[[#This Row],[Velocity 1 (m/s)]]^2)/2))</f>
        <v/>
      </c>
      <c r="N404" s="115" t="str">
        <f>IF(Table6[[#This Row],[Segment ]]="","",(Table6[[#This Row],[Height 2 (m)]]-Table6[[#This Row],[Height 1 (m)]])*9.807)</f>
        <v/>
      </c>
      <c r="O404" s="115" t="str">
        <f>'Pressure Drops in Loops'!U409</f>
        <v/>
      </c>
      <c r="P40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04" s="115" t="str">
        <f>IF(Table6[[#This Row],[Segment ]]="","",Table6[[#This Row],[Work (W)]]/1000)</f>
        <v/>
      </c>
    </row>
    <row r="405" spans="1:17" x14ac:dyDescent="0.25">
      <c r="A405" s="116" t="str">
        <f>'Pressure Drops in Loops'!A410</f>
        <v/>
      </c>
      <c r="B405" s="113" t="str">
        <f>IF(Table6[[#This Row],[Segment ]]="","",B404)</f>
        <v/>
      </c>
      <c r="C405" s="113" t="str">
        <f>IF(Table6[[#This Row],[Segment ]]="","",C404)</f>
        <v/>
      </c>
      <c r="D405" s="113" t="str">
        <f>IF(Table6[[#This Row],[Segment ]]="","",D404)</f>
        <v/>
      </c>
      <c r="E405" s="117" t="str">
        <f>IF(Table6[[#This Row],[Segment ]]="","",Table6[[#This Row],[Density (kg/m3)]]*Table6[[#This Row],[Volumetric flow (m3/s)]])</f>
        <v/>
      </c>
      <c r="F405" s="114" t="str">
        <f>IF(Table6[[#This Row],[Segment ]]="","",'Pressure Drops in Loops'!AG410)</f>
        <v/>
      </c>
      <c r="G405" s="114" t="str">
        <f>'Pressure Drops in Loops'!AH410</f>
        <v/>
      </c>
      <c r="H405" s="114"/>
      <c r="I405" s="114"/>
      <c r="J405" s="115" t="str">
        <f>'Pressure Drops in Loops'!E410</f>
        <v/>
      </c>
      <c r="K405" s="115" t="str">
        <f>IF('Pressure Drops in Loops'!E411="",'Pressure Drops in Loops'!E410,'Pressure Drops in Loops'!E411)</f>
        <v/>
      </c>
      <c r="L405" s="115" t="str">
        <f>IF(Table6[[#This Row],[Segment ]]="","",(Table6[[#This Row],[Pressure 2 (kPa)]]-Table6[[#This Row],[Pressure 1 (kPa)]])/Table6[[#This Row],[Density (kg/m3)]])</f>
        <v/>
      </c>
      <c r="M405" s="115" t="str">
        <f>IF(Table6[[#This Row],[Segment ]]="","",((Table6[[#This Row],[Velocity 2 (m/s)]]^2)/2)-((Table6[[#This Row],[Velocity 1 (m/s)]]^2)/2))</f>
        <v/>
      </c>
      <c r="N405" s="115" t="str">
        <f>IF(Table6[[#This Row],[Segment ]]="","",(Table6[[#This Row],[Height 2 (m)]]-Table6[[#This Row],[Height 1 (m)]])*9.807)</f>
        <v/>
      </c>
      <c r="O405" s="115" t="str">
        <f>'Pressure Drops in Loops'!U410</f>
        <v/>
      </c>
      <c r="P40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05" s="115" t="str">
        <f>IF(Table6[[#This Row],[Segment ]]="","",Table6[[#This Row],[Work (W)]]/1000)</f>
        <v/>
      </c>
    </row>
    <row r="406" spans="1:17" x14ac:dyDescent="0.25">
      <c r="A406" s="116" t="str">
        <f>'Pressure Drops in Loops'!A411</f>
        <v/>
      </c>
      <c r="B406" s="113" t="str">
        <f>IF(Table6[[#This Row],[Segment ]]="","",B405)</f>
        <v/>
      </c>
      <c r="C406" s="113" t="str">
        <f>IF(Table6[[#This Row],[Segment ]]="","",C405)</f>
        <v/>
      </c>
      <c r="D406" s="113" t="str">
        <f>IF(Table6[[#This Row],[Segment ]]="","",D405)</f>
        <v/>
      </c>
      <c r="E406" s="117" t="str">
        <f>IF(Table6[[#This Row],[Segment ]]="","",Table6[[#This Row],[Density (kg/m3)]]*Table6[[#This Row],[Volumetric flow (m3/s)]])</f>
        <v/>
      </c>
      <c r="F406" s="114" t="str">
        <f>IF(Table6[[#This Row],[Segment ]]="","",'Pressure Drops in Loops'!AG411)</f>
        <v/>
      </c>
      <c r="G406" s="114" t="str">
        <f>'Pressure Drops in Loops'!AH411</f>
        <v/>
      </c>
      <c r="H406" s="114"/>
      <c r="I406" s="114"/>
      <c r="J406" s="115" t="str">
        <f>'Pressure Drops in Loops'!E411</f>
        <v/>
      </c>
      <c r="K406" s="115" t="str">
        <f>IF('Pressure Drops in Loops'!E412="",'Pressure Drops in Loops'!E411,'Pressure Drops in Loops'!E412)</f>
        <v/>
      </c>
      <c r="L406" s="115" t="str">
        <f>IF(Table6[[#This Row],[Segment ]]="","",(Table6[[#This Row],[Pressure 2 (kPa)]]-Table6[[#This Row],[Pressure 1 (kPa)]])/Table6[[#This Row],[Density (kg/m3)]])</f>
        <v/>
      </c>
      <c r="M406" s="115" t="str">
        <f>IF(Table6[[#This Row],[Segment ]]="","",((Table6[[#This Row],[Velocity 2 (m/s)]]^2)/2)-((Table6[[#This Row],[Velocity 1 (m/s)]]^2)/2))</f>
        <v/>
      </c>
      <c r="N406" s="115" t="str">
        <f>IF(Table6[[#This Row],[Segment ]]="","",(Table6[[#This Row],[Height 2 (m)]]-Table6[[#This Row],[Height 1 (m)]])*9.807)</f>
        <v/>
      </c>
      <c r="O406" s="115" t="str">
        <f>'Pressure Drops in Loops'!U411</f>
        <v/>
      </c>
      <c r="P40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06" s="115" t="str">
        <f>IF(Table6[[#This Row],[Segment ]]="","",Table6[[#This Row],[Work (W)]]/1000)</f>
        <v/>
      </c>
    </row>
    <row r="407" spans="1:17" x14ac:dyDescent="0.25">
      <c r="A407" s="116" t="str">
        <f>'Pressure Drops in Loops'!A412</f>
        <v/>
      </c>
      <c r="B407" s="113" t="str">
        <f>IF(Table6[[#This Row],[Segment ]]="","",B406)</f>
        <v/>
      </c>
      <c r="C407" s="113" t="str">
        <f>IF(Table6[[#This Row],[Segment ]]="","",C406)</f>
        <v/>
      </c>
      <c r="D407" s="113" t="str">
        <f>IF(Table6[[#This Row],[Segment ]]="","",D406)</f>
        <v/>
      </c>
      <c r="E407" s="117" t="str">
        <f>IF(Table6[[#This Row],[Segment ]]="","",Table6[[#This Row],[Density (kg/m3)]]*Table6[[#This Row],[Volumetric flow (m3/s)]])</f>
        <v/>
      </c>
      <c r="F407" s="114" t="str">
        <f>IF(Table6[[#This Row],[Segment ]]="","",'Pressure Drops in Loops'!AG412)</f>
        <v/>
      </c>
      <c r="G407" s="114" t="str">
        <f>'Pressure Drops in Loops'!AH412</f>
        <v/>
      </c>
      <c r="H407" s="114"/>
      <c r="I407" s="114"/>
      <c r="J407" s="115" t="str">
        <f>'Pressure Drops in Loops'!E412</f>
        <v/>
      </c>
      <c r="K407" s="115" t="str">
        <f>IF('Pressure Drops in Loops'!E413="",'Pressure Drops in Loops'!E412,'Pressure Drops in Loops'!E413)</f>
        <v/>
      </c>
      <c r="L407" s="115" t="str">
        <f>IF(Table6[[#This Row],[Segment ]]="","",(Table6[[#This Row],[Pressure 2 (kPa)]]-Table6[[#This Row],[Pressure 1 (kPa)]])/Table6[[#This Row],[Density (kg/m3)]])</f>
        <v/>
      </c>
      <c r="M407" s="115" t="str">
        <f>IF(Table6[[#This Row],[Segment ]]="","",((Table6[[#This Row],[Velocity 2 (m/s)]]^2)/2)-((Table6[[#This Row],[Velocity 1 (m/s)]]^2)/2))</f>
        <v/>
      </c>
      <c r="N407" s="115" t="str">
        <f>IF(Table6[[#This Row],[Segment ]]="","",(Table6[[#This Row],[Height 2 (m)]]-Table6[[#This Row],[Height 1 (m)]])*9.807)</f>
        <v/>
      </c>
      <c r="O407" s="115" t="str">
        <f>'Pressure Drops in Loops'!U412</f>
        <v/>
      </c>
      <c r="P40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07" s="115" t="str">
        <f>IF(Table6[[#This Row],[Segment ]]="","",Table6[[#This Row],[Work (W)]]/1000)</f>
        <v/>
      </c>
    </row>
    <row r="408" spans="1:17" x14ac:dyDescent="0.25">
      <c r="A408" s="116" t="str">
        <f>'Pressure Drops in Loops'!A413</f>
        <v/>
      </c>
      <c r="B408" s="113" t="str">
        <f>IF(Table6[[#This Row],[Segment ]]="","",B407)</f>
        <v/>
      </c>
      <c r="C408" s="113" t="str">
        <f>IF(Table6[[#This Row],[Segment ]]="","",C407)</f>
        <v/>
      </c>
      <c r="D408" s="113" t="str">
        <f>IF(Table6[[#This Row],[Segment ]]="","",D407)</f>
        <v/>
      </c>
      <c r="E408" s="117" t="str">
        <f>IF(Table6[[#This Row],[Segment ]]="","",Table6[[#This Row],[Density (kg/m3)]]*Table6[[#This Row],[Volumetric flow (m3/s)]])</f>
        <v/>
      </c>
      <c r="F408" s="114" t="str">
        <f>IF(Table6[[#This Row],[Segment ]]="","",'Pressure Drops in Loops'!AG413)</f>
        <v/>
      </c>
      <c r="G408" s="114" t="str">
        <f>'Pressure Drops in Loops'!AH413</f>
        <v/>
      </c>
      <c r="H408" s="114"/>
      <c r="I408" s="114"/>
      <c r="J408" s="115" t="str">
        <f>'Pressure Drops in Loops'!E413</f>
        <v/>
      </c>
      <c r="K408" s="115" t="str">
        <f>IF('Pressure Drops in Loops'!E414="",'Pressure Drops in Loops'!E413,'Pressure Drops in Loops'!E414)</f>
        <v/>
      </c>
      <c r="L408" s="115" t="str">
        <f>IF(Table6[[#This Row],[Segment ]]="","",(Table6[[#This Row],[Pressure 2 (kPa)]]-Table6[[#This Row],[Pressure 1 (kPa)]])/Table6[[#This Row],[Density (kg/m3)]])</f>
        <v/>
      </c>
      <c r="M408" s="115" t="str">
        <f>IF(Table6[[#This Row],[Segment ]]="","",((Table6[[#This Row],[Velocity 2 (m/s)]]^2)/2)-((Table6[[#This Row],[Velocity 1 (m/s)]]^2)/2))</f>
        <v/>
      </c>
      <c r="N408" s="115" t="str">
        <f>IF(Table6[[#This Row],[Segment ]]="","",(Table6[[#This Row],[Height 2 (m)]]-Table6[[#This Row],[Height 1 (m)]])*9.807)</f>
        <v/>
      </c>
      <c r="O408" s="115" t="str">
        <f>'Pressure Drops in Loops'!U413</f>
        <v/>
      </c>
      <c r="P40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08" s="115" t="str">
        <f>IF(Table6[[#This Row],[Segment ]]="","",Table6[[#This Row],[Work (W)]]/1000)</f>
        <v/>
      </c>
    </row>
    <row r="409" spans="1:17" x14ac:dyDescent="0.25">
      <c r="A409" s="116" t="str">
        <f>'Pressure Drops in Loops'!A414</f>
        <v/>
      </c>
      <c r="B409" s="113" t="str">
        <f>IF(Table6[[#This Row],[Segment ]]="","",B408)</f>
        <v/>
      </c>
      <c r="C409" s="113" t="str">
        <f>IF(Table6[[#This Row],[Segment ]]="","",C408)</f>
        <v/>
      </c>
      <c r="D409" s="113" t="str">
        <f>IF(Table6[[#This Row],[Segment ]]="","",D408)</f>
        <v/>
      </c>
      <c r="E409" s="117" t="str">
        <f>IF(Table6[[#This Row],[Segment ]]="","",Table6[[#This Row],[Density (kg/m3)]]*Table6[[#This Row],[Volumetric flow (m3/s)]])</f>
        <v/>
      </c>
      <c r="F409" s="114" t="str">
        <f>IF(Table6[[#This Row],[Segment ]]="","",'Pressure Drops in Loops'!AG414)</f>
        <v/>
      </c>
      <c r="G409" s="114" t="str">
        <f>'Pressure Drops in Loops'!AH414</f>
        <v/>
      </c>
      <c r="H409" s="114"/>
      <c r="I409" s="114"/>
      <c r="J409" s="115" t="str">
        <f>'Pressure Drops in Loops'!E414</f>
        <v/>
      </c>
      <c r="K409" s="115" t="str">
        <f>IF('Pressure Drops in Loops'!E415="",'Pressure Drops in Loops'!E414,'Pressure Drops in Loops'!E415)</f>
        <v/>
      </c>
      <c r="L409" s="115" t="str">
        <f>IF(Table6[[#This Row],[Segment ]]="","",(Table6[[#This Row],[Pressure 2 (kPa)]]-Table6[[#This Row],[Pressure 1 (kPa)]])/Table6[[#This Row],[Density (kg/m3)]])</f>
        <v/>
      </c>
      <c r="M409" s="115" t="str">
        <f>IF(Table6[[#This Row],[Segment ]]="","",((Table6[[#This Row],[Velocity 2 (m/s)]]^2)/2)-((Table6[[#This Row],[Velocity 1 (m/s)]]^2)/2))</f>
        <v/>
      </c>
      <c r="N409" s="115" t="str">
        <f>IF(Table6[[#This Row],[Segment ]]="","",(Table6[[#This Row],[Height 2 (m)]]-Table6[[#This Row],[Height 1 (m)]])*9.807)</f>
        <v/>
      </c>
      <c r="O409" s="115" t="str">
        <f>'Pressure Drops in Loops'!U414</f>
        <v/>
      </c>
      <c r="P40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09" s="115" t="str">
        <f>IF(Table6[[#This Row],[Segment ]]="","",Table6[[#This Row],[Work (W)]]/1000)</f>
        <v/>
      </c>
    </row>
    <row r="410" spans="1:17" x14ac:dyDescent="0.25">
      <c r="A410" s="116" t="str">
        <f>'Pressure Drops in Loops'!A415</f>
        <v/>
      </c>
      <c r="B410" s="113" t="str">
        <f>IF(Table6[[#This Row],[Segment ]]="","",B409)</f>
        <v/>
      </c>
      <c r="C410" s="113" t="str">
        <f>IF(Table6[[#This Row],[Segment ]]="","",C409)</f>
        <v/>
      </c>
      <c r="D410" s="113" t="str">
        <f>IF(Table6[[#This Row],[Segment ]]="","",D409)</f>
        <v/>
      </c>
      <c r="E410" s="117" t="str">
        <f>IF(Table6[[#This Row],[Segment ]]="","",Table6[[#This Row],[Density (kg/m3)]]*Table6[[#This Row],[Volumetric flow (m3/s)]])</f>
        <v/>
      </c>
      <c r="F410" s="114" t="str">
        <f>IF(Table6[[#This Row],[Segment ]]="","",'Pressure Drops in Loops'!AG415)</f>
        <v/>
      </c>
      <c r="G410" s="114" t="str">
        <f>'Pressure Drops in Loops'!AH415</f>
        <v/>
      </c>
      <c r="H410" s="114"/>
      <c r="I410" s="114"/>
      <c r="J410" s="115" t="str">
        <f>'Pressure Drops in Loops'!E415</f>
        <v/>
      </c>
      <c r="K410" s="115" t="str">
        <f>IF('Pressure Drops in Loops'!E416="",'Pressure Drops in Loops'!E415,'Pressure Drops in Loops'!E416)</f>
        <v/>
      </c>
      <c r="L410" s="115" t="str">
        <f>IF(Table6[[#This Row],[Segment ]]="","",(Table6[[#This Row],[Pressure 2 (kPa)]]-Table6[[#This Row],[Pressure 1 (kPa)]])/Table6[[#This Row],[Density (kg/m3)]])</f>
        <v/>
      </c>
      <c r="M410" s="115" t="str">
        <f>IF(Table6[[#This Row],[Segment ]]="","",((Table6[[#This Row],[Velocity 2 (m/s)]]^2)/2)-((Table6[[#This Row],[Velocity 1 (m/s)]]^2)/2))</f>
        <v/>
      </c>
      <c r="N410" s="115" t="str">
        <f>IF(Table6[[#This Row],[Segment ]]="","",(Table6[[#This Row],[Height 2 (m)]]-Table6[[#This Row],[Height 1 (m)]])*9.807)</f>
        <v/>
      </c>
      <c r="O410" s="115" t="str">
        <f>'Pressure Drops in Loops'!U415</f>
        <v/>
      </c>
      <c r="P41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10" s="115" t="str">
        <f>IF(Table6[[#This Row],[Segment ]]="","",Table6[[#This Row],[Work (W)]]/1000)</f>
        <v/>
      </c>
    </row>
    <row r="411" spans="1:17" x14ac:dyDescent="0.25">
      <c r="A411" s="116" t="str">
        <f>'Pressure Drops in Loops'!A416</f>
        <v/>
      </c>
      <c r="B411" s="113" t="str">
        <f>IF(Table6[[#This Row],[Segment ]]="","",B410)</f>
        <v/>
      </c>
      <c r="C411" s="113" t="str">
        <f>IF(Table6[[#This Row],[Segment ]]="","",C410)</f>
        <v/>
      </c>
      <c r="D411" s="113" t="str">
        <f>IF(Table6[[#This Row],[Segment ]]="","",D410)</f>
        <v/>
      </c>
      <c r="E411" s="117" t="str">
        <f>IF(Table6[[#This Row],[Segment ]]="","",Table6[[#This Row],[Density (kg/m3)]]*Table6[[#This Row],[Volumetric flow (m3/s)]])</f>
        <v/>
      </c>
      <c r="F411" s="114" t="str">
        <f>IF(Table6[[#This Row],[Segment ]]="","",'Pressure Drops in Loops'!AG416)</f>
        <v/>
      </c>
      <c r="G411" s="114" t="str">
        <f>'Pressure Drops in Loops'!AH416</f>
        <v/>
      </c>
      <c r="H411" s="114"/>
      <c r="I411" s="114"/>
      <c r="J411" s="115" t="str">
        <f>'Pressure Drops in Loops'!E416</f>
        <v/>
      </c>
      <c r="K411" s="115" t="str">
        <f>IF('Pressure Drops in Loops'!E417="",'Pressure Drops in Loops'!E416,'Pressure Drops in Loops'!E417)</f>
        <v/>
      </c>
      <c r="L411" s="115" t="str">
        <f>IF(Table6[[#This Row],[Segment ]]="","",(Table6[[#This Row],[Pressure 2 (kPa)]]-Table6[[#This Row],[Pressure 1 (kPa)]])/Table6[[#This Row],[Density (kg/m3)]])</f>
        <v/>
      </c>
      <c r="M411" s="115" t="str">
        <f>IF(Table6[[#This Row],[Segment ]]="","",((Table6[[#This Row],[Velocity 2 (m/s)]]^2)/2)-((Table6[[#This Row],[Velocity 1 (m/s)]]^2)/2))</f>
        <v/>
      </c>
      <c r="N411" s="115" t="str">
        <f>IF(Table6[[#This Row],[Segment ]]="","",(Table6[[#This Row],[Height 2 (m)]]-Table6[[#This Row],[Height 1 (m)]])*9.807)</f>
        <v/>
      </c>
      <c r="O411" s="115" t="str">
        <f>'Pressure Drops in Loops'!U416</f>
        <v/>
      </c>
      <c r="P41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11" s="115" t="str">
        <f>IF(Table6[[#This Row],[Segment ]]="","",Table6[[#This Row],[Work (W)]]/1000)</f>
        <v/>
      </c>
    </row>
    <row r="412" spans="1:17" x14ac:dyDescent="0.25">
      <c r="A412" s="116" t="str">
        <f>'Pressure Drops in Loops'!A417</f>
        <v/>
      </c>
      <c r="B412" s="113" t="str">
        <f>IF(Table6[[#This Row],[Segment ]]="","",B411)</f>
        <v/>
      </c>
      <c r="C412" s="113" t="str">
        <f>IF(Table6[[#This Row],[Segment ]]="","",C411)</f>
        <v/>
      </c>
      <c r="D412" s="113" t="str">
        <f>IF(Table6[[#This Row],[Segment ]]="","",D411)</f>
        <v/>
      </c>
      <c r="E412" s="117" t="str">
        <f>IF(Table6[[#This Row],[Segment ]]="","",Table6[[#This Row],[Density (kg/m3)]]*Table6[[#This Row],[Volumetric flow (m3/s)]])</f>
        <v/>
      </c>
      <c r="F412" s="114" t="str">
        <f>IF(Table6[[#This Row],[Segment ]]="","",'Pressure Drops in Loops'!AG417)</f>
        <v/>
      </c>
      <c r="G412" s="114" t="str">
        <f>'Pressure Drops in Loops'!AH417</f>
        <v/>
      </c>
      <c r="H412" s="114"/>
      <c r="I412" s="114"/>
      <c r="J412" s="115" t="str">
        <f>'Pressure Drops in Loops'!E417</f>
        <v/>
      </c>
      <c r="K412" s="115" t="str">
        <f>IF('Pressure Drops in Loops'!E418="",'Pressure Drops in Loops'!E417,'Pressure Drops in Loops'!E418)</f>
        <v/>
      </c>
      <c r="L412" s="115" t="str">
        <f>IF(Table6[[#This Row],[Segment ]]="","",(Table6[[#This Row],[Pressure 2 (kPa)]]-Table6[[#This Row],[Pressure 1 (kPa)]])/Table6[[#This Row],[Density (kg/m3)]])</f>
        <v/>
      </c>
      <c r="M412" s="115" t="str">
        <f>IF(Table6[[#This Row],[Segment ]]="","",((Table6[[#This Row],[Velocity 2 (m/s)]]^2)/2)-((Table6[[#This Row],[Velocity 1 (m/s)]]^2)/2))</f>
        <v/>
      </c>
      <c r="N412" s="115" t="str">
        <f>IF(Table6[[#This Row],[Segment ]]="","",(Table6[[#This Row],[Height 2 (m)]]-Table6[[#This Row],[Height 1 (m)]])*9.807)</f>
        <v/>
      </c>
      <c r="O412" s="115" t="str">
        <f>'Pressure Drops in Loops'!U417</f>
        <v/>
      </c>
      <c r="P41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12" s="115" t="str">
        <f>IF(Table6[[#This Row],[Segment ]]="","",Table6[[#This Row],[Work (W)]]/1000)</f>
        <v/>
      </c>
    </row>
    <row r="413" spans="1:17" x14ac:dyDescent="0.25">
      <c r="A413" s="116" t="str">
        <f>'Pressure Drops in Loops'!A418</f>
        <v/>
      </c>
      <c r="B413" s="113" t="str">
        <f>IF(Table6[[#This Row],[Segment ]]="","",B412)</f>
        <v/>
      </c>
      <c r="C413" s="113" t="str">
        <f>IF(Table6[[#This Row],[Segment ]]="","",C412)</f>
        <v/>
      </c>
      <c r="D413" s="113" t="str">
        <f>IF(Table6[[#This Row],[Segment ]]="","",D412)</f>
        <v/>
      </c>
      <c r="E413" s="117" t="str">
        <f>IF(Table6[[#This Row],[Segment ]]="","",Table6[[#This Row],[Density (kg/m3)]]*Table6[[#This Row],[Volumetric flow (m3/s)]])</f>
        <v/>
      </c>
      <c r="F413" s="114" t="str">
        <f>IF(Table6[[#This Row],[Segment ]]="","",'Pressure Drops in Loops'!AG418)</f>
        <v/>
      </c>
      <c r="G413" s="114" t="str">
        <f>'Pressure Drops in Loops'!AH418</f>
        <v/>
      </c>
      <c r="H413" s="114"/>
      <c r="I413" s="114"/>
      <c r="J413" s="115" t="str">
        <f>'Pressure Drops in Loops'!E418</f>
        <v/>
      </c>
      <c r="K413" s="115" t="str">
        <f>IF('Pressure Drops in Loops'!E419="",'Pressure Drops in Loops'!E418,'Pressure Drops in Loops'!E419)</f>
        <v/>
      </c>
      <c r="L413" s="115" t="str">
        <f>IF(Table6[[#This Row],[Segment ]]="","",(Table6[[#This Row],[Pressure 2 (kPa)]]-Table6[[#This Row],[Pressure 1 (kPa)]])/Table6[[#This Row],[Density (kg/m3)]])</f>
        <v/>
      </c>
      <c r="M413" s="115" t="str">
        <f>IF(Table6[[#This Row],[Segment ]]="","",((Table6[[#This Row],[Velocity 2 (m/s)]]^2)/2)-((Table6[[#This Row],[Velocity 1 (m/s)]]^2)/2))</f>
        <v/>
      </c>
      <c r="N413" s="115" t="str">
        <f>IF(Table6[[#This Row],[Segment ]]="","",(Table6[[#This Row],[Height 2 (m)]]-Table6[[#This Row],[Height 1 (m)]])*9.807)</f>
        <v/>
      </c>
      <c r="O413" s="115" t="str">
        <f>'Pressure Drops in Loops'!U418</f>
        <v/>
      </c>
      <c r="P41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13" s="115" t="str">
        <f>IF(Table6[[#This Row],[Segment ]]="","",Table6[[#This Row],[Work (W)]]/1000)</f>
        <v/>
      </c>
    </row>
    <row r="414" spans="1:17" x14ac:dyDescent="0.25">
      <c r="A414" s="116" t="str">
        <f>'Pressure Drops in Loops'!A419</f>
        <v/>
      </c>
      <c r="B414" s="113" t="str">
        <f>IF(Table6[[#This Row],[Segment ]]="","",B413)</f>
        <v/>
      </c>
      <c r="C414" s="113" t="str">
        <f>IF(Table6[[#This Row],[Segment ]]="","",C413)</f>
        <v/>
      </c>
      <c r="D414" s="113" t="str">
        <f>IF(Table6[[#This Row],[Segment ]]="","",D413)</f>
        <v/>
      </c>
      <c r="E414" s="117" t="str">
        <f>IF(Table6[[#This Row],[Segment ]]="","",Table6[[#This Row],[Density (kg/m3)]]*Table6[[#This Row],[Volumetric flow (m3/s)]])</f>
        <v/>
      </c>
      <c r="F414" s="114" t="str">
        <f>IF(Table6[[#This Row],[Segment ]]="","",'Pressure Drops in Loops'!AG419)</f>
        <v/>
      </c>
      <c r="G414" s="114" t="str">
        <f>'Pressure Drops in Loops'!AH419</f>
        <v/>
      </c>
      <c r="H414" s="114"/>
      <c r="I414" s="114"/>
      <c r="J414" s="115" t="str">
        <f>'Pressure Drops in Loops'!E419</f>
        <v/>
      </c>
      <c r="K414" s="115" t="str">
        <f>IF('Pressure Drops in Loops'!E420="",'Pressure Drops in Loops'!E419,'Pressure Drops in Loops'!E420)</f>
        <v/>
      </c>
      <c r="L414" s="115" t="str">
        <f>IF(Table6[[#This Row],[Segment ]]="","",(Table6[[#This Row],[Pressure 2 (kPa)]]-Table6[[#This Row],[Pressure 1 (kPa)]])/Table6[[#This Row],[Density (kg/m3)]])</f>
        <v/>
      </c>
      <c r="M414" s="115" t="str">
        <f>IF(Table6[[#This Row],[Segment ]]="","",((Table6[[#This Row],[Velocity 2 (m/s)]]^2)/2)-((Table6[[#This Row],[Velocity 1 (m/s)]]^2)/2))</f>
        <v/>
      </c>
      <c r="N414" s="115" t="str">
        <f>IF(Table6[[#This Row],[Segment ]]="","",(Table6[[#This Row],[Height 2 (m)]]-Table6[[#This Row],[Height 1 (m)]])*9.807)</f>
        <v/>
      </c>
      <c r="O414" s="115" t="str">
        <f>'Pressure Drops in Loops'!U419</f>
        <v/>
      </c>
      <c r="P41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14" s="115" t="str">
        <f>IF(Table6[[#This Row],[Segment ]]="","",Table6[[#This Row],[Work (W)]]/1000)</f>
        <v/>
      </c>
    </row>
    <row r="415" spans="1:17" x14ac:dyDescent="0.25">
      <c r="A415" s="116" t="str">
        <f>'Pressure Drops in Loops'!A420</f>
        <v/>
      </c>
      <c r="B415" s="113" t="str">
        <f>IF(Table6[[#This Row],[Segment ]]="","",B414)</f>
        <v/>
      </c>
      <c r="C415" s="113" t="str">
        <f>IF(Table6[[#This Row],[Segment ]]="","",C414)</f>
        <v/>
      </c>
      <c r="D415" s="113" t="str">
        <f>IF(Table6[[#This Row],[Segment ]]="","",D414)</f>
        <v/>
      </c>
      <c r="E415" s="117" t="str">
        <f>IF(Table6[[#This Row],[Segment ]]="","",Table6[[#This Row],[Density (kg/m3)]]*Table6[[#This Row],[Volumetric flow (m3/s)]])</f>
        <v/>
      </c>
      <c r="F415" s="114" t="str">
        <f>IF(Table6[[#This Row],[Segment ]]="","",'Pressure Drops in Loops'!AG420)</f>
        <v/>
      </c>
      <c r="G415" s="114" t="str">
        <f>'Pressure Drops in Loops'!AH420</f>
        <v/>
      </c>
      <c r="H415" s="114"/>
      <c r="I415" s="114"/>
      <c r="J415" s="115" t="str">
        <f>'Pressure Drops in Loops'!E420</f>
        <v/>
      </c>
      <c r="K415" s="115" t="str">
        <f>IF('Pressure Drops in Loops'!E421="",'Pressure Drops in Loops'!E420,'Pressure Drops in Loops'!E421)</f>
        <v/>
      </c>
      <c r="L415" s="115" t="str">
        <f>IF(Table6[[#This Row],[Segment ]]="","",(Table6[[#This Row],[Pressure 2 (kPa)]]-Table6[[#This Row],[Pressure 1 (kPa)]])/Table6[[#This Row],[Density (kg/m3)]])</f>
        <v/>
      </c>
      <c r="M415" s="115" t="str">
        <f>IF(Table6[[#This Row],[Segment ]]="","",((Table6[[#This Row],[Velocity 2 (m/s)]]^2)/2)-((Table6[[#This Row],[Velocity 1 (m/s)]]^2)/2))</f>
        <v/>
      </c>
      <c r="N415" s="115" t="str">
        <f>IF(Table6[[#This Row],[Segment ]]="","",(Table6[[#This Row],[Height 2 (m)]]-Table6[[#This Row],[Height 1 (m)]])*9.807)</f>
        <v/>
      </c>
      <c r="O415" s="115" t="str">
        <f>'Pressure Drops in Loops'!U420</f>
        <v/>
      </c>
      <c r="P41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15" s="115" t="str">
        <f>IF(Table6[[#This Row],[Segment ]]="","",Table6[[#This Row],[Work (W)]]/1000)</f>
        <v/>
      </c>
    </row>
    <row r="416" spans="1:17" x14ac:dyDescent="0.25">
      <c r="A416" s="116" t="str">
        <f>'Pressure Drops in Loops'!A421</f>
        <v/>
      </c>
      <c r="B416" s="113" t="str">
        <f>IF(Table6[[#This Row],[Segment ]]="","",B415)</f>
        <v/>
      </c>
      <c r="C416" s="113" t="str">
        <f>IF(Table6[[#This Row],[Segment ]]="","",C415)</f>
        <v/>
      </c>
      <c r="D416" s="113" t="str">
        <f>IF(Table6[[#This Row],[Segment ]]="","",D415)</f>
        <v/>
      </c>
      <c r="E416" s="117" t="str">
        <f>IF(Table6[[#This Row],[Segment ]]="","",Table6[[#This Row],[Density (kg/m3)]]*Table6[[#This Row],[Volumetric flow (m3/s)]])</f>
        <v/>
      </c>
      <c r="F416" s="114" t="str">
        <f>IF(Table6[[#This Row],[Segment ]]="","",'Pressure Drops in Loops'!AG421)</f>
        <v/>
      </c>
      <c r="G416" s="114" t="str">
        <f>'Pressure Drops in Loops'!AH421</f>
        <v/>
      </c>
      <c r="H416" s="114"/>
      <c r="I416" s="114"/>
      <c r="J416" s="115" t="str">
        <f>'Pressure Drops in Loops'!E421</f>
        <v/>
      </c>
      <c r="K416" s="115" t="str">
        <f>IF('Pressure Drops in Loops'!E422="",'Pressure Drops in Loops'!E421,'Pressure Drops in Loops'!E422)</f>
        <v/>
      </c>
      <c r="L416" s="115" t="str">
        <f>IF(Table6[[#This Row],[Segment ]]="","",(Table6[[#This Row],[Pressure 2 (kPa)]]-Table6[[#This Row],[Pressure 1 (kPa)]])/Table6[[#This Row],[Density (kg/m3)]])</f>
        <v/>
      </c>
      <c r="M416" s="115" t="str">
        <f>IF(Table6[[#This Row],[Segment ]]="","",((Table6[[#This Row],[Velocity 2 (m/s)]]^2)/2)-((Table6[[#This Row],[Velocity 1 (m/s)]]^2)/2))</f>
        <v/>
      </c>
      <c r="N416" s="115" t="str">
        <f>IF(Table6[[#This Row],[Segment ]]="","",(Table6[[#This Row],[Height 2 (m)]]-Table6[[#This Row],[Height 1 (m)]])*9.807)</f>
        <v/>
      </c>
      <c r="O416" s="115" t="str">
        <f>'Pressure Drops in Loops'!U421</f>
        <v/>
      </c>
      <c r="P41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16" s="115" t="str">
        <f>IF(Table6[[#This Row],[Segment ]]="","",Table6[[#This Row],[Work (W)]]/1000)</f>
        <v/>
      </c>
    </row>
    <row r="417" spans="1:17" x14ac:dyDescent="0.25">
      <c r="A417" s="116" t="str">
        <f>'Pressure Drops in Loops'!A422</f>
        <v/>
      </c>
      <c r="B417" s="113" t="str">
        <f>IF(Table6[[#This Row],[Segment ]]="","",B416)</f>
        <v/>
      </c>
      <c r="C417" s="113" t="str">
        <f>IF(Table6[[#This Row],[Segment ]]="","",C416)</f>
        <v/>
      </c>
      <c r="D417" s="113" t="str">
        <f>IF(Table6[[#This Row],[Segment ]]="","",D416)</f>
        <v/>
      </c>
      <c r="E417" s="117" t="str">
        <f>IF(Table6[[#This Row],[Segment ]]="","",Table6[[#This Row],[Density (kg/m3)]]*Table6[[#This Row],[Volumetric flow (m3/s)]])</f>
        <v/>
      </c>
      <c r="F417" s="114" t="str">
        <f>IF(Table6[[#This Row],[Segment ]]="","",'Pressure Drops in Loops'!AG422)</f>
        <v/>
      </c>
      <c r="G417" s="114" t="str">
        <f>'Pressure Drops in Loops'!AH422</f>
        <v/>
      </c>
      <c r="H417" s="114"/>
      <c r="I417" s="114"/>
      <c r="J417" s="115" t="str">
        <f>'Pressure Drops in Loops'!E422</f>
        <v/>
      </c>
      <c r="K417" s="115" t="str">
        <f>IF('Pressure Drops in Loops'!E423="",'Pressure Drops in Loops'!E422,'Pressure Drops in Loops'!E423)</f>
        <v/>
      </c>
      <c r="L417" s="115" t="str">
        <f>IF(Table6[[#This Row],[Segment ]]="","",(Table6[[#This Row],[Pressure 2 (kPa)]]-Table6[[#This Row],[Pressure 1 (kPa)]])/Table6[[#This Row],[Density (kg/m3)]])</f>
        <v/>
      </c>
      <c r="M417" s="115" t="str">
        <f>IF(Table6[[#This Row],[Segment ]]="","",((Table6[[#This Row],[Velocity 2 (m/s)]]^2)/2)-((Table6[[#This Row],[Velocity 1 (m/s)]]^2)/2))</f>
        <v/>
      </c>
      <c r="N417" s="115" t="str">
        <f>IF(Table6[[#This Row],[Segment ]]="","",(Table6[[#This Row],[Height 2 (m)]]-Table6[[#This Row],[Height 1 (m)]])*9.807)</f>
        <v/>
      </c>
      <c r="O417" s="115" t="str">
        <f>'Pressure Drops in Loops'!U422</f>
        <v/>
      </c>
      <c r="P41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17" s="115" t="str">
        <f>IF(Table6[[#This Row],[Segment ]]="","",Table6[[#This Row],[Work (W)]]/1000)</f>
        <v/>
      </c>
    </row>
    <row r="418" spans="1:17" x14ac:dyDescent="0.25">
      <c r="A418" s="116" t="str">
        <f>'Pressure Drops in Loops'!A423</f>
        <v/>
      </c>
      <c r="B418" s="113" t="str">
        <f>IF(Table6[[#This Row],[Segment ]]="","",B417)</f>
        <v/>
      </c>
      <c r="C418" s="113" t="str">
        <f>IF(Table6[[#This Row],[Segment ]]="","",C417)</f>
        <v/>
      </c>
      <c r="D418" s="113" t="str">
        <f>IF(Table6[[#This Row],[Segment ]]="","",D417)</f>
        <v/>
      </c>
      <c r="E418" s="117" t="str">
        <f>IF(Table6[[#This Row],[Segment ]]="","",Table6[[#This Row],[Density (kg/m3)]]*Table6[[#This Row],[Volumetric flow (m3/s)]])</f>
        <v/>
      </c>
      <c r="F418" s="114" t="str">
        <f>IF(Table6[[#This Row],[Segment ]]="","",'Pressure Drops in Loops'!AG423)</f>
        <v/>
      </c>
      <c r="G418" s="114" t="str">
        <f>'Pressure Drops in Loops'!AH423</f>
        <v/>
      </c>
      <c r="H418" s="114"/>
      <c r="I418" s="114"/>
      <c r="J418" s="115" t="str">
        <f>'Pressure Drops in Loops'!E423</f>
        <v/>
      </c>
      <c r="K418" s="115" t="str">
        <f>IF('Pressure Drops in Loops'!E424="",'Pressure Drops in Loops'!E423,'Pressure Drops in Loops'!E424)</f>
        <v/>
      </c>
      <c r="L418" s="115" t="str">
        <f>IF(Table6[[#This Row],[Segment ]]="","",(Table6[[#This Row],[Pressure 2 (kPa)]]-Table6[[#This Row],[Pressure 1 (kPa)]])/Table6[[#This Row],[Density (kg/m3)]])</f>
        <v/>
      </c>
      <c r="M418" s="115" t="str">
        <f>IF(Table6[[#This Row],[Segment ]]="","",((Table6[[#This Row],[Velocity 2 (m/s)]]^2)/2)-((Table6[[#This Row],[Velocity 1 (m/s)]]^2)/2))</f>
        <v/>
      </c>
      <c r="N418" s="115" t="str">
        <f>IF(Table6[[#This Row],[Segment ]]="","",(Table6[[#This Row],[Height 2 (m)]]-Table6[[#This Row],[Height 1 (m)]])*9.807)</f>
        <v/>
      </c>
      <c r="O418" s="115" t="str">
        <f>'Pressure Drops in Loops'!U423</f>
        <v/>
      </c>
      <c r="P41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18" s="115" t="str">
        <f>IF(Table6[[#This Row],[Segment ]]="","",Table6[[#This Row],[Work (W)]]/1000)</f>
        <v/>
      </c>
    </row>
    <row r="419" spans="1:17" x14ac:dyDescent="0.25">
      <c r="A419" s="116" t="str">
        <f>'Pressure Drops in Loops'!A424</f>
        <v/>
      </c>
      <c r="B419" s="113" t="str">
        <f>IF(Table6[[#This Row],[Segment ]]="","",B418)</f>
        <v/>
      </c>
      <c r="C419" s="113" t="str">
        <f>IF(Table6[[#This Row],[Segment ]]="","",C418)</f>
        <v/>
      </c>
      <c r="D419" s="113" t="str">
        <f>IF(Table6[[#This Row],[Segment ]]="","",D418)</f>
        <v/>
      </c>
      <c r="E419" s="117" t="str">
        <f>IF(Table6[[#This Row],[Segment ]]="","",Table6[[#This Row],[Density (kg/m3)]]*Table6[[#This Row],[Volumetric flow (m3/s)]])</f>
        <v/>
      </c>
      <c r="F419" s="114" t="str">
        <f>IF(Table6[[#This Row],[Segment ]]="","",'Pressure Drops in Loops'!AG424)</f>
        <v/>
      </c>
      <c r="G419" s="114" t="str">
        <f>'Pressure Drops in Loops'!AH424</f>
        <v/>
      </c>
      <c r="H419" s="114"/>
      <c r="I419" s="114"/>
      <c r="J419" s="115" t="str">
        <f>'Pressure Drops in Loops'!E424</f>
        <v/>
      </c>
      <c r="K419" s="115" t="str">
        <f>IF('Pressure Drops in Loops'!E425="",'Pressure Drops in Loops'!E424,'Pressure Drops in Loops'!E425)</f>
        <v/>
      </c>
      <c r="L419" s="115" t="str">
        <f>IF(Table6[[#This Row],[Segment ]]="","",(Table6[[#This Row],[Pressure 2 (kPa)]]-Table6[[#This Row],[Pressure 1 (kPa)]])/Table6[[#This Row],[Density (kg/m3)]])</f>
        <v/>
      </c>
      <c r="M419" s="115" t="str">
        <f>IF(Table6[[#This Row],[Segment ]]="","",((Table6[[#This Row],[Velocity 2 (m/s)]]^2)/2)-((Table6[[#This Row],[Velocity 1 (m/s)]]^2)/2))</f>
        <v/>
      </c>
      <c r="N419" s="115" t="str">
        <f>IF(Table6[[#This Row],[Segment ]]="","",(Table6[[#This Row],[Height 2 (m)]]-Table6[[#This Row],[Height 1 (m)]])*9.807)</f>
        <v/>
      </c>
      <c r="O419" s="115" t="str">
        <f>'Pressure Drops in Loops'!U424</f>
        <v/>
      </c>
      <c r="P41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19" s="115" t="str">
        <f>IF(Table6[[#This Row],[Segment ]]="","",Table6[[#This Row],[Work (W)]]/1000)</f>
        <v/>
      </c>
    </row>
    <row r="420" spans="1:17" x14ac:dyDescent="0.25">
      <c r="A420" s="116" t="str">
        <f>'Pressure Drops in Loops'!A425</f>
        <v/>
      </c>
      <c r="B420" s="113" t="str">
        <f>IF(Table6[[#This Row],[Segment ]]="","",B419)</f>
        <v/>
      </c>
      <c r="C420" s="113" t="str">
        <f>IF(Table6[[#This Row],[Segment ]]="","",C419)</f>
        <v/>
      </c>
      <c r="D420" s="113" t="str">
        <f>IF(Table6[[#This Row],[Segment ]]="","",D419)</f>
        <v/>
      </c>
      <c r="E420" s="117" t="str">
        <f>IF(Table6[[#This Row],[Segment ]]="","",Table6[[#This Row],[Density (kg/m3)]]*Table6[[#This Row],[Volumetric flow (m3/s)]])</f>
        <v/>
      </c>
      <c r="F420" s="114" t="str">
        <f>IF(Table6[[#This Row],[Segment ]]="","",'Pressure Drops in Loops'!AG425)</f>
        <v/>
      </c>
      <c r="G420" s="114" t="str">
        <f>'Pressure Drops in Loops'!AH425</f>
        <v/>
      </c>
      <c r="H420" s="114"/>
      <c r="I420" s="114"/>
      <c r="J420" s="115" t="str">
        <f>'Pressure Drops in Loops'!E425</f>
        <v/>
      </c>
      <c r="K420" s="115" t="str">
        <f>IF('Pressure Drops in Loops'!E426="",'Pressure Drops in Loops'!E425,'Pressure Drops in Loops'!E426)</f>
        <v/>
      </c>
      <c r="L420" s="115" t="str">
        <f>IF(Table6[[#This Row],[Segment ]]="","",(Table6[[#This Row],[Pressure 2 (kPa)]]-Table6[[#This Row],[Pressure 1 (kPa)]])/Table6[[#This Row],[Density (kg/m3)]])</f>
        <v/>
      </c>
      <c r="M420" s="115" t="str">
        <f>IF(Table6[[#This Row],[Segment ]]="","",((Table6[[#This Row],[Velocity 2 (m/s)]]^2)/2)-((Table6[[#This Row],[Velocity 1 (m/s)]]^2)/2))</f>
        <v/>
      </c>
      <c r="N420" s="115" t="str">
        <f>IF(Table6[[#This Row],[Segment ]]="","",(Table6[[#This Row],[Height 2 (m)]]-Table6[[#This Row],[Height 1 (m)]])*9.807)</f>
        <v/>
      </c>
      <c r="O420" s="115" t="str">
        <f>'Pressure Drops in Loops'!U425</f>
        <v/>
      </c>
      <c r="P42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20" s="115" t="str">
        <f>IF(Table6[[#This Row],[Segment ]]="","",Table6[[#This Row],[Work (W)]]/1000)</f>
        <v/>
      </c>
    </row>
    <row r="421" spans="1:17" x14ac:dyDescent="0.25">
      <c r="A421" s="116" t="str">
        <f>'Pressure Drops in Loops'!A426</f>
        <v/>
      </c>
      <c r="B421" s="113" t="str">
        <f>IF(Table6[[#This Row],[Segment ]]="","",B420)</f>
        <v/>
      </c>
      <c r="C421" s="113" t="str">
        <f>IF(Table6[[#This Row],[Segment ]]="","",C420)</f>
        <v/>
      </c>
      <c r="D421" s="113" t="str">
        <f>IF(Table6[[#This Row],[Segment ]]="","",D420)</f>
        <v/>
      </c>
      <c r="E421" s="117" t="str">
        <f>IF(Table6[[#This Row],[Segment ]]="","",Table6[[#This Row],[Density (kg/m3)]]*Table6[[#This Row],[Volumetric flow (m3/s)]])</f>
        <v/>
      </c>
      <c r="F421" s="114" t="str">
        <f>IF(Table6[[#This Row],[Segment ]]="","",'Pressure Drops in Loops'!AG426)</f>
        <v/>
      </c>
      <c r="G421" s="114" t="str">
        <f>'Pressure Drops in Loops'!AH426</f>
        <v/>
      </c>
      <c r="H421" s="114"/>
      <c r="I421" s="114"/>
      <c r="J421" s="115" t="str">
        <f>'Pressure Drops in Loops'!E426</f>
        <v/>
      </c>
      <c r="K421" s="115" t="str">
        <f>IF('Pressure Drops in Loops'!E427="",'Pressure Drops in Loops'!E426,'Pressure Drops in Loops'!E427)</f>
        <v/>
      </c>
      <c r="L421" s="115" t="str">
        <f>IF(Table6[[#This Row],[Segment ]]="","",(Table6[[#This Row],[Pressure 2 (kPa)]]-Table6[[#This Row],[Pressure 1 (kPa)]])/Table6[[#This Row],[Density (kg/m3)]])</f>
        <v/>
      </c>
      <c r="M421" s="115" t="str">
        <f>IF(Table6[[#This Row],[Segment ]]="","",((Table6[[#This Row],[Velocity 2 (m/s)]]^2)/2)-((Table6[[#This Row],[Velocity 1 (m/s)]]^2)/2))</f>
        <v/>
      </c>
      <c r="N421" s="115" t="str">
        <f>IF(Table6[[#This Row],[Segment ]]="","",(Table6[[#This Row],[Height 2 (m)]]-Table6[[#This Row],[Height 1 (m)]])*9.807)</f>
        <v/>
      </c>
      <c r="O421" s="115" t="str">
        <f>'Pressure Drops in Loops'!U426</f>
        <v/>
      </c>
      <c r="P42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21" s="115" t="str">
        <f>IF(Table6[[#This Row],[Segment ]]="","",Table6[[#This Row],[Work (W)]]/1000)</f>
        <v/>
      </c>
    </row>
    <row r="422" spans="1:17" x14ac:dyDescent="0.25">
      <c r="A422" s="116" t="str">
        <f>'Pressure Drops in Loops'!A427</f>
        <v/>
      </c>
      <c r="B422" s="113" t="str">
        <f>IF(Table6[[#This Row],[Segment ]]="","",B421)</f>
        <v/>
      </c>
      <c r="C422" s="113" t="str">
        <f>IF(Table6[[#This Row],[Segment ]]="","",C421)</f>
        <v/>
      </c>
      <c r="D422" s="113" t="str">
        <f>IF(Table6[[#This Row],[Segment ]]="","",D421)</f>
        <v/>
      </c>
      <c r="E422" s="117" t="str">
        <f>IF(Table6[[#This Row],[Segment ]]="","",Table6[[#This Row],[Density (kg/m3)]]*Table6[[#This Row],[Volumetric flow (m3/s)]])</f>
        <v/>
      </c>
      <c r="F422" s="114" t="str">
        <f>IF(Table6[[#This Row],[Segment ]]="","",'Pressure Drops in Loops'!AG427)</f>
        <v/>
      </c>
      <c r="G422" s="114" t="str">
        <f>'Pressure Drops in Loops'!AH427</f>
        <v/>
      </c>
      <c r="H422" s="114"/>
      <c r="I422" s="114"/>
      <c r="J422" s="115" t="str">
        <f>'Pressure Drops in Loops'!E427</f>
        <v/>
      </c>
      <c r="K422" s="115" t="str">
        <f>IF('Pressure Drops in Loops'!E428="",'Pressure Drops in Loops'!E427,'Pressure Drops in Loops'!E428)</f>
        <v/>
      </c>
      <c r="L422" s="115" t="str">
        <f>IF(Table6[[#This Row],[Segment ]]="","",(Table6[[#This Row],[Pressure 2 (kPa)]]-Table6[[#This Row],[Pressure 1 (kPa)]])/Table6[[#This Row],[Density (kg/m3)]])</f>
        <v/>
      </c>
      <c r="M422" s="115" t="str">
        <f>IF(Table6[[#This Row],[Segment ]]="","",((Table6[[#This Row],[Velocity 2 (m/s)]]^2)/2)-((Table6[[#This Row],[Velocity 1 (m/s)]]^2)/2))</f>
        <v/>
      </c>
      <c r="N422" s="115" t="str">
        <f>IF(Table6[[#This Row],[Segment ]]="","",(Table6[[#This Row],[Height 2 (m)]]-Table6[[#This Row],[Height 1 (m)]])*9.807)</f>
        <v/>
      </c>
      <c r="O422" s="115" t="str">
        <f>'Pressure Drops in Loops'!U427</f>
        <v/>
      </c>
      <c r="P42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22" s="115" t="str">
        <f>IF(Table6[[#This Row],[Segment ]]="","",Table6[[#This Row],[Work (W)]]/1000)</f>
        <v/>
      </c>
    </row>
    <row r="423" spans="1:17" x14ac:dyDescent="0.25">
      <c r="A423" s="116" t="str">
        <f>'Pressure Drops in Loops'!A428</f>
        <v/>
      </c>
      <c r="B423" s="113" t="str">
        <f>IF(Table6[[#This Row],[Segment ]]="","",B422)</f>
        <v/>
      </c>
      <c r="C423" s="113" t="str">
        <f>IF(Table6[[#This Row],[Segment ]]="","",C422)</f>
        <v/>
      </c>
      <c r="D423" s="113" t="str">
        <f>IF(Table6[[#This Row],[Segment ]]="","",D422)</f>
        <v/>
      </c>
      <c r="E423" s="117" t="str">
        <f>IF(Table6[[#This Row],[Segment ]]="","",Table6[[#This Row],[Density (kg/m3)]]*Table6[[#This Row],[Volumetric flow (m3/s)]])</f>
        <v/>
      </c>
      <c r="F423" s="114" t="str">
        <f>IF(Table6[[#This Row],[Segment ]]="","",'Pressure Drops in Loops'!AG428)</f>
        <v/>
      </c>
      <c r="G423" s="114" t="str">
        <f>'Pressure Drops in Loops'!AH428</f>
        <v/>
      </c>
      <c r="H423" s="114"/>
      <c r="I423" s="114"/>
      <c r="J423" s="115" t="str">
        <f>'Pressure Drops in Loops'!E428</f>
        <v/>
      </c>
      <c r="K423" s="115" t="str">
        <f>IF('Pressure Drops in Loops'!E429="",'Pressure Drops in Loops'!E428,'Pressure Drops in Loops'!E429)</f>
        <v/>
      </c>
      <c r="L423" s="115" t="str">
        <f>IF(Table6[[#This Row],[Segment ]]="","",(Table6[[#This Row],[Pressure 2 (kPa)]]-Table6[[#This Row],[Pressure 1 (kPa)]])/Table6[[#This Row],[Density (kg/m3)]])</f>
        <v/>
      </c>
      <c r="M423" s="115" t="str">
        <f>IF(Table6[[#This Row],[Segment ]]="","",((Table6[[#This Row],[Velocity 2 (m/s)]]^2)/2)-((Table6[[#This Row],[Velocity 1 (m/s)]]^2)/2))</f>
        <v/>
      </c>
      <c r="N423" s="115" t="str">
        <f>IF(Table6[[#This Row],[Segment ]]="","",(Table6[[#This Row],[Height 2 (m)]]-Table6[[#This Row],[Height 1 (m)]])*9.807)</f>
        <v/>
      </c>
      <c r="O423" s="115" t="str">
        <f>'Pressure Drops in Loops'!U428</f>
        <v/>
      </c>
      <c r="P42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23" s="115" t="str">
        <f>IF(Table6[[#This Row],[Segment ]]="","",Table6[[#This Row],[Work (W)]]/1000)</f>
        <v/>
      </c>
    </row>
    <row r="424" spans="1:17" x14ac:dyDescent="0.25">
      <c r="A424" s="116" t="str">
        <f>'Pressure Drops in Loops'!A429</f>
        <v/>
      </c>
      <c r="B424" s="113" t="str">
        <f>IF(Table6[[#This Row],[Segment ]]="","",B423)</f>
        <v/>
      </c>
      <c r="C424" s="113" t="str">
        <f>IF(Table6[[#This Row],[Segment ]]="","",C423)</f>
        <v/>
      </c>
      <c r="D424" s="113" t="str">
        <f>IF(Table6[[#This Row],[Segment ]]="","",D423)</f>
        <v/>
      </c>
      <c r="E424" s="117" t="str">
        <f>IF(Table6[[#This Row],[Segment ]]="","",Table6[[#This Row],[Density (kg/m3)]]*Table6[[#This Row],[Volumetric flow (m3/s)]])</f>
        <v/>
      </c>
      <c r="F424" s="114" t="str">
        <f>IF(Table6[[#This Row],[Segment ]]="","",'Pressure Drops in Loops'!AG429)</f>
        <v/>
      </c>
      <c r="G424" s="114" t="str">
        <f>'Pressure Drops in Loops'!AH429</f>
        <v/>
      </c>
      <c r="H424" s="114"/>
      <c r="I424" s="114"/>
      <c r="J424" s="115" t="str">
        <f>'Pressure Drops in Loops'!E429</f>
        <v/>
      </c>
      <c r="K424" s="115" t="str">
        <f>IF('Pressure Drops in Loops'!E430="",'Pressure Drops in Loops'!E429,'Pressure Drops in Loops'!E430)</f>
        <v/>
      </c>
      <c r="L424" s="115" t="str">
        <f>IF(Table6[[#This Row],[Segment ]]="","",(Table6[[#This Row],[Pressure 2 (kPa)]]-Table6[[#This Row],[Pressure 1 (kPa)]])/Table6[[#This Row],[Density (kg/m3)]])</f>
        <v/>
      </c>
      <c r="M424" s="115" t="str">
        <f>IF(Table6[[#This Row],[Segment ]]="","",((Table6[[#This Row],[Velocity 2 (m/s)]]^2)/2)-((Table6[[#This Row],[Velocity 1 (m/s)]]^2)/2))</f>
        <v/>
      </c>
      <c r="N424" s="115" t="str">
        <f>IF(Table6[[#This Row],[Segment ]]="","",(Table6[[#This Row],[Height 2 (m)]]-Table6[[#This Row],[Height 1 (m)]])*9.807)</f>
        <v/>
      </c>
      <c r="O424" s="115" t="str">
        <f>'Pressure Drops in Loops'!U429</f>
        <v/>
      </c>
      <c r="P42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24" s="115" t="str">
        <f>IF(Table6[[#This Row],[Segment ]]="","",Table6[[#This Row],[Work (W)]]/1000)</f>
        <v/>
      </c>
    </row>
    <row r="425" spans="1:17" x14ac:dyDescent="0.25">
      <c r="A425" s="116" t="str">
        <f>'Pressure Drops in Loops'!A430</f>
        <v/>
      </c>
      <c r="B425" s="113" t="str">
        <f>IF(Table6[[#This Row],[Segment ]]="","",B424)</f>
        <v/>
      </c>
      <c r="C425" s="113" t="str">
        <f>IF(Table6[[#This Row],[Segment ]]="","",C424)</f>
        <v/>
      </c>
      <c r="D425" s="113" t="str">
        <f>IF(Table6[[#This Row],[Segment ]]="","",D424)</f>
        <v/>
      </c>
      <c r="E425" s="117" t="str">
        <f>IF(Table6[[#This Row],[Segment ]]="","",Table6[[#This Row],[Density (kg/m3)]]*Table6[[#This Row],[Volumetric flow (m3/s)]])</f>
        <v/>
      </c>
      <c r="F425" s="114" t="str">
        <f>IF(Table6[[#This Row],[Segment ]]="","",'Pressure Drops in Loops'!AG430)</f>
        <v/>
      </c>
      <c r="G425" s="114" t="str">
        <f>'Pressure Drops in Loops'!AH430</f>
        <v/>
      </c>
      <c r="H425" s="114"/>
      <c r="I425" s="114"/>
      <c r="J425" s="115" t="str">
        <f>'Pressure Drops in Loops'!E430</f>
        <v/>
      </c>
      <c r="K425" s="115" t="str">
        <f>IF('Pressure Drops in Loops'!E431="",'Pressure Drops in Loops'!E430,'Pressure Drops in Loops'!E431)</f>
        <v/>
      </c>
      <c r="L425" s="115" t="str">
        <f>IF(Table6[[#This Row],[Segment ]]="","",(Table6[[#This Row],[Pressure 2 (kPa)]]-Table6[[#This Row],[Pressure 1 (kPa)]])/Table6[[#This Row],[Density (kg/m3)]])</f>
        <v/>
      </c>
      <c r="M425" s="115" t="str">
        <f>IF(Table6[[#This Row],[Segment ]]="","",((Table6[[#This Row],[Velocity 2 (m/s)]]^2)/2)-((Table6[[#This Row],[Velocity 1 (m/s)]]^2)/2))</f>
        <v/>
      </c>
      <c r="N425" s="115" t="str">
        <f>IF(Table6[[#This Row],[Segment ]]="","",(Table6[[#This Row],[Height 2 (m)]]-Table6[[#This Row],[Height 1 (m)]])*9.807)</f>
        <v/>
      </c>
      <c r="O425" s="115" t="str">
        <f>'Pressure Drops in Loops'!U430</f>
        <v/>
      </c>
      <c r="P42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25" s="115" t="str">
        <f>IF(Table6[[#This Row],[Segment ]]="","",Table6[[#This Row],[Work (W)]]/1000)</f>
        <v/>
      </c>
    </row>
    <row r="426" spans="1:17" x14ac:dyDescent="0.25">
      <c r="A426" s="116" t="str">
        <f>'Pressure Drops in Loops'!A431</f>
        <v/>
      </c>
      <c r="B426" s="113" t="str">
        <f>IF(Table6[[#This Row],[Segment ]]="","",B425)</f>
        <v/>
      </c>
      <c r="C426" s="113" t="str">
        <f>IF(Table6[[#This Row],[Segment ]]="","",C425)</f>
        <v/>
      </c>
      <c r="D426" s="113" t="str">
        <f>IF(Table6[[#This Row],[Segment ]]="","",D425)</f>
        <v/>
      </c>
      <c r="E426" s="117" t="str">
        <f>IF(Table6[[#This Row],[Segment ]]="","",Table6[[#This Row],[Density (kg/m3)]]*Table6[[#This Row],[Volumetric flow (m3/s)]])</f>
        <v/>
      </c>
      <c r="F426" s="114" t="str">
        <f>IF(Table6[[#This Row],[Segment ]]="","",'Pressure Drops in Loops'!AG431)</f>
        <v/>
      </c>
      <c r="G426" s="114" t="str">
        <f>'Pressure Drops in Loops'!AH431</f>
        <v/>
      </c>
      <c r="H426" s="114"/>
      <c r="I426" s="114"/>
      <c r="J426" s="115" t="str">
        <f>'Pressure Drops in Loops'!E431</f>
        <v/>
      </c>
      <c r="K426" s="115" t="str">
        <f>IF('Pressure Drops in Loops'!E432="",'Pressure Drops in Loops'!E431,'Pressure Drops in Loops'!E432)</f>
        <v/>
      </c>
      <c r="L426" s="115" t="str">
        <f>IF(Table6[[#This Row],[Segment ]]="","",(Table6[[#This Row],[Pressure 2 (kPa)]]-Table6[[#This Row],[Pressure 1 (kPa)]])/Table6[[#This Row],[Density (kg/m3)]])</f>
        <v/>
      </c>
      <c r="M426" s="115" t="str">
        <f>IF(Table6[[#This Row],[Segment ]]="","",((Table6[[#This Row],[Velocity 2 (m/s)]]^2)/2)-((Table6[[#This Row],[Velocity 1 (m/s)]]^2)/2))</f>
        <v/>
      </c>
      <c r="N426" s="115" t="str">
        <f>IF(Table6[[#This Row],[Segment ]]="","",(Table6[[#This Row],[Height 2 (m)]]-Table6[[#This Row],[Height 1 (m)]])*9.807)</f>
        <v/>
      </c>
      <c r="O426" s="115" t="str">
        <f>'Pressure Drops in Loops'!U431</f>
        <v/>
      </c>
      <c r="P42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26" s="115" t="str">
        <f>IF(Table6[[#This Row],[Segment ]]="","",Table6[[#This Row],[Work (W)]]/1000)</f>
        <v/>
      </c>
    </row>
    <row r="427" spans="1:17" x14ac:dyDescent="0.25">
      <c r="A427" s="116" t="str">
        <f>'Pressure Drops in Loops'!A432</f>
        <v/>
      </c>
      <c r="B427" s="113" t="str">
        <f>IF(Table6[[#This Row],[Segment ]]="","",B426)</f>
        <v/>
      </c>
      <c r="C427" s="113" t="str">
        <f>IF(Table6[[#This Row],[Segment ]]="","",C426)</f>
        <v/>
      </c>
      <c r="D427" s="113" t="str">
        <f>IF(Table6[[#This Row],[Segment ]]="","",D426)</f>
        <v/>
      </c>
      <c r="E427" s="117" t="str">
        <f>IF(Table6[[#This Row],[Segment ]]="","",Table6[[#This Row],[Density (kg/m3)]]*Table6[[#This Row],[Volumetric flow (m3/s)]])</f>
        <v/>
      </c>
      <c r="F427" s="114" t="str">
        <f>IF(Table6[[#This Row],[Segment ]]="","",'Pressure Drops in Loops'!AG432)</f>
        <v/>
      </c>
      <c r="G427" s="114" t="str">
        <f>'Pressure Drops in Loops'!AH432</f>
        <v/>
      </c>
      <c r="H427" s="114"/>
      <c r="I427" s="114"/>
      <c r="J427" s="115" t="str">
        <f>'Pressure Drops in Loops'!E432</f>
        <v/>
      </c>
      <c r="K427" s="115" t="str">
        <f>IF('Pressure Drops in Loops'!E433="",'Pressure Drops in Loops'!E432,'Pressure Drops in Loops'!E433)</f>
        <v/>
      </c>
      <c r="L427" s="115" t="str">
        <f>IF(Table6[[#This Row],[Segment ]]="","",(Table6[[#This Row],[Pressure 2 (kPa)]]-Table6[[#This Row],[Pressure 1 (kPa)]])/Table6[[#This Row],[Density (kg/m3)]])</f>
        <v/>
      </c>
      <c r="M427" s="115" t="str">
        <f>IF(Table6[[#This Row],[Segment ]]="","",((Table6[[#This Row],[Velocity 2 (m/s)]]^2)/2)-((Table6[[#This Row],[Velocity 1 (m/s)]]^2)/2))</f>
        <v/>
      </c>
      <c r="N427" s="115" t="str">
        <f>IF(Table6[[#This Row],[Segment ]]="","",(Table6[[#This Row],[Height 2 (m)]]-Table6[[#This Row],[Height 1 (m)]])*9.807)</f>
        <v/>
      </c>
      <c r="O427" s="115" t="str">
        <f>'Pressure Drops in Loops'!U432</f>
        <v/>
      </c>
      <c r="P42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27" s="115" t="str">
        <f>IF(Table6[[#This Row],[Segment ]]="","",Table6[[#This Row],[Work (W)]]/1000)</f>
        <v/>
      </c>
    </row>
    <row r="428" spans="1:17" x14ac:dyDescent="0.25">
      <c r="A428" s="116" t="str">
        <f>'Pressure Drops in Loops'!A433</f>
        <v/>
      </c>
      <c r="B428" s="113" t="str">
        <f>IF(Table6[[#This Row],[Segment ]]="","",B427)</f>
        <v/>
      </c>
      <c r="C428" s="113" t="str">
        <f>IF(Table6[[#This Row],[Segment ]]="","",C427)</f>
        <v/>
      </c>
      <c r="D428" s="113" t="str">
        <f>IF(Table6[[#This Row],[Segment ]]="","",D427)</f>
        <v/>
      </c>
      <c r="E428" s="117" t="str">
        <f>IF(Table6[[#This Row],[Segment ]]="","",Table6[[#This Row],[Density (kg/m3)]]*Table6[[#This Row],[Volumetric flow (m3/s)]])</f>
        <v/>
      </c>
      <c r="F428" s="114" t="str">
        <f>IF(Table6[[#This Row],[Segment ]]="","",'Pressure Drops in Loops'!AG433)</f>
        <v/>
      </c>
      <c r="G428" s="114" t="str">
        <f>'Pressure Drops in Loops'!AH433</f>
        <v/>
      </c>
      <c r="H428" s="114"/>
      <c r="I428" s="114"/>
      <c r="J428" s="115" t="str">
        <f>'Pressure Drops in Loops'!E433</f>
        <v/>
      </c>
      <c r="K428" s="115" t="str">
        <f>IF('Pressure Drops in Loops'!E434="",'Pressure Drops in Loops'!E433,'Pressure Drops in Loops'!E434)</f>
        <v/>
      </c>
      <c r="L428" s="115" t="str">
        <f>IF(Table6[[#This Row],[Segment ]]="","",(Table6[[#This Row],[Pressure 2 (kPa)]]-Table6[[#This Row],[Pressure 1 (kPa)]])/Table6[[#This Row],[Density (kg/m3)]])</f>
        <v/>
      </c>
      <c r="M428" s="115" t="str">
        <f>IF(Table6[[#This Row],[Segment ]]="","",((Table6[[#This Row],[Velocity 2 (m/s)]]^2)/2)-((Table6[[#This Row],[Velocity 1 (m/s)]]^2)/2))</f>
        <v/>
      </c>
      <c r="N428" s="115" t="str">
        <f>IF(Table6[[#This Row],[Segment ]]="","",(Table6[[#This Row],[Height 2 (m)]]-Table6[[#This Row],[Height 1 (m)]])*9.807)</f>
        <v/>
      </c>
      <c r="O428" s="115" t="str">
        <f>'Pressure Drops in Loops'!U433</f>
        <v/>
      </c>
      <c r="P42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28" s="115" t="str">
        <f>IF(Table6[[#This Row],[Segment ]]="","",Table6[[#This Row],[Work (W)]]/1000)</f>
        <v/>
      </c>
    </row>
    <row r="429" spans="1:17" x14ac:dyDescent="0.25">
      <c r="A429" s="116" t="str">
        <f>'Pressure Drops in Loops'!A434</f>
        <v/>
      </c>
      <c r="B429" s="113" t="str">
        <f>IF(Table6[[#This Row],[Segment ]]="","",B428)</f>
        <v/>
      </c>
      <c r="C429" s="113" t="str">
        <f>IF(Table6[[#This Row],[Segment ]]="","",C428)</f>
        <v/>
      </c>
      <c r="D429" s="113" t="str">
        <f>IF(Table6[[#This Row],[Segment ]]="","",D428)</f>
        <v/>
      </c>
      <c r="E429" s="117" t="str">
        <f>IF(Table6[[#This Row],[Segment ]]="","",Table6[[#This Row],[Density (kg/m3)]]*Table6[[#This Row],[Volumetric flow (m3/s)]])</f>
        <v/>
      </c>
      <c r="F429" s="114" t="str">
        <f>IF(Table6[[#This Row],[Segment ]]="","",'Pressure Drops in Loops'!AG434)</f>
        <v/>
      </c>
      <c r="G429" s="114" t="str">
        <f>'Pressure Drops in Loops'!AH434</f>
        <v/>
      </c>
      <c r="H429" s="114"/>
      <c r="I429" s="114"/>
      <c r="J429" s="115" t="str">
        <f>'Pressure Drops in Loops'!E434</f>
        <v/>
      </c>
      <c r="K429" s="115" t="str">
        <f>IF('Pressure Drops in Loops'!E435="",'Pressure Drops in Loops'!E434,'Pressure Drops in Loops'!E435)</f>
        <v/>
      </c>
      <c r="L429" s="115" t="str">
        <f>IF(Table6[[#This Row],[Segment ]]="","",(Table6[[#This Row],[Pressure 2 (kPa)]]-Table6[[#This Row],[Pressure 1 (kPa)]])/Table6[[#This Row],[Density (kg/m3)]])</f>
        <v/>
      </c>
      <c r="M429" s="115" t="str">
        <f>IF(Table6[[#This Row],[Segment ]]="","",((Table6[[#This Row],[Velocity 2 (m/s)]]^2)/2)-((Table6[[#This Row],[Velocity 1 (m/s)]]^2)/2))</f>
        <v/>
      </c>
      <c r="N429" s="115" t="str">
        <f>IF(Table6[[#This Row],[Segment ]]="","",(Table6[[#This Row],[Height 2 (m)]]-Table6[[#This Row],[Height 1 (m)]])*9.807)</f>
        <v/>
      </c>
      <c r="O429" s="115" t="str">
        <f>'Pressure Drops in Loops'!U434</f>
        <v/>
      </c>
      <c r="P42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29" s="115" t="str">
        <f>IF(Table6[[#This Row],[Segment ]]="","",Table6[[#This Row],[Work (W)]]/1000)</f>
        <v/>
      </c>
    </row>
    <row r="430" spans="1:17" x14ac:dyDescent="0.25">
      <c r="A430" s="116" t="str">
        <f>'Pressure Drops in Loops'!A435</f>
        <v/>
      </c>
      <c r="B430" s="113" t="str">
        <f>IF(Table6[[#This Row],[Segment ]]="","",B429)</f>
        <v/>
      </c>
      <c r="C430" s="113" t="str">
        <f>IF(Table6[[#This Row],[Segment ]]="","",C429)</f>
        <v/>
      </c>
      <c r="D430" s="113" t="str">
        <f>IF(Table6[[#This Row],[Segment ]]="","",D429)</f>
        <v/>
      </c>
      <c r="E430" s="117" t="str">
        <f>IF(Table6[[#This Row],[Segment ]]="","",Table6[[#This Row],[Density (kg/m3)]]*Table6[[#This Row],[Volumetric flow (m3/s)]])</f>
        <v/>
      </c>
      <c r="F430" s="114" t="str">
        <f>IF(Table6[[#This Row],[Segment ]]="","",'Pressure Drops in Loops'!AG435)</f>
        <v/>
      </c>
      <c r="G430" s="114" t="str">
        <f>'Pressure Drops in Loops'!AH435</f>
        <v/>
      </c>
      <c r="H430" s="114"/>
      <c r="I430" s="114"/>
      <c r="J430" s="115" t="str">
        <f>'Pressure Drops in Loops'!E435</f>
        <v/>
      </c>
      <c r="K430" s="115" t="str">
        <f>IF('Pressure Drops in Loops'!E436="",'Pressure Drops in Loops'!E435,'Pressure Drops in Loops'!E436)</f>
        <v/>
      </c>
      <c r="L430" s="115" t="str">
        <f>IF(Table6[[#This Row],[Segment ]]="","",(Table6[[#This Row],[Pressure 2 (kPa)]]-Table6[[#This Row],[Pressure 1 (kPa)]])/Table6[[#This Row],[Density (kg/m3)]])</f>
        <v/>
      </c>
      <c r="M430" s="115" t="str">
        <f>IF(Table6[[#This Row],[Segment ]]="","",((Table6[[#This Row],[Velocity 2 (m/s)]]^2)/2)-((Table6[[#This Row],[Velocity 1 (m/s)]]^2)/2))</f>
        <v/>
      </c>
      <c r="N430" s="115" t="str">
        <f>IF(Table6[[#This Row],[Segment ]]="","",(Table6[[#This Row],[Height 2 (m)]]-Table6[[#This Row],[Height 1 (m)]])*9.807)</f>
        <v/>
      </c>
      <c r="O430" s="115" t="str">
        <f>'Pressure Drops in Loops'!U435</f>
        <v/>
      </c>
      <c r="P43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30" s="115" t="str">
        <f>IF(Table6[[#This Row],[Segment ]]="","",Table6[[#This Row],[Work (W)]]/1000)</f>
        <v/>
      </c>
    </row>
    <row r="431" spans="1:17" x14ac:dyDescent="0.25">
      <c r="A431" s="116" t="str">
        <f>'Pressure Drops in Loops'!A436</f>
        <v/>
      </c>
      <c r="B431" s="113" t="str">
        <f>IF(Table6[[#This Row],[Segment ]]="","",B430)</f>
        <v/>
      </c>
      <c r="C431" s="113" t="str">
        <f>IF(Table6[[#This Row],[Segment ]]="","",C430)</f>
        <v/>
      </c>
      <c r="D431" s="113" t="str">
        <f>IF(Table6[[#This Row],[Segment ]]="","",D430)</f>
        <v/>
      </c>
      <c r="E431" s="117" t="str">
        <f>IF(Table6[[#This Row],[Segment ]]="","",Table6[[#This Row],[Density (kg/m3)]]*Table6[[#This Row],[Volumetric flow (m3/s)]])</f>
        <v/>
      </c>
      <c r="F431" s="114" t="str">
        <f>IF(Table6[[#This Row],[Segment ]]="","",'Pressure Drops in Loops'!AG436)</f>
        <v/>
      </c>
      <c r="G431" s="114" t="str">
        <f>'Pressure Drops in Loops'!AH436</f>
        <v/>
      </c>
      <c r="H431" s="114"/>
      <c r="I431" s="114"/>
      <c r="J431" s="115" t="str">
        <f>'Pressure Drops in Loops'!E436</f>
        <v/>
      </c>
      <c r="K431" s="115" t="str">
        <f>IF('Pressure Drops in Loops'!E437="",'Pressure Drops in Loops'!E436,'Pressure Drops in Loops'!E437)</f>
        <v/>
      </c>
      <c r="L431" s="115" t="str">
        <f>IF(Table6[[#This Row],[Segment ]]="","",(Table6[[#This Row],[Pressure 2 (kPa)]]-Table6[[#This Row],[Pressure 1 (kPa)]])/Table6[[#This Row],[Density (kg/m3)]])</f>
        <v/>
      </c>
      <c r="M431" s="115" t="str">
        <f>IF(Table6[[#This Row],[Segment ]]="","",((Table6[[#This Row],[Velocity 2 (m/s)]]^2)/2)-((Table6[[#This Row],[Velocity 1 (m/s)]]^2)/2))</f>
        <v/>
      </c>
      <c r="N431" s="115" t="str">
        <f>IF(Table6[[#This Row],[Segment ]]="","",(Table6[[#This Row],[Height 2 (m)]]-Table6[[#This Row],[Height 1 (m)]])*9.807)</f>
        <v/>
      </c>
      <c r="O431" s="115" t="str">
        <f>'Pressure Drops in Loops'!U436</f>
        <v/>
      </c>
      <c r="P43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31" s="115" t="str">
        <f>IF(Table6[[#This Row],[Segment ]]="","",Table6[[#This Row],[Work (W)]]/1000)</f>
        <v/>
      </c>
    </row>
    <row r="432" spans="1:17" x14ac:dyDescent="0.25">
      <c r="A432" s="116" t="str">
        <f>'Pressure Drops in Loops'!A437</f>
        <v/>
      </c>
      <c r="B432" s="113" t="str">
        <f>IF(Table6[[#This Row],[Segment ]]="","",B431)</f>
        <v/>
      </c>
      <c r="C432" s="113" t="str">
        <f>IF(Table6[[#This Row],[Segment ]]="","",C431)</f>
        <v/>
      </c>
      <c r="D432" s="113" t="str">
        <f>IF(Table6[[#This Row],[Segment ]]="","",D431)</f>
        <v/>
      </c>
      <c r="E432" s="117" t="str">
        <f>IF(Table6[[#This Row],[Segment ]]="","",Table6[[#This Row],[Density (kg/m3)]]*Table6[[#This Row],[Volumetric flow (m3/s)]])</f>
        <v/>
      </c>
      <c r="F432" s="114" t="str">
        <f>IF(Table6[[#This Row],[Segment ]]="","",'Pressure Drops in Loops'!AG437)</f>
        <v/>
      </c>
      <c r="G432" s="114" t="str">
        <f>'Pressure Drops in Loops'!AH437</f>
        <v/>
      </c>
      <c r="H432" s="114"/>
      <c r="I432" s="114"/>
      <c r="J432" s="115" t="str">
        <f>'Pressure Drops in Loops'!E437</f>
        <v/>
      </c>
      <c r="K432" s="115" t="str">
        <f>IF('Pressure Drops in Loops'!E438="",'Pressure Drops in Loops'!E437,'Pressure Drops in Loops'!E438)</f>
        <v/>
      </c>
      <c r="L432" s="115" t="str">
        <f>IF(Table6[[#This Row],[Segment ]]="","",(Table6[[#This Row],[Pressure 2 (kPa)]]-Table6[[#This Row],[Pressure 1 (kPa)]])/Table6[[#This Row],[Density (kg/m3)]])</f>
        <v/>
      </c>
      <c r="M432" s="115" t="str">
        <f>IF(Table6[[#This Row],[Segment ]]="","",((Table6[[#This Row],[Velocity 2 (m/s)]]^2)/2)-((Table6[[#This Row],[Velocity 1 (m/s)]]^2)/2))</f>
        <v/>
      </c>
      <c r="N432" s="115" t="str">
        <f>IF(Table6[[#This Row],[Segment ]]="","",(Table6[[#This Row],[Height 2 (m)]]-Table6[[#This Row],[Height 1 (m)]])*9.807)</f>
        <v/>
      </c>
      <c r="O432" s="115" t="str">
        <f>'Pressure Drops in Loops'!U437</f>
        <v/>
      </c>
      <c r="P43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32" s="115" t="str">
        <f>IF(Table6[[#This Row],[Segment ]]="","",Table6[[#This Row],[Work (W)]]/1000)</f>
        <v/>
      </c>
    </row>
    <row r="433" spans="1:17" x14ac:dyDescent="0.25">
      <c r="A433" s="116" t="str">
        <f>'Pressure Drops in Loops'!A438</f>
        <v/>
      </c>
      <c r="B433" s="113" t="str">
        <f>IF(Table6[[#This Row],[Segment ]]="","",B432)</f>
        <v/>
      </c>
      <c r="C433" s="113" t="str">
        <f>IF(Table6[[#This Row],[Segment ]]="","",C432)</f>
        <v/>
      </c>
      <c r="D433" s="113" t="str">
        <f>IF(Table6[[#This Row],[Segment ]]="","",D432)</f>
        <v/>
      </c>
      <c r="E433" s="117" t="str">
        <f>IF(Table6[[#This Row],[Segment ]]="","",Table6[[#This Row],[Density (kg/m3)]]*Table6[[#This Row],[Volumetric flow (m3/s)]])</f>
        <v/>
      </c>
      <c r="F433" s="114" t="str">
        <f>IF(Table6[[#This Row],[Segment ]]="","",'Pressure Drops in Loops'!AG438)</f>
        <v/>
      </c>
      <c r="G433" s="114" t="str">
        <f>'Pressure Drops in Loops'!AH438</f>
        <v/>
      </c>
      <c r="H433" s="114"/>
      <c r="I433" s="114"/>
      <c r="J433" s="115" t="str">
        <f>'Pressure Drops in Loops'!E438</f>
        <v/>
      </c>
      <c r="K433" s="115" t="str">
        <f>IF('Pressure Drops in Loops'!E439="",'Pressure Drops in Loops'!E438,'Pressure Drops in Loops'!E439)</f>
        <v/>
      </c>
      <c r="L433" s="115" t="str">
        <f>IF(Table6[[#This Row],[Segment ]]="","",(Table6[[#This Row],[Pressure 2 (kPa)]]-Table6[[#This Row],[Pressure 1 (kPa)]])/Table6[[#This Row],[Density (kg/m3)]])</f>
        <v/>
      </c>
      <c r="M433" s="115" t="str">
        <f>IF(Table6[[#This Row],[Segment ]]="","",((Table6[[#This Row],[Velocity 2 (m/s)]]^2)/2)-((Table6[[#This Row],[Velocity 1 (m/s)]]^2)/2))</f>
        <v/>
      </c>
      <c r="N433" s="115" t="str">
        <f>IF(Table6[[#This Row],[Segment ]]="","",(Table6[[#This Row],[Height 2 (m)]]-Table6[[#This Row],[Height 1 (m)]])*9.807)</f>
        <v/>
      </c>
      <c r="O433" s="115" t="str">
        <f>'Pressure Drops in Loops'!U438</f>
        <v/>
      </c>
      <c r="P43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33" s="115" t="str">
        <f>IF(Table6[[#This Row],[Segment ]]="","",Table6[[#This Row],[Work (W)]]/1000)</f>
        <v/>
      </c>
    </row>
    <row r="434" spans="1:17" x14ac:dyDescent="0.25">
      <c r="A434" s="116" t="str">
        <f>'Pressure Drops in Loops'!A439</f>
        <v/>
      </c>
      <c r="B434" s="113" t="str">
        <f>IF(Table6[[#This Row],[Segment ]]="","",B433)</f>
        <v/>
      </c>
      <c r="C434" s="113" t="str">
        <f>IF(Table6[[#This Row],[Segment ]]="","",C433)</f>
        <v/>
      </c>
      <c r="D434" s="113" t="str">
        <f>IF(Table6[[#This Row],[Segment ]]="","",D433)</f>
        <v/>
      </c>
      <c r="E434" s="117" t="str">
        <f>IF(Table6[[#This Row],[Segment ]]="","",Table6[[#This Row],[Density (kg/m3)]]*Table6[[#This Row],[Volumetric flow (m3/s)]])</f>
        <v/>
      </c>
      <c r="F434" s="114" t="str">
        <f>IF(Table6[[#This Row],[Segment ]]="","",'Pressure Drops in Loops'!AG439)</f>
        <v/>
      </c>
      <c r="G434" s="114" t="str">
        <f>'Pressure Drops in Loops'!AH439</f>
        <v/>
      </c>
      <c r="H434" s="114"/>
      <c r="I434" s="114"/>
      <c r="J434" s="115" t="str">
        <f>'Pressure Drops in Loops'!E439</f>
        <v/>
      </c>
      <c r="K434" s="115" t="str">
        <f>IF('Pressure Drops in Loops'!E440="",'Pressure Drops in Loops'!E439,'Pressure Drops in Loops'!E440)</f>
        <v/>
      </c>
      <c r="L434" s="115" t="str">
        <f>IF(Table6[[#This Row],[Segment ]]="","",(Table6[[#This Row],[Pressure 2 (kPa)]]-Table6[[#This Row],[Pressure 1 (kPa)]])/Table6[[#This Row],[Density (kg/m3)]])</f>
        <v/>
      </c>
      <c r="M434" s="115" t="str">
        <f>IF(Table6[[#This Row],[Segment ]]="","",((Table6[[#This Row],[Velocity 2 (m/s)]]^2)/2)-((Table6[[#This Row],[Velocity 1 (m/s)]]^2)/2))</f>
        <v/>
      </c>
      <c r="N434" s="115" t="str">
        <f>IF(Table6[[#This Row],[Segment ]]="","",(Table6[[#This Row],[Height 2 (m)]]-Table6[[#This Row],[Height 1 (m)]])*9.807)</f>
        <v/>
      </c>
      <c r="O434" s="115" t="str">
        <f>'Pressure Drops in Loops'!U439</f>
        <v/>
      </c>
      <c r="P43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34" s="115" t="str">
        <f>IF(Table6[[#This Row],[Segment ]]="","",Table6[[#This Row],[Work (W)]]/1000)</f>
        <v/>
      </c>
    </row>
    <row r="435" spans="1:17" x14ac:dyDescent="0.25">
      <c r="A435" s="116" t="str">
        <f>'Pressure Drops in Loops'!A440</f>
        <v/>
      </c>
      <c r="B435" s="113" t="str">
        <f>IF(Table6[[#This Row],[Segment ]]="","",B434)</f>
        <v/>
      </c>
      <c r="C435" s="113" t="str">
        <f>IF(Table6[[#This Row],[Segment ]]="","",C434)</f>
        <v/>
      </c>
      <c r="D435" s="113" t="str">
        <f>IF(Table6[[#This Row],[Segment ]]="","",D434)</f>
        <v/>
      </c>
      <c r="E435" s="117" t="str">
        <f>IF(Table6[[#This Row],[Segment ]]="","",Table6[[#This Row],[Density (kg/m3)]]*Table6[[#This Row],[Volumetric flow (m3/s)]])</f>
        <v/>
      </c>
      <c r="F435" s="114" t="str">
        <f>IF(Table6[[#This Row],[Segment ]]="","",'Pressure Drops in Loops'!AG440)</f>
        <v/>
      </c>
      <c r="G435" s="114" t="str">
        <f>'Pressure Drops in Loops'!AH440</f>
        <v/>
      </c>
      <c r="H435" s="114"/>
      <c r="I435" s="114"/>
      <c r="J435" s="115" t="str">
        <f>'Pressure Drops in Loops'!E440</f>
        <v/>
      </c>
      <c r="K435" s="115" t="str">
        <f>IF('Pressure Drops in Loops'!E441="",'Pressure Drops in Loops'!E440,'Pressure Drops in Loops'!E441)</f>
        <v/>
      </c>
      <c r="L435" s="115" t="str">
        <f>IF(Table6[[#This Row],[Segment ]]="","",(Table6[[#This Row],[Pressure 2 (kPa)]]-Table6[[#This Row],[Pressure 1 (kPa)]])/Table6[[#This Row],[Density (kg/m3)]])</f>
        <v/>
      </c>
      <c r="M435" s="115" t="str">
        <f>IF(Table6[[#This Row],[Segment ]]="","",((Table6[[#This Row],[Velocity 2 (m/s)]]^2)/2)-((Table6[[#This Row],[Velocity 1 (m/s)]]^2)/2))</f>
        <v/>
      </c>
      <c r="N435" s="115" t="str">
        <f>IF(Table6[[#This Row],[Segment ]]="","",(Table6[[#This Row],[Height 2 (m)]]-Table6[[#This Row],[Height 1 (m)]])*9.807)</f>
        <v/>
      </c>
      <c r="O435" s="115" t="str">
        <f>'Pressure Drops in Loops'!U440</f>
        <v/>
      </c>
      <c r="P43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35" s="115" t="str">
        <f>IF(Table6[[#This Row],[Segment ]]="","",Table6[[#This Row],[Work (W)]]/1000)</f>
        <v/>
      </c>
    </row>
    <row r="436" spans="1:17" x14ac:dyDescent="0.25">
      <c r="A436" s="116" t="str">
        <f>'Pressure Drops in Loops'!A441</f>
        <v/>
      </c>
      <c r="B436" s="113" t="str">
        <f>IF(Table6[[#This Row],[Segment ]]="","",B435)</f>
        <v/>
      </c>
      <c r="C436" s="113" t="str">
        <f>IF(Table6[[#This Row],[Segment ]]="","",C435)</f>
        <v/>
      </c>
      <c r="D436" s="113" t="str">
        <f>IF(Table6[[#This Row],[Segment ]]="","",D435)</f>
        <v/>
      </c>
      <c r="E436" s="117" t="str">
        <f>IF(Table6[[#This Row],[Segment ]]="","",Table6[[#This Row],[Density (kg/m3)]]*Table6[[#This Row],[Volumetric flow (m3/s)]])</f>
        <v/>
      </c>
      <c r="F436" s="114" t="str">
        <f>IF(Table6[[#This Row],[Segment ]]="","",'Pressure Drops in Loops'!AG441)</f>
        <v/>
      </c>
      <c r="G436" s="114" t="str">
        <f>'Pressure Drops in Loops'!AH441</f>
        <v/>
      </c>
      <c r="H436" s="114"/>
      <c r="I436" s="114"/>
      <c r="J436" s="115" t="str">
        <f>'Pressure Drops in Loops'!E441</f>
        <v/>
      </c>
      <c r="K436" s="115" t="str">
        <f>IF('Pressure Drops in Loops'!E442="",'Pressure Drops in Loops'!E441,'Pressure Drops in Loops'!E442)</f>
        <v/>
      </c>
      <c r="L436" s="115" t="str">
        <f>IF(Table6[[#This Row],[Segment ]]="","",(Table6[[#This Row],[Pressure 2 (kPa)]]-Table6[[#This Row],[Pressure 1 (kPa)]])/Table6[[#This Row],[Density (kg/m3)]])</f>
        <v/>
      </c>
      <c r="M436" s="115" t="str">
        <f>IF(Table6[[#This Row],[Segment ]]="","",((Table6[[#This Row],[Velocity 2 (m/s)]]^2)/2)-((Table6[[#This Row],[Velocity 1 (m/s)]]^2)/2))</f>
        <v/>
      </c>
      <c r="N436" s="115" t="str">
        <f>IF(Table6[[#This Row],[Segment ]]="","",(Table6[[#This Row],[Height 2 (m)]]-Table6[[#This Row],[Height 1 (m)]])*9.807)</f>
        <v/>
      </c>
      <c r="O436" s="115" t="str">
        <f>'Pressure Drops in Loops'!U441</f>
        <v/>
      </c>
      <c r="P43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36" s="115" t="str">
        <f>IF(Table6[[#This Row],[Segment ]]="","",Table6[[#This Row],[Work (W)]]/1000)</f>
        <v/>
      </c>
    </row>
    <row r="437" spans="1:17" x14ac:dyDescent="0.25">
      <c r="A437" s="116" t="str">
        <f>'Pressure Drops in Loops'!A442</f>
        <v/>
      </c>
      <c r="B437" s="113" t="str">
        <f>IF(Table6[[#This Row],[Segment ]]="","",B436)</f>
        <v/>
      </c>
      <c r="C437" s="113" t="str">
        <f>IF(Table6[[#This Row],[Segment ]]="","",C436)</f>
        <v/>
      </c>
      <c r="D437" s="113" t="str">
        <f>IF(Table6[[#This Row],[Segment ]]="","",D436)</f>
        <v/>
      </c>
      <c r="E437" s="117" t="str">
        <f>IF(Table6[[#This Row],[Segment ]]="","",Table6[[#This Row],[Density (kg/m3)]]*Table6[[#This Row],[Volumetric flow (m3/s)]])</f>
        <v/>
      </c>
      <c r="F437" s="114" t="str">
        <f>IF(Table6[[#This Row],[Segment ]]="","",'Pressure Drops in Loops'!AG442)</f>
        <v/>
      </c>
      <c r="G437" s="114" t="str">
        <f>'Pressure Drops in Loops'!AH442</f>
        <v/>
      </c>
      <c r="H437" s="114"/>
      <c r="I437" s="114"/>
      <c r="J437" s="115" t="str">
        <f>'Pressure Drops in Loops'!E442</f>
        <v/>
      </c>
      <c r="K437" s="115" t="str">
        <f>IF('Pressure Drops in Loops'!E443="",'Pressure Drops in Loops'!E442,'Pressure Drops in Loops'!E443)</f>
        <v/>
      </c>
      <c r="L437" s="115" t="str">
        <f>IF(Table6[[#This Row],[Segment ]]="","",(Table6[[#This Row],[Pressure 2 (kPa)]]-Table6[[#This Row],[Pressure 1 (kPa)]])/Table6[[#This Row],[Density (kg/m3)]])</f>
        <v/>
      </c>
      <c r="M437" s="115" t="str">
        <f>IF(Table6[[#This Row],[Segment ]]="","",((Table6[[#This Row],[Velocity 2 (m/s)]]^2)/2)-((Table6[[#This Row],[Velocity 1 (m/s)]]^2)/2))</f>
        <v/>
      </c>
      <c r="N437" s="115" t="str">
        <f>IF(Table6[[#This Row],[Segment ]]="","",(Table6[[#This Row],[Height 2 (m)]]-Table6[[#This Row],[Height 1 (m)]])*9.807)</f>
        <v/>
      </c>
      <c r="O437" s="115" t="str">
        <f>'Pressure Drops in Loops'!U442</f>
        <v/>
      </c>
      <c r="P43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37" s="115" t="str">
        <f>IF(Table6[[#This Row],[Segment ]]="","",Table6[[#This Row],[Work (W)]]/1000)</f>
        <v/>
      </c>
    </row>
    <row r="438" spans="1:17" x14ac:dyDescent="0.25">
      <c r="A438" s="116" t="str">
        <f>'Pressure Drops in Loops'!A443</f>
        <v/>
      </c>
      <c r="B438" s="113" t="str">
        <f>IF(Table6[[#This Row],[Segment ]]="","",B437)</f>
        <v/>
      </c>
      <c r="C438" s="113" t="str">
        <f>IF(Table6[[#This Row],[Segment ]]="","",C437)</f>
        <v/>
      </c>
      <c r="D438" s="113" t="str">
        <f>IF(Table6[[#This Row],[Segment ]]="","",D437)</f>
        <v/>
      </c>
      <c r="E438" s="117" t="str">
        <f>IF(Table6[[#This Row],[Segment ]]="","",Table6[[#This Row],[Density (kg/m3)]]*Table6[[#This Row],[Volumetric flow (m3/s)]])</f>
        <v/>
      </c>
      <c r="F438" s="114" t="str">
        <f>IF(Table6[[#This Row],[Segment ]]="","",'Pressure Drops in Loops'!AG443)</f>
        <v/>
      </c>
      <c r="G438" s="114" t="str">
        <f>'Pressure Drops in Loops'!AH443</f>
        <v/>
      </c>
      <c r="H438" s="114"/>
      <c r="I438" s="114"/>
      <c r="J438" s="115" t="str">
        <f>'Pressure Drops in Loops'!E443</f>
        <v/>
      </c>
      <c r="K438" s="115" t="str">
        <f>IF('Pressure Drops in Loops'!E444="",'Pressure Drops in Loops'!E443,'Pressure Drops in Loops'!E444)</f>
        <v/>
      </c>
      <c r="L438" s="115" t="str">
        <f>IF(Table6[[#This Row],[Segment ]]="","",(Table6[[#This Row],[Pressure 2 (kPa)]]-Table6[[#This Row],[Pressure 1 (kPa)]])/Table6[[#This Row],[Density (kg/m3)]])</f>
        <v/>
      </c>
      <c r="M438" s="115" t="str">
        <f>IF(Table6[[#This Row],[Segment ]]="","",((Table6[[#This Row],[Velocity 2 (m/s)]]^2)/2)-((Table6[[#This Row],[Velocity 1 (m/s)]]^2)/2))</f>
        <v/>
      </c>
      <c r="N438" s="115" t="str">
        <f>IF(Table6[[#This Row],[Segment ]]="","",(Table6[[#This Row],[Height 2 (m)]]-Table6[[#This Row],[Height 1 (m)]])*9.807)</f>
        <v/>
      </c>
      <c r="O438" s="115" t="str">
        <f>'Pressure Drops in Loops'!U443</f>
        <v/>
      </c>
      <c r="P43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38" s="115" t="str">
        <f>IF(Table6[[#This Row],[Segment ]]="","",Table6[[#This Row],[Work (W)]]/1000)</f>
        <v/>
      </c>
    </row>
    <row r="439" spans="1:17" x14ac:dyDescent="0.25">
      <c r="A439" s="116" t="str">
        <f>'Pressure Drops in Loops'!A444</f>
        <v/>
      </c>
      <c r="B439" s="113" t="str">
        <f>IF(Table6[[#This Row],[Segment ]]="","",B438)</f>
        <v/>
      </c>
      <c r="C439" s="113" t="str">
        <f>IF(Table6[[#This Row],[Segment ]]="","",C438)</f>
        <v/>
      </c>
      <c r="D439" s="113" t="str">
        <f>IF(Table6[[#This Row],[Segment ]]="","",D438)</f>
        <v/>
      </c>
      <c r="E439" s="117" t="str">
        <f>IF(Table6[[#This Row],[Segment ]]="","",Table6[[#This Row],[Density (kg/m3)]]*Table6[[#This Row],[Volumetric flow (m3/s)]])</f>
        <v/>
      </c>
      <c r="F439" s="114" t="str">
        <f>IF(Table6[[#This Row],[Segment ]]="","",'Pressure Drops in Loops'!AG444)</f>
        <v/>
      </c>
      <c r="G439" s="114" t="str">
        <f>'Pressure Drops in Loops'!AH444</f>
        <v/>
      </c>
      <c r="H439" s="114"/>
      <c r="I439" s="114"/>
      <c r="J439" s="115" t="str">
        <f>'Pressure Drops in Loops'!E444</f>
        <v/>
      </c>
      <c r="K439" s="115" t="str">
        <f>IF('Pressure Drops in Loops'!E445="",'Pressure Drops in Loops'!E444,'Pressure Drops in Loops'!E445)</f>
        <v/>
      </c>
      <c r="L439" s="115" t="str">
        <f>IF(Table6[[#This Row],[Segment ]]="","",(Table6[[#This Row],[Pressure 2 (kPa)]]-Table6[[#This Row],[Pressure 1 (kPa)]])/Table6[[#This Row],[Density (kg/m3)]])</f>
        <v/>
      </c>
      <c r="M439" s="115" t="str">
        <f>IF(Table6[[#This Row],[Segment ]]="","",((Table6[[#This Row],[Velocity 2 (m/s)]]^2)/2)-((Table6[[#This Row],[Velocity 1 (m/s)]]^2)/2))</f>
        <v/>
      </c>
      <c r="N439" s="115" t="str">
        <f>IF(Table6[[#This Row],[Segment ]]="","",(Table6[[#This Row],[Height 2 (m)]]-Table6[[#This Row],[Height 1 (m)]])*9.807)</f>
        <v/>
      </c>
      <c r="O439" s="115" t="str">
        <f>'Pressure Drops in Loops'!U444</f>
        <v/>
      </c>
      <c r="P43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39" s="115" t="str">
        <f>IF(Table6[[#This Row],[Segment ]]="","",Table6[[#This Row],[Work (W)]]/1000)</f>
        <v/>
      </c>
    </row>
    <row r="440" spans="1:17" x14ac:dyDescent="0.25">
      <c r="A440" s="116" t="str">
        <f>'Pressure Drops in Loops'!A445</f>
        <v/>
      </c>
      <c r="B440" s="113" t="str">
        <f>IF(Table6[[#This Row],[Segment ]]="","",B439)</f>
        <v/>
      </c>
      <c r="C440" s="113" t="str">
        <f>IF(Table6[[#This Row],[Segment ]]="","",C439)</f>
        <v/>
      </c>
      <c r="D440" s="113" t="str">
        <f>IF(Table6[[#This Row],[Segment ]]="","",D439)</f>
        <v/>
      </c>
      <c r="E440" s="117" t="str">
        <f>IF(Table6[[#This Row],[Segment ]]="","",Table6[[#This Row],[Density (kg/m3)]]*Table6[[#This Row],[Volumetric flow (m3/s)]])</f>
        <v/>
      </c>
      <c r="F440" s="114" t="str">
        <f>IF(Table6[[#This Row],[Segment ]]="","",'Pressure Drops in Loops'!AG445)</f>
        <v/>
      </c>
      <c r="G440" s="114" t="str">
        <f>'Pressure Drops in Loops'!AH445</f>
        <v/>
      </c>
      <c r="H440" s="114"/>
      <c r="I440" s="114"/>
      <c r="J440" s="115" t="str">
        <f>'Pressure Drops in Loops'!E445</f>
        <v/>
      </c>
      <c r="K440" s="115" t="str">
        <f>IF('Pressure Drops in Loops'!E446="",'Pressure Drops in Loops'!E445,'Pressure Drops in Loops'!E446)</f>
        <v/>
      </c>
      <c r="L440" s="115" t="str">
        <f>IF(Table6[[#This Row],[Segment ]]="","",(Table6[[#This Row],[Pressure 2 (kPa)]]-Table6[[#This Row],[Pressure 1 (kPa)]])/Table6[[#This Row],[Density (kg/m3)]])</f>
        <v/>
      </c>
      <c r="M440" s="115" t="str">
        <f>IF(Table6[[#This Row],[Segment ]]="","",((Table6[[#This Row],[Velocity 2 (m/s)]]^2)/2)-((Table6[[#This Row],[Velocity 1 (m/s)]]^2)/2))</f>
        <v/>
      </c>
      <c r="N440" s="115" t="str">
        <f>IF(Table6[[#This Row],[Segment ]]="","",(Table6[[#This Row],[Height 2 (m)]]-Table6[[#This Row],[Height 1 (m)]])*9.807)</f>
        <v/>
      </c>
      <c r="O440" s="115" t="str">
        <f>'Pressure Drops in Loops'!U445</f>
        <v/>
      </c>
      <c r="P44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40" s="115" t="str">
        <f>IF(Table6[[#This Row],[Segment ]]="","",Table6[[#This Row],[Work (W)]]/1000)</f>
        <v/>
      </c>
    </row>
    <row r="441" spans="1:17" x14ac:dyDescent="0.25">
      <c r="A441" s="116" t="str">
        <f>'Pressure Drops in Loops'!A446</f>
        <v/>
      </c>
      <c r="B441" s="113" t="str">
        <f>IF(Table6[[#This Row],[Segment ]]="","",B440)</f>
        <v/>
      </c>
      <c r="C441" s="113" t="str">
        <f>IF(Table6[[#This Row],[Segment ]]="","",C440)</f>
        <v/>
      </c>
      <c r="D441" s="113" t="str">
        <f>IF(Table6[[#This Row],[Segment ]]="","",D440)</f>
        <v/>
      </c>
      <c r="E441" s="117" t="str">
        <f>IF(Table6[[#This Row],[Segment ]]="","",Table6[[#This Row],[Density (kg/m3)]]*Table6[[#This Row],[Volumetric flow (m3/s)]])</f>
        <v/>
      </c>
      <c r="F441" s="114" t="str">
        <f>IF(Table6[[#This Row],[Segment ]]="","",'Pressure Drops in Loops'!AG446)</f>
        <v/>
      </c>
      <c r="G441" s="114" t="str">
        <f>'Pressure Drops in Loops'!AH446</f>
        <v/>
      </c>
      <c r="H441" s="114"/>
      <c r="I441" s="114"/>
      <c r="J441" s="115" t="str">
        <f>'Pressure Drops in Loops'!E446</f>
        <v/>
      </c>
      <c r="K441" s="115" t="str">
        <f>IF('Pressure Drops in Loops'!E447="",'Pressure Drops in Loops'!E446,'Pressure Drops in Loops'!E447)</f>
        <v/>
      </c>
      <c r="L441" s="115" t="str">
        <f>IF(Table6[[#This Row],[Segment ]]="","",(Table6[[#This Row],[Pressure 2 (kPa)]]-Table6[[#This Row],[Pressure 1 (kPa)]])/Table6[[#This Row],[Density (kg/m3)]])</f>
        <v/>
      </c>
      <c r="M441" s="115" t="str">
        <f>IF(Table6[[#This Row],[Segment ]]="","",((Table6[[#This Row],[Velocity 2 (m/s)]]^2)/2)-((Table6[[#This Row],[Velocity 1 (m/s)]]^2)/2))</f>
        <v/>
      </c>
      <c r="N441" s="115" t="str">
        <f>IF(Table6[[#This Row],[Segment ]]="","",(Table6[[#This Row],[Height 2 (m)]]-Table6[[#This Row],[Height 1 (m)]])*9.807)</f>
        <v/>
      </c>
      <c r="O441" s="115" t="str">
        <f>'Pressure Drops in Loops'!U446</f>
        <v/>
      </c>
      <c r="P44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41" s="115" t="str">
        <f>IF(Table6[[#This Row],[Segment ]]="","",Table6[[#This Row],[Work (W)]]/1000)</f>
        <v/>
      </c>
    </row>
    <row r="442" spans="1:17" x14ac:dyDescent="0.25">
      <c r="A442" s="116" t="str">
        <f>'Pressure Drops in Loops'!A447</f>
        <v/>
      </c>
      <c r="B442" s="113" t="str">
        <f>IF(Table6[[#This Row],[Segment ]]="","",B441)</f>
        <v/>
      </c>
      <c r="C442" s="113" t="str">
        <f>IF(Table6[[#This Row],[Segment ]]="","",C441)</f>
        <v/>
      </c>
      <c r="D442" s="113" t="str">
        <f>IF(Table6[[#This Row],[Segment ]]="","",D441)</f>
        <v/>
      </c>
      <c r="E442" s="117" t="str">
        <f>IF(Table6[[#This Row],[Segment ]]="","",Table6[[#This Row],[Density (kg/m3)]]*Table6[[#This Row],[Volumetric flow (m3/s)]])</f>
        <v/>
      </c>
      <c r="F442" s="114" t="str">
        <f>IF(Table6[[#This Row],[Segment ]]="","",'Pressure Drops in Loops'!AG447)</f>
        <v/>
      </c>
      <c r="G442" s="114" t="str">
        <f>'Pressure Drops in Loops'!AH447</f>
        <v/>
      </c>
      <c r="H442" s="114"/>
      <c r="I442" s="114"/>
      <c r="J442" s="115" t="str">
        <f>'Pressure Drops in Loops'!E447</f>
        <v/>
      </c>
      <c r="K442" s="115" t="str">
        <f>IF('Pressure Drops in Loops'!E448="",'Pressure Drops in Loops'!E447,'Pressure Drops in Loops'!E448)</f>
        <v/>
      </c>
      <c r="L442" s="115" t="str">
        <f>IF(Table6[[#This Row],[Segment ]]="","",(Table6[[#This Row],[Pressure 2 (kPa)]]-Table6[[#This Row],[Pressure 1 (kPa)]])/Table6[[#This Row],[Density (kg/m3)]])</f>
        <v/>
      </c>
      <c r="M442" s="115" t="str">
        <f>IF(Table6[[#This Row],[Segment ]]="","",((Table6[[#This Row],[Velocity 2 (m/s)]]^2)/2)-((Table6[[#This Row],[Velocity 1 (m/s)]]^2)/2))</f>
        <v/>
      </c>
      <c r="N442" s="115" t="str">
        <f>IF(Table6[[#This Row],[Segment ]]="","",(Table6[[#This Row],[Height 2 (m)]]-Table6[[#This Row],[Height 1 (m)]])*9.807)</f>
        <v/>
      </c>
      <c r="O442" s="115" t="str">
        <f>'Pressure Drops in Loops'!U447</f>
        <v/>
      </c>
      <c r="P44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42" s="115" t="str">
        <f>IF(Table6[[#This Row],[Segment ]]="","",Table6[[#This Row],[Work (W)]]/1000)</f>
        <v/>
      </c>
    </row>
    <row r="443" spans="1:17" x14ac:dyDescent="0.25">
      <c r="A443" s="116" t="str">
        <f>'Pressure Drops in Loops'!A448</f>
        <v/>
      </c>
      <c r="B443" s="113" t="str">
        <f>IF(Table6[[#This Row],[Segment ]]="","",B442)</f>
        <v/>
      </c>
      <c r="C443" s="113" t="str">
        <f>IF(Table6[[#This Row],[Segment ]]="","",C442)</f>
        <v/>
      </c>
      <c r="D443" s="113" t="str">
        <f>IF(Table6[[#This Row],[Segment ]]="","",D442)</f>
        <v/>
      </c>
      <c r="E443" s="117" t="str">
        <f>IF(Table6[[#This Row],[Segment ]]="","",Table6[[#This Row],[Density (kg/m3)]]*Table6[[#This Row],[Volumetric flow (m3/s)]])</f>
        <v/>
      </c>
      <c r="F443" s="114" t="str">
        <f>IF(Table6[[#This Row],[Segment ]]="","",'Pressure Drops in Loops'!AG448)</f>
        <v/>
      </c>
      <c r="G443" s="114" t="str">
        <f>'Pressure Drops in Loops'!AH448</f>
        <v/>
      </c>
      <c r="H443" s="114"/>
      <c r="I443" s="114"/>
      <c r="J443" s="115" t="str">
        <f>'Pressure Drops in Loops'!E448</f>
        <v/>
      </c>
      <c r="K443" s="115" t="str">
        <f>IF('Pressure Drops in Loops'!E449="",'Pressure Drops in Loops'!E448,'Pressure Drops in Loops'!E449)</f>
        <v/>
      </c>
      <c r="L443" s="115" t="str">
        <f>IF(Table6[[#This Row],[Segment ]]="","",(Table6[[#This Row],[Pressure 2 (kPa)]]-Table6[[#This Row],[Pressure 1 (kPa)]])/Table6[[#This Row],[Density (kg/m3)]])</f>
        <v/>
      </c>
      <c r="M443" s="115" t="str">
        <f>IF(Table6[[#This Row],[Segment ]]="","",((Table6[[#This Row],[Velocity 2 (m/s)]]^2)/2)-((Table6[[#This Row],[Velocity 1 (m/s)]]^2)/2))</f>
        <v/>
      </c>
      <c r="N443" s="115" t="str">
        <f>IF(Table6[[#This Row],[Segment ]]="","",(Table6[[#This Row],[Height 2 (m)]]-Table6[[#This Row],[Height 1 (m)]])*9.807)</f>
        <v/>
      </c>
      <c r="O443" s="115" t="str">
        <f>'Pressure Drops in Loops'!U448</f>
        <v/>
      </c>
      <c r="P44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43" s="115" t="str">
        <f>IF(Table6[[#This Row],[Segment ]]="","",Table6[[#This Row],[Work (W)]]/1000)</f>
        <v/>
      </c>
    </row>
    <row r="444" spans="1:17" x14ac:dyDescent="0.25">
      <c r="A444" s="116" t="str">
        <f>'Pressure Drops in Loops'!A449</f>
        <v/>
      </c>
      <c r="B444" s="113" t="str">
        <f>IF(Table6[[#This Row],[Segment ]]="","",B443)</f>
        <v/>
      </c>
      <c r="C444" s="113" t="str">
        <f>IF(Table6[[#This Row],[Segment ]]="","",C443)</f>
        <v/>
      </c>
      <c r="D444" s="113" t="str">
        <f>IF(Table6[[#This Row],[Segment ]]="","",D443)</f>
        <v/>
      </c>
      <c r="E444" s="117" t="str">
        <f>IF(Table6[[#This Row],[Segment ]]="","",Table6[[#This Row],[Density (kg/m3)]]*Table6[[#This Row],[Volumetric flow (m3/s)]])</f>
        <v/>
      </c>
      <c r="F444" s="114" t="str">
        <f>IF(Table6[[#This Row],[Segment ]]="","",'Pressure Drops in Loops'!AG449)</f>
        <v/>
      </c>
      <c r="G444" s="114" t="str">
        <f>'Pressure Drops in Loops'!AH449</f>
        <v/>
      </c>
      <c r="H444" s="114"/>
      <c r="I444" s="114"/>
      <c r="J444" s="115" t="str">
        <f>'Pressure Drops in Loops'!E449</f>
        <v/>
      </c>
      <c r="K444" s="115" t="str">
        <f>IF('Pressure Drops in Loops'!E450="",'Pressure Drops in Loops'!E449,'Pressure Drops in Loops'!E450)</f>
        <v/>
      </c>
      <c r="L444" s="115" t="str">
        <f>IF(Table6[[#This Row],[Segment ]]="","",(Table6[[#This Row],[Pressure 2 (kPa)]]-Table6[[#This Row],[Pressure 1 (kPa)]])/Table6[[#This Row],[Density (kg/m3)]])</f>
        <v/>
      </c>
      <c r="M444" s="115" t="str">
        <f>IF(Table6[[#This Row],[Segment ]]="","",((Table6[[#This Row],[Velocity 2 (m/s)]]^2)/2)-((Table6[[#This Row],[Velocity 1 (m/s)]]^2)/2))</f>
        <v/>
      </c>
      <c r="N444" s="115" t="str">
        <f>IF(Table6[[#This Row],[Segment ]]="","",(Table6[[#This Row],[Height 2 (m)]]-Table6[[#This Row],[Height 1 (m)]])*9.807)</f>
        <v/>
      </c>
      <c r="O444" s="115" t="str">
        <f>'Pressure Drops in Loops'!U449</f>
        <v/>
      </c>
      <c r="P44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44" s="115" t="str">
        <f>IF(Table6[[#This Row],[Segment ]]="","",Table6[[#This Row],[Work (W)]]/1000)</f>
        <v/>
      </c>
    </row>
    <row r="445" spans="1:17" x14ac:dyDescent="0.25">
      <c r="A445" s="116" t="str">
        <f>'Pressure Drops in Loops'!A450</f>
        <v/>
      </c>
      <c r="B445" s="113" t="str">
        <f>IF(Table6[[#This Row],[Segment ]]="","",B444)</f>
        <v/>
      </c>
      <c r="C445" s="113" t="str">
        <f>IF(Table6[[#This Row],[Segment ]]="","",C444)</f>
        <v/>
      </c>
      <c r="D445" s="113" t="str">
        <f>IF(Table6[[#This Row],[Segment ]]="","",D444)</f>
        <v/>
      </c>
      <c r="E445" s="117" t="str">
        <f>IF(Table6[[#This Row],[Segment ]]="","",Table6[[#This Row],[Density (kg/m3)]]*Table6[[#This Row],[Volumetric flow (m3/s)]])</f>
        <v/>
      </c>
      <c r="F445" s="114" t="str">
        <f>IF(Table6[[#This Row],[Segment ]]="","",'Pressure Drops in Loops'!AG450)</f>
        <v/>
      </c>
      <c r="G445" s="114" t="str">
        <f>'Pressure Drops in Loops'!AH450</f>
        <v/>
      </c>
      <c r="H445" s="114"/>
      <c r="I445" s="114"/>
      <c r="J445" s="115" t="str">
        <f>'Pressure Drops in Loops'!E450</f>
        <v/>
      </c>
      <c r="K445" s="115" t="str">
        <f>IF('Pressure Drops in Loops'!E451="",'Pressure Drops in Loops'!E450,'Pressure Drops in Loops'!E451)</f>
        <v/>
      </c>
      <c r="L445" s="115" t="str">
        <f>IF(Table6[[#This Row],[Segment ]]="","",(Table6[[#This Row],[Pressure 2 (kPa)]]-Table6[[#This Row],[Pressure 1 (kPa)]])/Table6[[#This Row],[Density (kg/m3)]])</f>
        <v/>
      </c>
      <c r="M445" s="115" t="str">
        <f>IF(Table6[[#This Row],[Segment ]]="","",((Table6[[#This Row],[Velocity 2 (m/s)]]^2)/2)-((Table6[[#This Row],[Velocity 1 (m/s)]]^2)/2))</f>
        <v/>
      </c>
      <c r="N445" s="115" t="str">
        <f>IF(Table6[[#This Row],[Segment ]]="","",(Table6[[#This Row],[Height 2 (m)]]-Table6[[#This Row],[Height 1 (m)]])*9.807)</f>
        <v/>
      </c>
      <c r="O445" s="115" t="str">
        <f>'Pressure Drops in Loops'!U450</f>
        <v/>
      </c>
      <c r="P44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45" s="115" t="str">
        <f>IF(Table6[[#This Row],[Segment ]]="","",Table6[[#This Row],[Work (W)]]/1000)</f>
        <v/>
      </c>
    </row>
    <row r="446" spans="1:17" x14ac:dyDescent="0.25">
      <c r="A446" s="116" t="str">
        <f>'Pressure Drops in Loops'!A451</f>
        <v/>
      </c>
      <c r="B446" s="113" t="str">
        <f>IF(Table6[[#This Row],[Segment ]]="","",B445)</f>
        <v/>
      </c>
      <c r="C446" s="113" t="str">
        <f>IF(Table6[[#This Row],[Segment ]]="","",C445)</f>
        <v/>
      </c>
      <c r="D446" s="113" t="str">
        <f>IF(Table6[[#This Row],[Segment ]]="","",D445)</f>
        <v/>
      </c>
      <c r="E446" s="117" t="str">
        <f>IF(Table6[[#This Row],[Segment ]]="","",Table6[[#This Row],[Density (kg/m3)]]*Table6[[#This Row],[Volumetric flow (m3/s)]])</f>
        <v/>
      </c>
      <c r="F446" s="114" t="str">
        <f>IF(Table6[[#This Row],[Segment ]]="","",'Pressure Drops in Loops'!AG451)</f>
        <v/>
      </c>
      <c r="G446" s="114" t="str">
        <f>'Pressure Drops in Loops'!AH451</f>
        <v/>
      </c>
      <c r="H446" s="114"/>
      <c r="I446" s="114"/>
      <c r="J446" s="115" t="str">
        <f>'Pressure Drops in Loops'!E451</f>
        <v/>
      </c>
      <c r="K446" s="115" t="str">
        <f>IF('Pressure Drops in Loops'!E452="",'Pressure Drops in Loops'!E451,'Pressure Drops in Loops'!E452)</f>
        <v/>
      </c>
      <c r="L446" s="115" t="str">
        <f>IF(Table6[[#This Row],[Segment ]]="","",(Table6[[#This Row],[Pressure 2 (kPa)]]-Table6[[#This Row],[Pressure 1 (kPa)]])/Table6[[#This Row],[Density (kg/m3)]])</f>
        <v/>
      </c>
      <c r="M446" s="115" t="str">
        <f>IF(Table6[[#This Row],[Segment ]]="","",((Table6[[#This Row],[Velocity 2 (m/s)]]^2)/2)-((Table6[[#This Row],[Velocity 1 (m/s)]]^2)/2))</f>
        <v/>
      </c>
      <c r="N446" s="115" t="str">
        <f>IF(Table6[[#This Row],[Segment ]]="","",(Table6[[#This Row],[Height 2 (m)]]-Table6[[#This Row],[Height 1 (m)]])*9.807)</f>
        <v/>
      </c>
      <c r="O446" s="115" t="str">
        <f>'Pressure Drops in Loops'!U451</f>
        <v/>
      </c>
      <c r="P44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46" s="115" t="str">
        <f>IF(Table6[[#This Row],[Segment ]]="","",Table6[[#This Row],[Work (W)]]/1000)</f>
        <v/>
      </c>
    </row>
    <row r="447" spans="1:17" x14ac:dyDescent="0.25">
      <c r="A447" s="116" t="str">
        <f>'Pressure Drops in Loops'!A452</f>
        <v/>
      </c>
      <c r="B447" s="113" t="str">
        <f>IF(Table6[[#This Row],[Segment ]]="","",B446)</f>
        <v/>
      </c>
      <c r="C447" s="113" t="str">
        <f>IF(Table6[[#This Row],[Segment ]]="","",C446)</f>
        <v/>
      </c>
      <c r="D447" s="113" t="str">
        <f>IF(Table6[[#This Row],[Segment ]]="","",D446)</f>
        <v/>
      </c>
      <c r="E447" s="117" t="str">
        <f>IF(Table6[[#This Row],[Segment ]]="","",Table6[[#This Row],[Density (kg/m3)]]*Table6[[#This Row],[Volumetric flow (m3/s)]])</f>
        <v/>
      </c>
      <c r="F447" s="114" t="str">
        <f>IF(Table6[[#This Row],[Segment ]]="","",'Pressure Drops in Loops'!AG452)</f>
        <v/>
      </c>
      <c r="G447" s="114" t="str">
        <f>'Pressure Drops in Loops'!AH452</f>
        <v/>
      </c>
      <c r="H447" s="114"/>
      <c r="I447" s="114"/>
      <c r="J447" s="115" t="str">
        <f>'Pressure Drops in Loops'!E452</f>
        <v/>
      </c>
      <c r="K447" s="115" t="str">
        <f>IF('Pressure Drops in Loops'!E453="",'Pressure Drops in Loops'!E452,'Pressure Drops in Loops'!E453)</f>
        <v/>
      </c>
      <c r="L447" s="115" t="str">
        <f>IF(Table6[[#This Row],[Segment ]]="","",(Table6[[#This Row],[Pressure 2 (kPa)]]-Table6[[#This Row],[Pressure 1 (kPa)]])/Table6[[#This Row],[Density (kg/m3)]])</f>
        <v/>
      </c>
      <c r="M447" s="115" t="str">
        <f>IF(Table6[[#This Row],[Segment ]]="","",((Table6[[#This Row],[Velocity 2 (m/s)]]^2)/2)-((Table6[[#This Row],[Velocity 1 (m/s)]]^2)/2))</f>
        <v/>
      </c>
      <c r="N447" s="115" t="str">
        <f>IF(Table6[[#This Row],[Segment ]]="","",(Table6[[#This Row],[Height 2 (m)]]-Table6[[#This Row],[Height 1 (m)]])*9.807)</f>
        <v/>
      </c>
      <c r="O447" s="115" t="str">
        <f>'Pressure Drops in Loops'!U452</f>
        <v/>
      </c>
      <c r="P44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47" s="115" t="str">
        <f>IF(Table6[[#This Row],[Segment ]]="","",Table6[[#This Row],[Work (W)]]/1000)</f>
        <v/>
      </c>
    </row>
    <row r="448" spans="1:17" x14ac:dyDescent="0.25">
      <c r="A448" s="116" t="str">
        <f>'Pressure Drops in Loops'!A453</f>
        <v/>
      </c>
      <c r="B448" s="113" t="str">
        <f>IF(Table6[[#This Row],[Segment ]]="","",B447)</f>
        <v/>
      </c>
      <c r="C448" s="113" t="str">
        <f>IF(Table6[[#This Row],[Segment ]]="","",C447)</f>
        <v/>
      </c>
      <c r="D448" s="113" t="str">
        <f>IF(Table6[[#This Row],[Segment ]]="","",D447)</f>
        <v/>
      </c>
      <c r="E448" s="117" t="str">
        <f>IF(Table6[[#This Row],[Segment ]]="","",Table6[[#This Row],[Density (kg/m3)]]*Table6[[#This Row],[Volumetric flow (m3/s)]])</f>
        <v/>
      </c>
      <c r="F448" s="114" t="str">
        <f>IF(Table6[[#This Row],[Segment ]]="","",'Pressure Drops in Loops'!AG453)</f>
        <v/>
      </c>
      <c r="G448" s="114" t="str">
        <f>'Pressure Drops in Loops'!AH453</f>
        <v/>
      </c>
      <c r="H448" s="114"/>
      <c r="I448" s="114"/>
      <c r="J448" s="115" t="str">
        <f>'Pressure Drops in Loops'!E453</f>
        <v/>
      </c>
      <c r="K448" s="115" t="str">
        <f>IF('Pressure Drops in Loops'!E454="",'Pressure Drops in Loops'!E453,'Pressure Drops in Loops'!E454)</f>
        <v/>
      </c>
      <c r="L448" s="115" t="str">
        <f>IF(Table6[[#This Row],[Segment ]]="","",(Table6[[#This Row],[Pressure 2 (kPa)]]-Table6[[#This Row],[Pressure 1 (kPa)]])/Table6[[#This Row],[Density (kg/m3)]])</f>
        <v/>
      </c>
      <c r="M448" s="115" t="str">
        <f>IF(Table6[[#This Row],[Segment ]]="","",((Table6[[#This Row],[Velocity 2 (m/s)]]^2)/2)-((Table6[[#This Row],[Velocity 1 (m/s)]]^2)/2))</f>
        <v/>
      </c>
      <c r="N448" s="115" t="str">
        <f>IF(Table6[[#This Row],[Segment ]]="","",(Table6[[#This Row],[Height 2 (m)]]-Table6[[#This Row],[Height 1 (m)]])*9.807)</f>
        <v/>
      </c>
      <c r="O448" s="115" t="str">
        <f>'Pressure Drops in Loops'!U453</f>
        <v/>
      </c>
      <c r="P44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48" s="115" t="str">
        <f>IF(Table6[[#This Row],[Segment ]]="","",Table6[[#This Row],[Work (W)]]/1000)</f>
        <v/>
      </c>
    </row>
    <row r="449" spans="1:17" x14ac:dyDescent="0.25">
      <c r="A449" s="116" t="str">
        <f>'Pressure Drops in Loops'!A454</f>
        <v/>
      </c>
      <c r="B449" s="113" t="str">
        <f>IF(Table6[[#This Row],[Segment ]]="","",B448)</f>
        <v/>
      </c>
      <c r="C449" s="113" t="str">
        <f>IF(Table6[[#This Row],[Segment ]]="","",C448)</f>
        <v/>
      </c>
      <c r="D449" s="113" t="str">
        <f>IF(Table6[[#This Row],[Segment ]]="","",D448)</f>
        <v/>
      </c>
      <c r="E449" s="117" t="str">
        <f>IF(Table6[[#This Row],[Segment ]]="","",Table6[[#This Row],[Density (kg/m3)]]*Table6[[#This Row],[Volumetric flow (m3/s)]])</f>
        <v/>
      </c>
      <c r="F449" s="114" t="str">
        <f>IF(Table6[[#This Row],[Segment ]]="","",'Pressure Drops in Loops'!AG454)</f>
        <v/>
      </c>
      <c r="G449" s="114" t="str">
        <f>'Pressure Drops in Loops'!AH454</f>
        <v/>
      </c>
      <c r="H449" s="114"/>
      <c r="I449" s="114"/>
      <c r="J449" s="115" t="str">
        <f>'Pressure Drops in Loops'!E454</f>
        <v/>
      </c>
      <c r="K449" s="115" t="str">
        <f>IF('Pressure Drops in Loops'!E455="",'Pressure Drops in Loops'!E454,'Pressure Drops in Loops'!E455)</f>
        <v/>
      </c>
      <c r="L449" s="115" t="str">
        <f>IF(Table6[[#This Row],[Segment ]]="","",(Table6[[#This Row],[Pressure 2 (kPa)]]-Table6[[#This Row],[Pressure 1 (kPa)]])/Table6[[#This Row],[Density (kg/m3)]])</f>
        <v/>
      </c>
      <c r="M449" s="115" t="str">
        <f>IF(Table6[[#This Row],[Segment ]]="","",((Table6[[#This Row],[Velocity 2 (m/s)]]^2)/2)-((Table6[[#This Row],[Velocity 1 (m/s)]]^2)/2))</f>
        <v/>
      </c>
      <c r="N449" s="115" t="str">
        <f>IF(Table6[[#This Row],[Segment ]]="","",(Table6[[#This Row],[Height 2 (m)]]-Table6[[#This Row],[Height 1 (m)]])*9.807)</f>
        <v/>
      </c>
      <c r="O449" s="115" t="str">
        <f>'Pressure Drops in Loops'!U454</f>
        <v/>
      </c>
      <c r="P44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49" s="115" t="str">
        <f>IF(Table6[[#This Row],[Segment ]]="","",Table6[[#This Row],[Work (W)]]/1000)</f>
        <v/>
      </c>
    </row>
    <row r="450" spans="1:17" x14ac:dyDescent="0.25">
      <c r="A450" s="116" t="str">
        <f>'Pressure Drops in Loops'!A455</f>
        <v/>
      </c>
      <c r="B450" s="113" t="str">
        <f>IF(Table6[[#This Row],[Segment ]]="","",B449)</f>
        <v/>
      </c>
      <c r="C450" s="113" t="str">
        <f>IF(Table6[[#This Row],[Segment ]]="","",C449)</f>
        <v/>
      </c>
      <c r="D450" s="113" t="str">
        <f>IF(Table6[[#This Row],[Segment ]]="","",D449)</f>
        <v/>
      </c>
      <c r="E450" s="117" t="str">
        <f>IF(Table6[[#This Row],[Segment ]]="","",Table6[[#This Row],[Density (kg/m3)]]*Table6[[#This Row],[Volumetric flow (m3/s)]])</f>
        <v/>
      </c>
      <c r="F450" s="114" t="str">
        <f>IF(Table6[[#This Row],[Segment ]]="","",'Pressure Drops in Loops'!AG455)</f>
        <v/>
      </c>
      <c r="G450" s="114" t="str">
        <f>'Pressure Drops in Loops'!AH455</f>
        <v/>
      </c>
      <c r="H450" s="114"/>
      <c r="I450" s="114"/>
      <c r="J450" s="115" t="str">
        <f>'Pressure Drops in Loops'!E455</f>
        <v/>
      </c>
      <c r="K450" s="115" t="str">
        <f>IF('Pressure Drops in Loops'!E456="",'Pressure Drops in Loops'!E455,'Pressure Drops in Loops'!E456)</f>
        <v/>
      </c>
      <c r="L450" s="115" t="str">
        <f>IF(Table6[[#This Row],[Segment ]]="","",(Table6[[#This Row],[Pressure 2 (kPa)]]-Table6[[#This Row],[Pressure 1 (kPa)]])/Table6[[#This Row],[Density (kg/m3)]])</f>
        <v/>
      </c>
      <c r="M450" s="115" t="str">
        <f>IF(Table6[[#This Row],[Segment ]]="","",((Table6[[#This Row],[Velocity 2 (m/s)]]^2)/2)-((Table6[[#This Row],[Velocity 1 (m/s)]]^2)/2))</f>
        <v/>
      </c>
      <c r="N450" s="115" t="str">
        <f>IF(Table6[[#This Row],[Segment ]]="","",(Table6[[#This Row],[Height 2 (m)]]-Table6[[#This Row],[Height 1 (m)]])*9.807)</f>
        <v/>
      </c>
      <c r="O450" s="115" t="str">
        <f>'Pressure Drops in Loops'!U455</f>
        <v/>
      </c>
      <c r="P45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50" s="115" t="str">
        <f>IF(Table6[[#This Row],[Segment ]]="","",Table6[[#This Row],[Work (W)]]/1000)</f>
        <v/>
      </c>
    </row>
    <row r="451" spans="1:17" x14ac:dyDescent="0.25">
      <c r="A451" s="116" t="str">
        <f>'Pressure Drops in Loops'!A456</f>
        <v/>
      </c>
      <c r="B451" s="113" t="str">
        <f>IF(Table6[[#This Row],[Segment ]]="","",B450)</f>
        <v/>
      </c>
      <c r="C451" s="113" t="str">
        <f>IF(Table6[[#This Row],[Segment ]]="","",C450)</f>
        <v/>
      </c>
      <c r="D451" s="113" t="str">
        <f>IF(Table6[[#This Row],[Segment ]]="","",D450)</f>
        <v/>
      </c>
      <c r="E451" s="117" t="str">
        <f>IF(Table6[[#This Row],[Segment ]]="","",Table6[[#This Row],[Density (kg/m3)]]*Table6[[#This Row],[Volumetric flow (m3/s)]])</f>
        <v/>
      </c>
      <c r="F451" s="114" t="str">
        <f>IF(Table6[[#This Row],[Segment ]]="","",'Pressure Drops in Loops'!AG456)</f>
        <v/>
      </c>
      <c r="G451" s="114" t="str">
        <f>'Pressure Drops in Loops'!AH456</f>
        <v/>
      </c>
      <c r="H451" s="114"/>
      <c r="I451" s="114"/>
      <c r="J451" s="115" t="str">
        <f>'Pressure Drops in Loops'!E456</f>
        <v/>
      </c>
      <c r="K451" s="115" t="str">
        <f>IF('Pressure Drops in Loops'!E457="",'Pressure Drops in Loops'!E456,'Pressure Drops in Loops'!E457)</f>
        <v/>
      </c>
      <c r="L451" s="115" t="str">
        <f>IF(Table6[[#This Row],[Segment ]]="","",(Table6[[#This Row],[Pressure 2 (kPa)]]-Table6[[#This Row],[Pressure 1 (kPa)]])/Table6[[#This Row],[Density (kg/m3)]])</f>
        <v/>
      </c>
      <c r="M451" s="115" t="str">
        <f>IF(Table6[[#This Row],[Segment ]]="","",((Table6[[#This Row],[Velocity 2 (m/s)]]^2)/2)-((Table6[[#This Row],[Velocity 1 (m/s)]]^2)/2))</f>
        <v/>
      </c>
      <c r="N451" s="115" t="str">
        <f>IF(Table6[[#This Row],[Segment ]]="","",(Table6[[#This Row],[Height 2 (m)]]-Table6[[#This Row],[Height 1 (m)]])*9.807)</f>
        <v/>
      </c>
      <c r="O451" s="115" t="str">
        <f>'Pressure Drops in Loops'!U456</f>
        <v/>
      </c>
      <c r="P45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51" s="115" t="str">
        <f>IF(Table6[[#This Row],[Segment ]]="","",Table6[[#This Row],[Work (W)]]/1000)</f>
        <v/>
      </c>
    </row>
    <row r="452" spans="1:17" x14ac:dyDescent="0.25">
      <c r="A452" s="116" t="str">
        <f>'Pressure Drops in Loops'!A457</f>
        <v/>
      </c>
      <c r="B452" s="113" t="str">
        <f>IF(Table6[[#This Row],[Segment ]]="","",B451)</f>
        <v/>
      </c>
      <c r="C452" s="113" t="str">
        <f>IF(Table6[[#This Row],[Segment ]]="","",C451)</f>
        <v/>
      </c>
      <c r="D452" s="113" t="str">
        <f>IF(Table6[[#This Row],[Segment ]]="","",D451)</f>
        <v/>
      </c>
      <c r="E452" s="117" t="str">
        <f>IF(Table6[[#This Row],[Segment ]]="","",Table6[[#This Row],[Density (kg/m3)]]*Table6[[#This Row],[Volumetric flow (m3/s)]])</f>
        <v/>
      </c>
      <c r="F452" s="114" t="str">
        <f>IF(Table6[[#This Row],[Segment ]]="","",'Pressure Drops in Loops'!AG457)</f>
        <v/>
      </c>
      <c r="G452" s="114" t="str">
        <f>'Pressure Drops in Loops'!AH457</f>
        <v/>
      </c>
      <c r="H452" s="114"/>
      <c r="I452" s="114"/>
      <c r="J452" s="115" t="str">
        <f>'Pressure Drops in Loops'!E457</f>
        <v/>
      </c>
      <c r="K452" s="115" t="str">
        <f>IF('Pressure Drops in Loops'!E458="",'Pressure Drops in Loops'!E457,'Pressure Drops in Loops'!E458)</f>
        <v/>
      </c>
      <c r="L452" s="115" t="str">
        <f>IF(Table6[[#This Row],[Segment ]]="","",(Table6[[#This Row],[Pressure 2 (kPa)]]-Table6[[#This Row],[Pressure 1 (kPa)]])/Table6[[#This Row],[Density (kg/m3)]])</f>
        <v/>
      </c>
      <c r="M452" s="115" t="str">
        <f>IF(Table6[[#This Row],[Segment ]]="","",((Table6[[#This Row],[Velocity 2 (m/s)]]^2)/2)-((Table6[[#This Row],[Velocity 1 (m/s)]]^2)/2))</f>
        <v/>
      </c>
      <c r="N452" s="115" t="str">
        <f>IF(Table6[[#This Row],[Segment ]]="","",(Table6[[#This Row],[Height 2 (m)]]-Table6[[#This Row],[Height 1 (m)]])*9.807)</f>
        <v/>
      </c>
      <c r="O452" s="115" t="str">
        <f>'Pressure Drops in Loops'!U457</f>
        <v/>
      </c>
      <c r="P45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52" s="115" t="str">
        <f>IF(Table6[[#This Row],[Segment ]]="","",Table6[[#This Row],[Work (W)]]/1000)</f>
        <v/>
      </c>
    </row>
    <row r="453" spans="1:17" x14ac:dyDescent="0.25">
      <c r="A453" s="116" t="str">
        <f>'Pressure Drops in Loops'!A458</f>
        <v/>
      </c>
      <c r="B453" s="113" t="str">
        <f>IF(Table6[[#This Row],[Segment ]]="","",B452)</f>
        <v/>
      </c>
      <c r="C453" s="113" t="str">
        <f>IF(Table6[[#This Row],[Segment ]]="","",C452)</f>
        <v/>
      </c>
      <c r="D453" s="113" t="str">
        <f>IF(Table6[[#This Row],[Segment ]]="","",D452)</f>
        <v/>
      </c>
      <c r="E453" s="117" t="str">
        <f>IF(Table6[[#This Row],[Segment ]]="","",Table6[[#This Row],[Density (kg/m3)]]*Table6[[#This Row],[Volumetric flow (m3/s)]])</f>
        <v/>
      </c>
      <c r="F453" s="114" t="str">
        <f>IF(Table6[[#This Row],[Segment ]]="","",'Pressure Drops in Loops'!AG458)</f>
        <v/>
      </c>
      <c r="G453" s="114" t="str">
        <f>'Pressure Drops in Loops'!AH458</f>
        <v/>
      </c>
      <c r="H453" s="114"/>
      <c r="I453" s="114"/>
      <c r="J453" s="115" t="str">
        <f>'Pressure Drops in Loops'!E458</f>
        <v/>
      </c>
      <c r="K453" s="115" t="str">
        <f>IF('Pressure Drops in Loops'!E459="",'Pressure Drops in Loops'!E458,'Pressure Drops in Loops'!E459)</f>
        <v/>
      </c>
      <c r="L453" s="115" t="str">
        <f>IF(Table6[[#This Row],[Segment ]]="","",(Table6[[#This Row],[Pressure 2 (kPa)]]-Table6[[#This Row],[Pressure 1 (kPa)]])/Table6[[#This Row],[Density (kg/m3)]])</f>
        <v/>
      </c>
      <c r="M453" s="115" t="str">
        <f>IF(Table6[[#This Row],[Segment ]]="","",((Table6[[#This Row],[Velocity 2 (m/s)]]^2)/2)-((Table6[[#This Row],[Velocity 1 (m/s)]]^2)/2))</f>
        <v/>
      </c>
      <c r="N453" s="115" t="str">
        <f>IF(Table6[[#This Row],[Segment ]]="","",(Table6[[#This Row],[Height 2 (m)]]-Table6[[#This Row],[Height 1 (m)]])*9.807)</f>
        <v/>
      </c>
      <c r="O453" s="115" t="str">
        <f>'Pressure Drops in Loops'!U458</f>
        <v/>
      </c>
      <c r="P45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53" s="115" t="str">
        <f>IF(Table6[[#This Row],[Segment ]]="","",Table6[[#This Row],[Work (W)]]/1000)</f>
        <v/>
      </c>
    </row>
    <row r="454" spans="1:17" x14ac:dyDescent="0.25">
      <c r="A454" s="116" t="str">
        <f>'Pressure Drops in Loops'!A459</f>
        <v/>
      </c>
      <c r="B454" s="113" t="str">
        <f>IF(Table6[[#This Row],[Segment ]]="","",B453)</f>
        <v/>
      </c>
      <c r="C454" s="113" t="str">
        <f>IF(Table6[[#This Row],[Segment ]]="","",C453)</f>
        <v/>
      </c>
      <c r="D454" s="113" t="str">
        <f>IF(Table6[[#This Row],[Segment ]]="","",D453)</f>
        <v/>
      </c>
      <c r="E454" s="117" t="str">
        <f>IF(Table6[[#This Row],[Segment ]]="","",Table6[[#This Row],[Density (kg/m3)]]*Table6[[#This Row],[Volumetric flow (m3/s)]])</f>
        <v/>
      </c>
      <c r="F454" s="114" t="str">
        <f>IF(Table6[[#This Row],[Segment ]]="","",'Pressure Drops in Loops'!AG459)</f>
        <v/>
      </c>
      <c r="G454" s="114" t="str">
        <f>'Pressure Drops in Loops'!AH459</f>
        <v/>
      </c>
      <c r="H454" s="114"/>
      <c r="I454" s="114"/>
      <c r="J454" s="115" t="str">
        <f>'Pressure Drops in Loops'!E459</f>
        <v/>
      </c>
      <c r="K454" s="115" t="str">
        <f>IF('Pressure Drops in Loops'!E460="",'Pressure Drops in Loops'!E459,'Pressure Drops in Loops'!E460)</f>
        <v/>
      </c>
      <c r="L454" s="115" t="str">
        <f>IF(Table6[[#This Row],[Segment ]]="","",(Table6[[#This Row],[Pressure 2 (kPa)]]-Table6[[#This Row],[Pressure 1 (kPa)]])/Table6[[#This Row],[Density (kg/m3)]])</f>
        <v/>
      </c>
      <c r="M454" s="115" t="str">
        <f>IF(Table6[[#This Row],[Segment ]]="","",((Table6[[#This Row],[Velocity 2 (m/s)]]^2)/2)-((Table6[[#This Row],[Velocity 1 (m/s)]]^2)/2))</f>
        <v/>
      </c>
      <c r="N454" s="115" t="str">
        <f>IF(Table6[[#This Row],[Segment ]]="","",(Table6[[#This Row],[Height 2 (m)]]-Table6[[#This Row],[Height 1 (m)]])*9.807)</f>
        <v/>
      </c>
      <c r="O454" s="115" t="str">
        <f>'Pressure Drops in Loops'!U459</f>
        <v/>
      </c>
      <c r="P45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54" s="115" t="str">
        <f>IF(Table6[[#This Row],[Segment ]]="","",Table6[[#This Row],[Work (W)]]/1000)</f>
        <v/>
      </c>
    </row>
    <row r="455" spans="1:17" x14ac:dyDescent="0.25">
      <c r="A455" s="116" t="str">
        <f>'Pressure Drops in Loops'!A460</f>
        <v/>
      </c>
      <c r="B455" s="113" t="str">
        <f>IF(Table6[[#This Row],[Segment ]]="","",B454)</f>
        <v/>
      </c>
      <c r="C455" s="113" t="str">
        <f>IF(Table6[[#This Row],[Segment ]]="","",C454)</f>
        <v/>
      </c>
      <c r="D455" s="113" t="str">
        <f>IF(Table6[[#This Row],[Segment ]]="","",D454)</f>
        <v/>
      </c>
      <c r="E455" s="117" t="str">
        <f>IF(Table6[[#This Row],[Segment ]]="","",Table6[[#This Row],[Density (kg/m3)]]*Table6[[#This Row],[Volumetric flow (m3/s)]])</f>
        <v/>
      </c>
      <c r="F455" s="114" t="str">
        <f>IF(Table6[[#This Row],[Segment ]]="","",'Pressure Drops in Loops'!AG460)</f>
        <v/>
      </c>
      <c r="G455" s="114" t="str">
        <f>'Pressure Drops in Loops'!AH460</f>
        <v/>
      </c>
      <c r="H455" s="114"/>
      <c r="I455" s="114"/>
      <c r="J455" s="115" t="str">
        <f>'Pressure Drops in Loops'!E460</f>
        <v/>
      </c>
      <c r="K455" s="115" t="str">
        <f>IF('Pressure Drops in Loops'!E461="",'Pressure Drops in Loops'!E460,'Pressure Drops in Loops'!E461)</f>
        <v/>
      </c>
      <c r="L455" s="115" t="str">
        <f>IF(Table6[[#This Row],[Segment ]]="","",(Table6[[#This Row],[Pressure 2 (kPa)]]-Table6[[#This Row],[Pressure 1 (kPa)]])/Table6[[#This Row],[Density (kg/m3)]])</f>
        <v/>
      </c>
      <c r="M455" s="115" t="str">
        <f>IF(Table6[[#This Row],[Segment ]]="","",((Table6[[#This Row],[Velocity 2 (m/s)]]^2)/2)-((Table6[[#This Row],[Velocity 1 (m/s)]]^2)/2))</f>
        <v/>
      </c>
      <c r="N455" s="115" t="str">
        <f>IF(Table6[[#This Row],[Segment ]]="","",(Table6[[#This Row],[Height 2 (m)]]-Table6[[#This Row],[Height 1 (m)]])*9.807)</f>
        <v/>
      </c>
      <c r="O455" s="115" t="str">
        <f>'Pressure Drops in Loops'!U460</f>
        <v/>
      </c>
      <c r="P45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55" s="115" t="str">
        <f>IF(Table6[[#This Row],[Segment ]]="","",Table6[[#This Row],[Work (W)]]/1000)</f>
        <v/>
      </c>
    </row>
    <row r="456" spans="1:17" x14ac:dyDescent="0.25">
      <c r="A456" s="116" t="str">
        <f>'Pressure Drops in Loops'!A461</f>
        <v/>
      </c>
      <c r="B456" s="113" t="str">
        <f>IF(Table6[[#This Row],[Segment ]]="","",B455)</f>
        <v/>
      </c>
      <c r="C456" s="113" t="str">
        <f>IF(Table6[[#This Row],[Segment ]]="","",C455)</f>
        <v/>
      </c>
      <c r="D456" s="113" t="str">
        <f>IF(Table6[[#This Row],[Segment ]]="","",D455)</f>
        <v/>
      </c>
      <c r="E456" s="117" t="str">
        <f>IF(Table6[[#This Row],[Segment ]]="","",Table6[[#This Row],[Density (kg/m3)]]*Table6[[#This Row],[Volumetric flow (m3/s)]])</f>
        <v/>
      </c>
      <c r="F456" s="114" t="str">
        <f>IF(Table6[[#This Row],[Segment ]]="","",'Pressure Drops in Loops'!AG461)</f>
        <v/>
      </c>
      <c r="G456" s="114" t="str">
        <f>'Pressure Drops in Loops'!AH461</f>
        <v/>
      </c>
      <c r="H456" s="114"/>
      <c r="I456" s="114"/>
      <c r="J456" s="115" t="str">
        <f>'Pressure Drops in Loops'!E461</f>
        <v/>
      </c>
      <c r="K456" s="115" t="str">
        <f>IF('Pressure Drops in Loops'!E462="",'Pressure Drops in Loops'!E461,'Pressure Drops in Loops'!E462)</f>
        <v/>
      </c>
      <c r="L456" s="115" t="str">
        <f>IF(Table6[[#This Row],[Segment ]]="","",(Table6[[#This Row],[Pressure 2 (kPa)]]-Table6[[#This Row],[Pressure 1 (kPa)]])/Table6[[#This Row],[Density (kg/m3)]])</f>
        <v/>
      </c>
      <c r="M456" s="115" t="str">
        <f>IF(Table6[[#This Row],[Segment ]]="","",((Table6[[#This Row],[Velocity 2 (m/s)]]^2)/2)-((Table6[[#This Row],[Velocity 1 (m/s)]]^2)/2))</f>
        <v/>
      </c>
      <c r="N456" s="115" t="str">
        <f>IF(Table6[[#This Row],[Segment ]]="","",(Table6[[#This Row],[Height 2 (m)]]-Table6[[#This Row],[Height 1 (m)]])*9.807)</f>
        <v/>
      </c>
      <c r="O456" s="115" t="str">
        <f>'Pressure Drops in Loops'!U461</f>
        <v/>
      </c>
      <c r="P45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56" s="115" t="str">
        <f>IF(Table6[[#This Row],[Segment ]]="","",Table6[[#This Row],[Work (W)]]/1000)</f>
        <v/>
      </c>
    </row>
    <row r="457" spans="1:17" x14ac:dyDescent="0.25">
      <c r="A457" s="116" t="str">
        <f>'Pressure Drops in Loops'!A462</f>
        <v/>
      </c>
      <c r="B457" s="113" t="str">
        <f>IF(Table6[[#This Row],[Segment ]]="","",B456)</f>
        <v/>
      </c>
      <c r="C457" s="113" t="str">
        <f>IF(Table6[[#This Row],[Segment ]]="","",C456)</f>
        <v/>
      </c>
      <c r="D457" s="113" t="str">
        <f>IF(Table6[[#This Row],[Segment ]]="","",D456)</f>
        <v/>
      </c>
      <c r="E457" s="117" t="str">
        <f>IF(Table6[[#This Row],[Segment ]]="","",Table6[[#This Row],[Density (kg/m3)]]*Table6[[#This Row],[Volumetric flow (m3/s)]])</f>
        <v/>
      </c>
      <c r="F457" s="114" t="str">
        <f>IF(Table6[[#This Row],[Segment ]]="","",'Pressure Drops in Loops'!AG462)</f>
        <v/>
      </c>
      <c r="G457" s="114" t="str">
        <f>'Pressure Drops in Loops'!AH462</f>
        <v/>
      </c>
      <c r="H457" s="114"/>
      <c r="I457" s="114"/>
      <c r="J457" s="115" t="str">
        <f>'Pressure Drops in Loops'!E462</f>
        <v/>
      </c>
      <c r="K457" s="115" t="str">
        <f>IF('Pressure Drops in Loops'!E463="",'Pressure Drops in Loops'!E462,'Pressure Drops in Loops'!E463)</f>
        <v/>
      </c>
      <c r="L457" s="115" t="str">
        <f>IF(Table6[[#This Row],[Segment ]]="","",(Table6[[#This Row],[Pressure 2 (kPa)]]-Table6[[#This Row],[Pressure 1 (kPa)]])/Table6[[#This Row],[Density (kg/m3)]])</f>
        <v/>
      </c>
      <c r="M457" s="115" t="str">
        <f>IF(Table6[[#This Row],[Segment ]]="","",((Table6[[#This Row],[Velocity 2 (m/s)]]^2)/2)-((Table6[[#This Row],[Velocity 1 (m/s)]]^2)/2))</f>
        <v/>
      </c>
      <c r="N457" s="115" t="str">
        <f>IF(Table6[[#This Row],[Segment ]]="","",(Table6[[#This Row],[Height 2 (m)]]-Table6[[#This Row],[Height 1 (m)]])*9.807)</f>
        <v/>
      </c>
      <c r="O457" s="115" t="str">
        <f>'Pressure Drops in Loops'!U462</f>
        <v/>
      </c>
      <c r="P45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57" s="115" t="str">
        <f>IF(Table6[[#This Row],[Segment ]]="","",Table6[[#This Row],[Work (W)]]/1000)</f>
        <v/>
      </c>
    </row>
    <row r="458" spans="1:17" x14ac:dyDescent="0.25">
      <c r="A458" s="116" t="str">
        <f>'Pressure Drops in Loops'!A463</f>
        <v/>
      </c>
      <c r="B458" s="113" t="str">
        <f>IF(Table6[[#This Row],[Segment ]]="","",B457)</f>
        <v/>
      </c>
      <c r="C458" s="113" t="str">
        <f>IF(Table6[[#This Row],[Segment ]]="","",C457)</f>
        <v/>
      </c>
      <c r="D458" s="113" t="str">
        <f>IF(Table6[[#This Row],[Segment ]]="","",D457)</f>
        <v/>
      </c>
      <c r="E458" s="117" t="str">
        <f>IF(Table6[[#This Row],[Segment ]]="","",Table6[[#This Row],[Density (kg/m3)]]*Table6[[#This Row],[Volumetric flow (m3/s)]])</f>
        <v/>
      </c>
      <c r="F458" s="114" t="str">
        <f>IF(Table6[[#This Row],[Segment ]]="","",'Pressure Drops in Loops'!AG463)</f>
        <v/>
      </c>
      <c r="G458" s="114" t="str">
        <f>'Pressure Drops in Loops'!AH463</f>
        <v/>
      </c>
      <c r="H458" s="114"/>
      <c r="I458" s="114"/>
      <c r="J458" s="115" t="str">
        <f>'Pressure Drops in Loops'!E463</f>
        <v/>
      </c>
      <c r="K458" s="115" t="str">
        <f>IF('Pressure Drops in Loops'!E464="",'Pressure Drops in Loops'!E463,'Pressure Drops in Loops'!E464)</f>
        <v/>
      </c>
      <c r="L458" s="115" t="str">
        <f>IF(Table6[[#This Row],[Segment ]]="","",(Table6[[#This Row],[Pressure 2 (kPa)]]-Table6[[#This Row],[Pressure 1 (kPa)]])/Table6[[#This Row],[Density (kg/m3)]])</f>
        <v/>
      </c>
      <c r="M458" s="115" t="str">
        <f>IF(Table6[[#This Row],[Segment ]]="","",((Table6[[#This Row],[Velocity 2 (m/s)]]^2)/2)-((Table6[[#This Row],[Velocity 1 (m/s)]]^2)/2))</f>
        <v/>
      </c>
      <c r="N458" s="115" t="str">
        <f>IF(Table6[[#This Row],[Segment ]]="","",(Table6[[#This Row],[Height 2 (m)]]-Table6[[#This Row],[Height 1 (m)]])*9.807)</f>
        <v/>
      </c>
      <c r="O458" s="115" t="str">
        <f>'Pressure Drops in Loops'!U463</f>
        <v/>
      </c>
      <c r="P45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58" s="115" t="str">
        <f>IF(Table6[[#This Row],[Segment ]]="","",Table6[[#This Row],[Work (W)]]/1000)</f>
        <v/>
      </c>
    </row>
    <row r="459" spans="1:17" x14ac:dyDescent="0.25">
      <c r="A459" s="116" t="str">
        <f>'Pressure Drops in Loops'!A464</f>
        <v/>
      </c>
      <c r="B459" s="113" t="str">
        <f>IF(Table6[[#This Row],[Segment ]]="","",B458)</f>
        <v/>
      </c>
      <c r="C459" s="113" t="str">
        <f>IF(Table6[[#This Row],[Segment ]]="","",C458)</f>
        <v/>
      </c>
      <c r="D459" s="113" t="str">
        <f>IF(Table6[[#This Row],[Segment ]]="","",D458)</f>
        <v/>
      </c>
      <c r="E459" s="117" t="str">
        <f>IF(Table6[[#This Row],[Segment ]]="","",Table6[[#This Row],[Density (kg/m3)]]*Table6[[#This Row],[Volumetric flow (m3/s)]])</f>
        <v/>
      </c>
      <c r="F459" s="114" t="str">
        <f>IF(Table6[[#This Row],[Segment ]]="","",'Pressure Drops in Loops'!AG464)</f>
        <v/>
      </c>
      <c r="G459" s="114" t="str">
        <f>'Pressure Drops in Loops'!AH464</f>
        <v/>
      </c>
      <c r="H459" s="114"/>
      <c r="I459" s="114"/>
      <c r="J459" s="115" t="str">
        <f>'Pressure Drops in Loops'!E464</f>
        <v/>
      </c>
      <c r="K459" s="115" t="str">
        <f>IF('Pressure Drops in Loops'!E465="",'Pressure Drops in Loops'!E464,'Pressure Drops in Loops'!E465)</f>
        <v/>
      </c>
      <c r="L459" s="115" t="str">
        <f>IF(Table6[[#This Row],[Segment ]]="","",(Table6[[#This Row],[Pressure 2 (kPa)]]-Table6[[#This Row],[Pressure 1 (kPa)]])/Table6[[#This Row],[Density (kg/m3)]])</f>
        <v/>
      </c>
      <c r="M459" s="115" t="str">
        <f>IF(Table6[[#This Row],[Segment ]]="","",((Table6[[#This Row],[Velocity 2 (m/s)]]^2)/2)-((Table6[[#This Row],[Velocity 1 (m/s)]]^2)/2))</f>
        <v/>
      </c>
      <c r="N459" s="115" t="str">
        <f>IF(Table6[[#This Row],[Segment ]]="","",(Table6[[#This Row],[Height 2 (m)]]-Table6[[#This Row],[Height 1 (m)]])*9.807)</f>
        <v/>
      </c>
      <c r="O459" s="115" t="str">
        <f>'Pressure Drops in Loops'!U464</f>
        <v/>
      </c>
      <c r="P45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59" s="115" t="str">
        <f>IF(Table6[[#This Row],[Segment ]]="","",Table6[[#This Row],[Work (W)]]/1000)</f>
        <v/>
      </c>
    </row>
    <row r="460" spans="1:17" x14ac:dyDescent="0.25">
      <c r="A460" s="116" t="str">
        <f>'Pressure Drops in Loops'!A465</f>
        <v/>
      </c>
      <c r="B460" s="113" t="str">
        <f>IF(Table6[[#This Row],[Segment ]]="","",B459)</f>
        <v/>
      </c>
      <c r="C460" s="113" t="str">
        <f>IF(Table6[[#This Row],[Segment ]]="","",C459)</f>
        <v/>
      </c>
      <c r="D460" s="113" t="str">
        <f>IF(Table6[[#This Row],[Segment ]]="","",D459)</f>
        <v/>
      </c>
      <c r="E460" s="117" t="str">
        <f>IF(Table6[[#This Row],[Segment ]]="","",Table6[[#This Row],[Density (kg/m3)]]*Table6[[#This Row],[Volumetric flow (m3/s)]])</f>
        <v/>
      </c>
      <c r="F460" s="114" t="str">
        <f>IF(Table6[[#This Row],[Segment ]]="","",'Pressure Drops in Loops'!AG465)</f>
        <v/>
      </c>
      <c r="G460" s="114" t="str">
        <f>'Pressure Drops in Loops'!AH465</f>
        <v/>
      </c>
      <c r="H460" s="114"/>
      <c r="I460" s="114"/>
      <c r="J460" s="115" t="str">
        <f>'Pressure Drops in Loops'!E465</f>
        <v/>
      </c>
      <c r="K460" s="115" t="str">
        <f>IF('Pressure Drops in Loops'!E466="",'Pressure Drops in Loops'!E465,'Pressure Drops in Loops'!E466)</f>
        <v/>
      </c>
      <c r="L460" s="115" t="str">
        <f>IF(Table6[[#This Row],[Segment ]]="","",(Table6[[#This Row],[Pressure 2 (kPa)]]-Table6[[#This Row],[Pressure 1 (kPa)]])/Table6[[#This Row],[Density (kg/m3)]])</f>
        <v/>
      </c>
      <c r="M460" s="115" t="str">
        <f>IF(Table6[[#This Row],[Segment ]]="","",((Table6[[#This Row],[Velocity 2 (m/s)]]^2)/2)-((Table6[[#This Row],[Velocity 1 (m/s)]]^2)/2))</f>
        <v/>
      </c>
      <c r="N460" s="115" t="str">
        <f>IF(Table6[[#This Row],[Segment ]]="","",(Table6[[#This Row],[Height 2 (m)]]-Table6[[#This Row],[Height 1 (m)]])*9.807)</f>
        <v/>
      </c>
      <c r="O460" s="115" t="str">
        <f>'Pressure Drops in Loops'!U465</f>
        <v/>
      </c>
      <c r="P46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60" s="115" t="str">
        <f>IF(Table6[[#This Row],[Segment ]]="","",Table6[[#This Row],[Work (W)]]/1000)</f>
        <v/>
      </c>
    </row>
    <row r="461" spans="1:17" x14ac:dyDescent="0.25">
      <c r="A461" s="116" t="str">
        <f>'Pressure Drops in Loops'!A466</f>
        <v/>
      </c>
      <c r="B461" s="113" t="str">
        <f>IF(Table6[[#This Row],[Segment ]]="","",B460)</f>
        <v/>
      </c>
      <c r="C461" s="113" t="str">
        <f>IF(Table6[[#This Row],[Segment ]]="","",C460)</f>
        <v/>
      </c>
      <c r="D461" s="113" t="str">
        <f>IF(Table6[[#This Row],[Segment ]]="","",D460)</f>
        <v/>
      </c>
      <c r="E461" s="117" t="str">
        <f>IF(Table6[[#This Row],[Segment ]]="","",Table6[[#This Row],[Density (kg/m3)]]*Table6[[#This Row],[Volumetric flow (m3/s)]])</f>
        <v/>
      </c>
      <c r="F461" s="114" t="str">
        <f>IF(Table6[[#This Row],[Segment ]]="","",'Pressure Drops in Loops'!AG466)</f>
        <v/>
      </c>
      <c r="G461" s="114" t="str">
        <f>'Pressure Drops in Loops'!AH466</f>
        <v/>
      </c>
      <c r="H461" s="114"/>
      <c r="I461" s="114"/>
      <c r="J461" s="115" t="str">
        <f>'Pressure Drops in Loops'!E466</f>
        <v/>
      </c>
      <c r="K461" s="115" t="str">
        <f>IF('Pressure Drops in Loops'!E467="",'Pressure Drops in Loops'!E466,'Pressure Drops in Loops'!E467)</f>
        <v/>
      </c>
      <c r="L461" s="115" t="str">
        <f>IF(Table6[[#This Row],[Segment ]]="","",(Table6[[#This Row],[Pressure 2 (kPa)]]-Table6[[#This Row],[Pressure 1 (kPa)]])/Table6[[#This Row],[Density (kg/m3)]])</f>
        <v/>
      </c>
      <c r="M461" s="115" t="str">
        <f>IF(Table6[[#This Row],[Segment ]]="","",((Table6[[#This Row],[Velocity 2 (m/s)]]^2)/2)-((Table6[[#This Row],[Velocity 1 (m/s)]]^2)/2))</f>
        <v/>
      </c>
      <c r="N461" s="115" t="str">
        <f>IF(Table6[[#This Row],[Segment ]]="","",(Table6[[#This Row],[Height 2 (m)]]-Table6[[#This Row],[Height 1 (m)]])*9.807)</f>
        <v/>
      </c>
      <c r="O461" s="115" t="str">
        <f>'Pressure Drops in Loops'!U466</f>
        <v/>
      </c>
      <c r="P46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61" s="115" t="str">
        <f>IF(Table6[[#This Row],[Segment ]]="","",Table6[[#This Row],[Work (W)]]/1000)</f>
        <v/>
      </c>
    </row>
    <row r="462" spans="1:17" x14ac:dyDescent="0.25">
      <c r="A462" s="116" t="str">
        <f>'Pressure Drops in Loops'!A467</f>
        <v/>
      </c>
      <c r="B462" s="113" t="str">
        <f>IF(Table6[[#This Row],[Segment ]]="","",B461)</f>
        <v/>
      </c>
      <c r="C462" s="113" t="str">
        <f>IF(Table6[[#This Row],[Segment ]]="","",C461)</f>
        <v/>
      </c>
      <c r="D462" s="113" t="str">
        <f>IF(Table6[[#This Row],[Segment ]]="","",D461)</f>
        <v/>
      </c>
      <c r="E462" s="117" t="str">
        <f>IF(Table6[[#This Row],[Segment ]]="","",Table6[[#This Row],[Density (kg/m3)]]*Table6[[#This Row],[Volumetric flow (m3/s)]])</f>
        <v/>
      </c>
      <c r="F462" s="114" t="str">
        <f>IF(Table6[[#This Row],[Segment ]]="","",'Pressure Drops in Loops'!AG467)</f>
        <v/>
      </c>
      <c r="G462" s="114" t="str">
        <f>'Pressure Drops in Loops'!AH467</f>
        <v/>
      </c>
      <c r="H462" s="114"/>
      <c r="I462" s="114"/>
      <c r="J462" s="115" t="str">
        <f>'Pressure Drops in Loops'!E467</f>
        <v/>
      </c>
      <c r="K462" s="115" t="str">
        <f>IF('Pressure Drops in Loops'!E468="",'Pressure Drops in Loops'!E467,'Pressure Drops in Loops'!E468)</f>
        <v/>
      </c>
      <c r="L462" s="115" t="str">
        <f>IF(Table6[[#This Row],[Segment ]]="","",(Table6[[#This Row],[Pressure 2 (kPa)]]-Table6[[#This Row],[Pressure 1 (kPa)]])/Table6[[#This Row],[Density (kg/m3)]])</f>
        <v/>
      </c>
      <c r="M462" s="115" t="str">
        <f>IF(Table6[[#This Row],[Segment ]]="","",((Table6[[#This Row],[Velocity 2 (m/s)]]^2)/2)-((Table6[[#This Row],[Velocity 1 (m/s)]]^2)/2))</f>
        <v/>
      </c>
      <c r="N462" s="115" t="str">
        <f>IF(Table6[[#This Row],[Segment ]]="","",(Table6[[#This Row],[Height 2 (m)]]-Table6[[#This Row],[Height 1 (m)]])*9.807)</f>
        <v/>
      </c>
      <c r="O462" s="115" t="str">
        <f>'Pressure Drops in Loops'!U467</f>
        <v/>
      </c>
      <c r="P46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62" s="115" t="str">
        <f>IF(Table6[[#This Row],[Segment ]]="","",Table6[[#This Row],[Work (W)]]/1000)</f>
        <v/>
      </c>
    </row>
    <row r="463" spans="1:17" x14ac:dyDescent="0.25">
      <c r="A463" s="116" t="str">
        <f>'Pressure Drops in Loops'!A468</f>
        <v/>
      </c>
      <c r="B463" s="113" t="str">
        <f>IF(Table6[[#This Row],[Segment ]]="","",B462)</f>
        <v/>
      </c>
      <c r="C463" s="113" t="str">
        <f>IF(Table6[[#This Row],[Segment ]]="","",C462)</f>
        <v/>
      </c>
      <c r="D463" s="113" t="str">
        <f>IF(Table6[[#This Row],[Segment ]]="","",D462)</f>
        <v/>
      </c>
      <c r="E463" s="117" t="str">
        <f>IF(Table6[[#This Row],[Segment ]]="","",Table6[[#This Row],[Density (kg/m3)]]*Table6[[#This Row],[Volumetric flow (m3/s)]])</f>
        <v/>
      </c>
      <c r="F463" s="114" t="str">
        <f>IF(Table6[[#This Row],[Segment ]]="","",'Pressure Drops in Loops'!AG468)</f>
        <v/>
      </c>
      <c r="G463" s="114" t="str">
        <f>'Pressure Drops in Loops'!AH468</f>
        <v/>
      </c>
      <c r="H463" s="114"/>
      <c r="I463" s="114"/>
      <c r="J463" s="115" t="str">
        <f>'Pressure Drops in Loops'!E468</f>
        <v/>
      </c>
      <c r="K463" s="115" t="str">
        <f>IF('Pressure Drops in Loops'!E469="",'Pressure Drops in Loops'!E468,'Pressure Drops in Loops'!E469)</f>
        <v/>
      </c>
      <c r="L463" s="115" t="str">
        <f>IF(Table6[[#This Row],[Segment ]]="","",(Table6[[#This Row],[Pressure 2 (kPa)]]-Table6[[#This Row],[Pressure 1 (kPa)]])/Table6[[#This Row],[Density (kg/m3)]])</f>
        <v/>
      </c>
      <c r="M463" s="115" t="str">
        <f>IF(Table6[[#This Row],[Segment ]]="","",((Table6[[#This Row],[Velocity 2 (m/s)]]^2)/2)-((Table6[[#This Row],[Velocity 1 (m/s)]]^2)/2))</f>
        <v/>
      </c>
      <c r="N463" s="115" t="str">
        <f>IF(Table6[[#This Row],[Segment ]]="","",(Table6[[#This Row],[Height 2 (m)]]-Table6[[#This Row],[Height 1 (m)]])*9.807)</f>
        <v/>
      </c>
      <c r="O463" s="115" t="str">
        <f>'Pressure Drops in Loops'!U468</f>
        <v/>
      </c>
      <c r="P46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63" s="115" t="str">
        <f>IF(Table6[[#This Row],[Segment ]]="","",Table6[[#This Row],[Work (W)]]/1000)</f>
        <v/>
      </c>
    </row>
    <row r="464" spans="1:17" x14ac:dyDescent="0.25">
      <c r="A464" s="116" t="str">
        <f>'Pressure Drops in Loops'!A469</f>
        <v/>
      </c>
      <c r="B464" s="113" t="str">
        <f>IF(Table6[[#This Row],[Segment ]]="","",B463)</f>
        <v/>
      </c>
      <c r="C464" s="113" t="str">
        <f>IF(Table6[[#This Row],[Segment ]]="","",C463)</f>
        <v/>
      </c>
      <c r="D464" s="113" t="str">
        <f>IF(Table6[[#This Row],[Segment ]]="","",D463)</f>
        <v/>
      </c>
      <c r="E464" s="117" t="str">
        <f>IF(Table6[[#This Row],[Segment ]]="","",Table6[[#This Row],[Density (kg/m3)]]*Table6[[#This Row],[Volumetric flow (m3/s)]])</f>
        <v/>
      </c>
      <c r="F464" s="114" t="str">
        <f>IF(Table6[[#This Row],[Segment ]]="","",'Pressure Drops in Loops'!AG469)</f>
        <v/>
      </c>
      <c r="G464" s="114" t="str">
        <f>'Pressure Drops in Loops'!AH469</f>
        <v/>
      </c>
      <c r="H464" s="114"/>
      <c r="I464" s="114"/>
      <c r="J464" s="115" t="str">
        <f>'Pressure Drops in Loops'!E469</f>
        <v/>
      </c>
      <c r="K464" s="115" t="str">
        <f>IF('Pressure Drops in Loops'!E470="",'Pressure Drops in Loops'!E469,'Pressure Drops in Loops'!E470)</f>
        <v/>
      </c>
      <c r="L464" s="115" t="str">
        <f>IF(Table6[[#This Row],[Segment ]]="","",(Table6[[#This Row],[Pressure 2 (kPa)]]-Table6[[#This Row],[Pressure 1 (kPa)]])/Table6[[#This Row],[Density (kg/m3)]])</f>
        <v/>
      </c>
      <c r="M464" s="115" t="str">
        <f>IF(Table6[[#This Row],[Segment ]]="","",((Table6[[#This Row],[Velocity 2 (m/s)]]^2)/2)-((Table6[[#This Row],[Velocity 1 (m/s)]]^2)/2))</f>
        <v/>
      </c>
      <c r="N464" s="115" t="str">
        <f>IF(Table6[[#This Row],[Segment ]]="","",(Table6[[#This Row],[Height 2 (m)]]-Table6[[#This Row],[Height 1 (m)]])*9.807)</f>
        <v/>
      </c>
      <c r="O464" s="115" t="str">
        <f>'Pressure Drops in Loops'!U469</f>
        <v/>
      </c>
      <c r="P46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64" s="115" t="str">
        <f>IF(Table6[[#This Row],[Segment ]]="","",Table6[[#This Row],[Work (W)]]/1000)</f>
        <v/>
      </c>
    </row>
    <row r="465" spans="1:17" x14ac:dyDescent="0.25">
      <c r="A465" s="116" t="str">
        <f>'Pressure Drops in Loops'!A470</f>
        <v/>
      </c>
      <c r="B465" s="113" t="str">
        <f>IF(Table6[[#This Row],[Segment ]]="","",B464)</f>
        <v/>
      </c>
      <c r="C465" s="113" t="str">
        <f>IF(Table6[[#This Row],[Segment ]]="","",C464)</f>
        <v/>
      </c>
      <c r="D465" s="113" t="str">
        <f>IF(Table6[[#This Row],[Segment ]]="","",D464)</f>
        <v/>
      </c>
      <c r="E465" s="117" t="str">
        <f>IF(Table6[[#This Row],[Segment ]]="","",Table6[[#This Row],[Density (kg/m3)]]*Table6[[#This Row],[Volumetric flow (m3/s)]])</f>
        <v/>
      </c>
      <c r="F465" s="114" t="str">
        <f>IF(Table6[[#This Row],[Segment ]]="","",'Pressure Drops in Loops'!AG470)</f>
        <v/>
      </c>
      <c r="G465" s="114" t="str">
        <f>'Pressure Drops in Loops'!AH470</f>
        <v/>
      </c>
      <c r="H465" s="114"/>
      <c r="I465" s="114"/>
      <c r="J465" s="115" t="str">
        <f>'Pressure Drops in Loops'!E470</f>
        <v/>
      </c>
      <c r="K465" s="115" t="str">
        <f>IF('Pressure Drops in Loops'!E471="",'Pressure Drops in Loops'!E470,'Pressure Drops in Loops'!E471)</f>
        <v/>
      </c>
      <c r="L465" s="115" t="str">
        <f>IF(Table6[[#This Row],[Segment ]]="","",(Table6[[#This Row],[Pressure 2 (kPa)]]-Table6[[#This Row],[Pressure 1 (kPa)]])/Table6[[#This Row],[Density (kg/m3)]])</f>
        <v/>
      </c>
      <c r="M465" s="115" t="str">
        <f>IF(Table6[[#This Row],[Segment ]]="","",((Table6[[#This Row],[Velocity 2 (m/s)]]^2)/2)-((Table6[[#This Row],[Velocity 1 (m/s)]]^2)/2))</f>
        <v/>
      </c>
      <c r="N465" s="115" t="str">
        <f>IF(Table6[[#This Row],[Segment ]]="","",(Table6[[#This Row],[Height 2 (m)]]-Table6[[#This Row],[Height 1 (m)]])*9.807)</f>
        <v/>
      </c>
      <c r="O465" s="115" t="str">
        <f>'Pressure Drops in Loops'!U470</f>
        <v/>
      </c>
      <c r="P46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65" s="115" t="str">
        <f>IF(Table6[[#This Row],[Segment ]]="","",Table6[[#This Row],[Work (W)]]/1000)</f>
        <v/>
      </c>
    </row>
    <row r="466" spans="1:17" x14ac:dyDescent="0.25">
      <c r="A466" s="116" t="str">
        <f>'Pressure Drops in Loops'!A471</f>
        <v/>
      </c>
      <c r="B466" s="113" t="str">
        <f>IF(Table6[[#This Row],[Segment ]]="","",B465)</f>
        <v/>
      </c>
      <c r="C466" s="113" t="str">
        <f>IF(Table6[[#This Row],[Segment ]]="","",C465)</f>
        <v/>
      </c>
      <c r="D466" s="113" t="str">
        <f>IF(Table6[[#This Row],[Segment ]]="","",D465)</f>
        <v/>
      </c>
      <c r="E466" s="117" t="str">
        <f>IF(Table6[[#This Row],[Segment ]]="","",Table6[[#This Row],[Density (kg/m3)]]*Table6[[#This Row],[Volumetric flow (m3/s)]])</f>
        <v/>
      </c>
      <c r="F466" s="114" t="str">
        <f>IF(Table6[[#This Row],[Segment ]]="","",'Pressure Drops in Loops'!AG471)</f>
        <v/>
      </c>
      <c r="G466" s="114" t="str">
        <f>'Pressure Drops in Loops'!AH471</f>
        <v/>
      </c>
      <c r="H466" s="114"/>
      <c r="I466" s="114"/>
      <c r="J466" s="115" t="str">
        <f>'Pressure Drops in Loops'!E471</f>
        <v/>
      </c>
      <c r="K466" s="115" t="str">
        <f>IF('Pressure Drops in Loops'!E472="",'Pressure Drops in Loops'!E471,'Pressure Drops in Loops'!E472)</f>
        <v/>
      </c>
      <c r="L466" s="115" t="str">
        <f>IF(Table6[[#This Row],[Segment ]]="","",(Table6[[#This Row],[Pressure 2 (kPa)]]-Table6[[#This Row],[Pressure 1 (kPa)]])/Table6[[#This Row],[Density (kg/m3)]])</f>
        <v/>
      </c>
      <c r="M466" s="115" t="str">
        <f>IF(Table6[[#This Row],[Segment ]]="","",((Table6[[#This Row],[Velocity 2 (m/s)]]^2)/2)-((Table6[[#This Row],[Velocity 1 (m/s)]]^2)/2))</f>
        <v/>
      </c>
      <c r="N466" s="115" t="str">
        <f>IF(Table6[[#This Row],[Segment ]]="","",(Table6[[#This Row],[Height 2 (m)]]-Table6[[#This Row],[Height 1 (m)]])*9.807)</f>
        <v/>
      </c>
      <c r="O466" s="115" t="str">
        <f>'Pressure Drops in Loops'!U471</f>
        <v/>
      </c>
      <c r="P46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66" s="115" t="str">
        <f>IF(Table6[[#This Row],[Segment ]]="","",Table6[[#This Row],[Work (W)]]/1000)</f>
        <v/>
      </c>
    </row>
    <row r="467" spans="1:17" x14ac:dyDescent="0.25">
      <c r="A467" s="116" t="str">
        <f>'Pressure Drops in Loops'!A472</f>
        <v/>
      </c>
      <c r="B467" s="113" t="str">
        <f>IF(Table6[[#This Row],[Segment ]]="","",B466)</f>
        <v/>
      </c>
      <c r="C467" s="113" t="str">
        <f>IF(Table6[[#This Row],[Segment ]]="","",C466)</f>
        <v/>
      </c>
      <c r="D467" s="113" t="str">
        <f>IF(Table6[[#This Row],[Segment ]]="","",D466)</f>
        <v/>
      </c>
      <c r="E467" s="117" t="str">
        <f>IF(Table6[[#This Row],[Segment ]]="","",Table6[[#This Row],[Density (kg/m3)]]*Table6[[#This Row],[Volumetric flow (m3/s)]])</f>
        <v/>
      </c>
      <c r="F467" s="114" t="str">
        <f>IF(Table6[[#This Row],[Segment ]]="","",'Pressure Drops in Loops'!AG472)</f>
        <v/>
      </c>
      <c r="G467" s="114" t="str">
        <f>'Pressure Drops in Loops'!AH472</f>
        <v/>
      </c>
      <c r="H467" s="114"/>
      <c r="I467" s="114"/>
      <c r="J467" s="115" t="str">
        <f>'Pressure Drops in Loops'!E472</f>
        <v/>
      </c>
      <c r="K467" s="115" t="str">
        <f>IF('Pressure Drops in Loops'!E473="",'Pressure Drops in Loops'!E472,'Pressure Drops in Loops'!E473)</f>
        <v/>
      </c>
      <c r="L467" s="115" t="str">
        <f>IF(Table6[[#This Row],[Segment ]]="","",(Table6[[#This Row],[Pressure 2 (kPa)]]-Table6[[#This Row],[Pressure 1 (kPa)]])/Table6[[#This Row],[Density (kg/m3)]])</f>
        <v/>
      </c>
      <c r="M467" s="115" t="str">
        <f>IF(Table6[[#This Row],[Segment ]]="","",((Table6[[#This Row],[Velocity 2 (m/s)]]^2)/2)-((Table6[[#This Row],[Velocity 1 (m/s)]]^2)/2))</f>
        <v/>
      </c>
      <c r="N467" s="115" t="str">
        <f>IF(Table6[[#This Row],[Segment ]]="","",(Table6[[#This Row],[Height 2 (m)]]-Table6[[#This Row],[Height 1 (m)]])*9.807)</f>
        <v/>
      </c>
      <c r="O467" s="115" t="str">
        <f>'Pressure Drops in Loops'!U472</f>
        <v/>
      </c>
      <c r="P46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67" s="115" t="str">
        <f>IF(Table6[[#This Row],[Segment ]]="","",Table6[[#This Row],[Work (W)]]/1000)</f>
        <v/>
      </c>
    </row>
    <row r="468" spans="1:17" x14ac:dyDescent="0.25">
      <c r="A468" s="116" t="str">
        <f>'Pressure Drops in Loops'!A473</f>
        <v/>
      </c>
      <c r="B468" s="113" t="str">
        <f>IF(Table6[[#This Row],[Segment ]]="","",B467)</f>
        <v/>
      </c>
      <c r="C468" s="113" t="str">
        <f>IF(Table6[[#This Row],[Segment ]]="","",C467)</f>
        <v/>
      </c>
      <c r="D468" s="113" t="str">
        <f>IF(Table6[[#This Row],[Segment ]]="","",D467)</f>
        <v/>
      </c>
      <c r="E468" s="117" t="str">
        <f>IF(Table6[[#This Row],[Segment ]]="","",Table6[[#This Row],[Density (kg/m3)]]*Table6[[#This Row],[Volumetric flow (m3/s)]])</f>
        <v/>
      </c>
      <c r="F468" s="114" t="str">
        <f>IF(Table6[[#This Row],[Segment ]]="","",'Pressure Drops in Loops'!AG473)</f>
        <v/>
      </c>
      <c r="G468" s="114" t="str">
        <f>'Pressure Drops in Loops'!AH473</f>
        <v/>
      </c>
      <c r="H468" s="114"/>
      <c r="I468" s="114"/>
      <c r="J468" s="115" t="str">
        <f>'Pressure Drops in Loops'!E473</f>
        <v/>
      </c>
      <c r="K468" s="115" t="str">
        <f>IF('Pressure Drops in Loops'!E474="",'Pressure Drops in Loops'!E473,'Pressure Drops in Loops'!E474)</f>
        <v/>
      </c>
      <c r="L468" s="115" t="str">
        <f>IF(Table6[[#This Row],[Segment ]]="","",(Table6[[#This Row],[Pressure 2 (kPa)]]-Table6[[#This Row],[Pressure 1 (kPa)]])/Table6[[#This Row],[Density (kg/m3)]])</f>
        <v/>
      </c>
      <c r="M468" s="115" t="str">
        <f>IF(Table6[[#This Row],[Segment ]]="","",((Table6[[#This Row],[Velocity 2 (m/s)]]^2)/2)-((Table6[[#This Row],[Velocity 1 (m/s)]]^2)/2))</f>
        <v/>
      </c>
      <c r="N468" s="115" t="str">
        <f>IF(Table6[[#This Row],[Segment ]]="","",(Table6[[#This Row],[Height 2 (m)]]-Table6[[#This Row],[Height 1 (m)]])*9.807)</f>
        <v/>
      </c>
      <c r="O468" s="115" t="str">
        <f>'Pressure Drops in Loops'!U473</f>
        <v/>
      </c>
      <c r="P46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68" s="115" t="str">
        <f>IF(Table6[[#This Row],[Segment ]]="","",Table6[[#This Row],[Work (W)]]/1000)</f>
        <v/>
      </c>
    </row>
    <row r="469" spans="1:17" x14ac:dyDescent="0.25">
      <c r="A469" s="116" t="str">
        <f>'Pressure Drops in Loops'!A474</f>
        <v/>
      </c>
      <c r="B469" s="113" t="str">
        <f>IF(Table6[[#This Row],[Segment ]]="","",B468)</f>
        <v/>
      </c>
      <c r="C469" s="113" t="str">
        <f>IF(Table6[[#This Row],[Segment ]]="","",C468)</f>
        <v/>
      </c>
      <c r="D469" s="113" t="str">
        <f>IF(Table6[[#This Row],[Segment ]]="","",D468)</f>
        <v/>
      </c>
      <c r="E469" s="117" t="str">
        <f>IF(Table6[[#This Row],[Segment ]]="","",Table6[[#This Row],[Density (kg/m3)]]*Table6[[#This Row],[Volumetric flow (m3/s)]])</f>
        <v/>
      </c>
      <c r="F469" s="114" t="str">
        <f>IF(Table6[[#This Row],[Segment ]]="","",'Pressure Drops in Loops'!AG474)</f>
        <v/>
      </c>
      <c r="G469" s="114" t="str">
        <f>'Pressure Drops in Loops'!AH474</f>
        <v/>
      </c>
      <c r="H469" s="114"/>
      <c r="I469" s="114"/>
      <c r="J469" s="115" t="str">
        <f>'Pressure Drops in Loops'!E474</f>
        <v/>
      </c>
      <c r="K469" s="115" t="str">
        <f>IF('Pressure Drops in Loops'!E475="",'Pressure Drops in Loops'!E474,'Pressure Drops in Loops'!E475)</f>
        <v/>
      </c>
      <c r="L469" s="115" t="str">
        <f>IF(Table6[[#This Row],[Segment ]]="","",(Table6[[#This Row],[Pressure 2 (kPa)]]-Table6[[#This Row],[Pressure 1 (kPa)]])/Table6[[#This Row],[Density (kg/m3)]])</f>
        <v/>
      </c>
      <c r="M469" s="115" t="str">
        <f>IF(Table6[[#This Row],[Segment ]]="","",((Table6[[#This Row],[Velocity 2 (m/s)]]^2)/2)-((Table6[[#This Row],[Velocity 1 (m/s)]]^2)/2))</f>
        <v/>
      </c>
      <c r="N469" s="115" t="str">
        <f>IF(Table6[[#This Row],[Segment ]]="","",(Table6[[#This Row],[Height 2 (m)]]-Table6[[#This Row],[Height 1 (m)]])*9.807)</f>
        <v/>
      </c>
      <c r="O469" s="115" t="str">
        <f>'Pressure Drops in Loops'!U474</f>
        <v/>
      </c>
      <c r="P46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69" s="115" t="str">
        <f>IF(Table6[[#This Row],[Segment ]]="","",Table6[[#This Row],[Work (W)]]/1000)</f>
        <v/>
      </c>
    </row>
    <row r="470" spans="1:17" x14ac:dyDescent="0.25">
      <c r="A470" s="116" t="str">
        <f>'Pressure Drops in Loops'!A475</f>
        <v/>
      </c>
      <c r="B470" s="113" t="str">
        <f>IF(Table6[[#This Row],[Segment ]]="","",B469)</f>
        <v/>
      </c>
      <c r="C470" s="113" t="str">
        <f>IF(Table6[[#This Row],[Segment ]]="","",C469)</f>
        <v/>
      </c>
      <c r="D470" s="113" t="str">
        <f>IF(Table6[[#This Row],[Segment ]]="","",D469)</f>
        <v/>
      </c>
      <c r="E470" s="117" t="str">
        <f>IF(Table6[[#This Row],[Segment ]]="","",Table6[[#This Row],[Density (kg/m3)]]*Table6[[#This Row],[Volumetric flow (m3/s)]])</f>
        <v/>
      </c>
      <c r="F470" s="114" t="str">
        <f>IF(Table6[[#This Row],[Segment ]]="","",'Pressure Drops in Loops'!AG475)</f>
        <v/>
      </c>
      <c r="G470" s="114" t="str">
        <f>'Pressure Drops in Loops'!AH475</f>
        <v/>
      </c>
      <c r="H470" s="114"/>
      <c r="I470" s="114"/>
      <c r="J470" s="115" t="str">
        <f>'Pressure Drops in Loops'!E475</f>
        <v/>
      </c>
      <c r="K470" s="115" t="str">
        <f>IF('Pressure Drops in Loops'!E476="",'Pressure Drops in Loops'!E475,'Pressure Drops in Loops'!E476)</f>
        <v/>
      </c>
      <c r="L470" s="115" t="str">
        <f>IF(Table6[[#This Row],[Segment ]]="","",(Table6[[#This Row],[Pressure 2 (kPa)]]-Table6[[#This Row],[Pressure 1 (kPa)]])/Table6[[#This Row],[Density (kg/m3)]])</f>
        <v/>
      </c>
      <c r="M470" s="115" t="str">
        <f>IF(Table6[[#This Row],[Segment ]]="","",((Table6[[#This Row],[Velocity 2 (m/s)]]^2)/2)-((Table6[[#This Row],[Velocity 1 (m/s)]]^2)/2))</f>
        <v/>
      </c>
      <c r="N470" s="115" t="str">
        <f>IF(Table6[[#This Row],[Segment ]]="","",(Table6[[#This Row],[Height 2 (m)]]-Table6[[#This Row],[Height 1 (m)]])*9.807)</f>
        <v/>
      </c>
      <c r="O470" s="115" t="str">
        <f>'Pressure Drops in Loops'!U475</f>
        <v/>
      </c>
      <c r="P47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70" s="115" t="str">
        <f>IF(Table6[[#This Row],[Segment ]]="","",Table6[[#This Row],[Work (W)]]/1000)</f>
        <v/>
      </c>
    </row>
    <row r="471" spans="1:17" x14ac:dyDescent="0.25">
      <c r="A471" s="116" t="str">
        <f>'Pressure Drops in Loops'!A476</f>
        <v/>
      </c>
      <c r="B471" s="113" t="str">
        <f>IF(Table6[[#This Row],[Segment ]]="","",B470)</f>
        <v/>
      </c>
      <c r="C471" s="113" t="str">
        <f>IF(Table6[[#This Row],[Segment ]]="","",C470)</f>
        <v/>
      </c>
      <c r="D471" s="113" t="str">
        <f>IF(Table6[[#This Row],[Segment ]]="","",D470)</f>
        <v/>
      </c>
      <c r="E471" s="117" t="str">
        <f>IF(Table6[[#This Row],[Segment ]]="","",Table6[[#This Row],[Density (kg/m3)]]*Table6[[#This Row],[Volumetric flow (m3/s)]])</f>
        <v/>
      </c>
      <c r="F471" s="114" t="str">
        <f>IF(Table6[[#This Row],[Segment ]]="","",'Pressure Drops in Loops'!AG476)</f>
        <v/>
      </c>
      <c r="G471" s="114" t="str">
        <f>'Pressure Drops in Loops'!AH476</f>
        <v/>
      </c>
      <c r="H471" s="114"/>
      <c r="I471" s="114"/>
      <c r="J471" s="115" t="str">
        <f>'Pressure Drops in Loops'!E476</f>
        <v/>
      </c>
      <c r="K471" s="115" t="str">
        <f>IF('Pressure Drops in Loops'!E477="",'Pressure Drops in Loops'!E476,'Pressure Drops in Loops'!E477)</f>
        <v/>
      </c>
      <c r="L471" s="115" t="str">
        <f>IF(Table6[[#This Row],[Segment ]]="","",(Table6[[#This Row],[Pressure 2 (kPa)]]-Table6[[#This Row],[Pressure 1 (kPa)]])/Table6[[#This Row],[Density (kg/m3)]])</f>
        <v/>
      </c>
      <c r="M471" s="115" t="str">
        <f>IF(Table6[[#This Row],[Segment ]]="","",((Table6[[#This Row],[Velocity 2 (m/s)]]^2)/2)-((Table6[[#This Row],[Velocity 1 (m/s)]]^2)/2))</f>
        <v/>
      </c>
      <c r="N471" s="115" t="str">
        <f>IF(Table6[[#This Row],[Segment ]]="","",(Table6[[#This Row],[Height 2 (m)]]-Table6[[#This Row],[Height 1 (m)]])*9.807)</f>
        <v/>
      </c>
      <c r="O471" s="115" t="str">
        <f>'Pressure Drops in Loops'!U476</f>
        <v/>
      </c>
      <c r="P47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71" s="115" t="str">
        <f>IF(Table6[[#This Row],[Segment ]]="","",Table6[[#This Row],[Work (W)]]/1000)</f>
        <v/>
      </c>
    </row>
    <row r="472" spans="1:17" x14ac:dyDescent="0.25">
      <c r="A472" s="116" t="str">
        <f>'Pressure Drops in Loops'!A477</f>
        <v/>
      </c>
      <c r="B472" s="113" t="str">
        <f>IF(Table6[[#This Row],[Segment ]]="","",B471)</f>
        <v/>
      </c>
      <c r="C472" s="113" t="str">
        <f>IF(Table6[[#This Row],[Segment ]]="","",C471)</f>
        <v/>
      </c>
      <c r="D472" s="113" t="str">
        <f>IF(Table6[[#This Row],[Segment ]]="","",D471)</f>
        <v/>
      </c>
      <c r="E472" s="117" t="str">
        <f>IF(Table6[[#This Row],[Segment ]]="","",Table6[[#This Row],[Density (kg/m3)]]*Table6[[#This Row],[Volumetric flow (m3/s)]])</f>
        <v/>
      </c>
      <c r="F472" s="114" t="str">
        <f>IF(Table6[[#This Row],[Segment ]]="","",'Pressure Drops in Loops'!AG477)</f>
        <v/>
      </c>
      <c r="G472" s="114" t="str">
        <f>'Pressure Drops in Loops'!AH477</f>
        <v/>
      </c>
      <c r="H472" s="114"/>
      <c r="I472" s="114"/>
      <c r="J472" s="115" t="str">
        <f>'Pressure Drops in Loops'!E477</f>
        <v/>
      </c>
      <c r="K472" s="115" t="str">
        <f>IF('Pressure Drops in Loops'!E478="",'Pressure Drops in Loops'!E477,'Pressure Drops in Loops'!E478)</f>
        <v/>
      </c>
      <c r="L472" s="115" t="str">
        <f>IF(Table6[[#This Row],[Segment ]]="","",(Table6[[#This Row],[Pressure 2 (kPa)]]-Table6[[#This Row],[Pressure 1 (kPa)]])/Table6[[#This Row],[Density (kg/m3)]])</f>
        <v/>
      </c>
      <c r="M472" s="115" t="str">
        <f>IF(Table6[[#This Row],[Segment ]]="","",((Table6[[#This Row],[Velocity 2 (m/s)]]^2)/2)-((Table6[[#This Row],[Velocity 1 (m/s)]]^2)/2))</f>
        <v/>
      </c>
      <c r="N472" s="115" t="str">
        <f>IF(Table6[[#This Row],[Segment ]]="","",(Table6[[#This Row],[Height 2 (m)]]-Table6[[#This Row],[Height 1 (m)]])*9.807)</f>
        <v/>
      </c>
      <c r="O472" s="115" t="str">
        <f>'Pressure Drops in Loops'!U477</f>
        <v/>
      </c>
      <c r="P47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72" s="115" t="str">
        <f>IF(Table6[[#This Row],[Segment ]]="","",Table6[[#This Row],[Work (W)]]/1000)</f>
        <v/>
      </c>
    </row>
    <row r="473" spans="1:17" x14ac:dyDescent="0.25">
      <c r="A473" s="116" t="str">
        <f>'Pressure Drops in Loops'!A478</f>
        <v/>
      </c>
      <c r="B473" s="113" t="str">
        <f>IF(Table6[[#This Row],[Segment ]]="","",B472)</f>
        <v/>
      </c>
      <c r="C473" s="113" t="str">
        <f>IF(Table6[[#This Row],[Segment ]]="","",C472)</f>
        <v/>
      </c>
      <c r="D473" s="113" t="str">
        <f>IF(Table6[[#This Row],[Segment ]]="","",D472)</f>
        <v/>
      </c>
      <c r="E473" s="117" t="str">
        <f>IF(Table6[[#This Row],[Segment ]]="","",Table6[[#This Row],[Density (kg/m3)]]*Table6[[#This Row],[Volumetric flow (m3/s)]])</f>
        <v/>
      </c>
      <c r="F473" s="114" t="str">
        <f>IF(Table6[[#This Row],[Segment ]]="","",'Pressure Drops in Loops'!AG478)</f>
        <v/>
      </c>
      <c r="G473" s="114" t="str">
        <f>'Pressure Drops in Loops'!AH478</f>
        <v/>
      </c>
      <c r="H473" s="114"/>
      <c r="I473" s="114"/>
      <c r="J473" s="115" t="str">
        <f>'Pressure Drops in Loops'!E478</f>
        <v/>
      </c>
      <c r="K473" s="115" t="str">
        <f>IF('Pressure Drops in Loops'!E479="",'Pressure Drops in Loops'!E478,'Pressure Drops in Loops'!E479)</f>
        <v/>
      </c>
      <c r="L473" s="115" t="str">
        <f>IF(Table6[[#This Row],[Segment ]]="","",(Table6[[#This Row],[Pressure 2 (kPa)]]-Table6[[#This Row],[Pressure 1 (kPa)]])/Table6[[#This Row],[Density (kg/m3)]])</f>
        <v/>
      </c>
      <c r="M473" s="115" t="str">
        <f>IF(Table6[[#This Row],[Segment ]]="","",((Table6[[#This Row],[Velocity 2 (m/s)]]^2)/2)-((Table6[[#This Row],[Velocity 1 (m/s)]]^2)/2))</f>
        <v/>
      </c>
      <c r="N473" s="115" t="str">
        <f>IF(Table6[[#This Row],[Segment ]]="","",(Table6[[#This Row],[Height 2 (m)]]-Table6[[#This Row],[Height 1 (m)]])*9.807)</f>
        <v/>
      </c>
      <c r="O473" s="115" t="str">
        <f>'Pressure Drops in Loops'!U478</f>
        <v/>
      </c>
      <c r="P47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73" s="115" t="str">
        <f>IF(Table6[[#This Row],[Segment ]]="","",Table6[[#This Row],[Work (W)]]/1000)</f>
        <v/>
      </c>
    </row>
    <row r="474" spans="1:17" x14ac:dyDescent="0.25">
      <c r="A474" s="116" t="str">
        <f>'Pressure Drops in Loops'!A479</f>
        <v/>
      </c>
      <c r="B474" s="113" t="str">
        <f>IF(Table6[[#This Row],[Segment ]]="","",B473)</f>
        <v/>
      </c>
      <c r="C474" s="113" t="str">
        <f>IF(Table6[[#This Row],[Segment ]]="","",C473)</f>
        <v/>
      </c>
      <c r="D474" s="113" t="str">
        <f>IF(Table6[[#This Row],[Segment ]]="","",D473)</f>
        <v/>
      </c>
      <c r="E474" s="117" t="str">
        <f>IF(Table6[[#This Row],[Segment ]]="","",Table6[[#This Row],[Density (kg/m3)]]*Table6[[#This Row],[Volumetric flow (m3/s)]])</f>
        <v/>
      </c>
      <c r="F474" s="114" t="str">
        <f>IF(Table6[[#This Row],[Segment ]]="","",'Pressure Drops in Loops'!AG479)</f>
        <v/>
      </c>
      <c r="G474" s="114" t="str">
        <f>'Pressure Drops in Loops'!AH479</f>
        <v/>
      </c>
      <c r="H474" s="114"/>
      <c r="I474" s="114"/>
      <c r="J474" s="115" t="str">
        <f>'Pressure Drops in Loops'!E479</f>
        <v/>
      </c>
      <c r="K474" s="115" t="str">
        <f>IF('Pressure Drops in Loops'!E480="",'Pressure Drops in Loops'!E479,'Pressure Drops in Loops'!E480)</f>
        <v/>
      </c>
      <c r="L474" s="115" t="str">
        <f>IF(Table6[[#This Row],[Segment ]]="","",(Table6[[#This Row],[Pressure 2 (kPa)]]-Table6[[#This Row],[Pressure 1 (kPa)]])/Table6[[#This Row],[Density (kg/m3)]])</f>
        <v/>
      </c>
      <c r="M474" s="115" t="str">
        <f>IF(Table6[[#This Row],[Segment ]]="","",((Table6[[#This Row],[Velocity 2 (m/s)]]^2)/2)-((Table6[[#This Row],[Velocity 1 (m/s)]]^2)/2))</f>
        <v/>
      </c>
      <c r="N474" s="115" t="str">
        <f>IF(Table6[[#This Row],[Segment ]]="","",(Table6[[#This Row],[Height 2 (m)]]-Table6[[#This Row],[Height 1 (m)]])*9.807)</f>
        <v/>
      </c>
      <c r="O474" s="115" t="str">
        <f>'Pressure Drops in Loops'!U479</f>
        <v/>
      </c>
      <c r="P47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74" s="115" t="str">
        <f>IF(Table6[[#This Row],[Segment ]]="","",Table6[[#This Row],[Work (W)]]/1000)</f>
        <v/>
      </c>
    </row>
    <row r="475" spans="1:17" x14ac:dyDescent="0.25">
      <c r="A475" s="116" t="str">
        <f>'Pressure Drops in Loops'!A480</f>
        <v/>
      </c>
      <c r="B475" s="113" t="str">
        <f>IF(Table6[[#This Row],[Segment ]]="","",B474)</f>
        <v/>
      </c>
      <c r="C475" s="113" t="str">
        <f>IF(Table6[[#This Row],[Segment ]]="","",C474)</f>
        <v/>
      </c>
      <c r="D475" s="113" t="str">
        <f>IF(Table6[[#This Row],[Segment ]]="","",D474)</f>
        <v/>
      </c>
      <c r="E475" s="117" t="str">
        <f>IF(Table6[[#This Row],[Segment ]]="","",Table6[[#This Row],[Density (kg/m3)]]*Table6[[#This Row],[Volumetric flow (m3/s)]])</f>
        <v/>
      </c>
      <c r="F475" s="114" t="str">
        <f>IF(Table6[[#This Row],[Segment ]]="","",'Pressure Drops in Loops'!AG480)</f>
        <v/>
      </c>
      <c r="G475" s="114" t="str">
        <f>'Pressure Drops in Loops'!AH480</f>
        <v/>
      </c>
      <c r="H475" s="114"/>
      <c r="I475" s="114"/>
      <c r="J475" s="115" t="str">
        <f>'Pressure Drops in Loops'!E480</f>
        <v/>
      </c>
      <c r="K475" s="115" t="str">
        <f>IF('Pressure Drops in Loops'!E481="",'Pressure Drops in Loops'!E480,'Pressure Drops in Loops'!E481)</f>
        <v/>
      </c>
      <c r="L475" s="115" t="str">
        <f>IF(Table6[[#This Row],[Segment ]]="","",(Table6[[#This Row],[Pressure 2 (kPa)]]-Table6[[#This Row],[Pressure 1 (kPa)]])/Table6[[#This Row],[Density (kg/m3)]])</f>
        <v/>
      </c>
      <c r="M475" s="115" t="str">
        <f>IF(Table6[[#This Row],[Segment ]]="","",((Table6[[#This Row],[Velocity 2 (m/s)]]^2)/2)-((Table6[[#This Row],[Velocity 1 (m/s)]]^2)/2))</f>
        <v/>
      </c>
      <c r="N475" s="115" t="str">
        <f>IF(Table6[[#This Row],[Segment ]]="","",(Table6[[#This Row],[Height 2 (m)]]-Table6[[#This Row],[Height 1 (m)]])*9.807)</f>
        <v/>
      </c>
      <c r="O475" s="115" t="str">
        <f>'Pressure Drops in Loops'!U480</f>
        <v/>
      </c>
      <c r="P47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75" s="115" t="str">
        <f>IF(Table6[[#This Row],[Segment ]]="","",Table6[[#This Row],[Work (W)]]/1000)</f>
        <v/>
      </c>
    </row>
    <row r="476" spans="1:17" x14ac:dyDescent="0.25">
      <c r="A476" s="116" t="str">
        <f>'Pressure Drops in Loops'!A481</f>
        <v/>
      </c>
      <c r="B476" s="113" t="str">
        <f>IF(Table6[[#This Row],[Segment ]]="","",B475)</f>
        <v/>
      </c>
      <c r="C476" s="113" t="str">
        <f>IF(Table6[[#This Row],[Segment ]]="","",C475)</f>
        <v/>
      </c>
      <c r="D476" s="113" t="str">
        <f>IF(Table6[[#This Row],[Segment ]]="","",D475)</f>
        <v/>
      </c>
      <c r="E476" s="117" t="str">
        <f>IF(Table6[[#This Row],[Segment ]]="","",Table6[[#This Row],[Density (kg/m3)]]*Table6[[#This Row],[Volumetric flow (m3/s)]])</f>
        <v/>
      </c>
      <c r="F476" s="114" t="str">
        <f>IF(Table6[[#This Row],[Segment ]]="","",'Pressure Drops in Loops'!AG481)</f>
        <v/>
      </c>
      <c r="G476" s="114" t="str">
        <f>'Pressure Drops in Loops'!AH481</f>
        <v/>
      </c>
      <c r="H476" s="114"/>
      <c r="I476" s="114"/>
      <c r="J476" s="115" t="str">
        <f>'Pressure Drops in Loops'!E481</f>
        <v/>
      </c>
      <c r="K476" s="115" t="str">
        <f>IF('Pressure Drops in Loops'!E482="",'Pressure Drops in Loops'!E481,'Pressure Drops in Loops'!E482)</f>
        <v/>
      </c>
      <c r="L476" s="115" t="str">
        <f>IF(Table6[[#This Row],[Segment ]]="","",(Table6[[#This Row],[Pressure 2 (kPa)]]-Table6[[#This Row],[Pressure 1 (kPa)]])/Table6[[#This Row],[Density (kg/m3)]])</f>
        <v/>
      </c>
      <c r="M476" s="115" t="str">
        <f>IF(Table6[[#This Row],[Segment ]]="","",((Table6[[#This Row],[Velocity 2 (m/s)]]^2)/2)-((Table6[[#This Row],[Velocity 1 (m/s)]]^2)/2))</f>
        <v/>
      </c>
      <c r="N476" s="115" t="str">
        <f>IF(Table6[[#This Row],[Segment ]]="","",(Table6[[#This Row],[Height 2 (m)]]-Table6[[#This Row],[Height 1 (m)]])*9.807)</f>
        <v/>
      </c>
      <c r="O476" s="115" t="str">
        <f>'Pressure Drops in Loops'!U481</f>
        <v/>
      </c>
      <c r="P47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76" s="115" t="str">
        <f>IF(Table6[[#This Row],[Segment ]]="","",Table6[[#This Row],[Work (W)]]/1000)</f>
        <v/>
      </c>
    </row>
    <row r="477" spans="1:17" x14ac:dyDescent="0.25">
      <c r="A477" s="116" t="str">
        <f>'Pressure Drops in Loops'!A482</f>
        <v/>
      </c>
      <c r="B477" s="113" t="str">
        <f>IF(Table6[[#This Row],[Segment ]]="","",B476)</f>
        <v/>
      </c>
      <c r="C477" s="113" t="str">
        <f>IF(Table6[[#This Row],[Segment ]]="","",C476)</f>
        <v/>
      </c>
      <c r="D477" s="113" t="str">
        <f>IF(Table6[[#This Row],[Segment ]]="","",D476)</f>
        <v/>
      </c>
      <c r="E477" s="117" t="str">
        <f>IF(Table6[[#This Row],[Segment ]]="","",Table6[[#This Row],[Density (kg/m3)]]*Table6[[#This Row],[Volumetric flow (m3/s)]])</f>
        <v/>
      </c>
      <c r="F477" s="114" t="str">
        <f>IF(Table6[[#This Row],[Segment ]]="","",'Pressure Drops in Loops'!AG482)</f>
        <v/>
      </c>
      <c r="G477" s="114" t="str">
        <f>'Pressure Drops in Loops'!AH482</f>
        <v/>
      </c>
      <c r="H477" s="114"/>
      <c r="I477" s="114"/>
      <c r="J477" s="115" t="str">
        <f>'Pressure Drops in Loops'!E482</f>
        <v/>
      </c>
      <c r="K477" s="115" t="str">
        <f>IF('Pressure Drops in Loops'!E483="",'Pressure Drops in Loops'!E482,'Pressure Drops in Loops'!E483)</f>
        <v/>
      </c>
      <c r="L477" s="115" t="str">
        <f>IF(Table6[[#This Row],[Segment ]]="","",(Table6[[#This Row],[Pressure 2 (kPa)]]-Table6[[#This Row],[Pressure 1 (kPa)]])/Table6[[#This Row],[Density (kg/m3)]])</f>
        <v/>
      </c>
      <c r="M477" s="115" t="str">
        <f>IF(Table6[[#This Row],[Segment ]]="","",((Table6[[#This Row],[Velocity 2 (m/s)]]^2)/2)-((Table6[[#This Row],[Velocity 1 (m/s)]]^2)/2))</f>
        <v/>
      </c>
      <c r="N477" s="115" t="str">
        <f>IF(Table6[[#This Row],[Segment ]]="","",(Table6[[#This Row],[Height 2 (m)]]-Table6[[#This Row],[Height 1 (m)]])*9.807)</f>
        <v/>
      </c>
      <c r="O477" s="115" t="str">
        <f>'Pressure Drops in Loops'!U482</f>
        <v/>
      </c>
      <c r="P47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77" s="115" t="str">
        <f>IF(Table6[[#This Row],[Segment ]]="","",Table6[[#This Row],[Work (W)]]/1000)</f>
        <v/>
      </c>
    </row>
    <row r="478" spans="1:17" x14ac:dyDescent="0.25">
      <c r="A478" s="116" t="str">
        <f>'Pressure Drops in Loops'!A483</f>
        <v/>
      </c>
      <c r="B478" s="113" t="str">
        <f>IF(Table6[[#This Row],[Segment ]]="","",B477)</f>
        <v/>
      </c>
      <c r="C478" s="113" t="str">
        <f>IF(Table6[[#This Row],[Segment ]]="","",C477)</f>
        <v/>
      </c>
      <c r="D478" s="113" t="str">
        <f>IF(Table6[[#This Row],[Segment ]]="","",D477)</f>
        <v/>
      </c>
      <c r="E478" s="117" t="str">
        <f>IF(Table6[[#This Row],[Segment ]]="","",Table6[[#This Row],[Density (kg/m3)]]*Table6[[#This Row],[Volumetric flow (m3/s)]])</f>
        <v/>
      </c>
      <c r="F478" s="114" t="str">
        <f>IF(Table6[[#This Row],[Segment ]]="","",'Pressure Drops in Loops'!AG483)</f>
        <v/>
      </c>
      <c r="G478" s="114" t="str">
        <f>'Pressure Drops in Loops'!AH483</f>
        <v/>
      </c>
      <c r="H478" s="114"/>
      <c r="I478" s="114"/>
      <c r="J478" s="115" t="str">
        <f>'Pressure Drops in Loops'!E483</f>
        <v/>
      </c>
      <c r="K478" s="115" t="str">
        <f>IF('Pressure Drops in Loops'!E484="",'Pressure Drops in Loops'!E483,'Pressure Drops in Loops'!E484)</f>
        <v/>
      </c>
      <c r="L478" s="115" t="str">
        <f>IF(Table6[[#This Row],[Segment ]]="","",(Table6[[#This Row],[Pressure 2 (kPa)]]-Table6[[#This Row],[Pressure 1 (kPa)]])/Table6[[#This Row],[Density (kg/m3)]])</f>
        <v/>
      </c>
      <c r="M478" s="115" t="str">
        <f>IF(Table6[[#This Row],[Segment ]]="","",((Table6[[#This Row],[Velocity 2 (m/s)]]^2)/2)-((Table6[[#This Row],[Velocity 1 (m/s)]]^2)/2))</f>
        <v/>
      </c>
      <c r="N478" s="115" t="str">
        <f>IF(Table6[[#This Row],[Segment ]]="","",(Table6[[#This Row],[Height 2 (m)]]-Table6[[#This Row],[Height 1 (m)]])*9.807)</f>
        <v/>
      </c>
      <c r="O478" s="115" t="str">
        <f>'Pressure Drops in Loops'!U483</f>
        <v/>
      </c>
      <c r="P47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78" s="115" t="str">
        <f>IF(Table6[[#This Row],[Segment ]]="","",Table6[[#This Row],[Work (W)]]/1000)</f>
        <v/>
      </c>
    </row>
    <row r="479" spans="1:17" x14ac:dyDescent="0.25">
      <c r="A479" s="116" t="str">
        <f>'Pressure Drops in Loops'!A484</f>
        <v/>
      </c>
      <c r="B479" s="113" t="str">
        <f>IF(Table6[[#This Row],[Segment ]]="","",B478)</f>
        <v/>
      </c>
      <c r="C479" s="113" t="str">
        <f>IF(Table6[[#This Row],[Segment ]]="","",C478)</f>
        <v/>
      </c>
      <c r="D479" s="113" t="str">
        <f>IF(Table6[[#This Row],[Segment ]]="","",D478)</f>
        <v/>
      </c>
      <c r="E479" s="117" t="str">
        <f>IF(Table6[[#This Row],[Segment ]]="","",Table6[[#This Row],[Density (kg/m3)]]*Table6[[#This Row],[Volumetric flow (m3/s)]])</f>
        <v/>
      </c>
      <c r="F479" s="114" t="str">
        <f>IF(Table6[[#This Row],[Segment ]]="","",'Pressure Drops in Loops'!AG484)</f>
        <v/>
      </c>
      <c r="G479" s="114" t="str">
        <f>'Pressure Drops in Loops'!AH484</f>
        <v/>
      </c>
      <c r="H479" s="114"/>
      <c r="I479" s="114"/>
      <c r="J479" s="115" t="str">
        <f>'Pressure Drops in Loops'!E484</f>
        <v/>
      </c>
      <c r="K479" s="115" t="str">
        <f>IF('Pressure Drops in Loops'!E485="",'Pressure Drops in Loops'!E484,'Pressure Drops in Loops'!E485)</f>
        <v/>
      </c>
      <c r="L479" s="115" t="str">
        <f>IF(Table6[[#This Row],[Segment ]]="","",(Table6[[#This Row],[Pressure 2 (kPa)]]-Table6[[#This Row],[Pressure 1 (kPa)]])/Table6[[#This Row],[Density (kg/m3)]])</f>
        <v/>
      </c>
      <c r="M479" s="115" t="str">
        <f>IF(Table6[[#This Row],[Segment ]]="","",((Table6[[#This Row],[Velocity 2 (m/s)]]^2)/2)-((Table6[[#This Row],[Velocity 1 (m/s)]]^2)/2))</f>
        <v/>
      </c>
      <c r="N479" s="115" t="str">
        <f>IF(Table6[[#This Row],[Segment ]]="","",(Table6[[#This Row],[Height 2 (m)]]-Table6[[#This Row],[Height 1 (m)]])*9.807)</f>
        <v/>
      </c>
      <c r="O479" s="115" t="str">
        <f>'Pressure Drops in Loops'!U484</f>
        <v/>
      </c>
      <c r="P47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79" s="115" t="str">
        <f>IF(Table6[[#This Row],[Segment ]]="","",Table6[[#This Row],[Work (W)]]/1000)</f>
        <v/>
      </c>
    </row>
    <row r="480" spans="1:17" x14ac:dyDescent="0.25">
      <c r="A480" s="116" t="str">
        <f>'Pressure Drops in Loops'!A485</f>
        <v/>
      </c>
      <c r="B480" s="113" t="str">
        <f>IF(Table6[[#This Row],[Segment ]]="","",B479)</f>
        <v/>
      </c>
      <c r="C480" s="113" t="str">
        <f>IF(Table6[[#This Row],[Segment ]]="","",C479)</f>
        <v/>
      </c>
      <c r="D480" s="113" t="str">
        <f>IF(Table6[[#This Row],[Segment ]]="","",D479)</f>
        <v/>
      </c>
      <c r="E480" s="117" t="str">
        <f>IF(Table6[[#This Row],[Segment ]]="","",Table6[[#This Row],[Density (kg/m3)]]*Table6[[#This Row],[Volumetric flow (m3/s)]])</f>
        <v/>
      </c>
      <c r="F480" s="114" t="str">
        <f>IF(Table6[[#This Row],[Segment ]]="","",'Pressure Drops in Loops'!AG485)</f>
        <v/>
      </c>
      <c r="G480" s="114" t="str">
        <f>'Pressure Drops in Loops'!AH485</f>
        <v/>
      </c>
      <c r="H480" s="114"/>
      <c r="I480" s="114"/>
      <c r="J480" s="115" t="str">
        <f>'Pressure Drops in Loops'!E485</f>
        <v/>
      </c>
      <c r="K480" s="115" t="str">
        <f>IF('Pressure Drops in Loops'!E486="",'Pressure Drops in Loops'!E485,'Pressure Drops in Loops'!E486)</f>
        <v/>
      </c>
      <c r="L480" s="115" t="str">
        <f>IF(Table6[[#This Row],[Segment ]]="","",(Table6[[#This Row],[Pressure 2 (kPa)]]-Table6[[#This Row],[Pressure 1 (kPa)]])/Table6[[#This Row],[Density (kg/m3)]])</f>
        <v/>
      </c>
      <c r="M480" s="115" t="str">
        <f>IF(Table6[[#This Row],[Segment ]]="","",((Table6[[#This Row],[Velocity 2 (m/s)]]^2)/2)-((Table6[[#This Row],[Velocity 1 (m/s)]]^2)/2))</f>
        <v/>
      </c>
      <c r="N480" s="115" t="str">
        <f>IF(Table6[[#This Row],[Segment ]]="","",(Table6[[#This Row],[Height 2 (m)]]-Table6[[#This Row],[Height 1 (m)]])*9.807)</f>
        <v/>
      </c>
      <c r="O480" s="115" t="str">
        <f>'Pressure Drops in Loops'!U485</f>
        <v/>
      </c>
      <c r="P48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80" s="115" t="str">
        <f>IF(Table6[[#This Row],[Segment ]]="","",Table6[[#This Row],[Work (W)]]/1000)</f>
        <v/>
      </c>
    </row>
    <row r="481" spans="1:17" x14ac:dyDescent="0.25">
      <c r="A481" s="116" t="str">
        <f>'Pressure Drops in Loops'!A486</f>
        <v/>
      </c>
      <c r="B481" s="113" t="str">
        <f>IF(Table6[[#This Row],[Segment ]]="","",B480)</f>
        <v/>
      </c>
      <c r="C481" s="113" t="str">
        <f>IF(Table6[[#This Row],[Segment ]]="","",C480)</f>
        <v/>
      </c>
      <c r="D481" s="113" t="str">
        <f>IF(Table6[[#This Row],[Segment ]]="","",D480)</f>
        <v/>
      </c>
      <c r="E481" s="117" t="str">
        <f>IF(Table6[[#This Row],[Segment ]]="","",Table6[[#This Row],[Density (kg/m3)]]*Table6[[#This Row],[Volumetric flow (m3/s)]])</f>
        <v/>
      </c>
      <c r="F481" s="114" t="str">
        <f>IF(Table6[[#This Row],[Segment ]]="","",'Pressure Drops in Loops'!AG486)</f>
        <v/>
      </c>
      <c r="G481" s="114" t="str">
        <f>'Pressure Drops in Loops'!AH486</f>
        <v/>
      </c>
      <c r="H481" s="114"/>
      <c r="I481" s="114"/>
      <c r="J481" s="115" t="str">
        <f>'Pressure Drops in Loops'!E486</f>
        <v/>
      </c>
      <c r="K481" s="115" t="str">
        <f>IF('Pressure Drops in Loops'!E487="",'Pressure Drops in Loops'!E486,'Pressure Drops in Loops'!E487)</f>
        <v/>
      </c>
      <c r="L481" s="115" t="str">
        <f>IF(Table6[[#This Row],[Segment ]]="","",(Table6[[#This Row],[Pressure 2 (kPa)]]-Table6[[#This Row],[Pressure 1 (kPa)]])/Table6[[#This Row],[Density (kg/m3)]])</f>
        <v/>
      </c>
      <c r="M481" s="115" t="str">
        <f>IF(Table6[[#This Row],[Segment ]]="","",((Table6[[#This Row],[Velocity 2 (m/s)]]^2)/2)-((Table6[[#This Row],[Velocity 1 (m/s)]]^2)/2))</f>
        <v/>
      </c>
      <c r="N481" s="115" t="str">
        <f>IF(Table6[[#This Row],[Segment ]]="","",(Table6[[#This Row],[Height 2 (m)]]-Table6[[#This Row],[Height 1 (m)]])*9.807)</f>
        <v/>
      </c>
      <c r="O481" s="115" t="str">
        <f>'Pressure Drops in Loops'!U486</f>
        <v/>
      </c>
      <c r="P48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81" s="115" t="str">
        <f>IF(Table6[[#This Row],[Segment ]]="","",Table6[[#This Row],[Work (W)]]/1000)</f>
        <v/>
      </c>
    </row>
    <row r="482" spans="1:17" x14ac:dyDescent="0.25">
      <c r="A482" s="116" t="str">
        <f>'Pressure Drops in Loops'!A487</f>
        <v/>
      </c>
      <c r="B482" s="113" t="str">
        <f>IF(Table6[[#This Row],[Segment ]]="","",B481)</f>
        <v/>
      </c>
      <c r="C482" s="113" t="str">
        <f>IF(Table6[[#This Row],[Segment ]]="","",C481)</f>
        <v/>
      </c>
      <c r="D482" s="113" t="str">
        <f>IF(Table6[[#This Row],[Segment ]]="","",D481)</f>
        <v/>
      </c>
      <c r="E482" s="117" t="str">
        <f>IF(Table6[[#This Row],[Segment ]]="","",Table6[[#This Row],[Density (kg/m3)]]*Table6[[#This Row],[Volumetric flow (m3/s)]])</f>
        <v/>
      </c>
      <c r="F482" s="114" t="str">
        <f>IF(Table6[[#This Row],[Segment ]]="","",'Pressure Drops in Loops'!AG487)</f>
        <v/>
      </c>
      <c r="G482" s="114" t="str">
        <f>'Pressure Drops in Loops'!AH487</f>
        <v/>
      </c>
      <c r="H482" s="114"/>
      <c r="I482" s="114"/>
      <c r="J482" s="115" t="str">
        <f>'Pressure Drops in Loops'!E487</f>
        <v/>
      </c>
      <c r="K482" s="115" t="str">
        <f>IF('Pressure Drops in Loops'!E488="",'Pressure Drops in Loops'!E487,'Pressure Drops in Loops'!E488)</f>
        <v/>
      </c>
      <c r="L482" s="115" t="str">
        <f>IF(Table6[[#This Row],[Segment ]]="","",(Table6[[#This Row],[Pressure 2 (kPa)]]-Table6[[#This Row],[Pressure 1 (kPa)]])/Table6[[#This Row],[Density (kg/m3)]])</f>
        <v/>
      </c>
      <c r="M482" s="115" t="str">
        <f>IF(Table6[[#This Row],[Segment ]]="","",((Table6[[#This Row],[Velocity 2 (m/s)]]^2)/2)-((Table6[[#This Row],[Velocity 1 (m/s)]]^2)/2))</f>
        <v/>
      </c>
      <c r="N482" s="115" t="str">
        <f>IF(Table6[[#This Row],[Segment ]]="","",(Table6[[#This Row],[Height 2 (m)]]-Table6[[#This Row],[Height 1 (m)]])*9.807)</f>
        <v/>
      </c>
      <c r="O482" s="115" t="str">
        <f>'Pressure Drops in Loops'!U487</f>
        <v/>
      </c>
      <c r="P48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82" s="115" t="str">
        <f>IF(Table6[[#This Row],[Segment ]]="","",Table6[[#This Row],[Work (W)]]/1000)</f>
        <v/>
      </c>
    </row>
    <row r="483" spans="1:17" x14ac:dyDescent="0.25">
      <c r="A483" s="116" t="str">
        <f>'Pressure Drops in Loops'!A488</f>
        <v/>
      </c>
      <c r="B483" s="113" t="str">
        <f>IF(Table6[[#This Row],[Segment ]]="","",B482)</f>
        <v/>
      </c>
      <c r="C483" s="113" t="str">
        <f>IF(Table6[[#This Row],[Segment ]]="","",C482)</f>
        <v/>
      </c>
      <c r="D483" s="113" t="str">
        <f>IF(Table6[[#This Row],[Segment ]]="","",D482)</f>
        <v/>
      </c>
      <c r="E483" s="117" t="str">
        <f>IF(Table6[[#This Row],[Segment ]]="","",Table6[[#This Row],[Density (kg/m3)]]*Table6[[#This Row],[Volumetric flow (m3/s)]])</f>
        <v/>
      </c>
      <c r="F483" s="114" t="str">
        <f>IF(Table6[[#This Row],[Segment ]]="","",'Pressure Drops in Loops'!AG488)</f>
        <v/>
      </c>
      <c r="G483" s="114" t="str">
        <f>'Pressure Drops in Loops'!AH488</f>
        <v/>
      </c>
      <c r="H483" s="114"/>
      <c r="I483" s="114"/>
      <c r="J483" s="115" t="str">
        <f>'Pressure Drops in Loops'!E488</f>
        <v/>
      </c>
      <c r="K483" s="115" t="str">
        <f>IF('Pressure Drops in Loops'!E489="",'Pressure Drops in Loops'!E488,'Pressure Drops in Loops'!E489)</f>
        <v/>
      </c>
      <c r="L483" s="115" t="str">
        <f>IF(Table6[[#This Row],[Segment ]]="","",(Table6[[#This Row],[Pressure 2 (kPa)]]-Table6[[#This Row],[Pressure 1 (kPa)]])/Table6[[#This Row],[Density (kg/m3)]])</f>
        <v/>
      </c>
      <c r="M483" s="115" t="str">
        <f>IF(Table6[[#This Row],[Segment ]]="","",((Table6[[#This Row],[Velocity 2 (m/s)]]^2)/2)-((Table6[[#This Row],[Velocity 1 (m/s)]]^2)/2))</f>
        <v/>
      </c>
      <c r="N483" s="115" t="str">
        <f>IF(Table6[[#This Row],[Segment ]]="","",(Table6[[#This Row],[Height 2 (m)]]-Table6[[#This Row],[Height 1 (m)]])*9.807)</f>
        <v/>
      </c>
      <c r="O483" s="115" t="str">
        <f>'Pressure Drops in Loops'!U488</f>
        <v/>
      </c>
      <c r="P48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83" s="115" t="str">
        <f>IF(Table6[[#This Row],[Segment ]]="","",Table6[[#This Row],[Work (W)]]/1000)</f>
        <v/>
      </c>
    </row>
    <row r="484" spans="1:17" x14ac:dyDescent="0.25">
      <c r="A484" s="116" t="str">
        <f>'Pressure Drops in Loops'!A489</f>
        <v/>
      </c>
      <c r="B484" s="113" t="str">
        <f>IF(Table6[[#This Row],[Segment ]]="","",B483)</f>
        <v/>
      </c>
      <c r="C484" s="113" t="str">
        <f>IF(Table6[[#This Row],[Segment ]]="","",C483)</f>
        <v/>
      </c>
      <c r="D484" s="113" t="str">
        <f>IF(Table6[[#This Row],[Segment ]]="","",D483)</f>
        <v/>
      </c>
      <c r="E484" s="117" t="str">
        <f>IF(Table6[[#This Row],[Segment ]]="","",Table6[[#This Row],[Density (kg/m3)]]*Table6[[#This Row],[Volumetric flow (m3/s)]])</f>
        <v/>
      </c>
      <c r="F484" s="114" t="str">
        <f>IF(Table6[[#This Row],[Segment ]]="","",'Pressure Drops in Loops'!AG489)</f>
        <v/>
      </c>
      <c r="G484" s="114" t="str">
        <f>'Pressure Drops in Loops'!AH489</f>
        <v/>
      </c>
      <c r="H484" s="114"/>
      <c r="I484" s="114"/>
      <c r="J484" s="115" t="str">
        <f>'Pressure Drops in Loops'!E489</f>
        <v/>
      </c>
      <c r="K484" s="115" t="str">
        <f>IF('Pressure Drops in Loops'!E490="",'Pressure Drops in Loops'!E489,'Pressure Drops in Loops'!E490)</f>
        <v/>
      </c>
      <c r="L484" s="115" t="str">
        <f>IF(Table6[[#This Row],[Segment ]]="","",(Table6[[#This Row],[Pressure 2 (kPa)]]-Table6[[#This Row],[Pressure 1 (kPa)]])/Table6[[#This Row],[Density (kg/m3)]])</f>
        <v/>
      </c>
      <c r="M484" s="115" t="str">
        <f>IF(Table6[[#This Row],[Segment ]]="","",((Table6[[#This Row],[Velocity 2 (m/s)]]^2)/2)-((Table6[[#This Row],[Velocity 1 (m/s)]]^2)/2))</f>
        <v/>
      </c>
      <c r="N484" s="115" t="str">
        <f>IF(Table6[[#This Row],[Segment ]]="","",(Table6[[#This Row],[Height 2 (m)]]-Table6[[#This Row],[Height 1 (m)]])*9.807)</f>
        <v/>
      </c>
      <c r="O484" s="115" t="str">
        <f>'Pressure Drops in Loops'!U489</f>
        <v/>
      </c>
      <c r="P48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84" s="115" t="str">
        <f>IF(Table6[[#This Row],[Segment ]]="","",Table6[[#This Row],[Work (W)]]/1000)</f>
        <v/>
      </c>
    </row>
    <row r="485" spans="1:17" x14ac:dyDescent="0.25">
      <c r="A485" s="116" t="str">
        <f>'Pressure Drops in Loops'!A490</f>
        <v/>
      </c>
      <c r="B485" s="113" t="str">
        <f>IF(Table6[[#This Row],[Segment ]]="","",B484)</f>
        <v/>
      </c>
      <c r="C485" s="113" t="str">
        <f>IF(Table6[[#This Row],[Segment ]]="","",C484)</f>
        <v/>
      </c>
      <c r="D485" s="113" t="str">
        <f>IF(Table6[[#This Row],[Segment ]]="","",D484)</f>
        <v/>
      </c>
      <c r="E485" s="117" t="str">
        <f>IF(Table6[[#This Row],[Segment ]]="","",Table6[[#This Row],[Density (kg/m3)]]*Table6[[#This Row],[Volumetric flow (m3/s)]])</f>
        <v/>
      </c>
      <c r="F485" s="114" t="str">
        <f>IF(Table6[[#This Row],[Segment ]]="","",'Pressure Drops in Loops'!AG490)</f>
        <v/>
      </c>
      <c r="G485" s="114" t="str">
        <f>'Pressure Drops in Loops'!AH490</f>
        <v/>
      </c>
      <c r="H485" s="114"/>
      <c r="I485" s="114"/>
      <c r="J485" s="115" t="str">
        <f>'Pressure Drops in Loops'!E490</f>
        <v/>
      </c>
      <c r="K485" s="115" t="str">
        <f>IF('Pressure Drops in Loops'!E491="",'Pressure Drops in Loops'!E490,'Pressure Drops in Loops'!E491)</f>
        <v/>
      </c>
      <c r="L485" s="115" t="str">
        <f>IF(Table6[[#This Row],[Segment ]]="","",(Table6[[#This Row],[Pressure 2 (kPa)]]-Table6[[#This Row],[Pressure 1 (kPa)]])/Table6[[#This Row],[Density (kg/m3)]])</f>
        <v/>
      </c>
      <c r="M485" s="115" t="str">
        <f>IF(Table6[[#This Row],[Segment ]]="","",((Table6[[#This Row],[Velocity 2 (m/s)]]^2)/2)-((Table6[[#This Row],[Velocity 1 (m/s)]]^2)/2))</f>
        <v/>
      </c>
      <c r="N485" s="115" t="str">
        <f>IF(Table6[[#This Row],[Segment ]]="","",(Table6[[#This Row],[Height 2 (m)]]-Table6[[#This Row],[Height 1 (m)]])*9.807)</f>
        <v/>
      </c>
      <c r="O485" s="115" t="str">
        <f>'Pressure Drops in Loops'!U490</f>
        <v/>
      </c>
      <c r="P48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85" s="115" t="str">
        <f>IF(Table6[[#This Row],[Segment ]]="","",Table6[[#This Row],[Work (W)]]/1000)</f>
        <v/>
      </c>
    </row>
    <row r="486" spans="1:17" x14ac:dyDescent="0.25">
      <c r="A486" s="116" t="str">
        <f>'Pressure Drops in Loops'!A491</f>
        <v/>
      </c>
      <c r="B486" s="113" t="str">
        <f>IF(Table6[[#This Row],[Segment ]]="","",B485)</f>
        <v/>
      </c>
      <c r="C486" s="113" t="str">
        <f>IF(Table6[[#This Row],[Segment ]]="","",C485)</f>
        <v/>
      </c>
      <c r="D486" s="113" t="str">
        <f>IF(Table6[[#This Row],[Segment ]]="","",D485)</f>
        <v/>
      </c>
      <c r="E486" s="117" t="str">
        <f>IF(Table6[[#This Row],[Segment ]]="","",Table6[[#This Row],[Density (kg/m3)]]*Table6[[#This Row],[Volumetric flow (m3/s)]])</f>
        <v/>
      </c>
      <c r="F486" s="114" t="str">
        <f>IF(Table6[[#This Row],[Segment ]]="","",'Pressure Drops in Loops'!AG491)</f>
        <v/>
      </c>
      <c r="G486" s="114" t="str">
        <f>'Pressure Drops in Loops'!AH491</f>
        <v/>
      </c>
      <c r="H486" s="114"/>
      <c r="I486" s="114"/>
      <c r="J486" s="115" t="str">
        <f>'Pressure Drops in Loops'!E491</f>
        <v/>
      </c>
      <c r="K486" s="115" t="str">
        <f>IF('Pressure Drops in Loops'!E492="",'Pressure Drops in Loops'!E491,'Pressure Drops in Loops'!E492)</f>
        <v/>
      </c>
      <c r="L486" s="115" t="str">
        <f>IF(Table6[[#This Row],[Segment ]]="","",(Table6[[#This Row],[Pressure 2 (kPa)]]-Table6[[#This Row],[Pressure 1 (kPa)]])/Table6[[#This Row],[Density (kg/m3)]])</f>
        <v/>
      </c>
      <c r="M486" s="115" t="str">
        <f>IF(Table6[[#This Row],[Segment ]]="","",((Table6[[#This Row],[Velocity 2 (m/s)]]^2)/2)-((Table6[[#This Row],[Velocity 1 (m/s)]]^2)/2))</f>
        <v/>
      </c>
      <c r="N486" s="115" t="str">
        <f>IF(Table6[[#This Row],[Segment ]]="","",(Table6[[#This Row],[Height 2 (m)]]-Table6[[#This Row],[Height 1 (m)]])*9.807)</f>
        <v/>
      </c>
      <c r="O486" s="115" t="str">
        <f>'Pressure Drops in Loops'!U491</f>
        <v/>
      </c>
      <c r="P48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86" s="115" t="str">
        <f>IF(Table6[[#This Row],[Segment ]]="","",Table6[[#This Row],[Work (W)]]/1000)</f>
        <v/>
      </c>
    </row>
    <row r="487" spans="1:17" x14ac:dyDescent="0.25">
      <c r="A487" s="116" t="str">
        <f>'Pressure Drops in Loops'!A492</f>
        <v/>
      </c>
      <c r="B487" s="113" t="str">
        <f>IF(Table6[[#This Row],[Segment ]]="","",B486)</f>
        <v/>
      </c>
      <c r="C487" s="113" t="str">
        <f>IF(Table6[[#This Row],[Segment ]]="","",C486)</f>
        <v/>
      </c>
      <c r="D487" s="113" t="str">
        <f>IF(Table6[[#This Row],[Segment ]]="","",D486)</f>
        <v/>
      </c>
      <c r="E487" s="117" t="str">
        <f>IF(Table6[[#This Row],[Segment ]]="","",Table6[[#This Row],[Density (kg/m3)]]*Table6[[#This Row],[Volumetric flow (m3/s)]])</f>
        <v/>
      </c>
      <c r="F487" s="114" t="str">
        <f>IF(Table6[[#This Row],[Segment ]]="","",'Pressure Drops in Loops'!AG492)</f>
        <v/>
      </c>
      <c r="G487" s="114" t="str">
        <f>'Pressure Drops in Loops'!AH492</f>
        <v/>
      </c>
      <c r="H487" s="114"/>
      <c r="I487" s="114"/>
      <c r="J487" s="115" t="str">
        <f>'Pressure Drops in Loops'!E492</f>
        <v/>
      </c>
      <c r="K487" s="115" t="str">
        <f>IF('Pressure Drops in Loops'!E493="",'Pressure Drops in Loops'!E492,'Pressure Drops in Loops'!E493)</f>
        <v/>
      </c>
      <c r="L487" s="115" t="str">
        <f>IF(Table6[[#This Row],[Segment ]]="","",(Table6[[#This Row],[Pressure 2 (kPa)]]-Table6[[#This Row],[Pressure 1 (kPa)]])/Table6[[#This Row],[Density (kg/m3)]])</f>
        <v/>
      </c>
      <c r="M487" s="115" t="str">
        <f>IF(Table6[[#This Row],[Segment ]]="","",((Table6[[#This Row],[Velocity 2 (m/s)]]^2)/2)-((Table6[[#This Row],[Velocity 1 (m/s)]]^2)/2))</f>
        <v/>
      </c>
      <c r="N487" s="115" t="str">
        <f>IF(Table6[[#This Row],[Segment ]]="","",(Table6[[#This Row],[Height 2 (m)]]-Table6[[#This Row],[Height 1 (m)]])*9.807)</f>
        <v/>
      </c>
      <c r="O487" s="115" t="str">
        <f>'Pressure Drops in Loops'!U492</f>
        <v/>
      </c>
      <c r="P48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87" s="115" t="str">
        <f>IF(Table6[[#This Row],[Segment ]]="","",Table6[[#This Row],[Work (W)]]/1000)</f>
        <v/>
      </c>
    </row>
    <row r="488" spans="1:17" x14ac:dyDescent="0.25">
      <c r="A488" s="116" t="str">
        <f>'Pressure Drops in Loops'!A493</f>
        <v/>
      </c>
      <c r="B488" s="113" t="str">
        <f>IF(Table6[[#This Row],[Segment ]]="","",B487)</f>
        <v/>
      </c>
      <c r="C488" s="113" t="str">
        <f>IF(Table6[[#This Row],[Segment ]]="","",C487)</f>
        <v/>
      </c>
      <c r="D488" s="113" t="str">
        <f>IF(Table6[[#This Row],[Segment ]]="","",D487)</f>
        <v/>
      </c>
      <c r="E488" s="117" t="str">
        <f>IF(Table6[[#This Row],[Segment ]]="","",Table6[[#This Row],[Density (kg/m3)]]*Table6[[#This Row],[Volumetric flow (m3/s)]])</f>
        <v/>
      </c>
      <c r="F488" s="114" t="str">
        <f>IF(Table6[[#This Row],[Segment ]]="","",'Pressure Drops in Loops'!AG493)</f>
        <v/>
      </c>
      <c r="G488" s="114" t="str">
        <f>'Pressure Drops in Loops'!AH493</f>
        <v/>
      </c>
      <c r="H488" s="114"/>
      <c r="I488" s="114"/>
      <c r="J488" s="115" t="str">
        <f>'Pressure Drops in Loops'!E493</f>
        <v/>
      </c>
      <c r="K488" s="115" t="str">
        <f>IF('Pressure Drops in Loops'!E494="",'Pressure Drops in Loops'!E493,'Pressure Drops in Loops'!E494)</f>
        <v/>
      </c>
      <c r="L488" s="115" t="str">
        <f>IF(Table6[[#This Row],[Segment ]]="","",(Table6[[#This Row],[Pressure 2 (kPa)]]-Table6[[#This Row],[Pressure 1 (kPa)]])/Table6[[#This Row],[Density (kg/m3)]])</f>
        <v/>
      </c>
      <c r="M488" s="115" t="str">
        <f>IF(Table6[[#This Row],[Segment ]]="","",((Table6[[#This Row],[Velocity 2 (m/s)]]^2)/2)-((Table6[[#This Row],[Velocity 1 (m/s)]]^2)/2))</f>
        <v/>
      </c>
      <c r="N488" s="115" t="str">
        <f>IF(Table6[[#This Row],[Segment ]]="","",(Table6[[#This Row],[Height 2 (m)]]-Table6[[#This Row],[Height 1 (m)]])*9.807)</f>
        <v/>
      </c>
      <c r="O488" s="115" t="str">
        <f>'Pressure Drops in Loops'!U493</f>
        <v/>
      </c>
      <c r="P48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88" s="115" t="str">
        <f>IF(Table6[[#This Row],[Segment ]]="","",Table6[[#This Row],[Work (W)]]/1000)</f>
        <v/>
      </c>
    </row>
    <row r="489" spans="1:17" x14ac:dyDescent="0.25">
      <c r="A489" s="116" t="str">
        <f>'Pressure Drops in Loops'!A494</f>
        <v/>
      </c>
      <c r="B489" s="113" t="str">
        <f>IF(Table6[[#This Row],[Segment ]]="","",B488)</f>
        <v/>
      </c>
      <c r="C489" s="113" t="str">
        <f>IF(Table6[[#This Row],[Segment ]]="","",C488)</f>
        <v/>
      </c>
      <c r="D489" s="113" t="str">
        <f>IF(Table6[[#This Row],[Segment ]]="","",D488)</f>
        <v/>
      </c>
      <c r="E489" s="117" t="str">
        <f>IF(Table6[[#This Row],[Segment ]]="","",Table6[[#This Row],[Density (kg/m3)]]*Table6[[#This Row],[Volumetric flow (m3/s)]])</f>
        <v/>
      </c>
      <c r="F489" s="114" t="str">
        <f>IF(Table6[[#This Row],[Segment ]]="","",'Pressure Drops in Loops'!AG494)</f>
        <v/>
      </c>
      <c r="G489" s="114" t="str">
        <f>'Pressure Drops in Loops'!AH494</f>
        <v/>
      </c>
      <c r="H489" s="114"/>
      <c r="I489" s="114"/>
      <c r="J489" s="115" t="str">
        <f>'Pressure Drops in Loops'!E494</f>
        <v/>
      </c>
      <c r="K489" s="115" t="str">
        <f>IF('Pressure Drops in Loops'!E495="",'Pressure Drops in Loops'!E494,'Pressure Drops in Loops'!E495)</f>
        <v/>
      </c>
      <c r="L489" s="115" t="str">
        <f>IF(Table6[[#This Row],[Segment ]]="","",(Table6[[#This Row],[Pressure 2 (kPa)]]-Table6[[#This Row],[Pressure 1 (kPa)]])/Table6[[#This Row],[Density (kg/m3)]])</f>
        <v/>
      </c>
      <c r="M489" s="115" t="str">
        <f>IF(Table6[[#This Row],[Segment ]]="","",((Table6[[#This Row],[Velocity 2 (m/s)]]^2)/2)-((Table6[[#This Row],[Velocity 1 (m/s)]]^2)/2))</f>
        <v/>
      </c>
      <c r="N489" s="115" t="str">
        <f>IF(Table6[[#This Row],[Segment ]]="","",(Table6[[#This Row],[Height 2 (m)]]-Table6[[#This Row],[Height 1 (m)]])*9.807)</f>
        <v/>
      </c>
      <c r="O489" s="115" t="str">
        <f>'Pressure Drops in Loops'!U494</f>
        <v/>
      </c>
      <c r="P48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89" s="115" t="str">
        <f>IF(Table6[[#This Row],[Segment ]]="","",Table6[[#This Row],[Work (W)]]/1000)</f>
        <v/>
      </c>
    </row>
    <row r="490" spans="1:17" x14ac:dyDescent="0.25">
      <c r="A490" s="116" t="str">
        <f>'Pressure Drops in Loops'!A495</f>
        <v/>
      </c>
      <c r="B490" s="113" t="str">
        <f>IF(Table6[[#This Row],[Segment ]]="","",B489)</f>
        <v/>
      </c>
      <c r="C490" s="113" t="str">
        <f>IF(Table6[[#This Row],[Segment ]]="","",C489)</f>
        <v/>
      </c>
      <c r="D490" s="113" t="str">
        <f>IF(Table6[[#This Row],[Segment ]]="","",D489)</f>
        <v/>
      </c>
      <c r="E490" s="117" t="str">
        <f>IF(Table6[[#This Row],[Segment ]]="","",Table6[[#This Row],[Density (kg/m3)]]*Table6[[#This Row],[Volumetric flow (m3/s)]])</f>
        <v/>
      </c>
      <c r="F490" s="114" t="str">
        <f>IF(Table6[[#This Row],[Segment ]]="","",'Pressure Drops in Loops'!AG495)</f>
        <v/>
      </c>
      <c r="G490" s="114" t="str">
        <f>'Pressure Drops in Loops'!AH495</f>
        <v/>
      </c>
      <c r="H490" s="114"/>
      <c r="I490" s="114"/>
      <c r="J490" s="115" t="str">
        <f>'Pressure Drops in Loops'!E495</f>
        <v/>
      </c>
      <c r="K490" s="115" t="str">
        <f>IF('Pressure Drops in Loops'!E496="",'Pressure Drops in Loops'!E495,'Pressure Drops in Loops'!E496)</f>
        <v/>
      </c>
      <c r="L490" s="115" t="str">
        <f>IF(Table6[[#This Row],[Segment ]]="","",(Table6[[#This Row],[Pressure 2 (kPa)]]-Table6[[#This Row],[Pressure 1 (kPa)]])/Table6[[#This Row],[Density (kg/m3)]])</f>
        <v/>
      </c>
      <c r="M490" s="115" t="str">
        <f>IF(Table6[[#This Row],[Segment ]]="","",((Table6[[#This Row],[Velocity 2 (m/s)]]^2)/2)-((Table6[[#This Row],[Velocity 1 (m/s)]]^2)/2))</f>
        <v/>
      </c>
      <c r="N490" s="115" t="str">
        <f>IF(Table6[[#This Row],[Segment ]]="","",(Table6[[#This Row],[Height 2 (m)]]-Table6[[#This Row],[Height 1 (m)]])*9.807)</f>
        <v/>
      </c>
      <c r="O490" s="115" t="str">
        <f>'Pressure Drops in Loops'!U495</f>
        <v/>
      </c>
      <c r="P49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90" s="115" t="str">
        <f>IF(Table6[[#This Row],[Segment ]]="","",Table6[[#This Row],[Work (W)]]/1000)</f>
        <v/>
      </c>
    </row>
    <row r="491" spans="1:17" x14ac:dyDescent="0.25">
      <c r="A491" s="116" t="str">
        <f>'Pressure Drops in Loops'!A496</f>
        <v/>
      </c>
      <c r="B491" s="113" t="str">
        <f>IF(Table6[[#This Row],[Segment ]]="","",B490)</f>
        <v/>
      </c>
      <c r="C491" s="113" t="str">
        <f>IF(Table6[[#This Row],[Segment ]]="","",C490)</f>
        <v/>
      </c>
      <c r="D491" s="113" t="str">
        <f>IF(Table6[[#This Row],[Segment ]]="","",D490)</f>
        <v/>
      </c>
      <c r="E491" s="117" t="str">
        <f>IF(Table6[[#This Row],[Segment ]]="","",Table6[[#This Row],[Density (kg/m3)]]*Table6[[#This Row],[Volumetric flow (m3/s)]])</f>
        <v/>
      </c>
      <c r="F491" s="114" t="str">
        <f>IF(Table6[[#This Row],[Segment ]]="","",'Pressure Drops in Loops'!AG496)</f>
        <v/>
      </c>
      <c r="G491" s="114" t="str">
        <f>'Pressure Drops in Loops'!AH496</f>
        <v/>
      </c>
      <c r="H491" s="114"/>
      <c r="I491" s="114"/>
      <c r="J491" s="115" t="str">
        <f>'Pressure Drops in Loops'!E496</f>
        <v/>
      </c>
      <c r="K491" s="115" t="str">
        <f>IF('Pressure Drops in Loops'!E497="",'Pressure Drops in Loops'!E496,'Pressure Drops in Loops'!E497)</f>
        <v/>
      </c>
      <c r="L491" s="115" t="str">
        <f>IF(Table6[[#This Row],[Segment ]]="","",(Table6[[#This Row],[Pressure 2 (kPa)]]-Table6[[#This Row],[Pressure 1 (kPa)]])/Table6[[#This Row],[Density (kg/m3)]])</f>
        <v/>
      </c>
      <c r="M491" s="115" t="str">
        <f>IF(Table6[[#This Row],[Segment ]]="","",((Table6[[#This Row],[Velocity 2 (m/s)]]^2)/2)-((Table6[[#This Row],[Velocity 1 (m/s)]]^2)/2))</f>
        <v/>
      </c>
      <c r="N491" s="115" t="str">
        <f>IF(Table6[[#This Row],[Segment ]]="","",(Table6[[#This Row],[Height 2 (m)]]-Table6[[#This Row],[Height 1 (m)]])*9.807)</f>
        <v/>
      </c>
      <c r="O491" s="115" t="str">
        <f>'Pressure Drops in Loops'!U496</f>
        <v/>
      </c>
      <c r="P49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91" s="115" t="str">
        <f>IF(Table6[[#This Row],[Segment ]]="","",Table6[[#This Row],[Work (W)]]/1000)</f>
        <v/>
      </c>
    </row>
    <row r="492" spans="1:17" x14ac:dyDescent="0.25">
      <c r="A492" s="116" t="str">
        <f>'Pressure Drops in Loops'!A497</f>
        <v/>
      </c>
      <c r="B492" s="113" t="str">
        <f>IF(Table6[[#This Row],[Segment ]]="","",B491)</f>
        <v/>
      </c>
      <c r="C492" s="113" t="str">
        <f>IF(Table6[[#This Row],[Segment ]]="","",C491)</f>
        <v/>
      </c>
      <c r="D492" s="113" t="str">
        <f>IF(Table6[[#This Row],[Segment ]]="","",D491)</f>
        <v/>
      </c>
      <c r="E492" s="117" t="str">
        <f>IF(Table6[[#This Row],[Segment ]]="","",Table6[[#This Row],[Density (kg/m3)]]*Table6[[#This Row],[Volumetric flow (m3/s)]])</f>
        <v/>
      </c>
      <c r="F492" s="114" t="str">
        <f>IF(Table6[[#This Row],[Segment ]]="","",'Pressure Drops in Loops'!AG497)</f>
        <v/>
      </c>
      <c r="G492" s="114" t="str">
        <f>'Pressure Drops in Loops'!AH497</f>
        <v/>
      </c>
      <c r="H492" s="114"/>
      <c r="I492" s="114"/>
      <c r="J492" s="115" t="str">
        <f>'Pressure Drops in Loops'!E497</f>
        <v/>
      </c>
      <c r="K492" s="115" t="str">
        <f>IF('Pressure Drops in Loops'!E498="",'Pressure Drops in Loops'!E497,'Pressure Drops in Loops'!E498)</f>
        <v/>
      </c>
      <c r="L492" s="115" t="str">
        <f>IF(Table6[[#This Row],[Segment ]]="","",(Table6[[#This Row],[Pressure 2 (kPa)]]-Table6[[#This Row],[Pressure 1 (kPa)]])/Table6[[#This Row],[Density (kg/m3)]])</f>
        <v/>
      </c>
      <c r="M492" s="115" t="str">
        <f>IF(Table6[[#This Row],[Segment ]]="","",((Table6[[#This Row],[Velocity 2 (m/s)]]^2)/2)-((Table6[[#This Row],[Velocity 1 (m/s)]]^2)/2))</f>
        <v/>
      </c>
      <c r="N492" s="115" t="str">
        <f>IF(Table6[[#This Row],[Segment ]]="","",(Table6[[#This Row],[Height 2 (m)]]-Table6[[#This Row],[Height 1 (m)]])*9.807)</f>
        <v/>
      </c>
      <c r="O492" s="115" t="str">
        <f>'Pressure Drops in Loops'!U497</f>
        <v/>
      </c>
      <c r="P49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92" s="115" t="str">
        <f>IF(Table6[[#This Row],[Segment ]]="","",Table6[[#This Row],[Work (W)]]/1000)</f>
        <v/>
      </c>
    </row>
    <row r="493" spans="1:17" x14ac:dyDescent="0.25">
      <c r="A493" s="116" t="str">
        <f>'Pressure Drops in Loops'!A498</f>
        <v/>
      </c>
      <c r="B493" s="113" t="str">
        <f>IF(Table6[[#This Row],[Segment ]]="","",B492)</f>
        <v/>
      </c>
      <c r="C493" s="113" t="str">
        <f>IF(Table6[[#This Row],[Segment ]]="","",C492)</f>
        <v/>
      </c>
      <c r="D493" s="113" t="str">
        <f>IF(Table6[[#This Row],[Segment ]]="","",D492)</f>
        <v/>
      </c>
      <c r="E493" s="117" t="str">
        <f>IF(Table6[[#This Row],[Segment ]]="","",Table6[[#This Row],[Density (kg/m3)]]*Table6[[#This Row],[Volumetric flow (m3/s)]])</f>
        <v/>
      </c>
      <c r="F493" s="114" t="str">
        <f>IF(Table6[[#This Row],[Segment ]]="","",'Pressure Drops in Loops'!AG498)</f>
        <v/>
      </c>
      <c r="G493" s="114" t="str">
        <f>'Pressure Drops in Loops'!AH498</f>
        <v/>
      </c>
      <c r="H493" s="114"/>
      <c r="I493" s="114"/>
      <c r="J493" s="115" t="str">
        <f>'Pressure Drops in Loops'!E498</f>
        <v/>
      </c>
      <c r="K493" s="115" t="str">
        <f>IF('Pressure Drops in Loops'!E499="",'Pressure Drops in Loops'!E498,'Pressure Drops in Loops'!E499)</f>
        <v/>
      </c>
      <c r="L493" s="115" t="str">
        <f>IF(Table6[[#This Row],[Segment ]]="","",(Table6[[#This Row],[Pressure 2 (kPa)]]-Table6[[#This Row],[Pressure 1 (kPa)]])/Table6[[#This Row],[Density (kg/m3)]])</f>
        <v/>
      </c>
      <c r="M493" s="115" t="str">
        <f>IF(Table6[[#This Row],[Segment ]]="","",((Table6[[#This Row],[Velocity 2 (m/s)]]^2)/2)-((Table6[[#This Row],[Velocity 1 (m/s)]]^2)/2))</f>
        <v/>
      </c>
      <c r="N493" s="115" t="str">
        <f>IF(Table6[[#This Row],[Segment ]]="","",(Table6[[#This Row],[Height 2 (m)]]-Table6[[#This Row],[Height 1 (m)]])*9.807)</f>
        <v/>
      </c>
      <c r="O493" s="115" t="str">
        <f>'Pressure Drops in Loops'!U498</f>
        <v/>
      </c>
      <c r="P49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93" s="115" t="str">
        <f>IF(Table6[[#This Row],[Segment ]]="","",Table6[[#This Row],[Work (W)]]/1000)</f>
        <v/>
      </c>
    </row>
    <row r="494" spans="1:17" x14ac:dyDescent="0.25">
      <c r="A494" s="116" t="str">
        <f>'Pressure Drops in Loops'!A499</f>
        <v/>
      </c>
      <c r="B494" s="113" t="str">
        <f>IF(Table6[[#This Row],[Segment ]]="","",B493)</f>
        <v/>
      </c>
      <c r="C494" s="113" t="str">
        <f>IF(Table6[[#This Row],[Segment ]]="","",C493)</f>
        <v/>
      </c>
      <c r="D494" s="113" t="str">
        <f>IF(Table6[[#This Row],[Segment ]]="","",D493)</f>
        <v/>
      </c>
      <c r="E494" s="117" t="str">
        <f>IF(Table6[[#This Row],[Segment ]]="","",Table6[[#This Row],[Density (kg/m3)]]*Table6[[#This Row],[Volumetric flow (m3/s)]])</f>
        <v/>
      </c>
      <c r="F494" s="114" t="str">
        <f>IF(Table6[[#This Row],[Segment ]]="","",'Pressure Drops in Loops'!AG499)</f>
        <v/>
      </c>
      <c r="G494" s="114" t="str">
        <f>'Pressure Drops in Loops'!AH499</f>
        <v/>
      </c>
      <c r="H494" s="114"/>
      <c r="I494" s="114"/>
      <c r="J494" s="115" t="str">
        <f>'Pressure Drops in Loops'!E499</f>
        <v/>
      </c>
      <c r="K494" s="115" t="str">
        <f>IF('Pressure Drops in Loops'!E500="",'Pressure Drops in Loops'!E499,'Pressure Drops in Loops'!E500)</f>
        <v/>
      </c>
      <c r="L494" s="115" t="str">
        <f>IF(Table6[[#This Row],[Segment ]]="","",(Table6[[#This Row],[Pressure 2 (kPa)]]-Table6[[#This Row],[Pressure 1 (kPa)]])/Table6[[#This Row],[Density (kg/m3)]])</f>
        <v/>
      </c>
      <c r="M494" s="115" t="str">
        <f>IF(Table6[[#This Row],[Segment ]]="","",((Table6[[#This Row],[Velocity 2 (m/s)]]^2)/2)-((Table6[[#This Row],[Velocity 1 (m/s)]]^2)/2))</f>
        <v/>
      </c>
      <c r="N494" s="115" t="str">
        <f>IF(Table6[[#This Row],[Segment ]]="","",(Table6[[#This Row],[Height 2 (m)]]-Table6[[#This Row],[Height 1 (m)]])*9.807)</f>
        <v/>
      </c>
      <c r="O494" s="115" t="str">
        <f>'Pressure Drops in Loops'!U499</f>
        <v/>
      </c>
      <c r="P49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94" s="115" t="str">
        <f>IF(Table6[[#This Row],[Segment ]]="","",Table6[[#This Row],[Work (W)]]/1000)</f>
        <v/>
      </c>
    </row>
    <row r="495" spans="1:17" x14ac:dyDescent="0.25">
      <c r="A495" s="116" t="str">
        <f>'Pressure Drops in Loops'!A500</f>
        <v/>
      </c>
      <c r="B495" s="113" t="str">
        <f>IF(Table6[[#This Row],[Segment ]]="","",B494)</f>
        <v/>
      </c>
      <c r="C495" s="113" t="str">
        <f>IF(Table6[[#This Row],[Segment ]]="","",C494)</f>
        <v/>
      </c>
      <c r="D495" s="113" t="str">
        <f>IF(Table6[[#This Row],[Segment ]]="","",D494)</f>
        <v/>
      </c>
      <c r="E495" s="117" t="str">
        <f>IF(Table6[[#This Row],[Segment ]]="","",Table6[[#This Row],[Density (kg/m3)]]*Table6[[#This Row],[Volumetric flow (m3/s)]])</f>
        <v/>
      </c>
      <c r="F495" s="114" t="str">
        <f>IF(Table6[[#This Row],[Segment ]]="","",'Pressure Drops in Loops'!AG500)</f>
        <v/>
      </c>
      <c r="G495" s="114" t="str">
        <f>'Pressure Drops in Loops'!AH500</f>
        <v/>
      </c>
      <c r="H495" s="114"/>
      <c r="I495" s="114"/>
      <c r="J495" s="115" t="str">
        <f>'Pressure Drops in Loops'!E500</f>
        <v/>
      </c>
      <c r="K495" s="115" t="str">
        <f>IF('Pressure Drops in Loops'!E501="",'Pressure Drops in Loops'!E500,'Pressure Drops in Loops'!E501)</f>
        <v/>
      </c>
      <c r="L495" s="115" t="str">
        <f>IF(Table6[[#This Row],[Segment ]]="","",(Table6[[#This Row],[Pressure 2 (kPa)]]-Table6[[#This Row],[Pressure 1 (kPa)]])/Table6[[#This Row],[Density (kg/m3)]])</f>
        <v/>
      </c>
      <c r="M495" s="115" t="str">
        <f>IF(Table6[[#This Row],[Segment ]]="","",((Table6[[#This Row],[Velocity 2 (m/s)]]^2)/2)-((Table6[[#This Row],[Velocity 1 (m/s)]]^2)/2))</f>
        <v/>
      </c>
      <c r="N495" s="115" t="str">
        <f>IF(Table6[[#This Row],[Segment ]]="","",(Table6[[#This Row],[Height 2 (m)]]-Table6[[#This Row],[Height 1 (m)]])*9.807)</f>
        <v/>
      </c>
      <c r="O495" s="115" t="str">
        <f>'Pressure Drops in Loops'!U500</f>
        <v/>
      </c>
      <c r="P49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95" s="115" t="str">
        <f>IF(Table6[[#This Row],[Segment ]]="","",Table6[[#This Row],[Work (W)]]/1000)</f>
        <v/>
      </c>
    </row>
    <row r="496" spans="1:17" x14ac:dyDescent="0.25">
      <c r="A496" s="116" t="str">
        <f>'Pressure Drops in Loops'!A501</f>
        <v/>
      </c>
      <c r="B496" s="113" t="str">
        <f>IF(Table6[[#This Row],[Segment ]]="","",B495)</f>
        <v/>
      </c>
      <c r="C496" s="113" t="str">
        <f>IF(Table6[[#This Row],[Segment ]]="","",C495)</f>
        <v/>
      </c>
      <c r="D496" s="113" t="str">
        <f>IF(Table6[[#This Row],[Segment ]]="","",D495)</f>
        <v/>
      </c>
      <c r="E496" s="117" t="str">
        <f>IF(Table6[[#This Row],[Segment ]]="","",Table6[[#This Row],[Density (kg/m3)]]*Table6[[#This Row],[Volumetric flow (m3/s)]])</f>
        <v/>
      </c>
      <c r="F496" s="114" t="str">
        <f>IF(Table6[[#This Row],[Segment ]]="","",'Pressure Drops in Loops'!AG501)</f>
        <v/>
      </c>
      <c r="G496" s="114" t="str">
        <f>'Pressure Drops in Loops'!AH501</f>
        <v/>
      </c>
      <c r="H496" s="114"/>
      <c r="I496" s="114"/>
      <c r="J496" s="115" t="str">
        <f>'Pressure Drops in Loops'!E501</f>
        <v/>
      </c>
      <c r="K496" s="115" t="str">
        <f>IF('Pressure Drops in Loops'!E502="",'Pressure Drops in Loops'!E501,'Pressure Drops in Loops'!E502)</f>
        <v/>
      </c>
      <c r="L496" s="115" t="str">
        <f>IF(Table6[[#This Row],[Segment ]]="","",(Table6[[#This Row],[Pressure 2 (kPa)]]-Table6[[#This Row],[Pressure 1 (kPa)]])/Table6[[#This Row],[Density (kg/m3)]])</f>
        <v/>
      </c>
      <c r="M496" s="115" t="str">
        <f>IF(Table6[[#This Row],[Segment ]]="","",((Table6[[#This Row],[Velocity 2 (m/s)]]^2)/2)-((Table6[[#This Row],[Velocity 1 (m/s)]]^2)/2))</f>
        <v/>
      </c>
      <c r="N496" s="115" t="str">
        <f>IF(Table6[[#This Row],[Segment ]]="","",(Table6[[#This Row],[Height 2 (m)]]-Table6[[#This Row],[Height 1 (m)]])*9.807)</f>
        <v/>
      </c>
      <c r="O496" s="115" t="str">
        <f>'Pressure Drops in Loops'!U501</f>
        <v/>
      </c>
      <c r="P49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96" s="115" t="str">
        <f>IF(Table6[[#This Row],[Segment ]]="","",Table6[[#This Row],[Work (W)]]/1000)</f>
        <v/>
      </c>
    </row>
    <row r="497" spans="1:17" x14ac:dyDescent="0.25">
      <c r="A497" s="116" t="str">
        <f>'Pressure Drops in Loops'!A502</f>
        <v/>
      </c>
      <c r="B497" s="113" t="str">
        <f>IF(Table6[[#This Row],[Segment ]]="","",B496)</f>
        <v/>
      </c>
      <c r="C497" s="113" t="str">
        <f>IF(Table6[[#This Row],[Segment ]]="","",C496)</f>
        <v/>
      </c>
      <c r="D497" s="113" t="str">
        <f>IF(Table6[[#This Row],[Segment ]]="","",D496)</f>
        <v/>
      </c>
      <c r="E497" s="117" t="str">
        <f>IF(Table6[[#This Row],[Segment ]]="","",Table6[[#This Row],[Density (kg/m3)]]*Table6[[#This Row],[Volumetric flow (m3/s)]])</f>
        <v/>
      </c>
      <c r="F497" s="114" t="str">
        <f>IF(Table6[[#This Row],[Segment ]]="","",'Pressure Drops in Loops'!AG502)</f>
        <v/>
      </c>
      <c r="G497" s="114" t="str">
        <f>'Pressure Drops in Loops'!AH502</f>
        <v/>
      </c>
      <c r="H497" s="114"/>
      <c r="I497" s="114"/>
      <c r="J497" s="115" t="str">
        <f>'Pressure Drops in Loops'!E502</f>
        <v/>
      </c>
      <c r="K497" s="115" t="str">
        <f>IF('Pressure Drops in Loops'!E503="",'Pressure Drops in Loops'!E502,'Pressure Drops in Loops'!E503)</f>
        <v/>
      </c>
      <c r="L497" s="115" t="str">
        <f>IF(Table6[[#This Row],[Segment ]]="","",(Table6[[#This Row],[Pressure 2 (kPa)]]-Table6[[#This Row],[Pressure 1 (kPa)]])/Table6[[#This Row],[Density (kg/m3)]])</f>
        <v/>
      </c>
      <c r="M497" s="115" t="str">
        <f>IF(Table6[[#This Row],[Segment ]]="","",((Table6[[#This Row],[Velocity 2 (m/s)]]^2)/2)-((Table6[[#This Row],[Velocity 1 (m/s)]]^2)/2))</f>
        <v/>
      </c>
      <c r="N497" s="115" t="str">
        <f>IF(Table6[[#This Row],[Segment ]]="","",(Table6[[#This Row],[Height 2 (m)]]-Table6[[#This Row],[Height 1 (m)]])*9.807)</f>
        <v/>
      </c>
      <c r="O497" s="115" t="str">
        <f>'Pressure Drops in Loops'!U502</f>
        <v/>
      </c>
      <c r="P49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97" s="115" t="str">
        <f>IF(Table6[[#This Row],[Segment ]]="","",Table6[[#This Row],[Work (W)]]/1000)</f>
        <v/>
      </c>
    </row>
    <row r="498" spans="1:17" x14ac:dyDescent="0.25">
      <c r="A498" s="116" t="str">
        <f>'Pressure Drops in Loops'!A503</f>
        <v/>
      </c>
      <c r="B498" s="113" t="str">
        <f>IF(Table6[[#This Row],[Segment ]]="","",B497)</f>
        <v/>
      </c>
      <c r="C498" s="113" t="str">
        <f>IF(Table6[[#This Row],[Segment ]]="","",C497)</f>
        <v/>
      </c>
      <c r="D498" s="113" t="str">
        <f>IF(Table6[[#This Row],[Segment ]]="","",D497)</f>
        <v/>
      </c>
      <c r="E498" s="117" t="str">
        <f>IF(Table6[[#This Row],[Segment ]]="","",Table6[[#This Row],[Density (kg/m3)]]*Table6[[#This Row],[Volumetric flow (m3/s)]])</f>
        <v/>
      </c>
      <c r="F498" s="114" t="str">
        <f>IF(Table6[[#This Row],[Segment ]]="","",'Pressure Drops in Loops'!AG503)</f>
        <v/>
      </c>
      <c r="G498" s="114" t="str">
        <f>'Pressure Drops in Loops'!AH503</f>
        <v/>
      </c>
      <c r="H498" s="114"/>
      <c r="I498" s="114"/>
      <c r="J498" s="115" t="str">
        <f>'Pressure Drops in Loops'!E503</f>
        <v/>
      </c>
      <c r="K498" s="115" t="str">
        <f>IF('Pressure Drops in Loops'!E504="",'Pressure Drops in Loops'!E503,'Pressure Drops in Loops'!E504)</f>
        <v/>
      </c>
      <c r="L498" s="115" t="str">
        <f>IF(Table6[[#This Row],[Segment ]]="","",(Table6[[#This Row],[Pressure 2 (kPa)]]-Table6[[#This Row],[Pressure 1 (kPa)]])/Table6[[#This Row],[Density (kg/m3)]])</f>
        <v/>
      </c>
      <c r="M498" s="115" t="str">
        <f>IF(Table6[[#This Row],[Segment ]]="","",((Table6[[#This Row],[Velocity 2 (m/s)]]^2)/2)-((Table6[[#This Row],[Velocity 1 (m/s)]]^2)/2))</f>
        <v/>
      </c>
      <c r="N498" s="115" t="str">
        <f>IF(Table6[[#This Row],[Segment ]]="","",(Table6[[#This Row],[Height 2 (m)]]-Table6[[#This Row],[Height 1 (m)]])*9.807)</f>
        <v/>
      </c>
      <c r="O498" s="115" t="str">
        <f>'Pressure Drops in Loops'!U503</f>
        <v/>
      </c>
      <c r="P49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98" s="115" t="str">
        <f>IF(Table6[[#This Row],[Segment ]]="","",Table6[[#This Row],[Work (W)]]/1000)</f>
        <v/>
      </c>
    </row>
    <row r="499" spans="1:17" x14ac:dyDescent="0.25">
      <c r="A499" s="116" t="str">
        <f>'Pressure Drops in Loops'!A504</f>
        <v/>
      </c>
      <c r="B499" s="113" t="str">
        <f>IF(Table6[[#This Row],[Segment ]]="","",B498)</f>
        <v/>
      </c>
      <c r="C499" s="113" t="str">
        <f>IF(Table6[[#This Row],[Segment ]]="","",C498)</f>
        <v/>
      </c>
      <c r="D499" s="113" t="str">
        <f>IF(Table6[[#This Row],[Segment ]]="","",D498)</f>
        <v/>
      </c>
      <c r="E499" s="117" t="str">
        <f>IF(Table6[[#This Row],[Segment ]]="","",Table6[[#This Row],[Density (kg/m3)]]*Table6[[#This Row],[Volumetric flow (m3/s)]])</f>
        <v/>
      </c>
      <c r="F499" s="114" t="str">
        <f>IF(Table6[[#This Row],[Segment ]]="","",'Pressure Drops in Loops'!AG504)</f>
        <v/>
      </c>
      <c r="G499" s="114" t="str">
        <f>'Pressure Drops in Loops'!AH504</f>
        <v/>
      </c>
      <c r="H499" s="114"/>
      <c r="I499" s="114"/>
      <c r="J499" s="115" t="str">
        <f>'Pressure Drops in Loops'!E504</f>
        <v/>
      </c>
      <c r="K499" s="115" t="str">
        <f>IF('Pressure Drops in Loops'!E505="",'Pressure Drops in Loops'!E504,'Pressure Drops in Loops'!E505)</f>
        <v/>
      </c>
      <c r="L499" s="115" t="str">
        <f>IF(Table6[[#This Row],[Segment ]]="","",(Table6[[#This Row],[Pressure 2 (kPa)]]-Table6[[#This Row],[Pressure 1 (kPa)]])/Table6[[#This Row],[Density (kg/m3)]])</f>
        <v/>
      </c>
      <c r="M499" s="115" t="str">
        <f>IF(Table6[[#This Row],[Segment ]]="","",((Table6[[#This Row],[Velocity 2 (m/s)]]^2)/2)-((Table6[[#This Row],[Velocity 1 (m/s)]]^2)/2))</f>
        <v/>
      </c>
      <c r="N499" s="115" t="str">
        <f>IF(Table6[[#This Row],[Segment ]]="","",(Table6[[#This Row],[Height 2 (m)]]-Table6[[#This Row],[Height 1 (m)]])*9.807)</f>
        <v/>
      </c>
      <c r="O499" s="115" t="str">
        <f>'Pressure Drops in Loops'!U504</f>
        <v/>
      </c>
      <c r="P49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499" s="115" t="str">
        <f>IF(Table6[[#This Row],[Segment ]]="","",Table6[[#This Row],[Work (W)]]/1000)</f>
        <v/>
      </c>
    </row>
    <row r="500" spans="1:17" x14ac:dyDescent="0.25">
      <c r="A500" s="116" t="str">
        <f>'Pressure Drops in Loops'!A505</f>
        <v/>
      </c>
      <c r="B500" s="113" t="str">
        <f>IF(Table6[[#This Row],[Segment ]]="","",B499)</f>
        <v/>
      </c>
      <c r="C500" s="113" t="str">
        <f>IF(Table6[[#This Row],[Segment ]]="","",C499)</f>
        <v/>
      </c>
      <c r="D500" s="113" t="str">
        <f>IF(Table6[[#This Row],[Segment ]]="","",D499)</f>
        <v/>
      </c>
      <c r="E500" s="117" t="str">
        <f>IF(Table6[[#This Row],[Segment ]]="","",Table6[[#This Row],[Density (kg/m3)]]*Table6[[#This Row],[Volumetric flow (m3/s)]])</f>
        <v/>
      </c>
      <c r="F500" s="114" t="str">
        <f>IF(Table6[[#This Row],[Segment ]]="","",'Pressure Drops in Loops'!AG505)</f>
        <v/>
      </c>
      <c r="G500" s="114" t="str">
        <f>'Pressure Drops in Loops'!AH505</f>
        <v/>
      </c>
      <c r="H500" s="114"/>
      <c r="I500" s="114"/>
      <c r="J500" s="115" t="str">
        <f>'Pressure Drops in Loops'!E505</f>
        <v/>
      </c>
      <c r="K500" s="115" t="str">
        <f>IF('Pressure Drops in Loops'!E506="",'Pressure Drops in Loops'!E505,'Pressure Drops in Loops'!E506)</f>
        <v/>
      </c>
      <c r="L500" s="115" t="str">
        <f>IF(Table6[[#This Row],[Segment ]]="","",(Table6[[#This Row],[Pressure 2 (kPa)]]-Table6[[#This Row],[Pressure 1 (kPa)]])/Table6[[#This Row],[Density (kg/m3)]])</f>
        <v/>
      </c>
      <c r="M500" s="115" t="str">
        <f>IF(Table6[[#This Row],[Segment ]]="","",((Table6[[#This Row],[Velocity 2 (m/s)]]^2)/2)-((Table6[[#This Row],[Velocity 1 (m/s)]]^2)/2))</f>
        <v/>
      </c>
      <c r="N500" s="115" t="str">
        <f>IF(Table6[[#This Row],[Segment ]]="","",(Table6[[#This Row],[Height 2 (m)]]-Table6[[#This Row],[Height 1 (m)]])*9.807)</f>
        <v/>
      </c>
      <c r="O500" s="115" t="str">
        <f>'Pressure Drops in Loops'!U505</f>
        <v/>
      </c>
      <c r="P50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00" s="115" t="str">
        <f>IF(Table6[[#This Row],[Segment ]]="","",Table6[[#This Row],[Work (W)]]/1000)</f>
        <v/>
      </c>
    </row>
    <row r="501" spans="1:17" x14ac:dyDescent="0.25">
      <c r="A501" s="116" t="str">
        <f>'Pressure Drops in Loops'!A506</f>
        <v/>
      </c>
      <c r="B501" s="113" t="str">
        <f>IF(Table6[[#This Row],[Segment ]]="","",B500)</f>
        <v/>
      </c>
      <c r="C501" s="113" t="str">
        <f>IF(Table6[[#This Row],[Segment ]]="","",C500)</f>
        <v/>
      </c>
      <c r="D501" s="113" t="str">
        <f>IF(Table6[[#This Row],[Segment ]]="","",D500)</f>
        <v/>
      </c>
      <c r="E501" s="117" t="str">
        <f>IF(Table6[[#This Row],[Segment ]]="","",Table6[[#This Row],[Density (kg/m3)]]*Table6[[#This Row],[Volumetric flow (m3/s)]])</f>
        <v/>
      </c>
      <c r="F501" s="114" t="str">
        <f>IF(Table6[[#This Row],[Segment ]]="","",'Pressure Drops in Loops'!AG506)</f>
        <v/>
      </c>
      <c r="G501" s="114" t="str">
        <f>'Pressure Drops in Loops'!AH506</f>
        <v/>
      </c>
      <c r="H501" s="114"/>
      <c r="I501" s="114"/>
      <c r="J501" s="115" t="str">
        <f>'Pressure Drops in Loops'!E506</f>
        <v/>
      </c>
      <c r="K501" s="115" t="str">
        <f>IF('Pressure Drops in Loops'!E507="",'Pressure Drops in Loops'!E506,'Pressure Drops in Loops'!E507)</f>
        <v/>
      </c>
      <c r="L501" s="115" t="str">
        <f>IF(Table6[[#This Row],[Segment ]]="","",(Table6[[#This Row],[Pressure 2 (kPa)]]-Table6[[#This Row],[Pressure 1 (kPa)]])/Table6[[#This Row],[Density (kg/m3)]])</f>
        <v/>
      </c>
      <c r="M501" s="115" t="str">
        <f>IF(Table6[[#This Row],[Segment ]]="","",((Table6[[#This Row],[Velocity 2 (m/s)]]^2)/2)-((Table6[[#This Row],[Velocity 1 (m/s)]]^2)/2))</f>
        <v/>
      </c>
      <c r="N501" s="115" t="str">
        <f>IF(Table6[[#This Row],[Segment ]]="","",(Table6[[#This Row],[Height 2 (m)]]-Table6[[#This Row],[Height 1 (m)]])*9.807)</f>
        <v/>
      </c>
      <c r="O501" s="115" t="str">
        <f>'Pressure Drops in Loops'!U506</f>
        <v/>
      </c>
      <c r="P50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01" s="115" t="str">
        <f>IF(Table6[[#This Row],[Segment ]]="","",Table6[[#This Row],[Work (W)]]/1000)</f>
        <v/>
      </c>
    </row>
    <row r="502" spans="1:17" x14ac:dyDescent="0.25">
      <c r="A502" s="116" t="str">
        <f>'Pressure Drops in Loops'!A507</f>
        <v/>
      </c>
      <c r="B502" s="113" t="str">
        <f>IF(Table6[[#This Row],[Segment ]]="","",B501)</f>
        <v/>
      </c>
      <c r="C502" s="113" t="str">
        <f>IF(Table6[[#This Row],[Segment ]]="","",C501)</f>
        <v/>
      </c>
      <c r="D502" s="113" t="str">
        <f>IF(Table6[[#This Row],[Segment ]]="","",D501)</f>
        <v/>
      </c>
      <c r="E502" s="117" t="str">
        <f>IF(Table6[[#This Row],[Segment ]]="","",Table6[[#This Row],[Density (kg/m3)]]*Table6[[#This Row],[Volumetric flow (m3/s)]])</f>
        <v/>
      </c>
      <c r="F502" s="114" t="str">
        <f>IF(Table6[[#This Row],[Segment ]]="","",'Pressure Drops in Loops'!AG507)</f>
        <v/>
      </c>
      <c r="G502" s="114" t="str">
        <f>'Pressure Drops in Loops'!AH507</f>
        <v/>
      </c>
      <c r="H502" s="114"/>
      <c r="I502" s="114"/>
      <c r="J502" s="115" t="str">
        <f>'Pressure Drops in Loops'!E507</f>
        <v/>
      </c>
      <c r="K502" s="115" t="str">
        <f>IF('Pressure Drops in Loops'!E508="",'Pressure Drops in Loops'!E507,'Pressure Drops in Loops'!E508)</f>
        <v/>
      </c>
      <c r="L502" s="115" t="str">
        <f>IF(Table6[[#This Row],[Segment ]]="","",(Table6[[#This Row],[Pressure 2 (kPa)]]-Table6[[#This Row],[Pressure 1 (kPa)]])/Table6[[#This Row],[Density (kg/m3)]])</f>
        <v/>
      </c>
      <c r="M502" s="115" t="str">
        <f>IF(Table6[[#This Row],[Segment ]]="","",((Table6[[#This Row],[Velocity 2 (m/s)]]^2)/2)-((Table6[[#This Row],[Velocity 1 (m/s)]]^2)/2))</f>
        <v/>
      </c>
      <c r="N502" s="115" t="str">
        <f>IF(Table6[[#This Row],[Segment ]]="","",(Table6[[#This Row],[Height 2 (m)]]-Table6[[#This Row],[Height 1 (m)]])*9.807)</f>
        <v/>
      </c>
      <c r="O502" s="115" t="str">
        <f>'Pressure Drops in Loops'!U507</f>
        <v/>
      </c>
      <c r="P50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02" s="115" t="str">
        <f>IF(Table6[[#This Row],[Segment ]]="","",Table6[[#This Row],[Work (W)]]/1000)</f>
        <v/>
      </c>
    </row>
    <row r="503" spans="1:17" x14ac:dyDescent="0.25">
      <c r="A503" s="116" t="str">
        <f>'Pressure Drops in Loops'!A508</f>
        <v/>
      </c>
      <c r="B503" s="113" t="str">
        <f>IF(Table6[[#This Row],[Segment ]]="","",B502)</f>
        <v/>
      </c>
      <c r="C503" s="113" t="str">
        <f>IF(Table6[[#This Row],[Segment ]]="","",C502)</f>
        <v/>
      </c>
      <c r="D503" s="113" t="str">
        <f>IF(Table6[[#This Row],[Segment ]]="","",D502)</f>
        <v/>
      </c>
      <c r="E503" s="117" t="str">
        <f>IF(Table6[[#This Row],[Segment ]]="","",Table6[[#This Row],[Density (kg/m3)]]*Table6[[#This Row],[Volumetric flow (m3/s)]])</f>
        <v/>
      </c>
      <c r="F503" s="114" t="str">
        <f>IF(Table6[[#This Row],[Segment ]]="","",'Pressure Drops in Loops'!AG508)</f>
        <v/>
      </c>
      <c r="G503" s="114" t="str">
        <f>'Pressure Drops in Loops'!AH508</f>
        <v/>
      </c>
      <c r="H503" s="114"/>
      <c r="I503" s="114"/>
      <c r="J503" s="115" t="str">
        <f>'Pressure Drops in Loops'!E508</f>
        <v/>
      </c>
      <c r="K503" s="115" t="str">
        <f>IF('Pressure Drops in Loops'!E509="",'Pressure Drops in Loops'!E508,'Pressure Drops in Loops'!E509)</f>
        <v/>
      </c>
      <c r="L503" s="115" t="str">
        <f>IF(Table6[[#This Row],[Segment ]]="","",(Table6[[#This Row],[Pressure 2 (kPa)]]-Table6[[#This Row],[Pressure 1 (kPa)]])/Table6[[#This Row],[Density (kg/m3)]])</f>
        <v/>
      </c>
      <c r="M503" s="115" t="str">
        <f>IF(Table6[[#This Row],[Segment ]]="","",((Table6[[#This Row],[Velocity 2 (m/s)]]^2)/2)-((Table6[[#This Row],[Velocity 1 (m/s)]]^2)/2))</f>
        <v/>
      </c>
      <c r="N503" s="115" t="str">
        <f>IF(Table6[[#This Row],[Segment ]]="","",(Table6[[#This Row],[Height 2 (m)]]-Table6[[#This Row],[Height 1 (m)]])*9.807)</f>
        <v/>
      </c>
      <c r="O503" s="115" t="str">
        <f>'Pressure Drops in Loops'!U508</f>
        <v/>
      </c>
      <c r="P50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03" s="115" t="str">
        <f>IF(Table6[[#This Row],[Segment ]]="","",Table6[[#This Row],[Work (W)]]/1000)</f>
        <v/>
      </c>
    </row>
    <row r="504" spans="1:17" x14ac:dyDescent="0.25">
      <c r="A504" s="116" t="str">
        <f>'Pressure Drops in Loops'!A509</f>
        <v/>
      </c>
      <c r="B504" s="113" t="str">
        <f>IF(Table6[[#This Row],[Segment ]]="","",B503)</f>
        <v/>
      </c>
      <c r="C504" s="113" t="str">
        <f>IF(Table6[[#This Row],[Segment ]]="","",C503)</f>
        <v/>
      </c>
      <c r="D504" s="113" t="str">
        <f>IF(Table6[[#This Row],[Segment ]]="","",D503)</f>
        <v/>
      </c>
      <c r="E504" s="117" t="str">
        <f>IF(Table6[[#This Row],[Segment ]]="","",Table6[[#This Row],[Density (kg/m3)]]*Table6[[#This Row],[Volumetric flow (m3/s)]])</f>
        <v/>
      </c>
      <c r="F504" s="114" t="str">
        <f>IF(Table6[[#This Row],[Segment ]]="","",'Pressure Drops in Loops'!AG509)</f>
        <v/>
      </c>
      <c r="G504" s="114" t="str">
        <f>'Pressure Drops in Loops'!AH509</f>
        <v/>
      </c>
      <c r="H504" s="114"/>
      <c r="I504" s="114"/>
      <c r="J504" s="115" t="str">
        <f>'Pressure Drops in Loops'!E509</f>
        <v/>
      </c>
      <c r="K504" s="115" t="str">
        <f>IF('Pressure Drops in Loops'!E510="",'Pressure Drops in Loops'!E509,'Pressure Drops in Loops'!E510)</f>
        <v/>
      </c>
      <c r="L504" s="115" t="str">
        <f>IF(Table6[[#This Row],[Segment ]]="","",(Table6[[#This Row],[Pressure 2 (kPa)]]-Table6[[#This Row],[Pressure 1 (kPa)]])/Table6[[#This Row],[Density (kg/m3)]])</f>
        <v/>
      </c>
      <c r="M504" s="115" t="str">
        <f>IF(Table6[[#This Row],[Segment ]]="","",((Table6[[#This Row],[Velocity 2 (m/s)]]^2)/2)-((Table6[[#This Row],[Velocity 1 (m/s)]]^2)/2))</f>
        <v/>
      </c>
      <c r="N504" s="115" t="str">
        <f>IF(Table6[[#This Row],[Segment ]]="","",(Table6[[#This Row],[Height 2 (m)]]-Table6[[#This Row],[Height 1 (m)]])*9.807)</f>
        <v/>
      </c>
      <c r="O504" s="115" t="str">
        <f>'Pressure Drops in Loops'!U509</f>
        <v/>
      </c>
      <c r="P50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04" s="115" t="str">
        <f>IF(Table6[[#This Row],[Segment ]]="","",Table6[[#This Row],[Work (W)]]/1000)</f>
        <v/>
      </c>
    </row>
    <row r="505" spans="1:17" x14ac:dyDescent="0.25">
      <c r="A505" s="116" t="str">
        <f>'Pressure Drops in Loops'!A510</f>
        <v/>
      </c>
      <c r="B505" s="113" t="str">
        <f>IF(Table6[[#This Row],[Segment ]]="","",B504)</f>
        <v/>
      </c>
      <c r="C505" s="113" t="str">
        <f>IF(Table6[[#This Row],[Segment ]]="","",C504)</f>
        <v/>
      </c>
      <c r="D505" s="113" t="str">
        <f>IF(Table6[[#This Row],[Segment ]]="","",D504)</f>
        <v/>
      </c>
      <c r="E505" s="117" t="str">
        <f>IF(Table6[[#This Row],[Segment ]]="","",Table6[[#This Row],[Density (kg/m3)]]*Table6[[#This Row],[Volumetric flow (m3/s)]])</f>
        <v/>
      </c>
      <c r="F505" s="114" t="str">
        <f>IF(Table6[[#This Row],[Segment ]]="","",'Pressure Drops in Loops'!AG510)</f>
        <v/>
      </c>
      <c r="G505" s="114" t="str">
        <f>'Pressure Drops in Loops'!AH510</f>
        <v/>
      </c>
      <c r="H505" s="114"/>
      <c r="I505" s="114"/>
      <c r="J505" s="115" t="str">
        <f>'Pressure Drops in Loops'!E510</f>
        <v/>
      </c>
      <c r="K505" s="115" t="str">
        <f>IF('Pressure Drops in Loops'!E511="",'Pressure Drops in Loops'!E510,'Pressure Drops in Loops'!E511)</f>
        <v/>
      </c>
      <c r="L505" s="115" t="str">
        <f>IF(Table6[[#This Row],[Segment ]]="","",(Table6[[#This Row],[Pressure 2 (kPa)]]-Table6[[#This Row],[Pressure 1 (kPa)]])/Table6[[#This Row],[Density (kg/m3)]])</f>
        <v/>
      </c>
      <c r="M505" s="115" t="str">
        <f>IF(Table6[[#This Row],[Segment ]]="","",((Table6[[#This Row],[Velocity 2 (m/s)]]^2)/2)-((Table6[[#This Row],[Velocity 1 (m/s)]]^2)/2))</f>
        <v/>
      </c>
      <c r="N505" s="115" t="str">
        <f>IF(Table6[[#This Row],[Segment ]]="","",(Table6[[#This Row],[Height 2 (m)]]-Table6[[#This Row],[Height 1 (m)]])*9.807)</f>
        <v/>
      </c>
      <c r="O505" s="115" t="str">
        <f>'Pressure Drops in Loops'!U510</f>
        <v/>
      </c>
      <c r="P50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05" s="115" t="str">
        <f>IF(Table6[[#This Row],[Segment ]]="","",Table6[[#This Row],[Work (W)]]/1000)</f>
        <v/>
      </c>
    </row>
    <row r="506" spans="1:17" x14ac:dyDescent="0.25">
      <c r="A506" s="116" t="str">
        <f>'Pressure Drops in Loops'!A511</f>
        <v/>
      </c>
      <c r="B506" s="113" t="str">
        <f>IF(Table6[[#This Row],[Segment ]]="","",B505)</f>
        <v/>
      </c>
      <c r="C506" s="113" t="str">
        <f>IF(Table6[[#This Row],[Segment ]]="","",C505)</f>
        <v/>
      </c>
      <c r="D506" s="113" t="str">
        <f>IF(Table6[[#This Row],[Segment ]]="","",D505)</f>
        <v/>
      </c>
      <c r="E506" s="117" t="str">
        <f>IF(Table6[[#This Row],[Segment ]]="","",Table6[[#This Row],[Density (kg/m3)]]*Table6[[#This Row],[Volumetric flow (m3/s)]])</f>
        <v/>
      </c>
      <c r="F506" s="114" t="str">
        <f>IF(Table6[[#This Row],[Segment ]]="","",'Pressure Drops in Loops'!AG511)</f>
        <v/>
      </c>
      <c r="G506" s="114" t="str">
        <f>'Pressure Drops in Loops'!AH511</f>
        <v/>
      </c>
      <c r="H506" s="114"/>
      <c r="I506" s="114"/>
      <c r="J506" s="115" t="str">
        <f>'Pressure Drops in Loops'!E511</f>
        <v/>
      </c>
      <c r="K506" s="115" t="str">
        <f>IF('Pressure Drops in Loops'!E512="",'Pressure Drops in Loops'!E511,'Pressure Drops in Loops'!E512)</f>
        <v/>
      </c>
      <c r="L506" s="115" t="str">
        <f>IF(Table6[[#This Row],[Segment ]]="","",(Table6[[#This Row],[Pressure 2 (kPa)]]-Table6[[#This Row],[Pressure 1 (kPa)]])/Table6[[#This Row],[Density (kg/m3)]])</f>
        <v/>
      </c>
      <c r="M506" s="115" t="str">
        <f>IF(Table6[[#This Row],[Segment ]]="","",((Table6[[#This Row],[Velocity 2 (m/s)]]^2)/2)-((Table6[[#This Row],[Velocity 1 (m/s)]]^2)/2))</f>
        <v/>
      </c>
      <c r="N506" s="115" t="str">
        <f>IF(Table6[[#This Row],[Segment ]]="","",(Table6[[#This Row],[Height 2 (m)]]-Table6[[#This Row],[Height 1 (m)]])*9.807)</f>
        <v/>
      </c>
      <c r="O506" s="115" t="str">
        <f>'Pressure Drops in Loops'!U511</f>
        <v/>
      </c>
      <c r="P50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06" s="115" t="str">
        <f>IF(Table6[[#This Row],[Segment ]]="","",Table6[[#This Row],[Work (W)]]/1000)</f>
        <v/>
      </c>
    </row>
    <row r="507" spans="1:17" x14ac:dyDescent="0.25">
      <c r="A507" s="116" t="str">
        <f>'Pressure Drops in Loops'!A512</f>
        <v/>
      </c>
      <c r="B507" s="113" t="str">
        <f>IF(Table6[[#This Row],[Segment ]]="","",B506)</f>
        <v/>
      </c>
      <c r="C507" s="113" t="str">
        <f>IF(Table6[[#This Row],[Segment ]]="","",C506)</f>
        <v/>
      </c>
      <c r="D507" s="113" t="str">
        <f>IF(Table6[[#This Row],[Segment ]]="","",D506)</f>
        <v/>
      </c>
      <c r="E507" s="117" t="str">
        <f>IF(Table6[[#This Row],[Segment ]]="","",Table6[[#This Row],[Density (kg/m3)]]*Table6[[#This Row],[Volumetric flow (m3/s)]])</f>
        <v/>
      </c>
      <c r="F507" s="114" t="str">
        <f>IF(Table6[[#This Row],[Segment ]]="","",'Pressure Drops in Loops'!AG512)</f>
        <v/>
      </c>
      <c r="G507" s="114" t="str">
        <f>'Pressure Drops in Loops'!AH512</f>
        <v/>
      </c>
      <c r="H507" s="114"/>
      <c r="I507" s="114"/>
      <c r="J507" s="115" t="str">
        <f>'Pressure Drops in Loops'!E512</f>
        <v/>
      </c>
      <c r="K507" s="115" t="str">
        <f>IF('Pressure Drops in Loops'!E513="",'Pressure Drops in Loops'!E512,'Pressure Drops in Loops'!E513)</f>
        <v/>
      </c>
      <c r="L507" s="115" t="str">
        <f>IF(Table6[[#This Row],[Segment ]]="","",(Table6[[#This Row],[Pressure 2 (kPa)]]-Table6[[#This Row],[Pressure 1 (kPa)]])/Table6[[#This Row],[Density (kg/m3)]])</f>
        <v/>
      </c>
      <c r="M507" s="115" t="str">
        <f>IF(Table6[[#This Row],[Segment ]]="","",((Table6[[#This Row],[Velocity 2 (m/s)]]^2)/2)-((Table6[[#This Row],[Velocity 1 (m/s)]]^2)/2))</f>
        <v/>
      </c>
      <c r="N507" s="115" t="str">
        <f>IF(Table6[[#This Row],[Segment ]]="","",(Table6[[#This Row],[Height 2 (m)]]-Table6[[#This Row],[Height 1 (m)]])*9.807)</f>
        <v/>
      </c>
      <c r="O507" s="115" t="str">
        <f>'Pressure Drops in Loops'!U512</f>
        <v/>
      </c>
      <c r="P50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07" s="115" t="str">
        <f>IF(Table6[[#This Row],[Segment ]]="","",Table6[[#This Row],[Work (W)]]/1000)</f>
        <v/>
      </c>
    </row>
    <row r="508" spans="1:17" x14ac:dyDescent="0.25">
      <c r="A508" s="116" t="str">
        <f>'Pressure Drops in Loops'!A513</f>
        <v/>
      </c>
      <c r="B508" s="113" t="str">
        <f>IF(Table6[[#This Row],[Segment ]]="","",B507)</f>
        <v/>
      </c>
      <c r="C508" s="113" t="str">
        <f>IF(Table6[[#This Row],[Segment ]]="","",C507)</f>
        <v/>
      </c>
      <c r="D508" s="113" t="str">
        <f>IF(Table6[[#This Row],[Segment ]]="","",D507)</f>
        <v/>
      </c>
      <c r="E508" s="117" t="str">
        <f>IF(Table6[[#This Row],[Segment ]]="","",Table6[[#This Row],[Density (kg/m3)]]*Table6[[#This Row],[Volumetric flow (m3/s)]])</f>
        <v/>
      </c>
      <c r="F508" s="114" t="str">
        <f>IF(Table6[[#This Row],[Segment ]]="","",'Pressure Drops in Loops'!AG513)</f>
        <v/>
      </c>
      <c r="G508" s="114" t="str">
        <f>'Pressure Drops in Loops'!AH513</f>
        <v/>
      </c>
      <c r="H508" s="114"/>
      <c r="I508" s="114"/>
      <c r="J508" s="115" t="str">
        <f>'Pressure Drops in Loops'!E513</f>
        <v/>
      </c>
      <c r="K508" s="115" t="str">
        <f>IF('Pressure Drops in Loops'!E514="",'Pressure Drops in Loops'!E513,'Pressure Drops in Loops'!E514)</f>
        <v/>
      </c>
      <c r="L508" s="115" t="str">
        <f>IF(Table6[[#This Row],[Segment ]]="","",(Table6[[#This Row],[Pressure 2 (kPa)]]-Table6[[#This Row],[Pressure 1 (kPa)]])/Table6[[#This Row],[Density (kg/m3)]])</f>
        <v/>
      </c>
      <c r="M508" s="115" t="str">
        <f>IF(Table6[[#This Row],[Segment ]]="","",((Table6[[#This Row],[Velocity 2 (m/s)]]^2)/2)-((Table6[[#This Row],[Velocity 1 (m/s)]]^2)/2))</f>
        <v/>
      </c>
      <c r="N508" s="115" t="str">
        <f>IF(Table6[[#This Row],[Segment ]]="","",(Table6[[#This Row],[Height 2 (m)]]-Table6[[#This Row],[Height 1 (m)]])*9.807)</f>
        <v/>
      </c>
      <c r="O508" s="115" t="str">
        <f>'Pressure Drops in Loops'!U513</f>
        <v/>
      </c>
      <c r="P50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08" s="115" t="str">
        <f>IF(Table6[[#This Row],[Segment ]]="","",Table6[[#This Row],[Work (W)]]/1000)</f>
        <v/>
      </c>
    </row>
    <row r="509" spans="1:17" x14ac:dyDescent="0.25">
      <c r="A509" s="116" t="str">
        <f>'Pressure Drops in Loops'!A514</f>
        <v/>
      </c>
      <c r="B509" s="113" t="str">
        <f>IF(Table6[[#This Row],[Segment ]]="","",B508)</f>
        <v/>
      </c>
      <c r="C509" s="113" t="str">
        <f>IF(Table6[[#This Row],[Segment ]]="","",C508)</f>
        <v/>
      </c>
      <c r="D509" s="113" t="str">
        <f>IF(Table6[[#This Row],[Segment ]]="","",D508)</f>
        <v/>
      </c>
      <c r="E509" s="117" t="str">
        <f>IF(Table6[[#This Row],[Segment ]]="","",Table6[[#This Row],[Density (kg/m3)]]*Table6[[#This Row],[Volumetric flow (m3/s)]])</f>
        <v/>
      </c>
      <c r="F509" s="114" t="str">
        <f>IF(Table6[[#This Row],[Segment ]]="","",'Pressure Drops in Loops'!AG514)</f>
        <v/>
      </c>
      <c r="G509" s="114" t="str">
        <f>'Pressure Drops in Loops'!AH514</f>
        <v/>
      </c>
      <c r="H509" s="114"/>
      <c r="I509" s="114"/>
      <c r="J509" s="115" t="str">
        <f>'Pressure Drops in Loops'!E514</f>
        <v/>
      </c>
      <c r="K509" s="115" t="str">
        <f>IF('Pressure Drops in Loops'!E515="",'Pressure Drops in Loops'!E514,'Pressure Drops in Loops'!E515)</f>
        <v/>
      </c>
      <c r="L509" s="115" t="str">
        <f>IF(Table6[[#This Row],[Segment ]]="","",(Table6[[#This Row],[Pressure 2 (kPa)]]-Table6[[#This Row],[Pressure 1 (kPa)]])/Table6[[#This Row],[Density (kg/m3)]])</f>
        <v/>
      </c>
      <c r="M509" s="115" t="str">
        <f>IF(Table6[[#This Row],[Segment ]]="","",((Table6[[#This Row],[Velocity 2 (m/s)]]^2)/2)-((Table6[[#This Row],[Velocity 1 (m/s)]]^2)/2))</f>
        <v/>
      </c>
      <c r="N509" s="115" t="str">
        <f>IF(Table6[[#This Row],[Segment ]]="","",(Table6[[#This Row],[Height 2 (m)]]-Table6[[#This Row],[Height 1 (m)]])*9.807)</f>
        <v/>
      </c>
      <c r="O509" s="115" t="str">
        <f>'Pressure Drops in Loops'!U514</f>
        <v/>
      </c>
      <c r="P50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09" s="115" t="str">
        <f>IF(Table6[[#This Row],[Segment ]]="","",Table6[[#This Row],[Work (W)]]/1000)</f>
        <v/>
      </c>
    </row>
    <row r="510" spans="1:17" x14ac:dyDescent="0.25">
      <c r="A510" s="116" t="str">
        <f>'Pressure Drops in Loops'!A515</f>
        <v/>
      </c>
      <c r="B510" s="113" t="str">
        <f>IF(Table6[[#This Row],[Segment ]]="","",B509)</f>
        <v/>
      </c>
      <c r="C510" s="113" t="str">
        <f>IF(Table6[[#This Row],[Segment ]]="","",C509)</f>
        <v/>
      </c>
      <c r="D510" s="113" t="str">
        <f>IF(Table6[[#This Row],[Segment ]]="","",D509)</f>
        <v/>
      </c>
      <c r="E510" s="117" t="str">
        <f>IF(Table6[[#This Row],[Segment ]]="","",Table6[[#This Row],[Density (kg/m3)]]*Table6[[#This Row],[Volumetric flow (m3/s)]])</f>
        <v/>
      </c>
      <c r="F510" s="114" t="str">
        <f>IF(Table6[[#This Row],[Segment ]]="","",'Pressure Drops in Loops'!AG515)</f>
        <v/>
      </c>
      <c r="G510" s="114" t="str">
        <f>'Pressure Drops in Loops'!AH515</f>
        <v/>
      </c>
      <c r="H510" s="114"/>
      <c r="I510" s="114"/>
      <c r="J510" s="115" t="str">
        <f>'Pressure Drops in Loops'!E515</f>
        <v/>
      </c>
      <c r="K510" s="115" t="str">
        <f>IF('Pressure Drops in Loops'!E516="",'Pressure Drops in Loops'!E515,'Pressure Drops in Loops'!E516)</f>
        <v/>
      </c>
      <c r="L510" s="115" t="str">
        <f>IF(Table6[[#This Row],[Segment ]]="","",(Table6[[#This Row],[Pressure 2 (kPa)]]-Table6[[#This Row],[Pressure 1 (kPa)]])/Table6[[#This Row],[Density (kg/m3)]])</f>
        <v/>
      </c>
      <c r="M510" s="115" t="str">
        <f>IF(Table6[[#This Row],[Segment ]]="","",((Table6[[#This Row],[Velocity 2 (m/s)]]^2)/2)-((Table6[[#This Row],[Velocity 1 (m/s)]]^2)/2))</f>
        <v/>
      </c>
      <c r="N510" s="115" t="str">
        <f>IF(Table6[[#This Row],[Segment ]]="","",(Table6[[#This Row],[Height 2 (m)]]-Table6[[#This Row],[Height 1 (m)]])*9.807)</f>
        <v/>
      </c>
      <c r="O510" s="115" t="str">
        <f>'Pressure Drops in Loops'!U515</f>
        <v/>
      </c>
      <c r="P51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10" s="115" t="str">
        <f>IF(Table6[[#This Row],[Segment ]]="","",Table6[[#This Row],[Work (W)]]/1000)</f>
        <v/>
      </c>
    </row>
    <row r="511" spans="1:17" x14ac:dyDescent="0.25">
      <c r="A511" s="116" t="str">
        <f>'Pressure Drops in Loops'!A516</f>
        <v/>
      </c>
      <c r="B511" s="113" t="str">
        <f>IF(Table6[[#This Row],[Segment ]]="","",B510)</f>
        <v/>
      </c>
      <c r="C511" s="113" t="str">
        <f>IF(Table6[[#This Row],[Segment ]]="","",C510)</f>
        <v/>
      </c>
      <c r="D511" s="113" t="str">
        <f>IF(Table6[[#This Row],[Segment ]]="","",D510)</f>
        <v/>
      </c>
      <c r="E511" s="117" t="str">
        <f>IF(Table6[[#This Row],[Segment ]]="","",Table6[[#This Row],[Density (kg/m3)]]*Table6[[#This Row],[Volumetric flow (m3/s)]])</f>
        <v/>
      </c>
      <c r="F511" s="114" t="str">
        <f>IF(Table6[[#This Row],[Segment ]]="","",'Pressure Drops in Loops'!AG516)</f>
        <v/>
      </c>
      <c r="G511" s="114" t="str">
        <f>'Pressure Drops in Loops'!AH516</f>
        <v/>
      </c>
      <c r="H511" s="114"/>
      <c r="I511" s="114"/>
      <c r="J511" s="115" t="str">
        <f>'Pressure Drops in Loops'!E516</f>
        <v/>
      </c>
      <c r="K511" s="115" t="str">
        <f>IF('Pressure Drops in Loops'!E517="",'Pressure Drops in Loops'!E516,'Pressure Drops in Loops'!E517)</f>
        <v/>
      </c>
      <c r="L511" s="115" t="str">
        <f>IF(Table6[[#This Row],[Segment ]]="","",(Table6[[#This Row],[Pressure 2 (kPa)]]-Table6[[#This Row],[Pressure 1 (kPa)]])/Table6[[#This Row],[Density (kg/m3)]])</f>
        <v/>
      </c>
      <c r="M511" s="115" t="str">
        <f>IF(Table6[[#This Row],[Segment ]]="","",((Table6[[#This Row],[Velocity 2 (m/s)]]^2)/2)-((Table6[[#This Row],[Velocity 1 (m/s)]]^2)/2))</f>
        <v/>
      </c>
      <c r="N511" s="115" t="str">
        <f>IF(Table6[[#This Row],[Segment ]]="","",(Table6[[#This Row],[Height 2 (m)]]-Table6[[#This Row],[Height 1 (m)]])*9.807)</f>
        <v/>
      </c>
      <c r="O511" s="115" t="str">
        <f>'Pressure Drops in Loops'!U516</f>
        <v/>
      </c>
      <c r="P51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11" s="115" t="str">
        <f>IF(Table6[[#This Row],[Segment ]]="","",Table6[[#This Row],[Work (W)]]/1000)</f>
        <v/>
      </c>
    </row>
    <row r="512" spans="1:17" x14ac:dyDescent="0.25">
      <c r="A512" s="116" t="str">
        <f>'Pressure Drops in Loops'!A517</f>
        <v/>
      </c>
      <c r="B512" s="113" t="str">
        <f>IF(Table6[[#This Row],[Segment ]]="","",B511)</f>
        <v/>
      </c>
      <c r="C512" s="113" t="str">
        <f>IF(Table6[[#This Row],[Segment ]]="","",C511)</f>
        <v/>
      </c>
      <c r="D512" s="113" t="str">
        <f>IF(Table6[[#This Row],[Segment ]]="","",D511)</f>
        <v/>
      </c>
      <c r="E512" s="117" t="str">
        <f>IF(Table6[[#This Row],[Segment ]]="","",Table6[[#This Row],[Density (kg/m3)]]*Table6[[#This Row],[Volumetric flow (m3/s)]])</f>
        <v/>
      </c>
      <c r="F512" s="114" t="str">
        <f>IF(Table6[[#This Row],[Segment ]]="","",'Pressure Drops in Loops'!AG517)</f>
        <v/>
      </c>
      <c r="G512" s="114" t="str">
        <f>'Pressure Drops in Loops'!AH517</f>
        <v/>
      </c>
      <c r="H512" s="114"/>
      <c r="I512" s="114"/>
      <c r="J512" s="115" t="str">
        <f>'Pressure Drops in Loops'!E517</f>
        <v/>
      </c>
      <c r="K512" s="115" t="str">
        <f>IF('Pressure Drops in Loops'!E518="",'Pressure Drops in Loops'!E517,'Pressure Drops in Loops'!E518)</f>
        <v/>
      </c>
      <c r="L512" s="115" t="str">
        <f>IF(Table6[[#This Row],[Segment ]]="","",(Table6[[#This Row],[Pressure 2 (kPa)]]-Table6[[#This Row],[Pressure 1 (kPa)]])/Table6[[#This Row],[Density (kg/m3)]])</f>
        <v/>
      </c>
      <c r="M512" s="115" t="str">
        <f>IF(Table6[[#This Row],[Segment ]]="","",((Table6[[#This Row],[Velocity 2 (m/s)]]^2)/2)-((Table6[[#This Row],[Velocity 1 (m/s)]]^2)/2))</f>
        <v/>
      </c>
      <c r="N512" s="115" t="str">
        <f>IF(Table6[[#This Row],[Segment ]]="","",(Table6[[#This Row],[Height 2 (m)]]-Table6[[#This Row],[Height 1 (m)]])*9.807)</f>
        <v/>
      </c>
      <c r="O512" s="115" t="str">
        <f>'Pressure Drops in Loops'!U517</f>
        <v/>
      </c>
      <c r="P51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12" s="115" t="str">
        <f>IF(Table6[[#This Row],[Segment ]]="","",Table6[[#This Row],[Work (W)]]/1000)</f>
        <v/>
      </c>
    </row>
    <row r="513" spans="1:17" x14ac:dyDescent="0.25">
      <c r="A513" s="116" t="str">
        <f>'Pressure Drops in Loops'!A518</f>
        <v/>
      </c>
      <c r="B513" s="113" t="str">
        <f>IF(Table6[[#This Row],[Segment ]]="","",B512)</f>
        <v/>
      </c>
      <c r="C513" s="113" t="str">
        <f>IF(Table6[[#This Row],[Segment ]]="","",C512)</f>
        <v/>
      </c>
      <c r="D513" s="113" t="str">
        <f>IF(Table6[[#This Row],[Segment ]]="","",D512)</f>
        <v/>
      </c>
      <c r="E513" s="117" t="str">
        <f>IF(Table6[[#This Row],[Segment ]]="","",Table6[[#This Row],[Density (kg/m3)]]*Table6[[#This Row],[Volumetric flow (m3/s)]])</f>
        <v/>
      </c>
      <c r="F513" s="114" t="str">
        <f>IF(Table6[[#This Row],[Segment ]]="","",'Pressure Drops in Loops'!AG518)</f>
        <v/>
      </c>
      <c r="G513" s="114" t="str">
        <f>'Pressure Drops in Loops'!AH518</f>
        <v/>
      </c>
      <c r="H513" s="114"/>
      <c r="I513" s="114"/>
      <c r="J513" s="115" t="str">
        <f>'Pressure Drops in Loops'!E518</f>
        <v/>
      </c>
      <c r="K513" s="115" t="str">
        <f>IF('Pressure Drops in Loops'!E519="",'Pressure Drops in Loops'!E518,'Pressure Drops in Loops'!E519)</f>
        <v/>
      </c>
      <c r="L513" s="115" t="str">
        <f>IF(Table6[[#This Row],[Segment ]]="","",(Table6[[#This Row],[Pressure 2 (kPa)]]-Table6[[#This Row],[Pressure 1 (kPa)]])/Table6[[#This Row],[Density (kg/m3)]])</f>
        <v/>
      </c>
      <c r="M513" s="115" t="str">
        <f>IF(Table6[[#This Row],[Segment ]]="","",((Table6[[#This Row],[Velocity 2 (m/s)]]^2)/2)-((Table6[[#This Row],[Velocity 1 (m/s)]]^2)/2))</f>
        <v/>
      </c>
      <c r="N513" s="115" t="str">
        <f>IF(Table6[[#This Row],[Segment ]]="","",(Table6[[#This Row],[Height 2 (m)]]-Table6[[#This Row],[Height 1 (m)]])*9.807)</f>
        <v/>
      </c>
      <c r="O513" s="115" t="str">
        <f>'Pressure Drops in Loops'!U518</f>
        <v/>
      </c>
      <c r="P51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13" s="115" t="str">
        <f>IF(Table6[[#This Row],[Segment ]]="","",Table6[[#This Row],[Work (W)]]/1000)</f>
        <v/>
      </c>
    </row>
    <row r="514" spans="1:17" x14ac:dyDescent="0.25">
      <c r="A514" s="116" t="str">
        <f>'Pressure Drops in Loops'!A519</f>
        <v/>
      </c>
      <c r="B514" s="113" t="str">
        <f>IF(Table6[[#This Row],[Segment ]]="","",B513)</f>
        <v/>
      </c>
      <c r="C514" s="113" t="str">
        <f>IF(Table6[[#This Row],[Segment ]]="","",C513)</f>
        <v/>
      </c>
      <c r="D514" s="113" t="str">
        <f>IF(Table6[[#This Row],[Segment ]]="","",D513)</f>
        <v/>
      </c>
      <c r="E514" s="117" t="str">
        <f>IF(Table6[[#This Row],[Segment ]]="","",Table6[[#This Row],[Density (kg/m3)]]*Table6[[#This Row],[Volumetric flow (m3/s)]])</f>
        <v/>
      </c>
      <c r="F514" s="114" t="str">
        <f>IF(Table6[[#This Row],[Segment ]]="","",'Pressure Drops in Loops'!AG519)</f>
        <v/>
      </c>
      <c r="G514" s="114" t="str">
        <f>'Pressure Drops in Loops'!AH519</f>
        <v/>
      </c>
      <c r="H514" s="114"/>
      <c r="I514" s="114"/>
      <c r="J514" s="115" t="str">
        <f>'Pressure Drops in Loops'!E519</f>
        <v/>
      </c>
      <c r="K514" s="115" t="str">
        <f>IF('Pressure Drops in Loops'!E520="",'Pressure Drops in Loops'!E519,'Pressure Drops in Loops'!E520)</f>
        <v/>
      </c>
      <c r="L514" s="115" t="str">
        <f>IF(Table6[[#This Row],[Segment ]]="","",(Table6[[#This Row],[Pressure 2 (kPa)]]-Table6[[#This Row],[Pressure 1 (kPa)]])/Table6[[#This Row],[Density (kg/m3)]])</f>
        <v/>
      </c>
      <c r="M514" s="115" t="str">
        <f>IF(Table6[[#This Row],[Segment ]]="","",((Table6[[#This Row],[Velocity 2 (m/s)]]^2)/2)-((Table6[[#This Row],[Velocity 1 (m/s)]]^2)/2))</f>
        <v/>
      </c>
      <c r="N514" s="115" t="str">
        <f>IF(Table6[[#This Row],[Segment ]]="","",(Table6[[#This Row],[Height 2 (m)]]-Table6[[#This Row],[Height 1 (m)]])*9.807)</f>
        <v/>
      </c>
      <c r="O514" s="115" t="str">
        <f>'Pressure Drops in Loops'!U519</f>
        <v/>
      </c>
      <c r="P51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14" s="115" t="str">
        <f>IF(Table6[[#This Row],[Segment ]]="","",Table6[[#This Row],[Work (W)]]/1000)</f>
        <v/>
      </c>
    </row>
    <row r="515" spans="1:17" x14ac:dyDescent="0.25">
      <c r="A515" s="116" t="str">
        <f>'Pressure Drops in Loops'!A520</f>
        <v/>
      </c>
      <c r="B515" s="113" t="str">
        <f>IF(Table6[[#This Row],[Segment ]]="","",B514)</f>
        <v/>
      </c>
      <c r="C515" s="113" t="str">
        <f>IF(Table6[[#This Row],[Segment ]]="","",C514)</f>
        <v/>
      </c>
      <c r="D515" s="113" t="str">
        <f>IF(Table6[[#This Row],[Segment ]]="","",D514)</f>
        <v/>
      </c>
      <c r="E515" s="117" t="str">
        <f>IF(Table6[[#This Row],[Segment ]]="","",Table6[[#This Row],[Density (kg/m3)]]*Table6[[#This Row],[Volumetric flow (m3/s)]])</f>
        <v/>
      </c>
      <c r="F515" s="114" t="str">
        <f>IF(Table6[[#This Row],[Segment ]]="","",'Pressure Drops in Loops'!AG520)</f>
        <v/>
      </c>
      <c r="G515" s="114" t="str">
        <f>'Pressure Drops in Loops'!AH520</f>
        <v/>
      </c>
      <c r="H515" s="114"/>
      <c r="I515" s="114"/>
      <c r="J515" s="115" t="str">
        <f>'Pressure Drops in Loops'!E520</f>
        <v/>
      </c>
      <c r="K515" s="115" t="str">
        <f>IF('Pressure Drops in Loops'!E521="",'Pressure Drops in Loops'!E520,'Pressure Drops in Loops'!E521)</f>
        <v/>
      </c>
      <c r="L515" s="115" t="str">
        <f>IF(Table6[[#This Row],[Segment ]]="","",(Table6[[#This Row],[Pressure 2 (kPa)]]-Table6[[#This Row],[Pressure 1 (kPa)]])/Table6[[#This Row],[Density (kg/m3)]])</f>
        <v/>
      </c>
      <c r="M515" s="115" t="str">
        <f>IF(Table6[[#This Row],[Segment ]]="","",((Table6[[#This Row],[Velocity 2 (m/s)]]^2)/2)-((Table6[[#This Row],[Velocity 1 (m/s)]]^2)/2))</f>
        <v/>
      </c>
      <c r="N515" s="115" t="str">
        <f>IF(Table6[[#This Row],[Segment ]]="","",(Table6[[#This Row],[Height 2 (m)]]-Table6[[#This Row],[Height 1 (m)]])*9.807)</f>
        <v/>
      </c>
      <c r="O515" s="115" t="str">
        <f>'Pressure Drops in Loops'!U520</f>
        <v/>
      </c>
      <c r="P51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15" s="115" t="str">
        <f>IF(Table6[[#This Row],[Segment ]]="","",Table6[[#This Row],[Work (W)]]/1000)</f>
        <v/>
      </c>
    </row>
    <row r="516" spans="1:17" x14ac:dyDescent="0.25">
      <c r="A516" s="116" t="str">
        <f>'Pressure Drops in Loops'!A521</f>
        <v/>
      </c>
      <c r="B516" s="113" t="str">
        <f>IF(Table6[[#This Row],[Segment ]]="","",B515)</f>
        <v/>
      </c>
      <c r="C516" s="113" t="str">
        <f>IF(Table6[[#This Row],[Segment ]]="","",C515)</f>
        <v/>
      </c>
      <c r="D516" s="113" t="str">
        <f>IF(Table6[[#This Row],[Segment ]]="","",D515)</f>
        <v/>
      </c>
      <c r="E516" s="117" t="str">
        <f>IF(Table6[[#This Row],[Segment ]]="","",Table6[[#This Row],[Density (kg/m3)]]*Table6[[#This Row],[Volumetric flow (m3/s)]])</f>
        <v/>
      </c>
      <c r="F516" s="114" t="str">
        <f>IF(Table6[[#This Row],[Segment ]]="","",'Pressure Drops in Loops'!AG521)</f>
        <v/>
      </c>
      <c r="G516" s="114" t="str">
        <f>'Pressure Drops in Loops'!AH521</f>
        <v/>
      </c>
      <c r="H516" s="114"/>
      <c r="I516" s="114"/>
      <c r="J516" s="115" t="str">
        <f>'Pressure Drops in Loops'!E521</f>
        <v/>
      </c>
      <c r="K516" s="115" t="str">
        <f>IF('Pressure Drops in Loops'!E522="",'Pressure Drops in Loops'!E521,'Pressure Drops in Loops'!E522)</f>
        <v/>
      </c>
      <c r="L516" s="115" t="str">
        <f>IF(Table6[[#This Row],[Segment ]]="","",(Table6[[#This Row],[Pressure 2 (kPa)]]-Table6[[#This Row],[Pressure 1 (kPa)]])/Table6[[#This Row],[Density (kg/m3)]])</f>
        <v/>
      </c>
      <c r="M516" s="115" t="str">
        <f>IF(Table6[[#This Row],[Segment ]]="","",((Table6[[#This Row],[Velocity 2 (m/s)]]^2)/2)-((Table6[[#This Row],[Velocity 1 (m/s)]]^2)/2))</f>
        <v/>
      </c>
      <c r="N516" s="115" t="str">
        <f>IF(Table6[[#This Row],[Segment ]]="","",(Table6[[#This Row],[Height 2 (m)]]-Table6[[#This Row],[Height 1 (m)]])*9.807)</f>
        <v/>
      </c>
      <c r="O516" s="115" t="str">
        <f>'Pressure Drops in Loops'!U521</f>
        <v/>
      </c>
      <c r="P51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16" s="115" t="str">
        <f>IF(Table6[[#This Row],[Segment ]]="","",Table6[[#This Row],[Work (W)]]/1000)</f>
        <v/>
      </c>
    </row>
    <row r="517" spans="1:17" x14ac:dyDescent="0.25">
      <c r="A517" s="116" t="str">
        <f>'Pressure Drops in Loops'!A522</f>
        <v/>
      </c>
      <c r="B517" s="113" t="str">
        <f>IF(Table6[[#This Row],[Segment ]]="","",B516)</f>
        <v/>
      </c>
      <c r="C517" s="113" t="str">
        <f>IF(Table6[[#This Row],[Segment ]]="","",C516)</f>
        <v/>
      </c>
      <c r="D517" s="113" t="str">
        <f>IF(Table6[[#This Row],[Segment ]]="","",D516)</f>
        <v/>
      </c>
      <c r="E517" s="117" t="str">
        <f>IF(Table6[[#This Row],[Segment ]]="","",Table6[[#This Row],[Density (kg/m3)]]*Table6[[#This Row],[Volumetric flow (m3/s)]])</f>
        <v/>
      </c>
      <c r="F517" s="114" t="str">
        <f>IF(Table6[[#This Row],[Segment ]]="","",'Pressure Drops in Loops'!AG522)</f>
        <v/>
      </c>
      <c r="G517" s="114" t="str">
        <f>'Pressure Drops in Loops'!AH522</f>
        <v/>
      </c>
      <c r="H517" s="114"/>
      <c r="I517" s="114"/>
      <c r="J517" s="115" t="str">
        <f>'Pressure Drops in Loops'!E522</f>
        <v/>
      </c>
      <c r="K517" s="115" t="str">
        <f>IF('Pressure Drops in Loops'!E523="",'Pressure Drops in Loops'!E522,'Pressure Drops in Loops'!E523)</f>
        <v/>
      </c>
      <c r="L517" s="115" t="str">
        <f>IF(Table6[[#This Row],[Segment ]]="","",(Table6[[#This Row],[Pressure 2 (kPa)]]-Table6[[#This Row],[Pressure 1 (kPa)]])/Table6[[#This Row],[Density (kg/m3)]])</f>
        <v/>
      </c>
      <c r="M517" s="115" t="str">
        <f>IF(Table6[[#This Row],[Segment ]]="","",((Table6[[#This Row],[Velocity 2 (m/s)]]^2)/2)-((Table6[[#This Row],[Velocity 1 (m/s)]]^2)/2))</f>
        <v/>
      </c>
      <c r="N517" s="115" t="str">
        <f>IF(Table6[[#This Row],[Segment ]]="","",(Table6[[#This Row],[Height 2 (m)]]-Table6[[#This Row],[Height 1 (m)]])*9.807)</f>
        <v/>
      </c>
      <c r="O517" s="115" t="str">
        <f>'Pressure Drops in Loops'!U522</f>
        <v/>
      </c>
      <c r="P51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17" s="115" t="str">
        <f>IF(Table6[[#This Row],[Segment ]]="","",Table6[[#This Row],[Work (W)]]/1000)</f>
        <v/>
      </c>
    </row>
    <row r="518" spans="1:17" x14ac:dyDescent="0.25">
      <c r="A518" s="116" t="str">
        <f>'Pressure Drops in Loops'!A523</f>
        <v/>
      </c>
      <c r="B518" s="113" t="str">
        <f>IF(Table6[[#This Row],[Segment ]]="","",B517)</f>
        <v/>
      </c>
      <c r="C518" s="113" t="str">
        <f>IF(Table6[[#This Row],[Segment ]]="","",C517)</f>
        <v/>
      </c>
      <c r="D518" s="113" t="str">
        <f>IF(Table6[[#This Row],[Segment ]]="","",D517)</f>
        <v/>
      </c>
      <c r="E518" s="117" t="str">
        <f>IF(Table6[[#This Row],[Segment ]]="","",Table6[[#This Row],[Density (kg/m3)]]*Table6[[#This Row],[Volumetric flow (m3/s)]])</f>
        <v/>
      </c>
      <c r="F518" s="114" t="str">
        <f>IF(Table6[[#This Row],[Segment ]]="","",'Pressure Drops in Loops'!AG523)</f>
        <v/>
      </c>
      <c r="G518" s="114" t="str">
        <f>'Pressure Drops in Loops'!AH523</f>
        <v/>
      </c>
      <c r="H518" s="114"/>
      <c r="I518" s="114"/>
      <c r="J518" s="115" t="str">
        <f>'Pressure Drops in Loops'!E523</f>
        <v/>
      </c>
      <c r="K518" s="115" t="str">
        <f>IF('Pressure Drops in Loops'!E524="",'Pressure Drops in Loops'!E523,'Pressure Drops in Loops'!E524)</f>
        <v/>
      </c>
      <c r="L518" s="115" t="str">
        <f>IF(Table6[[#This Row],[Segment ]]="","",(Table6[[#This Row],[Pressure 2 (kPa)]]-Table6[[#This Row],[Pressure 1 (kPa)]])/Table6[[#This Row],[Density (kg/m3)]])</f>
        <v/>
      </c>
      <c r="M518" s="115" t="str">
        <f>IF(Table6[[#This Row],[Segment ]]="","",((Table6[[#This Row],[Velocity 2 (m/s)]]^2)/2)-((Table6[[#This Row],[Velocity 1 (m/s)]]^2)/2))</f>
        <v/>
      </c>
      <c r="N518" s="115" t="str">
        <f>IF(Table6[[#This Row],[Segment ]]="","",(Table6[[#This Row],[Height 2 (m)]]-Table6[[#This Row],[Height 1 (m)]])*9.807)</f>
        <v/>
      </c>
      <c r="O518" s="115" t="str">
        <f>'Pressure Drops in Loops'!U523</f>
        <v/>
      </c>
      <c r="P51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18" s="115" t="str">
        <f>IF(Table6[[#This Row],[Segment ]]="","",Table6[[#This Row],[Work (W)]]/1000)</f>
        <v/>
      </c>
    </row>
    <row r="519" spans="1:17" x14ac:dyDescent="0.25">
      <c r="A519" s="116" t="str">
        <f>'Pressure Drops in Loops'!A524</f>
        <v/>
      </c>
      <c r="B519" s="113" t="str">
        <f>IF(Table6[[#This Row],[Segment ]]="","",B518)</f>
        <v/>
      </c>
      <c r="C519" s="113" t="str">
        <f>IF(Table6[[#This Row],[Segment ]]="","",C518)</f>
        <v/>
      </c>
      <c r="D519" s="113" t="str">
        <f>IF(Table6[[#This Row],[Segment ]]="","",D518)</f>
        <v/>
      </c>
      <c r="E519" s="117" t="str">
        <f>IF(Table6[[#This Row],[Segment ]]="","",Table6[[#This Row],[Density (kg/m3)]]*Table6[[#This Row],[Volumetric flow (m3/s)]])</f>
        <v/>
      </c>
      <c r="F519" s="114" t="str">
        <f>IF(Table6[[#This Row],[Segment ]]="","",'Pressure Drops in Loops'!AG524)</f>
        <v/>
      </c>
      <c r="G519" s="114" t="str">
        <f>'Pressure Drops in Loops'!AH524</f>
        <v/>
      </c>
      <c r="H519" s="114"/>
      <c r="I519" s="114"/>
      <c r="J519" s="115" t="str">
        <f>'Pressure Drops in Loops'!E524</f>
        <v/>
      </c>
      <c r="K519" s="115" t="str">
        <f>IF('Pressure Drops in Loops'!E525="",'Pressure Drops in Loops'!E524,'Pressure Drops in Loops'!E525)</f>
        <v/>
      </c>
      <c r="L519" s="115" t="str">
        <f>IF(Table6[[#This Row],[Segment ]]="","",(Table6[[#This Row],[Pressure 2 (kPa)]]-Table6[[#This Row],[Pressure 1 (kPa)]])/Table6[[#This Row],[Density (kg/m3)]])</f>
        <v/>
      </c>
      <c r="M519" s="115" t="str">
        <f>IF(Table6[[#This Row],[Segment ]]="","",((Table6[[#This Row],[Velocity 2 (m/s)]]^2)/2)-((Table6[[#This Row],[Velocity 1 (m/s)]]^2)/2))</f>
        <v/>
      </c>
      <c r="N519" s="115" t="str">
        <f>IF(Table6[[#This Row],[Segment ]]="","",(Table6[[#This Row],[Height 2 (m)]]-Table6[[#This Row],[Height 1 (m)]])*9.807)</f>
        <v/>
      </c>
      <c r="O519" s="115" t="str">
        <f>'Pressure Drops in Loops'!U524</f>
        <v/>
      </c>
      <c r="P51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19" s="115" t="str">
        <f>IF(Table6[[#This Row],[Segment ]]="","",Table6[[#This Row],[Work (W)]]/1000)</f>
        <v/>
      </c>
    </row>
    <row r="520" spans="1:17" x14ac:dyDescent="0.25">
      <c r="A520" s="116" t="str">
        <f>'Pressure Drops in Loops'!A525</f>
        <v/>
      </c>
      <c r="B520" s="113" t="str">
        <f>IF(Table6[[#This Row],[Segment ]]="","",B519)</f>
        <v/>
      </c>
      <c r="C520" s="113" t="str">
        <f>IF(Table6[[#This Row],[Segment ]]="","",C519)</f>
        <v/>
      </c>
      <c r="D520" s="113" t="str">
        <f>IF(Table6[[#This Row],[Segment ]]="","",D519)</f>
        <v/>
      </c>
      <c r="E520" s="117" t="str">
        <f>IF(Table6[[#This Row],[Segment ]]="","",Table6[[#This Row],[Density (kg/m3)]]*Table6[[#This Row],[Volumetric flow (m3/s)]])</f>
        <v/>
      </c>
      <c r="F520" s="114" t="str">
        <f>IF(Table6[[#This Row],[Segment ]]="","",'Pressure Drops in Loops'!AG525)</f>
        <v/>
      </c>
      <c r="G520" s="114" t="str">
        <f>'Pressure Drops in Loops'!AH525</f>
        <v/>
      </c>
      <c r="H520" s="114"/>
      <c r="I520" s="114"/>
      <c r="J520" s="115" t="str">
        <f>'Pressure Drops in Loops'!E525</f>
        <v/>
      </c>
      <c r="K520" s="115" t="str">
        <f>IF('Pressure Drops in Loops'!E526="",'Pressure Drops in Loops'!E525,'Pressure Drops in Loops'!E526)</f>
        <v/>
      </c>
      <c r="L520" s="115" t="str">
        <f>IF(Table6[[#This Row],[Segment ]]="","",(Table6[[#This Row],[Pressure 2 (kPa)]]-Table6[[#This Row],[Pressure 1 (kPa)]])/Table6[[#This Row],[Density (kg/m3)]])</f>
        <v/>
      </c>
      <c r="M520" s="115" t="str">
        <f>IF(Table6[[#This Row],[Segment ]]="","",((Table6[[#This Row],[Velocity 2 (m/s)]]^2)/2)-((Table6[[#This Row],[Velocity 1 (m/s)]]^2)/2))</f>
        <v/>
      </c>
      <c r="N520" s="115" t="str">
        <f>IF(Table6[[#This Row],[Segment ]]="","",(Table6[[#This Row],[Height 2 (m)]]-Table6[[#This Row],[Height 1 (m)]])*9.807)</f>
        <v/>
      </c>
      <c r="O520" s="115" t="str">
        <f>'Pressure Drops in Loops'!U525</f>
        <v/>
      </c>
      <c r="P52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20" s="115" t="str">
        <f>IF(Table6[[#This Row],[Segment ]]="","",Table6[[#This Row],[Work (W)]]/1000)</f>
        <v/>
      </c>
    </row>
    <row r="521" spans="1:17" x14ac:dyDescent="0.25">
      <c r="A521" s="116" t="str">
        <f>'Pressure Drops in Loops'!A526</f>
        <v/>
      </c>
      <c r="B521" s="113" t="str">
        <f>IF(Table6[[#This Row],[Segment ]]="","",B520)</f>
        <v/>
      </c>
      <c r="C521" s="113" t="str">
        <f>IF(Table6[[#This Row],[Segment ]]="","",C520)</f>
        <v/>
      </c>
      <c r="D521" s="113" t="str">
        <f>IF(Table6[[#This Row],[Segment ]]="","",D520)</f>
        <v/>
      </c>
      <c r="E521" s="117" t="str">
        <f>IF(Table6[[#This Row],[Segment ]]="","",Table6[[#This Row],[Density (kg/m3)]]*Table6[[#This Row],[Volumetric flow (m3/s)]])</f>
        <v/>
      </c>
      <c r="F521" s="114" t="str">
        <f>IF(Table6[[#This Row],[Segment ]]="","",'Pressure Drops in Loops'!AG526)</f>
        <v/>
      </c>
      <c r="G521" s="114" t="str">
        <f>'Pressure Drops in Loops'!AH526</f>
        <v/>
      </c>
      <c r="H521" s="114"/>
      <c r="I521" s="114"/>
      <c r="J521" s="115" t="str">
        <f>'Pressure Drops in Loops'!E526</f>
        <v/>
      </c>
      <c r="K521" s="115" t="str">
        <f>IF('Pressure Drops in Loops'!E527="",'Pressure Drops in Loops'!E526,'Pressure Drops in Loops'!E527)</f>
        <v/>
      </c>
      <c r="L521" s="115" t="str">
        <f>IF(Table6[[#This Row],[Segment ]]="","",(Table6[[#This Row],[Pressure 2 (kPa)]]-Table6[[#This Row],[Pressure 1 (kPa)]])/Table6[[#This Row],[Density (kg/m3)]])</f>
        <v/>
      </c>
      <c r="M521" s="115" t="str">
        <f>IF(Table6[[#This Row],[Segment ]]="","",((Table6[[#This Row],[Velocity 2 (m/s)]]^2)/2)-((Table6[[#This Row],[Velocity 1 (m/s)]]^2)/2))</f>
        <v/>
      </c>
      <c r="N521" s="115" t="str">
        <f>IF(Table6[[#This Row],[Segment ]]="","",(Table6[[#This Row],[Height 2 (m)]]-Table6[[#This Row],[Height 1 (m)]])*9.807)</f>
        <v/>
      </c>
      <c r="O521" s="115" t="str">
        <f>'Pressure Drops in Loops'!U526</f>
        <v/>
      </c>
      <c r="P52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21" s="115" t="str">
        <f>IF(Table6[[#This Row],[Segment ]]="","",Table6[[#This Row],[Work (W)]]/1000)</f>
        <v/>
      </c>
    </row>
    <row r="522" spans="1:17" x14ac:dyDescent="0.25">
      <c r="A522" s="116" t="str">
        <f>'Pressure Drops in Loops'!A527</f>
        <v/>
      </c>
      <c r="B522" s="113" t="str">
        <f>IF(Table6[[#This Row],[Segment ]]="","",B521)</f>
        <v/>
      </c>
      <c r="C522" s="113" t="str">
        <f>IF(Table6[[#This Row],[Segment ]]="","",C521)</f>
        <v/>
      </c>
      <c r="D522" s="113" t="str">
        <f>IF(Table6[[#This Row],[Segment ]]="","",D521)</f>
        <v/>
      </c>
      <c r="E522" s="117" t="str">
        <f>IF(Table6[[#This Row],[Segment ]]="","",Table6[[#This Row],[Density (kg/m3)]]*Table6[[#This Row],[Volumetric flow (m3/s)]])</f>
        <v/>
      </c>
      <c r="F522" s="114" t="str">
        <f>IF(Table6[[#This Row],[Segment ]]="","",'Pressure Drops in Loops'!AG527)</f>
        <v/>
      </c>
      <c r="G522" s="114" t="str">
        <f>'Pressure Drops in Loops'!AH527</f>
        <v/>
      </c>
      <c r="H522" s="114"/>
      <c r="I522" s="114"/>
      <c r="J522" s="115" t="str">
        <f>'Pressure Drops in Loops'!E527</f>
        <v/>
      </c>
      <c r="K522" s="115" t="str">
        <f>IF('Pressure Drops in Loops'!E528="",'Pressure Drops in Loops'!E527,'Pressure Drops in Loops'!E528)</f>
        <v/>
      </c>
      <c r="L522" s="115" t="str">
        <f>IF(Table6[[#This Row],[Segment ]]="","",(Table6[[#This Row],[Pressure 2 (kPa)]]-Table6[[#This Row],[Pressure 1 (kPa)]])/Table6[[#This Row],[Density (kg/m3)]])</f>
        <v/>
      </c>
      <c r="M522" s="115" t="str">
        <f>IF(Table6[[#This Row],[Segment ]]="","",((Table6[[#This Row],[Velocity 2 (m/s)]]^2)/2)-((Table6[[#This Row],[Velocity 1 (m/s)]]^2)/2))</f>
        <v/>
      </c>
      <c r="N522" s="115" t="str">
        <f>IF(Table6[[#This Row],[Segment ]]="","",(Table6[[#This Row],[Height 2 (m)]]-Table6[[#This Row],[Height 1 (m)]])*9.807)</f>
        <v/>
      </c>
      <c r="O522" s="115" t="str">
        <f>'Pressure Drops in Loops'!U527</f>
        <v/>
      </c>
      <c r="P52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22" s="115" t="str">
        <f>IF(Table6[[#This Row],[Segment ]]="","",Table6[[#This Row],[Work (W)]]/1000)</f>
        <v/>
      </c>
    </row>
    <row r="523" spans="1:17" x14ac:dyDescent="0.25">
      <c r="A523" s="116" t="str">
        <f>'Pressure Drops in Loops'!A528</f>
        <v/>
      </c>
      <c r="B523" s="113" t="str">
        <f>IF(Table6[[#This Row],[Segment ]]="","",B522)</f>
        <v/>
      </c>
      <c r="C523" s="113" t="str">
        <f>IF(Table6[[#This Row],[Segment ]]="","",C522)</f>
        <v/>
      </c>
      <c r="D523" s="113" t="str">
        <f>IF(Table6[[#This Row],[Segment ]]="","",D522)</f>
        <v/>
      </c>
      <c r="E523" s="117" t="str">
        <f>IF(Table6[[#This Row],[Segment ]]="","",Table6[[#This Row],[Density (kg/m3)]]*Table6[[#This Row],[Volumetric flow (m3/s)]])</f>
        <v/>
      </c>
      <c r="F523" s="114" t="str">
        <f>IF(Table6[[#This Row],[Segment ]]="","",'Pressure Drops in Loops'!AG528)</f>
        <v/>
      </c>
      <c r="G523" s="114" t="str">
        <f>'Pressure Drops in Loops'!AH528</f>
        <v/>
      </c>
      <c r="H523" s="114"/>
      <c r="I523" s="114"/>
      <c r="J523" s="115" t="str">
        <f>'Pressure Drops in Loops'!E528</f>
        <v/>
      </c>
      <c r="K523" s="115" t="str">
        <f>IF('Pressure Drops in Loops'!E529="",'Pressure Drops in Loops'!E528,'Pressure Drops in Loops'!E529)</f>
        <v/>
      </c>
      <c r="L523" s="115" t="str">
        <f>IF(Table6[[#This Row],[Segment ]]="","",(Table6[[#This Row],[Pressure 2 (kPa)]]-Table6[[#This Row],[Pressure 1 (kPa)]])/Table6[[#This Row],[Density (kg/m3)]])</f>
        <v/>
      </c>
      <c r="M523" s="115" t="str">
        <f>IF(Table6[[#This Row],[Segment ]]="","",((Table6[[#This Row],[Velocity 2 (m/s)]]^2)/2)-((Table6[[#This Row],[Velocity 1 (m/s)]]^2)/2))</f>
        <v/>
      </c>
      <c r="N523" s="115" t="str">
        <f>IF(Table6[[#This Row],[Segment ]]="","",(Table6[[#This Row],[Height 2 (m)]]-Table6[[#This Row],[Height 1 (m)]])*9.807)</f>
        <v/>
      </c>
      <c r="O523" s="115" t="str">
        <f>'Pressure Drops in Loops'!U528</f>
        <v/>
      </c>
      <c r="P52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23" s="115" t="str">
        <f>IF(Table6[[#This Row],[Segment ]]="","",Table6[[#This Row],[Work (W)]]/1000)</f>
        <v/>
      </c>
    </row>
    <row r="524" spans="1:17" x14ac:dyDescent="0.25">
      <c r="A524" s="116" t="str">
        <f>'Pressure Drops in Loops'!A529</f>
        <v/>
      </c>
      <c r="B524" s="113" t="str">
        <f>IF(Table6[[#This Row],[Segment ]]="","",B523)</f>
        <v/>
      </c>
      <c r="C524" s="113" t="str">
        <f>IF(Table6[[#This Row],[Segment ]]="","",C523)</f>
        <v/>
      </c>
      <c r="D524" s="113" t="str">
        <f>IF(Table6[[#This Row],[Segment ]]="","",D523)</f>
        <v/>
      </c>
      <c r="E524" s="117" t="str">
        <f>IF(Table6[[#This Row],[Segment ]]="","",Table6[[#This Row],[Density (kg/m3)]]*Table6[[#This Row],[Volumetric flow (m3/s)]])</f>
        <v/>
      </c>
      <c r="F524" s="114" t="str">
        <f>IF(Table6[[#This Row],[Segment ]]="","",'Pressure Drops in Loops'!AG529)</f>
        <v/>
      </c>
      <c r="G524" s="114" t="str">
        <f>'Pressure Drops in Loops'!AH529</f>
        <v/>
      </c>
      <c r="H524" s="114"/>
      <c r="I524" s="114"/>
      <c r="J524" s="115" t="str">
        <f>'Pressure Drops in Loops'!E529</f>
        <v/>
      </c>
      <c r="K524" s="115" t="str">
        <f>IF('Pressure Drops in Loops'!E530="",'Pressure Drops in Loops'!E529,'Pressure Drops in Loops'!E530)</f>
        <v/>
      </c>
      <c r="L524" s="115" t="str">
        <f>IF(Table6[[#This Row],[Segment ]]="","",(Table6[[#This Row],[Pressure 2 (kPa)]]-Table6[[#This Row],[Pressure 1 (kPa)]])/Table6[[#This Row],[Density (kg/m3)]])</f>
        <v/>
      </c>
      <c r="M524" s="115" t="str">
        <f>IF(Table6[[#This Row],[Segment ]]="","",((Table6[[#This Row],[Velocity 2 (m/s)]]^2)/2)-((Table6[[#This Row],[Velocity 1 (m/s)]]^2)/2))</f>
        <v/>
      </c>
      <c r="N524" s="115" t="str">
        <f>IF(Table6[[#This Row],[Segment ]]="","",(Table6[[#This Row],[Height 2 (m)]]-Table6[[#This Row],[Height 1 (m)]])*9.807)</f>
        <v/>
      </c>
      <c r="O524" s="115" t="str">
        <f>'Pressure Drops in Loops'!U529</f>
        <v/>
      </c>
      <c r="P52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24" s="115" t="str">
        <f>IF(Table6[[#This Row],[Segment ]]="","",Table6[[#This Row],[Work (W)]]/1000)</f>
        <v/>
      </c>
    </row>
    <row r="525" spans="1:17" x14ac:dyDescent="0.25">
      <c r="A525" s="116" t="str">
        <f>'Pressure Drops in Loops'!A530</f>
        <v/>
      </c>
      <c r="B525" s="113" t="str">
        <f>IF(Table6[[#This Row],[Segment ]]="","",B524)</f>
        <v/>
      </c>
      <c r="C525" s="113" t="str">
        <f>IF(Table6[[#This Row],[Segment ]]="","",C524)</f>
        <v/>
      </c>
      <c r="D525" s="113" t="str">
        <f>IF(Table6[[#This Row],[Segment ]]="","",D524)</f>
        <v/>
      </c>
      <c r="E525" s="117" t="str">
        <f>IF(Table6[[#This Row],[Segment ]]="","",Table6[[#This Row],[Density (kg/m3)]]*Table6[[#This Row],[Volumetric flow (m3/s)]])</f>
        <v/>
      </c>
      <c r="F525" s="114" t="str">
        <f>IF(Table6[[#This Row],[Segment ]]="","",'Pressure Drops in Loops'!AG530)</f>
        <v/>
      </c>
      <c r="G525" s="114" t="str">
        <f>'Pressure Drops in Loops'!AH530</f>
        <v/>
      </c>
      <c r="H525" s="114"/>
      <c r="I525" s="114"/>
      <c r="J525" s="115" t="str">
        <f>'Pressure Drops in Loops'!E530</f>
        <v/>
      </c>
      <c r="K525" s="115" t="str">
        <f>IF('Pressure Drops in Loops'!E531="",'Pressure Drops in Loops'!E530,'Pressure Drops in Loops'!E531)</f>
        <v/>
      </c>
      <c r="L525" s="115" t="str">
        <f>IF(Table6[[#This Row],[Segment ]]="","",(Table6[[#This Row],[Pressure 2 (kPa)]]-Table6[[#This Row],[Pressure 1 (kPa)]])/Table6[[#This Row],[Density (kg/m3)]])</f>
        <v/>
      </c>
      <c r="M525" s="115" t="str">
        <f>IF(Table6[[#This Row],[Segment ]]="","",((Table6[[#This Row],[Velocity 2 (m/s)]]^2)/2)-((Table6[[#This Row],[Velocity 1 (m/s)]]^2)/2))</f>
        <v/>
      </c>
      <c r="N525" s="115" t="str">
        <f>IF(Table6[[#This Row],[Segment ]]="","",(Table6[[#This Row],[Height 2 (m)]]-Table6[[#This Row],[Height 1 (m)]])*9.807)</f>
        <v/>
      </c>
      <c r="O525" s="115" t="str">
        <f>'Pressure Drops in Loops'!U530</f>
        <v/>
      </c>
      <c r="P52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25" s="115" t="str">
        <f>IF(Table6[[#This Row],[Segment ]]="","",Table6[[#This Row],[Work (W)]]/1000)</f>
        <v/>
      </c>
    </row>
    <row r="526" spans="1:17" x14ac:dyDescent="0.25">
      <c r="A526" s="116" t="str">
        <f>'Pressure Drops in Loops'!A531</f>
        <v/>
      </c>
      <c r="B526" s="113" t="str">
        <f>IF(Table6[[#This Row],[Segment ]]="","",B525)</f>
        <v/>
      </c>
      <c r="C526" s="113" t="str">
        <f>IF(Table6[[#This Row],[Segment ]]="","",C525)</f>
        <v/>
      </c>
      <c r="D526" s="113" t="str">
        <f>IF(Table6[[#This Row],[Segment ]]="","",D525)</f>
        <v/>
      </c>
      <c r="E526" s="117" t="str">
        <f>IF(Table6[[#This Row],[Segment ]]="","",Table6[[#This Row],[Density (kg/m3)]]*Table6[[#This Row],[Volumetric flow (m3/s)]])</f>
        <v/>
      </c>
      <c r="F526" s="114" t="str">
        <f>IF(Table6[[#This Row],[Segment ]]="","",'Pressure Drops in Loops'!AG531)</f>
        <v/>
      </c>
      <c r="G526" s="114" t="str">
        <f>'Pressure Drops in Loops'!AH531</f>
        <v/>
      </c>
      <c r="H526" s="114"/>
      <c r="I526" s="114"/>
      <c r="J526" s="115" t="str">
        <f>'Pressure Drops in Loops'!E531</f>
        <v/>
      </c>
      <c r="K526" s="115" t="str">
        <f>IF('Pressure Drops in Loops'!E532="",'Pressure Drops in Loops'!E531,'Pressure Drops in Loops'!E532)</f>
        <v/>
      </c>
      <c r="L526" s="115" t="str">
        <f>IF(Table6[[#This Row],[Segment ]]="","",(Table6[[#This Row],[Pressure 2 (kPa)]]-Table6[[#This Row],[Pressure 1 (kPa)]])/Table6[[#This Row],[Density (kg/m3)]])</f>
        <v/>
      </c>
      <c r="M526" s="115" t="str">
        <f>IF(Table6[[#This Row],[Segment ]]="","",((Table6[[#This Row],[Velocity 2 (m/s)]]^2)/2)-((Table6[[#This Row],[Velocity 1 (m/s)]]^2)/2))</f>
        <v/>
      </c>
      <c r="N526" s="115" t="str">
        <f>IF(Table6[[#This Row],[Segment ]]="","",(Table6[[#This Row],[Height 2 (m)]]-Table6[[#This Row],[Height 1 (m)]])*9.807)</f>
        <v/>
      </c>
      <c r="O526" s="115" t="str">
        <f>'Pressure Drops in Loops'!U531</f>
        <v/>
      </c>
      <c r="P52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26" s="115" t="str">
        <f>IF(Table6[[#This Row],[Segment ]]="","",Table6[[#This Row],[Work (W)]]/1000)</f>
        <v/>
      </c>
    </row>
    <row r="527" spans="1:17" x14ac:dyDescent="0.25">
      <c r="A527" s="116" t="str">
        <f>'Pressure Drops in Loops'!A532</f>
        <v/>
      </c>
      <c r="B527" s="113" t="str">
        <f>IF(Table6[[#This Row],[Segment ]]="","",B526)</f>
        <v/>
      </c>
      <c r="C527" s="113" t="str">
        <f>IF(Table6[[#This Row],[Segment ]]="","",C526)</f>
        <v/>
      </c>
      <c r="D527" s="113" t="str">
        <f>IF(Table6[[#This Row],[Segment ]]="","",D526)</f>
        <v/>
      </c>
      <c r="E527" s="117" t="str">
        <f>IF(Table6[[#This Row],[Segment ]]="","",Table6[[#This Row],[Density (kg/m3)]]*Table6[[#This Row],[Volumetric flow (m3/s)]])</f>
        <v/>
      </c>
      <c r="F527" s="114" t="str">
        <f>IF(Table6[[#This Row],[Segment ]]="","",'Pressure Drops in Loops'!AG532)</f>
        <v/>
      </c>
      <c r="G527" s="114" t="str">
        <f>'Pressure Drops in Loops'!AH532</f>
        <v/>
      </c>
      <c r="H527" s="114"/>
      <c r="I527" s="114"/>
      <c r="J527" s="115" t="str">
        <f>'Pressure Drops in Loops'!E532</f>
        <v/>
      </c>
      <c r="K527" s="115" t="str">
        <f>IF('Pressure Drops in Loops'!E533="",'Pressure Drops in Loops'!E532,'Pressure Drops in Loops'!E533)</f>
        <v/>
      </c>
      <c r="L527" s="115" t="str">
        <f>IF(Table6[[#This Row],[Segment ]]="","",(Table6[[#This Row],[Pressure 2 (kPa)]]-Table6[[#This Row],[Pressure 1 (kPa)]])/Table6[[#This Row],[Density (kg/m3)]])</f>
        <v/>
      </c>
      <c r="M527" s="115" t="str">
        <f>IF(Table6[[#This Row],[Segment ]]="","",((Table6[[#This Row],[Velocity 2 (m/s)]]^2)/2)-((Table6[[#This Row],[Velocity 1 (m/s)]]^2)/2))</f>
        <v/>
      </c>
      <c r="N527" s="115" t="str">
        <f>IF(Table6[[#This Row],[Segment ]]="","",(Table6[[#This Row],[Height 2 (m)]]-Table6[[#This Row],[Height 1 (m)]])*9.807)</f>
        <v/>
      </c>
      <c r="O527" s="115" t="str">
        <f>'Pressure Drops in Loops'!U532</f>
        <v/>
      </c>
      <c r="P52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27" s="115" t="str">
        <f>IF(Table6[[#This Row],[Segment ]]="","",Table6[[#This Row],[Work (W)]]/1000)</f>
        <v/>
      </c>
    </row>
    <row r="528" spans="1:17" x14ac:dyDescent="0.25">
      <c r="A528" s="116" t="str">
        <f>'Pressure Drops in Loops'!A533</f>
        <v/>
      </c>
      <c r="B528" s="113" t="str">
        <f>IF(Table6[[#This Row],[Segment ]]="","",B527)</f>
        <v/>
      </c>
      <c r="C528" s="113" t="str">
        <f>IF(Table6[[#This Row],[Segment ]]="","",C527)</f>
        <v/>
      </c>
      <c r="D528" s="113" t="str">
        <f>IF(Table6[[#This Row],[Segment ]]="","",D527)</f>
        <v/>
      </c>
      <c r="E528" s="117" t="str">
        <f>IF(Table6[[#This Row],[Segment ]]="","",Table6[[#This Row],[Density (kg/m3)]]*Table6[[#This Row],[Volumetric flow (m3/s)]])</f>
        <v/>
      </c>
      <c r="F528" s="114" t="str">
        <f>IF(Table6[[#This Row],[Segment ]]="","",'Pressure Drops in Loops'!AG533)</f>
        <v/>
      </c>
      <c r="G528" s="114" t="str">
        <f>'Pressure Drops in Loops'!AH533</f>
        <v/>
      </c>
      <c r="H528" s="114"/>
      <c r="I528" s="114"/>
      <c r="J528" s="115" t="str">
        <f>'Pressure Drops in Loops'!E533</f>
        <v/>
      </c>
      <c r="K528" s="115" t="str">
        <f>IF('Pressure Drops in Loops'!E534="",'Pressure Drops in Loops'!E533,'Pressure Drops in Loops'!E534)</f>
        <v/>
      </c>
      <c r="L528" s="115" t="str">
        <f>IF(Table6[[#This Row],[Segment ]]="","",(Table6[[#This Row],[Pressure 2 (kPa)]]-Table6[[#This Row],[Pressure 1 (kPa)]])/Table6[[#This Row],[Density (kg/m3)]])</f>
        <v/>
      </c>
      <c r="M528" s="115" t="str">
        <f>IF(Table6[[#This Row],[Segment ]]="","",((Table6[[#This Row],[Velocity 2 (m/s)]]^2)/2)-((Table6[[#This Row],[Velocity 1 (m/s)]]^2)/2))</f>
        <v/>
      </c>
      <c r="N528" s="115" t="str">
        <f>IF(Table6[[#This Row],[Segment ]]="","",(Table6[[#This Row],[Height 2 (m)]]-Table6[[#This Row],[Height 1 (m)]])*9.807)</f>
        <v/>
      </c>
      <c r="O528" s="115" t="str">
        <f>'Pressure Drops in Loops'!U533</f>
        <v/>
      </c>
      <c r="P52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28" s="115" t="str">
        <f>IF(Table6[[#This Row],[Segment ]]="","",Table6[[#This Row],[Work (W)]]/1000)</f>
        <v/>
      </c>
    </row>
    <row r="529" spans="1:17" x14ac:dyDescent="0.25">
      <c r="A529" s="116" t="str">
        <f>'Pressure Drops in Loops'!A534</f>
        <v/>
      </c>
      <c r="B529" s="113" t="str">
        <f>IF(Table6[[#This Row],[Segment ]]="","",B528)</f>
        <v/>
      </c>
      <c r="C529" s="113" t="str">
        <f>IF(Table6[[#This Row],[Segment ]]="","",C528)</f>
        <v/>
      </c>
      <c r="D529" s="113" t="str">
        <f>IF(Table6[[#This Row],[Segment ]]="","",D528)</f>
        <v/>
      </c>
      <c r="E529" s="117" t="str">
        <f>IF(Table6[[#This Row],[Segment ]]="","",Table6[[#This Row],[Density (kg/m3)]]*Table6[[#This Row],[Volumetric flow (m3/s)]])</f>
        <v/>
      </c>
      <c r="F529" s="114" t="str">
        <f>IF(Table6[[#This Row],[Segment ]]="","",'Pressure Drops in Loops'!AG534)</f>
        <v/>
      </c>
      <c r="G529" s="114" t="str">
        <f>'Pressure Drops in Loops'!AH534</f>
        <v/>
      </c>
      <c r="H529" s="114"/>
      <c r="I529" s="114"/>
      <c r="J529" s="115" t="str">
        <f>'Pressure Drops in Loops'!E534</f>
        <v/>
      </c>
      <c r="K529" s="115" t="str">
        <f>IF('Pressure Drops in Loops'!E535="",'Pressure Drops in Loops'!E534,'Pressure Drops in Loops'!E535)</f>
        <v/>
      </c>
      <c r="L529" s="115" t="str">
        <f>IF(Table6[[#This Row],[Segment ]]="","",(Table6[[#This Row],[Pressure 2 (kPa)]]-Table6[[#This Row],[Pressure 1 (kPa)]])/Table6[[#This Row],[Density (kg/m3)]])</f>
        <v/>
      </c>
      <c r="M529" s="115" t="str">
        <f>IF(Table6[[#This Row],[Segment ]]="","",((Table6[[#This Row],[Velocity 2 (m/s)]]^2)/2)-((Table6[[#This Row],[Velocity 1 (m/s)]]^2)/2))</f>
        <v/>
      </c>
      <c r="N529" s="115" t="str">
        <f>IF(Table6[[#This Row],[Segment ]]="","",(Table6[[#This Row],[Height 2 (m)]]-Table6[[#This Row],[Height 1 (m)]])*9.807)</f>
        <v/>
      </c>
      <c r="O529" s="115" t="str">
        <f>'Pressure Drops in Loops'!U534</f>
        <v/>
      </c>
      <c r="P52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29" s="115" t="str">
        <f>IF(Table6[[#This Row],[Segment ]]="","",Table6[[#This Row],[Work (W)]]/1000)</f>
        <v/>
      </c>
    </row>
    <row r="530" spans="1:17" x14ac:dyDescent="0.25">
      <c r="A530" s="116" t="str">
        <f>'Pressure Drops in Loops'!A535</f>
        <v/>
      </c>
      <c r="B530" s="113" t="str">
        <f>IF(Table6[[#This Row],[Segment ]]="","",B529)</f>
        <v/>
      </c>
      <c r="C530" s="113" t="str">
        <f>IF(Table6[[#This Row],[Segment ]]="","",C529)</f>
        <v/>
      </c>
      <c r="D530" s="113" t="str">
        <f>IF(Table6[[#This Row],[Segment ]]="","",D529)</f>
        <v/>
      </c>
      <c r="E530" s="117" t="str">
        <f>IF(Table6[[#This Row],[Segment ]]="","",Table6[[#This Row],[Density (kg/m3)]]*Table6[[#This Row],[Volumetric flow (m3/s)]])</f>
        <v/>
      </c>
      <c r="F530" s="114" t="str">
        <f>IF(Table6[[#This Row],[Segment ]]="","",'Pressure Drops in Loops'!AG535)</f>
        <v/>
      </c>
      <c r="G530" s="114" t="str">
        <f>'Pressure Drops in Loops'!AH535</f>
        <v/>
      </c>
      <c r="H530" s="114"/>
      <c r="I530" s="114"/>
      <c r="J530" s="115" t="str">
        <f>'Pressure Drops in Loops'!E535</f>
        <v/>
      </c>
      <c r="K530" s="115" t="str">
        <f>IF('Pressure Drops in Loops'!E536="",'Pressure Drops in Loops'!E535,'Pressure Drops in Loops'!E536)</f>
        <v/>
      </c>
      <c r="L530" s="115" t="str">
        <f>IF(Table6[[#This Row],[Segment ]]="","",(Table6[[#This Row],[Pressure 2 (kPa)]]-Table6[[#This Row],[Pressure 1 (kPa)]])/Table6[[#This Row],[Density (kg/m3)]])</f>
        <v/>
      </c>
      <c r="M530" s="115" t="str">
        <f>IF(Table6[[#This Row],[Segment ]]="","",((Table6[[#This Row],[Velocity 2 (m/s)]]^2)/2)-((Table6[[#This Row],[Velocity 1 (m/s)]]^2)/2))</f>
        <v/>
      </c>
      <c r="N530" s="115" t="str">
        <f>IF(Table6[[#This Row],[Segment ]]="","",(Table6[[#This Row],[Height 2 (m)]]-Table6[[#This Row],[Height 1 (m)]])*9.807)</f>
        <v/>
      </c>
      <c r="O530" s="115" t="str">
        <f>'Pressure Drops in Loops'!U535</f>
        <v/>
      </c>
      <c r="P53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30" s="115" t="str">
        <f>IF(Table6[[#This Row],[Segment ]]="","",Table6[[#This Row],[Work (W)]]/1000)</f>
        <v/>
      </c>
    </row>
    <row r="531" spans="1:17" x14ac:dyDescent="0.25">
      <c r="A531" s="116" t="str">
        <f>'Pressure Drops in Loops'!A536</f>
        <v/>
      </c>
      <c r="B531" s="113" t="str">
        <f>IF(Table6[[#This Row],[Segment ]]="","",B530)</f>
        <v/>
      </c>
      <c r="C531" s="113" t="str">
        <f>IF(Table6[[#This Row],[Segment ]]="","",C530)</f>
        <v/>
      </c>
      <c r="D531" s="113" t="str">
        <f>IF(Table6[[#This Row],[Segment ]]="","",D530)</f>
        <v/>
      </c>
      <c r="E531" s="117" t="str">
        <f>IF(Table6[[#This Row],[Segment ]]="","",Table6[[#This Row],[Density (kg/m3)]]*Table6[[#This Row],[Volumetric flow (m3/s)]])</f>
        <v/>
      </c>
      <c r="F531" s="114" t="str">
        <f>IF(Table6[[#This Row],[Segment ]]="","",'Pressure Drops in Loops'!AG536)</f>
        <v/>
      </c>
      <c r="G531" s="114" t="str">
        <f>'Pressure Drops in Loops'!AH536</f>
        <v/>
      </c>
      <c r="H531" s="114"/>
      <c r="I531" s="114"/>
      <c r="J531" s="115" t="str">
        <f>'Pressure Drops in Loops'!E536</f>
        <v/>
      </c>
      <c r="K531" s="115" t="str">
        <f>IF('Pressure Drops in Loops'!E537="",'Pressure Drops in Loops'!E536,'Pressure Drops in Loops'!E537)</f>
        <v/>
      </c>
      <c r="L531" s="115" t="str">
        <f>IF(Table6[[#This Row],[Segment ]]="","",(Table6[[#This Row],[Pressure 2 (kPa)]]-Table6[[#This Row],[Pressure 1 (kPa)]])/Table6[[#This Row],[Density (kg/m3)]])</f>
        <v/>
      </c>
      <c r="M531" s="115" t="str">
        <f>IF(Table6[[#This Row],[Segment ]]="","",((Table6[[#This Row],[Velocity 2 (m/s)]]^2)/2)-((Table6[[#This Row],[Velocity 1 (m/s)]]^2)/2))</f>
        <v/>
      </c>
      <c r="N531" s="115" t="str">
        <f>IF(Table6[[#This Row],[Segment ]]="","",(Table6[[#This Row],[Height 2 (m)]]-Table6[[#This Row],[Height 1 (m)]])*9.807)</f>
        <v/>
      </c>
      <c r="O531" s="115" t="str">
        <f>'Pressure Drops in Loops'!U536</f>
        <v/>
      </c>
      <c r="P53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31" s="115" t="str">
        <f>IF(Table6[[#This Row],[Segment ]]="","",Table6[[#This Row],[Work (W)]]/1000)</f>
        <v/>
      </c>
    </row>
    <row r="532" spans="1:17" x14ac:dyDescent="0.25">
      <c r="A532" s="116" t="str">
        <f>'Pressure Drops in Loops'!A537</f>
        <v/>
      </c>
      <c r="B532" s="113" t="str">
        <f>IF(Table6[[#This Row],[Segment ]]="","",B531)</f>
        <v/>
      </c>
      <c r="C532" s="113" t="str">
        <f>IF(Table6[[#This Row],[Segment ]]="","",C531)</f>
        <v/>
      </c>
      <c r="D532" s="113" t="str">
        <f>IF(Table6[[#This Row],[Segment ]]="","",D531)</f>
        <v/>
      </c>
      <c r="E532" s="117" t="str">
        <f>IF(Table6[[#This Row],[Segment ]]="","",Table6[[#This Row],[Density (kg/m3)]]*Table6[[#This Row],[Volumetric flow (m3/s)]])</f>
        <v/>
      </c>
      <c r="F532" s="114" t="str">
        <f>IF(Table6[[#This Row],[Segment ]]="","",'Pressure Drops in Loops'!AG537)</f>
        <v/>
      </c>
      <c r="G532" s="114" t="str">
        <f>'Pressure Drops in Loops'!AH537</f>
        <v/>
      </c>
      <c r="H532" s="114"/>
      <c r="I532" s="114"/>
      <c r="J532" s="115" t="str">
        <f>'Pressure Drops in Loops'!E537</f>
        <v/>
      </c>
      <c r="K532" s="115" t="str">
        <f>IF('Pressure Drops in Loops'!E538="",'Pressure Drops in Loops'!E537,'Pressure Drops in Loops'!E538)</f>
        <v/>
      </c>
      <c r="L532" s="115" t="str">
        <f>IF(Table6[[#This Row],[Segment ]]="","",(Table6[[#This Row],[Pressure 2 (kPa)]]-Table6[[#This Row],[Pressure 1 (kPa)]])/Table6[[#This Row],[Density (kg/m3)]])</f>
        <v/>
      </c>
      <c r="M532" s="115" t="str">
        <f>IF(Table6[[#This Row],[Segment ]]="","",((Table6[[#This Row],[Velocity 2 (m/s)]]^2)/2)-((Table6[[#This Row],[Velocity 1 (m/s)]]^2)/2))</f>
        <v/>
      </c>
      <c r="N532" s="115" t="str">
        <f>IF(Table6[[#This Row],[Segment ]]="","",(Table6[[#This Row],[Height 2 (m)]]-Table6[[#This Row],[Height 1 (m)]])*9.807)</f>
        <v/>
      </c>
      <c r="O532" s="115" t="str">
        <f>'Pressure Drops in Loops'!U537</f>
        <v/>
      </c>
      <c r="P53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32" s="115" t="str">
        <f>IF(Table6[[#This Row],[Segment ]]="","",Table6[[#This Row],[Work (W)]]/1000)</f>
        <v/>
      </c>
    </row>
    <row r="533" spans="1:17" x14ac:dyDescent="0.25">
      <c r="A533" s="116" t="str">
        <f>'Pressure Drops in Loops'!A538</f>
        <v/>
      </c>
      <c r="B533" s="113" t="str">
        <f>IF(Table6[[#This Row],[Segment ]]="","",B532)</f>
        <v/>
      </c>
      <c r="C533" s="113" t="str">
        <f>IF(Table6[[#This Row],[Segment ]]="","",C532)</f>
        <v/>
      </c>
      <c r="D533" s="113" t="str">
        <f>IF(Table6[[#This Row],[Segment ]]="","",D532)</f>
        <v/>
      </c>
      <c r="E533" s="117" t="str">
        <f>IF(Table6[[#This Row],[Segment ]]="","",Table6[[#This Row],[Density (kg/m3)]]*Table6[[#This Row],[Volumetric flow (m3/s)]])</f>
        <v/>
      </c>
      <c r="F533" s="114" t="str">
        <f>IF(Table6[[#This Row],[Segment ]]="","",'Pressure Drops in Loops'!AG538)</f>
        <v/>
      </c>
      <c r="G533" s="114" t="str">
        <f>'Pressure Drops in Loops'!AH538</f>
        <v/>
      </c>
      <c r="H533" s="114"/>
      <c r="I533" s="114"/>
      <c r="J533" s="115" t="str">
        <f>'Pressure Drops in Loops'!E538</f>
        <v/>
      </c>
      <c r="K533" s="115" t="str">
        <f>IF('Pressure Drops in Loops'!E539="",'Pressure Drops in Loops'!E538,'Pressure Drops in Loops'!E539)</f>
        <v/>
      </c>
      <c r="L533" s="115" t="str">
        <f>IF(Table6[[#This Row],[Segment ]]="","",(Table6[[#This Row],[Pressure 2 (kPa)]]-Table6[[#This Row],[Pressure 1 (kPa)]])/Table6[[#This Row],[Density (kg/m3)]])</f>
        <v/>
      </c>
      <c r="M533" s="115" t="str">
        <f>IF(Table6[[#This Row],[Segment ]]="","",((Table6[[#This Row],[Velocity 2 (m/s)]]^2)/2)-((Table6[[#This Row],[Velocity 1 (m/s)]]^2)/2))</f>
        <v/>
      </c>
      <c r="N533" s="115" t="str">
        <f>IF(Table6[[#This Row],[Segment ]]="","",(Table6[[#This Row],[Height 2 (m)]]-Table6[[#This Row],[Height 1 (m)]])*9.807)</f>
        <v/>
      </c>
      <c r="O533" s="115" t="str">
        <f>'Pressure Drops in Loops'!U538</f>
        <v/>
      </c>
      <c r="P53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33" s="115" t="str">
        <f>IF(Table6[[#This Row],[Segment ]]="","",Table6[[#This Row],[Work (W)]]/1000)</f>
        <v/>
      </c>
    </row>
    <row r="534" spans="1:17" x14ac:dyDescent="0.25">
      <c r="A534" s="116" t="str">
        <f>'Pressure Drops in Loops'!A539</f>
        <v/>
      </c>
      <c r="B534" s="113" t="str">
        <f>IF(Table6[[#This Row],[Segment ]]="","",B533)</f>
        <v/>
      </c>
      <c r="C534" s="113" t="str">
        <f>IF(Table6[[#This Row],[Segment ]]="","",C533)</f>
        <v/>
      </c>
      <c r="D534" s="113" t="str">
        <f>IF(Table6[[#This Row],[Segment ]]="","",D533)</f>
        <v/>
      </c>
      <c r="E534" s="117" t="str">
        <f>IF(Table6[[#This Row],[Segment ]]="","",Table6[[#This Row],[Density (kg/m3)]]*Table6[[#This Row],[Volumetric flow (m3/s)]])</f>
        <v/>
      </c>
      <c r="F534" s="114" t="str">
        <f>IF(Table6[[#This Row],[Segment ]]="","",'Pressure Drops in Loops'!AG539)</f>
        <v/>
      </c>
      <c r="G534" s="114" t="str">
        <f>'Pressure Drops in Loops'!AH539</f>
        <v/>
      </c>
      <c r="H534" s="114"/>
      <c r="I534" s="114"/>
      <c r="J534" s="115" t="str">
        <f>'Pressure Drops in Loops'!E539</f>
        <v/>
      </c>
      <c r="K534" s="115" t="str">
        <f>IF('Pressure Drops in Loops'!E540="",'Pressure Drops in Loops'!E539,'Pressure Drops in Loops'!E540)</f>
        <v/>
      </c>
      <c r="L534" s="115" t="str">
        <f>IF(Table6[[#This Row],[Segment ]]="","",(Table6[[#This Row],[Pressure 2 (kPa)]]-Table6[[#This Row],[Pressure 1 (kPa)]])/Table6[[#This Row],[Density (kg/m3)]])</f>
        <v/>
      </c>
      <c r="M534" s="115" t="str">
        <f>IF(Table6[[#This Row],[Segment ]]="","",((Table6[[#This Row],[Velocity 2 (m/s)]]^2)/2)-((Table6[[#This Row],[Velocity 1 (m/s)]]^2)/2))</f>
        <v/>
      </c>
      <c r="N534" s="115" t="str">
        <f>IF(Table6[[#This Row],[Segment ]]="","",(Table6[[#This Row],[Height 2 (m)]]-Table6[[#This Row],[Height 1 (m)]])*9.807)</f>
        <v/>
      </c>
      <c r="O534" s="115" t="str">
        <f>'Pressure Drops in Loops'!U539</f>
        <v/>
      </c>
      <c r="P53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34" s="115" t="str">
        <f>IF(Table6[[#This Row],[Segment ]]="","",Table6[[#This Row],[Work (W)]]/1000)</f>
        <v/>
      </c>
    </row>
    <row r="535" spans="1:17" x14ac:dyDescent="0.25">
      <c r="A535" s="116" t="str">
        <f>'Pressure Drops in Loops'!A540</f>
        <v/>
      </c>
      <c r="B535" s="113" t="str">
        <f>IF(Table6[[#This Row],[Segment ]]="","",B534)</f>
        <v/>
      </c>
      <c r="C535" s="113" t="str">
        <f>IF(Table6[[#This Row],[Segment ]]="","",C534)</f>
        <v/>
      </c>
      <c r="D535" s="113" t="str">
        <f>IF(Table6[[#This Row],[Segment ]]="","",D534)</f>
        <v/>
      </c>
      <c r="E535" s="117" t="str">
        <f>IF(Table6[[#This Row],[Segment ]]="","",Table6[[#This Row],[Density (kg/m3)]]*Table6[[#This Row],[Volumetric flow (m3/s)]])</f>
        <v/>
      </c>
      <c r="F535" s="114" t="str">
        <f>IF(Table6[[#This Row],[Segment ]]="","",'Pressure Drops in Loops'!AG540)</f>
        <v/>
      </c>
      <c r="G535" s="114" t="str">
        <f>'Pressure Drops in Loops'!AH540</f>
        <v/>
      </c>
      <c r="H535" s="114"/>
      <c r="I535" s="114"/>
      <c r="J535" s="115" t="str">
        <f>'Pressure Drops in Loops'!E540</f>
        <v/>
      </c>
      <c r="K535" s="115" t="str">
        <f>IF('Pressure Drops in Loops'!E541="",'Pressure Drops in Loops'!E540,'Pressure Drops in Loops'!E541)</f>
        <v/>
      </c>
      <c r="L535" s="115" t="str">
        <f>IF(Table6[[#This Row],[Segment ]]="","",(Table6[[#This Row],[Pressure 2 (kPa)]]-Table6[[#This Row],[Pressure 1 (kPa)]])/Table6[[#This Row],[Density (kg/m3)]])</f>
        <v/>
      </c>
      <c r="M535" s="115" t="str">
        <f>IF(Table6[[#This Row],[Segment ]]="","",((Table6[[#This Row],[Velocity 2 (m/s)]]^2)/2)-((Table6[[#This Row],[Velocity 1 (m/s)]]^2)/2))</f>
        <v/>
      </c>
      <c r="N535" s="115" t="str">
        <f>IF(Table6[[#This Row],[Segment ]]="","",(Table6[[#This Row],[Height 2 (m)]]-Table6[[#This Row],[Height 1 (m)]])*9.807)</f>
        <v/>
      </c>
      <c r="O535" s="115" t="str">
        <f>'Pressure Drops in Loops'!U540</f>
        <v/>
      </c>
      <c r="P53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35" s="115" t="str">
        <f>IF(Table6[[#This Row],[Segment ]]="","",Table6[[#This Row],[Work (W)]]/1000)</f>
        <v/>
      </c>
    </row>
    <row r="536" spans="1:17" x14ac:dyDescent="0.25">
      <c r="A536" s="116" t="str">
        <f>'Pressure Drops in Loops'!A541</f>
        <v/>
      </c>
      <c r="B536" s="113" t="str">
        <f>IF(Table6[[#This Row],[Segment ]]="","",B535)</f>
        <v/>
      </c>
      <c r="C536" s="113" t="str">
        <f>IF(Table6[[#This Row],[Segment ]]="","",C535)</f>
        <v/>
      </c>
      <c r="D536" s="113" t="str">
        <f>IF(Table6[[#This Row],[Segment ]]="","",D535)</f>
        <v/>
      </c>
      <c r="E536" s="117" t="str">
        <f>IF(Table6[[#This Row],[Segment ]]="","",Table6[[#This Row],[Density (kg/m3)]]*Table6[[#This Row],[Volumetric flow (m3/s)]])</f>
        <v/>
      </c>
      <c r="F536" s="114" t="str">
        <f>IF(Table6[[#This Row],[Segment ]]="","",'Pressure Drops in Loops'!AG541)</f>
        <v/>
      </c>
      <c r="G536" s="114" t="str">
        <f>'Pressure Drops in Loops'!AH541</f>
        <v/>
      </c>
      <c r="H536" s="114"/>
      <c r="I536" s="114"/>
      <c r="J536" s="115" t="str">
        <f>'Pressure Drops in Loops'!E541</f>
        <v/>
      </c>
      <c r="K536" s="115" t="str">
        <f>IF('Pressure Drops in Loops'!E542="",'Pressure Drops in Loops'!E541,'Pressure Drops in Loops'!E542)</f>
        <v/>
      </c>
      <c r="L536" s="115" t="str">
        <f>IF(Table6[[#This Row],[Segment ]]="","",(Table6[[#This Row],[Pressure 2 (kPa)]]-Table6[[#This Row],[Pressure 1 (kPa)]])/Table6[[#This Row],[Density (kg/m3)]])</f>
        <v/>
      </c>
      <c r="M536" s="115" t="str">
        <f>IF(Table6[[#This Row],[Segment ]]="","",((Table6[[#This Row],[Velocity 2 (m/s)]]^2)/2)-((Table6[[#This Row],[Velocity 1 (m/s)]]^2)/2))</f>
        <v/>
      </c>
      <c r="N536" s="115" t="str">
        <f>IF(Table6[[#This Row],[Segment ]]="","",(Table6[[#This Row],[Height 2 (m)]]-Table6[[#This Row],[Height 1 (m)]])*9.807)</f>
        <v/>
      </c>
      <c r="O536" s="115" t="str">
        <f>'Pressure Drops in Loops'!U541</f>
        <v/>
      </c>
      <c r="P53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36" s="115" t="str">
        <f>IF(Table6[[#This Row],[Segment ]]="","",Table6[[#This Row],[Work (W)]]/1000)</f>
        <v/>
      </c>
    </row>
    <row r="537" spans="1:17" x14ac:dyDescent="0.25">
      <c r="A537" s="116" t="str">
        <f>'Pressure Drops in Loops'!A542</f>
        <v/>
      </c>
      <c r="B537" s="113" t="str">
        <f>IF(Table6[[#This Row],[Segment ]]="","",B536)</f>
        <v/>
      </c>
      <c r="C537" s="113" t="str">
        <f>IF(Table6[[#This Row],[Segment ]]="","",C536)</f>
        <v/>
      </c>
      <c r="D537" s="113" t="str">
        <f>IF(Table6[[#This Row],[Segment ]]="","",D536)</f>
        <v/>
      </c>
      <c r="E537" s="117" t="str">
        <f>IF(Table6[[#This Row],[Segment ]]="","",Table6[[#This Row],[Density (kg/m3)]]*Table6[[#This Row],[Volumetric flow (m3/s)]])</f>
        <v/>
      </c>
      <c r="F537" s="114" t="str">
        <f>IF(Table6[[#This Row],[Segment ]]="","",'Pressure Drops in Loops'!AG542)</f>
        <v/>
      </c>
      <c r="G537" s="114" t="str">
        <f>'Pressure Drops in Loops'!AH542</f>
        <v/>
      </c>
      <c r="H537" s="114"/>
      <c r="I537" s="114"/>
      <c r="J537" s="115" t="str">
        <f>'Pressure Drops in Loops'!E542</f>
        <v/>
      </c>
      <c r="K537" s="115" t="str">
        <f>IF('Pressure Drops in Loops'!E543="",'Pressure Drops in Loops'!E542,'Pressure Drops in Loops'!E543)</f>
        <v/>
      </c>
      <c r="L537" s="115" t="str">
        <f>IF(Table6[[#This Row],[Segment ]]="","",(Table6[[#This Row],[Pressure 2 (kPa)]]-Table6[[#This Row],[Pressure 1 (kPa)]])/Table6[[#This Row],[Density (kg/m3)]])</f>
        <v/>
      </c>
      <c r="M537" s="115" t="str">
        <f>IF(Table6[[#This Row],[Segment ]]="","",((Table6[[#This Row],[Velocity 2 (m/s)]]^2)/2)-((Table6[[#This Row],[Velocity 1 (m/s)]]^2)/2))</f>
        <v/>
      </c>
      <c r="N537" s="115" t="str">
        <f>IF(Table6[[#This Row],[Segment ]]="","",(Table6[[#This Row],[Height 2 (m)]]-Table6[[#This Row],[Height 1 (m)]])*9.807)</f>
        <v/>
      </c>
      <c r="O537" s="115" t="str">
        <f>'Pressure Drops in Loops'!U542</f>
        <v/>
      </c>
      <c r="P53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37" s="115" t="str">
        <f>IF(Table6[[#This Row],[Segment ]]="","",Table6[[#This Row],[Work (W)]]/1000)</f>
        <v/>
      </c>
    </row>
    <row r="538" spans="1:17" x14ac:dyDescent="0.25">
      <c r="A538" s="116" t="str">
        <f>'Pressure Drops in Loops'!A543</f>
        <v/>
      </c>
      <c r="B538" s="113" t="str">
        <f>IF(Table6[[#This Row],[Segment ]]="","",B537)</f>
        <v/>
      </c>
      <c r="C538" s="113" t="str">
        <f>IF(Table6[[#This Row],[Segment ]]="","",C537)</f>
        <v/>
      </c>
      <c r="D538" s="113" t="str">
        <f>IF(Table6[[#This Row],[Segment ]]="","",D537)</f>
        <v/>
      </c>
      <c r="E538" s="117" t="str">
        <f>IF(Table6[[#This Row],[Segment ]]="","",Table6[[#This Row],[Density (kg/m3)]]*Table6[[#This Row],[Volumetric flow (m3/s)]])</f>
        <v/>
      </c>
      <c r="F538" s="114" t="str">
        <f>IF(Table6[[#This Row],[Segment ]]="","",'Pressure Drops in Loops'!AG543)</f>
        <v/>
      </c>
      <c r="G538" s="114" t="str">
        <f>'Pressure Drops in Loops'!AH543</f>
        <v/>
      </c>
      <c r="H538" s="114"/>
      <c r="I538" s="114"/>
      <c r="J538" s="115" t="str">
        <f>'Pressure Drops in Loops'!E543</f>
        <v/>
      </c>
      <c r="K538" s="115" t="str">
        <f>IF('Pressure Drops in Loops'!E544="",'Pressure Drops in Loops'!E543,'Pressure Drops in Loops'!E544)</f>
        <v/>
      </c>
      <c r="L538" s="115" t="str">
        <f>IF(Table6[[#This Row],[Segment ]]="","",(Table6[[#This Row],[Pressure 2 (kPa)]]-Table6[[#This Row],[Pressure 1 (kPa)]])/Table6[[#This Row],[Density (kg/m3)]])</f>
        <v/>
      </c>
      <c r="M538" s="115" t="str">
        <f>IF(Table6[[#This Row],[Segment ]]="","",((Table6[[#This Row],[Velocity 2 (m/s)]]^2)/2)-((Table6[[#This Row],[Velocity 1 (m/s)]]^2)/2))</f>
        <v/>
      </c>
      <c r="N538" s="115" t="str">
        <f>IF(Table6[[#This Row],[Segment ]]="","",(Table6[[#This Row],[Height 2 (m)]]-Table6[[#This Row],[Height 1 (m)]])*9.807)</f>
        <v/>
      </c>
      <c r="O538" s="115" t="str">
        <f>'Pressure Drops in Loops'!U543</f>
        <v/>
      </c>
      <c r="P53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38" s="115" t="str">
        <f>IF(Table6[[#This Row],[Segment ]]="","",Table6[[#This Row],[Work (W)]]/1000)</f>
        <v/>
      </c>
    </row>
    <row r="539" spans="1:17" x14ac:dyDescent="0.25">
      <c r="A539" s="116" t="str">
        <f>'Pressure Drops in Loops'!A544</f>
        <v/>
      </c>
      <c r="B539" s="113" t="str">
        <f>IF(Table6[[#This Row],[Segment ]]="","",B538)</f>
        <v/>
      </c>
      <c r="C539" s="113" t="str">
        <f>IF(Table6[[#This Row],[Segment ]]="","",C538)</f>
        <v/>
      </c>
      <c r="D539" s="113" t="str">
        <f>IF(Table6[[#This Row],[Segment ]]="","",D538)</f>
        <v/>
      </c>
      <c r="E539" s="117" t="str">
        <f>IF(Table6[[#This Row],[Segment ]]="","",Table6[[#This Row],[Density (kg/m3)]]*Table6[[#This Row],[Volumetric flow (m3/s)]])</f>
        <v/>
      </c>
      <c r="F539" s="114" t="str">
        <f>IF(Table6[[#This Row],[Segment ]]="","",'Pressure Drops in Loops'!AG544)</f>
        <v/>
      </c>
      <c r="G539" s="114" t="str">
        <f>'Pressure Drops in Loops'!AH544</f>
        <v/>
      </c>
      <c r="H539" s="114"/>
      <c r="I539" s="114"/>
      <c r="J539" s="115" t="str">
        <f>'Pressure Drops in Loops'!E544</f>
        <v/>
      </c>
      <c r="K539" s="115" t="str">
        <f>IF('Pressure Drops in Loops'!E545="",'Pressure Drops in Loops'!E544,'Pressure Drops in Loops'!E545)</f>
        <v/>
      </c>
      <c r="L539" s="115" t="str">
        <f>IF(Table6[[#This Row],[Segment ]]="","",(Table6[[#This Row],[Pressure 2 (kPa)]]-Table6[[#This Row],[Pressure 1 (kPa)]])/Table6[[#This Row],[Density (kg/m3)]])</f>
        <v/>
      </c>
      <c r="M539" s="115" t="str">
        <f>IF(Table6[[#This Row],[Segment ]]="","",((Table6[[#This Row],[Velocity 2 (m/s)]]^2)/2)-((Table6[[#This Row],[Velocity 1 (m/s)]]^2)/2))</f>
        <v/>
      </c>
      <c r="N539" s="115" t="str">
        <f>IF(Table6[[#This Row],[Segment ]]="","",(Table6[[#This Row],[Height 2 (m)]]-Table6[[#This Row],[Height 1 (m)]])*9.807)</f>
        <v/>
      </c>
      <c r="O539" s="115" t="str">
        <f>'Pressure Drops in Loops'!U544</f>
        <v/>
      </c>
      <c r="P53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39" s="115" t="str">
        <f>IF(Table6[[#This Row],[Segment ]]="","",Table6[[#This Row],[Work (W)]]/1000)</f>
        <v/>
      </c>
    </row>
    <row r="540" spans="1:17" x14ac:dyDescent="0.25">
      <c r="A540" s="116" t="str">
        <f>'Pressure Drops in Loops'!A545</f>
        <v/>
      </c>
      <c r="B540" s="113" t="str">
        <f>IF(Table6[[#This Row],[Segment ]]="","",B539)</f>
        <v/>
      </c>
      <c r="C540" s="113" t="str">
        <f>IF(Table6[[#This Row],[Segment ]]="","",C539)</f>
        <v/>
      </c>
      <c r="D540" s="113" t="str">
        <f>IF(Table6[[#This Row],[Segment ]]="","",D539)</f>
        <v/>
      </c>
      <c r="E540" s="117" t="str">
        <f>IF(Table6[[#This Row],[Segment ]]="","",Table6[[#This Row],[Density (kg/m3)]]*Table6[[#This Row],[Volumetric flow (m3/s)]])</f>
        <v/>
      </c>
      <c r="F540" s="114" t="str">
        <f>IF(Table6[[#This Row],[Segment ]]="","",'Pressure Drops in Loops'!AG545)</f>
        <v/>
      </c>
      <c r="G540" s="114" t="str">
        <f>'Pressure Drops in Loops'!AH545</f>
        <v/>
      </c>
      <c r="H540" s="114"/>
      <c r="I540" s="114"/>
      <c r="J540" s="115" t="str">
        <f>'Pressure Drops in Loops'!E545</f>
        <v/>
      </c>
      <c r="K540" s="115" t="str">
        <f>IF('Pressure Drops in Loops'!E546="",'Pressure Drops in Loops'!E545,'Pressure Drops in Loops'!E546)</f>
        <v/>
      </c>
      <c r="L540" s="115" t="str">
        <f>IF(Table6[[#This Row],[Segment ]]="","",(Table6[[#This Row],[Pressure 2 (kPa)]]-Table6[[#This Row],[Pressure 1 (kPa)]])/Table6[[#This Row],[Density (kg/m3)]])</f>
        <v/>
      </c>
      <c r="M540" s="115" t="str">
        <f>IF(Table6[[#This Row],[Segment ]]="","",((Table6[[#This Row],[Velocity 2 (m/s)]]^2)/2)-((Table6[[#This Row],[Velocity 1 (m/s)]]^2)/2))</f>
        <v/>
      </c>
      <c r="N540" s="115" t="str">
        <f>IF(Table6[[#This Row],[Segment ]]="","",(Table6[[#This Row],[Height 2 (m)]]-Table6[[#This Row],[Height 1 (m)]])*9.807)</f>
        <v/>
      </c>
      <c r="O540" s="115" t="str">
        <f>'Pressure Drops in Loops'!U545</f>
        <v/>
      </c>
      <c r="P54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40" s="115" t="str">
        <f>IF(Table6[[#This Row],[Segment ]]="","",Table6[[#This Row],[Work (W)]]/1000)</f>
        <v/>
      </c>
    </row>
    <row r="541" spans="1:17" x14ac:dyDescent="0.25">
      <c r="A541" s="116" t="str">
        <f>'Pressure Drops in Loops'!A546</f>
        <v/>
      </c>
      <c r="B541" s="113" t="str">
        <f>IF(Table6[[#This Row],[Segment ]]="","",B540)</f>
        <v/>
      </c>
      <c r="C541" s="113" t="str">
        <f>IF(Table6[[#This Row],[Segment ]]="","",C540)</f>
        <v/>
      </c>
      <c r="D541" s="113" t="str">
        <f>IF(Table6[[#This Row],[Segment ]]="","",D540)</f>
        <v/>
      </c>
      <c r="E541" s="117" t="str">
        <f>IF(Table6[[#This Row],[Segment ]]="","",Table6[[#This Row],[Density (kg/m3)]]*Table6[[#This Row],[Volumetric flow (m3/s)]])</f>
        <v/>
      </c>
      <c r="F541" s="114" t="str">
        <f>IF(Table6[[#This Row],[Segment ]]="","",'Pressure Drops in Loops'!AG546)</f>
        <v/>
      </c>
      <c r="G541" s="114" t="str">
        <f>'Pressure Drops in Loops'!AH546</f>
        <v/>
      </c>
      <c r="H541" s="114"/>
      <c r="I541" s="114"/>
      <c r="J541" s="115" t="str">
        <f>'Pressure Drops in Loops'!E546</f>
        <v/>
      </c>
      <c r="K541" s="115" t="str">
        <f>IF('Pressure Drops in Loops'!E547="",'Pressure Drops in Loops'!E546,'Pressure Drops in Loops'!E547)</f>
        <v/>
      </c>
      <c r="L541" s="115" t="str">
        <f>IF(Table6[[#This Row],[Segment ]]="","",(Table6[[#This Row],[Pressure 2 (kPa)]]-Table6[[#This Row],[Pressure 1 (kPa)]])/Table6[[#This Row],[Density (kg/m3)]])</f>
        <v/>
      </c>
      <c r="M541" s="115" t="str">
        <f>IF(Table6[[#This Row],[Segment ]]="","",((Table6[[#This Row],[Velocity 2 (m/s)]]^2)/2)-((Table6[[#This Row],[Velocity 1 (m/s)]]^2)/2))</f>
        <v/>
      </c>
      <c r="N541" s="115" t="str">
        <f>IF(Table6[[#This Row],[Segment ]]="","",(Table6[[#This Row],[Height 2 (m)]]-Table6[[#This Row],[Height 1 (m)]])*9.807)</f>
        <v/>
      </c>
      <c r="O541" s="115" t="str">
        <f>'Pressure Drops in Loops'!U546</f>
        <v/>
      </c>
      <c r="P54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41" s="115" t="str">
        <f>IF(Table6[[#This Row],[Segment ]]="","",Table6[[#This Row],[Work (W)]]/1000)</f>
        <v/>
      </c>
    </row>
    <row r="542" spans="1:17" x14ac:dyDescent="0.25">
      <c r="A542" s="116" t="str">
        <f>'Pressure Drops in Loops'!A547</f>
        <v/>
      </c>
      <c r="B542" s="113" t="str">
        <f>IF(Table6[[#This Row],[Segment ]]="","",B541)</f>
        <v/>
      </c>
      <c r="C542" s="113" t="str">
        <f>IF(Table6[[#This Row],[Segment ]]="","",C541)</f>
        <v/>
      </c>
      <c r="D542" s="113" t="str">
        <f>IF(Table6[[#This Row],[Segment ]]="","",D541)</f>
        <v/>
      </c>
      <c r="E542" s="117" t="str">
        <f>IF(Table6[[#This Row],[Segment ]]="","",Table6[[#This Row],[Density (kg/m3)]]*Table6[[#This Row],[Volumetric flow (m3/s)]])</f>
        <v/>
      </c>
      <c r="F542" s="114" t="str">
        <f>IF(Table6[[#This Row],[Segment ]]="","",'Pressure Drops in Loops'!AG547)</f>
        <v/>
      </c>
      <c r="G542" s="114" t="str">
        <f>'Pressure Drops in Loops'!AH547</f>
        <v/>
      </c>
      <c r="H542" s="114"/>
      <c r="I542" s="114"/>
      <c r="J542" s="115" t="str">
        <f>'Pressure Drops in Loops'!E547</f>
        <v/>
      </c>
      <c r="K542" s="115" t="str">
        <f>IF('Pressure Drops in Loops'!E548="",'Pressure Drops in Loops'!E547,'Pressure Drops in Loops'!E548)</f>
        <v/>
      </c>
      <c r="L542" s="115" t="str">
        <f>IF(Table6[[#This Row],[Segment ]]="","",(Table6[[#This Row],[Pressure 2 (kPa)]]-Table6[[#This Row],[Pressure 1 (kPa)]])/Table6[[#This Row],[Density (kg/m3)]])</f>
        <v/>
      </c>
      <c r="M542" s="115" t="str">
        <f>IF(Table6[[#This Row],[Segment ]]="","",((Table6[[#This Row],[Velocity 2 (m/s)]]^2)/2)-((Table6[[#This Row],[Velocity 1 (m/s)]]^2)/2))</f>
        <v/>
      </c>
      <c r="N542" s="115" t="str">
        <f>IF(Table6[[#This Row],[Segment ]]="","",(Table6[[#This Row],[Height 2 (m)]]-Table6[[#This Row],[Height 1 (m)]])*9.807)</f>
        <v/>
      </c>
      <c r="O542" s="115" t="str">
        <f>'Pressure Drops in Loops'!U547</f>
        <v/>
      </c>
      <c r="P54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42" s="115" t="str">
        <f>IF(Table6[[#This Row],[Segment ]]="","",Table6[[#This Row],[Work (W)]]/1000)</f>
        <v/>
      </c>
    </row>
    <row r="543" spans="1:17" x14ac:dyDescent="0.25">
      <c r="A543" s="116" t="str">
        <f>'Pressure Drops in Loops'!A548</f>
        <v/>
      </c>
      <c r="B543" s="113" t="str">
        <f>IF(Table6[[#This Row],[Segment ]]="","",B542)</f>
        <v/>
      </c>
      <c r="C543" s="113" t="str">
        <f>IF(Table6[[#This Row],[Segment ]]="","",C542)</f>
        <v/>
      </c>
      <c r="D543" s="113" t="str">
        <f>IF(Table6[[#This Row],[Segment ]]="","",D542)</f>
        <v/>
      </c>
      <c r="E543" s="117" t="str">
        <f>IF(Table6[[#This Row],[Segment ]]="","",Table6[[#This Row],[Density (kg/m3)]]*Table6[[#This Row],[Volumetric flow (m3/s)]])</f>
        <v/>
      </c>
      <c r="F543" s="114" t="str">
        <f>IF(Table6[[#This Row],[Segment ]]="","",'Pressure Drops in Loops'!AG548)</f>
        <v/>
      </c>
      <c r="G543" s="114" t="str">
        <f>'Pressure Drops in Loops'!AH548</f>
        <v/>
      </c>
      <c r="H543" s="114"/>
      <c r="I543" s="114"/>
      <c r="J543" s="115" t="str">
        <f>'Pressure Drops in Loops'!E548</f>
        <v/>
      </c>
      <c r="K543" s="115" t="str">
        <f>IF('Pressure Drops in Loops'!E549="",'Pressure Drops in Loops'!E548,'Pressure Drops in Loops'!E549)</f>
        <v/>
      </c>
      <c r="L543" s="115" t="str">
        <f>IF(Table6[[#This Row],[Segment ]]="","",(Table6[[#This Row],[Pressure 2 (kPa)]]-Table6[[#This Row],[Pressure 1 (kPa)]])/Table6[[#This Row],[Density (kg/m3)]])</f>
        <v/>
      </c>
      <c r="M543" s="115" t="str">
        <f>IF(Table6[[#This Row],[Segment ]]="","",((Table6[[#This Row],[Velocity 2 (m/s)]]^2)/2)-((Table6[[#This Row],[Velocity 1 (m/s)]]^2)/2))</f>
        <v/>
      </c>
      <c r="N543" s="115" t="str">
        <f>IF(Table6[[#This Row],[Segment ]]="","",(Table6[[#This Row],[Height 2 (m)]]-Table6[[#This Row],[Height 1 (m)]])*9.807)</f>
        <v/>
      </c>
      <c r="O543" s="115" t="str">
        <f>'Pressure Drops in Loops'!U548</f>
        <v/>
      </c>
      <c r="P54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43" s="115" t="str">
        <f>IF(Table6[[#This Row],[Segment ]]="","",Table6[[#This Row],[Work (W)]]/1000)</f>
        <v/>
      </c>
    </row>
    <row r="544" spans="1:17" x14ac:dyDescent="0.25">
      <c r="A544" s="116" t="str">
        <f>'Pressure Drops in Loops'!A549</f>
        <v/>
      </c>
      <c r="B544" s="113" t="str">
        <f>IF(Table6[[#This Row],[Segment ]]="","",B543)</f>
        <v/>
      </c>
      <c r="C544" s="113" t="str">
        <f>IF(Table6[[#This Row],[Segment ]]="","",C543)</f>
        <v/>
      </c>
      <c r="D544" s="113" t="str">
        <f>IF(Table6[[#This Row],[Segment ]]="","",D543)</f>
        <v/>
      </c>
      <c r="E544" s="117" t="str">
        <f>IF(Table6[[#This Row],[Segment ]]="","",Table6[[#This Row],[Density (kg/m3)]]*Table6[[#This Row],[Volumetric flow (m3/s)]])</f>
        <v/>
      </c>
      <c r="F544" s="114" t="str">
        <f>IF(Table6[[#This Row],[Segment ]]="","",'Pressure Drops in Loops'!AG549)</f>
        <v/>
      </c>
      <c r="G544" s="114" t="str">
        <f>'Pressure Drops in Loops'!AH549</f>
        <v/>
      </c>
      <c r="H544" s="114"/>
      <c r="I544" s="114"/>
      <c r="J544" s="115" t="str">
        <f>'Pressure Drops in Loops'!E549</f>
        <v/>
      </c>
      <c r="K544" s="115" t="str">
        <f>IF('Pressure Drops in Loops'!E550="",'Pressure Drops in Loops'!E549,'Pressure Drops in Loops'!E550)</f>
        <v/>
      </c>
      <c r="L544" s="115" t="str">
        <f>IF(Table6[[#This Row],[Segment ]]="","",(Table6[[#This Row],[Pressure 2 (kPa)]]-Table6[[#This Row],[Pressure 1 (kPa)]])/Table6[[#This Row],[Density (kg/m3)]])</f>
        <v/>
      </c>
      <c r="M544" s="115" t="str">
        <f>IF(Table6[[#This Row],[Segment ]]="","",((Table6[[#This Row],[Velocity 2 (m/s)]]^2)/2)-((Table6[[#This Row],[Velocity 1 (m/s)]]^2)/2))</f>
        <v/>
      </c>
      <c r="N544" s="115" t="str">
        <f>IF(Table6[[#This Row],[Segment ]]="","",(Table6[[#This Row],[Height 2 (m)]]-Table6[[#This Row],[Height 1 (m)]])*9.807)</f>
        <v/>
      </c>
      <c r="O544" s="115" t="str">
        <f>'Pressure Drops in Loops'!U549</f>
        <v/>
      </c>
      <c r="P54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44" s="115" t="str">
        <f>IF(Table6[[#This Row],[Segment ]]="","",Table6[[#This Row],[Work (W)]]/1000)</f>
        <v/>
      </c>
    </row>
    <row r="545" spans="1:17" x14ac:dyDescent="0.25">
      <c r="A545" s="116" t="str">
        <f>'Pressure Drops in Loops'!A550</f>
        <v/>
      </c>
      <c r="B545" s="113" t="str">
        <f>IF(Table6[[#This Row],[Segment ]]="","",B544)</f>
        <v/>
      </c>
      <c r="C545" s="113" t="str">
        <f>IF(Table6[[#This Row],[Segment ]]="","",C544)</f>
        <v/>
      </c>
      <c r="D545" s="113" t="str">
        <f>IF(Table6[[#This Row],[Segment ]]="","",D544)</f>
        <v/>
      </c>
      <c r="E545" s="117" t="str">
        <f>IF(Table6[[#This Row],[Segment ]]="","",Table6[[#This Row],[Density (kg/m3)]]*Table6[[#This Row],[Volumetric flow (m3/s)]])</f>
        <v/>
      </c>
      <c r="F545" s="114" t="str">
        <f>IF(Table6[[#This Row],[Segment ]]="","",'Pressure Drops in Loops'!AG550)</f>
        <v/>
      </c>
      <c r="G545" s="114" t="str">
        <f>'Pressure Drops in Loops'!AH550</f>
        <v/>
      </c>
      <c r="H545" s="114"/>
      <c r="I545" s="114"/>
      <c r="J545" s="115" t="str">
        <f>'Pressure Drops in Loops'!E550</f>
        <v/>
      </c>
      <c r="K545" s="115" t="str">
        <f>IF('Pressure Drops in Loops'!E551="",'Pressure Drops in Loops'!E550,'Pressure Drops in Loops'!E551)</f>
        <v/>
      </c>
      <c r="L545" s="115" t="str">
        <f>IF(Table6[[#This Row],[Segment ]]="","",(Table6[[#This Row],[Pressure 2 (kPa)]]-Table6[[#This Row],[Pressure 1 (kPa)]])/Table6[[#This Row],[Density (kg/m3)]])</f>
        <v/>
      </c>
      <c r="M545" s="115" t="str">
        <f>IF(Table6[[#This Row],[Segment ]]="","",((Table6[[#This Row],[Velocity 2 (m/s)]]^2)/2)-((Table6[[#This Row],[Velocity 1 (m/s)]]^2)/2))</f>
        <v/>
      </c>
      <c r="N545" s="115" t="str">
        <f>IF(Table6[[#This Row],[Segment ]]="","",(Table6[[#This Row],[Height 2 (m)]]-Table6[[#This Row],[Height 1 (m)]])*9.807)</f>
        <v/>
      </c>
      <c r="O545" s="115" t="str">
        <f>'Pressure Drops in Loops'!U550</f>
        <v/>
      </c>
      <c r="P54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45" s="115" t="str">
        <f>IF(Table6[[#This Row],[Segment ]]="","",Table6[[#This Row],[Work (W)]]/1000)</f>
        <v/>
      </c>
    </row>
    <row r="546" spans="1:17" x14ac:dyDescent="0.25">
      <c r="A546" s="116" t="str">
        <f>'Pressure Drops in Loops'!A551</f>
        <v/>
      </c>
      <c r="B546" s="113" t="str">
        <f>IF(Table6[[#This Row],[Segment ]]="","",B545)</f>
        <v/>
      </c>
      <c r="C546" s="113" t="str">
        <f>IF(Table6[[#This Row],[Segment ]]="","",C545)</f>
        <v/>
      </c>
      <c r="D546" s="113" t="str">
        <f>IF(Table6[[#This Row],[Segment ]]="","",D545)</f>
        <v/>
      </c>
      <c r="E546" s="117" t="str">
        <f>IF(Table6[[#This Row],[Segment ]]="","",Table6[[#This Row],[Density (kg/m3)]]*Table6[[#This Row],[Volumetric flow (m3/s)]])</f>
        <v/>
      </c>
      <c r="F546" s="114" t="str">
        <f>IF(Table6[[#This Row],[Segment ]]="","",'Pressure Drops in Loops'!AG551)</f>
        <v/>
      </c>
      <c r="G546" s="114" t="str">
        <f>'Pressure Drops in Loops'!AH551</f>
        <v/>
      </c>
      <c r="H546" s="114"/>
      <c r="I546" s="114"/>
      <c r="J546" s="115" t="str">
        <f>'Pressure Drops in Loops'!E551</f>
        <v/>
      </c>
      <c r="K546" s="115" t="str">
        <f>IF('Pressure Drops in Loops'!E552="",'Pressure Drops in Loops'!E551,'Pressure Drops in Loops'!E552)</f>
        <v/>
      </c>
      <c r="L546" s="115" t="str">
        <f>IF(Table6[[#This Row],[Segment ]]="","",(Table6[[#This Row],[Pressure 2 (kPa)]]-Table6[[#This Row],[Pressure 1 (kPa)]])/Table6[[#This Row],[Density (kg/m3)]])</f>
        <v/>
      </c>
      <c r="M546" s="115" t="str">
        <f>IF(Table6[[#This Row],[Segment ]]="","",((Table6[[#This Row],[Velocity 2 (m/s)]]^2)/2)-((Table6[[#This Row],[Velocity 1 (m/s)]]^2)/2))</f>
        <v/>
      </c>
      <c r="N546" s="115" t="str">
        <f>IF(Table6[[#This Row],[Segment ]]="","",(Table6[[#This Row],[Height 2 (m)]]-Table6[[#This Row],[Height 1 (m)]])*9.807)</f>
        <v/>
      </c>
      <c r="O546" s="115" t="str">
        <f>'Pressure Drops in Loops'!U551</f>
        <v/>
      </c>
      <c r="P54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46" s="115" t="str">
        <f>IF(Table6[[#This Row],[Segment ]]="","",Table6[[#This Row],[Work (W)]]/1000)</f>
        <v/>
      </c>
    </row>
    <row r="547" spans="1:17" x14ac:dyDescent="0.25">
      <c r="A547" s="116" t="str">
        <f>'Pressure Drops in Loops'!A552</f>
        <v/>
      </c>
      <c r="B547" s="113" t="str">
        <f>IF(Table6[[#This Row],[Segment ]]="","",B546)</f>
        <v/>
      </c>
      <c r="C547" s="113" t="str">
        <f>IF(Table6[[#This Row],[Segment ]]="","",C546)</f>
        <v/>
      </c>
      <c r="D547" s="113" t="str">
        <f>IF(Table6[[#This Row],[Segment ]]="","",D546)</f>
        <v/>
      </c>
      <c r="E547" s="117" t="str">
        <f>IF(Table6[[#This Row],[Segment ]]="","",Table6[[#This Row],[Density (kg/m3)]]*Table6[[#This Row],[Volumetric flow (m3/s)]])</f>
        <v/>
      </c>
      <c r="F547" s="114" t="str">
        <f>IF(Table6[[#This Row],[Segment ]]="","",'Pressure Drops in Loops'!AG552)</f>
        <v/>
      </c>
      <c r="G547" s="114" t="str">
        <f>'Pressure Drops in Loops'!AH552</f>
        <v/>
      </c>
      <c r="H547" s="114"/>
      <c r="I547" s="114"/>
      <c r="J547" s="115" t="str">
        <f>'Pressure Drops in Loops'!E552</f>
        <v/>
      </c>
      <c r="K547" s="115" t="str">
        <f>IF('Pressure Drops in Loops'!E553="",'Pressure Drops in Loops'!E552,'Pressure Drops in Loops'!E553)</f>
        <v/>
      </c>
      <c r="L547" s="115" t="str">
        <f>IF(Table6[[#This Row],[Segment ]]="","",(Table6[[#This Row],[Pressure 2 (kPa)]]-Table6[[#This Row],[Pressure 1 (kPa)]])/Table6[[#This Row],[Density (kg/m3)]])</f>
        <v/>
      </c>
      <c r="M547" s="115" t="str">
        <f>IF(Table6[[#This Row],[Segment ]]="","",((Table6[[#This Row],[Velocity 2 (m/s)]]^2)/2)-((Table6[[#This Row],[Velocity 1 (m/s)]]^2)/2))</f>
        <v/>
      </c>
      <c r="N547" s="115" t="str">
        <f>IF(Table6[[#This Row],[Segment ]]="","",(Table6[[#This Row],[Height 2 (m)]]-Table6[[#This Row],[Height 1 (m)]])*9.807)</f>
        <v/>
      </c>
      <c r="O547" s="115" t="str">
        <f>'Pressure Drops in Loops'!U552</f>
        <v/>
      </c>
      <c r="P54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47" s="115" t="str">
        <f>IF(Table6[[#This Row],[Segment ]]="","",Table6[[#This Row],[Work (W)]]/1000)</f>
        <v/>
      </c>
    </row>
    <row r="548" spans="1:17" x14ac:dyDescent="0.25">
      <c r="A548" s="116" t="str">
        <f>'Pressure Drops in Loops'!A553</f>
        <v/>
      </c>
      <c r="B548" s="113" t="str">
        <f>IF(Table6[[#This Row],[Segment ]]="","",B547)</f>
        <v/>
      </c>
      <c r="C548" s="113" t="str">
        <f>IF(Table6[[#This Row],[Segment ]]="","",C547)</f>
        <v/>
      </c>
      <c r="D548" s="113" t="str">
        <f>IF(Table6[[#This Row],[Segment ]]="","",D547)</f>
        <v/>
      </c>
      <c r="E548" s="117" t="str">
        <f>IF(Table6[[#This Row],[Segment ]]="","",Table6[[#This Row],[Density (kg/m3)]]*Table6[[#This Row],[Volumetric flow (m3/s)]])</f>
        <v/>
      </c>
      <c r="F548" s="114" t="str">
        <f>IF(Table6[[#This Row],[Segment ]]="","",'Pressure Drops in Loops'!AG553)</f>
        <v/>
      </c>
      <c r="G548" s="114" t="str">
        <f>'Pressure Drops in Loops'!AH553</f>
        <v/>
      </c>
      <c r="H548" s="114"/>
      <c r="I548" s="114"/>
      <c r="J548" s="115" t="str">
        <f>'Pressure Drops in Loops'!E553</f>
        <v/>
      </c>
      <c r="K548" s="115" t="str">
        <f>IF('Pressure Drops in Loops'!E554="",'Pressure Drops in Loops'!E553,'Pressure Drops in Loops'!E554)</f>
        <v/>
      </c>
      <c r="L548" s="115" t="str">
        <f>IF(Table6[[#This Row],[Segment ]]="","",(Table6[[#This Row],[Pressure 2 (kPa)]]-Table6[[#This Row],[Pressure 1 (kPa)]])/Table6[[#This Row],[Density (kg/m3)]])</f>
        <v/>
      </c>
      <c r="M548" s="115" t="str">
        <f>IF(Table6[[#This Row],[Segment ]]="","",((Table6[[#This Row],[Velocity 2 (m/s)]]^2)/2)-((Table6[[#This Row],[Velocity 1 (m/s)]]^2)/2))</f>
        <v/>
      </c>
      <c r="N548" s="115" t="str">
        <f>IF(Table6[[#This Row],[Segment ]]="","",(Table6[[#This Row],[Height 2 (m)]]-Table6[[#This Row],[Height 1 (m)]])*9.807)</f>
        <v/>
      </c>
      <c r="O548" s="115" t="str">
        <f>'Pressure Drops in Loops'!U553</f>
        <v/>
      </c>
      <c r="P54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48" s="115" t="str">
        <f>IF(Table6[[#This Row],[Segment ]]="","",Table6[[#This Row],[Work (W)]]/1000)</f>
        <v/>
      </c>
    </row>
    <row r="549" spans="1:17" x14ac:dyDescent="0.25">
      <c r="A549" s="116" t="str">
        <f>'Pressure Drops in Loops'!A554</f>
        <v/>
      </c>
      <c r="B549" s="113" t="str">
        <f>IF(Table6[[#This Row],[Segment ]]="","",B548)</f>
        <v/>
      </c>
      <c r="C549" s="113" t="str">
        <f>IF(Table6[[#This Row],[Segment ]]="","",C548)</f>
        <v/>
      </c>
      <c r="D549" s="113" t="str">
        <f>IF(Table6[[#This Row],[Segment ]]="","",D548)</f>
        <v/>
      </c>
      <c r="E549" s="117" t="str">
        <f>IF(Table6[[#This Row],[Segment ]]="","",Table6[[#This Row],[Density (kg/m3)]]*Table6[[#This Row],[Volumetric flow (m3/s)]])</f>
        <v/>
      </c>
      <c r="F549" s="114" t="str">
        <f>IF(Table6[[#This Row],[Segment ]]="","",'Pressure Drops in Loops'!AG554)</f>
        <v/>
      </c>
      <c r="G549" s="114" t="str">
        <f>'Pressure Drops in Loops'!AH554</f>
        <v/>
      </c>
      <c r="H549" s="114"/>
      <c r="I549" s="114"/>
      <c r="J549" s="115" t="str">
        <f>'Pressure Drops in Loops'!E554</f>
        <v/>
      </c>
      <c r="K549" s="115" t="str">
        <f>IF('Pressure Drops in Loops'!E555="",'Pressure Drops in Loops'!E554,'Pressure Drops in Loops'!E555)</f>
        <v/>
      </c>
      <c r="L549" s="115" t="str">
        <f>IF(Table6[[#This Row],[Segment ]]="","",(Table6[[#This Row],[Pressure 2 (kPa)]]-Table6[[#This Row],[Pressure 1 (kPa)]])/Table6[[#This Row],[Density (kg/m3)]])</f>
        <v/>
      </c>
      <c r="M549" s="115" t="str">
        <f>IF(Table6[[#This Row],[Segment ]]="","",((Table6[[#This Row],[Velocity 2 (m/s)]]^2)/2)-((Table6[[#This Row],[Velocity 1 (m/s)]]^2)/2))</f>
        <v/>
      </c>
      <c r="N549" s="115" t="str">
        <f>IF(Table6[[#This Row],[Segment ]]="","",(Table6[[#This Row],[Height 2 (m)]]-Table6[[#This Row],[Height 1 (m)]])*9.807)</f>
        <v/>
      </c>
      <c r="O549" s="115" t="str">
        <f>'Pressure Drops in Loops'!U554</f>
        <v/>
      </c>
      <c r="P54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49" s="115" t="str">
        <f>IF(Table6[[#This Row],[Segment ]]="","",Table6[[#This Row],[Work (W)]]/1000)</f>
        <v/>
      </c>
    </row>
    <row r="550" spans="1:17" x14ac:dyDescent="0.25">
      <c r="A550" s="116" t="str">
        <f>'Pressure Drops in Loops'!A555</f>
        <v/>
      </c>
      <c r="B550" s="113" t="str">
        <f>IF(Table6[[#This Row],[Segment ]]="","",B549)</f>
        <v/>
      </c>
      <c r="C550" s="113" t="str">
        <f>IF(Table6[[#This Row],[Segment ]]="","",C549)</f>
        <v/>
      </c>
      <c r="D550" s="113" t="str">
        <f>IF(Table6[[#This Row],[Segment ]]="","",D549)</f>
        <v/>
      </c>
      <c r="E550" s="117" t="str">
        <f>IF(Table6[[#This Row],[Segment ]]="","",Table6[[#This Row],[Density (kg/m3)]]*Table6[[#This Row],[Volumetric flow (m3/s)]])</f>
        <v/>
      </c>
      <c r="F550" s="114" t="str">
        <f>IF(Table6[[#This Row],[Segment ]]="","",'Pressure Drops in Loops'!AG555)</f>
        <v/>
      </c>
      <c r="G550" s="114" t="str">
        <f>'Pressure Drops in Loops'!AH555</f>
        <v/>
      </c>
      <c r="H550" s="114"/>
      <c r="I550" s="114"/>
      <c r="J550" s="115" t="str">
        <f>'Pressure Drops in Loops'!E555</f>
        <v/>
      </c>
      <c r="K550" s="115" t="str">
        <f>IF('Pressure Drops in Loops'!E556="",'Pressure Drops in Loops'!E555,'Pressure Drops in Loops'!E556)</f>
        <v/>
      </c>
      <c r="L550" s="115" t="str">
        <f>IF(Table6[[#This Row],[Segment ]]="","",(Table6[[#This Row],[Pressure 2 (kPa)]]-Table6[[#This Row],[Pressure 1 (kPa)]])/Table6[[#This Row],[Density (kg/m3)]])</f>
        <v/>
      </c>
      <c r="M550" s="115" t="str">
        <f>IF(Table6[[#This Row],[Segment ]]="","",((Table6[[#This Row],[Velocity 2 (m/s)]]^2)/2)-((Table6[[#This Row],[Velocity 1 (m/s)]]^2)/2))</f>
        <v/>
      </c>
      <c r="N550" s="115" t="str">
        <f>IF(Table6[[#This Row],[Segment ]]="","",(Table6[[#This Row],[Height 2 (m)]]-Table6[[#This Row],[Height 1 (m)]])*9.807)</f>
        <v/>
      </c>
      <c r="O550" s="115" t="str">
        <f>'Pressure Drops in Loops'!U555</f>
        <v/>
      </c>
      <c r="P55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50" s="115" t="str">
        <f>IF(Table6[[#This Row],[Segment ]]="","",Table6[[#This Row],[Work (W)]]/1000)</f>
        <v/>
      </c>
    </row>
    <row r="551" spans="1:17" x14ac:dyDescent="0.25">
      <c r="A551" s="116" t="str">
        <f>'Pressure Drops in Loops'!A556</f>
        <v/>
      </c>
      <c r="B551" s="113" t="str">
        <f>IF(Table6[[#This Row],[Segment ]]="","",B550)</f>
        <v/>
      </c>
      <c r="C551" s="113" t="str">
        <f>IF(Table6[[#This Row],[Segment ]]="","",C550)</f>
        <v/>
      </c>
      <c r="D551" s="113" t="str">
        <f>IF(Table6[[#This Row],[Segment ]]="","",D550)</f>
        <v/>
      </c>
      <c r="E551" s="117" t="str">
        <f>IF(Table6[[#This Row],[Segment ]]="","",Table6[[#This Row],[Density (kg/m3)]]*Table6[[#This Row],[Volumetric flow (m3/s)]])</f>
        <v/>
      </c>
      <c r="F551" s="114" t="str">
        <f>IF(Table6[[#This Row],[Segment ]]="","",'Pressure Drops in Loops'!AG556)</f>
        <v/>
      </c>
      <c r="G551" s="114" t="str">
        <f>'Pressure Drops in Loops'!AH556</f>
        <v/>
      </c>
      <c r="H551" s="114"/>
      <c r="I551" s="114"/>
      <c r="J551" s="115" t="str">
        <f>'Pressure Drops in Loops'!E556</f>
        <v/>
      </c>
      <c r="K551" s="115" t="str">
        <f>IF('Pressure Drops in Loops'!E557="",'Pressure Drops in Loops'!E556,'Pressure Drops in Loops'!E557)</f>
        <v/>
      </c>
      <c r="L551" s="115" t="str">
        <f>IF(Table6[[#This Row],[Segment ]]="","",(Table6[[#This Row],[Pressure 2 (kPa)]]-Table6[[#This Row],[Pressure 1 (kPa)]])/Table6[[#This Row],[Density (kg/m3)]])</f>
        <v/>
      </c>
      <c r="M551" s="115" t="str">
        <f>IF(Table6[[#This Row],[Segment ]]="","",((Table6[[#This Row],[Velocity 2 (m/s)]]^2)/2)-((Table6[[#This Row],[Velocity 1 (m/s)]]^2)/2))</f>
        <v/>
      </c>
      <c r="N551" s="115" t="str">
        <f>IF(Table6[[#This Row],[Segment ]]="","",(Table6[[#This Row],[Height 2 (m)]]-Table6[[#This Row],[Height 1 (m)]])*9.807)</f>
        <v/>
      </c>
      <c r="O551" s="115" t="str">
        <f>'Pressure Drops in Loops'!U556</f>
        <v/>
      </c>
      <c r="P55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51" s="115" t="str">
        <f>IF(Table6[[#This Row],[Segment ]]="","",Table6[[#This Row],[Work (W)]]/1000)</f>
        <v/>
      </c>
    </row>
    <row r="552" spans="1:17" x14ac:dyDescent="0.25">
      <c r="A552" s="116" t="str">
        <f>'Pressure Drops in Loops'!A557</f>
        <v/>
      </c>
      <c r="B552" s="113" t="str">
        <f>IF(Table6[[#This Row],[Segment ]]="","",B551)</f>
        <v/>
      </c>
      <c r="C552" s="113" t="str">
        <f>IF(Table6[[#This Row],[Segment ]]="","",C551)</f>
        <v/>
      </c>
      <c r="D552" s="113" t="str">
        <f>IF(Table6[[#This Row],[Segment ]]="","",D551)</f>
        <v/>
      </c>
      <c r="E552" s="117" t="str">
        <f>IF(Table6[[#This Row],[Segment ]]="","",Table6[[#This Row],[Density (kg/m3)]]*Table6[[#This Row],[Volumetric flow (m3/s)]])</f>
        <v/>
      </c>
      <c r="F552" s="114" t="str">
        <f>IF(Table6[[#This Row],[Segment ]]="","",'Pressure Drops in Loops'!AG557)</f>
        <v/>
      </c>
      <c r="G552" s="114" t="str">
        <f>'Pressure Drops in Loops'!AH557</f>
        <v/>
      </c>
      <c r="H552" s="114"/>
      <c r="I552" s="114"/>
      <c r="J552" s="115" t="str">
        <f>'Pressure Drops in Loops'!E557</f>
        <v/>
      </c>
      <c r="K552" s="115" t="str">
        <f>IF('Pressure Drops in Loops'!E558="",'Pressure Drops in Loops'!E557,'Pressure Drops in Loops'!E558)</f>
        <v/>
      </c>
      <c r="L552" s="115" t="str">
        <f>IF(Table6[[#This Row],[Segment ]]="","",(Table6[[#This Row],[Pressure 2 (kPa)]]-Table6[[#This Row],[Pressure 1 (kPa)]])/Table6[[#This Row],[Density (kg/m3)]])</f>
        <v/>
      </c>
      <c r="M552" s="115" t="str">
        <f>IF(Table6[[#This Row],[Segment ]]="","",((Table6[[#This Row],[Velocity 2 (m/s)]]^2)/2)-((Table6[[#This Row],[Velocity 1 (m/s)]]^2)/2))</f>
        <v/>
      </c>
      <c r="N552" s="115" t="str">
        <f>IF(Table6[[#This Row],[Segment ]]="","",(Table6[[#This Row],[Height 2 (m)]]-Table6[[#This Row],[Height 1 (m)]])*9.807)</f>
        <v/>
      </c>
      <c r="O552" s="115" t="str">
        <f>'Pressure Drops in Loops'!U557</f>
        <v/>
      </c>
      <c r="P55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52" s="115" t="str">
        <f>IF(Table6[[#This Row],[Segment ]]="","",Table6[[#This Row],[Work (W)]]/1000)</f>
        <v/>
      </c>
    </row>
    <row r="553" spans="1:17" x14ac:dyDescent="0.25">
      <c r="A553" s="116" t="str">
        <f>'Pressure Drops in Loops'!A558</f>
        <v/>
      </c>
      <c r="B553" s="113" t="str">
        <f>IF(Table6[[#This Row],[Segment ]]="","",B552)</f>
        <v/>
      </c>
      <c r="C553" s="113" t="str">
        <f>IF(Table6[[#This Row],[Segment ]]="","",C552)</f>
        <v/>
      </c>
      <c r="D553" s="113" t="str">
        <f>IF(Table6[[#This Row],[Segment ]]="","",D552)</f>
        <v/>
      </c>
      <c r="E553" s="117" t="str">
        <f>IF(Table6[[#This Row],[Segment ]]="","",Table6[[#This Row],[Density (kg/m3)]]*Table6[[#This Row],[Volumetric flow (m3/s)]])</f>
        <v/>
      </c>
      <c r="F553" s="114" t="str">
        <f>IF(Table6[[#This Row],[Segment ]]="","",'Pressure Drops in Loops'!AG558)</f>
        <v/>
      </c>
      <c r="G553" s="114" t="str">
        <f>'Pressure Drops in Loops'!AH558</f>
        <v/>
      </c>
      <c r="H553" s="114"/>
      <c r="I553" s="114"/>
      <c r="J553" s="115" t="str">
        <f>'Pressure Drops in Loops'!E558</f>
        <v/>
      </c>
      <c r="K553" s="115" t="str">
        <f>IF('Pressure Drops in Loops'!E559="",'Pressure Drops in Loops'!E558,'Pressure Drops in Loops'!E559)</f>
        <v/>
      </c>
      <c r="L553" s="115" t="str">
        <f>IF(Table6[[#This Row],[Segment ]]="","",(Table6[[#This Row],[Pressure 2 (kPa)]]-Table6[[#This Row],[Pressure 1 (kPa)]])/Table6[[#This Row],[Density (kg/m3)]])</f>
        <v/>
      </c>
      <c r="M553" s="115" t="str">
        <f>IF(Table6[[#This Row],[Segment ]]="","",((Table6[[#This Row],[Velocity 2 (m/s)]]^2)/2)-((Table6[[#This Row],[Velocity 1 (m/s)]]^2)/2))</f>
        <v/>
      </c>
      <c r="N553" s="115" t="str">
        <f>IF(Table6[[#This Row],[Segment ]]="","",(Table6[[#This Row],[Height 2 (m)]]-Table6[[#This Row],[Height 1 (m)]])*9.807)</f>
        <v/>
      </c>
      <c r="O553" s="115" t="str">
        <f>'Pressure Drops in Loops'!U558</f>
        <v/>
      </c>
      <c r="P55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53" s="115" t="str">
        <f>IF(Table6[[#This Row],[Segment ]]="","",Table6[[#This Row],[Work (W)]]/1000)</f>
        <v/>
      </c>
    </row>
    <row r="554" spans="1:17" x14ac:dyDescent="0.25">
      <c r="A554" s="116" t="str">
        <f>'Pressure Drops in Loops'!A559</f>
        <v/>
      </c>
      <c r="B554" s="113" t="str">
        <f>IF(Table6[[#This Row],[Segment ]]="","",B553)</f>
        <v/>
      </c>
      <c r="C554" s="113" t="str">
        <f>IF(Table6[[#This Row],[Segment ]]="","",C553)</f>
        <v/>
      </c>
      <c r="D554" s="113" t="str">
        <f>IF(Table6[[#This Row],[Segment ]]="","",D553)</f>
        <v/>
      </c>
      <c r="E554" s="117" t="str">
        <f>IF(Table6[[#This Row],[Segment ]]="","",Table6[[#This Row],[Density (kg/m3)]]*Table6[[#This Row],[Volumetric flow (m3/s)]])</f>
        <v/>
      </c>
      <c r="F554" s="114" t="str">
        <f>IF(Table6[[#This Row],[Segment ]]="","",'Pressure Drops in Loops'!AG559)</f>
        <v/>
      </c>
      <c r="G554" s="114" t="str">
        <f>'Pressure Drops in Loops'!AH559</f>
        <v/>
      </c>
      <c r="H554" s="114"/>
      <c r="I554" s="114"/>
      <c r="J554" s="115" t="str">
        <f>'Pressure Drops in Loops'!E559</f>
        <v/>
      </c>
      <c r="K554" s="115" t="str">
        <f>IF('Pressure Drops in Loops'!E560="",'Pressure Drops in Loops'!E559,'Pressure Drops in Loops'!E560)</f>
        <v/>
      </c>
      <c r="L554" s="115" t="str">
        <f>IF(Table6[[#This Row],[Segment ]]="","",(Table6[[#This Row],[Pressure 2 (kPa)]]-Table6[[#This Row],[Pressure 1 (kPa)]])/Table6[[#This Row],[Density (kg/m3)]])</f>
        <v/>
      </c>
      <c r="M554" s="115" t="str">
        <f>IF(Table6[[#This Row],[Segment ]]="","",((Table6[[#This Row],[Velocity 2 (m/s)]]^2)/2)-((Table6[[#This Row],[Velocity 1 (m/s)]]^2)/2))</f>
        <v/>
      </c>
      <c r="N554" s="115" t="str">
        <f>IF(Table6[[#This Row],[Segment ]]="","",(Table6[[#This Row],[Height 2 (m)]]-Table6[[#This Row],[Height 1 (m)]])*9.807)</f>
        <v/>
      </c>
      <c r="O554" s="115" t="str">
        <f>'Pressure Drops in Loops'!U559</f>
        <v/>
      </c>
      <c r="P55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54" s="115" t="str">
        <f>IF(Table6[[#This Row],[Segment ]]="","",Table6[[#This Row],[Work (W)]]/1000)</f>
        <v/>
      </c>
    </row>
    <row r="555" spans="1:17" x14ac:dyDescent="0.25">
      <c r="A555" s="116" t="str">
        <f>'Pressure Drops in Loops'!A560</f>
        <v/>
      </c>
      <c r="B555" s="113" t="str">
        <f>IF(Table6[[#This Row],[Segment ]]="","",B554)</f>
        <v/>
      </c>
      <c r="C555" s="113" t="str">
        <f>IF(Table6[[#This Row],[Segment ]]="","",C554)</f>
        <v/>
      </c>
      <c r="D555" s="113" t="str">
        <f>IF(Table6[[#This Row],[Segment ]]="","",D554)</f>
        <v/>
      </c>
      <c r="E555" s="117" t="str">
        <f>IF(Table6[[#This Row],[Segment ]]="","",Table6[[#This Row],[Density (kg/m3)]]*Table6[[#This Row],[Volumetric flow (m3/s)]])</f>
        <v/>
      </c>
      <c r="F555" s="114" t="str">
        <f>IF(Table6[[#This Row],[Segment ]]="","",'Pressure Drops in Loops'!AG560)</f>
        <v/>
      </c>
      <c r="G555" s="114" t="str">
        <f>'Pressure Drops in Loops'!AH560</f>
        <v/>
      </c>
      <c r="H555" s="114"/>
      <c r="I555" s="114"/>
      <c r="J555" s="115" t="str">
        <f>'Pressure Drops in Loops'!E560</f>
        <v/>
      </c>
      <c r="K555" s="115" t="str">
        <f>IF('Pressure Drops in Loops'!E561="",'Pressure Drops in Loops'!E560,'Pressure Drops in Loops'!E561)</f>
        <v/>
      </c>
      <c r="L555" s="115" t="str">
        <f>IF(Table6[[#This Row],[Segment ]]="","",(Table6[[#This Row],[Pressure 2 (kPa)]]-Table6[[#This Row],[Pressure 1 (kPa)]])/Table6[[#This Row],[Density (kg/m3)]])</f>
        <v/>
      </c>
      <c r="M555" s="115" t="str">
        <f>IF(Table6[[#This Row],[Segment ]]="","",((Table6[[#This Row],[Velocity 2 (m/s)]]^2)/2)-((Table6[[#This Row],[Velocity 1 (m/s)]]^2)/2))</f>
        <v/>
      </c>
      <c r="N555" s="115" t="str">
        <f>IF(Table6[[#This Row],[Segment ]]="","",(Table6[[#This Row],[Height 2 (m)]]-Table6[[#This Row],[Height 1 (m)]])*9.807)</f>
        <v/>
      </c>
      <c r="O555" s="115" t="str">
        <f>'Pressure Drops in Loops'!U560</f>
        <v/>
      </c>
      <c r="P55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55" s="115" t="str">
        <f>IF(Table6[[#This Row],[Segment ]]="","",Table6[[#This Row],[Work (W)]]/1000)</f>
        <v/>
      </c>
    </row>
    <row r="556" spans="1:17" x14ac:dyDescent="0.25">
      <c r="A556" s="116" t="str">
        <f>'Pressure Drops in Loops'!A561</f>
        <v/>
      </c>
      <c r="B556" s="113" t="str">
        <f>IF(Table6[[#This Row],[Segment ]]="","",B555)</f>
        <v/>
      </c>
      <c r="C556" s="113" t="str">
        <f>IF(Table6[[#This Row],[Segment ]]="","",C555)</f>
        <v/>
      </c>
      <c r="D556" s="113" t="str">
        <f>IF(Table6[[#This Row],[Segment ]]="","",D555)</f>
        <v/>
      </c>
      <c r="E556" s="117" t="str">
        <f>IF(Table6[[#This Row],[Segment ]]="","",Table6[[#This Row],[Density (kg/m3)]]*Table6[[#This Row],[Volumetric flow (m3/s)]])</f>
        <v/>
      </c>
      <c r="F556" s="114" t="str">
        <f>IF(Table6[[#This Row],[Segment ]]="","",'Pressure Drops in Loops'!AG561)</f>
        <v/>
      </c>
      <c r="G556" s="114" t="str">
        <f>'Pressure Drops in Loops'!AH561</f>
        <v/>
      </c>
      <c r="H556" s="114"/>
      <c r="I556" s="114"/>
      <c r="J556" s="115" t="str">
        <f>'Pressure Drops in Loops'!E561</f>
        <v/>
      </c>
      <c r="K556" s="115" t="str">
        <f>IF('Pressure Drops in Loops'!E562="",'Pressure Drops in Loops'!E561,'Pressure Drops in Loops'!E562)</f>
        <v/>
      </c>
      <c r="L556" s="115" t="str">
        <f>IF(Table6[[#This Row],[Segment ]]="","",(Table6[[#This Row],[Pressure 2 (kPa)]]-Table6[[#This Row],[Pressure 1 (kPa)]])/Table6[[#This Row],[Density (kg/m3)]])</f>
        <v/>
      </c>
      <c r="M556" s="115" t="str">
        <f>IF(Table6[[#This Row],[Segment ]]="","",((Table6[[#This Row],[Velocity 2 (m/s)]]^2)/2)-((Table6[[#This Row],[Velocity 1 (m/s)]]^2)/2))</f>
        <v/>
      </c>
      <c r="N556" s="115" t="str">
        <f>IF(Table6[[#This Row],[Segment ]]="","",(Table6[[#This Row],[Height 2 (m)]]-Table6[[#This Row],[Height 1 (m)]])*9.807)</f>
        <v/>
      </c>
      <c r="O556" s="115" t="str">
        <f>'Pressure Drops in Loops'!U561</f>
        <v/>
      </c>
      <c r="P55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56" s="115" t="str">
        <f>IF(Table6[[#This Row],[Segment ]]="","",Table6[[#This Row],[Work (W)]]/1000)</f>
        <v/>
      </c>
    </row>
    <row r="557" spans="1:17" x14ac:dyDescent="0.25">
      <c r="A557" s="116" t="str">
        <f>'Pressure Drops in Loops'!A562</f>
        <v/>
      </c>
      <c r="B557" s="113" t="str">
        <f>IF(Table6[[#This Row],[Segment ]]="","",B556)</f>
        <v/>
      </c>
      <c r="C557" s="113" t="str">
        <f>IF(Table6[[#This Row],[Segment ]]="","",C556)</f>
        <v/>
      </c>
      <c r="D557" s="113" t="str">
        <f>IF(Table6[[#This Row],[Segment ]]="","",D556)</f>
        <v/>
      </c>
      <c r="E557" s="117" t="str">
        <f>IF(Table6[[#This Row],[Segment ]]="","",Table6[[#This Row],[Density (kg/m3)]]*Table6[[#This Row],[Volumetric flow (m3/s)]])</f>
        <v/>
      </c>
      <c r="F557" s="114" t="str">
        <f>IF(Table6[[#This Row],[Segment ]]="","",'Pressure Drops in Loops'!AG562)</f>
        <v/>
      </c>
      <c r="G557" s="114" t="str">
        <f>'Pressure Drops in Loops'!AH562</f>
        <v/>
      </c>
      <c r="H557" s="114"/>
      <c r="I557" s="114"/>
      <c r="J557" s="115" t="str">
        <f>'Pressure Drops in Loops'!E562</f>
        <v/>
      </c>
      <c r="K557" s="115" t="str">
        <f>IF('Pressure Drops in Loops'!E563="",'Pressure Drops in Loops'!E562,'Pressure Drops in Loops'!E563)</f>
        <v/>
      </c>
      <c r="L557" s="115" t="str">
        <f>IF(Table6[[#This Row],[Segment ]]="","",(Table6[[#This Row],[Pressure 2 (kPa)]]-Table6[[#This Row],[Pressure 1 (kPa)]])/Table6[[#This Row],[Density (kg/m3)]])</f>
        <v/>
      </c>
      <c r="M557" s="115" t="str">
        <f>IF(Table6[[#This Row],[Segment ]]="","",((Table6[[#This Row],[Velocity 2 (m/s)]]^2)/2)-((Table6[[#This Row],[Velocity 1 (m/s)]]^2)/2))</f>
        <v/>
      </c>
      <c r="N557" s="115" t="str">
        <f>IF(Table6[[#This Row],[Segment ]]="","",(Table6[[#This Row],[Height 2 (m)]]-Table6[[#This Row],[Height 1 (m)]])*9.807)</f>
        <v/>
      </c>
      <c r="O557" s="115" t="str">
        <f>'Pressure Drops in Loops'!U562</f>
        <v/>
      </c>
      <c r="P55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57" s="115" t="str">
        <f>IF(Table6[[#This Row],[Segment ]]="","",Table6[[#This Row],[Work (W)]]/1000)</f>
        <v/>
      </c>
    </row>
    <row r="558" spans="1:17" x14ac:dyDescent="0.25">
      <c r="A558" s="116" t="str">
        <f>'Pressure Drops in Loops'!A563</f>
        <v/>
      </c>
      <c r="B558" s="113" t="str">
        <f>IF(Table6[[#This Row],[Segment ]]="","",B557)</f>
        <v/>
      </c>
      <c r="C558" s="113" t="str">
        <f>IF(Table6[[#This Row],[Segment ]]="","",C557)</f>
        <v/>
      </c>
      <c r="D558" s="113" t="str">
        <f>IF(Table6[[#This Row],[Segment ]]="","",D557)</f>
        <v/>
      </c>
      <c r="E558" s="117" t="str">
        <f>IF(Table6[[#This Row],[Segment ]]="","",Table6[[#This Row],[Density (kg/m3)]]*Table6[[#This Row],[Volumetric flow (m3/s)]])</f>
        <v/>
      </c>
      <c r="F558" s="114" t="str">
        <f>IF(Table6[[#This Row],[Segment ]]="","",'Pressure Drops in Loops'!AG563)</f>
        <v/>
      </c>
      <c r="G558" s="114" t="str">
        <f>'Pressure Drops in Loops'!AH563</f>
        <v/>
      </c>
      <c r="H558" s="114"/>
      <c r="I558" s="114"/>
      <c r="J558" s="115" t="str">
        <f>'Pressure Drops in Loops'!E563</f>
        <v/>
      </c>
      <c r="K558" s="115" t="str">
        <f>IF('Pressure Drops in Loops'!E564="",'Pressure Drops in Loops'!E563,'Pressure Drops in Loops'!E564)</f>
        <v/>
      </c>
      <c r="L558" s="115" t="str">
        <f>IF(Table6[[#This Row],[Segment ]]="","",(Table6[[#This Row],[Pressure 2 (kPa)]]-Table6[[#This Row],[Pressure 1 (kPa)]])/Table6[[#This Row],[Density (kg/m3)]])</f>
        <v/>
      </c>
      <c r="M558" s="115" t="str">
        <f>IF(Table6[[#This Row],[Segment ]]="","",((Table6[[#This Row],[Velocity 2 (m/s)]]^2)/2)-((Table6[[#This Row],[Velocity 1 (m/s)]]^2)/2))</f>
        <v/>
      </c>
      <c r="N558" s="115" t="str">
        <f>IF(Table6[[#This Row],[Segment ]]="","",(Table6[[#This Row],[Height 2 (m)]]-Table6[[#This Row],[Height 1 (m)]])*9.807)</f>
        <v/>
      </c>
      <c r="O558" s="115" t="str">
        <f>'Pressure Drops in Loops'!U563</f>
        <v/>
      </c>
      <c r="P55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58" s="115" t="str">
        <f>IF(Table6[[#This Row],[Segment ]]="","",Table6[[#This Row],[Work (W)]]/1000)</f>
        <v/>
      </c>
    </row>
    <row r="559" spans="1:17" x14ac:dyDescent="0.25">
      <c r="A559" s="116" t="str">
        <f>'Pressure Drops in Loops'!A564</f>
        <v/>
      </c>
      <c r="B559" s="113" t="str">
        <f>IF(Table6[[#This Row],[Segment ]]="","",B558)</f>
        <v/>
      </c>
      <c r="C559" s="113" t="str">
        <f>IF(Table6[[#This Row],[Segment ]]="","",C558)</f>
        <v/>
      </c>
      <c r="D559" s="113" t="str">
        <f>IF(Table6[[#This Row],[Segment ]]="","",D558)</f>
        <v/>
      </c>
      <c r="E559" s="117" t="str">
        <f>IF(Table6[[#This Row],[Segment ]]="","",Table6[[#This Row],[Density (kg/m3)]]*Table6[[#This Row],[Volumetric flow (m3/s)]])</f>
        <v/>
      </c>
      <c r="F559" s="114" t="str">
        <f>IF(Table6[[#This Row],[Segment ]]="","",'Pressure Drops in Loops'!AG564)</f>
        <v/>
      </c>
      <c r="G559" s="114" t="str">
        <f>'Pressure Drops in Loops'!AH564</f>
        <v/>
      </c>
      <c r="H559" s="114"/>
      <c r="I559" s="114"/>
      <c r="J559" s="115" t="str">
        <f>'Pressure Drops in Loops'!E564</f>
        <v/>
      </c>
      <c r="K559" s="115" t="str">
        <f>IF('Pressure Drops in Loops'!E565="",'Pressure Drops in Loops'!E564,'Pressure Drops in Loops'!E565)</f>
        <v/>
      </c>
      <c r="L559" s="115" t="str">
        <f>IF(Table6[[#This Row],[Segment ]]="","",(Table6[[#This Row],[Pressure 2 (kPa)]]-Table6[[#This Row],[Pressure 1 (kPa)]])/Table6[[#This Row],[Density (kg/m3)]])</f>
        <v/>
      </c>
      <c r="M559" s="115" t="str">
        <f>IF(Table6[[#This Row],[Segment ]]="","",((Table6[[#This Row],[Velocity 2 (m/s)]]^2)/2)-((Table6[[#This Row],[Velocity 1 (m/s)]]^2)/2))</f>
        <v/>
      </c>
      <c r="N559" s="115" t="str">
        <f>IF(Table6[[#This Row],[Segment ]]="","",(Table6[[#This Row],[Height 2 (m)]]-Table6[[#This Row],[Height 1 (m)]])*9.807)</f>
        <v/>
      </c>
      <c r="O559" s="115" t="str">
        <f>'Pressure Drops in Loops'!U564</f>
        <v/>
      </c>
      <c r="P55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59" s="115" t="str">
        <f>IF(Table6[[#This Row],[Segment ]]="","",Table6[[#This Row],[Work (W)]]/1000)</f>
        <v/>
      </c>
    </row>
    <row r="560" spans="1:17" x14ac:dyDescent="0.25">
      <c r="A560" s="116" t="str">
        <f>'Pressure Drops in Loops'!A565</f>
        <v/>
      </c>
      <c r="B560" s="113" t="str">
        <f>IF(Table6[[#This Row],[Segment ]]="","",B559)</f>
        <v/>
      </c>
      <c r="C560" s="113" t="str">
        <f>IF(Table6[[#This Row],[Segment ]]="","",C559)</f>
        <v/>
      </c>
      <c r="D560" s="113" t="str">
        <f>IF(Table6[[#This Row],[Segment ]]="","",D559)</f>
        <v/>
      </c>
      <c r="E560" s="117" t="str">
        <f>IF(Table6[[#This Row],[Segment ]]="","",Table6[[#This Row],[Density (kg/m3)]]*Table6[[#This Row],[Volumetric flow (m3/s)]])</f>
        <v/>
      </c>
      <c r="F560" s="114" t="str">
        <f>IF(Table6[[#This Row],[Segment ]]="","",'Pressure Drops in Loops'!AG565)</f>
        <v/>
      </c>
      <c r="G560" s="114" t="str">
        <f>'Pressure Drops in Loops'!AH565</f>
        <v/>
      </c>
      <c r="H560" s="114"/>
      <c r="I560" s="114"/>
      <c r="J560" s="115" t="str">
        <f>'Pressure Drops in Loops'!E565</f>
        <v/>
      </c>
      <c r="K560" s="115" t="str">
        <f>IF('Pressure Drops in Loops'!E566="",'Pressure Drops in Loops'!E565,'Pressure Drops in Loops'!E566)</f>
        <v/>
      </c>
      <c r="L560" s="115" t="str">
        <f>IF(Table6[[#This Row],[Segment ]]="","",(Table6[[#This Row],[Pressure 2 (kPa)]]-Table6[[#This Row],[Pressure 1 (kPa)]])/Table6[[#This Row],[Density (kg/m3)]])</f>
        <v/>
      </c>
      <c r="M560" s="115" t="str">
        <f>IF(Table6[[#This Row],[Segment ]]="","",((Table6[[#This Row],[Velocity 2 (m/s)]]^2)/2)-((Table6[[#This Row],[Velocity 1 (m/s)]]^2)/2))</f>
        <v/>
      </c>
      <c r="N560" s="115" t="str">
        <f>IF(Table6[[#This Row],[Segment ]]="","",(Table6[[#This Row],[Height 2 (m)]]-Table6[[#This Row],[Height 1 (m)]])*9.807)</f>
        <v/>
      </c>
      <c r="O560" s="115" t="str">
        <f>'Pressure Drops in Loops'!U565</f>
        <v/>
      </c>
      <c r="P56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60" s="115" t="str">
        <f>IF(Table6[[#This Row],[Segment ]]="","",Table6[[#This Row],[Work (W)]]/1000)</f>
        <v/>
      </c>
    </row>
    <row r="561" spans="1:17" x14ac:dyDescent="0.25">
      <c r="A561" s="116" t="str">
        <f>'Pressure Drops in Loops'!A566</f>
        <v/>
      </c>
      <c r="B561" s="113" t="str">
        <f>IF(Table6[[#This Row],[Segment ]]="","",B560)</f>
        <v/>
      </c>
      <c r="C561" s="113" t="str">
        <f>IF(Table6[[#This Row],[Segment ]]="","",C560)</f>
        <v/>
      </c>
      <c r="D561" s="113" t="str">
        <f>IF(Table6[[#This Row],[Segment ]]="","",D560)</f>
        <v/>
      </c>
      <c r="E561" s="117" t="str">
        <f>IF(Table6[[#This Row],[Segment ]]="","",Table6[[#This Row],[Density (kg/m3)]]*Table6[[#This Row],[Volumetric flow (m3/s)]])</f>
        <v/>
      </c>
      <c r="F561" s="114" t="str">
        <f>IF(Table6[[#This Row],[Segment ]]="","",'Pressure Drops in Loops'!AG566)</f>
        <v/>
      </c>
      <c r="G561" s="114" t="str">
        <f>'Pressure Drops in Loops'!AH566</f>
        <v/>
      </c>
      <c r="H561" s="114"/>
      <c r="I561" s="114"/>
      <c r="J561" s="115" t="str">
        <f>'Pressure Drops in Loops'!E566</f>
        <v/>
      </c>
      <c r="K561" s="115" t="str">
        <f>IF('Pressure Drops in Loops'!E567="",'Pressure Drops in Loops'!E566,'Pressure Drops in Loops'!E567)</f>
        <v/>
      </c>
      <c r="L561" s="115" t="str">
        <f>IF(Table6[[#This Row],[Segment ]]="","",(Table6[[#This Row],[Pressure 2 (kPa)]]-Table6[[#This Row],[Pressure 1 (kPa)]])/Table6[[#This Row],[Density (kg/m3)]])</f>
        <v/>
      </c>
      <c r="M561" s="115" t="str">
        <f>IF(Table6[[#This Row],[Segment ]]="","",((Table6[[#This Row],[Velocity 2 (m/s)]]^2)/2)-((Table6[[#This Row],[Velocity 1 (m/s)]]^2)/2))</f>
        <v/>
      </c>
      <c r="N561" s="115" t="str">
        <f>IF(Table6[[#This Row],[Segment ]]="","",(Table6[[#This Row],[Height 2 (m)]]-Table6[[#This Row],[Height 1 (m)]])*9.807)</f>
        <v/>
      </c>
      <c r="O561" s="115" t="str">
        <f>'Pressure Drops in Loops'!U566</f>
        <v/>
      </c>
      <c r="P56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61" s="115" t="str">
        <f>IF(Table6[[#This Row],[Segment ]]="","",Table6[[#This Row],[Work (W)]]/1000)</f>
        <v/>
      </c>
    </row>
    <row r="562" spans="1:17" x14ac:dyDescent="0.25">
      <c r="A562" s="116" t="str">
        <f>'Pressure Drops in Loops'!A567</f>
        <v/>
      </c>
      <c r="B562" s="113" t="str">
        <f>IF(Table6[[#This Row],[Segment ]]="","",B561)</f>
        <v/>
      </c>
      <c r="C562" s="113" t="str">
        <f>IF(Table6[[#This Row],[Segment ]]="","",C561)</f>
        <v/>
      </c>
      <c r="D562" s="113" t="str">
        <f>IF(Table6[[#This Row],[Segment ]]="","",D561)</f>
        <v/>
      </c>
      <c r="E562" s="117" t="str">
        <f>IF(Table6[[#This Row],[Segment ]]="","",Table6[[#This Row],[Density (kg/m3)]]*Table6[[#This Row],[Volumetric flow (m3/s)]])</f>
        <v/>
      </c>
      <c r="F562" s="114" t="str">
        <f>IF(Table6[[#This Row],[Segment ]]="","",'Pressure Drops in Loops'!AG567)</f>
        <v/>
      </c>
      <c r="G562" s="114" t="str">
        <f>'Pressure Drops in Loops'!AH567</f>
        <v/>
      </c>
      <c r="H562" s="114"/>
      <c r="I562" s="114"/>
      <c r="J562" s="115" t="str">
        <f>'Pressure Drops in Loops'!E567</f>
        <v/>
      </c>
      <c r="K562" s="115" t="str">
        <f>IF('Pressure Drops in Loops'!E568="",'Pressure Drops in Loops'!E567,'Pressure Drops in Loops'!E568)</f>
        <v/>
      </c>
      <c r="L562" s="115" t="str">
        <f>IF(Table6[[#This Row],[Segment ]]="","",(Table6[[#This Row],[Pressure 2 (kPa)]]-Table6[[#This Row],[Pressure 1 (kPa)]])/Table6[[#This Row],[Density (kg/m3)]])</f>
        <v/>
      </c>
      <c r="M562" s="115" t="str">
        <f>IF(Table6[[#This Row],[Segment ]]="","",((Table6[[#This Row],[Velocity 2 (m/s)]]^2)/2)-((Table6[[#This Row],[Velocity 1 (m/s)]]^2)/2))</f>
        <v/>
      </c>
      <c r="N562" s="115" t="str">
        <f>IF(Table6[[#This Row],[Segment ]]="","",(Table6[[#This Row],[Height 2 (m)]]-Table6[[#This Row],[Height 1 (m)]])*9.807)</f>
        <v/>
      </c>
      <c r="O562" s="115" t="str">
        <f>'Pressure Drops in Loops'!U567</f>
        <v/>
      </c>
      <c r="P56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62" s="115" t="str">
        <f>IF(Table6[[#This Row],[Segment ]]="","",Table6[[#This Row],[Work (W)]]/1000)</f>
        <v/>
      </c>
    </row>
    <row r="563" spans="1:17" x14ac:dyDescent="0.25">
      <c r="A563" s="116" t="str">
        <f>'Pressure Drops in Loops'!A568</f>
        <v/>
      </c>
      <c r="B563" s="113" t="str">
        <f>IF(Table6[[#This Row],[Segment ]]="","",B562)</f>
        <v/>
      </c>
      <c r="C563" s="113" t="str">
        <f>IF(Table6[[#This Row],[Segment ]]="","",C562)</f>
        <v/>
      </c>
      <c r="D563" s="113" t="str">
        <f>IF(Table6[[#This Row],[Segment ]]="","",D562)</f>
        <v/>
      </c>
      <c r="E563" s="117" t="str">
        <f>IF(Table6[[#This Row],[Segment ]]="","",Table6[[#This Row],[Density (kg/m3)]]*Table6[[#This Row],[Volumetric flow (m3/s)]])</f>
        <v/>
      </c>
      <c r="F563" s="114" t="str">
        <f>IF(Table6[[#This Row],[Segment ]]="","",'Pressure Drops in Loops'!AG568)</f>
        <v/>
      </c>
      <c r="G563" s="114" t="str">
        <f>'Pressure Drops in Loops'!AH568</f>
        <v/>
      </c>
      <c r="H563" s="114"/>
      <c r="I563" s="114"/>
      <c r="J563" s="115" t="str">
        <f>'Pressure Drops in Loops'!E568</f>
        <v/>
      </c>
      <c r="K563" s="115" t="str">
        <f>IF('Pressure Drops in Loops'!E569="",'Pressure Drops in Loops'!E568,'Pressure Drops in Loops'!E569)</f>
        <v/>
      </c>
      <c r="L563" s="115" t="str">
        <f>IF(Table6[[#This Row],[Segment ]]="","",(Table6[[#This Row],[Pressure 2 (kPa)]]-Table6[[#This Row],[Pressure 1 (kPa)]])/Table6[[#This Row],[Density (kg/m3)]])</f>
        <v/>
      </c>
      <c r="M563" s="115" t="str">
        <f>IF(Table6[[#This Row],[Segment ]]="","",((Table6[[#This Row],[Velocity 2 (m/s)]]^2)/2)-((Table6[[#This Row],[Velocity 1 (m/s)]]^2)/2))</f>
        <v/>
      </c>
      <c r="N563" s="115" t="str">
        <f>IF(Table6[[#This Row],[Segment ]]="","",(Table6[[#This Row],[Height 2 (m)]]-Table6[[#This Row],[Height 1 (m)]])*9.807)</f>
        <v/>
      </c>
      <c r="O563" s="115" t="str">
        <f>'Pressure Drops in Loops'!U568</f>
        <v/>
      </c>
      <c r="P56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63" s="115" t="str">
        <f>IF(Table6[[#This Row],[Segment ]]="","",Table6[[#This Row],[Work (W)]]/1000)</f>
        <v/>
      </c>
    </row>
    <row r="564" spans="1:17" x14ac:dyDescent="0.25">
      <c r="A564" s="116" t="str">
        <f>'Pressure Drops in Loops'!A569</f>
        <v/>
      </c>
      <c r="B564" s="113" t="str">
        <f>IF(Table6[[#This Row],[Segment ]]="","",B563)</f>
        <v/>
      </c>
      <c r="C564" s="113" t="str">
        <f>IF(Table6[[#This Row],[Segment ]]="","",C563)</f>
        <v/>
      </c>
      <c r="D564" s="113" t="str">
        <f>IF(Table6[[#This Row],[Segment ]]="","",D563)</f>
        <v/>
      </c>
      <c r="E564" s="117" t="str">
        <f>IF(Table6[[#This Row],[Segment ]]="","",Table6[[#This Row],[Density (kg/m3)]]*Table6[[#This Row],[Volumetric flow (m3/s)]])</f>
        <v/>
      </c>
      <c r="F564" s="114" t="str">
        <f>IF(Table6[[#This Row],[Segment ]]="","",'Pressure Drops in Loops'!AG569)</f>
        <v/>
      </c>
      <c r="G564" s="114" t="str">
        <f>'Pressure Drops in Loops'!AH569</f>
        <v/>
      </c>
      <c r="H564" s="114"/>
      <c r="I564" s="114"/>
      <c r="J564" s="115" t="str">
        <f>'Pressure Drops in Loops'!E569</f>
        <v/>
      </c>
      <c r="K564" s="115" t="str">
        <f>IF('Pressure Drops in Loops'!E570="",'Pressure Drops in Loops'!E569,'Pressure Drops in Loops'!E570)</f>
        <v/>
      </c>
      <c r="L564" s="115" t="str">
        <f>IF(Table6[[#This Row],[Segment ]]="","",(Table6[[#This Row],[Pressure 2 (kPa)]]-Table6[[#This Row],[Pressure 1 (kPa)]])/Table6[[#This Row],[Density (kg/m3)]])</f>
        <v/>
      </c>
      <c r="M564" s="115" t="str">
        <f>IF(Table6[[#This Row],[Segment ]]="","",((Table6[[#This Row],[Velocity 2 (m/s)]]^2)/2)-((Table6[[#This Row],[Velocity 1 (m/s)]]^2)/2))</f>
        <v/>
      </c>
      <c r="N564" s="115" t="str">
        <f>IF(Table6[[#This Row],[Segment ]]="","",(Table6[[#This Row],[Height 2 (m)]]-Table6[[#This Row],[Height 1 (m)]])*9.807)</f>
        <v/>
      </c>
      <c r="O564" s="115" t="str">
        <f>'Pressure Drops in Loops'!U569</f>
        <v/>
      </c>
      <c r="P56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64" s="115" t="str">
        <f>IF(Table6[[#This Row],[Segment ]]="","",Table6[[#This Row],[Work (W)]]/1000)</f>
        <v/>
      </c>
    </row>
    <row r="565" spans="1:17" x14ac:dyDescent="0.25">
      <c r="A565" s="116" t="str">
        <f>'Pressure Drops in Loops'!A570</f>
        <v/>
      </c>
      <c r="B565" s="113" t="str">
        <f>IF(Table6[[#This Row],[Segment ]]="","",B564)</f>
        <v/>
      </c>
      <c r="C565" s="113" t="str">
        <f>IF(Table6[[#This Row],[Segment ]]="","",C564)</f>
        <v/>
      </c>
      <c r="D565" s="113" t="str">
        <f>IF(Table6[[#This Row],[Segment ]]="","",D564)</f>
        <v/>
      </c>
      <c r="E565" s="117" t="str">
        <f>IF(Table6[[#This Row],[Segment ]]="","",Table6[[#This Row],[Density (kg/m3)]]*Table6[[#This Row],[Volumetric flow (m3/s)]])</f>
        <v/>
      </c>
      <c r="F565" s="114" t="str">
        <f>IF(Table6[[#This Row],[Segment ]]="","",'Pressure Drops in Loops'!AG570)</f>
        <v/>
      </c>
      <c r="G565" s="114" t="str">
        <f>'Pressure Drops in Loops'!AH570</f>
        <v/>
      </c>
      <c r="H565" s="114"/>
      <c r="I565" s="114"/>
      <c r="J565" s="115" t="str">
        <f>'Pressure Drops in Loops'!E570</f>
        <v/>
      </c>
      <c r="K565" s="115" t="str">
        <f>IF('Pressure Drops in Loops'!E571="",'Pressure Drops in Loops'!E570,'Pressure Drops in Loops'!E571)</f>
        <v/>
      </c>
      <c r="L565" s="115" t="str">
        <f>IF(Table6[[#This Row],[Segment ]]="","",(Table6[[#This Row],[Pressure 2 (kPa)]]-Table6[[#This Row],[Pressure 1 (kPa)]])/Table6[[#This Row],[Density (kg/m3)]])</f>
        <v/>
      </c>
      <c r="M565" s="115" t="str">
        <f>IF(Table6[[#This Row],[Segment ]]="","",((Table6[[#This Row],[Velocity 2 (m/s)]]^2)/2)-((Table6[[#This Row],[Velocity 1 (m/s)]]^2)/2))</f>
        <v/>
      </c>
      <c r="N565" s="115" t="str">
        <f>IF(Table6[[#This Row],[Segment ]]="","",(Table6[[#This Row],[Height 2 (m)]]-Table6[[#This Row],[Height 1 (m)]])*9.807)</f>
        <v/>
      </c>
      <c r="O565" s="115" t="str">
        <f>'Pressure Drops in Loops'!U570</f>
        <v/>
      </c>
      <c r="P56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65" s="115" t="str">
        <f>IF(Table6[[#This Row],[Segment ]]="","",Table6[[#This Row],[Work (W)]]/1000)</f>
        <v/>
      </c>
    </row>
    <row r="566" spans="1:17" x14ac:dyDescent="0.25">
      <c r="A566" s="116" t="str">
        <f>'Pressure Drops in Loops'!A571</f>
        <v/>
      </c>
      <c r="B566" s="113" t="str">
        <f>IF(Table6[[#This Row],[Segment ]]="","",B565)</f>
        <v/>
      </c>
      <c r="C566" s="113" t="str">
        <f>IF(Table6[[#This Row],[Segment ]]="","",C565)</f>
        <v/>
      </c>
      <c r="D566" s="113" t="str">
        <f>IF(Table6[[#This Row],[Segment ]]="","",D565)</f>
        <v/>
      </c>
      <c r="E566" s="117" t="str">
        <f>IF(Table6[[#This Row],[Segment ]]="","",Table6[[#This Row],[Density (kg/m3)]]*Table6[[#This Row],[Volumetric flow (m3/s)]])</f>
        <v/>
      </c>
      <c r="F566" s="114" t="str">
        <f>IF(Table6[[#This Row],[Segment ]]="","",'Pressure Drops in Loops'!AG571)</f>
        <v/>
      </c>
      <c r="G566" s="114" t="str">
        <f>'Pressure Drops in Loops'!AH571</f>
        <v/>
      </c>
      <c r="H566" s="114"/>
      <c r="I566" s="114"/>
      <c r="J566" s="115" t="str">
        <f>'Pressure Drops in Loops'!E571</f>
        <v/>
      </c>
      <c r="K566" s="115" t="str">
        <f>IF('Pressure Drops in Loops'!E572="",'Pressure Drops in Loops'!E571,'Pressure Drops in Loops'!E572)</f>
        <v/>
      </c>
      <c r="L566" s="115" t="str">
        <f>IF(Table6[[#This Row],[Segment ]]="","",(Table6[[#This Row],[Pressure 2 (kPa)]]-Table6[[#This Row],[Pressure 1 (kPa)]])/Table6[[#This Row],[Density (kg/m3)]])</f>
        <v/>
      </c>
      <c r="M566" s="115" t="str">
        <f>IF(Table6[[#This Row],[Segment ]]="","",((Table6[[#This Row],[Velocity 2 (m/s)]]^2)/2)-((Table6[[#This Row],[Velocity 1 (m/s)]]^2)/2))</f>
        <v/>
      </c>
      <c r="N566" s="115" t="str">
        <f>IF(Table6[[#This Row],[Segment ]]="","",(Table6[[#This Row],[Height 2 (m)]]-Table6[[#This Row],[Height 1 (m)]])*9.807)</f>
        <v/>
      </c>
      <c r="O566" s="115" t="str">
        <f>'Pressure Drops in Loops'!U571</f>
        <v/>
      </c>
      <c r="P56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66" s="115" t="str">
        <f>IF(Table6[[#This Row],[Segment ]]="","",Table6[[#This Row],[Work (W)]]/1000)</f>
        <v/>
      </c>
    </row>
    <row r="567" spans="1:17" x14ac:dyDescent="0.25">
      <c r="A567" s="116" t="str">
        <f>'Pressure Drops in Loops'!A572</f>
        <v/>
      </c>
      <c r="B567" s="113" t="str">
        <f>IF(Table6[[#This Row],[Segment ]]="","",B566)</f>
        <v/>
      </c>
      <c r="C567" s="113" t="str">
        <f>IF(Table6[[#This Row],[Segment ]]="","",C566)</f>
        <v/>
      </c>
      <c r="D567" s="113" t="str">
        <f>IF(Table6[[#This Row],[Segment ]]="","",D566)</f>
        <v/>
      </c>
      <c r="E567" s="117" t="str">
        <f>IF(Table6[[#This Row],[Segment ]]="","",Table6[[#This Row],[Density (kg/m3)]]*Table6[[#This Row],[Volumetric flow (m3/s)]])</f>
        <v/>
      </c>
      <c r="F567" s="114" t="str">
        <f>IF(Table6[[#This Row],[Segment ]]="","",'Pressure Drops in Loops'!AG572)</f>
        <v/>
      </c>
      <c r="G567" s="114" t="str">
        <f>'Pressure Drops in Loops'!AH572</f>
        <v/>
      </c>
      <c r="H567" s="114"/>
      <c r="I567" s="114"/>
      <c r="J567" s="115" t="str">
        <f>'Pressure Drops in Loops'!E572</f>
        <v/>
      </c>
      <c r="K567" s="115" t="str">
        <f>IF('Pressure Drops in Loops'!E573="",'Pressure Drops in Loops'!E572,'Pressure Drops in Loops'!E573)</f>
        <v/>
      </c>
      <c r="L567" s="115" t="str">
        <f>IF(Table6[[#This Row],[Segment ]]="","",(Table6[[#This Row],[Pressure 2 (kPa)]]-Table6[[#This Row],[Pressure 1 (kPa)]])/Table6[[#This Row],[Density (kg/m3)]])</f>
        <v/>
      </c>
      <c r="M567" s="115" t="str">
        <f>IF(Table6[[#This Row],[Segment ]]="","",((Table6[[#This Row],[Velocity 2 (m/s)]]^2)/2)-((Table6[[#This Row],[Velocity 1 (m/s)]]^2)/2))</f>
        <v/>
      </c>
      <c r="N567" s="115" t="str">
        <f>IF(Table6[[#This Row],[Segment ]]="","",(Table6[[#This Row],[Height 2 (m)]]-Table6[[#This Row],[Height 1 (m)]])*9.807)</f>
        <v/>
      </c>
      <c r="O567" s="115" t="str">
        <f>'Pressure Drops in Loops'!U572</f>
        <v/>
      </c>
      <c r="P56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67" s="115" t="str">
        <f>IF(Table6[[#This Row],[Segment ]]="","",Table6[[#This Row],[Work (W)]]/1000)</f>
        <v/>
      </c>
    </row>
    <row r="568" spans="1:17" x14ac:dyDescent="0.25">
      <c r="A568" s="116" t="str">
        <f>'Pressure Drops in Loops'!A573</f>
        <v/>
      </c>
      <c r="B568" s="113" t="str">
        <f>IF(Table6[[#This Row],[Segment ]]="","",B567)</f>
        <v/>
      </c>
      <c r="C568" s="113" t="str">
        <f>IF(Table6[[#This Row],[Segment ]]="","",C567)</f>
        <v/>
      </c>
      <c r="D568" s="113" t="str">
        <f>IF(Table6[[#This Row],[Segment ]]="","",D567)</f>
        <v/>
      </c>
      <c r="E568" s="117" t="str">
        <f>IF(Table6[[#This Row],[Segment ]]="","",Table6[[#This Row],[Density (kg/m3)]]*Table6[[#This Row],[Volumetric flow (m3/s)]])</f>
        <v/>
      </c>
      <c r="F568" s="114" t="str">
        <f>IF(Table6[[#This Row],[Segment ]]="","",'Pressure Drops in Loops'!AG573)</f>
        <v/>
      </c>
      <c r="G568" s="114" t="str">
        <f>'Pressure Drops in Loops'!AH573</f>
        <v/>
      </c>
      <c r="H568" s="114"/>
      <c r="I568" s="114"/>
      <c r="J568" s="115" t="str">
        <f>'Pressure Drops in Loops'!E573</f>
        <v/>
      </c>
      <c r="K568" s="115" t="str">
        <f>IF('Pressure Drops in Loops'!E574="",'Pressure Drops in Loops'!E573,'Pressure Drops in Loops'!E574)</f>
        <v/>
      </c>
      <c r="L568" s="115" t="str">
        <f>IF(Table6[[#This Row],[Segment ]]="","",(Table6[[#This Row],[Pressure 2 (kPa)]]-Table6[[#This Row],[Pressure 1 (kPa)]])/Table6[[#This Row],[Density (kg/m3)]])</f>
        <v/>
      </c>
      <c r="M568" s="115" t="str">
        <f>IF(Table6[[#This Row],[Segment ]]="","",((Table6[[#This Row],[Velocity 2 (m/s)]]^2)/2)-((Table6[[#This Row],[Velocity 1 (m/s)]]^2)/2))</f>
        <v/>
      </c>
      <c r="N568" s="115" t="str">
        <f>IF(Table6[[#This Row],[Segment ]]="","",(Table6[[#This Row],[Height 2 (m)]]-Table6[[#This Row],[Height 1 (m)]])*9.807)</f>
        <v/>
      </c>
      <c r="O568" s="115" t="str">
        <f>'Pressure Drops in Loops'!U573</f>
        <v/>
      </c>
      <c r="P56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68" s="115" t="str">
        <f>IF(Table6[[#This Row],[Segment ]]="","",Table6[[#This Row],[Work (W)]]/1000)</f>
        <v/>
      </c>
    </row>
    <row r="569" spans="1:17" x14ac:dyDescent="0.25">
      <c r="A569" s="116" t="str">
        <f>'Pressure Drops in Loops'!A574</f>
        <v/>
      </c>
      <c r="B569" s="113" t="str">
        <f>IF(Table6[[#This Row],[Segment ]]="","",B568)</f>
        <v/>
      </c>
      <c r="C569" s="113" t="str">
        <f>IF(Table6[[#This Row],[Segment ]]="","",C568)</f>
        <v/>
      </c>
      <c r="D569" s="113" t="str">
        <f>IF(Table6[[#This Row],[Segment ]]="","",D568)</f>
        <v/>
      </c>
      <c r="E569" s="117" t="str">
        <f>IF(Table6[[#This Row],[Segment ]]="","",Table6[[#This Row],[Density (kg/m3)]]*Table6[[#This Row],[Volumetric flow (m3/s)]])</f>
        <v/>
      </c>
      <c r="F569" s="114" t="str">
        <f>IF(Table6[[#This Row],[Segment ]]="","",'Pressure Drops in Loops'!AG574)</f>
        <v/>
      </c>
      <c r="G569" s="114" t="str">
        <f>'Pressure Drops in Loops'!AH574</f>
        <v/>
      </c>
      <c r="H569" s="114"/>
      <c r="I569" s="114"/>
      <c r="J569" s="115" t="str">
        <f>'Pressure Drops in Loops'!E574</f>
        <v/>
      </c>
      <c r="K569" s="115" t="str">
        <f>IF('Pressure Drops in Loops'!E575="",'Pressure Drops in Loops'!E574,'Pressure Drops in Loops'!E575)</f>
        <v/>
      </c>
      <c r="L569" s="115" t="str">
        <f>IF(Table6[[#This Row],[Segment ]]="","",(Table6[[#This Row],[Pressure 2 (kPa)]]-Table6[[#This Row],[Pressure 1 (kPa)]])/Table6[[#This Row],[Density (kg/m3)]])</f>
        <v/>
      </c>
      <c r="M569" s="115" t="str">
        <f>IF(Table6[[#This Row],[Segment ]]="","",((Table6[[#This Row],[Velocity 2 (m/s)]]^2)/2)-((Table6[[#This Row],[Velocity 1 (m/s)]]^2)/2))</f>
        <v/>
      </c>
      <c r="N569" s="115" t="str">
        <f>IF(Table6[[#This Row],[Segment ]]="","",(Table6[[#This Row],[Height 2 (m)]]-Table6[[#This Row],[Height 1 (m)]])*9.807)</f>
        <v/>
      </c>
      <c r="O569" s="115" t="str">
        <f>'Pressure Drops in Loops'!U574</f>
        <v/>
      </c>
      <c r="P56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69" s="115" t="str">
        <f>IF(Table6[[#This Row],[Segment ]]="","",Table6[[#This Row],[Work (W)]]/1000)</f>
        <v/>
      </c>
    </row>
    <row r="570" spans="1:17" x14ac:dyDescent="0.25">
      <c r="A570" s="116" t="str">
        <f>'Pressure Drops in Loops'!A575</f>
        <v/>
      </c>
      <c r="B570" s="113" t="str">
        <f>IF(Table6[[#This Row],[Segment ]]="","",B569)</f>
        <v/>
      </c>
      <c r="C570" s="113" t="str">
        <f>IF(Table6[[#This Row],[Segment ]]="","",C569)</f>
        <v/>
      </c>
      <c r="D570" s="113" t="str">
        <f>IF(Table6[[#This Row],[Segment ]]="","",D569)</f>
        <v/>
      </c>
      <c r="E570" s="117" t="str">
        <f>IF(Table6[[#This Row],[Segment ]]="","",Table6[[#This Row],[Density (kg/m3)]]*Table6[[#This Row],[Volumetric flow (m3/s)]])</f>
        <v/>
      </c>
      <c r="F570" s="114" t="str">
        <f>IF(Table6[[#This Row],[Segment ]]="","",'Pressure Drops in Loops'!AG575)</f>
        <v/>
      </c>
      <c r="G570" s="114" t="str">
        <f>'Pressure Drops in Loops'!AH575</f>
        <v/>
      </c>
      <c r="H570" s="114"/>
      <c r="I570" s="114"/>
      <c r="J570" s="115" t="str">
        <f>'Pressure Drops in Loops'!E575</f>
        <v/>
      </c>
      <c r="K570" s="115" t="str">
        <f>IF('Pressure Drops in Loops'!E576="",'Pressure Drops in Loops'!E575,'Pressure Drops in Loops'!E576)</f>
        <v/>
      </c>
      <c r="L570" s="115" t="str">
        <f>IF(Table6[[#This Row],[Segment ]]="","",(Table6[[#This Row],[Pressure 2 (kPa)]]-Table6[[#This Row],[Pressure 1 (kPa)]])/Table6[[#This Row],[Density (kg/m3)]])</f>
        <v/>
      </c>
      <c r="M570" s="115" t="str">
        <f>IF(Table6[[#This Row],[Segment ]]="","",((Table6[[#This Row],[Velocity 2 (m/s)]]^2)/2)-((Table6[[#This Row],[Velocity 1 (m/s)]]^2)/2))</f>
        <v/>
      </c>
      <c r="N570" s="115" t="str">
        <f>IF(Table6[[#This Row],[Segment ]]="","",(Table6[[#This Row],[Height 2 (m)]]-Table6[[#This Row],[Height 1 (m)]])*9.807)</f>
        <v/>
      </c>
      <c r="O570" s="115" t="str">
        <f>'Pressure Drops in Loops'!U575</f>
        <v/>
      </c>
      <c r="P57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70" s="115" t="str">
        <f>IF(Table6[[#This Row],[Segment ]]="","",Table6[[#This Row],[Work (W)]]/1000)</f>
        <v/>
      </c>
    </row>
    <row r="571" spans="1:17" x14ac:dyDescent="0.25">
      <c r="A571" s="116" t="str">
        <f>'Pressure Drops in Loops'!A576</f>
        <v/>
      </c>
      <c r="B571" s="113" t="str">
        <f>IF(Table6[[#This Row],[Segment ]]="","",B570)</f>
        <v/>
      </c>
      <c r="C571" s="113" t="str">
        <f>IF(Table6[[#This Row],[Segment ]]="","",C570)</f>
        <v/>
      </c>
      <c r="D571" s="113" t="str">
        <f>IF(Table6[[#This Row],[Segment ]]="","",D570)</f>
        <v/>
      </c>
      <c r="E571" s="117" t="str">
        <f>IF(Table6[[#This Row],[Segment ]]="","",Table6[[#This Row],[Density (kg/m3)]]*Table6[[#This Row],[Volumetric flow (m3/s)]])</f>
        <v/>
      </c>
      <c r="F571" s="114" t="str">
        <f>IF(Table6[[#This Row],[Segment ]]="","",'Pressure Drops in Loops'!AG576)</f>
        <v/>
      </c>
      <c r="G571" s="114" t="str">
        <f>'Pressure Drops in Loops'!AH576</f>
        <v/>
      </c>
      <c r="H571" s="114"/>
      <c r="I571" s="114"/>
      <c r="J571" s="115" t="str">
        <f>'Pressure Drops in Loops'!E576</f>
        <v/>
      </c>
      <c r="K571" s="115" t="str">
        <f>IF('Pressure Drops in Loops'!E577="",'Pressure Drops in Loops'!E576,'Pressure Drops in Loops'!E577)</f>
        <v/>
      </c>
      <c r="L571" s="115" t="str">
        <f>IF(Table6[[#This Row],[Segment ]]="","",(Table6[[#This Row],[Pressure 2 (kPa)]]-Table6[[#This Row],[Pressure 1 (kPa)]])/Table6[[#This Row],[Density (kg/m3)]])</f>
        <v/>
      </c>
      <c r="M571" s="115" t="str">
        <f>IF(Table6[[#This Row],[Segment ]]="","",((Table6[[#This Row],[Velocity 2 (m/s)]]^2)/2)-((Table6[[#This Row],[Velocity 1 (m/s)]]^2)/2))</f>
        <v/>
      </c>
      <c r="N571" s="115" t="str">
        <f>IF(Table6[[#This Row],[Segment ]]="","",(Table6[[#This Row],[Height 2 (m)]]-Table6[[#This Row],[Height 1 (m)]])*9.807)</f>
        <v/>
      </c>
      <c r="O571" s="115" t="str">
        <f>'Pressure Drops in Loops'!U576</f>
        <v/>
      </c>
      <c r="P57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71" s="115" t="str">
        <f>IF(Table6[[#This Row],[Segment ]]="","",Table6[[#This Row],[Work (W)]]/1000)</f>
        <v/>
      </c>
    </row>
    <row r="572" spans="1:17" x14ac:dyDescent="0.25">
      <c r="A572" s="116" t="str">
        <f>'Pressure Drops in Loops'!A577</f>
        <v/>
      </c>
      <c r="B572" s="113" t="str">
        <f>IF(Table6[[#This Row],[Segment ]]="","",B571)</f>
        <v/>
      </c>
      <c r="C572" s="113" t="str">
        <f>IF(Table6[[#This Row],[Segment ]]="","",C571)</f>
        <v/>
      </c>
      <c r="D572" s="113" t="str">
        <f>IF(Table6[[#This Row],[Segment ]]="","",D571)</f>
        <v/>
      </c>
      <c r="E572" s="117" t="str">
        <f>IF(Table6[[#This Row],[Segment ]]="","",Table6[[#This Row],[Density (kg/m3)]]*Table6[[#This Row],[Volumetric flow (m3/s)]])</f>
        <v/>
      </c>
      <c r="F572" s="114" t="str">
        <f>IF(Table6[[#This Row],[Segment ]]="","",'Pressure Drops in Loops'!AG577)</f>
        <v/>
      </c>
      <c r="G572" s="114" t="str">
        <f>'Pressure Drops in Loops'!AH577</f>
        <v/>
      </c>
      <c r="H572" s="114"/>
      <c r="I572" s="114"/>
      <c r="J572" s="115" t="str">
        <f>'Pressure Drops in Loops'!E577</f>
        <v/>
      </c>
      <c r="K572" s="115" t="str">
        <f>IF('Pressure Drops in Loops'!E578="",'Pressure Drops in Loops'!E577,'Pressure Drops in Loops'!E578)</f>
        <v/>
      </c>
      <c r="L572" s="115" t="str">
        <f>IF(Table6[[#This Row],[Segment ]]="","",(Table6[[#This Row],[Pressure 2 (kPa)]]-Table6[[#This Row],[Pressure 1 (kPa)]])/Table6[[#This Row],[Density (kg/m3)]])</f>
        <v/>
      </c>
      <c r="M572" s="115" t="str">
        <f>IF(Table6[[#This Row],[Segment ]]="","",((Table6[[#This Row],[Velocity 2 (m/s)]]^2)/2)-((Table6[[#This Row],[Velocity 1 (m/s)]]^2)/2))</f>
        <v/>
      </c>
      <c r="N572" s="115" t="str">
        <f>IF(Table6[[#This Row],[Segment ]]="","",(Table6[[#This Row],[Height 2 (m)]]-Table6[[#This Row],[Height 1 (m)]])*9.807)</f>
        <v/>
      </c>
      <c r="O572" s="115" t="str">
        <f>'Pressure Drops in Loops'!U577</f>
        <v/>
      </c>
      <c r="P57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72" s="115" t="str">
        <f>IF(Table6[[#This Row],[Segment ]]="","",Table6[[#This Row],[Work (W)]]/1000)</f>
        <v/>
      </c>
    </row>
    <row r="573" spans="1:17" x14ac:dyDescent="0.25">
      <c r="A573" s="116" t="str">
        <f>'Pressure Drops in Loops'!A578</f>
        <v/>
      </c>
      <c r="B573" s="113" t="str">
        <f>IF(Table6[[#This Row],[Segment ]]="","",B572)</f>
        <v/>
      </c>
      <c r="C573" s="113" t="str">
        <f>IF(Table6[[#This Row],[Segment ]]="","",C572)</f>
        <v/>
      </c>
      <c r="D573" s="113" t="str">
        <f>IF(Table6[[#This Row],[Segment ]]="","",D572)</f>
        <v/>
      </c>
      <c r="E573" s="117" t="str">
        <f>IF(Table6[[#This Row],[Segment ]]="","",Table6[[#This Row],[Density (kg/m3)]]*Table6[[#This Row],[Volumetric flow (m3/s)]])</f>
        <v/>
      </c>
      <c r="F573" s="114" t="str">
        <f>IF(Table6[[#This Row],[Segment ]]="","",'Pressure Drops in Loops'!AG578)</f>
        <v/>
      </c>
      <c r="G573" s="114" t="str">
        <f>'Pressure Drops in Loops'!AH578</f>
        <v/>
      </c>
      <c r="H573" s="114"/>
      <c r="I573" s="114"/>
      <c r="J573" s="115" t="str">
        <f>'Pressure Drops in Loops'!E578</f>
        <v/>
      </c>
      <c r="K573" s="115" t="str">
        <f>IF('Pressure Drops in Loops'!E579="",'Pressure Drops in Loops'!E578,'Pressure Drops in Loops'!E579)</f>
        <v/>
      </c>
      <c r="L573" s="115" t="str">
        <f>IF(Table6[[#This Row],[Segment ]]="","",(Table6[[#This Row],[Pressure 2 (kPa)]]-Table6[[#This Row],[Pressure 1 (kPa)]])/Table6[[#This Row],[Density (kg/m3)]])</f>
        <v/>
      </c>
      <c r="M573" s="115" t="str">
        <f>IF(Table6[[#This Row],[Segment ]]="","",((Table6[[#This Row],[Velocity 2 (m/s)]]^2)/2)-((Table6[[#This Row],[Velocity 1 (m/s)]]^2)/2))</f>
        <v/>
      </c>
      <c r="N573" s="115" t="str">
        <f>IF(Table6[[#This Row],[Segment ]]="","",(Table6[[#This Row],[Height 2 (m)]]-Table6[[#This Row],[Height 1 (m)]])*9.807)</f>
        <v/>
      </c>
      <c r="O573" s="115" t="str">
        <f>'Pressure Drops in Loops'!U578</f>
        <v/>
      </c>
      <c r="P57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73" s="115" t="str">
        <f>IF(Table6[[#This Row],[Segment ]]="","",Table6[[#This Row],[Work (W)]]/1000)</f>
        <v/>
      </c>
    </row>
    <row r="574" spans="1:17" x14ac:dyDescent="0.25">
      <c r="A574" s="116" t="str">
        <f>'Pressure Drops in Loops'!A579</f>
        <v/>
      </c>
      <c r="B574" s="113" t="str">
        <f>IF(Table6[[#This Row],[Segment ]]="","",B573)</f>
        <v/>
      </c>
      <c r="C574" s="113" t="str">
        <f>IF(Table6[[#This Row],[Segment ]]="","",C573)</f>
        <v/>
      </c>
      <c r="D574" s="113" t="str">
        <f>IF(Table6[[#This Row],[Segment ]]="","",D573)</f>
        <v/>
      </c>
      <c r="E574" s="117" t="str">
        <f>IF(Table6[[#This Row],[Segment ]]="","",Table6[[#This Row],[Density (kg/m3)]]*Table6[[#This Row],[Volumetric flow (m3/s)]])</f>
        <v/>
      </c>
      <c r="F574" s="114" t="str">
        <f>IF(Table6[[#This Row],[Segment ]]="","",'Pressure Drops in Loops'!AG579)</f>
        <v/>
      </c>
      <c r="G574" s="114" t="str">
        <f>'Pressure Drops in Loops'!AH579</f>
        <v/>
      </c>
      <c r="H574" s="114"/>
      <c r="I574" s="114"/>
      <c r="J574" s="115" t="str">
        <f>'Pressure Drops in Loops'!E579</f>
        <v/>
      </c>
      <c r="K574" s="115" t="str">
        <f>IF('Pressure Drops in Loops'!E580="",'Pressure Drops in Loops'!E579,'Pressure Drops in Loops'!E580)</f>
        <v/>
      </c>
      <c r="L574" s="115" t="str">
        <f>IF(Table6[[#This Row],[Segment ]]="","",(Table6[[#This Row],[Pressure 2 (kPa)]]-Table6[[#This Row],[Pressure 1 (kPa)]])/Table6[[#This Row],[Density (kg/m3)]])</f>
        <v/>
      </c>
      <c r="M574" s="115" t="str">
        <f>IF(Table6[[#This Row],[Segment ]]="","",((Table6[[#This Row],[Velocity 2 (m/s)]]^2)/2)-((Table6[[#This Row],[Velocity 1 (m/s)]]^2)/2))</f>
        <v/>
      </c>
      <c r="N574" s="115" t="str">
        <f>IF(Table6[[#This Row],[Segment ]]="","",(Table6[[#This Row],[Height 2 (m)]]-Table6[[#This Row],[Height 1 (m)]])*9.807)</f>
        <v/>
      </c>
      <c r="O574" s="115" t="str">
        <f>'Pressure Drops in Loops'!U579</f>
        <v/>
      </c>
      <c r="P57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74" s="115" t="str">
        <f>IF(Table6[[#This Row],[Segment ]]="","",Table6[[#This Row],[Work (W)]]/1000)</f>
        <v/>
      </c>
    </row>
    <row r="575" spans="1:17" x14ac:dyDescent="0.25">
      <c r="A575" s="116" t="str">
        <f>'Pressure Drops in Loops'!A580</f>
        <v/>
      </c>
      <c r="B575" s="113" t="str">
        <f>IF(Table6[[#This Row],[Segment ]]="","",B574)</f>
        <v/>
      </c>
      <c r="C575" s="113" t="str">
        <f>IF(Table6[[#This Row],[Segment ]]="","",C574)</f>
        <v/>
      </c>
      <c r="D575" s="113" t="str">
        <f>IF(Table6[[#This Row],[Segment ]]="","",D574)</f>
        <v/>
      </c>
      <c r="E575" s="117" t="str">
        <f>IF(Table6[[#This Row],[Segment ]]="","",Table6[[#This Row],[Density (kg/m3)]]*Table6[[#This Row],[Volumetric flow (m3/s)]])</f>
        <v/>
      </c>
      <c r="F575" s="114" t="str">
        <f>IF(Table6[[#This Row],[Segment ]]="","",'Pressure Drops in Loops'!AG580)</f>
        <v/>
      </c>
      <c r="G575" s="114" t="str">
        <f>'Pressure Drops in Loops'!AH580</f>
        <v/>
      </c>
      <c r="H575" s="114"/>
      <c r="I575" s="114"/>
      <c r="J575" s="115" t="str">
        <f>'Pressure Drops in Loops'!E580</f>
        <v/>
      </c>
      <c r="K575" s="115" t="str">
        <f>IF('Pressure Drops in Loops'!E581="",'Pressure Drops in Loops'!E580,'Pressure Drops in Loops'!E581)</f>
        <v/>
      </c>
      <c r="L575" s="115" t="str">
        <f>IF(Table6[[#This Row],[Segment ]]="","",(Table6[[#This Row],[Pressure 2 (kPa)]]-Table6[[#This Row],[Pressure 1 (kPa)]])/Table6[[#This Row],[Density (kg/m3)]])</f>
        <v/>
      </c>
      <c r="M575" s="115" t="str">
        <f>IF(Table6[[#This Row],[Segment ]]="","",((Table6[[#This Row],[Velocity 2 (m/s)]]^2)/2)-((Table6[[#This Row],[Velocity 1 (m/s)]]^2)/2))</f>
        <v/>
      </c>
      <c r="N575" s="115" t="str">
        <f>IF(Table6[[#This Row],[Segment ]]="","",(Table6[[#This Row],[Height 2 (m)]]-Table6[[#This Row],[Height 1 (m)]])*9.807)</f>
        <v/>
      </c>
      <c r="O575" s="115" t="str">
        <f>'Pressure Drops in Loops'!U580</f>
        <v/>
      </c>
      <c r="P57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75" s="115" t="str">
        <f>IF(Table6[[#This Row],[Segment ]]="","",Table6[[#This Row],[Work (W)]]/1000)</f>
        <v/>
      </c>
    </row>
    <row r="576" spans="1:17" x14ac:dyDescent="0.25">
      <c r="A576" s="116" t="str">
        <f>'Pressure Drops in Loops'!A581</f>
        <v/>
      </c>
      <c r="B576" s="113" t="str">
        <f>IF(Table6[[#This Row],[Segment ]]="","",B575)</f>
        <v/>
      </c>
      <c r="C576" s="113" t="str">
        <f>IF(Table6[[#This Row],[Segment ]]="","",C575)</f>
        <v/>
      </c>
      <c r="D576" s="113" t="str">
        <f>IF(Table6[[#This Row],[Segment ]]="","",D575)</f>
        <v/>
      </c>
      <c r="E576" s="117" t="str">
        <f>IF(Table6[[#This Row],[Segment ]]="","",Table6[[#This Row],[Density (kg/m3)]]*Table6[[#This Row],[Volumetric flow (m3/s)]])</f>
        <v/>
      </c>
      <c r="F576" s="114" t="str">
        <f>IF(Table6[[#This Row],[Segment ]]="","",'Pressure Drops in Loops'!AG581)</f>
        <v/>
      </c>
      <c r="G576" s="114" t="str">
        <f>'Pressure Drops in Loops'!AH581</f>
        <v/>
      </c>
      <c r="H576" s="114"/>
      <c r="I576" s="114"/>
      <c r="J576" s="115" t="str">
        <f>'Pressure Drops in Loops'!E581</f>
        <v/>
      </c>
      <c r="K576" s="115" t="str">
        <f>IF('Pressure Drops in Loops'!E582="",'Pressure Drops in Loops'!E581,'Pressure Drops in Loops'!E582)</f>
        <v/>
      </c>
      <c r="L576" s="115" t="str">
        <f>IF(Table6[[#This Row],[Segment ]]="","",(Table6[[#This Row],[Pressure 2 (kPa)]]-Table6[[#This Row],[Pressure 1 (kPa)]])/Table6[[#This Row],[Density (kg/m3)]])</f>
        <v/>
      </c>
      <c r="M576" s="115" t="str">
        <f>IF(Table6[[#This Row],[Segment ]]="","",((Table6[[#This Row],[Velocity 2 (m/s)]]^2)/2)-((Table6[[#This Row],[Velocity 1 (m/s)]]^2)/2))</f>
        <v/>
      </c>
      <c r="N576" s="115" t="str">
        <f>IF(Table6[[#This Row],[Segment ]]="","",(Table6[[#This Row],[Height 2 (m)]]-Table6[[#This Row],[Height 1 (m)]])*9.807)</f>
        <v/>
      </c>
      <c r="O576" s="115" t="str">
        <f>'Pressure Drops in Loops'!U581</f>
        <v/>
      </c>
      <c r="P57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76" s="115" t="str">
        <f>IF(Table6[[#This Row],[Segment ]]="","",Table6[[#This Row],[Work (W)]]/1000)</f>
        <v/>
      </c>
    </row>
    <row r="577" spans="1:17" x14ac:dyDescent="0.25">
      <c r="A577" s="116" t="str">
        <f>'Pressure Drops in Loops'!A582</f>
        <v/>
      </c>
      <c r="B577" s="113" t="str">
        <f>IF(Table6[[#This Row],[Segment ]]="","",B576)</f>
        <v/>
      </c>
      <c r="C577" s="113" t="str">
        <f>IF(Table6[[#This Row],[Segment ]]="","",C576)</f>
        <v/>
      </c>
      <c r="D577" s="113" t="str">
        <f>IF(Table6[[#This Row],[Segment ]]="","",D576)</f>
        <v/>
      </c>
      <c r="E577" s="117" t="str">
        <f>IF(Table6[[#This Row],[Segment ]]="","",Table6[[#This Row],[Density (kg/m3)]]*Table6[[#This Row],[Volumetric flow (m3/s)]])</f>
        <v/>
      </c>
      <c r="F577" s="114" t="str">
        <f>IF(Table6[[#This Row],[Segment ]]="","",'Pressure Drops in Loops'!AG582)</f>
        <v/>
      </c>
      <c r="G577" s="114" t="str">
        <f>'Pressure Drops in Loops'!AH582</f>
        <v/>
      </c>
      <c r="H577" s="114"/>
      <c r="I577" s="114"/>
      <c r="J577" s="115" t="str">
        <f>'Pressure Drops in Loops'!E582</f>
        <v/>
      </c>
      <c r="K577" s="115" t="str">
        <f>IF('Pressure Drops in Loops'!E583="",'Pressure Drops in Loops'!E582,'Pressure Drops in Loops'!E583)</f>
        <v/>
      </c>
      <c r="L577" s="115" t="str">
        <f>IF(Table6[[#This Row],[Segment ]]="","",(Table6[[#This Row],[Pressure 2 (kPa)]]-Table6[[#This Row],[Pressure 1 (kPa)]])/Table6[[#This Row],[Density (kg/m3)]])</f>
        <v/>
      </c>
      <c r="M577" s="115" t="str">
        <f>IF(Table6[[#This Row],[Segment ]]="","",((Table6[[#This Row],[Velocity 2 (m/s)]]^2)/2)-((Table6[[#This Row],[Velocity 1 (m/s)]]^2)/2))</f>
        <v/>
      </c>
      <c r="N577" s="115" t="str">
        <f>IF(Table6[[#This Row],[Segment ]]="","",(Table6[[#This Row],[Height 2 (m)]]-Table6[[#This Row],[Height 1 (m)]])*9.807)</f>
        <v/>
      </c>
      <c r="O577" s="115" t="str">
        <f>'Pressure Drops in Loops'!U582</f>
        <v/>
      </c>
      <c r="P57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77" s="115" t="str">
        <f>IF(Table6[[#This Row],[Segment ]]="","",Table6[[#This Row],[Work (W)]]/1000)</f>
        <v/>
      </c>
    </row>
    <row r="578" spans="1:17" x14ac:dyDescent="0.25">
      <c r="A578" s="116" t="str">
        <f>'Pressure Drops in Loops'!A583</f>
        <v/>
      </c>
      <c r="B578" s="113" t="str">
        <f>IF(Table6[[#This Row],[Segment ]]="","",B577)</f>
        <v/>
      </c>
      <c r="C578" s="113" t="str">
        <f>IF(Table6[[#This Row],[Segment ]]="","",C577)</f>
        <v/>
      </c>
      <c r="D578" s="113" t="str">
        <f>IF(Table6[[#This Row],[Segment ]]="","",D577)</f>
        <v/>
      </c>
      <c r="E578" s="117" t="str">
        <f>IF(Table6[[#This Row],[Segment ]]="","",Table6[[#This Row],[Density (kg/m3)]]*Table6[[#This Row],[Volumetric flow (m3/s)]])</f>
        <v/>
      </c>
      <c r="F578" s="114" t="str">
        <f>IF(Table6[[#This Row],[Segment ]]="","",'Pressure Drops in Loops'!AG583)</f>
        <v/>
      </c>
      <c r="G578" s="114" t="str">
        <f>'Pressure Drops in Loops'!AH583</f>
        <v/>
      </c>
      <c r="H578" s="114"/>
      <c r="I578" s="114"/>
      <c r="J578" s="115" t="str">
        <f>'Pressure Drops in Loops'!E583</f>
        <v/>
      </c>
      <c r="K578" s="115" t="str">
        <f>IF('Pressure Drops in Loops'!E584="",'Pressure Drops in Loops'!E583,'Pressure Drops in Loops'!E584)</f>
        <v/>
      </c>
      <c r="L578" s="115" t="str">
        <f>IF(Table6[[#This Row],[Segment ]]="","",(Table6[[#This Row],[Pressure 2 (kPa)]]-Table6[[#This Row],[Pressure 1 (kPa)]])/Table6[[#This Row],[Density (kg/m3)]])</f>
        <v/>
      </c>
      <c r="M578" s="115" t="str">
        <f>IF(Table6[[#This Row],[Segment ]]="","",((Table6[[#This Row],[Velocity 2 (m/s)]]^2)/2)-((Table6[[#This Row],[Velocity 1 (m/s)]]^2)/2))</f>
        <v/>
      </c>
      <c r="N578" s="115" t="str">
        <f>IF(Table6[[#This Row],[Segment ]]="","",(Table6[[#This Row],[Height 2 (m)]]-Table6[[#This Row],[Height 1 (m)]])*9.807)</f>
        <v/>
      </c>
      <c r="O578" s="115" t="str">
        <f>'Pressure Drops in Loops'!U583</f>
        <v/>
      </c>
      <c r="P57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78" s="115" t="str">
        <f>IF(Table6[[#This Row],[Segment ]]="","",Table6[[#This Row],[Work (W)]]/1000)</f>
        <v/>
      </c>
    </row>
    <row r="579" spans="1:17" x14ac:dyDescent="0.25">
      <c r="A579" s="116" t="str">
        <f>'Pressure Drops in Loops'!A584</f>
        <v/>
      </c>
      <c r="B579" s="113" t="str">
        <f>IF(Table6[[#This Row],[Segment ]]="","",B578)</f>
        <v/>
      </c>
      <c r="C579" s="113" t="str">
        <f>IF(Table6[[#This Row],[Segment ]]="","",C578)</f>
        <v/>
      </c>
      <c r="D579" s="113" t="str">
        <f>IF(Table6[[#This Row],[Segment ]]="","",D578)</f>
        <v/>
      </c>
      <c r="E579" s="117" t="str">
        <f>IF(Table6[[#This Row],[Segment ]]="","",Table6[[#This Row],[Density (kg/m3)]]*Table6[[#This Row],[Volumetric flow (m3/s)]])</f>
        <v/>
      </c>
      <c r="F579" s="114" t="str">
        <f>IF(Table6[[#This Row],[Segment ]]="","",'Pressure Drops in Loops'!AG584)</f>
        <v/>
      </c>
      <c r="G579" s="114" t="str">
        <f>'Pressure Drops in Loops'!AH584</f>
        <v/>
      </c>
      <c r="H579" s="114"/>
      <c r="I579" s="114"/>
      <c r="J579" s="115" t="str">
        <f>'Pressure Drops in Loops'!E584</f>
        <v/>
      </c>
      <c r="K579" s="115" t="str">
        <f>IF('Pressure Drops in Loops'!E585="",'Pressure Drops in Loops'!E584,'Pressure Drops in Loops'!E585)</f>
        <v/>
      </c>
      <c r="L579" s="115" t="str">
        <f>IF(Table6[[#This Row],[Segment ]]="","",(Table6[[#This Row],[Pressure 2 (kPa)]]-Table6[[#This Row],[Pressure 1 (kPa)]])/Table6[[#This Row],[Density (kg/m3)]])</f>
        <v/>
      </c>
      <c r="M579" s="115" t="str">
        <f>IF(Table6[[#This Row],[Segment ]]="","",((Table6[[#This Row],[Velocity 2 (m/s)]]^2)/2)-((Table6[[#This Row],[Velocity 1 (m/s)]]^2)/2))</f>
        <v/>
      </c>
      <c r="N579" s="115" t="str">
        <f>IF(Table6[[#This Row],[Segment ]]="","",(Table6[[#This Row],[Height 2 (m)]]-Table6[[#This Row],[Height 1 (m)]])*9.807)</f>
        <v/>
      </c>
      <c r="O579" s="115" t="str">
        <f>'Pressure Drops in Loops'!U584</f>
        <v/>
      </c>
      <c r="P57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79" s="115" t="str">
        <f>IF(Table6[[#This Row],[Segment ]]="","",Table6[[#This Row],[Work (W)]]/1000)</f>
        <v/>
      </c>
    </row>
    <row r="580" spans="1:17" x14ac:dyDescent="0.25">
      <c r="A580" s="116" t="str">
        <f>'Pressure Drops in Loops'!A585</f>
        <v/>
      </c>
      <c r="B580" s="113" t="str">
        <f>IF(Table6[[#This Row],[Segment ]]="","",B579)</f>
        <v/>
      </c>
      <c r="C580" s="113" t="str">
        <f>IF(Table6[[#This Row],[Segment ]]="","",C579)</f>
        <v/>
      </c>
      <c r="D580" s="113" t="str">
        <f>IF(Table6[[#This Row],[Segment ]]="","",D579)</f>
        <v/>
      </c>
      <c r="E580" s="117" t="str">
        <f>IF(Table6[[#This Row],[Segment ]]="","",Table6[[#This Row],[Density (kg/m3)]]*Table6[[#This Row],[Volumetric flow (m3/s)]])</f>
        <v/>
      </c>
      <c r="F580" s="114" t="str">
        <f>IF(Table6[[#This Row],[Segment ]]="","",'Pressure Drops in Loops'!AG585)</f>
        <v/>
      </c>
      <c r="G580" s="114" t="str">
        <f>'Pressure Drops in Loops'!AH585</f>
        <v/>
      </c>
      <c r="H580" s="114"/>
      <c r="I580" s="114"/>
      <c r="J580" s="115" t="str">
        <f>'Pressure Drops in Loops'!E585</f>
        <v/>
      </c>
      <c r="K580" s="115" t="str">
        <f>IF('Pressure Drops in Loops'!E586="",'Pressure Drops in Loops'!E585,'Pressure Drops in Loops'!E586)</f>
        <v/>
      </c>
      <c r="L580" s="115" t="str">
        <f>IF(Table6[[#This Row],[Segment ]]="","",(Table6[[#This Row],[Pressure 2 (kPa)]]-Table6[[#This Row],[Pressure 1 (kPa)]])/Table6[[#This Row],[Density (kg/m3)]])</f>
        <v/>
      </c>
      <c r="M580" s="115" t="str">
        <f>IF(Table6[[#This Row],[Segment ]]="","",((Table6[[#This Row],[Velocity 2 (m/s)]]^2)/2)-((Table6[[#This Row],[Velocity 1 (m/s)]]^2)/2))</f>
        <v/>
      </c>
      <c r="N580" s="115" t="str">
        <f>IF(Table6[[#This Row],[Segment ]]="","",(Table6[[#This Row],[Height 2 (m)]]-Table6[[#This Row],[Height 1 (m)]])*9.807)</f>
        <v/>
      </c>
      <c r="O580" s="115" t="str">
        <f>'Pressure Drops in Loops'!U585</f>
        <v/>
      </c>
      <c r="P58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80" s="115" t="str">
        <f>IF(Table6[[#This Row],[Segment ]]="","",Table6[[#This Row],[Work (W)]]/1000)</f>
        <v/>
      </c>
    </row>
    <row r="581" spans="1:17" x14ac:dyDescent="0.25">
      <c r="A581" s="116" t="str">
        <f>'Pressure Drops in Loops'!A586</f>
        <v/>
      </c>
      <c r="B581" s="113" t="str">
        <f>IF(Table6[[#This Row],[Segment ]]="","",B580)</f>
        <v/>
      </c>
      <c r="C581" s="113" t="str">
        <f>IF(Table6[[#This Row],[Segment ]]="","",C580)</f>
        <v/>
      </c>
      <c r="D581" s="113" t="str">
        <f>IF(Table6[[#This Row],[Segment ]]="","",D580)</f>
        <v/>
      </c>
      <c r="E581" s="117" t="str">
        <f>IF(Table6[[#This Row],[Segment ]]="","",Table6[[#This Row],[Density (kg/m3)]]*Table6[[#This Row],[Volumetric flow (m3/s)]])</f>
        <v/>
      </c>
      <c r="F581" s="114" t="str">
        <f>IF(Table6[[#This Row],[Segment ]]="","",'Pressure Drops in Loops'!AG586)</f>
        <v/>
      </c>
      <c r="G581" s="114" t="str">
        <f>'Pressure Drops in Loops'!AH586</f>
        <v/>
      </c>
      <c r="H581" s="114"/>
      <c r="I581" s="114"/>
      <c r="J581" s="115" t="str">
        <f>'Pressure Drops in Loops'!E586</f>
        <v/>
      </c>
      <c r="K581" s="115" t="str">
        <f>IF('Pressure Drops in Loops'!E587="",'Pressure Drops in Loops'!E586,'Pressure Drops in Loops'!E587)</f>
        <v/>
      </c>
      <c r="L581" s="115" t="str">
        <f>IF(Table6[[#This Row],[Segment ]]="","",(Table6[[#This Row],[Pressure 2 (kPa)]]-Table6[[#This Row],[Pressure 1 (kPa)]])/Table6[[#This Row],[Density (kg/m3)]])</f>
        <v/>
      </c>
      <c r="M581" s="115" t="str">
        <f>IF(Table6[[#This Row],[Segment ]]="","",((Table6[[#This Row],[Velocity 2 (m/s)]]^2)/2)-((Table6[[#This Row],[Velocity 1 (m/s)]]^2)/2))</f>
        <v/>
      </c>
      <c r="N581" s="115" t="str">
        <f>IF(Table6[[#This Row],[Segment ]]="","",(Table6[[#This Row],[Height 2 (m)]]-Table6[[#This Row],[Height 1 (m)]])*9.807)</f>
        <v/>
      </c>
      <c r="O581" s="115" t="str">
        <f>'Pressure Drops in Loops'!U586</f>
        <v/>
      </c>
      <c r="P58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81" s="115" t="str">
        <f>IF(Table6[[#This Row],[Segment ]]="","",Table6[[#This Row],[Work (W)]]/1000)</f>
        <v/>
      </c>
    </row>
    <row r="582" spans="1:17" x14ac:dyDescent="0.25">
      <c r="A582" s="116" t="str">
        <f>'Pressure Drops in Loops'!A587</f>
        <v/>
      </c>
      <c r="B582" s="113" t="str">
        <f>IF(Table6[[#This Row],[Segment ]]="","",B581)</f>
        <v/>
      </c>
      <c r="C582" s="113" t="str">
        <f>IF(Table6[[#This Row],[Segment ]]="","",C581)</f>
        <v/>
      </c>
      <c r="D582" s="113" t="str">
        <f>IF(Table6[[#This Row],[Segment ]]="","",D581)</f>
        <v/>
      </c>
      <c r="E582" s="117" t="str">
        <f>IF(Table6[[#This Row],[Segment ]]="","",Table6[[#This Row],[Density (kg/m3)]]*Table6[[#This Row],[Volumetric flow (m3/s)]])</f>
        <v/>
      </c>
      <c r="F582" s="114" t="str">
        <f>IF(Table6[[#This Row],[Segment ]]="","",'Pressure Drops in Loops'!AG587)</f>
        <v/>
      </c>
      <c r="G582" s="114" t="str">
        <f>'Pressure Drops in Loops'!AH587</f>
        <v/>
      </c>
      <c r="H582" s="114"/>
      <c r="I582" s="114"/>
      <c r="J582" s="115" t="str">
        <f>'Pressure Drops in Loops'!E587</f>
        <v/>
      </c>
      <c r="K582" s="115" t="str">
        <f>IF('Pressure Drops in Loops'!E588="",'Pressure Drops in Loops'!E587,'Pressure Drops in Loops'!E588)</f>
        <v/>
      </c>
      <c r="L582" s="115" t="str">
        <f>IF(Table6[[#This Row],[Segment ]]="","",(Table6[[#This Row],[Pressure 2 (kPa)]]-Table6[[#This Row],[Pressure 1 (kPa)]])/Table6[[#This Row],[Density (kg/m3)]])</f>
        <v/>
      </c>
      <c r="M582" s="115" t="str">
        <f>IF(Table6[[#This Row],[Segment ]]="","",((Table6[[#This Row],[Velocity 2 (m/s)]]^2)/2)-((Table6[[#This Row],[Velocity 1 (m/s)]]^2)/2))</f>
        <v/>
      </c>
      <c r="N582" s="115" t="str">
        <f>IF(Table6[[#This Row],[Segment ]]="","",(Table6[[#This Row],[Height 2 (m)]]-Table6[[#This Row],[Height 1 (m)]])*9.807)</f>
        <v/>
      </c>
      <c r="O582" s="115" t="str">
        <f>'Pressure Drops in Loops'!U587</f>
        <v/>
      </c>
      <c r="P58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82" s="115" t="str">
        <f>IF(Table6[[#This Row],[Segment ]]="","",Table6[[#This Row],[Work (W)]]/1000)</f>
        <v/>
      </c>
    </row>
    <row r="583" spans="1:17" x14ac:dyDescent="0.25">
      <c r="A583" s="116" t="str">
        <f>'Pressure Drops in Loops'!A588</f>
        <v/>
      </c>
      <c r="B583" s="113" t="str">
        <f>IF(Table6[[#This Row],[Segment ]]="","",B582)</f>
        <v/>
      </c>
      <c r="C583" s="113" t="str">
        <f>IF(Table6[[#This Row],[Segment ]]="","",C582)</f>
        <v/>
      </c>
      <c r="D583" s="113" t="str">
        <f>IF(Table6[[#This Row],[Segment ]]="","",D582)</f>
        <v/>
      </c>
      <c r="E583" s="117" t="str">
        <f>IF(Table6[[#This Row],[Segment ]]="","",Table6[[#This Row],[Density (kg/m3)]]*Table6[[#This Row],[Volumetric flow (m3/s)]])</f>
        <v/>
      </c>
      <c r="F583" s="114" t="str">
        <f>IF(Table6[[#This Row],[Segment ]]="","",'Pressure Drops in Loops'!AG588)</f>
        <v/>
      </c>
      <c r="G583" s="114" t="str">
        <f>'Pressure Drops in Loops'!AH588</f>
        <v/>
      </c>
      <c r="H583" s="114"/>
      <c r="I583" s="114"/>
      <c r="J583" s="115" t="str">
        <f>'Pressure Drops in Loops'!E588</f>
        <v/>
      </c>
      <c r="K583" s="115" t="str">
        <f>IF('Pressure Drops in Loops'!E589="",'Pressure Drops in Loops'!E588,'Pressure Drops in Loops'!E589)</f>
        <v/>
      </c>
      <c r="L583" s="115" t="str">
        <f>IF(Table6[[#This Row],[Segment ]]="","",(Table6[[#This Row],[Pressure 2 (kPa)]]-Table6[[#This Row],[Pressure 1 (kPa)]])/Table6[[#This Row],[Density (kg/m3)]])</f>
        <v/>
      </c>
      <c r="M583" s="115" t="str">
        <f>IF(Table6[[#This Row],[Segment ]]="","",((Table6[[#This Row],[Velocity 2 (m/s)]]^2)/2)-((Table6[[#This Row],[Velocity 1 (m/s)]]^2)/2))</f>
        <v/>
      </c>
      <c r="N583" s="115" t="str">
        <f>IF(Table6[[#This Row],[Segment ]]="","",(Table6[[#This Row],[Height 2 (m)]]-Table6[[#This Row],[Height 1 (m)]])*9.807)</f>
        <v/>
      </c>
      <c r="O583" s="115" t="str">
        <f>'Pressure Drops in Loops'!U588</f>
        <v/>
      </c>
      <c r="P58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83" s="115" t="str">
        <f>IF(Table6[[#This Row],[Segment ]]="","",Table6[[#This Row],[Work (W)]]/1000)</f>
        <v/>
      </c>
    </row>
    <row r="584" spans="1:17" x14ac:dyDescent="0.25">
      <c r="A584" s="116" t="str">
        <f>'Pressure Drops in Loops'!A589</f>
        <v/>
      </c>
      <c r="B584" s="113" t="str">
        <f>IF(Table6[[#This Row],[Segment ]]="","",B583)</f>
        <v/>
      </c>
      <c r="C584" s="113" t="str">
        <f>IF(Table6[[#This Row],[Segment ]]="","",C583)</f>
        <v/>
      </c>
      <c r="D584" s="113" t="str">
        <f>IF(Table6[[#This Row],[Segment ]]="","",D583)</f>
        <v/>
      </c>
      <c r="E584" s="117" t="str">
        <f>IF(Table6[[#This Row],[Segment ]]="","",Table6[[#This Row],[Density (kg/m3)]]*Table6[[#This Row],[Volumetric flow (m3/s)]])</f>
        <v/>
      </c>
      <c r="F584" s="114" t="str">
        <f>IF(Table6[[#This Row],[Segment ]]="","",'Pressure Drops in Loops'!AG589)</f>
        <v/>
      </c>
      <c r="G584" s="114" t="str">
        <f>'Pressure Drops in Loops'!AH589</f>
        <v/>
      </c>
      <c r="H584" s="114"/>
      <c r="I584" s="114"/>
      <c r="J584" s="115" t="str">
        <f>'Pressure Drops in Loops'!E589</f>
        <v/>
      </c>
      <c r="K584" s="115" t="str">
        <f>IF('Pressure Drops in Loops'!E590="",'Pressure Drops in Loops'!E589,'Pressure Drops in Loops'!E590)</f>
        <v/>
      </c>
      <c r="L584" s="115" t="str">
        <f>IF(Table6[[#This Row],[Segment ]]="","",(Table6[[#This Row],[Pressure 2 (kPa)]]-Table6[[#This Row],[Pressure 1 (kPa)]])/Table6[[#This Row],[Density (kg/m3)]])</f>
        <v/>
      </c>
      <c r="M584" s="115" t="str">
        <f>IF(Table6[[#This Row],[Segment ]]="","",((Table6[[#This Row],[Velocity 2 (m/s)]]^2)/2)-((Table6[[#This Row],[Velocity 1 (m/s)]]^2)/2))</f>
        <v/>
      </c>
      <c r="N584" s="115" t="str">
        <f>IF(Table6[[#This Row],[Segment ]]="","",(Table6[[#This Row],[Height 2 (m)]]-Table6[[#This Row],[Height 1 (m)]])*9.807)</f>
        <v/>
      </c>
      <c r="O584" s="115" t="str">
        <f>'Pressure Drops in Loops'!U589</f>
        <v/>
      </c>
      <c r="P58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84" s="115" t="str">
        <f>IF(Table6[[#This Row],[Segment ]]="","",Table6[[#This Row],[Work (W)]]/1000)</f>
        <v/>
      </c>
    </row>
    <row r="585" spans="1:17" x14ac:dyDescent="0.25">
      <c r="A585" s="116" t="str">
        <f>'Pressure Drops in Loops'!A590</f>
        <v/>
      </c>
      <c r="B585" s="113" t="str">
        <f>IF(Table6[[#This Row],[Segment ]]="","",B584)</f>
        <v/>
      </c>
      <c r="C585" s="113" t="str">
        <f>IF(Table6[[#This Row],[Segment ]]="","",C584)</f>
        <v/>
      </c>
      <c r="D585" s="113" t="str">
        <f>IF(Table6[[#This Row],[Segment ]]="","",D584)</f>
        <v/>
      </c>
      <c r="E585" s="117" t="str">
        <f>IF(Table6[[#This Row],[Segment ]]="","",Table6[[#This Row],[Density (kg/m3)]]*Table6[[#This Row],[Volumetric flow (m3/s)]])</f>
        <v/>
      </c>
      <c r="F585" s="114" t="str">
        <f>IF(Table6[[#This Row],[Segment ]]="","",'Pressure Drops in Loops'!AG590)</f>
        <v/>
      </c>
      <c r="G585" s="114" t="str">
        <f>'Pressure Drops in Loops'!AH590</f>
        <v/>
      </c>
      <c r="H585" s="114"/>
      <c r="I585" s="114"/>
      <c r="J585" s="115" t="str">
        <f>'Pressure Drops in Loops'!E590</f>
        <v/>
      </c>
      <c r="K585" s="115" t="str">
        <f>IF('Pressure Drops in Loops'!E591="",'Pressure Drops in Loops'!E590,'Pressure Drops in Loops'!E591)</f>
        <v/>
      </c>
      <c r="L585" s="115" t="str">
        <f>IF(Table6[[#This Row],[Segment ]]="","",(Table6[[#This Row],[Pressure 2 (kPa)]]-Table6[[#This Row],[Pressure 1 (kPa)]])/Table6[[#This Row],[Density (kg/m3)]])</f>
        <v/>
      </c>
      <c r="M585" s="115" t="str">
        <f>IF(Table6[[#This Row],[Segment ]]="","",((Table6[[#This Row],[Velocity 2 (m/s)]]^2)/2)-((Table6[[#This Row],[Velocity 1 (m/s)]]^2)/2))</f>
        <v/>
      </c>
      <c r="N585" s="115" t="str">
        <f>IF(Table6[[#This Row],[Segment ]]="","",(Table6[[#This Row],[Height 2 (m)]]-Table6[[#This Row],[Height 1 (m)]])*9.807)</f>
        <v/>
      </c>
      <c r="O585" s="115" t="str">
        <f>'Pressure Drops in Loops'!U590</f>
        <v/>
      </c>
      <c r="P58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85" s="115" t="str">
        <f>IF(Table6[[#This Row],[Segment ]]="","",Table6[[#This Row],[Work (W)]]/1000)</f>
        <v/>
      </c>
    </row>
    <row r="586" spans="1:17" x14ac:dyDescent="0.25">
      <c r="A586" s="116" t="str">
        <f>'Pressure Drops in Loops'!A591</f>
        <v/>
      </c>
      <c r="B586" s="113" t="str">
        <f>IF(Table6[[#This Row],[Segment ]]="","",B585)</f>
        <v/>
      </c>
      <c r="C586" s="113" t="str">
        <f>IF(Table6[[#This Row],[Segment ]]="","",C585)</f>
        <v/>
      </c>
      <c r="D586" s="113" t="str">
        <f>IF(Table6[[#This Row],[Segment ]]="","",D585)</f>
        <v/>
      </c>
      <c r="E586" s="117" t="str">
        <f>IF(Table6[[#This Row],[Segment ]]="","",Table6[[#This Row],[Density (kg/m3)]]*Table6[[#This Row],[Volumetric flow (m3/s)]])</f>
        <v/>
      </c>
      <c r="F586" s="114" t="str">
        <f>IF(Table6[[#This Row],[Segment ]]="","",'Pressure Drops in Loops'!AG591)</f>
        <v/>
      </c>
      <c r="G586" s="114" t="str">
        <f>'Pressure Drops in Loops'!AH591</f>
        <v/>
      </c>
      <c r="H586" s="114"/>
      <c r="I586" s="114"/>
      <c r="J586" s="115" t="str">
        <f>'Pressure Drops in Loops'!E591</f>
        <v/>
      </c>
      <c r="K586" s="115" t="str">
        <f>IF('Pressure Drops in Loops'!E592="",'Pressure Drops in Loops'!E591,'Pressure Drops in Loops'!E592)</f>
        <v/>
      </c>
      <c r="L586" s="115" t="str">
        <f>IF(Table6[[#This Row],[Segment ]]="","",(Table6[[#This Row],[Pressure 2 (kPa)]]-Table6[[#This Row],[Pressure 1 (kPa)]])/Table6[[#This Row],[Density (kg/m3)]])</f>
        <v/>
      </c>
      <c r="M586" s="115" t="str">
        <f>IF(Table6[[#This Row],[Segment ]]="","",((Table6[[#This Row],[Velocity 2 (m/s)]]^2)/2)-((Table6[[#This Row],[Velocity 1 (m/s)]]^2)/2))</f>
        <v/>
      </c>
      <c r="N586" s="115" t="str">
        <f>IF(Table6[[#This Row],[Segment ]]="","",(Table6[[#This Row],[Height 2 (m)]]-Table6[[#This Row],[Height 1 (m)]])*9.807)</f>
        <v/>
      </c>
      <c r="O586" s="115" t="str">
        <f>'Pressure Drops in Loops'!U591</f>
        <v/>
      </c>
      <c r="P58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86" s="115" t="str">
        <f>IF(Table6[[#This Row],[Segment ]]="","",Table6[[#This Row],[Work (W)]]/1000)</f>
        <v/>
      </c>
    </row>
    <row r="587" spans="1:17" x14ac:dyDescent="0.25">
      <c r="A587" s="116" t="str">
        <f>'Pressure Drops in Loops'!A592</f>
        <v/>
      </c>
      <c r="B587" s="113" t="str">
        <f>IF(Table6[[#This Row],[Segment ]]="","",B586)</f>
        <v/>
      </c>
      <c r="C587" s="113" t="str">
        <f>IF(Table6[[#This Row],[Segment ]]="","",C586)</f>
        <v/>
      </c>
      <c r="D587" s="113" t="str">
        <f>IF(Table6[[#This Row],[Segment ]]="","",D586)</f>
        <v/>
      </c>
      <c r="E587" s="117" t="str">
        <f>IF(Table6[[#This Row],[Segment ]]="","",Table6[[#This Row],[Density (kg/m3)]]*Table6[[#This Row],[Volumetric flow (m3/s)]])</f>
        <v/>
      </c>
      <c r="F587" s="114" t="str">
        <f>IF(Table6[[#This Row],[Segment ]]="","",'Pressure Drops in Loops'!AG592)</f>
        <v/>
      </c>
      <c r="G587" s="114" t="str">
        <f>'Pressure Drops in Loops'!AH592</f>
        <v/>
      </c>
      <c r="H587" s="114"/>
      <c r="I587" s="114"/>
      <c r="J587" s="115" t="str">
        <f>'Pressure Drops in Loops'!E592</f>
        <v/>
      </c>
      <c r="K587" s="115" t="str">
        <f>IF('Pressure Drops in Loops'!E593="",'Pressure Drops in Loops'!E592,'Pressure Drops in Loops'!E593)</f>
        <v/>
      </c>
      <c r="L587" s="115" t="str">
        <f>IF(Table6[[#This Row],[Segment ]]="","",(Table6[[#This Row],[Pressure 2 (kPa)]]-Table6[[#This Row],[Pressure 1 (kPa)]])/Table6[[#This Row],[Density (kg/m3)]])</f>
        <v/>
      </c>
      <c r="M587" s="115" t="str">
        <f>IF(Table6[[#This Row],[Segment ]]="","",((Table6[[#This Row],[Velocity 2 (m/s)]]^2)/2)-((Table6[[#This Row],[Velocity 1 (m/s)]]^2)/2))</f>
        <v/>
      </c>
      <c r="N587" s="115" t="str">
        <f>IF(Table6[[#This Row],[Segment ]]="","",(Table6[[#This Row],[Height 2 (m)]]-Table6[[#This Row],[Height 1 (m)]])*9.807)</f>
        <v/>
      </c>
      <c r="O587" s="115" t="str">
        <f>'Pressure Drops in Loops'!U592</f>
        <v/>
      </c>
      <c r="P58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87" s="115" t="str">
        <f>IF(Table6[[#This Row],[Segment ]]="","",Table6[[#This Row],[Work (W)]]/1000)</f>
        <v/>
      </c>
    </row>
    <row r="588" spans="1:17" x14ac:dyDescent="0.25">
      <c r="A588" s="116" t="str">
        <f>'Pressure Drops in Loops'!A593</f>
        <v/>
      </c>
      <c r="B588" s="113" t="str">
        <f>IF(Table6[[#This Row],[Segment ]]="","",B587)</f>
        <v/>
      </c>
      <c r="C588" s="113" t="str">
        <f>IF(Table6[[#This Row],[Segment ]]="","",C587)</f>
        <v/>
      </c>
      <c r="D588" s="113" t="str">
        <f>IF(Table6[[#This Row],[Segment ]]="","",D587)</f>
        <v/>
      </c>
      <c r="E588" s="117" t="str">
        <f>IF(Table6[[#This Row],[Segment ]]="","",Table6[[#This Row],[Density (kg/m3)]]*Table6[[#This Row],[Volumetric flow (m3/s)]])</f>
        <v/>
      </c>
      <c r="F588" s="114" t="str">
        <f>IF(Table6[[#This Row],[Segment ]]="","",'Pressure Drops in Loops'!AG593)</f>
        <v/>
      </c>
      <c r="G588" s="114" t="str">
        <f>'Pressure Drops in Loops'!AH593</f>
        <v/>
      </c>
      <c r="H588" s="114"/>
      <c r="I588" s="114"/>
      <c r="J588" s="115" t="str">
        <f>'Pressure Drops in Loops'!E593</f>
        <v/>
      </c>
      <c r="K588" s="115" t="str">
        <f>IF('Pressure Drops in Loops'!E594="",'Pressure Drops in Loops'!E593,'Pressure Drops in Loops'!E594)</f>
        <v/>
      </c>
      <c r="L588" s="115" t="str">
        <f>IF(Table6[[#This Row],[Segment ]]="","",(Table6[[#This Row],[Pressure 2 (kPa)]]-Table6[[#This Row],[Pressure 1 (kPa)]])/Table6[[#This Row],[Density (kg/m3)]])</f>
        <v/>
      </c>
      <c r="M588" s="115" t="str">
        <f>IF(Table6[[#This Row],[Segment ]]="","",((Table6[[#This Row],[Velocity 2 (m/s)]]^2)/2)-((Table6[[#This Row],[Velocity 1 (m/s)]]^2)/2))</f>
        <v/>
      </c>
      <c r="N588" s="115" t="str">
        <f>IF(Table6[[#This Row],[Segment ]]="","",(Table6[[#This Row],[Height 2 (m)]]-Table6[[#This Row],[Height 1 (m)]])*9.807)</f>
        <v/>
      </c>
      <c r="O588" s="115" t="str">
        <f>'Pressure Drops in Loops'!U593</f>
        <v/>
      </c>
      <c r="P58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88" s="115" t="str">
        <f>IF(Table6[[#This Row],[Segment ]]="","",Table6[[#This Row],[Work (W)]]/1000)</f>
        <v/>
      </c>
    </row>
    <row r="589" spans="1:17" x14ac:dyDescent="0.25">
      <c r="A589" s="116" t="str">
        <f>'Pressure Drops in Loops'!A594</f>
        <v/>
      </c>
      <c r="B589" s="113" t="str">
        <f>IF(Table6[[#This Row],[Segment ]]="","",B588)</f>
        <v/>
      </c>
      <c r="C589" s="113" t="str">
        <f>IF(Table6[[#This Row],[Segment ]]="","",C588)</f>
        <v/>
      </c>
      <c r="D589" s="113" t="str">
        <f>IF(Table6[[#This Row],[Segment ]]="","",D588)</f>
        <v/>
      </c>
      <c r="E589" s="117" t="str">
        <f>IF(Table6[[#This Row],[Segment ]]="","",Table6[[#This Row],[Density (kg/m3)]]*Table6[[#This Row],[Volumetric flow (m3/s)]])</f>
        <v/>
      </c>
      <c r="F589" s="114" t="str">
        <f>IF(Table6[[#This Row],[Segment ]]="","",'Pressure Drops in Loops'!AG594)</f>
        <v/>
      </c>
      <c r="G589" s="114" t="str">
        <f>'Pressure Drops in Loops'!AH594</f>
        <v/>
      </c>
      <c r="H589" s="114"/>
      <c r="I589" s="114"/>
      <c r="J589" s="115" t="str">
        <f>'Pressure Drops in Loops'!E594</f>
        <v/>
      </c>
      <c r="K589" s="115" t="str">
        <f>IF('Pressure Drops in Loops'!E595="",'Pressure Drops in Loops'!E594,'Pressure Drops in Loops'!E595)</f>
        <v/>
      </c>
      <c r="L589" s="115" t="str">
        <f>IF(Table6[[#This Row],[Segment ]]="","",(Table6[[#This Row],[Pressure 2 (kPa)]]-Table6[[#This Row],[Pressure 1 (kPa)]])/Table6[[#This Row],[Density (kg/m3)]])</f>
        <v/>
      </c>
      <c r="M589" s="115" t="str">
        <f>IF(Table6[[#This Row],[Segment ]]="","",((Table6[[#This Row],[Velocity 2 (m/s)]]^2)/2)-((Table6[[#This Row],[Velocity 1 (m/s)]]^2)/2))</f>
        <v/>
      </c>
      <c r="N589" s="115" t="str">
        <f>IF(Table6[[#This Row],[Segment ]]="","",(Table6[[#This Row],[Height 2 (m)]]-Table6[[#This Row],[Height 1 (m)]])*9.807)</f>
        <v/>
      </c>
      <c r="O589" s="115" t="str">
        <f>'Pressure Drops in Loops'!U594</f>
        <v/>
      </c>
      <c r="P58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89" s="115" t="str">
        <f>IF(Table6[[#This Row],[Segment ]]="","",Table6[[#This Row],[Work (W)]]/1000)</f>
        <v/>
      </c>
    </row>
    <row r="590" spans="1:17" x14ac:dyDescent="0.25">
      <c r="A590" s="116" t="str">
        <f>'Pressure Drops in Loops'!A595</f>
        <v/>
      </c>
      <c r="B590" s="113" t="str">
        <f>IF(Table6[[#This Row],[Segment ]]="","",B589)</f>
        <v/>
      </c>
      <c r="C590" s="113" t="str">
        <f>IF(Table6[[#This Row],[Segment ]]="","",C589)</f>
        <v/>
      </c>
      <c r="D590" s="113" t="str">
        <f>IF(Table6[[#This Row],[Segment ]]="","",D589)</f>
        <v/>
      </c>
      <c r="E590" s="117" t="str">
        <f>IF(Table6[[#This Row],[Segment ]]="","",Table6[[#This Row],[Density (kg/m3)]]*Table6[[#This Row],[Volumetric flow (m3/s)]])</f>
        <v/>
      </c>
      <c r="F590" s="114" t="str">
        <f>IF(Table6[[#This Row],[Segment ]]="","",'Pressure Drops in Loops'!AG595)</f>
        <v/>
      </c>
      <c r="G590" s="114" t="str">
        <f>'Pressure Drops in Loops'!AH595</f>
        <v/>
      </c>
      <c r="H590" s="114"/>
      <c r="I590" s="114"/>
      <c r="J590" s="115" t="str">
        <f>'Pressure Drops in Loops'!E595</f>
        <v/>
      </c>
      <c r="K590" s="115" t="str">
        <f>IF('Pressure Drops in Loops'!E596="",'Pressure Drops in Loops'!E595,'Pressure Drops in Loops'!E596)</f>
        <v/>
      </c>
      <c r="L590" s="115" t="str">
        <f>IF(Table6[[#This Row],[Segment ]]="","",(Table6[[#This Row],[Pressure 2 (kPa)]]-Table6[[#This Row],[Pressure 1 (kPa)]])/Table6[[#This Row],[Density (kg/m3)]])</f>
        <v/>
      </c>
      <c r="M590" s="115" t="str">
        <f>IF(Table6[[#This Row],[Segment ]]="","",((Table6[[#This Row],[Velocity 2 (m/s)]]^2)/2)-((Table6[[#This Row],[Velocity 1 (m/s)]]^2)/2))</f>
        <v/>
      </c>
      <c r="N590" s="115" t="str">
        <f>IF(Table6[[#This Row],[Segment ]]="","",(Table6[[#This Row],[Height 2 (m)]]-Table6[[#This Row],[Height 1 (m)]])*9.807)</f>
        <v/>
      </c>
      <c r="O590" s="115" t="str">
        <f>'Pressure Drops in Loops'!U595</f>
        <v/>
      </c>
      <c r="P59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90" s="115" t="str">
        <f>IF(Table6[[#This Row],[Segment ]]="","",Table6[[#This Row],[Work (W)]]/1000)</f>
        <v/>
      </c>
    </row>
    <row r="591" spans="1:17" x14ac:dyDescent="0.25">
      <c r="A591" s="116" t="str">
        <f>'Pressure Drops in Loops'!A596</f>
        <v/>
      </c>
      <c r="B591" s="113" t="str">
        <f>IF(Table6[[#This Row],[Segment ]]="","",B590)</f>
        <v/>
      </c>
      <c r="C591" s="113" t="str">
        <f>IF(Table6[[#This Row],[Segment ]]="","",C590)</f>
        <v/>
      </c>
      <c r="D591" s="113" t="str">
        <f>IF(Table6[[#This Row],[Segment ]]="","",D590)</f>
        <v/>
      </c>
      <c r="E591" s="117" t="str">
        <f>IF(Table6[[#This Row],[Segment ]]="","",Table6[[#This Row],[Density (kg/m3)]]*Table6[[#This Row],[Volumetric flow (m3/s)]])</f>
        <v/>
      </c>
      <c r="F591" s="114" t="str">
        <f>IF(Table6[[#This Row],[Segment ]]="","",'Pressure Drops in Loops'!AG596)</f>
        <v/>
      </c>
      <c r="G591" s="114" t="str">
        <f>'Pressure Drops in Loops'!AH596</f>
        <v/>
      </c>
      <c r="H591" s="114"/>
      <c r="I591" s="114"/>
      <c r="J591" s="115" t="str">
        <f>'Pressure Drops in Loops'!E596</f>
        <v/>
      </c>
      <c r="K591" s="115" t="str">
        <f>IF('Pressure Drops in Loops'!E597="",'Pressure Drops in Loops'!E596,'Pressure Drops in Loops'!E597)</f>
        <v/>
      </c>
      <c r="L591" s="115" t="str">
        <f>IF(Table6[[#This Row],[Segment ]]="","",(Table6[[#This Row],[Pressure 2 (kPa)]]-Table6[[#This Row],[Pressure 1 (kPa)]])/Table6[[#This Row],[Density (kg/m3)]])</f>
        <v/>
      </c>
      <c r="M591" s="115" t="str">
        <f>IF(Table6[[#This Row],[Segment ]]="","",((Table6[[#This Row],[Velocity 2 (m/s)]]^2)/2)-((Table6[[#This Row],[Velocity 1 (m/s)]]^2)/2))</f>
        <v/>
      </c>
      <c r="N591" s="115" t="str">
        <f>IF(Table6[[#This Row],[Segment ]]="","",(Table6[[#This Row],[Height 2 (m)]]-Table6[[#This Row],[Height 1 (m)]])*9.807)</f>
        <v/>
      </c>
      <c r="O591" s="115" t="str">
        <f>'Pressure Drops in Loops'!U596</f>
        <v/>
      </c>
      <c r="P59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91" s="115" t="str">
        <f>IF(Table6[[#This Row],[Segment ]]="","",Table6[[#This Row],[Work (W)]]/1000)</f>
        <v/>
      </c>
    </row>
    <row r="592" spans="1:17" x14ac:dyDescent="0.25">
      <c r="A592" s="116" t="str">
        <f>'Pressure Drops in Loops'!A597</f>
        <v/>
      </c>
      <c r="B592" s="113" t="str">
        <f>IF(Table6[[#This Row],[Segment ]]="","",B591)</f>
        <v/>
      </c>
      <c r="C592" s="113" t="str">
        <f>IF(Table6[[#This Row],[Segment ]]="","",C591)</f>
        <v/>
      </c>
      <c r="D592" s="113" t="str">
        <f>IF(Table6[[#This Row],[Segment ]]="","",D591)</f>
        <v/>
      </c>
      <c r="E592" s="117" t="str">
        <f>IF(Table6[[#This Row],[Segment ]]="","",Table6[[#This Row],[Density (kg/m3)]]*Table6[[#This Row],[Volumetric flow (m3/s)]])</f>
        <v/>
      </c>
      <c r="F592" s="114" t="str">
        <f>IF(Table6[[#This Row],[Segment ]]="","",'Pressure Drops in Loops'!AG597)</f>
        <v/>
      </c>
      <c r="G592" s="114" t="str">
        <f>'Pressure Drops in Loops'!AH597</f>
        <v/>
      </c>
      <c r="H592" s="114"/>
      <c r="I592" s="114"/>
      <c r="J592" s="115" t="str">
        <f>'Pressure Drops in Loops'!E597</f>
        <v/>
      </c>
      <c r="K592" s="115" t="str">
        <f>IF('Pressure Drops in Loops'!E598="",'Pressure Drops in Loops'!E597,'Pressure Drops in Loops'!E598)</f>
        <v/>
      </c>
      <c r="L592" s="115" t="str">
        <f>IF(Table6[[#This Row],[Segment ]]="","",(Table6[[#This Row],[Pressure 2 (kPa)]]-Table6[[#This Row],[Pressure 1 (kPa)]])/Table6[[#This Row],[Density (kg/m3)]])</f>
        <v/>
      </c>
      <c r="M592" s="115" t="str">
        <f>IF(Table6[[#This Row],[Segment ]]="","",((Table6[[#This Row],[Velocity 2 (m/s)]]^2)/2)-((Table6[[#This Row],[Velocity 1 (m/s)]]^2)/2))</f>
        <v/>
      </c>
      <c r="N592" s="115" t="str">
        <f>IF(Table6[[#This Row],[Segment ]]="","",(Table6[[#This Row],[Height 2 (m)]]-Table6[[#This Row],[Height 1 (m)]])*9.807)</f>
        <v/>
      </c>
      <c r="O592" s="115" t="str">
        <f>'Pressure Drops in Loops'!U597</f>
        <v/>
      </c>
      <c r="P59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92" s="115" t="str">
        <f>IF(Table6[[#This Row],[Segment ]]="","",Table6[[#This Row],[Work (W)]]/1000)</f>
        <v/>
      </c>
    </row>
    <row r="593" spans="1:17" x14ac:dyDescent="0.25">
      <c r="A593" s="116" t="str">
        <f>'Pressure Drops in Loops'!A598</f>
        <v/>
      </c>
      <c r="B593" s="113" t="str">
        <f>IF(Table6[[#This Row],[Segment ]]="","",B592)</f>
        <v/>
      </c>
      <c r="C593" s="113" t="str">
        <f>IF(Table6[[#This Row],[Segment ]]="","",C592)</f>
        <v/>
      </c>
      <c r="D593" s="113" t="str">
        <f>IF(Table6[[#This Row],[Segment ]]="","",D592)</f>
        <v/>
      </c>
      <c r="E593" s="117" t="str">
        <f>IF(Table6[[#This Row],[Segment ]]="","",Table6[[#This Row],[Density (kg/m3)]]*Table6[[#This Row],[Volumetric flow (m3/s)]])</f>
        <v/>
      </c>
      <c r="F593" s="114" t="str">
        <f>IF(Table6[[#This Row],[Segment ]]="","",'Pressure Drops in Loops'!AG598)</f>
        <v/>
      </c>
      <c r="G593" s="114" t="str">
        <f>'Pressure Drops in Loops'!AH598</f>
        <v/>
      </c>
      <c r="H593" s="114"/>
      <c r="I593" s="114"/>
      <c r="J593" s="115" t="str">
        <f>'Pressure Drops in Loops'!E598</f>
        <v/>
      </c>
      <c r="K593" s="115" t="str">
        <f>IF('Pressure Drops in Loops'!E599="",'Pressure Drops in Loops'!E598,'Pressure Drops in Loops'!E599)</f>
        <v/>
      </c>
      <c r="L593" s="115" t="str">
        <f>IF(Table6[[#This Row],[Segment ]]="","",(Table6[[#This Row],[Pressure 2 (kPa)]]-Table6[[#This Row],[Pressure 1 (kPa)]])/Table6[[#This Row],[Density (kg/m3)]])</f>
        <v/>
      </c>
      <c r="M593" s="115" t="str">
        <f>IF(Table6[[#This Row],[Segment ]]="","",((Table6[[#This Row],[Velocity 2 (m/s)]]^2)/2)-((Table6[[#This Row],[Velocity 1 (m/s)]]^2)/2))</f>
        <v/>
      </c>
      <c r="N593" s="115" t="str">
        <f>IF(Table6[[#This Row],[Segment ]]="","",(Table6[[#This Row],[Height 2 (m)]]-Table6[[#This Row],[Height 1 (m)]])*9.807)</f>
        <v/>
      </c>
      <c r="O593" s="115" t="str">
        <f>'Pressure Drops in Loops'!U598</f>
        <v/>
      </c>
      <c r="P59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93" s="115" t="str">
        <f>IF(Table6[[#This Row],[Segment ]]="","",Table6[[#This Row],[Work (W)]]/1000)</f>
        <v/>
      </c>
    </row>
    <row r="594" spans="1:17" x14ac:dyDescent="0.25">
      <c r="A594" s="116" t="str">
        <f>'Pressure Drops in Loops'!A599</f>
        <v/>
      </c>
      <c r="B594" s="113" t="str">
        <f>IF(Table6[[#This Row],[Segment ]]="","",B593)</f>
        <v/>
      </c>
      <c r="C594" s="113" t="str">
        <f>IF(Table6[[#This Row],[Segment ]]="","",C593)</f>
        <v/>
      </c>
      <c r="D594" s="113" t="str">
        <f>IF(Table6[[#This Row],[Segment ]]="","",D593)</f>
        <v/>
      </c>
      <c r="E594" s="117" t="str">
        <f>IF(Table6[[#This Row],[Segment ]]="","",Table6[[#This Row],[Density (kg/m3)]]*Table6[[#This Row],[Volumetric flow (m3/s)]])</f>
        <v/>
      </c>
      <c r="F594" s="114" t="str">
        <f>IF(Table6[[#This Row],[Segment ]]="","",'Pressure Drops in Loops'!AG599)</f>
        <v/>
      </c>
      <c r="G594" s="114" t="str">
        <f>'Pressure Drops in Loops'!AH599</f>
        <v/>
      </c>
      <c r="H594" s="114"/>
      <c r="I594" s="114"/>
      <c r="J594" s="115" t="str">
        <f>'Pressure Drops in Loops'!E599</f>
        <v/>
      </c>
      <c r="K594" s="115" t="str">
        <f>IF('Pressure Drops in Loops'!E600="",'Pressure Drops in Loops'!E599,'Pressure Drops in Loops'!E600)</f>
        <v/>
      </c>
      <c r="L594" s="115" t="str">
        <f>IF(Table6[[#This Row],[Segment ]]="","",(Table6[[#This Row],[Pressure 2 (kPa)]]-Table6[[#This Row],[Pressure 1 (kPa)]])/Table6[[#This Row],[Density (kg/m3)]])</f>
        <v/>
      </c>
      <c r="M594" s="115" t="str">
        <f>IF(Table6[[#This Row],[Segment ]]="","",((Table6[[#This Row],[Velocity 2 (m/s)]]^2)/2)-((Table6[[#This Row],[Velocity 1 (m/s)]]^2)/2))</f>
        <v/>
      </c>
      <c r="N594" s="115" t="str">
        <f>IF(Table6[[#This Row],[Segment ]]="","",(Table6[[#This Row],[Height 2 (m)]]-Table6[[#This Row],[Height 1 (m)]])*9.807)</f>
        <v/>
      </c>
      <c r="O594" s="115" t="str">
        <f>'Pressure Drops in Loops'!U599</f>
        <v/>
      </c>
      <c r="P59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94" s="115" t="str">
        <f>IF(Table6[[#This Row],[Segment ]]="","",Table6[[#This Row],[Work (W)]]/1000)</f>
        <v/>
      </c>
    </row>
    <row r="595" spans="1:17" x14ac:dyDescent="0.25">
      <c r="A595" s="116" t="str">
        <f>'Pressure Drops in Loops'!A600</f>
        <v/>
      </c>
      <c r="B595" s="113" t="str">
        <f>IF(Table6[[#This Row],[Segment ]]="","",B594)</f>
        <v/>
      </c>
      <c r="C595" s="113" t="str">
        <f>IF(Table6[[#This Row],[Segment ]]="","",C594)</f>
        <v/>
      </c>
      <c r="D595" s="113" t="str">
        <f>IF(Table6[[#This Row],[Segment ]]="","",D594)</f>
        <v/>
      </c>
      <c r="E595" s="117" t="str">
        <f>IF(Table6[[#This Row],[Segment ]]="","",Table6[[#This Row],[Density (kg/m3)]]*Table6[[#This Row],[Volumetric flow (m3/s)]])</f>
        <v/>
      </c>
      <c r="F595" s="114" t="str">
        <f>IF(Table6[[#This Row],[Segment ]]="","",'Pressure Drops in Loops'!AG600)</f>
        <v/>
      </c>
      <c r="G595" s="114" t="str">
        <f>'Pressure Drops in Loops'!AH600</f>
        <v/>
      </c>
      <c r="H595" s="114"/>
      <c r="I595" s="114"/>
      <c r="J595" s="115" t="str">
        <f>'Pressure Drops in Loops'!E600</f>
        <v/>
      </c>
      <c r="K595" s="115" t="str">
        <f>IF('Pressure Drops in Loops'!E601="",'Pressure Drops in Loops'!E600,'Pressure Drops in Loops'!E601)</f>
        <v/>
      </c>
      <c r="L595" s="115" t="str">
        <f>IF(Table6[[#This Row],[Segment ]]="","",(Table6[[#This Row],[Pressure 2 (kPa)]]-Table6[[#This Row],[Pressure 1 (kPa)]])/Table6[[#This Row],[Density (kg/m3)]])</f>
        <v/>
      </c>
      <c r="M595" s="115" t="str">
        <f>IF(Table6[[#This Row],[Segment ]]="","",((Table6[[#This Row],[Velocity 2 (m/s)]]^2)/2)-((Table6[[#This Row],[Velocity 1 (m/s)]]^2)/2))</f>
        <v/>
      </c>
      <c r="N595" s="115" t="str">
        <f>IF(Table6[[#This Row],[Segment ]]="","",(Table6[[#This Row],[Height 2 (m)]]-Table6[[#This Row],[Height 1 (m)]])*9.807)</f>
        <v/>
      </c>
      <c r="O595" s="115" t="str">
        <f>'Pressure Drops in Loops'!U600</f>
        <v/>
      </c>
      <c r="P59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95" s="115" t="str">
        <f>IF(Table6[[#This Row],[Segment ]]="","",Table6[[#This Row],[Work (W)]]/1000)</f>
        <v/>
      </c>
    </row>
    <row r="596" spans="1:17" x14ac:dyDescent="0.25">
      <c r="A596" s="116" t="str">
        <f>'Pressure Drops in Loops'!A601</f>
        <v/>
      </c>
      <c r="B596" s="113" t="str">
        <f>IF(Table6[[#This Row],[Segment ]]="","",B595)</f>
        <v/>
      </c>
      <c r="C596" s="113" t="str">
        <f>IF(Table6[[#This Row],[Segment ]]="","",C595)</f>
        <v/>
      </c>
      <c r="D596" s="113" t="str">
        <f>IF(Table6[[#This Row],[Segment ]]="","",D595)</f>
        <v/>
      </c>
      <c r="E596" s="117" t="str">
        <f>IF(Table6[[#This Row],[Segment ]]="","",Table6[[#This Row],[Density (kg/m3)]]*Table6[[#This Row],[Volumetric flow (m3/s)]])</f>
        <v/>
      </c>
      <c r="F596" s="114" t="str">
        <f>IF(Table6[[#This Row],[Segment ]]="","",'Pressure Drops in Loops'!AG601)</f>
        <v/>
      </c>
      <c r="G596" s="114" t="str">
        <f>'Pressure Drops in Loops'!AH601</f>
        <v/>
      </c>
      <c r="H596" s="114"/>
      <c r="I596" s="114"/>
      <c r="J596" s="115" t="str">
        <f>'Pressure Drops in Loops'!E601</f>
        <v/>
      </c>
      <c r="K596" s="115" t="str">
        <f>IF('Pressure Drops in Loops'!E602="",'Pressure Drops in Loops'!E601,'Pressure Drops in Loops'!E602)</f>
        <v/>
      </c>
      <c r="L596" s="115" t="str">
        <f>IF(Table6[[#This Row],[Segment ]]="","",(Table6[[#This Row],[Pressure 2 (kPa)]]-Table6[[#This Row],[Pressure 1 (kPa)]])/Table6[[#This Row],[Density (kg/m3)]])</f>
        <v/>
      </c>
      <c r="M596" s="115" t="str">
        <f>IF(Table6[[#This Row],[Segment ]]="","",((Table6[[#This Row],[Velocity 2 (m/s)]]^2)/2)-((Table6[[#This Row],[Velocity 1 (m/s)]]^2)/2))</f>
        <v/>
      </c>
      <c r="N596" s="115" t="str">
        <f>IF(Table6[[#This Row],[Segment ]]="","",(Table6[[#This Row],[Height 2 (m)]]-Table6[[#This Row],[Height 1 (m)]])*9.807)</f>
        <v/>
      </c>
      <c r="O596" s="115" t="str">
        <f>'Pressure Drops in Loops'!U601</f>
        <v/>
      </c>
      <c r="P59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96" s="115" t="str">
        <f>IF(Table6[[#This Row],[Segment ]]="","",Table6[[#This Row],[Work (W)]]/1000)</f>
        <v/>
      </c>
    </row>
    <row r="597" spans="1:17" x14ac:dyDescent="0.25">
      <c r="A597" s="116" t="str">
        <f>'Pressure Drops in Loops'!A602</f>
        <v/>
      </c>
      <c r="B597" s="113" t="str">
        <f>IF(Table6[[#This Row],[Segment ]]="","",B596)</f>
        <v/>
      </c>
      <c r="C597" s="113" t="str">
        <f>IF(Table6[[#This Row],[Segment ]]="","",C596)</f>
        <v/>
      </c>
      <c r="D597" s="113" t="str">
        <f>IF(Table6[[#This Row],[Segment ]]="","",D596)</f>
        <v/>
      </c>
      <c r="E597" s="117" t="str">
        <f>IF(Table6[[#This Row],[Segment ]]="","",Table6[[#This Row],[Density (kg/m3)]]*Table6[[#This Row],[Volumetric flow (m3/s)]])</f>
        <v/>
      </c>
      <c r="F597" s="114" t="str">
        <f>IF(Table6[[#This Row],[Segment ]]="","",'Pressure Drops in Loops'!AG602)</f>
        <v/>
      </c>
      <c r="G597" s="114" t="str">
        <f>'Pressure Drops in Loops'!AH602</f>
        <v/>
      </c>
      <c r="H597" s="114"/>
      <c r="I597" s="114"/>
      <c r="J597" s="115" t="str">
        <f>'Pressure Drops in Loops'!E602</f>
        <v/>
      </c>
      <c r="K597" s="115" t="str">
        <f>IF('Pressure Drops in Loops'!E603="",'Pressure Drops in Loops'!E602,'Pressure Drops in Loops'!E603)</f>
        <v/>
      </c>
      <c r="L597" s="115" t="str">
        <f>IF(Table6[[#This Row],[Segment ]]="","",(Table6[[#This Row],[Pressure 2 (kPa)]]-Table6[[#This Row],[Pressure 1 (kPa)]])/Table6[[#This Row],[Density (kg/m3)]])</f>
        <v/>
      </c>
      <c r="M597" s="115" t="str">
        <f>IF(Table6[[#This Row],[Segment ]]="","",((Table6[[#This Row],[Velocity 2 (m/s)]]^2)/2)-((Table6[[#This Row],[Velocity 1 (m/s)]]^2)/2))</f>
        <v/>
      </c>
      <c r="N597" s="115" t="str">
        <f>IF(Table6[[#This Row],[Segment ]]="","",(Table6[[#This Row],[Height 2 (m)]]-Table6[[#This Row],[Height 1 (m)]])*9.807)</f>
        <v/>
      </c>
      <c r="O597" s="115" t="str">
        <f>'Pressure Drops in Loops'!U602</f>
        <v/>
      </c>
      <c r="P59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97" s="115" t="str">
        <f>IF(Table6[[#This Row],[Segment ]]="","",Table6[[#This Row],[Work (W)]]/1000)</f>
        <v/>
      </c>
    </row>
    <row r="598" spans="1:17" x14ac:dyDescent="0.25">
      <c r="A598" s="116" t="str">
        <f>'Pressure Drops in Loops'!A603</f>
        <v/>
      </c>
      <c r="B598" s="113" t="str">
        <f>IF(Table6[[#This Row],[Segment ]]="","",B597)</f>
        <v/>
      </c>
      <c r="C598" s="113" t="str">
        <f>IF(Table6[[#This Row],[Segment ]]="","",C597)</f>
        <v/>
      </c>
      <c r="D598" s="113" t="str">
        <f>IF(Table6[[#This Row],[Segment ]]="","",D597)</f>
        <v/>
      </c>
      <c r="E598" s="117" t="str">
        <f>IF(Table6[[#This Row],[Segment ]]="","",Table6[[#This Row],[Density (kg/m3)]]*Table6[[#This Row],[Volumetric flow (m3/s)]])</f>
        <v/>
      </c>
      <c r="F598" s="114" t="str">
        <f>IF(Table6[[#This Row],[Segment ]]="","",'Pressure Drops in Loops'!AG603)</f>
        <v/>
      </c>
      <c r="G598" s="114" t="str">
        <f>'Pressure Drops in Loops'!AH603</f>
        <v/>
      </c>
      <c r="H598" s="114"/>
      <c r="I598" s="114"/>
      <c r="J598" s="115" t="str">
        <f>'Pressure Drops in Loops'!E603</f>
        <v/>
      </c>
      <c r="K598" s="115" t="str">
        <f>IF('Pressure Drops in Loops'!E604="",'Pressure Drops in Loops'!E603,'Pressure Drops in Loops'!E604)</f>
        <v/>
      </c>
      <c r="L598" s="115" t="str">
        <f>IF(Table6[[#This Row],[Segment ]]="","",(Table6[[#This Row],[Pressure 2 (kPa)]]-Table6[[#This Row],[Pressure 1 (kPa)]])/Table6[[#This Row],[Density (kg/m3)]])</f>
        <v/>
      </c>
      <c r="M598" s="115" t="str">
        <f>IF(Table6[[#This Row],[Segment ]]="","",((Table6[[#This Row],[Velocity 2 (m/s)]]^2)/2)-((Table6[[#This Row],[Velocity 1 (m/s)]]^2)/2))</f>
        <v/>
      </c>
      <c r="N598" s="115" t="str">
        <f>IF(Table6[[#This Row],[Segment ]]="","",(Table6[[#This Row],[Height 2 (m)]]-Table6[[#This Row],[Height 1 (m)]])*9.807)</f>
        <v/>
      </c>
      <c r="O598" s="115" t="str">
        <f>'Pressure Drops in Loops'!U603</f>
        <v/>
      </c>
      <c r="P59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98" s="115" t="str">
        <f>IF(Table6[[#This Row],[Segment ]]="","",Table6[[#This Row],[Work (W)]]/1000)</f>
        <v/>
      </c>
    </row>
    <row r="599" spans="1:17" x14ac:dyDescent="0.25">
      <c r="A599" s="116" t="str">
        <f>'Pressure Drops in Loops'!A604</f>
        <v/>
      </c>
      <c r="B599" s="113" t="str">
        <f>IF(Table6[[#This Row],[Segment ]]="","",B598)</f>
        <v/>
      </c>
      <c r="C599" s="113" t="str">
        <f>IF(Table6[[#This Row],[Segment ]]="","",C598)</f>
        <v/>
      </c>
      <c r="D599" s="113" t="str">
        <f>IF(Table6[[#This Row],[Segment ]]="","",D598)</f>
        <v/>
      </c>
      <c r="E599" s="117" t="str">
        <f>IF(Table6[[#This Row],[Segment ]]="","",Table6[[#This Row],[Density (kg/m3)]]*Table6[[#This Row],[Volumetric flow (m3/s)]])</f>
        <v/>
      </c>
      <c r="F599" s="114" t="str">
        <f>IF(Table6[[#This Row],[Segment ]]="","",'Pressure Drops in Loops'!AG604)</f>
        <v/>
      </c>
      <c r="G599" s="114" t="str">
        <f>'Pressure Drops in Loops'!AH604</f>
        <v/>
      </c>
      <c r="H599" s="114"/>
      <c r="I599" s="114"/>
      <c r="J599" s="115" t="str">
        <f>'Pressure Drops in Loops'!E604</f>
        <v/>
      </c>
      <c r="K599" s="115" t="str">
        <f>IF('Pressure Drops in Loops'!E605="",'Pressure Drops in Loops'!E604,'Pressure Drops in Loops'!E605)</f>
        <v/>
      </c>
      <c r="L599" s="115" t="str">
        <f>IF(Table6[[#This Row],[Segment ]]="","",(Table6[[#This Row],[Pressure 2 (kPa)]]-Table6[[#This Row],[Pressure 1 (kPa)]])/Table6[[#This Row],[Density (kg/m3)]])</f>
        <v/>
      </c>
      <c r="M599" s="115" t="str">
        <f>IF(Table6[[#This Row],[Segment ]]="","",((Table6[[#This Row],[Velocity 2 (m/s)]]^2)/2)-((Table6[[#This Row],[Velocity 1 (m/s)]]^2)/2))</f>
        <v/>
      </c>
      <c r="N599" s="115" t="str">
        <f>IF(Table6[[#This Row],[Segment ]]="","",(Table6[[#This Row],[Height 2 (m)]]-Table6[[#This Row],[Height 1 (m)]])*9.807)</f>
        <v/>
      </c>
      <c r="O599" s="115" t="str">
        <f>'Pressure Drops in Loops'!U604</f>
        <v/>
      </c>
      <c r="P59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599" s="115" t="str">
        <f>IF(Table6[[#This Row],[Segment ]]="","",Table6[[#This Row],[Work (W)]]/1000)</f>
        <v/>
      </c>
    </row>
    <row r="600" spans="1:17" x14ac:dyDescent="0.25">
      <c r="A600" s="116" t="str">
        <f>'Pressure Drops in Loops'!A605</f>
        <v/>
      </c>
      <c r="B600" s="113" t="str">
        <f>IF(Table6[[#This Row],[Segment ]]="","",B599)</f>
        <v/>
      </c>
      <c r="C600" s="113" t="str">
        <f>IF(Table6[[#This Row],[Segment ]]="","",C599)</f>
        <v/>
      </c>
      <c r="D600" s="113" t="str">
        <f>IF(Table6[[#This Row],[Segment ]]="","",D599)</f>
        <v/>
      </c>
      <c r="E600" s="117" t="str">
        <f>IF(Table6[[#This Row],[Segment ]]="","",Table6[[#This Row],[Density (kg/m3)]]*Table6[[#This Row],[Volumetric flow (m3/s)]])</f>
        <v/>
      </c>
      <c r="F600" s="114" t="str">
        <f>IF(Table6[[#This Row],[Segment ]]="","",'Pressure Drops in Loops'!AG605)</f>
        <v/>
      </c>
      <c r="G600" s="114" t="str">
        <f>'Pressure Drops in Loops'!AH605</f>
        <v/>
      </c>
      <c r="H600" s="114"/>
      <c r="I600" s="114"/>
      <c r="J600" s="115" t="str">
        <f>'Pressure Drops in Loops'!E605</f>
        <v/>
      </c>
      <c r="K600" s="115" t="str">
        <f>IF('Pressure Drops in Loops'!E606="",'Pressure Drops in Loops'!E605,'Pressure Drops in Loops'!E606)</f>
        <v/>
      </c>
      <c r="L600" s="115" t="str">
        <f>IF(Table6[[#This Row],[Segment ]]="","",(Table6[[#This Row],[Pressure 2 (kPa)]]-Table6[[#This Row],[Pressure 1 (kPa)]])/Table6[[#This Row],[Density (kg/m3)]])</f>
        <v/>
      </c>
      <c r="M600" s="115" t="str">
        <f>IF(Table6[[#This Row],[Segment ]]="","",((Table6[[#This Row],[Velocity 2 (m/s)]]^2)/2)-((Table6[[#This Row],[Velocity 1 (m/s)]]^2)/2))</f>
        <v/>
      </c>
      <c r="N600" s="115" t="str">
        <f>IF(Table6[[#This Row],[Segment ]]="","",(Table6[[#This Row],[Height 2 (m)]]-Table6[[#This Row],[Height 1 (m)]])*9.807)</f>
        <v/>
      </c>
      <c r="O600" s="115" t="str">
        <f>'Pressure Drops in Loops'!U605</f>
        <v/>
      </c>
      <c r="P60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00" s="115" t="str">
        <f>IF(Table6[[#This Row],[Segment ]]="","",Table6[[#This Row],[Work (W)]]/1000)</f>
        <v/>
      </c>
    </row>
    <row r="601" spans="1:17" x14ac:dyDescent="0.25">
      <c r="A601" s="116" t="str">
        <f>'Pressure Drops in Loops'!A606</f>
        <v/>
      </c>
      <c r="B601" s="113" t="str">
        <f>IF(Table6[[#This Row],[Segment ]]="","",B600)</f>
        <v/>
      </c>
      <c r="C601" s="113" t="str">
        <f>IF(Table6[[#This Row],[Segment ]]="","",C600)</f>
        <v/>
      </c>
      <c r="D601" s="113" t="str">
        <f>IF(Table6[[#This Row],[Segment ]]="","",D600)</f>
        <v/>
      </c>
      <c r="E601" s="117" t="str">
        <f>IF(Table6[[#This Row],[Segment ]]="","",Table6[[#This Row],[Density (kg/m3)]]*Table6[[#This Row],[Volumetric flow (m3/s)]])</f>
        <v/>
      </c>
      <c r="F601" s="114" t="str">
        <f>IF(Table6[[#This Row],[Segment ]]="","",'Pressure Drops in Loops'!AG606)</f>
        <v/>
      </c>
      <c r="G601" s="114" t="str">
        <f>'Pressure Drops in Loops'!AH606</f>
        <v/>
      </c>
      <c r="H601" s="114"/>
      <c r="I601" s="114"/>
      <c r="J601" s="115" t="str">
        <f>'Pressure Drops in Loops'!E606</f>
        <v/>
      </c>
      <c r="K601" s="115" t="str">
        <f>IF('Pressure Drops in Loops'!E607="",'Pressure Drops in Loops'!E606,'Pressure Drops in Loops'!E607)</f>
        <v/>
      </c>
      <c r="L601" s="115" t="str">
        <f>IF(Table6[[#This Row],[Segment ]]="","",(Table6[[#This Row],[Pressure 2 (kPa)]]-Table6[[#This Row],[Pressure 1 (kPa)]])/Table6[[#This Row],[Density (kg/m3)]])</f>
        <v/>
      </c>
      <c r="M601" s="115" t="str">
        <f>IF(Table6[[#This Row],[Segment ]]="","",((Table6[[#This Row],[Velocity 2 (m/s)]]^2)/2)-((Table6[[#This Row],[Velocity 1 (m/s)]]^2)/2))</f>
        <v/>
      </c>
      <c r="N601" s="115" t="str">
        <f>IF(Table6[[#This Row],[Segment ]]="","",(Table6[[#This Row],[Height 2 (m)]]-Table6[[#This Row],[Height 1 (m)]])*9.807)</f>
        <v/>
      </c>
      <c r="O601" s="115" t="str">
        <f>'Pressure Drops in Loops'!U606</f>
        <v/>
      </c>
      <c r="P60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01" s="115" t="str">
        <f>IF(Table6[[#This Row],[Segment ]]="","",Table6[[#This Row],[Work (W)]]/1000)</f>
        <v/>
      </c>
    </row>
    <row r="602" spans="1:17" x14ac:dyDescent="0.25">
      <c r="A602" s="116" t="str">
        <f>'Pressure Drops in Loops'!A607</f>
        <v/>
      </c>
      <c r="B602" s="113" t="str">
        <f>IF(Table6[[#This Row],[Segment ]]="","",B601)</f>
        <v/>
      </c>
      <c r="C602" s="113" t="str">
        <f>IF(Table6[[#This Row],[Segment ]]="","",C601)</f>
        <v/>
      </c>
      <c r="D602" s="113" t="str">
        <f>IF(Table6[[#This Row],[Segment ]]="","",D601)</f>
        <v/>
      </c>
      <c r="E602" s="117" t="str">
        <f>IF(Table6[[#This Row],[Segment ]]="","",Table6[[#This Row],[Density (kg/m3)]]*Table6[[#This Row],[Volumetric flow (m3/s)]])</f>
        <v/>
      </c>
      <c r="F602" s="114" t="str">
        <f>IF(Table6[[#This Row],[Segment ]]="","",'Pressure Drops in Loops'!AG607)</f>
        <v/>
      </c>
      <c r="G602" s="114" t="str">
        <f>'Pressure Drops in Loops'!AH607</f>
        <v/>
      </c>
      <c r="H602" s="114"/>
      <c r="I602" s="114"/>
      <c r="J602" s="115" t="str">
        <f>'Pressure Drops in Loops'!E607</f>
        <v/>
      </c>
      <c r="K602" s="115" t="str">
        <f>IF('Pressure Drops in Loops'!E608="",'Pressure Drops in Loops'!E607,'Pressure Drops in Loops'!E608)</f>
        <v/>
      </c>
      <c r="L602" s="115" t="str">
        <f>IF(Table6[[#This Row],[Segment ]]="","",(Table6[[#This Row],[Pressure 2 (kPa)]]-Table6[[#This Row],[Pressure 1 (kPa)]])/Table6[[#This Row],[Density (kg/m3)]])</f>
        <v/>
      </c>
      <c r="M602" s="115" t="str">
        <f>IF(Table6[[#This Row],[Segment ]]="","",((Table6[[#This Row],[Velocity 2 (m/s)]]^2)/2)-((Table6[[#This Row],[Velocity 1 (m/s)]]^2)/2))</f>
        <v/>
      </c>
      <c r="N602" s="115" t="str">
        <f>IF(Table6[[#This Row],[Segment ]]="","",(Table6[[#This Row],[Height 2 (m)]]-Table6[[#This Row],[Height 1 (m)]])*9.807)</f>
        <v/>
      </c>
      <c r="O602" s="115" t="str">
        <f>'Pressure Drops in Loops'!U607</f>
        <v/>
      </c>
      <c r="P60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02" s="115" t="str">
        <f>IF(Table6[[#This Row],[Segment ]]="","",Table6[[#This Row],[Work (W)]]/1000)</f>
        <v/>
      </c>
    </row>
    <row r="603" spans="1:17" x14ac:dyDescent="0.25">
      <c r="A603" s="116" t="str">
        <f>'Pressure Drops in Loops'!A608</f>
        <v/>
      </c>
      <c r="B603" s="113" t="str">
        <f>IF(Table6[[#This Row],[Segment ]]="","",B602)</f>
        <v/>
      </c>
      <c r="C603" s="113" t="str">
        <f>IF(Table6[[#This Row],[Segment ]]="","",C602)</f>
        <v/>
      </c>
      <c r="D603" s="113" t="str">
        <f>IF(Table6[[#This Row],[Segment ]]="","",D602)</f>
        <v/>
      </c>
      <c r="E603" s="117" t="str">
        <f>IF(Table6[[#This Row],[Segment ]]="","",Table6[[#This Row],[Density (kg/m3)]]*Table6[[#This Row],[Volumetric flow (m3/s)]])</f>
        <v/>
      </c>
      <c r="F603" s="114" t="str">
        <f>IF(Table6[[#This Row],[Segment ]]="","",'Pressure Drops in Loops'!AG608)</f>
        <v/>
      </c>
      <c r="G603" s="114" t="str">
        <f>'Pressure Drops in Loops'!AH608</f>
        <v/>
      </c>
      <c r="H603" s="114"/>
      <c r="I603" s="114"/>
      <c r="J603" s="115" t="str">
        <f>'Pressure Drops in Loops'!E608</f>
        <v/>
      </c>
      <c r="K603" s="115" t="str">
        <f>IF('Pressure Drops in Loops'!E609="",'Pressure Drops in Loops'!E608,'Pressure Drops in Loops'!E609)</f>
        <v/>
      </c>
      <c r="L603" s="115" t="str">
        <f>IF(Table6[[#This Row],[Segment ]]="","",(Table6[[#This Row],[Pressure 2 (kPa)]]-Table6[[#This Row],[Pressure 1 (kPa)]])/Table6[[#This Row],[Density (kg/m3)]])</f>
        <v/>
      </c>
      <c r="M603" s="115" t="str">
        <f>IF(Table6[[#This Row],[Segment ]]="","",((Table6[[#This Row],[Velocity 2 (m/s)]]^2)/2)-((Table6[[#This Row],[Velocity 1 (m/s)]]^2)/2))</f>
        <v/>
      </c>
      <c r="N603" s="115" t="str">
        <f>IF(Table6[[#This Row],[Segment ]]="","",(Table6[[#This Row],[Height 2 (m)]]-Table6[[#This Row],[Height 1 (m)]])*9.807)</f>
        <v/>
      </c>
      <c r="O603" s="115" t="str">
        <f>'Pressure Drops in Loops'!U608</f>
        <v/>
      </c>
      <c r="P60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03" s="115" t="str">
        <f>IF(Table6[[#This Row],[Segment ]]="","",Table6[[#This Row],[Work (W)]]/1000)</f>
        <v/>
      </c>
    </row>
    <row r="604" spans="1:17" x14ac:dyDescent="0.25">
      <c r="A604" s="116" t="str">
        <f>'Pressure Drops in Loops'!A609</f>
        <v/>
      </c>
      <c r="B604" s="113" t="str">
        <f>IF(Table6[[#This Row],[Segment ]]="","",B603)</f>
        <v/>
      </c>
      <c r="C604" s="113" t="str">
        <f>IF(Table6[[#This Row],[Segment ]]="","",C603)</f>
        <v/>
      </c>
      <c r="D604" s="113" t="str">
        <f>IF(Table6[[#This Row],[Segment ]]="","",D603)</f>
        <v/>
      </c>
      <c r="E604" s="117" t="str">
        <f>IF(Table6[[#This Row],[Segment ]]="","",Table6[[#This Row],[Density (kg/m3)]]*Table6[[#This Row],[Volumetric flow (m3/s)]])</f>
        <v/>
      </c>
      <c r="F604" s="114" t="str">
        <f>IF(Table6[[#This Row],[Segment ]]="","",'Pressure Drops in Loops'!AG609)</f>
        <v/>
      </c>
      <c r="G604" s="114" t="str">
        <f>'Pressure Drops in Loops'!AH609</f>
        <v/>
      </c>
      <c r="H604" s="114"/>
      <c r="I604" s="114"/>
      <c r="J604" s="115" t="str">
        <f>'Pressure Drops in Loops'!E609</f>
        <v/>
      </c>
      <c r="K604" s="115" t="str">
        <f>IF('Pressure Drops in Loops'!E610="",'Pressure Drops in Loops'!E609,'Pressure Drops in Loops'!E610)</f>
        <v/>
      </c>
      <c r="L604" s="115" t="str">
        <f>IF(Table6[[#This Row],[Segment ]]="","",(Table6[[#This Row],[Pressure 2 (kPa)]]-Table6[[#This Row],[Pressure 1 (kPa)]])/Table6[[#This Row],[Density (kg/m3)]])</f>
        <v/>
      </c>
      <c r="M604" s="115" t="str">
        <f>IF(Table6[[#This Row],[Segment ]]="","",((Table6[[#This Row],[Velocity 2 (m/s)]]^2)/2)-((Table6[[#This Row],[Velocity 1 (m/s)]]^2)/2))</f>
        <v/>
      </c>
      <c r="N604" s="115" t="str">
        <f>IF(Table6[[#This Row],[Segment ]]="","",(Table6[[#This Row],[Height 2 (m)]]-Table6[[#This Row],[Height 1 (m)]])*9.807)</f>
        <v/>
      </c>
      <c r="O604" s="115" t="str">
        <f>'Pressure Drops in Loops'!U609</f>
        <v/>
      </c>
      <c r="P60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04" s="115" t="str">
        <f>IF(Table6[[#This Row],[Segment ]]="","",Table6[[#This Row],[Work (W)]]/1000)</f>
        <v/>
      </c>
    </row>
    <row r="605" spans="1:17" x14ac:dyDescent="0.25">
      <c r="A605" s="116" t="str">
        <f>'Pressure Drops in Loops'!A610</f>
        <v/>
      </c>
      <c r="B605" s="113" t="str">
        <f>IF(Table6[[#This Row],[Segment ]]="","",B604)</f>
        <v/>
      </c>
      <c r="C605" s="113" t="str">
        <f>IF(Table6[[#This Row],[Segment ]]="","",C604)</f>
        <v/>
      </c>
      <c r="D605" s="113" t="str">
        <f>IF(Table6[[#This Row],[Segment ]]="","",D604)</f>
        <v/>
      </c>
      <c r="E605" s="117" t="str">
        <f>IF(Table6[[#This Row],[Segment ]]="","",Table6[[#This Row],[Density (kg/m3)]]*Table6[[#This Row],[Volumetric flow (m3/s)]])</f>
        <v/>
      </c>
      <c r="F605" s="114" t="str">
        <f>IF(Table6[[#This Row],[Segment ]]="","",'Pressure Drops in Loops'!AG610)</f>
        <v/>
      </c>
      <c r="G605" s="114" t="str">
        <f>'Pressure Drops in Loops'!AH610</f>
        <v/>
      </c>
      <c r="H605" s="114"/>
      <c r="I605" s="114"/>
      <c r="J605" s="115" t="str">
        <f>'Pressure Drops in Loops'!E610</f>
        <v/>
      </c>
      <c r="K605" s="115" t="str">
        <f>IF('Pressure Drops in Loops'!E611="",'Pressure Drops in Loops'!E610,'Pressure Drops in Loops'!E611)</f>
        <v/>
      </c>
      <c r="L605" s="115" t="str">
        <f>IF(Table6[[#This Row],[Segment ]]="","",(Table6[[#This Row],[Pressure 2 (kPa)]]-Table6[[#This Row],[Pressure 1 (kPa)]])/Table6[[#This Row],[Density (kg/m3)]])</f>
        <v/>
      </c>
      <c r="M605" s="115" t="str">
        <f>IF(Table6[[#This Row],[Segment ]]="","",((Table6[[#This Row],[Velocity 2 (m/s)]]^2)/2)-((Table6[[#This Row],[Velocity 1 (m/s)]]^2)/2))</f>
        <v/>
      </c>
      <c r="N605" s="115" t="str">
        <f>IF(Table6[[#This Row],[Segment ]]="","",(Table6[[#This Row],[Height 2 (m)]]-Table6[[#This Row],[Height 1 (m)]])*9.807)</f>
        <v/>
      </c>
      <c r="O605" s="115" t="str">
        <f>'Pressure Drops in Loops'!U610</f>
        <v/>
      </c>
      <c r="P60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05" s="115" t="str">
        <f>IF(Table6[[#This Row],[Segment ]]="","",Table6[[#This Row],[Work (W)]]/1000)</f>
        <v/>
      </c>
    </row>
    <row r="606" spans="1:17" x14ac:dyDescent="0.25">
      <c r="A606" s="116" t="str">
        <f>'Pressure Drops in Loops'!A611</f>
        <v/>
      </c>
      <c r="B606" s="113" t="str">
        <f>IF(Table6[[#This Row],[Segment ]]="","",B605)</f>
        <v/>
      </c>
      <c r="C606" s="113" t="str">
        <f>IF(Table6[[#This Row],[Segment ]]="","",C605)</f>
        <v/>
      </c>
      <c r="D606" s="113" t="str">
        <f>IF(Table6[[#This Row],[Segment ]]="","",D605)</f>
        <v/>
      </c>
      <c r="E606" s="117" t="str">
        <f>IF(Table6[[#This Row],[Segment ]]="","",Table6[[#This Row],[Density (kg/m3)]]*Table6[[#This Row],[Volumetric flow (m3/s)]])</f>
        <v/>
      </c>
      <c r="F606" s="114" t="str">
        <f>IF(Table6[[#This Row],[Segment ]]="","",'Pressure Drops in Loops'!AG611)</f>
        <v/>
      </c>
      <c r="G606" s="114" t="str">
        <f>'Pressure Drops in Loops'!AH611</f>
        <v/>
      </c>
      <c r="H606" s="114"/>
      <c r="I606" s="114"/>
      <c r="J606" s="115" t="str">
        <f>'Pressure Drops in Loops'!E611</f>
        <v/>
      </c>
      <c r="K606" s="115" t="str">
        <f>IF('Pressure Drops in Loops'!E612="",'Pressure Drops in Loops'!E611,'Pressure Drops in Loops'!E612)</f>
        <v/>
      </c>
      <c r="L606" s="115" t="str">
        <f>IF(Table6[[#This Row],[Segment ]]="","",(Table6[[#This Row],[Pressure 2 (kPa)]]-Table6[[#This Row],[Pressure 1 (kPa)]])/Table6[[#This Row],[Density (kg/m3)]])</f>
        <v/>
      </c>
      <c r="M606" s="115" t="str">
        <f>IF(Table6[[#This Row],[Segment ]]="","",((Table6[[#This Row],[Velocity 2 (m/s)]]^2)/2)-((Table6[[#This Row],[Velocity 1 (m/s)]]^2)/2))</f>
        <v/>
      </c>
      <c r="N606" s="115" t="str">
        <f>IF(Table6[[#This Row],[Segment ]]="","",(Table6[[#This Row],[Height 2 (m)]]-Table6[[#This Row],[Height 1 (m)]])*9.807)</f>
        <v/>
      </c>
      <c r="O606" s="115" t="str">
        <f>'Pressure Drops in Loops'!U611</f>
        <v/>
      </c>
      <c r="P60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06" s="115" t="str">
        <f>IF(Table6[[#This Row],[Segment ]]="","",Table6[[#This Row],[Work (W)]]/1000)</f>
        <v/>
      </c>
    </row>
    <row r="607" spans="1:17" x14ac:dyDescent="0.25">
      <c r="A607" s="116" t="str">
        <f>'Pressure Drops in Loops'!A612</f>
        <v/>
      </c>
      <c r="B607" s="113" t="str">
        <f>IF(Table6[[#This Row],[Segment ]]="","",B606)</f>
        <v/>
      </c>
      <c r="C607" s="113" t="str">
        <f>IF(Table6[[#This Row],[Segment ]]="","",C606)</f>
        <v/>
      </c>
      <c r="D607" s="113" t="str">
        <f>IF(Table6[[#This Row],[Segment ]]="","",D606)</f>
        <v/>
      </c>
      <c r="E607" s="117" t="str">
        <f>IF(Table6[[#This Row],[Segment ]]="","",Table6[[#This Row],[Density (kg/m3)]]*Table6[[#This Row],[Volumetric flow (m3/s)]])</f>
        <v/>
      </c>
      <c r="F607" s="114" t="str">
        <f>IF(Table6[[#This Row],[Segment ]]="","",'Pressure Drops in Loops'!AG612)</f>
        <v/>
      </c>
      <c r="G607" s="114" t="str">
        <f>'Pressure Drops in Loops'!AH612</f>
        <v/>
      </c>
      <c r="H607" s="114"/>
      <c r="I607" s="114"/>
      <c r="J607" s="115" t="str">
        <f>'Pressure Drops in Loops'!E612</f>
        <v/>
      </c>
      <c r="K607" s="115" t="str">
        <f>IF('Pressure Drops in Loops'!E613="",'Pressure Drops in Loops'!E612,'Pressure Drops in Loops'!E613)</f>
        <v/>
      </c>
      <c r="L607" s="115" t="str">
        <f>IF(Table6[[#This Row],[Segment ]]="","",(Table6[[#This Row],[Pressure 2 (kPa)]]-Table6[[#This Row],[Pressure 1 (kPa)]])/Table6[[#This Row],[Density (kg/m3)]])</f>
        <v/>
      </c>
      <c r="M607" s="115" t="str">
        <f>IF(Table6[[#This Row],[Segment ]]="","",((Table6[[#This Row],[Velocity 2 (m/s)]]^2)/2)-((Table6[[#This Row],[Velocity 1 (m/s)]]^2)/2))</f>
        <v/>
      </c>
      <c r="N607" s="115" t="str">
        <f>IF(Table6[[#This Row],[Segment ]]="","",(Table6[[#This Row],[Height 2 (m)]]-Table6[[#This Row],[Height 1 (m)]])*9.807)</f>
        <v/>
      </c>
      <c r="O607" s="115" t="str">
        <f>'Pressure Drops in Loops'!U612</f>
        <v/>
      </c>
      <c r="P60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07" s="115" t="str">
        <f>IF(Table6[[#This Row],[Segment ]]="","",Table6[[#This Row],[Work (W)]]/1000)</f>
        <v/>
      </c>
    </row>
    <row r="608" spans="1:17" x14ac:dyDescent="0.25">
      <c r="A608" s="116" t="str">
        <f>'Pressure Drops in Loops'!A613</f>
        <v/>
      </c>
      <c r="B608" s="113" t="str">
        <f>IF(Table6[[#This Row],[Segment ]]="","",B607)</f>
        <v/>
      </c>
      <c r="C608" s="113" t="str">
        <f>IF(Table6[[#This Row],[Segment ]]="","",C607)</f>
        <v/>
      </c>
      <c r="D608" s="113" t="str">
        <f>IF(Table6[[#This Row],[Segment ]]="","",D607)</f>
        <v/>
      </c>
      <c r="E608" s="117" t="str">
        <f>IF(Table6[[#This Row],[Segment ]]="","",Table6[[#This Row],[Density (kg/m3)]]*Table6[[#This Row],[Volumetric flow (m3/s)]])</f>
        <v/>
      </c>
      <c r="F608" s="114" t="str">
        <f>IF(Table6[[#This Row],[Segment ]]="","",'Pressure Drops in Loops'!AG613)</f>
        <v/>
      </c>
      <c r="G608" s="114" t="str">
        <f>'Pressure Drops in Loops'!AH613</f>
        <v/>
      </c>
      <c r="H608" s="114"/>
      <c r="I608" s="114"/>
      <c r="J608" s="115" t="str">
        <f>'Pressure Drops in Loops'!E613</f>
        <v/>
      </c>
      <c r="K608" s="115" t="str">
        <f>IF('Pressure Drops in Loops'!E614="",'Pressure Drops in Loops'!E613,'Pressure Drops in Loops'!E614)</f>
        <v/>
      </c>
      <c r="L608" s="115" t="str">
        <f>IF(Table6[[#This Row],[Segment ]]="","",(Table6[[#This Row],[Pressure 2 (kPa)]]-Table6[[#This Row],[Pressure 1 (kPa)]])/Table6[[#This Row],[Density (kg/m3)]])</f>
        <v/>
      </c>
      <c r="M608" s="115" t="str">
        <f>IF(Table6[[#This Row],[Segment ]]="","",((Table6[[#This Row],[Velocity 2 (m/s)]]^2)/2)-((Table6[[#This Row],[Velocity 1 (m/s)]]^2)/2))</f>
        <v/>
      </c>
      <c r="N608" s="115" t="str">
        <f>IF(Table6[[#This Row],[Segment ]]="","",(Table6[[#This Row],[Height 2 (m)]]-Table6[[#This Row],[Height 1 (m)]])*9.807)</f>
        <v/>
      </c>
      <c r="O608" s="115" t="str">
        <f>'Pressure Drops in Loops'!U613</f>
        <v/>
      </c>
      <c r="P60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08" s="115" t="str">
        <f>IF(Table6[[#This Row],[Segment ]]="","",Table6[[#This Row],[Work (W)]]/1000)</f>
        <v/>
      </c>
    </row>
    <row r="609" spans="1:17" x14ac:dyDescent="0.25">
      <c r="A609" s="116" t="str">
        <f>'Pressure Drops in Loops'!A614</f>
        <v/>
      </c>
      <c r="B609" s="113" t="str">
        <f>IF(Table6[[#This Row],[Segment ]]="","",B608)</f>
        <v/>
      </c>
      <c r="C609" s="113" t="str">
        <f>IF(Table6[[#This Row],[Segment ]]="","",C608)</f>
        <v/>
      </c>
      <c r="D609" s="113" t="str">
        <f>IF(Table6[[#This Row],[Segment ]]="","",D608)</f>
        <v/>
      </c>
      <c r="E609" s="117" t="str">
        <f>IF(Table6[[#This Row],[Segment ]]="","",Table6[[#This Row],[Density (kg/m3)]]*Table6[[#This Row],[Volumetric flow (m3/s)]])</f>
        <v/>
      </c>
      <c r="F609" s="114" t="str">
        <f>IF(Table6[[#This Row],[Segment ]]="","",'Pressure Drops in Loops'!AG614)</f>
        <v/>
      </c>
      <c r="G609" s="114" t="str">
        <f>'Pressure Drops in Loops'!AH614</f>
        <v/>
      </c>
      <c r="H609" s="114"/>
      <c r="I609" s="114"/>
      <c r="J609" s="115" t="str">
        <f>'Pressure Drops in Loops'!E614</f>
        <v/>
      </c>
      <c r="K609" s="115" t="str">
        <f>IF('Pressure Drops in Loops'!E615="",'Pressure Drops in Loops'!E614,'Pressure Drops in Loops'!E615)</f>
        <v/>
      </c>
      <c r="L609" s="115" t="str">
        <f>IF(Table6[[#This Row],[Segment ]]="","",(Table6[[#This Row],[Pressure 2 (kPa)]]-Table6[[#This Row],[Pressure 1 (kPa)]])/Table6[[#This Row],[Density (kg/m3)]])</f>
        <v/>
      </c>
      <c r="M609" s="115" t="str">
        <f>IF(Table6[[#This Row],[Segment ]]="","",((Table6[[#This Row],[Velocity 2 (m/s)]]^2)/2)-((Table6[[#This Row],[Velocity 1 (m/s)]]^2)/2))</f>
        <v/>
      </c>
      <c r="N609" s="115" t="str">
        <f>IF(Table6[[#This Row],[Segment ]]="","",(Table6[[#This Row],[Height 2 (m)]]-Table6[[#This Row],[Height 1 (m)]])*9.807)</f>
        <v/>
      </c>
      <c r="O609" s="115" t="str">
        <f>'Pressure Drops in Loops'!U614</f>
        <v/>
      </c>
      <c r="P60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09" s="115" t="str">
        <f>IF(Table6[[#This Row],[Segment ]]="","",Table6[[#This Row],[Work (W)]]/1000)</f>
        <v/>
      </c>
    </row>
    <row r="610" spans="1:17" x14ac:dyDescent="0.25">
      <c r="A610" s="116" t="str">
        <f>'Pressure Drops in Loops'!A615</f>
        <v/>
      </c>
      <c r="B610" s="113" t="str">
        <f>IF(Table6[[#This Row],[Segment ]]="","",B609)</f>
        <v/>
      </c>
      <c r="C610" s="113" t="str">
        <f>IF(Table6[[#This Row],[Segment ]]="","",C609)</f>
        <v/>
      </c>
      <c r="D610" s="113" t="str">
        <f>IF(Table6[[#This Row],[Segment ]]="","",D609)</f>
        <v/>
      </c>
      <c r="E610" s="117" t="str">
        <f>IF(Table6[[#This Row],[Segment ]]="","",Table6[[#This Row],[Density (kg/m3)]]*Table6[[#This Row],[Volumetric flow (m3/s)]])</f>
        <v/>
      </c>
      <c r="F610" s="114" t="str">
        <f>IF(Table6[[#This Row],[Segment ]]="","",'Pressure Drops in Loops'!AG615)</f>
        <v/>
      </c>
      <c r="G610" s="114" t="str">
        <f>'Pressure Drops in Loops'!AH615</f>
        <v/>
      </c>
      <c r="H610" s="114"/>
      <c r="I610" s="114"/>
      <c r="J610" s="115" t="str">
        <f>'Pressure Drops in Loops'!E615</f>
        <v/>
      </c>
      <c r="K610" s="115" t="str">
        <f>IF('Pressure Drops in Loops'!E616="",'Pressure Drops in Loops'!E615,'Pressure Drops in Loops'!E616)</f>
        <v/>
      </c>
      <c r="L610" s="115" t="str">
        <f>IF(Table6[[#This Row],[Segment ]]="","",(Table6[[#This Row],[Pressure 2 (kPa)]]-Table6[[#This Row],[Pressure 1 (kPa)]])/Table6[[#This Row],[Density (kg/m3)]])</f>
        <v/>
      </c>
      <c r="M610" s="115" t="str">
        <f>IF(Table6[[#This Row],[Segment ]]="","",((Table6[[#This Row],[Velocity 2 (m/s)]]^2)/2)-((Table6[[#This Row],[Velocity 1 (m/s)]]^2)/2))</f>
        <v/>
      </c>
      <c r="N610" s="115" t="str">
        <f>IF(Table6[[#This Row],[Segment ]]="","",(Table6[[#This Row],[Height 2 (m)]]-Table6[[#This Row],[Height 1 (m)]])*9.807)</f>
        <v/>
      </c>
      <c r="O610" s="115" t="str">
        <f>'Pressure Drops in Loops'!U615</f>
        <v/>
      </c>
      <c r="P61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10" s="115" t="str">
        <f>IF(Table6[[#This Row],[Segment ]]="","",Table6[[#This Row],[Work (W)]]/1000)</f>
        <v/>
      </c>
    </row>
    <row r="611" spans="1:17" x14ac:dyDescent="0.25">
      <c r="A611" s="116" t="str">
        <f>'Pressure Drops in Loops'!A616</f>
        <v/>
      </c>
      <c r="B611" s="113" t="str">
        <f>IF(Table6[[#This Row],[Segment ]]="","",B610)</f>
        <v/>
      </c>
      <c r="C611" s="113" t="str">
        <f>IF(Table6[[#This Row],[Segment ]]="","",C610)</f>
        <v/>
      </c>
      <c r="D611" s="113" t="str">
        <f>IF(Table6[[#This Row],[Segment ]]="","",D610)</f>
        <v/>
      </c>
      <c r="E611" s="117" t="str">
        <f>IF(Table6[[#This Row],[Segment ]]="","",Table6[[#This Row],[Density (kg/m3)]]*Table6[[#This Row],[Volumetric flow (m3/s)]])</f>
        <v/>
      </c>
      <c r="F611" s="114" t="str">
        <f>IF(Table6[[#This Row],[Segment ]]="","",'Pressure Drops in Loops'!AG616)</f>
        <v/>
      </c>
      <c r="G611" s="114" t="str">
        <f>'Pressure Drops in Loops'!AH616</f>
        <v/>
      </c>
      <c r="H611" s="114"/>
      <c r="I611" s="114"/>
      <c r="J611" s="115" t="str">
        <f>'Pressure Drops in Loops'!E616</f>
        <v/>
      </c>
      <c r="K611" s="115" t="str">
        <f>IF('Pressure Drops in Loops'!E617="",'Pressure Drops in Loops'!E616,'Pressure Drops in Loops'!E617)</f>
        <v/>
      </c>
      <c r="L611" s="115" t="str">
        <f>IF(Table6[[#This Row],[Segment ]]="","",(Table6[[#This Row],[Pressure 2 (kPa)]]-Table6[[#This Row],[Pressure 1 (kPa)]])/Table6[[#This Row],[Density (kg/m3)]])</f>
        <v/>
      </c>
      <c r="M611" s="115" t="str">
        <f>IF(Table6[[#This Row],[Segment ]]="","",((Table6[[#This Row],[Velocity 2 (m/s)]]^2)/2)-((Table6[[#This Row],[Velocity 1 (m/s)]]^2)/2))</f>
        <v/>
      </c>
      <c r="N611" s="115" t="str">
        <f>IF(Table6[[#This Row],[Segment ]]="","",(Table6[[#This Row],[Height 2 (m)]]-Table6[[#This Row],[Height 1 (m)]])*9.807)</f>
        <v/>
      </c>
      <c r="O611" s="115" t="str">
        <f>'Pressure Drops in Loops'!U616</f>
        <v/>
      </c>
      <c r="P61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11" s="115" t="str">
        <f>IF(Table6[[#This Row],[Segment ]]="","",Table6[[#This Row],[Work (W)]]/1000)</f>
        <v/>
      </c>
    </row>
    <row r="612" spans="1:17" x14ac:dyDescent="0.25">
      <c r="A612" s="116" t="str">
        <f>'Pressure Drops in Loops'!A617</f>
        <v/>
      </c>
      <c r="B612" s="113" t="str">
        <f>IF(Table6[[#This Row],[Segment ]]="","",B611)</f>
        <v/>
      </c>
      <c r="C612" s="113" t="str">
        <f>IF(Table6[[#This Row],[Segment ]]="","",C611)</f>
        <v/>
      </c>
      <c r="D612" s="113" t="str">
        <f>IF(Table6[[#This Row],[Segment ]]="","",D611)</f>
        <v/>
      </c>
      <c r="E612" s="117" t="str">
        <f>IF(Table6[[#This Row],[Segment ]]="","",Table6[[#This Row],[Density (kg/m3)]]*Table6[[#This Row],[Volumetric flow (m3/s)]])</f>
        <v/>
      </c>
      <c r="F612" s="114" t="str">
        <f>IF(Table6[[#This Row],[Segment ]]="","",'Pressure Drops in Loops'!AG617)</f>
        <v/>
      </c>
      <c r="G612" s="114" t="str">
        <f>'Pressure Drops in Loops'!AH617</f>
        <v/>
      </c>
      <c r="H612" s="114"/>
      <c r="I612" s="114"/>
      <c r="J612" s="115" t="str">
        <f>'Pressure Drops in Loops'!E617</f>
        <v/>
      </c>
      <c r="K612" s="115" t="str">
        <f>IF('Pressure Drops in Loops'!E618="",'Pressure Drops in Loops'!E617,'Pressure Drops in Loops'!E618)</f>
        <v/>
      </c>
      <c r="L612" s="115" t="str">
        <f>IF(Table6[[#This Row],[Segment ]]="","",(Table6[[#This Row],[Pressure 2 (kPa)]]-Table6[[#This Row],[Pressure 1 (kPa)]])/Table6[[#This Row],[Density (kg/m3)]])</f>
        <v/>
      </c>
      <c r="M612" s="115" t="str">
        <f>IF(Table6[[#This Row],[Segment ]]="","",((Table6[[#This Row],[Velocity 2 (m/s)]]^2)/2)-((Table6[[#This Row],[Velocity 1 (m/s)]]^2)/2))</f>
        <v/>
      </c>
      <c r="N612" s="115" t="str">
        <f>IF(Table6[[#This Row],[Segment ]]="","",(Table6[[#This Row],[Height 2 (m)]]-Table6[[#This Row],[Height 1 (m)]])*9.807)</f>
        <v/>
      </c>
      <c r="O612" s="115" t="str">
        <f>'Pressure Drops in Loops'!U617</f>
        <v/>
      </c>
      <c r="P61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12" s="115" t="str">
        <f>IF(Table6[[#This Row],[Segment ]]="","",Table6[[#This Row],[Work (W)]]/1000)</f>
        <v/>
      </c>
    </row>
    <row r="613" spans="1:17" x14ac:dyDescent="0.25">
      <c r="A613" s="116" t="str">
        <f>'Pressure Drops in Loops'!A618</f>
        <v/>
      </c>
      <c r="B613" s="113" t="str">
        <f>IF(Table6[[#This Row],[Segment ]]="","",B612)</f>
        <v/>
      </c>
      <c r="C613" s="113" t="str">
        <f>IF(Table6[[#This Row],[Segment ]]="","",C612)</f>
        <v/>
      </c>
      <c r="D613" s="113" t="str">
        <f>IF(Table6[[#This Row],[Segment ]]="","",D612)</f>
        <v/>
      </c>
      <c r="E613" s="117" t="str">
        <f>IF(Table6[[#This Row],[Segment ]]="","",Table6[[#This Row],[Density (kg/m3)]]*Table6[[#This Row],[Volumetric flow (m3/s)]])</f>
        <v/>
      </c>
      <c r="F613" s="114" t="str">
        <f>IF(Table6[[#This Row],[Segment ]]="","",'Pressure Drops in Loops'!AG618)</f>
        <v/>
      </c>
      <c r="G613" s="114" t="str">
        <f>'Pressure Drops in Loops'!AH618</f>
        <v/>
      </c>
      <c r="H613" s="114"/>
      <c r="I613" s="114"/>
      <c r="J613" s="115" t="str">
        <f>'Pressure Drops in Loops'!E618</f>
        <v/>
      </c>
      <c r="K613" s="115" t="str">
        <f>IF('Pressure Drops in Loops'!E619="",'Pressure Drops in Loops'!E618,'Pressure Drops in Loops'!E619)</f>
        <v/>
      </c>
      <c r="L613" s="115" t="str">
        <f>IF(Table6[[#This Row],[Segment ]]="","",(Table6[[#This Row],[Pressure 2 (kPa)]]-Table6[[#This Row],[Pressure 1 (kPa)]])/Table6[[#This Row],[Density (kg/m3)]])</f>
        <v/>
      </c>
      <c r="M613" s="115" t="str">
        <f>IF(Table6[[#This Row],[Segment ]]="","",((Table6[[#This Row],[Velocity 2 (m/s)]]^2)/2)-((Table6[[#This Row],[Velocity 1 (m/s)]]^2)/2))</f>
        <v/>
      </c>
      <c r="N613" s="115" t="str">
        <f>IF(Table6[[#This Row],[Segment ]]="","",(Table6[[#This Row],[Height 2 (m)]]-Table6[[#This Row],[Height 1 (m)]])*9.807)</f>
        <v/>
      </c>
      <c r="O613" s="115" t="str">
        <f>'Pressure Drops in Loops'!U618</f>
        <v/>
      </c>
      <c r="P61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13" s="115" t="str">
        <f>IF(Table6[[#This Row],[Segment ]]="","",Table6[[#This Row],[Work (W)]]/1000)</f>
        <v/>
      </c>
    </row>
    <row r="614" spans="1:17" x14ac:dyDescent="0.25">
      <c r="A614" s="116" t="str">
        <f>'Pressure Drops in Loops'!A619</f>
        <v/>
      </c>
      <c r="B614" s="113" t="str">
        <f>IF(Table6[[#This Row],[Segment ]]="","",B613)</f>
        <v/>
      </c>
      <c r="C614" s="113" t="str">
        <f>IF(Table6[[#This Row],[Segment ]]="","",C613)</f>
        <v/>
      </c>
      <c r="D614" s="113" t="str">
        <f>IF(Table6[[#This Row],[Segment ]]="","",D613)</f>
        <v/>
      </c>
      <c r="E614" s="117" t="str">
        <f>IF(Table6[[#This Row],[Segment ]]="","",Table6[[#This Row],[Density (kg/m3)]]*Table6[[#This Row],[Volumetric flow (m3/s)]])</f>
        <v/>
      </c>
      <c r="F614" s="114" t="str">
        <f>IF(Table6[[#This Row],[Segment ]]="","",'Pressure Drops in Loops'!AG619)</f>
        <v/>
      </c>
      <c r="G614" s="114" t="str">
        <f>'Pressure Drops in Loops'!AH619</f>
        <v/>
      </c>
      <c r="H614" s="114"/>
      <c r="I614" s="114"/>
      <c r="J614" s="115" t="str">
        <f>'Pressure Drops in Loops'!E619</f>
        <v/>
      </c>
      <c r="K614" s="115" t="str">
        <f>IF('Pressure Drops in Loops'!E620="",'Pressure Drops in Loops'!E619,'Pressure Drops in Loops'!E620)</f>
        <v/>
      </c>
      <c r="L614" s="115" t="str">
        <f>IF(Table6[[#This Row],[Segment ]]="","",(Table6[[#This Row],[Pressure 2 (kPa)]]-Table6[[#This Row],[Pressure 1 (kPa)]])/Table6[[#This Row],[Density (kg/m3)]])</f>
        <v/>
      </c>
      <c r="M614" s="115" t="str">
        <f>IF(Table6[[#This Row],[Segment ]]="","",((Table6[[#This Row],[Velocity 2 (m/s)]]^2)/2)-((Table6[[#This Row],[Velocity 1 (m/s)]]^2)/2))</f>
        <v/>
      </c>
      <c r="N614" s="115" t="str">
        <f>IF(Table6[[#This Row],[Segment ]]="","",(Table6[[#This Row],[Height 2 (m)]]-Table6[[#This Row],[Height 1 (m)]])*9.807)</f>
        <v/>
      </c>
      <c r="O614" s="115" t="str">
        <f>'Pressure Drops in Loops'!U619</f>
        <v/>
      </c>
      <c r="P61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14" s="115" t="str">
        <f>IF(Table6[[#This Row],[Segment ]]="","",Table6[[#This Row],[Work (W)]]/1000)</f>
        <v/>
      </c>
    </row>
    <row r="615" spans="1:17" x14ac:dyDescent="0.25">
      <c r="A615" s="116" t="str">
        <f>'Pressure Drops in Loops'!A620</f>
        <v/>
      </c>
      <c r="B615" s="113" t="str">
        <f>IF(Table6[[#This Row],[Segment ]]="","",B614)</f>
        <v/>
      </c>
      <c r="C615" s="113" t="str">
        <f>IF(Table6[[#This Row],[Segment ]]="","",C614)</f>
        <v/>
      </c>
      <c r="D615" s="113" t="str">
        <f>IF(Table6[[#This Row],[Segment ]]="","",D614)</f>
        <v/>
      </c>
      <c r="E615" s="117" t="str">
        <f>IF(Table6[[#This Row],[Segment ]]="","",Table6[[#This Row],[Density (kg/m3)]]*Table6[[#This Row],[Volumetric flow (m3/s)]])</f>
        <v/>
      </c>
      <c r="F615" s="114" t="str">
        <f>IF(Table6[[#This Row],[Segment ]]="","",'Pressure Drops in Loops'!AG620)</f>
        <v/>
      </c>
      <c r="G615" s="114" t="str">
        <f>'Pressure Drops in Loops'!AH620</f>
        <v/>
      </c>
      <c r="H615" s="114"/>
      <c r="I615" s="114"/>
      <c r="J615" s="115" t="str">
        <f>'Pressure Drops in Loops'!E620</f>
        <v/>
      </c>
      <c r="K615" s="115" t="str">
        <f>IF('Pressure Drops in Loops'!E621="",'Pressure Drops in Loops'!E620,'Pressure Drops in Loops'!E621)</f>
        <v/>
      </c>
      <c r="L615" s="115" t="str">
        <f>IF(Table6[[#This Row],[Segment ]]="","",(Table6[[#This Row],[Pressure 2 (kPa)]]-Table6[[#This Row],[Pressure 1 (kPa)]])/Table6[[#This Row],[Density (kg/m3)]])</f>
        <v/>
      </c>
      <c r="M615" s="115" t="str">
        <f>IF(Table6[[#This Row],[Segment ]]="","",((Table6[[#This Row],[Velocity 2 (m/s)]]^2)/2)-((Table6[[#This Row],[Velocity 1 (m/s)]]^2)/2))</f>
        <v/>
      </c>
      <c r="N615" s="115" t="str">
        <f>IF(Table6[[#This Row],[Segment ]]="","",(Table6[[#This Row],[Height 2 (m)]]-Table6[[#This Row],[Height 1 (m)]])*9.807)</f>
        <v/>
      </c>
      <c r="O615" s="115" t="str">
        <f>'Pressure Drops in Loops'!U620</f>
        <v/>
      </c>
      <c r="P61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15" s="115" t="str">
        <f>IF(Table6[[#This Row],[Segment ]]="","",Table6[[#This Row],[Work (W)]]/1000)</f>
        <v/>
      </c>
    </row>
    <row r="616" spans="1:17" x14ac:dyDescent="0.25">
      <c r="A616" s="116" t="str">
        <f>'Pressure Drops in Loops'!A621</f>
        <v/>
      </c>
      <c r="B616" s="113" t="str">
        <f>IF(Table6[[#This Row],[Segment ]]="","",B615)</f>
        <v/>
      </c>
      <c r="C616" s="113" t="str">
        <f>IF(Table6[[#This Row],[Segment ]]="","",C615)</f>
        <v/>
      </c>
      <c r="D616" s="113" t="str">
        <f>IF(Table6[[#This Row],[Segment ]]="","",D615)</f>
        <v/>
      </c>
      <c r="E616" s="117" t="str">
        <f>IF(Table6[[#This Row],[Segment ]]="","",Table6[[#This Row],[Density (kg/m3)]]*Table6[[#This Row],[Volumetric flow (m3/s)]])</f>
        <v/>
      </c>
      <c r="F616" s="114" t="str">
        <f>IF(Table6[[#This Row],[Segment ]]="","",'Pressure Drops in Loops'!AG621)</f>
        <v/>
      </c>
      <c r="G616" s="114" t="str">
        <f>'Pressure Drops in Loops'!AH621</f>
        <v/>
      </c>
      <c r="H616" s="114"/>
      <c r="I616" s="114"/>
      <c r="J616" s="115" t="str">
        <f>'Pressure Drops in Loops'!E621</f>
        <v/>
      </c>
      <c r="K616" s="115" t="str">
        <f>IF('Pressure Drops in Loops'!E622="",'Pressure Drops in Loops'!E621,'Pressure Drops in Loops'!E622)</f>
        <v/>
      </c>
      <c r="L616" s="115" t="str">
        <f>IF(Table6[[#This Row],[Segment ]]="","",(Table6[[#This Row],[Pressure 2 (kPa)]]-Table6[[#This Row],[Pressure 1 (kPa)]])/Table6[[#This Row],[Density (kg/m3)]])</f>
        <v/>
      </c>
      <c r="M616" s="115" t="str">
        <f>IF(Table6[[#This Row],[Segment ]]="","",((Table6[[#This Row],[Velocity 2 (m/s)]]^2)/2)-((Table6[[#This Row],[Velocity 1 (m/s)]]^2)/2))</f>
        <v/>
      </c>
      <c r="N616" s="115" t="str">
        <f>IF(Table6[[#This Row],[Segment ]]="","",(Table6[[#This Row],[Height 2 (m)]]-Table6[[#This Row],[Height 1 (m)]])*9.807)</f>
        <v/>
      </c>
      <c r="O616" s="115" t="str">
        <f>'Pressure Drops in Loops'!U621</f>
        <v/>
      </c>
      <c r="P61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16" s="115" t="str">
        <f>IF(Table6[[#This Row],[Segment ]]="","",Table6[[#This Row],[Work (W)]]/1000)</f>
        <v/>
      </c>
    </row>
    <row r="617" spans="1:17" x14ac:dyDescent="0.25">
      <c r="A617" s="116" t="str">
        <f>'Pressure Drops in Loops'!A622</f>
        <v/>
      </c>
      <c r="B617" s="113" t="str">
        <f>IF(Table6[[#This Row],[Segment ]]="","",B616)</f>
        <v/>
      </c>
      <c r="C617" s="113" t="str">
        <f>IF(Table6[[#This Row],[Segment ]]="","",C616)</f>
        <v/>
      </c>
      <c r="D617" s="113" t="str">
        <f>IF(Table6[[#This Row],[Segment ]]="","",D616)</f>
        <v/>
      </c>
      <c r="E617" s="117" t="str">
        <f>IF(Table6[[#This Row],[Segment ]]="","",Table6[[#This Row],[Density (kg/m3)]]*Table6[[#This Row],[Volumetric flow (m3/s)]])</f>
        <v/>
      </c>
      <c r="F617" s="114" t="str">
        <f>IF(Table6[[#This Row],[Segment ]]="","",'Pressure Drops in Loops'!AG622)</f>
        <v/>
      </c>
      <c r="G617" s="114" t="str">
        <f>'Pressure Drops in Loops'!AH622</f>
        <v/>
      </c>
      <c r="H617" s="114"/>
      <c r="I617" s="114"/>
      <c r="J617" s="115" t="str">
        <f>'Pressure Drops in Loops'!E622</f>
        <v/>
      </c>
      <c r="K617" s="115" t="str">
        <f>IF('Pressure Drops in Loops'!E623="",'Pressure Drops in Loops'!E622,'Pressure Drops in Loops'!E623)</f>
        <v/>
      </c>
      <c r="L617" s="115" t="str">
        <f>IF(Table6[[#This Row],[Segment ]]="","",(Table6[[#This Row],[Pressure 2 (kPa)]]-Table6[[#This Row],[Pressure 1 (kPa)]])/Table6[[#This Row],[Density (kg/m3)]])</f>
        <v/>
      </c>
      <c r="M617" s="115" t="str">
        <f>IF(Table6[[#This Row],[Segment ]]="","",((Table6[[#This Row],[Velocity 2 (m/s)]]^2)/2)-((Table6[[#This Row],[Velocity 1 (m/s)]]^2)/2))</f>
        <v/>
      </c>
      <c r="N617" s="115" t="str">
        <f>IF(Table6[[#This Row],[Segment ]]="","",(Table6[[#This Row],[Height 2 (m)]]-Table6[[#This Row],[Height 1 (m)]])*9.807)</f>
        <v/>
      </c>
      <c r="O617" s="115" t="str">
        <f>'Pressure Drops in Loops'!U622</f>
        <v/>
      </c>
      <c r="P61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17" s="115" t="str">
        <f>IF(Table6[[#This Row],[Segment ]]="","",Table6[[#This Row],[Work (W)]]/1000)</f>
        <v/>
      </c>
    </row>
    <row r="618" spans="1:17" x14ac:dyDescent="0.25">
      <c r="A618" s="116" t="str">
        <f>'Pressure Drops in Loops'!A623</f>
        <v/>
      </c>
      <c r="B618" s="113" t="str">
        <f>IF(Table6[[#This Row],[Segment ]]="","",B617)</f>
        <v/>
      </c>
      <c r="C618" s="113" t="str">
        <f>IF(Table6[[#This Row],[Segment ]]="","",C617)</f>
        <v/>
      </c>
      <c r="D618" s="113" t="str">
        <f>IF(Table6[[#This Row],[Segment ]]="","",D617)</f>
        <v/>
      </c>
      <c r="E618" s="117" t="str">
        <f>IF(Table6[[#This Row],[Segment ]]="","",Table6[[#This Row],[Density (kg/m3)]]*Table6[[#This Row],[Volumetric flow (m3/s)]])</f>
        <v/>
      </c>
      <c r="F618" s="114" t="str">
        <f>IF(Table6[[#This Row],[Segment ]]="","",'Pressure Drops in Loops'!AG623)</f>
        <v/>
      </c>
      <c r="G618" s="114" t="str">
        <f>'Pressure Drops in Loops'!AH623</f>
        <v/>
      </c>
      <c r="H618" s="114"/>
      <c r="I618" s="114"/>
      <c r="J618" s="115" t="str">
        <f>'Pressure Drops in Loops'!E623</f>
        <v/>
      </c>
      <c r="K618" s="115" t="str">
        <f>IF('Pressure Drops in Loops'!E624="",'Pressure Drops in Loops'!E623,'Pressure Drops in Loops'!E624)</f>
        <v/>
      </c>
      <c r="L618" s="115" t="str">
        <f>IF(Table6[[#This Row],[Segment ]]="","",(Table6[[#This Row],[Pressure 2 (kPa)]]-Table6[[#This Row],[Pressure 1 (kPa)]])/Table6[[#This Row],[Density (kg/m3)]])</f>
        <v/>
      </c>
      <c r="M618" s="115" t="str">
        <f>IF(Table6[[#This Row],[Segment ]]="","",((Table6[[#This Row],[Velocity 2 (m/s)]]^2)/2)-((Table6[[#This Row],[Velocity 1 (m/s)]]^2)/2))</f>
        <v/>
      </c>
      <c r="N618" s="115" t="str">
        <f>IF(Table6[[#This Row],[Segment ]]="","",(Table6[[#This Row],[Height 2 (m)]]-Table6[[#This Row],[Height 1 (m)]])*9.807)</f>
        <v/>
      </c>
      <c r="O618" s="115" t="str">
        <f>'Pressure Drops in Loops'!U623</f>
        <v/>
      </c>
      <c r="P61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18" s="115" t="str">
        <f>IF(Table6[[#This Row],[Segment ]]="","",Table6[[#This Row],[Work (W)]]/1000)</f>
        <v/>
      </c>
    </row>
    <row r="619" spans="1:17" x14ac:dyDescent="0.25">
      <c r="A619" s="116" t="str">
        <f>'Pressure Drops in Loops'!A624</f>
        <v/>
      </c>
      <c r="B619" s="113" t="str">
        <f>IF(Table6[[#This Row],[Segment ]]="","",B618)</f>
        <v/>
      </c>
      <c r="C619" s="113" t="str">
        <f>IF(Table6[[#This Row],[Segment ]]="","",C618)</f>
        <v/>
      </c>
      <c r="D619" s="113" t="str">
        <f>IF(Table6[[#This Row],[Segment ]]="","",D618)</f>
        <v/>
      </c>
      <c r="E619" s="117" t="str">
        <f>IF(Table6[[#This Row],[Segment ]]="","",Table6[[#This Row],[Density (kg/m3)]]*Table6[[#This Row],[Volumetric flow (m3/s)]])</f>
        <v/>
      </c>
      <c r="F619" s="114" t="str">
        <f>IF(Table6[[#This Row],[Segment ]]="","",'Pressure Drops in Loops'!AG624)</f>
        <v/>
      </c>
      <c r="G619" s="114" t="str">
        <f>'Pressure Drops in Loops'!AH624</f>
        <v/>
      </c>
      <c r="H619" s="114"/>
      <c r="I619" s="114"/>
      <c r="J619" s="115" t="str">
        <f>'Pressure Drops in Loops'!E624</f>
        <v/>
      </c>
      <c r="K619" s="115" t="str">
        <f>IF('Pressure Drops in Loops'!E625="",'Pressure Drops in Loops'!E624,'Pressure Drops in Loops'!E625)</f>
        <v/>
      </c>
      <c r="L619" s="115" t="str">
        <f>IF(Table6[[#This Row],[Segment ]]="","",(Table6[[#This Row],[Pressure 2 (kPa)]]-Table6[[#This Row],[Pressure 1 (kPa)]])/Table6[[#This Row],[Density (kg/m3)]])</f>
        <v/>
      </c>
      <c r="M619" s="115" t="str">
        <f>IF(Table6[[#This Row],[Segment ]]="","",((Table6[[#This Row],[Velocity 2 (m/s)]]^2)/2)-((Table6[[#This Row],[Velocity 1 (m/s)]]^2)/2))</f>
        <v/>
      </c>
      <c r="N619" s="115" t="str">
        <f>IF(Table6[[#This Row],[Segment ]]="","",(Table6[[#This Row],[Height 2 (m)]]-Table6[[#This Row],[Height 1 (m)]])*9.807)</f>
        <v/>
      </c>
      <c r="O619" s="115" t="str">
        <f>'Pressure Drops in Loops'!U624</f>
        <v/>
      </c>
      <c r="P61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19" s="115" t="str">
        <f>IF(Table6[[#This Row],[Segment ]]="","",Table6[[#This Row],[Work (W)]]/1000)</f>
        <v/>
      </c>
    </row>
    <row r="620" spans="1:17" x14ac:dyDescent="0.25">
      <c r="A620" s="116" t="str">
        <f>'Pressure Drops in Loops'!A625</f>
        <v/>
      </c>
      <c r="B620" s="113" t="str">
        <f>IF(Table6[[#This Row],[Segment ]]="","",B619)</f>
        <v/>
      </c>
      <c r="C620" s="113" t="str">
        <f>IF(Table6[[#This Row],[Segment ]]="","",C619)</f>
        <v/>
      </c>
      <c r="D620" s="113" t="str">
        <f>IF(Table6[[#This Row],[Segment ]]="","",D619)</f>
        <v/>
      </c>
      <c r="E620" s="117" t="str">
        <f>IF(Table6[[#This Row],[Segment ]]="","",Table6[[#This Row],[Density (kg/m3)]]*Table6[[#This Row],[Volumetric flow (m3/s)]])</f>
        <v/>
      </c>
      <c r="F620" s="114" t="str">
        <f>IF(Table6[[#This Row],[Segment ]]="","",'Pressure Drops in Loops'!AG625)</f>
        <v/>
      </c>
      <c r="G620" s="114" t="str">
        <f>'Pressure Drops in Loops'!AH625</f>
        <v/>
      </c>
      <c r="H620" s="114"/>
      <c r="I620" s="114"/>
      <c r="J620" s="115" t="str">
        <f>'Pressure Drops in Loops'!E625</f>
        <v/>
      </c>
      <c r="K620" s="115" t="str">
        <f>IF('Pressure Drops in Loops'!E626="",'Pressure Drops in Loops'!E625,'Pressure Drops in Loops'!E626)</f>
        <v/>
      </c>
      <c r="L620" s="115" t="str">
        <f>IF(Table6[[#This Row],[Segment ]]="","",(Table6[[#This Row],[Pressure 2 (kPa)]]-Table6[[#This Row],[Pressure 1 (kPa)]])/Table6[[#This Row],[Density (kg/m3)]])</f>
        <v/>
      </c>
      <c r="M620" s="115" t="str">
        <f>IF(Table6[[#This Row],[Segment ]]="","",((Table6[[#This Row],[Velocity 2 (m/s)]]^2)/2)-((Table6[[#This Row],[Velocity 1 (m/s)]]^2)/2))</f>
        <v/>
      </c>
      <c r="N620" s="115" t="str">
        <f>IF(Table6[[#This Row],[Segment ]]="","",(Table6[[#This Row],[Height 2 (m)]]-Table6[[#This Row],[Height 1 (m)]])*9.807)</f>
        <v/>
      </c>
      <c r="O620" s="115" t="str">
        <f>'Pressure Drops in Loops'!U625</f>
        <v/>
      </c>
      <c r="P62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20" s="115" t="str">
        <f>IF(Table6[[#This Row],[Segment ]]="","",Table6[[#This Row],[Work (W)]]/1000)</f>
        <v/>
      </c>
    </row>
    <row r="621" spans="1:17" x14ac:dyDescent="0.25">
      <c r="A621" s="116" t="str">
        <f>'Pressure Drops in Loops'!A626</f>
        <v/>
      </c>
      <c r="B621" s="113" t="str">
        <f>IF(Table6[[#This Row],[Segment ]]="","",B620)</f>
        <v/>
      </c>
      <c r="C621" s="113" t="str">
        <f>IF(Table6[[#This Row],[Segment ]]="","",C620)</f>
        <v/>
      </c>
      <c r="D621" s="113" t="str">
        <f>IF(Table6[[#This Row],[Segment ]]="","",D620)</f>
        <v/>
      </c>
      <c r="E621" s="117" t="str">
        <f>IF(Table6[[#This Row],[Segment ]]="","",Table6[[#This Row],[Density (kg/m3)]]*Table6[[#This Row],[Volumetric flow (m3/s)]])</f>
        <v/>
      </c>
      <c r="F621" s="114" t="str">
        <f>IF(Table6[[#This Row],[Segment ]]="","",'Pressure Drops in Loops'!AG626)</f>
        <v/>
      </c>
      <c r="G621" s="114" t="str">
        <f>'Pressure Drops in Loops'!AH626</f>
        <v/>
      </c>
      <c r="H621" s="114"/>
      <c r="I621" s="114"/>
      <c r="J621" s="115" t="str">
        <f>'Pressure Drops in Loops'!E626</f>
        <v/>
      </c>
      <c r="K621" s="115" t="str">
        <f>IF('Pressure Drops in Loops'!E627="",'Pressure Drops in Loops'!E626,'Pressure Drops in Loops'!E627)</f>
        <v/>
      </c>
      <c r="L621" s="115" t="str">
        <f>IF(Table6[[#This Row],[Segment ]]="","",(Table6[[#This Row],[Pressure 2 (kPa)]]-Table6[[#This Row],[Pressure 1 (kPa)]])/Table6[[#This Row],[Density (kg/m3)]])</f>
        <v/>
      </c>
      <c r="M621" s="115" t="str">
        <f>IF(Table6[[#This Row],[Segment ]]="","",((Table6[[#This Row],[Velocity 2 (m/s)]]^2)/2)-((Table6[[#This Row],[Velocity 1 (m/s)]]^2)/2))</f>
        <v/>
      </c>
      <c r="N621" s="115" t="str">
        <f>IF(Table6[[#This Row],[Segment ]]="","",(Table6[[#This Row],[Height 2 (m)]]-Table6[[#This Row],[Height 1 (m)]])*9.807)</f>
        <v/>
      </c>
      <c r="O621" s="115" t="str">
        <f>'Pressure Drops in Loops'!U626</f>
        <v/>
      </c>
      <c r="P62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21" s="115" t="str">
        <f>IF(Table6[[#This Row],[Segment ]]="","",Table6[[#This Row],[Work (W)]]/1000)</f>
        <v/>
      </c>
    </row>
    <row r="622" spans="1:17" x14ac:dyDescent="0.25">
      <c r="A622" s="116" t="str">
        <f>'Pressure Drops in Loops'!A627</f>
        <v/>
      </c>
      <c r="B622" s="113" t="str">
        <f>IF(Table6[[#This Row],[Segment ]]="","",B621)</f>
        <v/>
      </c>
      <c r="C622" s="113" t="str">
        <f>IF(Table6[[#This Row],[Segment ]]="","",C621)</f>
        <v/>
      </c>
      <c r="D622" s="113" t="str">
        <f>IF(Table6[[#This Row],[Segment ]]="","",D621)</f>
        <v/>
      </c>
      <c r="E622" s="117" t="str">
        <f>IF(Table6[[#This Row],[Segment ]]="","",Table6[[#This Row],[Density (kg/m3)]]*Table6[[#This Row],[Volumetric flow (m3/s)]])</f>
        <v/>
      </c>
      <c r="F622" s="114" t="str">
        <f>IF(Table6[[#This Row],[Segment ]]="","",'Pressure Drops in Loops'!AG627)</f>
        <v/>
      </c>
      <c r="G622" s="114" t="str">
        <f>'Pressure Drops in Loops'!AH627</f>
        <v/>
      </c>
      <c r="H622" s="114"/>
      <c r="I622" s="114"/>
      <c r="J622" s="115" t="str">
        <f>'Pressure Drops in Loops'!E627</f>
        <v/>
      </c>
      <c r="K622" s="115" t="str">
        <f>IF('Pressure Drops in Loops'!E628="",'Pressure Drops in Loops'!E627,'Pressure Drops in Loops'!E628)</f>
        <v/>
      </c>
      <c r="L622" s="115" t="str">
        <f>IF(Table6[[#This Row],[Segment ]]="","",(Table6[[#This Row],[Pressure 2 (kPa)]]-Table6[[#This Row],[Pressure 1 (kPa)]])/Table6[[#This Row],[Density (kg/m3)]])</f>
        <v/>
      </c>
      <c r="M622" s="115" t="str">
        <f>IF(Table6[[#This Row],[Segment ]]="","",((Table6[[#This Row],[Velocity 2 (m/s)]]^2)/2)-((Table6[[#This Row],[Velocity 1 (m/s)]]^2)/2))</f>
        <v/>
      </c>
      <c r="N622" s="115" t="str">
        <f>IF(Table6[[#This Row],[Segment ]]="","",(Table6[[#This Row],[Height 2 (m)]]-Table6[[#This Row],[Height 1 (m)]])*9.807)</f>
        <v/>
      </c>
      <c r="O622" s="115" t="str">
        <f>'Pressure Drops in Loops'!U627</f>
        <v/>
      </c>
      <c r="P62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22" s="115" t="str">
        <f>IF(Table6[[#This Row],[Segment ]]="","",Table6[[#This Row],[Work (W)]]/1000)</f>
        <v/>
      </c>
    </row>
    <row r="623" spans="1:17" x14ac:dyDescent="0.25">
      <c r="A623" s="116" t="str">
        <f>'Pressure Drops in Loops'!A628</f>
        <v/>
      </c>
      <c r="B623" s="113" t="str">
        <f>IF(Table6[[#This Row],[Segment ]]="","",B622)</f>
        <v/>
      </c>
      <c r="C623" s="113" t="str">
        <f>IF(Table6[[#This Row],[Segment ]]="","",C622)</f>
        <v/>
      </c>
      <c r="D623" s="113" t="str">
        <f>IF(Table6[[#This Row],[Segment ]]="","",D622)</f>
        <v/>
      </c>
      <c r="E623" s="117" t="str">
        <f>IF(Table6[[#This Row],[Segment ]]="","",Table6[[#This Row],[Density (kg/m3)]]*Table6[[#This Row],[Volumetric flow (m3/s)]])</f>
        <v/>
      </c>
      <c r="F623" s="114" t="str">
        <f>IF(Table6[[#This Row],[Segment ]]="","",'Pressure Drops in Loops'!AG628)</f>
        <v/>
      </c>
      <c r="G623" s="114" t="str">
        <f>'Pressure Drops in Loops'!AH628</f>
        <v/>
      </c>
      <c r="H623" s="114"/>
      <c r="I623" s="114"/>
      <c r="J623" s="115" t="str">
        <f>'Pressure Drops in Loops'!E628</f>
        <v/>
      </c>
      <c r="K623" s="115" t="str">
        <f>IF('Pressure Drops in Loops'!E629="",'Pressure Drops in Loops'!E628,'Pressure Drops in Loops'!E629)</f>
        <v/>
      </c>
      <c r="L623" s="115" t="str">
        <f>IF(Table6[[#This Row],[Segment ]]="","",(Table6[[#This Row],[Pressure 2 (kPa)]]-Table6[[#This Row],[Pressure 1 (kPa)]])/Table6[[#This Row],[Density (kg/m3)]])</f>
        <v/>
      </c>
      <c r="M623" s="115" t="str">
        <f>IF(Table6[[#This Row],[Segment ]]="","",((Table6[[#This Row],[Velocity 2 (m/s)]]^2)/2)-((Table6[[#This Row],[Velocity 1 (m/s)]]^2)/2))</f>
        <v/>
      </c>
      <c r="N623" s="115" t="str">
        <f>IF(Table6[[#This Row],[Segment ]]="","",(Table6[[#This Row],[Height 2 (m)]]-Table6[[#This Row],[Height 1 (m)]])*9.807)</f>
        <v/>
      </c>
      <c r="O623" s="115" t="str">
        <f>'Pressure Drops in Loops'!U628</f>
        <v/>
      </c>
      <c r="P62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23" s="115" t="str">
        <f>IF(Table6[[#This Row],[Segment ]]="","",Table6[[#This Row],[Work (W)]]/1000)</f>
        <v/>
      </c>
    </row>
    <row r="624" spans="1:17" x14ac:dyDescent="0.25">
      <c r="A624" s="116" t="str">
        <f>'Pressure Drops in Loops'!A629</f>
        <v/>
      </c>
      <c r="B624" s="113" t="str">
        <f>IF(Table6[[#This Row],[Segment ]]="","",B623)</f>
        <v/>
      </c>
      <c r="C624" s="113" t="str">
        <f>IF(Table6[[#This Row],[Segment ]]="","",C623)</f>
        <v/>
      </c>
      <c r="D624" s="113" t="str">
        <f>IF(Table6[[#This Row],[Segment ]]="","",D623)</f>
        <v/>
      </c>
      <c r="E624" s="117" t="str">
        <f>IF(Table6[[#This Row],[Segment ]]="","",Table6[[#This Row],[Density (kg/m3)]]*Table6[[#This Row],[Volumetric flow (m3/s)]])</f>
        <v/>
      </c>
      <c r="F624" s="114" t="str">
        <f>IF(Table6[[#This Row],[Segment ]]="","",'Pressure Drops in Loops'!AG629)</f>
        <v/>
      </c>
      <c r="G624" s="114" t="str">
        <f>'Pressure Drops in Loops'!AH629</f>
        <v/>
      </c>
      <c r="H624" s="114"/>
      <c r="I624" s="114"/>
      <c r="J624" s="115" t="str">
        <f>'Pressure Drops in Loops'!E629</f>
        <v/>
      </c>
      <c r="K624" s="115" t="str">
        <f>IF('Pressure Drops in Loops'!E630="",'Pressure Drops in Loops'!E629,'Pressure Drops in Loops'!E630)</f>
        <v/>
      </c>
      <c r="L624" s="115" t="str">
        <f>IF(Table6[[#This Row],[Segment ]]="","",(Table6[[#This Row],[Pressure 2 (kPa)]]-Table6[[#This Row],[Pressure 1 (kPa)]])/Table6[[#This Row],[Density (kg/m3)]])</f>
        <v/>
      </c>
      <c r="M624" s="115" t="str">
        <f>IF(Table6[[#This Row],[Segment ]]="","",((Table6[[#This Row],[Velocity 2 (m/s)]]^2)/2)-((Table6[[#This Row],[Velocity 1 (m/s)]]^2)/2))</f>
        <v/>
      </c>
      <c r="N624" s="115" t="str">
        <f>IF(Table6[[#This Row],[Segment ]]="","",(Table6[[#This Row],[Height 2 (m)]]-Table6[[#This Row],[Height 1 (m)]])*9.807)</f>
        <v/>
      </c>
      <c r="O624" s="115" t="str">
        <f>'Pressure Drops in Loops'!U629</f>
        <v/>
      </c>
      <c r="P62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24" s="115" t="str">
        <f>IF(Table6[[#This Row],[Segment ]]="","",Table6[[#This Row],[Work (W)]]/1000)</f>
        <v/>
      </c>
    </row>
    <row r="625" spans="1:17" x14ac:dyDescent="0.25">
      <c r="A625" s="116" t="str">
        <f>'Pressure Drops in Loops'!A630</f>
        <v/>
      </c>
      <c r="B625" s="113" t="str">
        <f>IF(Table6[[#This Row],[Segment ]]="","",B624)</f>
        <v/>
      </c>
      <c r="C625" s="113" t="str">
        <f>IF(Table6[[#This Row],[Segment ]]="","",C624)</f>
        <v/>
      </c>
      <c r="D625" s="113" t="str">
        <f>IF(Table6[[#This Row],[Segment ]]="","",D624)</f>
        <v/>
      </c>
      <c r="E625" s="117" t="str">
        <f>IF(Table6[[#This Row],[Segment ]]="","",Table6[[#This Row],[Density (kg/m3)]]*Table6[[#This Row],[Volumetric flow (m3/s)]])</f>
        <v/>
      </c>
      <c r="F625" s="114" t="str">
        <f>IF(Table6[[#This Row],[Segment ]]="","",'Pressure Drops in Loops'!AG630)</f>
        <v/>
      </c>
      <c r="G625" s="114" t="str">
        <f>'Pressure Drops in Loops'!AH630</f>
        <v/>
      </c>
      <c r="H625" s="114"/>
      <c r="I625" s="114"/>
      <c r="J625" s="115" t="str">
        <f>'Pressure Drops in Loops'!E630</f>
        <v/>
      </c>
      <c r="K625" s="115" t="str">
        <f>IF('Pressure Drops in Loops'!E631="",'Pressure Drops in Loops'!E630,'Pressure Drops in Loops'!E631)</f>
        <v/>
      </c>
      <c r="L625" s="115" t="str">
        <f>IF(Table6[[#This Row],[Segment ]]="","",(Table6[[#This Row],[Pressure 2 (kPa)]]-Table6[[#This Row],[Pressure 1 (kPa)]])/Table6[[#This Row],[Density (kg/m3)]])</f>
        <v/>
      </c>
      <c r="M625" s="115" t="str">
        <f>IF(Table6[[#This Row],[Segment ]]="","",((Table6[[#This Row],[Velocity 2 (m/s)]]^2)/2)-((Table6[[#This Row],[Velocity 1 (m/s)]]^2)/2))</f>
        <v/>
      </c>
      <c r="N625" s="115" t="str">
        <f>IF(Table6[[#This Row],[Segment ]]="","",(Table6[[#This Row],[Height 2 (m)]]-Table6[[#This Row],[Height 1 (m)]])*9.807)</f>
        <v/>
      </c>
      <c r="O625" s="115" t="str">
        <f>'Pressure Drops in Loops'!U630</f>
        <v/>
      </c>
      <c r="P62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25" s="115" t="str">
        <f>IF(Table6[[#This Row],[Segment ]]="","",Table6[[#This Row],[Work (W)]]/1000)</f>
        <v/>
      </c>
    </row>
    <row r="626" spans="1:17" x14ac:dyDescent="0.25">
      <c r="A626" s="116" t="str">
        <f>'Pressure Drops in Loops'!A631</f>
        <v/>
      </c>
      <c r="B626" s="113" t="str">
        <f>IF(Table6[[#This Row],[Segment ]]="","",B625)</f>
        <v/>
      </c>
      <c r="C626" s="113" t="str">
        <f>IF(Table6[[#This Row],[Segment ]]="","",C625)</f>
        <v/>
      </c>
      <c r="D626" s="113" t="str">
        <f>IF(Table6[[#This Row],[Segment ]]="","",D625)</f>
        <v/>
      </c>
      <c r="E626" s="117" t="str">
        <f>IF(Table6[[#This Row],[Segment ]]="","",Table6[[#This Row],[Density (kg/m3)]]*Table6[[#This Row],[Volumetric flow (m3/s)]])</f>
        <v/>
      </c>
      <c r="F626" s="114" t="str">
        <f>IF(Table6[[#This Row],[Segment ]]="","",'Pressure Drops in Loops'!AG631)</f>
        <v/>
      </c>
      <c r="G626" s="114" t="str">
        <f>'Pressure Drops in Loops'!AH631</f>
        <v/>
      </c>
      <c r="H626" s="114"/>
      <c r="I626" s="114"/>
      <c r="J626" s="115" t="str">
        <f>'Pressure Drops in Loops'!E631</f>
        <v/>
      </c>
      <c r="K626" s="115" t="str">
        <f>IF('Pressure Drops in Loops'!E632="",'Pressure Drops in Loops'!E631,'Pressure Drops in Loops'!E632)</f>
        <v/>
      </c>
      <c r="L626" s="115" t="str">
        <f>IF(Table6[[#This Row],[Segment ]]="","",(Table6[[#This Row],[Pressure 2 (kPa)]]-Table6[[#This Row],[Pressure 1 (kPa)]])/Table6[[#This Row],[Density (kg/m3)]])</f>
        <v/>
      </c>
      <c r="M626" s="115" t="str">
        <f>IF(Table6[[#This Row],[Segment ]]="","",((Table6[[#This Row],[Velocity 2 (m/s)]]^2)/2)-((Table6[[#This Row],[Velocity 1 (m/s)]]^2)/2))</f>
        <v/>
      </c>
      <c r="N626" s="115" t="str">
        <f>IF(Table6[[#This Row],[Segment ]]="","",(Table6[[#This Row],[Height 2 (m)]]-Table6[[#This Row],[Height 1 (m)]])*9.807)</f>
        <v/>
      </c>
      <c r="O626" s="115" t="str">
        <f>'Pressure Drops in Loops'!U631</f>
        <v/>
      </c>
      <c r="P62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26" s="115" t="str">
        <f>IF(Table6[[#This Row],[Segment ]]="","",Table6[[#This Row],[Work (W)]]/1000)</f>
        <v/>
      </c>
    </row>
    <row r="627" spans="1:17" x14ac:dyDescent="0.25">
      <c r="A627" s="116" t="str">
        <f>'Pressure Drops in Loops'!A632</f>
        <v/>
      </c>
      <c r="B627" s="113" t="str">
        <f>IF(Table6[[#This Row],[Segment ]]="","",B626)</f>
        <v/>
      </c>
      <c r="C627" s="113" t="str">
        <f>IF(Table6[[#This Row],[Segment ]]="","",C626)</f>
        <v/>
      </c>
      <c r="D627" s="113" t="str">
        <f>IF(Table6[[#This Row],[Segment ]]="","",D626)</f>
        <v/>
      </c>
      <c r="E627" s="117" t="str">
        <f>IF(Table6[[#This Row],[Segment ]]="","",Table6[[#This Row],[Density (kg/m3)]]*Table6[[#This Row],[Volumetric flow (m3/s)]])</f>
        <v/>
      </c>
      <c r="F627" s="114" t="str">
        <f>IF(Table6[[#This Row],[Segment ]]="","",'Pressure Drops in Loops'!AG632)</f>
        <v/>
      </c>
      <c r="G627" s="114" t="str">
        <f>'Pressure Drops in Loops'!AH632</f>
        <v/>
      </c>
      <c r="H627" s="114"/>
      <c r="I627" s="114"/>
      <c r="J627" s="115" t="str">
        <f>'Pressure Drops in Loops'!E632</f>
        <v/>
      </c>
      <c r="K627" s="115" t="str">
        <f>IF('Pressure Drops in Loops'!E633="",'Pressure Drops in Loops'!E632,'Pressure Drops in Loops'!E633)</f>
        <v/>
      </c>
      <c r="L627" s="115" t="str">
        <f>IF(Table6[[#This Row],[Segment ]]="","",(Table6[[#This Row],[Pressure 2 (kPa)]]-Table6[[#This Row],[Pressure 1 (kPa)]])/Table6[[#This Row],[Density (kg/m3)]])</f>
        <v/>
      </c>
      <c r="M627" s="115" t="str">
        <f>IF(Table6[[#This Row],[Segment ]]="","",((Table6[[#This Row],[Velocity 2 (m/s)]]^2)/2)-((Table6[[#This Row],[Velocity 1 (m/s)]]^2)/2))</f>
        <v/>
      </c>
      <c r="N627" s="115" t="str">
        <f>IF(Table6[[#This Row],[Segment ]]="","",(Table6[[#This Row],[Height 2 (m)]]-Table6[[#This Row],[Height 1 (m)]])*9.807)</f>
        <v/>
      </c>
      <c r="O627" s="115" t="str">
        <f>'Pressure Drops in Loops'!U632</f>
        <v/>
      </c>
      <c r="P62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27" s="115" t="str">
        <f>IF(Table6[[#This Row],[Segment ]]="","",Table6[[#This Row],[Work (W)]]/1000)</f>
        <v/>
      </c>
    </row>
    <row r="628" spans="1:17" x14ac:dyDescent="0.25">
      <c r="A628" s="116" t="str">
        <f>'Pressure Drops in Loops'!A633</f>
        <v/>
      </c>
      <c r="B628" s="113" t="str">
        <f>IF(Table6[[#This Row],[Segment ]]="","",B627)</f>
        <v/>
      </c>
      <c r="C628" s="113" t="str">
        <f>IF(Table6[[#This Row],[Segment ]]="","",C627)</f>
        <v/>
      </c>
      <c r="D628" s="113" t="str">
        <f>IF(Table6[[#This Row],[Segment ]]="","",D627)</f>
        <v/>
      </c>
      <c r="E628" s="117" t="str">
        <f>IF(Table6[[#This Row],[Segment ]]="","",Table6[[#This Row],[Density (kg/m3)]]*Table6[[#This Row],[Volumetric flow (m3/s)]])</f>
        <v/>
      </c>
      <c r="F628" s="114" t="str">
        <f>IF(Table6[[#This Row],[Segment ]]="","",'Pressure Drops in Loops'!AG633)</f>
        <v/>
      </c>
      <c r="G628" s="114" t="str">
        <f>'Pressure Drops in Loops'!AH633</f>
        <v/>
      </c>
      <c r="H628" s="114"/>
      <c r="I628" s="114"/>
      <c r="J628" s="115" t="str">
        <f>'Pressure Drops in Loops'!E633</f>
        <v/>
      </c>
      <c r="K628" s="115" t="str">
        <f>IF('Pressure Drops in Loops'!E634="",'Pressure Drops in Loops'!E633,'Pressure Drops in Loops'!E634)</f>
        <v/>
      </c>
      <c r="L628" s="115" t="str">
        <f>IF(Table6[[#This Row],[Segment ]]="","",(Table6[[#This Row],[Pressure 2 (kPa)]]-Table6[[#This Row],[Pressure 1 (kPa)]])/Table6[[#This Row],[Density (kg/m3)]])</f>
        <v/>
      </c>
      <c r="M628" s="115" t="str">
        <f>IF(Table6[[#This Row],[Segment ]]="","",((Table6[[#This Row],[Velocity 2 (m/s)]]^2)/2)-((Table6[[#This Row],[Velocity 1 (m/s)]]^2)/2))</f>
        <v/>
      </c>
      <c r="N628" s="115" t="str">
        <f>IF(Table6[[#This Row],[Segment ]]="","",(Table6[[#This Row],[Height 2 (m)]]-Table6[[#This Row],[Height 1 (m)]])*9.807)</f>
        <v/>
      </c>
      <c r="O628" s="115" t="str">
        <f>'Pressure Drops in Loops'!U633</f>
        <v/>
      </c>
      <c r="P62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28" s="115" t="str">
        <f>IF(Table6[[#This Row],[Segment ]]="","",Table6[[#This Row],[Work (W)]]/1000)</f>
        <v/>
      </c>
    </row>
    <row r="629" spans="1:17" x14ac:dyDescent="0.25">
      <c r="A629" s="116" t="str">
        <f>'Pressure Drops in Loops'!A634</f>
        <v/>
      </c>
      <c r="B629" s="113" t="str">
        <f>IF(Table6[[#This Row],[Segment ]]="","",B628)</f>
        <v/>
      </c>
      <c r="C629" s="113" t="str">
        <f>IF(Table6[[#This Row],[Segment ]]="","",C628)</f>
        <v/>
      </c>
      <c r="D629" s="113" t="str">
        <f>IF(Table6[[#This Row],[Segment ]]="","",D628)</f>
        <v/>
      </c>
      <c r="E629" s="117" t="str">
        <f>IF(Table6[[#This Row],[Segment ]]="","",Table6[[#This Row],[Density (kg/m3)]]*Table6[[#This Row],[Volumetric flow (m3/s)]])</f>
        <v/>
      </c>
      <c r="F629" s="114" t="str">
        <f>IF(Table6[[#This Row],[Segment ]]="","",'Pressure Drops in Loops'!AG634)</f>
        <v/>
      </c>
      <c r="G629" s="114" t="str">
        <f>'Pressure Drops in Loops'!AH634</f>
        <v/>
      </c>
      <c r="H629" s="114"/>
      <c r="I629" s="114"/>
      <c r="J629" s="115" t="str">
        <f>'Pressure Drops in Loops'!E634</f>
        <v/>
      </c>
      <c r="K629" s="115" t="str">
        <f>IF('Pressure Drops in Loops'!E635="",'Pressure Drops in Loops'!E634,'Pressure Drops in Loops'!E635)</f>
        <v/>
      </c>
      <c r="L629" s="115" t="str">
        <f>IF(Table6[[#This Row],[Segment ]]="","",(Table6[[#This Row],[Pressure 2 (kPa)]]-Table6[[#This Row],[Pressure 1 (kPa)]])/Table6[[#This Row],[Density (kg/m3)]])</f>
        <v/>
      </c>
      <c r="M629" s="115" t="str">
        <f>IF(Table6[[#This Row],[Segment ]]="","",((Table6[[#This Row],[Velocity 2 (m/s)]]^2)/2)-((Table6[[#This Row],[Velocity 1 (m/s)]]^2)/2))</f>
        <v/>
      </c>
      <c r="N629" s="115" t="str">
        <f>IF(Table6[[#This Row],[Segment ]]="","",(Table6[[#This Row],[Height 2 (m)]]-Table6[[#This Row],[Height 1 (m)]])*9.807)</f>
        <v/>
      </c>
      <c r="O629" s="115" t="str">
        <f>'Pressure Drops in Loops'!U634</f>
        <v/>
      </c>
      <c r="P62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29" s="115" t="str">
        <f>IF(Table6[[#This Row],[Segment ]]="","",Table6[[#This Row],[Work (W)]]/1000)</f>
        <v/>
      </c>
    </row>
    <row r="630" spans="1:17" x14ac:dyDescent="0.25">
      <c r="A630" s="116" t="str">
        <f>'Pressure Drops in Loops'!A635</f>
        <v/>
      </c>
      <c r="B630" s="113" t="str">
        <f>IF(Table6[[#This Row],[Segment ]]="","",B629)</f>
        <v/>
      </c>
      <c r="C630" s="113" t="str">
        <f>IF(Table6[[#This Row],[Segment ]]="","",C629)</f>
        <v/>
      </c>
      <c r="D630" s="113" t="str">
        <f>IF(Table6[[#This Row],[Segment ]]="","",D629)</f>
        <v/>
      </c>
      <c r="E630" s="117" t="str">
        <f>IF(Table6[[#This Row],[Segment ]]="","",Table6[[#This Row],[Density (kg/m3)]]*Table6[[#This Row],[Volumetric flow (m3/s)]])</f>
        <v/>
      </c>
      <c r="F630" s="114" t="str">
        <f>IF(Table6[[#This Row],[Segment ]]="","",'Pressure Drops in Loops'!AG635)</f>
        <v/>
      </c>
      <c r="G630" s="114" t="str">
        <f>'Pressure Drops in Loops'!AH635</f>
        <v/>
      </c>
      <c r="H630" s="114"/>
      <c r="I630" s="114"/>
      <c r="J630" s="115" t="str">
        <f>'Pressure Drops in Loops'!E635</f>
        <v/>
      </c>
      <c r="K630" s="115" t="str">
        <f>IF('Pressure Drops in Loops'!E636="",'Pressure Drops in Loops'!E635,'Pressure Drops in Loops'!E636)</f>
        <v/>
      </c>
      <c r="L630" s="115" t="str">
        <f>IF(Table6[[#This Row],[Segment ]]="","",(Table6[[#This Row],[Pressure 2 (kPa)]]-Table6[[#This Row],[Pressure 1 (kPa)]])/Table6[[#This Row],[Density (kg/m3)]])</f>
        <v/>
      </c>
      <c r="M630" s="115" t="str">
        <f>IF(Table6[[#This Row],[Segment ]]="","",((Table6[[#This Row],[Velocity 2 (m/s)]]^2)/2)-((Table6[[#This Row],[Velocity 1 (m/s)]]^2)/2))</f>
        <v/>
      </c>
      <c r="N630" s="115" t="str">
        <f>IF(Table6[[#This Row],[Segment ]]="","",(Table6[[#This Row],[Height 2 (m)]]-Table6[[#This Row],[Height 1 (m)]])*9.807)</f>
        <v/>
      </c>
      <c r="O630" s="115" t="str">
        <f>'Pressure Drops in Loops'!U635</f>
        <v/>
      </c>
      <c r="P63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30" s="115" t="str">
        <f>IF(Table6[[#This Row],[Segment ]]="","",Table6[[#This Row],[Work (W)]]/1000)</f>
        <v/>
      </c>
    </row>
    <row r="631" spans="1:17" x14ac:dyDescent="0.25">
      <c r="A631" s="116" t="str">
        <f>'Pressure Drops in Loops'!A636</f>
        <v/>
      </c>
      <c r="B631" s="113" t="str">
        <f>IF(Table6[[#This Row],[Segment ]]="","",B630)</f>
        <v/>
      </c>
      <c r="C631" s="113" t="str">
        <f>IF(Table6[[#This Row],[Segment ]]="","",C630)</f>
        <v/>
      </c>
      <c r="D631" s="113" t="str">
        <f>IF(Table6[[#This Row],[Segment ]]="","",D630)</f>
        <v/>
      </c>
      <c r="E631" s="117" t="str">
        <f>IF(Table6[[#This Row],[Segment ]]="","",Table6[[#This Row],[Density (kg/m3)]]*Table6[[#This Row],[Volumetric flow (m3/s)]])</f>
        <v/>
      </c>
      <c r="F631" s="114" t="str">
        <f>IF(Table6[[#This Row],[Segment ]]="","",'Pressure Drops in Loops'!AG636)</f>
        <v/>
      </c>
      <c r="G631" s="114" t="str">
        <f>'Pressure Drops in Loops'!AH636</f>
        <v/>
      </c>
      <c r="H631" s="114"/>
      <c r="I631" s="114"/>
      <c r="J631" s="115" t="str">
        <f>'Pressure Drops in Loops'!E636</f>
        <v/>
      </c>
      <c r="K631" s="115" t="str">
        <f>IF('Pressure Drops in Loops'!E637="",'Pressure Drops in Loops'!E636,'Pressure Drops in Loops'!E637)</f>
        <v/>
      </c>
      <c r="L631" s="115" t="str">
        <f>IF(Table6[[#This Row],[Segment ]]="","",(Table6[[#This Row],[Pressure 2 (kPa)]]-Table6[[#This Row],[Pressure 1 (kPa)]])/Table6[[#This Row],[Density (kg/m3)]])</f>
        <v/>
      </c>
      <c r="M631" s="115" t="str">
        <f>IF(Table6[[#This Row],[Segment ]]="","",((Table6[[#This Row],[Velocity 2 (m/s)]]^2)/2)-((Table6[[#This Row],[Velocity 1 (m/s)]]^2)/2))</f>
        <v/>
      </c>
      <c r="N631" s="115" t="str">
        <f>IF(Table6[[#This Row],[Segment ]]="","",(Table6[[#This Row],[Height 2 (m)]]-Table6[[#This Row],[Height 1 (m)]])*9.807)</f>
        <v/>
      </c>
      <c r="O631" s="115" t="str">
        <f>'Pressure Drops in Loops'!U636</f>
        <v/>
      </c>
      <c r="P63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31" s="115" t="str">
        <f>IF(Table6[[#This Row],[Segment ]]="","",Table6[[#This Row],[Work (W)]]/1000)</f>
        <v/>
      </c>
    </row>
    <row r="632" spans="1:17" x14ac:dyDescent="0.25">
      <c r="A632" s="116" t="str">
        <f>'Pressure Drops in Loops'!A637</f>
        <v/>
      </c>
      <c r="B632" s="113" t="str">
        <f>IF(Table6[[#This Row],[Segment ]]="","",B631)</f>
        <v/>
      </c>
      <c r="C632" s="113" t="str">
        <f>IF(Table6[[#This Row],[Segment ]]="","",C631)</f>
        <v/>
      </c>
      <c r="D632" s="113" t="str">
        <f>IF(Table6[[#This Row],[Segment ]]="","",D631)</f>
        <v/>
      </c>
      <c r="E632" s="117" t="str">
        <f>IF(Table6[[#This Row],[Segment ]]="","",Table6[[#This Row],[Density (kg/m3)]]*Table6[[#This Row],[Volumetric flow (m3/s)]])</f>
        <v/>
      </c>
      <c r="F632" s="114" t="str">
        <f>IF(Table6[[#This Row],[Segment ]]="","",'Pressure Drops in Loops'!AG637)</f>
        <v/>
      </c>
      <c r="G632" s="114" t="str">
        <f>'Pressure Drops in Loops'!AH637</f>
        <v/>
      </c>
      <c r="H632" s="114"/>
      <c r="I632" s="114"/>
      <c r="J632" s="115" t="str">
        <f>'Pressure Drops in Loops'!E637</f>
        <v/>
      </c>
      <c r="K632" s="115" t="str">
        <f>IF('Pressure Drops in Loops'!E638="",'Pressure Drops in Loops'!E637,'Pressure Drops in Loops'!E638)</f>
        <v/>
      </c>
      <c r="L632" s="115" t="str">
        <f>IF(Table6[[#This Row],[Segment ]]="","",(Table6[[#This Row],[Pressure 2 (kPa)]]-Table6[[#This Row],[Pressure 1 (kPa)]])/Table6[[#This Row],[Density (kg/m3)]])</f>
        <v/>
      </c>
      <c r="M632" s="115" t="str">
        <f>IF(Table6[[#This Row],[Segment ]]="","",((Table6[[#This Row],[Velocity 2 (m/s)]]^2)/2)-((Table6[[#This Row],[Velocity 1 (m/s)]]^2)/2))</f>
        <v/>
      </c>
      <c r="N632" s="115" t="str">
        <f>IF(Table6[[#This Row],[Segment ]]="","",(Table6[[#This Row],[Height 2 (m)]]-Table6[[#This Row],[Height 1 (m)]])*9.807)</f>
        <v/>
      </c>
      <c r="O632" s="115" t="str">
        <f>'Pressure Drops in Loops'!U637</f>
        <v/>
      </c>
      <c r="P63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32" s="115" t="str">
        <f>IF(Table6[[#This Row],[Segment ]]="","",Table6[[#This Row],[Work (W)]]/1000)</f>
        <v/>
      </c>
    </row>
    <row r="633" spans="1:17" x14ac:dyDescent="0.25">
      <c r="A633" s="116" t="str">
        <f>'Pressure Drops in Loops'!A638</f>
        <v/>
      </c>
      <c r="B633" s="113" t="str">
        <f>IF(Table6[[#This Row],[Segment ]]="","",B632)</f>
        <v/>
      </c>
      <c r="C633" s="113" t="str">
        <f>IF(Table6[[#This Row],[Segment ]]="","",C632)</f>
        <v/>
      </c>
      <c r="D633" s="113" t="str">
        <f>IF(Table6[[#This Row],[Segment ]]="","",D632)</f>
        <v/>
      </c>
      <c r="E633" s="117" t="str">
        <f>IF(Table6[[#This Row],[Segment ]]="","",Table6[[#This Row],[Density (kg/m3)]]*Table6[[#This Row],[Volumetric flow (m3/s)]])</f>
        <v/>
      </c>
      <c r="F633" s="114" t="str">
        <f>IF(Table6[[#This Row],[Segment ]]="","",'Pressure Drops in Loops'!AG638)</f>
        <v/>
      </c>
      <c r="G633" s="114" t="str">
        <f>'Pressure Drops in Loops'!AH638</f>
        <v/>
      </c>
      <c r="H633" s="114"/>
      <c r="I633" s="114"/>
      <c r="J633" s="115" t="str">
        <f>'Pressure Drops in Loops'!E638</f>
        <v/>
      </c>
      <c r="K633" s="115" t="str">
        <f>IF('Pressure Drops in Loops'!E639="",'Pressure Drops in Loops'!E638,'Pressure Drops in Loops'!E639)</f>
        <v/>
      </c>
      <c r="L633" s="115" t="str">
        <f>IF(Table6[[#This Row],[Segment ]]="","",(Table6[[#This Row],[Pressure 2 (kPa)]]-Table6[[#This Row],[Pressure 1 (kPa)]])/Table6[[#This Row],[Density (kg/m3)]])</f>
        <v/>
      </c>
      <c r="M633" s="115" t="str">
        <f>IF(Table6[[#This Row],[Segment ]]="","",((Table6[[#This Row],[Velocity 2 (m/s)]]^2)/2)-((Table6[[#This Row],[Velocity 1 (m/s)]]^2)/2))</f>
        <v/>
      </c>
      <c r="N633" s="115" t="str">
        <f>IF(Table6[[#This Row],[Segment ]]="","",(Table6[[#This Row],[Height 2 (m)]]-Table6[[#This Row],[Height 1 (m)]])*9.807)</f>
        <v/>
      </c>
      <c r="O633" s="115" t="str">
        <f>'Pressure Drops in Loops'!U638</f>
        <v/>
      </c>
      <c r="P63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33" s="115" t="str">
        <f>IF(Table6[[#This Row],[Segment ]]="","",Table6[[#This Row],[Work (W)]]/1000)</f>
        <v/>
      </c>
    </row>
    <row r="634" spans="1:17" x14ac:dyDescent="0.25">
      <c r="A634" s="116" t="str">
        <f>'Pressure Drops in Loops'!A639</f>
        <v/>
      </c>
      <c r="B634" s="113" t="str">
        <f>IF(Table6[[#This Row],[Segment ]]="","",B633)</f>
        <v/>
      </c>
      <c r="C634" s="113" t="str">
        <f>IF(Table6[[#This Row],[Segment ]]="","",C633)</f>
        <v/>
      </c>
      <c r="D634" s="113" t="str">
        <f>IF(Table6[[#This Row],[Segment ]]="","",D633)</f>
        <v/>
      </c>
      <c r="E634" s="117" t="str">
        <f>IF(Table6[[#This Row],[Segment ]]="","",Table6[[#This Row],[Density (kg/m3)]]*Table6[[#This Row],[Volumetric flow (m3/s)]])</f>
        <v/>
      </c>
      <c r="F634" s="114" t="str">
        <f>IF(Table6[[#This Row],[Segment ]]="","",'Pressure Drops in Loops'!AG639)</f>
        <v/>
      </c>
      <c r="G634" s="114" t="str">
        <f>'Pressure Drops in Loops'!AH639</f>
        <v/>
      </c>
      <c r="H634" s="114"/>
      <c r="I634" s="114"/>
      <c r="J634" s="115" t="str">
        <f>'Pressure Drops in Loops'!E639</f>
        <v/>
      </c>
      <c r="K634" s="115" t="str">
        <f>IF('Pressure Drops in Loops'!E640="",'Pressure Drops in Loops'!E639,'Pressure Drops in Loops'!E640)</f>
        <v/>
      </c>
      <c r="L634" s="115" t="str">
        <f>IF(Table6[[#This Row],[Segment ]]="","",(Table6[[#This Row],[Pressure 2 (kPa)]]-Table6[[#This Row],[Pressure 1 (kPa)]])/Table6[[#This Row],[Density (kg/m3)]])</f>
        <v/>
      </c>
      <c r="M634" s="115" t="str">
        <f>IF(Table6[[#This Row],[Segment ]]="","",((Table6[[#This Row],[Velocity 2 (m/s)]]^2)/2)-((Table6[[#This Row],[Velocity 1 (m/s)]]^2)/2))</f>
        <v/>
      </c>
      <c r="N634" s="115" t="str">
        <f>IF(Table6[[#This Row],[Segment ]]="","",(Table6[[#This Row],[Height 2 (m)]]-Table6[[#This Row],[Height 1 (m)]])*9.807)</f>
        <v/>
      </c>
      <c r="O634" s="115" t="str">
        <f>'Pressure Drops in Loops'!U639</f>
        <v/>
      </c>
      <c r="P63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34" s="115" t="str">
        <f>IF(Table6[[#This Row],[Segment ]]="","",Table6[[#This Row],[Work (W)]]/1000)</f>
        <v/>
      </c>
    </row>
    <row r="635" spans="1:17" x14ac:dyDescent="0.25">
      <c r="A635" s="116" t="str">
        <f>'Pressure Drops in Loops'!A640</f>
        <v/>
      </c>
      <c r="B635" s="113" t="str">
        <f>IF(Table6[[#This Row],[Segment ]]="","",B634)</f>
        <v/>
      </c>
      <c r="C635" s="113" t="str">
        <f>IF(Table6[[#This Row],[Segment ]]="","",C634)</f>
        <v/>
      </c>
      <c r="D635" s="113" t="str">
        <f>IF(Table6[[#This Row],[Segment ]]="","",D634)</f>
        <v/>
      </c>
      <c r="E635" s="117" t="str">
        <f>IF(Table6[[#This Row],[Segment ]]="","",Table6[[#This Row],[Density (kg/m3)]]*Table6[[#This Row],[Volumetric flow (m3/s)]])</f>
        <v/>
      </c>
      <c r="F635" s="114" t="str">
        <f>IF(Table6[[#This Row],[Segment ]]="","",'Pressure Drops in Loops'!AG640)</f>
        <v/>
      </c>
      <c r="G635" s="114" t="str">
        <f>'Pressure Drops in Loops'!AH640</f>
        <v/>
      </c>
      <c r="H635" s="114"/>
      <c r="I635" s="114"/>
      <c r="J635" s="115" t="str">
        <f>'Pressure Drops in Loops'!E640</f>
        <v/>
      </c>
      <c r="K635" s="115" t="str">
        <f>IF('Pressure Drops in Loops'!E641="",'Pressure Drops in Loops'!E640,'Pressure Drops in Loops'!E641)</f>
        <v/>
      </c>
      <c r="L635" s="115" t="str">
        <f>IF(Table6[[#This Row],[Segment ]]="","",(Table6[[#This Row],[Pressure 2 (kPa)]]-Table6[[#This Row],[Pressure 1 (kPa)]])/Table6[[#This Row],[Density (kg/m3)]])</f>
        <v/>
      </c>
      <c r="M635" s="115" t="str">
        <f>IF(Table6[[#This Row],[Segment ]]="","",((Table6[[#This Row],[Velocity 2 (m/s)]]^2)/2)-((Table6[[#This Row],[Velocity 1 (m/s)]]^2)/2))</f>
        <v/>
      </c>
      <c r="N635" s="115" t="str">
        <f>IF(Table6[[#This Row],[Segment ]]="","",(Table6[[#This Row],[Height 2 (m)]]-Table6[[#This Row],[Height 1 (m)]])*9.807)</f>
        <v/>
      </c>
      <c r="O635" s="115" t="str">
        <f>'Pressure Drops in Loops'!U640</f>
        <v/>
      </c>
      <c r="P63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35" s="115" t="str">
        <f>IF(Table6[[#This Row],[Segment ]]="","",Table6[[#This Row],[Work (W)]]/1000)</f>
        <v/>
      </c>
    </row>
    <row r="636" spans="1:17" x14ac:dyDescent="0.25">
      <c r="A636" s="116" t="str">
        <f>'Pressure Drops in Loops'!A641</f>
        <v/>
      </c>
      <c r="B636" s="113" t="str">
        <f>IF(Table6[[#This Row],[Segment ]]="","",B635)</f>
        <v/>
      </c>
      <c r="C636" s="113" t="str">
        <f>IF(Table6[[#This Row],[Segment ]]="","",C635)</f>
        <v/>
      </c>
      <c r="D636" s="113" t="str">
        <f>IF(Table6[[#This Row],[Segment ]]="","",D635)</f>
        <v/>
      </c>
      <c r="E636" s="117" t="str">
        <f>IF(Table6[[#This Row],[Segment ]]="","",Table6[[#This Row],[Density (kg/m3)]]*Table6[[#This Row],[Volumetric flow (m3/s)]])</f>
        <v/>
      </c>
      <c r="F636" s="114" t="str">
        <f>IF(Table6[[#This Row],[Segment ]]="","",'Pressure Drops in Loops'!AG641)</f>
        <v/>
      </c>
      <c r="G636" s="114" t="str">
        <f>'Pressure Drops in Loops'!AH641</f>
        <v/>
      </c>
      <c r="H636" s="114"/>
      <c r="I636" s="114"/>
      <c r="J636" s="115" t="str">
        <f>'Pressure Drops in Loops'!E641</f>
        <v/>
      </c>
      <c r="K636" s="115" t="str">
        <f>IF('Pressure Drops in Loops'!E642="",'Pressure Drops in Loops'!E641,'Pressure Drops in Loops'!E642)</f>
        <v/>
      </c>
      <c r="L636" s="115" t="str">
        <f>IF(Table6[[#This Row],[Segment ]]="","",(Table6[[#This Row],[Pressure 2 (kPa)]]-Table6[[#This Row],[Pressure 1 (kPa)]])/Table6[[#This Row],[Density (kg/m3)]])</f>
        <v/>
      </c>
      <c r="M636" s="115" t="str">
        <f>IF(Table6[[#This Row],[Segment ]]="","",((Table6[[#This Row],[Velocity 2 (m/s)]]^2)/2)-((Table6[[#This Row],[Velocity 1 (m/s)]]^2)/2))</f>
        <v/>
      </c>
      <c r="N636" s="115" t="str">
        <f>IF(Table6[[#This Row],[Segment ]]="","",(Table6[[#This Row],[Height 2 (m)]]-Table6[[#This Row],[Height 1 (m)]])*9.807)</f>
        <v/>
      </c>
      <c r="O636" s="115" t="str">
        <f>'Pressure Drops in Loops'!U641</f>
        <v/>
      </c>
      <c r="P63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36" s="115" t="str">
        <f>IF(Table6[[#This Row],[Segment ]]="","",Table6[[#This Row],[Work (W)]]/1000)</f>
        <v/>
      </c>
    </row>
    <row r="637" spans="1:17" x14ac:dyDescent="0.25">
      <c r="A637" s="116" t="str">
        <f>'Pressure Drops in Loops'!A642</f>
        <v/>
      </c>
      <c r="B637" s="113" t="str">
        <f>IF(Table6[[#This Row],[Segment ]]="","",B636)</f>
        <v/>
      </c>
      <c r="C637" s="113" t="str">
        <f>IF(Table6[[#This Row],[Segment ]]="","",C636)</f>
        <v/>
      </c>
      <c r="D637" s="113" t="str">
        <f>IF(Table6[[#This Row],[Segment ]]="","",D636)</f>
        <v/>
      </c>
      <c r="E637" s="117" t="str">
        <f>IF(Table6[[#This Row],[Segment ]]="","",Table6[[#This Row],[Density (kg/m3)]]*Table6[[#This Row],[Volumetric flow (m3/s)]])</f>
        <v/>
      </c>
      <c r="F637" s="114" t="str">
        <f>IF(Table6[[#This Row],[Segment ]]="","",'Pressure Drops in Loops'!AG642)</f>
        <v/>
      </c>
      <c r="G637" s="114" t="str">
        <f>'Pressure Drops in Loops'!AH642</f>
        <v/>
      </c>
      <c r="H637" s="114"/>
      <c r="I637" s="114"/>
      <c r="J637" s="115" t="str">
        <f>'Pressure Drops in Loops'!E642</f>
        <v/>
      </c>
      <c r="K637" s="115" t="str">
        <f>IF('Pressure Drops in Loops'!E643="",'Pressure Drops in Loops'!E642,'Pressure Drops in Loops'!E643)</f>
        <v/>
      </c>
      <c r="L637" s="115" t="str">
        <f>IF(Table6[[#This Row],[Segment ]]="","",(Table6[[#This Row],[Pressure 2 (kPa)]]-Table6[[#This Row],[Pressure 1 (kPa)]])/Table6[[#This Row],[Density (kg/m3)]])</f>
        <v/>
      </c>
      <c r="M637" s="115" t="str">
        <f>IF(Table6[[#This Row],[Segment ]]="","",((Table6[[#This Row],[Velocity 2 (m/s)]]^2)/2)-((Table6[[#This Row],[Velocity 1 (m/s)]]^2)/2))</f>
        <v/>
      </c>
      <c r="N637" s="115" t="str">
        <f>IF(Table6[[#This Row],[Segment ]]="","",(Table6[[#This Row],[Height 2 (m)]]-Table6[[#This Row],[Height 1 (m)]])*9.807)</f>
        <v/>
      </c>
      <c r="O637" s="115" t="str">
        <f>'Pressure Drops in Loops'!U642</f>
        <v/>
      </c>
      <c r="P63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37" s="115" t="str">
        <f>IF(Table6[[#This Row],[Segment ]]="","",Table6[[#This Row],[Work (W)]]/1000)</f>
        <v/>
      </c>
    </row>
    <row r="638" spans="1:17" x14ac:dyDescent="0.25">
      <c r="A638" s="116" t="str">
        <f>'Pressure Drops in Loops'!A643</f>
        <v/>
      </c>
      <c r="B638" s="113" t="str">
        <f>IF(Table6[[#This Row],[Segment ]]="","",B637)</f>
        <v/>
      </c>
      <c r="C638" s="113" t="str">
        <f>IF(Table6[[#This Row],[Segment ]]="","",C637)</f>
        <v/>
      </c>
      <c r="D638" s="113" t="str">
        <f>IF(Table6[[#This Row],[Segment ]]="","",D637)</f>
        <v/>
      </c>
      <c r="E638" s="117" t="str">
        <f>IF(Table6[[#This Row],[Segment ]]="","",Table6[[#This Row],[Density (kg/m3)]]*Table6[[#This Row],[Volumetric flow (m3/s)]])</f>
        <v/>
      </c>
      <c r="F638" s="114" t="str">
        <f>IF(Table6[[#This Row],[Segment ]]="","",'Pressure Drops in Loops'!AG643)</f>
        <v/>
      </c>
      <c r="G638" s="114" t="str">
        <f>'Pressure Drops in Loops'!AH643</f>
        <v/>
      </c>
      <c r="H638" s="114"/>
      <c r="I638" s="114"/>
      <c r="J638" s="115" t="str">
        <f>'Pressure Drops in Loops'!E643</f>
        <v/>
      </c>
      <c r="K638" s="115" t="str">
        <f>IF('Pressure Drops in Loops'!E644="",'Pressure Drops in Loops'!E643,'Pressure Drops in Loops'!E644)</f>
        <v/>
      </c>
      <c r="L638" s="115" t="str">
        <f>IF(Table6[[#This Row],[Segment ]]="","",(Table6[[#This Row],[Pressure 2 (kPa)]]-Table6[[#This Row],[Pressure 1 (kPa)]])/Table6[[#This Row],[Density (kg/m3)]])</f>
        <v/>
      </c>
      <c r="M638" s="115" t="str">
        <f>IF(Table6[[#This Row],[Segment ]]="","",((Table6[[#This Row],[Velocity 2 (m/s)]]^2)/2)-((Table6[[#This Row],[Velocity 1 (m/s)]]^2)/2))</f>
        <v/>
      </c>
      <c r="N638" s="115" t="str">
        <f>IF(Table6[[#This Row],[Segment ]]="","",(Table6[[#This Row],[Height 2 (m)]]-Table6[[#This Row],[Height 1 (m)]])*9.807)</f>
        <v/>
      </c>
      <c r="O638" s="115" t="str">
        <f>'Pressure Drops in Loops'!U643</f>
        <v/>
      </c>
      <c r="P63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38" s="115" t="str">
        <f>IF(Table6[[#This Row],[Segment ]]="","",Table6[[#This Row],[Work (W)]]/1000)</f>
        <v/>
      </c>
    </row>
    <row r="639" spans="1:17" x14ac:dyDescent="0.25">
      <c r="A639" s="116" t="str">
        <f>'Pressure Drops in Loops'!A644</f>
        <v/>
      </c>
      <c r="B639" s="113" t="str">
        <f>IF(Table6[[#This Row],[Segment ]]="","",B638)</f>
        <v/>
      </c>
      <c r="C639" s="113" t="str">
        <f>IF(Table6[[#This Row],[Segment ]]="","",C638)</f>
        <v/>
      </c>
      <c r="D639" s="113" t="str">
        <f>IF(Table6[[#This Row],[Segment ]]="","",D638)</f>
        <v/>
      </c>
      <c r="E639" s="117" t="str">
        <f>IF(Table6[[#This Row],[Segment ]]="","",Table6[[#This Row],[Density (kg/m3)]]*Table6[[#This Row],[Volumetric flow (m3/s)]])</f>
        <v/>
      </c>
      <c r="F639" s="114" t="str">
        <f>IF(Table6[[#This Row],[Segment ]]="","",'Pressure Drops in Loops'!AG644)</f>
        <v/>
      </c>
      <c r="G639" s="114" t="str">
        <f>'Pressure Drops in Loops'!AH644</f>
        <v/>
      </c>
      <c r="H639" s="114"/>
      <c r="I639" s="114"/>
      <c r="J639" s="115" t="str">
        <f>'Pressure Drops in Loops'!E644</f>
        <v/>
      </c>
      <c r="K639" s="115" t="str">
        <f>IF('Pressure Drops in Loops'!E645="",'Pressure Drops in Loops'!E644,'Pressure Drops in Loops'!E645)</f>
        <v/>
      </c>
      <c r="L639" s="115" t="str">
        <f>IF(Table6[[#This Row],[Segment ]]="","",(Table6[[#This Row],[Pressure 2 (kPa)]]-Table6[[#This Row],[Pressure 1 (kPa)]])/Table6[[#This Row],[Density (kg/m3)]])</f>
        <v/>
      </c>
      <c r="M639" s="115" t="str">
        <f>IF(Table6[[#This Row],[Segment ]]="","",((Table6[[#This Row],[Velocity 2 (m/s)]]^2)/2)-((Table6[[#This Row],[Velocity 1 (m/s)]]^2)/2))</f>
        <v/>
      </c>
      <c r="N639" s="115" t="str">
        <f>IF(Table6[[#This Row],[Segment ]]="","",(Table6[[#This Row],[Height 2 (m)]]-Table6[[#This Row],[Height 1 (m)]])*9.807)</f>
        <v/>
      </c>
      <c r="O639" s="115" t="str">
        <f>'Pressure Drops in Loops'!U644</f>
        <v/>
      </c>
      <c r="P63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39" s="115" t="str">
        <f>IF(Table6[[#This Row],[Segment ]]="","",Table6[[#This Row],[Work (W)]]/1000)</f>
        <v/>
      </c>
    </row>
    <row r="640" spans="1:17" x14ac:dyDescent="0.25">
      <c r="A640" s="116" t="str">
        <f>'Pressure Drops in Loops'!A645</f>
        <v/>
      </c>
      <c r="B640" s="113" t="str">
        <f>IF(Table6[[#This Row],[Segment ]]="","",B639)</f>
        <v/>
      </c>
      <c r="C640" s="113" t="str">
        <f>IF(Table6[[#This Row],[Segment ]]="","",C639)</f>
        <v/>
      </c>
      <c r="D640" s="113" t="str">
        <f>IF(Table6[[#This Row],[Segment ]]="","",D639)</f>
        <v/>
      </c>
      <c r="E640" s="117" t="str">
        <f>IF(Table6[[#This Row],[Segment ]]="","",Table6[[#This Row],[Density (kg/m3)]]*Table6[[#This Row],[Volumetric flow (m3/s)]])</f>
        <v/>
      </c>
      <c r="F640" s="114" t="str">
        <f>IF(Table6[[#This Row],[Segment ]]="","",'Pressure Drops in Loops'!AG645)</f>
        <v/>
      </c>
      <c r="G640" s="114" t="str">
        <f>'Pressure Drops in Loops'!AH645</f>
        <v/>
      </c>
      <c r="H640" s="114"/>
      <c r="I640" s="114"/>
      <c r="J640" s="115" t="str">
        <f>'Pressure Drops in Loops'!E645</f>
        <v/>
      </c>
      <c r="K640" s="115" t="str">
        <f>IF('Pressure Drops in Loops'!E646="",'Pressure Drops in Loops'!E645,'Pressure Drops in Loops'!E646)</f>
        <v/>
      </c>
      <c r="L640" s="115" t="str">
        <f>IF(Table6[[#This Row],[Segment ]]="","",(Table6[[#This Row],[Pressure 2 (kPa)]]-Table6[[#This Row],[Pressure 1 (kPa)]])/Table6[[#This Row],[Density (kg/m3)]])</f>
        <v/>
      </c>
      <c r="M640" s="115" t="str">
        <f>IF(Table6[[#This Row],[Segment ]]="","",((Table6[[#This Row],[Velocity 2 (m/s)]]^2)/2)-((Table6[[#This Row],[Velocity 1 (m/s)]]^2)/2))</f>
        <v/>
      </c>
      <c r="N640" s="115" t="str">
        <f>IF(Table6[[#This Row],[Segment ]]="","",(Table6[[#This Row],[Height 2 (m)]]-Table6[[#This Row],[Height 1 (m)]])*9.807)</f>
        <v/>
      </c>
      <c r="O640" s="115" t="str">
        <f>'Pressure Drops in Loops'!U645</f>
        <v/>
      </c>
      <c r="P64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40" s="115" t="str">
        <f>IF(Table6[[#This Row],[Segment ]]="","",Table6[[#This Row],[Work (W)]]/1000)</f>
        <v/>
      </c>
    </row>
    <row r="641" spans="1:17" x14ac:dyDescent="0.25">
      <c r="A641" s="116" t="str">
        <f>'Pressure Drops in Loops'!A646</f>
        <v/>
      </c>
      <c r="B641" s="113" t="str">
        <f>IF(Table6[[#This Row],[Segment ]]="","",B640)</f>
        <v/>
      </c>
      <c r="C641" s="113" t="str">
        <f>IF(Table6[[#This Row],[Segment ]]="","",C640)</f>
        <v/>
      </c>
      <c r="D641" s="113" t="str">
        <f>IF(Table6[[#This Row],[Segment ]]="","",D640)</f>
        <v/>
      </c>
      <c r="E641" s="117" t="str">
        <f>IF(Table6[[#This Row],[Segment ]]="","",Table6[[#This Row],[Density (kg/m3)]]*Table6[[#This Row],[Volumetric flow (m3/s)]])</f>
        <v/>
      </c>
      <c r="F641" s="114" t="str">
        <f>IF(Table6[[#This Row],[Segment ]]="","",'Pressure Drops in Loops'!AG646)</f>
        <v/>
      </c>
      <c r="G641" s="114" t="str">
        <f>'Pressure Drops in Loops'!AH646</f>
        <v/>
      </c>
      <c r="H641" s="114"/>
      <c r="I641" s="114"/>
      <c r="J641" s="115" t="str">
        <f>'Pressure Drops in Loops'!E646</f>
        <v/>
      </c>
      <c r="K641" s="115" t="str">
        <f>IF('Pressure Drops in Loops'!E647="",'Pressure Drops in Loops'!E646,'Pressure Drops in Loops'!E647)</f>
        <v/>
      </c>
      <c r="L641" s="115" t="str">
        <f>IF(Table6[[#This Row],[Segment ]]="","",(Table6[[#This Row],[Pressure 2 (kPa)]]-Table6[[#This Row],[Pressure 1 (kPa)]])/Table6[[#This Row],[Density (kg/m3)]])</f>
        <v/>
      </c>
      <c r="M641" s="115" t="str">
        <f>IF(Table6[[#This Row],[Segment ]]="","",((Table6[[#This Row],[Velocity 2 (m/s)]]^2)/2)-((Table6[[#This Row],[Velocity 1 (m/s)]]^2)/2))</f>
        <v/>
      </c>
      <c r="N641" s="115" t="str">
        <f>IF(Table6[[#This Row],[Segment ]]="","",(Table6[[#This Row],[Height 2 (m)]]-Table6[[#This Row],[Height 1 (m)]])*9.807)</f>
        <v/>
      </c>
      <c r="O641" s="115" t="str">
        <f>'Pressure Drops in Loops'!U646</f>
        <v/>
      </c>
      <c r="P64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41" s="115" t="str">
        <f>IF(Table6[[#This Row],[Segment ]]="","",Table6[[#This Row],[Work (W)]]/1000)</f>
        <v/>
      </c>
    </row>
    <row r="642" spans="1:17" x14ac:dyDescent="0.25">
      <c r="A642" s="116" t="str">
        <f>'Pressure Drops in Loops'!A647</f>
        <v/>
      </c>
      <c r="B642" s="113" t="str">
        <f>IF(Table6[[#This Row],[Segment ]]="","",B641)</f>
        <v/>
      </c>
      <c r="C642" s="113" t="str">
        <f>IF(Table6[[#This Row],[Segment ]]="","",C641)</f>
        <v/>
      </c>
      <c r="D642" s="113" t="str">
        <f>IF(Table6[[#This Row],[Segment ]]="","",D641)</f>
        <v/>
      </c>
      <c r="E642" s="117" t="str">
        <f>IF(Table6[[#This Row],[Segment ]]="","",Table6[[#This Row],[Density (kg/m3)]]*Table6[[#This Row],[Volumetric flow (m3/s)]])</f>
        <v/>
      </c>
      <c r="F642" s="114" t="str">
        <f>IF(Table6[[#This Row],[Segment ]]="","",'Pressure Drops in Loops'!AG647)</f>
        <v/>
      </c>
      <c r="G642" s="114" t="str">
        <f>'Pressure Drops in Loops'!AH647</f>
        <v/>
      </c>
      <c r="H642" s="114"/>
      <c r="I642" s="114"/>
      <c r="J642" s="115" t="str">
        <f>'Pressure Drops in Loops'!E647</f>
        <v/>
      </c>
      <c r="K642" s="115" t="str">
        <f>IF('Pressure Drops in Loops'!E648="",'Pressure Drops in Loops'!E647,'Pressure Drops in Loops'!E648)</f>
        <v/>
      </c>
      <c r="L642" s="115" t="str">
        <f>IF(Table6[[#This Row],[Segment ]]="","",(Table6[[#This Row],[Pressure 2 (kPa)]]-Table6[[#This Row],[Pressure 1 (kPa)]])/Table6[[#This Row],[Density (kg/m3)]])</f>
        <v/>
      </c>
      <c r="M642" s="115" t="str">
        <f>IF(Table6[[#This Row],[Segment ]]="","",((Table6[[#This Row],[Velocity 2 (m/s)]]^2)/2)-((Table6[[#This Row],[Velocity 1 (m/s)]]^2)/2))</f>
        <v/>
      </c>
      <c r="N642" s="115" t="str">
        <f>IF(Table6[[#This Row],[Segment ]]="","",(Table6[[#This Row],[Height 2 (m)]]-Table6[[#This Row],[Height 1 (m)]])*9.807)</f>
        <v/>
      </c>
      <c r="O642" s="115" t="str">
        <f>'Pressure Drops in Loops'!U647</f>
        <v/>
      </c>
      <c r="P64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42" s="115" t="str">
        <f>IF(Table6[[#This Row],[Segment ]]="","",Table6[[#This Row],[Work (W)]]/1000)</f>
        <v/>
      </c>
    </row>
    <row r="643" spans="1:17" x14ac:dyDescent="0.25">
      <c r="A643" s="116" t="str">
        <f>'Pressure Drops in Loops'!A648</f>
        <v/>
      </c>
      <c r="B643" s="113" t="str">
        <f>IF(Table6[[#This Row],[Segment ]]="","",B642)</f>
        <v/>
      </c>
      <c r="C643" s="113" t="str">
        <f>IF(Table6[[#This Row],[Segment ]]="","",C642)</f>
        <v/>
      </c>
      <c r="D643" s="113" t="str">
        <f>IF(Table6[[#This Row],[Segment ]]="","",D642)</f>
        <v/>
      </c>
      <c r="E643" s="117" t="str">
        <f>IF(Table6[[#This Row],[Segment ]]="","",Table6[[#This Row],[Density (kg/m3)]]*Table6[[#This Row],[Volumetric flow (m3/s)]])</f>
        <v/>
      </c>
      <c r="F643" s="114" t="str">
        <f>IF(Table6[[#This Row],[Segment ]]="","",'Pressure Drops in Loops'!AG648)</f>
        <v/>
      </c>
      <c r="G643" s="114" t="str">
        <f>'Pressure Drops in Loops'!AH648</f>
        <v/>
      </c>
      <c r="H643" s="114"/>
      <c r="I643" s="114"/>
      <c r="J643" s="115" t="str">
        <f>'Pressure Drops in Loops'!E648</f>
        <v/>
      </c>
      <c r="K643" s="115" t="str">
        <f>IF('Pressure Drops in Loops'!E649="",'Pressure Drops in Loops'!E648,'Pressure Drops in Loops'!E649)</f>
        <v/>
      </c>
      <c r="L643" s="115" t="str">
        <f>IF(Table6[[#This Row],[Segment ]]="","",(Table6[[#This Row],[Pressure 2 (kPa)]]-Table6[[#This Row],[Pressure 1 (kPa)]])/Table6[[#This Row],[Density (kg/m3)]])</f>
        <v/>
      </c>
      <c r="M643" s="115" t="str">
        <f>IF(Table6[[#This Row],[Segment ]]="","",((Table6[[#This Row],[Velocity 2 (m/s)]]^2)/2)-((Table6[[#This Row],[Velocity 1 (m/s)]]^2)/2))</f>
        <v/>
      </c>
      <c r="N643" s="115" t="str">
        <f>IF(Table6[[#This Row],[Segment ]]="","",(Table6[[#This Row],[Height 2 (m)]]-Table6[[#This Row],[Height 1 (m)]])*9.807)</f>
        <v/>
      </c>
      <c r="O643" s="115" t="str">
        <f>'Pressure Drops in Loops'!U648</f>
        <v/>
      </c>
      <c r="P64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43" s="115" t="str">
        <f>IF(Table6[[#This Row],[Segment ]]="","",Table6[[#This Row],[Work (W)]]/1000)</f>
        <v/>
      </c>
    </row>
    <row r="644" spans="1:17" x14ac:dyDescent="0.25">
      <c r="A644" s="116" t="str">
        <f>'Pressure Drops in Loops'!A649</f>
        <v/>
      </c>
      <c r="B644" s="113" t="str">
        <f>IF(Table6[[#This Row],[Segment ]]="","",B643)</f>
        <v/>
      </c>
      <c r="C644" s="113" t="str">
        <f>IF(Table6[[#This Row],[Segment ]]="","",C643)</f>
        <v/>
      </c>
      <c r="D644" s="113" t="str">
        <f>IF(Table6[[#This Row],[Segment ]]="","",D643)</f>
        <v/>
      </c>
      <c r="E644" s="117" t="str">
        <f>IF(Table6[[#This Row],[Segment ]]="","",Table6[[#This Row],[Density (kg/m3)]]*Table6[[#This Row],[Volumetric flow (m3/s)]])</f>
        <v/>
      </c>
      <c r="F644" s="114" t="str">
        <f>IF(Table6[[#This Row],[Segment ]]="","",'Pressure Drops in Loops'!AG649)</f>
        <v/>
      </c>
      <c r="G644" s="114" t="str">
        <f>'Pressure Drops in Loops'!AH649</f>
        <v/>
      </c>
      <c r="H644" s="114"/>
      <c r="I644" s="114"/>
      <c r="J644" s="115" t="str">
        <f>'Pressure Drops in Loops'!E649</f>
        <v/>
      </c>
      <c r="K644" s="115" t="str">
        <f>IF('Pressure Drops in Loops'!E650="",'Pressure Drops in Loops'!E649,'Pressure Drops in Loops'!E650)</f>
        <v/>
      </c>
      <c r="L644" s="115" t="str">
        <f>IF(Table6[[#This Row],[Segment ]]="","",(Table6[[#This Row],[Pressure 2 (kPa)]]-Table6[[#This Row],[Pressure 1 (kPa)]])/Table6[[#This Row],[Density (kg/m3)]])</f>
        <v/>
      </c>
      <c r="M644" s="115" t="str">
        <f>IF(Table6[[#This Row],[Segment ]]="","",((Table6[[#This Row],[Velocity 2 (m/s)]]^2)/2)-((Table6[[#This Row],[Velocity 1 (m/s)]]^2)/2))</f>
        <v/>
      </c>
      <c r="N644" s="115" t="str">
        <f>IF(Table6[[#This Row],[Segment ]]="","",(Table6[[#This Row],[Height 2 (m)]]-Table6[[#This Row],[Height 1 (m)]])*9.807)</f>
        <v/>
      </c>
      <c r="O644" s="115" t="str">
        <f>'Pressure Drops in Loops'!U649</f>
        <v/>
      </c>
      <c r="P64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44" s="115" t="str">
        <f>IF(Table6[[#This Row],[Segment ]]="","",Table6[[#This Row],[Work (W)]]/1000)</f>
        <v/>
      </c>
    </row>
    <row r="645" spans="1:17" x14ac:dyDescent="0.25">
      <c r="A645" s="116" t="str">
        <f>'Pressure Drops in Loops'!A650</f>
        <v/>
      </c>
      <c r="B645" s="113" t="str">
        <f>IF(Table6[[#This Row],[Segment ]]="","",B644)</f>
        <v/>
      </c>
      <c r="C645" s="113" t="str">
        <f>IF(Table6[[#This Row],[Segment ]]="","",C644)</f>
        <v/>
      </c>
      <c r="D645" s="113" t="str">
        <f>IF(Table6[[#This Row],[Segment ]]="","",D644)</f>
        <v/>
      </c>
      <c r="E645" s="117" t="str">
        <f>IF(Table6[[#This Row],[Segment ]]="","",Table6[[#This Row],[Density (kg/m3)]]*Table6[[#This Row],[Volumetric flow (m3/s)]])</f>
        <v/>
      </c>
      <c r="F645" s="114" t="str">
        <f>IF(Table6[[#This Row],[Segment ]]="","",'Pressure Drops in Loops'!AG650)</f>
        <v/>
      </c>
      <c r="G645" s="114" t="str">
        <f>'Pressure Drops in Loops'!AH650</f>
        <v/>
      </c>
      <c r="H645" s="114"/>
      <c r="I645" s="114"/>
      <c r="J645" s="115" t="str">
        <f>'Pressure Drops in Loops'!E650</f>
        <v/>
      </c>
      <c r="K645" s="115" t="str">
        <f>IF('Pressure Drops in Loops'!E651="",'Pressure Drops in Loops'!E650,'Pressure Drops in Loops'!E651)</f>
        <v/>
      </c>
      <c r="L645" s="115" t="str">
        <f>IF(Table6[[#This Row],[Segment ]]="","",(Table6[[#This Row],[Pressure 2 (kPa)]]-Table6[[#This Row],[Pressure 1 (kPa)]])/Table6[[#This Row],[Density (kg/m3)]])</f>
        <v/>
      </c>
      <c r="M645" s="115" t="str">
        <f>IF(Table6[[#This Row],[Segment ]]="","",((Table6[[#This Row],[Velocity 2 (m/s)]]^2)/2)-((Table6[[#This Row],[Velocity 1 (m/s)]]^2)/2))</f>
        <v/>
      </c>
      <c r="N645" s="115" t="str">
        <f>IF(Table6[[#This Row],[Segment ]]="","",(Table6[[#This Row],[Height 2 (m)]]-Table6[[#This Row],[Height 1 (m)]])*9.807)</f>
        <v/>
      </c>
      <c r="O645" s="115" t="str">
        <f>'Pressure Drops in Loops'!U650</f>
        <v/>
      </c>
      <c r="P64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45" s="115" t="str">
        <f>IF(Table6[[#This Row],[Segment ]]="","",Table6[[#This Row],[Work (W)]]/1000)</f>
        <v/>
      </c>
    </row>
    <row r="646" spans="1:17" x14ac:dyDescent="0.25">
      <c r="A646" s="116" t="str">
        <f>'Pressure Drops in Loops'!A651</f>
        <v/>
      </c>
      <c r="B646" s="113" t="str">
        <f>IF(Table6[[#This Row],[Segment ]]="","",B645)</f>
        <v/>
      </c>
      <c r="C646" s="113" t="str">
        <f>IF(Table6[[#This Row],[Segment ]]="","",C645)</f>
        <v/>
      </c>
      <c r="D646" s="113" t="str">
        <f>IF(Table6[[#This Row],[Segment ]]="","",D645)</f>
        <v/>
      </c>
      <c r="E646" s="117" t="str">
        <f>IF(Table6[[#This Row],[Segment ]]="","",Table6[[#This Row],[Density (kg/m3)]]*Table6[[#This Row],[Volumetric flow (m3/s)]])</f>
        <v/>
      </c>
      <c r="F646" s="114" t="str">
        <f>IF(Table6[[#This Row],[Segment ]]="","",'Pressure Drops in Loops'!AG651)</f>
        <v/>
      </c>
      <c r="G646" s="114" t="str">
        <f>'Pressure Drops in Loops'!AH651</f>
        <v/>
      </c>
      <c r="H646" s="114"/>
      <c r="I646" s="114"/>
      <c r="J646" s="115" t="str">
        <f>'Pressure Drops in Loops'!E651</f>
        <v/>
      </c>
      <c r="K646" s="115" t="str">
        <f>IF('Pressure Drops in Loops'!E652="",'Pressure Drops in Loops'!E651,'Pressure Drops in Loops'!E652)</f>
        <v/>
      </c>
      <c r="L646" s="115" t="str">
        <f>IF(Table6[[#This Row],[Segment ]]="","",(Table6[[#This Row],[Pressure 2 (kPa)]]-Table6[[#This Row],[Pressure 1 (kPa)]])/Table6[[#This Row],[Density (kg/m3)]])</f>
        <v/>
      </c>
      <c r="M646" s="115" t="str">
        <f>IF(Table6[[#This Row],[Segment ]]="","",((Table6[[#This Row],[Velocity 2 (m/s)]]^2)/2)-((Table6[[#This Row],[Velocity 1 (m/s)]]^2)/2))</f>
        <v/>
      </c>
      <c r="N646" s="115" t="str">
        <f>IF(Table6[[#This Row],[Segment ]]="","",(Table6[[#This Row],[Height 2 (m)]]-Table6[[#This Row],[Height 1 (m)]])*9.807)</f>
        <v/>
      </c>
      <c r="O646" s="115" t="str">
        <f>'Pressure Drops in Loops'!U651</f>
        <v/>
      </c>
      <c r="P64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46" s="115" t="str">
        <f>IF(Table6[[#This Row],[Segment ]]="","",Table6[[#This Row],[Work (W)]]/1000)</f>
        <v/>
      </c>
    </row>
    <row r="647" spans="1:17" x14ac:dyDescent="0.25">
      <c r="A647" s="116" t="str">
        <f>'Pressure Drops in Loops'!A652</f>
        <v/>
      </c>
      <c r="B647" s="113" t="str">
        <f>IF(Table6[[#This Row],[Segment ]]="","",B646)</f>
        <v/>
      </c>
      <c r="C647" s="113" t="str">
        <f>IF(Table6[[#This Row],[Segment ]]="","",C646)</f>
        <v/>
      </c>
      <c r="D647" s="113" t="str">
        <f>IF(Table6[[#This Row],[Segment ]]="","",D646)</f>
        <v/>
      </c>
      <c r="E647" s="117" t="str">
        <f>IF(Table6[[#This Row],[Segment ]]="","",Table6[[#This Row],[Density (kg/m3)]]*Table6[[#This Row],[Volumetric flow (m3/s)]])</f>
        <v/>
      </c>
      <c r="F647" s="114" t="str">
        <f>IF(Table6[[#This Row],[Segment ]]="","",'Pressure Drops in Loops'!AG652)</f>
        <v/>
      </c>
      <c r="G647" s="114" t="str">
        <f>'Pressure Drops in Loops'!AH652</f>
        <v/>
      </c>
      <c r="H647" s="114"/>
      <c r="I647" s="114"/>
      <c r="J647" s="115" t="str">
        <f>'Pressure Drops in Loops'!E652</f>
        <v/>
      </c>
      <c r="K647" s="115" t="str">
        <f>IF('Pressure Drops in Loops'!E653="",'Pressure Drops in Loops'!E652,'Pressure Drops in Loops'!E653)</f>
        <v/>
      </c>
      <c r="L647" s="115" t="str">
        <f>IF(Table6[[#This Row],[Segment ]]="","",(Table6[[#This Row],[Pressure 2 (kPa)]]-Table6[[#This Row],[Pressure 1 (kPa)]])/Table6[[#This Row],[Density (kg/m3)]])</f>
        <v/>
      </c>
      <c r="M647" s="115" t="str">
        <f>IF(Table6[[#This Row],[Segment ]]="","",((Table6[[#This Row],[Velocity 2 (m/s)]]^2)/2)-((Table6[[#This Row],[Velocity 1 (m/s)]]^2)/2))</f>
        <v/>
      </c>
      <c r="N647" s="115" t="str">
        <f>IF(Table6[[#This Row],[Segment ]]="","",(Table6[[#This Row],[Height 2 (m)]]-Table6[[#This Row],[Height 1 (m)]])*9.807)</f>
        <v/>
      </c>
      <c r="O647" s="115" t="str">
        <f>'Pressure Drops in Loops'!U652</f>
        <v/>
      </c>
      <c r="P64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47" s="115" t="str">
        <f>IF(Table6[[#This Row],[Segment ]]="","",Table6[[#This Row],[Work (W)]]/1000)</f>
        <v/>
      </c>
    </row>
    <row r="648" spans="1:17" x14ac:dyDescent="0.25">
      <c r="A648" s="116" t="str">
        <f>'Pressure Drops in Loops'!A653</f>
        <v/>
      </c>
      <c r="B648" s="113" t="str">
        <f>IF(Table6[[#This Row],[Segment ]]="","",B647)</f>
        <v/>
      </c>
      <c r="C648" s="113" t="str">
        <f>IF(Table6[[#This Row],[Segment ]]="","",C647)</f>
        <v/>
      </c>
      <c r="D648" s="113" t="str">
        <f>IF(Table6[[#This Row],[Segment ]]="","",D647)</f>
        <v/>
      </c>
      <c r="E648" s="117" t="str">
        <f>IF(Table6[[#This Row],[Segment ]]="","",Table6[[#This Row],[Density (kg/m3)]]*Table6[[#This Row],[Volumetric flow (m3/s)]])</f>
        <v/>
      </c>
      <c r="F648" s="114" t="str">
        <f>IF(Table6[[#This Row],[Segment ]]="","",'Pressure Drops in Loops'!AG653)</f>
        <v/>
      </c>
      <c r="G648" s="114" t="str">
        <f>'Pressure Drops in Loops'!AH653</f>
        <v/>
      </c>
      <c r="H648" s="114"/>
      <c r="I648" s="114"/>
      <c r="J648" s="115" t="str">
        <f>'Pressure Drops in Loops'!E653</f>
        <v/>
      </c>
      <c r="K648" s="115" t="str">
        <f>IF('Pressure Drops in Loops'!E654="",'Pressure Drops in Loops'!E653,'Pressure Drops in Loops'!E654)</f>
        <v/>
      </c>
      <c r="L648" s="115" t="str">
        <f>IF(Table6[[#This Row],[Segment ]]="","",(Table6[[#This Row],[Pressure 2 (kPa)]]-Table6[[#This Row],[Pressure 1 (kPa)]])/Table6[[#This Row],[Density (kg/m3)]])</f>
        <v/>
      </c>
      <c r="M648" s="115" t="str">
        <f>IF(Table6[[#This Row],[Segment ]]="","",((Table6[[#This Row],[Velocity 2 (m/s)]]^2)/2)-((Table6[[#This Row],[Velocity 1 (m/s)]]^2)/2))</f>
        <v/>
      </c>
      <c r="N648" s="115" t="str">
        <f>IF(Table6[[#This Row],[Segment ]]="","",(Table6[[#This Row],[Height 2 (m)]]-Table6[[#This Row],[Height 1 (m)]])*9.807)</f>
        <v/>
      </c>
      <c r="O648" s="115" t="str">
        <f>'Pressure Drops in Loops'!U653</f>
        <v/>
      </c>
      <c r="P64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48" s="115" t="str">
        <f>IF(Table6[[#This Row],[Segment ]]="","",Table6[[#This Row],[Work (W)]]/1000)</f>
        <v/>
      </c>
    </row>
    <row r="649" spans="1:17" x14ac:dyDescent="0.25">
      <c r="A649" s="116" t="str">
        <f>'Pressure Drops in Loops'!A654</f>
        <v/>
      </c>
      <c r="B649" s="113" t="str">
        <f>IF(Table6[[#This Row],[Segment ]]="","",B648)</f>
        <v/>
      </c>
      <c r="C649" s="113" t="str">
        <f>IF(Table6[[#This Row],[Segment ]]="","",C648)</f>
        <v/>
      </c>
      <c r="D649" s="113" t="str">
        <f>IF(Table6[[#This Row],[Segment ]]="","",D648)</f>
        <v/>
      </c>
      <c r="E649" s="117" t="str">
        <f>IF(Table6[[#This Row],[Segment ]]="","",Table6[[#This Row],[Density (kg/m3)]]*Table6[[#This Row],[Volumetric flow (m3/s)]])</f>
        <v/>
      </c>
      <c r="F649" s="114" t="str">
        <f>IF(Table6[[#This Row],[Segment ]]="","",'Pressure Drops in Loops'!AG654)</f>
        <v/>
      </c>
      <c r="G649" s="114" t="str">
        <f>'Pressure Drops in Loops'!AH654</f>
        <v/>
      </c>
      <c r="H649" s="114"/>
      <c r="I649" s="114"/>
      <c r="J649" s="115" t="str">
        <f>'Pressure Drops in Loops'!E654</f>
        <v/>
      </c>
      <c r="K649" s="115" t="str">
        <f>IF('Pressure Drops in Loops'!E655="",'Pressure Drops in Loops'!E654,'Pressure Drops in Loops'!E655)</f>
        <v/>
      </c>
      <c r="L649" s="115" t="str">
        <f>IF(Table6[[#This Row],[Segment ]]="","",(Table6[[#This Row],[Pressure 2 (kPa)]]-Table6[[#This Row],[Pressure 1 (kPa)]])/Table6[[#This Row],[Density (kg/m3)]])</f>
        <v/>
      </c>
      <c r="M649" s="115" t="str">
        <f>IF(Table6[[#This Row],[Segment ]]="","",((Table6[[#This Row],[Velocity 2 (m/s)]]^2)/2)-((Table6[[#This Row],[Velocity 1 (m/s)]]^2)/2))</f>
        <v/>
      </c>
      <c r="N649" s="115" t="str">
        <f>IF(Table6[[#This Row],[Segment ]]="","",(Table6[[#This Row],[Height 2 (m)]]-Table6[[#This Row],[Height 1 (m)]])*9.807)</f>
        <v/>
      </c>
      <c r="O649" s="115" t="str">
        <f>'Pressure Drops in Loops'!U654</f>
        <v/>
      </c>
      <c r="P64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49" s="115" t="str">
        <f>IF(Table6[[#This Row],[Segment ]]="","",Table6[[#This Row],[Work (W)]]/1000)</f>
        <v/>
      </c>
    </row>
    <row r="650" spans="1:17" x14ac:dyDescent="0.25">
      <c r="A650" s="116" t="str">
        <f>'Pressure Drops in Loops'!A655</f>
        <v/>
      </c>
      <c r="B650" s="113" t="str">
        <f>IF(Table6[[#This Row],[Segment ]]="","",B649)</f>
        <v/>
      </c>
      <c r="C650" s="113" t="str">
        <f>IF(Table6[[#This Row],[Segment ]]="","",C649)</f>
        <v/>
      </c>
      <c r="D650" s="113" t="str">
        <f>IF(Table6[[#This Row],[Segment ]]="","",D649)</f>
        <v/>
      </c>
      <c r="E650" s="117" t="str">
        <f>IF(Table6[[#This Row],[Segment ]]="","",Table6[[#This Row],[Density (kg/m3)]]*Table6[[#This Row],[Volumetric flow (m3/s)]])</f>
        <v/>
      </c>
      <c r="F650" s="114" t="str">
        <f>IF(Table6[[#This Row],[Segment ]]="","",'Pressure Drops in Loops'!AG655)</f>
        <v/>
      </c>
      <c r="G650" s="114" t="str">
        <f>'Pressure Drops in Loops'!AH655</f>
        <v/>
      </c>
      <c r="H650" s="114"/>
      <c r="I650" s="114"/>
      <c r="J650" s="115" t="str">
        <f>'Pressure Drops in Loops'!E655</f>
        <v/>
      </c>
      <c r="K650" s="115" t="str">
        <f>IF('Pressure Drops in Loops'!E656="",'Pressure Drops in Loops'!E655,'Pressure Drops in Loops'!E656)</f>
        <v/>
      </c>
      <c r="L650" s="115" t="str">
        <f>IF(Table6[[#This Row],[Segment ]]="","",(Table6[[#This Row],[Pressure 2 (kPa)]]-Table6[[#This Row],[Pressure 1 (kPa)]])/Table6[[#This Row],[Density (kg/m3)]])</f>
        <v/>
      </c>
      <c r="M650" s="115" t="str">
        <f>IF(Table6[[#This Row],[Segment ]]="","",((Table6[[#This Row],[Velocity 2 (m/s)]]^2)/2)-((Table6[[#This Row],[Velocity 1 (m/s)]]^2)/2))</f>
        <v/>
      </c>
      <c r="N650" s="115" t="str">
        <f>IF(Table6[[#This Row],[Segment ]]="","",(Table6[[#This Row],[Height 2 (m)]]-Table6[[#This Row],[Height 1 (m)]])*9.807)</f>
        <v/>
      </c>
      <c r="O650" s="115" t="str">
        <f>'Pressure Drops in Loops'!U655</f>
        <v/>
      </c>
      <c r="P65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50" s="115" t="str">
        <f>IF(Table6[[#This Row],[Segment ]]="","",Table6[[#This Row],[Work (W)]]/1000)</f>
        <v/>
      </c>
    </row>
    <row r="651" spans="1:17" x14ac:dyDescent="0.25">
      <c r="A651" s="116" t="str">
        <f>'Pressure Drops in Loops'!A656</f>
        <v/>
      </c>
      <c r="B651" s="113" t="str">
        <f>IF(Table6[[#This Row],[Segment ]]="","",B650)</f>
        <v/>
      </c>
      <c r="C651" s="113" t="str">
        <f>IF(Table6[[#This Row],[Segment ]]="","",C650)</f>
        <v/>
      </c>
      <c r="D651" s="113" t="str">
        <f>IF(Table6[[#This Row],[Segment ]]="","",D650)</f>
        <v/>
      </c>
      <c r="E651" s="117" t="str">
        <f>IF(Table6[[#This Row],[Segment ]]="","",Table6[[#This Row],[Density (kg/m3)]]*Table6[[#This Row],[Volumetric flow (m3/s)]])</f>
        <v/>
      </c>
      <c r="F651" s="114" t="str">
        <f>IF(Table6[[#This Row],[Segment ]]="","",'Pressure Drops in Loops'!AG656)</f>
        <v/>
      </c>
      <c r="G651" s="114" t="str">
        <f>'Pressure Drops in Loops'!AH656</f>
        <v/>
      </c>
      <c r="H651" s="114"/>
      <c r="I651" s="114"/>
      <c r="J651" s="115" t="str">
        <f>'Pressure Drops in Loops'!E656</f>
        <v/>
      </c>
      <c r="K651" s="115" t="str">
        <f>IF('Pressure Drops in Loops'!E657="",'Pressure Drops in Loops'!E656,'Pressure Drops in Loops'!E657)</f>
        <v/>
      </c>
      <c r="L651" s="115" t="str">
        <f>IF(Table6[[#This Row],[Segment ]]="","",(Table6[[#This Row],[Pressure 2 (kPa)]]-Table6[[#This Row],[Pressure 1 (kPa)]])/Table6[[#This Row],[Density (kg/m3)]])</f>
        <v/>
      </c>
      <c r="M651" s="115" t="str">
        <f>IF(Table6[[#This Row],[Segment ]]="","",((Table6[[#This Row],[Velocity 2 (m/s)]]^2)/2)-((Table6[[#This Row],[Velocity 1 (m/s)]]^2)/2))</f>
        <v/>
      </c>
      <c r="N651" s="115" t="str">
        <f>IF(Table6[[#This Row],[Segment ]]="","",(Table6[[#This Row],[Height 2 (m)]]-Table6[[#This Row],[Height 1 (m)]])*9.807)</f>
        <v/>
      </c>
      <c r="O651" s="115" t="str">
        <f>'Pressure Drops in Loops'!U656</f>
        <v/>
      </c>
      <c r="P65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51" s="115" t="str">
        <f>IF(Table6[[#This Row],[Segment ]]="","",Table6[[#This Row],[Work (W)]]/1000)</f>
        <v/>
      </c>
    </row>
    <row r="652" spans="1:17" x14ac:dyDescent="0.25">
      <c r="A652" s="116" t="str">
        <f>'Pressure Drops in Loops'!A657</f>
        <v/>
      </c>
      <c r="B652" s="113" t="str">
        <f>IF(Table6[[#This Row],[Segment ]]="","",B651)</f>
        <v/>
      </c>
      <c r="C652" s="113" t="str">
        <f>IF(Table6[[#This Row],[Segment ]]="","",C651)</f>
        <v/>
      </c>
      <c r="D652" s="113" t="str">
        <f>IF(Table6[[#This Row],[Segment ]]="","",D651)</f>
        <v/>
      </c>
      <c r="E652" s="117" t="str">
        <f>IF(Table6[[#This Row],[Segment ]]="","",Table6[[#This Row],[Density (kg/m3)]]*Table6[[#This Row],[Volumetric flow (m3/s)]])</f>
        <v/>
      </c>
      <c r="F652" s="114" t="str">
        <f>IF(Table6[[#This Row],[Segment ]]="","",'Pressure Drops in Loops'!AG657)</f>
        <v/>
      </c>
      <c r="G652" s="114" t="str">
        <f>'Pressure Drops in Loops'!AH657</f>
        <v/>
      </c>
      <c r="H652" s="114"/>
      <c r="I652" s="114"/>
      <c r="J652" s="115" t="str">
        <f>'Pressure Drops in Loops'!E657</f>
        <v/>
      </c>
      <c r="K652" s="115" t="str">
        <f>IF('Pressure Drops in Loops'!E658="",'Pressure Drops in Loops'!E657,'Pressure Drops in Loops'!E658)</f>
        <v/>
      </c>
      <c r="L652" s="115" t="str">
        <f>IF(Table6[[#This Row],[Segment ]]="","",(Table6[[#This Row],[Pressure 2 (kPa)]]-Table6[[#This Row],[Pressure 1 (kPa)]])/Table6[[#This Row],[Density (kg/m3)]])</f>
        <v/>
      </c>
      <c r="M652" s="115" t="str">
        <f>IF(Table6[[#This Row],[Segment ]]="","",((Table6[[#This Row],[Velocity 2 (m/s)]]^2)/2)-((Table6[[#This Row],[Velocity 1 (m/s)]]^2)/2))</f>
        <v/>
      </c>
      <c r="N652" s="115" t="str">
        <f>IF(Table6[[#This Row],[Segment ]]="","",(Table6[[#This Row],[Height 2 (m)]]-Table6[[#This Row],[Height 1 (m)]])*9.807)</f>
        <v/>
      </c>
      <c r="O652" s="115" t="str">
        <f>'Pressure Drops in Loops'!U657</f>
        <v/>
      </c>
      <c r="P65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52" s="115" t="str">
        <f>IF(Table6[[#This Row],[Segment ]]="","",Table6[[#This Row],[Work (W)]]/1000)</f>
        <v/>
      </c>
    </row>
    <row r="653" spans="1:17" x14ac:dyDescent="0.25">
      <c r="A653" s="116" t="str">
        <f>'Pressure Drops in Loops'!A658</f>
        <v/>
      </c>
      <c r="B653" s="113" t="str">
        <f>IF(Table6[[#This Row],[Segment ]]="","",B652)</f>
        <v/>
      </c>
      <c r="C653" s="113" t="str">
        <f>IF(Table6[[#This Row],[Segment ]]="","",C652)</f>
        <v/>
      </c>
      <c r="D653" s="113" t="str">
        <f>IF(Table6[[#This Row],[Segment ]]="","",D652)</f>
        <v/>
      </c>
      <c r="E653" s="117" t="str">
        <f>IF(Table6[[#This Row],[Segment ]]="","",Table6[[#This Row],[Density (kg/m3)]]*Table6[[#This Row],[Volumetric flow (m3/s)]])</f>
        <v/>
      </c>
      <c r="F653" s="114" t="str">
        <f>IF(Table6[[#This Row],[Segment ]]="","",'Pressure Drops in Loops'!AG658)</f>
        <v/>
      </c>
      <c r="G653" s="114" t="str">
        <f>'Pressure Drops in Loops'!AH658</f>
        <v/>
      </c>
      <c r="H653" s="114"/>
      <c r="I653" s="114"/>
      <c r="J653" s="115" t="str">
        <f>'Pressure Drops in Loops'!E658</f>
        <v/>
      </c>
      <c r="K653" s="115" t="str">
        <f>IF('Pressure Drops in Loops'!E659="",'Pressure Drops in Loops'!E658,'Pressure Drops in Loops'!E659)</f>
        <v/>
      </c>
      <c r="L653" s="115" t="str">
        <f>IF(Table6[[#This Row],[Segment ]]="","",(Table6[[#This Row],[Pressure 2 (kPa)]]-Table6[[#This Row],[Pressure 1 (kPa)]])/Table6[[#This Row],[Density (kg/m3)]])</f>
        <v/>
      </c>
      <c r="M653" s="115" t="str">
        <f>IF(Table6[[#This Row],[Segment ]]="","",((Table6[[#This Row],[Velocity 2 (m/s)]]^2)/2)-((Table6[[#This Row],[Velocity 1 (m/s)]]^2)/2))</f>
        <v/>
      </c>
      <c r="N653" s="115" t="str">
        <f>IF(Table6[[#This Row],[Segment ]]="","",(Table6[[#This Row],[Height 2 (m)]]-Table6[[#This Row],[Height 1 (m)]])*9.807)</f>
        <v/>
      </c>
      <c r="O653" s="115" t="str">
        <f>'Pressure Drops in Loops'!U658</f>
        <v/>
      </c>
      <c r="P65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53" s="115" t="str">
        <f>IF(Table6[[#This Row],[Segment ]]="","",Table6[[#This Row],[Work (W)]]/1000)</f>
        <v/>
      </c>
    </row>
    <row r="654" spans="1:17" x14ac:dyDescent="0.25">
      <c r="A654" s="116" t="str">
        <f>'Pressure Drops in Loops'!A659</f>
        <v/>
      </c>
      <c r="B654" s="113" t="str">
        <f>IF(Table6[[#This Row],[Segment ]]="","",B653)</f>
        <v/>
      </c>
      <c r="C654" s="113" t="str">
        <f>IF(Table6[[#This Row],[Segment ]]="","",C653)</f>
        <v/>
      </c>
      <c r="D654" s="113" t="str">
        <f>IF(Table6[[#This Row],[Segment ]]="","",D653)</f>
        <v/>
      </c>
      <c r="E654" s="117" t="str">
        <f>IF(Table6[[#This Row],[Segment ]]="","",Table6[[#This Row],[Density (kg/m3)]]*Table6[[#This Row],[Volumetric flow (m3/s)]])</f>
        <v/>
      </c>
      <c r="F654" s="114" t="str">
        <f>IF(Table6[[#This Row],[Segment ]]="","",'Pressure Drops in Loops'!AG659)</f>
        <v/>
      </c>
      <c r="G654" s="114" t="str">
        <f>'Pressure Drops in Loops'!AH659</f>
        <v/>
      </c>
      <c r="H654" s="114"/>
      <c r="I654" s="114"/>
      <c r="J654" s="115" t="str">
        <f>'Pressure Drops in Loops'!E659</f>
        <v/>
      </c>
      <c r="K654" s="115" t="str">
        <f>IF('Pressure Drops in Loops'!E660="",'Pressure Drops in Loops'!E659,'Pressure Drops in Loops'!E660)</f>
        <v/>
      </c>
      <c r="L654" s="115" t="str">
        <f>IF(Table6[[#This Row],[Segment ]]="","",(Table6[[#This Row],[Pressure 2 (kPa)]]-Table6[[#This Row],[Pressure 1 (kPa)]])/Table6[[#This Row],[Density (kg/m3)]])</f>
        <v/>
      </c>
      <c r="M654" s="115" t="str">
        <f>IF(Table6[[#This Row],[Segment ]]="","",((Table6[[#This Row],[Velocity 2 (m/s)]]^2)/2)-((Table6[[#This Row],[Velocity 1 (m/s)]]^2)/2))</f>
        <v/>
      </c>
      <c r="N654" s="115" t="str">
        <f>IF(Table6[[#This Row],[Segment ]]="","",(Table6[[#This Row],[Height 2 (m)]]-Table6[[#This Row],[Height 1 (m)]])*9.807)</f>
        <v/>
      </c>
      <c r="O654" s="115" t="str">
        <f>'Pressure Drops in Loops'!U659</f>
        <v/>
      </c>
      <c r="P65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54" s="115" t="str">
        <f>IF(Table6[[#This Row],[Segment ]]="","",Table6[[#This Row],[Work (W)]]/1000)</f>
        <v/>
      </c>
    </row>
    <row r="655" spans="1:17" x14ac:dyDescent="0.25">
      <c r="A655" s="116" t="str">
        <f>'Pressure Drops in Loops'!A660</f>
        <v/>
      </c>
      <c r="B655" s="113" t="str">
        <f>IF(Table6[[#This Row],[Segment ]]="","",B654)</f>
        <v/>
      </c>
      <c r="C655" s="113" t="str">
        <f>IF(Table6[[#This Row],[Segment ]]="","",C654)</f>
        <v/>
      </c>
      <c r="D655" s="113" t="str">
        <f>IF(Table6[[#This Row],[Segment ]]="","",D654)</f>
        <v/>
      </c>
      <c r="E655" s="117" t="str">
        <f>IF(Table6[[#This Row],[Segment ]]="","",Table6[[#This Row],[Density (kg/m3)]]*Table6[[#This Row],[Volumetric flow (m3/s)]])</f>
        <v/>
      </c>
      <c r="F655" s="114" t="str">
        <f>IF(Table6[[#This Row],[Segment ]]="","",'Pressure Drops in Loops'!AG660)</f>
        <v/>
      </c>
      <c r="G655" s="114" t="str">
        <f>'Pressure Drops in Loops'!AH660</f>
        <v/>
      </c>
      <c r="H655" s="114"/>
      <c r="I655" s="114"/>
      <c r="J655" s="115" t="str">
        <f>'Pressure Drops in Loops'!E660</f>
        <v/>
      </c>
      <c r="K655" s="115" t="str">
        <f>IF('Pressure Drops in Loops'!E661="",'Pressure Drops in Loops'!E660,'Pressure Drops in Loops'!E661)</f>
        <v/>
      </c>
      <c r="L655" s="115" t="str">
        <f>IF(Table6[[#This Row],[Segment ]]="","",(Table6[[#This Row],[Pressure 2 (kPa)]]-Table6[[#This Row],[Pressure 1 (kPa)]])/Table6[[#This Row],[Density (kg/m3)]])</f>
        <v/>
      </c>
      <c r="M655" s="115" t="str">
        <f>IF(Table6[[#This Row],[Segment ]]="","",((Table6[[#This Row],[Velocity 2 (m/s)]]^2)/2)-((Table6[[#This Row],[Velocity 1 (m/s)]]^2)/2))</f>
        <v/>
      </c>
      <c r="N655" s="115" t="str">
        <f>IF(Table6[[#This Row],[Segment ]]="","",(Table6[[#This Row],[Height 2 (m)]]-Table6[[#This Row],[Height 1 (m)]])*9.807)</f>
        <v/>
      </c>
      <c r="O655" s="115" t="str">
        <f>'Pressure Drops in Loops'!U660</f>
        <v/>
      </c>
      <c r="P65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55" s="115" t="str">
        <f>IF(Table6[[#This Row],[Segment ]]="","",Table6[[#This Row],[Work (W)]]/1000)</f>
        <v/>
      </c>
    </row>
    <row r="656" spans="1:17" x14ac:dyDescent="0.25">
      <c r="A656" s="116" t="str">
        <f>'Pressure Drops in Loops'!A661</f>
        <v/>
      </c>
      <c r="B656" s="113" t="str">
        <f>IF(Table6[[#This Row],[Segment ]]="","",B655)</f>
        <v/>
      </c>
      <c r="C656" s="113" t="str">
        <f>IF(Table6[[#This Row],[Segment ]]="","",C655)</f>
        <v/>
      </c>
      <c r="D656" s="113" t="str">
        <f>IF(Table6[[#This Row],[Segment ]]="","",D655)</f>
        <v/>
      </c>
      <c r="E656" s="117" t="str">
        <f>IF(Table6[[#This Row],[Segment ]]="","",Table6[[#This Row],[Density (kg/m3)]]*Table6[[#This Row],[Volumetric flow (m3/s)]])</f>
        <v/>
      </c>
      <c r="F656" s="114" t="str">
        <f>IF(Table6[[#This Row],[Segment ]]="","",'Pressure Drops in Loops'!AG661)</f>
        <v/>
      </c>
      <c r="G656" s="114" t="str">
        <f>'Pressure Drops in Loops'!AH661</f>
        <v/>
      </c>
      <c r="H656" s="114"/>
      <c r="I656" s="114"/>
      <c r="J656" s="115" t="str">
        <f>'Pressure Drops in Loops'!E661</f>
        <v/>
      </c>
      <c r="K656" s="115" t="str">
        <f>IF('Pressure Drops in Loops'!E662="",'Pressure Drops in Loops'!E661,'Pressure Drops in Loops'!E662)</f>
        <v/>
      </c>
      <c r="L656" s="115" t="str">
        <f>IF(Table6[[#This Row],[Segment ]]="","",(Table6[[#This Row],[Pressure 2 (kPa)]]-Table6[[#This Row],[Pressure 1 (kPa)]])/Table6[[#This Row],[Density (kg/m3)]])</f>
        <v/>
      </c>
      <c r="M656" s="115" t="str">
        <f>IF(Table6[[#This Row],[Segment ]]="","",((Table6[[#This Row],[Velocity 2 (m/s)]]^2)/2)-((Table6[[#This Row],[Velocity 1 (m/s)]]^2)/2))</f>
        <v/>
      </c>
      <c r="N656" s="115" t="str">
        <f>IF(Table6[[#This Row],[Segment ]]="","",(Table6[[#This Row],[Height 2 (m)]]-Table6[[#This Row],[Height 1 (m)]])*9.807)</f>
        <v/>
      </c>
      <c r="O656" s="115" t="str">
        <f>'Pressure Drops in Loops'!U661</f>
        <v/>
      </c>
      <c r="P65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56" s="115" t="str">
        <f>IF(Table6[[#This Row],[Segment ]]="","",Table6[[#This Row],[Work (W)]]/1000)</f>
        <v/>
      </c>
    </row>
    <row r="657" spans="1:17" x14ac:dyDescent="0.25">
      <c r="A657" s="116" t="str">
        <f>'Pressure Drops in Loops'!A662</f>
        <v/>
      </c>
      <c r="B657" s="113" t="str">
        <f>IF(Table6[[#This Row],[Segment ]]="","",B656)</f>
        <v/>
      </c>
      <c r="C657" s="113" t="str">
        <f>IF(Table6[[#This Row],[Segment ]]="","",C656)</f>
        <v/>
      </c>
      <c r="D657" s="113" t="str">
        <f>IF(Table6[[#This Row],[Segment ]]="","",D656)</f>
        <v/>
      </c>
      <c r="E657" s="117" t="str">
        <f>IF(Table6[[#This Row],[Segment ]]="","",Table6[[#This Row],[Density (kg/m3)]]*Table6[[#This Row],[Volumetric flow (m3/s)]])</f>
        <v/>
      </c>
      <c r="F657" s="114" t="str">
        <f>IF(Table6[[#This Row],[Segment ]]="","",'Pressure Drops in Loops'!AG662)</f>
        <v/>
      </c>
      <c r="G657" s="114" t="str">
        <f>'Pressure Drops in Loops'!AH662</f>
        <v/>
      </c>
      <c r="H657" s="114"/>
      <c r="I657" s="114"/>
      <c r="J657" s="115" t="str">
        <f>'Pressure Drops in Loops'!E662</f>
        <v/>
      </c>
      <c r="K657" s="115" t="str">
        <f>IF('Pressure Drops in Loops'!E663="",'Pressure Drops in Loops'!E662,'Pressure Drops in Loops'!E663)</f>
        <v/>
      </c>
      <c r="L657" s="115" t="str">
        <f>IF(Table6[[#This Row],[Segment ]]="","",(Table6[[#This Row],[Pressure 2 (kPa)]]-Table6[[#This Row],[Pressure 1 (kPa)]])/Table6[[#This Row],[Density (kg/m3)]])</f>
        <v/>
      </c>
      <c r="M657" s="115" t="str">
        <f>IF(Table6[[#This Row],[Segment ]]="","",((Table6[[#This Row],[Velocity 2 (m/s)]]^2)/2)-((Table6[[#This Row],[Velocity 1 (m/s)]]^2)/2))</f>
        <v/>
      </c>
      <c r="N657" s="115" t="str">
        <f>IF(Table6[[#This Row],[Segment ]]="","",(Table6[[#This Row],[Height 2 (m)]]-Table6[[#This Row],[Height 1 (m)]])*9.807)</f>
        <v/>
      </c>
      <c r="O657" s="115" t="str">
        <f>'Pressure Drops in Loops'!U662</f>
        <v/>
      </c>
      <c r="P65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57" s="115" t="str">
        <f>IF(Table6[[#This Row],[Segment ]]="","",Table6[[#This Row],[Work (W)]]/1000)</f>
        <v/>
      </c>
    </row>
    <row r="658" spans="1:17" x14ac:dyDescent="0.25">
      <c r="A658" s="116" t="str">
        <f>'Pressure Drops in Loops'!A663</f>
        <v/>
      </c>
      <c r="B658" s="113" t="str">
        <f>IF(Table6[[#This Row],[Segment ]]="","",B657)</f>
        <v/>
      </c>
      <c r="C658" s="113" t="str">
        <f>IF(Table6[[#This Row],[Segment ]]="","",C657)</f>
        <v/>
      </c>
      <c r="D658" s="113" t="str">
        <f>IF(Table6[[#This Row],[Segment ]]="","",D657)</f>
        <v/>
      </c>
      <c r="E658" s="117" t="str">
        <f>IF(Table6[[#This Row],[Segment ]]="","",Table6[[#This Row],[Density (kg/m3)]]*Table6[[#This Row],[Volumetric flow (m3/s)]])</f>
        <v/>
      </c>
      <c r="F658" s="114" t="str">
        <f>IF(Table6[[#This Row],[Segment ]]="","",'Pressure Drops in Loops'!AG663)</f>
        <v/>
      </c>
      <c r="G658" s="114" t="str">
        <f>'Pressure Drops in Loops'!AH663</f>
        <v/>
      </c>
      <c r="H658" s="114"/>
      <c r="I658" s="114"/>
      <c r="J658" s="115" t="str">
        <f>'Pressure Drops in Loops'!E663</f>
        <v/>
      </c>
      <c r="K658" s="115" t="str">
        <f>IF('Pressure Drops in Loops'!E664="",'Pressure Drops in Loops'!E663,'Pressure Drops in Loops'!E664)</f>
        <v/>
      </c>
      <c r="L658" s="115" t="str">
        <f>IF(Table6[[#This Row],[Segment ]]="","",(Table6[[#This Row],[Pressure 2 (kPa)]]-Table6[[#This Row],[Pressure 1 (kPa)]])/Table6[[#This Row],[Density (kg/m3)]])</f>
        <v/>
      </c>
      <c r="M658" s="115" t="str">
        <f>IF(Table6[[#This Row],[Segment ]]="","",((Table6[[#This Row],[Velocity 2 (m/s)]]^2)/2)-((Table6[[#This Row],[Velocity 1 (m/s)]]^2)/2))</f>
        <v/>
      </c>
      <c r="N658" s="115" t="str">
        <f>IF(Table6[[#This Row],[Segment ]]="","",(Table6[[#This Row],[Height 2 (m)]]-Table6[[#This Row],[Height 1 (m)]])*9.807)</f>
        <v/>
      </c>
      <c r="O658" s="115" t="str">
        <f>'Pressure Drops in Loops'!U663</f>
        <v/>
      </c>
      <c r="P65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58" s="115" t="str">
        <f>IF(Table6[[#This Row],[Segment ]]="","",Table6[[#This Row],[Work (W)]]/1000)</f>
        <v/>
      </c>
    </row>
    <row r="659" spans="1:17" x14ac:dyDescent="0.25">
      <c r="A659" s="116" t="str">
        <f>'Pressure Drops in Loops'!A664</f>
        <v/>
      </c>
      <c r="B659" s="113" t="str">
        <f>IF(Table6[[#This Row],[Segment ]]="","",B658)</f>
        <v/>
      </c>
      <c r="C659" s="113" t="str">
        <f>IF(Table6[[#This Row],[Segment ]]="","",C658)</f>
        <v/>
      </c>
      <c r="D659" s="113" t="str">
        <f>IF(Table6[[#This Row],[Segment ]]="","",D658)</f>
        <v/>
      </c>
      <c r="E659" s="117" t="str">
        <f>IF(Table6[[#This Row],[Segment ]]="","",Table6[[#This Row],[Density (kg/m3)]]*Table6[[#This Row],[Volumetric flow (m3/s)]])</f>
        <v/>
      </c>
      <c r="F659" s="114" t="str">
        <f>IF(Table6[[#This Row],[Segment ]]="","",'Pressure Drops in Loops'!AG664)</f>
        <v/>
      </c>
      <c r="G659" s="114" t="str">
        <f>'Pressure Drops in Loops'!AH664</f>
        <v/>
      </c>
      <c r="H659" s="114"/>
      <c r="I659" s="114"/>
      <c r="J659" s="115" t="str">
        <f>'Pressure Drops in Loops'!E664</f>
        <v/>
      </c>
      <c r="K659" s="115" t="str">
        <f>IF('Pressure Drops in Loops'!E665="",'Pressure Drops in Loops'!E664,'Pressure Drops in Loops'!E665)</f>
        <v/>
      </c>
      <c r="L659" s="115" t="str">
        <f>IF(Table6[[#This Row],[Segment ]]="","",(Table6[[#This Row],[Pressure 2 (kPa)]]-Table6[[#This Row],[Pressure 1 (kPa)]])/Table6[[#This Row],[Density (kg/m3)]])</f>
        <v/>
      </c>
      <c r="M659" s="115" t="str">
        <f>IF(Table6[[#This Row],[Segment ]]="","",((Table6[[#This Row],[Velocity 2 (m/s)]]^2)/2)-((Table6[[#This Row],[Velocity 1 (m/s)]]^2)/2))</f>
        <v/>
      </c>
      <c r="N659" s="115" t="str">
        <f>IF(Table6[[#This Row],[Segment ]]="","",(Table6[[#This Row],[Height 2 (m)]]-Table6[[#This Row],[Height 1 (m)]])*9.807)</f>
        <v/>
      </c>
      <c r="O659" s="115" t="str">
        <f>'Pressure Drops in Loops'!U664</f>
        <v/>
      </c>
      <c r="P65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59" s="115" t="str">
        <f>IF(Table6[[#This Row],[Segment ]]="","",Table6[[#This Row],[Work (W)]]/1000)</f>
        <v/>
      </c>
    </row>
    <row r="660" spans="1:17" x14ac:dyDescent="0.25">
      <c r="A660" s="116" t="str">
        <f>'Pressure Drops in Loops'!A665</f>
        <v/>
      </c>
      <c r="B660" s="113" t="str">
        <f>IF(Table6[[#This Row],[Segment ]]="","",B659)</f>
        <v/>
      </c>
      <c r="C660" s="113" t="str">
        <f>IF(Table6[[#This Row],[Segment ]]="","",C659)</f>
        <v/>
      </c>
      <c r="D660" s="113" t="str">
        <f>IF(Table6[[#This Row],[Segment ]]="","",D659)</f>
        <v/>
      </c>
      <c r="E660" s="117" t="str">
        <f>IF(Table6[[#This Row],[Segment ]]="","",Table6[[#This Row],[Density (kg/m3)]]*Table6[[#This Row],[Volumetric flow (m3/s)]])</f>
        <v/>
      </c>
      <c r="F660" s="114" t="str">
        <f>IF(Table6[[#This Row],[Segment ]]="","",'Pressure Drops in Loops'!AG665)</f>
        <v/>
      </c>
      <c r="G660" s="114" t="str">
        <f>'Pressure Drops in Loops'!AH665</f>
        <v/>
      </c>
      <c r="H660" s="114"/>
      <c r="I660" s="114"/>
      <c r="J660" s="115" t="str">
        <f>'Pressure Drops in Loops'!E665</f>
        <v/>
      </c>
      <c r="K660" s="115" t="str">
        <f>IF('Pressure Drops in Loops'!E666="",'Pressure Drops in Loops'!E665,'Pressure Drops in Loops'!E666)</f>
        <v/>
      </c>
      <c r="L660" s="115" t="str">
        <f>IF(Table6[[#This Row],[Segment ]]="","",(Table6[[#This Row],[Pressure 2 (kPa)]]-Table6[[#This Row],[Pressure 1 (kPa)]])/Table6[[#This Row],[Density (kg/m3)]])</f>
        <v/>
      </c>
      <c r="M660" s="115" t="str">
        <f>IF(Table6[[#This Row],[Segment ]]="","",((Table6[[#This Row],[Velocity 2 (m/s)]]^2)/2)-((Table6[[#This Row],[Velocity 1 (m/s)]]^2)/2))</f>
        <v/>
      </c>
      <c r="N660" s="115" t="str">
        <f>IF(Table6[[#This Row],[Segment ]]="","",(Table6[[#This Row],[Height 2 (m)]]-Table6[[#This Row],[Height 1 (m)]])*9.807)</f>
        <v/>
      </c>
      <c r="O660" s="115" t="str">
        <f>'Pressure Drops in Loops'!U665</f>
        <v/>
      </c>
      <c r="P66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60" s="115" t="str">
        <f>IF(Table6[[#This Row],[Segment ]]="","",Table6[[#This Row],[Work (W)]]/1000)</f>
        <v/>
      </c>
    </row>
    <row r="661" spans="1:17" x14ac:dyDescent="0.25">
      <c r="A661" s="116" t="str">
        <f>'Pressure Drops in Loops'!A666</f>
        <v/>
      </c>
      <c r="B661" s="113" t="str">
        <f>IF(Table6[[#This Row],[Segment ]]="","",B660)</f>
        <v/>
      </c>
      <c r="C661" s="113" t="str">
        <f>IF(Table6[[#This Row],[Segment ]]="","",C660)</f>
        <v/>
      </c>
      <c r="D661" s="113" t="str">
        <f>IF(Table6[[#This Row],[Segment ]]="","",D660)</f>
        <v/>
      </c>
      <c r="E661" s="117" t="str">
        <f>IF(Table6[[#This Row],[Segment ]]="","",Table6[[#This Row],[Density (kg/m3)]]*Table6[[#This Row],[Volumetric flow (m3/s)]])</f>
        <v/>
      </c>
      <c r="F661" s="114" t="str">
        <f>IF(Table6[[#This Row],[Segment ]]="","",'Pressure Drops in Loops'!AG666)</f>
        <v/>
      </c>
      <c r="G661" s="114" t="str">
        <f>'Pressure Drops in Loops'!AH666</f>
        <v/>
      </c>
      <c r="H661" s="114"/>
      <c r="I661" s="114"/>
      <c r="J661" s="115" t="str">
        <f>'Pressure Drops in Loops'!E666</f>
        <v/>
      </c>
      <c r="K661" s="115" t="str">
        <f>IF('Pressure Drops in Loops'!E667="",'Pressure Drops in Loops'!E666,'Pressure Drops in Loops'!E667)</f>
        <v/>
      </c>
      <c r="L661" s="115" t="str">
        <f>IF(Table6[[#This Row],[Segment ]]="","",(Table6[[#This Row],[Pressure 2 (kPa)]]-Table6[[#This Row],[Pressure 1 (kPa)]])/Table6[[#This Row],[Density (kg/m3)]])</f>
        <v/>
      </c>
      <c r="M661" s="115" t="str">
        <f>IF(Table6[[#This Row],[Segment ]]="","",((Table6[[#This Row],[Velocity 2 (m/s)]]^2)/2)-((Table6[[#This Row],[Velocity 1 (m/s)]]^2)/2))</f>
        <v/>
      </c>
      <c r="N661" s="115" t="str">
        <f>IF(Table6[[#This Row],[Segment ]]="","",(Table6[[#This Row],[Height 2 (m)]]-Table6[[#This Row],[Height 1 (m)]])*9.807)</f>
        <v/>
      </c>
      <c r="O661" s="115" t="str">
        <f>'Pressure Drops in Loops'!U666</f>
        <v/>
      </c>
      <c r="P66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61" s="115" t="str">
        <f>IF(Table6[[#This Row],[Segment ]]="","",Table6[[#This Row],[Work (W)]]/1000)</f>
        <v/>
      </c>
    </row>
    <row r="662" spans="1:17" x14ac:dyDescent="0.25">
      <c r="A662" s="116" t="str">
        <f>'Pressure Drops in Loops'!A667</f>
        <v/>
      </c>
      <c r="B662" s="113" t="str">
        <f>IF(Table6[[#This Row],[Segment ]]="","",B661)</f>
        <v/>
      </c>
      <c r="C662" s="113" t="str">
        <f>IF(Table6[[#This Row],[Segment ]]="","",C661)</f>
        <v/>
      </c>
      <c r="D662" s="113" t="str">
        <f>IF(Table6[[#This Row],[Segment ]]="","",D661)</f>
        <v/>
      </c>
      <c r="E662" s="117" t="str">
        <f>IF(Table6[[#This Row],[Segment ]]="","",Table6[[#This Row],[Density (kg/m3)]]*Table6[[#This Row],[Volumetric flow (m3/s)]])</f>
        <v/>
      </c>
      <c r="F662" s="114" t="str">
        <f>IF(Table6[[#This Row],[Segment ]]="","",'Pressure Drops in Loops'!AG667)</f>
        <v/>
      </c>
      <c r="G662" s="114" t="str">
        <f>'Pressure Drops in Loops'!AH667</f>
        <v/>
      </c>
      <c r="H662" s="114"/>
      <c r="I662" s="114"/>
      <c r="J662" s="115" t="str">
        <f>'Pressure Drops in Loops'!E667</f>
        <v/>
      </c>
      <c r="K662" s="115" t="str">
        <f>IF('Pressure Drops in Loops'!E668="",'Pressure Drops in Loops'!E667,'Pressure Drops in Loops'!E668)</f>
        <v/>
      </c>
      <c r="L662" s="115" t="str">
        <f>IF(Table6[[#This Row],[Segment ]]="","",(Table6[[#This Row],[Pressure 2 (kPa)]]-Table6[[#This Row],[Pressure 1 (kPa)]])/Table6[[#This Row],[Density (kg/m3)]])</f>
        <v/>
      </c>
      <c r="M662" s="115" t="str">
        <f>IF(Table6[[#This Row],[Segment ]]="","",((Table6[[#This Row],[Velocity 2 (m/s)]]^2)/2)-((Table6[[#This Row],[Velocity 1 (m/s)]]^2)/2))</f>
        <v/>
      </c>
      <c r="N662" s="115" t="str">
        <f>IF(Table6[[#This Row],[Segment ]]="","",(Table6[[#This Row],[Height 2 (m)]]-Table6[[#This Row],[Height 1 (m)]])*9.807)</f>
        <v/>
      </c>
      <c r="O662" s="115" t="str">
        <f>'Pressure Drops in Loops'!U667</f>
        <v/>
      </c>
      <c r="P66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62" s="115" t="str">
        <f>IF(Table6[[#This Row],[Segment ]]="","",Table6[[#This Row],[Work (W)]]/1000)</f>
        <v/>
      </c>
    </row>
    <row r="663" spans="1:17" x14ac:dyDescent="0.25">
      <c r="A663" s="116" t="str">
        <f>'Pressure Drops in Loops'!A668</f>
        <v/>
      </c>
      <c r="B663" s="113" t="str">
        <f>IF(Table6[[#This Row],[Segment ]]="","",B662)</f>
        <v/>
      </c>
      <c r="C663" s="113" t="str">
        <f>IF(Table6[[#This Row],[Segment ]]="","",C662)</f>
        <v/>
      </c>
      <c r="D663" s="113" t="str">
        <f>IF(Table6[[#This Row],[Segment ]]="","",D662)</f>
        <v/>
      </c>
      <c r="E663" s="117" t="str">
        <f>IF(Table6[[#This Row],[Segment ]]="","",Table6[[#This Row],[Density (kg/m3)]]*Table6[[#This Row],[Volumetric flow (m3/s)]])</f>
        <v/>
      </c>
      <c r="F663" s="114" t="str">
        <f>IF(Table6[[#This Row],[Segment ]]="","",'Pressure Drops in Loops'!AG668)</f>
        <v/>
      </c>
      <c r="G663" s="114" t="str">
        <f>'Pressure Drops in Loops'!AH668</f>
        <v/>
      </c>
      <c r="H663" s="114"/>
      <c r="I663" s="114"/>
      <c r="J663" s="115" t="str">
        <f>'Pressure Drops in Loops'!E668</f>
        <v/>
      </c>
      <c r="K663" s="115" t="str">
        <f>IF('Pressure Drops in Loops'!E669="",'Pressure Drops in Loops'!E668,'Pressure Drops in Loops'!E669)</f>
        <v/>
      </c>
      <c r="L663" s="115" t="str">
        <f>IF(Table6[[#This Row],[Segment ]]="","",(Table6[[#This Row],[Pressure 2 (kPa)]]-Table6[[#This Row],[Pressure 1 (kPa)]])/Table6[[#This Row],[Density (kg/m3)]])</f>
        <v/>
      </c>
      <c r="M663" s="115" t="str">
        <f>IF(Table6[[#This Row],[Segment ]]="","",((Table6[[#This Row],[Velocity 2 (m/s)]]^2)/2)-((Table6[[#This Row],[Velocity 1 (m/s)]]^2)/2))</f>
        <v/>
      </c>
      <c r="N663" s="115" t="str">
        <f>IF(Table6[[#This Row],[Segment ]]="","",(Table6[[#This Row],[Height 2 (m)]]-Table6[[#This Row],[Height 1 (m)]])*9.807)</f>
        <v/>
      </c>
      <c r="O663" s="115" t="str">
        <f>'Pressure Drops in Loops'!U668</f>
        <v/>
      </c>
      <c r="P66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63" s="115" t="str">
        <f>IF(Table6[[#This Row],[Segment ]]="","",Table6[[#This Row],[Work (W)]]/1000)</f>
        <v/>
      </c>
    </row>
    <row r="664" spans="1:17" x14ac:dyDescent="0.25">
      <c r="A664" s="116" t="str">
        <f>'Pressure Drops in Loops'!A669</f>
        <v/>
      </c>
      <c r="B664" s="113" t="str">
        <f>IF(Table6[[#This Row],[Segment ]]="","",B663)</f>
        <v/>
      </c>
      <c r="C664" s="113" t="str">
        <f>IF(Table6[[#This Row],[Segment ]]="","",C663)</f>
        <v/>
      </c>
      <c r="D664" s="113" t="str">
        <f>IF(Table6[[#This Row],[Segment ]]="","",D663)</f>
        <v/>
      </c>
      <c r="E664" s="117" t="str">
        <f>IF(Table6[[#This Row],[Segment ]]="","",Table6[[#This Row],[Density (kg/m3)]]*Table6[[#This Row],[Volumetric flow (m3/s)]])</f>
        <v/>
      </c>
      <c r="F664" s="114" t="str">
        <f>IF(Table6[[#This Row],[Segment ]]="","",'Pressure Drops in Loops'!AG669)</f>
        <v/>
      </c>
      <c r="G664" s="114" t="str">
        <f>'Pressure Drops in Loops'!AH669</f>
        <v/>
      </c>
      <c r="H664" s="114"/>
      <c r="I664" s="114"/>
      <c r="J664" s="115" t="str">
        <f>'Pressure Drops in Loops'!E669</f>
        <v/>
      </c>
      <c r="K664" s="115" t="str">
        <f>IF('Pressure Drops in Loops'!E670="",'Pressure Drops in Loops'!E669,'Pressure Drops in Loops'!E670)</f>
        <v/>
      </c>
      <c r="L664" s="115" t="str">
        <f>IF(Table6[[#This Row],[Segment ]]="","",(Table6[[#This Row],[Pressure 2 (kPa)]]-Table6[[#This Row],[Pressure 1 (kPa)]])/Table6[[#This Row],[Density (kg/m3)]])</f>
        <v/>
      </c>
      <c r="M664" s="115" t="str">
        <f>IF(Table6[[#This Row],[Segment ]]="","",((Table6[[#This Row],[Velocity 2 (m/s)]]^2)/2)-((Table6[[#This Row],[Velocity 1 (m/s)]]^2)/2))</f>
        <v/>
      </c>
      <c r="N664" s="115" t="str">
        <f>IF(Table6[[#This Row],[Segment ]]="","",(Table6[[#This Row],[Height 2 (m)]]-Table6[[#This Row],[Height 1 (m)]])*9.807)</f>
        <v/>
      </c>
      <c r="O664" s="115" t="str">
        <f>'Pressure Drops in Loops'!U669</f>
        <v/>
      </c>
      <c r="P66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64" s="115" t="str">
        <f>IF(Table6[[#This Row],[Segment ]]="","",Table6[[#This Row],[Work (W)]]/1000)</f>
        <v/>
      </c>
    </row>
    <row r="665" spans="1:17" x14ac:dyDescent="0.25">
      <c r="A665" s="116" t="str">
        <f>'Pressure Drops in Loops'!A670</f>
        <v/>
      </c>
      <c r="B665" s="113" t="str">
        <f>IF(Table6[[#This Row],[Segment ]]="","",B664)</f>
        <v/>
      </c>
      <c r="C665" s="113" t="str">
        <f>IF(Table6[[#This Row],[Segment ]]="","",C664)</f>
        <v/>
      </c>
      <c r="D665" s="113" t="str">
        <f>IF(Table6[[#This Row],[Segment ]]="","",D664)</f>
        <v/>
      </c>
      <c r="E665" s="117" t="str">
        <f>IF(Table6[[#This Row],[Segment ]]="","",Table6[[#This Row],[Density (kg/m3)]]*Table6[[#This Row],[Volumetric flow (m3/s)]])</f>
        <v/>
      </c>
      <c r="F665" s="114" t="str">
        <f>IF(Table6[[#This Row],[Segment ]]="","",'Pressure Drops in Loops'!AG670)</f>
        <v/>
      </c>
      <c r="G665" s="114" t="str">
        <f>'Pressure Drops in Loops'!AH670</f>
        <v/>
      </c>
      <c r="H665" s="114"/>
      <c r="I665" s="114"/>
      <c r="J665" s="115" t="str">
        <f>'Pressure Drops in Loops'!E670</f>
        <v/>
      </c>
      <c r="K665" s="115" t="str">
        <f>IF('Pressure Drops in Loops'!E671="",'Pressure Drops in Loops'!E670,'Pressure Drops in Loops'!E671)</f>
        <v/>
      </c>
      <c r="L665" s="115" t="str">
        <f>IF(Table6[[#This Row],[Segment ]]="","",(Table6[[#This Row],[Pressure 2 (kPa)]]-Table6[[#This Row],[Pressure 1 (kPa)]])/Table6[[#This Row],[Density (kg/m3)]])</f>
        <v/>
      </c>
      <c r="M665" s="115" t="str">
        <f>IF(Table6[[#This Row],[Segment ]]="","",((Table6[[#This Row],[Velocity 2 (m/s)]]^2)/2)-((Table6[[#This Row],[Velocity 1 (m/s)]]^2)/2))</f>
        <v/>
      </c>
      <c r="N665" s="115" t="str">
        <f>IF(Table6[[#This Row],[Segment ]]="","",(Table6[[#This Row],[Height 2 (m)]]-Table6[[#This Row],[Height 1 (m)]])*9.807)</f>
        <v/>
      </c>
      <c r="O665" s="115" t="str">
        <f>'Pressure Drops in Loops'!U670</f>
        <v/>
      </c>
      <c r="P66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65" s="115" t="str">
        <f>IF(Table6[[#This Row],[Segment ]]="","",Table6[[#This Row],[Work (W)]]/1000)</f>
        <v/>
      </c>
    </row>
    <row r="666" spans="1:17" x14ac:dyDescent="0.25">
      <c r="A666" s="116" t="str">
        <f>'Pressure Drops in Loops'!A671</f>
        <v/>
      </c>
      <c r="B666" s="113" t="str">
        <f>IF(Table6[[#This Row],[Segment ]]="","",B665)</f>
        <v/>
      </c>
      <c r="C666" s="113" t="str">
        <f>IF(Table6[[#This Row],[Segment ]]="","",C665)</f>
        <v/>
      </c>
      <c r="D666" s="113" t="str">
        <f>IF(Table6[[#This Row],[Segment ]]="","",D665)</f>
        <v/>
      </c>
      <c r="E666" s="117" t="str">
        <f>IF(Table6[[#This Row],[Segment ]]="","",Table6[[#This Row],[Density (kg/m3)]]*Table6[[#This Row],[Volumetric flow (m3/s)]])</f>
        <v/>
      </c>
      <c r="F666" s="114" t="str">
        <f>IF(Table6[[#This Row],[Segment ]]="","",'Pressure Drops in Loops'!AG671)</f>
        <v/>
      </c>
      <c r="G666" s="114" t="str">
        <f>'Pressure Drops in Loops'!AH671</f>
        <v/>
      </c>
      <c r="H666" s="114"/>
      <c r="I666" s="114"/>
      <c r="J666" s="115" t="str">
        <f>'Pressure Drops in Loops'!E671</f>
        <v/>
      </c>
      <c r="K666" s="115" t="str">
        <f>IF('Pressure Drops in Loops'!E672="",'Pressure Drops in Loops'!E671,'Pressure Drops in Loops'!E672)</f>
        <v/>
      </c>
      <c r="L666" s="115" t="str">
        <f>IF(Table6[[#This Row],[Segment ]]="","",(Table6[[#This Row],[Pressure 2 (kPa)]]-Table6[[#This Row],[Pressure 1 (kPa)]])/Table6[[#This Row],[Density (kg/m3)]])</f>
        <v/>
      </c>
      <c r="M666" s="115" t="str">
        <f>IF(Table6[[#This Row],[Segment ]]="","",((Table6[[#This Row],[Velocity 2 (m/s)]]^2)/2)-((Table6[[#This Row],[Velocity 1 (m/s)]]^2)/2))</f>
        <v/>
      </c>
      <c r="N666" s="115" t="str">
        <f>IF(Table6[[#This Row],[Segment ]]="","",(Table6[[#This Row],[Height 2 (m)]]-Table6[[#This Row],[Height 1 (m)]])*9.807)</f>
        <v/>
      </c>
      <c r="O666" s="115" t="str">
        <f>'Pressure Drops in Loops'!U671</f>
        <v/>
      </c>
      <c r="P66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66" s="115" t="str">
        <f>IF(Table6[[#This Row],[Segment ]]="","",Table6[[#This Row],[Work (W)]]/1000)</f>
        <v/>
      </c>
    </row>
    <row r="667" spans="1:17" x14ac:dyDescent="0.25">
      <c r="A667" s="116" t="str">
        <f>'Pressure Drops in Loops'!A672</f>
        <v/>
      </c>
      <c r="B667" s="113" t="str">
        <f>IF(Table6[[#This Row],[Segment ]]="","",B666)</f>
        <v/>
      </c>
      <c r="C667" s="113" t="str">
        <f>IF(Table6[[#This Row],[Segment ]]="","",C666)</f>
        <v/>
      </c>
      <c r="D667" s="113" t="str">
        <f>IF(Table6[[#This Row],[Segment ]]="","",D666)</f>
        <v/>
      </c>
      <c r="E667" s="117" t="str">
        <f>IF(Table6[[#This Row],[Segment ]]="","",Table6[[#This Row],[Density (kg/m3)]]*Table6[[#This Row],[Volumetric flow (m3/s)]])</f>
        <v/>
      </c>
      <c r="F667" s="114" t="str">
        <f>IF(Table6[[#This Row],[Segment ]]="","",'Pressure Drops in Loops'!AG672)</f>
        <v/>
      </c>
      <c r="G667" s="114" t="str">
        <f>'Pressure Drops in Loops'!AH672</f>
        <v/>
      </c>
      <c r="H667" s="114"/>
      <c r="I667" s="114"/>
      <c r="J667" s="115" t="str">
        <f>'Pressure Drops in Loops'!E672</f>
        <v/>
      </c>
      <c r="K667" s="115" t="str">
        <f>IF('Pressure Drops in Loops'!E673="",'Pressure Drops in Loops'!E672,'Pressure Drops in Loops'!E673)</f>
        <v/>
      </c>
      <c r="L667" s="115" t="str">
        <f>IF(Table6[[#This Row],[Segment ]]="","",(Table6[[#This Row],[Pressure 2 (kPa)]]-Table6[[#This Row],[Pressure 1 (kPa)]])/Table6[[#This Row],[Density (kg/m3)]])</f>
        <v/>
      </c>
      <c r="M667" s="115" t="str">
        <f>IF(Table6[[#This Row],[Segment ]]="","",((Table6[[#This Row],[Velocity 2 (m/s)]]^2)/2)-((Table6[[#This Row],[Velocity 1 (m/s)]]^2)/2))</f>
        <v/>
      </c>
      <c r="N667" s="115" t="str">
        <f>IF(Table6[[#This Row],[Segment ]]="","",(Table6[[#This Row],[Height 2 (m)]]-Table6[[#This Row],[Height 1 (m)]])*9.807)</f>
        <v/>
      </c>
      <c r="O667" s="115" t="str">
        <f>'Pressure Drops in Loops'!U672</f>
        <v/>
      </c>
      <c r="P66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67" s="115" t="str">
        <f>IF(Table6[[#This Row],[Segment ]]="","",Table6[[#This Row],[Work (W)]]/1000)</f>
        <v/>
      </c>
    </row>
    <row r="668" spans="1:17" x14ac:dyDescent="0.25">
      <c r="A668" s="116" t="str">
        <f>'Pressure Drops in Loops'!A673</f>
        <v/>
      </c>
      <c r="B668" s="113" t="str">
        <f>IF(Table6[[#This Row],[Segment ]]="","",B667)</f>
        <v/>
      </c>
      <c r="C668" s="113" t="str">
        <f>IF(Table6[[#This Row],[Segment ]]="","",C667)</f>
        <v/>
      </c>
      <c r="D668" s="113" t="str">
        <f>IF(Table6[[#This Row],[Segment ]]="","",D667)</f>
        <v/>
      </c>
      <c r="E668" s="117" t="str">
        <f>IF(Table6[[#This Row],[Segment ]]="","",Table6[[#This Row],[Density (kg/m3)]]*Table6[[#This Row],[Volumetric flow (m3/s)]])</f>
        <v/>
      </c>
      <c r="F668" s="114" t="str">
        <f>IF(Table6[[#This Row],[Segment ]]="","",'Pressure Drops in Loops'!AG673)</f>
        <v/>
      </c>
      <c r="G668" s="114" t="str">
        <f>'Pressure Drops in Loops'!AH673</f>
        <v/>
      </c>
      <c r="H668" s="114"/>
      <c r="I668" s="114"/>
      <c r="J668" s="115" t="str">
        <f>'Pressure Drops in Loops'!E673</f>
        <v/>
      </c>
      <c r="K668" s="115" t="str">
        <f>IF('Pressure Drops in Loops'!E674="",'Pressure Drops in Loops'!E673,'Pressure Drops in Loops'!E674)</f>
        <v/>
      </c>
      <c r="L668" s="115" t="str">
        <f>IF(Table6[[#This Row],[Segment ]]="","",(Table6[[#This Row],[Pressure 2 (kPa)]]-Table6[[#This Row],[Pressure 1 (kPa)]])/Table6[[#This Row],[Density (kg/m3)]])</f>
        <v/>
      </c>
      <c r="M668" s="115" t="str">
        <f>IF(Table6[[#This Row],[Segment ]]="","",((Table6[[#This Row],[Velocity 2 (m/s)]]^2)/2)-((Table6[[#This Row],[Velocity 1 (m/s)]]^2)/2))</f>
        <v/>
      </c>
      <c r="N668" s="115" t="str">
        <f>IF(Table6[[#This Row],[Segment ]]="","",(Table6[[#This Row],[Height 2 (m)]]-Table6[[#This Row],[Height 1 (m)]])*9.807)</f>
        <v/>
      </c>
      <c r="O668" s="115" t="str">
        <f>'Pressure Drops in Loops'!U673</f>
        <v/>
      </c>
      <c r="P66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68" s="115" t="str">
        <f>IF(Table6[[#This Row],[Segment ]]="","",Table6[[#This Row],[Work (W)]]/1000)</f>
        <v/>
      </c>
    </row>
    <row r="669" spans="1:17" x14ac:dyDescent="0.25">
      <c r="A669" s="116" t="str">
        <f>'Pressure Drops in Loops'!A674</f>
        <v/>
      </c>
      <c r="B669" s="113" t="str">
        <f>IF(Table6[[#This Row],[Segment ]]="","",B668)</f>
        <v/>
      </c>
      <c r="C669" s="113" t="str">
        <f>IF(Table6[[#This Row],[Segment ]]="","",C668)</f>
        <v/>
      </c>
      <c r="D669" s="113" t="str">
        <f>IF(Table6[[#This Row],[Segment ]]="","",D668)</f>
        <v/>
      </c>
      <c r="E669" s="117" t="str">
        <f>IF(Table6[[#This Row],[Segment ]]="","",Table6[[#This Row],[Density (kg/m3)]]*Table6[[#This Row],[Volumetric flow (m3/s)]])</f>
        <v/>
      </c>
      <c r="F669" s="114" t="str">
        <f>IF(Table6[[#This Row],[Segment ]]="","",'Pressure Drops in Loops'!AG674)</f>
        <v/>
      </c>
      <c r="G669" s="114" t="str">
        <f>'Pressure Drops in Loops'!AH674</f>
        <v/>
      </c>
      <c r="H669" s="114"/>
      <c r="I669" s="114"/>
      <c r="J669" s="115" t="str">
        <f>'Pressure Drops in Loops'!E674</f>
        <v/>
      </c>
      <c r="K669" s="115" t="str">
        <f>IF('Pressure Drops in Loops'!E675="",'Pressure Drops in Loops'!E674,'Pressure Drops in Loops'!E675)</f>
        <v/>
      </c>
      <c r="L669" s="115" t="str">
        <f>IF(Table6[[#This Row],[Segment ]]="","",(Table6[[#This Row],[Pressure 2 (kPa)]]-Table6[[#This Row],[Pressure 1 (kPa)]])/Table6[[#This Row],[Density (kg/m3)]])</f>
        <v/>
      </c>
      <c r="M669" s="115" t="str">
        <f>IF(Table6[[#This Row],[Segment ]]="","",((Table6[[#This Row],[Velocity 2 (m/s)]]^2)/2)-((Table6[[#This Row],[Velocity 1 (m/s)]]^2)/2))</f>
        <v/>
      </c>
      <c r="N669" s="115" t="str">
        <f>IF(Table6[[#This Row],[Segment ]]="","",(Table6[[#This Row],[Height 2 (m)]]-Table6[[#This Row],[Height 1 (m)]])*9.807)</f>
        <v/>
      </c>
      <c r="O669" s="115" t="str">
        <f>'Pressure Drops in Loops'!U674</f>
        <v/>
      </c>
      <c r="P66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69" s="115" t="str">
        <f>IF(Table6[[#This Row],[Segment ]]="","",Table6[[#This Row],[Work (W)]]/1000)</f>
        <v/>
      </c>
    </row>
    <row r="670" spans="1:17" x14ac:dyDescent="0.25">
      <c r="A670" s="116" t="str">
        <f>'Pressure Drops in Loops'!A675</f>
        <v/>
      </c>
      <c r="B670" s="113" t="str">
        <f>IF(Table6[[#This Row],[Segment ]]="","",B669)</f>
        <v/>
      </c>
      <c r="C670" s="113" t="str">
        <f>IF(Table6[[#This Row],[Segment ]]="","",C669)</f>
        <v/>
      </c>
      <c r="D670" s="113" t="str">
        <f>IF(Table6[[#This Row],[Segment ]]="","",D669)</f>
        <v/>
      </c>
      <c r="E670" s="117" t="str">
        <f>IF(Table6[[#This Row],[Segment ]]="","",Table6[[#This Row],[Density (kg/m3)]]*Table6[[#This Row],[Volumetric flow (m3/s)]])</f>
        <v/>
      </c>
      <c r="F670" s="114" t="str">
        <f>IF(Table6[[#This Row],[Segment ]]="","",'Pressure Drops in Loops'!AG675)</f>
        <v/>
      </c>
      <c r="G670" s="114" t="str">
        <f>'Pressure Drops in Loops'!AH675</f>
        <v/>
      </c>
      <c r="H670" s="114"/>
      <c r="I670" s="114"/>
      <c r="J670" s="115" t="str">
        <f>'Pressure Drops in Loops'!E675</f>
        <v/>
      </c>
      <c r="K670" s="115" t="str">
        <f>IF('Pressure Drops in Loops'!E676="",'Pressure Drops in Loops'!E675,'Pressure Drops in Loops'!E676)</f>
        <v/>
      </c>
      <c r="L670" s="115" t="str">
        <f>IF(Table6[[#This Row],[Segment ]]="","",(Table6[[#This Row],[Pressure 2 (kPa)]]-Table6[[#This Row],[Pressure 1 (kPa)]])/Table6[[#This Row],[Density (kg/m3)]])</f>
        <v/>
      </c>
      <c r="M670" s="115" t="str">
        <f>IF(Table6[[#This Row],[Segment ]]="","",((Table6[[#This Row],[Velocity 2 (m/s)]]^2)/2)-((Table6[[#This Row],[Velocity 1 (m/s)]]^2)/2))</f>
        <v/>
      </c>
      <c r="N670" s="115" t="str">
        <f>IF(Table6[[#This Row],[Segment ]]="","",(Table6[[#This Row],[Height 2 (m)]]-Table6[[#This Row],[Height 1 (m)]])*9.807)</f>
        <v/>
      </c>
      <c r="O670" s="115" t="str">
        <f>'Pressure Drops in Loops'!U675</f>
        <v/>
      </c>
      <c r="P67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70" s="115" t="str">
        <f>IF(Table6[[#This Row],[Segment ]]="","",Table6[[#This Row],[Work (W)]]/1000)</f>
        <v/>
      </c>
    </row>
    <row r="671" spans="1:17" x14ac:dyDescent="0.25">
      <c r="A671" s="116" t="str">
        <f>'Pressure Drops in Loops'!A676</f>
        <v/>
      </c>
      <c r="B671" s="113" t="str">
        <f>IF(Table6[[#This Row],[Segment ]]="","",B670)</f>
        <v/>
      </c>
      <c r="C671" s="113" t="str">
        <f>IF(Table6[[#This Row],[Segment ]]="","",C670)</f>
        <v/>
      </c>
      <c r="D671" s="113" t="str">
        <f>IF(Table6[[#This Row],[Segment ]]="","",D670)</f>
        <v/>
      </c>
      <c r="E671" s="117" t="str">
        <f>IF(Table6[[#This Row],[Segment ]]="","",Table6[[#This Row],[Density (kg/m3)]]*Table6[[#This Row],[Volumetric flow (m3/s)]])</f>
        <v/>
      </c>
      <c r="F671" s="114" t="str">
        <f>IF(Table6[[#This Row],[Segment ]]="","",'Pressure Drops in Loops'!AG676)</f>
        <v/>
      </c>
      <c r="G671" s="114" t="str">
        <f>'Pressure Drops in Loops'!AH676</f>
        <v/>
      </c>
      <c r="H671" s="114"/>
      <c r="I671" s="114"/>
      <c r="J671" s="115" t="str">
        <f>'Pressure Drops in Loops'!E676</f>
        <v/>
      </c>
      <c r="K671" s="115" t="str">
        <f>IF('Pressure Drops in Loops'!E677="",'Pressure Drops in Loops'!E676,'Pressure Drops in Loops'!E677)</f>
        <v/>
      </c>
      <c r="L671" s="115" t="str">
        <f>IF(Table6[[#This Row],[Segment ]]="","",(Table6[[#This Row],[Pressure 2 (kPa)]]-Table6[[#This Row],[Pressure 1 (kPa)]])/Table6[[#This Row],[Density (kg/m3)]])</f>
        <v/>
      </c>
      <c r="M671" s="115" t="str">
        <f>IF(Table6[[#This Row],[Segment ]]="","",((Table6[[#This Row],[Velocity 2 (m/s)]]^2)/2)-((Table6[[#This Row],[Velocity 1 (m/s)]]^2)/2))</f>
        <v/>
      </c>
      <c r="N671" s="115" t="str">
        <f>IF(Table6[[#This Row],[Segment ]]="","",(Table6[[#This Row],[Height 2 (m)]]-Table6[[#This Row],[Height 1 (m)]])*9.807)</f>
        <v/>
      </c>
      <c r="O671" s="115" t="str">
        <f>'Pressure Drops in Loops'!U676</f>
        <v/>
      </c>
      <c r="P67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71" s="115" t="str">
        <f>IF(Table6[[#This Row],[Segment ]]="","",Table6[[#This Row],[Work (W)]]/1000)</f>
        <v/>
      </c>
    </row>
    <row r="672" spans="1:17" x14ac:dyDescent="0.25">
      <c r="A672" s="116" t="str">
        <f>'Pressure Drops in Loops'!A677</f>
        <v/>
      </c>
      <c r="B672" s="113" t="str">
        <f>IF(Table6[[#This Row],[Segment ]]="","",B671)</f>
        <v/>
      </c>
      <c r="C672" s="113" t="str">
        <f>IF(Table6[[#This Row],[Segment ]]="","",C671)</f>
        <v/>
      </c>
      <c r="D672" s="113" t="str">
        <f>IF(Table6[[#This Row],[Segment ]]="","",D671)</f>
        <v/>
      </c>
      <c r="E672" s="117" t="str">
        <f>IF(Table6[[#This Row],[Segment ]]="","",Table6[[#This Row],[Density (kg/m3)]]*Table6[[#This Row],[Volumetric flow (m3/s)]])</f>
        <v/>
      </c>
      <c r="F672" s="114" t="str">
        <f>IF(Table6[[#This Row],[Segment ]]="","",'Pressure Drops in Loops'!AG677)</f>
        <v/>
      </c>
      <c r="G672" s="114" t="str">
        <f>'Pressure Drops in Loops'!AH677</f>
        <v/>
      </c>
      <c r="H672" s="114"/>
      <c r="I672" s="114"/>
      <c r="J672" s="115" t="str">
        <f>'Pressure Drops in Loops'!E677</f>
        <v/>
      </c>
      <c r="K672" s="115" t="str">
        <f>IF('Pressure Drops in Loops'!E678="",'Pressure Drops in Loops'!E677,'Pressure Drops in Loops'!E678)</f>
        <v/>
      </c>
      <c r="L672" s="115" t="str">
        <f>IF(Table6[[#This Row],[Segment ]]="","",(Table6[[#This Row],[Pressure 2 (kPa)]]-Table6[[#This Row],[Pressure 1 (kPa)]])/Table6[[#This Row],[Density (kg/m3)]])</f>
        <v/>
      </c>
      <c r="M672" s="115" t="str">
        <f>IF(Table6[[#This Row],[Segment ]]="","",((Table6[[#This Row],[Velocity 2 (m/s)]]^2)/2)-((Table6[[#This Row],[Velocity 1 (m/s)]]^2)/2))</f>
        <v/>
      </c>
      <c r="N672" s="115" t="str">
        <f>IF(Table6[[#This Row],[Segment ]]="","",(Table6[[#This Row],[Height 2 (m)]]-Table6[[#This Row],[Height 1 (m)]])*9.807)</f>
        <v/>
      </c>
      <c r="O672" s="115" t="str">
        <f>'Pressure Drops in Loops'!U677</f>
        <v/>
      </c>
      <c r="P67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72" s="115" t="str">
        <f>IF(Table6[[#This Row],[Segment ]]="","",Table6[[#This Row],[Work (W)]]/1000)</f>
        <v/>
      </c>
    </row>
    <row r="673" spans="1:17" x14ac:dyDescent="0.25">
      <c r="A673" s="116" t="str">
        <f>'Pressure Drops in Loops'!A678</f>
        <v/>
      </c>
      <c r="B673" s="113" t="str">
        <f>IF(Table6[[#This Row],[Segment ]]="","",B672)</f>
        <v/>
      </c>
      <c r="C673" s="113" t="str">
        <f>IF(Table6[[#This Row],[Segment ]]="","",C672)</f>
        <v/>
      </c>
      <c r="D673" s="113" t="str">
        <f>IF(Table6[[#This Row],[Segment ]]="","",D672)</f>
        <v/>
      </c>
      <c r="E673" s="117" t="str">
        <f>IF(Table6[[#This Row],[Segment ]]="","",Table6[[#This Row],[Density (kg/m3)]]*Table6[[#This Row],[Volumetric flow (m3/s)]])</f>
        <v/>
      </c>
      <c r="F673" s="114" t="str">
        <f>IF(Table6[[#This Row],[Segment ]]="","",'Pressure Drops in Loops'!AG678)</f>
        <v/>
      </c>
      <c r="G673" s="114" t="str">
        <f>'Pressure Drops in Loops'!AH678</f>
        <v/>
      </c>
      <c r="H673" s="114"/>
      <c r="I673" s="114"/>
      <c r="J673" s="115" t="str">
        <f>'Pressure Drops in Loops'!E678</f>
        <v/>
      </c>
      <c r="K673" s="115" t="str">
        <f>IF('Pressure Drops in Loops'!E679="",'Pressure Drops in Loops'!E678,'Pressure Drops in Loops'!E679)</f>
        <v/>
      </c>
      <c r="L673" s="115" t="str">
        <f>IF(Table6[[#This Row],[Segment ]]="","",(Table6[[#This Row],[Pressure 2 (kPa)]]-Table6[[#This Row],[Pressure 1 (kPa)]])/Table6[[#This Row],[Density (kg/m3)]])</f>
        <v/>
      </c>
      <c r="M673" s="115" t="str">
        <f>IF(Table6[[#This Row],[Segment ]]="","",((Table6[[#This Row],[Velocity 2 (m/s)]]^2)/2)-((Table6[[#This Row],[Velocity 1 (m/s)]]^2)/2))</f>
        <v/>
      </c>
      <c r="N673" s="115" t="str">
        <f>IF(Table6[[#This Row],[Segment ]]="","",(Table6[[#This Row],[Height 2 (m)]]-Table6[[#This Row],[Height 1 (m)]])*9.807)</f>
        <v/>
      </c>
      <c r="O673" s="115" t="str">
        <f>'Pressure Drops in Loops'!U678</f>
        <v/>
      </c>
      <c r="P67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73" s="115" t="str">
        <f>IF(Table6[[#This Row],[Segment ]]="","",Table6[[#This Row],[Work (W)]]/1000)</f>
        <v/>
      </c>
    </row>
    <row r="674" spans="1:17" x14ac:dyDescent="0.25">
      <c r="A674" s="116" t="str">
        <f>'Pressure Drops in Loops'!A679</f>
        <v/>
      </c>
      <c r="B674" s="113" t="str">
        <f>IF(Table6[[#This Row],[Segment ]]="","",B673)</f>
        <v/>
      </c>
      <c r="C674" s="113" t="str">
        <f>IF(Table6[[#This Row],[Segment ]]="","",C673)</f>
        <v/>
      </c>
      <c r="D674" s="113" t="str">
        <f>IF(Table6[[#This Row],[Segment ]]="","",D673)</f>
        <v/>
      </c>
      <c r="E674" s="117" t="str">
        <f>IF(Table6[[#This Row],[Segment ]]="","",Table6[[#This Row],[Density (kg/m3)]]*Table6[[#This Row],[Volumetric flow (m3/s)]])</f>
        <v/>
      </c>
      <c r="F674" s="114" t="str">
        <f>IF(Table6[[#This Row],[Segment ]]="","",'Pressure Drops in Loops'!AG679)</f>
        <v/>
      </c>
      <c r="G674" s="114" t="str">
        <f>'Pressure Drops in Loops'!AH679</f>
        <v/>
      </c>
      <c r="H674" s="114"/>
      <c r="I674" s="114"/>
      <c r="J674" s="115" t="str">
        <f>'Pressure Drops in Loops'!E679</f>
        <v/>
      </c>
      <c r="K674" s="115" t="str">
        <f>IF('Pressure Drops in Loops'!E680="",'Pressure Drops in Loops'!E679,'Pressure Drops in Loops'!E680)</f>
        <v/>
      </c>
      <c r="L674" s="115" t="str">
        <f>IF(Table6[[#This Row],[Segment ]]="","",(Table6[[#This Row],[Pressure 2 (kPa)]]-Table6[[#This Row],[Pressure 1 (kPa)]])/Table6[[#This Row],[Density (kg/m3)]])</f>
        <v/>
      </c>
      <c r="M674" s="115" t="str">
        <f>IF(Table6[[#This Row],[Segment ]]="","",((Table6[[#This Row],[Velocity 2 (m/s)]]^2)/2)-((Table6[[#This Row],[Velocity 1 (m/s)]]^2)/2))</f>
        <v/>
      </c>
      <c r="N674" s="115" t="str">
        <f>IF(Table6[[#This Row],[Segment ]]="","",(Table6[[#This Row],[Height 2 (m)]]-Table6[[#This Row],[Height 1 (m)]])*9.807)</f>
        <v/>
      </c>
      <c r="O674" s="115" t="str">
        <f>'Pressure Drops in Loops'!U679</f>
        <v/>
      </c>
      <c r="P67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74" s="115" t="str">
        <f>IF(Table6[[#This Row],[Segment ]]="","",Table6[[#This Row],[Work (W)]]/1000)</f>
        <v/>
      </c>
    </row>
    <row r="675" spans="1:17" x14ac:dyDescent="0.25">
      <c r="A675" s="116" t="str">
        <f>'Pressure Drops in Loops'!A680</f>
        <v/>
      </c>
      <c r="B675" s="113" t="str">
        <f>IF(Table6[[#This Row],[Segment ]]="","",B674)</f>
        <v/>
      </c>
      <c r="C675" s="113" t="str">
        <f>IF(Table6[[#This Row],[Segment ]]="","",C674)</f>
        <v/>
      </c>
      <c r="D675" s="113" t="str">
        <f>IF(Table6[[#This Row],[Segment ]]="","",D674)</f>
        <v/>
      </c>
      <c r="E675" s="117" t="str">
        <f>IF(Table6[[#This Row],[Segment ]]="","",Table6[[#This Row],[Density (kg/m3)]]*Table6[[#This Row],[Volumetric flow (m3/s)]])</f>
        <v/>
      </c>
      <c r="F675" s="114" t="str">
        <f>IF(Table6[[#This Row],[Segment ]]="","",'Pressure Drops in Loops'!AG680)</f>
        <v/>
      </c>
      <c r="G675" s="114" t="str">
        <f>'Pressure Drops in Loops'!AH680</f>
        <v/>
      </c>
      <c r="H675" s="114"/>
      <c r="I675" s="114"/>
      <c r="J675" s="115" t="str">
        <f>'Pressure Drops in Loops'!E680</f>
        <v/>
      </c>
      <c r="K675" s="115" t="str">
        <f>IF('Pressure Drops in Loops'!E681="",'Pressure Drops in Loops'!E680,'Pressure Drops in Loops'!E681)</f>
        <v/>
      </c>
      <c r="L675" s="115" t="str">
        <f>IF(Table6[[#This Row],[Segment ]]="","",(Table6[[#This Row],[Pressure 2 (kPa)]]-Table6[[#This Row],[Pressure 1 (kPa)]])/Table6[[#This Row],[Density (kg/m3)]])</f>
        <v/>
      </c>
      <c r="M675" s="115" t="str">
        <f>IF(Table6[[#This Row],[Segment ]]="","",((Table6[[#This Row],[Velocity 2 (m/s)]]^2)/2)-((Table6[[#This Row],[Velocity 1 (m/s)]]^2)/2))</f>
        <v/>
      </c>
      <c r="N675" s="115" t="str">
        <f>IF(Table6[[#This Row],[Segment ]]="","",(Table6[[#This Row],[Height 2 (m)]]-Table6[[#This Row],[Height 1 (m)]])*9.807)</f>
        <v/>
      </c>
      <c r="O675" s="115" t="str">
        <f>'Pressure Drops in Loops'!U680</f>
        <v/>
      </c>
      <c r="P67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75" s="115" t="str">
        <f>IF(Table6[[#This Row],[Segment ]]="","",Table6[[#This Row],[Work (W)]]/1000)</f>
        <v/>
      </c>
    </row>
    <row r="676" spans="1:17" x14ac:dyDescent="0.25">
      <c r="A676" s="116" t="str">
        <f>'Pressure Drops in Loops'!A681</f>
        <v/>
      </c>
      <c r="B676" s="113" t="str">
        <f>IF(Table6[[#This Row],[Segment ]]="","",B675)</f>
        <v/>
      </c>
      <c r="C676" s="113" t="str">
        <f>IF(Table6[[#This Row],[Segment ]]="","",C675)</f>
        <v/>
      </c>
      <c r="D676" s="113" t="str">
        <f>IF(Table6[[#This Row],[Segment ]]="","",D675)</f>
        <v/>
      </c>
      <c r="E676" s="117" t="str">
        <f>IF(Table6[[#This Row],[Segment ]]="","",Table6[[#This Row],[Density (kg/m3)]]*Table6[[#This Row],[Volumetric flow (m3/s)]])</f>
        <v/>
      </c>
      <c r="F676" s="114" t="str">
        <f>IF(Table6[[#This Row],[Segment ]]="","",'Pressure Drops in Loops'!AG681)</f>
        <v/>
      </c>
      <c r="G676" s="114" t="str">
        <f>'Pressure Drops in Loops'!AH681</f>
        <v/>
      </c>
      <c r="H676" s="114"/>
      <c r="I676" s="114"/>
      <c r="J676" s="115" t="str">
        <f>'Pressure Drops in Loops'!E681</f>
        <v/>
      </c>
      <c r="K676" s="115" t="str">
        <f>IF('Pressure Drops in Loops'!E682="",'Pressure Drops in Loops'!E681,'Pressure Drops in Loops'!E682)</f>
        <v/>
      </c>
      <c r="L676" s="115" t="str">
        <f>IF(Table6[[#This Row],[Segment ]]="","",(Table6[[#This Row],[Pressure 2 (kPa)]]-Table6[[#This Row],[Pressure 1 (kPa)]])/Table6[[#This Row],[Density (kg/m3)]])</f>
        <v/>
      </c>
      <c r="M676" s="115" t="str">
        <f>IF(Table6[[#This Row],[Segment ]]="","",((Table6[[#This Row],[Velocity 2 (m/s)]]^2)/2)-((Table6[[#This Row],[Velocity 1 (m/s)]]^2)/2))</f>
        <v/>
      </c>
      <c r="N676" s="115" t="str">
        <f>IF(Table6[[#This Row],[Segment ]]="","",(Table6[[#This Row],[Height 2 (m)]]-Table6[[#This Row],[Height 1 (m)]])*9.807)</f>
        <v/>
      </c>
      <c r="O676" s="115" t="str">
        <f>'Pressure Drops in Loops'!U681</f>
        <v/>
      </c>
      <c r="P67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76" s="115" t="str">
        <f>IF(Table6[[#This Row],[Segment ]]="","",Table6[[#This Row],[Work (W)]]/1000)</f>
        <v/>
      </c>
    </row>
    <row r="677" spans="1:17" x14ac:dyDescent="0.25">
      <c r="A677" s="116" t="str">
        <f>'Pressure Drops in Loops'!A682</f>
        <v/>
      </c>
      <c r="B677" s="113" t="str">
        <f>IF(Table6[[#This Row],[Segment ]]="","",B676)</f>
        <v/>
      </c>
      <c r="C677" s="113" t="str">
        <f>IF(Table6[[#This Row],[Segment ]]="","",C676)</f>
        <v/>
      </c>
      <c r="D677" s="113" t="str">
        <f>IF(Table6[[#This Row],[Segment ]]="","",D676)</f>
        <v/>
      </c>
      <c r="E677" s="117" t="str">
        <f>IF(Table6[[#This Row],[Segment ]]="","",Table6[[#This Row],[Density (kg/m3)]]*Table6[[#This Row],[Volumetric flow (m3/s)]])</f>
        <v/>
      </c>
      <c r="F677" s="114" t="str">
        <f>IF(Table6[[#This Row],[Segment ]]="","",'Pressure Drops in Loops'!AG682)</f>
        <v/>
      </c>
      <c r="G677" s="114" t="str">
        <f>'Pressure Drops in Loops'!AH682</f>
        <v/>
      </c>
      <c r="H677" s="114"/>
      <c r="I677" s="114"/>
      <c r="J677" s="115" t="str">
        <f>'Pressure Drops in Loops'!E682</f>
        <v/>
      </c>
      <c r="K677" s="115" t="str">
        <f>IF('Pressure Drops in Loops'!E683="",'Pressure Drops in Loops'!E682,'Pressure Drops in Loops'!E683)</f>
        <v/>
      </c>
      <c r="L677" s="115" t="str">
        <f>IF(Table6[[#This Row],[Segment ]]="","",(Table6[[#This Row],[Pressure 2 (kPa)]]-Table6[[#This Row],[Pressure 1 (kPa)]])/Table6[[#This Row],[Density (kg/m3)]])</f>
        <v/>
      </c>
      <c r="M677" s="115" t="str">
        <f>IF(Table6[[#This Row],[Segment ]]="","",((Table6[[#This Row],[Velocity 2 (m/s)]]^2)/2)-((Table6[[#This Row],[Velocity 1 (m/s)]]^2)/2))</f>
        <v/>
      </c>
      <c r="N677" s="115" t="str">
        <f>IF(Table6[[#This Row],[Segment ]]="","",(Table6[[#This Row],[Height 2 (m)]]-Table6[[#This Row],[Height 1 (m)]])*9.807)</f>
        <v/>
      </c>
      <c r="O677" s="115" t="str">
        <f>'Pressure Drops in Loops'!U682</f>
        <v/>
      </c>
      <c r="P67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77" s="115" t="str">
        <f>IF(Table6[[#This Row],[Segment ]]="","",Table6[[#This Row],[Work (W)]]/1000)</f>
        <v/>
      </c>
    </row>
    <row r="678" spans="1:17" x14ac:dyDescent="0.25">
      <c r="A678" s="116" t="str">
        <f>'Pressure Drops in Loops'!A683</f>
        <v/>
      </c>
      <c r="B678" s="113" t="str">
        <f>IF(Table6[[#This Row],[Segment ]]="","",B677)</f>
        <v/>
      </c>
      <c r="C678" s="113" t="str">
        <f>IF(Table6[[#This Row],[Segment ]]="","",C677)</f>
        <v/>
      </c>
      <c r="D678" s="113" t="str">
        <f>IF(Table6[[#This Row],[Segment ]]="","",D677)</f>
        <v/>
      </c>
      <c r="E678" s="117" t="str">
        <f>IF(Table6[[#This Row],[Segment ]]="","",Table6[[#This Row],[Density (kg/m3)]]*Table6[[#This Row],[Volumetric flow (m3/s)]])</f>
        <v/>
      </c>
      <c r="F678" s="114" t="str">
        <f>IF(Table6[[#This Row],[Segment ]]="","",'Pressure Drops in Loops'!AG683)</f>
        <v/>
      </c>
      <c r="G678" s="114" t="str">
        <f>'Pressure Drops in Loops'!AH683</f>
        <v/>
      </c>
      <c r="H678" s="114"/>
      <c r="I678" s="114"/>
      <c r="J678" s="115" t="str">
        <f>'Pressure Drops in Loops'!E683</f>
        <v/>
      </c>
      <c r="K678" s="115" t="str">
        <f>IF('Pressure Drops in Loops'!E684="",'Pressure Drops in Loops'!E683,'Pressure Drops in Loops'!E684)</f>
        <v/>
      </c>
      <c r="L678" s="115" t="str">
        <f>IF(Table6[[#This Row],[Segment ]]="","",(Table6[[#This Row],[Pressure 2 (kPa)]]-Table6[[#This Row],[Pressure 1 (kPa)]])/Table6[[#This Row],[Density (kg/m3)]])</f>
        <v/>
      </c>
      <c r="M678" s="115" t="str">
        <f>IF(Table6[[#This Row],[Segment ]]="","",((Table6[[#This Row],[Velocity 2 (m/s)]]^2)/2)-((Table6[[#This Row],[Velocity 1 (m/s)]]^2)/2))</f>
        <v/>
      </c>
      <c r="N678" s="115" t="str">
        <f>IF(Table6[[#This Row],[Segment ]]="","",(Table6[[#This Row],[Height 2 (m)]]-Table6[[#This Row],[Height 1 (m)]])*9.807)</f>
        <v/>
      </c>
      <c r="O678" s="115" t="str">
        <f>'Pressure Drops in Loops'!U683</f>
        <v/>
      </c>
      <c r="P67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78" s="115" t="str">
        <f>IF(Table6[[#This Row],[Segment ]]="","",Table6[[#This Row],[Work (W)]]/1000)</f>
        <v/>
      </c>
    </row>
    <row r="679" spans="1:17" x14ac:dyDescent="0.25">
      <c r="A679" s="116" t="str">
        <f>'Pressure Drops in Loops'!A684</f>
        <v/>
      </c>
      <c r="B679" s="113" t="str">
        <f>IF(Table6[[#This Row],[Segment ]]="","",B678)</f>
        <v/>
      </c>
      <c r="C679" s="113" t="str">
        <f>IF(Table6[[#This Row],[Segment ]]="","",C678)</f>
        <v/>
      </c>
      <c r="D679" s="113" t="str">
        <f>IF(Table6[[#This Row],[Segment ]]="","",D678)</f>
        <v/>
      </c>
      <c r="E679" s="117" t="str">
        <f>IF(Table6[[#This Row],[Segment ]]="","",Table6[[#This Row],[Density (kg/m3)]]*Table6[[#This Row],[Volumetric flow (m3/s)]])</f>
        <v/>
      </c>
      <c r="F679" s="114" t="str">
        <f>IF(Table6[[#This Row],[Segment ]]="","",'Pressure Drops in Loops'!AG684)</f>
        <v/>
      </c>
      <c r="G679" s="114" t="str">
        <f>'Pressure Drops in Loops'!AH684</f>
        <v/>
      </c>
      <c r="H679" s="114"/>
      <c r="I679" s="114"/>
      <c r="J679" s="115" t="str">
        <f>'Pressure Drops in Loops'!E684</f>
        <v/>
      </c>
      <c r="K679" s="115" t="str">
        <f>IF('Pressure Drops in Loops'!E685="",'Pressure Drops in Loops'!E684,'Pressure Drops in Loops'!E685)</f>
        <v/>
      </c>
      <c r="L679" s="115" t="str">
        <f>IF(Table6[[#This Row],[Segment ]]="","",(Table6[[#This Row],[Pressure 2 (kPa)]]-Table6[[#This Row],[Pressure 1 (kPa)]])/Table6[[#This Row],[Density (kg/m3)]])</f>
        <v/>
      </c>
      <c r="M679" s="115" t="str">
        <f>IF(Table6[[#This Row],[Segment ]]="","",((Table6[[#This Row],[Velocity 2 (m/s)]]^2)/2)-((Table6[[#This Row],[Velocity 1 (m/s)]]^2)/2))</f>
        <v/>
      </c>
      <c r="N679" s="115" t="str">
        <f>IF(Table6[[#This Row],[Segment ]]="","",(Table6[[#This Row],[Height 2 (m)]]-Table6[[#This Row],[Height 1 (m)]])*9.807)</f>
        <v/>
      </c>
      <c r="O679" s="115" t="str">
        <f>'Pressure Drops in Loops'!U684</f>
        <v/>
      </c>
      <c r="P67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79" s="115" t="str">
        <f>IF(Table6[[#This Row],[Segment ]]="","",Table6[[#This Row],[Work (W)]]/1000)</f>
        <v/>
      </c>
    </row>
    <row r="680" spans="1:17" x14ac:dyDescent="0.25">
      <c r="A680" s="116" t="str">
        <f>'Pressure Drops in Loops'!A685</f>
        <v/>
      </c>
      <c r="B680" s="113" t="str">
        <f>IF(Table6[[#This Row],[Segment ]]="","",B679)</f>
        <v/>
      </c>
      <c r="C680" s="113" t="str">
        <f>IF(Table6[[#This Row],[Segment ]]="","",C679)</f>
        <v/>
      </c>
      <c r="D680" s="113" t="str">
        <f>IF(Table6[[#This Row],[Segment ]]="","",D679)</f>
        <v/>
      </c>
      <c r="E680" s="117" t="str">
        <f>IF(Table6[[#This Row],[Segment ]]="","",Table6[[#This Row],[Density (kg/m3)]]*Table6[[#This Row],[Volumetric flow (m3/s)]])</f>
        <v/>
      </c>
      <c r="F680" s="114" t="str">
        <f>IF(Table6[[#This Row],[Segment ]]="","",'Pressure Drops in Loops'!AG685)</f>
        <v/>
      </c>
      <c r="G680" s="114" t="str">
        <f>'Pressure Drops in Loops'!AH685</f>
        <v/>
      </c>
      <c r="H680" s="114"/>
      <c r="I680" s="114"/>
      <c r="J680" s="115" t="str">
        <f>'Pressure Drops in Loops'!E685</f>
        <v/>
      </c>
      <c r="K680" s="115" t="str">
        <f>IF('Pressure Drops in Loops'!E686="",'Pressure Drops in Loops'!E685,'Pressure Drops in Loops'!E686)</f>
        <v/>
      </c>
      <c r="L680" s="115" t="str">
        <f>IF(Table6[[#This Row],[Segment ]]="","",(Table6[[#This Row],[Pressure 2 (kPa)]]-Table6[[#This Row],[Pressure 1 (kPa)]])/Table6[[#This Row],[Density (kg/m3)]])</f>
        <v/>
      </c>
      <c r="M680" s="115" t="str">
        <f>IF(Table6[[#This Row],[Segment ]]="","",((Table6[[#This Row],[Velocity 2 (m/s)]]^2)/2)-((Table6[[#This Row],[Velocity 1 (m/s)]]^2)/2))</f>
        <v/>
      </c>
      <c r="N680" s="115" t="str">
        <f>IF(Table6[[#This Row],[Segment ]]="","",(Table6[[#This Row],[Height 2 (m)]]-Table6[[#This Row],[Height 1 (m)]])*9.807)</f>
        <v/>
      </c>
      <c r="O680" s="115" t="str">
        <f>'Pressure Drops in Loops'!U685</f>
        <v/>
      </c>
      <c r="P68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80" s="115" t="str">
        <f>IF(Table6[[#This Row],[Segment ]]="","",Table6[[#This Row],[Work (W)]]/1000)</f>
        <v/>
      </c>
    </row>
    <row r="681" spans="1:17" x14ac:dyDescent="0.25">
      <c r="A681" s="116" t="str">
        <f>'Pressure Drops in Loops'!A686</f>
        <v/>
      </c>
      <c r="B681" s="113" t="str">
        <f>IF(Table6[[#This Row],[Segment ]]="","",B680)</f>
        <v/>
      </c>
      <c r="C681" s="113" t="str">
        <f>IF(Table6[[#This Row],[Segment ]]="","",C680)</f>
        <v/>
      </c>
      <c r="D681" s="113" t="str">
        <f>IF(Table6[[#This Row],[Segment ]]="","",D680)</f>
        <v/>
      </c>
      <c r="E681" s="117" t="str">
        <f>IF(Table6[[#This Row],[Segment ]]="","",Table6[[#This Row],[Density (kg/m3)]]*Table6[[#This Row],[Volumetric flow (m3/s)]])</f>
        <v/>
      </c>
      <c r="F681" s="114" t="str">
        <f>IF(Table6[[#This Row],[Segment ]]="","",'Pressure Drops in Loops'!AG686)</f>
        <v/>
      </c>
      <c r="G681" s="114" t="str">
        <f>'Pressure Drops in Loops'!AH686</f>
        <v/>
      </c>
      <c r="H681" s="114"/>
      <c r="I681" s="114"/>
      <c r="J681" s="115" t="str">
        <f>'Pressure Drops in Loops'!E686</f>
        <v/>
      </c>
      <c r="K681" s="115" t="str">
        <f>IF('Pressure Drops in Loops'!E687="",'Pressure Drops in Loops'!E686,'Pressure Drops in Loops'!E687)</f>
        <v/>
      </c>
      <c r="L681" s="115" t="str">
        <f>IF(Table6[[#This Row],[Segment ]]="","",(Table6[[#This Row],[Pressure 2 (kPa)]]-Table6[[#This Row],[Pressure 1 (kPa)]])/Table6[[#This Row],[Density (kg/m3)]])</f>
        <v/>
      </c>
      <c r="M681" s="115" t="str">
        <f>IF(Table6[[#This Row],[Segment ]]="","",((Table6[[#This Row],[Velocity 2 (m/s)]]^2)/2)-((Table6[[#This Row],[Velocity 1 (m/s)]]^2)/2))</f>
        <v/>
      </c>
      <c r="N681" s="115" t="str">
        <f>IF(Table6[[#This Row],[Segment ]]="","",(Table6[[#This Row],[Height 2 (m)]]-Table6[[#This Row],[Height 1 (m)]])*9.807)</f>
        <v/>
      </c>
      <c r="O681" s="115" t="str">
        <f>'Pressure Drops in Loops'!U686</f>
        <v/>
      </c>
      <c r="P68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81" s="115" t="str">
        <f>IF(Table6[[#This Row],[Segment ]]="","",Table6[[#This Row],[Work (W)]]/1000)</f>
        <v/>
      </c>
    </row>
    <row r="682" spans="1:17" x14ac:dyDescent="0.25">
      <c r="A682" s="116" t="str">
        <f>'Pressure Drops in Loops'!A687</f>
        <v/>
      </c>
      <c r="B682" s="113" t="str">
        <f>IF(Table6[[#This Row],[Segment ]]="","",B681)</f>
        <v/>
      </c>
      <c r="C682" s="113" t="str">
        <f>IF(Table6[[#This Row],[Segment ]]="","",C681)</f>
        <v/>
      </c>
      <c r="D682" s="113" t="str">
        <f>IF(Table6[[#This Row],[Segment ]]="","",D681)</f>
        <v/>
      </c>
      <c r="E682" s="117" t="str">
        <f>IF(Table6[[#This Row],[Segment ]]="","",Table6[[#This Row],[Density (kg/m3)]]*Table6[[#This Row],[Volumetric flow (m3/s)]])</f>
        <v/>
      </c>
      <c r="F682" s="114" t="str">
        <f>IF(Table6[[#This Row],[Segment ]]="","",'Pressure Drops in Loops'!AG687)</f>
        <v/>
      </c>
      <c r="G682" s="114" t="str">
        <f>'Pressure Drops in Loops'!AH687</f>
        <v/>
      </c>
      <c r="H682" s="114"/>
      <c r="I682" s="114"/>
      <c r="J682" s="115" t="str">
        <f>'Pressure Drops in Loops'!E687</f>
        <v/>
      </c>
      <c r="K682" s="115" t="str">
        <f>IF('Pressure Drops in Loops'!E688="",'Pressure Drops in Loops'!E687,'Pressure Drops in Loops'!E688)</f>
        <v/>
      </c>
      <c r="L682" s="115" t="str">
        <f>IF(Table6[[#This Row],[Segment ]]="","",(Table6[[#This Row],[Pressure 2 (kPa)]]-Table6[[#This Row],[Pressure 1 (kPa)]])/Table6[[#This Row],[Density (kg/m3)]])</f>
        <v/>
      </c>
      <c r="M682" s="115" t="str">
        <f>IF(Table6[[#This Row],[Segment ]]="","",((Table6[[#This Row],[Velocity 2 (m/s)]]^2)/2)-((Table6[[#This Row],[Velocity 1 (m/s)]]^2)/2))</f>
        <v/>
      </c>
      <c r="N682" s="115" t="str">
        <f>IF(Table6[[#This Row],[Segment ]]="","",(Table6[[#This Row],[Height 2 (m)]]-Table6[[#This Row],[Height 1 (m)]])*9.807)</f>
        <v/>
      </c>
      <c r="O682" s="115" t="str">
        <f>'Pressure Drops in Loops'!U687</f>
        <v/>
      </c>
      <c r="P68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82" s="115" t="str">
        <f>IF(Table6[[#This Row],[Segment ]]="","",Table6[[#This Row],[Work (W)]]/1000)</f>
        <v/>
      </c>
    </row>
    <row r="683" spans="1:17" x14ac:dyDescent="0.25">
      <c r="A683" s="116" t="str">
        <f>'Pressure Drops in Loops'!A688</f>
        <v/>
      </c>
      <c r="B683" s="113" t="str">
        <f>IF(Table6[[#This Row],[Segment ]]="","",B682)</f>
        <v/>
      </c>
      <c r="C683" s="113" t="str">
        <f>IF(Table6[[#This Row],[Segment ]]="","",C682)</f>
        <v/>
      </c>
      <c r="D683" s="113" t="str">
        <f>IF(Table6[[#This Row],[Segment ]]="","",D682)</f>
        <v/>
      </c>
      <c r="E683" s="117" t="str">
        <f>IF(Table6[[#This Row],[Segment ]]="","",Table6[[#This Row],[Density (kg/m3)]]*Table6[[#This Row],[Volumetric flow (m3/s)]])</f>
        <v/>
      </c>
      <c r="F683" s="114" t="str">
        <f>IF(Table6[[#This Row],[Segment ]]="","",'Pressure Drops in Loops'!AG688)</f>
        <v/>
      </c>
      <c r="G683" s="114" t="str">
        <f>'Pressure Drops in Loops'!AH688</f>
        <v/>
      </c>
      <c r="H683" s="114"/>
      <c r="I683" s="114"/>
      <c r="J683" s="115" t="str">
        <f>'Pressure Drops in Loops'!E688</f>
        <v/>
      </c>
      <c r="K683" s="115" t="str">
        <f>IF('Pressure Drops in Loops'!E689="",'Pressure Drops in Loops'!E688,'Pressure Drops in Loops'!E689)</f>
        <v/>
      </c>
      <c r="L683" s="115" t="str">
        <f>IF(Table6[[#This Row],[Segment ]]="","",(Table6[[#This Row],[Pressure 2 (kPa)]]-Table6[[#This Row],[Pressure 1 (kPa)]])/Table6[[#This Row],[Density (kg/m3)]])</f>
        <v/>
      </c>
      <c r="M683" s="115" t="str">
        <f>IF(Table6[[#This Row],[Segment ]]="","",((Table6[[#This Row],[Velocity 2 (m/s)]]^2)/2)-((Table6[[#This Row],[Velocity 1 (m/s)]]^2)/2))</f>
        <v/>
      </c>
      <c r="N683" s="115" t="str">
        <f>IF(Table6[[#This Row],[Segment ]]="","",(Table6[[#This Row],[Height 2 (m)]]-Table6[[#This Row],[Height 1 (m)]])*9.807)</f>
        <v/>
      </c>
      <c r="O683" s="115" t="str">
        <f>'Pressure Drops in Loops'!U688</f>
        <v/>
      </c>
      <c r="P68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83" s="115" t="str">
        <f>IF(Table6[[#This Row],[Segment ]]="","",Table6[[#This Row],[Work (W)]]/1000)</f>
        <v/>
      </c>
    </row>
    <row r="684" spans="1:17" x14ac:dyDescent="0.25">
      <c r="A684" s="116" t="str">
        <f>'Pressure Drops in Loops'!A689</f>
        <v/>
      </c>
      <c r="B684" s="113" t="str">
        <f>IF(Table6[[#This Row],[Segment ]]="","",B683)</f>
        <v/>
      </c>
      <c r="C684" s="113" t="str">
        <f>IF(Table6[[#This Row],[Segment ]]="","",C683)</f>
        <v/>
      </c>
      <c r="D684" s="113" t="str">
        <f>IF(Table6[[#This Row],[Segment ]]="","",D683)</f>
        <v/>
      </c>
      <c r="E684" s="117" t="str">
        <f>IF(Table6[[#This Row],[Segment ]]="","",Table6[[#This Row],[Density (kg/m3)]]*Table6[[#This Row],[Volumetric flow (m3/s)]])</f>
        <v/>
      </c>
      <c r="F684" s="114" t="str">
        <f>IF(Table6[[#This Row],[Segment ]]="","",'Pressure Drops in Loops'!AG689)</f>
        <v/>
      </c>
      <c r="G684" s="114" t="str">
        <f>'Pressure Drops in Loops'!AH689</f>
        <v/>
      </c>
      <c r="H684" s="114"/>
      <c r="I684" s="114"/>
      <c r="J684" s="115" t="str">
        <f>'Pressure Drops in Loops'!E689</f>
        <v/>
      </c>
      <c r="K684" s="115" t="str">
        <f>IF('Pressure Drops in Loops'!E690="",'Pressure Drops in Loops'!E689,'Pressure Drops in Loops'!E690)</f>
        <v/>
      </c>
      <c r="L684" s="115" t="str">
        <f>IF(Table6[[#This Row],[Segment ]]="","",(Table6[[#This Row],[Pressure 2 (kPa)]]-Table6[[#This Row],[Pressure 1 (kPa)]])/Table6[[#This Row],[Density (kg/m3)]])</f>
        <v/>
      </c>
      <c r="M684" s="115" t="str">
        <f>IF(Table6[[#This Row],[Segment ]]="","",((Table6[[#This Row],[Velocity 2 (m/s)]]^2)/2)-((Table6[[#This Row],[Velocity 1 (m/s)]]^2)/2))</f>
        <v/>
      </c>
      <c r="N684" s="115" t="str">
        <f>IF(Table6[[#This Row],[Segment ]]="","",(Table6[[#This Row],[Height 2 (m)]]-Table6[[#This Row],[Height 1 (m)]])*9.807)</f>
        <v/>
      </c>
      <c r="O684" s="115" t="str">
        <f>'Pressure Drops in Loops'!U689</f>
        <v/>
      </c>
      <c r="P68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84" s="115" t="str">
        <f>IF(Table6[[#This Row],[Segment ]]="","",Table6[[#This Row],[Work (W)]]/1000)</f>
        <v/>
      </c>
    </row>
    <row r="685" spans="1:17" x14ac:dyDescent="0.25">
      <c r="A685" s="116" t="str">
        <f>'Pressure Drops in Loops'!A690</f>
        <v/>
      </c>
      <c r="B685" s="113" t="str">
        <f>IF(Table6[[#This Row],[Segment ]]="","",B684)</f>
        <v/>
      </c>
      <c r="C685" s="113" t="str">
        <f>IF(Table6[[#This Row],[Segment ]]="","",C684)</f>
        <v/>
      </c>
      <c r="D685" s="113" t="str">
        <f>IF(Table6[[#This Row],[Segment ]]="","",D684)</f>
        <v/>
      </c>
      <c r="E685" s="117" t="str">
        <f>IF(Table6[[#This Row],[Segment ]]="","",Table6[[#This Row],[Density (kg/m3)]]*Table6[[#This Row],[Volumetric flow (m3/s)]])</f>
        <v/>
      </c>
      <c r="F685" s="114" t="str">
        <f>IF(Table6[[#This Row],[Segment ]]="","",'Pressure Drops in Loops'!AG690)</f>
        <v/>
      </c>
      <c r="G685" s="114" t="str">
        <f>'Pressure Drops in Loops'!AH690</f>
        <v/>
      </c>
      <c r="H685" s="114"/>
      <c r="I685" s="114"/>
      <c r="J685" s="115" t="str">
        <f>'Pressure Drops in Loops'!E690</f>
        <v/>
      </c>
      <c r="K685" s="115" t="str">
        <f>IF('Pressure Drops in Loops'!E691="",'Pressure Drops in Loops'!E690,'Pressure Drops in Loops'!E691)</f>
        <v/>
      </c>
      <c r="L685" s="115" t="str">
        <f>IF(Table6[[#This Row],[Segment ]]="","",(Table6[[#This Row],[Pressure 2 (kPa)]]-Table6[[#This Row],[Pressure 1 (kPa)]])/Table6[[#This Row],[Density (kg/m3)]])</f>
        <v/>
      </c>
      <c r="M685" s="115" t="str">
        <f>IF(Table6[[#This Row],[Segment ]]="","",((Table6[[#This Row],[Velocity 2 (m/s)]]^2)/2)-((Table6[[#This Row],[Velocity 1 (m/s)]]^2)/2))</f>
        <v/>
      </c>
      <c r="N685" s="115" t="str">
        <f>IF(Table6[[#This Row],[Segment ]]="","",(Table6[[#This Row],[Height 2 (m)]]-Table6[[#This Row],[Height 1 (m)]])*9.807)</f>
        <v/>
      </c>
      <c r="O685" s="115" t="str">
        <f>'Pressure Drops in Loops'!U690</f>
        <v/>
      </c>
      <c r="P68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85" s="115" t="str">
        <f>IF(Table6[[#This Row],[Segment ]]="","",Table6[[#This Row],[Work (W)]]/1000)</f>
        <v/>
      </c>
    </row>
    <row r="686" spans="1:17" x14ac:dyDescent="0.25">
      <c r="A686" s="116" t="str">
        <f>'Pressure Drops in Loops'!A691</f>
        <v/>
      </c>
      <c r="B686" s="113" t="str">
        <f>IF(Table6[[#This Row],[Segment ]]="","",B685)</f>
        <v/>
      </c>
      <c r="C686" s="113" t="str">
        <f>IF(Table6[[#This Row],[Segment ]]="","",C685)</f>
        <v/>
      </c>
      <c r="D686" s="113" t="str">
        <f>IF(Table6[[#This Row],[Segment ]]="","",D685)</f>
        <v/>
      </c>
      <c r="E686" s="117" t="str">
        <f>IF(Table6[[#This Row],[Segment ]]="","",Table6[[#This Row],[Density (kg/m3)]]*Table6[[#This Row],[Volumetric flow (m3/s)]])</f>
        <v/>
      </c>
      <c r="F686" s="114" t="str">
        <f>IF(Table6[[#This Row],[Segment ]]="","",'Pressure Drops in Loops'!AG691)</f>
        <v/>
      </c>
      <c r="G686" s="114" t="str">
        <f>'Pressure Drops in Loops'!AH691</f>
        <v/>
      </c>
      <c r="H686" s="114"/>
      <c r="I686" s="114"/>
      <c r="J686" s="115" t="str">
        <f>'Pressure Drops in Loops'!E691</f>
        <v/>
      </c>
      <c r="K686" s="115" t="str">
        <f>IF('Pressure Drops in Loops'!E692="",'Pressure Drops in Loops'!E691,'Pressure Drops in Loops'!E692)</f>
        <v/>
      </c>
      <c r="L686" s="115" t="str">
        <f>IF(Table6[[#This Row],[Segment ]]="","",(Table6[[#This Row],[Pressure 2 (kPa)]]-Table6[[#This Row],[Pressure 1 (kPa)]])/Table6[[#This Row],[Density (kg/m3)]])</f>
        <v/>
      </c>
      <c r="M686" s="115" t="str">
        <f>IF(Table6[[#This Row],[Segment ]]="","",((Table6[[#This Row],[Velocity 2 (m/s)]]^2)/2)-((Table6[[#This Row],[Velocity 1 (m/s)]]^2)/2))</f>
        <v/>
      </c>
      <c r="N686" s="115" t="str">
        <f>IF(Table6[[#This Row],[Segment ]]="","",(Table6[[#This Row],[Height 2 (m)]]-Table6[[#This Row],[Height 1 (m)]])*9.807)</f>
        <v/>
      </c>
      <c r="O686" s="115" t="str">
        <f>'Pressure Drops in Loops'!U691</f>
        <v/>
      </c>
      <c r="P68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86" s="115" t="str">
        <f>IF(Table6[[#This Row],[Segment ]]="","",Table6[[#This Row],[Work (W)]]/1000)</f>
        <v/>
      </c>
    </row>
    <row r="687" spans="1:17" x14ac:dyDescent="0.25">
      <c r="A687" s="116" t="str">
        <f>'Pressure Drops in Loops'!A692</f>
        <v/>
      </c>
      <c r="B687" s="113" t="str">
        <f>IF(Table6[[#This Row],[Segment ]]="","",B686)</f>
        <v/>
      </c>
      <c r="C687" s="113" t="str">
        <f>IF(Table6[[#This Row],[Segment ]]="","",C686)</f>
        <v/>
      </c>
      <c r="D687" s="113" t="str">
        <f>IF(Table6[[#This Row],[Segment ]]="","",D686)</f>
        <v/>
      </c>
      <c r="E687" s="117" t="str">
        <f>IF(Table6[[#This Row],[Segment ]]="","",Table6[[#This Row],[Density (kg/m3)]]*Table6[[#This Row],[Volumetric flow (m3/s)]])</f>
        <v/>
      </c>
      <c r="F687" s="114" t="str">
        <f>IF(Table6[[#This Row],[Segment ]]="","",'Pressure Drops in Loops'!AG692)</f>
        <v/>
      </c>
      <c r="G687" s="114" t="str">
        <f>'Pressure Drops in Loops'!AH692</f>
        <v/>
      </c>
      <c r="H687" s="114"/>
      <c r="I687" s="114"/>
      <c r="J687" s="115" t="str">
        <f>'Pressure Drops in Loops'!E692</f>
        <v/>
      </c>
      <c r="K687" s="115" t="str">
        <f>IF('Pressure Drops in Loops'!E693="",'Pressure Drops in Loops'!E692,'Pressure Drops in Loops'!E693)</f>
        <v/>
      </c>
      <c r="L687" s="115" t="str">
        <f>IF(Table6[[#This Row],[Segment ]]="","",(Table6[[#This Row],[Pressure 2 (kPa)]]-Table6[[#This Row],[Pressure 1 (kPa)]])/Table6[[#This Row],[Density (kg/m3)]])</f>
        <v/>
      </c>
      <c r="M687" s="115" t="str">
        <f>IF(Table6[[#This Row],[Segment ]]="","",((Table6[[#This Row],[Velocity 2 (m/s)]]^2)/2)-((Table6[[#This Row],[Velocity 1 (m/s)]]^2)/2))</f>
        <v/>
      </c>
      <c r="N687" s="115" t="str">
        <f>IF(Table6[[#This Row],[Segment ]]="","",(Table6[[#This Row],[Height 2 (m)]]-Table6[[#This Row],[Height 1 (m)]])*9.807)</f>
        <v/>
      </c>
      <c r="O687" s="115" t="str">
        <f>'Pressure Drops in Loops'!U692</f>
        <v/>
      </c>
      <c r="P68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87" s="115" t="str">
        <f>IF(Table6[[#This Row],[Segment ]]="","",Table6[[#This Row],[Work (W)]]/1000)</f>
        <v/>
      </c>
    </row>
    <row r="688" spans="1:17" x14ac:dyDescent="0.25">
      <c r="A688" s="116" t="str">
        <f>'Pressure Drops in Loops'!A693</f>
        <v/>
      </c>
      <c r="B688" s="113" t="str">
        <f>IF(Table6[[#This Row],[Segment ]]="","",B687)</f>
        <v/>
      </c>
      <c r="C688" s="113" t="str">
        <f>IF(Table6[[#This Row],[Segment ]]="","",C687)</f>
        <v/>
      </c>
      <c r="D688" s="113" t="str">
        <f>IF(Table6[[#This Row],[Segment ]]="","",D687)</f>
        <v/>
      </c>
      <c r="E688" s="117" t="str">
        <f>IF(Table6[[#This Row],[Segment ]]="","",Table6[[#This Row],[Density (kg/m3)]]*Table6[[#This Row],[Volumetric flow (m3/s)]])</f>
        <v/>
      </c>
      <c r="F688" s="114" t="str">
        <f>IF(Table6[[#This Row],[Segment ]]="","",'Pressure Drops in Loops'!AG693)</f>
        <v/>
      </c>
      <c r="G688" s="114" t="str">
        <f>'Pressure Drops in Loops'!AH693</f>
        <v/>
      </c>
      <c r="H688" s="114"/>
      <c r="I688" s="114"/>
      <c r="J688" s="115" t="str">
        <f>'Pressure Drops in Loops'!E693</f>
        <v/>
      </c>
      <c r="K688" s="115" t="str">
        <f>IF('Pressure Drops in Loops'!E694="",'Pressure Drops in Loops'!E693,'Pressure Drops in Loops'!E694)</f>
        <v/>
      </c>
      <c r="L688" s="115" t="str">
        <f>IF(Table6[[#This Row],[Segment ]]="","",(Table6[[#This Row],[Pressure 2 (kPa)]]-Table6[[#This Row],[Pressure 1 (kPa)]])/Table6[[#This Row],[Density (kg/m3)]])</f>
        <v/>
      </c>
      <c r="M688" s="115" t="str">
        <f>IF(Table6[[#This Row],[Segment ]]="","",((Table6[[#This Row],[Velocity 2 (m/s)]]^2)/2)-((Table6[[#This Row],[Velocity 1 (m/s)]]^2)/2))</f>
        <v/>
      </c>
      <c r="N688" s="115" t="str">
        <f>IF(Table6[[#This Row],[Segment ]]="","",(Table6[[#This Row],[Height 2 (m)]]-Table6[[#This Row],[Height 1 (m)]])*9.807)</f>
        <v/>
      </c>
      <c r="O688" s="115" t="str">
        <f>'Pressure Drops in Loops'!U693</f>
        <v/>
      </c>
      <c r="P68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88" s="115" t="str">
        <f>IF(Table6[[#This Row],[Segment ]]="","",Table6[[#This Row],[Work (W)]]/1000)</f>
        <v/>
      </c>
    </row>
    <row r="689" spans="1:17" x14ac:dyDescent="0.25">
      <c r="A689" s="116" t="str">
        <f>'Pressure Drops in Loops'!A694</f>
        <v/>
      </c>
      <c r="B689" s="113" t="str">
        <f>IF(Table6[[#This Row],[Segment ]]="","",B688)</f>
        <v/>
      </c>
      <c r="C689" s="113" t="str">
        <f>IF(Table6[[#This Row],[Segment ]]="","",C688)</f>
        <v/>
      </c>
      <c r="D689" s="113" t="str">
        <f>IF(Table6[[#This Row],[Segment ]]="","",D688)</f>
        <v/>
      </c>
      <c r="E689" s="117" t="str">
        <f>IF(Table6[[#This Row],[Segment ]]="","",Table6[[#This Row],[Density (kg/m3)]]*Table6[[#This Row],[Volumetric flow (m3/s)]])</f>
        <v/>
      </c>
      <c r="F689" s="114" t="str">
        <f>IF(Table6[[#This Row],[Segment ]]="","",'Pressure Drops in Loops'!AG694)</f>
        <v/>
      </c>
      <c r="G689" s="114" t="str">
        <f>'Pressure Drops in Loops'!AH694</f>
        <v/>
      </c>
      <c r="H689" s="114"/>
      <c r="I689" s="114"/>
      <c r="J689" s="115" t="str">
        <f>'Pressure Drops in Loops'!E694</f>
        <v/>
      </c>
      <c r="K689" s="115" t="str">
        <f>IF('Pressure Drops in Loops'!E695="",'Pressure Drops in Loops'!E694,'Pressure Drops in Loops'!E695)</f>
        <v/>
      </c>
      <c r="L689" s="115" t="str">
        <f>IF(Table6[[#This Row],[Segment ]]="","",(Table6[[#This Row],[Pressure 2 (kPa)]]-Table6[[#This Row],[Pressure 1 (kPa)]])/Table6[[#This Row],[Density (kg/m3)]])</f>
        <v/>
      </c>
      <c r="M689" s="115" t="str">
        <f>IF(Table6[[#This Row],[Segment ]]="","",((Table6[[#This Row],[Velocity 2 (m/s)]]^2)/2)-((Table6[[#This Row],[Velocity 1 (m/s)]]^2)/2))</f>
        <v/>
      </c>
      <c r="N689" s="115" t="str">
        <f>IF(Table6[[#This Row],[Segment ]]="","",(Table6[[#This Row],[Height 2 (m)]]-Table6[[#This Row],[Height 1 (m)]])*9.807)</f>
        <v/>
      </c>
      <c r="O689" s="115" t="str">
        <f>'Pressure Drops in Loops'!U694</f>
        <v/>
      </c>
      <c r="P68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89" s="115" t="str">
        <f>IF(Table6[[#This Row],[Segment ]]="","",Table6[[#This Row],[Work (W)]]/1000)</f>
        <v/>
      </c>
    </row>
    <row r="690" spans="1:17" x14ac:dyDescent="0.25">
      <c r="A690" s="116" t="str">
        <f>'Pressure Drops in Loops'!A695</f>
        <v/>
      </c>
      <c r="B690" s="113" t="str">
        <f>IF(Table6[[#This Row],[Segment ]]="","",B689)</f>
        <v/>
      </c>
      <c r="C690" s="113" t="str">
        <f>IF(Table6[[#This Row],[Segment ]]="","",C689)</f>
        <v/>
      </c>
      <c r="D690" s="113" t="str">
        <f>IF(Table6[[#This Row],[Segment ]]="","",D689)</f>
        <v/>
      </c>
      <c r="E690" s="117" t="str">
        <f>IF(Table6[[#This Row],[Segment ]]="","",Table6[[#This Row],[Density (kg/m3)]]*Table6[[#This Row],[Volumetric flow (m3/s)]])</f>
        <v/>
      </c>
      <c r="F690" s="114" t="str">
        <f>IF(Table6[[#This Row],[Segment ]]="","",'Pressure Drops in Loops'!AG695)</f>
        <v/>
      </c>
      <c r="G690" s="114" t="str">
        <f>'Pressure Drops in Loops'!AH695</f>
        <v/>
      </c>
      <c r="H690" s="114"/>
      <c r="I690" s="114"/>
      <c r="J690" s="115" t="str">
        <f>'Pressure Drops in Loops'!E695</f>
        <v/>
      </c>
      <c r="K690" s="115" t="str">
        <f>IF('Pressure Drops in Loops'!E696="",'Pressure Drops in Loops'!E695,'Pressure Drops in Loops'!E696)</f>
        <v/>
      </c>
      <c r="L690" s="115" t="str">
        <f>IF(Table6[[#This Row],[Segment ]]="","",(Table6[[#This Row],[Pressure 2 (kPa)]]-Table6[[#This Row],[Pressure 1 (kPa)]])/Table6[[#This Row],[Density (kg/m3)]])</f>
        <v/>
      </c>
      <c r="M690" s="115" t="str">
        <f>IF(Table6[[#This Row],[Segment ]]="","",((Table6[[#This Row],[Velocity 2 (m/s)]]^2)/2)-((Table6[[#This Row],[Velocity 1 (m/s)]]^2)/2))</f>
        <v/>
      </c>
      <c r="N690" s="115" t="str">
        <f>IF(Table6[[#This Row],[Segment ]]="","",(Table6[[#This Row],[Height 2 (m)]]-Table6[[#This Row],[Height 1 (m)]])*9.807)</f>
        <v/>
      </c>
      <c r="O690" s="115" t="str">
        <f>'Pressure Drops in Loops'!U695</f>
        <v/>
      </c>
      <c r="P69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90" s="115" t="str">
        <f>IF(Table6[[#This Row],[Segment ]]="","",Table6[[#This Row],[Work (W)]]/1000)</f>
        <v/>
      </c>
    </row>
    <row r="691" spans="1:17" x14ac:dyDescent="0.25">
      <c r="A691" s="116" t="str">
        <f>'Pressure Drops in Loops'!A696</f>
        <v/>
      </c>
      <c r="B691" s="113" t="str">
        <f>IF(Table6[[#This Row],[Segment ]]="","",B690)</f>
        <v/>
      </c>
      <c r="C691" s="113" t="str">
        <f>IF(Table6[[#This Row],[Segment ]]="","",C690)</f>
        <v/>
      </c>
      <c r="D691" s="113" t="str">
        <f>IF(Table6[[#This Row],[Segment ]]="","",D690)</f>
        <v/>
      </c>
      <c r="E691" s="117" t="str">
        <f>IF(Table6[[#This Row],[Segment ]]="","",Table6[[#This Row],[Density (kg/m3)]]*Table6[[#This Row],[Volumetric flow (m3/s)]])</f>
        <v/>
      </c>
      <c r="F691" s="114" t="str">
        <f>IF(Table6[[#This Row],[Segment ]]="","",'Pressure Drops in Loops'!AG696)</f>
        <v/>
      </c>
      <c r="G691" s="114" t="str">
        <f>'Pressure Drops in Loops'!AH696</f>
        <v/>
      </c>
      <c r="H691" s="114"/>
      <c r="I691" s="114"/>
      <c r="J691" s="115" t="str">
        <f>'Pressure Drops in Loops'!E696</f>
        <v/>
      </c>
      <c r="K691" s="115" t="str">
        <f>IF('Pressure Drops in Loops'!E697="",'Pressure Drops in Loops'!E696,'Pressure Drops in Loops'!E697)</f>
        <v/>
      </c>
      <c r="L691" s="115" t="str">
        <f>IF(Table6[[#This Row],[Segment ]]="","",(Table6[[#This Row],[Pressure 2 (kPa)]]-Table6[[#This Row],[Pressure 1 (kPa)]])/Table6[[#This Row],[Density (kg/m3)]])</f>
        <v/>
      </c>
      <c r="M691" s="115" t="str">
        <f>IF(Table6[[#This Row],[Segment ]]="","",((Table6[[#This Row],[Velocity 2 (m/s)]]^2)/2)-((Table6[[#This Row],[Velocity 1 (m/s)]]^2)/2))</f>
        <v/>
      </c>
      <c r="N691" s="115" t="str">
        <f>IF(Table6[[#This Row],[Segment ]]="","",(Table6[[#This Row],[Height 2 (m)]]-Table6[[#This Row],[Height 1 (m)]])*9.807)</f>
        <v/>
      </c>
      <c r="O691" s="115" t="str">
        <f>'Pressure Drops in Loops'!U696</f>
        <v/>
      </c>
      <c r="P69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91" s="115" t="str">
        <f>IF(Table6[[#This Row],[Segment ]]="","",Table6[[#This Row],[Work (W)]]/1000)</f>
        <v/>
      </c>
    </row>
    <row r="692" spans="1:17" x14ac:dyDescent="0.25">
      <c r="A692" s="116" t="str">
        <f>'Pressure Drops in Loops'!A697</f>
        <v/>
      </c>
      <c r="B692" s="113" t="str">
        <f>IF(Table6[[#This Row],[Segment ]]="","",B691)</f>
        <v/>
      </c>
      <c r="C692" s="113" t="str">
        <f>IF(Table6[[#This Row],[Segment ]]="","",C691)</f>
        <v/>
      </c>
      <c r="D692" s="113" t="str">
        <f>IF(Table6[[#This Row],[Segment ]]="","",D691)</f>
        <v/>
      </c>
      <c r="E692" s="117" t="str">
        <f>IF(Table6[[#This Row],[Segment ]]="","",Table6[[#This Row],[Density (kg/m3)]]*Table6[[#This Row],[Volumetric flow (m3/s)]])</f>
        <v/>
      </c>
      <c r="F692" s="114" t="str">
        <f>IF(Table6[[#This Row],[Segment ]]="","",'Pressure Drops in Loops'!AG697)</f>
        <v/>
      </c>
      <c r="G692" s="114" t="str">
        <f>'Pressure Drops in Loops'!AH697</f>
        <v/>
      </c>
      <c r="H692" s="114"/>
      <c r="I692" s="114"/>
      <c r="J692" s="115" t="str">
        <f>'Pressure Drops in Loops'!E697</f>
        <v/>
      </c>
      <c r="K692" s="115" t="str">
        <f>IF('Pressure Drops in Loops'!E698="",'Pressure Drops in Loops'!E697,'Pressure Drops in Loops'!E698)</f>
        <v/>
      </c>
      <c r="L692" s="115" t="str">
        <f>IF(Table6[[#This Row],[Segment ]]="","",(Table6[[#This Row],[Pressure 2 (kPa)]]-Table6[[#This Row],[Pressure 1 (kPa)]])/Table6[[#This Row],[Density (kg/m3)]])</f>
        <v/>
      </c>
      <c r="M692" s="115" t="str">
        <f>IF(Table6[[#This Row],[Segment ]]="","",((Table6[[#This Row],[Velocity 2 (m/s)]]^2)/2)-((Table6[[#This Row],[Velocity 1 (m/s)]]^2)/2))</f>
        <v/>
      </c>
      <c r="N692" s="115" t="str">
        <f>IF(Table6[[#This Row],[Segment ]]="","",(Table6[[#This Row],[Height 2 (m)]]-Table6[[#This Row],[Height 1 (m)]])*9.807)</f>
        <v/>
      </c>
      <c r="O692" s="115" t="str">
        <f>'Pressure Drops in Loops'!U697</f>
        <v/>
      </c>
      <c r="P69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92" s="115" t="str">
        <f>IF(Table6[[#This Row],[Segment ]]="","",Table6[[#This Row],[Work (W)]]/1000)</f>
        <v/>
      </c>
    </row>
    <row r="693" spans="1:17" x14ac:dyDescent="0.25">
      <c r="A693" s="116" t="str">
        <f>'Pressure Drops in Loops'!A698</f>
        <v/>
      </c>
      <c r="B693" s="113" t="str">
        <f>IF(Table6[[#This Row],[Segment ]]="","",B692)</f>
        <v/>
      </c>
      <c r="C693" s="113" t="str">
        <f>IF(Table6[[#This Row],[Segment ]]="","",C692)</f>
        <v/>
      </c>
      <c r="D693" s="113" t="str">
        <f>IF(Table6[[#This Row],[Segment ]]="","",D692)</f>
        <v/>
      </c>
      <c r="E693" s="117" t="str">
        <f>IF(Table6[[#This Row],[Segment ]]="","",Table6[[#This Row],[Density (kg/m3)]]*Table6[[#This Row],[Volumetric flow (m3/s)]])</f>
        <v/>
      </c>
      <c r="F693" s="114" t="str">
        <f>IF(Table6[[#This Row],[Segment ]]="","",'Pressure Drops in Loops'!AG698)</f>
        <v/>
      </c>
      <c r="G693" s="114" t="str">
        <f>'Pressure Drops in Loops'!AH698</f>
        <v/>
      </c>
      <c r="H693" s="114"/>
      <c r="I693" s="114"/>
      <c r="J693" s="115" t="str">
        <f>'Pressure Drops in Loops'!E698</f>
        <v/>
      </c>
      <c r="K693" s="115" t="str">
        <f>IF('Pressure Drops in Loops'!E699="",'Pressure Drops in Loops'!E698,'Pressure Drops in Loops'!E699)</f>
        <v/>
      </c>
      <c r="L693" s="115" t="str">
        <f>IF(Table6[[#This Row],[Segment ]]="","",(Table6[[#This Row],[Pressure 2 (kPa)]]-Table6[[#This Row],[Pressure 1 (kPa)]])/Table6[[#This Row],[Density (kg/m3)]])</f>
        <v/>
      </c>
      <c r="M693" s="115" t="str">
        <f>IF(Table6[[#This Row],[Segment ]]="","",((Table6[[#This Row],[Velocity 2 (m/s)]]^2)/2)-((Table6[[#This Row],[Velocity 1 (m/s)]]^2)/2))</f>
        <v/>
      </c>
      <c r="N693" s="115" t="str">
        <f>IF(Table6[[#This Row],[Segment ]]="","",(Table6[[#This Row],[Height 2 (m)]]-Table6[[#This Row],[Height 1 (m)]])*9.807)</f>
        <v/>
      </c>
      <c r="O693" s="115" t="str">
        <f>'Pressure Drops in Loops'!U698</f>
        <v/>
      </c>
      <c r="P69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93" s="115" t="str">
        <f>IF(Table6[[#This Row],[Segment ]]="","",Table6[[#This Row],[Work (W)]]/1000)</f>
        <v/>
      </c>
    </row>
    <row r="694" spans="1:17" x14ac:dyDescent="0.25">
      <c r="A694" s="116" t="str">
        <f>'Pressure Drops in Loops'!A699</f>
        <v/>
      </c>
      <c r="B694" s="113" t="str">
        <f>IF(Table6[[#This Row],[Segment ]]="","",B693)</f>
        <v/>
      </c>
      <c r="C694" s="113" t="str">
        <f>IF(Table6[[#This Row],[Segment ]]="","",C693)</f>
        <v/>
      </c>
      <c r="D694" s="113" t="str">
        <f>IF(Table6[[#This Row],[Segment ]]="","",D693)</f>
        <v/>
      </c>
      <c r="E694" s="117" t="str">
        <f>IF(Table6[[#This Row],[Segment ]]="","",Table6[[#This Row],[Density (kg/m3)]]*Table6[[#This Row],[Volumetric flow (m3/s)]])</f>
        <v/>
      </c>
      <c r="F694" s="114" t="str">
        <f>IF(Table6[[#This Row],[Segment ]]="","",'Pressure Drops in Loops'!AG699)</f>
        <v/>
      </c>
      <c r="G694" s="114" t="str">
        <f>'Pressure Drops in Loops'!AH699</f>
        <v/>
      </c>
      <c r="H694" s="114"/>
      <c r="I694" s="114"/>
      <c r="J694" s="115" t="str">
        <f>'Pressure Drops in Loops'!E699</f>
        <v/>
      </c>
      <c r="K694" s="115" t="str">
        <f>IF('Pressure Drops in Loops'!E700="",'Pressure Drops in Loops'!E699,'Pressure Drops in Loops'!E700)</f>
        <v/>
      </c>
      <c r="L694" s="115" t="str">
        <f>IF(Table6[[#This Row],[Segment ]]="","",(Table6[[#This Row],[Pressure 2 (kPa)]]-Table6[[#This Row],[Pressure 1 (kPa)]])/Table6[[#This Row],[Density (kg/m3)]])</f>
        <v/>
      </c>
      <c r="M694" s="115" t="str">
        <f>IF(Table6[[#This Row],[Segment ]]="","",((Table6[[#This Row],[Velocity 2 (m/s)]]^2)/2)-((Table6[[#This Row],[Velocity 1 (m/s)]]^2)/2))</f>
        <v/>
      </c>
      <c r="N694" s="115" t="str">
        <f>IF(Table6[[#This Row],[Segment ]]="","",(Table6[[#This Row],[Height 2 (m)]]-Table6[[#This Row],[Height 1 (m)]])*9.807)</f>
        <v/>
      </c>
      <c r="O694" s="115" t="str">
        <f>'Pressure Drops in Loops'!U699</f>
        <v/>
      </c>
      <c r="P69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94" s="115" t="str">
        <f>IF(Table6[[#This Row],[Segment ]]="","",Table6[[#This Row],[Work (W)]]/1000)</f>
        <v/>
      </c>
    </row>
    <row r="695" spans="1:17" x14ac:dyDescent="0.25">
      <c r="A695" s="116" t="str">
        <f>'Pressure Drops in Loops'!A700</f>
        <v/>
      </c>
      <c r="B695" s="113" t="str">
        <f>IF(Table6[[#This Row],[Segment ]]="","",B694)</f>
        <v/>
      </c>
      <c r="C695" s="113" t="str">
        <f>IF(Table6[[#This Row],[Segment ]]="","",C694)</f>
        <v/>
      </c>
      <c r="D695" s="113" t="str">
        <f>IF(Table6[[#This Row],[Segment ]]="","",D694)</f>
        <v/>
      </c>
      <c r="E695" s="117" t="str">
        <f>IF(Table6[[#This Row],[Segment ]]="","",Table6[[#This Row],[Density (kg/m3)]]*Table6[[#This Row],[Volumetric flow (m3/s)]])</f>
        <v/>
      </c>
      <c r="F695" s="114" t="str">
        <f>IF(Table6[[#This Row],[Segment ]]="","",'Pressure Drops in Loops'!AG700)</f>
        <v/>
      </c>
      <c r="G695" s="114" t="str">
        <f>'Pressure Drops in Loops'!AH700</f>
        <v/>
      </c>
      <c r="H695" s="114"/>
      <c r="I695" s="114"/>
      <c r="J695" s="115" t="str">
        <f>'Pressure Drops in Loops'!E700</f>
        <v/>
      </c>
      <c r="K695" s="115" t="str">
        <f>IF('Pressure Drops in Loops'!E701="",'Pressure Drops in Loops'!E700,'Pressure Drops in Loops'!E701)</f>
        <v/>
      </c>
      <c r="L695" s="115" t="str">
        <f>IF(Table6[[#This Row],[Segment ]]="","",(Table6[[#This Row],[Pressure 2 (kPa)]]-Table6[[#This Row],[Pressure 1 (kPa)]])/Table6[[#This Row],[Density (kg/m3)]])</f>
        <v/>
      </c>
      <c r="M695" s="115" t="str">
        <f>IF(Table6[[#This Row],[Segment ]]="","",((Table6[[#This Row],[Velocity 2 (m/s)]]^2)/2)-((Table6[[#This Row],[Velocity 1 (m/s)]]^2)/2))</f>
        <v/>
      </c>
      <c r="N695" s="115" t="str">
        <f>IF(Table6[[#This Row],[Segment ]]="","",(Table6[[#This Row],[Height 2 (m)]]-Table6[[#This Row],[Height 1 (m)]])*9.807)</f>
        <v/>
      </c>
      <c r="O695" s="115" t="str">
        <f>'Pressure Drops in Loops'!U700</f>
        <v/>
      </c>
      <c r="P69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95" s="115" t="str">
        <f>IF(Table6[[#This Row],[Segment ]]="","",Table6[[#This Row],[Work (W)]]/1000)</f>
        <v/>
      </c>
    </row>
    <row r="696" spans="1:17" x14ac:dyDescent="0.25">
      <c r="A696" s="116" t="str">
        <f>'Pressure Drops in Loops'!A701</f>
        <v/>
      </c>
      <c r="B696" s="113" t="str">
        <f>IF(Table6[[#This Row],[Segment ]]="","",B695)</f>
        <v/>
      </c>
      <c r="C696" s="113" t="str">
        <f>IF(Table6[[#This Row],[Segment ]]="","",C695)</f>
        <v/>
      </c>
      <c r="D696" s="113" t="str">
        <f>IF(Table6[[#This Row],[Segment ]]="","",D695)</f>
        <v/>
      </c>
      <c r="E696" s="117" t="str">
        <f>IF(Table6[[#This Row],[Segment ]]="","",Table6[[#This Row],[Density (kg/m3)]]*Table6[[#This Row],[Volumetric flow (m3/s)]])</f>
        <v/>
      </c>
      <c r="F696" s="114" t="str">
        <f>IF(Table6[[#This Row],[Segment ]]="","",'Pressure Drops in Loops'!AG701)</f>
        <v/>
      </c>
      <c r="G696" s="114" t="str">
        <f>'Pressure Drops in Loops'!AH701</f>
        <v/>
      </c>
      <c r="H696" s="114"/>
      <c r="I696" s="114"/>
      <c r="J696" s="115" t="str">
        <f>'Pressure Drops in Loops'!E701</f>
        <v/>
      </c>
      <c r="K696" s="115" t="str">
        <f>IF('Pressure Drops in Loops'!E702="",'Pressure Drops in Loops'!E701,'Pressure Drops in Loops'!E702)</f>
        <v/>
      </c>
      <c r="L696" s="115" t="str">
        <f>IF(Table6[[#This Row],[Segment ]]="","",(Table6[[#This Row],[Pressure 2 (kPa)]]-Table6[[#This Row],[Pressure 1 (kPa)]])/Table6[[#This Row],[Density (kg/m3)]])</f>
        <v/>
      </c>
      <c r="M696" s="115" t="str">
        <f>IF(Table6[[#This Row],[Segment ]]="","",((Table6[[#This Row],[Velocity 2 (m/s)]]^2)/2)-((Table6[[#This Row],[Velocity 1 (m/s)]]^2)/2))</f>
        <v/>
      </c>
      <c r="N696" s="115" t="str">
        <f>IF(Table6[[#This Row],[Segment ]]="","",(Table6[[#This Row],[Height 2 (m)]]-Table6[[#This Row],[Height 1 (m)]])*9.807)</f>
        <v/>
      </c>
      <c r="O696" s="115" t="str">
        <f>'Pressure Drops in Loops'!U701</f>
        <v/>
      </c>
      <c r="P69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96" s="115" t="str">
        <f>IF(Table6[[#This Row],[Segment ]]="","",Table6[[#This Row],[Work (W)]]/1000)</f>
        <v/>
      </c>
    </row>
    <row r="697" spans="1:17" x14ac:dyDescent="0.25">
      <c r="A697" s="116" t="str">
        <f>'Pressure Drops in Loops'!A702</f>
        <v/>
      </c>
      <c r="B697" s="113" t="str">
        <f>IF(Table6[[#This Row],[Segment ]]="","",B696)</f>
        <v/>
      </c>
      <c r="C697" s="113" t="str">
        <f>IF(Table6[[#This Row],[Segment ]]="","",C696)</f>
        <v/>
      </c>
      <c r="D697" s="113" t="str">
        <f>IF(Table6[[#This Row],[Segment ]]="","",D696)</f>
        <v/>
      </c>
      <c r="E697" s="117" t="str">
        <f>IF(Table6[[#This Row],[Segment ]]="","",Table6[[#This Row],[Density (kg/m3)]]*Table6[[#This Row],[Volumetric flow (m3/s)]])</f>
        <v/>
      </c>
      <c r="F697" s="114" t="str">
        <f>IF(Table6[[#This Row],[Segment ]]="","",'Pressure Drops in Loops'!AG702)</f>
        <v/>
      </c>
      <c r="G697" s="114" t="str">
        <f>'Pressure Drops in Loops'!AH702</f>
        <v/>
      </c>
      <c r="H697" s="114"/>
      <c r="I697" s="114"/>
      <c r="J697" s="115" t="str">
        <f>'Pressure Drops in Loops'!E702</f>
        <v/>
      </c>
      <c r="K697" s="115" t="str">
        <f>IF('Pressure Drops in Loops'!E703="",'Pressure Drops in Loops'!E702,'Pressure Drops in Loops'!E703)</f>
        <v/>
      </c>
      <c r="L697" s="115" t="str">
        <f>IF(Table6[[#This Row],[Segment ]]="","",(Table6[[#This Row],[Pressure 2 (kPa)]]-Table6[[#This Row],[Pressure 1 (kPa)]])/Table6[[#This Row],[Density (kg/m3)]])</f>
        <v/>
      </c>
      <c r="M697" s="115" t="str">
        <f>IF(Table6[[#This Row],[Segment ]]="","",((Table6[[#This Row],[Velocity 2 (m/s)]]^2)/2)-((Table6[[#This Row],[Velocity 1 (m/s)]]^2)/2))</f>
        <v/>
      </c>
      <c r="N697" s="115" t="str">
        <f>IF(Table6[[#This Row],[Segment ]]="","",(Table6[[#This Row],[Height 2 (m)]]-Table6[[#This Row],[Height 1 (m)]])*9.807)</f>
        <v/>
      </c>
      <c r="O697" s="115" t="str">
        <f>'Pressure Drops in Loops'!U702</f>
        <v/>
      </c>
      <c r="P69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97" s="115" t="str">
        <f>IF(Table6[[#This Row],[Segment ]]="","",Table6[[#This Row],[Work (W)]]/1000)</f>
        <v/>
      </c>
    </row>
    <row r="698" spans="1:17" x14ac:dyDescent="0.25">
      <c r="A698" s="116" t="str">
        <f>'Pressure Drops in Loops'!A703</f>
        <v/>
      </c>
      <c r="B698" s="113" t="str">
        <f>IF(Table6[[#This Row],[Segment ]]="","",B697)</f>
        <v/>
      </c>
      <c r="C698" s="113" t="str">
        <f>IF(Table6[[#This Row],[Segment ]]="","",C697)</f>
        <v/>
      </c>
      <c r="D698" s="113" t="str">
        <f>IF(Table6[[#This Row],[Segment ]]="","",D697)</f>
        <v/>
      </c>
      <c r="E698" s="117" t="str">
        <f>IF(Table6[[#This Row],[Segment ]]="","",Table6[[#This Row],[Density (kg/m3)]]*Table6[[#This Row],[Volumetric flow (m3/s)]])</f>
        <v/>
      </c>
      <c r="F698" s="114" t="str">
        <f>IF(Table6[[#This Row],[Segment ]]="","",'Pressure Drops in Loops'!AG703)</f>
        <v/>
      </c>
      <c r="G698" s="114" t="str">
        <f>'Pressure Drops in Loops'!AH703</f>
        <v/>
      </c>
      <c r="H698" s="114"/>
      <c r="I698" s="114"/>
      <c r="J698" s="115" t="str">
        <f>'Pressure Drops in Loops'!E703</f>
        <v/>
      </c>
      <c r="K698" s="115" t="str">
        <f>IF('Pressure Drops in Loops'!E704="",'Pressure Drops in Loops'!E703,'Pressure Drops in Loops'!E704)</f>
        <v/>
      </c>
      <c r="L698" s="115" t="str">
        <f>IF(Table6[[#This Row],[Segment ]]="","",(Table6[[#This Row],[Pressure 2 (kPa)]]-Table6[[#This Row],[Pressure 1 (kPa)]])/Table6[[#This Row],[Density (kg/m3)]])</f>
        <v/>
      </c>
      <c r="M698" s="115" t="str">
        <f>IF(Table6[[#This Row],[Segment ]]="","",((Table6[[#This Row],[Velocity 2 (m/s)]]^2)/2)-((Table6[[#This Row],[Velocity 1 (m/s)]]^2)/2))</f>
        <v/>
      </c>
      <c r="N698" s="115" t="str">
        <f>IF(Table6[[#This Row],[Segment ]]="","",(Table6[[#This Row],[Height 2 (m)]]-Table6[[#This Row],[Height 1 (m)]])*9.807)</f>
        <v/>
      </c>
      <c r="O698" s="115" t="str">
        <f>'Pressure Drops in Loops'!U703</f>
        <v/>
      </c>
      <c r="P69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98" s="115" t="str">
        <f>IF(Table6[[#This Row],[Segment ]]="","",Table6[[#This Row],[Work (W)]]/1000)</f>
        <v/>
      </c>
    </row>
    <row r="699" spans="1:17" x14ac:dyDescent="0.25">
      <c r="A699" s="116" t="str">
        <f>'Pressure Drops in Loops'!A704</f>
        <v/>
      </c>
      <c r="B699" s="113" t="str">
        <f>IF(Table6[[#This Row],[Segment ]]="","",B698)</f>
        <v/>
      </c>
      <c r="C699" s="113" t="str">
        <f>IF(Table6[[#This Row],[Segment ]]="","",C698)</f>
        <v/>
      </c>
      <c r="D699" s="113" t="str">
        <f>IF(Table6[[#This Row],[Segment ]]="","",D698)</f>
        <v/>
      </c>
      <c r="E699" s="117" t="str">
        <f>IF(Table6[[#This Row],[Segment ]]="","",Table6[[#This Row],[Density (kg/m3)]]*Table6[[#This Row],[Volumetric flow (m3/s)]])</f>
        <v/>
      </c>
      <c r="F699" s="114" t="str">
        <f>IF(Table6[[#This Row],[Segment ]]="","",'Pressure Drops in Loops'!AG704)</f>
        <v/>
      </c>
      <c r="G699" s="114" t="str">
        <f>'Pressure Drops in Loops'!AH704</f>
        <v/>
      </c>
      <c r="H699" s="114"/>
      <c r="I699" s="114"/>
      <c r="J699" s="115" t="str">
        <f>'Pressure Drops in Loops'!E704</f>
        <v/>
      </c>
      <c r="K699" s="115" t="str">
        <f>IF('Pressure Drops in Loops'!E705="",'Pressure Drops in Loops'!E704,'Pressure Drops in Loops'!E705)</f>
        <v/>
      </c>
      <c r="L699" s="115" t="str">
        <f>IF(Table6[[#This Row],[Segment ]]="","",(Table6[[#This Row],[Pressure 2 (kPa)]]-Table6[[#This Row],[Pressure 1 (kPa)]])/Table6[[#This Row],[Density (kg/m3)]])</f>
        <v/>
      </c>
      <c r="M699" s="115" t="str">
        <f>IF(Table6[[#This Row],[Segment ]]="","",((Table6[[#This Row],[Velocity 2 (m/s)]]^2)/2)-((Table6[[#This Row],[Velocity 1 (m/s)]]^2)/2))</f>
        <v/>
      </c>
      <c r="N699" s="115" t="str">
        <f>IF(Table6[[#This Row],[Segment ]]="","",(Table6[[#This Row],[Height 2 (m)]]-Table6[[#This Row],[Height 1 (m)]])*9.807)</f>
        <v/>
      </c>
      <c r="O699" s="115" t="str">
        <f>'Pressure Drops in Loops'!U704</f>
        <v/>
      </c>
      <c r="P69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699" s="115" t="str">
        <f>IF(Table6[[#This Row],[Segment ]]="","",Table6[[#This Row],[Work (W)]]/1000)</f>
        <v/>
      </c>
    </row>
    <row r="700" spans="1:17" x14ac:dyDescent="0.25">
      <c r="A700" s="116" t="str">
        <f>'Pressure Drops in Loops'!A705</f>
        <v/>
      </c>
      <c r="B700" s="113" t="str">
        <f>IF(Table6[[#This Row],[Segment ]]="","",B699)</f>
        <v/>
      </c>
      <c r="C700" s="113" t="str">
        <f>IF(Table6[[#This Row],[Segment ]]="","",C699)</f>
        <v/>
      </c>
      <c r="D700" s="113" t="str">
        <f>IF(Table6[[#This Row],[Segment ]]="","",D699)</f>
        <v/>
      </c>
      <c r="E700" s="117" t="str">
        <f>IF(Table6[[#This Row],[Segment ]]="","",Table6[[#This Row],[Density (kg/m3)]]*Table6[[#This Row],[Volumetric flow (m3/s)]])</f>
        <v/>
      </c>
      <c r="F700" s="114" t="str">
        <f>IF(Table6[[#This Row],[Segment ]]="","",'Pressure Drops in Loops'!AG705)</f>
        <v/>
      </c>
      <c r="G700" s="114" t="str">
        <f>'Pressure Drops in Loops'!AH705</f>
        <v/>
      </c>
      <c r="H700" s="114"/>
      <c r="I700" s="114"/>
      <c r="J700" s="115" t="str">
        <f>'Pressure Drops in Loops'!E705</f>
        <v/>
      </c>
      <c r="K700" s="115" t="str">
        <f>IF('Pressure Drops in Loops'!E706="",'Pressure Drops in Loops'!E705,'Pressure Drops in Loops'!E706)</f>
        <v/>
      </c>
      <c r="L700" s="115" t="str">
        <f>IF(Table6[[#This Row],[Segment ]]="","",(Table6[[#This Row],[Pressure 2 (kPa)]]-Table6[[#This Row],[Pressure 1 (kPa)]])/Table6[[#This Row],[Density (kg/m3)]])</f>
        <v/>
      </c>
      <c r="M700" s="115" t="str">
        <f>IF(Table6[[#This Row],[Segment ]]="","",((Table6[[#This Row],[Velocity 2 (m/s)]]^2)/2)-((Table6[[#This Row],[Velocity 1 (m/s)]]^2)/2))</f>
        <v/>
      </c>
      <c r="N700" s="115" t="str">
        <f>IF(Table6[[#This Row],[Segment ]]="","",(Table6[[#This Row],[Height 2 (m)]]-Table6[[#This Row],[Height 1 (m)]])*9.807)</f>
        <v/>
      </c>
      <c r="O700" s="115" t="str">
        <f>'Pressure Drops in Loops'!U705</f>
        <v/>
      </c>
      <c r="P70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00" s="115" t="str">
        <f>IF(Table6[[#This Row],[Segment ]]="","",Table6[[#This Row],[Work (W)]]/1000)</f>
        <v/>
      </c>
    </row>
    <row r="701" spans="1:17" x14ac:dyDescent="0.25">
      <c r="A701" s="116" t="str">
        <f>'Pressure Drops in Loops'!A706</f>
        <v/>
      </c>
      <c r="B701" s="113" t="str">
        <f>IF(Table6[[#This Row],[Segment ]]="","",B700)</f>
        <v/>
      </c>
      <c r="C701" s="113" t="str">
        <f>IF(Table6[[#This Row],[Segment ]]="","",C700)</f>
        <v/>
      </c>
      <c r="D701" s="113" t="str">
        <f>IF(Table6[[#This Row],[Segment ]]="","",D700)</f>
        <v/>
      </c>
      <c r="E701" s="117" t="str">
        <f>IF(Table6[[#This Row],[Segment ]]="","",Table6[[#This Row],[Density (kg/m3)]]*Table6[[#This Row],[Volumetric flow (m3/s)]])</f>
        <v/>
      </c>
      <c r="F701" s="114" t="str">
        <f>IF(Table6[[#This Row],[Segment ]]="","",'Pressure Drops in Loops'!AG706)</f>
        <v/>
      </c>
      <c r="G701" s="114" t="str">
        <f>'Pressure Drops in Loops'!AH706</f>
        <v/>
      </c>
      <c r="H701" s="114"/>
      <c r="I701" s="114"/>
      <c r="J701" s="115" t="str">
        <f>'Pressure Drops in Loops'!E706</f>
        <v/>
      </c>
      <c r="K701" s="115" t="str">
        <f>IF('Pressure Drops in Loops'!E707="",'Pressure Drops in Loops'!E706,'Pressure Drops in Loops'!E707)</f>
        <v/>
      </c>
      <c r="L701" s="115" t="str">
        <f>IF(Table6[[#This Row],[Segment ]]="","",(Table6[[#This Row],[Pressure 2 (kPa)]]-Table6[[#This Row],[Pressure 1 (kPa)]])/Table6[[#This Row],[Density (kg/m3)]])</f>
        <v/>
      </c>
      <c r="M701" s="115" t="str">
        <f>IF(Table6[[#This Row],[Segment ]]="","",((Table6[[#This Row],[Velocity 2 (m/s)]]^2)/2)-((Table6[[#This Row],[Velocity 1 (m/s)]]^2)/2))</f>
        <v/>
      </c>
      <c r="N701" s="115" t="str">
        <f>IF(Table6[[#This Row],[Segment ]]="","",(Table6[[#This Row],[Height 2 (m)]]-Table6[[#This Row],[Height 1 (m)]])*9.807)</f>
        <v/>
      </c>
      <c r="O701" s="115" t="str">
        <f>'Pressure Drops in Loops'!U706</f>
        <v/>
      </c>
      <c r="P70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01" s="115" t="str">
        <f>IF(Table6[[#This Row],[Segment ]]="","",Table6[[#This Row],[Work (W)]]/1000)</f>
        <v/>
      </c>
    </row>
    <row r="702" spans="1:17" x14ac:dyDescent="0.25">
      <c r="A702" s="116" t="str">
        <f>'Pressure Drops in Loops'!A707</f>
        <v/>
      </c>
      <c r="B702" s="113" t="str">
        <f>IF(Table6[[#This Row],[Segment ]]="","",B701)</f>
        <v/>
      </c>
      <c r="C702" s="113" t="str">
        <f>IF(Table6[[#This Row],[Segment ]]="","",C701)</f>
        <v/>
      </c>
      <c r="D702" s="113" t="str">
        <f>IF(Table6[[#This Row],[Segment ]]="","",D701)</f>
        <v/>
      </c>
      <c r="E702" s="117" t="str">
        <f>IF(Table6[[#This Row],[Segment ]]="","",Table6[[#This Row],[Density (kg/m3)]]*Table6[[#This Row],[Volumetric flow (m3/s)]])</f>
        <v/>
      </c>
      <c r="F702" s="114" t="str">
        <f>IF(Table6[[#This Row],[Segment ]]="","",'Pressure Drops in Loops'!AG707)</f>
        <v/>
      </c>
      <c r="G702" s="114" t="str">
        <f>'Pressure Drops in Loops'!AH707</f>
        <v/>
      </c>
      <c r="H702" s="114"/>
      <c r="I702" s="114"/>
      <c r="J702" s="115" t="str">
        <f>'Pressure Drops in Loops'!E707</f>
        <v/>
      </c>
      <c r="K702" s="115" t="str">
        <f>IF('Pressure Drops in Loops'!E708="",'Pressure Drops in Loops'!E707,'Pressure Drops in Loops'!E708)</f>
        <v/>
      </c>
      <c r="L702" s="115" t="str">
        <f>IF(Table6[[#This Row],[Segment ]]="","",(Table6[[#This Row],[Pressure 2 (kPa)]]-Table6[[#This Row],[Pressure 1 (kPa)]])/Table6[[#This Row],[Density (kg/m3)]])</f>
        <v/>
      </c>
      <c r="M702" s="115" t="str">
        <f>IF(Table6[[#This Row],[Segment ]]="","",((Table6[[#This Row],[Velocity 2 (m/s)]]^2)/2)-((Table6[[#This Row],[Velocity 1 (m/s)]]^2)/2))</f>
        <v/>
      </c>
      <c r="N702" s="115" t="str">
        <f>IF(Table6[[#This Row],[Segment ]]="","",(Table6[[#This Row],[Height 2 (m)]]-Table6[[#This Row],[Height 1 (m)]])*9.807)</f>
        <v/>
      </c>
      <c r="O702" s="115" t="str">
        <f>'Pressure Drops in Loops'!U707</f>
        <v/>
      </c>
      <c r="P70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02" s="115" t="str">
        <f>IF(Table6[[#This Row],[Segment ]]="","",Table6[[#This Row],[Work (W)]]/1000)</f>
        <v/>
      </c>
    </row>
    <row r="703" spans="1:17" x14ac:dyDescent="0.25">
      <c r="A703" s="116" t="str">
        <f>'Pressure Drops in Loops'!A708</f>
        <v/>
      </c>
      <c r="B703" s="113" t="str">
        <f>IF(Table6[[#This Row],[Segment ]]="","",B702)</f>
        <v/>
      </c>
      <c r="C703" s="113" t="str">
        <f>IF(Table6[[#This Row],[Segment ]]="","",C702)</f>
        <v/>
      </c>
      <c r="D703" s="113" t="str">
        <f>IF(Table6[[#This Row],[Segment ]]="","",D702)</f>
        <v/>
      </c>
      <c r="E703" s="117" t="str">
        <f>IF(Table6[[#This Row],[Segment ]]="","",Table6[[#This Row],[Density (kg/m3)]]*Table6[[#This Row],[Volumetric flow (m3/s)]])</f>
        <v/>
      </c>
      <c r="F703" s="114" t="str">
        <f>IF(Table6[[#This Row],[Segment ]]="","",'Pressure Drops in Loops'!AG708)</f>
        <v/>
      </c>
      <c r="G703" s="114" t="str">
        <f>'Pressure Drops in Loops'!AH708</f>
        <v/>
      </c>
      <c r="H703" s="114"/>
      <c r="I703" s="114"/>
      <c r="J703" s="115" t="str">
        <f>'Pressure Drops in Loops'!E708</f>
        <v/>
      </c>
      <c r="K703" s="115" t="str">
        <f>IF('Pressure Drops in Loops'!E709="",'Pressure Drops in Loops'!E708,'Pressure Drops in Loops'!E709)</f>
        <v/>
      </c>
      <c r="L703" s="115" t="str">
        <f>IF(Table6[[#This Row],[Segment ]]="","",(Table6[[#This Row],[Pressure 2 (kPa)]]-Table6[[#This Row],[Pressure 1 (kPa)]])/Table6[[#This Row],[Density (kg/m3)]])</f>
        <v/>
      </c>
      <c r="M703" s="115" t="str">
        <f>IF(Table6[[#This Row],[Segment ]]="","",((Table6[[#This Row],[Velocity 2 (m/s)]]^2)/2)-((Table6[[#This Row],[Velocity 1 (m/s)]]^2)/2))</f>
        <v/>
      </c>
      <c r="N703" s="115" t="str">
        <f>IF(Table6[[#This Row],[Segment ]]="","",(Table6[[#This Row],[Height 2 (m)]]-Table6[[#This Row],[Height 1 (m)]])*9.807)</f>
        <v/>
      </c>
      <c r="O703" s="115" t="str">
        <f>'Pressure Drops in Loops'!U708</f>
        <v/>
      </c>
      <c r="P70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03" s="115" t="str">
        <f>IF(Table6[[#This Row],[Segment ]]="","",Table6[[#This Row],[Work (W)]]/1000)</f>
        <v/>
      </c>
    </row>
    <row r="704" spans="1:17" x14ac:dyDescent="0.25">
      <c r="A704" s="116" t="str">
        <f>'Pressure Drops in Loops'!A709</f>
        <v/>
      </c>
      <c r="B704" s="113" t="str">
        <f>IF(Table6[[#This Row],[Segment ]]="","",B703)</f>
        <v/>
      </c>
      <c r="C704" s="113" t="str">
        <f>IF(Table6[[#This Row],[Segment ]]="","",C703)</f>
        <v/>
      </c>
      <c r="D704" s="113" t="str">
        <f>IF(Table6[[#This Row],[Segment ]]="","",D703)</f>
        <v/>
      </c>
      <c r="E704" s="117" t="str">
        <f>IF(Table6[[#This Row],[Segment ]]="","",Table6[[#This Row],[Density (kg/m3)]]*Table6[[#This Row],[Volumetric flow (m3/s)]])</f>
        <v/>
      </c>
      <c r="F704" s="114" t="str">
        <f>IF(Table6[[#This Row],[Segment ]]="","",'Pressure Drops in Loops'!AG709)</f>
        <v/>
      </c>
      <c r="G704" s="114" t="str">
        <f>'Pressure Drops in Loops'!AH709</f>
        <v/>
      </c>
      <c r="H704" s="114"/>
      <c r="I704" s="114"/>
      <c r="J704" s="115" t="str">
        <f>'Pressure Drops in Loops'!E709</f>
        <v/>
      </c>
      <c r="K704" s="115" t="str">
        <f>IF('Pressure Drops in Loops'!E710="",'Pressure Drops in Loops'!E709,'Pressure Drops in Loops'!E710)</f>
        <v/>
      </c>
      <c r="L704" s="115" t="str">
        <f>IF(Table6[[#This Row],[Segment ]]="","",(Table6[[#This Row],[Pressure 2 (kPa)]]-Table6[[#This Row],[Pressure 1 (kPa)]])/Table6[[#This Row],[Density (kg/m3)]])</f>
        <v/>
      </c>
      <c r="M704" s="115" t="str">
        <f>IF(Table6[[#This Row],[Segment ]]="","",((Table6[[#This Row],[Velocity 2 (m/s)]]^2)/2)-((Table6[[#This Row],[Velocity 1 (m/s)]]^2)/2))</f>
        <v/>
      </c>
      <c r="N704" s="115" t="str">
        <f>IF(Table6[[#This Row],[Segment ]]="","",(Table6[[#This Row],[Height 2 (m)]]-Table6[[#This Row],[Height 1 (m)]])*9.807)</f>
        <v/>
      </c>
      <c r="O704" s="115" t="str">
        <f>'Pressure Drops in Loops'!U709</f>
        <v/>
      </c>
      <c r="P70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04" s="115" t="str">
        <f>IF(Table6[[#This Row],[Segment ]]="","",Table6[[#This Row],[Work (W)]]/1000)</f>
        <v/>
      </c>
    </row>
    <row r="705" spans="1:17" x14ac:dyDescent="0.25">
      <c r="A705" s="116" t="str">
        <f>'Pressure Drops in Loops'!A710</f>
        <v/>
      </c>
      <c r="B705" s="113" t="str">
        <f>IF(Table6[[#This Row],[Segment ]]="","",B704)</f>
        <v/>
      </c>
      <c r="C705" s="113" t="str">
        <f>IF(Table6[[#This Row],[Segment ]]="","",C704)</f>
        <v/>
      </c>
      <c r="D705" s="113" t="str">
        <f>IF(Table6[[#This Row],[Segment ]]="","",D704)</f>
        <v/>
      </c>
      <c r="E705" s="117" t="str">
        <f>IF(Table6[[#This Row],[Segment ]]="","",Table6[[#This Row],[Density (kg/m3)]]*Table6[[#This Row],[Volumetric flow (m3/s)]])</f>
        <v/>
      </c>
      <c r="F705" s="114" t="str">
        <f>IF(Table6[[#This Row],[Segment ]]="","",'Pressure Drops in Loops'!AG710)</f>
        <v/>
      </c>
      <c r="G705" s="114" t="str">
        <f>'Pressure Drops in Loops'!AH710</f>
        <v/>
      </c>
      <c r="H705" s="114"/>
      <c r="I705" s="114"/>
      <c r="J705" s="115" t="str">
        <f>'Pressure Drops in Loops'!E710</f>
        <v/>
      </c>
      <c r="K705" s="115" t="str">
        <f>IF('Pressure Drops in Loops'!E711="",'Pressure Drops in Loops'!E710,'Pressure Drops in Loops'!E711)</f>
        <v/>
      </c>
      <c r="L705" s="115" t="str">
        <f>IF(Table6[[#This Row],[Segment ]]="","",(Table6[[#This Row],[Pressure 2 (kPa)]]-Table6[[#This Row],[Pressure 1 (kPa)]])/Table6[[#This Row],[Density (kg/m3)]])</f>
        <v/>
      </c>
      <c r="M705" s="115" t="str">
        <f>IF(Table6[[#This Row],[Segment ]]="","",((Table6[[#This Row],[Velocity 2 (m/s)]]^2)/2)-((Table6[[#This Row],[Velocity 1 (m/s)]]^2)/2))</f>
        <v/>
      </c>
      <c r="N705" s="115" t="str">
        <f>IF(Table6[[#This Row],[Segment ]]="","",(Table6[[#This Row],[Height 2 (m)]]-Table6[[#This Row],[Height 1 (m)]])*9.807)</f>
        <v/>
      </c>
      <c r="O705" s="115" t="str">
        <f>'Pressure Drops in Loops'!U710</f>
        <v/>
      </c>
      <c r="P70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05" s="115" t="str">
        <f>IF(Table6[[#This Row],[Segment ]]="","",Table6[[#This Row],[Work (W)]]/1000)</f>
        <v/>
      </c>
    </row>
    <row r="706" spans="1:17" x14ac:dyDescent="0.25">
      <c r="A706" s="116" t="str">
        <f>'Pressure Drops in Loops'!A711</f>
        <v/>
      </c>
      <c r="B706" s="113" t="str">
        <f>IF(Table6[[#This Row],[Segment ]]="","",B705)</f>
        <v/>
      </c>
      <c r="C706" s="113" t="str">
        <f>IF(Table6[[#This Row],[Segment ]]="","",C705)</f>
        <v/>
      </c>
      <c r="D706" s="113" t="str">
        <f>IF(Table6[[#This Row],[Segment ]]="","",D705)</f>
        <v/>
      </c>
      <c r="E706" s="117" t="str">
        <f>IF(Table6[[#This Row],[Segment ]]="","",Table6[[#This Row],[Density (kg/m3)]]*Table6[[#This Row],[Volumetric flow (m3/s)]])</f>
        <v/>
      </c>
      <c r="F706" s="114" t="str">
        <f>IF(Table6[[#This Row],[Segment ]]="","",'Pressure Drops in Loops'!AG711)</f>
        <v/>
      </c>
      <c r="G706" s="114" t="str">
        <f>'Pressure Drops in Loops'!AH711</f>
        <v/>
      </c>
      <c r="H706" s="114"/>
      <c r="I706" s="114"/>
      <c r="J706" s="115" t="str">
        <f>'Pressure Drops in Loops'!E711</f>
        <v/>
      </c>
      <c r="K706" s="115" t="str">
        <f>IF('Pressure Drops in Loops'!E712="",'Pressure Drops in Loops'!E711,'Pressure Drops in Loops'!E712)</f>
        <v/>
      </c>
      <c r="L706" s="115" t="str">
        <f>IF(Table6[[#This Row],[Segment ]]="","",(Table6[[#This Row],[Pressure 2 (kPa)]]-Table6[[#This Row],[Pressure 1 (kPa)]])/Table6[[#This Row],[Density (kg/m3)]])</f>
        <v/>
      </c>
      <c r="M706" s="115" t="str">
        <f>IF(Table6[[#This Row],[Segment ]]="","",((Table6[[#This Row],[Velocity 2 (m/s)]]^2)/2)-((Table6[[#This Row],[Velocity 1 (m/s)]]^2)/2))</f>
        <v/>
      </c>
      <c r="N706" s="115" t="str">
        <f>IF(Table6[[#This Row],[Segment ]]="","",(Table6[[#This Row],[Height 2 (m)]]-Table6[[#This Row],[Height 1 (m)]])*9.807)</f>
        <v/>
      </c>
      <c r="O706" s="115" t="str">
        <f>'Pressure Drops in Loops'!U711</f>
        <v/>
      </c>
      <c r="P70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06" s="115" t="str">
        <f>IF(Table6[[#This Row],[Segment ]]="","",Table6[[#This Row],[Work (W)]]/1000)</f>
        <v/>
      </c>
    </row>
    <row r="707" spans="1:17" x14ac:dyDescent="0.25">
      <c r="A707" s="116" t="str">
        <f>'Pressure Drops in Loops'!A712</f>
        <v/>
      </c>
      <c r="B707" s="113" t="str">
        <f>IF(Table6[[#This Row],[Segment ]]="","",B706)</f>
        <v/>
      </c>
      <c r="C707" s="113" t="str">
        <f>IF(Table6[[#This Row],[Segment ]]="","",C706)</f>
        <v/>
      </c>
      <c r="D707" s="113" t="str">
        <f>IF(Table6[[#This Row],[Segment ]]="","",D706)</f>
        <v/>
      </c>
      <c r="E707" s="117" t="str">
        <f>IF(Table6[[#This Row],[Segment ]]="","",Table6[[#This Row],[Density (kg/m3)]]*Table6[[#This Row],[Volumetric flow (m3/s)]])</f>
        <v/>
      </c>
      <c r="F707" s="114" t="str">
        <f>IF(Table6[[#This Row],[Segment ]]="","",'Pressure Drops in Loops'!AG712)</f>
        <v/>
      </c>
      <c r="G707" s="114" t="str">
        <f>'Pressure Drops in Loops'!AH712</f>
        <v/>
      </c>
      <c r="H707" s="114"/>
      <c r="I707" s="114"/>
      <c r="J707" s="115" t="str">
        <f>'Pressure Drops in Loops'!E712</f>
        <v/>
      </c>
      <c r="K707" s="115" t="str">
        <f>IF('Pressure Drops in Loops'!E713="",'Pressure Drops in Loops'!E712,'Pressure Drops in Loops'!E713)</f>
        <v/>
      </c>
      <c r="L707" s="115" t="str">
        <f>IF(Table6[[#This Row],[Segment ]]="","",(Table6[[#This Row],[Pressure 2 (kPa)]]-Table6[[#This Row],[Pressure 1 (kPa)]])/Table6[[#This Row],[Density (kg/m3)]])</f>
        <v/>
      </c>
      <c r="M707" s="115" t="str">
        <f>IF(Table6[[#This Row],[Segment ]]="","",((Table6[[#This Row],[Velocity 2 (m/s)]]^2)/2)-((Table6[[#This Row],[Velocity 1 (m/s)]]^2)/2))</f>
        <v/>
      </c>
      <c r="N707" s="115" t="str">
        <f>IF(Table6[[#This Row],[Segment ]]="","",(Table6[[#This Row],[Height 2 (m)]]-Table6[[#This Row],[Height 1 (m)]])*9.807)</f>
        <v/>
      </c>
      <c r="O707" s="115" t="str">
        <f>'Pressure Drops in Loops'!U712</f>
        <v/>
      </c>
      <c r="P70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07" s="115" t="str">
        <f>IF(Table6[[#This Row],[Segment ]]="","",Table6[[#This Row],[Work (W)]]/1000)</f>
        <v/>
      </c>
    </row>
    <row r="708" spans="1:17" x14ac:dyDescent="0.25">
      <c r="A708" s="116" t="str">
        <f>'Pressure Drops in Loops'!A713</f>
        <v/>
      </c>
      <c r="B708" s="113" t="str">
        <f>IF(Table6[[#This Row],[Segment ]]="","",B707)</f>
        <v/>
      </c>
      <c r="C708" s="113" t="str">
        <f>IF(Table6[[#This Row],[Segment ]]="","",C707)</f>
        <v/>
      </c>
      <c r="D708" s="113" t="str">
        <f>IF(Table6[[#This Row],[Segment ]]="","",D707)</f>
        <v/>
      </c>
      <c r="E708" s="117" t="str">
        <f>IF(Table6[[#This Row],[Segment ]]="","",Table6[[#This Row],[Density (kg/m3)]]*Table6[[#This Row],[Volumetric flow (m3/s)]])</f>
        <v/>
      </c>
      <c r="F708" s="114" t="str">
        <f>IF(Table6[[#This Row],[Segment ]]="","",'Pressure Drops in Loops'!AG713)</f>
        <v/>
      </c>
      <c r="G708" s="114" t="str">
        <f>'Pressure Drops in Loops'!AH713</f>
        <v/>
      </c>
      <c r="H708" s="114"/>
      <c r="I708" s="114"/>
      <c r="J708" s="115" t="str">
        <f>'Pressure Drops in Loops'!E713</f>
        <v/>
      </c>
      <c r="K708" s="115" t="str">
        <f>IF('Pressure Drops in Loops'!E714="",'Pressure Drops in Loops'!E713,'Pressure Drops in Loops'!E714)</f>
        <v/>
      </c>
      <c r="L708" s="115" t="str">
        <f>IF(Table6[[#This Row],[Segment ]]="","",(Table6[[#This Row],[Pressure 2 (kPa)]]-Table6[[#This Row],[Pressure 1 (kPa)]])/Table6[[#This Row],[Density (kg/m3)]])</f>
        <v/>
      </c>
      <c r="M708" s="115" t="str">
        <f>IF(Table6[[#This Row],[Segment ]]="","",((Table6[[#This Row],[Velocity 2 (m/s)]]^2)/2)-((Table6[[#This Row],[Velocity 1 (m/s)]]^2)/2))</f>
        <v/>
      </c>
      <c r="N708" s="115" t="str">
        <f>IF(Table6[[#This Row],[Segment ]]="","",(Table6[[#This Row],[Height 2 (m)]]-Table6[[#This Row],[Height 1 (m)]])*9.807)</f>
        <v/>
      </c>
      <c r="O708" s="115" t="str">
        <f>'Pressure Drops in Loops'!U713</f>
        <v/>
      </c>
      <c r="P70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08" s="115" t="str">
        <f>IF(Table6[[#This Row],[Segment ]]="","",Table6[[#This Row],[Work (W)]]/1000)</f>
        <v/>
      </c>
    </row>
    <row r="709" spans="1:17" x14ac:dyDescent="0.25">
      <c r="A709" s="116" t="str">
        <f>'Pressure Drops in Loops'!A714</f>
        <v/>
      </c>
      <c r="B709" s="113" t="str">
        <f>IF(Table6[[#This Row],[Segment ]]="","",B708)</f>
        <v/>
      </c>
      <c r="C709" s="113" t="str">
        <f>IF(Table6[[#This Row],[Segment ]]="","",C708)</f>
        <v/>
      </c>
      <c r="D709" s="113" t="str">
        <f>IF(Table6[[#This Row],[Segment ]]="","",D708)</f>
        <v/>
      </c>
      <c r="E709" s="117" t="str">
        <f>IF(Table6[[#This Row],[Segment ]]="","",Table6[[#This Row],[Density (kg/m3)]]*Table6[[#This Row],[Volumetric flow (m3/s)]])</f>
        <v/>
      </c>
      <c r="F709" s="114" t="str">
        <f>IF(Table6[[#This Row],[Segment ]]="","",'Pressure Drops in Loops'!AG714)</f>
        <v/>
      </c>
      <c r="G709" s="114" t="str">
        <f>'Pressure Drops in Loops'!AH714</f>
        <v/>
      </c>
      <c r="H709" s="114"/>
      <c r="I709" s="114"/>
      <c r="J709" s="115" t="str">
        <f>'Pressure Drops in Loops'!E714</f>
        <v/>
      </c>
      <c r="K709" s="115" t="str">
        <f>IF('Pressure Drops in Loops'!E715="",'Pressure Drops in Loops'!E714,'Pressure Drops in Loops'!E715)</f>
        <v/>
      </c>
      <c r="L709" s="115" t="str">
        <f>IF(Table6[[#This Row],[Segment ]]="","",(Table6[[#This Row],[Pressure 2 (kPa)]]-Table6[[#This Row],[Pressure 1 (kPa)]])/Table6[[#This Row],[Density (kg/m3)]])</f>
        <v/>
      </c>
      <c r="M709" s="115" t="str">
        <f>IF(Table6[[#This Row],[Segment ]]="","",((Table6[[#This Row],[Velocity 2 (m/s)]]^2)/2)-((Table6[[#This Row],[Velocity 1 (m/s)]]^2)/2))</f>
        <v/>
      </c>
      <c r="N709" s="115" t="str">
        <f>IF(Table6[[#This Row],[Segment ]]="","",(Table6[[#This Row],[Height 2 (m)]]-Table6[[#This Row],[Height 1 (m)]])*9.807)</f>
        <v/>
      </c>
      <c r="O709" s="115" t="str">
        <f>'Pressure Drops in Loops'!U714</f>
        <v/>
      </c>
      <c r="P70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09" s="115" t="str">
        <f>IF(Table6[[#This Row],[Segment ]]="","",Table6[[#This Row],[Work (W)]]/1000)</f>
        <v/>
      </c>
    </row>
    <row r="710" spans="1:17" x14ac:dyDescent="0.25">
      <c r="A710" s="116" t="str">
        <f>'Pressure Drops in Loops'!A715</f>
        <v/>
      </c>
      <c r="B710" s="113" t="str">
        <f>IF(Table6[[#This Row],[Segment ]]="","",B709)</f>
        <v/>
      </c>
      <c r="C710" s="113" t="str">
        <f>IF(Table6[[#This Row],[Segment ]]="","",C709)</f>
        <v/>
      </c>
      <c r="D710" s="113" t="str">
        <f>IF(Table6[[#This Row],[Segment ]]="","",D709)</f>
        <v/>
      </c>
      <c r="E710" s="117" t="str">
        <f>IF(Table6[[#This Row],[Segment ]]="","",Table6[[#This Row],[Density (kg/m3)]]*Table6[[#This Row],[Volumetric flow (m3/s)]])</f>
        <v/>
      </c>
      <c r="F710" s="114" t="str">
        <f>IF(Table6[[#This Row],[Segment ]]="","",'Pressure Drops in Loops'!AG715)</f>
        <v/>
      </c>
      <c r="G710" s="114" t="str">
        <f>'Pressure Drops in Loops'!AH715</f>
        <v/>
      </c>
      <c r="H710" s="114"/>
      <c r="I710" s="114"/>
      <c r="J710" s="115" t="str">
        <f>'Pressure Drops in Loops'!E715</f>
        <v/>
      </c>
      <c r="K710" s="115" t="str">
        <f>IF('Pressure Drops in Loops'!E716="",'Pressure Drops in Loops'!E715,'Pressure Drops in Loops'!E716)</f>
        <v/>
      </c>
      <c r="L710" s="115" t="str">
        <f>IF(Table6[[#This Row],[Segment ]]="","",(Table6[[#This Row],[Pressure 2 (kPa)]]-Table6[[#This Row],[Pressure 1 (kPa)]])/Table6[[#This Row],[Density (kg/m3)]])</f>
        <v/>
      </c>
      <c r="M710" s="115" t="str">
        <f>IF(Table6[[#This Row],[Segment ]]="","",((Table6[[#This Row],[Velocity 2 (m/s)]]^2)/2)-((Table6[[#This Row],[Velocity 1 (m/s)]]^2)/2))</f>
        <v/>
      </c>
      <c r="N710" s="115" t="str">
        <f>IF(Table6[[#This Row],[Segment ]]="","",(Table6[[#This Row],[Height 2 (m)]]-Table6[[#This Row],[Height 1 (m)]])*9.807)</f>
        <v/>
      </c>
      <c r="O710" s="115" t="str">
        <f>'Pressure Drops in Loops'!U715</f>
        <v/>
      </c>
      <c r="P71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10" s="115" t="str">
        <f>IF(Table6[[#This Row],[Segment ]]="","",Table6[[#This Row],[Work (W)]]/1000)</f>
        <v/>
      </c>
    </row>
    <row r="711" spans="1:17" x14ac:dyDescent="0.25">
      <c r="A711" s="116" t="str">
        <f>'Pressure Drops in Loops'!A716</f>
        <v/>
      </c>
      <c r="B711" s="113" t="str">
        <f>IF(Table6[[#This Row],[Segment ]]="","",B710)</f>
        <v/>
      </c>
      <c r="C711" s="113" t="str">
        <f>IF(Table6[[#This Row],[Segment ]]="","",C710)</f>
        <v/>
      </c>
      <c r="D711" s="113" t="str">
        <f>IF(Table6[[#This Row],[Segment ]]="","",D710)</f>
        <v/>
      </c>
      <c r="E711" s="117" t="str">
        <f>IF(Table6[[#This Row],[Segment ]]="","",Table6[[#This Row],[Density (kg/m3)]]*Table6[[#This Row],[Volumetric flow (m3/s)]])</f>
        <v/>
      </c>
      <c r="F711" s="114" t="str">
        <f>IF(Table6[[#This Row],[Segment ]]="","",'Pressure Drops in Loops'!AG716)</f>
        <v/>
      </c>
      <c r="G711" s="114" t="str">
        <f>'Pressure Drops in Loops'!AH716</f>
        <v/>
      </c>
      <c r="H711" s="114"/>
      <c r="I711" s="114"/>
      <c r="J711" s="115" t="str">
        <f>'Pressure Drops in Loops'!E716</f>
        <v/>
      </c>
      <c r="K711" s="115" t="str">
        <f>IF('Pressure Drops in Loops'!E717="",'Pressure Drops in Loops'!E716,'Pressure Drops in Loops'!E717)</f>
        <v/>
      </c>
      <c r="L711" s="115" t="str">
        <f>IF(Table6[[#This Row],[Segment ]]="","",(Table6[[#This Row],[Pressure 2 (kPa)]]-Table6[[#This Row],[Pressure 1 (kPa)]])/Table6[[#This Row],[Density (kg/m3)]])</f>
        <v/>
      </c>
      <c r="M711" s="115" t="str">
        <f>IF(Table6[[#This Row],[Segment ]]="","",((Table6[[#This Row],[Velocity 2 (m/s)]]^2)/2)-((Table6[[#This Row],[Velocity 1 (m/s)]]^2)/2))</f>
        <v/>
      </c>
      <c r="N711" s="115" t="str">
        <f>IF(Table6[[#This Row],[Segment ]]="","",(Table6[[#This Row],[Height 2 (m)]]-Table6[[#This Row],[Height 1 (m)]])*9.807)</f>
        <v/>
      </c>
      <c r="O711" s="115" t="str">
        <f>'Pressure Drops in Loops'!U716</f>
        <v/>
      </c>
      <c r="P71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11" s="115" t="str">
        <f>IF(Table6[[#This Row],[Segment ]]="","",Table6[[#This Row],[Work (W)]]/1000)</f>
        <v/>
      </c>
    </row>
    <row r="712" spans="1:17" x14ac:dyDescent="0.25">
      <c r="A712" s="116" t="str">
        <f>'Pressure Drops in Loops'!A717</f>
        <v/>
      </c>
      <c r="B712" s="113" t="str">
        <f>IF(Table6[[#This Row],[Segment ]]="","",B711)</f>
        <v/>
      </c>
      <c r="C712" s="113" t="str">
        <f>IF(Table6[[#This Row],[Segment ]]="","",C711)</f>
        <v/>
      </c>
      <c r="D712" s="113" t="str">
        <f>IF(Table6[[#This Row],[Segment ]]="","",D711)</f>
        <v/>
      </c>
      <c r="E712" s="117" t="str">
        <f>IF(Table6[[#This Row],[Segment ]]="","",Table6[[#This Row],[Density (kg/m3)]]*Table6[[#This Row],[Volumetric flow (m3/s)]])</f>
        <v/>
      </c>
      <c r="F712" s="114" t="str">
        <f>IF(Table6[[#This Row],[Segment ]]="","",'Pressure Drops in Loops'!AG717)</f>
        <v/>
      </c>
      <c r="G712" s="114" t="str">
        <f>'Pressure Drops in Loops'!AH717</f>
        <v/>
      </c>
      <c r="H712" s="114"/>
      <c r="I712" s="114"/>
      <c r="J712" s="115" t="str">
        <f>'Pressure Drops in Loops'!E717</f>
        <v/>
      </c>
      <c r="K712" s="115" t="str">
        <f>IF('Pressure Drops in Loops'!E718="",'Pressure Drops in Loops'!E717,'Pressure Drops in Loops'!E718)</f>
        <v/>
      </c>
      <c r="L712" s="115" t="str">
        <f>IF(Table6[[#This Row],[Segment ]]="","",(Table6[[#This Row],[Pressure 2 (kPa)]]-Table6[[#This Row],[Pressure 1 (kPa)]])/Table6[[#This Row],[Density (kg/m3)]])</f>
        <v/>
      </c>
      <c r="M712" s="115" t="str">
        <f>IF(Table6[[#This Row],[Segment ]]="","",((Table6[[#This Row],[Velocity 2 (m/s)]]^2)/2)-((Table6[[#This Row],[Velocity 1 (m/s)]]^2)/2))</f>
        <v/>
      </c>
      <c r="N712" s="115" t="str">
        <f>IF(Table6[[#This Row],[Segment ]]="","",(Table6[[#This Row],[Height 2 (m)]]-Table6[[#This Row],[Height 1 (m)]])*9.807)</f>
        <v/>
      </c>
      <c r="O712" s="115" t="str">
        <f>'Pressure Drops in Loops'!U717</f>
        <v/>
      </c>
      <c r="P71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12" s="115" t="str">
        <f>IF(Table6[[#This Row],[Segment ]]="","",Table6[[#This Row],[Work (W)]]/1000)</f>
        <v/>
      </c>
    </row>
    <row r="713" spans="1:17" x14ac:dyDescent="0.25">
      <c r="A713" s="116" t="str">
        <f>'Pressure Drops in Loops'!A718</f>
        <v/>
      </c>
      <c r="B713" s="113" t="str">
        <f>IF(Table6[[#This Row],[Segment ]]="","",B712)</f>
        <v/>
      </c>
      <c r="C713" s="113" t="str">
        <f>IF(Table6[[#This Row],[Segment ]]="","",C712)</f>
        <v/>
      </c>
      <c r="D713" s="113" t="str">
        <f>IF(Table6[[#This Row],[Segment ]]="","",D712)</f>
        <v/>
      </c>
      <c r="E713" s="117" t="str">
        <f>IF(Table6[[#This Row],[Segment ]]="","",Table6[[#This Row],[Density (kg/m3)]]*Table6[[#This Row],[Volumetric flow (m3/s)]])</f>
        <v/>
      </c>
      <c r="F713" s="114" t="str">
        <f>IF(Table6[[#This Row],[Segment ]]="","",'Pressure Drops in Loops'!AG718)</f>
        <v/>
      </c>
      <c r="G713" s="114" t="str">
        <f>'Pressure Drops in Loops'!AH718</f>
        <v/>
      </c>
      <c r="H713" s="114"/>
      <c r="I713" s="114"/>
      <c r="J713" s="115" t="str">
        <f>'Pressure Drops in Loops'!E718</f>
        <v/>
      </c>
      <c r="K713" s="115" t="str">
        <f>IF('Pressure Drops in Loops'!E719="",'Pressure Drops in Loops'!E718,'Pressure Drops in Loops'!E719)</f>
        <v/>
      </c>
      <c r="L713" s="115" t="str">
        <f>IF(Table6[[#This Row],[Segment ]]="","",(Table6[[#This Row],[Pressure 2 (kPa)]]-Table6[[#This Row],[Pressure 1 (kPa)]])/Table6[[#This Row],[Density (kg/m3)]])</f>
        <v/>
      </c>
      <c r="M713" s="115" t="str">
        <f>IF(Table6[[#This Row],[Segment ]]="","",((Table6[[#This Row],[Velocity 2 (m/s)]]^2)/2)-((Table6[[#This Row],[Velocity 1 (m/s)]]^2)/2))</f>
        <v/>
      </c>
      <c r="N713" s="115" t="str">
        <f>IF(Table6[[#This Row],[Segment ]]="","",(Table6[[#This Row],[Height 2 (m)]]-Table6[[#This Row],[Height 1 (m)]])*9.807)</f>
        <v/>
      </c>
      <c r="O713" s="115" t="str">
        <f>'Pressure Drops in Loops'!U718</f>
        <v/>
      </c>
      <c r="P71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13" s="115" t="str">
        <f>IF(Table6[[#This Row],[Segment ]]="","",Table6[[#This Row],[Work (W)]]/1000)</f>
        <v/>
      </c>
    </row>
    <row r="714" spans="1:17" x14ac:dyDescent="0.25">
      <c r="A714" s="116" t="str">
        <f>'Pressure Drops in Loops'!A719</f>
        <v/>
      </c>
      <c r="B714" s="113" t="str">
        <f>IF(Table6[[#This Row],[Segment ]]="","",B713)</f>
        <v/>
      </c>
      <c r="C714" s="113" t="str">
        <f>IF(Table6[[#This Row],[Segment ]]="","",C713)</f>
        <v/>
      </c>
      <c r="D714" s="113" t="str">
        <f>IF(Table6[[#This Row],[Segment ]]="","",D713)</f>
        <v/>
      </c>
      <c r="E714" s="117" t="str">
        <f>IF(Table6[[#This Row],[Segment ]]="","",Table6[[#This Row],[Density (kg/m3)]]*Table6[[#This Row],[Volumetric flow (m3/s)]])</f>
        <v/>
      </c>
      <c r="F714" s="114" t="str">
        <f>IF(Table6[[#This Row],[Segment ]]="","",'Pressure Drops in Loops'!AG719)</f>
        <v/>
      </c>
      <c r="G714" s="114" t="str">
        <f>'Pressure Drops in Loops'!AH719</f>
        <v/>
      </c>
      <c r="H714" s="114"/>
      <c r="I714" s="114"/>
      <c r="J714" s="115" t="str">
        <f>'Pressure Drops in Loops'!E719</f>
        <v/>
      </c>
      <c r="K714" s="115" t="str">
        <f>IF('Pressure Drops in Loops'!E720="",'Pressure Drops in Loops'!E719,'Pressure Drops in Loops'!E720)</f>
        <v/>
      </c>
      <c r="L714" s="115" t="str">
        <f>IF(Table6[[#This Row],[Segment ]]="","",(Table6[[#This Row],[Pressure 2 (kPa)]]-Table6[[#This Row],[Pressure 1 (kPa)]])/Table6[[#This Row],[Density (kg/m3)]])</f>
        <v/>
      </c>
      <c r="M714" s="115" t="str">
        <f>IF(Table6[[#This Row],[Segment ]]="","",((Table6[[#This Row],[Velocity 2 (m/s)]]^2)/2)-((Table6[[#This Row],[Velocity 1 (m/s)]]^2)/2))</f>
        <v/>
      </c>
      <c r="N714" s="115" t="str">
        <f>IF(Table6[[#This Row],[Segment ]]="","",(Table6[[#This Row],[Height 2 (m)]]-Table6[[#This Row],[Height 1 (m)]])*9.807)</f>
        <v/>
      </c>
      <c r="O714" s="115" t="str">
        <f>'Pressure Drops in Loops'!U719</f>
        <v/>
      </c>
      <c r="P71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14" s="115" t="str">
        <f>IF(Table6[[#This Row],[Segment ]]="","",Table6[[#This Row],[Work (W)]]/1000)</f>
        <v/>
      </c>
    </row>
    <row r="715" spans="1:17" x14ac:dyDescent="0.25">
      <c r="A715" s="116" t="str">
        <f>'Pressure Drops in Loops'!A720</f>
        <v/>
      </c>
      <c r="B715" s="113" t="str">
        <f>IF(Table6[[#This Row],[Segment ]]="","",B714)</f>
        <v/>
      </c>
      <c r="C715" s="113" t="str">
        <f>IF(Table6[[#This Row],[Segment ]]="","",C714)</f>
        <v/>
      </c>
      <c r="D715" s="113" t="str">
        <f>IF(Table6[[#This Row],[Segment ]]="","",D714)</f>
        <v/>
      </c>
      <c r="E715" s="117" t="str">
        <f>IF(Table6[[#This Row],[Segment ]]="","",Table6[[#This Row],[Density (kg/m3)]]*Table6[[#This Row],[Volumetric flow (m3/s)]])</f>
        <v/>
      </c>
      <c r="F715" s="114" t="str">
        <f>IF(Table6[[#This Row],[Segment ]]="","",'Pressure Drops in Loops'!AG720)</f>
        <v/>
      </c>
      <c r="G715" s="114" t="str">
        <f>'Pressure Drops in Loops'!AH720</f>
        <v/>
      </c>
      <c r="H715" s="114"/>
      <c r="I715" s="114"/>
      <c r="J715" s="115" t="str">
        <f>'Pressure Drops in Loops'!E720</f>
        <v/>
      </c>
      <c r="K715" s="115" t="str">
        <f>IF('Pressure Drops in Loops'!E721="",'Pressure Drops in Loops'!E720,'Pressure Drops in Loops'!E721)</f>
        <v/>
      </c>
      <c r="L715" s="115" t="str">
        <f>IF(Table6[[#This Row],[Segment ]]="","",(Table6[[#This Row],[Pressure 2 (kPa)]]-Table6[[#This Row],[Pressure 1 (kPa)]])/Table6[[#This Row],[Density (kg/m3)]])</f>
        <v/>
      </c>
      <c r="M715" s="115" t="str">
        <f>IF(Table6[[#This Row],[Segment ]]="","",((Table6[[#This Row],[Velocity 2 (m/s)]]^2)/2)-((Table6[[#This Row],[Velocity 1 (m/s)]]^2)/2))</f>
        <v/>
      </c>
      <c r="N715" s="115" t="str">
        <f>IF(Table6[[#This Row],[Segment ]]="","",(Table6[[#This Row],[Height 2 (m)]]-Table6[[#This Row],[Height 1 (m)]])*9.807)</f>
        <v/>
      </c>
      <c r="O715" s="115" t="str">
        <f>'Pressure Drops in Loops'!U720</f>
        <v/>
      </c>
      <c r="P71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15" s="115" t="str">
        <f>IF(Table6[[#This Row],[Segment ]]="","",Table6[[#This Row],[Work (W)]]/1000)</f>
        <v/>
      </c>
    </row>
    <row r="716" spans="1:17" x14ac:dyDescent="0.25">
      <c r="A716" s="116" t="str">
        <f>'Pressure Drops in Loops'!A721</f>
        <v/>
      </c>
      <c r="B716" s="113" t="str">
        <f>IF(Table6[[#This Row],[Segment ]]="","",B715)</f>
        <v/>
      </c>
      <c r="C716" s="113" t="str">
        <f>IF(Table6[[#This Row],[Segment ]]="","",C715)</f>
        <v/>
      </c>
      <c r="D716" s="113" t="str">
        <f>IF(Table6[[#This Row],[Segment ]]="","",D715)</f>
        <v/>
      </c>
      <c r="E716" s="117" t="str">
        <f>IF(Table6[[#This Row],[Segment ]]="","",Table6[[#This Row],[Density (kg/m3)]]*Table6[[#This Row],[Volumetric flow (m3/s)]])</f>
        <v/>
      </c>
      <c r="F716" s="114" t="str">
        <f>IF(Table6[[#This Row],[Segment ]]="","",'Pressure Drops in Loops'!AG721)</f>
        <v/>
      </c>
      <c r="G716" s="114" t="str">
        <f>'Pressure Drops in Loops'!AH721</f>
        <v/>
      </c>
      <c r="H716" s="114"/>
      <c r="I716" s="114"/>
      <c r="J716" s="115" t="str">
        <f>'Pressure Drops in Loops'!E721</f>
        <v/>
      </c>
      <c r="K716" s="115" t="str">
        <f>IF('Pressure Drops in Loops'!E722="",'Pressure Drops in Loops'!E721,'Pressure Drops in Loops'!E722)</f>
        <v/>
      </c>
      <c r="L716" s="115" t="str">
        <f>IF(Table6[[#This Row],[Segment ]]="","",(Table6[[#This Row],[Pressure 2 (kPa)]]-Table6[[#This Row],[Pressure 1 (kPa)]])/Table6[[#This Row],[Density (kg/m3)]])</f>
        <v/>
      </c>
      <c r="M716" s="115" t="str">
        <f>IF(Table6[[#This Row],[Segment ]]="","",((Table6[[#This Row],[Velocity 2 (m/s)]]^2)/2)-((Table6[[#This Row],[Velocity 1 (m/s)]]^2)/2))</f>
        <v/>
      </c>
      <c r="N716" s="115" t="str">
        <f>IF(Table6[[#This Row],[Segment ]]="","",(Table6[[#This Row],[Height 2 (m)]]-Table6[[#This Row],[Height 1 (m)]])*9.807)</f>
        <v/>
      </c>
      <c r="O716" s="115" t="str">
        <f>'Pressure Drops in Loops'!U721</f>
        <v/>
      </c>
      <c r="P71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16" s="115" t="str">
        <f>IF(Table6[[#This Row],[Segment ]]="","",Table6[[#This Row],[Work (W)]]/1000)</f>
        <v/>
      </c>
    </row>
    <row r="717" spans="1:17" x14ac:dyDescent="0.25">
      <c r="A717" s="116" t="str">
        <f>'Pressure Drops in Loops'!A722</f>
        <v/>
      </c>
      <c r="B717" s="113" t="str">
        <f>IF(Table6[[#This Row],[Segment ]]="","",B716)</f>
        <v/>
      </c>
      <c r="C717" s="113" t="str">
        <f>IF(Table6[[#This Row],[Segment ]]="","",C716)</f>
        <v/>
      </c>
      <c r="D717" s="113" t="str">
        <f>IF(Table6[[#This Row],[Segment ]]="","",D716)</f>
        <v/>
      </c>
      <c r="E717" s="117" t="str">
        <f>IF(Table6[[#This Row],[Segment ]]="","",Table6[[#This Row],[Density (kg/m3)]]*Table6[[#This Row],[Volumetric flow (m3/s)]])</f>
        <v/>
      </c>
      <c r="F717" s="114" t="str">
        <f>IF(Table6[[#This Row],[Segment ]]="","",'Pressure Drops in Loops'!AG722)</f>
        <v/>
      </c>
      <c r="G717" s="114" t="str">
        <f>'Pressure Drops in Loops'!AH722</f>
        <v/>
      </c>
      <c r="H717" s="114"/>
      <c r="I717" s="114"/>
      <c r="J717" s="115" t="str">
        <f>'Pressure Drops in Loops'!E722</f>
        <v/>
      </c>
      <c r="K717" s="115" t="str">
        <f>IF('Pressure Drops in Loops'!E723="",'Pressure Drops in Loops'!E722,'Pressure Drops in Loops'!E723)</f>
        <v/>
      </c>
      <c r="L717" s="115" t="str">
        <f>IF(Table6[[#This Row],[Segment ]]="","",(Table6[[#This Row],[Pressure 2 (kPa)]]-Table6[[#This Row],[Pressure 1 (kPa)]])/Table6[[#This Row],[Density (kg/m3)]])</f>
        <v/>
      </c>
      <c r="M717" s="115" t="str">
        <f>IF(Table6[[#This Row],[Segment ]]="","",((Table6[[#This Row],[Velocity 2 (m/s)]]^2)/2)-((Table6[[#This Row],[Velocity 1 (m/s)]]^2)/2))</f>
        <v/>
      </c>
      <c r="N717" s="115" t="str">
        <f>IF(Table6[[#This Row],[Segment ]]="","",(Table6[[#This Row],[Height 2 (m)]]-Table6[[#This Row],[Height 1 (m)]])*9.807)</f>
        <v/>
      </c>
      <c r="O717" s="115" t="str">
        <f>'Pressure Drops in Loops'!U722</f>
        <v/>
      </c>
      <c r="P71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17" s="115" t="str">
        <f>IF(Table6[[#This Row],[Segment ]]="","",Table6[[#This Row],[Work (W)]]/1000)</f>
        <v/>
      </c>
    </row>
    <row r="718" spans="1:17" x14ac:dyDescent="0.25">
      <c r="A718" s="116" t="str">
        <f>'Pressure Drops in Loops'!A723</f>
        <v/>
      </c>
      <c r="B718" s="113" t="str">
        <f>IF(Table6[[#This Row],[Segment ]]="","",B717)</f>
        <v/>
      </c>
      <c r="C718" s="113" t="str">
        <f>IF(Table6[[#This Row],[Segment ]]="","",C717)</f>
        <v/>
      </c>
      <c r="D718" s="113" t="str">
        <f>IF(Table6[[#This Row],[Segment ]]="","",D717)</f>
        <v/>
      </c>
      <c r="E718" s="117" t="str">
        <f>IF(Table6[[#This Row],[Segment ]]="","",Table6[[#This Row],[Density (kg/m3)]]*Table6[[#This Row],[Volumetric flow (m3/s)]])</f>
        <v/>
      </c>
      <c r="F718" s="114" t="str">
        <f>IF(Table6[[#This Row],[Segment ]]="","",'Pressure Drops in Loops'!AG723)</f>
        <v/>
      </c>
      <c r="G718" s="114" t="str">
        <f>'Pressure Drops in Loops'!AH723</f>
        <v/>
      </c>
      <c r="H718" s="114"/>
      <c r="I718" s="114"/>
      <c r="J718" s="115" t="str">
        <f>'Pressure Drops in Loops'!E723</f>
        <v/>
      </c>
      <c r="K718" s="115" t="str">
        <f>IF('Pressure Drops in Loops'!E724="",'Pressure Drops in Loops'!E723,'Pressure Drops in Loops'!E724)</f>
        <v/>
      </c>
      <c r="L718" s="115" t="str">
        <f>IF(Table6[[#This Row],[Segment ]]="","",(Table6[[#This Row],[Pressure 2 (kPa)]]-Table6[[#This Row],[Pressure 1 (kPa)]])/Table6[[#This Row],[Density (kg/m3)]])</f>
        <v/>
      </c>
      <c r="M718" s="115" t="str">
        <f>IF(Table6[[#This Row],[Segment ]]="","",((Table6[[#This Row],[Velocity 2 (m/s)]]^2)/2)-((Table6[[#This Row],[Velocity 1 (m/s)]]^2)/2))</f>
        <v/>
      </c>
      <c r="N718" s="115" t="str">
        <f>IF(Table6[[#This Row],[Segment ]]="","",(Table6[[#This Row],[Height 2 (m)]]-Table6[[#This Row],[Height 1 (m)]])*9.807)</f>
        <v/>
      </c>
      <c r="O718" s="115" t="str">
        <f>'Pressure Drops in Loops'!U723</f>
        <v/>
      </c>
      <c r="P71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18" s="115" t="str">
        <f>IF(Table6[[#This Row],[Segment ]]="","",Table6[[#This Row],[Work (W)]]/1000)</f>
        <v/>
      </c>
    </row>
    <row r="719" spans="1:17" x14ac:dyDescent="0.25">
      <c r="A719" s="116" t="str">
        <f>'Pressure Drops in Loops'!A724</f>
        <v/>
      </c>
      <c r="B719" s="113" t="str">
        <f>IF(Table6[[#This Row],[Segment ]]="","",B718)</f>
        <v/>
      </c>
      <c r="C719" s="113" t="str">
        <f>IF(Table6[[#This Row],[Segment ]]="","",C718)</f>
        <v/>
      </c>
      <c r="D719" s="113" t="str">
        <f>IF(Table6[[#This Row],[Segment ]]="","",D718)</f>
        <v/>
      </c>
      <c r="E719" s="117" t="str">
        <f>IF(Table6[[#This Row],[Segment ]]="","",Table6[[#This Row],[Density (kg/m3)]]*Table6[[#This Row],[Volumetric flow (m3/s)]])</f>
        <v/>
      </c>
      <c r="F719" s="114" t="str">
        <f>IF(Table6[[#This Row],[Segment ]]="","",'Pressure Drops in Loops'!AG724)</f>
        <v/>
      </c>
      <c r="G719" s="114" t="str">
        <f>'Pressure Drops in Loops'!AH724</f>
        <v/>
      </c>
      <c r="H719" s="114"/>
      <c r="I719" s="114"/>
      <c r="J719" s="115" t="str">
        <f>'Pressure Drops in Loops'!E724</f>
        <v/>
      </c>
      <c r="K719" s="115" t="str">
        <f>IF('Pressure Drops in Loops'!E725="",'Pressure Drops in Loops'!E724,'Pressure Drops in Loops'!E725)</f>
        <v/>
      </c>
      <c r="L719" s="115" t="str">
        <f>IF(Table6[[#This Row],[Segment ]]="","",(Table6[[#This Row],[Pressure 2 (kPa)]]-Table6[[#This Row],[Pressure 1 (kPa)]])/Table6[[#This Row],[Density (kg/m3)]])</f>
        <v/>
      </c>
      <c r="M719" s="115" t="str">
        <f>IF(Table6[[#This Row],[Segment ]]="","",((Table6[[#This Row],[Velocity 2 (m/s)]]^2)/2)-((Table6[[#This Row],[Velocity 1 (m/s)]]^2)/2))</f>
        <v/>
      </c>
      <c r="N719" s="115" t="str">
        <f>IF(Table6[[#This Row],[Segment ]]="","",(Table6[[#This Row],[Height 2 (m)]]-Table6[[#This Row],[Height 1 (m)]])*9.807)</f>
        <v/>
      </c>
      <c r="O719" s="115" t="str">
        <f>'Pressure Drops in Loops'!U724</f>
        <v/>
      </c>
      <c r="P71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19" s="115" t="str">
        <f>IF(Table6[[#This Row],[Segment ]]="","",Table6[[#This Row],[Work (W)]]/1000)</f>
        <v/>
      </c>
    </row>
    <row r="720" spans="1:17" x14ac:dyDescent="0.25">
      <c r="A720" s="116" t="str">
        <f>'Pressure Drops in Loops'!A725</f>
        <v/>
      </c>
      <c r="B720" s="113" t="str">
        <f>IF(Table6[[#This Row],[Segment ]]="","",B719)</f>
        <v/>
      </c>
      <c r="C720" s="113" t="str">
        <f>IF(Table6[[#This Row],[Segment ]]="","",C719)</f>
        <v/>
      </c>
      <c r="D720" s="113" t="str">
        <f>IF(Table6[[#This Row],[Segment ]]="","",D719)</f>
        <v/>
      </c>
      <c r="E720" s="117" t="str">
        <f>IF(Table6[[#This Row],[Segment ]]="","",Table6[[#This Row],[Density (kg/m3)]]*Table6[[#This Row],[Volumetric flow (m3/s)]])</f>
        <v/>
      </c>
      <c r="F720" s="114" t="str">
        <f>IF(Table6[[#This Row],[Segment ]]="","",'Pressure Drops in Loops'!AG725)</f>
        <v/>
      </c>
      <c r="G720" s="114" t="str">
        <f>'Pressure Drops in Loops'!AH725</f>
        <v/>
      </c>
      <c r="H720" s="114"/>
      <c r="I720" s="114"/>
      <c r="J720" s="115" t="str">
        <f>'Pressure Drops in Loops'!E725</f>
        <v/>
      </c>
      <c r="K720" s="115" t="str">
        <f>IF('Pressure Drops in Loops'!E726="",'Pressure Drops in Loops'!E725,'Pressure Drops in Loops'!E726)</f>
        <v/>
      </c>
      <c r="L720" s="115" t="str">
        <f>IF(Table6[[#This Row],[Segment ]]="","",(Table6[[#This Row],[Pressure 2 (kPa)]]-Table6[[#This Row],[Pressure 1 (kPa)]])/Table6[[#This Row],[Density (kg/m3)]])</f>
        <v/>
      </c>
      <c r="M720" s="115" t="str">
        <f>IF(Table6[[#This Row],[Segment ]]="","",((Table6[[#This Row],[Velocity 2 (m/s)]]^2)/2)-((Table6[[#This Row],[Velocity 1 (m/s)]]^2)/2))</f>
        <v/>
      </c>
      <c r="N720" s="115" t="str">
        <f>IF(Table6[[#This Row],[Segment ]]="","",(Table6[[#This Row],[Height 2 (m)]]-Table6[[#This Row],[Height 1 (m)]])*9.807)</f>
        <v/>
      </c>
      <c r="O720" s="115" t="str">
        <f>'Pressure Drops in Loops'!U725</f>
        <v/>
      </c>
      <c r="P72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20" s="115" t="str">
        <f>IF(Table6[[#This Row],[Segment ]]="","",Table6[[#This Row],[Work (W)]]/1000)</f>
        <v/>
      </c>
    </row>
    <row r="721" spans="1:17" x14ac:dyDescent="0.25">
      <c r="A721" s="116" t="str">
        <f>'Pressure Drops in Loops'!A726</f>
        <v/>
      </c>
      <c r="B721" s="113" t="str">
        <f>IF(Table6[[#This Row],[Segment ]]="","",B720)</f>
        <v/>
      </c>
      <c r="C721" s="113" t="str">
        <f>IF(Table6[[#This Row],[Segment ]]="","",C720)</f>
        <v/>
      </c>
      <c r="D721" s="113" t="str">
        <f>IF(Table6[[#This Row],[Segment ]]="","",D720)</f>
        <v/>
      </c>
      <c r="E721" s="117" t="str">
        <f>IF(Table6[[#This Row],[Segment ]]="","",Table6[[#This Row],[Density (kg/m3)]]*Table6[[#This Row],[Volumetric flow (m3/s)]])</f>
        <v/>
      </c>
      <c r="F721" s="114" t="str">
        <f>IF(Table6[[#This Row],[Segment ]]="","",'Pressure Drops in Loops'!AG726)</f>
        <v/>
      </c>
      <c r="G721" s="114" t="str">
        <f>'Pressure Drops in Loops'!AH726</f>
        <v/>
      </c>
      <c r="H721" s="114"/>
      <c r="I721" s="114"/>
      <c r="J721" s="115" t="str">
        <f>'Pressure Drops in Loops'!E726</f>
        <v/>
      </c>
      <c r="K721" s="115" t="str">
        <f>IF('Pressure Drops in Loops'!E727="",'Pressure Drops in Loops'!E726,'Pressure Drops in Loops'!E727)</f>
        <v/>
      </c>
      <c r="L721" s="115" t="str">
        <f>IF(Table6[[#This Row],[Segment ]]="","",(Table6[[#This Row],[Pressure 2 (kPa)]]-Table6[[#This Row],[Pressure 1 (kPa)]])/Table6[[#This Row],[Density (kg/m3)]])</f>
        <v/>
      </c>
      <c r="M721" s="115" t="str">
        <f>IF(Table6[[#This Row],[Segment ]]="","",((Table6[[#This Row],[Velocity 2 (m/s)]]^2)/2)-((Table6[[#This Row],[Velocity 1 (m/s)]]^2)/2))</f>
        <v/>
      </c>
      <c r="N721" s="115" t="str">
        <f>IF(Table6[[#This Row],[Segment ]]="","",(Table6[[#This Row],[Height 2 (m)]]-Table6[[#This Row],[Height 1 (m)]])*9.807)</f>
        <v/>
      </c>
      <c r="O721" s="115" t="str">
        <f>'Pressure Drops in Loops'!U726</f>
        <v/>
      </c>
      <c r="P72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21" s="115" t="str">
        <f>IF(Table6[[#This Row],[Segment ]]="","",Table6[[#This Row],[Work (W)]]/1000)</f>
        <v/>
      </c>
    </row>
    <row r="722" spans="1:17" x14ac:dyDescent="0.25">
      <c r="A722" s="116" t="str">
        <f>'Pressure Drops in Loops'!A727</f>
        <v/>
      </c>
      <c r="B722" s="113" t="str">
        <f>IF(Table6[[#This Row],[Segment ]]="","",B721)</f>
        <v/>
      </c>
      <c r="C722" s="113" t="str">
        <f>IF(Table6[[#This Row],[Segment ]]="","",C721)</f>
        <v/>
      </c>
      <c r="D722" s="113" t="str">
        <f>IF(Table6[[#This Row],[Segment ]]="","",D721)</f>
        <v/>
      </c>
      <c r="E722" s="117" t="str">
        <f>IF(Table6[[#This Row],[Segment ]]="","",Table6[[#This Row],[Density (kg/m3)]]*Table6[[#This Row],[Volumetric flow (m3/s)]])</f>
        <v/>
      </c>
      <c r="F722" s="114" t="str">
        <f>IF(Table6[[#This Row],[Segment ]]="","",'Pressure Drops in Loops'!AG727)</f>
        <v/>
      </c>
      <c r="G722" s="114" t="str">
        <f>'Pressure Drops in Loops'!AH727</f>
        <v/>
      </c>
      <c r="H722" s="114"/>
      <c r="I722" s="114"/>
      <c r="J722" s="115" t="str">
        <f>'Pressure Drops in Loops'!E727</f>
        <v/>
      </c>
      <c r="K722" s="115" t="str">
        <f>IF('Pressure Drops in Loops'!E728="",'Pressure Drops in Loops'!E727,'Pressure Drops in Loops'!E728)</f>
        <v/>
      </c>
      <c r="L722" s="115" t="str">
        <f>IF(Table6[[#This Row],[Segment ]]="","",(Table6[[#This Row],[Pressure 2 (kPa)]]-Table6[[#This Row],[Pressure 1 (kPa)]])/Table6[[#This Row],[Density (kg/m3)]])</f>
        <v/>
      </c>
      <c r="M722" s="115" t="str">
        <f>IF(Table6[[#This Row],[Segment ]]="","",((Table6[[#This Row],[Velocity 2 (m/s)]]^2)/2)-((Table6[[#This Row],[Velocity 1 (m/s)]]^2)/2))</f>
        <v/>
      </c>
      <c r="N722" s="115" t="str">
        <f>IF(Table6[[#This Row],[Segment ]]="","",(Table6[[#This Row],[Height 2 (m)]]-Table6[[#This Row],[Height 1 (m)]])*9.807)</f>
        <v/>
      </c>
      <c r="O722" s="115" t="str">
        <f>'Pressure Drops in Loops'!U727</f>
        <v/>
      </c>
      <c r="P72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22" s="115" t="str">
        <f>IF(Table6[[#This Row],[Segment ]]="","",Table6[[#This Row],[Work (W)]]/1000)</f>
        <v/>
      </c>
    </row>
    <row r="723" spans="1:17" x14ac:dyDescent="0.25">
      <c r="A723" s="116" t="str">
        <f>'Pressure Drops in Loops'!A728</f>
        <v/>
      </c>
      <c r="B723" s="113" t="str">
        <f>IF(Table6[[#This Row],[Segment ]]="","",B722)</f>
        <v/>
      </c>
      <c r="C723" s="113" t="str">
        <f>IF(Table6[[#This Row],[Segment ]]="","",C722)</f>
        <v/>
      </c>
      <c r="D723" s="113" t="str">
        <f>IF(Table6[[#This Row],[Segment ]]="","",D722)</f>
        <v/>
      </c>
      <c r="E723" s="117" t="str">
        <f>IF(Table6[[#This Row],[Segment ]]="","",Table6[[#This Row],[Density (kg/m3)]]*Table6[[#This Row],[Volumetric flow (m3/s)]])</f>
        <v/>
      </c>
      <c r="F723" s="114" t="str">
        <f>IF(Table6[[#This Row],[Segment ]]="","",'Pressure Drops in Loops'!AG728)</f>
        <v/>
      </c>
      <c r="G723" s="114" t="str">
        <f>'Pressure Drops in Loops'!AH728</f>
        <v/>
      </c>
      <c r="H723" s="114"/>
      <c r="I723" s="114"/>
      <c r="J723" s="115" t="str">
        <f>'Pressure Drops in Loops'!E728</f>
        <v/>
      </c>
      <c r="K723" s="115" t="str">
        <f>IF('Pressure Drops in Loops'!E729="",'Pressure Drops in Loops'!E728,'Pressure Drops in Loops'!E729)</f>
        <v/>
      </c>
      <c r="L723" s="115" t="str">
        <f>IF(Table6[[#This Row],[Segment ]]="","",(Table6[[#This Row],[Pressure 2 (kPa)]]-Table6[[#This Row],[Pressure 1 (kPa)]])/Table6[[#This Row],[Density (kg/m3)]])</f>
        <v/>
      </c>
      <c r="M723" s="115" t="str">
        <f>IF(Table6[[#This Row],[Segment ]]="","",((Table6[[#This Row],[Velocity 2 (m/s)]]^2)/2)-((Table6[[#This Row],[Velocity 1 (m/s)]]^2)/2))</f>
        <v/>
      </c>
      <c r="N723" s="115" t="str">
        <f>IF(Table6[[#This Row],[Segment ]]="","",(Table6[[#This Row],[Height 2 (m)]]-Table6[[#This Row],[Height 1 (m)]])*9.807)</f>
        <v/>
      </c>
      <c r="O723" s="115" t="str">
        <f>'Pressure Drops in Loops'!U728</f>
        <v/>
      </c>
      <c r="P72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23" s="115" t="str">
        <f>IF(Table6[[#This Row],[Segment ]]="","",Table6[[#This Row],[Work (W)]]/1000)</f>
        <v/>
      </c>
    </row>
    <row r="724" spans="1:17" x14ac:dyDescent="0.25">
      <c r="A724" s="116" t="str">
        <f>'Pressure Drops in Loops'!A729</f>
        <v/>
      </c>
      <c r="B724" s="113" t="str">
        <f>IF(Table6[[#This Row],[Segment ]]="","",B723)</f>
        <v/>
      </c>
      <c r="C724" s="113" t="str">
        <f>IF(Table6[[#This Row],[Segment ]]="","",C723)</f>
        <v/>
      </c>
      <c r="D724" s="113" t="str">
        <f>IF(Table6[[#This Row],[Segment ]]="","",D723)</f>
        <v/>
      </c>
      <c r="E724" s="117" t="str">
        <f>IF(Table6[[#This Row],[Segment ]]="","",Table6[[#This Row],[Density (kg/m3)]]*Table6[[#This Row],[Volumetric flow (m3/s)]])</f>
        <v/>
      </c>
      <c r="F724" s="114" t="str">
        <f>IF(Table6[[#This Row],[Segment ]]="","",'Pressure Drops in Loops'!AG729)</f>
        <v/>
      </c>
      <c r="G724" s="114" t="str">
        <f>'Pressure Drops in Loops'!AH729</f>
        <v/>
      </c>
      <c r="H724" s="114"/>
      <c r="I724" s="114"/>
      <c r="J724" s="115" t="str">
        <f>'Pressure Drops in Loops'!E729</f>
        <v/>
      </c>
      <c r="K724" s="115" t="str">
        <f>IF('Pressure Drops in Loops'!E730="",'Pressure Drops in Loops'!E729,'Pressure Drops in Loops'!E730)</f>
        <v/>
      </c>
      <c r="L724" s="115" t="str">
        <f>IF(Table6[[#This Row],[Segment ]]="","",(Table6[[#This Row],[Pressure 2 (kPa)]]-Table6[[#This Row],[Pressure 1 (kPa)]])/Table6[[#This Row],[Density (kg/m3)]])</f>
        <v/>
      </c>
      <c r="M724" s="115" t="str">
        <f>IF(Table6[[#This Row],[Segment ]]="","",((Table6[[#This Row],[Velocity 2 (m/s)]]^2)/2)-((Table6[[#This Row],[Velocity 1 (m/s)]]^2)/2))</f>
        <v/>
      </c>
      <c r="N724" s="115" t="str">
        <f>IF(Table6[[#This Row],[Segment ]]="","",(Table6[[#This Row],[Height 2 (m)]]-Table6[[#This Row],[Height 1 (m)]])*9.807)</f>
        <v/>
      </c>
      <c r="O724" s="115" t="str">
        <f>'Pressure Drops in Loops'!U729</f>
        <v/>
      </c>
      <c r="P72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24" s="115" t="str">
        <f>IF(Table6[[#This Row],[Segment ]]="","",Table6[[#This Row],[Work (W)]]/1000)</f>
        <v/>
      </c>
    </row>
    <row r="725" spans="1:17" x14ac:dyDescent="0.25">
      <c r="A725" s="116" t="str">
        <f>'Pressure Drops in Loops'!A730</f>
        <v/>
      </c>
      <c r="B725" s="113" t="str">
        <f>IF(Table6[[#This Row],[Segment ]]="","",B724)</f>
        <v/>
      </c>
      <c r="C725" s="113" t="str">
        <f>IF(Table6[[#This Row],[Segment ]]="","",C724)</f>
        <v/>
      </c>
      <c r="D725" s="113" t="str">
        <f>IF(Table6[[#This Row],[Segment ]]="","",D724)</f>
        <v/>
      </c>
      <c r="E725" s="117" t="str">
        <f>IF(Table6[[#This Row],[Segment ]]="","",Table6[[#This Row],[Density (kg/m3)]]*Table6[[#This Row],[Volumetric flow (m3/s)]])</f>
        <v/>
      </c>
      <c r="F725" s="114" t="str">
        <f>IF(Table6[[#This Row],[Segment ]]="","",'Pressure Drops in Loops'!AG730)</f>
        <v/>
      </c>
      <c r="G725" s="114" t="str">
        <f>'Pressure Drops in Loops'!AH730</f>
        <v/>
      </c>
      <c r="H725" s="114"/>
      <c r="I725" s="114"/>
      <c r="J725" s="115" t="str">
        <f>'Pressure Drops in Loops'!E730</f>
        <v/>
      </c>
      <c r="K725" s="115" t="str">
        <f>IF('Pressure Drops in Loops'!E731="",'Pressure Drops in Loops'!E730,'Pressure Drops in Loops'!E731)</f>
        <v/>
      </c>
      <c r="L725" s="115" t="str">
        <f>IF(Table6[[#This Row],[Segment ]]="","",(Table6[[#This Row],[Pressure 2 (kPa)]]-Table6[[#This Row],[Pressure 1 (kPa)]])/Table6[[#This Row],[Density (kg/m3)]])</f>
        <v/>
      </c>
      <c r="M725" s="115" t="str">
        <f>IF(Table6[[#This Row],[Segment ]]="","",((Table6[[#This Row],[Velocity 2 (m/s)]]^2)/2)-((Table6[[#This Row],[Velocity 1 (m/s)]]^2)/2))</f>
        <v/>
      </c>
      <c r="N725" s="115" t="str">
        <f>IF(Table6[[#This Row],[Segment ]]="","",(Table6[[#This Row],[Height 2 (m)]]-Table6[[#This Row],[Height 1 (m)]])*9.807)</f>
        <v/>
      </c>
      <c r="O725" s="115" t="str">
        <f>'Pressure Drops in Loops'!U730</f>
        <v/>
      </c>
      <c r="P72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25" s="115" t="str">
        <f>IF(Table6[[#This Row],[Segment ]]="","",Table6[[#This Row],[Work (W)]]/1000)</f>
        <v/>
      </c>
    </row>
    <row r="726" spans="1:17" x14ac:dyDescent="0.25">
      <c r="A726" s="116" t="str">
        <f>'Pressure Drops in Loops'!A731</f>
        <v/>
      </c>
      <c r="B726" s="113" t="str">
        <f>IF(Table6[[#This Row],[Segment ]]="","",B725)</f>
        <v/>
      </c>
      <c r="C726" s="113" t="str">
        <f>IF(Table6[[#This Row],[Segment ]]="","",C725)</f>
        <v/>
      </c>
      <c r="D726" s="113" t="str">
        <f>IF(Table6[[#This Row],[Segment ]]="","",D725)</f>
        <v/>
      </c>
      <c r="E726" s="117" t="str">
        <f>IF(Table6[[#This Row],[Segment ]]="","",Table6[[#This Row],[Density (kg/m3)]]*Table6[[#This Row],[Volumetric flow (m3/s)]])</f>
        <v/>
      </c>
      <c r="F726" s="114" t="str">
        <f>IF(Table6[[#This Row],[Segment ]]="","",'Pressure Drops in Loops'!AG731)</f>
        <v/>
      </c>
      <c r="G726" s="114" t="str">
        <f>'Pressure Drops in Loops'!AH731</f>
        <v/>
      </c>
      <c r="H726" s="114"/>
      <c r="I726" s="114"/>
      <c r="J726" s="115" t="str">
        <f>'Pressure Drops in Loops'!E731</f>
        <v/>
      </c>
      <c r="K726" s="115" t="str">
        <f>IF('Pressure Drops in Loops'!E732="",'Pressure Drops in Loops'!E731,'Pressure Drops in Loops'!E732)</f>
        <v/>
      </c>
      <c r="L726" s="115" t="str">
        <f>IF(Table6[[#This Row],[Segment ]]="","",(Table6[[#This Row],[Pressure 2 (kPa)]]-Table6[[#This Row],[Pressure 1 (kPa)]])/Table6[[#This Row],[Density (kg/m3)]])</f>
        <v/>
      </c>
      <c r="M726" s="115" t="str">
        <f>IF(Table6[[#This Row],[Segment ]]="","",((Table6[[#This Row],[Velocity 2 (m/s)]]^2)/2)-((Table6[[#This Row],[Velocity 1 (m/s)]]^2)/2))</f>
        <v/>
      </c>
      <c r="N726" s="115" t="str">
        <f>IF(Table6[[#This Row],[Segment ]]="","",(Table6[[#This Row],[Height 2 (m)]]-Table6[[#This Row],[Height 1 (m)]])*9.807)</f>
        <v/>
      </c>
      <c r="O726" s="115" t="str">
        <f>'Pressure Drops in Loops'!U731</f>
        <v/>
      </c>
      <c r="P72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26" s="115" t="str">
        <f>IF(Table6[[#This Row],[Segment ]]="","",Table6[[#This Row],[Work (W)]]/1000)</f>
        <v/>
      </c>
    </row>
    <row r="727" spans="1:17" x14ac:dyDescent="0.25">
      <c r="A727" s="116" t="str">
        <f>'Pressure Drops in Loops'!A732</f>
        <v/>
      </c>
      <c r="B727" s="113" t="str">
        <f>IF(Table6[[#This Row],[Segment ]]="","",B726)</f>
        <v/>
      </c>
      <c r="C727" s="113" t="str">
        <f>IF(Table6[[#This Row],[Segment ]]="","",C726)</f>
        <v/>
      </c>
      <c r="D727" s="113" t="str">
        <f>IF(Table6[[#This Row],[Segment ]]="","",D726)</f>
        <v/>
      </c>
      <c r="E727" s="117" t="str">
        <f>IF(Table6[[#This Row],[Segment ]]="","",Table6[[#This Row],[Density (kg/m3)]]*Table6[[#This Row],[Volumetric flow (m3/s)]])</f>
        <v/>
      </c>
      <c r="F727" s="114" t="str">
        <f>IF(Table6[[#This Row],[Segment ]]="","",'Pressure Drops in Loops'!AG732)</f>
        <v/>
      </c>
      <c r="G727" s="114" t="str">
        <f>'Pressure Drops in Loops'!AH732</f>
        <v/>
      </c>
      <c r="H727" s="114"/>
      <c r="I727" s="114"/>
      <c r="J727" s="115" t="str">
        <f>'Pressure Drops in Loops'!E732</f>
        <v/>
      </c>
      <c r="K727" s="115" t="str">
        <f>IF('Pressure Drops in Loops'!E733="",'Pressure Drops in Loops'!E732,'Pressure Drops in Loops'!E733)</f>
        <v/>
      </c>
      <c r="L727" s="115" t="str">
        <f>IF(Table6[[#This Row],[Segment ]]="","",(Table6[[#This Row],[Pressure 2 (kPa)]]-Table6[[#This Row],[Pressure 1 (kPa)]])/Table6[[#This Row],[Density (kg/m3)]])</f>
        <v/>
      </c>
      <c r="M727" s="115" t="str">
        <f>IF(Table6[[#This Row],[Segment ]]="","",((Table6[[#This Row],[Velocity 2 (m/s)]]^2)/2)-((Table6[[#This Row],[Velocity 1 (m/s)]]^2)/2))</f>
        <v/>
      </c>
      <c r="N727" s="115" t="str">
        <f>IF(Table6[[#This Row],[Segment ]]="","",(Table6[[#This Row],[Height 2 (m)]]-Table6[[#This Row],[Height 1 (m)]])*9.807)</f>
        <v/>
      </c>
      <c r="O727" s="115" t="str">
        <f>'Pressure Drops in Loops'!U732</f>
        <v/>
      </c>
      <c r="P72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27" s="115" t="str">
        <f>IF(Table6[[#This Row],[Segment ]]="","",Table6[[#This Row],[Work (W)]]/1000)</f>
        <v/>
      </c>
    </row>
    <row r="728" spans="1:17" x14ac:dyDescent="0.25">
      <c r="A728" s="116" t="str">
        <f>'Pressure Drops in Loops'!A733</f>
        <v/>
      </c>
      <c r="B728" s="113" t="str">
        <f>IF(Table6[[#This Row],[Segment ]]="","",B727)</f>
        <v/>
      </c>
      <c r="C728" s="113" t="str">
        <f>IF(Table6[[#This Row],[Segment ]]="","",C727)</f>
        <v/>
      </c>
      <c r="D728" s="113" t="str">
        <f>IF(Table6[[#This Row],[Segment ]]="","",D727)</f>
        <v/>
      </c>
      <c r="E728" s="117" t="str">
        <f>IF(Table6[[#This Row],[Segment ]]="","",Table6[[#This Row],[Density (kg/m3)]]*Table6[[#This Row],[Volumetric flow (m3/s)]])</f>
        <v/>
      </c>
      <c r="F728" s="114" t="str">
        <f>IF(Table6[[#This Row],[Segment ]]="","",'Pressure Drops in Loops'!AG733)</f>
        <v/>
      </c>
      <c r="G728" s="114" t="str">
        <f>'Pressure Drops in Loops'!AH733</f>
        <v/>
      </c>
      <c r="H728" s="114"/>
      <c r="I728" s="114"/>
      <c r="J728" s="115" t="str">
        <f>'Pressure Drops in Loops'!E733</f>
        <v/>
      </c>
      <c r="K728" s="115" t="str">
        <f>IF('Pressure Drops in Loops'!E734="",'Pressure Drops in Loops'!E733,'Pressure Drops in Loops'!E734)</f>
        <v/>
      </c>
      <c r="L728" s="115" t="str">
        <f>IF(Table6[[#This Row],[Segment ]]="","",(Table6[[#This Row],[Pressure 2 (kPa)]]-Table6[[#This Row],[Pressure 1 (kPa)]])/Table6[[#This Row],[Density (kg/m3)]])</f>
        <v/>
      </c>
      <c r="M728" s="115" t="str">
        <f>IF(Table6[[#This Row],[Segment ]]="","",((Table6[[#This Row],[Velocity 2 (m/s)]]^2)/2)-((Table6[[#This Row],[Velocity 1 (m/s)]]^2)/2))</f>
        <v/>
      </c>
      <c r="N728" s="115" t="str">
        <f>IF(Table6[[#This Row],[Segment ]]="","",(Table6[[#This Row],[Height 2 (m)]]-Table6[[#This Row],[Height 1 (m)]])*9.807)</f>
        <v/>
      </c>
      <c r="O728" s="115" t="str">
        <f>'Pressure Drops in Loops'!U733</f>
        <v/>
      </c>
      <c r="P72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28" s="115" t="str">
        <f>IF(Table6[[#This Row],[Segment ]]="","",Table6[[#This Row],[Work (W)]]/1000)</f>
        <v/>
      </c>
    </row>
    <row r="729" spans="1:17" x14ac:dyDescent="0.25">
      <c r="A729" s="116" t="str">
        <f>'Pressure Drops in Loops'!A734</f>
        <v/>
      </c>
      <c r="B729" s="113" t="str">
        <f>IF(Table6[[#This Row],[Segment ]]="","",B728)</f>
        <v/>
      </c>
      <c r="C729" s="113" t="str">
        <f>IF(Table6[[#This Row],[Segment ]]="","",C728)</f>
        <v/>
      </c>
      <c r="D729" s="113" t="str">
        <f>IF(Table6[[#This Row],[Segment ]]="","",D728)</f>
        <v/>
      </c>
      <c r="E729" s="117" t="str">
        <f>IF(Table6[[#This Row],[Segment ]]="","",Table6[[#This Row],[Density (kg/m3)]]*Table6[[#This Row],[Volumetric flow (m3/s)]])</f>
        <v/>
      </c>
      <c r="F729" s="114" t="str">
        <f>IF(Table6[[#This Row],[Segment ]]="","",'Pressure Drops in Loops'!AG734)</f>
        <v/>
      </c>
      <c r="G729" s="114" t="str">
        <f>'Pressure Drops in Loops'!AH734</f>
        <v/>
      </c>
      <c r="H729" s="114"/>
      <c r="I729" s="114"/>
      <c r="J729" s="115" t="str">
        <f>'Pressure Drops in Loops'!E734</f>
        <v/>
      </c>
      <c r="K729" s="115" t="str">
        <f>IF('Pressure Drops in Loops'!E735="",'Pressure Drops in Loops'!E734,'Pressure Drops in Loops'!E735)</f>
        <v/>
      </c>
      <c r="L729" s="115" t="str">
        <f>IF(Table6[[#This Row],[Segment ]]="","",(Table6[[#This Row],[Pressure 2 (kPa)]]-Table6[[#This Row],[Pressure 1 (kPa)]])/Table6[[#This Row],[Density (kg/m3)]])</f>
        <v/>
      </c>
      <c r="M729" s="115" t="str">
        <f>IF(Table6[[#This Row],[Segment ]]="","",((Table6[[#This Row],[Velocity 2 (m/s)]]^2)/2)-((Table6[[#This Row],[Velocity 1 (m/s)]]^2)/2))</f>
        <v/>
      </c>
      <c r="N729" s="115" t="str">
        <f>IF(Table6[[#This Row],[Segment ]]="","",(Table6[[#This Row],[Height 2 (m)]]-Table6[[#This Row],[Height 1 (m)]])*9.807)</f>
        <v/>
      </c>
      <c r="O729" s="115" t="str">
        <f>'Pressure Drops in Loops'!U734</f>
        <v/>
      </c>
      <c r="P72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29" s="115" t="str">
        <f>IF(Table6[[#This Row],[Segment ]]="","",Table6[[#This Row],[Work (W)]]/1000)</f>
        <v/>
      </c>
    </row>
    <row r="730" spans="1:17" x14ac:dyDescent="0.25">
      <c r="A730" s="116" t="str">
        <f>'Pressure Drops in Loops'!A735</f>
        <v/>
      </c>
      <c r="B730" s="113" t="str">
        <f>IF(Table6[[#This Row],[Segment ]]="","",B729)</f>
        <v/>
      </c>
      <c r="C730" s="113" t="str">
        <f>IF(Table6[[#This Row],[Segment ]]="","",C729)</f>
        <v/>
      </c>
      <c r="D730" s="113" t="str">
        <f>IF(Table6[[#This Row],[Segment ]]="","",D729)</f>
        <v/>
      </c>
      <c r="E730" s="117" t="str">
        <f>IF(Table6[[#This Row],[Segment ]]="","",Table6[[#This Row],[Density (kg/m3)]]*Table6[[#This Row],[Volumetric flow (m3/s)]])</f>
        <v/>
      </c>
      <c r="F730" s="114" t="str">
        <f>IF(Table6[[#This Row],[Segment ]]="","",'Pressure Drops in Loops'!AG735)</f>
        <v/>
      </c>
      <c r="G730" s="114" t="str">
        <f>'Pressure Drops in Loops'!AH735</f>
        <v/>
      </c>
      <c r="H730" s="114"/>
      <c r="I730" s="114"/>
      <c r="J730" s="115" t="str">
        <f>'Pressure Drops in Loops'!E735</f>
        <v/>
      </c>
      <c r="K730" s="115" t="str">
        <f>IF('Pressure Drops in Loops'!E736="",'Pressure Drops in Loops'!E735,'Pressure Drops in Loops'!E736)</f>
        <v/>
      </c>
      <c r="L730" s="115" t="str">
        <f>IF(Table6[[#This Row],[Segment ]]="","",(Table6[[#This Row],[Pressure 2 (kPa)]]-Table6[[#This Row],[Pressure 1 (kPa)]])/Table6[[#This Row],[Density (kg/m3)]])</f>
        <v/>
      </c>
      <c r="M730" s="115" t="str">
        <f>IF(Table6[[#This Row],[Segment ]]="","",((Table6[[#This Row],[Velocity 2 (m/s)]]^2)/2)-((Table6[[#This Row],[Velocity 1 (m/s)]]^2)/2))</f>
        <v/>
      </c>
      <c r="N730" s="115" t="str">
        <f>IF(Table6[[#This Row],[Segment ]]="","",(Table6[[#This Row],[Height 2 (m)]]-Table6[[#This Row],[Height 1 (m)]])*9.807)</f>
        <v/>
      </c>
      <c r="O730" s="115" t="str">
        <f>'Pressure Drops in Loops'!U735</f>
        <v/>
      </c>
      <c r="P73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30" s="115" t="str">
        <f>IF(Table6[[#This Row],[Segment ]]="","",Table6[[#This Row],[Work (W)]]/1000)</f>
        <v/>
      </c>
    </row>
    <row r="731" spans="1:17" x14ac:dyDescent="0.25">
      <c r="A731" s="116" t="str">
        <f>'Pressure Drops in Loops'!A736</f>
        <v/>
      </c>
      <c r="B731" s="113" t="str">
        <f>IF(Table6[[#This Row],[Segment ]]="","",B730)</f>
        <v/>
      </c>
      <c r="C731" s="113" t="str">
        <f>IF(Table6[[#This Row],[Segment ]]="","",C730)</f>
        <v/>
      </c>
      <c r="D731" s="113" t="str">
        <f>IF(Table6[[#This Row],[Segment ]]="","",D730)</f>
        <v/>
      </c>
      <c r="E731" s="117" t="str">
        <f>IF(Table6[[#This Row],[Segment ]]="","",Table6[[#This Row],[Density (kg/m3)]]*Table6[[#This Row],[Volumetric flow (m3/s)]])</f>
        <v/>
      </c>
      <c r="F731" s="114" t="str">
        <f>IF(Table6[[#This Row],[Segment ]]="","",'Pressure Drops in Loops'!AG736)</f>
        <v/>
      </c>
      <c r="G731" s="114" t="str">
        <f>'Pressure Drops in Loops'!AH736</f>
        <v/>
      </c>
      <c r="H731" s="114"/>
      <c r="I731" s="114"/>
      <c r="J731" s="115" t="str">
        <f>'Pressure Drops in Loops'!E736</f>
        <v/>
      </c>
      <c r="K731" s="115" t="str">
        <f>IF('Pressure Drops in Loops'!E737="",'Pressure Drops in Loops'!E736,'Pressure Drops in Loops'!E737)</f>
        <v/>
      </c>
      <c r="L731" s="115" t="str">
        <f>IF(Table6[[#This Row],[Segment ]]="","",(Table6[[#This Row],[Pressure 2 (kPa)]]-Table6[[#This Row],[Pressure 1 (kPa)]])/Table6[[#This Row],[Density (kg/m3)]])</f>
        <v/>
      </c>
      <c r="M731" s="115" t="str">
        <f>IF(Table6[[#This Row],[Segment ]]="","",((Table6[[#This Row],[Velocity 2 (m/s)]]^2)/2)-((Table6[[#This Row],[Velocity 1 (m/s)]]^2)/2))</f>
        <v/>
      </c>
      <c r="N731" s="115" t="str">
        <f>IF(Table6[[#This Row],[Segment ]]="","",(Table6[[#This Row],[Height 2 (m)]]-Table6[[#This Row],[Height 1 (m)]])*9.807)</f>
        <v/>
      </c>
      <c r="O731" s="115" t="str">
        <f>'Pressure Drops in Loops'!U736</f>
        <v/>
      </c>
      <c r="P73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31" s="115" t="str">
        <f>IF(Table6[[#This Row],[Segment ]]="","",Table6[[#This Row],[Work (W)]]/1000)</f>
        <v/>
      </c>
    </row>
    <row r="732" spans="1:17" x14ac:dyDescent="0.25">
      <c r="A732" s="116" t="str">
        <f>'Pressure Drops in Loops'!A737</f>
        <v/>
      </c>
      <c r="B732" s="113" t="str">
        <f>IF(Table6[[#This Row],[Segment ]]="","",B731)</f>
        <v/>
      </c>
      <c r="C732" s="113" t="str">
        <f>IF(Table6[[#This Row],[Segment ]]="","",C731)</f>
        <v/>
      </c>
      <c r="D732" s="113" t="str">
        <f>IF(Table6[[#This Row],[Segment ]]="","",D731)</f>
        <v/>
      </c>
      <c r="E732" s="117" t="str">
        <f>IF(Table6[[#This Row],[Segment ]]="","",Table6[[#This Row],[Density (kg/m3)]]*Table6[[#This Row],[Volumetric flow (m3/s)]])</f>
        <v/>
      </c>
      <c r="F732" s="114" t="str">
        <f>IF(Table6[[#This Row],[Segment ]]="","",'Pressure Drops in Loops'!AG737)</f>
        <v/>
      </c>
      <c r="G732" s="114" t="str">
        <f>'Pressure Drops in Loops'!AH737</f>
        <v/>
      </c>
      <c r="H732" s="114"/>
      <c r="I732" s="114"/>
      <c r="J732" s="115" t="str">
        <f>'Pressure Drops in Loops'!E737</f>
        <v/>
      </c>
      <c r="K732" s="115" t="str">
        <f>IF('Pressure Drops in Loops'!E738="",'Pressure Drops in Loops'!E737,'Pressure Drops in Loops'!E738)</f>
        <v/>
      </c>
      <c r="L732" s="115" t="str">
        <f>IF(Table6[[#This Row],[Segment ]]="","",(Table6[[#This Row],[Pressure 2 (kPa)]]-Table6[[#This Row],[Pressure 1 (kPa)]])/Table6[[#This Row],[Density (kg/m3)]])</f>
        <v/>
      </c>
      <c r="M732" s="115" t="str">
        <f>IF(Table6[[#This Row],[Segment ]]="","",((Table6[[#This Row],[Velocity 2 (m/s)]]^2)/2)-((Table6[[#This Row],[Velocity 1 (m/s)]]^2)/2))</f>
        <v/>
      </c>
      <c r="N732" s="115" t="str">
        <f>IF(Table6[[#This Row],[Segment ]]="","",(Table6[[#This Row],[Height 2 (m)]]-Table6[[#This Row],[Height 1 (m)]])*9.807)</f>
        <v/>
      </c>
      <c r="O732" s="115" t="str">
        <f>'Pressure Drops in Loops'!U737</f>
        <v/>
      </c>
      <c r="P73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32" s="115" t="str">
        <f>IF(Table6[[#This Row],[Segment ]]="","",Table6[[#This Row],[Work (W)]]/1000)</f>
        <v/>
      </c>
    </row>
    <row r="733" spans="1:17" x14ac:dyDescent="0.25">
      <c r="A733" s="116" t="str">
        <f>'Pressure Drops in Loops'!A738</f>
        <v/>
      </c>
      <c r="B733" s="113" t="str">
        <f>IF(Table6[[#This Row],[Segment ]]="","",B732)</f>
        <v/>
      </c>
      <c r="C733" s="113" t="str">
        <f>IF(Table6[[#This Row],[Segment ]]="","",C732)</f>
        <v/>
      </c>
      <c r="D733" s="113" t="str">
        <f>IF(Table6[[#This Row],[Segment ]]="","",D732)</f>
        <v/>
      </c>
      <c r="E733" s="117" t="str">
        <f>IF(Table6[[#This Row],[Segment ]]="","",Table6[[#This Row],[Density (kg/m3)]]*Table6[[#This Row],[Volumetric flow (m3/s)]])</f>
        <v/>
      </c>
      <c r="F733" s="114" t="str">
        <f>IF(Table6[[#This Row],[Segment ]]="","",'Pressure Drops in Loops'!AG738)</f>
        <v/>
      </c>
      <c r="G733" s="114" t="str">
        <f>'Pressure Drops in Loops'!AH738</f>
        <v/>
      </c>
      <c r="H733" s="114"/>
      <c r="I733" s="114"/>
      <c r="J733" s="115" t="str">
        <f>'Pressure Drops in Loops'!E738</f>
        <v/>
      </c>
      <c r="K733" s="115" t="str">
        <f>IF('Pressure Drops in Loops'!E739="",'Pressure Drops in Loops'!E738,'Pressure Drops in Loops'!E739)</f>
        <v/>
      </c>
      <c r="L733" s="115" t="str">
        <f>IF(Table6[[#This Row],[Segment ]]="","",(Table6[[#This Row],[Pressure 2 (kPa)]]-Table6[[#This Row],[Pressure 1 (kPa)]])/Table6[[#This Row],[Density (kg/m3)]])</f>
        <v/>
      </c>
      <c r="M733" s="115" t="str">
        <f>IF(Table6[[#This Row],[Segment ]]="","",((Table6[[#This Row],[Velocity 2 (m/s)]]^2)/2)-((Table6[[#This Row],[Velocity 1 (m/s)]]^2)/2))</f>
        <v/>
      </c>
      <c r="N733" s="115" t="str">
        <f>IF(Table6[[#This Row],[Segment ]]="","",(Table6[[#This Row],[Height 2 (m)]]-Table6[[#This Row],[Height 1 (m)]])*9.807)</f>
        <v/>
      </c>
      <c r="O733" s="115" t="str">
        <f>'Pressure Drops in Loops'!U738</f>
        <v/>
      </c>
      <c r="P73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33" s="115" t="str">
        <f>IF(Table6[[#This Row],[Segment ]]="","",Table6[[#This Row],[Work (W)]]/1000)</f>
        <v/>
      </c>
    </row>
    <row r="734" spans="1:17" x14ac:dyDescent="0.25">
      <c r="A734" s="116" t="str">
        <f>'Pressure Drops in Loops'!A739</f>
        <v/>
      </c>
      <c r="B734" s="113" t="str">
        <f>IF(Table6[[#This Row],[Segment ]]="","",B733)</f>
        <v/>
      </c>
      <c r="C734" s="113" t="str">
        <f>IF(Table6[[#This Row],[Segment ]]="","",C733)</f>
        <v/>
      </c>
      <c r="D734" s="113" t="str">
        <f>IF(Table6[[#This Row],[Segment ]]="","",D733)</f>
        <v/>
      </c>
      <c r="E734" s="117" t="str">
        <f>IF(Table6[[#This Row],[Segment ]]="","",Table6[[#This Row],[Density (kg/m3)]]*Table6[[#This Row],[Volumetric flow (m3/s)]])</f>
        <v/>
      </c>
      <c r="F734" s="114" t="str">
        <f>IF(Table6[[#This Row],[Segment ]]="","",'Pressure Drops in Loops'!AG739)</f>
        <v/>
      </c>
      <c r="G734" s="114" t="str">
        <f>'Pressure Drops in Loops'!AH739</f>
        <v/>
      </c>
      <c r="H734" s="114"/>
      <c r="I734" s="114"/>
      <c r="J734" s="115" t="str">
        <f>'Pressure Drops in Loops'!E739</f>
        <v/>
      </c>
      <c r="K734" s="115" t="str">
        <f>IF('Pressure Drops in Loops'!E740="",'Pressure Drops in Loops'!E739,'Pressure Drops in Loops'!E740)</f>
        <v/>
      </c>
      <c r="L734" s="115" t="str">
        <f>IF(Table6[[#This Row],[Segment ]]="","",(Table6[[#This Row],[Pressure 2 (kPa)]]-Table6[[#This Row],[Pressure 1 (kPa)]])/Table6[[#This Row],[Density (kg/m3)]])</f>
        <v/>
      </c>
      <c r="M734" s="115" t="str">
        <f>IF(Table6[[#This Row],[Segment ]]="","",((Table6[[#This Row],[Velocity 2 (m/s)]]^2)/2)-((Table6[[#This Row],[Velocity 1 (m/s)]]^2)/2))</f>
        <v/>
      </c>
      <c r="N734" s="115" t="str">
        <f>IF(Table6[[#This Row],[Segment ]]="","",(Table6[[#This Row],[Height 2 (m)]]-Table6[[#This Row],[Height 1 (m)]])*9.807)</f>
        <v/>
      </c>
      <c r="O734" s="115" t="str">
        <f>'Pressure Drops in Loops'!U739</f>
        <v/>
      </c>
      <c r="P73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34" s="115" t="str">
        <f>IF(Table6[[#This Row],[Segment ]]="","",Table6[[#This Row],[Work (W)]]/1000)</f>
        <v/>
      </c>
    </row>
    <row r="735" spans="1:17" x14ac:dyDescent="0.25">
      <c r="A735" s="116" t="str">
        <f>'Pressure Drops in Loops'!A740</f>
        <v/>
      </c>
      <c r="B735" s="113" t="str">
        <f>IF(Table6[[#This Row],[Segment ]]="","",B734)</f>
        <v/>
      </c>
      <c r="C735" s="113" t="str">
        <f>IF(Table6[[#This Row],[Segment ]]="","",C734)</f>
        <v/>
      </c>
      <c r="D735" s="113" t="str">
        <f>IF(Table6[[#This Row],[Segment ]]="","",D734)</f>
        <v/>
      </c>
      <c r="E735" s="117" t="str">
        <f>IF(Table6[[#This Row],[Segment ]]="","",Table6[[#This Row],[Density (kg/m3)]]*Table6[[#This Row],[Volumetric flow (m3/s)]])</f>
        <v/>
      </c>
      <c r="F735" s="114" t="str">
        <f>IF(Table6[[#This Row],[Segment ]]="","",'Pressure Drops in Loops'!AG740)</f>
        <v/>
      </c>
      <c r="G735" s="114" t="str">
        <f>'Pressure Drops in Loops'!AH740</f>
        <v/>
      </c>
      <c r="H735" s="114"/>
      <c r="I735" s="114"/>
      <c r="J735" s="115" t="str">
        <f>'Pressure Drops in Loops'!E740</f>
        <v/>
      </c>
      <c r="K735" s="115" t="str">
        <f>IF('Pressure Drops in Loops'!E741="",'Pressure Drops in Loops'!E740,'Pressure Drops in Loops'!E741)</f>
        <v/>
      </c>
      <c r="L735" s="115" t="str">
        <f>IF(Table6[[#This Row],[Segment ]]="","",(Table6[[#This Row],[Pressure 2 (kPa)]]-Table6[[#This Row],[Pressure 1 (kPa)]])/Table6[[#This Row],[Density (kg/m3)]])</f>
        <v/>
      </c>
      <c r="M735" s="115" t="str">
        <f>IF(Table6[[#This Row],[Segment ]]="","",((Table6[[#This Row],[Velocity 2 (m/s)]]^2)/2)-((Table6[[#This Row],[Velocity 1 (m/s)]]^2)/2))</f>
        <v/>
      </c>
      <c r="N735" s="115" t="str">
        <f>IF(Table6[[#This Row],[Segment ]]="","",(Table6[[#This Row],[Height 2 (m)]]-Table6[[#This Row],[Height 1 (m)]])*9.807)</f>
        <v/>
      </c>
      <c r="O735" s="115" t="str">
        <f>'Pressure Drops in Loops'!U740</f>
        <v/>
      </c>
      <c r="P73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35" s="115" t="str">
        <f>IF(Table6[[#This Row],[Segment ]]="","",Table6[[#This Row],[Work (W)]]/1000)</f>
        <v/>
      </c>
    </row>
    <row r="736" spans="1:17" x14ac:dyDescent="0.25">
      <c r="A736" s="116" t="str">
        <f>'Pressure Drops in Loops'!A741</f>
        <v/>
      </c>
      <c r="B736" s="113" t="str">
        <f>IF(Table6[[#This Row],[Segment ]]="","",B735)</f>
        <v/>
      </c>
      <c r="C736" s="113" t="str">
        <f>IF(Table6[[#This Row],[Segment ]]="","",C735)</f>
        <v/>
      </c>
      <c r="D736" s="113" t="str">
        <f>IF(Table6[[#This Row],[Segment ]]="","",D735)</f>
        <v/>
      </c>
      <c r="E736" s="117" t="str">
        <f>IF(Table6[[#This Row],[Segment ]]="","",Table6[[#This Row],[Density (kg/m3)]]*Table6[[#This Row],[Volumetric flow (m3/s)]])</f>
        <v/>
      </c>
      <c r="F736" s="114" t="str">
        <f>IF(Table6[[#This Row],[Segment ]]="","",'Pressure Drops in Loops'!AG741)</f>
        <v/>
      </c>
      <c r="G736" s="114" t="str">
        <f>'Pressure Drops in Loops'!AH741</f>
        <v/>
      </c>
      <c r="H736" s="114"/>
      <c r="I736" s="114"/>
      <c r="J736" s="115" t="str">
        <f>'Pressure Drops in Loops'!E741</f>
        <v/>
      </c>
      <c r="K736" s="115" t="str">
        <f>IF('Pressure Drops in Loops'!E742="",'Pressure Drops in Loops'!E741,'Pressure Drops in Loops'!E742)</f>
        <v/>
      </c>
      <c r="L736" s="115" t="str">
        <f>IF(Table6[[#This Row],[Segment ]]="","",(Table6[[#This Row],[Pressure 2 (kPa)]]-Table6[[#This Row],[Pressure 1 (kPa)]])/Table6[[#This Row],[Density (kg/m3)]])</f>
        <v/>
      </c>
      <c r="M736" s="115" t="str">
        <f>IF(Table6[[#This Row],[Segment ]]="","",((Table6[[#This Row],[Velocity 2 (m/s)]]^2)/2)-((Table6[[#This Row],[Velocity 1 (m/s)]]^2)/2))</f>
        <v/>
      </c>
      <c r="N736" s="115" t="str">
        <f>IF(Table6[[#This Row],[Segment ]]="","",(Table6[[#This Row],[Height 2 (m)]]-Table6[[#This Row],[Height 1 (m)]])*9.807)</f>
        <v/>
      </c>
      <c r="O736" s="115" t="str">
        <f>'Pressure Drops in Loops'!U741</f>
        <v/>
      </c>
      <c r="P73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36" s="115" t="str">
        <f>IF(Table6[[#This Row],[Segment ]]="","",Table6[[#This Row],[Work (W)]]/1000)</f>
        <v/>
      </c>
    </row>
    <row r="737" spans="1:17" x14ac:dyDescent="0.25">
      <c r="A737" s="116" t="str">
        <f>'Pressure Drops in Loops'!A742</f>
        <v/>
      </c>
      <c r="B737" s="113" t="str">
        <f>IF(Table6[[#This Row],[Segment ]]="","",B736)</f>
        <v/>
      </c>
      <c r="C737" s="113" t="str">
        <f>IF(Table6[[#This Row],[Segment ]]="","",C736)</f>
        <v/>
      </c>
      <c r="D737" s="113" t="str">
        <f>IF(Table6[[#This Row],[Segment ]]="","",D736)</f>
        <v/>
      </c>
      <c r="E737" s="117" t="str">
        <f>IF(Table6[[#This Row],[Segment ]]="","",Table6[[#This Row],[Density (kg/m3)]]*Table6[[#This Row],[Volumetric flow (m3/s)]])</f>
        <v/>
      </c>
      <c r="F737" s="114" t="str">
        <f>IF(Table6[[#This Row],[Segment ]]="","",'Pressure Drops in Loops'!AG742)</f>
        <v/>
      </c>
      <c r="G737" s="114" t="str">
        <f>'Pressure Drops in Loops'!AH742</f>
        <v/>
      </c>
      <c r="H737" s="114"/>
      <c r="I737" s="114"/>
      <c r="J737" s="115" t="str">
        <f>'Pressure Drops in Loops'!E742</f>
        <v/>
      </c>
      <c r="K737" s="115" t="str">
        <f>IF('Pressure Drops in Loops'!E743="",'Pressure Drops in Loops'!E742,'Pressure Drops in Loops'!E743)</f>
        <v/>
      </c>
      <c r="L737" s="115" t="str">
        <f>IF(Table6[[#This Row],[Segment ]]="","",(Table6[[#This Row],[Pressure 2 (kPa)]]-Table6[[#This Row],[Pressure 1 (kPa)]])/Table6[[#This Row],[Density (kg/m3)]])</f>
        <v/>
      </c>
      <c r="M737" s="115" t="str">
        <f>IF(Table6[[#This Row],[Segment ]]="","",((Table6[[#This Row],[Velocity 2 (m/s)]]^2)/2)-((Table6[[#This Row],[Velocity 1 (m/s)]]^2)/2))</f>
        <v/>
      </c>
      <c r="N737" s="115" t="str">
        <f>IF(Table6[[#This Row],[Segment ]]="","",(Table6[[#This Row],[Height 2 (m)]]-Table6[[#This Row],[Height 1 (m)]])*9.807)</f>
        <v/>
      </c>
      <c r="O737" s="115" t="str">
        <f>'Pressure Drops in Loops'!U742</f>
        <v/>
      </c>
      <c r="P73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37" s="115" t="str">
        <f>IF(Table6[[#This Row],[Segment ]]="","",Table6[[#This Row],[Work (W)]]/1000)</f>
        <v/>
      </c>
    </row>
    <row r="738" spans="1:17" x14ac:dyDescent="0.25">
      <c r="A738" s="116" t="str">
        <f>'Pressure Drops in Loops'!A743</f>
        <v/>
      </c>
      <c r="B738" s="113" t="str">
        <f>IF(Table6[[#This Row],[Segment ]]="","",B737)</f>
        <v/>
      </c>
      <c r="C738" s="113" t="str">
        <f>IF(Table6[[#This Row],[Segment ]]="","",C737)</f>
        <v/>
      </c>
      <c r="D738" s="113" t="str">
        <f>IF(Table6[[#This Row],[Segment ]]="","",D737)</f>
        <v/>
      </c>
      <c r="E738" s="117" t="str">
        <f>IF(Table6[[#This Row],[Segment ]]="","",Table6[[#This Row],[Density (kg/m3)]]*Table6[[#This Row],[Volumetric flow (m3/s)]])</f>
        <v/>
      </c>
      <c r="F738" s="114" t="str">
        <f>IF(Table6[[#This Row],[Segment ]]="","",'Pressure Drops in Loops'!AG743)</f>
        <v/>
      </c>
      <c r="G738" s="114" t="str">
        <f>'Pressure Drops in Loops'!AH743</f>
        <v/>
      </c>
      <c r="H738" s="114"/>
      <c r="I738" s="114"/>
      <c r="J738" s="115" t="str">
        <f>'Pressure Drops in Loops'!E743</f>
        <v/>
      </c>
      <c r="K738" s="115" t="str">
        <f>IF('Pressure Drops in Loops'!E744="",'Pressure Drops in Loops'!E743,'Pressure Drops in Loops'!E744)</f>
        <v/>
      </c>
      <c r="L738" s="115" t="str">
        <f>IF(Table6[[#This Row],[Segment ]]="","",(Table6[[#This Row],[Pressure 2 (kPa)]]-Table6[[#This Row],[Pressure 1 (kPa)]])/Table6[[#This Row],[Density (kg/m3)]])</f>
        <v/>
      </c>
      <c r="M738" s="115" t="str">
        <f>IF(Table6[[#This Row],[Segment ]]="","",((Table6[[#This Row],[Velocity 2 (m/s)]]^2)/2)-((Table6[[#This Row],[Velocity 1 (m/s)]]^2)/2))</f>
        <v/>
      </c>
      <c r="N738" s="115" t="str">
        <f>IF(Table6[[#This Row],[Segment ]]="","",(Table6[[#This Row],[Height 2 (m)]]-Table6[[#This Row],[Height 1 (m)]])*9.807)</f>
        <v/>
      </c>
      <c r="O738" s="115" t="str">
        <f>'Pressure Drops in Loops'!U743</f>
        <v/>
      </c>
      <c r="P73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38" s="115" t="str">
        <f>IF(Table6[[#This Row],[Segment ]]="","",Table6[[#This Row],[Work (W)]]/1000)</f>
        <v/>
      </c>
    </row>
    <row r="739" spans="1:17" x14ac:dyDescent="0.25">
      <c r="A739" s="116" t="str">
        <f>'Pressure Drops in Loops'!A744</f>
        <v/>
      </c>
      <c r="B739" s="113" t="str">
        <f>IF(Table6[[#This Row],[Segment ]]="","",B738)</f>
        <v/>
      </c>
      <c r="C739" s="113" t="str">
        <f>IF(Table6[[#This Row],[Segment ]]="","",C738)</f>
        <v/>
      </c>
      <c r="D739" s="113" t="str">
        <f>IF(Table6[[#This Row],[Segment ]]="","",D738)</f>
        <v/>
      </c>
      <c r="E739" s="117" t="str">
        <f>IF(Table6[[#This Row],[Segment ]]="","",Table6[[#This Row],[Density (kg/m3)]]*Table6[[#This Row],[Volumetric flow (m3/s)]])</f>
        <v/>
      </c>
      <c r="F739" s="114" t="str">
        <f>IF(Table6[[#This Row],[Segment ]]="","",'Pressure Drops in Loops'!AG744)</f>
        <v/>
      </c>
      <c r="G739" s="114" t="str">
        <f>'Pressure Drops in Loops'!AH744</f>
        <v/>
      </c>
      <c r="H739" s="114"/>
      <c r="I739" s="114"/>
      <c r="J739" s="115" t="str">
        <f>'Pressure Drops in Loops'!E744</f>
        <v/>
      </c>
      <c r="K739" s="115" t="str">
        <f>IF('Pressure Drops in Loops'!E745="",'Pressure Drops in Loops'!E744,'Pressure Drops in Loops'!E745)</f>
        <v/>
      </c>
      <c r="L739" s="115" t="str">
        <f>IF(Table6[[#This Row],[Segment ]]="","",(Table6[[#This Row],[Pressure 2 (kPa)]]-Table6[[#This Row],[Pressure 1 (kPa)]])/Table6[[#This Row],[Density (kg/m3)]])</f>
        <v/>
      </c>
      <c r="M739" s="115" t="str">
        <f>IF(Table6[[#This Row],[Segment ]]="","",((Table6[[#This Row],[Velocity 2 (m/s)]]^2)/2)-((Table6[[#This Row],[Velocity 1 (m/s)]]^2)/2))</f>
        <v/>
      </c>
      <c r="N739" s="115" t="str">
        <f>IF(Table6[[#This Row],[Segment ]]="","",(Table6[[#This Row],[Height 2 (m)]]-Table6[[#This Row],[Height 1 (m)]])*9.807)</f>
        <v/>
      </c>
      <c r="O739" s="115" t="str">
        <f>'Pressure Drops in Loops'!U744</f>
        <v/>
      </c>
      <c r="P73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39" s="115" t="str">
        <f>IF(Table6[[#This Row],[Segment ]]="","",Table6[[#This Row],[Work (W)]]/1000)</f>
        <v/>
      </c>
    </row>
    <row r="740" spans="1:17" x14ac:dyDescent="0.25">
      <c r="A740" s="116" t="str">
        <f>'Pressure Drops in Loops'!A745</f>
        <v/>
      </c>
      <c r="B740" s="113" t="str">
        <f>IF(Table6[[#This Row],[Segment ]]="","",B739)</f>
        <v/>
      </c>
      <c r="C740" s="113" t="str">
        <f>IF(Table6[[#This Row],[Segment ]]="","",C739)</f>
        <v/>
      </c>
      <c r="D740" s="113" t="str">
        <f>IF(Table6[[#This Row],[Segment ]]="","",D739)</f>
        <v/>
      </c>
      <c r="E740" s="117" t="str">
        <f>IF(Table6[[#This Row],[Segment ]]="","",Table6[[#This Row],[Density (kg/m3)]]*Table6[[#This Row],[Volumetric flow (m3/s)]])</f>
        <v/>
      </c>
      <c r="F740" s="114" t="str">
        <f>IF(Table6[[#This Row],[Segment ]]="","",'Pressure Drops in Loops'!AG745)</f>
        <v/>
      </c>
      <c r="G740" s="114" t="str">
        <f>'Pressure Drops in Loops'!AH745</f>
        <v/>
      </c>
      <c r="H740" s="114"/>
      <c r="I740" s="114"/>
      <c r="J740" s="115" t="str">
        <f>'Pressure Drops in Loops'!E745</f>
        <v/>
      </c>
      <c r="K740" s="115" t="str">
        <f>IF('Pressure Drops in Loops'!E746="",'Pressure Drops in Loops'!E745,'Pressure Drops in Loops'!E746)</f>
        <v/>
      </c>
      <c r="L740" s="115" t="str">
        <f>IF(Table6[[#This Row],[Segment ]]="","",(Table6[[#This Row],[Pressure 2 (kPa)]]-Table6[[#This Row],[Pressure 1 (kPa)]])/Table6[[#This Row],[Density (kg/m3)]])</f>
        <v/>
      </c>
      <c r="M740" s="115" t="str">
        <f>IF(Table6[[#This Row],[Segment ]]="","",((Table6[[#This Row],[Velocity 2 (m/s)]]^2)/2)-((Table6[[#This Row],[Velocity 1 (m/s)]]^2)/2))</f>
        <v/>
      </c>
      <c r="N740" s="115" t="str">
        <f>IF(Table6[[#This Row],[Segment ]]="","",(Table6[[#This Row],[Height 2 (m)]]-Table6[[#This Row],[Height 1 (m)]])*9.807)</f>
        <v/>
      </c>
      <c r="O740" s="115" t="str">
        <f>'Pressure Drops in Loops'!U745</f>
        <v/>
      </c>
      <c r="P74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40" s="115" t="str">
        <f>IF(Table6[[#This Row],[Segment ]]="","",Table6[[#This Row],[Work (W)]]/1000)</f>
        <v/>
      </c>
    </row>
    <row r="741" spans="1:17" x14ac:dyDescent="0.25">
      <c r="A741" s="116" t="str">
        <f>'Pressure Drops in Loops'!A746</f>
        <v/>
      </c>
      <c r="B741" s="113" t="str">
        <f>IF(Table6[[#This Row],[Segment ]]="","",B740)</f>
        <v/>
      </c>
      <c r="C741" s="113" t="str">
        <f>IF(Table6[[#This Row],[Segment ]]="","",C740)</f>
        <v/>
      </c>
      <c r="D741" s="113" t="str">
        <f>IF(Table6[[#This Row],[Segment ]]="","",D740)</f>
        <v/>
      </c>
      <c r="E741" s="117" t="str">
        <f>IF(Table6[[#This Row],[Segment ]]="","",Table6[[#This Row],[Density (kg/m3)]]*Table6[[#This Row],[Volumetric flow (m3/s)]])</f>
        <v/>
      </c>
      <c r="F741" s="114" t="str">
        <f>IF(Table6[[#This Row],[Segment ]]="","",'Pressure Drops in Loops'!AG746)</f>
        <v/>
      </c>
      <c r="G741" s="114" t="str">
        <f>'Pressure Drops in Loops'!AH746</f>
        <v/>
      </c>
      <c r="H741" s="114"/>
      <c r="I741" s="114"/>
      <c r="J741" s="115" t="str">
        <f>'Pressure Drops in Loops'!E746</f>
        <v/>
      </c>
      <c r="K741" s="115" t="str">
        <f>IF('Pressure Drops in Loops'!E747="",'Pressure Drops in Loops'!E746,'Pressure Drops in Loops'!E747)</f>
        <v/>
      </c>
      <c r="L741" s="115" t="str">
        <f>IF(Table6[[#This Row],[Segment ]]="","",(Table6[[#This Row],[Pressure 2 (kPa)]]-Table6[[#This Row],[Pressure 1 (kPa)]])/Table6[[#This Row],[Density (kg/m3)]])</f>
        <v/>
      </c>
      <c r="M741" s="115" t="str">
        <f>IF(Table6[[#This Row],[Segment ]]="","",((Table6[[#This Row],[Velocity 2 (m/s)]]^2)/2)-((Table6[[#This Row],[Velocity 1 (m/s)]]^2)/2))</f>
        <v/>
      </c>
      <c r="N741" s="115" t="str">
        <f>IF(Table6[[#This Row],[Segment ]]="","",(Table6[[#This Row],[Height 2 (m)]]-Table6[[#This Row],[Height 1 (m)]])*9.807)</f>
        <v/>
      </c>
      <c r="O741" s="115" t="str">
        <f>'Pressure Drops in Loops'!U746</f>
        <v/>
      </c>
      <c r="P74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41" s="115" t="str">
        <f>IF(Table6[[#This Row],[Segment ]]="","",Table6[[#This Row],[Work (W)]]/1000)</f>
        <v/>
      </c>
    </row>
    <row r="742" spans="1:17" x14ac:dyDescent="0.25">
      <c r="A742" s="116" t="str">
        <f>'Pressure Drops in Loops'!A747</f>
        <v/>
      </c>
      <c r="B742" s="113" t="str">
        <f>IF(Table6[[#This Row],[Segment ]]="","",B741)</f>
        <v/>
      </c>
      <c r="C742" s="113" t="str">
        <f>IF(Table6[[#This Row],[Segment ]]="","",C741)</f>
        <v/>
      </c>
      <c r="D742" s="113" t="str">
        <f>IF(Table6[[#This Row],[Segment ]]="","",D741)</f>
        <v/>
      </c>
      <c r="E742" s="117" t="str">
        <f>IF(Table6[[#This Row],[Segment ]]="","",Table6[[#This Row],[Density (kg/m3)]]*Table6[[#This Row],[Volumetric flow (m3/s)]])</f>
        <v/>
      </c>
      <c r="F742" s="114" t="str">
        <f>IF(Table6[[#This Row],[Segment ]]="","",'Pressure Drops in Loops'!AG747)</f>
        <v/>
      </c>
      <c r="G742" s="114" t="str">
        <f>'Pressure Drops in Loops'!AH747</f>
        <v/>
      </c>
      <c r="H742" s="114"/>
      <c r="I742" s="114"/>
      <c r="J742" s="115" t="str">
        <f>'Pressure Drops in Loops'!E747</f>
        <v/>
      </c>
      <c r="K742" s="115" t="str">
        <f>IF('Pressure Drops in Loops'!E748="",'Pressure Drops in Loops'!E747,'Pressure Drops in Loops'!E748)</f>
        <v/>
      </c>
      <c r="L742" s="115" t="str">
        <f>IF(Table6[[#This Row],[Segment ]]="","",(Table6[[#This Row],[Pressure 2 (kPa)]]-Table6[[#This Row],[Pressure 1 (kPa)]])/Table6[[#This Row],[Density (kg/m3)]])</f>
        <v/>
      </c>
      <c r="M742" s="115" t="str">
        <f>IF(Table6[[#This Row],[Segment ]]="","",((Table6[[#This Row],[Velocity 2 (m/s)]]^2)/2)-((Table6[[#This Row],[Velocity 1 (m/s)]]^2)/2))</f>
        <v/>
      </c>
      <c r="N742" s="115" t="str">
        <f>IF(Table6[[#This Row],[Segment ]]="","",(Table6[[#This Row],[Height 2 (m)]]-Table6[[#This Row],[Height 1 (m)]])*9.807)</f>
        <v/>
      </c>
      <c r="O742" s="115" t="str">
        <f>'Pressure Drops in Loops'!U747</f>
        <v/>
      </c>
      <c r="P74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42" s="115" t="str">
        <f>IF(Table6[[#This Row],[Segment ]]="","",Table6[[#This Row],[Work (W)]]/1000)</f>
        <v/>
      </c>
    </row>
    <row r="743" spans="1:17" x14ac:dyDescent="0.25">
      <c r="A743" s="116" t="str">
        <f>'Pressure Drops in Loops'!A748</f>
        <v/>
      </c>
      <c r="B743" s="113" t="str">
        <f>IF(Table6[[#This Row],[Segment ]]="","",B742)</f>
        <v/>
      </c>
      <c r="C743" s="113" t="str">
        <f>IF(Table6[[#This Row],[Segment ]]="","",C742)</f>
        <v/>
      </c>
      <c r="D743" s="113" t="str">
        <f>IF(Table6[[#This Row],[Segment ]]="","",D742)</f>
        <v/>
      </c>
      <c r="E743" s="117" t="str">
        <f>IF(Table6[[#This Row],[Segment ]]="","",Table6[[#This Row],[Density (kg/m3)]]*Table6[[#This Row],[Volumetric flow (m3/s)]])</f>
        <v/>
      </c>
      <c r="F743" s="114" t="str">
        <f>IF(Table6[[#This Row],[Segment ]]="","",'Pressure Drops in Loops'!AG748)</f>
        <v/>
      </c>
      <c r="G743" s="114" t="str">
        <f>'Pressure Drops in Loops'!AH748</f>
        <v/>
      </c>
      <c r="H743" s="114"/>
      <c r="I743" s="114"/>
      <c r="J743" s="115" t="str">
        <f>'Pressure Drops in Loops'!E748</f>
        <v/>
      </c>
      <c r="K743" s="115" t="str">
        <f>IF('Pressure Drops in Loops'!E749="",'Pressure Drops in Loops'!E748,'Pressure Drops in Loops'!E749)</f>
        <v/>
      </c>
      <c r="L743" s="115" t="str">
        <f>IF(Table6[[#This Row],[Segment ]]="","",(Table6[[#This Row],[Pressure 2 (kPa)]]-Table6[[#This Row],[Pressure 1 (kPa)]])/Table6[[#This Row],[Density (kg/m3)]])</f>
        <v/>
      </c>
      <c r="M743" s="115" t="str">
        <f>IF(Table6[[#This Row],[Segment ]]="","",((Table6[[#This Row],[Velocity 2 (m/s)]]^2)/2)-((Table6[[#This Row],[Velocity 1 (m/s)]]^2)/2))</f>
        <v/>
      </c>
      <c r="N743" s="115" t="str">
        <f>IF(Table6[[#This Row],[Segment ]]="","",(Table6[[#This Row],[Height 2 (m)]]-Table6[[#This Row],[Height 1 (m)]])*9.807)</f>
        <v/>
      </c>
      <c r="O743" s="115" t="str">
        <f>'Pressure Drops in Loops'!U748</f>
        <v/>
      </c>
      <c r="P74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43" s="115" t="str">
        <f>IF(Table6[[#This Row],[Segment ]]="","",Table6[[#This Row],[Work (W)]]/1000)</f>
        <v/>
      </c>
    </row>
    <row r="744" spans="1:17" x14ac:dyDescent="0.25">
      <c r="A744" s="116" t="str">
        <f>'Pressure Drops in Loops'!A749</f>
        <v/>
      </c>
      <c r="B744" s="113" t="str">
        <f>IF(Table6[[#This Row],[Segment ]]="","",B743)</f>
        <v/>
      </c>
      <c r="C744" s="113" t="str">
        <f>IF(Table6[[#This Row],[Segment ]]="","",C743)</f>
        <v/>
      </c>
      <c r="D744" s="113" t="str">
        <f>IF(Table6[[#This Row],[Segment ]]="","",D743)</f>
        <v/>
      </c>
      <c r="E744" s="117" t="str">
        <f>IF(Table6[[#This Row],[Segment ]]="","",Table6[[#This Row],[Density (kg/m3)]]*Table6[[#This Row],[Volumetric flow (m3/s)]])</f>
        <v/>
      </c>
      <c r="F744" s="114" t="str">
        <f>IF(Table6[[#This Row],[Segment ]]="","",'Pressure Drops in Loops'!AG749)</f>
        <v/>
      </c>
      <c r="G744" s="114" t="str">
        <f>'Pressure Drops in Loops'!AH749</f>
        <v/>
      </c>
      <c r="H744" s="114"/>
      <c r="I744" s="114"/>
      <c r="J744" s="115" t="str">
        <f>'Pressure Drops in Loops'!E749</f>
        <v/>
      </c>
      <c r="K744" s="115" t="str">
        <f>IF('Pressure Drops in Loops'!E750="",'Pressure Drops in Loops'!E749,'Pressure Drops in Loops'!E750)</f>
        <v/>
      </c>
      <c r="L744" s="115" t="str">
        <f>IF(Table6[[#This Row],[Segment ]]="","",(Table6[[#This Row],[Pressure 2 (kPa)]]-Table6[[#This Row],[Pressure 1 (kPa)]])/Table6[[#This Row],[Density (kg/m3)]])</f>
        <v/>
      </c>
      <c r="M744" s="115" t="str">
        <f>IF(Table6[[#This Row],[Segment ]]="","",((Table6[[#This Row],[Velocity 2 (m/s)]]^2)/2)-((Table6[[#This Row],[Velocity 1 (m/s)]]^2)/2))</f>
        <v/>
      </c>
      <c r="N744" s="115" t="str">
        <f>IF(Table6[[#This Row],[Segment ]]="","",(Table6[[#This Row],[Height 2 (m)]]-Table6[[#This Row],[Height 1 (m)]])*9.807)</f>
        <v/>
      </c>
      <c r="O744" s="115" t="str">
        <f>'Pressure Drops in Loops'!U749</f>
        <v/>
      </c>
      <c r="P74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44" s="115" t="str">
        <f>IF(Table6[[#This Row],[Segment ]]="","",Table6[[#This Row],[Work (W)]]/1000)</f>
        <v/>
      </c>
    </row>
    <row r="745" spans="1:17" x14ac:dyDescent="0.25">
      <c r="A745" s="116" t="str">
        <f>'Pressure Drops in Loops'!A750</f>
        <v/>
      </c>
      <c r="B745" s="113" t="str">
        <f>IF(Table6[[#This Row],[Segment ]]="","",B744)</f>
        <v/>
      </c>
      <c r="C745" s="113" t="str">
        <f>IF(Table6[[#This Row],[Segment ]]="","",C744)</f>
        <v/>
      </c>
      <c r="D745" s="113" t="str">
        <f>IF(Table6[[#This Row],[Segment ]]="","",D744)</f>
        <v/>
      </c>
      <c r="E745" s="117" t="str">
        <f>IF(Table6[[#This Row],[Segment ]]="","",Table6[[#This Row],[Density (kg/m3)]]*Table6[[#This Row],[Volumetric flow (m3/s)]])</f>
        <v/>
      </c>
      <c r="F745" s="114" t="str">
        <f>IF(Table6[[#This Row],[Segment ]]="","",'Pressure Drops in Loops'!AG750)</f>
        <v/>
      </c>
      <c r="G745" s="114" t="str">
        <f>'Pressure Drops in Loops'!AH750</f>
        <v/>
      </c>
      <c r="H745" s="114"/>
      <c r="I745" s="114"/>
      <c r="J745" s="115" t="str">
        <f>'Pressure Drops in Loops'!E750</f>
        <v/>
      </c>
      <c r="K745" s="115" t="str">
        <f>IF('Pressure Drops in Loops'!E751="",'Pressure Drops in Loops'!E750,'Pressure Drops in Loops'!E751)</f>
        <v/>
      </c>
      <c r="L745" s="115" t="str">
        <f>IF(Table6[[#This Row],[Segment ]]="","",(Table6[[#This Row],[Pressure 2 (kPa)]]-Table6[[#This Row],[Pressure 1 (kPa)]])/Table6[[#This Row],[Density (kg/m3)]])</f>
        <v/>
      </c>
      <c r="M745" s="115" t="str">
        <f>IF(Table6[[#This Row],[Segment ]]="","",((Table6[[#This Row],[Velocity 2 (m/s)]]^2)/2)-((Table6[[#This Row],[Velocity 1 (m/s)]]^2)/2))</f>
        <v/>
      </c>
      <c r="N745" s="115" t="str">
        <f>IF(Table6[[#This Row],[Segment ]]="","",(Table6[[#This Row],[Height 2 (m)]]-Table6[[#This Row],[Height 1 (m)]])*9.807)</f>
        <v/>
      </c>
      <c r="O745" s="115" t="str">
        <f>'Pressure Drops in Loops'!U750</f>
        <v/>
      </c>
      <c r="P74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45" s="115" t="str">
        <f>IF(Table6[[#This Row],[Segment ]]="","",Table6[[#This Row],[Work (W)]]/1000)</f>
        <v/>
      </c>
    </row>
    <row r="746" spans="1:17" x14ac:dyDescent="0.25">
      <c r="A746" s="116" t="str">
        <f>'Pressure Drops in Loops'!A751</f>
        <v/>
      </c>
      <c r="B746" s="113" t="str">
        <f>IF(Table6[[#This Row],[Segment ]]="","",B745)</f>
        <v/>
      </c>
      <c r="C746" s="113" t="str">
        <f>IF(Table6[[#This Row],[Segment ]]="","",C745)</f>
        <v/>
      </c>
      <c r="D746" s="113" t="str">
        <f>IF(Table6[[#This Row],[Segment ]]="","",D745)</f>
        <v/>
      </c>
      <c r="E746" s="117" t="str">
        <f>IF(Table6[[#This Row],[Segment ]]="","",Table6[[#This Row],[Density (kg/m3)]]*Table6[[#This Row],[Volumetric flow (m3/s)]])</f>
        <v/>
      </c>
      <c r="F746" s="114" t="str">
        <f>IF(Table6[[#This Row],[Segment ]]="","",'Pressure Drops in Loops'!AG751)</f>
        <v/>
      </c>
      <c r="G746" s="114" t="str">
        <f>'Pressure Drops in Loops'!AH751</f>
        <v/>
      </c>
      <c r="H746" s="114"/>
      <c r="I746" s="114"/>
      <c r="J746" s="115" t="str">
        <f>'Pressure Drops in Loops'!E751</f>
        <v/>
      </c>
      <c r="K746" s="115" t="str">
        <f>IF('Pressure Drops in Loops'!E752="",'Pressure Drops in Loops'!E751,'Pressure Drops in Loops'!E752)</f>
        <v/>
      </c>
      <c r="L746" s="115" t="str">
        <f>IF(Table6[[#This Row],[Segment ]]="","",(Table6[[#This Row],[Pressure 2 (kPa)]]-Table6[[#This Row],[Pressure 1 (kPa)]])/Table6[[#This Row],[Density (kg/m3)]])</f>
        <v/>
      </c>
      <c r="M746" s="115" t="str">
        <f>IF(Table6[[#This Row],[Segment ]]="","",((Table6[[#This Row],[Velocity 2 (m/s)]]^2)/2)-((Table6[[#This Row],[Velocity 1 (m/s)]]^2)/2))</f>
        <v/>
      </c>
      <c r="N746" s="115" t="str">
        <f>IF(Table6[[#This Row],[Segment ]]="","",(Table6[[#This Row],[Height 2 (m)]]-Table6[[#This Row],[Height 1 (m)]])*9.807)</f>
        <v/>
      </c>
      <c r="O746" s="115" t="str">
        <f>'Pressure Drops in Loops'!U751</f>
        <v/>
      </c>
      <c r="P74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46" s="115" t="str">
        <f>IF(Table6[[#This Row],[Segment ]]="","",Table6[[#This Row],[Work (W)]]/1000)</f>
        <v/>
      </c>
    </row>
    <row r="747" spans="1:17" x14ac:dyDescent="0.25">
      <c r="A747" s="116" t="str">
        <f>'Pressure Drops in Loops'!A752</f>
        <v/>
      </c>
      <c r="B747" s="113" t="str">
        <f>IF(Table6[[#This Row],[Segment ]]="","",B746)</f>
        <v/>
      </c>
      <c r="C747" s="113" t="str">
        <f>IF(Table6[[#This Row],[Segment ]]="","",C746)</f>
        <v/>
      </c>
      <c r="D747" s="113" t="str">
        <f>IF(Table6[[#This Row],[Segment ]]="","",D746)</f>
        <v/>
      </c>
      <c r="E747" s="117" t="str">
        <f>IF(Table6[[#This Row],[Segment ]]="","",Table6[[#This Row],[Density (kg/m3)]]*Table6[[#This Row],[Volumetric flow (m3/s)]])</f>
        <v/>
      </c>
      <c r="F747" s="114" t="str">
        <f>IF(Table6[[#This Row],[Segment ]]="","",'Pressure Drops in Loops'!AG752)</f>
        <v/>
      </c>
      <c r="G747" s="114" t="str">
        <f>'Pressure Drops in Loops'!AH752</f>
        <v/>
      </c>
      <c r="H747" s="114"/>
      <c r="I747" s="114"/>
      <c r="J747" s="115" t="str">
        <f>'Pressure Drops in Loops'!E752</f>
        <v/>
      </c>
      <c r="K747" s="115" t="str">
        <f>IF('Pressure Drops in Loops'!E753="",'Pressure Drops in Loops'!E752,'Pressure Drops in Loops'!E753)</f>
        <v/>
      </c>
      <c r="L747" s="115" t="str">
        <f>IF(Table6[[#This Row],[Segment ]]="","",(Table6[[#This Row],[Pressure 2 (kPa)]]-Table6[[#This Row],[Pressure 1 (kPa)]])/Table6[[#This Row],[Density (kg/m3)]])</f>
        <v/>
      </c>
      <c r="M747" s="115" t="str">
        <f>IF(Table6[[#This Row],[Segment ]]="","",((Table6[[#This Row],[Velocity 2 (m/s)]]^2)/2)-((Table6[[#This Row],[Velocity 1 (m/s)]]^2)/2))</f>
        <v/>
      </c>
      <c r="N747" s="115" t="str">
        <f>IF(Table6[[#This Row],[Segment ]]="","",(Table6[[#This Row],[Height 2 (m)]]-Table6[[#This Row],[Height 1 (m)]])*9.807)</f>
        <v/>
      </c>
      <c r="O747" s="115" t="str">
        <f>'Pressure Drops in Loops'!U752</f>
        <v/>
      </c>
      <c r="P74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47" s="115" t="str">
        <f>IF(Table6[[#This Row],[Segment ]]="","",Table6[[#This Row],[Work (W)]]/1000)</f>
        <v/>
      </c>
    </row>
    <row r="748" spans="1:17" x14ac:dyDescent="0.25">
      <c r="A748" s="116" t="str">
        <f>'Pressure Drops in Loops'!A753</f>
        <v/>
      </c>
      <c r="B748" s="113" t="str">
        <f>IF(Table6[[#This Row],[Segment ]]="","",B747)</f>
        <v/>
      </c>
      <c r="C748" s="113" t="str">
        <f>IF(Table6[[#This Row],[Segment ]]="","",C747)</f>
        <v/>
      </c>
      <c r="D748" s="113" t="str">
        <f>IF(Table6[[#This Row],[Segment ]]="","",D747)</f>
        <v/>
      </c>
      <c r="E748" s="117" t="str">
        <f>IF(Table6[[#This Row],[Segment ]]="","",Table6[[#This Row],[Density (kg/m3)]]*Table6[[#This Row],[Volumetric flow (m3/s)]])</f>
        <v/>
      </c>
      <c r="F748" s="114" t="str">
        <f>IF(Table6[[#This Row],[Segment ]]="","",'Pressure Drops in Loops'!AG753)</f>
        <v/>
      </c>
      <c r="G748" s="114" t="str">
        <f>'Pressure Drops in Loops'!AH753</f>
        <v/>
      </c>
      <c r="H748" s="114"/>
      <c r="I748" s="114"/>
      <c r="J748" s="115" t="str">
        <f>'Pressure Drops in Loops'!E753</f>
        <v/>
      </c>
      <c r="K748" s="115" t="str">
        <f>IF('Pressure Drops in Loops'!E754="",'Pressure Drops in Loops'!E753,'Pressure Drops in Loops'!E754)</f>
        <v/>
      </c>
      <c r="L748" s="115" t="str">
        <f>IF(Table6[[#This Row],[Segment ]]="","",(Table6[[#This Row],[Pressure 2 (kPa)]]-Table6[[#This Row],[Pressure 1 (kPa)]])/Table6[[#This Row],[Density (kg/m3)]])</f>
        <v/>
      </c>
      <c r="M748" s="115" t="str">
        <f>IF(Table6[[#This Row],[Segment ]]="","",((Table6[[#This Row],[Velocity 2 (m/s)]]^2)/2)-((Table6[[#This Row],[Velocity 1 (m/s)]]^2)/2))</f>
        <v/>
      </c>
      <c r="N748" s="115" t="str">
        <f>IF(Table6[[#This Row],[Segment ]]="","",(Table6[[#This Row],[Height 2 (m)]]-Table6[[#This Row],[Height 1 (m)]])*9.807)</f>
        <v/>
      </c>
      <c r="O748" s="115" t="str">
        <f>'Pressure Drops in Loops'!U753</f>
        <v/>
      </c>
      <c r="P74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48" s="115" t="str">
        <f>IF(Table6[[#This Row],[Segment ]]="","",Table6[[#This Row],[Work (W)]]/1000)</f>
        <v/>
      </c>
    </row>
    <row r="749" spans="1:17" x14ac:dyDescent="0.25">
      <c r="A749" s="116" t="str">
        <f>'Pressure Drops in Loops'!A754</f>
        <v/>
      </c>
      <c r="B749" s="113" t="str">
        <f>IF(Table6[[#This Row],[Segment ]]="","",B748)</f>
        <v/>
      </c>
      <c r="C749" s="113" t="str">
        <f>IF(Table6[[#This Row],[Segment ]]="","",C748)</f>
        <v/>
      </c>
      <c r="D749" s="113" t="str">
        <f>IF(Table6[[#This Row],[Segment ]]="","",D748)</f>
        <v/>
      </c>
      <c r="E749" s="117" t="str">
        <f>IF(Table6[[#This Row],[Segment ]]="","",Table6[[#This Row],[Density (kg/m3)]]*Table6[[#This Row],[Volumetric flow (m3/s)]])</f>
        <v/>
      </c>
      <c r="F749" s="114" t="str">
        <f>IF(Table6[[#This Row],[Segment ]]="","",'Pressure Drops in Loops'!AG754)</f>
        <v/>
      </c>
      <c r="G749" s="114" t="str">
        <f>'Pressure Drops in Loops'!AH754</f>
        <v/>
      </c>
      <c r="H749" s="114"/>
      <c r="I749" s="114"/>
      <c r="J749" s="115" t="str">
        <f>'Pressure Drops in Loops'!E754</f>
        <v/>
      </c>
      <c r="K749" s="115" t="str">
        <f>IF('Pressure Drops in Loops'!E755="",'Pressure Drops in Loops'!E754,'Pressure Drops in Loops'!E755)</f>
        <v/>
      </c>
      <c r="L749" s="115" t="str">
        <f>IF(Table6[[#This Row],[Segment ]]="","",(Table6[[#This Row],[Pressure 2 (kPa)]]-Table6[[#This Row],[Pressure 1 (kPa)]])/Table6[[#This Row],[Density (kg/m3)]])</f>
        <v/>
      </c>
      <c r="M749" s="115" t="str">
        <f>IF(Table6[[#This Row],[Segment ]]="","",((Table6[[#This Row],[Velocity 2 (m/s)]]^2)/2)-((Table6[[#This Row],[Velocity 1 (m/s)]]^2)/2))</f>
        <v/>
      </c>
      <c r="N749" s="115" t="str">
        <f>IF(Table6[[#This Row],[Segment ]]="","",(Table6[[#This Row],[Height 2 (m)]]-Table6[[#This Row],[Height 1 (m)]])*9.807)</f>
        <v/>
      </c>
      <c r="O749" s="115" t="str">
        <f>'Pressure Drops in Loops'!U754</f>
        <v/>
      </c>
      <c r="P74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49" s="115" t="str">
        <f>IF(Table6[[#This Row],[Segment ]]="","",Table6[[#This Row],[Work (W)]]/1000)</f>
        <v/>
      </c>
    </row>
    <row r="750" spans="1:17" x14ac:dyDescent="0.25">
      <c r="A750" s="116" t="str">
        <f>'Pressure Drops in Loops'!A755</f>
        <v/>
      </c>
      <c r="B750" s="113" t="str">
        <f>IF(Table6[[#This Row],[Segment ]]="","",B749)</f>
        <v/>
      </c>
      <c r="C750" s="113" t="str">
        <f>IF(Table6[[#This Row],[Segment ]]="","",C749)</f>
        <v/>
      </c>
      <c r="D750" s="113" t="str">
        <f>IF(Table6[[#This Row],[Segment ]]="","",D749)</f>
        <v/>
      </c>
      <c r="E750" s="117" t="str">
        <f>IF(Table6[[#This Row],[Segment ]]="","",Table6[[#This Row],[Density (kg/m3)]]*Table6[[#This Row],[Volumetric flow (m3/s)]])</f>
        <v/>
      </c>
      <c r="F750" s="114" t="str">
        <f>IF(Table6[[#This Row],[Segment ]]="","",'Pressure Drops in Loops'!AG755)</f>
        <v/>
      </c>
      <c r="G750" s="114" t="str">
        <f>'Pressure Drops in Loops'!AH755</f>
        <v/>
      </c>
      <c r="H750" s="114"/>
      <c r="I750" s="114"/>
      <c r="J750" s="115" t="str">
        <f>'Pressure Drops in Loops'!E755</f>
        <v/>
      </c>
      <c r="K750" s="115" t="str">
        <f>IF('Pressure Drops in Loops'!E756="",'Pressure Drops in Loops'!E755,'Pressure Drops in Loops'!E756)</f>
        <v/>
      </c>
      <c r="L750" s="115" t="str">
        <f>IF(Table6[[#This Row],[Segment ]]="","",(Table6[[#This Row],[Pressure 2 (kPa)]]-Table6[[#This Row],[Pressure 1 (kPa)]])/Table6[[#This Row],[Density (kg/m3)]])</f>
        <v/>
      </c>
      <c r="M750" s="115" t="str">
        <f>IF(Table6[[#This Row],[Segment ]]="","",((Table6[[#This Row],[Velocity 2 (m/s)]]^2)/2)-((Table6[[#This Row],[Velocity 1 (m/s)]]^2)/2))</f>
        <v/>
      </c>
      <c r="N750" s="115" t="str">
        <f>IF(Table6[[#This Row],[Segment ]]="","",(Table6[[#This Row],[Height 2 (m)]]-Table6[[#This Row],[Height 1 (m)]])*9.807)</f>
        <v/>
      </c>
      <c r="O750" s="115" t="str">
        <f>'Pressure Drops in Loops'!U755</f>
        <v/>
      </c>
      <c r="P75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50" s="115" t="str">
        <f>IF(Table6[[#This Row],[Segment ]]="","",Table6[[#This Row],[Work (W)]]/1000)</f>
        <v/>
      </c>
    </row>
    <row r="751" spans="1:17" x14ac:dyDescent="0.25">
      <c r="A751" s="116" t="str">
        <f>'Pressure Drops in Loops'!A756</f>
        <v/>
      </c>
      <c r="B751" s="113" t="str">
        <f>IF(Table6[[#This Row],[Segment ]]="","",B750)</f>
        <v/>
      </c>
      <c r="C751" s="113" t="str">
        <f>IF(Table6[[#This Row],[Segment ]]="","",C750)</f>
        <v/>
      </c>
      <c r="D751" s="113" t="str">
        <f>IF(Table6[[#This Row],[Segment ]]="","",D750)</f>
        <v/>
      </c>
      <c r="E751" s="117" t="str">
        <f>IF(Table6[[#This Row],[Segment ]]="","",Table6[[#This Row],[Density (kg/m3)]]*Table6[[#This Row],[Volumetric flow (m3/s)]])</f>
        <v/>
      </c>
      <c r="F751" s="114" t="str">
        <f>IF(Table6[[#This Row],[Segment ]]="","",'Pressure Drops in Loops'!AG756)</f>
        <v/>
      </c>
      <c r="G751" s="114" t="str">
        <f>'Pressure Drops in Loops'!AH756</f>
        <v/>
      </c>
      <c r="H751" s="114"/>
      <c r="I751" s="114"/>
      <c r="J751" s="115" t="str">
        <f>'Pressure Drops in Loops'!E756</f>
        <v/>
      </c>
      <c r="K751" s="115" t="str">
        <f>IF('Pressure Drops in Loops'!E757="",'Pressure Drops in Loops'!E756,'Pressure Drops in Loops'!E757)</f>
        <v/>
      </c>
      <c r="L751" s="115" t="str">
        <f>IF(Table6[[#This Row],[Segment ]]="","",(Table6[[#This Row],[Pressure 2 (kPa)]]-Table6[[#This Row],[Pressure 1 (kPa)]])/Table6[[#This Row],[Density (kg/m3)]])</f>
        <v/>
      </c>
      <c r="M751" s="115" t="str">
        <f>IF(Table6[[#This Row],[Segment ]]="","",((Table6[[#This Row],[Velocity 2 (m/s)]]^2)/2)-((Table6[[#This Row],[Velocity 1 (m/s)]]^2)/2))</f>
        <v/>
      </c>
      <c r="N751" s="115" t="str">
        <f>IF(Table6[[#This Row],[Segment ]]="","",(Table6[[#This Row],[Height 2 (m)]]-Table6[[#This Row],[Height 1 (m)]])*9.807)</f>
        <v/>
      </c>
      <c r="O751" s="115" t="str">
        <f>'Pressure Drops in Loops'!U756</f>
        <v/>
      </c>
      <c r="P75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51" s="115" t="str">
        <f>IF(Table6[[#This Row],[Segment ]]="","",Table6[[#This Row],[Work (W)]]/1000)</f>
        <v/>
      </c>
    </row>
    <row r="752" spans="1:17" x14ac:dyDescent="0.25">
      <c r="A752" s="116" t="str">
        <f>'Pressure Drops in Loops'!A757</f>
        <v/>
      </c>
      <c r="B752" s="113" t="str">
        <f>IF(Table6[[#This Row],[Segment ]]="","",B751)</f>
        <v/>
      </c>
      <c r="C752" s="113" t="str">
        <f>IF(Table6[[#This Row],[Segment ]]="","",C751)</f>
        <v/>
      </c>
      <c r="D752" s="113" t="str">
        <f>IF(Table6[[#This Row],[Segment ]]="","",D751)</f>
        <v/>
      </c>
      <c r="E752" s="117" t="str">
        <f>IF(Table6[[#This Row],[Segment ]]="","",Table6[[#This Row],[Density (kg/m3)]]*Table6[[#This Row],[Volumetric flow (m3/s)]])</f>
        <v/>
      </c>
      <c r="F752" s="114" t="str">
        <f>IF(Table6[[#This Row],[Segment ]]="","",'Pressure Drops in Loops'!AG757)</f>
        <v/>
      </c>
      <c r="G752" s="114" t="str">
        <f>'Pressure Drops in Loops'!AH757</f>
        <v/>
      </c>
      <c r="H752" s="114"/>
      <c r="I752" s="114"/>
      <c r="J752" s="115" t="str">
        <f>'Pressure Drops in Loops'!E757</f>
        <v/>
      </c>
      <c r="K752" s="115" t="str">
        <f>IF('Pressure Drops in Loops'!E758="",'Pressure Drops in Loops'!E757,'Pressure Drops in Loops'!E758)</f>
        <v/>
      </c>
      <c r="L752" s="115" t="str">
        <f>IF(Table6[[#This Row],[Segment ]]="","",(Table6[[#This Row],[Pressure 2 (kPa)]]-Table6[[#This Row],[Pressure 1 (kPa)]])/Table6[[#This Row],[Density (kg/m3)]])</f>
        <v/>
      </c>
      <c r="M752" s="115" t="str">
        <f>IF(Table6[[#This Row],[Segment ]]="","",((Table6[[#This Row],[Velocity 2 (m/s)]]^2)/2)-((Table6[[#This Row],[Velocity 1 (m/s)]]^2)/2))</f>
        <v/>
      </c>
      <c r="N752" s="115" t="str">
        <f>IF(Table6[[#This Row],[Segment ]]="","",(Table6[[#This Row],[Height 2 (m)]]-Table6[[#This Row],[Height 1 (m)]])*9.807)</f>
        <v/>
      </c>
      <c r="O752" s="115" t="str">
        <f>'Pressure Drops in Loops'!U757</f>
        <v/>
      </c>
      <c r="P75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52" s="115" t="str">
        <f>IF(Table6[[#This Row],[Segment ]]="","",Table6[[#This Row],[Work (W)]]/1000)</f>
        <v/>
      </c>
    </row>
    <row r="753" spans="1:17" x14ac:dyDescent="0.25">
      <c r="A753" s="116" t="str">
        <f>'Pressure Drops in Loops'!A758</f>
        <v/>
      </c>
      <c r="B753" s="113" t="str">
        <f>IF(Table6[[#This Row],[Segment ]]="","",B752)</f>
        <v/>
      </c>
      <c r="C753" s="113" t="str">
        <f>IF(Table6[[#This Row],[Segment ]]="","",C752)</f>
        <v/>
      </c>
      <c r="D753" s="113" t="str">
        <f>IF(Table6[[#This Row],[Segment ]]="","",D752)</f>
        <v/>
      </c>
      <c r="E753" s="117" t="str">
        <f>IF(Table6[[#This Row],[Segment ]]="","",Table6[[#This Row],[Density (kg/m3)]]*Table6[[#This Row],[Volumetric flow (m3/s)]])</f>
        <v/>
      </c>
      <c r="F753" s="114" t="str">
        <f>IF(Table6[[#This Row],[Segment ]]="","",'Pressure Drops in Loops'!AG758)</f>
        <v/>
      </c>
      <c r="G753" s="114" t="str">
        <f>'Pressure Drops in Loops'!AH758</f>
        <v/>
      </c>
      <c r="H753" s="114"/>
      <c r="I753" s="114"/>
      <c r="J753" s="115" t="str">
        <f>'Pressure Drops in Loops'!E758</f>
        <v/>
      </c>
      <c r="K753" s="115" t="str">
        <f>IF('Pressure Drops in Loops'!E759="",'Pressure Drops in Loops'!E758,'Pressure Drops in Loops'!E759)</f>
        <v/>
      </c>
      <c r="L753" s="115" t="str">
        <f>IF(Table6[[#This Row],[Segment ]]="","",(Table6[[#This Row],[Pressure 2 (kPa)]]-Table6[[#This Row],[Pressure 1 (kPa)]])/Table6[[#This Row],[Density (kg/m3)]])</f>
        <v/>
      </c>
      <c r="M753" s="115" t="str">
        <f>IF(Table6[[#This Row],[Segment ]]="","",((Table6[[#This Row],[Velocity 2 (m/s)]]^2)/2)-((Table6[[#This Row],[Velocity 1 (m/s)]]^2)/2))</f>
        <v/>
      </c>
      <c r="N753" s="115" t="str">
        <f>IF(Table6[[#This Row],[Segment ]]="","",(Table6[[#This Row],[Height 2 (m)]]-Table6[[#This Row],[Height 1 (m)]])*9.807)</f>
        <v/>
      </c>
      <c r="O753" s="115" t="str">
        <f>'Pressure Drops in Loops'!U758</f>
        <v/>
      </c>
      <c r="P75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53" s="115" t="str">
        <f>IF(Table6[[#This Row],[Segment ]]="","",Table6[[#This Row],[Work (W)]]/1000)</f>
        <v/>
      </c>
    </row>
    <row r="754" spans="1:17" x14ac:dyDescent="0.25">
      <c r="A754" s="116" t="str">
        <f>'Pressure Drops in Loops'!A759</f>
        <v/>
      </c>
      <c r="B754" s="113" t="str">
        <f>IF(Table6[[#This Row],[Segment ]]="","",B753)</f>
        <v/>
      </c>
      <c r="C754" s="113" t="str">
        <f>IF(Table6[[#This Row],[Segment ]]="","",C753)</f>
        <v/>
      </c>
      <c r="D754" s="113" t="str">
        <f>IF(Table6[[#This Row],[Segment ]]="","",D753)</f>
        <v/>
      </c>
      <c r="E754" s="117" t="str">
        <f>IF(Table6[[#This Row],[Segment ]]="","",Table6[[#This Row],[Density (kg/m3)]]*Table6[[#This Row],[Volumetric flow (m3/s)]])</f>
        <v/>
      </c>
      <c r="F754" s="114" t="str">
        <f>IF(Table6[[#This Row],[Segment ]]="","",'Pressure Drops in Loops'!AG759)</f>
        <v/>
      </c>
      <c r="G754" s="114" t="str">
        <f>'Pressure Drops in Loops'!AH759</f>
        <v/>
      </c>
      <c r="H754" s="114"/>
      <c r="I754" s="114"/>
      <c r="J754" s="115" t="str">
        <f>'Pressure Drops in Loops'!E759</f>
        <v/>
      </c>
      <c r="K754" s="115" t="str">
        <f>IF('Pressure Drops in Loops'!E760="",'Pressure Drops in Loops'!E759,'Pressure Drops in Loops'!E760)</f>
        <v/>
      </c>
      <c r="L754" s="115" t="str">
        <f>IF(Table6[[#This Row],[Segment ]]="","",(Table6[[#This Row],[Pressure 2 (kPa)]]-Table6[[#This Row],[Pressure 1 (kPa)]])/Table6[[#This Row],[Density (kg/m3)]])</f>
        <v/>
      </c>
      <c r="M754" s="115" t="str">
        <f>IF(Table6[[#This Row],[Segment ]]="","",((Table6[[#This Row],[Velocity 2 (m/s)]]^2)/2)-((Table6[[#This Row],[Velocity 1 (m/s)]]^2)/2))</f>
        <v/>
      </c>
      <c r="N754" s="115" t="str">
        <f>IF(Table6[[#This Row],[Segment ]]="","",(Table6[[#This Row],[Height 2 (m)]]-Table6[[#This Row],[Height 1 (m)]])*9.807)</f>
        <v/>
      </c>
      <c r="O754" s="115" t="str">
        <f>'Pressure Drops in Loops'!U759</f>
        <v/>
      </c>
      <c r="P75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54" s="115" t="str">
        <f>IF(Table6[[#This Row],[Segment ]]="","",Table6[[#This Row],[Work (W)]]/1000)</f>
        <v/>
      </c>
    </row>
    <row r="755" spans="1:17" x14ac:dyDescent="0.25">
      <c r="A755" s="116" t="str">
        <f>'Pressure Drops in Loops'!A760</f>
        <v/>
      </c>
      <c r="B755" s="113" t="str">
        <f>IF(Table6[[#This Row],[Segment ]]="","",B754)</f>
        <v/>
      </c>
      <c r="C755" s="113" t="str">
        <f>IF(Table6[[#This Row],[Segment ]]="","",C754)</f>
        <v/>
      </c>
      <c r="D755" s="113" t="str">
        <f>IF(Table6[[#This Row],[Segment ]]="","",D754)</f>
        <v/>
      </c>
      <c r="E755" s="117" t="str">
        <f>IF(Table6[[#This Row],[Segment ]]="","",Table6[[#This Row],[Density (kg/m3)]]*Table6[[#This Row],[Volumetric flow (m3/s)]])</f>
        <v/>
      </c>
      <c r="F755" s="114" t="str">
        <f>IF(Table6[[#This Row],[Segment ]]="","",'Pressure Drops in Loops'!AG760)</f>
        <v/>
      </c>
      <c r="G755" s="114" t="str">
        <f>'Pressure Drops in Loops'!AH760</f>
        <v/>
      </c>
      <c r="H755" s="114"/>
      <c r="I755" s="114"/>
      <c r="J755" s="115" t="str">
        <f>'Pressure Drops in Loops'!E760</f>
        <v/>
      </c>
      <c r="K755" s="115" t="str">
        <f>IF('Pressure Drops in Loops'!E761="",'Pressure Drops in Loops'!E760,'Pressure Drops in Loops'!E761)</f>
        <v/>
      </c>
      <c r="L755" s="115" t="str">
        <f>IF(Table6[[#This Row],[Segment ]]="","",(Table6[[#This Row],[Pressure 2 (kPa)]]-Table6[[#This Row],[Pressure 1 (kPa)]])/Table6[[#This Row],[Density (kg/m3)]])</f>
        <v/>
      </c>
      <c r="M755" s="115" t="str">
        <f>IF(Table6[[#This Row],[Segment ]]="","",((Table6[[#This Row],[Velocity 2 (m/s)]]^2)/2)-((Table6[[#This Row],[Velocity 1 (m/s)]]^2)/2))</f>
        <v/>
      </c>
      <c r="N755" s="115" t="str">
        <f>IF(Table6[[#This Row],[Segment ]]="","",(Table6[[#This Row],[Height 2 (m)]]-Table6[[#This Row],[Height 1 (m)]])*9.807)</f>
        <v/>
      </c>
      <c r="O755" s="115" t="str">
        <f>'Pressure Drops in Loops'!U760</f>
        <v/>
      </c>
      <c r="P75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55" s="115" t="str">
        <f>IF(Table6[[#This Row],[Segment ]]="","",Table6[[#This Row],[Work (W)]]/1000)</f>
        <v/>
      </c>
    </row>
    <row r="756" spans="1:17" x14ac:dyDescent="0.25">
      <c r="A756" s="116" t="str">
        <f>'Pressure Drops in Loops'!A761</f>
        <v/>
      </c>
      <c r="B756" s="113" t="str">
        <f>IF(Table6[[#This Row],[Segment ]]="","",B755)</f>
        <v/>
      </c>
      <c r="C756" s="113" t="str">
        <f>IF(Table6[[#This Row],[Segment ]]="","",C755)</f>
        <v/>
      </c>
      <c r="D756" s="113" t="str">
        <f>IF(Table6[[#This Row],[Segment ]]="","",D755)</f>
        <v/>
      </c>
      <c r="E756" s="117" t="str">
        <f>IF(Table6[[#This Row],[Segment ]]="","",Table6[[#This Row],[Density (kg/m3)]]*Table6[[#This Row],[Volumetric flow (m3/s)]])</f>
        <v/>
      </c>
      <c r="F756" s="114" t="str">
        <f>IF(Table6[[#This Row],[Segment ]]="","",'Pressure Drops in Loops'!AG761)</f>
        <v/>
      </c>
      <c r="G756" s="114" t="str">
        <f>'Pressure Drops in Loops'!AH761</f>
        <v/>
      </c>
      <c r="H756" s="114"/>
      <c r="I756" s="114"/>
      <c r="J756" s="115" t="str">
        <f>'Pressure Drops in Loops'!E761</f>
        <v/>
      </c>
      <c r="K756" s="115" t="str">
        <f>IF('Pressure Drops in Loops'!E762="",'Pressure Drops in Loops'!E761,'Pressure Drops in Loops'!E762)</f>
        <v/>
      </c>
      <c r="L756" s="115" t="str">
        <f>IF(Table6[[#This Row],[Segment ]]="","",(Table6[[#This Row],[Pressure 2 (kPa)]]-Table6[[#This Row],[Pressure 1 (kPa)]])/Table6[[#This Row],[Density (kg/m3)]])</f>
        <v/>
      </c>
      <c r="M756" s="115" t="str">
        <f>IF(Table6[[#This Row],[Segment ]]="","",((Table6[[#This Row],[Velocity 2 (m/s)]]^2)/2)-((Table6[[#This Row],[Velocity 1 (m/s)]]^2)/2))</f>
        <v/>
      </c>
      <c r="N756" s="115" t="str">
        <f>IF(Table6[[#This Row],[Segment ]]="","",(Table6[[#This Row],[Height 2 (m)]]-Table6[[#This Row],[Height 1 (m)]])*9.807)</f>
        <v/>
      </c>
      <c r="O756" s="115" t="str">
        <f>'Pressure Drops in Loops'!U761</f>
        <v/>
      </c>
      <c r="P75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56" s="115" t="str">
        <f>IF(Table6[[#This Row],[Segment ]]="","",Table6[[#This Row],[Work (W)]]/1000)</f>
        <v/>
      </c>
    </row>
    <row r="757" spans="1:17" x14ac:dyDescent="0.25">
      <c r="A757" s="116" t="str">
        <f>'Pressure Drops in Loops'!A762</f>
        <v/>
      </c>
      <c r="B757" s="113" t="str">
        <f>IF(Table6[[#This Row],[Segment ]]="","",B756)</f>
        <v/>
      </c>
      <c r="C757" s="113" t="str">
        <f>IF(Table6[[#This Row],[Segment ]]="","",C756)</f>
        <v/>
      </c>
      <c r="D757" s="113" t="str">
        <f>IF(Table6[[#This Row],[Segment ]]="","",D756)</f>
        <v/>
      </c>
      <c r="E757" s="117" t="str">
        <f>IF(Table6[[#This Row],[Segment ]]="","",Table6[[#This Row],[Density (kg/m3)]]*Table6[[#This Row],[Volumetric flow (m3/s)]])</f>
        <v/>
      </c>
      <c r="F757" s="114" t="str">
        <f>IF(Table6[[#This Row],[Segment ]]="","",'Pressure Drops in Loops'!AG762)</f>
        <v/>
      </c>
      <c r="G757" s="114" t="str">
        <f>'Pressure Drops in Loops'!AH762</f>
        <v/>
      </c>
      <c r="H757" s="114"/>
      <c r="I757" s="114"/>
      <c r="J757" s="115" t="str">
        <f>'Pressure Drops in Loops'!E762</f>
        <v/>
      </c>
      <c r="K757" s="115" t="str">
        <f>IF('Pressure Drops in Loops'!E763="",'Pressure Drops in Loops'!E762,'Pressure Drops in Loops'!E763)</f>
        <v/>
      </c>
      <c r="L757" s="115" t="str">
        <f>IF(Table6[[#This Row],[Segment ]]="","",(Table6[[#This Row],[Pressure 2 (kPa)]]-Table6[[#This Row],[Pressure 1 (kPa)]])/Table6[[#This Row],[Density (kg/m3)]])</f>
        <v/>
      </c>
      <c r="M757" s="115" t="str">
        <f>IF(Table6[[#This Row],[Segment ]]="","",((Table6[[#This Row],[Velocity 2 (m/s)]]^2)/2)-((Table6[[#This Row],[Velocity 1 (m/s)]]^2)/2))</f>
        <v/>
      </c>
      <c r="N757" s="115" t="str">
        <f>IF(Table6[[#This Row],[Segment ]]="","",(Table6[[#This Row],[Height 2 (m)]]-Table6[[#This Row],[Height 1 (m)]])*9.807)</f>
        <v/>
      </c>
      <c r="O757" s="115" t="str">
        <f>'Pressure Drops in Loops'!U762</f>
        <v/>
      </c>
      <c r="P75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57" s="115" t="str">
        <f>IF(Table6[[#This Row],[Segment ]]="","",Table6[[#This Row],[Work (W)]]/1000)</f>
        <v/>
      </c>
    </row>
    <row r="758" spans="1:17" x14ac:dyDescent="0.25">
      <c r="A758" s="116" t="str">
        <f>'Pressure Drops in Loops'!A763</f>
        <v/>
      </c>
      <c r="B758" s="113" t="str">
        <f>IF(Table6[[#This Row],[Segment ]]="","",B757)</f>
        <v/>
      </c>
      <c r="C758" s="113" t="str">
        <f>IF(Table6[[#This Row],[Segment ]]="","",C757)</f>
        <v/>
      </c>
      <c r="D758" s="113" t="str">
        <f>IF(Table6[[#This Row],[Segment ]]="","",D757)</f>
        <v/>
      </c>
      <c r="E758" s="117" t="str">
        <f>IF(Table6[[#This Row],[Segment ]]="","",Table6[[#This Row],[Density (kg/m3)]]*Table6[[#This Row],[Volumetric flow (m3/s)]])</f>
        <v/>
      </c>
      <c r="F758" s="114" t="str">
        <f>IF(Table6[[#This Row],[Segment ]]="","",'Pressure Drops in Loops'!AG763)</f>
        <v/>
      </c>
      <c r="G758" s="114" t="str">
        <f>'Pressure Drops in Loops'!AH763</f>
        <v/>
      </c>
      <c r="H758" s="114"/>
      <c r="I758" s="114"/>
      <c r="J758" s="115" t="str">
        <f>'Pressure Drops in Loops'!E763</f>
        <v/>
      </c>
      <c r="K758" s="115" t="str">
        <f>IF('Pressure Drops in Loops'!E764="",'Pressure Drops in Loops'!E763,'Pressure Drops in Loops'!E764)</f>
        <v/>
      </c>
      <c r="L758" s="115" t="str">
        <f>IF(Table6[[#This Row],[Segment ]]="","",(Table6[[#This Row],[Pressure 2 (kPa)]]-Table6[[#This Row],[Pressure 1 (kPa)]])/Table6[[#This Row],[Density (kg/m3)]])</f>
        <v/>
      </c>
      <c r="M758" s="115" t="str">
        <f>IF(Table6[[#This Row],[Segment ]]="","",((Table6[[#This Row],[Velocity 2 (m/s)]]^2)/2)-((Table6[[#This Row],[Velocity 1 (m/s)]]^2)/2))</f>
        <v/>
      </c>
      <c r="N758" s="115" t="str">
        <f>IF(Table6[[#This Row],[Segment ]]="","",(Table6[[#This Row],[Height 2 (m)]]-Table6[[#This Row],[Height 1 (m)]])*9.807)</f>
        <v/>
      </c>
      <c r="O758" s="115" t="str">
        <f>'Pressure Drops in Loops'!U763</f>
        <v/>
      </c>
      <c r="P75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58" s="115" t="str">
        <f>IF(Table6[[#This Row],[Segment ]]="","",Table6[[#This Row],[Work (W)]]/1000)</f>
        <v/>
      </c>
    </row>
    <row r="759" spans="1:17" x14ac:dyDescent="0.25">
      <c r="A759" s="116" t="str">
        <f>'Pressure Drops in Loops'!A764</f>
        <v/>
      </c>
      <c r="B759" s="113" t="str">
        <f>IF(Table6[[#This Row],[Segment ]]="","",B758)</f>
        <v/>
      </c>
      <c r="C759" s="113" t="str">
        <f>IF(Table6[[#This Row],[Segment ]]="","",C758)</f>
        <v/>
      </c>
      <c r="D759" s="113" t="str">
        <f>IF(Table6[[#This Row],[Segment ]]="","",D758)</f>
        <v/>
      </c>
      <c r="E759" s="117" t="str">
        <f>IF(Table6[[#This Row],[Segment ]]="","",Table6[[#This Row],[Density (kg/m3)]]*Table6[[#This Row],[Volumetric flow (m3/s)]])</f>
        <v/>
      </c>
      <c r="F759" s="114" t="str">
        <f>IF(Table6[[#This Row],[Segment ]]="","",'Pressure Drops in Loops'!AG764)</f>
        <v/>
      </c>
      <c r="G759" s="114" t="str">
        <f>'Pressure Drops in Loops'!AH764</f>
        <v/>
      </c>
      <c r="H759" s="114"/>
      <c r="I759" s="114"/>
      <c r="J759" s="115" t="str">
        <f>'Pressure Drops in Loops'!E764</f>
        <v/>
      </c>
      <c r="K759" s="115" t="str">
        <f>IF('Pressure Drops in Loops'!E765="",'Pressure Drops in Loops'!E764,'Pressure Drops in Loops'!E765)</f>
        <v/>
      </c>
      <c r="L759" s="115" t="str">
        <f>IF(Table6[[#This Row],[Segment ]]="","",(Table6[[#This Row],[Pressure 2 (kPa)]]-Table6[[#This Row],[Pressure 1 (kPa)]])/Table6[[#This Row],[Density (kg/m3)]])</f>
        <v/>
      </c>
      <c r="M759" s="115" t="str">
        <f>IF(Table6[[#This Row],[Segment ]]="","",((Table6[[#This Row],[Velocity 2 (m/s)]]^2)/2)-((Table6[[#This Row],[Velocity 1 (m/s)]]^2)/2))</f>
        <v/>
      </c>
      <c r="N759" s="115" t="str">
        <f>IF(Table6[[#This Row],[Segment ]]="","",(Table6[[#This Row],[Height 2 (m)]]-Table6[[#This Row],[Height 1 (m)]])*9.807)</f>
        <v/>
      </c>
      <c r="O759" s="115" t="str">
        <f>'Pressure Drops in Loops'!U764</f>
        <v/>
      </c>
      <c r="P75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59" s="115" t="str">
        <f>IF(Table6[[#This Row],[Segment ]]="","",Table6[[#This Row],[Work (W)]]/1000)</f>
        <v/>
      </c>
    </row>
    <row r="760" spans="1:17" x14ac:dyDescent="0.25">
      <c r="A760" s="116" t="str">
        <f>'Pressure Drops in Loops'!A765</f>
        <v/>
      </c>
      <c r="B760" s="113" t="str">
        <f>IF(Table6[[#This Row],[Segment ]]="","",B759)</f>
        <v/>
      </c>
      <c r="C760" s="113" t="str">
        <f>IF(Table6[[#This Row],[Segment ]]="","",C759)</f>
        <v/>
      </c>
      <c r="D760" s="113" t="str">
        <f>IF(Table6[[#This Row],[Segment ]]="","",D759)</f>
        <v/>
      </c>
      <c r="E760" s="117" t="str">
        <f>IF(Table6[[#This Row],[Segment ]]="","",Table6[[#This Row],[Density (kg/m3)]]*Table6[[#This Row],[Volumetric flow (m3/s)]])</f>
        <v/>
      </c>
      <c r="F760" s="114" t="str">
        <f>IF(Table6[[#This Row],[Segment ]]="","",'Pressure Drops in Loops'!AG765)</f>
        <v/>
      </c>
      <c r="G760" s="114" t="str">
        <f>'Pressure Drops in Loops'!AH765</f>
        <v/>
      </c>
      <c r="H760" s="114"/>
      <c r="I760" s="114"/>
      <c r="J760" s="115" t="str">
        <f>'Pressure Drops in Loops'!E765</f>
        <v/>
      </c>
      <c r="K760" s="115" t="str">
        <f>IF('Pressure Drops in Loops'!E766="",'Pressure Drops in Loops'!E765,'Pressure Drops in Loops'!E766)</f>
        <v/>
      </c>
      <c r="L760" s="115" t="str">
        <f>IF(Table6[[#This Row],[Segment ]]="","",(Table6[[#This Row],[Pressure 2 (kPa)]]-Table6[[#This Row],[Pressure 1 (kPa)]])/Table6[[#This Row],[Density (kg/m3)]])</f>
        <v/>
      </c>
      <c r="M760" s="115" t="str">
        <f>IF(Table6[[#This Row],[Segment ]]="","",((Table6[[#This Row],[Velocity 2 (m/s)]]^2)/2)-((Table6[[#This Row],[Velocity 1 (m/s)]]^2)/2))</f>
        <v/>
      </c>
      <c r="N760" s="115" t="str">
        <f>IF(Table6[[#This Row],[Segment ]]="","",(Table6[[#This Row],[Height 2 (m)]]-Table6[[#This Row],[Height 1 (m)]])*9.807)</f>
        <v/>
      </c>
      <c r="O760" s="115" t="str">
        <f>'Pressure Drops in Loops'!U765</f>
        <v/>
      </c>
      <c r="P76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60" s="115" t="str">
        <f>IF(Table6[[#This Row],[Segment ]]="","",Table6[[#This Row],[Work (W)]]/1000)</f>
        <v/>
      </c>
    </row>
    <row r="761" spans="1:17" x14ac:dyDescent="0.25">
      <c r="A761" s="116" t="str">
        <f>'Pressure Drops in Loops'!A766</f>
        <v/>
      </c>
      <c r="B761" s="113" t="str">
        <f>IF(Table6[[#This Row],[Segment ]]="","",B760)</f>
        <v/>
      </c>
      <c r="C761" s="113" t="str">
        <f>IF(Table6[[#This Row],[Segment ]]="","",C760)</f>
        <v/>
      </c>
      <c r="D761" s="113" t="str">
        <f>IF(Table6[[#This Row],[Segment ]]="","",D760)</f>
        <v/>
      </c>
      <c r="E761" s="117" t="str">
        <f>IF(Table6[[#This Row],[Segment ]]="","",Table6[[#This Row],[Density (kg/m3)]]*Table6[[#This Row],[Volumetric flow (m3/s)]])</f>
        <v/>
      </c>
      <c r="F761" s="114" t="str">
        <f>IF(Table6[[#This Row],[Segment ]]="","",'Pressure Drops in Loops'!AG766)</f>
        <v/>
      </c>
      <c r="G761" s="114" t="str">
        <f>'Pressure Drops in Loops'!AH766</f>
        <v/>
      </c>
      <c r="H761" s="114"/>
      <c r="I761" s="114"/>
      <c r="J761" s="115" t="str">
        <f>'Pressure Drops in Loops'!E766</f>
        <v/>
      </c>
      <c r="K761" s="115" t="str">
        <f>IF('Pressure Drops in Loops'!E767="",'Pressure Drops in Loops'!E766,'Pressure Drops in Loops'!E767)</f>
        <v/>
      </c>
      <c r="L761" s="115" t="str">
        <f>IF(Table6[[#This Row],[Segment ]]="","",(Table6[[#This Row],[Pressure 2 (kPa)]]-Table6[[#This Row],[Pressure 1 (kPa)]])/Table6[[#This Row],[Density (kg/m3)]])</f>
        <v/>
      </c>
      <c r="M761" s="115" t="str">
        <f>IF(Table6[[#This Row],[Segment ]]="","",((Table6[[#This Row],[Velocity 2 (m/s)]]^2)/2)-((Table6[[#This Row],[Velocity 1 (m/s)]]^2)/2))</f>
        <v/>
      </c>
      <c r="N761" s="115" t="str">
        <f>IF(Table6[[#This Row],[Segment ]]="","",(Table6[[#This Row],[Height 2 (m)]]-Table6[[#This Row],[Height 1 (m)]])*9.807)</f>
        <v/>
      </c>
      <c r="O761" s="115" t="str">
        <f>'Pressure Drops in Loops'!U766</f>
        <v/>
      </c>
      <c r="P76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61" s="115" t="str">
        <f>IF(Table6[[#This Row],[Segment ]]="","",Table6[[#This Row],[Work (W)]]/1000)</f>
        <v/>
      </c>
    </row>
    <row r="762" spans="1:17" x14ac:dyDescent="0.25">
      <c r="A762" s="116" t="str">
        <f>'Pressure Drops in Loops'!A767</f>
        <v/>
      </c>
      <c r="B762" s="113" t="str">
        <f>IF(Table6[[#This Row],[Segment ]]="","",B761)</f>
        <v/>
      </c>
      <c r="C762" s="113" t="str">
        <f>IF(Table6[[#This Row],[Segment ]]="","",C761)</f>
        <v/>
      </c>
      <c r="D762" s="113" t="str">
        <f>IF(Table6[[#This Row],[Segment ]]="","",D761)</f>
        <v/>
      </c>
      <c r="E762" s="117" t="str">
        <f>IF(Table6[[#This Row],[Segment ]]="","",Table6[[#This Row],[Density (kg/m3)]]*Table6[[#This Row],[Volumetric flow (m3/s)]])</f>
        <v/>
      </c>
      <c r="F762" s="114" t="str">
        <f>IF(Table6[[#This Row],[Segment ]]="","",'Pressure Drops in Loops'!AG767)</f>
        <v/>
      </c>
      <c r="G762" s="114" t="str">
        <f>'Pressure Drops in Loops'!AH767</f>
        <v/>
      </c>
      <c r="H762" s="114"/>
      <c r="I762" s="114"/>
      <c r="J762" s="115" t="str">
        <f>'Pressure Drops in Loops'!E767</f>
        <v/>
      </c>
      <c r="K762" s="115" t="str">
        <f>IF('Pressure Drops in Loops'!E768="",'Pressure Drops in Loops'!E767,'Pressure Drops in Loops'!E768)</f>
        <v/>
      </c>
      <c r="L762" s="115" t="str">
        <f>IF(Table6[[#This Row],[Segment ]]="","",(Table6[[#This Row],[Pressure 2 (kPa)]]-Table6[[#This Row],[Pressure 1 (kPa)]])/Table6[[#This Row],[Density (kg/m3)]])</f>
        <v/>
      </c>
      <c r="M762" s="115" t="str">
        <f>IF(Table6[[#This Row],[Segment ]]="","",((Table6[[#This Row],[Velocity 2 (m/s)]]^2)/2)-((Table6[[#This Row],[Velocity 1 (m/s)]]^2)/2))</f>
        <v/>
      </c>
      <c r="N762" s="115" t="str">
        <f>IF(Table6[[#This Row],[Segment ]]="","",(Table6[[#This Row],[Height 2 (m)]]-Table6[[#This Row],[Height 1 (m)]])*9.807)</f>
        <v/>
      </c>
      <c r="O762" s="115" t="str">
        <f>'Pressure Drops in Loops'!U767</f>
        <v/>
      </c>
      <c r="P76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62" s="115" t="str">
        <f>IF(Table6[[#This Row],[Segment ]]="","",Table6[[#This Row],[Work (W)]]/1000)</f>
        <v/>
      </c>
    </row>
    <row r="763" spans="1:17" x14ac:dyDescent="0.25">
      <c r="A763" s="116" t="str">
        <f>'Pressure Drops in Loops'!A768</f>
        <v/>
      </c>
      <c r="B763" s="113" t="str">
        <f>IF(Table6[[#This Row],[Segment ]]="","",B762)</f>
        <v/>
      </c>
      <c r="C763" s="113" t="str">
        <f>IF(Table6[[#This Row],[Segment ]]="","",C762)</f>
        <v/>
      </c>
      <c r="D763" s="113" t="str">
        <f>IF(Table6[[#This Row],[Segment ]]="","",D762)</f>
        <v/>
      </c>
      <c r="E763" s="117" t="str">
        <f>IF(Table6[[#This Row],[Segment ]]="","",Table6[[#This Row],[Density (kg/m3)]]*Table6[[#This Row],[Volumetric flow (m3/s)]])</f>
        <v/>
      </c>
      <c r="F763" s="114" t="str">
        <f>IF(Table6[[#This Row],[Segment ]]="","",'Pressure Drops in Loops'!AG768)</f>
        <v/>
      </c>
      <c r="G763" s="114" t="str">
        <f>'Pressure Drops in Loops'!AH768</f>
        <v/>
      </c>
      <c r="H763" s="114"/>
      <c r="I763" s="114"/>
      <c r="J763" s="115" t="str">
        <f>'Pressure Drops in Loops'!E768</f>
        <v/>
      </c>
      <c r="K763" s="115" t="str">
        <f>IF('Pressure Drops in Loops'!E769="",'Pressure Drops in Loops'!E768,'Pressure Drops in Loops'!E769)</f>
        <v/>
      </c>
      <c r="L763" s="115" t="str">
        <f>IF(Table6[[#This Row],[Segment ]]="","",(Table6[[#This Row],[Pressure 2 (kPa)]]-Table6[[#This Row],[Pressure 1 (kPa)]])/Table6[[#This Row],[Density (kg/m3)]])</f>
        <v/>
      </c>
      <c r="M763" s="115" t="str">
        <f>IF(Table6[[#This Row],[Segment ]]="","",((Table6[[#This Row],[Velocity 2 (m/s)]]^2)/2)-((Table6[[#This Row],[Velocity 1 (m/s)]]^2)/2))</f>
        <v/>
      </c>
      <c r="N763" s="115" t="str">
        <f>IF(Table6[[#This Row],[Segment ]]="","",(Table6[[#This Row],[Height 2 (m)]]-Table6[[#This Row],[Height 1 (m)]])*9.807)</f>
        <v/>
      </c>
      <c r="O763" s="115" t="str">
        <f>'Pressure Drops in Loops'!U768</f>
        <v/>
      </c>
      <c r="P76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63" s="115" t="str">
        <f>IF(Table6[[#This Row],[Segment ]]="","",Table6[[#This Row],[Work (W)]]/1000)</f>
        <v/>
      </c>
    </row>
    <row r="764" spans="1:17" x14ac:dyDescent="0.25">
      <c r="A764" s="116" t="str">
        <f>'Pressure Drops in Loops'!A769</f>
        <v/>
      </c>
      <c r="B764" s="113" t="str">
        <f>IF(Table6[[#This Row],[Segment ]]="","",B763)</f>
        <v/>
      </c>
      <c r="C764" s="113" t="str">
        <f>IF(Table6[[#This Row],[Segment ]]="","",C763)</f>
        <v/>
      </c>
      <c r="D764" s="113" t="str">
        <f>IF(Table6[[#This Row],[Segment ]]="","",D763)</f>
        <v/>
      </c>
      <c r="E764" s="117" t="str">
        <f>IF(Table6[[#This Row],[Segment ]]="","",Table6[[#This Row],[Density (kg/m3)]]*Table6[[#This Row],[Volumetric flow (m3/s)]])</f>
        <v/>
      </c>
      <c r="F764" s="114" t="str">
        <f>IF(Table6[[#This Row],[Segment ]]="","",'Pressure Drops in Loops'!AG769)</f>
        <v/>
      </c>
      <c r="G764" s="114" t="str">
        <f>'Pressure Drops in Loops'!AH769</f>
        <v/>
      </c>
      <c r="H764" s="114"/>
      <c r="I764" s="114"/>
      <c r="J764" s="115" t="str">
        <f>'Pressure Drops in Loops'!E769</f>
        <v/>
      </c>
      <c r="K764" s="115" t="str">
        <f>IF('Pressure Drops in Loops'!E770="",'Pressure Drops in Loops'!E769,'Pressure Drops in Loops'!E770)</f>
        <v/>
      </c>
      <c r="L764" s="115" t="str">
        <f>IF(Table6[[#This Row],[Segment ]]="","",(Table6[[#This Row],[Pressure 2 (kPa)]]-Table6[[#This Row],[Pressure 1 (kPa)]])/Table6[[#This Row],[Density (kg/m3)]])</f>
        <v/>
      </c>
      <c r="M764" s="115" t="str">
        <f>IF(Table6[[#This Row],[Segment ]]="","",((Table6[[#This Row],[Velocity 2 (m/s)]]^2)/2)-((Table6[[#This Row],[Velocity 1 (m/s)]]^2)/2))</f>
        <v/>
      </c>
      <c r="N764" s="115" t="str">
        <f>IF(Table6[[#This Row],[Segment ]]="","",(Table6[[#This Row],[Height 2 (m)]]-Table6[[#This Row],[Height 1 (m)]])*9.807)</f>
        <v/>
      </c>
      <c r="O764" s="115" t="str">
        <f>'Pressure Drops in Loops'!U769</f>
        <v/>
      </c>
      <c r="P76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64" s="115" t="str">
        <f>IF(Table6[[#This Row],[Segment ]]="","",Table6[[#This Row],[Work (W)]]/1000)</f>
        <v/>
      </c>
    </row>
    <row r="765" spans="1:17" x14ac:dyDescent="0.25">
      <c r="A765" s="116" t="str">
        <f>'Pressure Drops in Loops'!A770</f>
        <v/>
      </c>
      <c r="B765" s="113" t="str">
        <f>IF(Table6[[#This Row],[Segment ]]="","",B764)</f>
        <v/>
      </c>
      <c r="C765" s="113" t="str">
        <f>IF(Table6[[#This Row],[Segment ]]="","",C764)</f>
        <v/>
      </c>
      <c r="D765" s="113" t="str">
        <f>IF(Table6[[#This Row],[Segment ]]="","",D764)</f>
        <v/>
      </c>
      <c r="E765" s="117" t="str">
        <f>IF(Table6[[#This Row],[Segment ]]="","",Table6[[#This Row],[Density (kg/m3)]]*Table6[[#This Row],[Volumetric flow (m3/s)]])</f>
        <v/>
      </c>
      <c r="F765" s="114" t="str">
        <f>IF(Table6[[#This Row],[Segment ]]="","",'Pressure Drops in Loops'!AG770)</f>
        <v/>
      </c>
      <c r="G765" s="114" t="str">
        <f>'Pressure Drops in Loops'!AH770</f>
        <v/>
      </c>
      <c r="H765" s="114"/>
      <c r="I765" s="114"/>
      <c r="J765" s="115" t="str">
        <f>'Pressure Drops in Loops'!E770</f>
        <v/>
      </c>
      <c r="K765" s="115" t="str">
        <f>IF('Pressure Drops in Loops'!E771="",'Pressure Drops in Loops'!E770,'Pressure Drops in Loops'!E771)</f>
        <v/>
      </c>
      <c r="L765" s="115" t="str">
        <f>IF(Table6[[#This Row],[Segment ]]="","",(Table6[[#This Row],[Pressure 2 (kPa)]]-Table6[[#This Row],[Pressure 1 (kPa)]])/Table6[[#This Row],[Density (kg/m3)]])</f>
        <v/>
      </c>
      <c r="M765" s="115" t="str">
        <f>IF(Table6[[#This Row],[Segment ]]="","",((Table6[[#This Row],[Velocity 2 (m/s)]]^2)/2)-((Table6[[#This Row],[Velocity 1 (m/s)]]^2)/2))</f>
        <v/>
      </c>
      <c r="N765" s="115" t="str">
        <f>IF(Table6[[#This Row],[Segment ]]="","",(Table6[[#This Row],[Height 2 (m)]]-Table6[[#This Row],[Height 1 (m)]])*9.807)</f>
        <v/>
      </c>
      <c r="O765" s="115" t="str">
        <f>'Pressure Drops in Loops'!U770</f>
        <v/>
      </c>
      <c r="P76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65" s="115" t="str">
        <f>IF(Table6[[#This Row],[Segment ]]="","",Table6[[#This Row],[Work (W)]]/1000)</f>
        <v/>
      </c>
    </row>
    <row r="766" spans="1:17" x14ac:dyDescent="0.25">
      <c r="A766" s="116" t="str">
        <f>'Pressure Drops in Loops'!A771</f>
        <v/>
      </c>
      <c r="B766" s="113" t="str">
        <f>IF(Table6[[#This Row],[Segment ]]="","",B765)</f>
        <v/>
      </c>
      <c r="C766" s="113" t="str">
        <f>IF(Table6[[#This Row],[Segment ]]="","",C765)</f>
        <v/>
      </c>
      <c r="D766" s="113" t="str">
        <f>IF(Table6[[#This Row],[Segment ]]="","",D765)</f>
        <v/>
      </c>
      <c r="E766" s="117" t="str">
        <f>IF(Table6[[#This Row],[Segment ]]="","",Table6[[#This Row],[Density (kg/m3)]]*Table6[[#This Row],[Volumetric flow (m3/s)]])</f>
        <v/>
      </c>
      <c r="F766" s="114" t="str">
        <f>IF(Table6[[#This Row],[Segment ]]="","",'Pressure Drops in Loops'!AG771)</f>
        <v/>
      </c>
      <c r="G766" s="114" t="str">
        <f>'Pressure Drops in Loops'!AH771</f>
        <v/>
      </c>
      <c r="H766" s="114"/>
      <c r="I766" s="114"/>
      <c r="J766" s="115" t="str">
        <f>'Pressure Drops in Loops'!E771</f>
        <v/>
      </c>
      <c r="K766" s="115" t="str">
        <f>IF('Pressure Drops in Loops'!E772="",'Pressure Drops in Loops'!E771,'Pressure Drops in Loops'!E772)</f>
        <v/>
      </c>
      <c r="L766" s="115" t="str">
        <f>IF(Table6[[#This Row],[Segment ]]="","",(Table6[[#This Row],[Pressure 2 (kPa)]]-Table6[[#This Row],[Pressure 1 (kPa)]])/Table6[[#This Row],[Density (kg/m3)]])</f>
        <v/>
      </c>
      <c r="M766" s="115" t="str">
        <f>IF(Table6[[#This Row],[Segment ]]="","",((Table6[[#This Row],[Velocity 2 (m/s)]]^2)/2)-((Table6[[#This Row],[Velocity 1 (m/s)]]^2)/2))</f>
        <v/>
      </c>
      <c r="N766" s="115" t="str">
        <f>IF(Table6[[#This Row],[Segment ]]="","",(Table6[[#This Row],[Height 2 (m)]]-Table6[[#This Row],[Height 1 (m)]])*9.807)</f>
        <v/>
      </c>
      <c r="O766" s="115" t="str">
        <f>'Pressure Drops in Loops'!U771</f>
        <v/>
      </c>
      <c r="P76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66" s="115" t="str">
        <f>IF(Table6[[#This Row],[Segment ]]="","",Table6[[#This Row],[Work (W)]]/1000)</f>
        <v/>
      </c>
    </row>
    <row r="767" spans="1:17" x14ac:dyDescent="0.25">
      <c r="A767" s="116" t="str">
        <f>'Pressure Drops in Loops'!A772</f>
        <v/>
      </c>
      <c r="B767" s="113" t="str">
        <f>IF(Table6[[#This Row],[Segment ]]="","",B766)</f>
        <v/>
      </c>
      <c r="C767" s="113" t="str">
        <f>IF(Table6[[#This Row],[Segment ]]="","",C766)</f>
        <v/>
      </c>
      <c r="D767" s="113" t="str">
        <f>IF(Table6[[#This Row],[Segment ]]="","",D766)</f>
        <v/>
      </c>
      <c r="E767" s="117" t="str">
        <f>IF(Table6[[#This Row],[Segment ]]="","",Table6[[#This Row],[Density (kg/m3)]]*Table6[[#This Row],[Volumetric flow (m3/s)]])</f>
        <v/>
      </c>
      <c r="F767" s="114" t="str">
        <f>IF(Table6[[#This Row],[Segment ]]="","",'Pressure Drops in Loops'!AG772)</f>
        <v/>
      </c>
      <c r="G767" s="114" t="str">
        <f>'Pressure Drops in Loops'!AH772</f>
        <v/>
      </c>
      <c r="H767" s="114"/>
      <c r="I767" s="114"/>
      <c r="J767" s="115" t="str">
        <f>'Pressure Drops in Loops'!E772</f>
        <v/>
      </c>
      <c r="K767" s="115" t="str">
        <f>IF('Pressure Drops in Loops'!E773="",'Pressure Drops in Loops'!E772,'Pressure Drops in Loops'!E773)</f>
        <v/>
      </c>
      <c r="L767" s="115" t="str">
        <f>IF(Table6[[#This Row],[Segment ]]="","",(Table6[[#This Row],[Pressure 2 (kPa)]]-Table6[[#This Row],[Pressure 1 (kPa)]])/Table6[[#This Row],[Density (kg/m3)]])</f>
        <v/>
      </c>
      <c r="M767" s="115" t="str">
        <f>IF(Table6[[#This Row],[Segment ]]="","",((Table6[[#This Row],[Velocity 2 (m/s)]]^2)/2)-((Table6[[#This Row],[Velocity 1 (m/s)]]^2)/2))</f>
        <v/>
      </c>
      <c r="N767" s="115" t="str">
        <f>IF(Table6[[#This Row],[Segment ]]="","",(Table6[[#This Row],[Height 2 (m)]]-Table6[[#This Row],[Height 1 (m)]])*9.807)</f>
        <v/>
      </c>
      <c r="O767" s="115" t="str">
        <f>'Pressure Drops in Loops'!U772</f>
        <v/>
      </c>
      <c r="P76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67" s="115" t="str">
        <f>IF(Table6[[#This Row],[Segment ]]="","",Table6[[#This Row],[Work (W)]]/1000)</f>
        <v/>
      </c>
    </row>
    <row r="768" spans="1:17" x14ac:dyDescent="0.25">
      <c r="A768" s="116" t="str">
        <f>'Pressure Drops in Loops'!A773</f>
        <v/>
      </c>
      <c r="B768" s="113" t="str">
        <f>IF(Table6[[#This Row],[Segment ]]="","",B767)</f>
        <v/>
      </c>
      <c r="C768" s="113" t="str">
        <f>IF(Table6[[#This Row],[Segment ]]="","",C767)</f>
        <v/>
      </c>
      <c r="D768" s="113" t="str">
        <f>IF(Table6[[#This Row],[Segment ]]="","",D767)</f>
        <v/>
      </c>
      <c r="E768" s="117" t="str">
        <f>IF(Table6[[#This Row],[Segment ]]="","",Table6[[#This Row],[Density (kg/m3)]]*Table6[[#This Row],[Volumetric flow (m3/s)]])</f>
        <v/>
      </c>
      <c r="F768" s="114" t="str">
        <f>IF(Table6[[#This Row],[Segment ]]="","",'Pressure Drops in Loops'!AG773)</f>
        <v/>
      </c>
      <c r="G768" s="114" t="str">
        <f>'Pressure Drops in Loops'!AH773</f>
        <v/>
      </c>
      <c r="H768" s="114"/>
      <c r="I768" s="114"/>
      <c r="J768" s="115" t="str">
        <f>'Pressure Drops in Loops'!E773</f>
        <v/>
      </c>
      <c r="K768" s="115" t="str">
        <f>IF('Pressure Drops in Loops'!E774="",'Pressure Drops in Loops'!E773,'Pressure Drops in Loops'!E774)</f>
        <v/>
      </c>
      <c r="L768" s="115" t="str">
        <f>IF(Table6[[#This Row],[Segment ]]="","",(Table6[[#This Row],[Pressure 2 (kPa)]]-Table6[[#This Row],[Pressure 1 (kPa)]])/Table6[[#This Row],[Density (kg/m3)]])</f>
        <v/>
      </c>
      <c r="M768" s="115" t="str">
        <f>IF(Table6[[#This Row],[Segment ]]="","",((Table6[[#This Row],[Velocity 2 (m/s)]]^2)/2)-((Table6[[#This Row],[Velocity 1 (m/s)]]^2)/2))</f>
        <v/>
      </c>
      <c r="N768" s="115" t="str">
        <f>IF(Table6[[#This Row],[Segment ]]="","",(Table6[[#This Row],[Height 2 (m)]]-Table6[[#This Row],[Height 1 (m)]])*9.807)</f>
        <v/>
      </c>
      <c r="O768" s="115" t="str">
        <f>'Pressure Drops in Loops'!U773</f>
        <v/>
      </c>
      <c r="P76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68" s="115" t="str">
        <f>IF(Table6[[#This Row],[Segment ]]="","",Table6[[#This Row],[Work (W)]]/1000)</f>
        <v/>
      </c>
    </row>
    <row r="769" spans="1:17" x14ac:dyDescent="0.25">
      <c r="A769" s="116" t="str">
        <f>'Pressure Drops in Loops'!A774</f>
        <v/>
      </c>
      <c r="B769" s="113" t="str">
        <f>IF(Table6[[#This Row],[Segment ]]="","",B768)</f>
        <v/>
      </c>
      <c r="C769" s="113" t="str">
        <f>IF(Table6[[#This Row],[Segment ]]="","",C768)</f>
        <v/>
      </c>
      <c r="D769" s="113" t="str">
        <f>IF(Table6[[#This Row],[Segment ]]="","",D768)</f>
        <v/>
      </c>
      <c r="E769" s="117" t="str">
        <f>IF(Table6[[#This Row],[Segment ]]="","",Table6[[#This Row],[Density (kg/m3)]]*Table6[[#This Row],[Volumetric flow (m3/s)]])</f>
        <v/>
      </c>
      <c r="F769" s="114" t="str">
        <f>IF(Table6[[#This Row],[Segment ]]="","",'Pressure Drops in Loops'!AG774)</f>
        <v/>
      </c>
      <c r="G769" s="114" t="str">
        <f>'Pressure Drops in Loops'!AH774</f>
        <v/>
      </c>
      <c r="H769" s="114"/>
      <c r="I769" s="114"/>
      <c r="J769" s="115" t="str">
        <f>'Pressure Drops in Loops'!E774</f>
        <v/>
      </c>
      <c r="K769" s="115" t="str">
        <f>IF('Pressure Drops in Loops'!E775="",'Pressure Drops in Loops'!E774,'Pressure Drops in Loops'!E775)</f>
        <v/>
      </c>
      <c r="L769" s="115" t="str">
        <f>IF(Table6[[#This Row],[Segment ]]="","",(Table6[[#This Row],[Pressure 2 (kPa)]]-Table6[[#This Row],[Pressure 1 (kPa)]])/Table6[[#This Row],[Density (kg/m3)]])</f>
        <v/>
      </c>
      <c r="M769" s="115" t="str">
        <f>IF(Table6[[#This Row],[Segment ]]="","",((Table6[[#This Row],[Velocity 2 (m/s)]]^2)/2)-((Table6[[#This Row],[Velocity 1 (m/s)]]^2)/2))</f>
        <v/>
      </c>
      <c r="N769" s="115" t="str">
        <f>IF(Table6[[#This Row],[Segment ]]="","",(Table6[[#This Row],[Height 2 (m)]]-Table6[[#This Row],[Height 1 (m)]])*9.807)</f>
        <v/>
      </c>
      <c r="O769" s="115" t="str">
        <f>'Pressure Drops in Loops'!U774</f>
        <v/>
      </c>
      <c r="P76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69" s="115" t="str">
        <f>IF(Table6[[#This Row],[Segment ]]="","",Table6[[#This Row],[Work (W)]]/1000)</f>
        <v/>
      </c>
    </row>
    <row r="770" spans="1:17" x14ac:dyDescent="0.25">
      <c r="A770" s="116" t="str">
        <f>'Pressure Drops in Loops'!A775</f>
        <v/>
      </c>
      <c r="B770" s="113" t="str">
        <f>IF(Table6[[#This Row],[Segment ]]="","",B769)</f>
        <v/>
      </c>
      <c r="C770" s="113" t="str">
        <f>IF(Table6[[#This Row],[Segment ]]="","",C769)</f>
        <v/>
      </c>
      <c r="D770" s="113" t="str">
        <f>IF(Table6[[#This Row],[Segment ]]="","",D769)</f>
        <v/>
      </c>
      <c r="E770" s="117" t="str">
        <f>IF(Table6[[#This Row],[Segment ]]="","",Table6[[#This Row],[Density (kg/m3)]]*Table6[[#This Row],[Volumetric flow (m3/s)]])</f>
        <v/>
      </c>
      <c r="F770" s="114" t="str">
        <f>IF(Table6[[#This Row],[Segment ]]="","",'Pressure Drops in Loops'!AG775)</f>
        <v/>
      </c>
      <c r="G770" s="114" t="str">
        <f>'Pressure Drops in Loops'!AH775</f>
        <v/>
      </c>
      <c r="H770" s="114"/>
      <c r="I770" s="114"/>
      <c r="J770" s="115" t="str">
        <f>'Pressure Drops in Loops'!E775</f>
        <v/>
      </c>
      <c r="K770" s="115" t="str">
        <f>IF('Pressure Drops in Loops'!E776="",'Pressure Drops in Loops'!E775,'Pressure Drops in Loops'!E776)</f>
        <v/>
      </c>
      <c r="L770" s="115" t="str">
        <f>IF(Table6[[#This Row],[Segment ]]="","",(Table6[[#This Row],[Pressure 2 (kPa)]]-Table6[[#This Row],[Pressure 1 (kPa)]])/Table6[[#This Row],[Density (kg/m3)]])</f>
        <v/>
      </c>
      <c r="M770" s="115" t="str">
        <f>IF(Table6[[#This Row],[Segment ]]="","",((Table6[[#This Row],[Velocity 2 (m/s)]]^2)/2)-((Table6[[#This Row],[Velocity 1 (m/s)]]^2)/2))</f>
        <v/>
      </c>
      <c r="N770" s="115" t="str">
        <f>IF(Table6[[#This Row],[Segment ]]="","",(Table6[[#This Row],[Height 2 (m)]]-Table6[[#This Row],[Height 1 (m)]])*9.807)</f>
        <v/>
      </c>
      <c r="O770" s="115" t="str">
        <f>'Pressure Drops in Loops'!U775</f>
        <v/>
      </c>
      <c r="P77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70" s="115" t="str">
        <f>IF(Table6[[#This Row],[Segment ]]="","",Table6[[#This Row],[Work (W)]]/1000)</f>
        <v/>
      </c>
    </row>
    <row r="771" spans="1:17" x14ac:dyDescent="0.25">
      <c r="A771" s="116" t="str">
        <f>'Pressure Drops in Loops'!A776</f>
        <v/>
      </c>
      <c r="B771" s="113" t="str">
        <f>IF(Table6[[#This Row],[Segment ]]="","",B770)</f>
        <v/>
      </c>
      <c r="C771" s="113" t="str">
        <f>IF(Table6[[#This Row],[Segment ]]="","",C770)</f>
        <v/>
      </c>
      <c r="D771" s="113" t="str">
        <f>IF(Table6[[#This Row],[Segment ]]="","",D770)</f>
        <v/>
      </c>
      <c r="E771" s="117" t="str">
        <f>IF(Table6[[#This Row],[Segment ]]="","",Table6[[#This Row],[Density (kg/m3)]]*Table6[[#This Row],[Volumetric flow (m3/s)]])</f>
        <v/>
      </c>
      <c r="F771" s="114" t="str">
        <f>IF(Table6[[#This Row],[Segment ]]="","",'Pressure Drops in Loops'!AG776)</f>
        <v/>
      </c>
      <c r="G771" s="114" t="str">
        <f>'Pressure Drops in Loops'!AH776</f>
        <v/>
      </c>
      <c r="H771" s="114"/>
      <c r="I771" s="114"/>
      <c r="J771" s="115" t="str">
        <f>'Pressure Drops in Loops'!E776</f>
        <v/>
      </c>
      <c r="K771" s="115" t="str">
        <f>IF('Pressure Drops in Loops'!E777="",'Pressure Drops in Loops'!E776,'Pressure Drops in Loops'!E777)</f>
        <v/>
      </c>
      <c r="L771" s="115" t="str">
        <f>IF(Table6[[#This Row],[Segment ]]="","",(Table6[[#This Row],[Pressure 2 (kPa)]]-Table6[[#This Row],[Pressure 1 (kPa)]])/Table6[[#This Row],[Density (kg/m3)]])</f>
        <v/>
      </c>
      <c r="M771" s="115" t="str">
        <f>IF(Table6[[#This Row],[Segment ]]="","",((Table6[[#This Row],[Velocity 2 (m/s)]]^2)/2)-((Table6[[#This Row],[Velocity 1 (m/s)]]^2)/2))</f>
        <v/>
      </c>
      <c r="N771" s="115" t="str">
        <f>IF(Table6[[#This Row],[Segment ]]="","",(Table6[[#This Row],[Height 2 (m)]]-Table6[[#This Row],[Height 1 (m)]])*9.807)</f>
        <v/>
      </c>
      <c r="O771" s="115" t="str">
        <f>'Pressure Drops in Loops'!U776</f>
        <v/>
      </c>
      <c r="P77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71" s="115" t="str">
        <f>IF(Table6[[#This Row],[Segment ]]="","",Table6[[#This Row],[Work (W)]]/1000)</f>
        <v/>
      </c>
    </row>
    <row r="772" spans="1:17" x14ac:dyDescent="0.25">
      <c r="A772" s="116" t="str">
        <f>'Pressure Drops in Loops'!A777</f>
        <v/>
      </c>
      <c r="B772" s="113" t="str">
        <f>IF(Table6[[#This Row],[Segment ]]="","",B771)</f>
        <v/>
      </c>
      <c r="C772" s="113" t="str">
        <f>IF(Table6[[#This Row],[Segment ]]="","",C771)</f>
        <v/>
      </c>
      <c r="D772" s="113" t="str">
        <f>IF(Table6[[#This Row],[Segment ]]="","",D771)</f>
        <v/>
      </c>
      <c r="E772" s="117" t="str">
        <f>IF(Table6[[#This Row],[Segment ]]="","",Table6[[#This Row],[Density (kg/m3)]]*Table6[[#This Row],[Volumetric flow (m3/s)]])</f>
        <v/>
      </c>
      <c r="F772" s="114" t="str">
        <f>IF(Table6[[#This Row],[Segment ]]="","",'Pressure Drops in Loops'!AG777)</f>
        <v/>
      </c>
      <c r="G772" s="114" t="str">
        <f>'Pressure Drops in Loops'!AH777</f>
        <v/>
      </c>
      <c r="H772" s="114"/>
      <c r="I772" s="114"/>
      <c r="J772" s="115" t="str">
        <f>'Pressure Drops in Loops'!E777</f>
        <v/>
      </c>
      <c r="K772" s="115" t="str">
        <f>IF('Pressure Drops in Loops'!E778="",'Pressure Drops in Loops'!E777,'Pressure Drops in Loops'!E778)</f>
        <v/>
      </c>
      <c r="L772" s="115" t="str">
        <f>IF(Table6[[#This Row],[Segment ]]="","",(Table6[[#This Row],[Pressure 2 (kPa)]]-Table6[[#This Row],[Pressure 1 (kPa)]])/Table6[[#This Row],[Density (kg/m3)]])</f>
        <v/>
      </c>
      <c r="M772" s="115" t="str">
        <f>IF(Table6[[#This Row],[Segment ]]="","",((Table6[[#This Row],[Velocity 2 (m/s)]]^2)/2)-((Table6[[#This Row],[Velocity 1 (m/s)]]^2)/2))</f>
        <v/>
      </c>
      <c r="N772" s="115" t="str">
        <f>IF(Table6[[#This Row],[Segment ]]="","",(Table6[[#This Row],[Height 2 (m)]]-Table6[[#This Row],[Height 1 (m)]])*9.807)</f>
        <v/>
      </c>
      <c r="O772" s="115" t="str">
        <f>'Pressure Drops in Loops'!U777</f>
        <v/>
      </c>
      <c r="P77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72" s="115" t="str">
        <f>IF(Table6[[#This Row],[Segment ]]="","",Table6[[#This Row],[Work (W)]]/1000)</f>
        <v/>
      </c>
    </row>
    <row r="773" spans="1:17" x14ac:dyDescent="0.25">
      <c r="A773" s="116" t="str">
        <f>'Pressure Drops in Loops'!A778</f>
        <v/>
      </c>
      <c r="B773" s="113" t="str">
        <f>IF(Table6[[#This Row],[Segment ]]="","",B772)</f>
        <v/>
      </c>
      <c r="C773" s="113" t="str">
        <f>IF(Table6[[#This Row],[Segment ]]="","",C772)</f>
        <v/>
      </c>
      <c r="D773" s="113" t="str">
        <f>IF(Table6[[#This Row],[Segment ]]="","",D772)</f>
        <v/>
      </c>
      <c r="E773" s="117" t="str">
        <f>IF(Table6[[#This Row],[Segment ]]="","",Table6[[#This Row],[Density (kg/m3)]]*Table6[[#This Row],[Volumetric flow (m3/s)]])</f>
        <v/>
      </c>
      <c r="F773" s="114" t="str">
        <f>IF(Table6[[#This Row],[Segment ]]="","",'Pressure Drops in Loops'!AG778)</f>
        <v/>
      </c>
      <c r="G773" s="114" t="str">
        <f>'Pressure Drops in Loops'!AH778</f>
        <v/>
      </c>
      <c r="H773" s="114"/>
      <c r="I773" s="114"/>
      <c r="J773" s="115" t="str">
        <f>'Pressure Drops in Loops'!E778</f>
        <v/>
      </c>
      <c r="K773" s="115" t="str">
        <f>IF('Pressure Drops in Loops'!E779="",'Pressure Drops in Loops'!E778,'Pressure Drops in Loops'!E779)</f>
        <v/>
      </c>
      <c r="L773" s="115" t="str">
        <f>IF(Table6[[#This Row],[Segment ]]="","",(Table6[[#This Row],[Pressure 2 (kPa)]]-Table6[[#This Row],[Pressure 1 (kPa)]])/Table6[[#This Row],[Density (kg/m3)]])</f>
        <v/>
      </c>
      <c r="M773" s="115" t="str">
        <f>IF(Table6[[#This Row],[Segment ]]="","",((Table6[[#This Row],[Velocity 2 (m/s)]]^2)/2)-((Table6[[#This Row],[Velocity 1 (m/s)]]^2)/2))</f>
        <v/>
      </c>
      <c r="N773" s="115" t="str">
        <f>IF(Table6[[#This Row],[Segment ]]="","",(Table6[[#This Row],[Height 2 (m)]]-Table6[[#This Row],[Height 1 (m)]])*9.807)</f>
        <v/>
      </c>
      <c r="O773" s="115" t="str">
        <f>'Pressure Drops in Loops'!U778</f>
        <v/>
      </c>
      <c r="P77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73" s="115" t="str">
        <f>IF(Table6[[#This Row],[Segment ]]="","",Table6[[#This Row],[Work (W)]]/1000)</f>
        <v/>
      </c>
    </row>
    <row r="774" spans="1:17" x14ac:dyDescent="0.25">
      <c r="A774" s="116" t="str">
        <f>'Pressure Drops in Loops'!A779</f>
        <v/>
      </c>
      <c r="B774" s="113" t="str">
        <f>IF(Table6[[#This Row],[Segment ]]="","",B773)</f>
        <v/>
      </c>
      <c r="C774" s="113" t="str">
        <f>IF(Table6[[#This Row],[Segment ]]="","",C773)</f>
        <v/>
      </c>
      <c r="D774" s="113" t="str">
        <f>IF(Table6[[#This Row],[Segment ]]="","",D773)</f>
        <v/>
      </c>
      <c r="E774" s="117" t="str">
        <f>IF(Table6[[#This Row],[Segment ]]="","",Table6[[#This Row],[Density (kg/m3)]]*Table6[[#This Row],[Volumetric flow (m3/s)]])</f>
        <v/>
      </c>
      <c r="F774" s="114" t="str">
        <f>IF(Table6[[#This Row],[Segment ]]="","",'Pressure Drops in Loops'!AG779)</f>
        <v/>
      </c>
      <c r="G774" s="114" t="str">
        <f>'Pressure Drops in Loops'!AH779</f>
        <v/>
      </c>
      <c r="H774" s="114"/>
      <c r="I774" s="114"/>
      <c r="J774" s="115" t="str">
        <f>'Pressure Drops in Loops'!E779</f>
        <v/>
      </c>
      <c r="K774" s="115" t="str">
        <f>IF('Pressure Drops in Loops'!E780="",'Pressure Drops in Loops'!E779,'Pressure Drops in Loops'!E780)</f>
        <v/>
      </c>
      <c r="L774" s="115" t="str">
        <f>IF(Table6[[#This Row],[Segment ]]="","",(Table6[[#This Row],[Pressure 2 (kPa)]]-Table6[[#This Row],[Pressure 1 (kPa)]])/Table6[[#This Row],[Density (kg/m3)]])</f>
        <v/>
      </c>
      <c r="M774" s="115" t="str">
        <f>IF(Table6[[#This Row],[Segment ]]="","",((Table6[[#This Row],[Velocity 2 (m/s)]]^2)/2)-((Table6[[#This Row],[Velocity 1 (m/s)]]^2)/2))</f>
        <v/>
      </c>
      <c r="N774" s="115" t="str">
        <f>IF(Table6[[#This Row],[Segment ]]="","",(Table6[[#This Row],[Height 2 (m)]]-Table6[[#This Row],[Height 1 (m)]])*9.807)</f>
        <v/>
      </c>
      <c r="O774" s="115" t="str">
        <f>'Pressure Drops in Loops'!U779</f>
        <v/>
      </c>
      <c r="P77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74" s="115" t="str">
        <f>IF(Table6[[#This Row],[Segment ]]="","",Table6[[#This Row],[Work (W)]]/1000)</f>
        <v/>
      </c>
    </row>
    <row r="775" spans="1:17" x14ac:dyDescent="0.25">
      <c r="A775" s="116" t="str">
        <f>'Pressure Drops in Loops'!A780</f>
        <v/>
      </c>
      <c r="B775" s="113" t="str">
        <f>IF(Table6[[#This Row],[Segment ]]="","",B774)</f>
        <v/>
      </c>
      <c r="C775" s="113" t="str">
        <f>IF(Table6[[#This Row],[Segment ]]="","",C774)</f>
        <v/>
      </c>
      <c r="D775" s="113" t="str">
        <f>IF(Table6[[#This Row],[Segment ]]="","",D774)</f>
        <v/>
      </c>
      <c r="E775" s="117" t="str">
        <f>IF(Table6[[#This Row],[Segment ]]="","",Table6[[#This Row],[Density (kg/m3)]]*Table6[[#This Row],[Volumetric flow (m3/s)]])</f>
        <v/>
      </c>
      <c r="F775" s="114" t="str">
        <f>IF(Table6[[#This Row],[Segment ]]="","",'Pressure Drops in Loops'!AG780)</f>
        <v/>
      </c>
      <c r="G775" s="114" t="str">
        <f>'Pressure Drops in Loops'!AH780</f>
        <v/>
      </c>
      <c r="H775" s="114"/>
      <c r="I775" s="114"/>
      <c r="J775" s="115" t="str">
        <f>'Pressure Drops in Loops'!E780</f>
        <v/>
      </c>
      <c r="K775" s="115" t="str">
        <f>IF('Pressure Drops in Loops'!E781="",'Pressure Drops in Loops'!E780,'Pressure Drops in Loops'!E781)</f>
        <v/>
      </c>
      <c r="L775" s="115" t="str">
        <f>IF(Table6[[#This Row],[Segment ]]="","",(Table6[[#This Row],[Pressure 2 (kPa)]]-Table6[[#This Row],[Pressure 1 (kPa)]])/Table6[[#This Row],[Density (kg/m3)]])</f>
        <v/>
      </c>
      <c r="M775" s="115" t="str">
        <f>IF(Table6[[#This Row],[Segment ]]="","",((Table6[[#This Row],[Velocity 2 (m/s)]]^2)/2)-((Table6[[#This Row],[Velocity 1 (m/s)]]^2)/2))</f>
        <v/>
      </c>
      <c r="N775" s="115" t="str">
        <f>IF(Table6[[#This Row],[Segment ]]="","",(Table6[[#This Row],[Height 2 (m)]]-Table6[[#This Row],[Height 1 (m)]])*9.807)</f>
        <v/>
      </c>
      <c r="O775" s="115" t="str">
        <f>'Pressure Drops in Loops'!U780</f>
        <v/>
      </c>
      <c r="P77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75" s="115" t="str">
        <f>IF(Table6[[#This Row],[Segment ]]="","",Table6[[#This Row],[Work (W)]]/1000)</f>
        <v/>
      </c>
    </row>
    <row r="776" spans="1:17" x14ac:dyDescent="0.25">
      <c r="A776" s="116" t="str">
        <f>'Pressure Drops in Loops'!A781</f>
        <v/>
      </c>
      <c r="B776" s="113" t="str">
        <f>IF(Table6[[#This Row],[Segment ]]="","",B775)</f>
        <v/>
      </c>
      <c r="C776" s="113" t="str">
        <f>IF(Table6[[#This Row],[Segment ]]="","",C775)</f>
        <v/>
      </c>
      <c r="D776" s="113" t="str">
        <f>IF(Table6[[#This Row],[Segment ]]="","",D775)</f>
        <v/>
      </c>
      <c r="E776" s="117" t="str">
        <f>IF(Table6[[#This Row],[Segment ]]="","",Table6[[#This Row],[Density (kg/m3)]]*Table6[[#This Row],[Volumetric flow (m3/s)]])</f>
        <v/>
      </c>
      <c r="F776" s="114" t="str">
        <f>IF(Table6[[#This Row],[Segment ]]="","",'Pressure Drops in Loops'!AG781)</f>
        <v/>
      </c>
      <c r="G776" s="114" t="str">
        <f>'Pressure Drops in Loops'!AH781</f>
        <v/>
      </c>
      <c r="H776" s="114"/>
      <c r="I776" s="114"/>
      <c r="J776" s="115" t="str">
        <f>'Pressure Drops in Loops'!E781</f>
        <v/>
      </c>
      <c r="K776" s="115" t="str">
        <f>IF('Pressure Drops in Loops'!E782="",'Pressure Drops in Loops'!E781,'Pressure Drops in Loops'!E782)</f>
        <v/>
      </c>
      <c r="L776" s="115" t="str">
        <f>IF(Table6[[#This Row],[Segment ]]="","",(Table6[[#This Row],[Pressure 2 (kPa)]]-Table6[[#This Row],[Pressure 1 (kPa)]])/Table6[[#This Row],[Density (kg/m3)]])</f>
        <v/>
      </c>
      <c r="M776" s="115" t="str">
        <f>IF(Table6[[#This Row],[Segment ]]="","",((Table6[[#This Row],[Velocity 2 (m/s)]]^2)/2)-((Table6[[#This Row],[Velocity 1 (m/s)]]^2)/2))</f>
        <v/>
      </c>
      <c r="N776" s="115" t="str">
        <f>IF(Table6[[#This Row],[Segment ]]="","",(Table6[[#This Row],[Height 2 (m)]]-Table6[[#This Row],[Height 1 (m)]])*9.807)</f>
        <v/>
      </c>
      <c r="O776" s="115" t="str">
        <f>'Pressure Drops in Loops'!U781</f>
        <v/>
      </c>
      <c r="P77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76" s="115" t="str">
        <f>IF(Table6[[#This Row],[Segment ]]="","",Table6[[#This Row],[Work (W)]]/1000)</f>
        <v/>
      </c>
    </row>
    <row r="777" spans="1:17" x14ac:dyDescent="0.25">
      <c r="A777" s="116" t="str">
        <f>'Pressure Drops in Loops'!A782</f>
        <v/>
      </c>
      <c r="B777" s="113" t="str">
        <f>IF(Table6[[#This Row],[Segment ]]="","",B776)</f>
        <v/>
      </c>
      <c r="C777" s="113" t="str">
        <f>IF(Table6[[#This Row],[Segment ]]="","",C776)</f>
        <v/>
      </c>
      <c r="D777" s="113" t="str">
        <f>IF(Table6[[#This Row],[Segment ]]="","",D776)</f>
        <v/>
      </c>
      <c r="E777" s="117" t="str">
        <f>IF(Table6[[#This Row],[Segment ]]="","",Table6[[#This Row],[Density (kg/m3)]]*Table6[[#This Row],[Volumetric flow (m3/s)]])</f>
        <v/>
      </c>
      <c r="F777" s="114" t="str">
        <f>IF(Table6[[#This Row],[Segment ]]="","",'Pressure Drops in Loops'!AG782)</f>
        <v/>
      </c>
      <c r="G777" s="114" t="str">
        <f>'Pressure Drops in Loops'!AH782</f>
        <v/>
      </c>
      <c r="H777" s="114"/>
      <c r="I777" s="114"/>
      <c r="J777" s="115" t="str">
        <f>'Pressure Drops in Loops'!E782</f>
        <v/>
      </c>
      <c r="K777" s="115" t="str">
        <f>IF('Pressure Drops in Loops'!E783="",'Pressure Drops in Loops'!E782,'Pressure Drops in Loops'!E783)</f>
        <v/>
      </c>
      <c r="L777" s="115" t="str">
        <f>IF(Table6[[#This Row],[Segment ]]="","",(Table6[[#This Row],[Pressure 2 (kPa)]]-Table6[[#This Row],[Pressure 1 (kPa)]])/Table6[[#This Row],[Density (kg/m3)]])</f>
        <v/>
      </c>
      <c r="M777" s="115" t="str">
        <f>IF(Table6[[#This Row],[Segment ]]="","",((Table6[[#This Row],[Velocity 2 (m/s)]]^2)/2)-((Table6[[#This Row],[Velocity 1 (m/s)]]^2)/2))</f>
        <v/>
      </c>
      <c r="N777" s="115" t="str">
        <f>IF(Table6[[#This Row],[Segment ]]="","",(Table6[[#This Row],[Height 2 (m)]]-Table6[[#This Row],[Height 1 (m)]])*9.807)</f>
        <v/>
      </c>
      <c r="O777" s="115" t="str">
        <f>'Pressure Drops in Loops'!U782</f>
        <v/>
      </c>
      <c r="P77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77" s="115" t="str">
        <f>IF(Table6[[#This Row],[Segment ]]="","",Table6[[#This Row],[Work (W)]]/1000)</f>
        <v/>
      </c>
    </row>
    <row r="778" spans="1:17" x14ac:dyDescent="0.25">
      <c r="A778" s="116" t="str">
        <f>'Pressure Drops in Loops'!A783</f>
        <v/>
      </c>
      <c r="B778" s="113" t="str">
        <f>IF(Table6[[#This Row],[Segment ]]="","",B777)</f>
        <v/>
      </c>
      <c r="C778" s="113" t="str">
        <f>IF(Table6[[#This Row],[Segment ]]="","",C777)</f>
        <v/>
      </c>
      <c r="D778" s="113" t="str">
        <f>IF(Table6[[#This Row],[Segment ]]="","",D777)</f>
        <v/>
      </c>
      <c r="E778" s="117" t="str">
        <f>IF(Table6[[#This Row],[Segment ]]="","",Table6[[#This Row],[Density (kg/m3)]]*Table6[[#This Row],[Volumetric flow (m3/s)]])</f>
        <v/>
      </c>
      <c r="F778" s="114" t="str">
        <f>IF(Table6[[#This Row],[Segment ]]="","",'Pressure Drops in Loops'!AG783)</f>
        <v/>
      </c>
      <c r="G778" s="114" t="str">
        <f>'Pressure Drops in Loops'!AH783</f>
        <v/>
      </c>
      <c r="H778" s="114"/>
      <c r="I778" s="114"/>
      <c r="J778" s="115" t="str">
        <f>'Pressure Drops in Loops'!E783</f>
        <v/>
      </c>
      <c r="K778" s="115" t="str">
        <f>IF('Pressure Drops in Loops'!E784="",'Pressure Drops in Loops'!E783,'Pressure Drops in Loops'!E784)</f>
        <v/>
      </c>
      <c r="L778" s="115" t="str">
        <f>IF(Table6[[#This Row],[Segment ]]="","",(Table6[[#This Row],[Pressure 2 (kPa)]]-Table6[[#This Row],[Pressure 1 (kPa)]])/Table6[[#This Row],[Density (kg/m3)]])</f>
        <v/>
      </c>
      <c r="M778" s="115" t="str">
        <f>IF(Table6[[#This Row],[Segment ]]="","",((Table6[[#This Row],[Velocity 2 (m/s)]]^2)/2)-((Table6[[#This Row],[Velocity 1 (m/s)]]^2)/2))</f>
        <v/>
      </c>
      <c r="N778" s="115" t="str">
        <f>IF(Table6[[#This Row],[Segment ]]="","",(Table6[[#This Row],[Height 2 (m)]]-Table6[[#This Row],[Height 1 (m)]])*9.807)</f>
        <v/>
      </c>
      <c r="O778" s="115" t="str">
        <f>'Pressure Drops in Loops'!U783</f>
        <v/>
      </c>
      <c r="P77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78" s="115" t="str">
        <f>IF(Table6[[#This Row],[Segment ]]="","",Table6[[#This Row],[Work (W)]]/1000)</f>
        <v/>
      </c>
    </row>
    <row r="779" spans="1:17" x14ac:dyDescent="0.25">
      <c r="A779" s="116" t="str">
        <f>'Pressure Drops in Loops'!A784</f>
        <v/>
      </c>
      <c r="B779" s="113" t="str">
        <f>IF(Table6[[#This Row],[Segment ]]="","",B778)</f>
        <v/>
      </c>
      <c r="C779" s="113" t="str">
        <f>IF(Table6[[#This Row],[Segment ]]="","",C778)</f>
        <v/>
      </c>
      <c r="D779" s="113" t="str">
        <f>IF(Table6[[#This Row],[Segment ]]="","",D778)</f>
        <v/>
      </c>
      <c r="E779" s="117" t="str">
        <f>IF(Table6[[#This Row],[Segment ]]="","",Table6[[#This Row],[Density (kg/m3)]]*Table6[[#This Row],[Volumetric flow (m3/s)]])</f>
        <v/>
      </c>
      <c r="F779" s="114" t="str">
        <f>IF(Table6[[#This Row],[Segment ]]="","",'Pressure Drops in Loops'!AG784)</f>
        <v/>
      </c>
      <c r="G779" s="114" t="str">
        <f>'Pressure Drops in Loops'!AH784</f>
        <v/>
      </c>
      <c r="H779" s="114"/>
      <c r="I779" s="114"/>
      <c r="J779" s="115" t="str">
        <f>'Pressure Drops in Loops'!E784</f>
        <v/>
      </c>
      <c r="K779" s="115" t="str">
        <f>IF('Pressure Drops in Loops'!E785="",'Pressure Drops in Loops'!E784,'Pressure Drops in Loops'!E785)</f>
        <v/>
      </c>
      <c r="L779" s="115" t="str">
        <f>IF(Table6[[#This Row],[Segment ]]="","",(Table6[[#This Row],[Pressure 2 (kPa)]]-Table6[[#This Row],[Pressure 1 (kPa)]])/Table6[[#This Row],[Density (kg/m3)]])</f>
        <v/>
      </c>
      <c r="M779" s="115" t="str">
        <f>IF(Table6[[#This Row],[Segment ]]="","",((Table6[[#This Row],[Velocity 2 (m/s)]]^2)/2)-((Table6[[#This Row],[Velocity 1 (m/s)]]^2)/2))</f>
        <v/>
      </c>
      <c r="N779" s="115" t="str">
        <f>IF(Table6[[#This Row],[Segment ]]="","",(Table6[[#This Row],[Height 2 (m)]]-Table6[[#This Row],[Height 1 (m)]])*9.807)</f>
        <v/>
      </c>
      <c r="O779" s="115" t="str">
        <f>'Pressure Drops in Loops'!U784</f>
        <v/>
      </c>
      <c r="P77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79" s="115" t="str">
        <f>IF(Table6[[#This Row],[Segment ]]="","",Table6[[#This Row],[Work (W)]]/1000)</f>
        <v/>
      </c>
    </row>
    <row r="780" spans="1:17" x14ac:dyDescent="0.25">
      <c r="A780" s="116" t="str">
        <f>'Pressure Drops in Loops'!A785</f>
        <v/>
      </c>
      <c r="B780" s="113" t="str">
        <f>IF(Table6[[#This Row],[Segment ]]="","",B779)</f>
        <v/>
      </c>
      <c r="C780" s="113" t="str">
        <f>IF(Table6[[#This Row],[Segment ]]="","",C779)</f>
        <v/>
      </c>
      <c r="D780" s="113" t="str">
        <f>IF(Table6[[#This Row],[Segment ]]="","",D779)</f>
        <v/>
      </c>
      <c r="E780" s="117" t="str">
        <f>IF(Table6[[#This Row],[Segment ]]="","",Table6[[#This Row],[Density (kg/m3)]]*Table6[[#This Row],[Volumetric flow (m3/s)]])</f>
        <v/>
      </c>
      <c r="F780" s="114" t="str">
        <f>IF(Table6[[#This Row],[Segment ]]="","",'Pressure Drops in Loops'!AG785)</f>
        <v/>
      </c>
      <c r="G780" s="114" t="str">
        <f>'Pressure Drops in Loops'!AH785</f>
        <v/>
      </c>
      <c r="H780" s="114"/>
      <c r="I780" s="114"/>
      <c r="J780" s="115" t="str">
        <f>'Pressure Drops in Loops'!E785</f>
        <v/>
      </c>
      <c r="K780" s="115" t="str">
        <f>IF('Pressure Drops in Loops'!E786="",'Pressure Drops in Loops'!E785,'Pressure Drops in Loops'!E786)</f>
        <v/>
      </c>
      <c r="L780" s="115" t="str">
        <f>IF(Table6[[#This Row],[Segment ]]="","",(Table6[[#This Row],[Pressure 2 (kPa)]]-Table6[[#This Row],[Pressure 1 (kPa)]])/Table6[[#This Row],[Density (kg/m3)]])</f>
        <v/>
      </c>
      <c r="M780" s="115" t="str">
        <f>IF(Table6[[#This Row],[Segment ]]="","",((Table6[[#This Row],[Velocity 2 (m/s)]]^2)/2)-((Table6[[#This Row],[Velocity 1 (m/s)]]^2)/2))</f>
        <v/>
      </c>
      <c r="N780" s="115" t="str">
        <f>IF(Table6[[#This Row],[Segment ]]="","",(Table6[[#This Row],[Height 2 (m)]]-Table6[[#This Row],[Height 1 (m)]])*9.807)</f>
        <v/>
      </c>
      <c r="O780" s="115" t="str">
        <f>'Pressure Drops in Loops'!U785</f>
        <v/>
      </c>
      <c r="P78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80" s="115" t="str">
        <f>IF(Table6[[#This Row],[Segment ]]="","",Table6[[#This Row],[Work (W)]]/1000)</f>
        <v/>
      </c>
    </row>
    <row r="781" spans="1:17" x14ac:dyDescent="0.25">
      <c r="A781" s="116" t="str">
        <f>'Pressure Drops in Loops'!A786</f>
        <v/>
      </c>
      <c r="B781" s="113" t="str">
        <f>IF(Table6[[#This Row],[Segment ]]="","",B780)</f>
        <v/>
      </c>
      <c r="C781" s="113" t="str">
        <f>IF(Table6[[#This Row],[Segment ]]="","",C780)</f>
        <v/>
      </c>
      <c r="D781" s="113" t="str">
        <f>IF(Table6[[#This Row],[Segment ]]="","",D780)</f>
        <v/>
      </c>
      <c r="E781" s="117" t="str">
        <f>IF(Table6[[#This Row],[Segment ]]="","",Table6[[#This Row],[Density (kg/m3)]]*Table6[[#This Row],[Volumetric flow (m3/s)]])</f>
        <v/>
      </c>
      <c r="F781" s="114" t="str">
        <f>IF(Table6[[#This Row],[Segment ]]="","",'Pressure Drops in Loops'!AG786)</f>
        <v/>
      </c>
      <c r="G781" s="114" t="str">
        <f>'Pressure Drops in Loops'!AH786</f>
        <v/>
      </c>
      <c r="H781" s="114"/>
      <c r="I781" s="114"/>
      <c r="J781" s="115" t="str">
        <f>'Pressure Drops in Loops'!E786</f>
        <v/>
      </c>
      <c r="K781" s="115" t="str">
        <f>IF('Pressure Drops in Loops'!E787="",'Pressure Drops in Loops'!E786,'Pressure Drops in Loops'!E787)</f>
        <v/>
      </c>
      <c r="L781" s="115" t="str">
        <f>IF(Table6[[#This Row],[Segment ]]="","",(Table6[[#This Row],[Pressure 2 (kPa)]]-Table6[[#This Row],[Pressure 1 (kPa)]])/Table6[[#This Row],[Density (kg/m3)]])</f>
        <v/>
      </c>
      <c r="M781" s="115" t="str">
        <f>IF(Table6[[#This Row],[Segment ]]="","",((Table6[[#This Row],[Velocity 2 (m/s)]]^2)/2)-((Table6[[#This Row],[Velocity 1 (m/s)]]^2)/2))</f>
        <v/>
      </c>
      <c r="N781" s="115" t="str">
        <f>IF(Table6[[#This Row],[Segment ]]="","",(Table6[[#This Row],[Height 2 (m)]]-Table6[[#This Row],[Height 1 (m)]])*9.807)</f>
        <v/>
      </c>
      <c r="O781" s="115" t="str">
        <f>'Pressure Drops in Loops'!U786</f>
        <v/>
      </c>
      <c r="P78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81" s="115" t="str">
        <f>IF(Table6[[#This Row],[Segment ]]="","",Table6[[#This Row],[Work (W)]]/1000)</f>
        <v/>
      </c>
    </row>
    <row r="782" spans="1:17" x14ac:dyDescent="0.25">
      <c r="A782" s="116" t="str">
        <f>'Pressure Drops in Loops'!A787</f>
        <v/>
      </c>
      <c r="B782" s="113" t="str">
        <f>IF(Table6[[#This Row],[Segment ]]="","",B781)</f>
        <v/>
      </c>
      <c r="C782" s="113" t="str">
        <f>IF(Table6[[#This Row],[Segment ]]="","",C781)</f>
        <v/>
      </c>
      <c r="D782" s="113" t="str">
        <f>IF(Table6[[#This Row],[Segment ]]="","",D781)</f>
        <v/>
      </c>
      <c r="E782" s="117" t="str">
        <f>IF(Table6[[#This Row],[Segment ]]="","",Table6[[#This Row],[Density (kg/m3)]]*Table6[[#This Row],[Volumetric flow (m3/s)]])</f>
        <v/>
      </c>
      <c r="F782" s="114" t="str">
        <f>IF(Table6[[#This Row],[Segment ]]="","",'Pressure Drops in Loops'!AG787)</f>
        <v/>
      </c>
      <c r="G782" s="114" t="str">
        <f>'Pressure Drops in Loops'!AH787</f>
        <v/>
      </c>
      <c r="H782" s="114"/>
      <c r="I782" s="114"/>
      <c r="J782" s="115" t="str">
        <f>'Pressure Drops in Loops'!E787</f>
        <v/>
      </c>
      <c r="K782" s="115" t="str">
        <f>IF('Pressure Drops in Loops'!E788="",'Pressure Drops in Loops'!E787,'Pressure Drops in Loops'!E788)</f>
        <v/>
      </c>
      <c r="L782" s="115" t="str">
        <f>IF(Table6[[#This Row],[Segment ]]="","",(Table6[[#This Row],[Pressure 2 (kPa)]]-Table6[[#This Row],[Pressure 1 (kPa)]])/Table6[[#This Row],[Density (kg/m3)]])</f>
        <v/>
      </c>
      <c r="M782" s="115" t="str">
        <f>IF(Table6[[#This Row],[Segment ]]="","",((Table6[[#This Row],[Velocity 2 (m/s)]]^2)/2)-((Table6[[#This Row],[Velocity 1 (m/s)]]^2)/2))</f>
        <v/>
      </c>
      <c r="N782" s="115" t="str">
        <f>IF(Table6[[#This Row],[Segment ]]="","",(Table6[[#This Row],[Height 2 (m)]]-Table6[[#This Row],[Height 1 (m)]])*9.807)</f>
        <v/>
      </c>
      <c r="O782" s="115" t="str">
        <f>'Pressure Drops in Loops'!U787</f>
        <v/>
      </c>
      <c r="P78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82" s="115" t="str">
        <f>IF(Table6[[#This Row],[Segment ]]="","",Table6[[#This Row],[Work (W)]]/1000)</f>
        <v/>
      </c>
    </row>
    <row r="783" spans="1:17" x14ac:dyDescent="0.25">
      <c r="A783" s="116" t="str">
        <f>'Pressure Drops in Loops'!A788</f>
        <v/>
      </c>
      <c r="B783" s="113" t="str">
        <f>IF(Table6[[#This Row],[Segment ]]="","",B782)</f>
        <v/>
      </c>
      <c r="C783" s="113" t="str">
        <f>IF(Table6[[#This Row],[Segment ]]="","",C782)</f>
        <v/>
      </c>
      <c r="D783" s="113" t="str">
        <f>IF(Table6[[#This Row],[Segment ]]="","",D782)</f>
        <v/>
      </c>
      <c r="E783" s="117" t="str">
        <f>IF(Table6[[#This Row],[Segment ]]="","",Table6[[#This Row],[Density (kg/m3)]]*Table6[[#This Row],[Volumetric flow (m3/s)]])</f>
        <v/>
      </c>
      <c r="F783" s="114" t="str">
        <f>IF(Table6[[#This Row],[Segment ]]="","",'Pressure Drops in Loops'!AG788)</f>
        <v/>
      </c>
      <c r="G783" s="114" t="str">
        <f>'Pressure Drops in Loops'!AH788</f>
        <v/>
      </c>
      <c r="H783" s="114"/>
      <c r="I783" s="114"/>
      <c r="J783" s="115" t="str">
        <f>'Pressure Drops in Loops'!E788</f>
        <v/>
      </c>
      <c r="K783" s="115" t="str">
        <f>IF('Pressure Drops in Loops'!E789="",'Pressure Drops in Loops'!E788,'Pressure Drops in Loops'!E789)</f>
        <v/>
      </c>
      <c r="L783" s="115" t="str">
        <f>IF(Table6[[#This Row],[Segment ]]="","",(Table6[[#This Row],[Pressure 2 (kPa)]]-Table6[[#This Row],[Pressure 1 (kPa)]])/Table6[[#This Row],[Density (kg/m3)]])</f>
        <v/>
      </c>
      <c r="M783" s="115" t="str">
        <f>IF(Table6[[#This Row],[Segment ]]="","",((Table6[[#This Row],[Velocity 2 (m/s)]]^2)/2)-((Table6[[#This Row],[Velocity 1 (m/s)]]^2)/2))</f>
        <v/>
      </c>
      <c r="N783" s="115" t="str">
        <f>IF(Table6[[#This Row],[Segment ]]="","",(Table6[[#This Row],[Height 2 (m)]]-Table6[[#This Row],[Height 1 (m)]])*9.807)</f>
        <v/>
      </c>
      <c r="O783" s="115" t="str">
        <f>'Pressure Drops in Loops'!U788</f>
        <v/>
      </c>
      <c r="P78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83" s="115" t="str">
        <f>IF(Table6[[#This Row],[Segment ]]="","",Table6[[#This Row],[Work (W)]]/1000)</f>
        <v/>
      </c>
    </row>
    <row r="784" spans="1:17" x14ac:dyDescent="0.25">
      <c r="A784" s="116" t="str">
        <f>'Pressure Drops in Loops'!A789</f>
        <v/>
      </c>
      <c r="B784" s="113" t="str">
        <f>IF(Table6[[#This Row],[Segment ]]="","",B783)</f>
        <v/>
      </c>
      <c r="C784" s="113" t="str">
        <f>IF(Table6[[#This Row],[Segment ]]="","",C783)</f>
        <v/>
      </c>
      <c r="D784" s="113" t="str">
        <f>IF(Table6[[#This Row],[Segment ]]="","",D783)</f>
        <v/>
      </c>
      <c r="E784" s="117" t="str">
        <f>IF(Table6[[#This Row],[Segment ]]="","",Table6[[#This Row],[Density (kg/m3)]]*Table6[[#This Row],[Volumetric flow (m3/s)]])</f>
        <v/>
      </c>
      <c r="F784" s="114" t="str">
        <f>IF(Table6[[#This Row],[Segment ]]="","",'Pressure Drops in Loops'!AG789)</f>
        <v/>
      </c>
      <c r="G784" s="114" t="str">
        <f>'Pressure Drops in Loops'!AH789</f>
        <v/>
      </c>
      <c r="H784" s="114"/>
      <c r="I784" s="114"/>
      <c r="J784" s="115" t="str">
        <f>'Pressure Drops in Loops'!E789</f>
        <v/>
      </c>
      <c r="K784" s="115" t="str">
        <f>IF('Pressure Drops in Loops'!E790="",'Pressure Drops in Loops'!E789,'Pressure Drops in Loops'!E790)</f>
        <v/>
      </c>
      <c r="L784" s="115" t="str">
        <f>IF(Table6[[#This Row],[Segment ]]="","",(Table6[[#This Row],[Pressure 2 (kPa)]]-Table6[[#This Row],[Pressure 1 (kPa)]])/Table6[[#This Row],[Density (kg/m3)]])</f>
        <v/>
      </c>
      <c r="M784" s="115" t="str">
        <f>IF(Table6[[#This Row],[Segment ]]="","",((Table6[[#This Row],[Velocity 2 (m/s)]]^2)/2)-((Table6[[#This Row],[Velocity 1 (m/s)]]^2)/2))</f>
        <v/>
      </c>
      <c r="N784" s="115" t="str">
        <f>IF(Table6[[#This Row],[Segment ]]="","",(Table6[[#This Row],[Height 2 (m)]]-Table6[[#This Row],[Height 1 (m)]])*9.807)</f>
        <v/>
      </c>
      <c r="O784" s="115" t="str">
        <f>'Pressure Drops in Loops'!U789</f>
        <v/>
      </c>
      <c r="P78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84" s="115" t="str">
        <f>IF(Table6[[#This Row],[Segment ]]="","",Table6[[#This Row],[Work (W)]]/1000)</f>
        <v/>
      </c>
    </row>
    <row r="785" spans="1:17" x14ac:dyDescent="0.25">
      <c r="A785" s="116" t="str">
        <f>'Pressure Drops in Loops'!A790</f>
        <v/>
      </c>
      <c r="B785" s="113" t="str">
        <f>IF(Table6[[#This Row],[Segment ]]="","",B784)</f>
        <v/>
      </c>
      <c r="C785" s="113" t="str">
        <f>IF(Table6[[#This Row],[Segment ]]="","",C784)</f>
        <v/>
      </c>
      <c r="D785" s="113" t="str">
        <f>IF(Table6[[#This Row],[Segment ]]="","",D784)</f>
        <v/>
      </c>
      <c r="E785" s="117" t="str">
        <f>IF(Table6[[#This Row],[Segment ]]="","",Table6[[#This Row],[Density (kg/m3)]]*Table6[[#This Row],[Volumetric flow (m3/s)]])</f>
        <v/>
      </c>
      <c r="F785" s="114" t="str">
        <f>IF(Table6[[#This Row],[Segment ]]="","",'Pressure Drops in Loops'!AG790)</f>
        <v/>
      </c>
      <c r="G785" s="114" t="str">
        <f>'Pressure Drops in Loops'!AH790</f>
        <v/>
      </c>
      <c r="H785" s="114"/>
      <c r="I785" s="114"/>
      <c r="J785" s="115" t="str">
        <f>'Pressure Drops in Loops'!E790</f>
        <v/>
      </c>
      <c r="K785" s="115" t="str">
        <f>IF('Pressure Drops in Loops'!E791="",'Pressure Drops in Loops'!E790,'Pressure Drops in Loops'!E791)</f>
        <v/>
      </c>
      <c r="L785" s="115" t="str">
        <f>IF(Table6[[#This Row],[Segment ]]="","",(Table6[[#This Row],[Pressure 2 (kPa)]]-Table6[[#This Row],[Pressure 1 (kPa)]])/Table6[[#This Row],[Density (kg/m3)]])</f>
        <v/>
      </c>
      <c r="M785" s="115" t="str">
        <f>IF(Table6[[#This Row],[Segment ]]="","",((Table6[[#This Row],[Velocity 2 (m/s)]]^2)/2)-((Table6[[#This Row],[Velocity 1 (m/s)]]^2)/2))</f>
        <v/>
      </c>
      <c r="N785" s="115" t="str">
        <f>IF(Table6[[#This Row],[Segment ]]="","",(Table6[[#This Row],[Height 2 (m)]]-Table6[[#This Row],[Height 1 (m)]])*9.807)</f>
        <v/>
      </c>
      <c r="O785" s="115" t="str">
        <f>'Pressure Drops in Loops'!U790</f>
        <v/>
      </c>
      <c r="P78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85" s="115" t="str">
        <f>IF(Table6[[#This Row],[Segment ]]="","",Table6[[#This Row],[Work (W)]]/1000)</f>
        <v/>
      </c>
    </row>
    <row r="786" spans="1:17" x14ac:dyDescent="0.25">
      <c r="A786" s="116" t="str">
        <f>'Pressure Drops in Loops'!A791</f>
        <v/>
      </c>
      <c r="B786" s="113" t="str">
        <f>IF(Table6[[#This Row],[Segment ]]="","",B785)</f>
        <v/>
      </c>
      <c r="C786" s="113" t="str">
        <f>IF(Table6[[#This Row],[Segment ]]="","",C785)</f>
        <v/>
      </c>
      <c r="D786" s="113" t="str">
        <f>IF(Table6[[#This Row],[Segment ]]="","",D785)</f>
        <v/>
      </c>
      <c r="E786" s="117" t="str">
        <f>IF(Table6[[#This Row],[Segment ]]="","",Table6[[#This Row],[Density (kg/m3)]]*Table6[[#This Row],[Volumetric flow (m3/s)]])</f>
        <v/>
      </c>
      <c r="F786" s="114" t="str">
        <f>IF(Table6[[#This Row],[Segment ]]="","",'Pressure Drops in Loops'!AG791)</f>
        <v/>
      </c>
      <c r="G786" s="114" t="str">
        <f>'Pressure Drops in Loops'!AH791</f>
        <v/>
      </c>
      <c r="H786" s="114"/>
      <c r="I786" s="114"/>
      <c r="J786" s="115" t="str">
        <f>'Pressure Drops in Loops'!E791</f>
        <v/>
      </c>
      <c r="K786" s="115" t="str">
        <f>IF('Pressure Drops in Loops'!E792="",'Pressure Drops in Loops'!E791,'Pressure Drops in Loops'!E792)</f>
        <v/>
      </c>
      <c r="L786" s="115" t="str">
        <f>IF(Table6[[#This Row],[Segment ]]="","",(Table6[[#This Row],[Pressure 2 (kPa)]]-Table6[[#This Row],[Pressure 1 (kPa)]])/Table6[[#This Row],[Density (kg/m3)]])</f>
        <v/>
      </c>
      <c r="M786" s="115" t="str">
        <f>IF(Table6[[#This Row],[Segment ]]="","",((Table6[[#This Row],[Velocity 2 (m/s)]]^2)/2)-((Table6[[#This Row],[Velocity 1 (m/s)]]^2)/2))</f>
        <v/>
      </c>
      <c r="N786" s="115" t="str">
        <f>IF(Table6[[#This Row],[Segment ]]="","",(Table6[[#This Row],[Height 2 (m)]]-Table6[[#This Row],[Height 1 (m)]])*9.807)</f>
        <v/>
      </c>
      <c r="O786" s="115" t="str">
        <f>'Pressure Drops in Loops'!U791</f>
        <v/>
      </c>
      <c r="P78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86" s="115" t="str">
        <f>IF(Table6[[#This Row],[Segment ]]="","",Table6[[#This Row],[Work (W)]]/1000)</f>
        <v/>
      </c>
    </row>
    <row r="787" spans="1:17" x14ac:dyDescent="0.25">
      <c r="A787" s="116" t="str">
        <f>'Pressure Drops in Loops'!A792</f>
        <v/>
      </c>
      <c r="B787" s="113" t="str">
        <f>IF(Table6[[#This Row],[Segment ]]="","",B786)</f>
        <v/>
      </c>
      <c r="C787" s="113" t="str">
        <f>IF(Table6[[#This Row],[Segment ]]="","",C786)</f>
        <v/>
      </c>
      <c r="D787" s="113" t="str">
        <f>IF(Table6[[#This Row],[Segment ]]="","",D786)</f>
        <v/>
      </c>
      <c r="E787" s="117" t="str">
        <f>IF(Table6[[#This Row],[Segment ]]="","",Table6[[#This Row],[Density (kg/m3)]]*Table6[[#This Row],[Volumetric flow (m3/s)]])</f>
        <v/>
      </c>
      <c r="F787" s="114" t="str">
        <f>IF(Table6[[#This Row],[Segment ]]="","",'Pressure Drops in Loops'!AG792)</f>
        <v/>
      </c>
      <c r="G787" s="114" t="str">
        <f>'Pressure Drops in Loops'!AH792</f>
        <v/>
      </c>
      <c r="H787" s="114"/>
      <c r="I787" s="114"/>
      <c r="J787" s="115" t="str">
        <f>'Pressure Drops in Loops'!E792</f>
        <v/>
      </c>
      <c r="K787" s="115" t="str">
        <f>IF('Pressure Drops in Loops'!E793="",'Pressure Drops in Loops'!E792,'Pressure Drops in Loops'!E793)</f>
        <v/>
      </c>
      <c r="L787" s="115" t="str">
        <f>IF(Table6[[#This Row],[Segment ]]="","",(Table6[[#This Row],[Pressure 2 (kPa)]]-Table6[[#This Row],[Pressure 1 (kPa)]])/Table6[[#This Row],[Density (kg/m3)]])</f>
        <v/>
      </c>
      <c r="M787" s="115" t="str">
        <f>IF(Table6[[#This Row],[Segment ]]="","",((Table6[[#This Row],[Velocity 2 (m/s)]]^2)/2)-((Table6[[#This Row],[Velocity 1 (m/s)]]^2)/2))</f>
        <v/>
      </c>
      <c r="N787" s="115" t="str">
        <f>IF(Table6[[#This Row],[Segment ]]="","",(Table6[[#This Row],[Height 2 (m)]]-Table6[[#This Row],[Height 1 (m)]])*9.807)</f>
        <v/>
      </c>
      <c r="O787" s="115" t="str">
        <f>'Pressure Drops in Loops'!U792</f>
        <v/>
      </c>
      <c r="P78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87" s="115" t="str">
        <f>IF(Table6[[#This Row],[Segment ]]="","",Table6[[#This Row],[Work (W)]]/1000)</f>
        <v/>
      </c>
    </row>
    <row r="788" spans="1:17" x14ac:dyDescent="0.25">
      <c r="A788" s="116" t="str">
        <f>'Pressure Drops in Loops'!A793</f>
        <v/>
      </c>
      <c r="B788" s="113" t="str">
        <f>IF(Table6[[#This Row],[Segment ]]="","",B787)</f>
        <v/>
      </c>
      <c r="C788" s="113" t="str">
        <f>IF(Table6[[#This Row],[Segment ]]="","",C787)</f>
        <v/>
      </c>
      <c r="D788" s="113" t="str">
        <f>IF(Table6[[#This Row],[Segment ]]="","",D787)</f>
        <v/>
      </c>
      <c r="E788" s="117" t="str">
        <f>IF(Table6[[#This Row],[Segment ]]="","",Table6[[#This Row],[Density (kg/m3)]]*Table6[[#This Row],[Volumetric flow (m3/s)]])</f>
        <v/>
      </c>
      <c r="F788" s="114" t="str">
        <f>IF(Table6[[#This Row],[Segment ]]="","",'Pressure Drops in Loops'!AG793)</f>
        <v/>
      </c>
      <c r="G788" s="114" t="str">
        <f>'Pressure Drops in Loops'!AH793</f>
        <v/>
      </c>
      <c r="H788" s="114"/>
      <c r="I788" s="114"/>
      <c r="J788" s="115" t="str">
        <f>'Pressure Drops in Loops'!E793</f>
        <v/>
      </c>
      <c r="K788" s="115" t="str">
        <f>IF('Pressure Drops in Loops'!E794="",'Pressure Drops in Loops'!E793,'Pressure Drops in Loops'!E794)</f>
        <v/>
      </c>
      <c r="L788" s="115" t="str">
        <f>IF(Table6[[#This Row],[Segment ]]="","",(Table6[[#This Row],[Pressure 2 (kPa)]]-Table6[[#This Row],[Pressure 1 (kPa)]])/Table6[[#This Row],[Density (kg/m3)]])</f>
        <v/>
      </c>
      <c r="M788" s="115" t="str">
        <f>IF(Table6[[#This Row],[Segment ]]="","",((Table6[[#This Row],[Velocity 2 (m/s)]]^2)/2)-((Table6[[#This Row],[Velocity 1 (m/s)]]^2)/2))</f>
        <v/>
      </c>
      <c r="N788" s="115" t="str">
        <f>IF(Table6[[#This Row],[Segment ]]="","",(Table6[[#This Row],[Height 2 (m)]]-Table6[[#This Row],[Height 1 (m)]])*9.807)</f>
        <v/>
      </c>
      <c r="O788" s="115" t="str">
        <f>'Pressure Drops in Loops'!U793</f>
        <v/>
      </c>
      <c r="P78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88" s="115" t="str">
        <f>IF(Table6[[#This Row],[Segment ]]="","",Table6[[#This Row],[Work (W)]]/1000)</f>
        <v/>
      </c>
    </row>
    <row r="789" spans="1:17" x14ac:dyDescent="0.25">
      <c r="A789" s="116" t="str">
        <f>'Pressure Drops in Loops'!A794</f>
        <v/>
      </c>
      <c r="B789" s="113" t="str">
        <f>IF(Table6[[#This Row],[Segment ]]="","",B788)</f>
        <v/>
      </c>
      <c r="C789" s="113" t="str">
        <f>IF(Table6[[#This Row],[Segment ]]="","",C788)</f>
        <v/>
      </c>
      <c r="D789" s="113" t="str">
        <f>IF(Table6[[#This Row],[Segment ]]="","",D788)</f>
        <v/>
      </c>
      <c r="E789" s="117" t="str">
        <f>IF(Table6[[#This Row],[Segment ]]="","",Table6[[#This Row],[Density (kg/m3)]]*Table6[[#This Row],[Volumetric flow (m3/s)]])</f>
        <v/>
      </c>
      <c r="F789" s="114" t="str">
        <f>IF(Table6[[#This Row],[Segment ]]="","",'Pressure Drops in Loops'!AG794)</f>
        <v/>
      </c>
      <c r="G789" s="114" t="str">
        <f>'Pressure Drops in Loops'!AH794</f>
        <v/>
      </c>
      <c r="H789" s="114"/>
      <c r="I789" s="114"/>
      <c r="J789" s="115" t="str">
        <f>'Pressure Drops in Loops'!E794</f>
        <v/>
      </c>
      <c r="K789" s="115" t="str">
        <f>IF('Pressure Drops in Loops'!E795="",'Pressure Drops in Loops'!E794,'Pressure Drops in Loops'!E795)</f>
        <v/>
      </c>
      <c r="L789" s="115" t="str">
        <f>IF(Table6[[#This Row],[Segment ]]="","",(Table6[[#This Row],[Pressure 2 (kPa)]]-Table6[[#This Row],[Pressure 1 (kPa)]])/Table6[[#This Row],[Density (kg/m3)]])</f>
        <v/>
      </c>
      <c r="M789" s="115" t="str">
        <f>IF(Table6[[#This Row],[Segment ]]="","",((Table6[[#This Row],[Velocity 2 (m/s)]]^2)/2)-((Table6[[#This Row],[Velocity 1 (m/s)]]^2)/2))</f>
        <v/>
      </c>
      <c r="N789" s="115" t="str">
        <f>IF(Table6[[#This Row],[Segment ]]="","",(Table6[[#This Row],[Height 2 (m)]]-Table6[[#This Row],[Height 1 (m)]])*9.807)</f>
        <v/>
      </c>
      <c r="O789" s="115" t="str">
        <f>'Pressure Drops in Loops'!U794</f>
        <v/>
      </c>
      <c r="P78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89" s="115" t="str">
        <f>IF(Table6[[#This Row],[Segment ]]="","",Table6[[#This Row],[Work (W)]]/1000)</f>
        <v/>
      </c>
    </row>
    <row r="790" spans="1:17" x14ac:dyDescent="0.25">
      <c r="A790" s="116" t="str">
        <f>'Pressure Drops in Loops'!A795</f>
        <v/>
      </c>
      <c r="B790" s="113" t="str">
        <f>IF(Table6[[#This Row],[Segment ]]="","",B789)</f>
        <v/>
      </c>
      <c r="C790" s="113" t="str">
        <f>IF(Table6[[#This Row],[Segment ]]="","",C789)</f>
        <v/>
      </c>
      <c r="D790" s="113" t="str">
        <f>IF(Table6[[#This Row],[Segment ]]="","",D789)</f>
        <v/>
      </c>
      <c r="E790" s="117" t="str">
        <f>IF(Table6[[#This Row],[Segment ]]="","",Table6[[#This Row],[Density (kg/m3)]]*Table6[[#This Row],[Volumetric flow (m3/s)]])</f>
        <v/>
      </c>
      <c r="F790" s="114" t="str">
        <f>IF(Table6[[#This Row],[Segment ]]="","",'Pressure Drops in Loops'!AG795)</f>
        <v/>
      </c>
      <c r="G790" s="114" t="str">
        <f>'Pressure Drops in Loops'!AH795</f>
        <v/>
      </c>
      <c r="H790" s="114"/>
      <c r="I790" s="114"/>
      <c r="J790" s="115" t="str">
        <f>'Pressure Drops in Loops'!E795</f>
        <v/>
      </c>
      <c r="K790" s="115" t="str">
        <f>IF('Pressure Drops in Loops'!E796="",'Pressure Drops in Loops'!E795,'Pressure Drops in Loops'!E796)</f>
        <v/>
      </c>
      <c r="L790" s="115" t="str">
        <f>IF(Table6[[#This Row],[Segment ]]="","",(Table6[[#This Row],[Pressure 2 (kPa)]]-Table6[[#This Row],[Pressure 1 (kPa)]])/Table6[[#This Row],[Density (kg/m3)]])</f>
        <v/>
      </c>
      <c r="M790" s="115" t="str">
        <f>IF(Table6[[#This Row],[Segment ]]="","",((Table6[[#This Row],[Velocity 2 (m/s)]]^2)/2)-((Table6[[#This Row],[Velocity 1 (m/s)]]^2)/2))</f>
        <v/>
      </c>
      <c r="N790" s="115" t="str">
        <f>IF(Table6[[#This Row],[Segment ]]="","",(Table6[[#This Row],[Height 2 (m)]]-Table6[[#This Row],[Height 1 (m)]])*9.807)</f>
        <v/>
      </c>
      <c r="O790" s="115" t="str">
        <f>'Pressure Drops in Loops'!U795</f>
        <v/>
      </c>
      <c r="P79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90" s="115" t="str">
        <f>IF(Table6[[#This Row],[Segment ]]="","",Table6[[#This Row],[Work (W)]]/1000)</f>
        <v/>
      </c>
    </row>
    <row r="791" spans="1:17" x14ac:dyDescent="0.25">
      <c r="A791" s="116" t="str">
        <f>'Pressure Drops in Loops'!A796</f>
        <v/>
      </c>
      <c r="B791" s="113" t="str">
        <f>IF(Table6[[#This Row],[Segment ]]="","",B790)</f>
        <v/>
      </c>
      <c r="C791" s="113" t="str">
        <f>IF(Table6[[#This Row],[Segment ]]="","",C790)</f>
        <v/>
      </c>
      <c r="D791" s="113" t="str">
        <f>IF(Table6[[#This Row],[Segment ]]="","",D790)</f>
        <v/>
      </c>
      <c r="E791" s="117" t="str">
        <f>IF(Table6[[#This Row],[Segment ]]="","",Table6[[#This Row],[Density (kg/m3)]]*Table6[[#This Row],[Volumetric flow (m3/s)]])</f>
        <v/>
      </c>
      <c r="F791" s="114" t="str">
        <f>IF(Table6[[#This Row],[Segment ]]="","",'Pressure Drops in Loops'!AG796)</f>
        <v/>
      </c>
      <c r="G791" s="114" t="str">
        <f>'Pressure Drops in Loops'!AH796</f>
        <v/>
      </c>
      <c r="H791" s="114"/>
      <c r="I791" s="114"/>
      <c r="J791" s="115" t="str">
        <f>'Pressure Drops in Loops'!E796</f>
        <v/>
      </c>
      <c r="K791" s="115" t="str">
        <f>IF('Pressure Drops in Loops'!E797="",'Pressure Drops in Loops'!E796,'Pressure Drops in Loops'!E797)</f>
        <v/>
      </c>
      <c r="L791" s="115" t="str">
        <f>IF(Table6[[#This Row],[Segment ]]="","",(Table6[[#This Row],[Pressure 2 (kPa)]]-Table6[[#This Row],[Pressure 1 (kPa)]])/Table6[[#This Row],[Density (kg/m3)]])</f>
        <v/>
      </c>
      <c r="M791" s="115" t="str">
        <f>IF(Table6[[#This Row],[Segment ]]="","",((Table6[[#This Row],[Velocity 2 (m/s)]]^2)/2)-((Table6[[#This Row],[Velocity 1 (m/s)]]^2)/2))</f>
        <v/>
      </c>
      <c r="N791" s="115" t="str">
        <f>IF(Table6[[#This Row],[Segment ]]="","",(Table6[[#This Row],[Height 2 (m)]]-Table6[[#This Row],[Height 1 (m)]])*9.807)</f>
        <v/>
      </c>
      <c r="O791" s="115" t="str">
        <f>'Pressure Drops in Loops'!U796</f>
        <v/>
      </c>
      <c r="P79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91" s="115" t="str">
        <f>IF(Table6[[#This Row],[Segment ]]="","",Table6[[#This Row],[Work (W)]]/1000)</f>
        <v/>
      </c>
    </row>
    <row r="792" spans="1:17" x14ac:dyDescent="0.25">
      <c r="A792" s="116" t="str">
        <f>'Pressure Drops in Loops'!A797</f>
        <v/>
      </c>
      <c r="B792" s="113" t="str">
        <f>IF(Table6[[#This Row],[Segment ]]="","",B791)</f>
        <v/>
      </c>
      <c r="C792" s="113" t="str">
        <f>IF(Table6[[#This Row],[Segment ]]="","",C791)</f>
        <v/>
      </c>
      <c r="D792" s="113" t="str">
        <f>IF(Table6[[#This Row],[Segment ]]="","",D791)</f>
        <v/>
      </c>
      <c r="E792" s="117" t="str">
        <f>IF(Table6[[#This Row],[Segment ]]="","",Table6[[#This Row],[Density (kg/m3)]]*Table6[[#This Row],[Volumetric flow (m3/s)]])</f>
        <v/>
      </c>
      <c r="F792" s="114" t="str">
        <f>IF(Table6[[#This Row],[Segment ]]="","",'Pressure Drops in Loops'!AG797)</f>
        <v/>
      </c>
      <c r="G792" s="114" t="str">
        <f>'Pressure Drops in Loops'!AH797</f>
        <v/>
      </c>
      <c r="H792" s="114"/>
      <c r="I792" s="114"/>
      <c r="J792" s="115" t="str">
        <f>'Pressure Drops in Loops'!E797</f>
        <v/>
      </c>
      <c r="K792" s="115" t="str">
        <f>IF('Pressure Drops in Loops'!E798="",'Pressure Drops in Loops'!E797,'Pressure Drops in Loops'!E798)</f>
        <v/>
      </c>
      <c r="L792" s="115" t="str">
        <f>IF(Table6[[#This Row],[Segment ]]="","",(Table6[[#This Row],[Pressure 2 (kPa)]]-Table6[[#This Row],[Pressure 1 (kPa)]])/Table6[[#This Row],[Density (kg/m3)]])</f>
        <v/>
      </c>
      <c r="M792" s="115" t="str">
        <f>IF(Table6[[#This Row],[Segment ]]="","",((Table6[[#This Row],[Velocity 2 (m/s)]]^2)/2)-((Table6[[#This Row],[Velocity 1 (m/s)]]^2)/2))</f>
        <v/>
      </c>
      <c r="N792" s="115" t="str">
        <f>IF(Table6[[#This Row],[Segment ]]="","",(Table6[[#This Row],[Height 2 (m)]]-Table6[[#This Row],[Height 1 (m)]])*9.807)</f>
        <v/>
      </c>
      <c r="O792" s="115" t="str">
        <f>'Pressure Drops in Loops'!U797</f>
        <v/>
      </c>
      <c r="P79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92" s="115" t="str">
        <f>IF(Table6[[#This Row],[Segment ]]="","",Table6[[#This Row],[Work (W)]]/1000)</f>
        <v/>
      </c>
    </row>
    <row r="793" spans="1:17" x14ac:dyDescent="0.25">
      <c r="A793" s="116" t="str">
        <f>'Pressure Drops in Loops'!A798</f>
        <v/>
      </c>
      <c r="B793" s="113" t="str">
        <f>IF(Table6[[#This Row],[Segment ]]="","",B792)</f>
        <v/>
      </c>
      <c r="C793" s="113" t="str">
        <f>IF(Table6[[#This Row],[Segment ]]="","",C792)</f>
        <v/>
      </c>
      <c r="D793" s="113" t="str">
        <f>IF(Table6[[#This Row],[Segment ]]="","",D792)</f>
        <v/>
      </c>
      <c r="E793" s="117" t="str">
        <f>IF(Table6[[#This Row],[Segment ]]="","",Table6[[#This Row],[Density (kg/m3)]]*Table6[[#This Row],[Volumetric flow (m3/s)]])</f>
        <v/>
      </c>
      <c r="F793" s="114" t="str">
        <f>IF(Table6[[#This Row],[Segment ]]="","",'Pressure Drops in Loops'!AG798)</f>
        <v/>
      </c>
      <c r="G793" s="114" t="str">
        <f>'Pressure Drops in Loops'!AH798</f>
        <v/>
      </c>
      <c r="H793" s="114"/>
      <c r="I793" s="114"/>
      <c r="J793" s="115" t="str">
        <f>'Pressure Drops in Loops'!E798</f>
        <v/>
      </c>
      <c r="K793" s="115" t="str">
        <f>IF('Pressure Drops in Loops'!E799="",'Pressure Drops in Loops'!E798,'Pressure Drops in Loops'!E799)</f>
        <v/>
      </c>
      <c r="L793" s="115" t="str">
        <f>IF(Table6[[#This Row],[Segment ]]="","",(Table6[[#This Row],[Pressure 2 (kPa)]]-Table6[[#This Row],[Pressure 1 (kPa)]])/Table6[[#This Row],[Density (kg/m3)]])</f>
        <v/>
      </c>
      <c r="M793" s="115" t="str">
        <f>IF(Table6[[#This Row],[Segment ]]="","",((Table6[[#This Row],[Velocity 2 (m/s)]]^2)/2)-((Table6[[#This Row],[Velocity 1 (m/s)]]^2)/2))</f>
        <v/>
      </c>
      <c r="N793" s="115" t="str">
        <f>IF(Table6[[#This Row],[Segment ]]="","",(Table6[[#This Row],[Height 2 (m)]]-Table6[[#This Row],[Height 1 (m)]])*9.807)</f>
        <v/>
      </c>
      <c r="O793" s="115" t="str">
        <f>'Pressure Drops in Loops'!U798</f>
        <v/>
      </c>
      <c r="P79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93" s="115" t="str">
        <f>IF(Table6[[#This Row],[Segment ]]="","",Table6[[#This Row],[Work (W)]]/1000)</f>
        <v/>
      </c>
    </row>
    <row r="794" spans="1:17" x14ac:dyDescent="0.25">
      <c r="A794" s="116" t="str">
        <f>'Pressure Drops in Loops'!A799</f>
        <v/>
      </c>
      <c r="B794" s="113" t="str">
        <f>IF(Table6[[#This Row],[Segment ]]="","",B793)</f>
        <v/>
      </c>
      <c r="C794" s="113" t="str">
        <f>IF(Table6[[#This Row],[Segment ]]="","",C793)</f>
        <v/>
      </c>
      <c r="D794" s="113" t="str">
        <f>IF(Table6[[#This Row],[Segment ]]="","",D793)</f>
        <v/>
      </c>
      <c r="E794" s="117" t="str">
        <f>IF(Table6[[#This Row],[Segment ]]="","",Table6[[#This Row],[Density (kg/m3)]]*Table6[[#This Row],[Volumetric flow (m3/s)]])</f>
        <v/>
      </c>
      <c r="F794" s="114" t="str">
        <f>IF(Table6[[#This Row],[Segment ]]="","",'Pressure Drops in Loops'!AG799)</f>
        <v/>
      </c>
      <c r="G794" s="114" t="str">
        <f>'Pressure Drops in Loops'!AH799</f>
        <v/>
      </c>
      <c r="H794" s="114"/>
      <c r="I794" s="114"/>
      <c r="J794" s="115" t="str">
        <f>'Pressure Drops in Loops'!E799</f>
        <v/>
      </c>
      <c r="K794" s="115" t="str">
        <f>IF('Pressure Drops in Loops'!E800="",'Pressure Drops in Loops'!E799,'Pressure Drops in Loops'!E800)</f>
        <v/>
      </c>
      <c r="L794" s="115" t="str">
        <f>IF(Table6[[#This Row],[Segment ]]="","",(Table6[[#This Row],[Pressure 2 (kPa)]]-Table6[[#This Row],[Pressure 1 (kPa)]])/Table6[[#This Row],[Density (kg/m3)]])</f>
        <v/>
      </c>
      <c r="M794" s="115" t="str">
        <f>IF(Table6[[#This Row],[Segment ]]="","",((Table6[[#This Row],[Velocity 2 (m/s)]]^2)/2)-((Table6[[#This Row],[Velocity 1 (m/s)]]^2)/2))</f>
        <v/>
      </c>
      <c r="N794" s="115" t="str">
        <f>IF(Table6[[#This Row],[Segment ]]="","",(Table6[[#This Row],[Height 2 (m)]]-Table6[[#This Row],[Height 1 (m)]])*9.807)</f>
        <v/>
      </c>
      <c r="O794" s="115" t="str">
        <f>'Pressure Drops in Loops'!U799</f>
        <v/>
      </c>
      <c r="P79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94" s="115" t="str">
        <f>IF(Table6[[#This Row],[Segment ]]="","",Table6[[#This Row],[Work (W)]]/1000)</f>
        <v/>
      </c>
    </row>
    <row r="795" spans="1:17" x14ac:dyDescent="0.25">
      <c r="A795" s="116" t="str">
        <f>'Pressure Drops in Loops'!A800</f>
        <v/>
      </c>
      <c r="B795" s="113" t="str">
        <f>IF(Table6[[#This Row],[Segment ]]="","",B794)</f>
        <v/>
      </c>
      <c r="C795" s="113" t="str">
        <f>IF(Table6[[#This Row],[Segment ]]="","",C794)</f>
        <v/>
      </c>
      <c r="D795" s="113" t="str">
        <f>IF(Table6[[#This Row],[Segment ]]="","",D794)</f>
        <v/>
      </c>
      <c r="E795" s="117" t="str">
        <f>IF(Table6[[#This Row],[Segment ]]="","",Table6[[#This Row],[Density (kg/m3)]]*Table6[[#This Row],[Volumetric flow (m3/s)]])</f>
        <v/>
      </c>
      <c r="F795" s="114" t="str">
        <f>IF(Table6[[#This Row],[Segment ]]="","",'Pressure Drops in Loops'!AG800)</f>
        <v/>
      </c>
      <c r="G795" s="114" t="str">
        <f>'Pressure Drops in Loops'!AH800</f>
        <v/>
      </c>
      <c r="H795" s="114"/>
      <c r="I795" s="114"/>
      <c r="J795" s="115" t="str">
        <f>'Pressure Drops in Loops'!E800</f>
        <v/>
      </c>
      <c r="K795" s="115" t="str">
        <f>IF('Pressure Drops in Loops'!E801="",'Pressure Drops in Loops'!E800,'Pressure Drops in Loops'!E801)</f>
        <v/>
      </c>
      <c r="L795" s="115" t="str">
        <f>IF(Table6[[#This Row],[Segment ]]="","",(Table6[[#This Row],[Pressure 2 (kPa)]]-Table6[[#This Row],[Pressure 1 (kPa)]])/Table6[[#This Row],[Density (kg/m3)]])</f>
        <v/>
      </c>
      <c r="M795" s="115" t="str">
        <f>IF(Table6[[#This Row],[Segment ]]="","",((Table6[[#This Row],[Velocity 2 (m/s)]]^2)/2)-((Table6[[#This Row],[Velocity 1 (m/s)]]^2)/2))</f>
        <v/>
      </c>
      <c r="N795" s="115" t="str">
        <f>IF(Table6[[#This Row],[Segment ]]="","",(Table6[[#This Row],[Height 2 (m)]]-Table6[[#This Row],[Height 1 (m)]])*9.807)</f>
        <v/>
      </c>
      <c r="O795" s="115" t="str">
        <f>'Pressure Drops in Loops'!U800</f>
        <v/>
      </c>
      <c r="P79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95" s="115" t="str">
        <f>IF(Table6[[#This Row],[Segment ]]="","",Table6[[#This Row],[Work (W)]]/1000)</f>
        <v/>
      </c>
    </row>
    <row r="796" spans="1:17" x14ac:dyDescent="0.25">
      <c r="A796" s="116" t="str">
        <f>'Pressure Drops in Loops'!A801</f>
        <v/>
      </c>
      <c r="B796" s="113" t="str">
        <f>IF(Table6[[#This Row],[Segment ]]="","",B795)</f>
        <v/>
      </c>
      <c r="C796" s="113" t="str">
        <f>IF(Table6[[#This Row],[Segment ]]="","",C795)</f>
        <v/>
      </c>
      <c r="D796" s="113" t="str">
        <f>IF(Table6[[#This Row],[Segment ]]="","",D795)</f>
        <v/>
      </c>
      <c r="E796" s="117" t="str">
        <f>IF(Table6[[#This Row],[Segment ]]="","",Table6[[#This Row],[Density (kg/m3)]]*Table6[[#This Row],[Volumetric flow (m3/s)]])</f>
        <v/>
      </c>
      <c r="F796" s="114" t="str">
        <f>IF(Table6[[#This Row],[Segment ]]="","",'Pressure Drops in Loops'!AG801)</f>
        <v/>
      </c>
      <c r="G796" s="114" t="str">
        <f>'Pressure Drops in Loops'!AH801</f>
        <v/>
      </c>
      <c r="H796" s="114"/>
      <c r="I796" s="114"/>
      <c r="J796" s="115" t="str">
        <f>'Pressure Drops in Loops'!E801</f>
        <v/>
      </c>
      <c r="K796" s="115" t="str">
        <f>IF('Pressure Drops in Loops'!E802="",'Pressure Drops in Loops'!E801,'Pressure Drops in Loops'!E802)</f>
        <v/>
      </c>
      <c r="L796" s="115" t="str">
        <f>IF(Table6[[#This Row],[Segment ]]="","",(Table6[[#This Row],[Pressure 2 (kPa)]]-Table6[[#This Row],[Pressure 1 (kPa)]])/Table6[[#This Row],[Density (kg/m3)]])</f>
        <v/>
      </c>
      <c r="M796" s="115" t="str">
        <f>IF(Table6[[#This Row],[Segment ]]="","",((Table6[[#This Row],[Velocity 2 (m/s)]]^2)/2)-((Table6[[#This Row],[Velocity 1 (m/s)]]^2)/2))</f>
        <v/>
      </c>
      <c r="N796" s="115" t="str">
        <f>IF(Table6[[#This Row],[Segment ]]="","",(Table6[[#This Row],[Height 2 (m)]]-Table6[[#This Row],[Height 1 (m)]])*9.807)</f>
        <v/>
      </c>
      <c r="O796" s="115" t="str">
        <f>'Pressure Drops in Loops'!U801</f>
        <v/>
      </c>
      <c r="P79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96" s="115" t="str">
        <f>IF(Table6[[#This Row],[Segment ]]="","",Table6[[#This Row],[Work (W)]]/1000)</f>
        <v/>
      </c>
    </row>
    <row r="797" spans="1:17" x14ac:dyDescent="0.25">
      <c r="A797" s="116" t="str">
        <f>'Pressure Drops in Loops'!A802</f>
        <v/>
      </c>
      <c r="B797" s="113" t="str">
        <f>IF(Table6[[#This Row],[Segment ]]="","",B796)</f>
        <v/>
      </c>
      <c r="C797" s="113" t="str">
        <f>IF(Table6[[#This Row],[Segment ]]="","",C796)</f>
        <v/>
      </c>
      <c r="D797" s="113" t="str">
        <f>IF(Table6[[#This Row],[Segment ]]="","",D796)</f>
        <v/>
      </c>
      <c r="E797" s="117" t="str">
        <f>IF(Table6[[#This Row],[Segment ]]="","",Table6[[#This Row],[Density (kg/m3)]]*Table6[[#This Row],[Volumetric flow (m3/s)]])</f>
        <v/>
      </c>
      <c r="F797" s="114" t="str">
        <f>IF(Table6[[#This Row],[Segment ]]="","",'Pressure Drops in Loops'!AG802)</f>
        <v/>
      </c>
      <c r="G797" s="114" t="str">
        <f>'Pressure Drops in Loops'!AH802</f>
        <v/>
      </c>
      <c r="H797" s="114"/>
      <c r="I797" s="114"/>
      <c r="J797" s="115" t="str">
        <f>'Pressure Drops in Loops'!E802</f>
        <v/>
      </c>
      <c r="K797" s="115" t="str">
        <f>IF('Pressure Drops in Loops'!E803="",'Pressure Drops in Loops'!E802,'Pressure Drops in Loops'!E803)</f>
        <v/>
      </c>
      <c r="L797" s="115" t="str">
        <f>IF(Table6[[#This Row],[Segment ]]="","",(Table6[[#This Row],[Pressure 2 (kPa)]]-Table6[[#This Row],[Pressure 1 (kPa)]])/Table6[[#This Row],[Density (kg/m3)]])</f>
        <v/>
      </c>
      <c r="M797" s="115" t="str">
        <f>IF(Table6[[#This Row],[Segment ]]="","",((Table6[[#This Row],[Velocity 2 (m/s)]]^2)/2)-((Table6[[#This Row],[Velocity 1 (m/s)]]^2)/2))</f>
        <v/>
      </c>
      <c r="N797" s="115" t="str">
        <f>IF(Table6[[#This Row],[Segment ]]="","",(Table6[[#This Row],[Height 2 (m)]]-Table6[[#This Row],[Height 1 (m)]])*9.807)</f>
        <v/>
      </c>
      <c r="O797" s="115" t="str">
        <f>'Pressure Drops in Loops'!U802</f>
        <v/>
      </c>
      <c r="P79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97" s="115" t="str">
        <f>IF(Table6[[#This Row],[Segment ]]="","",Table6[[#This Row],[Work (W)]]/1000)</f>
        <v/>
      </c>
    </row>
    <row r="798" spans="1:17" x14ac:dyDescent="0.25">
      <c r="A798" s="116" t="str">
        <f>'Pressure Drops in Loops'!A803</f>
        <v/>
      </c>
      <c r="B798" s="113" t="str">
        <f>IF(Table6[[#This Row],[Segment ]]="","",B797)</f>
        <v/>
      </c>
      <c r="C798" s="113" t="str">
        <f>IF(Table6[[#This Row],[Segment ]]="","",C797)</f>
        <v/>
      </c>
      <c r="D798" s="113" t="str">
        <f>IF(Table6[[#This Row],[Segment ]]="","",D797)</f>
        <v/>
      </c>
      <c r="E798" s="117" t="str">
        <f>IF(Table6[[#This Row],[Segment ]]="","",Table6[[#This Row],[Density (kg/m3)]]*Table6[[#This Row],[Volumetric flow (m3/s)]])</f>
        <v/>
      </c>
      <c r="F798" s="114" t="str">
        <f>IF(Table6[[#This Row],[Segment ]]="","",'Pressure Drops in Loops'!AG803)</f>
        <v/>
      </c>
      <c r="G798" s="114" t="str">
        <f>'Pressure Drops in Loops'!AH803</f>
        <v/>
      </c>
      <c r="H798" s="114"/>
      <c r="I798" s="114"/>
      <c r="J798" s="115" t="str">
        <f>'Pressure Drops in Loops'!E803</f>
        <v/>
      </c>
      <c r="K798" s="115" t="str">
        <f>IF('Pressure Drops in Loops'!E804="",'Pressure Drops in Loops'!E803,'Pressure Drops in Loops'!E804)</f>
        <v/>
      </c>
      <c r="L798" s="115" t="str">
        <f>IF(Table6[[#This Row],[Segment ]]="","",(Table6[[#This Row],[Pressure 2 (kPa)]]-Table6[[#This Row],[Pressure 1 (kPa)]])/Table6[[#This Row],[Density (kg/m3)]])</f>
        <v/>
      </c>
      <c r="M798" s="115" t="str">
        <f>IF(Table6[[#This Row],[Segment ]]="","",((Table6[[#This Row],[Velocity 2 (m/s)]]^2)/2)-((Table6[[#This Row],[Velocity 1 (m/s)]]^2)/2))</f>
        <v/>
      </c>
      <c r="N798" s="115" t="str">
        <f>IF(Table6[[#This Row],[Segment ]]="","",(Table6[[#This Row],[Height 2 (m)]]-Table6[[#This Row],[Height 1 (m)]])*9.807)</f>
        <v/>
      </c>
      <c r="O798" s="115" t="str">
        <f>'Pressure Drops in Loops'!U803</f>
        <v/>
      </c>
      <c r="P79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98" s="115" t="str">
        <f>IF(Table6[[#This Row],[Segment ]]="","",Table6[[#This Row],[Work (W)]]/1000)</f>
        <v/>
      </c>
    </row>
    <row r="799" spans="1:17" x14ac:dyDescent="0.25">
      <c r="A799" s="116" t="str">
        <f>'Pressure Drops in Loops'!A804</f>
        <v/>
      </c>
      <c r="B799" s="113" t="str">
        <f>IF(Table6[[#This Row],[Segment ]]="","",B798)</f>
        <v/>
      </c>
      <c r="C799" s="113" t="str">
        <f>IF(Table6[[#This Row],[Segment ]]="","",C798)</f>
        <v/>
      </c>
      <c r="D799" s="113" t="str">
        <f>IF(Table6[[#This Row],[Segment ]]="","",D798)</f>
        <v/>
      </c>
      <c r="E799" s="117" t="str">
        <f>IF(Table6[[#This Row],[Segment ]]="","",Table6[[#This Row],[Density (kg/m3)]]*Table6[[#This Row],[Volumetric flow (m3/s)]])</f>
        <v/>
      </c>
      <c r="F799" s="114" t="str">
        <f>IF(Table6[[#This Row],[Segment ]]="","",'Pressure Drops in Loops'!AG804)</f>
        <v/>
      </c>
      <c r="G799" s="114" t="str">
        <f>'Pressure Drops in Loops'!AH804</f>
        <v/>
      </c>
      <c r="H799" s="114"/>
      <c r="I799" s="114"/>
      <c r="J799" s="115" t="str">
        <f>'Pressure Drops in Loops'!E804</f>
        <v/>
      </c>
      <c r="K799" s="115" t="str">
        <f>IF('Pressure Drops in Loops'!E805="",'Pressure Drops in Loops'!E804,'Pressure Drops in Loops'!E805)</f>
        <v/>
      </c>
      <c r="L799" s="115" t="str">
        <f>IF(Table6[[#This Row],[Segment ]]="","",(Table6[[#This Row],[Pressure 2 (kPa)]]-Table6[[#This Row],[Pressure 1 (kPa)]])/Table6[[#This Row],[Density (kg/m3)]])</f>
        <v/>
      </c>
      <c r="M799" s="115" t="str">
        <f>IF(Table6[[#This Row],[Segment ]]="","",((Table6[[#This Row],[Velocity 2 (m/s)]]^2)/2)-((Table6[[#This Row],[Velocity 1 (m/s)]]^2)/2))</f>
        <v/>
      </c>
      <c r="N799" s="115" t="str">
        <f>IF(Table6[[#This Row],[Segment ]]="","",(Table6[[#This Row],[Height 2 (m)]]-Table6[[#This Row],[Height 1 (m)]])*9.807)</f>
        <v/>
      </c>
      <c r="O799" s="115" t="str">
        <f>'Pressure Drops in Loops'!U804</f>
        <v/>
      </c>
      <c r="P79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799" s="115" t="str">
        <f>IF(Table6[[#This Row],[Segment ]]="","",Table6[[#This Row],[Work (W)]]/1000)</f>
        <v/>
      </c>
    </row>
    <row r="800" spans="1:17" x14ac:dyDescent="0.25">
      <c r="A800" s="116" t="str">
        <f>'Pressure Drops in Loops'!A805</f>
        <v/>
      </c>
      <c r="B800" s="113" t="str">
        <f>IF(Table6[[#This Row],[Segment ]]="","",B799)</f>
        <v/>
      </c>
      <c r="C800" s="113" t="str">
        <f>IF(Table6[[#This Row],[Segment ]]="","",C799)</f>
        <v/>
      </c>
      <c r="D800" s="113" t="str">
        <f>IF(Table6[[#This Row],[Segment ]]="","",D799)</f>
        <v/>
      </c>
      <c r="E800" s="117" t="str">
        <f>IF(Table6[[#This Row],[Segment ]]="","",Table6[[#This Row],[Density (kg/m3)]]*Table6[[#This Row],[Volumetric flow (m3/s)]])</f>
        <v/>
      </c>
      <c r="F800" s="114" t="str">
        <f>IF(Table6[[#This Row],[Segment ]]="","",'Pressure Drops in Loops'!AG805)</f>
        <v/>
      </c>
      <c r="G800" s="114" t="str">
        <f>'Pressure Drops in Loops'!AH805</f>
        <v/>
      </c>
      <c r="H800" s="114"/>
      <c r="I800" s="114"/>
      <c r="J800" s="115" t="str">
        <f>'Pressure Drops in Loops'!E805</f>
        <v/>
      </c>
      <c r="K800" s="115" t="str">
        <f>IF('Pressure Drops in Loops'!E806="",'Pressure Drops in Loops'!E805,'Pressure Drops in Loops'!E806)</f>
        <v/>
      </c>
      <c r="L800" s="115" t="str">
        <f>IF(Table6[[#This Row],[Segment ]]="","",(Table6[[#This Row],[Pressure 2 (kPa)]]-Table6[[#This Row],[Pressure 1 (kPa)]])/Table6[[#This Row],[Density (kg/m3)]])</f>
        <v/>
      </c>
      <c r="M800" s="115" t="str">
        <f>IF(Table6[[#This Row],[Segment ]]="","",((Table6[[#This Row],[Velocity 2 (m/s)]]^2)/2)-((Table6[[#This Row],[Velocity 1 (m/s)]]^2)/2))</f>
        <v/>
      </c>
      <c r="N800" s="115" t="str">
        <f>IF(Table6[[#This Row],[Segment ]]="","",(Table6[[#This Row],[Height 2 (m)]]-Table6[[#This Row],[Height 1 (m)]])*9.807)</f>
        <v/>
      </c>
      <c r="O800" s="115" t="str">
        <f>'Pressure Drops in Loops'!U805</f>
        <v/>
      </c>
      <c r="P80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00" s="115" t="str">
        <f>IF(Table6[[#This Row],[Segment ]]="","",Table6[[#This Row],[Work (W)]]/1000)</f>
        <v/>
      </c>
    </row>
    <row r="801" spans="1:17" x14ac:dyDescent="0.25">
      <c r="A801" s="116" t="str">
        <f>'Pressure Drops in Loops'!A806</f>
        <v/>
      </c>
      <c r="B801" s="113" t="str">
        <f>IF(Table6[[#This Row],[Segment ]]="","",B800)</f>
        <v/>
      </c>
      <c r="C801" s="113" t="str">
        <f>IF(Table6[[#This Row],[Segment ]]="","",C800)</f>
        <v/>
      </c>
      <c r="D801" s="113" t="str">
        <f>IF(Table6[[#This Row],[Segment ]]="","",D800)</f>
        <v/>
      </c>
      <c r="E801" s="117" t="str">
        <f>IF(Table6[[#This Row],[Segment ]]="","",Table6[[#This Row],[Density (kg/m3)]]*Table6[[#This Row],[Volumetric flow (m3/s)]])</f>
        <v/>
      </c>
      <c r="F801" s="114" t="str">
        <f>IF(Table6[[#This Row],[Segment ]]="","",'Pressure Drops in Loops'!AG806)</f>
        <v/>
      </c>
      <c r="G801" s="114" t="str">
        <f>'Pressure Drops in Loops'!AH806</f>
        <v/>
      </c>
      <c r="H801" s="114"/>
      <c r="I801" s="114"/>
      <c r="J801" s="115" t="str">
        <f>'Pressure Drops in Loops'!E806</f>
        <v/>
      </c>
      <c r="K801" s="115" t="str">
        <f>IF('Pressure Drops in Loops'!E807="",'Pressure Drops in Loops'!E806,'Pressure Drops in Loops'!E807)</f>
        <v/>
      </c>
      <c r="L801" s="115" t="str">
        <f>IF(Table6[[#This Row],[Segment ]]="","",(Table6[[#This Row],[Pressure 2 (kPa)]]-Table6[[#This Row],[Pressure 1 (kPa)]])/Table6[[#This Row],[Density (kg/m3)]])</f>
        <v/>
      </c>
      <c r="M801" s="115" t="str">
        <f>IF(Table6[[#This Row],[Segment ]]="","",((Table6[[#This Row],[Velocity 2 (m/s)]]^2)/2)-((Table6[[#This Row],[Velocity 1 (m/s)]]^2)/2))</f>
        <v/>
      </c>
      <c r="N801" s="115" t="str">
        <f>IF(Table6[[#This Row],[Segment ]]="","",(Table6[[#This Row],[Height 2 (m)]]-Table6[[#This Row],[Height 1 (m)]])*9.807)</f>
        <v/>
      </c>
      <c r="O801" s="115" t="str">
        <f>'Pressure Drops in Loops'!U806</f>
        <v/>
      </c>
      <c r="P80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01" s="115" t="str">
        <f>IF(Table6[[#This Row],[Segment ]]="","",Table6[[#This Row],[Work (W)]]/1000)</f>
        <v/>
      </c>
    </row>
    <row r="802" spans="1:17" x14ac:dyDescent="0.25">
      <c r="A802" s="116" t="str">
        <f>'Pressure Drops in Loops'!A807</f>
        <v/>
      </c>
      <c r="B802" s="113" t="str">
        <f>IF(Table6[[#This Row],[Segment ]]="","",B801)</f>
        <v/>
      </c>
      <c r="C802" s="113" t="str">
        <f>IF(Table6[[#This Row],[Segment ]]="","",C801)</f>
        <v/>
      </c>
      <c r="D802" s="113" t="str">
        <f>IF(Table6[[#This Row],[Segment ]]="","",D801)</f>
        <v/>
      </c>
      <c r="E802" s="117" t="str">
        <f>IF(Table6[[#This Row],[Segment ]]="","",Table6[[#This Row],[Density (kg/m3)]]*Table6[[#This Row],[Volumetric flow (m3/s)]])</f>
        <v/>
      </c>
      <c r="F802" s="114" t="str">
        <f>IF(Table6[[#This Row],[Segment ]]="","",'Pressure Drops in Loops'!AG807)</f>
        <v/>
      </c>
      <c r="G802" s="114" t="str">
        <f>'Pressure Drops in Loops'!AH807</f>
        <v/>
      </c>
      <c r="H802" s="114"/>
      <c r="I802" s="114"/>
      <c r="J802" s="115" t="str">
        <f>'Pressure Drops in Loops'!E807</f>
        <v/>
      </c>
      <c r="K802" s="115" t="str">
        <f>IF('Pressure Drops in Loops'!E808="",'Pressure Drops in Loops'!E807,'Pressure Drops in Loops'!E808)</f>
        <v/>
      </c>
      <c r="L802" s="115" t="str">
        <f>IF(Table6[[#This Row],[Segment ]]="","",(Table6[[#This Row],[Pressure 2 (kPa)]]-Table6[[#This Row],[Pressure 1 (kPa)]])/Table6[[#This Row],[Density (kg/m3)]])</f>
        <v/>
      </c>
      <c r="M802" s="115" t="str">
        <f>IF(Table6[[#This Row],[Segment ]]="","",((Table6[[#This Row],[Velocity 2 (m/s)]]^2)/2)-((Table6[[#This Row],[Velocity 1 (m/s)]]^2)/2))</f>
        <v/>
      </c>
      <c r="N802" s="115" t="str">
        <f>IF(Table6[[#This Row],[Segment ]]="","",(Table6[[#This Row],[Height 2 (m)]]-Table6[[#This Row],[Height 1 (m)]])*9.807)</f>
        <v/>
      </c>
      <c r="O802" s="115" t="str">
        <f>'Pressure Drops in Loops'!U807</f>
        <v/>
      </c>
      <c r="P80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02" s="115" t="str">
        <f>IF(Table6[[#This Row],[Segment ]]="","",Table6[[#This Row],[Work (W)]]/1000)</f>
        <v/>
      </c>
    </row>
    <row r="803" spans="1:17" x14ac:dyDescent="0.25">
      <c r="A803" s="116" t="str">
        <f>'Pressure Drops in Loops'!A808</f>
        <v/>
      </c>
      <c r="B803" s="113" t="str">
        <f>IF(Table6[[#This Row],[Segment ]]="","",B802)</f>
        <v/>
      </c>
      <c r="C803" s="113" t="str">
        <f>IF(Table6[[#This Row],[Segment ]]="","",C802)</f>
        <v/>
      </c>
      <c r="D803" s="113" t="str">
        <f>IF(Table6[[#This Row],[Segment ]]="","",D802)</f>
        <v/>
      </c>
      <c r="E803" s="117" t="str">
        <f>IF(Table6[[#This Row],[Segment ]]="","",Table6[[#This Row],[Density (kg/m3)]]*Table6[[#This Row],[Volumetric flow (m3/s)]])</f>
        <v/>
      </c>
      <c r="F803" s="114" t="str">
        <f>IF(Table6[[#This Row],[Segment ]]="","",'Pressure Drops in Loops'!AG808)</f>
        <v/>
      </c>
      <c r="G803" s="114" t="str">
        <f>'Pressure Drops in Loops'!AH808</f>
        <v/>
      </c>
      <c r="H803" s="114"/>
      <c r="I803" s="114"/>
      <c r="J803" s="115" t="str">
        <f>'Pressure Drops in Loops'!E808</f>
        <v/>
      </c>
      <c r="K803" s="115" t="str">
        <f>IF('Pressure Drops in Loops'!E809="",'Pressure Drops in Loops'!E808,'Pressure Drops in Loops'!E809)</f>
        <v/>
      </c>
      <c r="L803" s="115" t="str">
        <f>IF(Table6[[#This Row],[Segment ]]="","",(Table6[[#This Row],[Pressure 2 (kPa)]]-Table6[[#This Row],[Pressure 1 (kPa)]])/Table6[[#This Row],[Density (kg/m3)]])</f>
        <v/>
      </c>
      <c r="M803" s="115" t="str">
        <f>IF(Table6[[#This Row],[Segment ]]="","",((Table6[[#This Row],[Velocity 2 (m/s)]]^2)/2)-((Table6[[#This Row],[Velocity 1 (m/s)]]^2)/2))</f>
        <v/>
      </c>
      <c r="N803" s="115" t="str">
        <f>IF(Table6[[#This Row],[Segment ]]="","",(Table6[[#This Row],[Height 2 (m)]]-Table6[[#This Row],[Height 1 (m)]])*9.807)</f>
        <v/>
      </c>
      <c r="O803" s="115" t="str">
        <f>'Pressure Drops in Loops'!U808</f>
        <v/>
      </c>
      <c r="P80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03" s="115" t="str">
        <f>IF(Table6[[#This Row],[Segment ]]="","",Table6[[#This Row],[Work (W)]]/1000)</f>
        <v/>
      </c>
    </row>
    <row r="804" spans="1:17" x14ac:dyDescent="0.25">
      <c r="A804" s="116" t="str">
        <f>'Pressure Drops in Loops'!A809</f>
        <v/>
      </c>
      <c r="B804" s="113" t="str">
        <f>IF(Table6[[#This Row],[Segment ]]="","",B803)</f>
        <v/>
      </c>
      <c r="C804" s="113" t="str">
        <f>IF(Table6[[#This Row],[Segment ]]="","",C803)</f>
        <v/>
      </c>
      <c r="D804" s="113" t="str">
        <f>IF(Table6[[#This Row],[Segment ]]="","",D803)</f>
        <v/>
      </c>
      <c r="E804" s="117" t="str">
        <f>IF(Table6[[#This Row],[Segment ]]="","",Table6[[#This Row],[Density (kg/m3)]]*Table6[[#This Row],[Volumetric flow (m3/s)]])</f>
        <v/>
      </c>
      <c r="F804" s="114" t="str">
        <f>IF(Table6[[#This Row],[Segment ]]="","",'Pressure Drops in Loops'!AG809)</f>
        <v/>
      </c>
      <c r="G804" s="114" t="str">
        <f>'Pressure Drops in Loops'!AH809</f>
        <v/>
      </c>
      <c r="H804" s="114"/>
      <c r="I804" s="114"/>
      <c r="J804" s="115" t="str">
        <f>'Pressure Drops in Loops'!E809</f>
        <v/>
      </c>
      <c r="K804" s="115" t="str">
        <f>IF('Pressure Drops in Loops'!E810="",'Pressure Drops in Loops'!E809,'Pressure Drops in Loops'!E810)</f>
        <v/>
      </c>
      <c r="L804" s="115" t="str">
        <f>IF(Table6[[#This Row],[Segment ]]="","",(Table6[[#This Row],[Pressure 2 (kPa)]]-Table6[[#This Row],[Pressure 1 (kPa)]])/Table6[[#This Row],[Density (kg/m3)]])</f>
        <v/>
      </c>
      <c r="M804" s="115" t="str">
        <f>IF(Table6[[#This Row],[Segment ]]="","",((Table6[[#This Row],[Velocity 2 (m/s)]]^2)/2)-((Table6[[#This Row],[Velocity 1 (m/s)]]^2)/2))</f>
        <v/>
      </c>
      <c r="N804" s="115" t="str">
        <f>IF(Table6[[#This Row],[Segment ]]="","",(Table6[[#This Row],[Height 2 (m)]]-Table6[[#This Row],[Height 1 (m)]])*9.807)</f>
        <v/>
      </c>
      <c r="O804" s="115" t="str">
        <f>'Pressure Drops in Loops'!U809</f>
        <v/>
      </c>
      <c r="P80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04" s="115" t="str">
        <f>IF(Table6[[#This Row],[Segment ]]="","",Table6[[#This Row],[Work (W)]]/1000)</f>
        <v/>
      </c>
    </row>
    <row r="805" spans="1:17" x14ac:dyDescent="0.25">
      <c r="A805" s="116" t="str">
        <f>'Pressure Drops in Loops'!A810</f>
        <v/>
      </c>
      <c r="B805" s="113" t="str">
        <f>IF(Table6[[#This Row],[Segment ]]="","",B804)</f>
        <v/>
      </c>
      <c r="C805" s="113" t="str">
        <f>IF(Table6[[#This Row],[Segment ]]="","",C804)</f>
        <v/>
      </c>
      <c r="D805" s="113" t="str">
        <f>IF(Table6[[#This Row],[Segment ]]="","",D804)</f>
        <v/>
      </c>
      <c r="E805" s="117" t="str">
        <f>IF(Table6[[#This Row],[Segment ]]="","",Table6[[#This Row],[Density (kg/m3)]]*Table6[[#This Row],[Volumetric flow (m3/s)]])</f>
        <v/>
      </c>
      <c r="F805" s="114" t="str">
        <f>IF(Table6[[#This Row],[Segment ]]="","",'Pressure Drops in Loops'!AG810)</f>
        <v/>
      </c>
      <c r="G805" s="114" t="str">
        <f>'Pressure Drops in Loops'!AH810</f>
        <v/>
      </c>
      <c r="H805" s="114"/>
      <c r="I805" s="114"/>
      <c r="J805" s="115" t="str">
        <f>'Pressure Drops in Loops'!E810</f>
        <v/>
      </c>
      <c r="K805" s="115" t="str">
        <f>IF('Pressure Drops in Loops'!E811="",'Pressure Drops in Loops'!E810,'Pressure Drops in Loops'!E811)</f>
        <v/>
      </c>
      <c r="L805" s="115" t="str">
        <f>IF(Table6[[#This Row],[Segment ]]="","",(Table6[[#This Row],[Pressure 2 (kPa)]]-Table6[[#This Row],[Pressure 1 (kPa)]])/Table6[[#This Row],[Density (kg/m3)]])</f>
        <v/>
      </c>
      <c r="M805" s="115" t="str">
        <f>IF(Table6[[#This Row],[Segment ]]="","",((Table6[[#This Row],[Velocity 2 (m/s)]]^2)/2)-((Table6[[#This Row],[Velocity 1 (m/s)]]^2)/2))</f>
        <v/>
      </c>
      <c r="N805" s="115" t="str">
        <f>IF(Table6[[#This Row],[Segment ]]="","",(Table6[[#This Row],[Height 2 (m)]]-Table6[[#This Row],[Height 1 (m)]])*9.807)</f>
        <v/>
      </c>
      <c r="O805" s="115" t="str">
        <f>'Pressure Drops in Loops'!U810</f>
        <v/>
      </c>
      <c r="P80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05" s="115" t="str">
        <f>IF(Table6[[#This Row],[Segment ]]="","",Table6[[#This Row],[Work (W)]]/1000)</f>
        <v/>
      </c>
    </row>
    <row r="806" spans="1:17" x14ac:dyDescent="0.25">
      <c r="A806" s="116" t="str">
        <f>'Pressure Drops in Loops'!A811</f>
        <v/>
      </c>
      <c r="B806" s="113" t="str">
        <f>IF(Table6[[#This Row],[Segment ]]="","",B805)</f>
        <v/>
      </c>
      <c r="C806" s="113" t="str">
        <f>IF(Table6[[#This Row],[Segment ]]="","",C805)</f>
        <v/>
      </c>
      <c r="D806" s="113" t="str">
        <f>IF(Table6[[#This Row],[Segment ]]="","",D805)</f>
        <v/>
      </c>
      <c r="E806" s="117" t="str">
        <f>IF(Table6[[#This Row],[Segment ]]="","",Table6[[#This Row],[Density (kg/m3)]]*Table6[[#This Row],[Volumetric flow (m3/s)]])</f>
        <v/>
      </c>
      <c r="F806" s="114" t="str">
        <f>IF(Table6[[#This Row],[Segment ]]="","",'Pressure Drops in Loops'!AG811)</f>
        <v/>
      </c>
      <c r="G806" s="114" t="str">
        <f>'Pressure Drops in Loops'!AH811</f>
        <v/>
      </c>
      <c r="H806" s="114"/>
      <c r="I806" s="114"/>
      <c r="J806" s="115" t="str">
        <f>'Pressure Drops in Loops'!E811</f>
        <v/>
      </c>
      <c r="K806" s="115" t="str">
        <f>IF('Pressure Drops in Loops'!E812="",'Pressure Drops in Loops'!E811,'Pressure Drops in Loops'!E812)</f>
        <v/>
      </c>
      <c r="L806" s="115" t="str">
        <f>IF(Table6[[#This Row],[Segment ]]="","",(Table6[[#This Row],[Pressure 2 (kPa)]]-Table6[[#This Row],[Pressure 1 (kPa)]])/Table6[[#This Row],[Density (kg/m3)]])</f>
        <v/>
      </c>
      <c r="M806" s="115" t="str">
        <f>IF(Table6[[#This Row],[Segment ]]="","",((Table6[[#This Row],[Velocity 2 (m/s)]]^2)/2)-((Table6[[#This Row],[Velocity 1 (m/s)]]^2)/2))</f>
        <v/>
      </c>
      <c r="N806" s="115" t="str">
        <f>IF(Table6[[#This Row],[Segment ]]="","",(Table6[[#This Row],[Height 2 (m)]]-Table6[[#This Row],[Height 1 (m)]])*9.807)</f>
        <v/>
      </c>
      <c r="O806" s="115" t="str">
        <f>'Pressure Drops in Loops'!U811</f>
        <v/>
      </c>
      <c r="P80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06" s="115" t="str">
        <f>IF(Table6[[#This Row],[Segment ]]="","",Table6[[#This Row],[Work (W)]]/1000)</f>
        <v/>
      </c>
    </row>
    <row r="807" spans="1:17" x14ac:dyDescent="0.25">
      <c r="A807" s="116" t="str">
        <f>'Pressure Drops in Loops'!A812</f>
        <v/>
      </c>
      <c r="B807" s="113" t="str">
        <f>IF(Table6[[#This Row],[Segment ]]="","",B806)</f>
        <v/>
      </c>
      <c r="C807" s="113" t="str">
        <f>IF(Table6[[#This Row],[Segment ]]="","",C806)</f>
        <v/>
      </c>
      <c r="D807" s="113" t="str">
        <f>IF(Table6[[#This Row],[Segment ]]="","",D806)</f>
        <v/>
      </c>
      <c r="E807" s="117" t="str">
        <f>IF(Table6[[#This Row],[Segment ]]="","",Table6[[#This Row],[Density (kg/m3)]]*Table6[[#This Row],[Volumetric flow (m3/s)]])</f>
        <v/>
      </c>
      <c r="F807" s="114" t="str">
        <f>IF(Table6[[#This Row],[Segment ]]="","",'Pressure Drops in Loops'!AG812)</f>
        <v/>
      </c>
      <c r="G807" s="114" t="str">
        <f>'Pressure Drops in Loops'!AH812</f>
        <v/>
      </c>
      <c r="H807" s="114"/>
      <c r="I807" s="114"/>
      <c r="J807" s="115" t="str">
        <f>'Pressure Drops in Loops'!E812</f>
        <v/>
      </c>
      <c r="K807" s="115" t="str">
        <f>IF('Pressure Drops in Loops'!E813="",'Pressure Drops in Loops'!E812,'Pressure Drops in Loops'!E813)</f>
        <v/>
      </c>
      <c r="L807" s="115" t="str">
        <f>IF(Table6[[#This Row],[Segment ]]="","",(Table6[[#This Row],[Pressure 2 (kPa)]]-Table6[[#This Row],[Pressure 1 (kPa)]])/Table6[[#This Row],[Density (kg/m3)]])</f>
        <v/>
      </c>
      <c r="M807" s="115" t="str">
        <f>IF(Table6[[#This Row],[Segment ]]="","",((Table6[[#This Row],[Velocity 2 (m/s)]]^2)/2)-((Table6[[#This Row],[Velocity 1 (m/s)]]^2)/2))</f>
        <v/>
      </c>
      <c r="N807" s="115" t="str">
        <f>IF(Table6[[#This Row],[Segment ]]="","",(Table6[[#This Row],[Height 2 (m)]]-Table6[[#This Row],[Height 1 (m)]])*9.807)</f>
        <v/>
      </c>
      <c r="O807" s="115" t="str">
        <f>'Pressure Drops in Loops'!U812</f>
        <v/>
      </c>
      <c r="P80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07" s="115" t="str">
        <f>IF(Table6[[#This Row],[Segment ]]="","",Table6[[#This Row],[Work (W)]]/1000)</f>
        <v/>
      </c>
    </row>
    <row r="808" spans="1:17" x14ac:dyDescent="0.25">
      <c r="A808" s="116" t="str">
        <f>'Pressure Drops in Loops'!A813</f>
        <v/>
      </c>
      <c r="B808" s="113" t="str">
        <f>IF(Table6[[#This Row],[Segment ]]="","",B807)</f>
        <v/>
      </c>
      <c r="C808" s="113" t="str">
        <f>IF(Table6[[#This Row],[Segment ]]="","",C807)</f>
        <v/>
      </c>
      <c r="D808" s="113" t="str">
        <f>IF(Table6[[#This Row],[Segment ]]="","",D807)</f>
        <v/>
      </c>
      <c r="E808" s="117" t="str">
        <f>IF(Table6[[#This Row],[Segment ]]="","",Table6[[#This Row],[Density (kg/m3)]]*Table6[[#This Row],[Volumetric flow (m3/s)]])</f>
        <v/>
      </c>
      <c r="F808" s="114" t="str">
        <f>IF(Table6[[#This Row],[Segment ]]="","",'Pressure Drops in Loops'!AG813)</f>
        <v/>
      </c>
      <c r="G808" s="114" t="str">
        <f>'Pressure Drops in Loops'!AH813</f>
        <v/>
      </c>
      <c r="H808" s="114"/>
      <c r="I808" s="114"/>
      <c r="J808" s="115" t="str">
        <f>'Pressure Drops in Loops'!E813</f>
        <v/>
      </c>
      <c r="K808" s="115" t="str">
        <f>IF('Pressure Drops in Loops'!E814="",'Pressure Drops in Loops'!E813,'Pressure Drops in Loops'!E814)</f>
        <v/>
      </c>
      <c r="L808" s="115" t="str">
        <f>IF(Table6[[#This Row],[Segment ]]="","",(Table6[[#This Row],[Pressure 2 (kPa)]]-Table6[[#This Row],[Pressure 1 (kPa)]])/Table6[[#This Row],[Density (kg/m3)]])</f>
        <v/>
      </c>
      <c r="M808" s="115" t="str">
        <f>IF(Table6[[#This Row],[Segment ]]="","",((Table6[[#This Row],[Velocity 2 (m/s)]]^2)/2)-((Table6[[#This Row],[Velocity 1 (m/s)]]^2)/2))</f>
        <v/>
      </c>
      <c r="N808" s="115" t="str">
        <f>IF(Table6[[#This Row],[Segment ]]="","",(Table6[[#This Row],[Height 2 (m)]]-Table6[[#This Row],[Height 1 (m)]])*9.807)</f>
        <v/>
      </c>
      <c r="O808" s="115" t="str">
        <f>'Pressure Drops in Loops'!U813</f>
        <v/>
      </c>
      <c r="P80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08" s="115" t="str">
        <f>IF(Table6[[#This Row],[Segment ]]="","",Table6[[#This Row],[Work (W)]]/1000)</f>
        <v/>
      </c>
    </row>
    <row r="809" spans="1:17" x14ac:dyDescent="0.25">
      <c r="A809" s="116" t="str">
        <f>'Pressure Drops in Loops'!A814</f>
        <v/>
      </c>
      <c r="B809" s="113" t="str">
        <f>IF(Table6[[#This Row],[Segment ]]="","",B808)</f>
        <v/>
      </c>
      <c r="C809" s="113" t="str">
        <f>IF(Table6[[#This Row],[Segment ]]="","",C808)</f>
        <v/>
      </c>
      <c r="D809" s="113" t="str">
        <f>IF(Table6[[#This Row],[Segment ]]="","",D808)</f>
        <v/>
      </c>
      <c r="E809" s="117" t="str">
        <f>IF(Table6[[#This Row],[Segment ]]="","",Table6[[#This Row],[Density (kg/m3)]]*Table6[[#This Row],[Volumetric flow (m3/s)]])</f>
        <v/>
      </c>
      <c r="F809" s="114" t="str">
        <f>IF(Table6[[#This Row],[Segment ]]="","",'Pressure Drops in Loops'!AG814)</f>
        <v/>
      </c>
      <c r="G809" s="114" t="str">
        <f>'Pressure Drops in Loops'!AH814</f>
        <v/>
      </c>
      <c r="H809" s="114"/>
      <c r="I809" s="114"/>
      <c r="J809" s="115" t="str">
        <f>'Pressure Drops in Loops'!E814</f>
        <v/>
      </c>
      <c r="K809" s="115" t="str">
        <f>IF('Pressure Drops in Loops'!E815="",'Pressure Drops in Loops'!E814,'Pressure Drops in Loops'!E815)</f>
        <v/>
      </c>
      <c r="L809" s="115" t="str">
        <f>IF(Table6[[#This Row],[Segment ]]="","",(Table6[[#This Row],[Pressure 2 (kPa)]]-Table6[[#This Row],[Pressure 1 (kPa)]])/Table6[[#This Row],[Density (kg/m3)]])</f>
        <v/>
      </c>
      <c r="M809" s="115" t="str">
        <f>IF(Table6[[#This Row],[Segment ]]="","",((Table6[[#This Row],[Velocity 2 (m/s)]]^2)/2)-((Table6[[#This Row],[Velocity 1 (m/s)]]^2)/2))</f>
        <v/>
      </c>
      <c r="N809" s="115" t="str">
        <f>IF(Table6[[#This Row],[Segment ]]="","",(Table6[[#This Row],[Height 2 (m)]]-Table6[[#This Row],[Height 1 (m)]])*9.807)</f>
        <v/>
      </c>
      <c r="O809" s="115" t="str">
        <f>'Pressure Drops in Loops'!U814</f>
        <v/>
      </c>
      <c r="P80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09" s="115" t="str">
        <f>IF(Table6[[#This Row],[Segment ]]="","",Table6[[#This Row],[Work (W)]]/1000)</f>
        <v/>
      </c>
    </row>
    <row r="810" spans="1:17" x14ac:dyDescent="0.25">
      <c r="A810" s="116" t="str">
        <f>'Pressure Drops in Loops'!A815</f>
        <v/>
      </c>
      <c r="B810" s="113" t="str">
        <f>IF(Table6[[#This Row],[Segment ]]="","",B809)</f>
        <v/>
      </c>
      <c r="C810" s="113" t="str">
        <f>IF(Table6[[#This Row],[Segment ]]="","",C809)</f>
        <v/>
      </c>
      <c r="D810" s="113" t="str">
        <f>IF(Table6[[#This Row],[Segment ]]="","",D809)</f>
        <v/>
      </c>
      <c r="E810" s="117" t="str">
        <f>IF(Table6[[#This Row],[Segment ]]="","",Table6[[#This Row],[Density (kg/m3)]]*Table6[[#This Row],[Volumetric flow (m3/s)]])</f>
        <v/>
      </c>
      <c r="F810" s="114" t="str">
        <f>IF(Table6[[#This Row],[Segment ]]="","",'Pressure Drops in Loops'!AG815)</f>
        <v/>
      </c>
      <c r="G810" s="114" t="str">
        <f>'Pressure Drops in Loops'!AH815</f>
        <v/>
      </c>
      <c r="H810" s="114"/>
      <c r="I810" s="114"/>
      <c r="J810" s="115" t="str">
        <f>'Pressure Drops in Loops'!E815</f>
        <v/>
      </c>
      <c r="K810" s="115" t="str">
        <f>IF('Pressure Drops in Loops'!E816="",'Pressure Drops in Loops'!E815,'Pressure Drops in Loops'!E816)</f>
        <v/>
      </c>
      <c r="L810" s="115" t="str">
        <f>IF(Table6[[#This Row],[Segment ]]="","",(Table6[[#This Row],[Pressure 2 (kPa)]]-Table6[[#This Row],[Pressure 1 (kPa)]])/Table6[[#This Row],[Density (kg/m3)]])</f>
        <v/>
      </c>
      <c r="M810" s="115" t="str">
        <f>IF(Table6[[#This Row],[Segment ]]="","",((Table6[[#This Row],[Velocity 2 (m/s)]]^2)/2)-((Table6[[#This Row],[Velocity 1 (m/s)]]^2)/2))</f>
        <v/>
      </c>
      <c r="N810" s="115" t="str">
        <f>IF(Table6[[#This Row],[Segment ]]="","",(Table6[[#This Row],[Height 2 (m)]]-Table6[[#This Row],[Height 1 (m)]])*9.807)</f>
        <v/>
      </c>
      <c r="O810" s="115" t="str">
        <f>'Pressure Drops in Loops'!U815</f>
        <v/>
      </c>
      <c r="P81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10" s="115" t="str">
        <f>IF(Table6[[#This Row],[Segment ]]="","",Table6[[#This Row],[Work (W)]]/1000)</f>
        <v/>
      </c>
    </row>
    <row r="811" spans="1:17" x14ac:dyDescent="0.25">
      <c r="A811" s="116" t="str">
        <f>'Pressure Drops in Loops'!A816</f>
        <v/>
      </c>
      <c r="B811" s="113" t="str">
        <f>IF(Table6[[#This Row],[Segment ]]="","",B810)</f>
        <v/>
      </c>
      <c r="C811" s="113" t="str">
        <f>IF(Table6[[#This Row],[Segment ]]="","",C810)</f>
        <v/>
      </c>
      <c r="D811" s="113" t="str">
        <f>IF(Table6[[#This Row],[Segment ]]="","",D810)</f>
        <v/>
      </c>
      <c r="E811" s="117" t="str">
        <f>IF(Table6[[#This Row],[Segment ]]="","",Table6[[#This Row],[Density (kg/m3)]]*Table6[[#This Row],[Volumetric flow (m3/s)]])</f>
        <v/>
      </c>
      <c r="F811" s="114" t="str">
        <f>IF(Table6[[#This Row],[Segment ]]="","",'Pressure Drops in Loops'!AG816)</f>
        <v/>
      </c>
      <c r="G811" s="114" t="str">
        <f>'Pressure Drops in Loops'!AH816</f>
        <v/>
      </c>
      <c r="H811" s="114"/>
      <c r="I811" s="114"/>
      <c r="J811" s="115" t="str">
        <f>'Pressure Drops in Loops'!E816</f>
        <v/>
      </c>
      <c r="K811" s="115" t="str">
        <f>IF('Pressure Drops in Loops'!E817="",'Pressure Drops in Loops'!E816,'Pressure Drops in Loops'!E817)</f>
        <v/>
      </c>
      <c r="L811" s="115" t="str">
        <f>IF(Table6[[#This Row],[Segment ]]="","",(Table6[[#This Row],[Pressure 2 (kPa)]]-Table6[[#This Row],[Pressure 1 (kPa)]])/Table6[[#This Row],[Density (kg/m3)]])</f>
        <v/>
      </c>
      <c r="M811" s="115" t="str">
        <f>IF(Table6[[#This Row],[Segment ]]="","",((Table6[[#This Row],[Velocity 2 (m/s)]]^2)/2)-((Table6[[#This Row],[Velocity 1 (m/s)]]^2)/2))</f>
        <v/>
      </c>
      <c r="N811" s="115" t="str">
        <f>IF(Table6[[#This Row],[Segment ]]="","",(Table6[[#This Row],[Height 2 (m)]]-Table6[[#This Row],[Height 1 (m)]])*9.807)</f>
        <v/>
      </c>
      <c r="O811" s="115" t="str">
        <f>'Pressure Drops in Loops'!U816</f>
        <v/>
      </c>
      <c r="P81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11" s="115" t="str">
        <f>IF(Table6[[#This Row],[Segment ]]="","",Table6[[#This Row],[Work (W)]]/1000)</f>
        <v/>
      </c>
    </row>
    <row r="812" spans="1:17" x14ac:dyDescent="0.25">
      <c r="A812" s="116" t="str">
        <f>'Pressure Drops in Loops'!A817</f>
        <v/>
      </c>
      <c r="B812" s="113" t="str">
        <f>IF(Table6[[#This Row],[Segment ]]="","",B811)</f>
        <v/>
      </c>
      <c r="C812" s="113" t="str">
        <f>IF(Table6[[#This Row],[Segment ]]="","",C811)</f>
        <v/>
      </c>
      <c r="D812" s="113" t="str">
        <f>IF(Table6[[#This Row],[Segment ]]="","",D811)</f>
        <v/>
      </c>
      <c r="E812" s="117" t="str">
        <f>IF(Table6[[#This Row],[Segment ]]="","",Table6[[#This Row],[Density (kg/m3)]]*Table6[[#This Row],[Volumetric flow (m3/s)]])</f>
        <v/>
      </c>
      <c r="F812" s="114" t="str">
        <f>IF(Table6[[#This Row],[Segment ]]="","",'Pressure Drops in Loops'!AG817)</f>
        <v/>
      </c>
      <c r="G812" s="114" t="str">
        <f>'Pressure Drops in Loops'!AH817</f>
        <v/>
      </c>
      <c r="H812" s="114"/>
      <c r="I812" s="114"/>
      <c r="J812" s="115" t="str">
        <f>'Pressure Drops in Loops'!E817</f>
        <v/>
      </c>
      <c r="K812" s="115" t="str">
        <f>IF('Pressure Drops in Loops'!E818="",'Pressure Drops in Loops'!E817,'Pressure Drops in Loops'!E818)</f>
        <v/>
      </c>
      <c r="L812" s="115" t="str">
        <f>IF(Table6[[#This Row],[Segment ]]="","",(Table6[[#This Row],[Pressure 2 (kPa)]]-Table6[[#This Row],[Pressure 1 (kPa)]])/Table6[[#This Row],[Density (kg/m3)]])</f>
        <v/>
      </c>
      <c r="M812" s="115" t="str">
        <f>IF(Table6[[#This Row],[Segment ]]="","",((Table6[[#This Row],[Velocity 2 (m/s)]]^2)/2)-((Table6[[#This Row],[Velocity 1 (m/s)]]^2)/2))</f>
        <v/>
      </c>
      <c r="N812" s="115" t="str">
        <f>IF(Table6[[#This Row],[Segment ]]="","",(Table6[[#This Row],[Height 2 (m)]]-Table6[[#This Row],[Height 1 (m)]])*9.807)</f>
        <v/>
      </c>
      <c r="O812" s="115" t="str">
        <f>'Pressure Drops in Loops'!U817</f>
        <v/>
      </c>
      <c r="P81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12" s="115" t="str">
        <f>IF(Table6[[#This Row],[Segment ]]="","",Table6[[#This Row],[Work (W)]]/1000)</f>
        <v/>
      </c>
    </row>
    <row r="813" spans="1:17" x14ac:dyDescent="0.25">
      <c r="A813" s="116" t="str">
        <f>'Pressure Drops in Loops'!A818</f>
        <v/>
      </c>
      <c r="B813" s="113" t="str">
        <f>IF(Table6[[#This Row],[Segment ]]="","",B812)</f>
        <v/>
      </c>
      <c r="C813" s="113" t="str">
        <f>IF(Table6[[#This Row],[Segment ]]="","",C812)</f>
        <v/>
      </c>
      <c r="D813" s="113" t="str">
        <f>IF(Table6[[#This Row],[Segment ]]="","",D812)</f>
        <v/>
      </c>
      <c r="E813" s="117" t="str">
        <f>IF(Table6[[#This Row],[Segment ]]="","",Table6[[#This Row],[Density (kg/m3)]]*Table6[[#This Row],[Volumetric flow (m3/s)]])</f>
        <v/>
      </c>
      <c r="F813" s="114" t="str">
        <f>IF(Table6[[#This Row],[Segment ]]="","",'Pressure Drops in Loops'!AG818)</f>
        <v/>
      </c>
      <c r="G813" s="114" t="str">
        <f>'Pressure Drops in Loops'!AH818</f>
        <v/>
      </c>
      <c r="H813" s="114"/>
      <c r="I813" s="114"/>
      <c r="J813" s="115" t="str">
        <f>'Pressure Drops in Loops'!E818</f>
        <v/>
      </c>
      <c r="K813" s="115" t="str">
        <f>IF('Pressure Drops in Loops'!E819="",'Pressure Drops in Loops'!E818,'Pressure Drops in Loops'!E819)</f>
        <v/>
      </c>
      <c r="L813" s="115" t="str">
        <f>IF(Table6[[#This Row],[Segment ]]="","",(Table6[[#This Row],[Pressure 2 (kPa)]]-Table6[[#This Row],[Pressure 1 (kPa)]])/Table6[[#This Row],[Density (kg/m3)]])</f>
        <v/>
      </c>
      <c r="M813" s="115" t="str">
        <f>IF(Table6[[#This Row],[Segment ]]="","",((Table6[[#This Row],[Velocity 2 (m/s)]]^2)/2)-((Table6[[#This Row],[Velocity 1 (m/s)]]^2)/2))</f>
        <v/>
      </c>
      <c r="N813" s="115" t="str">
        <f>IF(Table6[[#This Row],[Segment ]]="","",(Table6[[#This Row],[Height 2 (m)]]-Table6[[#This Row],[Height 1 (m)]])*9.807)</f>
        <v/>
      </c>
      <c r="O813" s="115" t="str">
        <f>'Pressure Drops in Loops'!U818</f>
        <v/>
      </c>
      <c r="P81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13" s="115" t="str">
        <f>IF(Table6[[#This Row],[Segment ]]="","",Table6[[#This Row],[Work (W)]]/1000)</f>
        <v/>
      </c>
    </row>
    <row r="814" spans="1:17" x14ac:dyDescent="0.25">
      <c r="A814" s="116" t="str">
        <f>'Pressure Drops in Loops'!A819</f>
        <v/>
      </c>
      <c r="B814" s="113" t="str">
        <f>IF(Table6[[#This Row],[Segment ]]="","",B813)</f>
        <v/>
      </c>
      <c r="C814" s="113" t="str">
        <f>IF(Table6[[#This Row],[Segment ]]="","",C813)</f>
        <v/>
      </c>
      <c r="D814" s="113" t="str">
        <f>IF(Table6[[#This Row],[Segment ]]="","",D813)</f>
        <v/>
      </c>
      <c r="E814" s="117" t="str">
        <f>IF(Table6[[#This Row],[Segment ]]="","",Table6[[#This Row],[Density (kg/m3)]]*Table6[[#This Row],[Volumetric flow (m3/s)]])</f>
        <v/>
      </c>
      <c r="F814" s="114" t="str">
        <f>IF(Table6[[#This Row],[Segment ]]="","",'Pressure Drops in Loops'!AG819)</f>
        <v/>
      </c>
      <c r="G814" s="114" t="str">
        <f>'Pressure Drops in Loops'!AH819</f>
        <v/>
      </c>
      <c r="H814" s="114"/>
      <c r="I814" s="114"/>
      <c r="J814" s="115" t="str">
        <f>'Pressure Drops in Loops'!E819</f>
        <v/>
      </c>
      <c r="K814" s="115" t="str">
        <f>IF('Pressure Drops in Loops'!E820="",'Pressure Drops in Loops'!E819,'Pressure Drops in Loops'!E820)</f>
        <v/>
      </c>
      <c r="L814" s="115" t="str">
        <f>IF(Table6[[#This Row],[Segment ]]="","",(Table6[[#This Row],[Pressure 2 (kPa)]]-Table6[[#This Row],[Pressure 1 (kPa)]])/Table6[[#This Row],[Density (kg/m3)]])</f>
        <v/>
      </c>
      <c r="M814" s="115" t="str">
        <f>IF(Table6[[#This Row],[Segment ]]="","",((Table6[[#This Row],[Velocity 2 (m/s)]]^2)/2)-((Table6[[#This Row],[Velocity 1 (m/s)]]^2)/2))</f>
        <v/>
      </c>
      <c r="N814" s="115" t="str">
        <f>IF(Table6[[#This Row],[Segment ]]="","",(Table6[[#This Row],[Height 2 (m)]]-Table6[[#This Row],[Height 1 (m)]])*9.807)</f>
        <v/>
      </c>
      <c r="O814" s="115" t="str">
        <f>'Pressure Drops in Loops'!U819</f>
        <v/>
      </c>
      <c r="P81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14" s="115" t="str">
        <f>IF(Table6[[#This Row],[Segment ]]="","",Table6[[#This Row],[Work (W)]]/1000)</f>
        <v/>
      </c>
    </row>
    <row r="815" spans="1:17" x14ac:dyDescent="0.25">
      <c r="A815" s="116" t="str">
        <f>'Pressure Drops in Loops'!A820</f>
        <v/>
      </c>
      <c r="B815" s="113" t="str">
        <f>IF(Table6[[#This Row],[Segment ]]="","",B814)</f>
        <v/>
      </c>
      <c r="C815" s="113" t="str">
        <f>IF(Table6[[#This Row],[Segment ]]="","",C814)</f>
        <v/>
      </c>
      <c r="D815" s="113" t="str">
        <f>IF(Table6[[#This Row],[Segment ]]="","",D814)</f>
        <v/>
      </c>
      <c r="E815" s="117" t="str">
        <f>IF(Table6[[#This Row],[Segment ]]="","",Table6[[#This Row],[Density (kg/m3)]]*Table6[[#This Row],[Volumetric flow (m3/s)]])</f>
        <v/>
      </c>
      <c r="F815" s="114" t="str">
        <f>IF(Table6[[#This Row],[Segment ]]="","",'Pressure Drops in Loops'!AG820)</f>
        <v/>
      </c>
      <c r="G815" s="114" t="str">
        <f>'Pressure Drops in Loops'!AH820</f>
        <v/>
      </c>
      <c r="H815" s="114"/>
      <c r="I815" s="114"/>
      <c r="J815" s="115" t="str">
        <f>'Pressure Drops in Loops'!E820</f>
        <v/>
      </c>
      <c r="K815" s="115" t="str">
        <f>IF('Pressure Drops in Loops'!E821="",'Pressure Drops in Loops'!E820,'Pressure Drops in Loops'!E821)</f>
        <v/>
      </c>
      <c r="L815" s="115" t="str">
        <f>IF(Table6[[#This Row],[Segment ]]="","",(Table6[[#This Row],[Pressure 2 (kPa)]]-Table6[[#This Row],[Pressure 1 (kPa)]])/Table6[[#This Row],[Density (kg/m3)]])</f>
        <v/>
      </c>
      <c r="M815" s="115" t="str">
        <f>IF(Table6[[#This Row],[Segment ]]="","",((Table6[[#This Row],[Velocity 2 (m/s)]]^2)/2)-((Table6[[#This Row],[Velocity 1 (m/s)]]^2)/2))</f>
        <v/>
      </c>
      <c r="N815" s="115" t="str">
        <f>IF(Table6[[#This Row],[Segment ]]="","",(Table6[[#This Row],[Height 2 (m)]]-Table6[[#This Row],[Height 1 (m)]])*9.807)</f>
        <v/>
      </c>
      <c r="O815" s="115" t="str">
        <f>'Pressure Drops in Loops'!U820</f>
        <v/>
      </c>
      <c r="P81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15" s="115" t="str">
        <f>IF(Table6[[#This Row],[Segment ]]="","",Table6[[#This Row],[Work (W)]]/1000)</f>
        <v/>
      </c>
    </row>
    <row r="816" spans="1:17" x14ac:dyDescent="0.25">
      <c r="A816" s="116" t="str">
        <f>'Pressure Drops in Loops'!A821</f>
        <v/>
      </c>
      <c r="B816" s="113" t="str">
        <f>IF(Table6[[#This Row],[Segment ]]="","",B815)</f>
        <v/>
      </c>
      <c r="C816" s="113" t="str">
        <f>IF(Table6[[#This Row],[Segment ]]="","",C815)</f>
        <v/>
      </c>
      <c r="D816" s="113" t="str">
        <f>IF(Table6[[#This Row],[Segment ]]="","",D815)</f>
        <v/>
      </c>
      <c r="E816" s="117" t="str">
        <f>IF(Table6[[#This Row],[Segment ]]="","",Table6[[#This Row],[Density (kg/m3)]]*Table6[[#This Row],[Volumetric flow (m3/s)]])</f>
        <v/>
      </c>
      <c r="F816" s="114" t="str">
        <f>IF(Table6[[#This Row],[Segment ]]="","",'Pressure Drops in Loops'!AG821)</f>
        <v/>
      </c>
      <c r="G816" s="114" t="str">
        <f>'Pressure Drops in Loops'!AH821</f>
        <v/>
      </c>
      <c r="H816" s="114"/>
      <c r="I816" s="114"/>
      <c r="J816" s="115" t="str">
        <f>'Pressure Drops in Loops'!E821</f>
        <v/>
      </c>
      <c r="K816" s="115" t="str">
        <f>IF('Pressure Drops in Loops'!E822="",'Pressure Drops in Loops'!E821,'Pressure Drops in Loops'!E822)</f>
        <v/>
      </c>
      <c r="L816" s="115" t="str">
        <f>IF(Table6[[#This Row],[Segment ]]="","",(Table6[[#This Row],[Pressure 2 (kPa)]]-Table6[[#This Row],[Pressure 1 (kPa)]])/Table6[[#This Row],[Density (kg/m3)]])</f>
        <v/>
      </c>
      <c r="M816" s="115" t="str">
        <f>IF(Table6[[#This Row],[Segment ]]="","",((Table6[[#This Row],[Velocity 2 (m/s)]]^2)/2)-((Table6[[#This Row],[Velocity 1 (m/s)]]^2)/2))</f>
        <v/>
      </c>
      <c r="N816" s="115" t="str">
        <f>IF(Table6[[#This Row],[Segment ]]="","",(Table6[[#This Row],[Height 2 (m)]]-Table6[[#This Row],[Height 1 (m)]])*9.807)</f>
        <v/>
      </c>
      <c r="O816" s="115" t="str">
        <f>'Pressure Drops in Loops'!U821</f>
        <v/>
      </c>
      <c r="P81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16" s="115" t="str">
        <f>IF(Table6[[#This Row],[Segment ]]="","",Table6[[#This Row],[Work (W)]]/1000)</f>
        <v/>
      </c>
    </row>
    <row r="817" spans="1:17" x14ac:dyDescent="0.25">
      <c r="A817" s="116" t="str">
        <f>'Pressure Drops in Loops'!A822</f>
        <v/>
      </c>
      <c r="B817" s="113" t="str">
        <f>IF(Table6[[#This Row],[Segment ]]="","",B816)</f>
        <v/>
      </c>
      <c r="C817" s="113" t="str">
        <f>IF(Table6[[#This Row],[Segment ]]="","",C816)</f>
        <v/>
      </c>
      <c r="D817" s="113" t="str">
        <f>IF(Table6[[#This Row],[Segment ]]="","",D816)</f>
        <v/>
      </c>
      <c r="E817" s="117" t="str">
        <f>IF(Table6[[#This Row],[Segment ]]="","",Table6[[#This Row],[Density (kg/m3)]]*Table6[[#This Row],[Volumetric flow (m3/s)]])</f>
        <v/>
      </c>
      <c r="F817" s="114" t="str">
        <f>IF(Table6[[#This Row],[Segment ]]="","",'Pressure Drops in Loops'!AG822)</f>
        <v/>
      </c>
      <c r="G817" s="114" t="str">
        <f>'Pressure Drops in Loops'!AH822</f>
        <v/>
      </c>
      <c r="H817" s="114"/>
      <c r="I817" s="114"/>
      <c r="J817" s="115" t="str">
        <f>'Pressure Drops in Loops'!E822</f>
        <v/>
      </c>
      <c r="K817" s="115" t="str">
        <f>IF('Pressure Drops in Loops'!E823="",'Pressure Drops in Loops'!E822,'Pressure Drops in Loops'!E823)</f>
        <v/>
      </c>
      <c r="L817" s="115" t="str">
        <f>IF(Table6[[#This Row],[Segment ]]="","",(Table6[[#This Row],[Pressure 2 (kPa)]]-Table6[[#This Row],[Pressure 1 (kPa)]])/Table6[[#This Row],[Density (kg/m3)]])</f>
        <v/>
      </c>
      <c r="M817" s="115" t="str">
        <f>IF(Table6[[#This Row],[Segment ]]="","",((Table6[[#This Row],[Velocity 2 (m/s)]]^2)/2)-((Table6[[#This Row],[Velocity 1 (m/s)]]^2)/2))</f>
        <v/>
      </c>
      <c r="N817" s="115" t="str">
        <f>IF(Table6[[#This Row],[Segment ]]="","",(Table6[[#This Row],[Height 2 (m)]]-Table6[[#This Row],[Height 1 (m)]])*9.807)</f>
        <v/>
      </c>
      <c r="O817" s="115" t="str">
        <f>'Pressure Drops in Loops'!U822</f>
        <v/>
      </c>
      <c r="P81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17" s="115" t="str">
        <f>IF(Table6[[#This Row],[Segment ]]="","",Table6[[#This Row],[Work (W)]]/1000)</f>
        <v/>
      </c>
    </row>
    <row r="818" spans="1:17" x14ac:dyDescent="0.25">
      <c r="A818" s="116" t="str">
        <f>'Pressure Drops in Loops'!A823</f>
        <v/>
      </c>
      <c r="B818" s="113" t="str">
        <f>IF(Table6[[#This Row],[Segment ]]="","",B817)</f>
        <v/>
      </c>
      <c r="C818" s="113" t="str">
        <f>IF(Table6[[#This Row],[Segment ]]="","",C817)</f>
        <v/>
      </c>
      <c r="D818" s="113" t="str">
        <f>IF(Table6[[#This Row],[Segment ]]="","",D817)</f>
        <v/>
      </c>
      <c r="E818" s="117" t="str">
        <f>IF(Table6[[#This Row],[Segment ]]="","",Table6[[#This Row],[Density (kg/m3)]]*Table6[[#This Row],[Volumetric flow (m3/s)]])</f>
        <v/>
      </c>
      <c r="F818" s="114" t="str">
        <f>IF(Table6[[#This Row],[Segment ]]="","",'Pressure Drops in Loops'!AG823)</f>
        <v/>
      </c>
      <c r="G818" s="114" t="str">
        <f>'Pressure Drops in Loops'!AH823</f>
        <v/>
      </c>
      <c r="H818" s="114"/>
      <c r="I818" s="114"/>
      <c r="J818" s="115" t="str">
        <f>'Pressure Drops in Loops'!E823</f>
        <v/>
      </c>
      <c r="K818" s="115" t="str">
        <f>IF('Pressure Drops in Loops'!E824="",'Pressure Drops in Loops'!E823,'Pressure Drops in Loops'!E824)</f>
        <v/>
      </c>
      <c r="L818" s="115" t="str">
        <f>IF(Table6[[#This Row],[Segment ]]="","",(Table6[[#This Row],[Pressure 2 (kPa)]]-Table6[[#This Row],[Pressure 1 (kPa)]])/Table6[[#This Row],[Density (kg/m3)]])</f>
        <v/>
      </c>
      <c r="M818" s="115" t="str">
        <f>IF(Table6[[#This Row],[Segment ]]="","",((Table6[[#This Row],[Velocity 2 (m/s)]]^2)/2)-((Table6[[#This Row],[Velocity 1 (m/s)]]^2)/2))</f>
        <v/>
      </c>
      <c r="N818" s="115" t="str">
        <f>IF(Table6[[#This Row],[Segment ]]="","",(Table6[[#This Row],[Height 2 (m)]]-Table6[[#This Row],[Height 1 (m)]])*9.807)</f>
        <v/>
      </c>
      <c r="O818" s="115" t="str">
        <f>'Pressure Drops in Loops'!U823</f>
        <v/>
      </c>
      <c r="P81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18" s="115" t="str">
        <f>IF(Table6[[#This Row],[Segment ]]="","",Table6[[#This Row],[Work (W)]]/1000)</f>
        <v/>
      </c>
    </row>
    <row r="819" spans="1:17" x14ac:dyDescent="0.25">
      <c r="A819" s="116" t="str">
        <f>'Pressure Drops in Loops'!A824</f>
        <v/>
      </c>
      <c r="B819" s="113" t="str">
        <f>IF(Table6[[#This Row],[Segment ]]="","",B818)</f>
        <v/>
      </c>
      <c r="C819" s="113" t="str">
        <f>IF(Table6[[#This Row],[Segment ]]="","",C818)</f>
        <v/>
      </c>
      <c r="D819" s="113" t="str">
        <f>IF(Table6[[#This Row],[Segment ]]="","",D818)</f>
        <v/>
      </c>
      <c r="E819" s="117" t="str">
        <f>IF(Table6[[#This Row],[Segment ]]="","",Table6[[#This Row],[Density (kg/m3)]]*Table6[[#This Row],[Volumetric flow (m3/s)]])</f>
        <v/>
      </c>
      <c r="F819" s="114" t="str">
        <f>IF(Table6[[#This Row],[Segment ]]="","",'Pressure Drops in Loops'!AG824)</f>
        <v/>
      </c>
      <c r="G819" s="114" t="str">
        <f>'Pressure Drops in Loops'!AH824</f>
        <v/>
      </c>
      <c r="H819" s="114"/>
      <c r="I819" s="114"/>
      <c r="J819" s="115" t="str">
        <f>'Pressure Drops in Loops'!E824</f>
        <v/>
      </c>
      <c r="K819" s="115" t="str">
        <f>IF('Pressure Drops in Loops'!E825="",'Pressure Drops in Loops'!E824,'Pressure Drops in Loops'!E825)</f>
        <v/>
      </c>
      <c r="L819" s="115" t="str">
        <f>IF(Table6[[#This Row],[Segment ]]="","",(Table6[[#This Row],[Pressure 2 (kPa)]]-Table6[[#This Row],[Pressure 1 (kPa)]])/Table6[[#This Row],[Density (kg/m3)]])</f>
        <v/>
      </c>
      <c r="M819" s="115" t="str">
        <f>IF(Table6[[#This Row],[Segment ]]="","",((Table6[[#This Row],[Velocity 2 (m/s)]]^2)/2)-((Table6[[#This Row],[Velocity 1 (m/s)]]^2)/2))</f>
        <v/>
      </c>
      <c r="N819" s="115" t="str">
        <f>IF(Table6[[#This Row],[Segment ]]="","",(Table6[[#This Row],[Height 2 (m)]]-Table6[[#This Row],[Height 1 (m)]])*9.807)</f>
        <v/>
      </c>
      <c r="O819" s="115" t="str">
        <f>'Pressure Drops in Loops'!U824</f>
        <v/>
      </c>
      <c r="P81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19" s="115" t="str">
        <f>IF(Table6[[#This Row],[Segment ]]="","",Table6[[#This Row],[Work (W)]]/1000)</f>
        <v/>
      </c>
    </row>
    <row r="820" spans="1:17" x14ac:dyDescent="0.25">
      <c r="A820" s="116" t="str">
        <f>'Pressure Drops in Loops'!A825</f>
        <v/>
      </c>
      <c r="B820" s="113" t="str">
        <f>IF(Table6[[#This Row],[Segment ]]="","",B819)</f>
        <v/>
      </c>
      <c r="C820" s="113" t="str">
        <f>IF(Table6[[#This Row],[Segment ]]="","",C819)</f>
        <v/>
      </c>
      <c r="D820" s="113" t="str">
        <f>IF(Table6[[#This Row],[Segment ]]="","",D819)</f>
        <v/>
      </c>
      <c r="E820" s="117" t="str">
        <f>IF(Table6[[#This Row],[Segment ]]="","",Table6[[#This Row],[Density (kg/m3)]]*Table6[[#This Row],[Volumetric flow (m3/s)]])</f>
        <v/>
      </c>
      <c r="F820" s="114" t="str">
        <f>IF(Table6[[#This Row],[Segment ]]="","",'Pressure Drops in Loops'!AG825)</f>
        <v/>
      </c>
      <c r="G820" s="114" t="str">
        <f>'Pressure Drops in Loops'!AH825</f>
        <v/>
      </c>
      <c r="H820" s="114"/>
      <c r="I820" s="114"/>
      <c r="J820" s="115" t="str">
        <f>'Pressure Drops in Loops'!E825</f>
        <v/>
      </c>
      <c r="K820" s="115" t="str">
        <f>IF('Pressure Drops in Loops'!E826="",'Pressure Drops in Loops'!E825,'Pressure Drops in Loops'!E826)</f>
        <v/>
      </c>
      <c r="L820" s="115" t="str">
        <f>IF(Table6[[#This Row],[Segment ]]="","",(Table6[[#This Row],[Pressure 2 (kPa)]]-Table6[[#This Row],[Pressure 1 (kPa)]])/Table6[[#This Row],[Density (kg/m3)]])</f>
        <v/>
      </c>
      <c r="M820" s="115" t="str">
        <f>IF(Table6[[#This Row],[Segment ]]="","",((Table6[[#This Row],[Velocity 2 (m/s)]]^2)/2)-((Table6[[#This Row],[Velocity 1 (m/s)]]^2)/2))</f>
        <v/>
      </c>
      <c r="N820" s="115" t="str">
        <f>IF(Table6[[#This Row],[Segment ]]="","",(Table6[[#This Row],[Height 2 (m)]]-Table6[[#This Row],[Height 1 (m)]])*9.807)</f>
        <v/>
      </c>
      <c r="O820" s="115" t="str">
        <f>'Pressure Drops in Loops'!U825</f>
        <v/>
      </c>
      <c r="P82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20" s="115" t="str">
        <f>IF(Table6[[#This Row],[Segment ]]="","",Table6[[#This Row],[Work (W)]]/1000)</f>
        <v/>
      </c>
    </row>
    <row r="821" spans="1:17" x14ac:dyDescent="0.25">
      <c r="A821" s="116" t="str">
        <f>'Pressure Drops in Loops'!A826</f>
        <v/>
      </c>
      <c r="B821" s="113" t="str">
        <f>IF(Table6[[#This Row],[Segment ]]="","",B820)</f>
        <v/>
      </c>
      <c r="C821" s="113" t="str">
        <f>IF(Table6[[#This Row],[Segment ]]="","",C820)</f>
        <v/>
      </c>
      <c r="D821" s="113" t="str">
        <f>IF(Table6[[#This Row],[Segment ]]="","",D820)</f>
        <v/>
      </c>
      <c r="E821" s="117" t="str">
        <f>IF(Table6[[#This Row],[Segment ]]="","",Table6[[#This Row],[Density (kg/m3)]]*Table6[[#This Row],[Volumetric flow (m3/s)]])</f>
        <v/>
      </c>
      <c r="F821" s="114" t="str">
        <f>IF(Table6[[#This Row],[Segment ]]="","",'Pressure Drops in Loops'!AG826)</f>
        <v/>
      </c>
      <c r="G821" s="114" t="str">
        <f>'Pressure Drops in Loops'!AH826</f>
        <v/>
      </c>
      <c r="H821" s="114"/>
      <c r="I821" s="114"/>
      <c r="J821" s="115" t="str">
        <f>'Pressure Drops in Loops'!E826</f>
        <v/>
      </c>
      <c r="K821" s="115" t="str">
        <f>IF('Pressure Drops in Loops'!E827="",'Pressure Drops in Loops'!E826,'Pressure Drops in Loops'!E827)</f>
        <v/>
      </c>
      <c r="L821" s="115" t="str">
        <f>IF(Table6[[#This Row],[Segment ]]="","",(Table6[[#This Row],[Pressure 2 (kPa)]]-Table6[[#This Row],[Pressure 1 (kPa)]])/Table6[[#This Row],[Density (kg/m3)]])</f>
        <v/>
      </c>
      <c r="M821" s="115" t="str">
        <f>IF(Table6[[#This Row],[Segment ]]="","",((Table6[[#This Row],[Velocity 2 (m/s)]]^2)/2)-((Table6[[#This Row],[Velocity 1 (m/s)]]^2)/2))</f>
        <v/>
      </c>
      <c r="N821" s="115" t="str">
        <f>IF(Table6[[#This Row],[Segment ]]="","",(Table6[[#This Row],[Height 2 (m)]]-Table6[[#This Row],[Height 1 (m)]])*9.807)</f>
        <v/>
      </c>
      <c r="O821" s="115" t="str">
        <f>'Pressure Drops in Loops'!U826</f>
        <v/>
      </c>
      <c r="P82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21" s="115" t="str">
        <f>IF(Table6[[#This Row],[Segment ]]="","",Table6[[#This Row],[Work (W)]]/1000)</f>
        <v/>
      </c>
    </row>
    <row r="822" spans="1:17" x14ac:dyDescent="0.25">
      <c r="A822" s="116" t="str">
        <f>'Pressure Drops in Loops'!A827</f>
        <v/>
      </c>
      <c r="B822" s="113" t="str">
        <f>IF(Table6[[#This Row],[Segment ]]="","",B821)</f>
        <v/>
      </c>
      <c r="C822" s="113" t="str">
        <f>IF(Table6[[#This Row],[Segment ]]="","",C821)</f>
        <v/>
      </c>
      <c r="D822" s="113" t="str">
        <f>IF(Table6[[#This Row],[Segment ]]="","",D821)</f>
        <v/>
      </c>
      <c r="E822" s="117" t="str">
        <f>IF(Table6[[#This Row],[Segment ]]="","",Table6[[#This Row],[Density (kg/m3)]]*Table6[[#This Row],[Volumetric flow (m3/s)]])</f>
        <v/>
      </c>
      <c r="F822" s="114" t="str">
        <f>IF(Table6[[#This Row],[Segment ]]="","",'Pressure Drops in Loops'!AG827)</f>
        <v/>
      </c>
      <c r="G822" s="114" t="str">
        <f>'Pressure Drops in Loops'!AH827</f>
        <v/>
      </c>
      <c r="H822" s="114"/>
      <c r="I822" s="114"/>
      <c r="J822" s="115" t="str">
        <f>'Pressure Drops in Loops'!E827</f>
        <v/>
      </c>
      <c r="K822" s="115" t="str">
        <f>IF('Pressure Drops in Loops'!E828="",'Pressure Drops in Loops'!E827,'Pressure Drops in Loops'!E828)</f>
        <v/>
      </c>
      <c r="L822" s="115" t="str">
        <f>IF(Table6[[#This Row],[Segment ]]="","",(Table6[[#This Row],[Pressure 2 (kPa)]]-Table6[[#This Row],[Pressure 1 (kPa)]])/Table6[[#This Row],[Density (kg/m3)]])</f>
        <v/>
      </c>
      <c r="M822" s="115" t="str">
        <f>IF(Table6[[#This Row],[Segment ]]="","",((Table6[[#This Row],[Velocity 2 (m/s)]]^2)/2)-((Table6[[#This Row],[Velocity 1 (m/s)]]^2)/2))</f>
        <v/>
      </c>
      <c r="N822" s="115" t="str">
        <f>IF(Table6[[#This Row],[Segment ]]="","",(Table6[[#This Row],[Height 2 (m)]]-Table6[[#This Row],[Height 1 (m)]])*9.807)</f>
        <v/>
      </c>
      <c r="O822" s="115" t="str">
        <f>'Pressure Drops in Loops'!U827</f>
        <v/>
      </c>
      <c r="P82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22" s="115" t="str">
        <f>IF(Table6[[#This Row],[Segment ]]="","",Table6[[#This Row],[Work (W)]]/1000)</f>
        <v/>
      </c>
    </row>
    <row r="823" spans="1:17" x14ac:dyDescent="0.25">
      <c r="A823" s="116" t="str">
        <f>'Pressure Drops in Loops'!A828</f>
        <v/>
      </c>
      <c r="B823" s="113" t="str">
        <f>IF(Table6[[#This Row],[Segment ]]="","",B822)</f>
        <v/>
      </c>
      <c r="C823" s="113" t="str">
        <f>IF(Table6[[#This Row],[Segment ]]="","",C822)</f>
        <v/>
      </c>
      <c r="D823" s="113" t="str">
        <f>IF(Table6[[#This Row],[Segment ]]="","",D822)</f>
        <v/>
      </c>
      <c r="E823" s="117" t="str">
        <f>IF(Table6[[#This Row],[Segment ]]="","",Table6[[#This Row],[Density (kg/m3)]]*Table6[[#This Row],[Volumetric flow (m3/s)]])</f>
        <v/>
      </c>
      <c r="F823" s="114" t="str">
        <f>IF(Table6[[#This Row],[Segment ]]="","",'Pressure Drops in Loops'!AG828)</f>
        <v/>
      </c>
      <c r="G823" s="114" t="str">
        <f>'Pressure Drops in Loops'!AH828</f>
        <v/>
      </c>
      <c r="H823" s="114"/>
      <c r="I823" s="114"/>
      <c r="J823" s="115" t="str">
        <f>'Pressure Drops in Loops'!E828</f>
        <v/>
      </c>
      <c r="K823" s="115" t="str">
        <f>IF('Pressure Drops in Loops'!E829="",'Pressure Drops in Loops'!E828,'Pressure Drops in Loops'!E829)</f>
        <v/>
      </c>
      <c r="L823" s="115" t="str">
        <f>IF(Table6[[#This Row],[Segment ]]="","",(Table6[[#This Row],[Pressure 2 (kPa)]]-Table6[[#This Row],[Pressure 1 (kPa)]])/Table6[[#This Row],[Density (kg/m3)]])</f>
        <v/>
      </c>
      <c r="M823" s="115" t="str">
        <f>IF(Table6[[#This Row],[Segment ]]="","",((Table6[[#This Row],[Velocity 2 (m/s)]]^2)/2)-((Table6[[#This Row],[Velocity 1 (m/s)]]^2)/2))</f>
        <v/>
      </c>
      <c r="N823" s="115" t="str">
        <f>IF(Table6[[#This Row],[Segment ]]="","",(Table6[[#This Row],[Height 2 (m)]]-Table6[[#This Row],[Height 1 (m)]])*9.807)</f>
        <v/>
      </c>
      <c r="O823" s="115" t="str">
        <f>'Pressure Drops in Loops'!U828</f>
        <v/>
      </c>
      <c r="P82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23" s="115" t="str">
        <f>IF(Table6[[#This Row],[Segment ]]="","",Table6[[#This Row],[Work (W)]]/1000)</f>
        <v/>
      </c>
    </row>
    <row r="824" spans="1:17" x14ac:dyDescent="0.25">
      <c r="A824" s="116" t="str">
        <f>'Pressure Drops in Loops'!A829</f>
        <v/>
      </c>
      <c r="B824" s="113" t="str">
        <f>IF(Table6[[#This Row],[Segment ]]="","",B823)</f>
        <v/>
      </c>
      <c r="C824" s="113" t="str">
        <f>IF(Table6[[#This Row],[Segment ]]="","",C823)</f>
        <v/>
      </c>
      <c r="D824" s="113" t="str">
        <f>IF(Table6[[#This Row],[Segment ]]="","",D823)</f>
        <v/>
      </c>
      <c r="E824" s="117" t="str">
        <f>IF(Table6[[#This Row],[Segment ]]="","",Table6[[#This Row],[Density (kg/m3)]]*Table6[[#This Row],[Volumetric flow (m3/s)]])</f>
        <v/>
      </c>
      <c r="F824" s="114" t="str">
        <f>IF(Table6[[#This Row],[Segment ]]="","",'Pressure Drops in Loops'!AG829)</f>
        <v/>
      </c>
      <c r="G824" s="114" t="str">
        <f>'Pressure Drops in Loops'!AH829</f>
        <v/>
      </c>
      <c r="H824" s="114"/>
      <c r="I824" s="114"/>
      <c r="J824" s="115" t="str">
        <f>'Pressure Drops in Loops'!E829</f>
        <v/>
      </c>
      <c r="K824" s="115" t="str">
        <f>IF('Pressure Drops in Loops'!E830="",'Pressure Drops in Loops'!E829,'Pressure Drops in Loops'!E830)</f>
        <v/>
      </c>
      <c r="L824" s="115" t="str">
        <f>IF(Table6[[#This Row],[Segment ]]="","",(Table6[[#This Row],[Pressure 2 (kPa)]]-Table6[[#This Row],[Pressure 1 (kPa)]])/Table6[[#This Row],[Density (kg/m3)]])</f>
        <v/>
      </c>
      <c r="M824" s="115" t="str">
        <f>IF(Table6[[#This Row],[Segment ]]="","",((Table6[[#This Row],[Velocity 2 (m/s)]]^2)/2)-((Table6[[#This Row],[Velocity 1 (m/s)]]^2)/2))</f>
        <v/>
      </c>
      <c r="N824" s="115" t="str">
        <f>IF(Table6[[#This Row],[Segment ]]="","",(Table6[[#This Row],[Height 2 (m)]]-Table6[[#This Row],[Height 1 (m)]])*9.807)</f>
        <v/>
      </c>
      <c r="O824" s="115" t="str">
        <f>'Pressure Drops in Loops'!U829</f>
        <v/>
      </c>
      <c r="P82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24" s="115" t="str">
        <f>IF(Table6[[#This Row],[Segment ]]="","",Table6[[#This Row],[Work (W)]]/1000)</f>
        <v/>
      </c>
    </row>
    <row r="825" spans="1:17" x14ac:dyDescent="0.25">
      <c r="A825" s="116" t="str">
        <f>'Pressure Drops in Loops'!A830</f>
        <v/>
      </c>
      <c r="B825" s="113" t="str">
        <f>IF(Table6[[#This Row],[Segment ]]="","",B824)</f>
        <v/>
      </c>
      <c r="C825" s="113" t="str">
        <f>IF(Table6[[#This Row],[Segment ]]="","",C824)</f>
        <v/>
      </c>
      <c r="D825" s="113" t="str">
        <f>IF(Table6[[#This Row],[Segment ]]="","",D824)</f>
        <v/>
      </c>
      <c r="E825" s="117" t="str">
        <f>IF(Table6[[#This Row],[Segment ]]="","",Table6[[#This Row],[Density (kg/m3)]]*Table6[[#This Row],[Volumetric flow (m3/s)]])</f>
        <v/>
      </c>
      <c r="F825" s="114" t="str">
        <f>IF(Table6[[#This Row],[Segment ]]="","",'Pressure Drops in Loops'!AG830)</f>
        <v/>
      </c>
      <c r="G825" s="114" t="str">
        <f>'Pressure Drops in Loops'!AH830</f>
        <v/>
      </c>
      <c r="H825" s="114"/>
      <c r="I825" s="114"/>
      <c r="J825" s="115" t="str">
        <f>'Pressure Drops in Loops'!E830</f>
        <v/>
      </c>
      <c r="K825" s="115" t="str">
        <f>IF('Pressure Drops in Loops'!E831="",'Pressure Drops in Loops'!E830,'Pressure Drops in Loops'!E831)</f>
        <v/>
      </c>
      <c r="L825" s="115" t="str">
        <f>IF(Table6[[#This Row],[Segment ]]="","",(Table6[[#This Row],[Pressure 2 (kPa)]]-Table6[[#This Row],[Pressure 1 (kPa)]])/Table6[[#This Row],[Density (kg/m3)]])</f>
        <v/>
      </c>
      <c r="M825" s="115" t="str">
        <f>IF(Table6[[#This Row],[Segment ]]="","",((Table6[[#This Row],[Velocity 2 (m/s)]]^2)/2)-((Table6[[#This Row],[Velocity 1 (m/s)]]^2)/2))</f>
        <v/>
      </c>
      <c r="N825" s="115" t="str">
        <f>IF(Table6[[#This Row],[Segment ]]="","",(Table6[[#This Row],[Height 2 (m)]]-Table6[[#This Row],[Height 1 (m)]])*9.807)</f>
        <v/>
      </c>
      <c r="O825" s="115" t="str">
        <f>'Pressure Drops in Loops'!U830</f>
        <v/>
      </c>
      <c r="P82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25" s="115" t="str">
        <f>IF(Table6[[#This Row],[Segment ]]="","",Table6[[#This Row],[Work (W)]]/1000)</f>
        <v/>
      </c>
    </row>
    <row r="826" spans="1:17" x14ac:dyDescent="0.25">
      <c r="A826" s="116" t="str">
        <f>'Pressure Drops in Loops'!A831</f>
        <v/>
      </c>
      <c r="B826" s="113" t="str">
        <f>IF(Table6[[#This Row],[Segment ]]="","",B825)</f>
        <v/>
      </c>
      <c r="C826" s="113" t="str">
        <f>IF(Table6[[#This Row],[Segment ]]="","",C825)</f>
        <v/>
      </c>
      <c r="D826" s="113" t="str">
        <f>IF(Table6[[#This Row],[Segment ]]="","",D825)</f>
        <v/>
      </c>
      <c r="E826" s="117" t="str">
        <f>IF(Table6[[#This Row],[Segment ]]="","",Table6[[#This Row],[Density (kg/m3)]]*Table6[[#This Row],[Volumetric flow (m3/s)]])</f>
        <v/>
      </c>
      <c r="F826" s="114" t="str">
        <f>IF(Table6[[#This Row],[Segment ]]="","",'Pressure Drops in Loops'!AG831)</f>
        <v/>
      </c>
      <c r="G826" s="114" t="str">
        <f>'Pressure Drops in Loops'!AH831</f>
        <v/>
      </c>
      <c r="H826" s="114"/>
      <c r="I826" s="114"/>
      <c r="J826" s="115" t="str">
        <f>'Pressure Drops in Loops'!E831</f>
        <v/>
      </c>
      <c r="K826" s="115" t="str">
        <f>IF('Pressure Drops in Loops'!E832="",'Pressure Drops in Loops'!E831,'Pressure Drops in Loops'!E832)</f>
        <v/>
      </c>
      <c r="L826" s="115" t="str">
        <f>IF(Table6[[#This Row],[Segment ]]="","",(Table6[[#This Row],[Pressure 2 (kPa)]]-Table6[[#This Row],[Pressure 1 (kPa)]])/Table6[[#This Row],[Density (kg/m3)]])</f>
        <v/>
      </c>
      <c r="M826" s="115" t="str">
        <f>IF(Table6[[#This Row],[Segment ]]="","",((Table6[[#This Row],[Velocity 2 (m/s)]]^2)/2)-((Table6[[#This Row],[Velocity 1 (m/s)]]^2)/2))</f>
        <v/>
      </c>
      <c r="N826" s="115" t="str">
        <f>IF(Table6[[#This Row],[Segment ]]="","",(Table6[[#This Row],[Height 2 (m)]]-Table6[[#This Row],[Height 1 (m)]])*9.807)</f>
        <v/>
      </c>
      <c r="O826" s="115" t="str">
        <f>'Pressure Drops in Loops'!U831</f>
        <v/>
      </c>
      <c r="P82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26" s="115" t="str">
        <f>IF(Table6[[#This Row],[Segment ]]="","",Table6[[#This Row],[Work (W)]]/1000)</f>
        <v/>
      </c>
    </row>
    <row r="827" spans="1:17" x14ac:dyDescent="0.25">
      <c r="A827" s="116" t="str">
        <f>'Pressure Drops in Loops'!A832</f>
        <v/>
      </c>
      <c r="B827" s="113" t="str">
        <f>IF(Table6[[#This Row],[Segment ]]="","",B826)</f>
        <v/>
      </c>
      <c r="C827" s="113" t="str">
        <f>IF(Table6[[#This Row],[Segment ]]="","",C826)</f>
        <v/>
      </c>
      <c r="D827" s="113" t="str">
        <f>IF(Table6[[#This Row],[Segment ]]="","",D826)</f>
        <v/>
      </c>
      <c r="E827" s="117" t="str">
        <f>IF(Table6[[#This Row],[Segment ]]="","",Table6[[#This Row],[Density (kg/m3)]]*Table6[[#This Row],[Volumetric flow (m3/s)]])</f>
        <v/>
      </c>
      <c r="F827" s="114" t="str">
        <f>IF(Table6[[#This Row],[Segment ]]="","",'Pressure Drops in Loops'!AG832)</f>
        <v/>
      </c>
      <c r="G827" s="114" t="str">
        <f>'Pressure Drops in Loops'!AH832</f>
        <v/>
      </c>
      <c r="H827" s="114"/>
      <c r="I827" s="114"/>
      <c r="J827" s="115" t="str">
        <f>'Pressure Drops in Loops'!E832</f>
        <v/>
      </c>
      <c r="K827" s="115" t="str">
        <f>IF('Pressure Drops in Loops'!E833="",'Pressure Drops in Loops'!E832,'Pressure Drops in Loops'!E833)</f>
        <v/>
      </c>
      <c r="L827" s="115" t="str">
        <f>IF(Table6[[#This Row],[Segment ]]="","",(Table6[[#This Row],[Pressure 2 (kPa)]]-Table6[[#This Row],[Pressure 1 (kPa)]])/Table6[[#This Row],[Density (kg/m3)]])</f>
        <v/>
      </c>
      <c r="M827" s="115" t="str">
        <f>IF(Table6[[#This Row],[Segment ]]="","",((Table6[[#This Row],[Velocity 2 (m/s)]]^2)/2)-((Table6[[#This Row],[Velocity 1 (m/s)]]^2)/2))</f>
        <v/>
      </c>
      <c r="N827" s="115" t="str">
        <f>IF(Table6[[#This Row],[Segment ]]="","",(Table6[[#This Row],[Height 2 (m)]]-Table6[[#This Row],[Height 1 (m)]])*9.807)</f>
        <v/>
      </c>
      <c r="O827" s="115" t="str">
        <f>'Pressure Drops in Loops'!U832</f>
        <v/>
      </c>
      <c r="P82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27" s="115" t="str">
        <f>IF(Table6[[#This Row],[Segment ]]="","",Table6[[#This Row],[Work (W)]]/1000)</f>
        <v/>
      </c>
    </row>
    <row r="828" spans="1:17" x14ac:dyDescent="0.25">
      <c r="A828" s="116" t="str">
        <f>'Pressure Drops in Loops'!A833</f>
        <v/>
      </c>
      <c r="B828" s="113" t="str">
        <f>IF(Table6[[#This Row],[Segment ]]="","",B827)</f>
        <v/>
      </c>
      <c r="C828" s="113" t="str">
        <f>IF(Table6[[#This Row],[Segment ]]="","",C827)</f>
        <v/>
      </c>
      <c r="D828" s="113" t="str">
        <f>IF(Table6[[#This Row],[Segment ]]="","",D827)</f>
        <v/>
      </c>
      <c r="E828" s="117" t="str">
        <f>IF(Table6[[#This Row],[Segment ]]="","",Table6[[#This Row],[Density (kg/m3)]]*Table6[[#This Row],[Volumetric flow (m3/s)]])</f>
        <v/>
      </c>
      <c r="F828" s="114" t="str">
        <f>IF(Table6[[#This Row],[Segment ]]="","",'Pressure Drops in Loops'!AG833)</f>
        <v/>
      </c>
      <c r="G828" s="114" t="str">
        <f>'Pressure Drops in Loops'!AH833</f>
        <v/>
      </c>
      <c r="H828" s="114"/>
      <c r="I828" s="114"/>
      <c r="J828" s="115" t="str">
        <f>'Pressure Drops in Loops'!E833</f>
        <v/>
      </c>
      <c r="K828" s="115" t="str">
        <f>IF('Pressure Drops in Loops'!E834="",'Pressure Drops in Loops'!E833,'Pressure Drops in Loops'!E834)</f>
        <v/>
      </c>
      <c r="L828" s="115" t="str">
        <f>IF(Table6[[#This Row],[Segment ]]="","",(Table6[[#This Row],[Pressure 2 (kPa)]]-Table6[[#This Row],[Pressure 1 (kPa)]])/Table6[[#This Row],[Density (kg/m3)]])</f>
        <v/>
      </c>
      <c r="M828" s="115" t="str">
        <f>IF(Table6[[#This Row],[Segment ]]="","",((Table6[[#This Row],[Velocity 2 (m/s)]]^2)/2)-((Table6[[#This Row],[Velocity 1 (m/s)]]^2)/2))</f>
        <v/>
      </c>
      <c r="N828" s="115" t="str">
        <f>IF(Table6[[#This Row],[Segment ]]="","",(Table6[[#This Row],[Height 2 (m)]]-Table6[[#This Row],[Height 1 (m)]])*9.807)</f>
        <v/>
      </c>
      <c r="O828" s="115" t="str">
        <f>'Pressure Drops in Loops'!U833</f>
        <v/>
      </c>
      <c r="P82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28" s="115" t="str">
        <f>IF(Table6[[#This Row],[Segment ]]="","",Table6[[#This Row],[Work (W)]]/1000)</f>
        <v/>
      </c>
    </row>
    <row r="829" spans="1:17" x14ac:dyDescent="0.25">
      <c r="A829" s="116" t="str">
        <f>'Pressure Drops in Loops'!A834</f>
        <v/>
      </c>
      <c r="B829" s="113" t="str">
        <f>IF(Table6[[#This Row],[Segment ]]="","",B828)</f>
        <v/>
      </c>
      <c r="C829" s="113" t="str">
        <f>IF(Table6[[#This Row],[Segment ]]="","",C828)</f>
        <v/>
      </c>
      <c r="D829" s="113" t="str">
        <f>IF(Table6[[#This Row],[Segment ]]="","",D828)</f>
        <v/>
      </c>
      <c r="E829" s="117" t="str">
        <f>IF(Table6[[#This Row],[Segment ]]="","",Table6[[#This Row],[Density (kg/m3)]]*Table6[[#This Row],[Volumetric flow (m3/s)]])</f>
        <v/>
      </c>
      <c r="F829" s="114" t="str">
        <f>IF(Table6[[#This Row],[Segment ]]="","",'Pressure Drops in Loops'!AG834)</f>
        <v/>
      </c>
      <c r="G829" s="114" t="str">
        <f>'Pressure Drops in Loops'!AH834</f>
        <v/>
      </c>
      <c r="H829" s="114"/>
      <c r="I829" s="114"/>
      <c r="J829" s="115" t="str">
        <f>'Pressure Drops in Loops'!E834</f>
        <v/>
      </c>
      <c r="K829" s="115" t="str">
        <f>IF('Pressure Drops in Loops'!E835="",'Pressure Drops in Loops'!E834,'Pressure Drops in Loops'!E835)</f>
        <v/>
      </c>
      <c r="L829" s="115" t="str">
        <f>IF(Table6[[#This Row],[Segment ]]="","",(Table6[[#This Row],[Pressure 2 (kPa)]]-Table6[[#This Row],[Pressure 1 (kPa)]])/Table6[[#This Row],[Density (kg/m3)]])</f>
        <v/>
      </c>
      <c r="M829" s="115" t="str">
        <f>IF(Table6[[#This Row],[Segment ]]="","",((Table6[[#This Row],[Velocity 2 (m/s)]]^2)/2)-((Table6[[#This Row],[Velocity 1 (m/s)]]^2)/2))</f>
        <v/>
      </c>
      <c r="N829" s="115" t="str">
        <f>IF(Table6[[#This Row],[Segment ]]="","",(Table6[[#This Row],[Height 2 (m)]]-Table6[[#This Row],[Height 1 (m)]])*9.807)</f>
        <v/>
      </c>
      <c r="O829" s="115" t="str">
        <f>'Pressure Drops in Loops'!U834</f>
        <v/>
      </c>
      <c r="P82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29" s="115" t="str">
        <f>IF(Table6[[#This Row],[Segment ]]="","",Table6[[#This Row],[Work (W)]]/1000)</f>
        <v/>
      </c>
    </row>
    <row r="830" spans="1:17" x14ac:dyDescent="0.25">
      <c r="A830" s="116" t="str">
        <f>'Pressure Drops in Loops'!A835</f>
        <v/>
      </c>
      <c r="B830" s="113" t="str">
        <f>IF(Table6[[#This Row],[Segment ]]="","",B829)</f>
        <v/>
      </c>
      <c r="C830" s="113" t="str">
        <f>IF(Table6[[#This Row],[Segment ]]="","",C829)</f>
        <v/>
      </c>
      <c r="D830" s="113" t="str">
        <f>IF(Table6[[#This Row],[Segment ]]="","",D829)</f>
        <v/>
      </c>
      <c r="E830" s="117" t="str">
        <f>IF(Table6[[#This Row],[Segment ]]="","",Table6[[#This Row],[Density (kg/m3)]]*Table6[[#This Row],[Volumetric flow (m3/s)]])</f>
        <v/>
      </c>
      <c r="F830" s="114" t="str">
        <f>IF(Table6[[#This Row],[Segment ]]="","",'Pressure Drops in Loops'!AG835)</f>
        <v/>
      </c>
      <c r="G830" s="114" t="str">
        <f>'Pressure Drops in Loops'!AH835</f>
        <v/>
      </c>
      <c r="H830" s="114"/>
      <c r="I830" s="114"/>
      <c r="J830" s="115" t="str">
        <f>'Pressure Drops in Loops'!E835</f>
        <v/>
      </c>
      <c r="K830" s="115" t="str">
        <f>IF('Pressure Drops in Loops'!E836="",'Pressure Drops in Loops'!E835,'Pressure Drops in Loops'!E836)</f>
        <v/>
      </c>
      <c r="L830" s="115" t="str">
        <f>IF(Table6[[#This Row],[Segment ]]="","",(Table6[[#This Row],[Pressure 2 (kPa)]]-Table6[[#This Row],[Pressure 1 (kPa)]])/Table6[[#This Row],[Density (kg/m3)]])</f>
        <v/>
      </c>
      <c r="M830" s="115" t="str">
        <f>IF(Table6[[#This Row],[Segment ]]="","",((Table6[[#This Row],[Velocity 2 (m/s)]]^2)/2)-((Table6[[#This Row],[Velocity 1 (m/s)]]^2)/2))</f>
        <v/>
      </c>
      <c r="N830" s="115" t="str">
        <f>IF(Table6[[#This Row],[Segment ]]="","",(Table6[[#This Row],[Height 2 (m)]]-Table6[[#This Row],[Height 1 (m)]])*9.807)</f>
        <v/>
      </c>
      <c r="O830" s="115" t="str">
        <f>'Pressure Drops in Loops'!U835</f>
        <v/>
      </c>
      <c r="P83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30" s="115" t="str">
        <f>IF(Table6[[#This Row],[Segment ]]="","",Table6[[#This Row],[Work (W)]]/1000)</f>
        <v/>
      </c>
    </row>
    <row r="831" spans="1:17" x14ac:dyDescent="0.25">
      <c r="A831" s="116" t="str">
        <f>'Pressure Drops in Loops'!A836</f>
        <v/>
      </c>
      <c r="B831" s="113" t="str">
        <f>IF(Table6[[#This Row],[Segment ]]="","",B830)</f>
        <v/>
      </c>
      <c r="C831" s="113" t="str">
        <f>IF(Table6[[#This Row],[Segment ]]="","",C830)</f>
        <v/>
      </c>
      <c r="D831" s="113" t="str">
        <f>IF(Table6[[#This Row],[Segment ]]="","",D830)</f>
        <v/>
      </c>
      <c r="E831" s="117" t="str">
        <f>IF(Table6[[#This Row],[Segment ]]="","",Table6[[#This Row],[Density (kg/m3)]]*Table6[[#This Row],[Volumetric flow (m3/s)]])</f>
        <v/>
      </c>
      <c r="F831" s="114" t="str">
        <f>IF(Table6[[#This Row],[Segment ]]="","",'Pressure Drops in Loops'!AG836)</f>
        <v/>
      </c>
      <c r="G831" s="114" t="str">
        <f>'Pressure Drops in Loops'!AH836</f>
        <v/>
      </c>
      <c r="H831" s="114"/>
      <c r="I831" s="114"/>
      <c r="J831" s="115" t="str">
        <f>'Pressure Drops in Loops'!E836</f>
        <v/>
      </c>
      <c r="K831" s="115" t="str">
        <f>IF('Pressure Drops in Loops'!E837="",'Pressure Drops in Loops'!E836,'Pressure Drops in Loops'!E837)</f>
        <v/>
      </c>
      <c r="L831" s="115" t="str">
        <f>IF(Table6[[#This Row],[Segment ]]="","",(Table6[[#This Row],[Pressure 2 (kPa)]]-Table6[[#This Row],[Pressure 1 (kPa)]])/Table6[[#This Row],[Density (kg/m3)]])</f>
        <v/>
      </c>
      <c r="M831" s="115" t="str">
        <f>IF(Table6[[#This Row],[Segment ]]="","",((Table6[[#This Row],[Velocity 2 (m/s)]]^2)/2)-((Table6[[#This Row],[Velocity 1 (m/s)]]^2)/2))</f>
        <v/>
      </c>
      <c r="N831" s="115" t="str">
        <f>IF(Table6[[#This Row],[Segment ]]="","",(Table6[[#This Row],[Height 2 (m)]]-Table6[[#This Row],[Height 1 (m)]])*9.807)</f>
        <v/>
      </c>
      <c r="O831" s="115" t="str">
        <f>'Pressure Drops in Loops'!U836</f>
        <v/>
      </c>
      <c r="P83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31" s="115" t="str">
        <f>IF(Table6[[#This Row],[Segment ]]="","",Table6[[#This Row],[Work (W)]]/1000)</f>
        <v/>
      </c>
    </row>
    <row r="832" spans="1:17" x14ac:dyDescent="0.25">
      <c r="A832" s="116" t="str">
        <f>'Pressure Drops in Loops'!A837</f>
        <v/>
      </c>
      <c r="B832" s="113" t="str">
        <f>IF(Table6[[#This Row],[Segment ]]="","",B831)</f>
        <v/>
      </c>
      <c r="C832" s="113" t="str">
        <f>IF(Table6[[#This Row],[Segment ]]="","",C831)</f>
        <v/>
      </c>
      <c r="D832" s="113" t="str">
        <f>IF(Table6[[#This Row],[Segment ]]="","",D831)</f>
        <v/>
      </c>
      <c r="E832" s="117" t="str">
        <f>IF(Table6[[#This Row],[Segment ]]="","",Table6[[#This Row],[Density (kg/m3)]]*Table6[[#This Row],[Volumetric flow (m3/s)]])</f>
        <v/>
      </c>
      <c r="F832" s="114" t="str">
        <f>IF(Table6[[#This Row],[Segment ]]="","",'Pressure Drops in Loops'!AG837)</f>
        <v/>
      </c>
      <c r="G832" s="114" t="str">
        <f>'Pressure Drops in Loops'!AH837</f>
        <v/>
      </c>
      <c r="H832" s="114"/>
      <c r="I832" s="114"/>
      <c r="J832" s="115" t="str">
        <f>'Pressure Drops in Loops'!E837</f>
        <v/>
      </c>
      <c r="K832" s="115" t="str">
        <f>IF('Pressure Drops in Loops'!E838="",'Pressure Drops in Loops'!E837,'Pressure Drops in Loops'!E838)</f>
        <v/>
      </c>
      <c r="L832" s="115" t="str">
        <f>IF(Table6[[#This Row],[Segment ]]="","",(Table6[[#This Row],[Pressure 2 (kPa)]]-Table6[[#This Row],[Pressure 1 (kPa)]])/Table6[[#This Row],[Density (kg/m3)]])</f>
        <v/>
      </c>
      <c r="M832" s="115" t="str">
        <f>IF(Table6[[#This Row],[Segment ]]="","",((Table6[[#This Row],[Velocity 2 (m/s)]]^2)/2)-((Table6[[#This Row],[Velocity 1 (m/s)]]^2)/2))</f>
        <v/>
      </c>
      <c r="N832" s="115" t="str">
        <f>IF(Table6[[#This Row],[Segment ]]="","",(Table6[[#This Row],[Height 2 (m)]]-Table6[[#This Row],[Height 1 (m)]])*9.807)</f>
        <v/>
      </c>
      <c r="O832" s="115" t="str">
        <f>'Pressure Drops in Loops'!U837</f>
        <v/>
      </c>
      <c r="P83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32" s="115" t="str">
        <f>IF(Table6[[#This Row],[Segment ]]="","",Table6[[#This Row],[Work (W)]]/1000)</f>
        <v/>
      </c>
    </row>
    <row r="833" spans="1:17" x14ac:dyDescent="0.25">
      <c r="A833" s="116" t="str">
        <f>'Pressure Drops in Loops'!A838</f>
        <v/>
      </c>
      <c r="B833" s="113" t="str">
        <f>IF(Table6[[#This Row],[Segment ]]="","",B832)</f>
        <v/>
      </c>
      <c r="C833" s="113" t="str">
        <f>IF(Table6[[#This Row],[Segment ]]="","",C832)</f>
        <v/>
      </c>
      <c r="D833" s="113" t="str">
        <f>IF(Table6[[#This Row],[Segment ]]="","",D832)</f>
        <v/>
      </c>
      <c r="E833" s="117" t="str">
        <f>IF(Table6[[#This Row],[Segment ]]="","",Table6[[#This Row],[Density (kg/m3)]]*Table6[[#This Row],[Volumetric flow (m3/s)]])</f>
        <v/>
      </c>
      <c r="F833" s="114" t="str">
        <f>IF(Table6[[#This Row],[Segment ]]="","",'Pressure Drops in Loops'!AG838)</f>
        <v/>
      </c>
      <c r="G833" s="114" t="str">
        <f>'Pressure Drops in Loops'!AH838</f>
        <v/>
      </c>
      <c r="H833" s="114"/>
      <c r="I833" s="114"/>
      <c r="J833" s="115" t="str">
        <f>'Pressure Drops in Loops'!E838</f>
        <v/>
      </c>
      <c r="K833" s="115" t="str">
        <f>IF('Pressure Drops in Loops'!E839="",'Pressure Drops in Loops'!E838,'Pressure Drops in Loops'!E839)</f>
        <v/>
      </c>
      <c r="L833" s="115" t="str">
        <f>IF(Table6[[#This Row],[Segment ]]="","",(Table6[[#This Row],[Pressure 2 (kPa)]]-Table6[[#This Row],[Pressure 1 (kPa)]])/Table6[[#This Row],[Density (kg/m3)]])</f>
        <v/>
      </c>
      <c r="M833" s="115" t="str">
        <f>IF(Table6[[#This Row],[Segment ]]="","",((Table6[[#This Row],[Velocity 2 (m/s)]]^2)/2)-((Table6[[#This Row],[Velocity 1 (m/s)]]^2)/2))</f>
        <v/>
      </c>
      <c r="N833" s="115" t="str">
        <f>IF(Table6[[#This Row],[Segment ]]="","",(Table6[[#This Row],[Height 2 (m)]]-Table6[[#This Row],[Height 1 (m)]])*9.807)</f>
        <v/>
      </c>
      <c r="O833" s="115" t="str">
        <f>'Pressure Drops in Loops'!U838</f>
        <v/>
      </c>
      <c r="P83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33" s="115" t="str">
        <f>IF(Table6[[#This Row],[Segment ]]="","",Table6[[#This Row],[Work (W)]]/1000)</f>
        <v/>
      </c>
    </row>
    <row r="834" spans="1:17" x14ac:dyDescent="0.25">
      <c r="A834" s="116" t="str">
        <f>'Pressure Drops in Loops'!A839</f>
        <v/>
      </c>
      <c r="B834" s="113" t="str">
        <f>IF(Table6[[#This Row],[Segment ]]="","",B833)</f>
        <v/>
      </c>
      <c r="C834" s="113" t="str">
        <f>IF(Table6[[#This Row],[Segment ]]="","",C833)</f>
        <v/>
      </c>
      <c r="D834" s="113" t="str">
        <f>IF(Table6[[#This Row],[Segment ]]="","",D833)</f>
        <v/>
      </c>
      <c r="E834" s="117" t="str">
        <f>IF(Table6[[#This Row],[Segment ]]="","",Table6[[#This Row],[Density (kg/m3)]]*Table6[[#This Row],[Volumetric flow (m3/s)]])</f>
        <v/>
      </c>
      <c r="F834" s="114" t="str">
        <f>IF(Table6[[#This Row],[Segment ]]="","",'Pressure Drops in Loops'!AG839)</f>
        <v/>
      </c>
      <c r="G834" s="114" t="str">
        <f>'Pressure Drops in Loops'!AH839</f>
        <v/>
      </c>
      <c r="H834" s="114"/>
      <c r="I834" s="114"/>
      <c r="J834" s="115" t="str">
        <f>'Pressure Drops in Loops'!E839</f>
        <v/>
      </c>
      <c r="K834" s="115" t="str">
        <f>IF('Pressure Drops in Loops'!E840="",'Pressure Drops in Loops'!E839,'Pressure Drops in Loops'!E840)</f>
        <v/>
      </c>
      <c r="L834" s="115" t="str">
        <f>IF(Table6[[#This Row],[Segment ]]="","",(Table6[[#This Row],[Pressure 2 (kPa)]]-Table6[[#This Row],[Pressure 1 (kPa)]])/Table6[[#This Row],[Density (kg/m3)]])</f>
        <v/>
      </c>
      <c r="M834" s="115" t="str">
        <f>IF(Table6[[#This Row],[Segment ]]="","",((Table6[[#This Row],[Velocity 2 (m/s)]]^2)/2)-((Table6[[#This Row],[Velocity 1 (m/s)]]^2)/2))</f>
        <v/>
      </c>
      <c r="N834" s="115" t="str">
        <f>IF(Table6[[#This Row],[Segment ]]="","",(Table6[[#This Row],[Height 2 (m)]]-Table6[[#This Row],[Height 1 (m)]])*9.807)</f>
        <v/>
      </c>
      <c r="O834" s="115" t="str">
        <f>'Pressure Drops in Loops'!U839</f>
        <v/>
      </c>
      <c r="P83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34" s="115" t="str">
        <f>IF(Table6[[#This Row],[Segment ]]="","",Table6[[#This Row],[Work (W)]]/1000)</f>
        <v/>
      </c>
    </row>
    <row r="835" spans="1:17" x14ac:dyDescent="0.25">
      <c r="A835" s="116" t="str">
        <f>'Pressure Drops in Loops'!A840</f>
        <v/>
      </c>
      <c r="B835" s="113" t="str">
        <f>IF(Table6[[#This Row],[Segment ]]="","",B834)</f>
        <v/>
      </c>
      <c r="C835" s="113" t="str">
        <f>IF(Table6[[#This Row],[Segment ]]="","",C834)</f>
        <v/>
      </c>
      <c r="D835" s="113" t="str">
        <f>IF(Table6[[#This Row],[Segment ]]="","",D834)</f>
        <v/>
      </c>
      <c r="E835" s="117" t="str">
        <f>IF(Table6[[#This Row],[Segment ]]="","",Table6[[#This Row],[Density (kg/m3)]]*Table6[[#This Row],[Volumetric flow (m3/s)]])</f>
        <v/>
      </c>
      <c r="F835" s="114" t="str">
        <f>IF(Table6[[#This Row],[Segment ]]="","",'Pressure Drops in Loops'!AG840)</f>
        <v/>
      </c>
      <c r="G835" s="114" t="str">
        <f>'Pressure Drops in Loops'!AH840</f>
        <v/>
      </c>
      <c r="H835" s="114"/>
      <c r="I835" s="114"/>
      <c r="J835" s="115" t="str">
        <f>'Pressure Drops in Loops'!E840</f>
        <v/>
      </c>
      <c r="K835" s="115" t="str">
        <f>IF('Pressure Drops in Loops'!E841="",'Pressure Drops in Loops'!E840,'Pressure Drops in Loops'!E841)</f>
        <v/>
      </c>
      <c r="L835" s="115" t="str">
        <f>IF(Table6[[#This Row],[Segment ]]="","",(Table6[[#This Row],[Pressure 2 (kPa)]]-Table6[[#This Row],[Pressure 1 (kPa)]])/Table6[[#This Row],[Density (kg/m3)]])</f>
        <v/>
      </c>
      <c r="M835" s="115" t="str">
        <f>IF(Table6[[#This Row],[Segment ]]="","",((Table6[[#This Row],[Velocity 2 (m/s)]]^2)/2)-((Table6[[#This Row],[Velocity 1 (m/s)]]^2)/2))</f>
        <v/>
      </c>
      <c r="N835" s="115" t="str">
        <f>IF(Table6[[#This Row],[Segment ]]="","",(Table6[[#This Row],[Height 2 (m)]]-Table6[[#This Row],[Height 1 (m)]])*9.807)</f>
        <v/>
      </c>
      <c r="O835" s="115" t="str">
        <f>'Pressure Drops in Loops'!U840</f>
        <v/>
      </c>
      <c r="P83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35" s="115" t="str">
        <f>IF(Table6[[#This Row],[Segment ]]="","",Table6[[#This Row],[Work (W)]]/1000)</f>
        <v/>
      </c>
    </row>
    <row r="836" spans="1:17" x14ac:dyDescent="0.25">
      <c r="A836" s="116" t="str">
        <f>'Pressure Drops in Loops'!A841</f>
        <v/>
      </c>
      <c r="B836" s="113" t="str">
        <f>IF(Table6[[#This Row],[Segment ]]="","",B835)</f>
        <v/>
      </c>
      <c r="C836" s="113" t="str">
        <f>IF(Table6[[#This Row],[Segment ]]="","",C835)</f>
        <v/>
      </c>
      <c r="D836" s="113" t="str">
        <f>IF(Table6[[#This Row],[Segment ]]="","",D835)</f>
        <v/>
      </c>
      <c r="E836" s="117" t="str">
        <f>IF(Table6[[#This Row],[Segment ]]="","",Table6[[#This Row],[Density (kg/m3)]]*Table6[[#This Row],[Volumetric flow (m3/s)]])</f>
        <v/>
      </c>
      <c r="F836" s="114" t="str">
        <f>IF(Table6[[#This Row],[Segment ]]="","",'Pressure Drops in Loops'!AG841)</f>
        <v/>
      </c>
      <c r="G836" s="114" t="str">
        <f>'Pressure Drops in Loops'!AH841</f>
        <v/>
      </c>
      <c r="H836" s="114"/>
      <c r="I836" s="114"/>
      <c r="J836" s="115" t="str">
        <f>'Pressure Drops in Loops'!E841</f>
        <v/>
      </c>
      <c r="K836" s="115" t="str">
        <f>IF('Pressure Drops in Loops'!E842="",'Pressure Drops in Loops'!E841,'Pressure Drops in Loops'!E842)</f>
        <v/>
      </c>
      <c r="L836" s="115" t="str">
        <f>IF(Table6[[#This Row],[Segment ]]="","",(Table6[[#This Row],[Pressure 2 (kPa)]]-Table6[[#This Row],[Pressure 1 (kPa)]])/Table6[[#This Row],[Density (kg/m3)]])</f>
        <v/>
      </c>
      <c r="M836" s="115" t="str">
        <f>IF(Table6[[#This Row],[Segment ]]="","",((Table6[[#This Row],[Velocity 2 (m/s)]]^2)/2)-((Table6[[#This Row],[Velocity 1 (m/s)]]^2)/2))</f>
        <v/>
      </c>
      <c r="N836" s="115" t="str">
        <f>IF(Table6[[#This Row],[Segment ]]="","",(Table6[[#This Row],[Height 2 (m)]]-Table6[[#This Row],[Height 1 (m)]])*9.807)</f>
        <v/>
      </c>
      <c r="O836" s="115" t="str">
        <f>'Pressure Drops in Loops'!U841</f>
        <v/>
      </c>
      <c r="P83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36" s="115" t="str">
        <f>IF(Table6[[#This Row],[Segment ]]="","",Table6[[#This Row],[Work (W)]]/1000)</f>
        <v/>
      </c>
    </row>
    <row r="837" spans="1:17" x14ac:dyDescent="0.25">
      <c r="A837" s="116" t="str">
        <f>'Pressure Drops in Loops'!A842</f>
        <v/>
      </c>
      <c r="B837" s="113" t="str">
        <f>IF(Table6[[#This Row],[Segment ]]="","",B836)</f>
        <v/>
      </c>
      <c r="C837" s="113" t="str">
        <f>IF(Table6[[#This Row],[Segment ]]="","",C836)</f>
        <v/>
      </c>
      <c r="D837" s="113" t="str">
        <f>IF(Table6[[#This Row],[Segment ]]="","",D836)</f>
        <v/>
      </c>
      <c r="E837" s="117" t="str">
        <f>IF(Table6[[#This Row],[Segment ]]="","",Table6[[#This Row],[Density (kg/m3)]]*Table6[[#This Row],[Volumetric flow (m3/s)]])</f>
        <v/>
      </c>
      <c r="F837" s="114" t="str">
        <f>IF(Table6[[#This Row],[Segment ]]="","",'Pressure Drops in Loops'!AG842)</f>
        <v/>
      </c>
      <c r="G837" s="114" t="str">
        <f>'Pressure Drops in Loops'!AH842</f>
        <v/>
      </c>
      <c r="H837" s="114"/>
      <c r="I837" s="114"/>
      <c r="J837" s="115" t="str">
        <f>'Pressure Drops in Loops'!E842</f>
        <v/>
      </c>
      <c r="K837" s="115" t="str">
        <f>IF('Pressure Drops in Loops'!E843="",'Pressure Drops in Loops'!E842,'Pressure Drops in Loops'!E843)</f>
        <v/>
      </c>
      <c r="L837" s="115" t="str">
        <f>IF(Table6[[#This Row],[Segment ]]="","",(Table6[[#This Row],[Pressure 2 (kPa)]]-Table6[[#This Row],[Pressure 1 (kPa)]])/Table6[[#This Row],[Density (kg/m3)]])</f>
        <v/>
      </c>
      <c r="M837" s="115" t="str">
        <f>IF(Table6[[#This Row],[Segment ]]="","",((Table6[[#This Row],[Velocity 2 (m/s)]]^2)/2)-((Table6[[#This Row],[Velocity 1 (m/s)]]^2)/2))</f>
        <v/>
      </c>
      <c r="N837" s="115" t="str">
        <f>IF(Table6[[#This Row],[Segment ]]="","",(Table6[[#This Row],[Height 2 (m)]]-Table6[[#This Row],[Height 1 (m)]])*9.807)</f>
        <v/>
      </c>
      <c r="O837" s="115" t="str">
        <f>'Pressure Drops in Loops'!U842</f>
        <v/>
      </c>
      <c r="P83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37" s="115" t="str">
        <f>IF(Table6[[#This Row],[Segment ]]="","",Table6[[#This Row],[Work (W)]]/1000)</f>
        <v/>
      </c>
    </row>
    <row r="838" spans="1:17" x14ac:dyDescent="0.25">
      <c r="A838" s="116" t="str">
        <f>'Pressure Drops in Loops'!A843</f>
        <v/>
      </c>
      <c r="B838" s="113" t="str">
        <f>IF(Table6[[#This Row],[Segment ]]="","",B837)</f>
        <v/>
      </c>
      <c r="C838" s="113" t="str">
        <f>IF(Table6[[#This Row],[Segment ]]="","",C837)</f>
        <v/>
      </c>
      <c r="D838" s="113" t="str">
        <f>IF(Table6[[#This Row],[Segment ]]="","",D837)</f>
        <v/>
      </c>
      <c r="E838" s="117" t="str">
        <f>IF(Table6[[#This Row],[Segment ]]="","",Table6[[#This Row],[Density (kg/m3)]]*Table6[[#This Row],[Volumetric flow (m3/s)]])</f>
        <v/>
      </c>
      <c r="F838" s="114" t="str">
        <f>IF(Table6[[#This Row],[Segment ]]="","",'Pressure Drops in Loops'!AG843)</f>
        <v/>
      </c>
      <c r="G838" s="114" t="str">
        <f>'Pressure Drops in Loops'!AH843</f>
        <v/>
      </c>
      <c r="H838" s="114"/>
      <c r="I838" s="114"/>
      <c r="J838" s="115" t="str">
        <f>'Pressure Drops in Loops'!E843</f>
        <v/>
      </c>
      <c r="K838" s="115" t="str">
        <f>IF('Pressure Drops in Loops'!E844="",'Pressure Drops in Loops'!E843,'Pressure Drops in Loops'!E844)</f>
        <v/>
      </c>
      <c r="L838" s="115" t="str">
        <f>IF(Table6[[#This Row],[Segment ]]="","",(Table6[[#This Row],[Pressure 2 (kPa)]]-Table6[[#This Row],[Pressure 1 (kPa)]])/Table6[[#This Row],[Density (kg/m3)]])</f>
        <v/>
      </c>
      <c r="M838" s="115" t="str">
        <f>IF(Table6[[#This Row],[Segment ]]="","",((Table6[[#This Row],[Velocity 2 (m/s)]]^2)/2)-((Table6[[#This Row],[Velocity 1 (m/s)]]^2)/2))</f>
        <v/>
      </c>
      <c r="N838" s="115" t="str">
        <f>IF(Table6[[#This Row],[Segment ]]="","",(Table6[[#This Row],[Height 2 (m)]]-Table6[[#This Row],[Height 1 (m)]])*9.807)</f>
        <v/>
      </c>
      <c r="O838" s="115" t="str">
        <f>'Pressure Drops in Loops'!U843</f>
        <v/>
      </c>
      <c r="P83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38" s="115" t="str">
        <f>IF(Table6[[#This Row],[Segment ]]="","",Table6[[#This Row],[Work (W)]]/1000)</f>
        <v/>
      </c>
    </row>
    <row r="839" spans="1:17" x14ac:dyDescent="0.25">
      <c r="A839" s="116" t="str">
        <f>'Pressure Drops in Loops'!A844</f>
        <v/>
      </c>
      <c r="B839" s="113" t="str">
        <f>IF(Table6[[#This Row],[Segment ]]="","",B838)</f>
        <v/>
      </c>
      <c r="C839" s="113" t="str">
        <f>IF(Table6[[#This Row],[Segment ]]="","",C838)</f>
        <v/>
      </c>
      <c r="D839" s="113" t="str">
        <f>IF(Table6[[#This Row],[Segment ]]="","",D838)</f>
        <v/>
      </c>
      <c r="E839" s="117" t="str">
        <f>IF(Table6[[#This Row],[Segment ]]="","",Table6[[#This Row],[Density (kg/m3)]]*Table6[[#This Row],[Volumetric flow (m3/s)]])</f>
        <v/>
      </c>
      <c r="F839" s="114" t="str">
        <f>IF(Table6[[#This Row],[Segment ]]="","",'Pressure Drops in Loops'!AG844)</f>
        <v/>
      </c>
      <c r="G839" s="114" t="str">
        <f>'Pressure Drops in Loops'!AH844</f>
        <v/>
      </c>
      <c r="H839" s="114"/>
      <c r="I839" s="114"/>
      <c r="J839" s="115" t="str">
        <f>'Pressure Drops in Loops'!E844</f>
        <v/>
      </c>
      <c r="K839" s="115" t="str">
        <f>IF('Pressure Drops in Loops'!E845="",'Pressure Drops in Loops'!E844,'Pressure Drops in Loops'!E845)</f>
        <v/>
      </c>
      <c r="L839" s="115" t="str">
        <f>IF(Table6[[#This Row],[Segment ]]="","",(Table6[[#This Row],[Pressure 2 (kPa)]]-Table6[[#This Row],[Pressure 1 (kPa)]])/Table6[[#This Row],[Density (kg/m3)]])</f>
        <v/>
      </c>
      <c r="M839" s="115" t="str">
        <f>IF(Table6[[#This Row],[Segment ]]="","",((Table6[[#This Row],[Velocity 2 (m/s)]]^2)/2)-((Table6[[#This Row],[Velocity 1 (m/s)]]^2)/2))</f>
        <v/>
      </c>
      <c r="N839" s="115" t="str">
        <f>IF(Table6[[#This Row],[Segment ]]="","",(Table6[[#This Row],[Height 2 (m)]]-Table6[[#This Row],[Height 1 (m)]])*9.807)</f>
        <v/>
      </c>
      <c r="O839" s="115" t="str">
        <f>'Pressure Drops in Loops'!U844</f>
        <v/>
      </c>
      <c r="P83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39" s="115" t="str">
        <f>IF(Table6[[#This Row],[Segment ]]="","",Table6[[#This Row],[Work (W)]]/1000)</f>
        <v/>
      </c>
    </row>
    <row r="840" spans="1:17" x14ac:dyDescent="0.25">
      <c r="A840" s="116" t="str">
        <f>'Pressure Drops in Loops'!A845</f>
        <v/>
      </c>
      <c r="B840" s="113" t="str">
        <f>IF(Table6[[#This Row],[Segment ]]="","",B839)</f>
        <v/>
      </c>
      <c r="C840" s="113" t="str">
        <f>IF(Table6[[#This Row],[Segment ]]="","",C839)</f>
        <v/>
      </c>
      <c r="D840" s="113" t="str">
        <f>IF(Table6[[#This Row],[Segment ]]="","",D839)</f>
        <v/>
      </c>
      <c r="E840" s="117" t="str">
        <f>IF(Table6[[#This Row],[Segment ]]="","",Table6[[#This Row],[Density (kg/m3)]]*Table6[[#This Row],[Volumetric flow (m3/s)]])</f>
        <v/>
      </c>
      <c r="F840" s="114" t="str">
        <f>IF(Table6[[#This Row],[Segment ]]="","",'Pressure Drops in Loops'!AG845)</f>
        <v/>
      </c>
      <c r="G840" s="114" t="str">
        <f>'Pressure Drops in Loops'!AH845</f>
        <v/>
      </c>
      <c r="H840" s="114"/>
      <c r="I840" s="114"/>
      <c r="J840" s="115" t="str">
        <f>'Pressure Drops in Loops'!E845</f>
        <v/>
      </c>
      <c r="K840" s="115" t="str">
        <f>IF('Pressure Drops in Loops'!E846="",'Pressure Drops in Loops'!E845,'Pressure Drops in Loops'!E846)</f>
        <v/>
      </c>
      <c r="L840" s="115" t="str">
        <f>IF(Table6[[#This Row],[Segment ]]="","",(Table6[[#This Row],[Pressure 2 (kPa)]]-Table6[[#This Row],[Pressure 1 (kPa)]])/Table6[[#This Row],[Density (kg/m3)]])</f>
        <v/>
      </c>
      <c r="M840" s="115" t="str">
        <f>IF(Table6[[#This Row],[Segment ]]="","",((Table6[[#This Row],[Velocity 2 (m/s)]]^2)/2)-((Table6[[#This Row],[Velocity 1 (m/s)]]^2)/2))</f>
        <v/>
      </c>
      <c r="N840" s="115" t="str">
        <f>IF(Table6[[#This Row],[Segment ]]="","",(Table6[[#This Row],[Height 2 (m)]]-Table6[[#This Row],[Height 1 (m)]])*9.807)</f>
        <v/>
      </c>
      <c r="O840" s="115" t="str">
        <f>'Pressure Drops in Loops'!U845</f>
        <v/>
      </c>
      <c r="P84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40" s="115" t="str">
        <f>IF(Table6[[#This Row],[Segment ]]="","",Table6[[#This Row],[Work (W)]]/1000)</f>
        <v/>
      </c>
    </row>
    <row r="841" spans="1:17" x14ac:dyDescent="0.25">
      <c r="A841" s="116" t="str">
        <f>'Pressure Drops in Loops'!A846</f>
        <v/>
      </c>
      <c r="B841" s="113" t="str">
        <f>IF(Table6[[#This Row],[Segment ]]="","",B840)</f>
        <v/>
      </c>
      <c r="C841" s="113" t="str">
        <f>IF(Table6[[#This Row],[Segment ]]="","",C840)</f>
        <v/>
      </c>
      <c r="D841" s="113" t="str">
        <f>IF(Table6[[#This Row],[Segment ]]="","",D840)</f>
        <v/>
      </c>
      <c r="E841" s="117" t="str">
        <f>IF(Table6[[#This Row],[Segment ]]="","",Table6[[#This Row],[Density (kg/m3)]]*Table6[[#This Row],[Volumetric flow (m3/s)]])</f>
        <v/>
      </c>
      <c r="F841" s="114" t="str">
        <f>IF(Table6[[#This Row],[Segment ]]="","",'Pressure Drops in Loops'!AG846)</f>
        <v/>
      </c>
      <c r="G841" s="114" t="str">
        <f>'Pressure Drops in Loops'!AH846</f>
        <v/>
      </c>
      <c r="H841" s="114"/>
      <c r="I841" s="114"/>
      <c r="J841" s="115" t="str">
        <f>'Pressure Drops in Loops'!E846</f>
        <v/>
      </c>
      <c r="K841" s="115" t="str">
        <f>IF('Pressure Drops in Loops'!E847="",'Pressure Drops in Loops'!E846,'Pressure Drops in Loops'!E847)</f>
        <v/>
      </c>
      <c r="L841" s="115" t="str">
        <f>IF(Table6[[#This Row],[Segment ]]="","",(Table6[[#This Row],[Pressure 2 (kPa)]]-Table6[[#This Row],[Pressure 1 (kPa)]])/Table6[[#This Row],[Density (kg/m3)]])</f>
        <v/>
      </c>
      <c r="M841" s="115" t="str">
        <f>IF(Table6[[#This Row],[Segment ]]="","",((Table6[[#This Row],[Velocity 2 (m/s)]]^2)/2)-((Table6[[#This Row],[Velocity 1 (m/s)]]^2)/2))</f>
        <v/>
      </c>
      <c r="N841" s="115" t="str">
        <f>IF(Table6[[#This Row],[Segment ]]="","",(Table6[[#This Row],[Height 2 (m)]]-Table6[[#This Row],[Height 1 (m)]])*9.807)</f>
        <v/>
      </c>
      <c r="O841" s="115" t="str">
        <f>'Pressure Drops in Loops'!U846</f>
        <v/>
      </c>
      <c r="P84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41" s="115" t="str">
        <f>IF(Table6[[#This Row],[Segment ]]="","",Table6[[#This Row],[Work (W)]]/1000)</f>
        <v/>
      </c>
    </row>
    <row r="842" spans="1:17" x14ac:dyDescent="0.25">
      <c r="A842" s="116" t="str">
        <f>'Pressure Drops in Loops'!A847</f>
        <v/>
      </c>
      <c r="B842" s="113" t="str">
        <f>IF(Table6[[#This Row],[Segment ]]="","",B841)</f>
        <v/>
      </c>
      <c r="C842" s="113" t="str">
        <f>IF(Table6[[#This Row],[Segment ]]="","",C841)</f>
        <v/>
      </c>
      <c r="D842" s="113" t="str">
        <f>IF(Table6[[#This Row],[Segment ]]="","",D841)</f>
        <v/>
      </c>
      <c r="E842" s="117" t="str">
        <f>IF(Table6[[#This Row],[Segment ]]="","",Table6[[#This Row],[Density (kg/m3)]]*Table6[[#This Row],[Volumetric flow (m3/s)]])</f>
        <v/>
      </c>
      <c r="F842" s="114" t="str">
        <f>IF(Table6[[#This Row],[Segment ]]="","",'Pressure Drops in Loops'!AG847)</f>
        <v/>
      </c>
      <c r="G842" s="114" t="str">
        <f>'Pressure Drops in Loops'!AH847</f>
        <v/>
      </c>
      <c r="H842" s="114"/>
      <c r="I842" s="114"/>
      <c r="J842" s="115" t="str">
        <f>'Pressure Drops in Loops'!E847</f>
        <v/>
      </c>
      <c r="K842" s="115" t="str">
        <f>IF('Pressure Drops in Loops'!E848="",'Pressure Drops in Loops'!E847,'Pressure Drops in Loops'!E848)</f>
        <v/>
      </c>
      <c r="L842" s="115" t="str">
        <f>IF(Table6[[#This Row],[Segment ]]="","",(Table6[[#This Row],[Pressure 2 (kPa)]]-Table6[[#This Row],[Pressure 1 (kPa)]])/Table6[[#This Row],[Density (kg/m3)]])</f>
        <v/>
      </c>
      <c r="M842" s="115" t="str">
        <f>IF(Table6[[#This Row],[Segment ]]="","",((Table6[[#This Row],[Velocity 2 (m/s)]]^2)/2)-((Table6[[#This Row],[Velocity 1 (m/s)]]^2)/2))</f>
        <v/>
      </c>
      <c r="N842" s="115" t="str">
        <f>IF(Table6[[#This Row],[Segment ]]="","",(Table6[[#This Row],[Height 2 (m)]]-Table6[[#This Row],[Height 1 (m)]])*9.807)</f>
        <v/>
      </c>
      <c r="O842" s="115" t="str">
        <f>'Pressure Drops in Loops'!U847</f>
        <v/>
      </c>
      <c r="P84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42" s="115" t="str">
        <f>IF(Table6[[#This Row],[Segment ]]="","",Table6[[#This Row],[Work (W)]]/1000)</f>
        <v/>
      </c>
    </row>
    <row r="843" spans="1:17" x14ac:dyDescent="0.25">
      <c r="A843" s="116" t="str">
        <f>'Pressure Drops in Loops'!A848</f>
        <v/>
      </c>
      <c r="B843" s="113" t="str">
        <f>IF(Table6[[#This Row],[Segment ]]="","",B842)</f>
        <v/>
      </c>
      <c r="C843" s="113" t="str">
        <f>IF(Table6[[#This Row],[Segment ]]="","",C842)</f>
        <v/>
      </c>
      <c r="D843" s="113" t="str">
        <f>IF(Table6[[#This Row],[Segment ]]="","",D842)</f>
        <v/>
      </c>
      <c r="E843" s="117" t="str">
        <f>IF(Table6[[#This Row],[Segment ]]="","",Table6[[#This Row],[Density (kg/m3)]]*Table6[[#This Row],[Volumetric flow (m3/s)]])</f>
        <v/>
      </c>
      <c r="F843" s="114" t="str">
        <f>IF(Table6[[#This Row],[Segment ]]="","",'Pressure Drops in Loops'!AG848)</f>
        <v/>
      </c>
      <c r="G843" s="114" t="str">
        <f>'Pressure Drops in Loops'!AH848</f>
        <v/>
      </c>
      <c r="H843" s="114"/>
      <c r="I843" s="114"/>
      <c r="J843" s="115" t="str">
        <f>'Pressure Drops in Loops'!E848</f>
        <v/>
      </c>
      <c r="K843" s="115" t="str">
        <f>IF('Pressure Drops in Loops'!E849="",'Pressure Drops in Loops'!E848,'Pressure Drops in Loops'!E849)</f>
        <v/>
      </c>
      <c r="L843" s="115" t="str">
        <f>IF(Table6[[#This Row],[Segment ]]="","",(Table6[[#This Row],[Pressure 2 (kPa)]]-Table6[[#This Row],[Pressure 1 (kPa)]])/Table6[[#This Row],[Density (kg/m3)]])</f>
        <v/>
      </c>
      <c r="M843" s="115" t="str">
        <f>IF(Table6[[#This Row],[Segment ]]="","",((Table6[[#This Row],[Velocity 2 (m/s)]]^2)/2)-((Table6[[#This Row],[Velocity 1 (m/s)]]^2)/2))</f>
        <v/>
      </c>
      <c r="N843" s="115" t="str">
        <f>IF(Table6[[#This Row],[Segment ]]="","",(Table6[[#This Row],[Height 2 (m)]]-Table6[[#This Row],[Height 1 (m)]])*9.807)</f>
        <v/>
      </c>
      <c r="O843" s="115" t="str">
        <f>'Pressure Drops in Loops'!U848</f>
        <v/>
      </c>
      <c r="P84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43" s="115" t="str">
        <f>IF(Table6[[#This Row],[Segment ]]="","",Table6[[#This Row],[Work (W)]]/1000)</f>
        <v/>
      </c>
    </row>
    <row r="844" spans="1:17" x14ac:dyDescent="0.25">
      <c r="A844" s="116" t="str">
        <f>'Pressure Drops in Loops'!A849</f>
        <v/>
      </c>
      <c r="B844" s="113" t="str">
        <f>IF(Table6[[#This Row],[Segment ]]="","",B843)</f>
        <v/>
      </c>
      <c r="C844" s="113" t="str">
        <f>IF(Table6[[#This Row],[Segment ]]="","",C843)</f>
        <v/>
      </c>
      <c r="D844" s="113" t="str">
        <f>IF(Table6[[#This Row],[Segment ]]="","",D843)</f>
        <v/>
      </c>
      <c r="E844" s="117" t="str">
        <f>IF(Table6[[#This Row],[Segment ]]="","",Table6[[#This Row],[Density (kg/m3)]]*Table6[[#This Row],[Volumetric flow (m3/s)]])</f>
        <v/>
      </c>
      <c r="F844" s="114" t="str">
        <f>IF(Table6[[#This Row],[Segment ]]="","",'Pressure Drops in Loops'!AG849)</f>
        <v/>
      </c>
      <c r="G844" s="114" t="str">
        <f>'Pressure Drops in Loops'!AH849</f>
        <v/>
      </c>
      <c r="H844" s="114"/>
      <c r="I844" s="114"/>
      <c r="J844" s="115" t="str">
        <f>'Pressure Drops in Loops'!E849</f>
        <v/>
      </c>
      <c r="K844" s="115" t="str">
        <f>IF('Pressure Drops in Loops'!E850="",'Pressure Drops in Loops'!E849,'Pressure Drops in Loops'!E850)</f>
        <v/>
      </c>
      <c r="L844" s="115" t="str">
        <f>IF(Table6[[#This Row],[Segment ]]="","",(Table6[[#This Row],[Pressure 2 (kPa)]]-Table6[[#This Row],[Pressure 1 (kPa)]])/Table6[[#This Row],[Density (kg/m3)]])</f>
        <v/>
      </c>
      <c r="M844" s="115" t="str">
        <f>IF(Table6[[#This Row],[Segment ]]="","",((Table6[[#This Row],[Velocity 2 (m/s)]]^2)/2)-((Table6[[#This Row],[Velocity 1 (m/s)]]^2)/2))</f>
        <v/>
      </c>
      <c r="N844" s="115" t="str">
        <f>IF(Table6[[#This Row],[Segment ]]="","",(Table6[[#This Row],[Height 2 (m)]]-Table6[[#This Row],[Height 1 (m)]])*9.807)</f>
        <v/>
      </c>
      <c r="O844" s="115" t="str">
        <f>'Pressure Drops in Loops'!U849</f>
        <v/>
      </c>
      <c r="P84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44" s="115" t="str">
        <f>IF(Table6[[#This Row],[Segment ]]="","",Table6[[#This Row],[Work (W)]]/1000)</f>
        <v/>
      </c>
    </row>
    <row r="845" spans="1:17" x14ac:dyDescent="0.25">
      <c r="A845" s="116" t="str">
        <f>'Pressure Drops in Loops'!A850</f>
        <v/>
      </c>
      <c r="B845" s="113" t="str">
        <f>IF(Table6[[#This Row],[Segment ]]="","",B844)</f>
        <v/>
      </c>
      <c r="C845" s="113" t="str">
        <f>IF(Table6[[#This Row],[Segment ]]="","",C844)</f>
        <v/>
      </c>
      <c r="D845" s="113" t="str">
        <f>IF(Table6[[#This Row],[Segment ]]="","",D844)</f>
        <v/>
      </c>
      <c r="E845" s="117" t="str">
        <f>IF(Table6[[#This Row],[Segment ]]="","",Table6[[#This Row],[Density (kg/m3)]]*Table6[[#This Row],[Volumetric flow (m3/s)]])</f>
        <v/>
      </c>
      <c r="F845" s="114" t="str">
        <f>IF(Table6[[#This Row],[Segment ]]="","",'Pressure Drops in Loops'!AG850)</f>
        <v/>
      </c>
      <c r="G845" s="114" t="str">
        <f>'Pressure Drops in Loops'!AH850</f>
        <v/>
      </c>
      <c r="H845" s="114"/>
      <c r="I845" s="114"/>
      <c r="J845" s="115" t="str">
        <f>'Pressure Drops in Loops'!E850</f>
        <v/>
      </c>
      <c r="K845" s="115" t="str">
        <f>IF('Pressure Drops in Loops'!E851="",'Pressure Drops in Loops'!E850,'Pressure Drops in Loops'!E851)</f>
        <v/>
      </c>
      <c r="L845" s="115" t="str">
        <f>IF(Table6[[#This Row],[Segment ]]="","",(Table6[[#This Row],[Pressure 2 (kPa)]]-Table6[[#This Row],[Pressure 1 (kPa)]])/Table6[[#This Row],[Density (kg/m3)]])</f>
        <v/>
      </c>
      <c r="M845" s="115" t="str">
        <f>IF(Table6[[#This Row],[Segment ]]="","",((Table6[[#This Row],[Velocity 2 (m/s)]]^2)/2)-((Table6[[#This Row],[Velocity 1 (m/s)]]^2)/2))</f>
        <v/>
      </c>
      <c r="N845" s="115" t="str">
        <f>IF(Table6[[#This Row],[Segment ]]="","",(Table6[[#This Row],[Height 2 (m)]]-Table6[[#This Row],[Height 1 (m)]])*9.807)</f>
        <v/>
      </c>
      <c r="O845" s="115" t="str">
        <f>'Pressure Drops in Loops'!U850</f>
        <v/>
      </c>
      <c r="P84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45" s="115" t="str">
        <f>IF(Table6[[#This Row],[Segment ]]="","",Table6[[#This Row],[Work (W)]]/1000)</f>
        <v/>
      </c>
    </row>
    <row r="846" spans="1:17" x14ac:dyDescent="0.25">
      <c r="A846" s="116" t="str">
        <f>'Pressure Drops in Loops'!A851</f>
        <v/>
      </c>
      <c r="B846" s="113" t="str">
        <f>IF(Table6[[#This Row],[Segment ]]="","",B845)</f>
        <v/>
      </c>
      <c r="C846" s="113" t="str">
        <f>IF(Table6[[#This Row],[Segment ]]="","",C845)</f>
        <v/>
      </c>
      <c r="D846" s="113" t="str">
        <f>IF(Table6[[#This Row],[Segment ]]="","",D845)</f>
        <v/>
      </c>
      <c r="E846" s="117" t="str">
        <f>IF(Table6[[#This Row],[Segment ]]="","",Table6[[#This Row],[Density (kg/m3)]]*Table6[[#This Row],[Volumetric flow (m3/s)]])</f>
        <v/>
      </c>
      <c r="F846" s="114" t="str">
        <f>IF(Table6[[#This Row],[Segment ]]="","",'Pressure Drops in Loops'!AG851)</f>
        <v/>
      </c>
      <c r="G846" s="114" t="str">
        <f>'Pressure Drops in Loops'!AH851</f>
        <v/>
      </c>
      <c r="H846" s="114"/>
      <c r="I846" s="114"/>
      <c r="J846" s="115" t="str">
        <f>'Pressure Drops in Loops'!E851</f>
        <v/>
      </c>
      <c r="K846" s="115" t="str">
        <f>IF('Pressure Drops in Loops'!E852="",'Pressure Drops in Loops'!E851,'Pressure Drops in Loops'!E852)</f>
        <v/>
      </c>
      <c r="L846" s="115" t="str">
        <f>IF(Table6[[#This Row],[Segment ]]="","",(Table6[[#This Row],[Pressure 2 (kPa)]]-Table6[[#This Row],[Pressure 1 (kPa)]])/Table6[[#This Row],[Density (kg/m3)]])</f>
        <v/>
      </c>
      <c r="M846" s="115" t="str">
        <f>IF(Table6[[#This Row],[Segment ]]="","",((Table6[[#This Row],[Velocity 2 (m/s)]]^2)/2)-((Table6[[#This Row],[Velocity 1 (m/s)]]^2)/2))</f>
        <v/>
      </c>
      <c r="N846" s="115" t="str">
        <f>IF(Table6[[#This Row],[Segment ]]="","",(Table6[[#This Row],[Height 2 (m)]]-Table6[[#This Row],[Height 1 (m)]])*9.807)</f>
        <v/>
      </c>
      <c r="O846" s="115" t="str">
        <f>'Pressure Drops in Loops'!U851</f>
        <v/>
      </c>
      <c r="P84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46" s="115" t="str">
        <f>IF(Table6[[#This Row],[Segment ]]="","",Table6[[#This Row],[Work (W)]]/1000)</f>
        <v/>
      </c>
    </row>
    <row r="847" spans="1:17" x14ac:dyDescent="0.25">
      <c r="A847" s="116" t="str">
        <f>'Pressure Drops in Loops'!A852</f>
        <v/>
      </c>
      <c r="B847" s="113" t="str">
        <f>IF(Table6[[#This Row],[Segment ]]="","",B846)</f>
        <v/>
      </c>
      <c r="C847" s="113" t="str">
        <f>IF(Table6[[#This Row],[Segment ]]="","",C846)</f>
        <v/>
      </c>
      <c r="D847" s="113" t="str">
        <f>IF(Table6[[#This Row],[Segment ]]="","",D846)</f>
        <v/>
      </c>
      <c r="E847" s="117" t="str">
        <f>IF(Table6[[#This Row],[Segment ]]="","",Table6[[#This Row],[Density (kg/m3)]]*Table6[[#This Row],[Volumetric flow (m3/s)]])</f>
        <v/>
      </c>
      <c r="F847" s="114" t="str">
        <f>IF(Table6[[#This Row],[Segment ]]="","",'Pressure Drops in Loops'!AG852)</f>
        <v/>
      </c>
      <c r="G847" s="114" t="str">
        <f>'Pressure Drops in Loops'!AH852</f>
        <v/>
      </c>
      <c r="H847" s="114"/>
      <c r="I847" s="114"/>
      <c r="J847" s="115" t="str">
        <f>'Pressure Drops in Loops'!E852</f>
        <v/>
      </c>
      <c r="K847" s="115" t="str">
        <f>IF('Pressure Drops in Loops'!E853="",'Pressure Drops in Loops'!E852,'Pressure Drops in Loops'!E853)</f>
        <v/>
      </c>
      <c r="L847" s="115" t="str">
        <f>IF(Table6[[#This Row],[Segment ]]="","",(Table6[[#This Row],[Pressure 2 (kPa)]]-Table6[[#This Row],[Pressure 1 (kPa)]])/Table6[[#This Row],[Density (kg/m3)]])</f>
        <v/>
      </c>
      <c r="M847" s="115" t="str">
        <f>IF(Table6[[#This Row],[Segment ]]="","",((Table6[[#This Row],[Velocity 2 (m/s)]]^2)/2)-((Table6[[#This Row],[Velocity 1 (m/s)]]^2)/2))</f>
        <v/>
      </c>
      <c r="N847" s="115" t="str">
        <f>IF(Table6[[#This Row],[Segment ]]="","",(Table6[[#This Row],[Height 2 (m)]]-Table6[[#This Row],[Height 1 (m)]])*9.807)</f>
        <v/>
      </c>
      <c r="O847" s="115" t="str">
        <f>'Pressure Drops in Loops'!U852</f>
        <v/>
      </c>
      <c r="P84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47" s="115" t="str">
        <f>IF(Table6[[#This Row],[Segment ]]="","",Table6[[#This Row],[Work (W)]]/1000)</f>
        <v/>
      </c>
    </row>
    <row r="848" spans="1:17" x14ac:dyDescent="0.25">
      <c r="A848" s="116" t="str">
        <f>'Pressure Drops in Loops'!A853</f>
        <v/>
      </c>
      <c r="B848" s="113" t="str">
        <f>IF(Table6[[#This Row],[Segment ]]="","",B847)</f>
        <v/>
      </c>
      <c r="C848" s="113" t="str">
        <f>IF(Table6[[#This Row],[Segment ]]="","",C847)</f>
        <v/>
      </c>
      <c r="D848" s="113" t="str">
        <f>IF(Table6[[#This Row],[Segment ]]="","",D847)</f>
        <v/>
      </c>
      <c r="E848" s="117" t="str">
        <f>IF(Table6[[#This Row],[Segment ]]="","",Table6[[#This Row],[Density (kg/m3)]]*Table6[[#This Row],[Volumetric flow (m3/s)]])</f>
        <v/>
      </c>
      <c r="F848" s="114" t="str">
        <f>IF(Table6[[#This Row],[Segment ]]="","",'Pressure Drops in Loops'!AG853)</f>
        <v/>
      </c>
      <c r="G848" s="114" t="str">
        <f>'Pressure Drops in Loops'!AH853</f>
        <v/>
      </c>
      <c r="H848" s="114"/>
      <c r="I848" s="114"/>
      <c r="J848" s="115" t="str">
        <f>'Pressure Drops in Loops'!E853</f>
        <v/>
      </c>
      <c r="K848" s="115" t="str">
        <f>IF('Pressure Drops in Loops'!E854="",'Pressure Drops in Loops'!E853,'Pressure Drops in Loops'!E854)</f>
        <v/>
      </c>
      <c r="L848" s="115" t="str">
        <f>IF(Table6[[#This Row],[Segment ]]="","",(Table6[[#This Row],[Pressure 2 (kPa)]]-Table6[[#This Row],[Pressure 1 (kPa)]])/Table6[[#This Row],[Density (kg/m3)]])</f>
        <v/>
      </c>
      <c r="M848" s="115" t="str">
        <f>IF(Table6[[#This Row],[Segment ]]="","",((Table6[[#This Row],[Velocity 2 (m/s)]]^2)/2)-((Table6[[#This Row],[Velocity 1 (m/s)]]^2)/2))</f>
        <v/>
      </c>
      <c r="N848" s="115" t="str">
        <f>IF(Table6[[#This Row],[Segment ]]="","",(Table6[[#This Row],[Height 2 (m)]]-Table6[[#This Row],[Height 1 (m)]])*9.807)</f>
        <v/>
      </c>
      <c r="O848" s="115" t="str">
        <f>'Pressure Drops in Loops'!U853</f>
        <v/>
      </c>
      <c r="P84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48" s="115" t="str">
        <f>IF(Table6[[#This Row],[Segment ]]="","",Table6[[#This Row],[Work (W)]]/1000)</f>
        <v/>
      </c>
    </row>
    <row r="849" spans="1:17" x14ac:dyDescent="0.25">
      <c r="A849" s="116" t="str">
        <f>'Pressure Drops in Loops'!A854</f>
        <v/>
      </c>
      <c r="B849" s="113" t="str">
        <f>IF(Table6[[#This Row],[Segment ]]="","",B848)</f>
        <v/>
      </c>
      <c r="C849" s="113" t="str">
        <f>IF(Table6[[#This Row],[Segment ]]="","",C848)</f>
        <v/>
      </c>
      <c r="D849" s="113" t="str">
        <f>IF(Table6[[#This Row],[Segment ]]="","",D848)</f>
        <v/>
      </c>
      <c r="E849" s="117" t="str">
        <f>IF(Table6[[#This Row],[Segment ]]="","",Table6[[#This Row],[Density (kg/m3)]]*Table6[[#This Row],[Volumetric flow (m3/s)]])</f>
        <v/>
      </c>
      <c r="F849" s="114" t="str">
        <f>IF(Table6[[#This Row],[Segment ]]="","",'Pressure Drops in Loops'!AG854)</f>
        <v/>
      </c>
      <c r="G849" s="114" t="str">
        <f>'Pressure Drops in Loops'!AH854</f>
        <v/>
      </c>
      <c r="H849" s="114"/>
      <c r="I849" s="114"/>
      <c r="J849" s="115" t="str">
        <f>'Pressure Drops in Loops'!E854</f>
        <v/>
      </c>
      <c r="K849" s="115" t="str">
        <f>IF('Pressure Drops in Loops'!E855="",'Pressure Drops in Loops'!E854,'Pressure Drops in Loops'!E855)</f>
        <v/>
      </c>
      <c r="L849" s="115" t="str">
        <f>IF(Table6[[#This Row],[Segment ]]="","",(Table6[[#This Row],[Pressure 2 (kPa)]]-Table6[[#This Row],[Pressure 1 (kPa)]])/Table6[[#This Row],[Density (kg/m3)]])</f>
        <v/>
      </c>
      <c r="M849" s="115" t="str">
        <f>IF(Table6[[#This Row],[Segment ]]="","",((Table6[[#This Row],[Velocity 2 (m/s)]]^2)/2)-((Table6[[#This Row],[Velocity 1 (m/s)]]^2)/2))</f>
        <v/>
      </c>
      <c r="N849" s="115" t="str">
        <f>IF(Table6[[#This Row],[Segment ]]="","",(Table6[[#This Row],[Height 2 (m)]]-Table6[[#This Row],[Height 1 (m)]])*9.807)</f>
        <v/>
      </c>
      <c r="O849" s="115" t="str">
        <f>'Pressure Drops in Loops'!U854</f>
        <v/>
      </c>
      <c r="P84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49" s="115" t="str">
        <f>IF(Table6[[#This Row],[Segment ]]="","",Table6[[#This Row],[Work (W)]]/1000)</f>
        <v/>
      </c>
    </row>
    <row r="850" spans="1:17" x14ac:dyDescent="0.25">
      <c r="A850" s="116" t="str">
        <f>'Pressure Drops in Loops'!A855</f>
        <v/>
      </c>
      <c r="B850" s="113" t="str">
        <f>IF(Table6[[#This Row],[Segment ]]="","",B849)</f>
        <v/>
      </c>
      <c r="C850" s="113" t="str">
        <f>IF(Table6[[#This Row],[Segment ]]="","",C849)</f>
        <v/>
      </c>
      <c r="D850" s="113" t="str">
        <f>IF(Table6[[#This Row],[Segment ]]="","",D849)</f>
        <v/>
      </c>
      <c r="E850" s="117" t="str">
        <f>IF(Table6[[#This Row],[Segment ]]="","",Table6[[#This Row],[Density (kg/m3)]]*Table6[[#This Row],[Volumetric flow (m3/s)]])</f>
        <v/>
      </c>
      <c r="F850" s="114" t="str">
        <f>IF(Table6[[#This Row],[Segment ]]="","",'Pressure Drops in Loops'!AG855)</f>
        <v/>
      </c>
      <c r="G850" s="114" t="str">
        <f>'Pressure Drops in Loops'!AH855</f>
        <v/>
      </c>
      <c r="H850" s="114"/>
      <c r="I850" s="114"/>
      <c r="J850" s="115" t="str">
        <f>'Pressure Drops in Loops'!E855</f>
        <v/>
      </c>
      <c r="K850" s="115" t="str">
        <f>IF('Pressure Drops in Loops'!E856="",'Pressure Drops in Loops'!E855,'Pressure Drops in Loops'!E856)</f>
        <v/>
      </c>
      <c r="L850" s="115" t="str">
        <f>IF(Table6[[#This Row],[Segment ]]="","",(Table6[[#This Row],[Pressure 2 (kPa)]]-Table6[[#This Row],[Pressure 1 (kPa)]])/Table6[[#This Row],[Density (kg/m3)]])</f>
        <v/>
      </c>
      <c r="M850" s="115" t="str">
        <f>IF(Table6[[#This Row],[Segment ]]="","",((Table6[[#This Row],[Velocity 2 (m/s)]]^2)/2)-((Table6[[#This Row],[Velocity 1 (m/s)]]^2)/2))</f>
        <v/>
      </c>
      <c r="N850" s="115" t="str">
        <f>IF(Table6[[#This Row],[Segment ]]="","",(Table6[[#This Row],[Height 2 (m)]]-Table6[[#This Row],[Height 1 (m)]])*9.807)</f>
        <v/>
      </c>
      <c r="O850" s="115" t="str">
        <f>'Pressure Drops in Loops'!U855</f>
        <v/>
      </c>
      <c r="P85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50" s="115" t="str">
        <f>IF(Table6[[#This Row],[Segment ]]="","",Table6[[#This Row],[Work (W)]]/1000)</f>
        <v/>
      </c>
    </row>
    <row r="851" spans="1:17" x14ac:dyDescent="0.25">
      <c r="A851" s="116" t="str">
        <f>'Pressure Drops in Loops'!A856</f>
        <v/>
      </c>
      <c r="B851" s="113" t="str">
        <f>IF(Table6[[#This Row],[Segment ]]="","",B850)</f>
        <v/>
      </c>
      <c r="C851" s="113" t="str">
        <f>IF(Table6[[#This Row],[Segment ]]="","",C850)</f>
        <v/>
      </c>
      <c r="D851" s="113" t="str">
        <f>IF(Table6[[#This Row],[Segment ]]="","",D850)</f>
        <v/>
      </c>
      <c r="E851" s="117" t="str">
        <f>IF(Table6[[#This Row],[Segment ]]="","",Table6[[#This Row],[Density (kg/m3)]]*Table6[[#This Row],[Volumetric flow (m3/s)]])</f>
        <v/>
      </c>
      <c r="F851" s="114" t="str">
        <f>IF(Table6[[#This Row],[Segment ]]="","",'Pressure Drops in Loops'!AG856)</f>
        <v/>
      </c>
      <c r="G851" s="114" t="str">
        <f>'Pressure Drops in Loops'!AH856</f>
        <v/>
      </c>
      <c r="H851" s="114"/>
      <c r="I851" s="114"/>
      <c r="J851" s="115" t="str">
        <f>'Pressure Drops in Loops'!E856</f>
        <v/>
      </c>
      <c r="K851" s="115" t="str">
        <f>IF('Pressure Drops in Loops'!E857="",'Pressure Drops in Loops'!E856,'Pressure Drops in Loops'!E857)</f>
        <v/>
      </c>
      <c r="L851" s="115" t="str">
        <f>IF(Table6[[#This Row],[Segment ]]="","",(Table6[[#This Row],[Pressure 2 (kPa)]]-Table6[[#This Row],[Pressure 1 (kPa)]])/Table6[[#This Row],[Density (kg/m3)]])</f>
        <v/>
      </c>
      <c r="M851" s="115" t="str">
        <f>IF(Table6[[#This Row],[Segment ]]="","",((Table6[[#This Row],[Velocity 2 (m/s)]]^2)/2)-((Table6[[#This Row],[Velocity 1 (m/s)]]^2)/2))</f>
        <v/>
      </c>
      <c r="N851" s="115" t="str">
        <f>IF(Table6[[#This Row],[Segment ]]="","",(Table6[[#This Row],[Height 2 (m)]]-Table6[[#This Row],[Height 1 (m)]])*9.807)</f>
        <v/>
      </c>
      <c r="O851" s="115" t="str">
        <f>'Pressure Drops in Loops'!U856</f>
        <v/>
      </c>
      <c r="P85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51" s="115" t="str">
        <f>IF(Table6[[#This Row],[Segment ]]="","",Table6[[#This Row],[Work (W)]]/1000)</f>
        <v/>
      </c>
    </row>
    <row r="852" spans="1:17" x14ac:dyDescent="0.25">
      <c r="A852" s="116" t="str">
        <f>'Pressure Drops in Loops'!A857</f>
        <v/>
      </c>
      <c r="B852" s="113" t="str">
        <f>IF(Table6[[#This Row],[Segment ]]="","",B851)</f>
        <v/>
      </c>
      <c r="C852" s="113" t="str">
        <f>IF(Table6[[#This Row],[Segment ]]="","",C851)</f>
        <v/>
      </c>
      <c r="D852" s="113" t="str">
        <f>IF(Table6[[#This Row],[Segment ]]="","",D851)</f>
        <v/>
      </c>
      <c r="E852" s="117" t="str">
        <f>IF(Table6[[#This Row],[Segment ]]="","",Table6[[#This Row],[Density (kg/m3)]]*Table6[[#This Row],[Volumetric flow (m3/s)]])</f>
        <v/>
      </c>
      <c r="F852" s="114" t="str">
        <f>IF(Table6[[#This Row],[Segment ]]="","",'Pressure Drops in Loops'!AG857)</f>
        <v/>
      </c>
      <c r="G852" s="114" t="str">
        <f>'Pressure Drops in Loops'!AH857</f>
        <v/>
      </c>
      <c r="H852" s="114"/>
      <c r="I852" s="114"/>
      <c r="J852" s="115" t="str">
        <f>'Pressure Drops in Loops'!E857</f>
        <v/>
      </c>
      <c r="K852" s="115" t="str">
        <f>IF('Pressure Drops in Loops'!E858="",'Pressure Drops in Loops'!E857,'Pressure Drops in Loops'!E858)</f>
        <v/>
      </c>
      <c r="L852" s="115" t="str">
        <f>IF(Table6[[#This Row],[Segment ]]="","",(Table6[[#This Row],[Pressure 2 (kPa)]]-Table6[[#This Row],[Pressure 1 (kPa)]])/Table6[[#This Row],[Density (kg/m3)]])</f>
        <v/>
      </c>
      <c r="M852" s="115" t="str">
        <f>IF(Table6[[#This Row],[Segment ]]="","",((Table6[[#This Row],[Velocity 2 (m/s)]]^2)/2)-((Table6[[#This Row],[Velocity 1 (m/s)]]^2)/2))</f>
        <v/>
      </c>
      <c r="N852" s="115" t="str">
        <f>IF(Table6[[#This Row],[Segment ]]="","",(Table6[[#This Row],[Height 2 (m)]]-Table6[[#This Row],[Height 1 (m)]])*9.807)</f>
        <v/>
      </c>
      <c r="O852" s="115" t="str">
        <f>'Pressure Drops in Loops'!U857</f>
        <v/>
      </c>
      <c r="P85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52" s="115" t="str">
        <f>IF(Table6[[#This Row],[Segment ]]="","",Table6[[#This Row],[Work (W)]]/1000)</f>
        <v/>
      </c>
    </row>
    <row r="853" spans="1:17" x14ac:dyDescent="0.25">
      <c r="A853" s="116" t="str">
        <f>'Pressure Drops in Loops'!A858</f>
        <v/>
      </c>
      <c r="B853" s="113" t="str">
        <f>IF(Table6[[#This Row],[Segment ]]="","",B852)</f>
        <v/>
      </c>
      <c r="C853" s="113" t="str">
        <f>IF(Table6[[#This Row],[Segment ]]="","",C852)</f>
        <v/>
      </c>
      <c r="D853" s="113" t="str">
        <f>IF(Table6[[#This Row],[Segment ]]="","",D852)</f>
        <v/>
      </c>
      <c r="E853" s="117" t="str">
        <f>IF(Table6[[#This Row],[Segment ]]="","",Table6[[#This Row],[Density (kg/m3)]]*Table6[[#This Row],[Volumetric flow (m3/s)]])</f>
        <v/>
      </c>
      <c r="F853" s="114" t="str">
        <f>IF(Table6[[#This Row],[Segment ]]="","",'Pressure Drops in Loops'!AG858)</f>
        <v/>
      </c>
      <c r="G853" s="114" t="str">
        <f>'Pressure Drops in Loops'!AH858</f>
        <v/>
      </c>
      <c r="H853" s="114"/>
      <c r="I853" s="114"/>
      <c r="J853" s="115" t="str">
        <f>'Pressure Drops in Loops'!E858</f>
        <v/>
      </c>
      <c r="K853" s="115" t="str">
        <f>IF('Pressure Drops in Loops'!E859="",'Pressure Drops in Loops'!E858,'Pressure Drops in Loops'!E859)</f>
        <v/>
      </c>
      <c r="L853" s="115" t="str">
        <f>IF(Table6[[#This Row],[Segment ]]="","",(Table6[[#This Row],[Pressure 2 (kPa)]]-Table6[[#This Row],[Pressure 1 (kPa)]])/Table6[[#This Row],[Density (kg/m3)]])</f>
        <v/>
      </c>
      <c r="M853" s="115" t="str">
        <f>IF(Table6[[#This Row],[Segment ]]="","",((Table6[[#This Row],[Velocity 2 (m/s)]]^2)/2)-((Table6[[#This Row],[Velocity 1 (m/s)]]^2)/2))</f>
        <v/>
      </c>
      <c r="N853" s="115" t="str">
        <f>IF(Table6[[#This Row],[Segment ]]="","",(Table6[[#This Row],[Height 2 (m)]]-Table6[[#This Row],[Height 1 (m)]])*9.807)</f>
        <v/>
      </c>
      <c r="O853" s="115" t="str">
        <f>'Pressure Drops in Loops'!U858</f>
        <v/>
      </c>
      <c r="P85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53" s="115" t="str">
        <f>IF(Table6[[#This Row],[Segment ]]="","",Table6[[#This Row],[Work (W)]]/1000)</f>
        <v/>
      </c>
    </row>
    <row r="854" spans="1:17" x14ac:dyDescent="0.25">
      <c r="A854" s="116" t="str">
        <f>'Pressure Drops in Loops'!A859</f>
        <v/>
      </c>
      <c r="B854" s="113" t="str">
        <f>IF(Table6[[#This Row],[Segment ]]="","",B853)</f>
        <v/>
      </c>
      <c r="C854" s="113" t="str">
        <f>IF(Table6[[#This Row],[Segment ]]="","",C853)</f>
        <v/>
      </c>
      <c r="D854" s="113" t="str">
        <f>IF(Table6[[#This Row],[Segment ]]="","",D853)</f>
        <v/>
      </c>
      <c r="E854" s="117" t="str">
        <f>IF(Table6[[#This Row],[Segment ]]="","",Table6[[#This Row],[Density (kg/m3)]]*Table6[[#This Row],[Volumetric flow (m3/s)]])</f>
        <v/>
      </c>
      <c r="F854" s="114" t="str">
        <f>IF(Table6[[#This Row],[Segment ]]="","",'Pressure Drops in Loops'!AG859)</f>
        <v/>
      </c>
      <c r="G854" s="114" t="str">
        <f>'Pressure Drops in Loops'!AH859</f>
        <v/>
      </c>
      <c r="H854" s="114"/>
      <c r="I854" s="114"/>
      <c r="J854" s="115" t="str">
        <f>'Pressure Drops in Loops'!E859</f>
        <v/>
      </c>
      <c r="K854" s="115" t="str">
        <f>IF('Pressure Drops in Loops'!E860="",'Pressure Drops in Loops'!E859,'Pressure Drops in Loops'!E860)</f>
        <v/>
      </c>
      <c r="L854" s="115" t="str">
        <f>IF(Table6[[#This Row],[Segment ]]="","",(Table6[[#This Row],[Pressure 2 (kPa)]]-Table6[[#This Row],[Pressure 1 (kPa)]])/Table6[[#This Row],[Density (kg/m3)]])</f>
        <v/>
      </c>
      <c r="M854" s="115" t="str">
        <f>IF(Table6[[#This Row],[Segment ]]="","",((Table6[[#This Row],[Velocity 2 (m/s)]]^2)/2)-((Table6[[#This Row],[Velocity 1 (m/s)]]^2)/2))</f>
        <v/>
      </c>
      <c r="N854" s="115" t="str">
        <f>IF(Table6[[#This Row],[Segment ]]="","",(Table6[[#This Row],[Height 2 (m)]]-Table6[[#This Row],[Height 1 (m)]])*9.807)</f>
        <v/>
      </c>
      <c r="O854" s="115" t="str">
        <f>'Pressure Drops in Loops'!U859</f>
        <v/>
      </c>
      <c r="P85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54" s="115" t="str">
        <f>IF(Table6[[#This Row],[Segment ]]="","",Table6[[#This Row],[Work (W)]]/1000)</f>
        <v/>
      </c>
    </row>
    <row r="855" spans="1:17" x14ac:dyDescent="0.25">
      <c r="A855" s="116" t="str">
        <f>'Pressure Drops in Loops'!A860</f>
        <v/>
      </c>
      <c r="B855" s="113" t="str">
        <f>IF(Table6[[#This Row],[Segment ]]="","",B854)</f>
        <v/>
      </c>
      <c r="C855" s="113" t="str">
        <f>IF(Table6[[#This Row],[Segment ]]="","",C854)</f>
        <v/>
      </c>
      <c r="D855" s="113" t="str">
        <f>IF(Table6[[#This Row],[Segment ]]="","",D854)</f>
        <v/>
      </c>
      <c r="E855" s="117" t="str">
        <f>IF(Table6[[#This Row],[Segment ]]="","",Table6[[#This Row],[Density (kg/m3)]]*Table6[[#This Row],[Volumetric flow (m3/s)]])</f>
        <v/>
      </c>
      <c r="F855" s="114" t="str">
        <f>IF(Table6[[#This Row],[Segment ]]="","",'Pressure Drops in Loops'!AG860)</f>
        <v/>
      </c>
      <c r="G855" s="114" t="str">
        <f>'Pressure Drops in Loops'!AH860</f>
        <v/>
      </c>
      <c r="H855" s="114"/>
      <c r="I855" s="114"/>
      <c r="J855" s="115" t="str">
        <f>'Pressure Drops in Loops'!E860</f>
        <v/>
      </c>
      <c r="K855" s="115" t="str">
        <f>IF('Pressure Drops in Loops'!E861="",'Pressure Drops in Loops'!E860,'Pressure Drops in Loops'!E861)</f>
        <v/>
      </c>
      <c r="L855" s="115" t="str">
        <f>IF(Table6[[#This Row],[Segment ]]="","",(Table6[[#This Row],[Pressure 2 (kPa)]]-Table6[[#This Row],[Pressure 1 (kPa)]])/Table6[[#This Row],[Density (kg/m3)]])</f>
        <v/>
      </c>
      <c r="M855" s="115" t="str">
        <f>IF(Table6[[#This Row],[Segment ]]="","",((Table6[[#This Row],[Velocity 2 (m/s)]]^2)/2)-((Table6[[#This Row],[Velocity 1 (m/s)]]^2)/2))</f>
        <v/>
      </c>
      <c r="N855" s="115" t="str">
        <f>IF(Table6[[#This Row],[Segment ]]="","",(Table6[[#This Row],[Height 2 (m)]]-Table6[[#This Row],[Height 1 (m)]])*9.807)</f>
        <v/>
      </c>
      <c r="O855" s="115" t="str">
        <f>'Pressure Drops in Loops'!U860</f>
        <v/>
      </c>
      <c r="P85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55" s="115" t="str">
        <f>IF(Table6[[#This Row],[Segment ]]="","",Table6[[#This Row],[Work (W)]]/1000)</f>
        <v/>
      </c>
    </row>
    <row r="856" spans="1:17" x14ac:dyDescent="0.25">
      <c r="A856" s="116" t="str">
        <f>'Pressure Drops in Loops'!A861</f>
        <v/>
      </c>
      <c r="B856" s="113" t="str">
        <f>IF(Table6[[#This Row],[Segment ]]="","",B855)</f>
        <v/>
      </c>
      <c r="C856" s="113" t="str">
        <f>IF(Table6[[#This Row],[Segment ]]="","",C855)</f>
        <v/>
      </c>
      <c r="D856" s="113" t="str">
        <f>IF(Table6[[#This Row],[Segment ]]="","",D855)</f>
        <v/>
      </c>
      <c r="E856" s="117" t="str">
        <f>IF(Table6[[#This Row],[Segment ]]="","",Table6[[#This Row],[Density (kg/m3)]]*Table6[[#This Row],[Volumetric flow (m3/s)]])</f>
        <v/>
      </c>
      <c r="F856" s="114" t="str">
        <f>IF(Table6[[#This Row],[Segment ]]="","",'Pressure Drops in Loops'!AG861)</f>
        <v/>
      </c>
      <c r="G856" s="114" t="str">
        <f>'Pressure Drops in Loops'!AH861</f>
        <v/>
      </c>
      <c r="H856" s="114"/>
      <c r="I856" s="114"/>
      <c r="J856" s="115" t="str">
        <f>'Pressure Drops in Loops'!E861</f>
        <v/>
      </c>
      <c r="K856" s="115" t="str">
        <f>IF('Pressure Drops in Loops'!E862="",'Pressure Drops in Loops'!E861,'Pressure Drops in Loops'!E862)</f>
        <v/>
      </c>
      <c r="L856" s="115" t="str">
        <f>IF(Table6[[#This Row],[Segment ]]="","",(Table6[[#This Row],[Pressure 2 (kPa)]]-Table6[[#This Row],[Pressure 1 (kPa)]])/Table6[[#This Row],[Density (kg/m3)]])</f>
        <v/>
      </c>
      <c r="M856" s="115" t="str">
        <f>IF(Table6[[#This Row],[Segment ]]="","",((Table6[[#This Row],[Velocity 2 (m/s)]]^2)/2)-((Table6[[#This Row],[Velocity 1 (m/s)]]^2)/2))</f>
        <v/>
      </c>
      <c r="N856" s="115" t="str">
        <f>IF(Table6[[#This Row],[Segment ]]="","",(Table6[[#This Row],[Height 2 (m)]]-Table6[[#This Row],[Height 1 (m)]])*9.807)</f>
        <v/>
      </c>
      <c r="O856" s="115" t="str">
        <f>'Pressure Drops in Loops'!U861</f>
        <v/>
      </c>
      <c r="P85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56" s="115" t="str">
        <f>IF(Table6[[#This Row],[Segment ]]="","",Table6[[#This Row],[Work (W)]]/1000)</f>
        <v/>
      </c>
    </row>
    <row r="857" spans="1:17" x14ac:dyDescent="0.25">
      <c r="A857" s="116" t="str">
        <f>'Pressure Drops in Loops'!A862</f>
        <v/>
      </c>
      <c r="B857" s="113" t="str">
        <f>IF(Table6[[#This Row],[Segment ]]="","",B856)</f>
        <v/>
      </c>
      <c r="C857" s="113" t="str">
        <f>IF(Table6[[#This Row],[Segment ]]="","",C856)</f>
        <v/>
      </c>
      <c r="D857" s="113" t="str">
        <f>IF(Table6[[#This Row],[Segment ]]="","",D856)</f>
        <v/>
      </c>
      <c r="E857" s="117" t="str">
        <f>IF(Table6[[#This Row],[Segment ]]="","",Table6[[#This Row],[Density (kg/m3)]]*Table6[[#This Row],[Volumetric flow (m3/s)]])</f>
        <v/>
      </c>
      <c r="F857" s="114" t="str">
        <f>IF(Table6[[#This Row],[Segment ]]="","",'Pressure Drops in Loops'!AG862)</f>
        <v/>
      </c>
      <c r="G857" s="114" t="str">
        <f>'Pressure Drops in Loops'!AH862</f>
        <v/>
      </c>
      <c r="H857" s="114"/>
      <c r="I857" s="114"/>
      <c r="J857" s="115" t="str">
        <f>'Pressure Drops in Loops'!E862</f>
        <v/>
      </c>
      <c r="K857" s="115" t="str">
        <f>IF('Pressure Drops in Loops'!E863="",'Pressure Drops in Loops'!E862,'Pressure Drops in Loops'!E863)</f>
        <v/>
      </c>
      <c r="L857" s="115" t="str">
        <f>IF(Table6[[#This Row],[Segment ]]="","",(Table6[[#This Row],[Pressure 2 (kPa)]]-Table6[[#This Row],[Pressure 1 (kPa)]])/Table6[[#This Row],[Density (kg/m3)]])</f>
        <v/>
      </c>
      <c r="M857" s="115" t="str">
        <f>IF(Table6[[#This Row],[Segment ]]="","",((Table6[[#This Row],[Velocity 2 (m/s)]]^2)/2)-((Table6[[#This Row],[Velocity 1 (m/s)]]^2)/2))</f>
        <v/>
      </c>
      <c r="N857" s="115" t="str">
        <f>IF(Table6[[#This Row],[Segment ]]="","",(Table6[[#This Row],[Height 2 (m)]]-Table6[[#This Row],[Height 1 (m)]])*9.807)</f>
        <v/>
      </c>
      <c r="O857" s="115" t="str">
        <f>'Pressure Drops in Loops'!U862</f>
        <v/>
      </c>
      <c r="P85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57" s="115" t="str">
        <f>IF(Table6[[#This Row],[Segment ]]="","",Table6[[#This Row],[Work (W)]]/1000)</f>
        <v/>
      </c>
    </row>
    <row r="858" spans="1:17" x14ac:dyDescent="0.25">
      <c r="A858" s="116" t="str">
        <f>'Pressure Drops in Loops'!A863</f>
        <v/>
      </c>
      <c r="B858" s="113" t="str">
        <f>IF(Table6[[#This Row],[Segment ]]="","",B857)</f>
        <v/>
      </c>
      <c r="C858" s="113" t="str">
        <f>IF(Table6[[#This Row],[Segment ]]="","",C857)</f>
        <v/>
      </c>
      <c r="D858" s="113" t="str">
        <f>IF(Table6[[#This Row],[Segment ]]="","",D857)</f>
        <v/>
      </c>
      <c r="E858" s="117" t="str">
        <f>IF(Table6[[#This Row],[Segment ]]="","",Table6[[#This Row],[Density (kg/m3)]]*Table6[[#This Row],[Volumetric flow (m3/s)]])</f>
        <v/>
      </c>
      <c r="F858" s="114" t="str">
        <f>IF(Table6[[#This Row],[Segment ]]="","",'Pressure Drops in Loops'!AG863)</f>
        <v/>
      </c>
      <c r="G858" s="114" t="str">
        <f>'Pressure Drops in Loops'!AH863</f>
        <v/>
      </c>
      <c r="H858" s="114"/>
      <c r="I858" s="114"/>
      <c r="J858" s="115" t="str">
        <f>'Pressure Drops in Loops'!E863</f>
        <v/>
      </c>
      <c r="K858" s="115" t="str">
        <f>IF('Pressure Drops in Loops'!E864="",'Pressure Drops in Loops'!E863,'Pressure Drops in Loops'!E864)</f>
        <v/>
      </c>
      <c r="L858" s="115" t="str">
        <f>IF(Table6[[#This Row],[Segment ]]="","",(Table6[[#This Row],[Pressure 2 (kPa)]]-Table6[[#This Row],[Pressure 1 (kPa)]])/Table6[[#This Row],[Density (kg/m3)]])</f>
        <v/>
      </c>
      <c r="M858" s="115" t="str">
        <f>IF(Table6[[#This Row],[Segment ]]="","",((Table6[[#This Row],[Velocity 2 (m/s)]]^2)/2)-((Table6[[#This Row],[Velocity 1 (m/s)]]^2)/2))</f>
        <v/>
      </c>
      <c r="N858" s="115" t="str">
        <f>IF(Table6[[#This Row],[Segment ]]="","",(Table6[[#This Row],[Height 2 (m)]]-Table6[[#This Row],[Height 1 (m)]])*9.807)</f>
        <v/>
      </c>
      <c r="O858" s="115" t="str">
        <f>'Pressure Drops in Loops'!U863</f>
        <v/>
      </c>
      <c r="P85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58" s="115" t="str">
        <f>IF(Table6[[#This Row],[Segment ]]="","",Table6[[#This Row],[Work (W)]]/1000)</f>
        <v/>
      </c>
    </row>
    <row r="859" spans="1:17" x14ac:dyDescent="0.25">
      <c r="A859" s="116" t="str">
        <f>'Pressure Drops in Loops'!A864</f>
        <v/>
      </c>
      <c r="B859" s="113" t="str">
        <f>IF(Table6[[#This Row],[Segment ]]="","",B858)</f>
        <v/>
      </c>
      <c r="C859" s="113" t="str">
        <f>IF(Table6[[#This Row],[Segment ]]="","",C858)</f>
        <v/>
      </c>
      <c r="D859" s="113" t="str">
        <f>IF(Table6[[#This Row],[Segment ]]="","",D858)</f>
        <v/>
      </c>
      <c r="E859" s="117" t="str">
        <f>IF(Table6[[#This Row],[Segment ]]="","",Table6[[#This Row],[Density (kg/m3)]]*Table6[[#This Row],[Volumetric flow (m3/s)]])</f>
        <v/>
      </c>
      <c r="F859" s="114" t="str">
        <f>IF(Table6[[#This Row],[Segment ]]="","",'Pressure Drops in Loops'!AG864)</f>
        <v/>
      </c>
      <c r="G859" s="114" t="str">
        <f>'Pressure Drops in Loops'!AH864</f>
        <v/>
      </c>
      <c r="H859" s="114"/>
      <c r="I859" s="114"/>
      <c r="J859" s="115" t="str">
        <f>'Pressure Drops in Loops'!E864</f>
        <v/>
      </c>
      <c r="K859" s="115" t="str">
        <f>IF('Pressure Drops in Loops'!E865="",'Pressure Drops in Loops'!E864,'Pressure Drops in Loops'!E865)</f>
        <v/>
      </c>
      <c r="L859" s="115" t="str">
        <f>IF(Table6[[#This Row],[Segment ]]="","",(Table6[[#This Row],[Pressure 2 (kPa)]]-Table6[[#This Row],[Pressure 1 (kPa)]])/Table6[[#This Row],[Density (kg/m3)]])</f>
        <v/>
      </c>
      <c r="M859" s="115" t="str">
        <f>IF(Table6[[#This Row],[Segment ]]="","",((Table6[[#This Row],[Velocity 2 (m/s)]]^2)/2)-((Table6[[#This Row],[Velocity 1 (m/s)]]^2)/2))</f>
        <v/>
      </c>
      <c r="N859" s="115" t="str">
        <f>IF(Table6[[#This Row],[Segment ]]="","",(Table6[[#This Row],[Height 2 (m)]]-Table6[[#This Row],[Height 1 (m)]])*9.807)</f>
        <v/>
      </c>
      <c r="O859" s="115" t="str">
        <f>'Pressure Drops in Loops'!U864</f>
        <v/>
      </c>
      <c r="P85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59" s="115" t="str">
        <f>IF(Table6[[#This Row],[Segment ]]="","",Table6[[#This Row],[Work (W)]]/1000)</f>
        <v/>
      </c>
    </row>
    <row r="860" spans="1:17" x14ac:dyDescent="0.25">
      <c r="A860" s="116" t="str">
        <f>'Pressure Drops in Loops'!A865</f>
        <v/>
      </c>
      <c r="B860" s="113" t="str">
        <f>IF(Table6[[#This Row],[Segment ]]="","",B859)</f>
        <v/>
      </c>
      <c r="C860" s="113" t="str">
        <f>IF(Table6[[#This Row],[Segment ]]="","",C859)</f>
        <v/>
      </c>
      <c r="D860" s="113" t="str">
        <f>IF(Table6[[#This Row],[Segment ]]="","",D859)</f>
        <v/>
      </c>
      <c r="E860" s="117" t="str">
        <f>IF(Table6[[#This Row],[Segment ]]="","",Table6[[#This Row],[Density (kg/m3)]]*Table6[[#This Row],[Volumetric flow (m3/s)]])</f>
        <v/>
      </c>
      <c r="F860" s="114" t="str">
        <f>IF(Table6[[#This Row],[Segment ]]="","",'Pressure Drops in Loops'!AG865)</f>
        <v/>
      </c>
      <c r="G860" s="114" t="str">
        <f>'Pressure Drops in Loops'!AH865</f>
        <v/>
      </c>
      <c r="H860" s="114"/>
      <c r="I860" s="114"/>
      <c r="J860" s="115" t="str">
        <f>'Pressure Drops in Loops'!E865</f>
        <v/>
      </c>
      <c r="K860" s="115" t="str">
        <f>IF('Pressure Drops in Loops'!E866="",'Pressure Drops in Loops'!E865,'Pressure Drops in Loops'!E866)</f>
        <v/>
      </c>
      <c r="L860" s="115" t="str">
        <f>IF(Table6[[#This Row],[Segment ]]="","",(Table6[[#This Row],[Pressure 2 (kPa)]]-Table6[[#This Row],[Pressure 1 (kPa)]])/Table6[[#This Row],[Density (kg/m3)]])</f>
        <v/>
      </c>
      <c r="M860" s="115" t="str">
        <f>IF(Table6[[#This Row],[Segment ]]="","",((Table6[[#This Row],[Velocity 2 (m/s)]]^2)/2)-((Table6[[#This Row],[Velocity 1 (m/s)]]^2)/2))</f>
        <v/>
      </c>
      <c r="N860" s="115" t="str">
        <f>IF(Table6[[#This Row],[Segment ]]="","",(Table6[[#This Row],[Height 2 (m)]]-Table6[[#This Row],[Height 1 (m)]])*9.807)</f>
        <v/>
      </c>
      <c r="O860" s="115" t="str">
        <f>'Pressure Drops in Loops'!U865</f>
        <v/>
      </c>
      <c r="P86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60" s="115" t="str">
        <f>IF(Table6[[#This Row],[Segment ]]="","",Table6[[#This Row],[Work (W)]]/1000)</f>
        <v/>
      </c>
    </row>
    <row r="861" spans="1:17" x14ac:dyDescent="0.25">
      <c r="A861" s="116" t="str">
        <f>'Pressure Drops in Loops'!A866</f>
        <v/>
      </c>
      <c r="B861" s="113" t="str">
        <f>IF(Table6[[#This Row],[Segment ]]="","",B860)</f>
        <v/>
      </c>
      <c r="C861" s="113" t="str">
        <f>IF(Table6[[#This Row],[Segment ]]="","",C860)</f>
        <v/>
      </c>
      <c r="D861" s="113" t="str">
        <f>IF(Table6[[#This Row],[Segment ]]="","",D860)</f>
        <v/>
      </c>
      <c r="E861" s="117" t="str">
        <f>IF(Table6[[#This Row],[Segment ]]="","",Table6[[#This Row],[Density (kg/m3)]]*Table6[[#This Row],[Volumetric flow (m3/s)]])</f>
        <v/>
      </c>
      <c r="F861" s="114" t="str">
        <f>IF(Table6[[#This Row],[Segment ]]="","",'Pressure Drops in Loops'!AG866)</f>
        <v/>
      </c>
      <c r="G861" s="114" t="str">
        <f>'Pressure Drops in Loops'!AH866</f>
        <v/>
      </c>
      <c r="H861" s="114"/>
      <c r="I861" s="114"/>
      <c r="J861" s="115" t="str">
        <f>'Pressure Drops in Loops'!E866</f>
        <v/>
      </c>
      <c r="K861" s="115" t="str">
        <f>IF('Pressure Drops in Loops'!E867="",'Pressure Drops in Loops'!E866,'Pressure Drops in Loops'!E867)</f>
        <v/>
      </c>
      <c r="L861" s="115" t="str">
        <f>IF(Table6[[#This Row],[Segment ]]="","",(Table6[[#This Row],[Pressure 2 (kPa)]]-Table6[[#This Row],[Pressure 1 (kPa)]])/Table6[[#This Row],[Density (kg/m3)]])</f>
        <v/>
      </c>
      <c r="M861" s="115" t="str">
        <f>IF(Table6[[#This Row],[Segment ]]="","",((Table6[[#This Row],[Velocity 2 (m/s)]]^2)/2)-((Table6[[#This Row],[Velocity 1 (m/s)]]^2)/2))</f>
        <v/>
      </c>
      <c r="N861" s="115" t="str">
        <f>IF(Table6[[#This Row],[Segment ]]="","",(Table6[[#This Row],[Height 2 (m)]]-Table6[[#This Row],[Height 1 (m)]])*9.807)</f>
        <v/>
      </c>
      <c r="O861" s="115" t="str">
        <f>'Pressure Drops in Loops'!U866</f>
        <v/>
      </c>
      <c r="P86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61" s="115" t="str">
        <f>IF(Table6[[#This Row],[Segment ]]="","",Table6[[#This Row],[Work (W)]]/1000)</f>
        <v/>
      </c>
    </row>
    <row r="862" spans="1:17" x14ac:dyDescent="0.25">
      <c r="A862" s="116" t="str">
        <f>'Pressure Drops in Loops'!A867</f>
        <v/>
      </c>
      <c r="B862" s="113" t="str">
        <f>IF(Table6[[#This Row],[Segment ]]="","",B861)</f>
        <v/>
      </c>
      <c r="C862" s="113" t="str">
        <f>IF(Table6[[#This Row],[Segment ]]="","",C861)</f>
        <v/>
      </c>
      <c r="D862" s="113" t="str">
        <f>IF(Table6[[#This Row],[Segment ]]="","",D861)</f>
        <v/>
      </c>
      <c r="E862" s="117" t="str">
        <f>IF(Table6[[#This Row],[Segment ]]="","",Table6[[#This Row],[Density (kg/m3)]]*Table6[[#This Row],[Volumetric flow (m3/s)]])</f>
        <v/>
      </c>
      <c r="F862" s="114" t="str">
        <f>IF(Table6[[#This Row],[Segment ]]="","",'Pressure Drops in Loops'!AG867)</f>
        <v/>
      </c>
      <c r="G862" s="114" t="str">
        <f>'Pressure Drops in Loops'!AH867</f>
        <v/>
      </c>
      <c r="H862" s="114"/>
      <c r="I862" s="114"/>
      <c r="J862" s="115" t="str">
        <f>'Pressure Drops in Loops'!E867</f>
        <v/>
      </c>
      <c r="K862" s="115" t="str">
        <f>IF('Pressure Drops in Loops'!E868="",'Pressure Drops in Loops'!E867,'Pressure Drops in Loops'!E868)</f>
        <v/>
      </c>
      <c r="L862" s="115" t="str">
        <f>IF(Table6[[#This Row],[Segment ]]="","",(Table6[[#This Row],[Pressure 2 (kPa)]]-Table6[[#This Row],[Pressure 1 (kPa)]])/Table6[[#This Row],[Density (kg/m3)]])</f>
        <v/>
      </c>
      <c r="M862" s="115" t="str">
        <f>IF(Table6[[#This Row],[Segment ]]="","",((Table6[[#This Row],[Velocity 2 (m/s)]]^2)/2)-((Table6[[#This Row],[Velocity 1 (m/s)]]^2)/2))</f>
        <v/>
      </c>
      <c r="N862" s="115" t="str">
        <f>IF(Table6[[#This Row],[Segment ]]="","",(Table6[[#This Row],[Height 2 (m)]]-Table6[[#This Row],[Height 1 (m)]])*9.807)</f>
        <v/>
      </c>
      <c r="O862" s="115" t="str">
        <f>'Pressure Drops in Loops'!U867</f>
        <v/>
      </c>
      <c r="P86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62" s="115" t="str">
        <f>IF(Table6[[#This Row],[Segment ]]="","",Table6[[#This Row],[Work (W)]]/1000)</f>
        <v/>
      </c>
    </row>
    <row r="863" spans="1:17" x14ac:dyDescent="0.25">
      <c r="A863" s="116" t="str">
        <f>'Pressure Drops in Loops'!A868</f>
        <v/>
      </c>
      <c r="B863" s="113" t="str">
        <f>IF(Table6[[#This Row],[Segment ]]="","",B862)</f>
        <v/>
      </c>
      <c r="C863" s="113" t="str">
        <f>IF(Table6[[#This Row],[Segment ]]="","",C862)</f>
        <v/>
      </c>
      <c r="D863" s="113" t="str">
        <f>IF(Table6[[#This Row],[Segment ]]="","",D862)</f>
        <v/>
      </c>
      <c r="E863" s="117" t="str">
        <f>IF(Table6[[#This Row],[Segment ]]="","",Table6[[#This Row],[Density (kg/m3)]]*Table6[[#This Row],[Volumetric flow (m3/s)]])</f>
        <v/>
      </c>
      <c r="F863" s="114" t="str">
        <f>IF(Table6[[#This Row],[Segment ]]="","",'Pressure Drops in Loops'!AG868)</f>
        <v/>
      </c>
      <c r="G863" s="114" t="str">
        <f>'Pressure Drops in Loops'!AH868</f>
        <v/>
      </c>
      <c r="H863" s="114"/>
      <c r="I863" s="114"/>
      <c r="J863" s="115" t="str">
        <f>'Pressure Drops in Loops'!E868</f>
        <v/>
      </c>
      <c r="K863" s="115" t="str">
        <f>IF('Pressure Drops in Loops'!E869="",'Pressure Drops in Loops'!E868,'Pressure Drops in Loops'!E869)</f>
        <v/>
      </c>
      <c r="L863" s="115" t="str">
        <f>IF(Table6[[#This Row],[Segment ]]="","",(Table6[[#This Row],[Pressure 2 (kPa)]]-Table6[[#This Row],[Pressure 1 (kPa)]])/Table6[[#This Row],[Density (kg/m3)]])</f>
        <v/>
      </c>
      <c r="M863" s="115" t="str">
        <f>IF(Table6[[#This Row],[Segment ]]="","",((Table6[[#This Row],[Velocity 2 (m/s)]]^2)/2)-((Table6[[#This Row],[Velocity 1 (m/s)]]^2)/2))</f>
        <v/>
      </c>
      <c r="N863" s="115" t="str">
        <f>IF(Table6[[#This Row],[Segment ]]="","",(Table6[[#This Row],[Height 2 (m)]]-Table6[[#This Row],[Height 1 (m)]])*9.807)</f>
        <v/>
      </c>
      <c r="O863" s="115" t="str">
        <f>'Pressure Drops in Loops'!U868</f>
        <v/>
      </c>
      <c r="P86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63" s="115" t="str">
        <f>IF(Table6[[#This Row],[Segment ]]="","",Table6[[#This Row],[Work (W)]]/1000)</f>
        <v/>
      </c>
    </row>
    <row r="864" spans="1:17" x14ac:dyDescent="0.25">
      <c r="A864" s="116" t="str">
        <f>'Pressure Drops in Loops'!A869</f>
        <v/>
      </c>
      <c r="B864" s="113" t="str">
        <f>IF(Table6[[#This Row],[Segment ]]="","",B863)</f>
        <v/>
      </c>
      <c r="C864" s="113" t="str">
        <f>IF(Table6[[#This Row],[Segment ]]="","",C863)</f>
        <v/>
      </c>
      <c r="D864" s="113" t="str">
        <f>IF(Table6[[#This Row],[Segment ]]="","",D863)</f>
        <v/>
      </c>
      <c r="E864" s="117" t="str">
        <f>IF(Table6[[#This Row],[Segment ]]="","",Table6[[#This Row],[Density (kg/m3)]]*Table6[[#This Row],[Volumetric flow (m3/s)]])</f>
        <v/>
      </c>
      <c r="F864" s="114" t="str">
        <f>IF(Table6[[#This Row],[Segment ]]="","",'Pressure Drops in Loops'!AG869)</f>
        <v/>
      </c>
      <c r="G864" s="114" t="str">
        <f>'Pressure Drops in Loops'!AH869</f>
        <v/>
      </c>
      <c r="H864" s="114"/>
      <c r="I864" s="114"/>
      <c r="J864" s="115" t="str">
        <f>'Pressure Drops in Loops'!E869</f>
        <v/>
      </c>
      <c r="K864" s="115" t="str">
        <f>IF('Pressure Drops in Loops'!E870="",'Pressure Drops in Loops'!E869,'Pressure Drops in Loops'!E870)</f>
        <v/>
      </c>
      <c r="L864" s="115" t="str">
        <f>IF(Table6[[#This Row],[Segment ]]="","",(Table6[[#This Row],[Pressure 2 (kPa)]]-Table6[[#This Row],[Pressure 1 (kPa)]])/Table6[[#This Row],[Density (kg/m3)]])</f>
        <v/>
      </c>
      <c r="M864" s="115" t="str">
        <f>IF(Table6[[#This Row],[Segment ]]="","",((Table6[[#This Row],[Velocity 2 (m/s)]]^2)/2)-((Table6[[#This Row],[Velocity 1 (m/s)]]^2)/2))</f>
        <v/>
      </c>
      <c r="N864" s="115" t="str">
        <f>IF(Table6[[#This Row],[Segment ]]="","",(Table6[[#This Row],[Height 2 (m)]]-Table6[[#This Row],[Height 1 (m)]])*9.807)</f>
        <v/>
      </c>
      <c r="O864" s="115" t="str">
        <f>'Pressure Drops in Loops'!U869</f>
        <v/>
      </c>
      <c r="P86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64" s="115" t="str">
        <f>IF(Table6[[#This Row],[Segment ]]="","",Table6[[#This Row],[Work (W)]]/1000)</f>
        <v/>
      </c>
    </row>
    <row r="865" spans="1:17" x14ac:dyDescent="0.25">
      <c r="A865" s="116" t="str">
        <f>'Pressure Drops in Loops'!A870</f>
        <v/>
      </c>
      <c r="B865" s="113" t="str">
        <f>IF(Table6[[#This Row],[Segment ]]="","",B864)</f>
        <v/>
      </c>
      <c r="C865" s="113" t="str">
        <f>IF(Table6[[#This Row],[Segment ]]="","",C864)</f>
        <v/>
      </c>
      <c r="D865" s="113" t="str">
        <f>IF(Table6[[#This Row],[Segment ]]="","",D864)</f>
        <v/>
      </c>
      <c r="E865" s="117" t="str">
        <f>IF(Table6[[#This Row],[Segment ]]="","",Table6[[#This Row],[Density (kg/m3)]]*Table6[[#This Row],[Volumetric flow (m3/s)]])</f>
        <v/>
      </c>
      <c r="F865" s="114" t="str">
        <f>IF(Table6[[#This Row],[Segment ]]="","",'Pressure Drops in Loops'!AG870)</f>
        <v/>
      </c>
      <c r="G865" s="114" t="str">
        <f>'Pressure Drops in Loops'!AH870</f>
        <v/>
      </c>
      <c r="H865" s="114"/>
      <c r="I865" s="114"/>
      <c r="J865" s="115" t="str">
        <f>'Pressure Drops in Loops'!E870</f>
        <v/>
      </c>
      <c r="K865" s="115" t="str">
        <f>IF('Pressure Drops in Loops'!E871="",'Pressure Drops in Loops'!E870,'Pressure Drops in Loops'!E871)</f>
        <v/>
      </c>
      <c r="L865" s="115" t="str">
        <f>IF(Table6[[#This Row],[Segment ]]="","",(Table6[[#This Row],[Pressure 2 (kPa)]]-Table6[[#This Row],[Pressure 1 (kPa)]])/Table6[[#This Row],[Density (kg/m3)]])</f>
        <v/>
      </c>
      <c r="M865" s="115" t="str">
        <f>IF(Table6[[#This Row],[Segment ]]="","",((Table6[[#This Row],[Velocity 2 (m/s)]]^2)/2)-((Table6[[#This Row],[Velocity 1 (m/s)]]^2)/2))</f>
        <v/>
      </c>
      <c r="N865" s="115" t="str">
        <f>IF(Table6[[#This Row],[Segment ]]="","",(Table6[[#This Row],[Height 2 (m)]]-Table6[[#This Row],[Height 1 (m)]])*9.807)</f>
        <v/>
      </c>
      <c r="O865" s="115" t="str">
        <f>'Pressure Drops in Loops'!U870</f>
        <v/>
      </c>
      <c r="P86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65" s="115" t="str">
        <f>IF(Table6[[#This Row],[Segment ]]="","",Table6[[#This Row],[Work (W)]]/1000)</f>
        <v/>
      </c>
    </row>
    <row r="866" spans="1:17" x14ac:dyDescent="0.25">
      <c r="A866" s="116" t="str">
        <f>'Pressure Drops in Loops'!A871</f>
        <v/>
      </c>
      <c r="B866" s="113" t="str">
        <f>IF(Table6[[#This Row],[Segment ]]="","",B865)</f>
        <v/>
      </c>
      <c r="C866" s="113" t="str">
        <f>IF(Table6[[#This Row],[Segment ]]="","",C865)</f>
        <v/>
      </c>
      <c r="D866" s="113" t="str">
        <f>IF(Table6[[#This Row],[Segment ]]="","",D865)</f>
        <v/>
      </c>
      <c r="E866" s="117" t="str">
        <f>IF(Table6[[#This Row],[Segment ]]="","",Table6[[#This Row],[Density (kg/m3)]]*Table6[[#This Row],[Volumetric flow (m3/s)]])</f>
        <v/>
      </c>
      <c r="F866" s="114" t="str">
        <f>IF(Table6[[#This Row],[Segment ]]="","",'Pressure Drops in Loops'!AG871)</f>
        <v/>
      </c>
      <c r="G866" s="114" t="str">
        <f>'Pressure Drops in Loops'!AH871</f>
        <v/>
      </c>
      <c r="H866" s="114"/>
      <c r="I866" s="114"/>
      <c r="J866" s="115" t="str">
        <f>'Pressure Drops in Loops'!E871</f>
        <v/>
      </c>
      <c r="K866" s="115" t="str">
        <f>IF('Pressure Drops in Loops'!E872="",'Pressure Drops in Loops'!E871,'Pressure Drops in Loops'!E872)</f>
        <v/>
      </c>
      <c r="L866" s="115" t="str">
        <f>IF(Table6[[#This Row],[Segment ]]="","",(Table6[[#This Row],[Pressure 2 (kPa)]]-Table6[[#This Row],[Pressure 1 (kPa)]])/Table6[[#This Row],[Density (kg/m3)]])</f>
        <v/>
      </c>
      <c r="M866" s="115" t="str">
        <f>IF(Table6[[#This Row],[Segment ]]="","",((Table6[[#This Row],[Velocity 2 (m/s)]]^2)/2)-((Table6[[#This Row],[Velocity 1 (m/s)]]^2)/2))</f>
        <v/>
      </c>
      <c r="N866" s="115" t="str">
        <f>IF(Table6[[#This Row],[Segment ]]="","",(Table6[[#This Row],[Height 2 (m)]]-Table6[[#This Row],[Height 1 (m)]])*9.807)</f>
        <v/>
      </c>
      <c r="O866" s="115" t="str">
        <f>'Pressure Drops in Loops'!U871</f>
        <v/>
      </c>
      <c r="P86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66" s="115" t="str">
        <f>IF(Table6[[#This Row],[Segment ]]="","",Table6[[#This Row],[Work (W)]]/1000)</f>
        <v/>
      </c>
    </row>
    <row r="867" spans="1:17" x14ac:dyDescent="0.25">
      <c r="A867" s="116" t="str">
        <f>'Pressure Drops in Loops'!A872</f>
        <v/>
      </c>
      <c r="B867" s="113" t="str">
        <f>IF(Table6[[#This Row],[Segment ]]="","",B866)</f>
        <v/>
      </c>
      <c r="C867" s="113" t="str">
        <f>IF(Table6[[#This Row],[Segment ]]="","",C866)</f>
        <v/>
      </c>
      <c r="D867" s="113" t="str">
        <f>IF(Table6[[#This Row],[Segment ]]="","",D866)</f>
        <v/>
      </c>
      <c r="E867" s="117" t="str">
        <f>IF(Table6[[#This Row],[Segment ]]="","",Table6[[#This Row],[Density (kg/m3)]]*Table6[[#This Row],[Volumetric flow (m3/s)]])</f>
        <v/>
      </c>
      <c r="F867" s="114" t="str">
        <f>IF(Table6[[#This Row],[Segment ]]="","",'Pressure Drops in Loops'!AG872)</f>
        <v/>
      </c>
      <c r="G867" s="114" t="str">
        <f>'Pressure Drops in Loops'!AH872</f>
        <v/>
      </c>
      <c r="H867" s="114"/>
      <c r="I867" s="114"/>
      <c r="J867" s="115" t="str">
        <f>'Pressure Drops in Loops'!E872</f>
        <v/>
      </c>
      <c r="K867" s="115" t="str">
        <f>IF('Pressure Drops in Loops'!E873="",'Pressure Drops in Loops'!E872,'Pressure Drops in Loops'!E873)</f>
        <v/>
      </c>
      <c r="L867" s="115" t="str">
        <f>IF(Table6[[#This Row],[Segment ]]="","",(Table6[[#This Row],[Pressure 2 (kPa)]]-Table6[[#This Row],[Pressure 1 (kPa)]])/Table6[[#This Row],[Density (kg/m3)]])</f>
        <v/>
      </c>
      <c r="M867" s="115" t="str">
        <f>IF(Table6[[#This Row],[Segment ]]="","",((Table6[[#This Row],[Velocity 2 (m/s)]]^2)/2)-((Table6[[#This Row],[Velocity 1 (m/s)]]^2)/2))</f>
        <v/>
      </c>
      <c r="N867" s="115" t="str">
        <f>IF(Table6[[#This Row],[Segment ]]="","",(Table6[[#This Row],[Height 2 (m)]]-Table6[[#This Row],[Height 1 (m)]])*9.807)</f>
        <v/>
      </c>
      <c r="O867" s="115" t="str">
        <f>'Pressure Drops in Loops'!U872</f>
        <v/>
      </c>
      <c r="P86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67" s="115" t="str">
        <f>IF(Table6[[#This Row],[Segment ]]="","",Table6[[#This Row],[Work (W)]]/1000)</f>
        <v/>
      </c>
    </row>
    <row r="868" spans="1:17" x14ac:dyDescent="0.25">
      <c r="A868" s="116" t="str">
        <f>'Pressure Drops in Loops'!A873</f>
        <v/>
      </c>
      <c r="B868" s="113" t="str">
        <f>IF(Table6[[#This Row],[Segment ]]="","",B867)</f>
        <v/>
      </c>
      <c r="C868" s="113" t="str">
        <f>IF(Table6[[#This Row],[Segment ]]="","",C867)</f>
        <v/>
      </c>
      <c r="D868" s="113" t="str">
        <f>IF(Table6[[#This Row],[Segment ]]="","",D867)</f>
        <v/>
      </c>
      <c r="E868" s="117" t="str">
        <f>IF(Table6[[#This Row],[Segment ]]="","",Table6[[#This Row],[Density (kg/m3)]]*Table6[[#This Row],[Volumetric flow (m3/s)]])</f>
        <v/>
      </c>
      <c r="F868" s="114" t="str">
        <f>IF(Table6[[#This Row],[Segment ]]="","",'Pressure Drops in Loops'!AG873)</f>
        <v/>
      </c>
      <c r="G868" s="114" t="str">
        <f>'Pressure Drops in Loops'!AH873</f>
        <v/>
      </c>
      <c r="H868" s="114"/>
      <c r="I868" s="114"/>
      <c r="J868" s="115" t="str">
        <f>'Pressure Drops in Loops'!E873</f>
        <v/>
      </c>
      <c r="K868" s="115" t="str">
        <f>IF('Pressure Drops in Loops'!E874="",'Pressure Drops in Loops'!E873,'Pressure Drops in Loops'!E874)</f>
        <v/>
      </c>
      <c r="L868" s="115" t="str">
        <f>IF(Table6[[#This Row],[Segment ]]="","",(Table6[[#This Row],[Pressure 2 (kPa)]]-Table6[[#This Row],[Pressure 1 (kPa)]])/Table6[[#This Row],[Density (kg/m3)]])</f>
        <v/>
      </c>
      <c r="M868" s="115" t="str">
        <f>IF(Table6[[#This Row],[Segment ]]="","",((Table6[[#This Row],[Velocity 2 (m/s)]]^2)/2)-((Table6[[#This Row],[Velocity 1 (m/s)]]^2)/2))</f>
        <v/>
      </c>
      <c r="N868" s="115" t="str">
        <f>IF(Table6[[#This Row],[Segment ]]="","",(Table6[[#This Row],[Height 2 (m)]]-Table6[[#This Row],[Height 1 (m)]])*9.807)</f>
        <v/>
      </c>
      <c r="O868" s="115" t="str">
        <f>'Pressure Drops in Loops'!U873</f>
        <v/>
      </c>
      <c r="P86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68" s="115" t="str">
        <f>IF(Table6[[#This Row],[Segment ]]="","",Table6[[#This Row],[Work (W)]]/1000)</f>
        <v/>
      </c>
    </row>
    <row r="869" spans="1:17" x14ac:dyDescent="0.25">
      <c r="A869" s="116" t="str">
        <f>'Pressure Drops in Loops'!A874</f>
        <v/>
      </c>
      <c r="B869" s="113" t="str">
        <f>IF(Table6[[#This Row],[Segment ]]="","",B868)</f>
        <v/>
      </c>
      <c r="C869" s="113" t="str">
        <f>IF(Table6[[#This Row],[Segment ]]="","",C868)</f>
        <v/>
      </c>
      <c r="D869" s="113" t="str">
        <f>IF(Table6[[#This Row],[Segment ]]="","",D868)</f>
        <v/>
      </c>
      <c r="E869" s="117" t="str">
        <f>IF(Table6[[#This Row],[Segment ]]="","",Table6[[#This Row],[Density (kg/m3)]]*Table6[[#This Row],[Volumetric flow (m3/s)]])</f>
        <v/>
      </c>
      <c r="F869" s="114" t="str">
        <f>IF(Table6[[#This Row],[Segment ]]="","",'Pressure Drops in Loops'!AG874)</f>
        <v/>
      </c>
      <c r="G869" s="114" t="str">
        <f>'Pressure Drops in Loops'!AH874</f>
        <v/>
      </c>
      <c r="H869" s="114"/>
      <c r="I869" s="114"/>
      <c r="J869" s="115" t="str">
        <f>'Pressure Drops in Loops'!E874</f>
        <v/>
      </c>
      <c r="K869" s="115" t="str">
        <f>IF('Pressure Drops in Loops'!E875="",'Pressure Drops in Loops'!E874,'Pressure Drops in Loops'!E875)</f>
        <v/>
      </c>
      <c r="L869" s="115" t="str">
        <f>IF(Table6[[#This Row],[Segment ]]="","",(Table6[[#This Row],[Pressure 2 (kPa)]]-Table6[[#This Row],[Pressure 1 (kPa)]])/Table6[[#This Row],[Density (kg/m3)]])</f>
        <v/>
      </c>
      <c r="M869" s="115" t="str">
        <f>IF(Table6[[#This Row],[Segment ]]="","",((Table6[[#This Row],[Velocity 2 (m/s)]]^2)/2)-((Table6[[#This Row],[Velocity 1 (m/s)]]^2)/2))</f>
        <v/>
      </c>
      <c r="N869" s="115" t="str">
        <f>IF(Table6[[#This Row],[Segment ]]="","",(Table6[[#This Row],[Height 2 (m)]]-Table6[[#This Row],[Height 1 (m)]])*9.807)</f>
        <v/>
      </c>
      <c r="O869" s="115" t="str">
        <f>'Pressure Drops in Loops'!U874</f>
        <v/>
      </c>
      <c r="P86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69" s="115" t="str">
        <f>IF(Table6[[#This Row],[Segment ]]="","",Table6[[#This Row],[Work (W)]]/1000)</f>
        <v/>
      </c>
    </row>
    <row r="870" spans="1:17" x14ac:dyDescent="0.25">
      <c r="A870" s="116" t="str">
        <f>'Pressure Drops in Loops'!A875</f>
        <v/>
      </c>
      <c r="B870" s="113" t="str">
        <f>IF(Table6[[#This Row],[Segment ]]="","",B869)</f>
        <v/>
      </c>
      <c r="C870" s="113" t="str">
        <f>IF(Table6[[#This Row],[Segment ]]="","",C869)</f>
        <v/>
      </c>
      <c r="D870" s="113" t="str">
        <f>IF(Table6[[#This Row],[Segment ]]="","",D869)</f>
        <v/>
      </c>
      <c r="E870" s="117" t="str">
        <f>IF(Table6[[#This Row],[Segment ]]="","",Table6[[#This Row],[Density (kg/m3)]]*Table6[[#This Row],[Volumetric flow (m3/s)]])</f>
        <v/>
      </c>
      <c r="F870" s="114" t="str">
        <f>IF(Table6[[#This Row],[Segment ]]="","",'Pressure Drops in Loops'!AG875)</f>
        <v/>
      </c>
      <c r="G870" s="114" t="str">
        <f>'Pressure Drops in Loops'!AH875</f>
        <v/>
      </c>
      <c r="H870" s="114"/>
      <c r="I870" s="114"/>
      <c r="J870" s="115" t="str">
        <f>'Pressure Drops in Loops'!E875</f>
        <v/>
      </c>
      <c r="K870" s="115" t="str">
        <f>IF('Pressure Drops in Loops'!E876="",'Pressure Drops in Loops'!E875,'Pressure Drops in Loops'!E876)</f>
        <v/>
      </c>
      <c r="L870" s="115" t="str">
        <f>IF(Table6[[#This Row],[Segment ]]="","",(Table6[[#This Row],[Pressure 2 (kPa)]]-Table6[[#This Row],[Pressure 1 (kPa)]])/Table6[[#This Row],[Density (kg/m3)]])</f>
        <v/>
      </c>
      <c r="M870" s="115" t="str">
        <f>IF(Table6[[#This Row],[Segment ]]="","",((Table6[[#This Row],[Velocity 2 (m/s)]]^2)/2)-((Table6[[#This Row],[Velocity 1 (m/s)]]^2)/2))</f>
        <v/>
      </c>
      <c r="N870" s="115" t="str">
        <f>IF(Table6[[#This Row],[Segment ]]="","",(Table6[[#This Row],[Height 2 (m)]]-Table6[[#This Row],[Height 1 (m)]])*9.807)</f>
        <v/>
      </c>
      <c r="O870" s="115" t="str">
        <f>'Pressure Drops in Loops'!U875</f>
        <v/>
      </c>
      <c r="P87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70" s="115" t="str">
        <f>IF(Table6[[#This Row],[Segment ]]="","",Table6[[#This Row],[Work (W)]]/1000)</f>
        <v/>
      </c>
    </row>
    <row r="871" spans="1:17" x14ac:dyDescent="0.25">
      <c r="A871" s="116" t="str">
        <f>'Pressure Drops in Loops'!A876</f>
        <v/>
      </c>
      <c r="B871" s="113" t="str">
        <f>IF(Table6[[#This Row],[Segment ]]="","",B870)</f>
        <v/>
      </c>
      <c r="C871" s="113" t="str">
        <f>IF(Table6[[#This Row],[Segment ]]="","",C870)</f>
        <v/>
      </c>
      <c r="D871" s="113" t="str">
        <f>IF(Table6[[#This Row],[Segment ]]="","",D870)</f>
        <v/>
      </c>
      <c r="E871" s="117" t="str">
        <f>IF(Table6[[#This Row],[Segment ]]="","",Table6[[#This Row],[Density (kg/m3)]]*Table6[[#This Row],[Volumetric flow (m3/s)]])</f>
        <v/>
      </c>
      <c r="F871" s="114" t="str">
        <f>IF(Table6[[#This Row],[Segment ]]="","",'Pressure Drops in Loops'!AG876)</f>
        <v/>
      </c>
      <c r="G871" s="114" t="str">
        <f>'Pressure Drops in Loops'!AH876</f>
        <v/>
      </c>
      <c r="H871" s="114"/>
      <c r="I871" s="114"/>
      <c r="J871" s="115" t="str">
        <f>'Pressure Drops in Loops'!E876</f>
        <v/>
      </c>
      <c r="K871" s="115" t="str">
        <f>IF('Pressure Drops in Loops'!E877="",'Pressure Drops in Loops'!E876,'Pressure Drops in Loops'!E877)</f>
        <v/>
      </c>
      <c r="L871" s="115" t="str">
        <f>IF(Table6[[#This Row],[Segment ]]="","",(Table6[[#This Row],[Pressure 2 (kPa)]]-Table6[[#This Row],[Pressure 1 (kPa)]])/Table6[[#This Row],[Density (kg/m3)]])</f>
        <v/>
      </c>
      <c r="M871" s="115" t="str">
        <f>IF(Table6[[#This Row],[Segment ]]="","",((Table6[[#This Row],[Velocity 2 (m/s)]]^2)/2)-((Table6[[#This Row],[Velocity 1 (m/s)]]^2)/2))</f>
        <v/>
      </c>
      <c r="N871" s="115" t="str">
        <f>IF(Table6[[#This Row],[Segment ]]="","",(Table6[[#This Row],[Height 2 (m)]]-Table6[[#This Row],[Height 1 (m)]])*9.807)</f>
        <v/>
      </c>
      <c r="O871" s="115" t="str">
        <f>'Pressure Drops in Loops'!U876</f>
        <v/>
      </c>
      <c r="P87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71" s="115" t="str">
        <f>IF(Table6[[#This Row],[Segment ]]="","",Table6[[#This Row],[Work (W)]]/1000)</f>
        <v/>
      </c>
    </row>
    <row r="872" spans="1:17" x14ac:dyDescent="0.25">
      <c r="A872" s="116" t="str">
        <f>'Pressure Drops in Loops'!A877</f>
        <v/>
      </c>
      <c r="B872" s="113" t="str">
        <f>IF(Table6[[#This Row],[Segment ]]="","",B871)</f>
        <v/>
      </c>
      <c r="C872" s="113" t="str">
        <f>IF(Table6[[#This Row],[Segment ]]="","",C871)</f>
        <v/>
      </c>
      <c r="D872" s="113" t="str">
        <f>IF(Table6[[#This Row],[Segment ]]="","",D871)</f>
        <v/>
      </c>
      <c r="E872" s="117" t="str">
        <f>IF(Table6[[#This Row],[Segment ]]="","",Table6[[#This Row],[Density (kg/m3)]]*Table6[[#This Row],[Volumetric flow (m3/s)]])</f>
        <v/>
      </c>
      <c r="F872" s="114" t="str">
        <f>IF(Table6[[#This Row],[Segment ]]="","",'Pressure Drops in Loops'!AG877)</f>
        <v/>
      </c>
      <c r="G872" s="114" t="str">
        <f>'Pressure Drops in Loops'!AH877</f>
        <v/>
      </c>
      <c r="H872" s="114"/>
      <c r="I872" s="114"/>
      <c r="J872" s="115" t="str">
        <f>'Pressure Drops in Loops'!E877</f>
        <v/>
      </c>
      <c r="K872" s="115" t="str">
        <f>IF('Pressure Drops in Loops'!E878="",'Pressure Drops in Loops'!E877,'Pressure Drops in Loops'!E878)</f>
        <v/>
      </c>
      <c r="L872" s="115" t="str">
        <f>IF(Table6[[#This Row],[Segment ]]="","",(Table6[[#This Row],[Pressure 2 (kPa)]]-Table6[[#This Row],[Pressure 1 (kPa)]])/Table6[[#This Row],[Density (kg/m3)]])</f>
        <v/>
      </c>
      <c r="M872" s="115" t="str">
        <f>IF(Table6[[#This Row],[Segment ]]="","",((Table6[[#This Row],[Velocity 2 (m/s)]]^2)/2)-((Table6[[#This Row],[Velocity 1 (m/s)]]^2)/2))</f>
        <v/>
      </c>
      <c r="N872" s="115" t="str">
        <f>IF(Table6[[#This Row],[Segment ]]="","",(Table6[[#This Row],[Height 2 (m)]]-Table6[[#This Row],[Height 1 (m)]])*9.807)</f>
        <v/>
      </c>
      <c r="O872" s="115" t="str">
        <f>'Pressure Drops in Loops'!U877</f>
        <v/>
      </c>
      <c r="P87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72" s="115" t="str">
        <f>IF(Table6[[#This Row],[Segment ]]="","",Table6[[#This Row],[Work (W)]]/1000)</f>
        <v/>
      </c>
    </row>
    <row r="873" spans="1:17" x14ac:dyDescent="0.25">
      <c r="A873" s="116" t="str">
        <f>'Pressure Drops in Loops'!A878</f>
        <v/>
      </c>
      <c r="B873" s="113" t="str">
        <f>IF(Table6[[#This Row],[Segment ]]="","",B872)</f>
        <v/>
      </c>
      <c r="C873" s="113" t="str">
        <f>IF(Table6[[#This Row],[Segment ]]="","",C872)</f>
        <v/>
      </c>
      <c r="D873" s="113" t="str">
        <f>IF(Table6[[#This Row],[Segment ]]="","",D872)</f>
        <v/>
      </c>
      <c r="E873" s="117" t="str">
        <f>IF(Table6[[#This Row],[Segment ]]="","",Table6[[#This Row],[Density (kg/m3)]]*Table6[[#This Row],[Volumetric flow (m3/s)]])</f>
        <v/>
      </c>
      <c r="F873" s="114" t="str">
        <f>IF(Table6[[#This Row],[Segment ]]="","",'Pressure Drops in Loops'!AG878)</f>
        <v/>
      </c>
      <c r="G873" s="114" t="str">
        <f>'Pressure Drops in Loops'!AH878</f>
        <v/>
      </c>
      <c r="H873" s="114"/>
      <c r="I873" s="114"/>
      <c r="J873" s="115" t="str">
        <f>'Pressure Drops in Loops'!E878</f>
        <v/>
      </c>
      <c r="K873" s="115" t="str">
        <f>IF('Pressure Drops in Loops'!E879="",'Pressure Drops in Loops'!E878,'Pressure Drops in Loops'!E879)</f>
        <v/>
      </c>
      <c r="L873" s="115" t="str">
        <f>IF(Table6[[#This Row],[Segment ]]="","",(Table6[[#This Row],[Pressure 2 (kPa)]]-Table6[[#This Row],[Pressure 1 (kPa)]])/Table6[[#This Row],[Density (kg/m3)]])</f>
        <v/>
      </c>
      <c r="M873" s="115" t="str">
        <f>IF(Table6[[#This Row],[Segment ]]="","",((Table6[[#This Row],[Velocity 2 (m/s)]]^2)/2)-((Table6[[#This Row],[Velocity 1 (m/s)]]^2)/2))</f>
        <v/>
      </c>
      <c r="N873" s="115" t="str">
        <f>IF(Table6[[#This Row],[Segment ]]="","",(Table6[[#This Row],[Height 2 (m)]]-Table6[[#This Row],[Height 1 (m)]])*9.807)</f>
        <v/>
      </c>
      <c r="O873" s="115" t="str">
        <f>'Pressure Drops in Loops'!U878</f>
        <v/>
      </c>
      <c r="P87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73" s="115" t="str">
        <f>IF(Table6[[#This Row],[Segment ]]="","",Table6[[#This Row],[Work (W)]]/1000)</f>
        <v/>
      </c>
    </row>
    <row r="874" spans="1:17" x14ac:dyDescent="0.25">
      <c r="A874" s="116" t="str">
        <f>'Pressure Drops in Loops'!A879</f>
        <v/>
      </c>
      <c r="B874" s="113" t="str">
        <f>IF(Table6[[#This Row],[Segment ]]="","",B873)</f>
        <v/>
      </c>
      <c r="C874" s="113" t="str">
        <f>IF(Table6[[#This Row],[Segment ]]="","",C873)</f>
        <v/>
      </c>
      <c r="D874" s="113" t="str">
        <f>IF(Table6[[#This Row],[Segment ]]="","",D873)</f>
        <v/>
      </c>
      <c r="E874" s="117" t="str">
        <f>IF(Table6[[#This Row],[Segment ]]="","",Table6[[#This Row],[Density (kg/m3)]]*Table6[[#This Row],[Volumetric flow (m3/s)]])</f>
        <v/>
      </c>
      <c r="F874" s="114" t="str">
        <f>IF(Table6[[#This Row],[Segment ]]="","",'Pressure Drops in Loops'!AG879)</f>
        <v/>
      </c>
      <c r="G874" s="114" t="str">
        <f>'Pressure Drops in Loops'!AH879</f>
        <v/>
      </c>
      <c r="H874" s="114"/>
      <c r="I874" s="114"/>
      <c r="J874" s="115" t="str">
        <f>'Pressure Drops in Loops'!E879</f>
        <v/>
      </c>
      <c r="K874" s="115" t="str">
        <f>IF('Pressure Drops in Loops'!E880="",'Pressure Drops in Loops'!E879,'Pressure Drops in Loops'!E880)</f>
        <v/>
      </c>
      <c r="L874" s="115" t="str">
        <f>IF(Table6[[#This Row],[Segment ]]="","",(Table6[[#This Row],[Pressure 2 (kPa)]]-Table6[[#This Row],[Pressure 1 (kPa)]])/Table6[[#This Row],[Density (kg/m3)]])</f>
        <v/>
      </c>
      <c r="M874" s="115" t="str">
        <f>IF(Table6[[#This Row],[Segment ]]="","",((Table6[[#This Row],[Velocity 2 (m/s)]]^2)/2)-((Table6[[#This Row],[Velocity 1 (m/s)]]^2)/2))</f>
        <v/>
      </c>
      <c r="N874" s="115" t="str">
        <f>IF(Table6[[#This Row],[Segment ]]="","",(Table6[[#This Row],[Height 2 (m)]]-Table6[[#This Row],[Height 1 (m)]])*9.807)</f>
        <v/>
      </c>
      <c r="O874" s="115" t="str">
        <f>'Pressure Drops in Loops'!U879</f>
        <v/>
      </c>
      <c r="P87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74" s="115" t="str">
        <f>IF(Table6[[#This Row],[Segment ]]="","",Table6[[#This Row],[Work (W)]]/1000)</f>
        <v/>
      </c>
    </row>
    <row r="875" spans="1:17" x14ac:dyDescent="0.25">
      <c r="A875" s="116" t="str">
        <f>'Pressure Drops in Loops'!A880</f>
        <v/>
      </c>
      <c r="B875" s="113" t="str">
        <f>IF(Table6[[#This Row],[Segment ]]="","",B874)</f>
        <v/>
      </c>
      <c r="C875" s="113" t="str">
        <f>IF(Table6[[#This Row],[Segment ]]="","",C874)</f>
        <v/>
      </c>
      <c r="D875" s="113" t="str">
        <f>IF(Table6[[#This Row],[Segment ]]="","",D874)</f>
        <v/>
      </c>
      <c r="E875" s="117" t="str">
        <f>IF(Table6[[#This Row],[Segment ]]="","",Table6[[#This Row],[Density (kg/m3)]]*Table6[[#This Row],[Volumetric flow (m3/s)]])</f>
        <v/>
      </c>
      <c r="F875" s="114" t="str">
        <f>IF(Table6[[#This Row],[Segment ]]="","",'Pressure Drops in Loops'!AG880)</f>
        <v/>
      </c>
      <c r="G875" s="114" t="str">
        <f>'Pressure Drops in Loops'!AH880</f>
        <v/>
      </c>
      <c r="H875" s="114"/>
      <c r="I875" s="114"/>
      <c r="J875" s="115" t="str">
        <f>'Pressure Drops in Loops'!E880</f>
        <v/>
      </c>
      <c r="K875" s="115" t="str">
        <f>IF('Pressure Drops in Loops'!E881="",'Pressure Drops in Loops'!E880,'Pressure Drops in Loops'!E881)</f>
        <v/>
      </c>
      <c r="L875" s="115" t="str">
        <f>IF(Table6[[#This Row],[Segment ]]="","",(Table6[[#This Row],[Pressure 2 (kPa)]]-Table6[[#This Row],[Pressure 1 (kPa)]])/Table6[[#This Row],[Density (kg/m3)]])</f>
        <v/>
      </c>
      <c r="M875" s="115" t="str">
        <f>IF(Table6[[#This Row],[Segment ]]="","",((Table6[[#This Row],[Velocity 2 (m/s)]]^2)/2)-((Table6[[#This Row],[Velocity 1 (m/s)]]^2)/2))</f>
        <v/>
      </c>
      <c r="N875" s="115" t="str">
        <f>IF(Table6[[#This Row],[Segment ]]="","",(Table6[[#This Row],[Height 2 (m)]]-Table6[[#This Row],[Height 1 (m)]])*9.807)</f>
        <v/>
      </c>
      <c r="O875" s="115" t="str">
        <f>'Pressure Drops in Loops'!U880</f>
        <v/>
      </c>
      <c r="P87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75" s="115" t="str">
        <f>IF(Table6[[#This Row],[Segment ]]="","",Table6[[#This Row],[Work (W)]]/1000)</f>
        <v/>
      </c>
    </row>
    <row r="876" spans="1:17" x14ac:dyDescent="0.25">
      <c r="A876" s="116" t="str">
        <f>'Pressure Drops in Loops'!A881</f>
        <v/>
      </c>
      <c r="B876" s="113" t="str">
        <f>IF(Table6[[#This Row],[Segment ]]="","",B875)</f>
        <v/>
      </c>
      <c r="C876" s="113" t="str">
        <f>IF(Table6[[#This Row],[Segment ]]="","",C875)</f>
        <v/>
      </c>
      <c r="D876" s="113" t="str">
        <f>IF(Table6[[#This Row],[Segment ]]="","",D875)</f>
        <v/>
      </c>
      <c r="E876" s="117" t="str">
        <f>IF(Table6[[#This Row],[Segment ]]="","",Table6[[#This Row],[Density (kg/m3)]]*Table6[[#This Row],[Volumetric flow (m3/s)]])</f>
        <v/>
      </c>
      <c r="F876" s="114" t="str">
        <f>IF(Table6[[#This Row],[Segment ]]="","",'Pressure Drops in Loops'!AG881)</f>
        <v/>
      </c>
      <c r="G876" s="114" t="str">
        <f>'Pressure Drops in Loops'!AH881</f>
        <v/>
      </c>
      <c r="H876" s="114"/>
      <c r="I876" s="114"/>
      <c r="J876" s="115" t="str">
        <f>'Pressure Drops in Loops'!E881</f>
        <v/>
      </c>
      <c r="K876" s="115" t="str">
        <f>IF('Pressure Drops in Loops'!E882="",'Pressure Drops in Loops'!E881,'Pressure Drops in Loops'!E882)</f>
        <v/>
      </c>
      <c r="L876" s="115" t="str">
        <f>IF(Table6[[#This Row],[Segment ]]="","",(Table6[[#This Row],[Pressure 2 (kPa)]]-Table6[[#This Row],[Pressure 1 (kPa)]])/Table6[[#This Row],[Density (kg/m3)]])</f>
        <v/>
      </c>
      <c r="M876" s="115" t="str">
        <f>IF(Table6[[#This Row],[Segment ]]="","",((Table6[[#This Row],[Velocity 2 (m/s)]]^2)/2)-((Table6[[#This Row],[Velocity 1 (m/s)]]^2)/2))</f>
        <v/>
      </c>
      <c r="N876" s="115" t="str">
        <f>IF(Table6[[#This Row],[Segment ]]="","",(Table6[[#This Row],[Height 2 (m)]]-Table6[[#This Row],[Height 1 (m)]])*9.807)</f>
        <v/>
      </c>
      <c r="O876" s="115" t="str">
        <f>'Pressure Drops in Loops'!U881</f>
        <v/>
      </c>
      <c r="P87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76" s="115" t="str">
        <f>IF(Table6[[#This Row],[Segment ]]="","",Table6[[#This Row],[Work (W)]]/1000)</f>
        <v/>
      </c>
    </row>
    <row r="877" spans="1:17" x14ac:dyDescent="0.25">
      <c r="A877" s="116" t="str">
        <f>'Pressure Drops in Loops'!A882</f>
        <v/>
      </c>
      <c r="B877" s="113" t="str">
        <f>IF(Table6[[#This Row],[Segment ]]="","",B876)</f>
        <v/>
      </c>
      <c r="C877" s="113" t="str">
        <f>IF(Table6[[#This Row],[Segment ]]="","",C876)</f>
        <v/>
      </c>
      <c r="D877" s="113" t="str">
        <f>IF(Table6[[#This Row],[Segment ]]="","",D876)</f>
        <v/>
      </c>
      <c r="E877" s="117" t="str">
        <f>IF(Table6[[#This Row],[Segment ]]="","",Table6[[#This Row],[Density (kg/m3)]]*Table6[[#This Row],[Volumetric flow (m3/s)]])</f>
        <v/>
      </c>
      <c r="F877" s="114" t="str">
        <f>IF(Table6[[#This Row],[Segment ]]="","",'Pressure Drops in Loops'!AG882)</f>
        <v/>
      </c>
      <c r="G877" s="114" t="str">
        <f>'Pressure Drops in Loops'!AH882</f>
        <v/>
      </c>
      <c r="H877" s="114"/>
      <c r="I877" s="114"/>
      <c r="J877" s="115" t="str">
        <f>'Pressure Drops in Loops'!E882</f>
        <v/>
      </c>
      <c r="K877" s="115" t="str">
        <f>IF('Pressure Drops in Loops'!E883="",'Pressure Drops in Loops'!E882,'Pressure Drops in Loops'!E883)</f>
        <v/>
      </c>
      <c r="L877" s="115" t="str">
        <f>IF(Table6[[#This Row],[Segment ]]="","",(Table6[[#This Row],[Pressure 2 (kPa)]]-Table6[[#This Row],[Pressure 1 (kPa)]])/Table6[[#This Row],[Density (kg/m3)]])</f>
        <v/>
      </c>
      <c r="M877" s="115" t="str">
        <f>IF(Table6[[#This Row],[Segment ]]="","",((Table6[[#This Row],[Velocity 2 (m/s)]]^2)/2)-((Table6[[#This Row],[Velocity 1 (m/s)]]^2)/2))</f>
        <v/>
      </c>
      <c r="N877" s="115" t="str">
        <f>IF(Table6[[#This Row],[Segment ]]="","",(Table6[[#This Row],[Height 2 (m)]]-Table6[[#This Row],[Height 1 (m)]])*9.807)</f>
        <v/>
      </c>
      <c r="O877" s="115" t="str">
        <f>'Pressure Drops in Loops'!U882</f>
        <v/>
      </c>
      <c r="P87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77" s="115" t="str">
        <f>IF(Table6[[#This Row],[Segment ]]="","",Table6[[#This Row],[Work (W)]]/1000)</f>
        <v/>
      </c>
    </row>
    <row r="878" spans="1:17" x14ac:dyDescent="0.25">
      <c r="A878" s="116" t="str">
        <f>'Pressure Drops in Loops'!A883</f>
        <v/>
      </c>
      <c r="B878" s="113" t="str">
        <f>IF(Table6[[#This Row],[Segment ]]="","",B877)</f>
        <v/>
      </c>
      <c r="C878" s="113" t="str">
        <f>IF(Table6[[#This Row],[Segment ]]="","",C877)</f>
        <v/>
      </c>
      <c r="D878" s="113" t="str">
        <f>IF(Table6[[#This Row],[Segment ]]="","",D877)</f>
        <v/>
      </c>
      <c r="E878" s="117" t="str">
        <f>IF(Table6[[#This Row],[Segment ]]="","",Table6[[#This Row],[Density (kg/m3)]]*Table6[[#This Row],[Volumetric flow (m3/s)]])</f>
        <v/>
      </c>
      <c r="F878" s="114" t="str">
        <f>IF(Table6[[#This Row],[Segment ]]="","",'Pressure Drops in Loops'!AG883)</f>
        <v/>
      </c>
      <c r="G878" s="114" t="str">
        <f>'Pressure Drops in Loops'!AH883</f>
        <v/>
      </c>
      <c r="H878" s="114"/>
      <c r="I878" s="114"/>
      <c r="J878" s="115" t="str">
        <f>'Pressure Drops in Loops'!E883</f>
        <v/>
      </c>
      <c r="K878" s="115" t="str">
        <f>IF('Pressure Drops in Loops'!E884="",'Pressure Drops in Loops'!E883,'Pressure Drops in Loops'!E884)</f>
        <v/>
      </c>
      <c r="L878" s="115" t="str">
        <f>IF(Table6[[#This Row],[Segment ]]="","",(Table6[[#This Row],[Pressure 2 (kPa)]]-Table6[[#This Row],[Pressure 1 (kPa)]])/Table6[[#This Row],[Density (kg/m3)]])</f>
        <v/>
      </c>
      <c r="M878" s="115" t="str">
        <f>IF(Table6[[#This Row],[Segment ]]="","",((Table6[[#This Row],[Velocity 2 (m/s)]]^2)/2)-((Table6[[#This Row],[Velocity 1 (m/s)]]^2)/2))</f>
        <v/>
      </c>
      <c r="N878" s="115" t="str">
        <f>IF(Table6[[#This Row],[Segment ]]="","",(Table6[[#This Row],[Height 2 (m)]]-Table6[[#This Row],[Height 1 (m)]])*9.807)</f>
        <v/>
      </c>
      <c r="O878" s="115" t="str">
        <f>'Pressure Drops in Loops'!U883</f>
        <v/>
      </c>
      <c r="P87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78" s="115" t="str">
        <f>IF(Table6[[#This Row],[Segment ]]="","",Table6[[#This Row],[Work (W)]]/1000)</f>
        <v/>
      </c>
    </row>
    <row r="879" spans="1:17" x14ac:dyDescent="0.25">
      <c r="A879" s="116" t="str">
        <f>'Pressure Drops in Loops'!A884</f>
        <v/>
      </c>
      <c r="B879" s="113" t="str">
        <f>IF(Table6[[#This Row],[Segment ]]="","",B878)</f>
        <v/>
      </c>
      <c r="C879" s="113" t="str">
        <f>IF(Table6[[#This Row],[Segment ]]="","",C878)</f>
        <v/>
      </c>
      <c r="D879" s="113" t="str">
        <f>IF(Table6[[#This Row],[Segment ]]="","",D878)</f>
        <v/>
      </c>
      <c r="E879" s="117" t="str">
        <f>IF(Table6[[#This Row],[Segment ]]="","",Table6[[#This Row],[Density (kg/m3)]]*Table6[[#This Row],[Volumetric flow (m3/s)]])</f>
        <v/>
      </c>
      <c r="F879" s="114" t="str">
        <f>IF(Table6[[#This Row],[Segment ]]="","",'Pressure Drops in Loops'!AG884)</f>
        <v/>
      </c>
      <c r="G879" s="114" t="str">
        <f>'Pressure Drops in Loops'!AH884</f>
        <v/>
      </c>
      <c r="H879" s="114"/>
      <c r="I879" s="114"/>
      <c r="J879" s="115" t="str">
        <f>'Pressure Drops in Loops'!E884</f>
        <v/>
      </c>
      <c r="K879" s="115" t="str">
        <f>IF('Pressure Drops in Loops'!E885="",'Pressure Drops in Loops'!E884,'Pressure Drops in Loops'!E885)</f>
        <v/>
      </c>
      <c r="L879" s="115" t="str">
        <f>IF(Table6[[#This Row],[Segment ]]="","",(Table6[[#This Row],[Pressure 2 (kPa)]]-Table6[[#This Row],[Pressure 1 (kPa)]])/Table6[[#This Row],[Density (kg/m3)]])</f>
        <v/>
      </c>
      <c r="M879" s="115" t="str">
        <f>IF(Table6[[#This Row],[Segment ]]="","",((Table6[[#This Row],[Velocity 2 (m/s)]]^2)/2)-((Table6[[#This Row],[Velocity 1 (m/s)]]^2)/2))</f>
        <v/>
      </c>
      <c r="N879" s="115" t="str">
        <f>IF(Table6[[#This Row],[Segment ]]="","",(Table6[[#This Row],[Height 2 (m)]]-Table6[[#This Row],[Height 1 (m)]])*9.807)</f>
        <v/>
      </c>
      <c r="O879" s="115" t="str">
        <f>'Pressure Drops in Loops'!U884</f>
        <v/>
      </c>
      <c r="P87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79" s="115" t="str">
        <f>IF(Table6[[#This Row],[Segment ]]="","",Table6[[#This Row],[Work (W)]]/1000)</f>
        <v/>
      </c>
    </row>
    <row r="880" spans="1:17" x14ac:dyDescent="0.25">
      <c r="A880" s="116" t="str">
        <f>'Pressure Drops in Loops'!A885</f>
        <v/>
      </c>
      <c r="B880" s="113" t="str">
        <f>IF(Table6[[#This Row],[Segment ]]="","",B879)</f>
        <v/>
      </c>
      <c r="C880" s="113" t="str">
        <f>IF(Table6[[#This Row],[Segment ]]="","",C879)</f>
        <v/>
      </c>
      <c r="D880" s="113" t="str">
        <f>IF(Table6[[#This Row],[Segment ]]="","",D879)</f>
        <v/>
      </c>
      <c r="E880" s="117" t="str">
        <f>IF(Table6[[#This Row],[Segment ]]="","",Table6[[#This Row],[Density (kg/m3)]]*Table6[[#This Row],[Volumetric flow (m3/s)]])</f>
        <v/>
      </c>
      <c r="F880" s="114" t="str">
        <f>IF(Table6[[#This Row],[Segment ]]="","",'Pressure Drops in Loops'!AG885)</f>
        <v/>
      </c>
      <c r="G880" s="114" t="str">
        <f>'Pressure Drops in Loops'!AH885</f>
        <v/>
      </c>
      <c r="H880" s="114"/>
      <c r="I880" s="114"/>
      <c r="J880" s="115" t="str">
        <f>'Pressure Drops in Loops'!E885</f>
        <v/>
      </c>
      <c r="K880" s="115" t="str">
        <f>IF('Pressure Drops in Loops'!E886="",'Pressure Drops in Loops'!E885,'Pressure Drops in Loops'!E886)</f>
        <v/>
      </c>
      <c r="L880" s="115" t="str">
        <f>IF(Table6[[#This Row],[Segment ]]="","",(Table6[[#This Row],[Pressure 2 (kPa)]]-Table6[[#This Row],[Pressure 1 (kPa)]])/Table6[[#This Row],[Density (kg/m3)]])</f>
        <v/>
      </c>
      <c r="M880" s="115" t="str">
        <f>IF(Table6[[#This Row],[Segment ]]="","",((Table6[[#This Row],[Velocity 2 (m/s)]]^2)/2)-((Table6[[#This Row],[Velocity 1 (m/s)]]^2)/2))</f>
        <v/>
      </c>
      <c r="N880" s="115" t="str">
        <f>IF(Table6[[#This Row],[Segment ]]="","",(Table6[[#This Row],[Height 2 (m)]]-Table6[[#This Row],[Height 1 (m)]])*9.807)</f>
        <v/>
      </c>
      <c r="O880" s="115" t="str">
        <f>'Pressure Drops in Loops'!U885</f>
        <v/>
      </c>
      <c r="P88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80" s="115" t="str">
        <f>IF(Table6[[#This Row],[Segment ]]="","",Table6[[#This Row],[Work (W)]]/1000)</f>
        <v/>
      </c>
    </row>
    <row r="881" spans="1:17" x14ac:dyDescent="0.25">
      <c r="A881" s="116" t="str">
        <f>'Pressure Drops in Loops'!A886</f>
        <v/>
      </c>
      <c r="B881" s="113" t="str">
        <f>IF(Table6[[#This Row],[Segment ]]="","",B880)</f>
        <v/>
      </c>
      <c r="C881" s="113" t="str">
        <f>IF(Table6[[#This Row],[Segment ]]="","",C880)</f>
        <v/>
      </c>
      <c r="D881" s="113" t="str">
        <f>IF(Table6[[#This Row],[Segment ]]="","",D880)</f>
        <v/>
      </c>
      <c r="E881" s="117" t="str">
        <f>IF(Table6[[#This Row],[Segment ]]="","",Table6[[#This Row],[Density (kg/m3)]]*Table6[[#This Row],[Volumetric flow (m3/s)]])</f>
        <v/>
      </c>
      <c r="F881" s="114" t="str">
        <f>IF(Table6[[#This Row],[Segment ]]="","",'Pressure Drops in Loops'!AG886)</f>
        <v/>
      </c>
      <c r="G881" s="114" t="str">
        <f>'Pressure Drops in Loops'!AH886</f>
        <v/>
      </c>
      <c r="H881" s="114"/>
      <c r="I881" s="114"/>
      <c r="J881" s="115" t="str">
        <f>'Pressure Drops in Loops'!E886</f>
        <v/>
      </c>
      <c r="K881" s="115" t="str">
        <f>IF('Pressure Drops in Loops'!E887="",'Pressure Drops in Loops'!E886,'Pressure Drops in Loops'!E887)</f>
        <v/>
      </c>
      <c r="L881" s="115" t="str">
        <f>IF(Table6[[#This Row],[Segment ]]="","",(Table6[[#This Row],[Pressure 2 (kPa)]]-Table6[[#This Row],[Pressure 1 (kPa)]])/Table6[[#This Row],[Density (kg/m3)]])</f>
        <v/>
      </c>
      <c r="M881" s="115" t="str">
        <f>IF(Table6[[#This Row],[Segment ]]="","",((Table6[[#This Row],[Velocity 2 (m/s)]]^2)/2)-((Table6[[#This Row],[Velocity 1 (m/s)]]^2)/2))</f>
        <v/>
      </c>
      <c r="N881" s="115" t="str">
        <f>IF(Table6[[#This Row],[Segment ]]="","",(Table6[[#This Row],[Height 2 (m)]]-Table6[[#This Row],[Height 1 (m)]])*9.807)</f>
        <v/>
      </c>
      <c r="O881" s="115" t="str">
        <f>'Pressure Drops in Loops'!U886</f>
        <v/>
      </c>
      <c r="P88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81" s="115" t="str">
        <f>IF(Table6[[#This Row],[Segment ]]="","",Table6[[#This Row],[Work (W)]]/1000)</f>
        <v/>
      </c>
    </row>
    <row r="882" spans="1:17" x14ac:dyDescent="0.25">
      <c r="A882" s="116" t="str">
        <f>'Pressure Drops in Loops'!A887</f>
        <v/>
      </c>
      <c r="B882" s="113" t="str">
        <f>IF(Table6[[#This Row],[Segment ]]="","",B881)</f>
        <v/>
      </c>
      <c r="C882" s="113" t="str">
        <f>IF(Table6[[#This Row],[Segment ]]="","",C881)</f>
        <v/>
      </c>
      <c r="D882" s="113" t="str">
        <f>IF(Table6[[#This Row],[Segment ]]="","",D881)</f>
        <v/>
      </c>
      <c r="E882" s="117" t="str">
        <f>IF(Table6[[#This Row],[Segment ]]="","",Table6[[#This Row],[Density (kg/m3)]]*Table6[[#This Row],[Volumetric flow (m3/s)]])</f>
        <v/>
      </c>
      <c r="F882" s="114" t="str">
        <f>IF(Table6[[#This Row],[Segment ]]="","",'Pressure Drops in Loops'!AG887)</f>
        <v/>
      </c>
      <c r="G882" s="114" t="str">
        <f>'Pressure Drops in Loops'!AH887</f>
        <v/>
      </c>
      <c r="H882" s="114"/>
      <c r="I882" s="114"/>
      <c r="J882" s="115" t="str">
        <f>'Pressure Drops in Loops'!E887</f>
        <v/>
      </c>
      <c r="K882" s="115" t="str">
        <f>IF('Pressure Drops in Loops'!E888="",'Pressure Drops in Loops'!E887,'Pressure Drops in Loops'!E888)</f>
        <v/>
      </c>
      <c r="L882" s="115" t="str">
        <f>IF(Table6[[#This Row],[Segment ]]="","",(Table6[[#This Row],[Pressure 2 (kPa)]]-Table6[[#This Row],[Pressure 1 (kPa)]])/Table6[[#This Row],[Density (kg/m3)]])</f>
        <v/>
      </c>
      <c r="M882" s="115" t="str">
        <f>IF(Table6[[#This Row],[Segment ]]="","",((Table6[[#This Row],[Velocity 2 (m/s)]]^2)/2)-((Table6[[#This Row],[Velocity 1 (m/s)]]^2)/2))</f>
        <v/>
      </c>
      <c r="N882" s="115" t="str">
        <f>IF(Table6[[#This Row],[Segment ]]="","",(Table6[[#This Row],[Height 2 (m)]]-Table6[[#This Row],[Height 1 (m)]])*9.807)</f>
        <v/>
      </c>
      <c r="O882" s="115" t="str">
        <f>'Pressure Drops in Loops'!U887</f>
        <v/>
      </c>
      <c r="P88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82" s="115" t="str">
        <f>IF(Table6[[#This Row],[Segment ]]="","",Table6[[#This Row],[Work (W)]]/1000)</f>
        <v/>
      </c>
    </row>
    <row r="883" spans="1:17" x14ac:dyDescent="0.25">
      <c r="A883" s="116" t="str">
        <f>'Pressure Drops in Loops'!A888</f>
        <v/>
      </c>
      <c r="B883" s="113" t="str">
        <f>IF(Table6[[#This Row],[Segment ]]="","",B882)</f>
        <v/>
      </c>
      <c r="C883" s="113" t="str">
        <f>IF(Table6[[#This Row],[Segment ]]="","",C882)</f>
        <v/>
      </c>
      <c r="D883" s="113" t="str">
        <f>IF(Table6[[#This Row],[Segment ]]="","",D882)</f>
        <v/>
      </c>
      <c r="E883" s="117" t="str">
        <f>IF(Table6[[#This Row],[Segment ]]="","",Table6[[#This Row],[Density (kg/m3)]]*Table6[[#This Row],[Volumetric flow (m3/s)]])</f>
        <v/>
      </c>
      <c r="F883" s="114" t="str">
        <f>IF(Table6[[#This Row],[Segment ]]="","",'Pressure Drops in Loops'!AG888)</f>
        <v/>
      </c>
      <c r="G883" s="114" t="str">
        <f>'Pressure Drops in Loops'!AH888</f>
        <v/>
      </c>
      <c r="H883" s="114"/>
      <c r="I883" s="114"/>
      <c r="J883" s="115" t="str">
        <f>'Pressure Drops in Loops'!E888</f>
        <v/>
      </c>
      <c r="K883" s="115" t="str">
        <f>IF('Pressure Drops in Loops'!E889="",'Pressure Drops in Loops'!E888,'Pressure Drops in Loops'!E889)</f>
        <v/>
      </c>
      <c r="L883" s="115" t="str">
        <f>IF(Table6[[#This Row],[Segment ]]="","",(Table6[[#This Row],[Pressure 2 (kPa)]]-Table6[[#This Row],[Pressure 1 (kPa)]])/Table6[[#This Row],[Density (kg/m3)]])</f>
        <v/>
      </c>
      <c r="M883" s="115" t="str">
        <f>IF(Table6[[#This Row],[Segment ]]="","",((Table6[[#This Row],[Velocity 2 (m/s)]]^2)/2)-((Table6[[#This Row],[Velocity 1 (m/s)]]^2)/2))</f>
        <v/>
      </c>
      <c r="N883" s="115" t="str">
        <f>IF(Table6[[#This Row],[Segment ]]="","",(Table6[[#This Row],[Height 2 (m)]]-Table6[[#This Row],[Height 1 (m)]])*9.807)</f>
        <v/>
      </c>
      <c r="O883" s="115" t="str">
        <f>'Pressure Drops in Loops'!U888</f>
        <v/>
      </c>
      <c r="P88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83" s="115" t="str">
        <f>IF(Table6[[#This Row],[Segment ]]="","",Table6[[#This Row],[Work (W)]]/1000)</f>
        <v/>
      </c>
    </row>
    <row r="884" spans="1:17" x14ac:dyDescent="0.25">
      <c r="A884" s="116" t="str">
        <f>'Pressure Drops in Loops'!A889</f>
        <v/>
      </c>
      <c r="B884" s="113" t="str">
        <f>IF(Table6[[#This Row],[Segment ]]="","",B883)</f>
        <v/>
      </c>
      <c r="C884" s="113" t="str">
        <f>IF(Table6[[#This Row],[Segment ]]="","",C883)</f>
        <v/>
      </c>
      <c r="D884" s="113" t="str">
        <f>IF(Table6[[#This Row],[Segment ]]="","",D883)</f>
        <v/>
      </c>
      <c r="E884" s="117" t="str">
        <f>IF(Table6[[#This Row],[Segment ]]="","",Table6[[#This Row],[Density (kg/m3)]]*Table6[[#This Row],[Volumetric flow (m3/s)]])</f>
        <v/>
      </c>
      <c r="F884" s="114" t="str">
        <f>IF(Table6[[#This Row],[Segment ]]="","",'Pressure Drops in Loops'!AG889)</f>
        <v/>
      </c>
      <c r="G884" s="114" t="str">
        <f>'Pressure Drops in Loops'!AH889</f>
        <v/>
      </c>
      <c r="H884" s="114"/>
      <c r="I884" s="114"/>
      <c r="J884" s="115" t="str">
        <f>'Pressure Drops in Loops'!E889</f>
        <v/>
      </c>
      <c r="K884" s="115" t="str">
        <f>IF('Pressure Drops in Loops'!E890="",'Pressure Drops in Loops'!E889,'Pressure Drops in Loops'!E890)</f>
        <v/>
      </c>
      <c r="L884" s="115" t="str">
        <f>IF(Table6[[#This Row],[Segment ]]="","",(Table6[[#This Row],[Pressure 2 (kPa)]]-Table6[[#This Row],[Pressure 1 (kPa)]])/Table6[[#This Row],[Density (kg/m3)]])</f>
        <v/>
      </c>
      <c r="M884" s="115" t="str">
        <f>IF(Table6[[#This Row],[Segment ]]="","",((Table6[[#This Row],[Velocity 2 (m/s)]]^2)/2)-((Table6[[#This Row],[Velocity 1 (m/s)]]^2)/2))</f>
        <v/>
      </c>
      <c r="N884" s="115" t="str">
        <f>IF(Table6[[#This Row],[Segment ]]="","",(Table6[[#This Row],[Height 2 (m)]]-Table6[[#This Row],[Height 1 (m)]])*9.807)</f>
        <v/>
      </c>
      <c r="O884" s="115" t="str">
        <f>'Pressure Drops in Loops'!U889</f>
        <v/>
      </c>
      <c r="P88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84" s="115" t="str">
        <f>IF(Table6[[#This Row],[Segment ]]="","",Table6[[#This Row],[Work (W)]]/1000)</f>
        <v/>
      </c>
    </row>
    <row r="885" spans="1:17" x14ac:dyDescent="0.25">
      <c r="A885" s="116" t="str">
        <f>'Pressure Drops in Loops'!A890</f>
        <v/>
      </c>
      <c r="B885" s="113" t="str">
        <f>IF(Table6[[#This Row],[Segment ]]="","",B884)</f>
        <v/>
      </c>
      <c r="C885" s="113" t="str">
        <f>IF(Table6[[#This Row],[Segment ]]="","",C884)</f>
        <v/>
      </c>
      <c r="D885" s="113" t="str">
        <f>IF(Table6[[#This Row],[Segment ]]="","",D884)</f>
        <v/>
      </c>
      <c r="E885" s="117" t="str">
        <f>IF(Table6[[#This Row],[Segment ]]="","",Table6[[#This Row],[Density (kg/m3)]]*Table6[[#This Row],[Volumetric flow (m3/s)]])</f>
        <v/>
      </c>
      <c r="F885" s="114" t="str">
        <f>IF(Table6[[#This Row],[Segment ]]="","",'Pressure Drops in Loops'!AG890)</f>
        <v/>
      </c>
      <c r="G885" s="114" t="str">
        <f>'Pressure Drops in Loops'!AH890</f>
        <v/>
      </c>
      <c r="H885" s="114"/>
      <c r="I885" s="114"/>
      <c r="J885" s="115" t="str">
        <f>'Pressure Drops in Loops'!E890</f>
        <v/>
      </c>
      <c r="K885" s="115" t="str">
        <f>IF('Pressure Drops in Loops'!E891="",'Pressure Drops in Loops'!E890,'Pressure Drops in Loops'!E891)</f>
        <v/>
      </c>
      <c r="L885" s="115" t="str">
        <f>IF(Table6[[#This Row],[Segment ]]="","",(Table6[[#This Row],[Pressure 2 (kPa)]]-Table6[[#This Row],[Pressure 1 (kPa)]])/Table6[[#This Row],[Density (kg/m3)]])</f>
        <v/>
      </c>
      <c r="M885" s="115" t="str">
        <f>IF(Table6[[#This Row],[Segment ]]="","",((Table6[[#This Row],[Velocity 2 (m/s)]]^2)/2)-((Table6[[#This Row],[Velocity 1 (m/s)]]^2)/2))</f>
        <v/>
      </c>
      <c r="N885" s="115" t="str">
        <f>IF(Table6[[#This Row],[Segment ]]="","",(Table6[[#This Row],[Height 2 (m)]]-Table6[[#This Row],[Height 1 (m)]])*9.807)</f>
        <v/>
      </c>
      <c r="O885" s="115" t="str">
        <f>'Pressure Drops in Loops'!U890</f>
        <v/>
      </c>
      <c r="P88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85" s="115" t="str">
        <f>IF(Table6[[#This Row],[Segment ]]="","",Table6[[#This Row],[Work (W)]]/1000)</f>
        <v/>
      </c>
    </row>
    <row r="886" spans="1:17" x14ac:dyDescent="0.25">
      <c r="A886" s="116" t="str">
        <f>'Pressure Drops in Loops'!A891</f>
        <v/>
      </c>
      <c r="B886" s="113" t="str">
        <f>IF(Table6[[#This Row],[Segment ]]="","",B885)</f>
        <v/>
      </c>
      <c r="C886" s="113" t="str">
        <f>IF(Table6[[#This Row],[Segment ]]="","",C885)</f>
        <v/>
      </c>
      <c r="D886" s="113" t="str">
        <f>IF(Table6[[#This Row],[Segment ]]="","",D885)</f>
        <v/>
      </c>
      <c r="E886" s="117" t="str">
        <f>IF(Table6[[#This Row],[Segment ]]="","",Table6[[#This Row],[Density (kg/m3)]]*Table6[[#This Row],[Volumetric flow (m3/s)]])</f>
        <v/>
      </c>
      <c r="F886" s="114" t="str">
        <f>IF(Table6[[#This Row],[Segment ]]="","",'Pressure Drops in Loops'!AG891)</f>
        <v/>
      </c>
      <c r="G886" s="114" t="str">
        <f>'Pressure Drops in Loops'!AH891</f>
        <v/>
      </c>
      <c r="H886" s="114"/>
      <c r="I886" s="114"/>
      <c r="J886" s="115" t="str">
        <f>'Pressure Drops in Loops'!E891</f>
        <v/>
      </c>
      <c r="K886" s="115" t="str">
        <f>IF('Pressure Drops in Loops'!E892="",'Pressure Drops in Loops'!E891,'Pressure Drops in Loops'!E892)</f>
        <v/>
      </c>
      <c r="L886" s="115" t="str">
        <f>IF(Table6[[#This Row],[Segment ]]="","",(Table6[[#This Row],[Pressure 2 (kPa)]]-Table6[[#This Row],[Pressure 1 (kPa)]])/Table6[[#This Row],[Density (kg/m3)]])</f>
        <v/>
      </c>
      <c r="M886" s="115" t="str">
        <f>IF(Table6[[#This Row],[Segment ]]="","",((Table6[[#This Row],[Velocity 2 (m/s)]]^2)/2)-((Table6[[#This Row],[Velocity 1 (m/s)]]^2)/2))</f>
        <v/>
      </c>
      <c r="N886" s="115" t="str">
        <f>IF(Table6[[#This Row],[Segment ]]="","",(Table6[[#This Row],[Height 2 (m)]]-Table6[[#This Row],[Height 1 (m)]])*9.807)</f>
        <v/>
      </c>
      <c r="O886" s="115" t="str">
        <f>'Pressure Drops in Loops'!U891</f>
        <v/>
      </c>
      <c r="P88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86" s="115" t="str">
        <f>IF(Table6[[#This Row],[Segment ]]="","",Table6[[#This Row],[Work (W)]]/1000)</f>
        <v/>
      </c>
    </row>
    <row r="887" spans="1:17" x14ac:dyDescent="0.25">
      <c r="A887" s="116" t="str">
        <f>'Pressure Drops in Loops'!A892</f>
        <v/>
      </c>
      <c r="B887" s="113" t="str">
        <f>IF(Table6[[#This Row],[Segment ]]="","",B886)</f>
        <v/>
      </c>
      <c r="C887" s="113" t="str">
        <f>IF(Table6[[#This Row],[Segment ]]="","",C886)</f>
        <v/>
      </c>
      <c r="D887" s="113" t="str">
        <f>IF(Table6[[#This Row],[Segment ]]="","",D886)</f>
        <v/>
      </c>
      <c r="E887" s="117" t="str">
        <f>IF(Table6[[#This Row],[Segment ]]="","",Table6[[#This Row],[Density (kg/m3)]]*Table6[[#This Row],[Volumetric flow (m3/s)]])</f>
        <v/>
      </c>
      <c r="F887" s="114" t="str">
        <f>IF(Table6[[#This Row],[Segment ]]="","",'Pressure Drops in Loops'!AG892)</f>
        <v/>
      </c>
      <c r="G887" s="114" t="str">
        <f>'Pressure Drops in Loops'!AH892</f>
        <v/>
      </c>
      <c r="H887" s="114"/>
      <c r="I887" s="114"/>
      <c r="J887" s="115" t="str">
        <f>'Pressure Drops in Loops'!E892</f>
        <v/>
      </c>
      <c r="K887" s="115" t="str">
        <f>IF('Pressure Drops in Loops'!E893="",'Pressure Drops in Loops'!E892,'Pressure Drops in Loops'!E893)</f>
        <v/>
      </c>
      <c r="L887" s="115" t="str">
        <f>IF(Table6[[#This Row],[Segment ]]="","",(Table6[[#This Row],[Pressure 2 (kPa)]]-Table6[[#This Row],[Pressure 1 (kPa)]])/Table6[[#This Row],[Density (kg/m3)]])</f>
        <v/>
      </c>
      <c r="M887" s="115" t="str">
        <f>IF(Table6[[#This Row],[Segment ]]="","",((Table6[[#This Row],[Velocity 2 (m/s)]]^2)/2)-((Table6[[#This Row],[Velocity 1 (m/s)]]^2)/2))</f>
        <v/>
      </c>
      <c r="N887" s="115" t="str">
        <f>IF(Table6[[#This Row],[Segment ]]="","",(Table6[[#This Row],[Height 2 (m)]]-Table6[[#This Row],[Height 1 (m)]])*9.807)</f>
        <v/>
      </c>
      <c r="O887" s="115" t="str">
        <f>'Pressure Drops in Loops'!U892</f>
        <v/>
      </c>
      <c r="P88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87" s="115" t="str">
        <f>IF(Table6[[#This Row],[Segment ]]="","",Table6[[#This Row],[Work (W)]]/1000)</f>
        <v/>
      </c>
    </row>
    <row r="888" spans="1:17" x14ac:dyDescent="0.25">
      <c r="A888" s="116" t="str">
        <f>'Pressure Drops in Loops'!A893</f>
        <v/>
      </c>
      <c r="B888" s="113" t="str">
        <f>IF(Table6[[#This Row],[Segment ]]="","",B887)</f>
        <v/>
      </c>
      <c r="C888" s="113" t="str">
        <f>IF(Table6[[#This Row],[Segment ]]="","",C887)</f>
        <v/>
      </c>
      <c r="D888" s="113" t="str">
        <f>IF(Table6[[#This Row],[Segment ]]="","",D887)</f>
        <v/>
      </c>
      <c r="E888" s="117" t="str">
        <f>IF(Table6[[#This Row],[Segment ]]="","",Table6[[#This Row],[Density (kg/m3)]]*Table6[[#This Row],[Volumetric flow (m3/s)]])</f>
        <v/>
      </c>
      <c r="F888" s="114" t="str">
        <f>IF(Table6[[#This Row],[Segment ]]="","",'Pressure Drops in Loops'!AG893)</f>
        <v/>
      </c>
      <c r="G888" s="114" t="str">
        <f>'Pressure Drops in Loops'!AH893</f>
        <v/>
      </c>
      <c r="H888" s="114"/>
      <c r="I888" s="114"/>
      <c r="J888" s="115" t="str">
        <f>'Pressure Drops in Loops'!E893</f>
        <v/>
      </c>
      <c r="K888" s="115" t="str">
        <f>IF('Pressure Drops in Loops'!E894="",'Pressure Drops in Loops'!E893,'Pressure Drops in Loops'!E894)</f>
        <v/>
      </c>
      <c r="L888" s="115" t="str">
        <f>IF(Table6[[#This Row],[Segment ]]="","",(Table6[[#This Row],[Pressure 2 (kPa)]]-Table6[[#This Row],[Pressure 1 (kPa)]])/Table6[[#This Row],[Density (kg/m3)]])</f>
        <v/>
      </c>
      <c r="M888" s="115" t="str">
        <f>IF(Table6[[#This Row],[Segment ]]="","",((Table6[[#This Row],[Velocity 2 (m/s)]]^2)/2)-((Table6[[#This Row],[Velocity 1 (m/s)]]^2)/2))</f>
        <v/>
      </c>
      <c r="N888" s="115" t="str">
        <f>IF(Table6[[#This Row],[Segment ]]="","",(Table6[[#This Row],[Height 2 (m)]]-Table6[[#This Row],[Height 1 (m)]])*9.807)</f>
        <v/>
      </c>
      <c r="O888" s="115" t="str">
        <f>'Pressure Drops in Loops'!U893</f>
        <v/>
      </c>
      <c r="P88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88" s="115" t="str">
        <f>IF(Table6[[#This Row],[Segment ]]="","",Table6[[#This Row],[Work (W)]]/1000)</f>
        <v/>
      </c>
    </row>
    <row r="889" spans="1:17" x14ac:dyDescent="0.25">
      <c r="A889" s="116" t="str">
        <f>'Pressure Drops in Loops'!A894</f>
        <v/>
      </c>
      <c r="B889" s="113" t="str">
        <f>IF(Table6[[#This Row],[Segment ]]="","",B888)</f>
        <v/>
      </c>
      <c r="C889" s="113" t="str">
        <f>IF(Table6[[#This Row],[Segment ]]="","",C888)</f>
        <v/>
      </c>
      <c r="D889" s="113" t="str">
        <f>IF(Table6[[#This Row],[Segment ]]="","",D888)</f>
        <v/>
      </c>
      <c r="E889" s="117" t="str">
        <f>IF(Table6[[#This Row],[Segment ]]="","",Table6[[#This Row],[Density (kg/m3)]]*Table6[[#This Row],[Volumetric flow (m3/s)]])</f>
        <v/>
      </c>
      <c r="F889" s="114" t="str">
        <f>IF(Table6[[#This Row],[Segment ]]="","",'Pressure Drops in Loops'!AG894)</f>
        <v/>
      </c>
      <c r="G889" s="114" t="str">
        <f>'Pressure Drops in Loops'!AH894</f>
        <v/>
      </c>
      <c r="H889" s="114"/>
      <c r="I889" s="114"/>
      <c r="J889" s="115" t="str">
        <f>'Pressure Drops in Loops'!E894</f>
        <v/>
      </c>
      <c r="K889" s="115" t="str">
        <f>IF('Pressure Drops in Loops'!E895="",'Pressure Drops in Loops'!E894,'Pressure Drops in Loops'!E895)</f>
        <v/>
      </c>
      <c r="L889" s="115" t="str">
        <f>IF(Table6[[#This Row],[Segment ]]="","",(Table6[[#This Row],[Pressure 2 (kPa)]]-Table6[[#This Row],[Pressure 1 (kPa)]])/Table6[[#This Row],[Density (kg/m3)]])</f>
        <v/>
      </c>
      <c r="M889" s="115" t="str">
        <f>IF(Table6[[#This Row],[Segment ]]="","",((Table6[[#This Row],[Velocity 2 (m/s)]]^2)/2)-((Table6[[#This Row],[Velocity 1 (m/s)]]^2)/2))</f>
        <v/>
      </c>
      <c r="N889" s="115" t="str">
        <f>IF(Table6[[#This Row],[Segment ]]="","",(Table6[[#This Row],[Height 2 (m)]]-Table6[[#This Row],[Height 1 (m)]])*9.807)</f>
        <v/>
      </c>
      <c r="O889" s="115" t="str">
        <f>'Pressure Drops in Loops'!U894</f>
        <v/>
      </c>
      <c r="P88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89" s="115" t="str">
        <f>IF(Table6[[#This Row],[Segment ]]="","",Table6[[#This Row],[Work (W)]]/1000)</f>
        <v/>
      </c>
    </row>
    <row r="890" spans="1:17" x14ac:dyDescent="0.25">
      <c r="A890" s="116" t="str">
        <f>'Pressure Drops in Loops'!A895</f>
        <v/>
      </c>
      <c r="B890" s="113" t="str">
        <f>IF(Table6[[#This Row],[Segment ]]="","",B889)</f>
        <v/>
      </c>
      <c r="C890" s="113" t="str">
        <f>IF(Table6[[#This Row],[Segment ]]="","",C889)</f>
        <v/>
      </c>
      <c r="D890" s="113" t="str">
        <f>IF(Table6[[#This Row],[Segment ]]="","",D889)</f>
        <v/>
      </c>
      <c r="E890" s="117" t="str">
        <f>IF(Table6[[#This Row],[Segment ]]="","",Table6[[#This Row],[Density (kg/m3)]]*Table6[[#This Row],[Volumetric flow (m3/s)]])</f>
        <v/>
      </c>
      <c r="F890" s="114" t="str">
        <f>IF(Table6[[#This Row],[Segment ]]="","",'Pressure Drops in Loops'!AG895)</f>
        <v/>
      </c>
      <c r="G890" s="114" t="str">
        <f>'Pressure Drops in Loops'!AH895</f>
        <v/>
      </c>
      <c r="H890" s="114"/>
      <c r="I890" s="114"/>
      <c r="J890" s="115" t="str">
        <f>'Pressure Drops in Loops'!E895</f>
        <v/>
      </c>
      <c r="K890" s="115" t="str">
        <f>IF('Pressure Drops in Loops'!E896="",'Pressure Drops in Loops'!E895,'Pressure Drops in Loops'!E896)</f>
        <v/>
      </c>
      <c r="L890" s="115" t="str">
        <f>IF(Table6[[#This Row],[Segment ]]="","",(Table6[[#This Row],[Pressure 2 (kPa)]]-Table6[[#This Row],[Pressure 1 (kPa)]])/Table6[[#This Row],[Density (kg/m3)]])</f>
        <v/>
      </c>
      <c r="M890" s="115" t="str">
        <f>IF(Table6[[#This Row],[Segment ]]="","",((Table6[[#This Row],[Velocity 2 (m/s)]]^2)/2)-((Table6[[#This Row],[Velocity 1 (m/s)]]^2)/2))</f>
        <v/>
      </c>
      <c r="N890" s="115" t="str">
        <f>IF(Table6[[#This Row],[Segment ]]="","",(Table6[[#This Row],[Height 2 (m)]]-Table6[[#This Row],[Height 1 (m)]])*9.807)</f>
        <v/>
      </c>
      <c r="O890" s="115" t="str">
        <f>'Pressure Drops in Loops'!U895</f>
        <v/>
      </c>
      <c r="P89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90" s="115" t="str">
        <f>IF(Table6[[#This Row],[Segment ]]="","",Table6[[#This Row],[Work (W)]]/1000)</f>
        <v/>
      </c>
    </row>
    <row r="891" spans="1:17" x14ac:dyDescent="0.25">
      <c r="A891" s="116" t="str">
        <f>'Pressure Drops in Loops'!A896</f>
        <v/>
      </c>
      <c r="B891" s="113" t="str">
        <f>IF(Table6[[#This Row],[Segment ]]="","",B890)</f>
        <v/>
      </c>
      <c r="C891" s="113" t="str">
        <f>IF(Table6[[#This Row],[Segment ]]="","",C890)</f>
        <v/>
      </c>
      <c r="D891" s="113" t="str">
        <f>IF(Table6[[#This Row],[Segment ]]="","",D890)</f>
        <v/>
      </c>
      <c r="E891" s="117" t="str">
        <f>IF(Table6[[#This Row],[Segment ]]="","",Table6[[#This Row],[Density (kg/m3)]]*Table6[[#This Row],[Volumetric flow (m3/s)]])</f>
        <v/>
      </c>
      <c r="F891" s="114" t="str">
        <f>IF(Table6[[#This Row],[Segment ]]="","",'Pressure Drops in Loops'!AG896)</f>
        <v/>
      </c>
      <c r="G891" s="114" t="str">
        <f>'Pressure Drops in Loops'!AH896</f>
        <v/>
      </c>
      <c r="H891" s="114"/>
      <c r="I891" s="114"/>
      <c r="J891" s="115" t="str">
        <f>'Pressure Drops in Loops'!E896</f>
        <v/>
      </c>
      <c r="K891" s="115" t="str">
        <f>IF('Pressure Drops in Loops'!E897="",'Pressure Drops in Loops'!E896,'Pressure Drops in Loops'!E897)</f>
        <v/>
      </c>
      <c r="L891" s="115" t="str">
        <f>IF(Table6[[#This Row],[Segment ]]="","",(Table6[[#This Row],[Pressure 2 (kPa)]]-Table6[[#This Row],[Pressure 1 (kPa)]])/Table6[[#This Row],[Density (kg/m3)]])</f>
        <v/>
      </c>
      <c r="M891" s="115" t="str">
        <f>IF(Table6[[#This Row],[Segment ]]="","",((Table6[[#This Row],[Velocity 2 (m/s)]]^2)/2)-((Table6[[#This Row],[Velocity 1 (m/s)]]^2)/2))</f>
        <v/>
      </c>
      <c r="N891" s="115" t="str">
        <f>IF(Table6[[#This Row],[Segment ]]="","",(Table6[[#This Row],[Height 2 (m)]]-Table6[[#This Row],[Height 1 (m)]])*9.807)</f>
        <v/>
      </c>
      <c r="O891" s="115" t="str">
        <f>'Pressure Drops in Loops'!U896</f>
        <v/>
      </c>
      <c r="P89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91" s="115" t="str">
        <f>IF(Table6[[#This Row],[Segment ]]="","",Table6[[#This Row],[Work (W)]]/1000)</f>
        <v/>
      </c>
    </row>
    <row r="892" spans="1:17" x14ac:dyDescent="0.25">
      <c r="A892" s="116" t="str">
        <f>'Pressure Drops in Loops'!A897</f>
        <v/>
      </c>
      <c r="B892" s="113" t="str">
        <f>IF(Table6[[#This Row],[Segment ]]="","",B891)</f>
        <v/>
      </c>
      <c r="C892" s="113" t="str">
        <f>IF(Table6[[#This Row],[Segment ]]="","",C891)</f>
        <v/>
      </c>
      <c r="D892" s="113" t="str">
        <f>IF(Table6[[#This Row],[Segment ]]="","",D891)</f>
        <v/>
      </c>
      <c r="E892" s="117" t="str">
        <f>IF(Table6[[#This Row],[Segment ]]="","",Table6[[#This Row],[Density (kg/m3)]]*Table6[[#This Row],[Volumetric flow (m3/s)]])</f>
        <v/>
      </c>
      <c r="F892" s="114" t="str">
        <f>IF(Table6[[#This Row],[Segment ]]="","",'Pressure Drops in Loops'!AG897)</f>
        <v/>
      </c>
      <c r="G892" s="114" t="str">
        <f>'Pressure Drops in Loops'!AH897</f>
        <v/>
      </c>
      <c r="H892" s="114"/>
      <c r="I892" s="114"/>
      <c r="J892" s="115" t="str">
        <f>'Pressure Drops in Loops'!E897</f>
        <v/>
      </c>
      <c r="K892" s="115" t="str">
        <f>IF('Pressure Drops in Loops'!E898="",'Pressure Drops in Loops'!E897,'Pressure Drops in Loops'!E898)</f>
        <v/>
      </c>
      <c r="L892" s="115" t="str">
        <f>IF(Table6[[#This Row],[Segment ]]="","",(Table6[[#This Row],[Pressure 2 (kPa)]]-Table6[[#This Row],[Pressure 1 (kPa)]])/Table6[[#This Row],[Density (kg/m3)]])</f>
        <v/>
      </c>
      <c r="M892" s="115" t="str">
        <f>IF(Table6[[#This Row],[Segment ]]="","",((Table6[[#This Row],[Velocity 2 (m/s)]]^2)/2)-((Table6[[#This Row],[Velocity 1 (m/s)]]^2)/2))</f>
        <v/>
      </c>
      <c r="N892" s="115" t="str">
        <f>IF(Table6[[#This Row],[Segment ]]="","",(Table6[[#This Row],[Height 2 (m)]]-Table6[[#This Row],[Height 1 (m)]])*9.807)</f>
        <v/>
      </c>
      <c r="O892" s="115" t="str">
        <f>'Pressure Drops in Loops'!U897</f>
        <v/>
      </c>
      <c r="P89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92" s="115" t="str">
        <f>IF(Table6[[#This Row],[Segment ]]="","",Table6[[#This Row],[Work (W)]]/1000)</f>
        <v/>
      </c>
    </row>
    <row r="893" spans="1:17" x14ac:dyDescent="0.25">
      <c r="A893" s="116" t="str">
        <f>'Pressure Drops in Loops'!A898</f>
        <v/>
      </c>
      <c r="B893" s="113" t="str">
        <f>IF(Table6[[#This Row],[Segment ]]="","",B892)</f>
        <v/>
      </c>
      <c r="C893" s="113" t="str">
        <f>IF(Table6[[#This Row],[Segment ]]="","",C892)</f>
        <v/>
      </c>
      <c r="D893" s="113" t="str">
        <f>IF(Table6[[#This Row],[Segment ]]="","",D892)</f>
        <v/>
      </c>
      <c r="E893" s="117" t="str">
        <f>IF(Table6[[#This Row],[Segment ]]="","",Table6[[#This Row],[Density (kg/m3)]]*Table6[[#This Row],[Volumetric flow (m3/s)]])</f>
        <v/>
      </c>
      <c r="F893" s="114" t="str">
        <f>IF(Table6[[#This Row],[Segment ]]="","",'Pressure Drops in Loops'!AG898)</f>
        <v/>
      </c>
      <c r="G893" s="114" t="str">
        <f>'Pressure Drops in Loops'!AH898</f>
        <v/>
      </c>
      <c r="H893" s="114"/>
      <c r="I893" s="114"/>
      <c r="J893" s="115" t="str">
        <f>'Pressure Drops in Loops'!E898</f>
        <v/>
      </c>
      <c r="K893" s="115" t="str">
        <f>IF('Pressure Drops in Loops'!E899="",'Pressure Drops in Loops'!E898,'Pressure Drops in Loops'!E899)</f>
        <v/>
      </c>
      <c r="L893" s="115" t="str">
        <f>IF(Table6[[#This Row],[Segment ]]="","",(Table6[[#This Row],[Pressure 2 (kPa)]]-Table6[[#This Row],[Pressure 1 (kPa)]])/Table6[[#This Row],[Density (kg/m3)]])</f>
        <v/>
      </c>
      <c r="M893" s="115" t="str">
        <f>IF(Table6[[#This Row],[Segment ]]="","",((Table6[[#This Row],[Velocity 2 (m/s)]]^2)/2)-((Table6[[#This Row],[Velocity 1 (m/s)]]^2)/2))</f>
        <v/>
      </c>
      <c r="N893" s="115" t="str">
        <f>IF(Table6[[#This Row],[Segment ]]="","",(Table6[[#This Row],[Height 2 (m)]]-Table6[[#This Row],[Height 1 (m)]])*9.807)</f>
        <v/>
      </c>
      <c r="O893" s="115" t="str">
        <f>'Pressure Drops in Loops'!U898</f>
        <v/>
      </c>
      <c r="P89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93" s="115" t="str">
        <f>IF(Table6[[#This Row],[Segment ]]="","",Table6[[#This Row],[Work (W)]]/1000)</f>
        <v/>
      </c>
    </row>
    <row r="894" spans="1:17" x14ac:dyDescent="0.25">
      <c r="A894" s="116" t="str">
        <f>'Pressure Drops in Loops'!A899</f>
        <v/>
      </c>
      <c r="B894" s="113" t="str">
        <f>IF(Table6[[#This Row],[Segment ]]="","",B893)</f>
        <v/>
      </c>
      <c r="C894" s="113" t="str">
        <f>IF(Table6[[#This Row],[Segment ]]="","",C893)</f>
        <v/>
      </c>
      <c r="D894" s="113" t="str">
        <f>IF(Table6[[#This Row],[Segment ]]="","",D893)</f>
        <v/>
      </c>
      <c r="E894" s="117" t="str">
        <f>IF(Table6[[#This Row],[Segment ]]="","",Table6[[#This Row],[Density (kg/m3)]]*Table6[[#This Row],[Volumetric flow (m3/s)]])</f>
        <v/>
      </c>
      <c r="F894" s="114" t="str">
        <f>IF(Table6[[#This Row],[Segment ]]="","",'Pressure Drops in Loops'!AG899)</f>
        <v/>
      </c>
      <c r="G894" s="114" t="str">
        <f>'Pressure Drops in Loops'!AH899</f>
        <v/>
      </c>
      <c r="H894" s="114"/>
      <c r="I894" s="114"/>
      <c r="J894" s="115" t="str">
        <f>'Pressure Drops in Loops'!E899</f>
        <v/>
      </c>
      <c r="K894" s="115" t="str">
        <f>IF('Pressure Drops in Loops'!E900="",'Pressure Drops in Loops'!E899,'Pressure Drops in Loops'!E900)</f>
        <v/>
      </c>
      <c r="L894" s="115" t="str">
        <f>IF(Table6[[#This Row],[Segment ]]="","",(Table6[[#This Row],[Pressure 2 (kPa)]]-Table6[[#This Row],[Pressure 1 (kPa)]])/Table6[[#This Row],[Density (kg/m3)]])</f>
        <v/>
      </c>
      <c r="M894" s="115" t="str">
        <f>IF(Table6[[#This Row],[Segment ]]="","",((Table6[[#This Row],[Velocity 2 (m/s)]]^2)/2)-((Table6[[#This Row],[Velocity 1 (m/s)]]^2)/2))</f>
        <v/>
      </c>
      <c r="N894" s="115" t="str">
        <f>IF(Table6[[#This Row],[Segment ]]="","",(Table6[[#This Row],[Height 2 (m)]]-Table6[[#This Row],[Height 1 (m)]])*9.807)</f>
        <v/>
      </c>
      <c r="O894" s="115" t="str">
        <f>'Pressure Drops in Loops'!U899</f>
        <v/>
      </c>
      <c r="P89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94" s="115" t="str">
        <f>IF(Table6[[#This Row],[Segment ]]="","",Table6[[#This Row],[Work (W)]]/1000)</f>
        <v/>
      </c>
    </row>
    <row r="895" spans="1:17" x14ac:dyDescent="0.25">
      <c r="A895" s="116" t="str">
        <f>'Pressure Drops in Loops'!A900</f>
        <v/>
      </c>
      <c r="B895" s="113" t="str">
        <f>IF(Table6[[#This Row],[Segment ]]="","",B894)</f>
        <v/>
      </c>
      <c r="C895" s="113" t="str">
        <f>IF(Table6[[#This Row],[Segment ]]="","",C894)</f>
        <v/>
      </c>
      <c r="D895" s="113" t="str">
        <f>IF(Table6[[#This Row],[Segment ]]="","",D894)</f>
        <v/>
      </c>
      <c r="E895" s="117" t="str">
        <f>IF(Table6[[#This Row],[Segment ]]="","",Table6[[#This Row],[Density (kg/m3)]]*Table6[[#This Row],[Volumetric flow (m3/s)]])</f>
        <v/>
      </c>
      <c r="F895" s="114" t="str">
        <f>IF(Table6[[#This Row],[Segment ]]="","",'Pressure Drops in Loops'!AG900)</f>
        <v/>
      </c>
      <c r="G895" s="114" t="str">
        <f>'Pressure Drops in Loops'!AH900</f>
        <v/>
      </c>
      <c r="H895" s="114"/>
      <c r="I895" s="114"/>
      <c r="J895" s="115" t="str">
        <f>'Pressure Drops in Loops'!E900</f>
        <v/>
      </c>
      <c r="K895" s="115" t="str">
        <f>IF('Pressure Drops in Loops'!E901="",'Pressure Drops in Loops'!E900,'Pressure Drops in Loops'!E901)</f>
        <v/>
      </c>
      <c r="L895" s="115" t="str">
        <f>IF(Table6[[#This Row],[Segment ]]="","",(Table6[[#This Row],[Pressure 2 (kPa)]]-Table6[[#This Row],[Pressure 1 (kPa)]])/Table6[[#This Row],[Density (kg/m3)]])</f>
        <v/>
      </c>
      <c r="M895" s="115" t="str">
        <f>IF(Table6[[#This Row],[Segment ]]="","",((Table6[[#This Row],[Velocity 2 (m/s)]]^2)/2)-((Table6[[#This Row],[Velocity 1 (m/s)]]^2)/2))</f>
        <v/>
      </c>
      <c r="N895" s="115" t="str">
        <f>IF(Table6[[#This Row],[Segment ]]="","",(Table6[[#This Row],[Height 2 (m)]]-Table6[[#This Row],[Height 1 (m)]])*9.807)</f>
        <v/>
      </c>
      <c r="O895" s="115" t="str">
        <f>'Pressure Drops in Loops'!U900</f>
        <v/>
      </c>
      <c r="P89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95" s="115" t="str">
        <f>IF(Table6[[#This Row],[Segment ]]="","",Table6[[#This Row],[Work (W)]]/1000)</f>
        <v/>
      </c>
    </row>
    <row r="896" spans="1:17" x14ac:dyDescent="0.25">
      <c r="A896" s="116" t="str">
        <f>'Pressure Drops in Loops'!A901</f>
        <v/>
      </c>
      <c r="B896" s="113" t="str">
        <f>IF(Table6[[#This Row],[Segment ]]="","",B895)</f>
        <v/>
      </c>
      <c r="C896" s="113" t="str">
        <f>IF(Table6[[#This Row],[Segment ]]="","",C895)</f>
        <v/>
      </c>
      <c r="D896" s="113" t="str">
        <f>IF(Table6[[#This Row],[Segment ]]="","",D895)</f>
        <v/>
      </c>
      <c r="E896" s="117" t="str">
        <f>IF(Table6[[#This Row],[Segment ]]="","",Table6[[#This Row],[Density (kg/m3)]]*Table6[[#This Row],[Volumetric flow (m3/s)]])</f>
        <v/>
      </c>
      <c r="F896" s="114" t="str">
        <f>IF(Table6[[#This Row],[Segment ]]="","",'Pressure Drops in Loops'!AG901)</f>
        <v/>
      </c>
      <c r="G896" s="114" t="str">
        <f>'Pressure Drops in Loops'!AH901</f>
        <v/>
      </c>
      <c r="H896" s="114"/>
      <c r="I896" s="114"/>
      <c r="J896" s="115" t="str">
        <f>'Pressure Drops in Loops'!E901</f>
        <v/>
      </c>
      <c r="K896" s="115" t="str">
        <f>IF('Pressure Drops in Loops'!E902="",'Pressure Drops in Loops'!E901,'Pressure Drops in Loops'!E902)</f>
        <v/>
      </c>
      <c r="L896" s="115" t="str">
        <f>IF(Table6[[#This Row],[Segment ]]="","",(Table6[[#This Row],[Pressure 2 (kPa)]]-Table6[[#This Row],[Pressure 1 (kPa)]])/Table6[[#This Row],[Density (kg/m3)]])</f>
        <v/>
      </c>
      <c r="M896" s="115" t="str">
        <f>IF(Table6[[#This Row],[Segment ]]="","",((Table6[[#This Row],[Velocity 2 (m/s)]]^2)/2)-((Table6[[#This Row],[Velocity 1 (m/s)]]^2)/2))</f>
        <v/>
      </c>
      <c r="N896" s="115" t="str">
        <f>IF(Table6[[#This Row],[Segment ]]="","",(Table6[[#This Row],[Height 2 (m)]]-Table6[[#This Row],[Height 1 (m)]])*9.807)</f>
        <v/>
      </c>
      <c r="O896" s="115" t="str">
        <f>'Pressure Drops in Loops'!U901</f>
        <v/>
      </c>
      <c r="P89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96" s="115" t="str">
        <f>IF(Table6[[#This Row],[Segment ]]="","",Table6[[#This Row],[Work (W)]]/1000)</f>
        <v/>
      </c>
    </row>
    <row r="897" spans="1:17" x14ac:dyDescent="0.25">
      <c r="A897" s="116" t="str">
        <f>'Pressure Drops in Loops'!A902</f>
        <v/>
      </c>
      <c r="B897" s="113" t="str">
        <f>IF(Table6[[#This Row],[Segment ]]="","",B896)</f>
        <v/>
      </c>
      <c r="C897" s="113" t="str">
        <f>IF(Table6[[#This Row],[Segment ]]="","",C896)</f>
        <v/>
      </c>
      <c r="D897" s="113" t="str">
        <f>IF(Table6[[#This Row],[Segment ]]="","",D896)</f>
        <v/>
      </c>
      <c r="E897" s="117" t="str">
        <f>IF(Table6[[#This Row],[Segment ]]="","",Table6[[#This Row],[Density (kg/m3)]]*Table6[[#This Row],[Volumetric flow (m3/s)]])</f>
        <v/>
      </c>
      <c r="F897" s="114" t="str">
        <f>IF(Table6[[#This Row],[Segment ]]="","",'Pressure Drops in Loops'!AG902)</f>
        <v/>
      </c>
      <c r="G897" s="114" t="str">
        <f>'Pressure Drops in Loops'!AH902</f>
        <v/>
      </c>
      <c r="H897" s="114"/>
      <c r="I897" s="114"/>
      <c r="J897" s="115" t="str">
        <f>'Pressure Drops in Loops'!E902</f>
        <v/>
      </c>
      <c r="K897" s="115" t="str">
        <f>IF('Pressure Drops in Loops'!E903="",'Pressure Drops in Loops'!E902,'Pressure Drops in Loops'!E903)</f>
        <v/>
      </c>
      <c r="L897" s="115" t="str">
        <f>IF(Table6[[#This Row],[Segment ]]="","",(Table6[[#This Row],[Pressure 2 (kPa)]]-Table6[[#This Row],[Pressure 1 (kPa)]])/Table6[[#This Row],[Density (kg/m3)]])</f>
        <v/>
      </c>
      <c r="M897" s="115" t="str">
        <f>IF(Table6[[#This Row],[Segment ]]="","",((Table6[[#This Row],[Velocity 2 (m/s)]]^2)/2)-((Table6[[#This Row],[Velocity 1 (m/s)]]^2)/2))</f>
        <v/>
      </c>
      <c r="N897" s="115" t="str">
        <f>IF(Table6[[#This Row],[Segment ]]="","",(Table6[[#This Row],[Height 2 (m)]]-Table6[[#This Row],[Height 1 (m)]])*9.807)</f>
        <v/>
      </c>
      <c r="O897" s="115" t="str">
        <f>'Pressure Drops in Loops'!U902</f>
        <v/>
      </c>
      <c r="P89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97" s="115" t="str">
        <f>IF(Table6[[#This Row],[Segment ]]="","",Table6[[#This Row],[Work (W)]]/1000)</f>
        <v/>
      </c>
    </row>
    <row r="898" spans="1:17" x14ac:dyDescent="0.25">
      <c r="A898" s="116" t="str">
        <f>'Pressure Drops in Loops'!A903</f>
        <v/>
      </c>
      <c r="B898" s="113" t="str">
        <f>IF(Table6[[#This Row],[Segment ]]="","",B897)</f>
        <v/>
      </c>
      <c r="C898" s="113" t="str">
        <f>IF(Table6[[#This Row],[Segment ]]="","",C897)</f>
        <v/>
      </c>
      <c r="D898" s="113" t="str">
        <f>IF(Table6[[#This Row],[Segment ]]="","",D897)</f>
        <v/>
      </c>
      <c r="E898" s="117" t="str">
        <f>IF(Table6[[#This Row],[Segment ]]="","",Table6[[#This Row],[Density (kg/m3)]]*Table6[[#This Row],[Volumetric flow (m3/s)]])</f>
        <v/>
      </c>
      <c r="F898" s="114" t="str">
        <f>IF(Table6[[#This Row],[Segment ]]="","",'Pressure Drops in Loops'!AG903)</f>
        <v/>
      </c>
      <c r="G898" s="114" t="str">
        <f>'Pressure Drops in Loops'!AH903</f>
        <v/>
      </c>
      <c r="H898" s="114"/>
      <c r="I898" s="114"/>
      <c r="J898" s="115" t="str">
        <f>'Pressure Drops in Loops'!E903</f>
        <v/>
      </c>
      <c r="K898" s="115" t="str">
        <f>IF('Pressure Drops in Loops'!E904="",'Pressure Drops in Loops'!E903,'Pressure Drops in Loops'!E904)</f>
        <v/>
      </c>
      <c r="L898" s="115" t="str">
        <f>IF(Table6[[#This Row],[Segment ]]="","",(Table6[[#This Row],[Pressure 2 (kPa)]]-Table6[[#This Row],[Pressure 1 (kPa)]])/Table6[[#This Row],[Density (kg/m3)]])</f>
        <v/>
      </c>
      <c r="M898" s="115" t="str">
        <f>IF(Table6[[#This Row],[Segment ]]="","",((Table6[[#This Row],[Velocity 2 (m/s)]]^2)/2)-((Table6[[#This Row],[Velocity 1 (m/s)]]^2)/2))</f>
        <v/>
      </c>
      <c r="N898" s="115" t="str">
        <f>IF(Table6[[#This Row],[Segment ]]="","",(Table6[[#This Row],[Height 2 (m)]]-Table6[[#This Row],[Height 1 (m)]])*9.807)</f>
        <v/>
      </c>
      <c r="O898" s="115" t="str">
        <f>'Pressure Drops in Loops'!U903</f>
        <v/>
      </c>
      <c r="P89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98" s="115" t="str">
        <f>IF(Table6[[#This Row],[Segment ]]="","",Table6[[#This Row],[Work (W)]]/1000)</f>
        <v/>
      </c>
    </row>
    <row r="899" spans="1:17" x14ac:dyDescent="0.25">
      <c r="A899" s="116" t="str">
        <f>'Pressure Drops in Loops'!A904</f>
        <v/>
      </c>
      <c r="B899" s="113" t="str">
        <f>IF(Table6[[#This Row],[Segment ]]="","",B898)</f>
        <v/>
      </c>
      <c r="C899" s="113" t="str">
        <f>IF(Table6[[#This Row],[Segment ]]="","",C898)</f>
        <v/>
      </c>
      <c r="D899" s="113" t="str">
        <f>IF(Table6[[#This Row],[Segment ]]="","",D898)</f>
        <v/>
      </c>
      <c r="E899" s="117" t="str">
        <f>IF(Table6[[#This Row],[Segment ]]="","",Table6[[#This Row],[Density (kg/m3)]]*Table6[[#This Row],[Volumetric flow (m3/s)]])</f>
        <v/>
      </c>
      <c r="F899" s="114" t="str">
        <f>IF(Table6[[#This Row],[Segment ]]="","",'Pressure Drops in Loops'!AG904)</f>
        <v/>
      </c>
      <c r="G899" s="114" t="str">
        <f>'Pressure Drops in Loops'!AH904</f>
        <v/>
      </c>
      <c r="H899" s="114"/>
      <c r="I899" s="114"/>
      <c r="J899" s="115" t="str">
        <f>'Pressure Drops in Loops'!E904</f>
        <v/>
      </c>
      <c r="K899" s="115" t="str">
        <f>IF('Pressure Drops in Loops'!E905="",'Pressure Drops in Loops'!E904,'Pressure Drops in Loops'!E905)</f>
        <v/>
      </c>
      <c r="L899" s="115" t="str">
        <f>IF(Table6[[#This Row],[Segment ]]="","",(Table6[[#This Row],[Pressure 2 (kPa)]]-Table6[[#This Row],[Pressure 1 (kPa)]])/Table6[[#This Row],[Density (kg/m3)]])</f>
        <v/>
      </c>
      <c r="M899" s="115" t="str">
        <f>IF(Table6[[#This Row],[Segment ]]="","",((Table6[[#This Row],[Velocity 2 (m/s)]]^2)/2)-((Table6[[#This Row],[Velocity 1 (m/s)]]^2)/2))</f>
        <v/>
      </c>
      <c r="N899" s="115" t="str">
        <f>IF(Table6[[#This Row],[Segment ]]="","",(Table6[[#This Row],[Height 2 (m)]]-Table6[[#This Row],[Height 1 (m)]])*9.807)</f>
        <v/>
      </c>
      <c r="O899" s="115" t="str">
        <f>'Pressure Drops in Loops'!U904</f>
        <v/>
      </c>
      <c r="P89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899" s="115" t="str">
        <f>IF(Table6[[#This Row],[Segment ]]="","",Table6[[#This Row],[Work (W)]]/1000)</f>
        <v/>
      </c>
    </row>
    <row r="900" spans="1:17" x14ac:dyDescent="0.25">
      <c r="A900" s="116" t="str">
        <f>'Pressure Drops in Loops'!A905</f>
        <v/>
      </c>
      <c r="B900" s="113" t="str">
        <f>IF(Table6[[#This Row],[Segment ]]="","",B899)</f>
        <v/>
      </c>
      <c r="C900" s="113" t="str">
        <f>IF(Table6[[#This Row],[Segment ]]="","",C899)</f>
        <v/>
      </c>
      <c r="D900" s="113" t="str">
        <f>IF(Table6[[#This Row],[Segment ]]="","",D899)</f>
        <v/>
      </c>
      <c r="E900" s="117" t="str">
        <f>IF(Table6[[#This Row],[Segment ]]="","",Table6[[#This Row],[Density (kg/m3)]]*Table6[[#This Row],[Volumetric flow (m3/s)]])</f>
        <v/>
      </c>
      <c r="F900" s="114" t="str">
        <f>IF(Table6[[#This Row],[Segment ]]="","",'Pressure Drops in Loops'!AG905)</f>
        <v/>
      </c>
      <c r="G900" s="114" t="str">
        <f>'Pressure Drops in Loops'!AH905</f>
        <v/>
      </c>
      <c r="H900" s="114"/>
      <c r="I900" s="114"/>
      <c r="J900" s="115" t="str">
        <f>'Pressure Drops in Loops'!E905</f>
        <v/>
      </c>
      <c r="K900" s="115" t="str">
        <f>IF('Pressure Drops in Loops'!E906="",'Pressure Drops in Loops'!E905,'Pressure Drops in Loops'!E906)</f>
        <v/>
      </c>
      <c r="L900" s="115" t="str">
        <f>IF(Table6[[#This Row],[Segment ]]="","",(Table6[[#This Row],[Pressure 2 (kPa)]]-Table6[[#This Row],[Pressure 1 (kPa)]])/Table6[[#This Row],[Density (kg/m3)]])</f>
        <v/>
      </c>
      <c r="M900" s="115" t="str">
        <f>IF(Table6[[#This Row],[Segment ]]="","",((Table6[[#This Row],[Velocity 2 (m/s)]]^2)/2)-((Table6[[#This Row],[Velocity 1 (m/s)]]^2)/2))</f>
        <v/>
      </c>
      <c r="N900" s="115" t="str">
        <f>IF(Table6[[#This Row],[Segment ]]="","",(Table6[[#This Row],[Height 2 (m)]]-Table6[[#This Row],[Height 1 (m)]])*9.807)</f>
        <v/>
      </c>
      <c r="O900" s="115" t="str">
        <f>'Pressure Drops in Loops'!U905</f>
        <v/>
      </c>
      <c r="P90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00" s="115" t="str">
        <f>IF(Table6[[#This Row],[Segment ]]="","",Table6[[#This Row],[Work (W)]]/1000)</f>
        <v/>
      </c>
    </row>
    <row r="901" spans="1:17" x14ac:dyDescent="0.25">
      <c r="A901" s="116" t="str">
        <f>'Pressure Drops in Loops'!A906</f>
        <v/>
      </c>
      <c r="B901" s="113" t="str">
        <f>IF(Table6[[#This Row],[Segment ]]="","",B900)</f>
        <v/>
      </c>
      <c r="C901" s="113" t="str">
        <f>IF(Table6[[#This Row],[Segment ]]="","",C900)</f>
        <v/>
      </c>
      <c r="D901" s="113" t="str">
        <f>IF(Table6[[#This Row],[Segment ]]="","",D900)</f>
        <v/>
      </c>
      <c r="E901" s="117" t="str">
        <f>IF(Table6[[#This Row],[Segment ]]="","",Table6[[#This Row],[Density (kg/m3)]]*Table6[[#This Row],[Volumetric flow (m3/s)]])</f>
        <v/>
      </c>
      <c r="F901" s="114" t="str">
        <f>IF(Table6[[#This Row],[Segment ]]="","",'Pressure Drops in Loops'!AG906)</f>
        <v/>
      </c>
      <c r="G901" s="114" t="str">
        <f>'Pressure Drops in Loops'!AH906</f>
        <v/>
      </c>
      <c r="H901" s="114"/>
      <c r="I901" s="114"/>
      <c r="J901" s="115" t="str">
        <f>'Pressure Drops in Loops'!E906</f>
        <v/>
      </c>
      <c r="K901" s="115" t="str">
        <f>IF('Pressure Drops in Loops'!E907="",'Pressure Drops in Loops'!E906,'Pressure Drops in Loops'!E907)</f>
        <v/>
      </c>
      <c r="L901" s="115" t="str">
        <f>IF(Table6[[#This Row],[Segment ]]="","",(Table6[[#This Row],[Pressure 2 (kPa)]]-Table6[[#This Row],[Pressure 1 (kPa)]])/Table6[[#This Row],[Density (kg/m3)]])</f>
        <v/>
      </c>
      <c r="M901" s="115" t="str">
        <f>IF(Table6[[#This Row],[Segment ]]="","",((Table6[[#This Row],[Velocity 2 (m/s)]]^2)/2)-((Table6[[#This Row],[Velocity 1 (m/s)]]^2)/2))</f>
        <v/>
      </c>
      <c r="N901" s="115" t="str">
        <f>IF(Table6[[#This Row],[Segment ]]="","",(Table6[[#This Row],[Height 2 (m)]]-Table6[[#This Row],[Height 1 (m)]])*9.807)</f>
        <v/>
      </c>
      <c r="O901" s="115" t="str">
        <f>'Pressure Drops in Loops'!U906</f>
        <v/>
      </c>
      <c r="P90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01" s="115" t="str">
        <f>IF(Table6[[#This Row],[Segment ]]="","",Table6[[#This Row],[Work (W)]]/1000)</f>
        <v/>
      </c>
    </row>
    <row r="902" spans="1:17" x14ac:dyDescent="0.25">
      <c r="A902" s="116" t="str">
        <f>'Pressure Drops in Loops'!A907</f>
        <v/>
      </c>
      <c r="B902" s="113" t="str">
        <f>IF(Table6[[#This Row],[Segment ]]="","",B901)</f>
        <v/>
      </c>
      <c r="C902" s="113" t="str">
        <f>IF(Table6[[#This Row],[Segment ]]="","",C901)</f>
        <v/>
      </c>
      <c r="D902" s="113" t="str">
        <f>IF(Table6[[#This Row],[Segment ]]="","",D901)</f>
        <v/>
      </c>
      <c r="E902" s="117" t="str">
        <f>IF(Table6[[#This Row],[Segment ]]="","",Table6[[#This Row],[Density (kg/m3)]]*Table6[[#This Row],[Volumetric flow (m3/s)]])</f>
        <v/>
      </c>
      <c r="F902" s="114" t="str">
        <f>IF(Table6[[#This Row],[Segment ]]="","",'Pressure Drops in Loops'!AG907)</f>
        <v/>
      </c>
      <c r="G902" s="114" t="str">
        <f>'Pressure Drops in Loops'!AH907</f>
        <v/>
      </c>
      <c r="H902" s="114"/>
      <c r="I902" s="114"/>
      <c r="J902" s="115" t="str">
        <f>'Pressure Drops in Loops'!E907</f>
        <v/>
      </c>
      <c r="K902" s="115" t="str">
        <f>IF('Pressure Drops in Loops'!E908="",'Pressure Drops in Loops'!E907,'Pressure Drops in Loops'!E908)</f>
        <v/>
      </c>
      <c r="L902" s="115" t="str">
        <f>IF(Table6[[#This Row],[Segment ]]="","",(Table6[[#This Row],[Pressure 2 (kPa)]]-Table6[[#This Row],[Pressure 1 (kPa)]])/Table6[[#This Row],[Density (kg/m3)]])</f>
        <v/>
      </c>
      <c r="M902" s="115" t="str">
        <f>IF(Table6[[#This Row],[Segment ]]="","",((Table6[[#This Row],[Velocity 2 (m/s)]]^2)/2)-((Table6[[#This Row],[Velocity 1 (m/s)]]^2)/2))</f>
        <v/>
      </c>
      <c r="N902" s="115" t="str">
        <f>IF(Table6[[#This Row],[Segment ]]="","",(Table6[[#This Row],[Height 2 (m)]]-Table6[[#This Row],[Height 1 (m)]])*9.807)</f>
        <v/>
      </c>
      <c r="O902" s="115" t="str">
        <f>'Pressure Drops in Loops'!U907</f>
        <v/>
      </c>
      <c r="P90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02" s="115" t="str">
        <f>IF(Table6[[#This Row],[Segment ]]="","",Table6[[#This Row],[Work (W)]]/1000)</f>
        <v/>
      </c>
    </row>
    <row r="903" spans="1:17" x14ac:dyDescent="0.25">
      <c r="A903" s="116" t="str">
        <f>'Pressure Drops in Loops'!A908</f>
        <v/>
      </c>
      <c r="B903" s="113" t="str">
        <f>IF(Table6[[#This Row],[Segment ]]="","",B902)</f>
        <v/>
      </c>
      <c r="C903" s="113" t="str">
        <f>IF(Table6[[#This Row],[Segment ]]="","",C902)</f>
        <v/>
      </c>
      <c r="D903" s="113" t="str">
        <f>IF(Table6[[#This Row],[Segment ]]="","",D902)</f>
        <v/>
      </c>
      <c r="E903" s="117" t="str">
        <f>IF(Table6[[#This Row],[Segment ]]="","",Table6[[#This Row],[Density (kg/m3)]]*Table6[[#This Row],[Volumetric flow (m3/s)]])</f>
        <v/>
      </c>
      <c r="F903" s="114" t="str">
        <f>IF(Table6[[#This Row],[Segment ]]="","",'Pressure Drops in Loops'!AG908)</f>
        <v/>
      </c>
      <c r="G903" s="114" t="str">
        <f>'Pressure Drops in Loops'!AH908</f>
        <v/>
      </c>
      <c r="H903" s="114"/>
      <c r="I903" s="114"/>
      <c r="J903" s="115" t="str">
        <f>'Pressure Drops in Loops'!E908</f>
        <v/>
      </c>
      <c r="K903" s="115" t="str">
        <f>IF('Pressure Drops in Loops'!E909="",'Pressure Drops in Loops'!E908,'Pressure Drops in Loops'!E909)</f>
        <v/>
      </c>
      <c r="L903" s="115" t="str">
        <f>IF(Table6[[#This Row],[Segment ]]="","",(Table6[[#This Row],[Pressure 2 (kPa)]]-Table6[[#This Row],[Pressure 1 (kPa)]])/Table6[[#This Row],[Density (kg/m3)]])</f>
        <v/>
      </c>
      <c r="M903" s="115" t="str">
        <f>IF(Table6[[#This Row],[Segment ]]="","",((Table6[[#This Row],[Velocity 2 (m/s)]]^2)/2)-((Table6[[#This Row],[Velocity 1 (m/s)]]^2)/2))</f>
        <v/>
      </c>
      <c r="N903" s="115" t="str">
        <f>IF(Table6[[#This Row],[Segment ]]="","",(Table6[[#This Row],[Height 2 (m)]]-Table6[[#This Row],[Height 1 (m)]])*9.807)</f>
        <v/>
      </c>
      <c r="O903" s="115" t="str">
        <f>'Pressure Drops in Loops'!U908</f>
        <v/>
      </c>
      <c r="P90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03" s="115" t="str">
        <f>IF(Table6[[#This Row],[Segment ]]="","",Table6[[#This Row],[Work (W)]]/1000)</f>
        <v/>
      </c>
    </row>
    <row r="904" spans="1:17" x14ac:dyDescent="0.25">
      <c r="A904" s="116" t="str">
        <f>'Pressure Drops in Loops'!A909</f>
        <v/>
      </c>
      <c r="B904" s="113" t="str">
        <f>IF(Table6[[#This Row],[Segment ]]="","",B903)</f>
        <v/>
      </c>
      <c r="C904" s="113" t="str">
        <f>IF(Table6[[#This Row],[Segment ]]="","",C903)</f>
        <v/>
      </c>
      <c r="D904" s="113" t="str">
        <f>IF(Table6[[#This Row],[Segment ]]="","",D903)</f>
        <v/>
      </c>
      <c r="E904" s="117" t="str">
        <f>IF(Table6[[#This Row],[Segment ]]="","",Table6[[#This Row],[Density (kg/m3)]]*Table6[[#This Row],[Volumetric flow (m3/s)]])</f>
        <v/>
      </c>
      <c r="F904" s="114" t="str">
        <f>IF(Table6[[#This Row],[Segment ]]="","",'Pressure Drops in Loops'!AG909)</f>
        <v/>
      </c>
      <c r="G904" s="114" t="str">
        <f>'Pressure Drops in Loops'!AH909</f>
        <v/>
      </c>
      <c r="H904" s="114"/>
      <c r="I904" s="114"/>
      <c r="J904" s="115" t="str">
        <f>'Pressure Drops in Loops'!E909</f>
        <v/>
      </c>
      <c r="K904" s="115" t="str">
        <f>IF('Pressure Drops in Loops'!E910="",'Pressure Drops in Loops'!E909,'Pressure Drops in Loops'!E910)</f>
        <v/>
      </c>
      <c r="L904" s="115" t="str">
        <f>IF(Table6[[#This Row],[Segment ]]="","",(Table6[[#This Row],[Pressure 2 (kPa)]]-Table6[[#This Row],[Pressure 1 (kPa)]])/Table6[[#This Row],[Density (kg/m3)]])</f>
        <v/>
      </c>
      <c r="M904" s="115" t="str">
        <f>IF(Table6[[#This Row],[Segment ]]="","",((Table6[[#This Row],[Velocity 2 (m/s)]]^2)/2)-((Table6[[#This Row],[Velocity 1 (m/s)]]^2)/2))</f>
        <v/>
      </c>
      <c r="N904" s="115" t="str">
        <f>IF(Table6[[#This Row],[Segment ]]="","",(Table6[[#This Row],[Height 2 (m)]]-Table6[[#This Row],[Height 1 (m)]])*9.807)</f>
        <v/>
      </c>
      <c r="O904" s="115" t="str">
        <f>'Pressure Drops in Loops'!U909</f>
        <v/>
      </c>
      <c r="P90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04" s="115" t="str">
        <f>IF(Table6[[#This Row],[Segment ]]="","",Table6[[#This Row],[Work (W)]]/1000)</f>
        <v/>
      </c>
    </row>
    <row r="905" spans="1:17" x14ac:dyDescent="0.25">
      <c r="A905" s="116" t="str">
        <f>'Pressure Drops in Loops'!A910</f>
        <v/>
      </c>
      <c r="B905" s="113" t="str">
        <f>IF(Table6[[#This Row],[Segment ]]="","",B904)</f>
        <v/>
      </c>
      <c r="C905" s="113" t="str">
        <f>IF(Table6[[#This Row],[Segment ]]="","",C904)</f>
        <v/>
      </c>
      <c r="D905" s="113" t="str">
        <f>IF(Table6[[#This Row],[Segment ]]="","",D904)</f>
        <v/>
      </c>
      <c r="E905" s="117" t="str">
        <f>IF(Table6[[#This Row],[Segment ]]="","",Table6[[#This Row],[Density (kg/m3)]]*Table6[[#This Row],[Volumetric flow (m3/s)]])</f>
        <v/>
      </c>
      <c r="F905" s="114" t="str">
        <f>IF(Table6[[#This Row],[Segment ]]="","",'Pressure Drops in Loops'!AG910)</f>
        <v/>
      </c>
      <c r="G905" s="114" t="str">
        <f>'Pressure Drops in Loops'!AH910</f>
        <v/>
      </c>
      <c r="H905" s="114"/>
      <c r="I905" s="114"/>
      <c r="J905" s="115" t="str">
        <f>'Pressure Drops in Loops'!E910</f>
        <v/>
      </c>
      <c r="K905" s="115" t="str">
        <f>IF('Pressure Drops in Loops'!E911="",'Pressure Drops in Loops'!E910,'Pressure Drops in Loops'!E911)</f>
        <v/>
      </c>
      <c r="L905" s="115" t="str">
        <f>IF(Table6[[#This Row],[Segment ]]="","",(Table6[[#This Row],[Pressure 2 (kPa)]]-Table6[[#This Row],[Pressure 1 (kPa)]])/Table6[[#This Row],[Density (kg/m3)]])</f>
        <v/>
      </c>
      <c r="M905" s="115" t="str">
        <f>IF(Table6[[#This Row],[Segment ]]="","",((Table6[[#This Row],[Velocity 2 (m/s)]]^2)/2)-((Table6[[#This Row],[Velocity 1 (m/s)]]^2)/2))</f>
        <v/>
      </c>
      <c r="N905" s="115" t="str">
        <f>IF(Table6[[#This Row],[Segment ]]="","",(Table6[[#This Row],[Height 2 (m)]]-Table6[[#This Row],[Height 1 (m)]])*9.807)</f>
        <v/>
      </c>
      <c r="O905" s="115" t="str">
        <f>'Pressure Drops in Loops'!U910</f>
        <v/>
      </c>
      <c r="P90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05" s="115" t="str">
        <f>IF(Table6[[#This Row],[Segment ]]="","",Table6[[#This Row],[Work (W)]]/1000)</f>
        <v/>
      </c>
    </row>
    <row r="906" spans="1:17" x14ac:dyDescent="0.25">
      <c r="A906" s="116" t="str">
        <f>'Pressure Drops in Loops'!A911</f>
        <v/>
      </c>
      <c r="B906" s="113" t="str">
        <f>IF(Table6[[#This Row],[Segment ]]="","",B905)</f>
        <v/>
      </c>
      <c r="C906" s="113" t="str">
        <f>IF(Table6[[#This Row],[Segment ]]="","",C905)</f>
        <v/>
      </c>
      <c r="D906" s="113" t="str">
        <f>IF(Table6[[#This Row],[Segment ]]="","",D905)</f>
        <v/>
      </c>
      <c r="E906" s="117" t="str">
        <f>IF(Table6[[#This Row],[Segment ]]="","",Table6[[#This Row],[Density (kg/m3)]]*Table6[[#This Row],[Volumetric flow (m3/s)]])</f>
        <v/>
      </c>
      <c r="F906" s="114" t="str">
        <f>IF(Table6[[#This Row],[Segment ]]="","",'Pressure Drops in Loops'!AG911)</f>
        <v/>
      </c>
      <c r="G906" s="114" t="str">
        <f>'Pressure Drops in Loops'!AH911</f>
        <v/>
      </c>
      <c r="H906" s="114"/>
      <c r="I906" s="114"/>
      <c r="J906" s="115" t="str">
        <f>'Pressure Drops in Loops'!E911</f>
        <v/>
      </c>
      <c r="K906" s="115" t="str">
        <f>IF('Pressure Drops in Loops'!E912="",'Pressure Drops in Loops'!E911,'Pressure Drops in Loops'!E912)</f>
        <v/>
      </c>
      <c r="L906" s="115" t="str">
        <f>IF(Table6[[#This Row],[Segment ]]="","",(Table6[[#This Row],[Pressure 2 (kPa)]]-Table6[[#This Row],[Pressure 1 (kPa)]])/Table6[[#This Row],[Density (kg/m3)]])</f>
        <v/>
      </c>
      <c r="M906" s="115" t="str">
        <f>IF(Table6[[#This Row],[Segment ]]="","",((Table6[[#This Row],[Velocity 2 (m/s)]]^2)/2)-((Table6[[#This Row],[Velocity 1 (m/s)]]^2)/2))</f>
        <v/>
      </c>
      <c r="N906" s="115" t="str">
        <f>IF(Table6[[#This Row],[Segment ]]="","",(Table6[[#This Row],[Height 2 (m)]]-Table6[[#This Row],[Height 1 (m)]])*9.807)</f>
        <v/>
      </c>
      <c r="O906" s="115" t="str">
        <f>'Pressure Drops in Loops'!U911</f>
        <v/>
      </c>
      <c r="P90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06" s="115" t="str">
        <f>IF(Table6[[#This Row],[Segment ]]="","",Table6[[#This Row],[Work (W)]]/1000)</f>
        <v/>
      </c>
    </row>
    <row r="907" spans="1:17" x14ac:dyDescent="0.25">
      <c r="A907" s="116" t="str">
        <f>'Pressure Drops in Loops'!A912</f>
        <v/>
      </c>
      <c r="B907" s="113" t="str">
        <f>IF(Table6[[#This Row],[Segment ]]="","",B906)</f>
        <v/>
      </c>
      <c r="C907" s="113" t="str">
        <f>IF(Table6[[#This Row],[Segment ]]="","",C906)</f>
        <v/>
      </c>
      <c r="D907" s="113" t="str">
        <f>IF(Table6[[#This Row],[Segment ]]="","",D906)</f>
        <v/>
      </c>
      <c r="E907" s="117" t="str">
        <f>IF(Table6[[#This Row],[Segment ]]="","",Table6[[#This Row],[Density (kg/m3)]]*Table6[[#This Row],[Volumetric flow (m3/s)]])</f>
        <v/>
      </c>
      <c r="F907" s="114" t="str">
        <f>IF(Table6[[#This Row],[Segment ]]="","",'Pressure Drops in Loops'!AG912)</f>
        <v/>
      </c>
      <c r="G907" s="114" t="str">
        <f>'Pressure Drops in Loops'!AH912</f>
        <v/>
      </c>
      <c r="H907" s="114"/>
      <c r="I907" s="114"/>
      <c r="J907" s="115" t="str">
        <f>'Pressure Drops in Loops'!E912</f>
        <v/>
      </c>
      <c r="K907" s="115" t="str">
        <f>IF('Pressure Drops in Loops'!E913="",'Pressure Drops in Loops'!E912,'Pressure Drops in Loops'!E913)</f>
        <v/>
      </c>
      <c r="L907" s="115" t="str">
        <f>IF(Table6[[#This Row],[Segment ]]="","",(Table6[[#This Row],[Pressure 2 (kPa)]]-Table6[[#This Row],[Pressure 1 (kPa)]])/Table6[[#This Row],[Density (kg/m3)]])</f>
        <v/>
      </c>
      <c r="M907" s="115" t="str">
        <f>IF(Table6[[#This Row],[Segment ]]="","",((Table6[[#This Row],[Velocity 2 (m/s)]]^2)/2)-((Table6[[#This Row],[Velocity 1 (m/s)]]^2)/2))</f>
        <v/>
      </c>
      <c r="N907" s="115" t="str">
        <f>IF(Table6[[#This Row],[Segment ]]="","",(Table6[[#This Row],[Height 2 (m)]]-Table6[[#This Row],[Height 1 (m)]])*9.807)</f>
        <v/>
      </c>
      <c r="O907" s="115" t="str">
        <f>'Pressure Drops in Loops'!U912</f>
        <v/>
      </c>
      <c r="P90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07" s="115" t="str">
        <f>IF(Table6[[#This Row],[Segment ]]="","",Table6[[#This Row],[Work (W)]]/1000)</f>
        <v/>
      </c>
    </row>
    <row r="908" spans="1:17" x14ac:dyDescent="0.25">
      <c r="A908" s="116" t="str">
        <f>'Pressure Drops in Loops'!A913</f>
        <v/>
      </c>
      <c r="B908" s="113" t="str">
        <f>IF(Table6[[#This Row],[Segment ]]="","",B907)</f>
        <v/>
      </c>
      <c r="C908" s="113" t="str">
        <f>IF(Table6[[#This Row],[Segment ]]="","",C907)</f>
        <v/>
      </c>
      <c r="D908" s="113" t="str">
        <f>IF(Table6[[#This Row],[Segment ]]="","",D907)</f>
        <v/>
      </c>
      <c r="E908" s="117" t="str">
        <f>IF(Table6[[#This Row],[Segment ]]="","",Table6[[#This Row],[Density (kg/m3)]]*Table6[[#This Row],[Volumetric flow (m3/s)]])</f>
        <v/>
      </c>
      <c r="F908" s="114" t="str">
        <f>IF(Table6[[#This Row],[Segment ]]="","",'Pressure Drops in Loops'!AG913)</f>
        <v/>
      </c>
      <c r="G908" s="114" t="str">
        <f>'Pressure Drops in Loops'!AH913</f>
        <v/>
      </c>
      <c r="H908" s="114"/>
      <c r="I908" s="114"/>
      <c r="J908" s="115" t="str">
        <f>'Pressure Drops in Loops'!E913</f>
        <v/>
      </c>
      <c r="K908" s="115" t="str">
        <f>IF('Pressure Drops in Loops'!E914="",'Pressure Drops in Loops'!E913,'Pressure Drops in Loops'!E914)</f>
        <v/>
      </c>
      <c r="L908" s="115" t="str">
        <f>IF(Table6[[#This Row],[Segment ]]="","",(Table6[[#This Row],[Pressure 2 (kPa)]]-Table6[[#This Row],[Pressure 1 (kPa)]])/Table6[[#This Row],[Density (kg/m3)]])</f>
        <v/>
      </c>
      <c r="M908" s="115" t="str">
        <f>IF(Table6[[#This Row],[Segment ]]="","",((Table6[[#This Row],[Velocity 2 (m/s)]]^2)/2)-((Table6[[#This Row],[Velocity 1 (m/s)]]^2)/2))</f>
        <v/>
      </c>
      <c r="N908" s="115" t="str">
        <f>IF(Table6[[#This Row],[Segment ]]="","",(Table6[[#This Row],[Height 2 (m)]]-Table6[[#This Row],[Height 1 (m)]])*9.807)</f>
        <v/>
      </c>
      <c r="O908" s="115" t="str">
        <f>'Pressure Drops in Loops'!U913</f>
        <v/>
      </c>
      <c r="P90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08" s="115" t="str">
        <f>IF(Table6[[#This Row],[Segment ]]="","",Table6[[#This Row],[Work (W)]]/1000)</f>
        <v/>
      </c>
    </row>
    <row r="909" spans="1:17" x14ac:dyDescent="0.25">
      <c r="A909" s="116" t="str">
        <f>'Pressure Drops in Loops'!A914</f>
        <v/>
      </c>
      <c r="B909" s="113" t="str">
        <f>IF(Table6[[#This Row],[Segment ]]="","",B908)</f>
        <v/>
      </c>
      <c r="C909" s="113" t="str">
        <f>IF(Table6[[#This Row],[Segment ]]="","",C908)</f>
        <v/>
      </c>
      <c r="D909" s="113" t="str">
        <f>IF(Table6[[#This Row],[Segment ]]="","",D908)</f>
        <v/>
      </c>
      <c r="E909" s="117" t="str">
        <f>IF(Table6[[#This Row],[Segment ]]="","",Table6[[#This Row],[Density (kg/m3)]]*Table6[[#This Row],[Volumetric flow (m3/s)]])</f>
        <v/>
      </c>
      <c r="F909" s="114" t="str">
        <f>IF(Table6[[#This Row],[Segment ]]="","",'Pressure Drops in Loops'!AG914)</f>
        <v/>
      </c>
      <c r="G909" s="114" t="str">
        <f>'Pressure Drops in Loops'!AH914</f>
        <v/>
      </c>
      <c r="H909" s="114"/>
      <c r="I909" s="114"/>
      <c r="J909" s="115" t="str">
        <f>'Pressure Drops in Loops'!E914</f>
        <v/>
      </c>
      <c r="K909" s="115" t="str">
        <f>IF('Pressure Drops in Loops'!E915="",'Pressure Drops in Loops'!E914,'Pressure Drops in Loops'!E915)</f>
        <v/>
      </c>
      <c r="L909" s="115" t="str">
        <f>IF(Table6[[#This Row],[Segment ]]="","",(Table6[[#This Row],[Pressure 2 (kPa)]]-Table6[[#This Row],[Pressure 1 (kPa)]])/Table6[[#This Row],[Density (kg/m3)]])</f>
        <v/>
      </c>
      <c r="M909" s="115" t="str">
        <f>IF(Table6[[#This Row],[Segment ]]="","",((Table6[[#This Row],[Velocity 2 (m/s)]]^2)/2)-((Table6[[#This Row],[Velocity 1 (m/s)]]^2)/2))</f>
        <v/>
      </c>
      <c r="N909" s="115" t="str">
        <f>IF(Table6[[#This Row],[Segment ]]="","",(Table6[[#This Row],[Height 2 (m)]]-Table6[[#This Row],[Height 1 (m)]])*9.807)</f>
        <v/>
      </c>
      <c r="O909" s="115" t="str">
        <f>'Pressure Drops in Loops'!U914</f>
        <v/>
      </c>
      <c r="P90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09" s="115" t="str">
        <f>IF(Table6[[#This Row],[Segment ]]="","",Table6[[#This Row],[Work (W)]]/1000)</f>
        <v/>
      </c>
    </row>
    <row r="910" spans="1:17" x14ac:dyDescent="0.25">
      <c r="A910" s="116" t="str">
        <f>'Pressure Drops in Loops'!A915</f>
        <v/>
      </c>
      <c r="B910" s="113" t="str">
        <f>IF(Table6[[#This Row],[Segment ]]="","",B909)</f>
        <v/>
      </c>
      <c r="C910" s="113" t="str">
        <f>IF(Table6[[#This Row],[Segment ]]="","",C909)</f>
        <v/>
      </c>
      <c r="D910" s="113" t="str">
        <f>IF(Table6[[#This Row],[Segment ]]="","",D909)</f>
        <v/>
      </c>
      <c r="E910" s="117" t="str">
        <f>IF(Table6[[#This Row],[Segment ]]="","",Table6[[#This Row],[Density (kg/m3)]]*Table6[[#This Row],[Volumetric flow (m3/s)]])</f>
        <v/>
      </c>
      <c r="F910" s="114" t="str">
        <f>IF(Table6[[#This Row],[Segment ]]="","",'Pressure Drops in Loops'!AG915)</f>
        <v/>
      </c>
      <c r="G910" s="114" t="str">
        <f>'Pressure Drops in Loops'!AH915</f>
        <v/>
      </c>
      <c r="H910" s="114"/>
      <c r="I910" s="114"/>
      <c r="J910" s="115" t="str">
        <f>'Pressure Drops in Loops'!E915</f>
        <v/>
      </c>
      <c r="K910" s="115" t="str">
        <f>IF('Pressure Drops in Loops'!E916="",'Pressure Drops in Loops'!E915,'Pressure Drops in Loops'!E916)</f>
        <v/>
      </c>
      <c r="L910" s="115" t="str">
        <f>IF(Table6[[#This Row],[Segment ]]="","",(Table6[[#This Row],[Pressure 2 (kPa)]]-Table6[[#This Row],[Pressure 1 (kPa)]])/Table6[[#This Row],[Density (kg/m3)]])</f>
        <v/>
      </c>
      <c r="M910" s="115" t="str">
        <f>IF(Table6[[#This Row],[Segment ]]="","",((Table6[[#This Row],[Velocity 2 (m/s)]]^2)/2)-((Table6[[#This Row],[Velocity 1 (m/s)]]^2)/2))</f>
        <v/>
      </c>
      <c r="N910" s="115" t="str">
        <f>IF(Table6[[#This Row],[Segment ]]="","",(Table6[[#This Row],[Height 2 (m)]]-Table6[[#This Row],[Height 1 (m)]])*9.807)</f>
        <v/>
      </c>
      <c r="O910" s="115" t="str">
        <f>'Pressure Drops in Loops'!U915</f>
        <v/>
      </c>
      <c r="P91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10" s="115" t="str">
        <f>IF(Table6[[#This Row],[Segment ]]="","",Table6[[#This Row],[Work (W)]]/1000)</f>
        <v/>
      </c>
    </row>
    <row r="911" spans="1:17" x14ac:dyDescent="0.25">
      <c r="A911" s="116" t="str">
        <f>'Pressure Drops in Loops'!A916</f>
        <v/>
      </c>
      <c r="B911" s="113" t="str">
        <f>IF(Table6[[#This Row],[Segment ]]="","",B910)</f>
        <v/>
      </c>
      <c r="C911" s="113" t="str">
        <f>IF(Table6[[#This Row],[Segment ]]="","",C910)</f>
        <v/>
      </c>
      <c r="D911" s="113" t="str">
        <f>IF(Table6[[#This Row],[Segment ]]="","",D910)</f>
        <v/>
      </c>
      <c r="E911" s="117" t="str">
        <f>IF(Table6[[#This Row],[Segment ]]="","",Table6[[#This Row],[Density (kg/m3)]]*Table6[[#This Row],[Volumetric flow (m3/s)]])</f>
        <v/>
      </c>
      <c r="F911" s="114" t="str">
        <f>IF(Table6[[#This Row],[Segment ]]="","",'Pressure Drops in Loops'!AG916)</f>
        <v/>
      </c>
      <c r="G911" s="114" t="str">
        <f>'Pressure Drops in Loops'!AH916</f>
        <v/>
      </c>
      <c r="H911" s="114"/>
      <c r="I911" s="114"/>
      <c r="J911" s="115" t="str">
        <f>'Pressure Drops in Loops'!E916</f>
        <v/>
      </c>
      <c r="K911" s="115" t="str">
        <f>IF('Pressure Drops in Loops'!E917="",'Pressure Drops in Loops'!E916,'Pressure Drops in Loops'!E917)</f>
        <v/>
      </c>
      <c r="L911" s="115" t="str">
        <f>IF(Table6[[#This Row],[Segment ]]="","",(Table6[[#This Row],[Pressure 2 (kPa)]]-Table6[[#This Row],[Pressure 1 (kPa)]])/Table6[[#This Row],[Density (kg/m3)]])</f>
        <v/>
      </c>
      <c r="M911" s="115" t="str">
        <f>IF(Table6[[#This Row],[Segment ]]="","",((Table6[[#This Row],[Velocity 2 (m/s)]]^2)/2)-((Table6[[#This Row],[Velocity 1 (m/s)]]^2)/2))</f>
        <v/>
      </c>
      <c r="N911" s="115" t="str">
        <f>IF(Table6[[#This Row],[Segment ]]="","",(Table6[[#This Row],[Height 2 (m)]]-Table6[[#This Row],[Height 1 (m)]])*9.807)</f>
        <v/>
      </c>
      <c r="O911" s="115" t="str">
        <f>'Pressure Drops in Loops'!U916</f>
        <v/>
      </c>
      <c r="P91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11" s="115" t="str">
        <f>IF(Table6[[#This Row],[Segment ]]="","",Table6[[#This Row],[Work (W)]]/1000)</f>
        <v/>
      </c>
    </row>
    <row r="912" spans="1:17" x14ac:dyDescent="0.25">
      <c r="A912" s="116" t="str">
        <f>'Pressure Drops in Loops'!A917</f>
        <v/>
      </c>
      <c r="B912" s="113" t="str">
        <f>IF(Table6[[#This Row],[Segment ]]="","",B911)</f>
        <v/>
      </c>
      <c r="C912" s="113" t="str">
        <f>IF(Table6[[#This Row],[Segment ]]="","",C911)</f>
        <v/>
      </c>
      <c r="D912" s="113" t="str">
        <f>IF(Table6[[#This Row],[Segment ]]="","",D911)</f>
        <v/>
      </c>
      <c r="E912" s="117" t="str">
        <f>IF(Table6[[#This Row],[Segment ]]="","",Table6[[#This Row],[Density (kg/m3)]]*Table6[[#This Row],[Volumetric flow (m3/s)]])</f>
        <v/>
      </c>
      <c r="F912" s="114" t="str">
        <f>IF(Table6[[#This Row],[Segment ]]="","",'Pressure Drops in Loops'!AG917)</f>
        <v/>
      </c>
      <c r="G912" s="114" t="str">
        <f>'Pressure Drops in Loops'!AH917</f>
        <v/>
      </c>
      <c r="H912" s="114"/>
      <c r="I912" s="114"/>
      <c r="J912" s="115" t="str">
        <f>'Pressure Drops in Loops'!E917</f>
        <v/>
      </c>
      <c r="K912" s="115" t="str">
        <f>IF('Pressure Drops in Loops'!E918="",'Pressure Drops in Loops'!E917,'Pressure Drops in Loops'!E918)</f>
        <v/>
      </c>
      <c r="L912" s="115" t="str">
        <f>IF(Table6[[#This Row],[Segment ]]="","",(Table6[[#This Row],[Pressure 2 (kPa)]]-Table6[[#This Row],[Pressure 1 (kPa)]])/Table6[[#This Row],[Density (kg/m3)]])</f>
        <v/>
      </c>
      <c r="M912" s="115" t="str">
        <f>IF(Table6[[#This Row],[Segment ]]="","",((Table6[[#This Row],[Velocity 2 (m/s)]]^2)/2)-((Table6[[#This Row],[Velocity 1 (m/s)]]^2)/2))</f>
        <v/>
      </c>
      <c r="N912" s="115" t="str">
        <f>IF(Table6[[#This Row],[Segment ]]="","",(Table6[[#This Row],[Height 2 (m)]]-Table6[[#This Row],[Height 1 (m)]])*9.807)</f>
        <v/>
      </c>
      <c r="O912" s="115" t="str">
        <f>'Pressure Drops in Loops'!U917</f>
        <v/>
      </c>
      <c r="P91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12" s="115" t="str">
        <f>IF(Table6[[#This Row],[Segment ]]="","",Table6[[#This Row],[Work (W)]]/1000)</f>
        <v/>
      </c>
    </row>
    <row r="913" spans="1:17" x14ac:dyDescent="0.25">
      <c r="A913" s="116" t="str">
        <f>'Pressure Drops in Loops'!A918</f>
        <v/>
      </c>
      <c r="B913" s="113" t="str">
        <f>IF(Table6[[#This Row],[Segment ]]="","",B912)</f>
        <v/>
      </c>
      <c r="C913" s="113" t="str">
        <f>IF(Table6[[#This Row],[Segment ]]="","",C912)</f>
        <v/>
      </c>
      <c r="D913" s="113" t="str">
        <f>IF(Table6[[#This Row],[Segment ]]="","",D912)</f>
        <v/>
      </c>
      <c r="E913" s="117" t="str">
        <f>IF(Table6[[#This Row],[Segment ]]="","",Table6[[#This Row],[Density (kg/m3)]]*Table6[[#This Row],[Volumetric flow (m3/s)]])</f>
        <v/>
      </c>
      <c r="F913" s="114" t="str">
        <f>IF(Table6[[#This Row],[Segment ]]="","",'Pressure Drops in Loops'!AG918)</f>
        <v/>
      </c>
      <c r="G913" s="114" t="str">
        <f>'Pressure Drops in Loops'!AH918</f>
        <v/>
      </c>
      <c r="H913" s="114"/>
      <c r="I913" s="114"/>
      <c r="J913" s="115" t="str">
        <f>'Pressure Drops in Loops'!E918</f>
        <v/>
      </c>
      <c r="K913" s="115" t="str">
        <f>IF('Pressure Drops in Loops'!E919="",'Pressure Drops in Loops'!E918,'Pressure Drops in Loops'!E919)</f>
        <v/>
      </c>
      <c r="L913" s="115" t="str">
        <f>IF(Table6[[#This Row],[Segment ]]="","",(Table6[[#This Row],[Pressure 2 (kPa)]]-Table6[[#This Row],[Pressure 1 (kPa)]])/Table6[[#This Row],[Density (kg/m3)]])</f>
        <v/>
      </c>
      <c r="M913" s="115" t="str">
        <f>IF(Table6[[#This Row],[Segment ]]="","",((Table6[[#This Row],[Velocity 2 (m/s)]]^2)/2)-((Table6[[#This Row],[Velocity 1 (m/s)]]^2)/2))</f>
        <v/>
      </c>
      <c r="N913" s="115" t="str">
        <f>IF(Table6[[#This Row],[Segment ]]="","",(Table6[[#This Row],[Height 2 (m)]]-Table6[[#This Row],[Height 1 (m)]])*9.807)</f>
        <v/>
      </c>
      <c r="O913" s="115" t="str">
        <f>'Pressure Drops in Loops'!U918</f>
        <v/>
      </c>
      <c r="P91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13" s="115" t="str">
        <f>IF(Table6[[#This Row],[Segment ]]="","",Table6[[#This Row],[Work (W)]]/1000)</f>
        <v/>
      </c>
    </row>
    <row r="914" spans="1:17" x14ac:dyDescent="0.25">
      <c r="A914" s="116" t="str">
        <f>'Pressure Drops in Loops'!A919</f>
        <v/>
      </c>
      <c r="B914" s="113" t="str">
        <f>IF(Table6[[#This Row],[Segment ]]="","",B913)</f>
        <v/>
      </c>
      <c r="C914" s="113" t="str">
        <f>IF(Table6[[#This Row],[Segment ]]="","",C913)</f>
        <v/>
      </c>
      <c r="D914" s="113" t="str">
        <f>IF(Table6[[#This Row],[Segment ]]="","",D913)</f>
        <v/>
      </c>
      <c r="E914" s="117" t="str">
        <f>IF(Table6[[#This Row],[Segment ]]="","",Table6[[#This Row],[Density (kg/m3)]]*Table6[[#This Row],[Volumetric flow (m3/s)]])</f>
        <v/>
      </c>
      <c r="F914" s="114" t="str">
        <f>IF(Table6[[#This Row],[Segment ]]="","",'Pressure Drops in Loops'!AG919)</f>
        <v/>
      </c>
      <c r="G914" s="114" t="str">
        <f>'Pressure Drops in Loops'!AH919</f>
        <v/>
      </c>
      <c r="H914" s="114"/>
      <c r="I914" s="114"/>
      <c r="J914" s="115" t="str">
        <f>'Pressure Drops in Loops'!E919</f>
        <v/>
      </c>
      <c r="K914" s="115" t="str">
        <f>IF('Pressure Drops in Loops'!E920="",'Pressure Drops in Loops'!E919,'Pressure Drops in Loops'!E920)</f>
        <v/>
      </c>
      <c r="L914" s="115" t="str">
        <f>IF(Table6[[#This Row],[Segment ]]="","",(Table6[[#This Row],[Pressure 2 (kPa)]]-Table6[[#This Row],[Pressure 1 (kPa)]])/Table6[[#This Row],[Density (kg/m3)]])</f>
        <v/>
      </c>
      <c r="M914" s="115" t="str">
        <f>IF(Table6[[#This Row],[Segment ]]="","",((Table6[[#This Row],[Velocity 2 (m/s)]]^2)/2)-((Table6[[#This Row],[Velocity 1 (m/s)]]^2)/2))</f>
        <v/>
      </c>
      <c r="N914" s="115" t="str">
        <f>IF(Table6[[#This Row],[Segment ]]="","",(Table6[[#This Row],[Height 2 (m)]]-Table6[[#This Row],[Height 1 (m)]])*9.807)</f>
        <v/>
      </c>
      <c r="O914" s="115" t="str">
        <f>'Pressure Drops in Loops'!U919</f>
        <v/>
      </c>
      <c r="P91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14" s="115" t="str">
        <f>IF(Table6[[#This Row],[Segment ]]="","",Table6[[#This Row],[Work (W)]]/1000)</f>
        <v/>
      </c>
    </row>
    <row r="915" spans="1:17" x14ac:dyDescent="0.25">
      <c r="A915" s="116" t="str">
        <f>'Pressure Drops in Loops'!A920</f>
        <v/>
      </c>
      <c r="B915" s="113" t="str">
        <f>IF(Table6[[#This Row],[Segment ]]="","",B914)</f>
        <v/>
      </c>
      <c r="C915" s="113" t="str">
        <f>IF(Table6[[#This Row],[Segment ]]="","",C914)</f>
        <v/>
      </c>
      <c r="D915" s="113" t="str">
        <f>IF(Table6[[#This Row],[Segment ]]="","",D914)</f>
        <v/>
      </c>
      <c r="E915" s="117" t="str">
        <f>IF(Table6[[#This Row],[Segment ]]="","",Table6[[#This Row],[Density (kg/m3)]]*Table6[[#This Row],[Volumetric flow (m3/s)]])</f>
        <v/>
      </c>
      <c r="F915" s="114" t="str">
        <f>IF(Table6[[#This Row],[Segment ]]="","",'Pressure Drops in Loops'!AG920)</f>
        <v/>
      </c>
      <c r="G915" s="114" t="str">
        <f>'Pressure Drops in Loops'!AH920</f>
        <v/>
      </c>
      <c r="H915" s="114"/>
      <c r="I915" s="114"/>
      <c r="J915" s="115" t="str">
        <f>'Pressure Drops in Loops'!E920</f>
        <v/>
      </c>
      <c r="K915" s="115" t="str">
        <f>IF('Pressure Drops in Loops'!E921="",'Pressure Drops in Loops'!E920,'Pressure Drops in Loops'!E921)</f>
        <v/>
      </c>
      <c r="L915" s="115" t="str">
        <f>IF(Table6[[#This Row],[Segment ]]="","",(Table6[[#This Row],[Pressure 2 (kPa)]]-Table6[[#This Row],[Pressure 1 (kPa)]])/Table6[[#This Row],[Density (kg/m3)]])</f>
        <v/>
      </c>
      <c r="M915" s="115" t="str">
        <f>IF(Table6[[#This Row],[Segment ]]="","",((Table6[[#This Row],[Velocity 2 (m/s)]]^2)/2)-((Table6[[#This Row],[Velocity 1 (m/s)]]^2)/2))</f>
        <v/>
      </c>
      <c r="N915" s="115" t="str">
        <f>IF(Table6[[#This Row],[Segment ]]="","",(Table6[[#This Row],[Height 2 (m)]]-Table6[[#This Row],[Height 1 (m)]])*9.807)</f>
        <v/>
      </c>
      <c r="O915" s="115" t="str">
        <f>'Pressure Drops in Loops'!U920</f>
        <v/>
      </c>
      <c r="P91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15" s="115" t="str">
        <f>IF(Table6[[#This Row],[Segment ]]="","",Table6[[#This Row],[Work (W)]]/1000)</f>
        <v/>
      </c>
    </row>
    <row r="916" spans="1:17" x14ac:dyDescent="0.25">
      <c r="A916" s="116" t="str">
        <f>'Pressure Drops in Loops'!A921</f>
        <v/>
      </c>
      <c r="B916" s="113" t="str">
        <f>IF(Table6[[#This Row],[Segment ]]="","",B915)</f>
        <v/>
      </c>
      <c r="C916" s="113" t="str">
        <f>IF(Table6[[#This Row],[Segment ]]="","",C915)</f>
        <v/>
      </c>
      <c r="D916" s="113" t="str">
        <f>IF(Table6[[#This Row],[Segment ]]="","",D915)</f>
        <v/>
      </c>
      <c r="E916" s="117" t="str">
        <f>IF(Table6[[#This Row],[Segment ]]="","",Table6[[#This Row],[Density (kg/m3)]]*Table6[[#This Row],[Volumetric flow (m3/s)]])</f>
        <v/>
      </c>
      <c r="F916" s="114" t="str">
        <f>IF(Table6[[#This Row],[Segment ]]="","",'Pressure Drops in Loops'!AG921)</f>
        <v/>
      </c>
      <c r="G916" s="114" t="str">
        <f>'Pressure Drops in Loops'!AH921</f>
        <v/>
      </c>
      <c r="H916" s="114"/>
      <c r="I916" s="114"/>
      <c r="J916" s="115" t="str">
        <f>'Pressure Drops in Loops'!E921</f>
        <v/>
      </c>
      <c r="K916" s="115" t="str">
        <f>IF('Pressure Drops in Loops'!E922="",'Pressure Drops in Loops'!E921,'Pressure Drops in Loops'!E922)</f>
        <v/>
      </c>
      <c r="L916" s="115" t="str">
        <f>IF(Table6[[#This Row],[Segment ]]="","",(Table6[[#This Row],[Pressure 2 (kPa)]]-Table6[[#This Row],[Pressure 1 (kPa)]])/Table6[[#This Row],[Density (kg/m3)]])</f>
        <v/>
      </c>
      <c r="M916" s="115" t="str">
        <f>IF(Table6[[#This Row],[Segment ]]="","",((Table6[[#This Row],[Velocity 2 (m/s)]]^2)/2)-((Table6[[#This Row],[Velocity 1 (m/s)]]^2)/2))</f>
        <v/>
      </c>
      <c r="N916" s="115" t="str">
        <f>IF(Table6[[#This Row],[Segment ]]="","",(Table6[[#This Row],[Height 2 (m)]]-Table6[[#This Row],[Height 1 (m)]])*9.807)</f>
        <v/>
      </c>
      <c r="O916" s="115" t="str">
        <f>'Pressure Drops in Loops'!U921</f>
        <v/>
      </c>
      <c r="P91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16" s="115" t="str">
        <f>IF(Table6[[#This Row],[Segment ]]="","",Table6[[#This Row],[Work (W)]]/1000)</f>
        <v/>
      </c>
    </row>
    <row r="917" spans="1:17" x14ac:dyDescent="0.25">
      <c r="A917" s="116" t="str">
        <f>'Pressure Drops in Loops'!A922</f>
        <v/>
      </c>
      <c r="B917" s="113" t="str">
        <f>IF(Table6[[#This Row],[Segment ]]="","",B916)</f>
        <v/>
      </c>
      <c r="C917" s="113" t="str">
        <f>IF(Table6[[#This Row],[Segment ]]="","",C916)</f>
        <v/>
      </c>
      <c r="D917" s="113" t="str">
        <f>IF(Table6[[#This Row],[Segment ]]="","",D916)</f>
        <v/>
      </c>
      <c r="E917" s="117" t="str">
        <f>IF(Table6[[#This Row],[Segment ]]="","",Table6[[#This Row],[Density (kg/m3)]]*Table6[[#This Row],[Volumetric flow (m3/s)]])</f>
        <v/>
      </c>
      <c r="F917" s="114" t="str">
        <f>IF(Table6[[#This Row],[Segment ]]="","",'Pressure Drops in Loops'!AG922)</f>
        <v/>
      </c>
      <c r="G917" s="114" t="str">
        <f>'Pressure Drops in Loops'!AH922</f>
        <v/>
      </c>
      <c r="H917" s="114"/>
      <c r="I917" s="114"/>
      <c r="J917" s="115" t="str">
        <f>'Pressure Drops in Loops'!E922</f>
        <v/>
      </c>
      <c r="K917" s="115" t="str">
        <f>IF('Pressure Drops in Loops'!E923="",'Pressure Drops in Loops'!E922,'Pressure Drops in Loops'!E923)</f>
        <v/>
      </c>
      <c r="L917" s="115" t="str">
        <f>IF(Table6[[#This Row],[Segment ]]="","",(Table6[[#This Row],[Pressure 2 (kPa)]]-Table6[[#This Row],[Pressure 1 (kPa)]])/Table6[[#This Row],[Density (kg/m3)]])</f>
        <v/>
      </c>
      <c r="M917" s="115" t="str">
        <f>IF(Table6[[#This Row],[Segment ]]="","",((Table6[[#This Row],[Velocity 2 (m/s)]]^2)/2)-((Table6[[#This Row],[Velocity 1 (m/s)]]^2)/2))</f>
        <v/>
      </c>
      <c r="N917" s="115" t="str">
        <f>IF(Table6[[#This Row],[Segment ]]="","",(Table6[[#This Row],[Height 2 (m)]]-Table6[[#This Row],[Height 1 (m)]])*9.807)</f>
        <v/>
      </c>
      <c r="O917" s="115" t="str">
        <f>'Pressure Drops in Loops'!U922</f>
        <v/>
      </c>
      <c r="P91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17" s="115" t="str">
        <f>IF(Table6[[#This Row],[Segment ]]="","",Table6[[#This Row],[Work (W)]]/1000)</f>
        <v/>
      </c>
    </row>
    <row r="918" spans="1:17" x14ac:dyDescent="0.25">
      <c r="A918" s="116" t="str">
        <f>'Pressure Drops in Loops'!A923</f>
        <v/>
      </c>
      <c r="B918" s="113" t="str">
        <f>IF(Table6[[#This Row],[Segment ]]="","",B917)</f>
        <v/>
      </c>
      <c r="C918" s="113" t="str">
        <f>IF(Table6[[#This Row],[Segment ]]="","",C917)</f>
        <v/>
      </c>
      <c r="D918" s="113" t="str">
        <f>IF(Table6[[#This Row],[Segment ]]="","",D917)</f>
        <v/>
      </c>
      <c r="E918" s="117" t="str">
        <f>IF(Table6[[#This Row],[Segment ]]="","",Table6[[#This Row],[Density (kg/m3)]]*Table6[[#This Row],[Volumetric flow (m3/s)]])</f>
        <v/>
      </c>
      <c r="F918" s="114" t="str">
        <f>IF(Table6[[#This Row],[Segment ]]="","",'Pressure Drops in Loops'!AG923)</f>
        <v/>
      </c>
      <c r="G918" s="114" t="str">
        <f>'Pressure Drops in Loops'!AH923</f>
        <v/>
      </c>
      <c r="H918" s="114"/>
      <c r="I918" s="114"/>
      <c r="J918" s="115" t="str">
        <f>'Pressure Drops in Loops'!E923</f>
        <v/>
      </c>
      <c r="K918" s="115" t="str">
        <f>IF('Pressure Drops in Loops'!E924="",'Pressure Drops in Loops'!E923,'Pressure Drops in Loops'!E924)</f>
        <v/>
      </c>
      <c r="L918" s="115" t="str">
        <f>IF(Table6[[#This Row],[Segment ]]="","",(Table6[[#This Row],[Pressure 2 (kPa)]]-Table6[[#This Row],[Pressure 1 (kPa)]])/Table6[[#This Row],[Density (kg/m3)]])</f>
        <v/>
      </c>
      <c r="M918" s="115" t="str">
        <f>IF(Table6[[#This Row],[Segment ]]="","",((Table6[[#This Row],[Velocity 2 (m/s)]]^2)/2)-((Table6[[#This Row],[Velocity 1 (m/s)]]^2)/2))</f>
        <v/>
      </c>
      <c r="N918" s="115" t="str">
        <f>IF(Table6[[#This Row],[Segment ]]="","",(Table6[[#This Row],[Height 2 (m)]]-Table6[[#This Row],[Height 1 (m)]])*9.807)</f>
        <v/>
      </c>
      <c r="O918" s="115" t="str">
        <f>'Pressure Drops in Loops'!U923</f>
        <v/>
      </c>
      <c r="P91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18" s="115" t="str">
        <f>IF(Table6[[#This Row],[Segment ]]="","",Table6[[#This Row],[Work (W)]]/1000)</f>
        <v/>
      </c>
    </row>
    <row r="919" spans="1:17" x14ac:dyDescent="0.25">
      <c r="A919" s="116" t="str">
        <f>'Pressure Drops in Loops'!A924</f>
        <v/>
      </c>
      <c r="B919" s="113" t="str">
        <f>IF(Table6[[#This Row],[Segment ]]="","",B918)</f>
        <v/>
      </c>
      <c r="C919" s="113" t="str">
        <f>IF(Table6[[#This Row],[Segment ]]="","",C918)</f>
        <v/>
      </c>
      <c r="D919" s="113" t="str">
        <f>IF(Table6[[#This Row],[Segment ]]="","",D918)</f>
        <v/>
      </c>
      <c r="E919" s="117" t="str">
        <f>IF(Table6[[#This Row],[Segment ]]="","",Table6[[#This Row],[Density (kg/m3)]]*Table6[[#This Row],[Volumetric flow (m3/s)]])</f>
        <v/>
      </c>
      <c r="F919" s="114" t="str">
        <f>IF(Table6[[#This Row],[Segment ]]="","",'Pressure Drops in Loops'!AG924)</f>
        <v/>
      </c>
      <c r="G919" s="114" t="str">
        <f>'Pressure Drops in Loops'!AH924</f>
        <v/>
      </c>
      <c r="H919" s="114"/>
      <c r="I919" s="114"/>
      <c r="J919" s="115" t="str">
        <f>'Pressure Drops in Loops'!E924</f>
        <v/>
      </c>
      <c r="K919" s="115" t="str">
        <f>IF('Pressure Drops in Loops'!E925="",'Pressure Drops in Loops'!E924,'Pressure Drops in Loops'!E925)</f>
        <v/>
      </c>
      <c r="L919" s="115" t="str">
        <f>IF(Table6[[#This Row],[Segment ]]="","",(Table6[[#This Row],[Pressure 2 (kPa)]]-Table6[[#This Row],[Pressure 1 (kPa)]])/Table6[[#This Row],[Density (kg/m3)]])</f>
        <v/>
      </c>
      <c r="M919" s="115" t="str">
        <f>IF(Table6[[#This Row],[Segment ]]="","",((Table6[[#This Row],[Velocity 2 (m/s)]]^2)/2)-((Table6[[#This Row],[Velocity 1 (m/s)]]^2)/2))</f>
        <v/>
      </c>
      <c r="N919" s="115" t="str">
        <f>IF(Table6[[#This Row],[Segment ]]="","",(Table6[[#This Row],[Height 2 (m)]]-Table6[[#This Row],[Height 1 (m)]])*9.807)</f>
        <v/>
      </c>
      <c r="O919" s="115" t="str">
        <f>'Pressure Drops in Loops'!U924</f>
        <v/>
      </c>
      <c r="P91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19" s="115" t="str">
        <f>IF(Table6[[#This Row],[Segment ]]="","",Table6[[#This Row],[Work (W)]]/1000)</f>
        <v/>
      </c>
    </row>
    <row r="920" spans="1:17" x14ac:dyDescent="0.25">
      <c r="A920" s="116" t="str">
        <f>'Pressure Drops in Loops'!A925</f>
        <v/>
      </c>
      <c r="B920" s="113" t="str">
        <f>IF(Table6[[#This Row],[Segment ]]="","",B919)</f>
        <v/>
      </c>
      <c r="C920" s="113" t="str">
        <f>IF(Table6[[#This Row],[Segment ]]="","",C919)</f>
        <v/>
      </c>
      <c r="D920" s="113" t="str">
        <f>IF(Table6[[#This Row],[Segment ]]="","",D919)</f>
        <v/>
      </c>
      <c r="E920" s="117" t="str">
        <f>IF(Table6[[#This Row],[Segment ]]="","",Table6[[#This Row],[Density (kg/m3)]]*Table6[[#This Row],[Volumetric flow (m3/s)]])</f>
        <v/>
      </c>
      <c r="F920" s="114" t="str">
        <f>IF(Table6[[#This Row],[Segment ]]="","",'Pressure Drops in Loops'!AG925)</f>
        <v/>
      </c>
      <c r="G920" s="114" t="str">
        <f>'Pressure Drops in Loops'!AH925</f>
        <v/>
      </c>
      <c r="H920" s="114"/>
      <c r="I920" s="114"/>
      <c r="J920" s="115" t="str">
        <f>'Pressure Drops in Loops'!E925</f>
        <v/>
      </c>
      <c r="K920" s="115" t="str">
        <f>IF('Pressure Drops in Loops'!E926="",'Pressure Drops in Loops'!E925,'Pressure Drops in Loops'!E926)</f>
        <v/>
      </c>
      <c r="L920" s="115" t="str">
        <f>IF(Table6[[#This Row],[Segment ]]="","",(Table6[[#This Row],[Pressure 2 (kPa)]]-Table6[[#This Row],[Pressure 1 (kPa)]])/Table6[[#This Row],[Density (kg/m3)]])</f>
        <v/>
      </c>
      <c r="M920" s="115" t="str">
        <f>IF(Table6[[#This Row],[Segment ]]="","",((Table6[[#This Row],[Velocity 2 (m/s)]]^2)/2)-((Table6[[#This Row],[Velocity 1 (m/s)]]^2)/2))</f>
        <v/>
      </c>
      <c r="N920" s="115" t="str">
        <f>IF(Table6[[#This Row],[Segment ]]="","",(Table6[[#This Row],[Height 2 (m)]]-Table6[[#This Row],[Height 1 (m)]])*9.807)</f>
        <v/>
      </c>
      <c r="O920" s="115" t="str">
        <f>'Pressure Drops in Loops'!U925</f>
        <v/>
      </c>
      <c r="P92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20" s="115" t="str">
        <f>IF(Table6[[#This Row],[Segment ]]="","",Table6[[#This Row],[Work (W)]]/1000)</f>
        <v/>
      </c>
    </row>
    <row r="921" spans="1:17" x14ac:dyDescent="0.25">
      <c r="A921" s="116" t="str">
        <f>'Pressure Drops in Loops'!A926</f>
        <v/>
      </c>
      <c r="B921" s="113" t="str">
        <f>IF(Table6[[#This Row],[Segment ]]="","",B920)</f>
        <v/>
      </c>
      <c r="C921" s="113" t="str">
        <f>IF(Table6[[#This Row],[Segment ]]="","",C920)</f>
        <v/>
      </c>
      <c r="D921" s="113" t="str">
        <f>IF(Table6[[#This Row],[Segment ]]="","",D920)</f>
        <v/>
      </c>
      <c r="E921" s="117" t="str">
        <f>IF(Table6[[#This Row],[Segment ]]="","",Table6[[#This Row],[Density (kg/m3)]]*Table6[[#This Row],[Volumetric flow (m3/s)]])</f>
        <v/>
      </c>
      <c r="F921" s="114" t="str">
        <f>IF(Table6[[#This Row],[Segment ]]="","",'Pressure Drops in Loops'!AG926)</f>
        <v/>
      </c>
      <c r="G921" s="114" t="str">
        <f>'Pressure Drops in Loops'!AH926</f>
        <v/>
      </c>
      <c r="H921" s="114"/>
      <c r="I921" s="114"/>
      <c r="J921" s="115" t="str">
        <f>'Pressure Drops in Loops'!E926</f>
        <v/>
      </c>
      <c r="K921" s="115" t="str">
        <f>IF('Pressure Drops in Loops'!E927="",'Pressure Drops in Loops'!E926,'Pressure Drops in Loops'!E927)</f>
        <v/>
      </c>
      <c r="L921" s="115" t="str">
        <f>IF(Table6[[#This Row],[Segment ]]="","",(Table6[[#This Row],[Pressure 2 (kPa)]]-Table6[[#This Row],[Pressure 1 (kPa)]])/Table6[[#This Row],[Density (kg/m3)]])</f>
        <v/>
      </c>
      <c r="M921" s="115" t="str">
        <f>IF(Table6[[#This Row],[Segment ]]="","",((Table6[[#This Row],[Velocity 2 (m/s)]]^2)/2)-((Table6[[#This Row],[Velocity 1 (m/s)]]^2)/2))</f>
        <v/>
      </c>
      <c r="N921" s="115" t="str">
        <f>IF(Table6[[#This Row],[Segment ]]="","",(Table6[[#This Row],[Height 2 (m)]]-Table6[[#This Row],[Height 1 (m)]])*9.807)</f>
        <v/>
      </c>
      <c r="O921" s="115" t="str">
        <f>'Pressure Drops in Loops'!U926</f>
        <v/>
      </c>
      <c r="P92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21" s="115" t="str">
        <f>IF(Table6[[#This Row],[Segment ]]="","",Table6[[#This Row],[Work (W)]]/1000)</f>
        <v/>
      </c>
    </row>
    <row r="922" spans="1:17" x14ac:dyDescent="0.25">
      <c r="A922" s="116" t="str">
        <f>'Pressure Drops in Loops'!A927</f>
        <v/>
      </c>
      <c r="B922" s="113" t="str">
        <f>IF(Table6[[#This Row],[Segment ]]="","",B921)</f>
        <v/>
      </c>
      <c r="C922" s="113" t="str">
        <f>IF(Table6[[#This Row],[Segment ]]="","",C921)</f>
        <v/>
      </c>
      <c r="D922" s="113" t="str">
        <f>IF(Table6[[#This Row],[Segment ]]="","",D921)</f>
        <v/>
      </c>
      <c r="E922" s="117" t="str">
        <f>IF(Table6[[#This Row],[Segment ]]="","",Table6[[#This Row],[Density (kg/m3)]]*Table6[[#This Row],[Volumetric flow (m3/s)]])</f>
        <v/>
      </c>
      <c r="F922" s="114" t="str">
        <f>IF(Table6[[#This Row],[Segment ]]="","",'Pressure Drops in Loops'!AG927)</f>
        <v/>
      </c>
      <c r="G922" s="114" t="str">
        <f>'Pressure Drops in Loops'!AH927</f>
        <v/>
      </c>
      <c r="H922" s="114"/>
      <c r="I922" s="114"/>
      <c r="J922" s="115" t="str">
        <f>'Pressure Drops in Loops'!E927</f>
        <v/>
      </c>
      <c r="K922" s="115" t="str">
        <f>IF('Pressure Drops in Loops'!E928="",'Pressure Drops in Loops'!E927,'Pressure Drops in Loops'!E928)</f>
        <v/>
      </c>
      <c r="L922" s="115" t="str">
        <f>IF(Table6[[#This Row],[Segment ]]="","",(Table6[[#This Row],[Pressure 2 (kPa)]]-Table6[[#This Row],[Pressure 1 (kPa)]])/Table6[[#This Row],[Density (kg/m3)]])</f>
        <v/>
      </c>
      <c r="M922" s="115" t="str">
        <f>IF(Table6[[#This Row],[Segment ]]="","",((Table6[[#This Row],[Velocity 2 (m/s)]]^2)/2)-((Table6[[#This Row],[Velocity 1 (m/s)]]^2)/2))</f>
        <v/>
      </c>
      <c r="N922" s="115" t="str">
        <f>IF(Table6[[#This Row],[Segment ]]="","",(Table6[[#This Row],[Height 2 (m)]]-Table6[[#This Row],[Height 1 (m)]])*9.807)</f>
        <v/>
      </c>
      <c r="O922" s="115" t="str">
        <f>'Pressure Drops in Loops'!U927</f>
        <v/>
      </c>
      <c r="P92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22" s="115" t="str">
        <f>IF(Table6[[#This Row],[Segment ]]="","",Table6[[#This Row],[Work (W)]]/1000)</f>
        <v/>
      </c>
    </row>
    <row r="923" spans="1:17" x14ac:dyDescent="0.25">
      <c r="A923" s="116" t="str">
        <f>'Pressure Drops in Loops'!A928</f>
        <v/>
      </c>
      <c r="B923" s="113" t="str">
        <f>IF(Table6[[#This Row],[Segment ]]="","",B922)</f>
        <v/>
      </c>
      <c r="C923" s="113" t="str">
        <f>IF(Table6[[#This Row],[Segment ]]="","",C922)</f>
        <v/>
      </c>
      <c r="D923" s="113" t="str">
        <f>IF(Table6[[#This Row],[Segment ]]="","",D922)</f>
        <v/>
      </c>
      <c r="E923" s="117" t="str">
        <f>IF(Table6[[#This Row],[Segment ]]="","",Table6[[#This Row],[Density (kg/m3)]]*Table6[[#This Row],[Volumetric flow (m3/s)]])</f>
        <v/>
      </c>
      <c r="F923" s="114" t="str">
        <f>IF(Table6[[#This Row],[Segment ]]="","",'Pressure Drops in Loops'!AG928)</f>
        <v/>
      </c>
      <c r="G923" s="114" t="str">
        <f>'Pressure Drops in Loops'!AH928</f>
        <v/>
      </c>
      <c r="H923" s="114"/>
      <c r="I923" s="114"/>
      <c r="J923" s="115" t="str">
        <f>'Pressure Drops in Loops'!E928</f>
        <v/>
      </c>
      <c r="K923" s="115" t="str">
        <f>IF('Pressure Drops in Loops'!E929="",'Pressure Drops in Loops'!E928,'Pressure Drops in Loops'!E929)</f>
        <v/>
      </c>
      <c r="L923" s="115" t="str">
        <f>IF(Table6[[#This Row],[Segment ]]="","",(Table6[[#This Row],[Pressure 2 (kPa)]]-Table6[[#This Row],[Pressure 1 (kPa)]])/Table6[[#This Row],[Density (kg/m3)]])</f>
        <v/>
      </c>
      <c r="M923" s="115" t="str">
        <f>IF(Table6[[#This Row],[Segment ]]="","",((Table6[[#This Row],[Velocity 2 (m/s)]]^2)/2)-((Table6[[#This Row],[Velocity 1 (m/s)]]^2)/2))</f>
        <v/>
      </c>
      <c r="N923" s="115" t="str">
        <f>IF(Table6[[#This Row],[Segment ]]="","",(Table6[[#This Row],[Height 2 (m)]]-Table6[[#This Row],[Height 1 (m)]])*9.807)</f>
        <v/>
      </c>
      <c r="O923" s="115" t="str">
        <f>'Pressure Drops in Loops'!U928</f>
        <v/>
      </c>
      <c r="P92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23" s="115" t="str">
        <f>IF(Table6[[#This Row],[Segment ]]="","",Table6[[#This Row],[Work (W)]]/1000)</f>
        <v/>
      </c>
    </row>
    <row r="924" spans="1:17" x14ac:dyDescent="0.25">
      <c r="A924" s="116" t="str">
        <f>'Pressure Drops in Loops'!A929</f>
        <v/>
      </c>
      <c r="B924" s="113" t="str">
        <f>IF(Table6[[#This Row],[Segment ]]="","",B923)</f>
        <v/>
      </c>
      <c r="C924" s="113" t="str">
        <f>IF(Table6[[#This Row],[Segment ]]="","",C923)</f>
        <v/>
      </c>
      <c r="D924" s="113" t="str">
        <f>IF(Table6[[#This Row],[Segment ]]="","",D923)</f>
        <v/>
      </c>
      <c r="E924" s="117" t="str">
        <f>IF(Table6[[#This Row],[Segment ]]="","",Table6[[#This Row],[Density (kg/m3)]]*Table6[[#This Row],[Volumetric flow (m3/s)]])</f>
        <v/>
      </c>
      <c r="F924" s="114" t="str">
        <f>IF(Table6[[#This Row],[Segment ]]="","",'Pressure Drops in Loops'!AG929)</f>
        <v/>
      </c>
      <c r="G924" s="114" t="str">
        <f>'Pressure Drops in Loops'!AH929</f>
        <v/>
      </c>
      <c r="H924" s="114"/>
      <c r="I924" s="114"/>
      <c r="J924" s="115" t="str">
        <f>'Pressure Drops in Loops'!E929</f>
        <v/>
      </c>
      <c r="K924" s="115" t="str">
        <f>IF('Pressure Drops in Loops'!E930="",'Pressure Drops in Loops'!E929,'Pressure Drops in Loops'!E930)</f>
        <v/>
      </c>
      <c r="L924" s="115" t="str">
        <f>IF(Table6[[#This Row],[Segment ]]="","",(Table6[[#This Row],[Pressure 2 (kPa)]]-Table6[[#This Row],[Pressure 1 (kPa)]])/Table6[[#This Row],[Density (kg/m3)]])</f>
        <v/>
      </c>
      <c r="M924" s="115" t="str">
        <f>IF(Table6[[#This Row],[Segment ]]="","",((Table6[[#This Row],[Velocity 2 (m/s)]]^2)/2)-((Table6[[#This Row],[Velocity 1 (m/s)]]^2)/2))</f>
        <v/>
      </c>
      <c r="N924" s="115" t="str">
        <f>IF(Table6[[#This Row],[Segment ]]="","",(Table6[[#This Row],[Height 2 (m)]]-Table6[[#This Row],[Height 1 (m)]])*9.807)</f>
        <v/>
      </c>
      <c r="O924" s="115" t="str">
        <f>'Pressure Drops in Loops'!U929</f>
        <v/>
      </c>
      <c r="P92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24" s="115" t="str">
        <f>IF(Table6[[#This Row],[Segment ]]="","",Table6[[#This Row],[Work (W)]]/1000)</f>
        <v/>
      </c>
    </row>
    <row r="925" spans="1:17" x14ac:dyDescent="0.25">
      <c r="A925" s="116" t="str">
        <f>'Pressure Drops in Loops'!A930</f>
        <v/>
      </c>
      <c r="B925" s="113" t="str">
        <f>IF(Table6[[#This Row],[Segment ]]="","",B924)</f>
        <v/>
      </c>
      <c r="C925" s="113" t="str">
        <f>IF(Table6[[#This Row],[Segment ]]="","",C924)</f>
        <v/>
      </c>
      <c r="D925" s="113" t="str">
        <f>IF(Table6[[#This Row],[Segment ]]="","",D924)</f>
        <v/>
      </c>
      <c r="E925" s="117" t="str">
        <f>IF(Table6[[#This Row],[Segment ]]="","",Table6[[#This Row],[Density (kg/m3)]]*Table6[[#This Row],[Volumetric flow (m3/s)]])</f>
        <v/>
      </c>
      <c r="F925" s="114" t="str">
        <f>IF(Table6[[#This Row],[Segment ]]="","",'Pressure Drops in Loops'!AG930)</f>
        <v/>
      </c>
      <c r="G925" s="114" t="str">
        <f>'Pressure Drops in Loops'!AH930</f>
        <v/>
      </c>
      <c r="H925" s="114"/>
      <c r="I925" s="114"/>
      <c r="J925" s="115" t="str">
        <f>'Pressure Drops in Loops'!E930</f>
        <v/>
      </c>
      <c r="K925" s="115" t="str">
        <f>IF('Pressure Drops in Loops'!E931="",'Pressure Drops in Loops'!E930,'Pressure Drops in Loops'!E931)</f>
        <v/>
      </c>
      <c r="L925" s="115" t="str">
        <f>IF(Table6[[#This Row],[Segment ]]="","",(Table6[[#This Row],[Pressure 2 (kPa)]]-Table6[[#This Row],[Pressure 1 (kPa)]])/Table6[[#This Row],[Density (kg/m3)]])</f>
        <v/>
      </c>
      <c r="M925" s="115" t="str">
        <f>IF(Table6[[#This Row],[Segment ]]="","",((Table6[[#This Row],[Velocity 2 (m/s)]]^2)/2)-((Table6[[#This Row],[Velocity 1 (m/s)]]^2)/2))</f>
        <v/>
      </c>
      <c r="N925" s="115" t="str">
        <f>IF(Table6[[#This Row],[Segment ]]="","",(Table6[[#This Row],[Height 2 (m)]]-Table6[[#This Row],[Height 1 (m)]])*9.807)</f>
        <v/>
      </c>
      <c r="O925" s="115" t="str">
        <f>'Pressure Drops in Loops'!U930</f>
        <v/>
      </c>
      <c r="P92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25" s="115" t="str">
        <f>IF(Table6[[#This Row],[Segment ]]="","",Table6[[#This Row],[Work (W)]]/1000)</f>
        <v/>
      </c>
    </row>
    <row r="926" spans="1:17" x14ac:dyDescent="0.25">
      <c r="A926" s="116" t="str">
        <f>'Pressure Drops in Loops'!A931</f>
        <v/>
      </c>
      <c r="B926" s="113" t="str">
        <f>IF(Table6[[#This Row],[Segment ]]="","",B925)</f>
        <v/>
      </c>
      <c r="C926" s="113" t="str">
        <f>IF(Table6[[#This Row],[Segment ]]="","",C925)</f>
        <v/>
      </c>
      <c r="D926" s="113" t="str">
        <f>IF(Table6[[#This Row],[Segment ]]="","",D925)</f>
        <v/>
      </c>
      <c r="E926" s="117" t="str">
        <f>IF(Table6[[#This Row],[Segment ]]="","",Table6[[#This Row],[Density (kg/m3)]]*Table6[[#This Row],[Volumetric flow (m3/s)]])</f>
        <v/>
      </c>
      <c r="F926" s="114" t="str">
        <f>IF(Table6[[#This Row],[Segment ]]="","",'Pressure Drops in Loops'!AG931)</f>
        <v/>
      </c>
      <c r="G926" s="114" t="str">
        <f>'Pressure Drops in Loops'!AH931</f>
        <v/>
      </c>
      <c r="H926" s="114"/>
      <c r="I926" s="114"/>
      <c r="J926" s="115" t="str">
        <f>'Pressure Drops in Loops'!E931</f>
        <v/>
      </c>
      <c r="K926" s="115" t="str">
        <f>IF('Pressure Drops in Loops'!E932="",'Pressure Drops in Loops'!E931,'Pressure Drops in Loops'!E932)</f>
        <v/>
      </c>
      <c r="L926" s="115" t="str">
        <f>IF(Table6[[#This Row],[Segment ]]="","",(Table6[[#This Row],[Pressure 2 (kPa)]]-Table6[[#This Row],[Pressure 1 (kPa)]])/Table6[[#This Row],[Density (kg/m3)]])</f>
        <v/>
      </c>
      <c r="M926" s="115" t="str">
        <f>IF(Table6[[#This Row],[Segment ]]="","",((Table6[[#This Row],[Velocity 2 (m/s)]]^2)/2)-((Table6[[#This Row],[Velocity 1 (m/s)]]^2)/2))</f>
        <v/>
      </c>
      <c r="N926" s="115" t="str">
        <f>IF(Table6[[#This Row],[Segment ]]="","",(Table6[[#This Row],[Height 2 (m)]]-Table6[[#This Row],[Height 1 (m)]])*9.807)</f>
        <v/>
      </c>
      <c r="O926" s="115" t="str">
        <f>'Pressure Drops in Loops'!U931</f>
        <v/>
      </c>
      <c r="P92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26" s="115" t="str">
        <f>IF(Table6[[#This Row],[Segment ]]="","",Table6[[#This Row],[Work (W)]]/1000)</f>
        <v/>
      </c>
    </row>
    <row r="927" spans="1:17" x14ac:dyDescent="0.25">
      <c r="A927" s="116" t="str">
        <f>'Pressure Drops in Loops'!A932</f>
        <v/>
      </c>
      <c r="B927" s="113" t="str">
        <f>IF(Table6[[#This Row],[Segment ]]="","",B926)</f>
        <v/>
      </c>
      <c r="C927" s="113" t="str">
        <f>IF(Table6[[#This Row],[Segment ]]="","",C926)</f>
        <v/>
      </c>
      <c r="D927" s="113" t="str">
        <f>IF(Table6[[#This Row],[Segment ]]="","",D926)</f>
        <v/>
      </c>
      <c r="E927" s="117" t="str">
        <f>IF(Table6[[#This Row],[Segment ]]="","",Table6[[#This Row],[Density (kg/m3)]]*Table6[[#This Row],[Volumetric flow (m3/s)]])</f>
        <v/>
      </c>
      <c r="F927" s="114" t="str">
        <f>IF(Table6[[#This Row],[Segment ]]="","",'Pressure Drops in Loops'!AG932)</f>
        <v/>
      </c>
      <c r="G927" s="114" t="str">
        <f>'Pressure Drops in Loops'!AH932</f>
        <v/>
      </c>
      <c r="H927" s="114"/>
      <c r="I927" s="114"/>
      <c r="J927" s="115" t="str">
        <f>'Pressure Drops in Loops'!E932</f>
        <v/>
      </c>
      <c r="K927" s="115" t="str">
        <f>IF('Pressure Drops in Loops'!E933="",'Pressure Drops in Loops'!E932,'Pressure Drops in Loops'!E933)</f>
        <v/>
      </c>
      <c r="L927" s="115" t="str">
        <f>IF(Table6[[#This Row],[Segment ]]="","",(Table6[[#This Row],[Pressure 2 (kPa)]]-Table6[[#This Row],[Pressure 1 (kPa)]])/Table6[[#This Row],[Density (kg/m3)]])</f>
        <v/>
      </c>
      <c r="M927" s="115" t="str">
        <f>IF(Table6[[#This Row],[Segment ]]="","",((Table6[[#This Row],[Velocity 2 (m/s)]]^2)/2)-((Table6[[#This Row],[Velocity 1 (m/s)]]^2)/2))</f>
        <v/>
      </c>
      <c r="N927" s="115" t="str">
        <f>IF(Table6[[#This Row],[Segment ]]="","",(Table6[[#This Row],[Height 2 (m)]]-Table6[[#This Row],[Height 1 (m)]])*9.807)</f>
        <v/>
      </c>
      <c r="O927" s="115" t="str">
        <f>'Pressure Drops in Loops'!U932</f>
        <v/>
      </c>
      <c r="P92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27" s="115" t="str">
        <f>IF(Table6[[#This Row],[Segment ]]="","",Table6[[#This Row],[Work (W)]]/1000)</f>
        <v/>
      </c>
    </row>
    <row r="928" spans="1:17" x14ac:dyDescent="0.25">
      <c r="A928" s="116" t="str">
        <f>'Pressure Drops in Loops'!A933</f>
        <v/>
      </c>
      <c r="B928" s="113" t="str">
        <f>IF(Table6[[#This Row],[Segment ]]="","",B927)</f>
        <v/>
      </c>
      <c r="C928" s="113" t="str">
        <f>IF(Table6[[#This Row],[Segment ]]="","",C927)</f>
        <v/>
      </c>
      <c r="D928" s="113" t="str">
        <f>IF(Table6[[#This Row],[Segment ]]="","",D927)</f>
        <v/>
      </c>
      <c r="E928" s="117" t="str">
        <f>IF(Table6[[#This Row],[Segment ]]="","",Table6[[#This Row],[Density (kg/m3)]]*Table6[[#This Row],[Volumetric flow (m3/s)]])</f>
        <v/>
      </c>
      <c r="F928" s="114" t="str">
        <f>IF(Table6[[#This Row],[Segment ]]="","",'Pressure Drops in Loops'!AG933)</f>
        <v/>
      </c>
      <c r="G928" s="114" t="str">
        <f>'Pressure Drops in Loops'!AH933</f>
        <v/>
      </c>
      <c r="H928" s="114"/>
      <c r="I928" s="114"/>
      <c r="J928" s="115" t="str">
        <f>'Pressure Drops in Loops'!E933</f>
        <v/>
      </c>
      <c r="K928" s="115" t="str">
        <f>IF('Pressure Drops in Loops'!E934="",'Pressure Drops in Loops'!E933,'Pressure Drops in Loops'!E934)</f>
        <v/>
      </c>
      <c r="L928" s="115" t="str">
        <f>IF(Table6[[#This Row],[Segment ]]="","",(Table6[[#This Row],[Pressure 2 (kPa)]]-Table6[[#This Row],[Pressure 1 (kPa)]])/Table6[[#This Row],[Density (kg/m3)]])</f>
        <v/>
      </c>
      <c r="M928" s="115" t="str">
        <f>IF(Table6[[#This Row],[Segment ]]="","",((Table6[[#This Row],[Velocity 2 (m/s)]]^2)/2)-((Table6[[#This Row],[Velocity 1 (m/s)]]^2)/2))</f>
        <v/>
      </c>
      <c r="N928" s="115" t="str">
        <f>IF(Table6[[#This Row],[Segment ]]="","",(Table6[[#This Row],[Height 2 (m)]]-Table6[[#This Row],[Height 1 (m)]])*9.807)</f>
        <v/>
      </c>
      <c r="O928" s="115" t="str">
        <f>'Pressure Drops in Loops'!U933</f>
        <v/>
      </c>
      <c r="P92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28" s="115" t="str">
        <f>IF(Table6[[#This Row],[Segment ]]="","",Table6[[#This Row],[Work (W)]]/1000)</f>
        <v/>
      </c>
    </row>
    <row r="929" spans="1:17" x14ac:dyDescent="0.25">
      <c r="A929" s="116" t="str">
        <f>'Pressure Drops in Loops'!A934</f>
        <v/>
      </c>
      <c r="B929" s="113" t="str">
        <f>IF(Table6[[#This Row],[Segment ]]="","",B928)</f>
        <v/>
      </c>
      <c r="C929" s="113" t="str">
        <f>IF(Table6[[#This Row],[Segment ]]="","",C928)</f>
        <v/>
      </c>
      <c r="D929" s="113" t="str">
        <f>IF(Table6[[#This Row],[Segment ]]="","",D928)</f>
        <v/>
      </c>
      <c r="E929" s="117" t="str">
        <f>IF(Table6[[#This Row],[Segment ]]="","",Table6[[#This Row],[Density (kg/m3)]]*Table6[[#This Row],[Volumetric flow (m3/s)]])</f>
        <v/>
      </c>
      <c r="F929" s="114" t="str">
        <f>IF(Table6[[#This Row],[Segment ]]="","",'Pressure Drops in Loops'!AG934)</f>
        <v/>
      </c>
      <c r="G929" s="114" t="str">
        <f>'Pressure Drops in Loops'!AH934</f>
        <v/>
      </c>
      <c r="H929" s="114"/>
      <c r="I929" s="114"/>
      <c r="J929" s="115" t="str">
        <f>'Pressure Drops in Loops'!E934</f>
        <v/>
      </c>
      <c r="K929" s="115" t="str">
        <f>IF('Pressure Drops in Loops'!E935="",'Pressure Drops in Loops'!E934,'Pressure Drops in Loops'!E935)</f>
        <v/>
      </c>
      <c r="L929" s="115" t="str">
        <f>IF(Table6[[#This Row],[Segment ]]="","",(Table6[[#This Row],[Pressure 2 (kPa)]]-Table6[[#This Row],[Pressure 1 (kPa)]])/Table6[[#This Row],[Density (kg/m3)]])</f>
        <v/>
      </c>
      <c r="M929" s="115" t="str">
        <f>IF(Table6[[#This Row],[Segment ]]="","",((Table6[[#This Row],[Velocity 2 (m/s)]]^2)/2)-((Table6[[#This Row],[Velocity 1 (m/s)]]^2)/2))</f>
        <v/>
      </c>
      <c r="N929" s="115" t="str">
        <f>IF(Table6[[#This Row],[Segment ]]="","",(Table6[[#This Row],[Height 2 (m)]]-Table6[[#This Row],[Height 1 (m)]])*9.807)</f>
        <v/>
      </c>
      <c r="O929" s="115" t="str">
        <f>'Pressure Drops in Loops'!U934</f>
        <v/>
      </c>
      <c r="P92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29" s="115" t="str">
        <f>IF(Table6[[#This Row],[Segment ]]="","",Table6[[#This Row],[Work (W)]]/1000)</f>
        <v/>
      </c>
    </row>
    <row r="930" spans="1:17" x14ac:dyDescent="0.25">
      <c r="A930" s="116" t="str">
        <f>'Pressure Drops in Loops'!A935</f>
        <v/>
      </c>
      <c r="B930" s="113" t="str">
        <f>IF(Table6[[#This Row],[Segment ]]="","",B929)</f>
        <v/>
      </c>
      <c r="C930" s="113" t="str">
        <f>IF(Table6[[#This Row],[Segment ]]="","",C929)</f>
        <v/>
      </c>
      <c r="D930" s="113" t="str">
        <f>IF(Table6[[#This Row],[Segment ]]="","",D929)</f>
        <v/>
      </c>
      <c r="E930" s="117" t="str">
        <f>IF(Table6[[#This Row],[Segment ]]="","",Table6[[#This Row],[Density (kg/m3)]]*Table6[[#This Row],[Volumetric flow (m3/s)]])</f>
        <v/>
      </c>
      <c r="F930" s="114" t="str">
        <f>IF(Table6[[#This Row],[Segment ]]="","",'Pressure Drops in Loops'!AG935)</f>
        <v/>
      </c>
      <c r="G930" s="114" t="str">
        <f>'Pressure Drops in Loops'!AH935</f>
        <v/>
      </c>
      <c r="H930" s="114"/>
      <c r="I930" s="114"/>
      <c r="J930" s="115" t="str">
        <f>'Pressure Drops in Loops'!E935</f>
        <v/>
      </c>
      <c r="K930" s="115" t="str">
        <f>IF('Pressure Drops in Loops'!E936="",'Pressure Drops in Loops'!E935,'Pressure Drops in Loops'!E936)</f>
        <v/>
      </c>
      <c r="L930" s="115" t="str">
        <f>IF(Table6[[#This Row],[Segment ]]="","",(Table6[[#This Row],[Pressure 2 (kPa)]]-Table6[[#This Row],[Pressure 1 (kPa)]])/Table6[[#This Row],[Density (kg/m3)]])</f>
        <v/>
      </c>
      <c r="M930" s="115" t="str">
        <f>IF(Table6[[#This Row],[Segment ]]="","",((Table6[[#This Row],[Velocity 2 (m/s)]]^2)/2)-((Table6[[#This Row],[Velocity 1 (m/s)]]^2)/2))</f>
        <v/>
      </c>
      <c r="N930" s="115" t="str">
        <f>IF(Table6[[#This Row],[Segment ]]="","",(Table6[[#This Row],[Height 2 (m)]]-Table6[[#This Row],[Height 1 (m)]])*9.807)</f>
        <v/>
      </c>
      <c r="O930" s="115" t="str">
        <f>'Pressure Drops in Loops'!U935</f>
        <v/>
      </c>
      <c r="P93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30" s="115" t="str">
        <f>IF(Table6[[#This Row],[Segment ]]="","",Table6[[#This Row],[Work (W)]]/1000)</f>
        <v/>
      </c>
    </row>
    <row r="931" spans="1:17" x14ac:dyDescent="0.25">
      <c r="A931" s="116" t="str">
        <f>'Pressure Drops in Loops'!A936</f>
        <v/>
      </c>
      <c r="B931" s="113" t="str">
        <f>IF(Table6[[#This Row],[Segment ]]="","",B930)</f>
        <v/>
      </c>
      <c r="C931" s="113" t="str">
        <f>IF(Table6[[#This Row],[Segment ]]="","",C930)</f>
        <v/>
      </c>
      <c r="D931" s="113" t="str">
        <f>IF(Table6[[#This Row],[Segment ]]="","",D930)</f>
        <v/>
      </c>
      <c r="E931" s="117" t="str">
        <f>IF(Table6[[#This Row],[Segment ]]="","",Table6[[#This Row],[Density (kg/m3)]]*Table6[[#This Row],[Volumetric flow (m3/s)]])</f>
        <v/>
      </c>
      <c r="F931" s="114" t="str">
        <f>IF(Table6[[#This Row],[Segment ]]="","",'Pressure Drops in Loops'!AG936)</f>
        <v/>
      </c>
      <c r="G931" s="114" t="str">
        <f>'Pressure Drops in Loops'!AH936</f>
        <v/>
      </c>
      <c r="H931" s="114"/>
      <c r="I931" s="114"/>
      <c r="J931" s="115" t="str">
        <f>'Pressure Drops in Loops'!E936</f>
        <v/>
      </c>
      <c r="K931" s="115" t="str">
        <f>IF('Pressure Drops in Loops'!E937="",'Pressure Drops in Loops'!E936,'Pressure Drops in Loops'!E937)</f>
        <v/>
      </c>
      <c r="L931" s="115" t="str">
        <f>IF(Table6[[#This Row],[Segment ]]="","",(Table6[[#This Row],[Pressure 2 (kPa)]]-Table6[[#This Row],[Pressure 1 (kPa)]])/Table6[[#This Row],[Density (kg/m3)]])</f>
        <v/>
      </c>
      <c r="M931" s="115" t="str">
        <f>IF(Table6[[#This Row],[Segment ]]="","",((Table6[[#This Row],[Velocity 2 (m/s)]]^2)/2)-((Table6[[#This Row],[Velocity 1 (m/s)]]^2)/2))</f>
        <v/>
      </c>
      <c r="N931" s="115" t="str">
        <f>IF(Table6[[#This Row],[Segment ]]="","",(Table6[[#This Row],[Height 2 (m)]]-Table6[[#This Row],[Height 1 (m)]])*9.807)</f>
        <v/>
      </c>
      <c r="O931" s="115" t="str">
        <f>'Pressure Drops in Loops'!U936</f>
        <v/>
      </c>
      <c r="P93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31" s="115" t="str">
        <f>IF(Table6[[#This Row],[Segment ]]="","",Table6[[#This Row],[Work (W)]]/1000)</f>
        <v/>
      </c>
    </row>
    <row r="932" spans="1:17" x14ac:dyDescent="0.25">
      <c r="A932" s="116" t="str">
        <f>'Pressure Drops in Loops'!A937</f>
        <v/>
      </c>
      <c r="B932" s="113" t="str">
        <f>IF(Table6[[#This Row],[Segment ]]="","",B931)</f>
        <v/>
      </c>
      <c r="C932" s="113" t="str">
        <f>IF(Table6[[#This Row],[Segment ]]="","",C931)</f>
        <v/>
      </c>
      <c r="D932" s="113" t="str">
        <f>IF(Table6[[#This Row],[Segment ]]="","",D931)</f>
        <v/>
      </c>
      <c r="E932" s="117" t="str">
        <f>IF(Table6[[#This Row],[Segment ]]="","",Table6[[#This Row],[Density (kg/m3)]]*Table6[[#This Row],[Volumetric flow (m3/s)]])</f>
        <v/>
      </c>
      <c r="F932" s="114" t="str">
        <f>IF(Table6[[#This Row],[Segment ]]="","",'Pressure Drops in Loops'!AG937)</f>
        <v/>
      </c>
      <c r="G932" s="114" t="str">
        <f>'Pressure Drops in Loops'!AH937</f>
        <v/>
      </c>
      <c r="H932" s="114"/>
      <c r="I932" s="114"/>
      <c r="J932" s="115" t="str">
        <f>'Pressure Drops in Loops'!E937</f>
        <v/>
      </c>
      <c r="K932" s="115" t="str">
        <f>IF('Pressure Drops in Loops'!E938="",'Pressure Drops in Loops'!E937,'Pressure Drops in Loops'!E938)</f>
        <v/>
      </c>
      <c r="L932" s="115" t="str">
        <f>IF(Table6[[#This Row],[Segment ]]="","",(Table6[[#This Row],[Pressure 2 (kPa)]]-Table6[[#This Row],[Pressure 1 (kPa)]])/Table6[[#This Row],[Density (kg/m3)]])</f>
        <v/>
      </c>
      <c r="M932" s="115" t="str">
        <f>IF(Table6[[#This Row],[Segment ]]="","",((Table6[[#This Row],[Velocity 2 (m/s)]]^2)/2)-((Table6[[#This Row],[Velocity 1 (m/s)]]^2)/2))</f>
        <v/>
      </c>
      <c r="N932" s="115" t="str">
        <f>IF(Table6[[#This Row],[Segment ]]="","",(Table6[[#This Row],[Height 2 (m)]]-Table6[[#This Row],[Height 1 (m)]])*9.807)</f>
        <v/>
      </c>
      <c r="O932" s="115" t="str">
        <f>'Pressure Drops in Loops'!U937</f>
        <v/>
      </c>
      <c r="P93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32" s="115" t="str">
        <f>IF(Table6[[#This Row],[Segment ]]="","",Table6[[#This Row],[Work (W)]]/1000)</f>
        <v/>
      </c>
    </row>
    <row r="933" spans="1:17" x14ac:dyDescent="0.25">
      <c r="A933" s="116" t="str">
        <f>'Pressure Drops in Loops'!A938</f>
        <v/>
      </c>
      <c r="B933" s="113" t="str">
        <f>IF(Table6[[#This Row],[Segment ]]="","",B932)</f>
        <v/>
      </c>
      <c r="C933" s="113" t="str">
        <f>IF(Table6[[#This Row],[Segment ]]="","",C932)</f>
        <v/>
      </c>
      <c r="D933" s="113" t="str">
        <f>IF(Table6[[#This Row],[Segment ]]="","",D932)</f>
        <v/>
      </c>
      <c r="E933" s="117" t="str">
        <f>IF(Table6[[#This Row],[Segment ]]="","",Table6[[#This Row],[Density (kg/m3)]]*Table6[[#This Row],[Volumetric flow (m3/s)]])</f>
        <v/>
      </c>
      <c r="F933" s="114" t="str">
        <f>IF(Table6[[#This Row],[Segment ]]="","",'Pressure Drops in Loops'!AG938)</f>
        <v/>
      </c>
      <c r="G933" s="114" t="str">
        <f>'Pressure Drops in Loops'!AH938</f>
        <v/>
      </c>
      <c r="H933" s="114"/>
      <c r="I933" s="114"/>
      <c r="J933" s="115" t="str">
        <f>'Pressure Drops in Loops'!E938</f>
        <v/>
      </c>
      <c r="K933" s="115" t="str">
        <f>IF('Pressure Drops in Loops'!E939="",'Pressure Drops in Loops'!E938,'Pressure Drops in Loops'!E939)</f>
        <v/>
      </c>
      <c r="L933" s="115" t="str">
        <f>IF(Table6[[#This Row],[Segment ]]="","",(Table6[[#This Row],[Pressure 2 (kPa)]]-Table6[[#This Row],[Pressure 1 (kPa)]])/Table6[[#This Row],[Density (kg/m3)]])</f>
        <v/>
      </c>
      <c r="M933" s="115" t="str">
        <f>IF(Table6[[#This Row],[Segment ]]="","",((Table6[[#This Row],[Velocity 2 (m/s)]]^2)/2)-((Table6[[#This Row],[Velocity 1 (m/s)]]^2)/2))</f>
        <v/>
      </c>
      <c r="N933" s="115" t="str">
        <f>IF(Table6[[#This Row],[Segment ]]="","",(Table6[[#This Row],[Height 2 (m)]]-Table6[[#This Row],[Height 1 (m)]])*9.807)</f>
        <v/>
      </c>
      <c r="O933" s="115" t="str">
        <f>'Pressure Drops in Loops'!U938</f>
        <v/>
      </c>
      <c r="P93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33" s="115" t="str">
        <f>IF(Table6[[#This Row],[Segment ]]="","",Table6[[#This Row],[Work (W)]]/1000)</f>
        <v/>
      </c>
    </row>
    <row r="934" spans="1:17" x14ac:dyDescent="0.25">
      <c r="A934" s="116" t="str">
        <f>'Pressure Drops in Loops'!A939</f>
        <v/>
      </c>
      <c r="B934" s="113" t="str">
        <f>IF(Table6[[#This Row],[Segment ]]="","",B933)</f>
        <v/>
      </c>
      <c r="C934" s="113" t="str">
        <f>IF(Table6[[#This Row],[Segment ]]="","",C933)</f>
        <v/>
      </c>
      <c r="D934" s="113" t="str">
        <f>IF(Table6[[#This Row],[Segment ]]="","",D933)</f>
        <v/>
      </c>
      <c r="E934" s="117" t="str">
        <f>IF(Table6[[#This Row],[Segment ]]="","",Table6[[#This Row],[Density (kg/m3)]]*Table6[[#This Row],[Volumetric flow (m3/s)]])</f>
        <v/>
      </c>
      <c r="F934" s="114" t="str">
        <f>IF(Table6[[#This Row],[Segment ]]="","",'Pressure Drops in Loops'!AG939)</f>
        <v/>
      </c>
      <c r="G934" s="114" t="str">
        <f>'Pressure Drops in Loops'!AH939</f>
        <v/>
      </c>
      <c r="H934" s="114"/>
      <c r="I934" s="114"/>
      <c r="J934" s="115" t="str">
        <f>'Pressure Drops in Loops'!E939</f>
        <v/>
      </c>
      <c r="K934" s="115" t="str">
        <f>IF('Pressure Drops in Loops'!E940="",'Pressure Drops in Loops'!E939,'Pressure Drops in Loops'!E940)</f>
        <v/>
      </c>
      <c r="L934" s="115" t="str">
        <f>IF(Table6[[#This Row],[Segment ]]="","",(Table6[[#This Row],[Pressure 2 (kPa)]]-Table6[[#This Row],[Pressure 1 (kPa)]])/Table6[[#This Row],[Density (kg/m3)]])</f>
        <v/>
      </c>
      <c r="M934" s="115" t="str">
        <f>IF(Table6[[#This Row],[Segment ]]="","",((Table6[[#This Row],[Velocity 2 (m/s)]]^2)/2)-((Table6[[#This Row],[Velocity 1 (m/s)]]^2)/2))</f>
        <v/>
      </c>
      <c r="N934" s="115" t="str">
        <f>IF(Table6[[#This Row],[Segment ]]="","",(Table6[[#This Row],[Height 2 (m)]]-Table6[[#This Row],[Height 1 (m)]])*9.807)</f>
        <v/>
      </c>
      <c r="O934" s="115" t="str">
        <f>'Pressure Drops in Loops'!U939</f>
        <v/>
      </c>
      <c r="P93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34" s="115" t="str">
        <f>IF(Table6[[#This Row],[Segment ]]="","",Table6[[#This Row],[Work (W)]]/1000)</f>
        <v/>
      </c>
    </row>
    <row r="935" spans="1:17" x14ac:dyDescent="0.25">
      <c r="A935" s="116" t="str">
        <f>'Pressure Drops in Loops'!A940</f>
        <v/>
      </c>
      <c r="B935" s="113" t="str">
        <f>IF(Table6[[#This Row],[Segment ]]="","",B934)</f>
        <v/>
      </c>
      <c r="C935" s="113" t="str">
        <f>IF(Table6[[#This Row],[Segment ]]="","",C934)</f>
        <v/>
      </c>
      <c r="D935" s="113" t="str">
        <f>IF(Table6[[#This Row],[Segment ]]="","",D934)</f>
        <v/>
      </c>
      <c r="E935" s="117" t="str">
        <f>IF(Table6[[#This Row],[Segment ]]="","",Table6[[#This Row],[Density (kg/m3)]]*Table6[[#This Row],[Volumetric flow (m3/s)]])</f>
        <v/>
      </c>
      <c r="F935" s="114" t="str">
        <f>IF(Table6[[#This Row],[Segment ]]="","",'Pressure Drops in Loops'!AG940)</f>
        <v/>
      </c>
      <c r="G935" s="114" t="str">
        <f>'Pressure Drops in Loops'!AH940</f>
        <v/>
      </c>
      <c r="H935" s="114"/>
      <c r="I935" s="114"/>
      <c r="J935" s="115" t="str">
        <f>'Pressure Drops in Loops'!E940</f>
        <v/>
      </c>
      <c r="K935" s="115" t="str">
        <f>IF('Pressure Drops in Loops'!E941="",'Pressure Drops in Loops'!E940,'Pressure Drops in Loops'!E941)</f>
        <v/>
      </c>
      <c r="L935" s="115" t="str">
        <f>IF(Table6[[#This Row],[Segment ]]="","",(Table6[[#This Row],[Pressure 2 (kPa)]]-Table6[[#This Row],[Pressure 1 (kPa)]])/Table6[[#This Row],[Density (kg/m3)]])</f>
        <v/>
      </c>
      <c r="M935" s="115" t="str">
        <f>IF(Table6[[#This Row],[Segment ]]="","",((Table6[[#This Row],[Velocity 2 (m/s)]]^2)/2)-((Table6[[#This Row],[Velocity 1 (m/s)]]^2)/2))</f>
        <v/>
      </c>
      <c r="N935" s="115" t="str">
        <f>IF(Table6[[#This Row],[Segment ]]="","",(Table6[[#This Row],[Height 2 (m)]]-Table6[[#This Row],[Height 1 (m)]])*9.807)</f>
        <v/>
      </c>
      <c r="O935" s="115" t="str">
        <f>'Pressure Drops in Loops'!U940</f>
        <v/>
      </c>
      <c r="P93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35" s="115" t="str">
        <f>IF(Table6[[#This Row],[Segment ]]="","",Table6[[#This Row],[Work (W)]]/1000)</f>
        <v/>
      </c>
    </row>
    <row r="936" spans="1:17" x14ac:dyDescent="0.25">
      <c r="A936" s="116" t="str">
        <f>'Pressure Drops in Loops'!A941</f>
        <v/>
      </c>
      <c r="B936" s="113" t="str">
        <f>IF(Table6[[#This Row],[Segment ]]="","",B935)</f>
        <v/>
      </c>
      <c r="C936" s="113" t="str">
        <f>IF(Table6[[#This Row],[Segment ]]="","",C935)</f>
        <v/>
      </c>
      <c r="D936" s="113" t="str">
        <f>IF(Table6[[#This Row],[Segment ]]="","",D935)</f>
        <v/>
      </c>
      <c r="E936" s="117" t="str">
        <f>IF(Table6[[#This Row],[Segment ]]="","",Table6[[#This Row],[Density (kg/m3)]]*Table6[[#This Row],[Volumetric flow (m3/s)]])</f>
        <v/>
      </c>
      <c r="F936" s="114" t="str">
        <f>IF(Table6[[#This Row],[Segment ]]="","",'Pressure Drops in Loops'!AG941)</f>
        <v/>
      </c>
      <c r="G936" s="114" t="str">
        <f>'Pressure Drops in Loops'!AH941</f>
        <v/>
      </c>
      <c r="H936" s="114"/>
      <c r="I936" s="114"/>
      <c r="J936" s="115" t="str">
        <f>'Pressure Drops in Loops'!E941</f>
        <v/>
      </c>
      <c r="K936" s="115" t="str">
        <f>IF('Pressure Drops in Loops'!E942="",'Pressure Drops in Loops'!E941,'Pressure Drops in Loops'!E942)</f>
        <v/>
      </c>
      <c r="L936" s="115" t="str">
        <f>IF(Table6[[#This Row],[Segment ]]="","",(Table6[[#This Row],[Pressure 2 (kPa)]]-Table6[[#This Row],[Pressure 1 (kPa)]])/Table6[[#This Row],[Density (kg/m3)]])</f>
        <v/>
      </c>
      <c r="M936" s="115" t="str">
        <f>IF(Table6[[#This Row],[Segment ]]="","",((Table6[[#This Row],[Velocity 2 (m/s)]]^2)/2)-((Table6[[#This Row],[Velocity 1 (m/s)]]^2)/2))</f>
        <v/>
      </c>
      <c r="N936" s="115" t="str">
        <f>IF(Table6[[#This Row],[Segment ]]="","",(Table6[[#This Row],[Height 2 (m)]]-Table6[[#This Row],[Height 1 (m)]])*9.807)</f>
        <v/>
      </c>
      <c r="O936" s="115" t="str">
        <f>'Pressure Drops in Loops'!U941</f>
        <v/>
      </c>
      <c r="P93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36" s="115" t="str">
        <f>IF(Table6[[#This Row],[Segment ]]="","",Table6[[#This Row],[Work (W)]]/1000)</f>
        <v/>
      </c>
    </row>
    <row r="937" spans="1:17" x14ac:dyDescent="0.25">
      <c r="A937" s="116" t="str">
        <f>'Pressure Drops in Loops'!A942</f>
        <v/>
      </c>
      <c r="B937" s="113" t="str">
        <f>IF(Table6[[#This Row],[Segment ]]="","",B936)</f>
        <v/>
      </c>
      <c r="C937" s="113" t="str">
        <f>IF(Table6[[#This Row],[Segment ]]="","",C936)</f>
        <v/>
      </c>
      <c r="D937" s="113" t="str">
        <f>IF(Table6[[#This Row],[Segment ]]="","",D936)</f>
        <v/>
      </c>
      <c r="E937" s="117" t="str">
        <f>IF(Table6[[#This Row],[Segment ]]="","",Table6[[#This Row],[Density (kg/m3)]]*Table6[[#This Row],[Volumetric flow (m3/s)]])</f>
        <v/>
      </c>
      <c r="F937" s="114" t="str">
        <f>IF(Table6[[#This Row],[Segment ]]="","",'Pressure Drops in Loops'!AG942)</f>
        <v/>
      </c>
      <c r="G937" s="114" t="str">
        <f>'Pressure Drops in Loops'!AH942</f>
        <v/>
      </c>
      <c r="H937" s="114"/>
      <c r="I937" s="114"/>
      <c r="J937" s="115" t="str">
        <f>'Pressure Drops in Loops'!E942</f>
        <v/>
      </c>
      <c r="K937" s="115" t="str">
        <f>IF('Pressure Drops in Loops'!E943="",'Pressure Drops in Loops'!E942,'Pressure Drops in Loops'!E943)</f>
        <v/>
      </c>
      <c r="L937" s="115" t="str">
        <f>IF(Table6[[#This Row],[Segment ]]="","",(Table6[[#This Row],[Pressure 2 (kPa)]]-Table6[[#This Row],[Pressure 1 (kPa)]])/Table6[[#This Row],[Density (kg/m3)]])</f>
        <v/>
      </c>
      <c r="M937" s="115" t="str">
        <f>IF(Table6[[#This Row],[Segment ]]="","",((Table6[[#This Row],[Velocity 2 (m/s)]]^2)/2)-((Table6[[#This Row],[Velocity 1 (m/s)]]^2)/2))</f>
        <v/>
      </c>
      <c r="N937" s="115" t="str">
        <f>IF(Table6[[#This Row],[Segment ]]="","",(Table6[[#This Row],[Height 2 (m)]]-Table6[[#This Row],[Height 1 (m)]])*9.807)</f>
        <v/>
      </c>
      <c r="O937" s="115" t="str">
        <f>'Pressure Drops in Loops'!U942</f>
        <v/>
      </c>
      <c r="P93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37" s="115" t="str">
        <f>IF(Table6[[#This Row],[Segment ]]="","",Table6[[#This Row],[Work (W)]]/1000)</f>
        <v/>
      </c>
    </row>
    <row r="938" spans="1:17" x14ac:dyDescent="0.25">
      <c r="A938" s="116" t="str">
        <f>'Pressure Drops in Loops'!A943</f>
        <v/>
      </c>
      <c r="B938" s="113" t="str">
        <f>IF(Table6[[#This Row],[Segment ]]="","",B937)</f>
        <v/>
      </c>
      <c r="C938" s="113" t="str">
        <f>IF(Table6[[#This Row],[Segment ]]="","",C937)</f>
        <v/>
      </c>
      <c r="D938" s="113" t="str">
        <f>IF(Table6[[#This Row],[Segment ]]="","",D937)</f>
        <v/>
      </c>
      <c r="E938" s="117" t="str">
        <f>IF(Table6[[#This Row],[Segment ]]="","",Table6[[#This Row],[Density (kg/m3)]]*Table6[[#This Row],[Volumetric flow (m3/s)]])</f>
        <v/>
      </c>
      <c r="F938" s="114" t="str">
        <f>IF(Table6[[#This Row],[Segment ]]="","",'Pressure Drops in Loops'!AG943)</f>
        <v/>
      </c>
      <c r="G938" s="114" t="str">
        <f>'Pressure Drops in Loops'!AH943</f>
        <v/>
      </c>
      <c r="H938" s="114"/>
      <c r="I938" s="114"/>
      <c r="J938" s="115" t="str">
        <f>'Pressure Drops in Loops'!E943</f>
        <v/>
      </c>
      <c r="K938" s="115" t="str">
        <f>IF('Pressure Drops in Loops'!E944="",'Pressure Drops in Loops'!E943,'Pressure Drops in Loops'!E944)</f>
        <v/>
      </c>
      <c r="L938" s="115" t="str">
        <f>IF(Table6[[#This Row],[Segment ]]="","",(Table6[[#This Row],[Pressure 2 (kPa)]]-Table6[[#This Row],[Pressure 1 (kPa)]])/Table6[[#This Row],[Density (kg/m3)]])</f>
        <v/>
      </c>
      <c r="M938" s="115" t="str">
        <f>IF(Table6[[#This Row],[Segment ]]="","",((Table6[[#This Row],[Velocity 2 (m/s)]]^2)/2)-((Table6[[#This Row],[Velocity 1 (m/s)]]^2)/2))</f>
        <v/>
      </c>
      <c r="N938" s="115" t="str">
        <f>IF(Table6[[#This Row],[Segment ]]="","",(Table6[[#This Row],[Height 2 (m)]]-Table6[[#This Row],[Height 1 (m)]])*9.807)</f>
        <v/>
      </c>
      <c r="O938" s="115" t="str">
        <f>'Pressure Drops in Loops'!U943</f>
        <v/>
      </c>
      <c r="P93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38" s="115" t="str">
        <f>IF(Table6[[#This Row],[Segment ]]="","",Table6[[#This Row],[Work (W)]]/1000)</f>
        <v/>
      </c>
    </row>
    <row r="939" spans="1:17" x14ac:dyDescent="0.25">
      <c r="A939" s="116" t="str">
        <f>'Pressure Drops in Loops'!A944</f>
        <v/>
      </c>
      <c r="B939" s="113" t="str">
        <f>IF(Table6[[#This Row],[Segment ]]="","",B938)</f>
        <v/>
      </c>
      <c r="C939" s="113" t="str">
        <f>IF(Table6[[#This Row],[Segment ]]="","",C938)</f>
        <v/>
      </c>
      <c r="D939" s="113" t="str">
        <f>IF(Table6[[#This Row],[Segment ]]="","",D938)</f>
        <v/>
      </c>
      <c r="E939" s="117" t="str">
        <f>IF(Table6[[#This Row],[Segment ]]="","",Table6[[#This Row],[Density (kg/m3)]]*Table6[[#This Row],[Volumetric flow (m3/s)]])</f>
        <v/>
      </c>
      <c r="F939" s="114" t="str">
        <f>IF(Table6[[#This Row],[Segment ]]="","",'Pressure Drops in Loops'!AG944)</f>
        <v/>
      </c>
      <c r="G939" s="114" t="str">
        <f>'Pressure Drops in Loops'!AH944</f>
        <v/>
      </c>
      <c r="H939" s="114"/>
      <c r="I939" s="114"/>
      <c r="J939" s="115" t="str">
        <f>'Pressure Drops in Loops'!E944</f>
        <v/>
      </c>
      <c r="K939" s="115" t="str">
        <f>IF('Pressure Drops in Loops'!E945="",'Pressure Drops in Loops'!E944,'Pressure Drops in Loops'!E945)</f>
        <v/>
      </c>
      <c r="L939" s="115" t="str">
        <f>IF(Table6[[#This Row],[Segment ]]="","",(Table6[[#This Row],[Pressure 2 (kPa)]]-Table6[[#This Row],[Pressure 1 (kPa)]])/Table6[[#This Row],[Density (kg/m3)]])</f>
        <v/>
      </c>
      <c r="M939" s="115" t="str">
        <f>IF(Table6[[#This Row],[Segment ]]="","",((Table6[[#This Row],[Velocity 2 (m/s)]]^2)/2)-((Table6[[#This Row],[Velocity 1 (m/s)]]^2)/2))</f>
        <v/>
      </c>
      <c r="N939" s="115" t="str">
        <f>IF(Table6[[#This Row],[Segment ]]="","",(Table6[[#This Row],[Height 2 (m)]]-Table6[[#This Row],[Height 1 (m)]])*9.807)</f>
        <v/>
      </c>
      <c r="O939" s="115" t="str">
        <f>'Pressure Drops in Loops'!U944</f>
        <v/>
      </c>
      <c r="P93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39" s="115" t="str">
        <f>IF(Table6[[#This Row],[Segment ]]="","",Table6[[#This Row],[Work (W)]]/1000)</f>
        <v/>
      </c>
    </row>
    <row r="940" spans="1:17" x14ac:dyDescent="0.25">
      <c r="A940" s="116" t="str">
        <f>'Pressure Drops in Loops'!A945</f>
        <v/>
      </c>
      <c r="B940" s="113" t="str">
        <f>IF(Table6[[#This Row],[Segment ]]="","",B939)</f>
        <v/>
      </c>
      <c r="C940" s="113" t="str">
        <f>IF(Table6[[#This Row],[Segment ]]="","",C939)</f>
        <v/>
      </c>
      <c r="D940" s="113" t="str">
        <f>IF(Table6[[#This Row],[Segment ]]="","",D939)</f>
        <v/>
      </c>
      <c r="E940" s="117" t="str">
        <f>IF(Table6[[#This Row],[Segment ]]="","",Table6[[#This Row],[Density (kg/m3)]]*Table6[[#This Row],[Volumetric flow (m3/s)]])</f>
        <v/>
      </c>
      <c r="F940" s="114" t="str">
        <f>IF(Table6[[#This Row],[Segment ]]="","",'Pressure Drops in Loops'!AG945)</f>
        <v/>
      </c>
      <c r="G940" s="114" t="str">
        <f>'Pressure Drops in Loops'!AH945</f>
        <v/>
      </c>
      <c r="H940" s="114"/>
      <c r="I940" s="114"/>
      <c r="J940" s="115" t="str">
        <f>'Pressure Drops in Loops'!E945</f>
        <v/>
      </c>
      <c r="K940" s="115" t="str">
        <f>IF('Pressure Drops in Loops'!E946="",'Pressure Drops in Loops'!E945,'Pressure Drops in Loops'!E946)</f>
        <v/>
      </c>
      <c r="L940" s="115" t="str">
        <f>IF(Table6[[#This Row],[Segment ]]="","",(Table6[[#This Row],[Pressure 2 (kPa)]]-Table6[[#This Row],[Pressure 1 (kPa)]])/Table6[[#This Row],[Density (kg/m3)]])</f>
        <v/>
      </c>
      <c r="M940" s="115" t="str">
        <f>IF(Table6[[#This Row],[Segment ]]="","",((Table6[[#This Row],[Velocity 2 (m/s)]]^2)/2)-((Table6[[#This Row],[Velocity 1 (m/s)]]^2)/2))</f>
        <v/>
      </c>
      <c r="N940" s="115" t="str">
        <f>IF(Table6[[#This Row],[Segment ]]="","",(Table6[[#This Row],[Height 2 (m)]]-Table6[[#This Row],[Height 1 (m)]])*9.807)</f>
        <v/>
      </c>
      <c r="O940" s="115" t="str">
        <f>'Pressure Drops in Loops'!U945</f>
        <v/>
      </c>
      <c r="P94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40" s="115" t="str">
        <f>IF(Table6[[#This Row],[Segment ]]="","",Table6[[#This Row],[Work (W)]]/1000)</f>
        <v/>
      </c>
    </row>
    <row r="941" spans="1:17" x14ac:dyDescent="0.25">
      <c r="A941" s="116" t="str">
        <f>'Pressure Drops in Loops'!A946</f>
        <v/>
      </c>
      <c r="B941" s="113" t="str">
        <f>IF(Table6[[#This Row],[Segment ]]="","",B940)</f>
        <v/>
      </c>
      <c r="C941" s="113" t="str">
        <f>IF(Table6[[#This Row],[Segment ]]="","",C940)</f>
        <v/>
      </c>
      <c r="D941" s="113" t="str">
        <f>IF(Table6[[#This Row],[Segment ]]="","",D940)</f>
        <v/>
      </c>
      <c r="E941" s="117" t="str">
        <f>IF(Table6[[#This Row],[Segment ]]="","",Table6[[#This Row],[Density (kg/m3)]]*Table6[[#This Row],[Volumetric flow (m3/s)]])</f>
        <v/>
      </c>
      <c r="F941" s="114" t="str">
        <f>IF(Table6[[#This Row],[Segment ]]="","",'Pressure Drops in Loops'!AG946)</f>
        <v/>
      </c>
      <c r="G941" s="114" t="str">
        <f>'Pressure Drops in Loops'!AH946</f>
        <v/>
      </c>
      <c r="H941" s="114"/>
      <c r="I941" s="114"/>
      <c r="J941" s="115" t="str">
        <f>'Pressure Drops in Loops'!E946</f>
        <v/>
      </c>
      <c r="K941" s="115" t="str">
        <f>IF('Pressure Drops in Loops'!E947="",'Pressure Drops in Loops'!E946,'Pressure Drops in Loops'!E947)</f>
        <v/>
      </c>
      <c r="L941" s="115" t="str">
        <f>IF(Table6[[#This Row],[Segment ]]="","",(Table6[[#This Row],[Pressure 2 (kPa)]]-Table6[[#This Row],[Pressure 1 (kPa)]])/Table6[[#This Row],[Density (kg/m3)]])</f>
        <v/>
      </c>
      <c r="M941" s="115" t="str">
        <f>IF(Table6[[#This Row],[Segment ]]="","",((Table6[[#This Row],[Velocity 2 (m/s)]]^2)/2)-((Table6[[#This Row],[Velocity 1 (m/s)]]^2)/2))</f>
        <v/>
      </c>
      <c r="N941" s="115" t="str">
        <f>IF(Table6[[#This Row],[Segment ]]="","",(Table6[[#This Row],[Height 2 (m)]]-Table6[[#This Row],[Height 1 (m)]])*9.807)</f>
        <v/>
      </c>
      <c r="O941" s="115" t="str">
        <f>'Pressure Drops in Loops'!U946</f>
        <v/>
      </c>
      <c r="P94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41" s="115" t="str">
        <f>IF(Table6[[#This Row],[Segment ]]="","",Table6[[#This Row],[Work (W)]]/1000)</f>
        <v/>
      </c>
    </row>
    <row r="942" spans="1:17" x14ac:dyDescent="0.25">
      <c r="A942" s="116" t="str">
        <f>'Pressure Drops in Loops'!A947</f>
        <v/>
      </c>
      <c r="B942" s="113" t="str">
        <f>IF(Table6[[#This Row],[Segment ]]="","",B941)</f>
        <v/>
      </c>
      <c r="C942" s="113" t="str">
        <f>IF(Table6[[#This Row],[Segment ]]="","",C941)</f>
        <v/>
      </c>
      <c r="D942" s="113" t="str">
        <f>IF(Table6[[#This Row],[Segment ]]="","",D941)</f>
        <v/>
      </c>
      <c r="E942" s="117" t="str">
        <f>IF(Table6[[#This Row],[Segment ]]="","",Table6[[#This Row],[Density (kg/m3)]]*Table6[[#This Row],[Volumetric flow (m3/s)]])</f>
        <v/>
      </c>
      <c r="F942" s="114" t="str">
        <f>IF(Table6[[#This Row],[Segment ]]="","",'Pressure Drops in Loops'!AG947)</f>
        <v/>
      </c>
      <c r="G942" s="114" t="str">
        <f>'Pressure Drops in Loops'!AH947</f>
        <v/>
      </c>
      <c r="H942" s="114"/>
      <c r="I942" s="114"/>
      <c r="J942" s="115" t="str">
        <f>'Pressure Drops in Loops'!E947</f>
        <v/>
      </c>
      <c r="K942" s="115" t="str">
        <f>IF('Pressure Drops in Loops'!E948="",'Pressure Drops in Loops'!E947,'Pressure Drops in Loops'!E948)</f>
        <v/>
      </c>
      <c r="L942" s="115" t="str">
        <f>IF(Table6[[#This Row],[Segment ]]="","",(Table6[[#This Row],[Pressure 2 (kPa)]]-Table6[[#This Row],[Pressure 1 (kPa)]])/Table6[[#This Row],[Density (kg/m3)]])</f>
        <v/>
      </c>
      <c r="M942" s="115" t="str">
        <f>IF(Table6[[#This Row],[Segment ]]="","",((Table6[[#This Row],[Velocity 2 (m/s)]]^2)/2)-((Table6[[#This Row],[Velocity 1 (m/s)]]^2)/2))</f>
        <v/>
      </c>
      <c r="N942" s="115" t="str">
        <f>IF(Table6[[#This Row],[Segment ]]="","",(Table6[[#This Row],[Height 2 (m)]]-Table6[[#This Row],[Height 1 (m)]])*9.807)</f>
        <v/>
      </c>
      <c r="O942" s="115" t="str">
        <f>'Pressure Drops in Loops'!U947</f>
        <v/>
      </c>
      <c r="P94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42" s="115" t="str">
        <f>IF(Table6[[#This Row],[Segment ]]="","",Table6[[#This Row],[Work (W)]]/1000)</f>
        <v/>
      </c>
    </row>
    <row r="943" spans="1:17" x14ac:dyDescent="0.25">
      <c r="A943" s="116" t="str">
        <f>'Pressure Drops in Loops'!A948</f>
        <v/>
      </c>
      <c r="B943" s="113" t="str">
        <f>IF(Table6[[#This Row],[Segment ]]="","",B942)</f>
        <v/>
      </c>
      <c r="C943" s="113" t="str">
        <f>IF(Table6[[#This Row],[Segment ]]="","",C942)</f>
        <v/>
      </c>
      <c r="D943" s="113" t="str">
        <f>IF(Table6[[#This Row],[Segment ]]="","",D942)</f>
        <v/>
      </c>
      <c r="E943" s="117" t="str">
        <f>IF(Table6[[#This Row],[Segment ]]="","",Table6[[#This Row],[Density (kg/m3)]]*Table6[[#This Row],[Volumetric flow (m3/s)]])</f>
        <v/>
      </c>
      <c r="F943" s="114" t="str">
        <f>IF(Table6[[#This Row],[Segment ]]="","",'Pressure Drops in Loops'!AG948)</f>
        <v/>
      </c>
      <c r="G943" s="114" t="str">
        <f>'Pressure Drops in Loops'!AH948</f>
        <v/>
      </c>
      <c r="H943" s="114"/>
      <c r="I943" s="114"/>
      <c r="J943" s="115" t="str">
        <f>'Pressure Drops in Loops'!E948</f>
        <v/>
      </c>
      <c r="K943" s="115" t="str">
        <f>IF('Pressure Drops in Loops'!E949="",'Pressure Drops in Loops'!E948,'Pressure Drops in Loops'!E949)</f>
        <v/>
      </c>
      <c r="L943" s="115" t="str">
        <f>IF(Table6[[#This Row],[Segment ]]="","",(Table6[[#This Row],[Pressure 2 (kPa)]]-Table6[[#This Row],[Pressure 1 (kPa)]])/Table6[[#This Row],[Density (kg/m3)]])</f>
        <v/>
      </c>
      <c r="M943" s="115" t="str">
        <f>IF(Table6[[#This Row],[Segment ]]="","",((Table6[[#This Row],[Velocity 2 (m/s)]]^2)/2)-((Table6[[#This Row],[Velocity 1 (m/s)]]^2)/2))</f>
        <v/>
      </c>
      <c r="N943" s="115" t="str">
        <f>IF(Table6[[#This Row],[Segment ]]="","",(Table6[[#This Row],[Height 2 (m)]]-Table6[[#This Row],[Height 1 (m)]])*9.807)</f>
        <v/>
      </c>
      <c r="O943" s="115" t="str">
        <f>'Pressure Drops in Loops'!U948</f>
        <v/>
      </c>
      <c r="P94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43" s="115" t="str">
        <f>IF(Table6[[#This Row],[Segment ]]="","",Table6[[#This Row],[Work (W)]]/1000)</f>
        <v/>
      </c>
    </row>
    <row r="944" spans="1:17" x14ac:dyDescent="0.25">
      <c r="A944" s="116" t="str">
        <f>'Pressure Drops in Loops'!A949</f>
        <v/>
      </c>
      <c r="B944" s="113" t="str">
        <f>IF(Table6[[#This Row],[Segment ]]="","",B943)</f>
        <v/>
      </c>
      <c r="C944" s="113" t="str">
        <f>IF(Table6[[#This Row],[Segment ]]="","",C943)</f>
        <v/>
      </c>
      <c r="D944" s="113" t="str">
        <f>IF(Table6[[#This Row],[Segment ]]="","",D943)</f>
        <v/>
      </c>
      <c r="E944" s="117" t="str">
        <f>IF(Table6[[#This Row],[Segment ]]="","",Table6[[#This Row],[Density (kg/m3)]]*Table6[[#This Row],[Volumetric flow (m3/s)]])</f>
        <v/>
      </c>
      <c r="F944" s="114" t="str">
        <f>IF(Table6[[#This Row],[Segment ]]="","",'Pressure Drops in Loops'!AG949)</f>
        <v/>
      </c>
      <c r="G944" s="114" t="str">
        <f>'Pressure Drops in Loops'!AH949</f>
        <v/>
      </c>
      <c r="H944" s="114"/>
      <c r="I944" s="114"/>
      <c r="J944" s="115" t="str">
        <f>'Pressure Drops in Loops'!E949</f>
        <v/>
      </c>
      <c r="K944" s="115" t="str">
        <f>IF('Pressure Drops in Loops'!E950="",'Pressure Drops in Loops'!E949,'Pressure Drops in Loops'!E950)</f>
        <v/>
      </c>
      <c r="L944" s="115" t="str">
        <f>IF(Table6[[#This Row],[Segment ]]="","",(Table6[[#This Row],[Pressure 2 (kPa)]]-Table6[[#This Row],[Pressure 1 (kPa)]])/Table6[[#This Row],[Density (kg/m3)]])</f>
        <v/>
      </c>
      <c r="M944" s="115" t="str">
        <f>IF(Table6[[#This Row],[Segment ]]="","",((Table6[[#This Row],[Velocity 2 (m/s)]]^2)/2)-((Table6[[#This Row],[Velocity 1 (m/s)]]^2)/2))</f>
        <v/>
      </c>
      <c r="N944" s="115" t="str">
        <f>IF(Table6[[#This Row],[Segment ]]="","",(Table6[[#This Row],[Height 2 (m)]]-Table6[[#This Row],[Height 1 (m)]])*9.807)</f>
        <v/>
      </c>
      <c r="O944" s="115" t="str">
        <f>'Pressure Drops in Loops'!U949</f>
        <v/>
      </c>
      <c r="P94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44" s="115" t="str">
        <f>IF(Table6[[#This Row],[Segment ]]="","",Table6[[#This Row],[Work (W)]]/1000)</f>
        <v/>
      </c>
    </row>
    <row r="945" spans="1:17" x14ac:dyDescent="0.25">
      <c r="A945" s="116" t="str">
        <f>'Pressure Drops in Loops'!A950</f>
        <v/>
      </c>
      <c r="B945" s="113" t="str">
        <f>IF(Table6[[#This Row],[Segment ]]="","",B944)</f>
        <v/>
      </c>
      <c r="C945" s="113" t="str">
        <f>IF(Table6[[#This Row],[Segment ]]="","",C944)</f>
        <v/>
      </c>
      <c r="D945" s="113" t="str">
        <f>IF(Table6[[#This Row],[Segment ]]="","",D944)</f>
        <v/>
      </c>
      <c r="E945" s="117" t="str">
        <f>IF(Table6[[#This Row],[Segment ]]="","",Table6[[#This Row],[Density (kg/m3)]]*Table6[[#This Row],[Volumetric flow (m3/s)]])</f>
        <v/>
      </c>
      <c r="F945" s="114" t="str">
        <f>IF(Table6[[#This Row],[Segment ]]="","",'Pressure Drops in Loops'!AG950)</f>
        <v/>
      </c>
      <c r="G945" s="114" t="str">
        <f>'Pressure Drops in Loops'!AH950</f>
        <v/>
      </c>
      <c r="H945" s="114"/>
      <c r="I945" s="114"/>
      <c r="J945" s="115" t="str">
        <f>'Pressure Drops in Loops'!E950</f>
        <v/>
      </c>
      <c r="K945" s="115" t="str">
        <f>IF('Pressure Drops in Loops'!E951="",'Pressure Drops in Loops'!E950,'Pressure Drops in Loops'!E951)</f>
        <v/>
      </c>
      <c r="L945" s="115" t="str">
        <f>IF(Table6[[#This Row],[Segment ]]="","",(Table6[[#This Row],[Pressure 2 (kPa)]]-Table6[[#This Row],[Pressure 1 (kPa)]])/Table6[[#This Row],[Density (kg/m3)]])</f>
        <v/>
      </c>
      <c r="M945" s="115" t="str">
        <f>IF(Table6[[#This Row],[Segment ]]="","",((Table6[[#This Row],[Velocity 2 (m/s)]]^2)/2)-((Table6[[#This Row],[Velocity 1 (m/s)]]^2)/2))</f>
        <v/>
      </c>
      <c r="N945" s="115" t="str">
        <f>IF(Table6[[#This Row],[Segment ]]="","",(Table6[[#This Row],[Height 2 (m)]]-Table6[[#This Row],[Height 1 (m)]])*9.807)</f>
        <v/>
      </c>
      <c r="O945" s="115" t="str">
        <f>'Pressure Drops in Loops'!U950</f>
        <v/>
      </c>
      <c r="P94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45" s="115" t="str">
        <f>IF(Table6[[#This Row],[Segment ]]="","",Table6[[#This Row],[Work (W)]]/1000)</f>
        <v/>
      </c>
    </row>
    <row r="946" spans="1:17" x14ac:dyDescent="0.25">
      <c r="A946" s="116" t="str">
        <f>'Pressure Drops in Loops'!A951</f>
        <v/>
      </c>
      <c r="B946" s="113" t="str">
        <f>IF(Table6[[#This Row],[Segment ]]="","",B945)</f>
        <v/>
      </c>
      <c r="C946" s="113" t="str">
        <f>IF(Table6[[#This Row],[Segment ]]="","",C945)</f>
        <v/>
      </c>
      <c r="D946" s="113" t="str">
        <f>IF(Table6[[#This Row],[Segment ]]="","",D945)</f>
        <v/>
      </c>
      <c r="E946" s="117" t="str">
        <f>IF(Table6[[#This Row],[Segment ]]="","",Table6[[#This Row],[Density (kg/m3)]]*Table6[[#This Row],[Volumetric flow (m3/s)]])</f>
        <v/>
      </c>
      <c r="F946" s="114" t="str">
        <f>IF(Table6[[#This Row],[Segment ]]="","",'Pressure Drops in Loops'!AG951)</f>
        <v/>
      </c>
      <c r="G946" s="114" t="str">
        <f>'Pressure Drops in Loops'!AH951</f>
        <v/>
      </c>
      <c r="H946" s="114"/>
      <c r="I946" s="114"/>
      <c r="J946" s="115" t="str">
        <f>'Pressure Drops in Loops'!E951</f>
        <v/>
      </c>
      <c r="K946" s="115" t="str">
        <f>IF('Pressure Drops in Loops'!E952="",'Pressure Drops in Loops'!E951,'Pressure Drops in Loops'!E952)</f>
        <v/>
      </c>
      <c r="L946" s="115" t="str">
        <f>IF(Table6[[#This Row],[Segment ]]="","",(Table6[[#This Row],[Pressure 2 (kPa)]]-Table6[[#This Row],[Pressure 1 (kPa)]])/Table6[[#This Row],[Density (kg/m3)]])</f>
        <v/>
      </c>
      <c r="M946" s="115" t="str">
        <f>IF(Table6[[#This Row],[Segment ]]="","",((Table6[[#This Row],[Velocity 2 (m/s)]]^2)/2)-((Table6[[#This Row],[Velocity 1 (m/s)]]^2)/2))</f>
        <v/>
      </c>
      <c r="N946" s="115" t="str">
        <f>IF(Table6[[#This Row],[Segment ]]="","",(Table6[[#This Row],[Height 2 (m)]]-Table6[[#This Row],[Height 1 (m)]])*9.807)</f>
        <v/>
      </c>
      <c r="O946" s="115" t="str">
        <f>'Pressure Drops in Loops'!U951</f>
        <v/>
      </c>
      <c r="P94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46" s="115" t="str">
        <f>IF(Table6[[#This Row],[Segment ]]="","",Table6[[#This Row],[Work (W)]]/1000)</f>
        <v/>
      </c>
    </row>
    <row r="947" spans="1:17" x14ac:dyDescent="0.25">
      <c r="A947" s="116" t="str">
        <f>'Pressure Drops in Loops'!A952</f>
        <v/>
      </c>
      <c r="B947" s="113" t="str">
        <f>IF(Table6[[#This Row],[Segment ]]="","",B946)</f>
        <v/>
      </c>
      <c r="C947" s="113" t="str">
        <f>IF(Table6[[#This Row],[Segment ]]="","",C946)</f>
        <v/>
      </c>
      <c r="D947" s="113" t="str">
        <f>IF(Table6[[#This Row],[Segment ]]="","",D946)</f>
        <v/>
      </c>
      <c r="E947" s="117" t="str">
        <f>IF(Table6[[#This Row],[Segment ]]="","",Table6[[#This Row],[Density (kg/m3)]]*Table6[[#This Row],[Volumetric flow (m3/s)]])</f>
        <v/>
      </c>
      <c r="F947" s="114" t="str">
        <f>IF(Table6[[#This Row],[Segment ]]="","",'Pressure Drops in Loops'!AG952)</f>
        <v/>
      </c>
      <c r="G947" s="114" t="str">
        <f>'Pressure Drops in Loops'!AH952</f>
        <v/>
      </c>
      <c r="H947" s="114"/>
      <c r="I947" s="114"/>
      <c r="J947" s="115" t="str">
        <f>'Pressure Drops in Loops'!E952</f>
        <v/>
      </c>
      <c r="K947" s="115" t="str">
        <f>IF('Pressure Drops in Loops'!E953="",'Pressure Drops in Loops'!E952,'Pressure Drops in Loops'!E953)</f>
        <v/>
      </c>
      <c r="L947" s="115" t="str">
        <f>IF(Table6[[#This Row],[Segment ]]="","",(Table6[[#This Row],[Pressure 2 (kPa)]]-Table6[[#This Row],[Pressure 1 (kPa)]])/Table6[[#This Row],[Density (kg/m3)]])</f>
        <v/>
      </c>
      <c r="M947" s="115" t="str">
        <f>IF(Table6[[#This Row],[Segment ]]="","",((Table6[[#This Row],[Velocity 2 (m/s)]]^2)/2)-((Table6[[#This Row],[Velocity 1 (m/s)]]^2)/2))</f>
        <v/>
      </c>
      <c r="N947" s="115" t="str">
        <f>IF(Table6[[#This Row],[Segment ]]="","",(Table6[[#This Row],[Height 2 (m)]]-Table6[[#This Row],[Height 1 (m)]])*9.807)</f>
        <v/>
      </c>
      <c r="O947" s="115" t="str">
        <f>'Pressure Drops in Loops'!U952</f>
        <v/>
      </c>
      <c r="P94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47" s="115" t="str">
        <f>IF(Table6[[#This Row],[Segment ]]="","",Table6[[#This Row],[Work (W)]]/1000)</f>
        <v/>
      </c>
    </row>
    <row r="948" spans="1:17" x14ac:dyDescent="0.25">
      <c r="A948" s="116" t="str">
        <f>'Pressure Drops in Loops'!A953</f>
        <v/>
      </c>
      <c r="B948" s="113" t="str">
        <f>IF(Table6[[#This Row],[Segment ]]="","",B947)</f>
        <v/>
      </c>
      <c r="C948" s="113" t="str">
        <f>IF(Table6[[#This Row],[Segment ]]="","",C947)</f>
        <v/>
      </c>
      <c r="D948" s="113" t="str">
        <f>IF(Table6[[#This Row],[Segment ]]="","",D947)</f>
        <v/>
      </c>
      <c r="E948" s="117" t="str">
        <f>IF(Table6[[#This Row],[Segment ]]="","",Table6[[#This Row],[Density (kg/m3)]]*Table6[[#This Row],[Volumetric flow (m3/s)]])</f>
        <v/>
      </c>
      <c r="F948" s="114" t="str">
        <f>IF(Table6[[#This Row],[Segment ]]="","",'Pressure Drops in Loops'!AG953)</f>
        <v/>
      </c>
      <c r="G948" s="114" t="str">
        <f>'Pressure Drops in Loops'!AH953</f>
        <v/>
      </c>
      <c r="H948" s="114"/>
      <c r="I948" s="114"/>
      <c r="J948" s="115" t="str">
        <f>'Pressure Drops in Loops'!E953</f>
        <v/>
      </c>
      <c r="K948" s="115" t="str">
        <f>IF('Pressure Drops in Loops'!E954="",'Pressure Drops in Loops'!E953,'Pressure Drops in Loops'!E954)</f>
        <v/>
      </c>
      <c r="L948" s="115" t="str">
        <f>IF(Table6[[#This Row],[Segment ]]="","",(Table6[[#This Row],[Pressure 2 (kPa)]]-Table6[[#This Row],[Pressure 1 (kPa)]])/Table6[[#This Row],[Density (kg/m3)]])</f>
        <v/>
      </c>
      <c r="M948" s="115" t="str">
        <f>IF(Table6[[#This Row],[Segment ]]="","",((Table6[[#This Row],[Velocity 2 (m/s)]]^2)/2)-((Table6[[#This Row],[Velocity 1 (m/s)]]^2)/2))</f>
        <v/>
      </c>
      <c r="N948" s="115" t="str">
        <f>IF(Table6[[#This Row],[Segment ]]="","",(Table6[[#This Row],[Height 2 (m)]]-Table6[[#This Row],[Height 1 (m)]])*9.807)</f>
        <v/>
      </c>
      <c r="O948" s="115" t="str">
        <f>'Pressure Drops in Loops'!U953</f>
        <v/>
      </c>
      <c r="P94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48" s="115" t="str">
        <f>IF(Table6[[#This Row],[Segment ]]="","",Table6[[#This Row],[Work (W)]]/1000)</f>
        <v/>
      </c>
    </row>
    <row r="949" spans="1:17" x14ac:dyDescent="0.25">
      <c r="A949" s="116" t="str">
        <f>'Pressure Drops in Loops'!A954</f>
        <v/>
      </c>
      <c r="B949" s="113" t="str">
        <f>IF(Table6[[#This Row],[Segment ]]="","",B948)</f>
        <v/>
      </c>
      <c r="C949" s="113" t="str">
        <f>IF(Table6[[#This Row],[Segment ]]="","",C948)</f>
        <v/>
      </c>
      <c r="D949" s="113" t="str">
        <f>IF(Table6[[#This Row],[Segment ]]="","",D948)</f>
        <v/>
      </c>
      <c r="E949" s="117" t="str">
        <f>IF(Table6[[#This Row],[Segment ]]="","",Table6[[#This Row],[Density (kg/m3)]]*Table6[[#This Row],[Volumetric flow (m3/s)]])</f>
        <v/>
      </c>
      <c r="F949" s="114" t="str">
        <f>IF(Table6[[#This Row],[Segment ]]="","",'Pressure Drops in Loops'!AG954)</f>
        <v/>
      </c>
      <c r="G949" s="114" t="str">
        <f>'Pressure Drops in Loops'!AH954</f>
        <v/>
      </c>
      <c r="H949" s="114"/>
      <c r="I949" s="114"/>
      <c r="J949" s="115" t="str">
        <f>'Pressure Drops in Loops'!E954</f>
        <v/>
      </c>
      <c r="K949" s="115" t="str">
        <f>IF('Pressure Drops in Loops'!E955="",'Pressure Drops in Loops'!E954,'Pressure Drops in Loops'!E955)</f>
        <v/>
      </c>
      <c r="L949" s="115" t="str">
        <f>IF(Table6[[#This Row],[Segment ]]="","",(Table6[[#This Row],[Pressure 2 (kPa)]]-Table6[[#This Row],[Pressure 1 (kPa)]])/Table6[[#This Row],[Density (kg/m3)]])</f>
        <v/>
      </c>
      <c r="M949" s="115" t="str">
        <f>IF(Table6[[#This Row],[Segment ]]="","",((Table6[[#This Row],[Velocity 2 (m/s)]]^2)/2)-((Table6[[#This Row],[Velocity 1 (m/s)]]^2)/2))</f>
        <v/>
      </c>
      <c r="N949" s="115" t="str">
        <f>IF(Table6[[#This Row],[Segment ]]="","",(Table6[[#This Row],[Height 2 (m)]]-Table6[[#This Row],[Height 1 (m)]])*9.807)</f>
        <v/>
      </c>
      <c r="O949" s="115" t="str">
        <f>'Pressure Drops in Loops'!U954</f>
        <v/>
      </c>
      <c r="P94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49" s="115" t="str">
        <f>IF(Table6[[#This Row],[Segment ]]="","",Table6[[#This Row],[Work (W)]]/1000)</f>
        <v/>
      </c>
    </row>
    <row r="950" spans="1:17" x14ac:dyDescent="0.25">
      <c r="A950" s="116" t="str">
        <f>'Pressure Drops in Loops'!A955</f>
        <v/>
      </c>
      <c r="B950" s="113" t="str">
        <f>IF(Table6[[#This Row],[Segment ]]="","",B949)</f>
        <v/>
      </c>
      <c r="C950" s="113" t="str">
        <f>IF(Table6[[#This Row],[Segment ]]="","",C949)</f>
        <v/>
      </c>
      <c r="D950" s="113" t="str">
        <f>IF(Table6[[#This Row],[Segment ]]="","",D949)</f>
        <v/>
      </c>
      <c r="E950" s="117" t="str">
        <f>IF(Table6[[#This Row],[Segment ]]="","",Table6[[#This Row],[Density (kg/m3)]]*Table6[[#This Row],[Volumetric flow (m3/s)]])</f>
        <v/>
      </c>
      <c r="F950" s="114" t="str">
        <f>IF(Table6[[#This Row],[Segment ]]="","",'Pressure Drops in Loops'!AG955)</f>
        <v/>
      </c>
      <c r="G950" s="114" t="str">
        <f>'Pressure Drops in Loops'!AH955</f>
        <v/>
      </c>
      <c r="H950" s="114"/>
      <c r="I950" s="114"/>
      <c r="J950" s="115" t="str">
        <f>'Pressure Drops in Loops'!E955</f>
        <v/>
      </c>
      <c r="K950" s="115" t="str">
        <f>IF('Pressure Drops in Loops'!E956="",'Pressure Drops in Loops'!E955,'Pressure Drops in Loops'!E956)</f>
        <v/>
      </c>
      <c r="L950" s="115" t="str">
        <f>IF(Table6[[#This Row],[Segment ]]="","",(Table6[[#This Row],[Pressure 2 (kPa)]]-Table6[[#This Row],[Pressure 1 (kPa)]])/Table6[[#This Row],[Density (kg/m3)]])</f>
        <v/>
      </c>
      <c r="M950" s="115" t="str">
        <f>IF(Table6[[#This Row],[Segment ]]="","",((Table6[[#This Row],[Velocity 2 (m/s)]]^2)/2)-((Table6[[#This Row],[Velocity 1 (m/s)]]^2)/2))</f>
        <v/>
      </c>
      <c r="N950" s="115" t="str">
        <f>IF(Table6[[#This Row],[Segment ]]="","",(Table6[[#This Row],[Height 2 (m)]]-Table6[[#This Row],[Height 1 (m)]])*9.807)</f>
        <v/>
      </c>
      <c r="O950" s="115" t="str">
        <f>'Pressure Drops in Loops'!U955</f>
        <v/>
      </c>
      <c r="P95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50" s="115" t="str">
        <f>IF(Table6[[#This Row],[Segment ]]="","",Table6[[#This Row],[Work (W)]]/1000)</f>
        <v/>
      </c>
    </row>
    <row r="951" spans="1:17" x14ac:dyDescent="0.25">
      <c r="A951" s="116" t="str">
        <f>'Pressure Drops in Loops'!A956</f>
        <v/>
      </c>
      <c r="B951" s="113" t="str">
        <f>IF(Table6[[#This Row],[Segment ]]="","",B950)</f>
        <v/>
      </c>
      <c r="C951" s="113" t="str">
        <f>IF(Table6[[#This Row],[Segment ]]="","",C950)</f>
        <v/>
      </c>
      <c r="D951" s="113" t="str">
        <f>IF(Table6[[#This Row],[Segment ]]="","",D950)</f>
        <v/>
      </c>
      <c r="E951" s="117" t="str">
        <f>IF(Table6[[#This Row],[Segment ]]="","",Table6[[#This Row],[Density (kg/m3)]]*Table6[[#This Row],[Volumetric flow (m3/s)]])</f>
        <v/>
      </c>
      <c r="F951" s="114" t="str">
        <f>IF(Table6[[#This Row],[Segment ]]="","",'Pressure Drops in Loops'!AG956)</f>
        <v/>
      </c>
      <c r="G951" s="114" t="str">
        <f>'Pressure Drops in Loops'!AH956</f>
        <v/>
      </c>
      <c r="H951" s="114"/>
      <c r="I951" s="114"/>
      <c r="J951" s="115" t="str">
        <f>'Pressure Drops in Loops'!E956</f>
        <v/>
      </c>
      <c r="K951" s="115" t="str">
        <f>IF('Pressure Drops in Loops'!E957="",'Pressure Drops in Loops'!E956,'Pressure Drops in Loops'!E957)</f>
        <v/>
      </c>
      <c r="L951" s="115" t="str">
        <f>IF(Table6[[#This Row],[Segment ]]="","",(Table6[[#This Row],[Pressure 2 (kPa)]]-Table6[[#This Row],[Pressure 1 (kPa)]])/Table6[[#This Row],[Density (kg/m3)]])</f>
        <v/>
      </c>
      <c r="M951" s="115" t="str">
        <f>IF(Table6[[#This Row],[Segment ]]="","",((Table6[[#This Row],[Velocity 2 (m/s)]]^2)/2)-((Table6[[#This Row],[Velocity 1 (m/s)]]^2)/2))</f>
        <v/>
      </c>
      <c r="N951" s="115" t="str">
        <f>IF(Table6[[#This Row],[Segment ]]="","",(Table6[[#This Row],[Height 2 (m)]]-Table6[[#This Row],[Height 1 (m)]])*9.807)</f>
        <v/>
      </c>
      <c r="O951" s="115" t="str">
        <f>'Pressure Drops in Loops'!U956</f>
        <v/>
      </c>
      <c r="P95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51" s="115" t="str">
        <f>IF(Table6[[#This Row],[Segment ]]="","",Table6[[#This Row],[Work (W)]]/1000)</f>
        <v/>
      </c>
    </row>
    <row r="952" spans="1:17" x14ac:dyDescent="0.25">
      <c r="A952" s="116" t="str">
        <f>'Pressure Drops in Loops'!A957</f>
        <v/>
      </c>
      <c r="B952" s="113" t="str">
        <f>IF(Table6[[#This Row],[Segment ]]="","",B951)</f>
        <v/>
      </c>
      <c r="C952" s="113" t="str">
        <f>IF(Table6[[#This Row],[Segment ]]="","",C951)</f>
        <v/>
      </c>
      <c r="D952" s="113" t="str">
        <f>IF(Table6[[#This Row],[Segment ]]="","",D951)</f>
        <v/>
      </c>
      <c r="E952" s="117" t="str">
        <f>IF(Table6[[#This Row],[Segment ]]="","",Table6[[#This Row],[Density (kg/m3)]]*Table6[[#This Row],[Volumetric flow (m3/s)]])</f>
        <v/>
      </c>
      <c r="F952" s="114" t="str">
        <f>IF(Table6[[#This Row],[Segment ]]="","",'Pressure Drops in Loops'!AG957)</f>
        <v/>
      </c>
      <c r="G952" s="114" t="str">
        <f>'Pressure Drops in Loops'!AH957</f>
        <v/>
      </c>
      <c r="H952" s="114"/>
      <c r="I952" s="114"/>
      <c r="J952" s="115" t="str">
        <f>'Pressure Drops in Loops'!E957</f>
        <v/>
      </c>
      <c r="K952" s="115" t="str">
        <f>IF('Pressure Drops in Loops'!E958="",'Pressure Drops in Loops'!E957,'Pressure Drops in Loops'!E958)</f>
        <v/>
      </c>
      <c r="L952" s="115" t="str">
        <f>IF(Table6[[#This Row],[Segment ]]="","",(Table6[[#This Row],[Pressure 2 (kPa)]]-Table6[[#This Row],[Pressure 1 (kPa)]])/Table6[[#This Row],[Density (kg/m3)]])</f>
        <v/>
      </c>
      <c r="M952" s="115" t="str">
        <f>IF(Table6[[#This Row],[Segment ]]="","",((Table6[[#This Row],[Velocity 2 (m/s)]]^2)/2)-((Table6[[#This Row],[Velocity 1 (m/s)]]^2)/2))</f>
        <v/>
      </c>
      <c r="N952" s="115" t="str">
        <f>IF(Table6[[#This Row],[Segment ]]="","",(Table6[[#This Row],[Height 2 (m)]]-Table6[[#This Row],[Height 1 (m)]])*9.807)</f>
        <v/>
      </c>
      <c r="O952" s="115" t="str">
        <f>'Pressure Drops in Loops'!U957</f>
        <v/>
      </c>
      <c r="P95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52" s="115" t="str">
        <f>IF(Table6[[#This Row],[Segment ]]="","",Table6[[#This Row],[Work (W)]]/1000)</f>
        <v/>
      </c>
    </row>
    <row r="953" spans="1:17" x14ac:dyDescent="0.25">
      <c r="A953" s="116" t="str">
        <f>'Pressure Drops in Loops'!A958</f>
        <v/>
      </c>
      <c r="B953" s="113" t="str">
        <f>IF(Table6[[#This Row],[Segment ]]="","",B952)</f>
        <v/>
      </c>
      <c r="C953" s="113" t="str">
        <f>IF(Table6[[#This Row],[Segment ]]="","",C952)</f>
        <v/>
      </c>
      <c r="D953" s="113" t="str">
        <f>IF(Table6[[#This Row],[Segment ]]="","",D952)</f>
        <v/>
      </c>
      <c r="E953" s="117" t="str">
        <f>IF(Table6[[#This Row],[Segment ]]="","",Table6[[#This Row],[Density (kg/m3)]]*Table6[[#This Row],[Volumetric flow (m3/s)]])</f>
        <v/>
      </c>
      <c r="F953" s="114" t="str">
        <f>IF(Table6[[#This Row],[Segment ]]="","",'Pressure Drops in Loops'!AG958)</f>
        <v/>
      </c>
      <c r="G953" s="114" t="str">
        <f>'Pressure Drops in Loops'!AH958</f>
        <v/>
      </c>
      <c r="H953" s="114"/>
      <c r="I953" s="114"/>
      <c r="J953" s="115" t="str">
        <f>'Pressure Drops in Loops'!E958</f>
        <v/>
      </c>
      <c r="K953" s="115" t="str">
        <f>IF('Pressure Drops in Loops'!E959="",'Pressure Drops in Loops'!E958,'Pressure Drops in Loops'!E959)</f>
        <v/>
      </c>
      <c r="L953" s="115" t="str">
        <f>IF(Table6[[#This Row],[Segment ]]="","",(Table6[[#This Row],[Pressure 2 (kPa)]]-Table6[[#This Row],[Pressure 1 (kPa)]])/Table6[[#This Row],[Density (kg/m3)]])</f>
        <v/>
      </c>
      <c r="M953" s="115" t="str">
        <f>IF(Table6[[#This Row],[Segment ]]="","",((Table6[[#This Row],[Velocity 2 (m/s)]]^2)/2)-((Table6[[#This Row],[Velocity 1 (m/s)]]^2)/2))</f>
        <v/>
      </c>
      <c r="N953" s="115" t="str">
        <f>IF(Table6[[#This Row],[Segment ]]="","",(Table6[[#This Row],[Height 2 (m)]]-Table6[[#This Row],[Height 1 (m)]])*9.807)</f>
        <v/>
      </c>
      <c r="O953" s="115" t="str">
        <f>'Pressure Drops in Loops'!U958</f>
        <v/>
      </c>
      <c r="P95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53" s="115" t="str">
        <f>IF(Table6[[#This Row],[Segment ]]="","",Table6[[#This Row],[Work (W)]]/1000)</f>
        <v/>
      </c>
    </row>
    <row r="954" spans="1:17" x14ac:dyDescent="0.25">
      <c r="A954" s="116" t="str">
        <f>'Pressure Drops in Loops'!A959</f>
        <v/>
      </c>
      <c r="B954" s="113" t="str">
        <f>IF(Table6[[#This Row],[Segment ]]="","",B953)</f>
        <v/>
      </c>
      <c r="C954" s="113" t="str">
        <f>IF(Table6[[#This Row],[Segment ]]="","",C953)</f>
        <v/>
      </c>
      <c r="D954" s="113" t="str">
        <f>IF(Table6[[#This Row],[Segment ]]="","",D953)</f>
        <v/>
      </c>
      <c r="E954" s="117" t="str">
        <f>IF(Table6[[#This Row],[Segment ]]="","",Table6[[#This Row],[Density (kg/m3)]]*Table6[[#This Row],[Volumetric flow (m3/s)]])</f>
        <v/>
      </c>
      <c r="F954" s="114" t="str">
        <f>IF(Table6[[#This Row],[Segment ]]="","",'Pressure Drops in Loops'!AG959)</f>
        <v/>
      </c>
      <c r="G954" s="114" t="str">
        <f>'Pressure Drops in Loops'!AH959</f>
        <v/>
      </c>
      <c r="H954" s="114"/>
      <c r="I954" s="114"/>
      <c r="J954" s="115" t="str">
        <f>'Pressure Drops in Loops'!E959</f>
        <v/>
      </c>
      <c r="K954" s="115" t="str">
        <f>IF('Pressure Drops in Loops'!E960="",'Pressure Drops in Loops'!E959,'Pressure Drops in Loops'!E960)</f>
        <v/>
      </c>
      <c r="L954" s="115" t="str">
        <f>IF(Table6[[#This Row],[Segment ]]="","",(Table6[[#This Row],[Pressure 2 (kPa)]]-Table6[[#This Row],[Pressure 1 (kPa)]])/Table6[[#This Row],[Density (kg/m3)]])</f>
        <v/>
      </c>
      <c r="M954" s="115" t="str">
        <f>IF(Table6[[#This Row],[Segment ]]="","",((Table6[[#This Row],[Velocity 2 (m/s)]]^2)/2)-((Table6[[#This Row],[Velocity 1 (m/s)]]^2)/2))</f>
        <v/>
      </c>
      <c r="N954" s="115" t="str">
        <f>IF(Table6[[#This Row],[Segment ]]="","",(Table6[[#This Row],[Height 2 (m)]]-Table6[[#This Row],[Height 1 (m)]])*9.807)</f>
        <v/>
      </c>
      <c r="O954" s="115" t="str">
        <f>'Pressure Drops in Loops'!U959</f>
        <v/>
      </c>
      <c r="P95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54" s="115" t="str">
        <f>IF(Table6[[#This Row],[Segment ]]="","",Table6[[#This Row],[Work (W)]]/1000)</f>
        <v/>
      </c>
    </row>
    <row r="955" spans="1:17" x14ac:dyDescent="0.25">
      <c r="A955" s="116" t="str">
        <f>'Pressure Drops in Loops'!A960</f>
        <v/>
      </c>
      <c r="B955" s="113" t="str">
        <f>IF(Table6[[#This Row],[Segment ]]="","",B954)</f>
        <v/>
      </c>
      <c r="C955" s="113" t="str">
        <f>IF(Table6[[#This Row],[Segment ]]="","",C954)</f>
        <v/>
      </c>
      <c r="D955" s="113" t="str">
        <f>IF(Table6[[#This Row],[Segment ]]="","",D954)</f>
        <v/>
      </c>
      <c r="E955" s="117" t="str">
        <f>IF(Table6[[#This Row],[Segment ]]="","",Table6[[#This Row],[Density (kg/m3)]]*Table6[[#This Row],[Volumetric flow (m3/s)]])</f>
        <v/>
      </c>
      <c r="F955" s="114" t="str">
        <f>IF(Table6[[#This Row],[Segment ]]="","",'Pressure Drops in Loops'!AG960)</f>
        <v/>
      </c>
      <c r="G955" s="114" t="str">
        <f>'Pressure Drops in Loops'!AH960</f>
        <v/>
      </c>
      <c r="H955" s="114"/>
      <c r="I955" s="114"/>
      <c r="J955" s="115" t="str">
        <f>'Pressure Drops in Loops'!E960</f>
        <v/>
      </c>
      <c r="K955" s="115" t="str">
        <f>IF('Pressure Drops in Loops'!E961="",'Pressure Drops in Loops'!E960,'Pressure Drops in Loops'!E961)</f>
        <v/>
      </c>
      <c r="L955" s="115" t="str">
        <f>IF(Table6[[#This Row],[Segment ]]="","",(Table6[[#This Row],[Pressure 2 (kPa)]]-Table6[[#This Row],[Pressure 1 (kPa)]])/Table6[[#This Row],[Density (kg/m3)]])</f>
        <v/>
      </c>
      <c r="M955" s="115" t="str">
        <f>IF(Table6[[#This Row],[Segment ]]="","",((Table6[[#This Row],[Velocity 2 (m/s)]]^2)/2)-((Table6[[#This Row],[Velocity 1 (m/s)]]^2)/2))</f>
        <v/>
      </c>
      <c r="N955" s="115" t="str">
        <f>IF(Table6[[#This Row],[Segment ]]="","",(Table6[[#This Row],[Height 2 (m)]]-Table6[[#This Row],[Height 1 (m)]])*9.807)</f>
        <v/>
      </c>
      <c r="O955" s="115" t="str">
        <f>'Pressure Drops in Loops'!U960</f>
        <v/>
      </c>
      <c r="P95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55" s="115" t="str">
        <f>IF(Table6[[#This Row],[Segment ]]="","",Table6[[#This Row],[Work (W)]]/1000)</f>
        <v/>
      </c>
    </row>
    <row r="956" spans="1:17" x14ac:dyDescent="0.25">
      <c r="A956" s="116" t="str">
        <f>'Pressure Drops in Loops'!A961</f>
        <v/>
      </c>
      <c r="B956" s="113" t="str">
        <f>IF(Table6[[#This Row],[Segment ]]="","",B955)</f>
        <v/>
      </c>
      <c r="C956" s="113" t="str">
        <f>IF(Table6[[#This Row],[Segment ]]="","",C955)</f>
        <v/>
      </c>
      <c r="D956" s="113" t="str">
        <f>IF(Table6[[#This Row],[Segment ]]="","",D955)</f>
        <v/>
      </c>
      <c r="E956" s="117" t="str">
        <f>IF(Table6[[#This Row],[Segment ]]="","",Table6[[#This Row],[Density (kg/m3)]]*Table6[[#This Row],[Volumetric flow (m3/s)]])</f>
        <v/>
      </c>
      <c r="F956" s="114" t="str">
        <f>IF(Table6[[#This Row],[Segment ]]="","",'Pressure Drops in Loops'!AG961)</f>
        <v/>
      </c>
      <c r="G956" s="114" t="str">
        <f>'Pressure Drops in Loops'!AH961</f>
        <v/>
      </c>
      <c r="H956" s="114"/>
      <c r="I956" s="114"/>
      <c r="J956" s="115" t="str">
        <f>'Pressure Drops in Loops'!E961</f>
        <v/>
      </c>
      <c r="K956" s="115" t="str">
        <f>IF('Pressure Drops in Loops'!E962="",'Pressure Drops in Loops'!E961,'Pressure Drops in Loops'!E962)</f>
        <v/>
      </c>
      <c r="L956" s="115" t="str">
        <f>IF(Table6[[#This Row],[Segment ]]="","",(Table6[[#This Row],[Pressure 2 (kPa)]]-Table6[[#This Row],[Pressure 1 (kPa)]])/Table6[[#This Row],[Density (kg/m3)]])</f>
        <v/>
      </c>
      <c r="M956" s="115" t="str">
        <f>IF(Table6[[#This Row],[Segment ]]="","",((Table6[[#This Row],[Velocity 2 (m/s)]]^2)/2)-((Table6[[#This Row],[Velocity 1 (m/s)]]^2)/2))</f>
        <v/>
      </c>
      <c r="N956" s="115" t="str">
        <f>IF(Table6[[#This Row],[Segment ]]="","",(Table6[[#This Row],[Height 2 (m)]]-Table6[[#This Row],[Height 1 (m)]])*9.807)</f>
        <v/>
      </c>
      <c r="O956" s="115" t="str">
        <f>'Pressure Drops in Loops'!U961</f>
        <v/>
      </c>
      <c r="P95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56" s="115" t="str">
        <f>IF(Table6[[#This Row],[Segment ]]="","",Table6[[#This Row],[Work (W)]]/1000)</f>
        <v/>
      </c>
    </row>
    <row r="957" spans="1:17" x14ac:dyDescent="0.25">
      <c r="A957" s="116" t="str">
        <f>'Pressure Drops in Loops'!A962</f>
        <v/>
      </c>
      <c r="B957" s="113" t="str">
        <f>IF(Table6[[#This Row],[Segment ]]="","",B956)</f>
        <v/>
      </c>
      <c r="C957" s="113" t="str">
        <f>IF(Table6[[#This Row],[Segment ]]="","",C956)</f>
        <v/>
      </c>
      <c r="D957" s="113" t="str">
        <f>IF(Table6[[#This Row],[Segment ]]="","",D956)</f>
        <v/>
      </c>
      <c r="E957" s="117" t="str">
        <f>IF(Table6[[#This Row],[Segment ]]="","",Table6[[#This Row],[Density (kg/m3)]]*Table6[[#This Row],[Volumetric flow (m3/s)]])</f>
        <v/>
      </c>
      <c r="F957" s="114" t="str">
        <f>IF(Table6[[#This Row],[Segment ]]="","",'Pressure Drops in Loops'!AG962)</f>
        <v/>
      </c>
      <c r="G957" s="114" t="str">
        <f>'Pressure Drops in Loops'!AH962</f>
        <v/>
      </c>
      <c r="H957" s="114"/>
      <c r="I957" s="114"/>
      <c r="J957" s="115" t="str">
        <f>'Pressure Drops in Loops'!E962</f>
        <v/>
      </c>
      <c r="K957" s="115" t="str">
        <f>IF('Pressure Drops in Loops'!E963="",'Pressure Drops in Loops'!E962,'Pressure Drops in Loops'!E963)</f>
        <v/>
      </c>
      <c r="L957" s="115" t="str">
        <f>IF(Table6[[#This Row],[Segment ]]="","",(Table6[[#This Row],[Pressure 2 (kPa)]]-Table6[[#This Row],[Pressure 1 (kPa)]])/Table6[[#This Row],[Density (kg/m3)]])</f>
        <v/>
      </c>
      <c r="M957" s="115" t="str">
        <f>IF(Table6[[#This Row],[Segment ]]="","",((Table6[[#This Row],[Velocity 2 (m/s)]]^2)/2)-((Table6[[#This Row],[Velocity 1 (m/s)]]^2)/2))</f>
        <v/>
      </c>
      <c r="N957" s="115" t="str">
        <f>IF(Table6[[#This Row],[Segment ]]="","",(Table6[[#This Row],[Height 2 (m)]]-Table6[[#This Row],[Height 1 (m)]])*9.807)</f>
        <v/>
      </c>
      <c r="O957" s="115" t="str">
        <f>'Pressure Drops in Loops'!U962</f>
        <v/>
      </c>
      <c r="P95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57" s="115" t="str">
        <f>IF(Table6[[#This Row],[Segment ]]="","",Table6[[#This Row],[Work (W)]]/1000)</f>
        <v/>
      </c>
    </row>
    <row r="958" spans="1:17" x14ac:dyDescent="0.25">
      <c r="A958" s="116" t="str">
        <f>'Pressure Drops in Loops'!A963</f>
        <v/>
      </c>
      <c r="B958" s="113" t="str">
        <f>IF(Table6[[#This Row],[Segment ]]="","",B957)</f>
        <v/>
      </c>
      <c r="C958" s="113" t="str">
        <f>IF(Table6[[#This Row],[Segment ]]="","",C957)</f>
        <v/>
      </c>
      <c r="D958" s="113" t="str">
        <f>IF(Table6[[#This Row],[Segment ]]="","",D957)</f>
        <v/>
      </c>
      <c r="E958" s="117" t="str">
        <f>IF(Table6[[#This Row],[Segment ]]="","",Table6[[#This Row],[Density (kg/m3)]]*Table6[[#This Row],[Volumetric flow (m3/s)]])</f>
        <v/>
      </c>
      <c r="F958" s="114" t="str">
        <f>IF(Table6[[#This Row],[Segment ]]="","",'Pressure Drops in Loops'!AG963)</f>
        <v/>
      </c>
      <c r="G958" s="114" t="str">
        <f>'Pressure Drops in Loops'!AH963</f>
        <v/>
      </c>
      <c r="H958" s="114"/>
      <c r="I958" s="114"/>
      <c r="J958" s="115" t="str">
        <f>'Pressure Drops in Loops'!E963</f>
        <v/>
      </c>
      <c r="K958" s="115" t="str">
        <f>IF('Pressure Drops in Loops'!E964="",'Pressure Drops in Loops'!E963,'Pressure Drops in Loops'!E964)</f>
        <v/>
      </c>
      <c r="L958" s="115" t="str">
        <f>IF(Table6[[#This Row],[Segment ]]="","",(Table6[[#This Row],[Pressure 2 (kPa)]]-Table6[[#This Row],[Pressure 1 (kPa)]])/Table6[[#This Row],[Density (kg/m3)]])</f>
        <v/>
      </c>
      <c r="M958" s="115" t="str">
        <f>IF(Table6[[#This Row],[Segment ]]="","",((Table6[[#This Row],[Velocity 2 (m/s)]]^2)/2)-((Table6[[#This Row],[Velocity 1 (m/s)]]^2)/2))</f>
        <v/>
      </c>
      <c r="N958" s="115" t="str">
        <f>IF(Table6[[#This Row],[Segment ]]="","",(Table6[[#This Row],[Height 2 (m)]]-Table6[[#This Row],[Height 1 (m)]])*9.807)</f>
        <v/>
      </c>
      <c r="O958" s="115" t="str">
        <f>'Pressure Drops in Loops'!U963</f>
        <v/>
      </c>
      <c r="P95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58" s="115" t="str">
        <f>IF(Table6[[#This Row],[Segment ]]="","",Table6[[#This Row],[Work (W)]]/1000)</f>
        <v/>
      </c>
    </row>
    <row r="959" spans="1:17" x14ac:dyDescent="0.25">
      <c r="A959" s="116" t="str">
        <f>'Pressure Drops in Loops'!A964</f>
        <v/>
      </c>
      <c r="B959" s="113" t="str">
        <f>IF(Table6[[#This Row],[Segment ]]="","",B958)</f>
        <v/>
      </c>
      <c r="C959" s="113" t="str">
        <f>IF(Table6[[#This Row],[Segment ]]="","",C958)</f>
        <v/>
      </c>
      <c r="D959" s="113" t="str">
        <f>IF(Table6[[#This Row],[Segment ]]="","",D958)</f>
        <v/>
      </c>
      <c r="E959" s="117" t="str">
        <f>IF(Table6[[#This Row],[Segment ]]="","",Table6[[#This Row],[Density (kg/m3)]]*Table6[[#This Row],[Volumetric flow (m3/s)]])</f>
        <v/>
      </c>
      <c r="F959" s="114" t="str">
        <f>IF(Table6[[#This Row],[Segment ]]="","",'Pressure Drops in Loops'!AG964)</f>
        <v/>
      </c>
      <c r="G959" s="114" t="str">
        <f>'Pressure Drops in Loops'!AH964</f>
        <v/>
      </c>
      <c r="H959" s="114"/>
      <c r="I959" s="114"/>
      <c r="J959" s="115" t="str">
        <f>'Pressure Drops in Loops'!E964</f>
        <v/>
      </c>
      <c r="K959" s="115" t="str">
        <f>IF('Pressure Drops in Loops'!E965="",'Pressure Drops in Loops'!E964,'Pressure Drops in Loops'!E965)</f>
        <v/>
      </c>
      <c r="L959" s="115" t="str">
        <f>IF(Table6[[#This Row],[Segment ]]="","",(Table6[[#This Row],[Pressure 2 (kPa)]]-Table6[[#This Row],[Pressure 1 (kPa)]])/Table6[[#This Row],[Density (kg/m3)]])</f>
        <v/>
      </c>
      <c r="M959" s="115" t="str">
        <f>IF(Table6[[#This Row],[Segment ]]="","",((Table6[[#This Row],[Velocity 2 (m/s)]]^2)/2)-((Table6[[#This Row],[Velocity 1 (m/s)]]^2)/2))</f>
        <v/>
      </c>
      <c r="N959" s="115" t="str">
        <f>IF(Table6[[#This Row],[Segment ]]="","",(Table6[[#This Row],[Height 2 (m)]]-Table6[[#This Row],[Height 1 (m)]])*9.807)</f>
        <v/>
      </c>
      <c r="O959" s="115" t="str">
        <f>'Pressure Drops in Loops'!U964</f>
        <v/>
      </c>
      <c r="P95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59" s="115" t="str">
        <f>IF(Table6[[#This Row],[Segment ]]="","",Table6[[#This Row],[Work (W)]]/1000)</f>
        <v/>
      </c>
    </row>
    <row r="960" spans="1:17" x14ac:dyDescent="0.25">
      <c r="A960" s="116" t="str">
        <f>'Pressure Drops in Loops'!A965</f>
        <v/>
      </c>
      <c r="B960" s="113" t="str">
        <f>IF(Table6[[#This Row],[Segment ]]="","",B959)</f>
        <v/>
      </c>
      <c r="C960" s="113" t="str">
        <f>IF(Table6[[#This Row],[Segment ]]="","",C959)</f>
        <v/>
      </c>
      <c r="D960" s="113" t="str">
        <f>IF(Table6[[#This Row],[Segment ]]="","",D959)</f>
        <v/>
      </c>
      <c r="E960" s="117" t="str">
        <f>IF(Table6[[#This Row],[Segment ]]="","",Table6[[#This Row],[Density (kg/m3)]]*Table6[[#This Row],[Volumetric flow (m3/s)]])</f>
        <v/>
      </c>
      <c r="F960" s="114" t="str">
        <f>IF(Table6[[#This Row],[Segment ]]="","",'Pressure Drops in Loops'!AG965)</f>
        <v/>
      </c>
      <c r="G960" s="114" t="str">
        <f>'Pressure Drops in Loops'!AH965</f>
        <v/>
      </c>
      <c r="H960" s="114"/>
      <c r="I960" s="114"/>
      <c r="J960" s="115" t="str">
        <f>'Pressure Drops in Loops'!E965</f>
        <v/>
      </c>
      <c r="K960" s="115" t="str">
        <f>IF('Pressure Drops in Loops'!E966="",'Pressure Drops in Loops'!E965,'Pressure Drops in Loops'!E966)</f>
        <v/>
      </c>
      <c r="L960" s="115" t="str">
        <f>IF(Table6[[#This Row],[Segment ]]="","",(Table6[[#This Row],[Pressure 2 (kPa)]]-Table6[[#This Row],[Pressure 1 (kPa)]])/Table6[[#This Row],[Density (kg/m3)]])</f>
        <v/>
      </c>
      <c r="M960" s="115" t="str">
        <f>IF(Table6[[#This Row],[Segment ]]="","",((Table6[[#This Row],[Velocity 2 (m/s)]]^2)/2)-((Table6[[#This Row],[Velocity 1 (m/s)]]^2)/2))</f>
        <v/>
      </c>
      <c r="N960" s="115" t="str">
        <f>IF(Table6[[#This Row],[Segment ]]="","",(Table6[[#This Row],[Height 2 (m)]]-Table6[[#This Row],[Height 1 (m)]])*9.807)</f>
        <v/>
      </c>
      <c r="O960" s="115" t="str">
        <f>'Pressure Drops in Loops'!U965</f>
        <v/>
      </c>
      <c r="P96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60" s="115" t="str">
        <f>IF(Table6[[#This Row],[Segment ]]="","",Table6[[#This Row],[Work (W)]]/1000)</f>
        <v/>
      </c>
    </row>
    <row r="961" spans="1:17" x14ac:dyDescent="0.25">
      <c r="A961" s="116" t="str">
        <f>'Pressure Drops in Loops'!A966</f>
        <v/>
      </c>
      <c r="B961" s="113" t="str">
        <f>IF(Table6[[#This Row],[Segment ]]="","",B960)</f>
        <v/>
      </c>
      <c r="C961" s="113" t="str">
        <f>IF(Table6[[#This Row],[Segment ]]="","",C960)</f>
        <v/>
      </c>
      <c r="D961" s="113" t="str">
        <f>IF(Table6[[#This Row],[Segment ]]="","",D960)</f>
        <v/>
      </c>
      <c r="E961" s="117" t="str">
        <f>IF(Table6[[#This Row],[Segment ]]="","",Table6[[#This Row],[Density (kg/m3)]]*Table6[[#This Row],[Volumetric flow (m3/s)]])</f>
        <v/>
      </c>
      <c r="F961" s="114" t="str">
        <f>IF(Table6[[#This Row],[Segment ]]="","",'Pressure Drops in Loops'!AG966)</f>
        <v/>
      </c>
      <c r="G961" s="114" t="str">
        <f>'Pressure Drops in Loops'!AH966</f>
        <v/>
      </c>
      <c r="H961" s="114"/>
      <c r="I961" s="114"/>
      <c r="J961" s="115" t="str">
        <f>'Pressure Drops in Loops'!E966</f>
        <v/>
      </c>
      <c r="K961" s="115" t="str">
        <f>IF('Pressure Drops in Loops'!E967="",'Pressure Drops in Loops'!E966,'Pressure Drops in Loops'!E967)</f>
        <v/>
      </c>
      <c r="L961" s="115" t="str">
        <f>IF(Table6[[#This Row],[Segment ]]="","",(Table6[[#This Row],[Pressure 2 (kPa)]]-Table6[[#This Row],[Pressure 1 (kPa)]])/Table6[[#This Row],[Density (kg/m3)]])</f>
        <v/>
      </c>
      <c r="M961" s="115" t="str">
        <f>IF(Table6[[#This Row],[Segment ]]="","",((Table6[[#This Row],[Velocity 2 (m/s)]]^2)/2)-((Table6[[#This Row],[Velocity 1 (m/s)]]^2)/2))</f>
        <v/>
      </c>
      <c r="N961" s="115" t="str">
        <f>IF(Table6[[#This Row],[Segment ]]="","",(Table6[[#This Row],[Height 2 (m)]]-Table6[[#This Row],[Height 1 (m)]])*9.807)</f>
        <v/>
      </c>
      <c r="O961" s="115" t="str">
        <f>'Pressure Drops in Loops'!U966</f>
        <v/>
      </c>
      <c r="P96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61" s="115" t="str">
        <f>IF(Table6[[#This Row],[Segment ]]="","",Table6[[#This Row],[Work (W)]]/1000)</f>
        <v/>
      </c>
    </row>
    <row r="962" spans="1:17" x14ac:dyDescent="0.25">
      <c r="A962" s="116" t="str">
        <f>'Pressure Drops in Loops'!A967</f>
        <v/>
      </c>
      <c r="B962" s="113" t="str">
        <f>IF(Table6[[#This Row],[Segment ]]="","",B961)</f>
        <v/>
      </c>
      <c r="C962" s="113" t="str">
        <f>IF(Table6[[#This Row],[Segment ]]="","",C961)</f>
        <v/>
      </c>
      <c r="D962" s="113" t="str">
        <f>IF(Table6[[#This Row],[Segment ]]="","",D961)</f>
        <v/>
      </c>
      <c r="E962" s="117" t="str">
        <f>IF(Table6[[#This Row],[Segment ]]="","",Table6[[#This Row],[Density (kg/m3)]]*Table6[[#This Row],[Volumetric flow (m3/s)]])</f>
        <v/>
      </c>
      <c r="F962" s="114" t="str">
        <f>IF(Table6[[#This Row],[Segment ]]="","",'Pressure Drops in Loops'!AG967)</f>
        <v/>
      </c>
      <c r="G962" s="114" t="str">
        <f>'Pressure Drops in Loops'!AH967</f>
        <v/>
      </c>
      <c r="H962" s="114"/>
      <c r="I962" s="114"/>
      <c r="J962" s="115" t="str">
        <f>'Pressure Drops in Loops'!E967</f>
        <v/>
      </c>
      <c r="K962" s="115" t="str">
        <f>IF('Pressure Drops in Loops'!E968="",'Pressure Drops in Loops'!E967,'Pressure Drops in Loops'!E968)</f>
        <v/>
      </c>
      <c r="L962" s="115" t="str">
        <f>IF(Table6[[#This Row],[Segment ]]="","",(Table6[[#This Row],[Pressure 2 (kPa)]]-Table6[[#This Row],[Pressure 1 (kPa)]])/Table6[[#This Row],[Density (kg/m3)]])</f>
        <v/>
      </c>
      <c r="M962" s="115" t="str">
        <f>IF(Table6[[#This Row],[Segment ]]="","",((Table6[[#This Row],[Velocity 2 (m/s)]]^2)/2)-((Table6[[#This Row],[Velocity 1 (m/s)]]^2)/2))</f>
        <v/>
      </c>
      <c r="N962" s="115" t="str">
        <f>IF(Table6[[#This Row],[Segment ]]="","",(Table6[[#This Row],[Height 2 (m)]]-Table6[[#This Row],[Height 1 (m)]])*9.807)</f>
        <v/>
      </c>
      <c r="O962" s="115" t="str">
        <f>'Pressure Drops in Loops'!U967</f>
        <v/>
      </c>
      <c r="P96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62" s="115" t="str">
        <f>IF(Table6[[#This Row],[Segment ]]="","",Table6[[#This Row],[Work (W)]]/1000)</f>
        <v/>
      </c>
    </row>
    <row r="963" spans="1:17" x14ac:dyDescent="0.25">
      <c r="A963" s="116" t="str">
        <f>'Pressure Drops in Loops'!A968</f>
        <v/>
      </c>
      <c r="B963" s="113" t="str">
        <f>IF(Table6[[#This Row],[Segment ]]="","",B962)</f>
        <v/>
      </c>
      <c r="C963" s="113" t="str">
        <f>IF(Table6[[#This Row],[Segment ]]="","",C962)</f>
        <v/>
      </c>
      <c r="D963" s="113" t="str">
        <f>IF(Table6[[#This Row],[Segment ]]="","",D962)</f>
        <v/>
      </c>
      <c r="E963" s="117" t="str">
        <f>IF(Table6[[#This Row],[Segment ]]="","",Table6[[#This Row],[Density (kg/m3)]]*Table6[[#This Row],[Volumetric flow (m3/s)]])</f>
        <v/>
      </c>
      <c r="F963" s="114" t="str">
        <f>IF(Table6[[#This Row],[Segment ]]="","",'Pressure Drops in Loops'!AG968)</f>
        <v/>
      </c>
      <c r="G963" s="114" t="str">
        <f>'Pressure Drops in Loops'!AH968</f>
        <v/>
      </c>
      <c r="H963" s="114"/>
      <c r="I963" s="114"/>
      <c r="J963" s="115" t="str">
        <f>'Pressure Drops in Loops'!E968</f>
        <v/>
      </c>
      <c r="K963" s="115" t="str">
        <f>IF('Pressure Drops in Loops'!E969="",'Pressure Drops in Loops'!E968,'Pressure Drops in Loops'!E969)</f>
        <v/>
      </c>
      <c r="L963" s="115" t="str">
        <f>IF(Table6[[#This Row],[Segment ]]="","",(Table6[[#This Row],[Pressure 2 (kPa)]]-Table6[[#This Row],[Pressure 1 (kPa)]])/Table6[[#This Row],[Density (kg/m3)]])</f>
        <v/>
      </c>
      <c r="M963" s="115" t="str">
        <f>IF(Table6[[#This Row],[Segment ]]="","",((Table6[[#This Row],[Velocity 2 (m/s)]]^2)/2)-((Table6[[#This Row],[Velocity 1 (m/s)]]^2)/2))</f>
        <v/>
      </c>
      <c r="N963" s="115" t="str">
        <f>IF(Table6[[#This Row],[Segment ]]="","",(Table6[[#This Row],[Height 2 (m)]]-Table6[[#This Row],[Height 1 (m)]])*9.807)</f>
        <v/>
      </c>
      <c r="O963" s="115" t="str">
        <f>'Pressure Drops in Loops'!U968</f>
        <v/>
      </c>
      <c r="P96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63" s="115" t="str">
        <f>IF(Table6[[#This Row],[Segment ]]="","",Table6[[#This Row],[Work (W)]]/1000)</f>
        <v/>
      </c>
    </row>
    <row r="964" spans="1:17" x14ac:dyDescent="0.25">
      <c r="A964" s="116" t="str">
        <f>'Pressure Drops in Loops'!A969</f>
        <v/>
      </c>
      <c r="B964" s="113" t="str">
        <f>IF(Table6[[#This Row],[Segment ]]="","",B963)</f>
        <v/>
      </c>
      <c r="C964" s="113" t="str">
        <f>IF(Table6[[#This Row],[Segment ]]="","",C963)</f>
        <v/>
      </c>
      <c r="D964" s="113" t="str">
        <f>IF(Table6[[#This Row],[Segment ]]="","",D963)</f>
        <v/>
      </c>
      <c r="E964" s="117" t="str">
        <f>IF(Table6[[#This Row],[Segment ]]="","",Table6[[#This Row],[Density (kg/m3)]]*Table6[[#This Row],[Volumetric flow (m3/s)]])</f>
        <v/>
      </c>
      <c r="F964" s="114" t="str">
        <f>IF(Table6[[#This Row],[Segment ]]="","",'Pressure Drops in Loops'!AG969)</f>
        <v/>
      </c>
      <c r="G964" s="114" t="str">
        <f>'Pressure Drops in Loops'!AH969</f>
        <v/>
      </c>
      <c r="H964" s="114"/>
      <c r="I964" s="114"/>
      <c r="J964" s="115" t="str">
        <f>'Pressure Drops in Loops'!E969</f>
        <v/>
      </c>
      <c r="K964" s="115" t="str">
        <f>IF('Pressure Drops in Loops'!E970="",'Pressure Drops in Loops'!E969,'Pressure Drops in Loops'!E970)</f>
        <v/>
      </c>
      <c r="L964" s="115" t="str">
        <f>IF(Table6[[#This Row],[Segment ]]="","",(Table6[[#This Row],[Pressure 2 (kPa)]]-Table6[[#This Row],[Pressure 1 (kPa)]])/Table6[[#This Row],[Density (kg/m3)]])</f>
        <v/>
      </c>
      <c r="M964" s="115" t="str">
        <f>IF(Table6[[#This Row],[Segment ]]="","",((Table6[[#This Row],[Velocity 2 (m/s)]]^2)/2)-((Table6[[#This Row],[Velocity 1 (m/s)]]^2)/2))</f>
        <v/>
      </c>
      <c r="N964" s="115" t="str">
        <f>IF(Table6[[#This Row],[Segment ]]="","",(Table6[[#This Row],[Height 2 (m)]]-Table6[[#This Row],[Height 1 (m)]])*9.807)</f>
        <v/>
      </c>
      <c r="O964" s="115" t="str">
        <f>'Pressure Drops in Loops'!U969</f>
        <v/>
      </c>
      <c r="P96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64" s="115" t="str">
        <f>IF(Table6[[#This Row],[Segment ]]="","",Table6[[#This Row],[Work (W)]]/1000)</f>
        <v/>
      </c>
    </row>
    <row r="965" spans="1:17" x14ac:dyDescent="0.25">
      <c r="A965" s="116" t="str">
        <f>'Pressure Drops in Loops'!A970</f>
        <v/>
      </c>
      <c r="B965" s="113" t="str">
        <f>IF(Table6[[#This Row],[Segment ]]="","",B964)</f>
        <v/>
      </c>
      <c r="C965" s="113" t="str">
        <f>IF(Table6[[#This Row],[Segment ]]="","",C964)</f>
        <v/>
      </c>
      <c r="D965" s="113" t="str">
        <f>IF(Table6[[#This Row],[Segment ]]="","",D964)</f>
        <v/>
      </c>
      <c r="E965" s="117" t="str">
        <f>IF(Table6[[#This Row],[Segment ]]="","",Table6[[#This Row],[Density (kg/m3)]]*Table6[[#This Row],[Volumetric flow (m3/s)]])</f>
        <v/>
      </c>
      <c r="F965" s="114" t="str">
        <f>IF(Table6[[#This Row],[Segment ]]="","",'Pressure Drops in Loops'!AG970)</f>
        <v/>
      </c>
      <c r="G965" s="114" t="str">
        <f>'Pressure Drops in Loops'!AH970</f>
        <v/>
      </c>
      <c r="H965" s="114"/>
      <c r="I965" s="114"/>
      <c r="J965" s="115" t="str">
        <f>'Pressure Drops in Loops'!E970</f>
        <v/>
      </c>
      <c r="K965" s="115" t="str">
        <f>IF('Pressure Drops in Loops'!E971="",'Pressure Drops in Loops'!E970,'Pressure Drops in Loops'!E971)</f>
        <v/>
      </c>
      <c r="L965" s="115" t="str">
        <f>IF(Table6[[#This Row],[Segment ]]="","",(Table6[[#This Row],[Pressure 2 (kPa)]]-Table6[[#This Row],[Pressure 1 (kPa)]])/Table6[[#This Row],[Density (kg/m3)]])</f>
        <v/>
      </c>
      <c r="M965" s="115" t="str">
        <f>IF(Table6[[#This Row],[Segment ]]="","",((Table6[[#This Row],[Velocity 2 (m/s)]]^2)/2)-((Table6[[#This Row],[Velocity 1 (m/s)]]^2)/2))</f>
        <v/>
      </c>
      <c r="N965" s="115" t="str">
        <f>IF(Table6[[#This Row],[Segment ]]="","",(Table6[[#This Row],[Height 2 (m)]]-Table6[[#This Row],[Height 1 (m)]])*9.807)</f>
        <v/>
      </c>
      <c r="O965" s="115" t="str">
        <f>'Pressure Drops in Loops'!U970</f>
        <v/>
      </c>
      <c r="P96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65" s="115" t="str">
        <f>IF(Table6[[#This Row],[Segment ]]="","",Table6[[#This Row],[Work (W)]]/1000)</f>
        <v/>
      </c>
    </row>
    <row r="966" spans="1:17" x14ac:dyDescent="0.25">
      <c r="A966" s="116" t="str">
        <f>'Pressure Drops in Loops'!A971</f>
        <v/>
      </c>
      <c r="B966" s="113" t="str">
        <f>IF(Table6[[#This Row],[Segment ]]="","",B965)</f>
        <v/>
      </c>
      <c r="C966" s="113" t="str">
        <f>IF(Table6[[#This Row],[Segment ]]="","",C965)</f>
        <v/>
      </c>
      <c r="D966" s="113" t="str">
        <f>IF(Table6[[#This Row],[Segment ]]="","",D965)</f>
        <v/>
      </c>
      <c r="E966" s="117" t="str">
        <f>IF(Table6[[#This Row],[Segment ]]="","",Table6[[#This Row],[Density (kg/m3)]]*Table6[[#This Row],[Volumetric flow (m3/s)]])</f>
        <v/>
      </c>
      <c r="F966" s="114" t="str">
        <f>IF(Table6[[#This Row],[Segment ]]="","",'Pressure Drops in Loops'!AG971)</f>
        <v/>
      </c>
      <c r="G966" s="114" t="str">
        <f>'Pressure Drops in Loops'!AH971</f>
        <v/>
      </c>
      <c r="H966" s="114"/>
      <c r="I966" s="114"/>
      <c r="J966" s="115" t="str">
        <f>'Pressure Drops in Loops'!E971</f>
        <v/>
      </c>
      <c r="K966" s="115" t="str">
        <f>IF('Pressure Drops in Loops'!E972="",'Pressure Drops in Loops'!E971,'Pressure Drops in Loops'!E972)</f>
        <v/>
      </c>
      <c r="L966" s="115" t="str">
        <f>IF(Table6[[#This Row],[Segment ]]="","",(Table6[[#This Row],[Pressure 2 (kPa)]]-Table6[[#This Row],[Pressure 1 (kPa)]])/Table6[[#This Row],[Density (kg/m3)]])</f>
        <v/>
      </c>
      <c r="M966" s="115" t="str">
        <f>IF(Table6[[#This Row],[Segment ]]="","",((Table6[[#This Row],[Velocity 2 (m/s)]]^2)/2)-((Table6[[#This Row],[Velocity 1 (m/s)]]^2)/2))</f>
        <v/>
      </c>
      <c r="N966" s="115" t="str">
        <f>IF(Table6[[#This Row],[Segment ]]="","",(Table6[[#This Row],[Height 2 (m)]]-Table6[[#This Row],[Height 1 (m)]])*9.807)</f>
        <v/>
      </c>
      <c r="O966" s="115" t="str">
        <f>'Pressure Drops in Loops'!U971</f>
        <v/>
      </c>
      <c r="P96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66" s="115" t="str">
        <f>IF(Table6[[#This Row],[Segment ]]="","",Table6[[#This Row],[Work (W)]]/1000)</f>
        <v/>
      </c>
    </row>
    <row r="967" spans="1:17" x14ac:dyDescent="0.25">
      <c r="A967" s="116" t="str">
        <f>'Pressure Drops in Loops'!A972</f>
        <v/>
      </c>
      <c r="B967" s="113" t="str">
        <f>IF(Table6[[#This Row],[Segment ]]="","",B966)</f>
        <v/>
      </c>
      <c r="C967" s="113" t="str">
        <f>IF(Table6[[#This Row],[Segment ]]="","",C966)</f>
        <v/>
      </c>
      <c r="D967" s="113" t="str">
        <f>IF(Table6[[#This Row],[Segment ]]="","",D966)</f>
        <v/>
      </c>
      <c r="E967" s="117" t="str">
        <f>IF(Table6[[#This Row],[Segment ]]="","",Table6[[#This Row],[Density (kg/m3)]]*Table6[[#This Row],[Volumetric flow (m3/s)]])</f>
        <v/>
      </c>
      <c r="F967" s="114" t="str">
        <f>IF(Table6[[#This Row],[Segment ]]="","",'Pressure Drops in Loops'!AG972)</f>
        <v/>
      </c>
      <c r="G967" s="114" t="str">
        <f>'Pressure Drops in Loops'!AH972</f>
        <v/>
      </c>
      <c r="H967" s="114"/>
      <c r="I967" s="114"/>
      <c r="J967" s="115" t="str">
        <f>'Pressure Drops in Loops'!E972</f>
        <v/>
      </c>
      <c r="K967" s="115" t="str">
        <f>IF('Pressure Drops in Loops'!E973="",'Pressure Drops in Loops'!E972,'Pressure Drops in Loops'!E973)</f>
        <v/>
      </c>
      <c r="L967" s="115" t="str">
        <f>IF(Table6[[#This Row],[Segment ]]="","",(Table6[[#This Row],[Pressure 2 (kPa)]]-Table6[[#This Row],[Pressure 1 (kPa)]])/Table6[[#This Row],[Density (kg/m3)]])</f>
        <v/>
      </c>
      <c r="M967" s="115" t="str">
        <f>IF(Table6[[#This Row],[Segment ]]="","",((Table6[[#This Row],[Velocity 2 (m/s)]]^2)/2)-((Table6[[#This Row],[Velocity 1 (m/s)]]^2)/2))</f>
        <v/>
      </c>
      <c r="N967" s="115" t="str">
        <f>IF(Table6[[#This Row],[Segment ]]="","",(Table6[[#This Row],[Height 2 (m)]]-Table6[[#This Row],[Height 1 (m)]])*9.807)</f>
        <v/>
      </c>
      <c r="O967" s="115" t="str">
        <f>'Pressure Drops in Loops'!U972</f>
        <v/>
      </c>
      <c r="P96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67" s="115" t="str">
        <f>IF(Table6[[#This Row],[Segment ]]="","",Table6[[#This Row],[Work (W)]]/1000)</f>
        <v/>
      </c>
    </row>
    <row r="968" spans="1:17" x14ac:dyDescent="0.25">
      <c r="A968" s="116" t="str">
        <f>'Pressure Drops in Loops'!A973</f>
        <v/>
      </c>
      <c r="B968" s="113" t="str">
        <f>IF(Table6[[#This Row],[Segment ]]="","",B967)</f>
        <v/>
      </c>
      <c r="C968" s="113" t="str">
        <f>IF(Table6[[#This Row],[Segment ]]="","",C967)</f>
        <v/>
      </c>
      <c r="D968" s="113" t="str">
        <f>IF(Table6[[#This Row],[Segment ]]="","",D967)</f>
        <v/>
      </c>
      <c r="E968" s="117" t="str">
        <f>IF(Table6[[#This Row],[Segment ]]="","",Table6[[#This Row],[Density (kg/m3)]]*Table6[[#This Row],[Volumetric flow (m3/s)]])</f>
        <v/>
      </c>
      <c r="F968" s="114" t="str">
        <f>IF(Table6[[#This Row],[Segment ]]="","",'Pressure Drops in Loops'!AG973)</f>
        <v/>
      </c>
      <c r="G968" s="114" t="str">
        <f>'Pressure Drops in Loops'!AH973</f>
        <v/>
      </c>
      <c r="H968" s="114"/>
      <c r="I968" s="114"/>
      <c r="J968" s="115" t="str">
        <f>'Pressure Drops in Loops'!E973</f>
        <v/>
      </c>
      <c r="K968" s="115" t="str">
        <f>IF('Pressure Drops in Loops'!E974="",'Pressure Drops in Loops'!E973,'Pressure Drops in Loops'!E974)</f>
        <v/>
      </c>
      <c r="L968" s="115" t="str">
        <f>IF(Table6[[#This Row],[Segment ]]="","",(Table6[[#This Row],[Pressure 2 (kPa)]]-Table6[[#This Row],[Pressure 1 (kPa)]])/Table6[[#This Row],[Density (kg/m3)]])</f>
        <v/>
      </c>
      <c r="M968" s="115" t="str">
        <f>IF(Table6[[#This Row],[Segment ]]="","",((Table6[[#This Row],[Velocity 2 (m/s)]]^2)/2)-((Table6[[#This Row],[Velocity 1 (m/s)]]^2)/2))</f>
        <v/>
      </c>
      <c r="N968" s="115" t="str">
        <f>IF(Table6[[#This Row],[Segment ]]="","",(Table6[[#This Row],[Height 2 (m)]]-Table6[[#This Row],[Height 1 (m)]])*9.807)</f>
        <v/>
      </c>
      <c r="O968" s="115" t="str">
        <f>'Pressure Drops in Loops'!U973</f>
        <v/>
      </c>
      <c r="P96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68" s="115" t="str">
        <f>IF(Table6[[#This Row],[Segment ]]="","",Table6[[#This Row],[Work (W)]]/1000)</f>
        <v/>
      </c>
    </row>
    <row r="969" spans="1:17" x14ac:dyDescent="0.25">
      <c r="A969" s="116" t="str">
        <f>'Pressure Drops in Loops'!A974</f>
        <v/>
      </c>
      <c r="B969" s="113" t="str">
        <f>IF(Table6[[#This Row],[Segment ]]="","",B968)</f>
        <v/>
      </c>
      <c r="C969" s="113" t="str">
        <f>IF(Table6[[#This Row],[Segment ]]="","",C968)</f>
        <v/>
      </c>
      <c r="D969" s="113" t="str">
        <f>IF(Table6[[#This Row],[Segment ]]="","",D968)</f>
        <v/>
      </c>
      <c r="E969" s="117" t="str">
        <f>IF(Table6[[#This Row],[Segment ]]="","",Table6[[#This Row],[Density (kg/m3)]]*Table6[[#This Row],[Volumetric flow (m3/s)]])</f>
        <v/>
      </c>
      <c r="F969" s="114" t="str">
        <f>IF(Table6[[#This Row],[Segment ]]="","",'Pressure Drops in Loops'!AG974)</f>
        <v/>
      </c>
      <c r="G969" s="114" t="str">
        <f>'Pressure Drops in Loops'!AH974</f>
        <v/>
      </c>
      <c r="H969" s="114"/>
      <c r="I969" s="114"/>
      <c r="J969" s="115" t="str">
        <f>'Pressure Drops in Loops'!E974</f>
        <v/>
      </c>
      <c r="K969" s="115" t="str">
        <f>IF('Pressure Drops in Loops'!E975="",'Pressure Drops in Loops'!E974,'Pressure Drops in Loops'!E975)</f>
        <v/>
      </c>
      <c r="L969" s="115" t="str">
        <f>IF(Table6[[#This Row],[Segment ]]="","",(Table6[[#This Row],[Pressure 2 (kPa)]]-Table6[[#This Row],[Pressure 1 (kPa)]])/Table6[[#This Row],[Density (kg/m3)]])</f>
        <v/>
      </c>
      <c r="M969" s="115" t="str">
        <f>IF(Table6[[#This Row],[Segment ]]="","",((Table6[[#This Row],[Velocity 2 (m/s)]]^2)/2)-((Table6[[#This Row],[Velocity 1 (m/s)]]^2)/2))</f>
        <v/>
      </c>
      <c r="N969" s="115" t="str">
        <f>IF(Table6[[#This Row],[Segment ]]="","",(Table6[[#This Row],[Height 2 (m)]]-Table6[[#This Row],[Height 1 (m)]])*9.807)</f>
        <v/>
      </c>
      <c r="O969" s="115" t="str">
        <f>'Pressure Drops in Loops'!U974</f>
        <v/>
      </c>
      <c r="P96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69" s="115" t="str">
        <f>IF(Table6[[#This Row],[Segment ]]="","",Table6[[#This Row],[Work (W)]]/1000)</f>
        <v/>
      </c>
    </row>
    <row r="970" spans="1:17" x14ac:dyDescent="0.25">
      <c r="A970" s="116" t="str">
        <f>'Pressure Drops in Loops'!A975</f>
        <v/>
      </c>
      <c r="B970" s="113" t="str">
        <f>IF(Table6[[#This Row],[Segment ]]="","",B969)</f>
        <v/>
      </c>
      <c r="C970" s="113" t="str">
        <f>IF(Table6[[#This Row],[Segment ]]="","",C969)</f>
        <v/>
      </c>
      <c r="D970" s="113" t="str">
        <f>IF(Table6[[#This Row],[Segment ]]="","",D969)</f>
        <v/>
      </c>
      <c r="E970" s="117" t="str">
        <f>IF(Table6[[#This Row],[Segment ]]="","",Table6[[#This Row],[Density (kg/m3)]]*Table6[[#This Row],[Volumetric flow (m3/s)]])</f>
        <v/>
      </c>
      <c r="F970" s="114" t="str">
        <f>IF(Table6[[#This Row],[Segment ]]="","",'Pressure Drops in Loops'!AG975)</f>
        <v/>
      </c>
      <c r="G970" s="114" t="str">
        <f>'Pressure Drops in Loops'!AH975</f>
        <v/>
      </c>
      <c r="H970" s="114"/>
      <c r="I970" s="114"/>
      <c r="J970" s="115" t="str">
        <f>'Pressure Drops in Loops'!E975</f>
        <v/>
      </c>
      <c r="K970" s="115" t="str">
        <f>IF('Pressure Drops in Loops'!E976="",'Pressure Drops in Loops'!E975,'Pressure Drops in Loops'!E976)</f>
        <v/>
      </c>
      <c r="L970" s="115" t="str">
        <f>IF(Table6[[#This Row],[Segment ]]="","",(Table6[[#This Row],[Pressure 2 (kPa)]]-Table6[[#This Row],[Pressure 1 (kPa)]])/Table6[[#This Row],[Density (kg/m3)]])</f>
        <v/>
      </c>
      <c r="M970" s="115" t="str">
        <f>IF(Table6[[#This Row],[Segment ]]="","",((Table6[[#This Row],[Velocity 2 (m/s)]]^2)/2)-((Table6[[#This Row],[Velocity 1 (m/s)]]^2)/2))</f>
        <v/>
      </c>
      <c r="N970" s="115" t="str">
        <f>IF(Table6[[#This Row],[Segment ]]="","",(Table6[[#This Row],[Height 2 (m)]]-Table6[[#This Row],[Height 1 (m)]])*9.807)</f>
        <v/>
      </c>
      <c r="O970" s="115" t="str">
        <f>'Pressure Drops in Loops'!U975</f>
        <v/>
      </c>
      <c r="P97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70" s="115" t="str">
        <f>IF(Table6[[#This Row],[Segment ]]="","",Table6[[#This Row],[Work (W)]]/1000)</f>
        <v/>
      </c>
    </row>
    <row r="971" spans="1:17" x14ac:dyDescent="0.25">
      <c r="A971" s="116" t="str">
        <f>'Pressure Drops in Loops'!A976</f>
        <v/>
      </c>
      <c r="B971" s="113" t="str">
        <f>IF(Table6[[#This Row],[Segment ]]="","",B970)</f>
        <v/>
      </c>
      <c r="C971" s="113" t="str">
        <f>IF(Table6[[#This Row],[Segment ]]="","",C970)</f>
        <v/>
      </c>
      <c r="D971" s="113" t="str">
        <f>IF(Table6[[#This Row],[Segment ]]="","",D970)</f>
        <v/>
      </c>
      <c r="E971" s="117" t="str">
        <f>IF(Table6[[#This Row],[Segment ]]="","",Table6[[#This Row],[Density (kg/m3)]]*Table6[[#This Row],[Volumetric flow (m3/s)]])</f>
        <v/>
      </c>
      <c r="F971" s="114" t="str">
        <f>IF(Table6[[#This Row],[Segment ]]="","",'Pressure Drops in Loops'!AG976)</f>
        <v/>
      </c>
      <c r="G971" s="114" t="str">
        <f>'Pressure Drops in Loops'!AH976</f>
        <v/>
      </c>
      <c r="H971" s="114"/>
      <c r="I971" s="114"/>
      <c r="J971" s="115" t="str">
        <f>'Pressure Drops in Loops'!E976</f>
        <v/>
      </c>
      <c r="K971" s="115" t="str">
        <f>IF('Pressure Drops in Loops'!E977="",'Pressure Drops in Loops'!E976,'Pressure Drops in Loops'!E977)</f>
        <v/>
      </c>
      <c r="L971" s="115" t="str">
        <f>IF(Table6[[#This Row],[Segment ]]="","",(Table6[[#This Row],[Pressure 2 (kPa)]]-Table6[[#This Row],[Pressure 1 (kPa)]])/Table6[[#This Row],[Density (kg/m3)]])</f>
        <v/>
      </c>
      <c r="M971" s="115" t="str">
        <f>IF(Table6[[#This Row],[Segment ]]="","",((Table6[[#This Row],[Velocity 2 (m/s)]]^2)/2)-((Table6[[#This Row],[Velocity 1 (m/s)]]^2)/2))</f>
        <v/>
      </c>
      <c r="N971" s="115" t="str">
        <f>IF(Table6[[#This Row],[Segment ]]="","",(Table6[[#This Row],[Height 2 (m)]]-Table6[[#This Row],[Height 1 (m)]])*9.807)</f>
        <v/>
      </c>
      <c r="O971" s="115" t="str">
        <f>'Pressure Drops in Loops'!U976</f>
        <v/>
      </c>
      <c r="P97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71" s="115" t="str">
        <f>IF(Table6[[#This Row],[Segment ]]="","",Table6[[#This Row],[Work (W)]]/1000)</f>
        <v/>
      </c>
    </row>
    <row r="972" spans="1:17" x14ac:dyDescent="0.25">
      <c r="A972" s="116" t="str">
        <f>'Pressure Drops in Loops'!A977</f>
        <v/>
      </c>
      <c r="B972" s="113" t="str">
        <f>IF(Table6[[#This Row],[Segment ]]="","",B971)</f>
        <v/>
      </c>
      <c r="C972" s="113" t="str">
        <f>IF(Table6[[#This Row],[Segment ]]="","",C971)</f>
        <v/>
      </c>
      <c r="D972" s="113" t="str">
        <f>IF(Table6[[#This Row],[Segment ]]="","",D971)</f>
        <v/>
      </c>
      <c r="E972" s="117" t="str">
        <f>IF(Table6[[#This Row],[Segment ]]="","",Table6[[#This Row],[Density (kg/m3)]]*Table6[[#This Row],[Volumetric flow (m3/s)]])</f>
        <v/>
      </c>
      <c r="F972" s="114" t="str">
        <f>IF(Table6[[#This Row],[Segment ]]="","",'Pressure Drops in Loops'!AG977)</f>
        <v/>
      </c>
      <c r="G972" s="114" t="str">
        <f>'Pressure Drops in Loops'!AH977</f>
        <v/>
      </c>
      <c r="H972" s="114"/>
      <c r="I972" s="114"/>
      <c r="J972" s="115" t="str">
        <f>'Pressure Drops in Loops'!E977</f>
        <v/>
      </c>
      <c r="K972" s="115" t="str">
        <f>IF('Pressure Drops in Loops'!E978="",'Pressure Drops in Loops'!E977,'Pressure Drops in Loops'!E978)</f>
        <v/>
      </c>
      <c r="L972" s="115" t="str">
        <f>IF(Table6[[#This Row],[Segment ]]="","",(Table6[[#This Row],[Pressure 2 (kPa)]]-Table6[[#This Row],[Pressure 1 (kPa)]])/Table6[[#This Row],[Density (kg/m3)]])</f>
        <v/>
      </c>
      <c r="M972" s="115" t="str">
        <f>IF(Table6[[#This Row],[Segment ]]="","",((Table6[[#This Row],[Velocity 2 (m/s)]]^2)/2)-((Table6[[#This Row],[Velocity 1 (m/s)]]^2)/2))</f>
        <v/>
      </c>
      <c r="N972" s="115" t="str">
        <f>IF(Table6[[#This Row],[Segment ]]="","",(Table6[[#This Row],[Height 2 (m)]]-Table6[[#This Row],[Height 1 (m)]])*9.807)</f>
        <v/>
      </c>
      <c r="O972" s="115" t="str">
        <f>'Pressure Drops in Loops'!U977</f>
        <v/>
      </c>
      <c r="P97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72" s="115" t="str">
        <f>IF(Table6[[#This Row],[Segment ]]="","",Table6[[#This Row],[Work (W)]]/1000)</f>
        <v/>
      </c>
    </row>
    <row r="973" spans="1:17" x14ac:dyDescent="0.25">
      <c r="A973" s="116" t="str">
        <f>'Pressure Drops in Loops'!A978</f>
        <v/>
      </c>
      <c r="B973" s="113" t="str">
        <f>IF(Table6[[#This Row],[Segment ]]="","",B972)</f>
        <v/>
      </c>
      <c r="C973" s="113" t="str">
        <f>IF(Table6[[#This Row],[Segment ]]="","",C972)</f>
        <v/>
      </c>
      <c r="D973" s="113" t="str">
        <f>IF(Table6[[#This Row],[Segment ]]="","",D972)</f>
        <v/>
      </c>
      <c r="E973" s="117" t="str">
        <f>IF(Table6[[#This Row],[Segment ]]="","",Table6[[#This Row],[Density (kg/m3)]]*Table6[[#This Row],[Volumetric flow (m3/s)]])</f>
        <v/>
      </c>
      <c r="F973" s="114" t="str">
        <f>IF(Table6[[#This Row],[Segment ]]="","",'Pressure Drops in Loops'!AG978)</f>
        <v/>
      </c>
      <c r="G973" s="114" t="str">
        <f>'Pressure Drops in Loops'!AH978</f>
        <v/>
      </c>
      <c r="H973" s="114"/>
      <c r="I973" s="114"/>
      <c r="J973" s="115" t="str">
        <f>'Pressure Drops in Loops'!E978</f>
        <v/>
      </c>
      <c r="K973" s="115" t="str">
        <f>IF('Pressure Drops in Loops'!E979="",'Pressure Drops in Loops'!E978,'Pressure Drops in Loops'!E979)</f>
        <v/>
      </c>
      <c r="L973" s="115" t="str">
        <f>IF(Table6[[#This Row],[Segment ]]="","",(Table6[[#This Row],[Pressure 2 (kPa)]]-Table6[[#This Row],[Pressure 1 (kPa)]])/Table6[[#This Row],[Density (kg/m3)]])</f>
        <v/>
      </c>
      <c r="M973" s="115" t="str">
        <f>IF(Table6[[#This Row],[Segment ]]="","",((Table6[[#This Row],[Velocity 2 (m/s)]]^2)/2)-((Table6[[#This Row],[Velocity 1 (m/s)]]^2)/2))</f>
        <v/>
      </c>
      <c r="N973" s="115" t="str">
        <f>IF(Table6[[#This Row],[Segment ]]="","",(Table6[[#This Row],[Height 2 (m)]]-Table6[[#This Row],[Height 1 (m)]])*9.807)</f>
        <v/>
      </c>
      <c r="O973" s="115" t="str">
        <f>'Pressure Drops in Loops'!U978</f>
        <v/>
      </c>
      <c r="P97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73" s="115" t="str">
        <f>IF(Table6[[#This Row],[Segment ]]="","",Table6[[#This Row],[Work (W)]]/1000)</f>
        <v/>
      </c>
    </row>
    <row r="974" spans="1:17" x14ac:dyDescent="0.25">
      <c r="A974" s="116" t="str">
        <f>'Pressure Drops in Loops'!A979</f>
        <v/>
      </c>
      <c r="B974" s="113" t="str">
        <f>IF(Table6[[#This Row],[Segment ]]="","",B973)</f>
        <v/>
      </c>
      <c r="C974" s="113" t="str">
        <f>IF(Table6[[#This Row],[Segment ]]="","",C973)</f>
        <v/>
      </c>
      <c r="D974" s="113" t="str">
        <f>IF(Table6[[#This Row],[Segment ]]="","",D973)</f>
        <v/>
      </c>
      <c r="E974" s="117" t="str">
        <f>IF(Table6[[#This Row],[Segment ]]="","",Table6[[#This Row],[Density (kg/m3)]]*Table6[[#This Row],[Volumetric flow (m3/s)]])</f>
        <v/>
      </c>
      <c r="F974" s="114" t="str">
        <f>IF(Table6[[#This Row],[Segment ]]="","",'Pressure Drops in Loops'!AG979)</f>
        <v/>
      </c>
      <c r="G974" s="114" t="str">
        <f>'Pressure Drops in Loops'!AH979</f>
        <v/>
      </c>
      <c r="H974" s="114"/>
      <c r="I974" s="114"/>
      <c r="J974" s="115" t="str">
        <f>'Pressure Drops in Loops'!E979</f>
        <v/>
      </c>
      <c r="K974" s="115" t="str">
        <f>IF('Pressure Drops in Loops'!E980="",'Pressure Drops in Loops'!E979,'Pressure Drops in Loops'!E980)</f>
        <v/>
      </c>
      <c r="L974" s="115" t="str">
        <f>IF(Table6[[#This Row],[Segment ]]="","",(Table6[[#This Row],[Pressure 2 (kPa)]]-Table6[[#This Row],[Pressure 1 (kPa)]])/Table6[[#This Row],[Density (kg/m3)]])</f>
        <v/>
      </c>
      <c r="M974" s="115" t="str">
        <f>IF(Table6[[#This Row],[Segment ]]="","",((Table6[[#This Row],[Velocity 2 (m/s)]]^2)/2)-((Table6[[#This Row],[Velocity 1 (m/s)]]^2)/2))</f>
        <v/>
      </c>
      <c r="N974" s="115" t="str">
        <f>IF(Table6[[#This Row],[Segment ]]="","",(Table6[[#This Row],[Height 2 (m)]]-Table6[[#This Row],[Height 1 (m)]])*9.807)</f>
        <v/>
      </c>
      <c r="O974" s="115" t="str">
        <f>'Pressure Drops in Loops'!U979</f>
        <v/>
      </c>
      <c r="P97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74" s="115" t="str">
        <f>IF(Table6[[#This Row],[Segment ]]="","",Table6[[#This Row],[Work (W)]]/1000)</f>
        <v/>
      </c>
    </row>
    <row r="975" spans="1:17" x14ac:dyDescent="0.25">
      <c r="A975" s="116" t="str">
        <f>'Pressure Drops in Loops'!A980</f>
        <v/>
      </c>
      <c r="B975" s="113" t="str">
        <f>IF(Table6[[#This Row],[Segment ]]="","",B974)</f>
        <v/>
      </c>
      <c r="C975" s="113" t="str">
        <f>IF(Table6[[#This Row],[Segment ]]="","",C974)</f>
        <v/>
      </c>
      <c r="D975" s="113" t="str">
        <f>IF(Table6[[#This Row],[Segment ]]="","",D974)</f>
        <v/>
      </c>
      <c r="E975" s="117" t="str">
        <f>IF(Table6[[#This Row],[Segment ]]="","",Table6[[#This Row],[Density (kg/m3)]]*Table6[[#This Row],[Volumetric flow (m3/s)]])</f>
        <v/>
      </c>
      <c r="F975" s="114" t="str">
        <f>IF(Table6[[#This Row],[Segment ]]="","",'Pressure Drops in Loops'!AG980)</f>
        <v/>
      </c>
      <c r="G975" s="114" t="str">
        <f>'Pressure Drops in Loops'!AH980</f>
        <v/>
      </c>
      <c r="H975" s="114"/>
      <c r="I975" s="114"/>
      <c r="J975" s="115" t="str">
        <f>'Pressure Drops in Loops'!E980</f>
        <v/>
      </c>
      <c r="K975" s="115" t="str">
        <f>IF('Pressure Drops in Loops'!E981="",'Pressure Drops in Loops'!E980,'Pressure Drops in Loops'!E981)</f>
        <v/>
      </c>
      <c r="L975" s="115" t="str">
        <f>IF(Table6[[#This Row],[Segment ]]="","",(Table6[[#This Row],[Pressure 2 (kPa)]]-Table6[[#This Row],[Pressure 1 (kPa)]])/Table6[[#This Row],[Density (kg/m3)]])</f>
        <v/>
      </c>
      <c r="M975" s="115" t="str">
        <f>IF(Table6[[#This Row],[Segment ]]="","",((Table6[[#This Row],[Velocity 2 (m/s)]]^2)/2)-((Table6[[#This Row],[Velocity 1 (m/s)]]^2)/2))</f>
        <v/>
      </c>
      <c r="N975" s="115" t="str">
        <f>IF(Table6[[#This Row],[Segment ]]="","",(Table6[[#This Row],[Height 2 (m)]]-Table6[[#This Row],[Height 1 (m)]])*9.807)</f>
        <v/>
      </c>
      <c r="O975" s="115" t="str">
        <f>'Pressure Drops in Loops'!U980</f>
        <v/>
      </c>
      <c r="P97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75" s="115" t="str">
        <f>IF(Table6[[#This Row],[Segment ]]="","",Table6[[#This Row],[Work (W)]]/1000)</f>
        <v/>
      </c>
    </row>
    <row r="976" spans="1:17" x14ac:dyDescent="0.25">
      <c r="A976" s="116" t="str">
        <f>'Pressure Drops in Loops'!A981</f>
        <v/>
      </c>
      <c r="B976" s="113" t="str">
        <f>IF(Table6[[#This Row],[Segment ]]="","",B975)</f>
        <v/>
      </c>
      <c r="C976" s="113" t="str">
        <f>IF(Table6[[#This Row],[Segment ]]="","",C975)</f>
        <v/>
      </c>
      <c r="D976" s="113" t="str">
        <f>IF(Table6[[#This Row],[Segment ]]="","",D975)</f>
        <v/>
      </c>
      <c r="E976" s="117" t="str">
        <f>IF(Table6[[#This Row],[Segment ]]="","",Table6[[#This Row],[Density (kg/m3)]]*Table6[[#This Row],[Volumetric flow (m3/s)]])</f>
        <v/>
      </c>
      <c r="F976" s="114" t="str">
        <f>IF(Table6[[#This Row],[Segment ]]="","",'Pressure Drops in Loops'!AG981)</f>
        <v/>
      </c>
      <c r="G976" s="114" t="str">
        <f>'Pressure Drops in Loops'!AH981</f>
        <v/>
      </c>
      <c r="H976" s="114"/>
      <c r="I976" s="114"/>
      <c r="J976" s="115" t="str">
        <f>'Pressure Drops in Loops'!E981</f>
        <v/>
      </c>
      <c r="K976" s="115" t="str">
        <f>IF('Pressure Drops in Loops'!E982="",'Pressure Drops in Loops'!E981,'Pressure Drops in Loops'!E982)</f>
        <v/>
      </c>
      <c r="L976" s="115" t="str">
        <f>IF(Table6[[#This Row],[Segment ]]="","",(Table6[[#This Row],[Pressure 2 (kPa)]]-Table6[[#This Row],[Pressure 1 (kPa)]])/Table6[[#This Row],[Density (kg/m3)]])</f>
        <v/>
      </c>
      <c r="M976" s="115" t="str">
        <f>IF(Table6[[#This Row],[Segment ]]="","",((Table6[[#This Row],[Velocity 2 (m/s)]]^2)/2)-((Table6[[#This Row],[Velocity 1 (m/s)]]^2)/2))</f>
        <v/>
      </c>
      <c r="N976" s="115" t="str">
        <f>IF(Table6[[#This Row],[Segment ]]="","",(Table6[[#This Row],[Height 2 (m)]]-Table6[[#This Row],[Height 1 (m)]])*9.807)</f>
        <v/>
      </c>
      <c r="O976" s="115" t="str">
        <f>'Pressure Drops in Loops'!U981</f>
        <v/>
      </c>
      <c r="P97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76" s="115" t="str">
        <f>IF(Table6[[#This Row],[Segment ]]="","",Table6[[#This Row],[Work (W)]]/1000)</f>
        <v/>
      </c>
    </row>
    <row r="977" spans="1:17" x14ac:dyDescent="0.25">
      <c r="A977" s="116" t="str">
        <f>'Pressure Drops in Loops'!A982</f>
        <v/>
      </c>
      <c r="B977" s="113" t="str">
        <f>IF(Table6[[#This Row],[Segment ]]="","",B976)</f>
        <v/>
      </c>
      <c r="C977" s="113" t="str">
        <f>IF(Table6[[#This Row],[Segment ]]="","",C976)</f>
        <v/>
      </c>
      <c r="D977" s="113" t="str">
        <f>IF(Table6[[#This Row],[Segment ]]="","",D976)</f>
        <v/>
      </c>
      <c r="E977" s="117" t="str">
        <f>IF(Table6[[#This Row],[Segment ]]="","",Table6[[#This Row],[Density (kg/m3)]]*Table6[[#This Row],[Volumetric flow (m3/s)]])</f>
        <v/>
      </c>
      <c r="F977" s="114" t="str">
        <f>IF(Table6[[#This Row],[Segment ]]="","",'Pressure Drops in Loops'!AG982)</f>
        <v/>
      </c>
      <c r="G977" s="114" t="str">
        <f>'Pressure Drops in Loops'!AH982</f>
        <v/>
      </c>
      <c r="H977" s="114"/>
      <c r="I977" s="114"/>
      <c r="J977" s="115" t="str">
        <f>'Pressure Drops in Loops'!E982</f>
        <v/>
      </c>
      <c r="K977" s="115" t="str">
        <f>IF('Pressure Drops in Loops'!E983="",'Pressure Drops in Loops'!E982,'Pressure Drops in Loops'!E983)</f>
        <v/>
      </c>
      <c r="L977" s="115" t="str">
        <f>IF(Table6[[#This Row],[Segment ]]="","",(Table6[[#This Row],[Pressure 2 (kPa)]]-Table6[[#This Row],[Pressure 1 (kPa)]])/Table6[[#This Row],[Density (kg/m3)]])</f>
        <v/>
      </c>
      <c r="M977" s="115" t="str">
        <f>IF(Table6[[#This Row],[Segment ]]="","",((Table6[[#This Row],[Velocity 2 (m/s)]]^2)/2)-((Table6[[#This Row],[Velocity 1 (m/s)]]^2)/2))</f>
        <v/>
      </c>
      <c r="N977" s="115" t="str">
        <f>IF(Table6[[#This Row],[Segment ]]="","",(Table6[[#This Row],[Height 2 (m)]]-Table6[[#This Row],[Height 1 (m)]])*9.807)</f>
        <v/>
      </c>
      <c r="O977" s="115" t="str">
        <f>'Pressure Drops in Loops'!U982</f>
        <v/>
      </c>
      <c r="P97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77" s="115" t="str">
        <f>IF(Table6[[#This Row],[Segment ]]="","",Table6[[#This Row],[Work (W)]]/1000)</f>
        <v/>
      </c>
    </row>
    <row r="978" spans="1:17" x14ac:dyDescent="0.25">
      <c r="A978" s="116" t="str">
        <f>'Pressure Drops in Loops'!A983</f>
        <v/>
      </c>
      <c r="B978" s="113" t="str">
        <f>IF(Table6[[#This Row],[Segment ]]="","",B977)</f>
        <v/>
      </c>
      <c r="C978" s="113" t="str">
        <f>IF(Table6[[#This Row],[Segment ]]="","",C977)</f>
        <v/>
      </c>
      <c r="D978" s="113" t="str">
        <f>IF(Table6[[#This Row],[Segment ]]="","",D977)</f>
        <v/>
      </c>
      <c r="E978" s="117" t="str">
        <f>IF(Table6[[#This Row],[Segment ]]="","",Table6[[#This Row],[Density (kg/m3)]]*Table6[[#This Row],[Volumetric flow (m3/s)]])</f>
        <v/>
      </c>
      <c r="F978" s="114" t="str">
        <f>IF(Table6[[#This Row],[Segment ]]="","",'Pressure Drops in Loops'!AG983)</f>
        <v/>
      </c>
      <c r="G978" s="114" t="str">
        <f>'Pressure Drops in Loops'!AH983</f>
        <v/>
      </c>
      <c r="H978" s="114"/>
      <c r="I978" s="114"/>
      <c r="J978" s="115" t="str">
        <f>'Pressure Drops in Loops'!E983</f>
        <v/>
      </c>
      <c r="K978" s="115" t="str">
        <f>IF('Pressure Drops in Loops'!E984="",'Pressure Drops in Loops'!E983,'Pressure Drops in Loops'!E984)</f>
        <v/>
      </c>
      <c r="L978" s="115" t="str">
        <f>IF(Table6[[#This Row],[Segment ]]="","",(Table6[[#This Row],[Pressure 2 (kPa)]]-Table6[[#This Row],[Pressure 1 (kPa)]])/Table6[[#This Row],[Density (kg/m3)]])</f>
        <v/>
      </c>
      <c r="M978" s="115" t="str">
        <f>IF(Table6[[#This Row],[Segment ]]="","",((Table6[[#This Row],[Velocity 2 (m/s)]]^2)/2)-((Table6[[#This Row],[Velocity 1 (m/s)]]^2)/2))</f>
        <v/>
      </c>
      <c r="N978" s="115" t="str">
        <f>IF(Table6[[#This Row],[Segment ]]="","",(Table6[[#This Row],[Height 2 (m)]]-Table6[[#This Row],[Height 1 (m)]])*9.807)</f>
        <v/>
      </c>
      <c r="O978" s="115" t="str">
        <f>'Pressure Drops in Loops'!U983</f>
        <v/>
      </c>
      <c r="P97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78" s="115" t="str">
        <f>IF(Table6[[#This Row],[Segment ]]="","",Table6[[#This Row],[Work (W)]]/1000)</f>
        <v/>
      </c>
    </row>
    <row r="979" spans="1:17" x14ac:dyDescent="0.25">
      <c r="A979" s="116" t="str">
        <f>'Pressure Drops in Loops'!A984</f>
        <v/>
      </c>
      <c r="B979" s="113" t="str">
        <f>IF(Table6[[#This Row],[Segment ]]="","",B978)</f>
        <v/>
      </c>
      <c r="C979" s="113" t="str">
        <f>IF(Table6[[#This Row],[Segment ]]="","",C978)</f>
        <v/>
      </c>
      <c r="D979" s="113" t="str">
        <f>IF(Table6[[#This Row],[Segment ]]="","",D978)</f>
        <v/>
      </c>
      <c r="E979" s="117" t="str">
        <f>IF(Table6[[#This Row],[Segment ]]="","",Table6[[#This Row],[Density (kg/m3)]]*Table6[[#This Row],[Volumetric flow (m3/s)]])</f>
        <v/>
      </c>
      <c r="F979" s="114" t="str">
        <f>IF(Table6[[#This Row],[Segment ]]="","",'Pressure Drops in Loops'!AG984)</f>
        <v/>
      </c>
      <c r="G979" s="114" t="str">
        <f>'Pressure Drops in Loops'!AH984</f>
        <v/>
      </c>
      <c r="H979" s="114"/>
      <c r="I979" s="114"/>
      <c r="J979" s="115" t="str">
        <f>'Pressure Drops in Loops'!E984</f>
        <v/>
      </c>
      <c r="K979" s="115" t="str">
        <f>IF('Pressure Drops in Loops'!E985="",'Pressure Drops in Loops'!E984,'Pressure Drops in Loops'!E985)</f>
        <v/>
      </c>
      <c r="L979" s="115" t="str">
        <f>IF(Table6[[#This Row],[Segment ]]="","",(Table6[[#This Row],[Pressure 2 (kPa)]]-Table6[[#This Row],[Pressure 1 (kPa)]])/Table6[[#This Row],[Density (kg/m3)]])</f>
        <v/>
      </c>
      <c r="M979" s="115" t="str">
        <f>IF(Table6[[#This Row],[Segment ]]="","",((Table6[[#This Row],[Velocity 2 (m/s)]]^2)/2)-((Table6[[#This Row],[Velocity 1 (m/s)]]^2)/2))</f>
        <v/>
      </c>
      <c r="N979" s="115" t="str">
        <f>IF(Table6[[#This Row],[Segment ]]="","",(Table6[[#This Row],[Height 2 (m)]]-Table6[[#This Row],[Height 1 (m)]])*9.807)</f>
        <v/>
      </c>
      <c r="O979" s="115" t="str">
        <f>'Pressure Drops in Loops'!U984</f>
        <v/>
      </c>
      <c r="P97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79" s="115" t="str">
        <f>IF(Table6[[#This Row],[Segment ]]="","",Table6[[#This Row],[Work (W)]]/1000)</f>
        <v/>
      </c>
    </row>
    <row r="980" spans="1:17" x14ac:dyDescent="0.25">
      <c r="A980" s="116" t="str">
        <f>'Pressure Drops in Loops'!A985</f>
        <v/>
      </c>
      <c r="B980" s="113" t="str">
        <f>IF(Table6[[#This Row],[Segment ]]="","",B979)</f>
        <v/>
      </c>
      <c r="C980" s="113" t="str">
        <f>IF(Table6[[#This Row],[Segment ]]="","",C979)</f>
        <v/>
      </c>
      <c r="D980" s="113" t="str">
        <f>IF(Table6[[#This Row],[Segment ]]="","",D979)</f>
        <v/>
      </c>
      <c r="E980" s="117" t="str">
        <f>IF(Table6[[#This Row],[Segment ]]="","",Table6[[#This Row],[Density (kg/m3)]]*Table6[[#This Row],[Volumetric flow (m3/s)]])</f>
        <v/>
      </c>
      <c r="F980" s="114" t="str">
        <f>IF(Table6[[#This Row],[Segment ]]="","",'Pressure Drops in Loops'!AG985)</f>
        <v/>
      </c>
      <c r="G980" s="114" t="str">
        <f>'Pressure Drops in Loops'!AH985</f>
        <v/>
      </c>
      <c r="H980" s="114"/>
      <c r="I980" s="114"/>
      <c r="J980" s="115" t="str">
        <f>'Pressure Drops in Loops'!E985</f>
        <v/>
      </c>
      <c r="K980" s="115" t="str">
        <f>IF('Pressure Drops in Loops'!E986="",'Pressure Drops in Loops'!E985,'Pressure Drops in Loops'!E986)</f>
        <v/>
      </c>
      <c r="L980" s="115" t="str">
        <f>IF(Table6[[#This Row],[Segment ]]="","",(Table6[[#This Row],[Pressure 2 (kPa)]]-Table6[[#This Row],[Pressure 1 (kPa)]])/Table6[[#This Row],[Density (kg/m3)]])</f>
        <v/>
      </c>
      <c r="M980" s="115" t="str">
        <f>IF(Table6[[#This Row],[Segment ]]="","",((Table6[[#This Row],[Velocity 2 (m/s)]]^2)/2)-((Table6[[#This Row],[Velocity 1 (m/s)]]^2)/2))</f>
        <v/>
      </c>
      <c r="N980" s="115" t="str">
        <f>IF(Table6[[#This Row],[Segment ]]="","",(Table6[[#This Row],[Height 2 (m)]]-Table6[[#This Row],[Height 1 (m)]])*9.807)</f>
        <v/>
      </c>
      <c r="O980" s="115" t="str">
        <f>'Pressure Drops in Loops'!U985</f>
        <v/>
      </c>
      <c r="P98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80" s="115" t="str">
        <f>IF(Table6[[#This Row],[Segment ]]="","",Table6[[#This Row],[Work (W)]]/1000)</f>
        <v/>
      </c>
    </row>
    <row r="981" spans="1:17" x14ac:dyDescent="0.25">
      <c r="A981" s="116" t="str">
        <f>'Pressure Drops in Loops'!A986</f>
        <v/>
      </c>
      <c r="B981" s="113" t="str">
        <f>IF(Table6[[#This Row],[Segment ]]="","",B980)</f>
        <v/>
      </c>
      <c r="C981" s="113" t="str">
        <f>IF(Table6[[#This Row],[Segment ]]="","",C980)</f>
        <v/>
      </c>
      <c r="D981" s="113" t="str">
        <f>IF(Table6[[#This Row],[Segment ]]="","",D980)</f>
        <v/>
      </c>
      <c r="E981" s="117" t="str">
        <f>IF(Table6[[#This Row],[Segment ]]="","",Table6[[#This Row],[Density (kg/m3)]]*Table6[[#This Row],[Volumetric flow (m3/s)]])</f>
        <v/>
      </c>
      <c r="F981" s="114" t="str">
        <f>IF(Table6[[#This Row],[Segment ]]="","",'Pressure Drops in Loops'!AG986)</f>
        <v/>
      </c>
      <c r="G981" s="114" t="str">
        <f>'Pressure Drops in Loops'!AH986</f>
        <v/>
      </c>
      <c r="H981" s="114"/>
      <c r="I981" s="114"/>
      <c r="J981" s="115" t="str">
        <f>'Pressure Drops in Loops'!E986</f>
        <v/>
      </c>
      <c r="K981" s="115" t="str">
        <f>IF('Pressure Drops in Loops'!E987="",'Pressure Drops in Loops'!E986,'Pressure Drops in Loops'!E987)</f>
        <v/>
      </c>
      <c r="L981" s="115" t="str">
        <f>IF(Table6[[#This Row],[Segment ]]="","",(Table6[[#This Row],[Pressure 2 (kPa)]]-Table6[[#This Row],[Pressure 1 (kPa)]])/Table6[[#This Row],[Density (kg/m3)]])</f>
        <v/>
      </c>
      <c r="M981" s="115" t="str">
        <f>IF(Table6[[#This Row],[Segment ]]="","",((Table6[[#This Row],[Velocity 2 (m/s)]]^2)/2)-((Table6[[#This Row],[Velocity 1 (m/s)]]^2)/2))</f>
        <v/>
      </c>
      <c r="N981" s="115" t="str">
        <f>IF(Table6[[#This Row],[Segment ]]="","",(Table6[[#This Row],[Height 2 (m)]]-Table6[[#This Row],[Height 1 (m)]])*9.807)</f>
        <v/>
      </c>
      <c r="O981" s="115" t="str">
        <f>'Pressure Drops in Loops'!U986</f>
        <v/>
      </c>
      <c r="P98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81" s="115" t="str">
        <f>IF(Table6[[#This Row],[Segment ]]="","",Table6[[#This Row],[Work (W)]]/1000)</f>
        <v/>
      </c>
    </row>
    <row r="982" spans="1:17" x14ac:dyDescent="0.25">
      <c r="A982" s="116" t="str">
        <f>'Pressure Drops in Loops'!A987</f>
        <v/>
      </c>
      <c r="B982" s="113" t="str">
        <f>IF(Table6[[#This Row],[Segment ]]="","",B981)</f>
        <v/>
      </c>
      <c r="C982" s="113" t="str">
        <f>IF(Table6[[#This Row],[Segment ]]="","",C981)</f>
        <v/>
      </c>
      <c r="D982" s="113" t="str">
        <f>IF(Table6[[#This Row],[Segment ]]="","",D981)</f>
        <v/>
      </c>
      <c r="E982" s="117" t="str">
        <f>IF(Table6[[#This Row],[Segment ]]="","",Table6[[#This Row],[Density (kg/m3)]]*Table6[[#This Row],[Volumetric flow (m3/s)]])</f>
        <v/>
      </c>
      <c r="F982" s="114" t="str">
        <f>IF(Table6[[#This Row],[Segment ]]="","",'Pressure Drops in Loops'!AG987)</f>
        <v/>
      </c>
      <c r="G982" s="114" t="str">
        <f>'Pressure Drops in Loops'!AH987</f>
        <v/>
      </c>
      <c r="H982" s="114"/>
      <c r="I982" s="114"/>
      <c r="J982" s="115" t="str">
        <f>'Pressure Drops in Loops'!E987</f>
        <v/>
      </c>
      <c r="K982" s="115" t="str">
        <f>IF('Pressure Drops in Loops'!E988="",'Pressure Drops in Loops'!E987,'Pressure Drops in Loops'!E988)</f>
        <v/>
      </c>
      <c r="L982" s="115" t="str">
        <f>IF(Table6[[#This Row],[Segment ]]="","",(Table6[[#This Row],[Pressure 2 (kPa)]]-Table6[[#This Row],[Pressure 1 (kPa)]])/Table6[[#This Row],[Density (kg/m3)]])</f>
        <v/>
      </c>
      <c r="M982" s="115" t="str">
        <f>IF(Table6[[#This Row],[Segment ]]="","",((Table6[[#This Row],[Velocity 2 (m/s)]]^2)/2)-((Table6[[#This Row],[Velocity 1 (m/s)]]^2)/2))</f>
        <v/>
      </c>
      <c r="N982" s="115" t="str">
        <f>IF(Table6[[#This Row],[Segment ]]="","",(Table6[[#This Row],[Height 2 (m)]]-Table6[[#This Row],[Height 1 (m)]])*9.807)</f>
        <v/>
      </c>
      <c r="O982" s="115" t="str">
        <f>'Pressure Drops in Loops'!U987</f>
        <v/>
      </c>
      <c r="P98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82" s="115" t="str">
        <f>IF(Table6[[#This Row],[Segment ]]="","",Table6[[#This Row],[Work (W)]]/1000)</f>
        <v/>
      </c>
    </row>
    <row r="983" spans="1:17" x14ac:dyDescent="0.25">
      <c r="A983" s="116" t="str">
        <f>'Pressure Drops in Loops'!A988</f>
        <v/>
      </c>
      <c r="B983" s="113" t="str">
        <f>IF(Table6[[#This Row],[Segment ]]="","",B982)</f>
        <v/>
      </c>
      <c r="C983" s="113" t="str">
        <f>IF(Table6[[#This Row],[Segment ]]="","",C982)</f>
        <v/>
      </c>
      <c r="D983" s="113" t="str">
        <f>IF(Table6[[#This Row],[Segment ]]="","",D982)</f>
        <v/>
      </c>
      <c r="E983" s="117" t="str">
        <f>IF(Table6[[#This Row],[Segment ]]="","",Table6[[#This Row],[Density (kg/m3)]]*Table6[[#This Row],[Volumetric flow (m3/s)]])</f>
        <v/>
      </c>
      <c r="F983" s="114" t="str">
        <f>IF(Table6[[#This Row],[Segment ]]="","",'Pressure Drops in Loops'!AG988)</f>
        <v/>
      </c>
      <c r="G983" s="114" t="str">
        <f>'Pressure Drops in Loops'!AH988</f>
        <v/>
      </c>
      <c r="H983" s="114"/>
      <c r="I983" s="114"/>
      <c r="J983" s="115" t="str">
        <f>'Pressure Drops in Loops'!E988</f>
        <v/>
      </c>
      <c r="K983" s="115" t="str">
        <f>IF('Pressure Drops in Loops'!E989="",'Pressure Drops in Loops'!E988,'Pressure Drops in Loops'!E989)</f>
        <v/>
      </c>
      <c r="L983" s="115" t="str">
        <f>IF(Table6[[#This Row],[Segment ]]="","",(Table6[[#This Row],[Pressure 2 (kPa)]]-Table6[[#This Row],[Pressure 1 (kPa)]])/Table6[[#This Row],[Density (kg/m3)]])</f>
        <v/>
      </c>
      <c r="M983" s="115" t="str">
        <f>IF(Table6[[#This Row],[Segment ]]="","",((Table6[[#This Row],[Velocity 2 (m/s)]]^2)/2)-((Table6[[#This Row],[Velocity 1 (m/s)]]^2)/2))</f>
        <v/>
      </c>
      <c r="N983" s="115" t="str">
        <f>IF(Table6[[#This Row],[Segment ]]="","",(Table6[[#This Row],[Height 2 (m)]]-Table6[[#This Row],[Height 1 (m)]])*9.807)</f>
        <v/>
      </c>
      <c r="O983" s="115" t="str">
        <f>'Pressure Drops in Loops'!U988</f>
        <v/>
      </c>
      <c r="P98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83" s="115" t="str">
        <f>IF(Table6[[#This Row],[Segment ]]="","",Table6[[#This Row],[Work (W)]]/1000)</f>
        <v/>
      </c>
    </row>
    <row r="984" spans="1:17" x14ac:dyDescent="0.25">
      <c r="A984" s="116" t="str">
        <f>'Pressure Drops in Loops'!A989</f>
        <v/>
      </c>
      <c r="B984" s="113" t="str">
        <f>IF(Table6[[#This Row],[Segment ]]="","",B983)</f>
        <v/>
      </c>
      <c r="C984" s="113" t="str">
        <f>IF(Table6[[#This Row],[Segment ]]="","",C983)</f>
        <v/>
      </c>
      <c r="D984" s="113" t="str">
        <f>IF(Table6[[#This Row],[Segment ]]="","",D983)</f>
        <v/>
      </c>
      <c r="E984" s="117" t="str">
        <f>IF(Table6[[#This Row],[Segment ]]="","",Table6[[#This Row],[Density (kg/m3)]]*Table6[[#This Row],[Volumetric flow (m3/s)]])</f>
        <v/>
      </c>
      <c r="F984" s="114" t="str">
        <f>IF(Table6[[#This Row],[Segment ]]="","",'Pressure Drops in Loops'!AG989)</f>
        <v/>
      </c>
      <c r="G984" s="114" t="str">
        <f>'Pressure Drops in Loops'!AH989</f>
        <v/>
      </c>
      <c r="H984" s="114"/>
      <c r="I984" s="114"/>
      <c r="J984" s="115" t="str">
        <f>'Pressure Drops in Loops'!E989</f>
        <v/>
      </c>
      <c r="K984" s="115" t="str">
        <f>IF('Pressure Drops in Loops'!E990="",'Pressure Drops in Loops'!E989,'Pressure Drops in Loops'!E990)</f>
        <v/>
      </c>
      <c r="L984" s="115" t="str">
        <f>IF(Table6[[#This Row],[Segment ]]="","",(Table6[[#This Row],[Pressure 2 (kPa)]]-Table6[[#This Row],[Pressure 1 (kPa)]])/Table6[[#This Row],[Density (kg/m3)]])</f>
        <v/>
      </c>
      <c r="M984" s="115" t="str">
        <f>IF(Table6[[#This Row],[Segment ]]="","",((Table6[[#This Row],[Velocity 2 (m/s)]]^2)/2)-((Table6[[#This Row],[Velocity 1 (m/s)]]^2)/2))</f>
        <v/>
      </c>
      <c r="N984" s="115" t="str">
        <f>IF(Table6[[#This Row],[Segment ]]="","",(Table6[[#This Row],[Height 2 (m)]]-Table6[[#This Row],[Height 1 (m)]])*9.807)</f>
        <v/>
      </c>
      <c r="O984" s="115" t="str">
        <f>'Pressure Drops in Loops'!U989</f>
        <v/>
      </c>
      <c r="P98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84" s="115" t="str">
        <f>IF(Table6[[#This Row],[Segment ]]="","",Table6[[#This Row],[Work (W)]]/1000)</f>
        <v/>
      </c>
    </row>
    <row r="985" spans="1:17" x14ac:dyDescent="0.25">
      <c r="A985" s="116" t="str">
        <f>'Pressure Drops in Loops'!A990</f>
        <v/>
      </c>
      <c r="B985" s="113" t="str">
        <f>IF(Table6[[#This Row],[Segment ]]="","",B984)</f>
        <v/>
      </c>
      <c r="C985" s="113" t="str">
        <f>IF(Table6[[#This Row],[Segment ]]="","",C984)</f>
        <v/>
      </c>
      <c r="D985" s="113" t="str">
        <f>IF(Table6[[#This Row],[Segment ]]="","",D984)</f>
        <v/>
      </c>
      <c r="E985" s="117" t="str">
        <f>IF(Table6[[#This Row],[Segment ]]="","",Table6[[#This Row],[Density (kg/m3)]]*Table6[[#This Row],[Volumetric flow (m3/s)]])</f>
        <v/>
      </c>
      <c r="F985" s="114" t="str">
        <f>IF(Table6[[#This Row],[Segment ]]="","",'Pressure Drops in Loops'!AG990)</f>
        <v/>
      </c>
      <c r="G985" s="114" t="str">
        <f>'Pressure Drops in Loops'!AH990</f>
        <v/>
      </c>
      <c r="H985" s="114"/>
      <c r="I985" s="114"/>
      <c r="J985" s="115" t="str">
        <f>'Pressure Drops in Loops'!E990</f>
        <v/>
      </c>
      <c r="K985" s="115" t="str">
        <f>IF('Pressure Drops in Loops'!E991="",'Pressure Drops in Loops'!E990,'Pressure Drops in Loops'!E991)</f>
        <v/>
      </c>
      <c r="L985" s="115" t="str">
        <f>IF(Table6[[#This Row],[Segment ]]="","",(Table6[[#This Row],[Pressure 2 (kPa)]]-Table6[[#This Row],[Pressure 1 (kPa)]])/Table6[[#This Row],[Density (kg/m3)]])</f>
        <v/>
      </c>
      <c r="M985" s="115" t="str">
        <f>IF(Table6[[#This Row],[Segment ]]="","",((Table6[[#This Row],[Velocity 2 (m/s)]]^2)/2)-((Table6[[#This Row],[Velocity 1 (m/s)]]^2)/2))</f>
        <v/>
      </c>
      <c r="N985" s="115" t="str">
        <f>IF(Table6[[#This Row],[Segment ]]="","",(Table6[[#This Row],[Height 2 (m)]]-Table6[[#This Row],[Height 1 (m)]])*9.807)</f>
        <v/>
      </c>
      <c r="O985" s="115" t="str">
        <f>'Pressure Drops in Loops'!U990</f>
        <v/>
      </c>
      <c r="P98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85" s="115" t="str">
        <f>IF(Table6[[#This Row],[Segment ]]="","",Table6[[#This Row],[Work (W)]]/1000)</f>
        <v/>
      </c>
    </row>
    <row r="986" spans="1:17" x14ac:dyDescent="0.25">
      <c r="A986" s="116" t="str">
        <f>'Pressure Drops in Loops'!A991</f>
        <v/>
      </c>
      <c r="B986" s="113" t="str">
        <f>IF(Table6[[#This Row],[Segment ]]="","",B985)</f>
        <v/>
      </c>
      <c r="C986" s="113" t="str">
        <f>IF(Table6[[#This Row],[Segment ]]="","",C985)</f>
        <v/>
      </c>
      <c r="D986" s="113" t="str">
        <f>IF(Table6[[#This Row],[Segment ]]="","",D985)</f>
        <v/>
      </c>
      <c r="E986" s="117" t="str">
        <f>IF(Table6[[#This Row],[Segment ]]="","",Table6[[#This Row],[Density (kg/m3)]]*Table6[[#This Row],[Volumetric flow (m3/s)]])</f>
        <v/>
      </c>
      <c r="F986" s="114" t="str">
        <f>IF(Table6[[#This Row],[Segment ]]="","",'Pressure Drops in Loops'!AG991)</f>
        <v/>
      </c>
      <c r="G986" s="114" t="str">
        <f>'Pressure Drops in Loops'!AH991</f>
        <v/>
      </c>
      <c r="H986" s="114"/>
      <c r="I986" s="114"/>
      <c r="J986" s="115" t="str">
        <f>'Pressure Drops in Loops'!E991</f>
        <v/>
      </c>
      <c r="K986" s="115" t="str">
        <f>IF('Pressure Drops in Loops'!E992="",'Pressure Drops in Loops'!E991,'Pressure Drops in Loops'!E992)</f>
        <v/>
      </c>
      <c r="L986" s="115" t="str">
        <f>IF(Table6[[#This Row],[Segment ]]="","",(Table6[[#This Row],[Pressure 2 (kPa)]]-Table6[[#This Row],[Pressure 1 (kPa)]])/Table6[[#This Row],[Density (kg/m3)]])</f>
        <v/>
      </c>
      <c r="M986" s="115" t="str">
        <f>IF(Table6[[#This Row],[Segment ]]="","",((Table6[[#This Row],[Velocity 2 (m/s)]]^2)/2)-((Table6[[#This Row],[Velocity 1 (m/s)]]^2)/2))</f>
        <v/>
      </c>
      <c r="N986" s="115" t="str">
        <f>IF(Table6[[#This Row],[Segment ]]="","",(Table6[[#This Row],[Height 2 (m)]]-Table6[[#This Row],[Height 1 (m)]])*9.807)</f>
        <v/>
      </c>
      <c r="O986" s="115" t="str">
        <f>'Pressure Drops in Loops'!U991</f>
        <v/>
      </c>
      <c r="P98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86" s="115" t="str">
        <f>IF(Table6[[#This Row],[Segment ]]="","",Table6[[#This Row],[Work (W)]]/1000)</f>
        <v/>
      </c>
    </row>
    <row r="987" spans="1:17" x14ac:dyDescent="0.25">
      <c r="A987" s="116" t="str">
        <f>'Pressure Drops in Loops'!A992</f>
        <v/>
      </c>
      <c r="B987" s="113" t="str">
        <f>IF(Table6[[#This Row],[Segment ]]="","",B986)</f>
        <v/>
      </c>
      <c r="C987" s="113" t="str">
        <f>IF(Table6[[#This Row],[Segment ]]="","",C986)</f>
        <v/>
      </c>
      <c r="D987" s="113" t="str">
        <f>IF(Table6[[#This Row],[Segment ]]="","",D986)</f>
        <v/>
      </c>
      <c r="E987" s="117" t="str">
        <f>IF(Table6[[#This Row],[Segment ]]="","",Table6[[#This Row],[Density (kg/m3)]]*Table6[[#This Row],[Volumetric flow (m3/s)]])</f>
        <v/>
      </c>
      <c r="F987" s="114" t="str">
        <f>IF(Table6[[#This Row],[Segment ]]="","",'Pressure Drops in Loops'!AG992)</f>
        <v/>
      </c>
      <c r="G987" s="114" t="str">
        <f>'Pressure Drops in Loops'!AH992</f>
        <v/>
      </c>
      <c r="H987" s="114"/>
      <c r="I987" s="114"/>
      <c r="J987" s="115" t="str">
        <f>'Pressure Drops in Loops'!E992</f>
        <v/>
      </c>
      <c r="K987" s="115" t="str">
        <f>IF('Pressure Drops in Loops'!E993="",'Pressure Drops in Loops'!E992,'Pressure Drops in Loops'!E993)</f>
        <v/>
      </c>
      <c r="L987" s="115" t="str">
        <f>IF(Table6[[#This Row],[Segment ]]="","",(Table6[[#This Row],[Pressure 2 (kPa)]]-Table6[[#This Row],[Pressure 1 (kPa)]])/Table6[[#This Row],[Density (kg/m3)]])</f>
        <v/>
      </c>
      <c r="M987" s="115" t="str">
        <f>IF(Table6[[#This Row],[Segment ]]="","",((Table6[[#This Row],[Velocity 2 (m/s)]]^2)/2)-((Table6[[#This Row],[Velocity 1 (m/s)]]^2)/2))</f>
        <v/>
      </c>
      <c r="N987" s="115" t="str">
        <f>IF(Table6[[#This Row],[Segment ]]="","",(Table6[[#This Row],[Height 2 (m)]]-Table6[[#This Row],[Height 1 (m)]])*9.807)</f>
        <v/>
      </c>
      <c r="O987" s="115" t="str">
        <f>'Pressure Drops in Loops'!U992</f>
        <v/>
      </c>
      <c r="P98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87" s="115" t="str">
        <f>IF(Table6[[#This Row],[Segment ]]="","",Table6[[#This Row],[Work (W)]]/1000)</f>
        <v/>
      </c>
    </row>
    <row r="988" spans="1:17" x14ac:dyDescent="0.25">
      <c r="A988" s="116" t="str">
        <f>'Pressure Drops in Loops'!A993</f>
        <v/>
      </c>
      <c r="B988" s="113" t="str">
        <f>IF(Table6[[#This Row],[Segment ]]="","",B987)</f>
        <v/>
      </c>
      <c r="C988" s="113" t="str">
        <f>IF(Table6[[#This Row],[Segment ]]="","",C987)</f>
        <v/>
      </c>
      <c r="D988" s="113" t="str">
        <f>IF(Table6[[#This Row],[Segment ]]="","",D987)</f>
        <v/>
      </c>
      <c r="E988" s="117" t="str">
        <f>IF(Table6[[#This Row],[Segment ]]="","",Table6[[#This Row],[Density (kg/m3)]]*Table6[[#This Row],[Volumetric flow (m3/s)]])</f>
        <v/>
      </c>
      <c r="F988" s="114" t="str">
        <f>IF(Table6[[#This Row],[Segment ]]="","",'Pressure Drops in Loops'!AG993)</f>
        <v/>
      </c>
      <c r="G988" s="114" t="str">
        <f>'Pressure Drops in Loops'!AH993</f>
        <v/>
      </c>
      <c r="H988" s="114"/>
      <c r="I988" s="114"/>
      <c r="J988" s="115" t="str">
        <f>'Pressure Drops in Loops'!E993</f>
        <v/>
      </c>
      <c r="K988" s="115" t="str">
        <f>IF('Pressure Drops in Loops'!E994="",'Pressure Drops in Loops'!E993,'Pressure Drops in Loops'!E994)</f>
        <v/>
      </c>
      <c r="L988" s="115" t="str">
        <f>IF(Table6[[#This Row],[Segment ]]="","",(Table6[[#This Row],[Pressure 2 (kPa)]]-Table6[[#This Row],[Pressure 1 (kPa)]])/Table6[[#This Row],[Density (kg/m3)]])</f>
        <v/>
      </c>
      <c r="M988" s="115" t="str">
        <f>IF(Table6[[#This Row],[Segment ]]="","",((Table6[[#This Row],[Velocity 2 (m/s)]]^2)/2)-((Table6[[#This Row],[Velocity 1 (m/s)]]^2)/2))</f>
        <v/>
      </c>
      <c r="N988" s="115" t="str">
        <f>IF(Table6[[#This Row],[Segment ]]="","",(Table6[[#This Row],[Height 2 (m)]]-Table6[[#This Row],[Height 1 (m)]])*9.807)</f>
        <v/>
      </c>
      <c r="O988" s="115" t="str">
        <f>'Pressure Drops in Loops'!U993</f>
        <v/>
      </c>
      <c r="P98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88" s="115" t="str">
        <f>IF(Table6[[#This Row],[Segment ]]="","",Table6[[#This Row],[Work (W)]]/1000)</f>
        <v/>
      </c>
    </row>
    <row r="989" spans="1:17" x14ac:dyDescent="0.25">
      <c r="A989" s="116" t="str">
        <f>'Pressure Drops in Loops'!A994</f>
        <v/>
      </c>
      <c r="B989" s="113" t="str">
        <f>IF(Table6[[#This Row],[Segment ]]="","",B988)</f>
        <v/>
      </c>
      <c r="C989" s="113" t="str">
        <f>IF(Table6[[#This Row],[Segment ]]="","",C988)</f>
        <v/>
      </c>
      <c r="D989" s="113" t="str">
        <f>IF(Table6[[#This Row],[Segment ]]="","",D988)</f>
        <v/>
      </c>
      <c r="E989" s="117" t="str">
        <f>IF(Table6[[#This Row],[Segment ]]="","",Table6[[#This Row],[Density (kg/m3)]]*Table6[[#This Row],[Volumetric flow (m3/s)]])</f>
        <v/>
      </c>
      <c r="F989" s="114" t="str">
        <f>IF(Table6[[#This Row],[Segment ]]="","",'Pressure Drops in Loops'!AG994)</f>
        <v/>
      </c>
      <c r="G989" s="114" t="str">
        <f>'Pressure Drops in Loops'!AH994</f>
        <v/>
      </c>
      <c r="H989" s="114"/>
      <c r="I989" s="114"/>
      <c r="J989" s="115" t="str">
        <f>'Pressure Drops in Loops'!E994</f>
        <v/>
      </c>
      <c r="K989" s="115" t="str">
        <f>IF('Pressure Drops in Loops'!E995="",'Pressure Drops in Loops'!E994,'Pressure Drops in Loops'!E995)</f>
        <v/>
      </c>
      <c r="L989" s="115" t="str">
        <f>IF(Table6[[#This Row],[Segment ]]="","",(Table6[[#This Row],[Pressure 2 (kPa)]]-Table6[[#This Row],[Pressure 1 (kPa)]])/Table6[[#This Row],[Density (kg/m3)]])</f>
        <v/>
      </c>
      <c r="M989" s="115" t="str">
        <f>IF(Table6[[#This Row],[Segment ]]="","",((Table6[[#This Row],[Velocity 2 (m/s)]]^2)/2)-((Table6[[#This Row],[Velocity 1 (m/s)]]^2)/2))</f>
        <v/>
      </c>
      <c r="N989" s="115" t="str">
        <f>IF(Table6[[#This Row],[Segment ]]="","",(Table6[[#This Row],[Height 2 (m)]]-Table6[[#This Row],[Height 1 (m)]])*9.807)</f>
        <v/>
      </c>
      <c r="O989" s="115" t="str">
        <f>'Pressure Drops in Loops'!U994</f>
        <v/>
      </c>
      <c r="P98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89" s="115" t="str">
        <f>IF(Table6[[#This Row],[Segment ]]="","",Table6[[#This Row],[Work (W)]]/1000)</f>
        <v/>
      </c>
    </row>
    <row r="990" spans="1:17" x14ac:dyDescent="0.25">
      <c r="A990" s="116" t="str">
        <f>'Pressure Drops in Loops'!A995</f>
        <v/>
      </c>
      <c r="B990" s="113" t="str">
        <f>IF(Table6[[#This Row],[Segment ]]="","",B989)</f>
        <v/>
      </c>
      <c r="C990" s="113" t="str">
        <f>IF(Table6[[#This Row],[Segment ]]="","",C989)</f>
        <v/>
      </c>
      <c r="D990" s="113" t="str">
        <f>IF(Table6[[#This Row],[Segment ]]="","",D989)</f>
        <v/>
      </c>
      <c r="E990" s="117" t="str">
        <f>IF(Table6[[#This Row],[Segment ]]="","",Table6[[#This Row],[Density (kg/m3)]]*Table6[[#This Row],[Volumetric flow (m3/s)]])</f>
        <v/>
      </c>
      <c r="F990" s="114" t="str">
        <f>IF(Table6[[#This Row],[Segment ]]="","",'Pressure Drops in Loops'!AG995)</f>
        <v/>
      </c>
      <c r="G990" s="114" t="str">
        <f>'Pressure Drops in Loops'!AH995</f>
        <v/>
      </c>
      <c r="H990" s="114"/>
      <c r="I990" s="114"/>
      <c r="J990" s="115" t="str">
        <f>'Pressure Drops in Loops'!E995</f>
        <v/>
      </c>
      <c r="K990" s="115" t="str">
        <f>IF('Pressure Drops in Loops'!E996="",'Pressure Drops in Loops'!E995,'Pressure Drops in Loops'!E996)</f>
        <v/>
      </c>
      <c r="L990" s="115" t="str">
        <f>IF(Table6[[#This Row],[Segment ]]="","",(Table6[[#This Row],[Pressure 2 (kPa)]]-Table6[[#This Row],[Pressure 1 (kPa)]])/Table6[[#This Row],[Density (kg/m3)]])</f>
        <v/>
      </c>
      <c r="M990" s="115" t="str">
        <f>IF(Table6[[#This Row],[Segment ]]="","",((Table6[[#This Row],[Velocity 2 (m/s)]]^2)/2)-((Table6[[#This Row],[Velocity 1 (m/s)]]^2)/2))</f>
        <v/>
      </c>
      <c r="N990" s="115" t="str">
        <f>IF(Table6[[#This Row],[Segment ]]="","",(Table6[[#This Row],[Height 2 (m)]]-Table6[[#This Row],[Height 1 (m)]])*9.807)</f>
        <v/>
      </c>
      <c r="O990" s="115" t="str">
        <f>'Pressure Drops in Loops'!U995</f>
        <v/>
      </c>
      <c r="P99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90" s="115" t="str">
        <f>IF(Table6[[#This Row],[Segment ]]="","",Table6[[#This Row],[Work (W)]]/1000)</f>
        <v/>
      </c>
    </row>
    <row r="991" spans="1:17" x14ac:dyDescent="0.25">
      <c r="A991" s="116" t="str">
        <f>'Pressure Drops in Loops'!A996</f>
        <v/>
      </c>
      <c r="B991" s="113" t="str">
        <f>IF(Table6[[#This Row],[Segment ]]="","",B990)</f>
        <v/>
      </c>
      <c r="C991" s="113" t="str">
        <f>IF(Table6[[#This Row],[Segment ]]="","",C990)</f>
        <v/>
      </c>
      <c r="D991" s="113" t="str">
        <f>IF(Table6[[#This Row],[Segment ]]="","",D990)</f>
        <v/>
      </c>
      <c r="E991" s="117" t="str">
        <f>IF(Table6[[#This Row],[Segment ]]="","",Table6[[#This Row],[Density (kg/m3)]]*Table6[[#This Row],[Volumetric flow (m3/s)]])</f>
        <v/>
      </c>
      <c r="F991" s="114" t="str">
        <f>IF(Table6[[#This Row],[Segment ]]="","",'Pressure Drops in Loops'!AG996)</f>
        <v/>
      </c>
      <c r="G991" s="114" t="str">
        <f>'Pressure Drops in Loops'!AH996</f>
        <v/>
      </c>
      <c r="H991" s="114"/>
      <c r="I991" s="114"/>
      <c r="J991" s="115" t="str">
        <f>'Pressure Drops in Loops'!E996</f>
        <v/>
      </c>
      <c r="K991" s="115" t="str">
        <f>IF('Pressure Drops in Loops'!E997="",'Pressure Drops in Loops'!E996,'Pressure Drops in Loops'!E997)</f>
        <v/>
      </c>
      <c r="L991" s="115" t="str">
        <f>IF(Table6[[#This Row],[Segment ]]="","",(Table6[[#This Row],[Pressure 2 (kPa)]]-Table6[[#This Row],[Pressure 1 (kPa)]])/Table6[[#This Row],[Density (kg/m3)]])</f>
        <v/>
      </c>
      <c r="M991" s="115" t="str">
        <f>IF(Table6[[#This Row],[Segment ]]="","",((Table6[[#This Row],[Velocity 2 (m/s)]]^2)/2)-((Table6[[#This Row],[Velocity 1 (m/s)]]^2)/2))</f>
        <v/>
      </c>
      <c r="N991" s="115" t="str">
        <f>IF(Table6[[#This Row],[Segment ]]="","",(Table6[[#This Row],[Height 2 (m)]]-Table6[[#This Row],[Height 1 (m)]])*9.807)</f>
        <v/>
      </c>
      <c r="O991" s="115" t="str">
        <f>'Pressure Drops in Loops'!U996</f>
        <v/>
      </c>
      <c r="P99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91" s="115" t="str">
        <f>IF(Table6[[#This Row],[Segment ]]="","",Table6[[#This Row],[Work (W)]]/1000)</f>
        <v/>
      </c>
    </row>
    <row r="992" spans="1:17" x14ac:dyDescent="0.25">
      <c r="A992" s="116" t="str">
        <f>'Pressure Drops in Loops'!A997</f>
        <v/>
      </c>
      <c r="B992" s="113" t="str">
        <f>IF(Table6[[#This Row],[Segment ]]="","",B991)</f>
        <v/>
      </c>
      <c r="C992" s="113" t="str">
        <f>IF(Table6[[#This Row],[Segment ]]="","",C991)</f>
        <v/>
      </c>
      <c r="D992" s="113" t="str">
        <f>IF(Table6[[#This Row],[Segment ]]="","",D991)</f>
        <v/>
      </c>
      <c r="E992" s="117" t="str">
        <f>IF(Table6[[#This Row],[Segment ]]="","",Table6[[#This Row],[Density (kg/m3)]]*Table6[[#This Row],[Volumetric flow (m3/s)]])</f>
        <v/>
      </c>
      <c r="F992" s="114" t="str">
        <f>IF(Table6[[#This Row],[Segment ]]="","",'Pressure Drops in Loops'!AG997)</f>
        <v/>
      </c>
      <c r="G992" s="114" t="str">
        <f>'Pressure Drops in Loops'!AH997</f>
        <v/>
      </c>
      <c r="H992" s="114"/>
      <c r="I992" s="114"/>
      <c r="J992" s="115" t="str">
        <f>'Pressure Drops in Loops'!E997</f>
        <v/>
      </c>
      <c r="K992" s="115" t="str">
        <f>IF('Pressure Drops in Loops'!E998="",'Pressure Drops in Loops'!E997,'Pressure Drops in Loops'!E998)</f>
        <v/>
      </c>
      <c r="L992" s="115" t="str">
        <f>IF(Table6[[#This Row],[Segment ]]="","",(Table6[[#This Row],[Pressure 2 (kPa)]]-Table6[[#This Row],[Pressure 1 (kPa)]])/Table6[[#This Row],[Density (kg/m3)]])</f>
        <v/>
      </c>
      <c r="M992" s="115" t="str">
        <f>IF(Table6[[#This Row],[Segment ]]="","",((Table6[[#This Row],[Velocity 2 (m/s)]]^2)/2)-((Table6[[#This Row],[Velocity 1 (m/s)]]^2)/2))</f>
        <v/>
      </c>
      <c r="N992" s="115" t="str">
        <f>IF(Table6[[#This Row],[Segment ]]="","",(Table6[[#This Row],[Height 2 (m)]]-Table6[[#This Row],[Height 1 (m)]])*9.807)</f>
        <v/>
      </c>
      <c r="O992" s="115" t="str">
        <f>'Pressure Drops in Loops'!U997</f>
        <v/>
      </c>
      <c r="P99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92" s="115" t="str">
        <f>IF(Table6[[#This Row],[Segment ]]="","",Table6[[#This Row],[Work (W)]]/1000)</f>
        <v/>
      </c>
    </row>
    <row r="993" spans="1:17" x14ac:dyDescent="0.25">
      <c r="A993" s="116" t="str">
        <f>'Pressure Drops in Loops'!A998</f>
        <v/>
      </c>
      <c r="B993" s="113" t="str">
        <f>IF(Table6[[#This Row],[Segment ]]="","",B992)</f>
        <v/>
      </c>
      <c r="C993" s="113" t="str">
        <f>IF(Table6[[#This Row],[Segment ]]="","",C992)</f>
        <v/>
      </c>
      <c r="D993" s="113" t="str">
        <f>IF(Table6[[#This Row],[Segment ]]="","",D992)</f>
        <v/>
      </c>
      <c r="E993" s="117" t="str">
        <f>IF(Table6[[#This Row],[Segment ]]="","",Table6[[#This Row],[Density (kg/m3)]]*Table6[[#This Row],[Volumetric flow (m3/s)]])</f>
        <v/>
      </c>
      <c r="F993" s="114" t="str">
        <f>IF(Table6[[#This Row],[Segment ]]="","",'Pressure Drops in Loops'!AG998)</f>
        <v/>
      </c>
      <c r="G993" s="114" t="str">
        <f>'Pressure Drops in Loops'!AH998</f>
        <v/>
      </c>
      <c r="H993" s="114"/>
      <c r="I993" s="114"/>
      <c r="J993" s="115" t="str">
        <f>'Pressure Drops in Loops'!E998</f>
        <v/>
      </c>
      <c r="K993" s="115" t="str">
        <f>IF('Pressure Drops in Loops'!E999="",'Pressure Drops in Loops'!E998,'Pressure Drops in Loops'!E999)</f>
        <v/>
      </c>
      <c r="L993" s="115" t="str">
        <f>IF(Table6[[#This Row],[Segment ]]="","",(Table6[[#This Row],[Pressure 2 (kPa)]]-Table6[[#This Row],[Pressure 1 (kPa)]])/Table6[[#This Row],[Density (kg/m3)]])</f>
        <v/>
      </c>
      <c r="M993" s="115" t="str">
        <f>IF(Table6[[#This Row],[Segment ]]="","",((Table6[[#This Row],[Velocity 2 (m/s)]]^2)/2)-((Table6[[#This Row],[Velocity 1 (m/s)]]^2)/2))</f>
        <v/>
      </c>
      <c r="N993" s="115" t="str">
        <f>IF(Table6[[#This Row],[Segment ]]="","",(Table6[[#This Row],[Height 2 (m)]]-Table6[[#This Row],[Height 1 (m)]])*9.807)</f>
        <v/>
      </c>
      <c r="O993" s="115" t="str">
        <f>'Pressure Drops in Loops'!U998</f>
        <v/>
      </c>
      <c r="P99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93" s="115" t="str">
        <f>IF(Table6[[#This Row],[Segment ]]="","",Table6[[#This Row],[Work (W)]]/1000)</f>
        <v/>
      </c>
    </row>
    <row r="994" spans="1:17" x14ac:dyDescent="0.25">
      <c r="A994" s="116" t="str">
        <f>'Pressure Drops in Loops'!A999</f>
        <v/>
      </c>
      <c r="B994" s="113" t="str">
        <f>IF(Table6[[#This Row],[Segment ]]="","",B993)</f>
        <v/>
      </c>
      <c r="C994" s="113" t="str">
        <f>IF(Table6[[#This Row],[Segment ]]="","",C993)</f>
        <v/>
      </c>
      <c r="D994" s="113" t="str">
        <f>IF(Table6[[#This Row],[Segment ]]="","",D993)</f>
        <v/>
      </c>
      <c r="E994" s="117" t="str">
        <f>IF(Table6[[#This Row],[Segment ]]="","",Table6[[#This Row],[Density (kg/m3)]]*Table6[[#This Row],[Volumetric flow (m3/s)]])</f>
        <v/>
      </c>
      <c r="F994" s="114" t="str">
        <f>IF(Table6[[#This Row],[Segment ]]="","",'Pressure Drops in Loops'!AG999)</f>
        <v/>
      </c>
      <c r="G994" s="114" t="str">
        <f>'Pressure Drops in Loops'!AH999</f>
        <v/>
      </c>
      <c r="H994" s="114"/>
      <c r="I994" s="114"/>
      <c r="J994" s="115" t="str">
        <f>'Pressure Drops in Loops'!E999</f>
        <v/>
      </c>
      <c r="K994" s="115" t="str">
        <f>IF('Pressure Drops in Loops'!E1000="",'Pressure Drops in Loops'!E999,'Pressure Drops in Loops'!E1000)</f>
        <v/>
      </c>
      <c r="L994" s="115" t="str">
        <f>IF(Table6[[#This Row],[Segment ]]="","",(Table6[[#This Row],[Pressure 2 (kPa)]]-Table6[[#This Row],[Pressure 1 (kPa)]])/Table6[[#This Row],[Density (kg/m3)]])</f>
        <v/>
      </c>
      <c r="M994" s="115" t="str">
        <f>IF(Table6[[#This Row],[Segment ]]="","",((Table6[[#This Row],[Velocity 2 (m/s)]]^2)/2)-((Table6[[#This Row],[Velocity 1 (m/s)]]^2)/2))</f>
        <v/>
      </c>
      <c r="N994" s="115" t="str">
        <f>IF(Table6[[#This Row],[Segment ]]="","",(Table6[[#This Row],[Height 2 (m)]]-Table6[[#This Row],[Height 1 (m)]])*9.807)</f>
        <v/>
      </c>
      <c r="O994" s="115" t="str">
        <f>'Pressure Drops in Loops'!U999</f>
        <v/>
      </c>
      <c r="P99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94" s="115" t="str">
        <f>IF(Table6[[#This Row],[Segment ]]="","",Table6[[#This Row],[Work (W)]]/1000)</f>
        <v/>
      </c>
    </row>
    <row r="995" spans="1:17" x14ac:dyDescent="0.25">
      <c r="A995" s="116" t="str">
        <f>'Pressure Drops in Loops'!A1000</f>
        <v/>
      </c>
      <c r="B995" s="113" t="str">
        <f>IF(Table6[[#This Row],[Segment ]]="","",B994)</f>
        <v/>
      </c>
      <c r="C995" s="113" t="str">
        <f>IF(Table6[[#This Row],[Segment ]]="","",C994)</f>
        <v/>
      </c>
      <c r="D995" s="113" t="str">
        <f>IF(Table6[[#This Row],[Segment ]]="","",D994)</f>
        <v/>
      </c>
      <c r="E995" s="117" t="str">
        <f>IF(Table6[[#This Row],[Segment ]]="","",Table6[[#This Row],[Density (kg/m3)]]*Table6[[#This Row],[Volumetric flow (m3/s)]])</f>
        <v/>
      </c>
      <c r="F995" s="114" t="str">
        <f>IF(Table6[[#This Row],[Segment ]]="","",'Pressure Drops in Loops'!AG1000)</f>
        <v/>
      </c>
      <c r="G995" s="114" t="str">
        <f>'Pressure Drops in Loops'!AH1000</f>
        <v/>
      </c>
      <c r="H995" s="114"/>
      <c r="I995" s="114"/>
      <c r="J995" s="115" t="str">
        <f>'Pressure Drops in Loops'!E1000</f>
        <v/>
      </c>
      <c r="K995" s="115" t="str">
        <f>IF('Pressure Drops in Loops'!E1001="",'Pressure Drops in Loops'!E1000,'Pressure Drops in Loops'!E1001)</f>
        <v/>
      </c>
      <c r="L995" s="115" t="str">
        <f>IF(Table6[[#This Row],[Segment ]]="","",(Table6[[#This Row],[Pressure 2 (kPa)]]-Table6[[#This Row],[Pressure 1 (kPa)]])/Table6[[#This Row],[Density (kg/m3)]])</f>
        <v/>
      </c>
      <c r="M995" s="115" t="str">
        <f>IF(Table6[[#This Row],[Segment ]]="","",((Table6[[#This Row],[Velocity 2 (m/s)]]^2)/2)-((Table6[[#This Row],[Velocity 1 (m/s)]]^2)/2))</f>
        <v/>
      </c>
      <c r="N995" s="115" t="str">
        <f>IF(Table6[[#This Row],[Segment ]]="","",(Table6[[#This Row],[Height 2 (m)]]-Table6[[#This Row],[Height 1 (m)]])*9.807)</f>
        <v/>
      </c>
      <c r="O995" s="115" t="str">
        <f>'Pressure Drops in Loops'!U1000</f>
        <v/>
      </c>
      <c r="P99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95" s="115" t="str">
        <f>IF(Table6[[#This Row],[Segment ]]="","",Table6[[#This Row],[Work (W)]]/1000)</f>
        <v/>
      </c>
    </row>
    <row r="996" spans="1:17" x14ac:dyDescent="0.25">
      <c r="A996" s="116" t="str">
        <f>'Pressure Drops in Loops'!A1001</f>
        <v/>
      </c>
      <c r="B996" s="113" t="str">
        <f>IF(Table6[[#This Row],[Segment ]]="","",B995)</f>
        <v/>
      </c>
      <c r="C996" s="113" t="str">
        <f>IF(Table6[[#This Row],[Segment ]]="","",C995)</f>
        <v/>
      </c>
      <c r="D996" s="113" t="str">
        <f>IF(Table6[[#This Row],[Segment ]]="","",D995)</f>
        <v/>
      </c>
      <c r="E996" s="117" t="str">
        <f>IF(Table6[[#This Row],[Segment ]]="","",Table6[[#This Row],[Density (kg/m3)]]*Table6[[#This Row],[Volumetric flow (m3/s)]])</f>
        <v/>
      </c>
      <c r="F996" s="114" t="str">
        <f>IF(Table6[[#This Row],[Segment ]]="","",'Pressure Drops in Loops'!AG1001)</f>
        <v/>
      </c>
      <c r="G996" s="114" t="str">
        <f>'Pressure Drops in Loops'!AH1001</f>
        <v/>
      </c>
      <c r="H996" s="114"/>
      <c r="I996" s="114"/>
      <c r="J996" s="115" t="str">
        <f>'Pressure Drops in Loops'!E1001</f>
        <v/>
      </c>
      <c r="K996" s="115" t="str">
        <f>IF('Pressure Drops in Loops'!E1002="",'Pressure Drops in Loops'!E1001,'Pressure Drops in Loops'!E1002)</f>
        <v/>
      </c>
      <c r="L996" s="115" t="str">
        <f>IF(Table6[[#This Row],[Segment ]]="","",(Table6[[#This Row],[Pressure 2 (kPa)]]-Table6[[#This Row],[Pressure 1 (kPa)]])/Table6[[#This Row],[Density (kg/m3)]])</f>
        <v/>
      </c>
      <c r="M996" s="115" t="str">
        <f>IF(Table6[[#This Row],[Segment ]]="","",((Table6[[#This Row],[Velocity 2 (m/s)]]^2)/2)-((Table6[[#This Row],[Velocity 1 (m/s)]]^2)/2))</f>
        <v/>
      </c>
      <c r="N996" s="115" t="str">
        <f>IF(Table6[[#This Row],[Segment ]]="","",(Table6[[#This Row],[Height 2 (m)]]-Table6[[#This Row],[Height 1 (m)]])*9.807)</f>
        <v/>
      </c>
      <c r="O996" s="115" t="str">
        <f>'Pressure Drops in Loops'!U1001</f>
        <v/>
      </c>
      <c r="P99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96" s="115" t="str">
        <f>IF(Table6[[#This Row],[Segment ]]="","",Table6[[#This Row],[Work (W)]]/1000)</f>
        <v/>
      </c>
    </row>
    <row r="997" spans="1:17" x14ac:dyDescent="0.25">
      <c r="A997" s="116" t="str">
        <f>'Pressure Drops in Loops'!A1002</f>
        <v/>
      </c>
      <c r="B997" s="113" t="str">
        <f>IF(Table6[[#This Row],[Segment ]]="","",B996)</f>
        <v/>
      </c>
      <c r="C997" s="113" t="str">
        <f>IF(Table6[[#This Row],[Segment ]]="","",C996)</f>
        <v/>
      </c>
      <c r="D997" s="113" t="str">
        <f>IF(Table6[[#This Row],[Segment ]]="","",D996)</f>
        <v/>
      </c>
      <c r="E997" s="117" t="str">
        <f>IF(Table6[[#This Row],[Segment ]]="","",Table6[[#This Row],[Density (kg/m3)]]*Table6[[#This Row],[Volumetric flow (m3/s)]])</f>
        <v/>
      </c>
      <c r="F997" s="114" t="str">
        <f>IF(Table6[[#This Row],[Segment ]]="","",'Pressure Drops in Loops'!AG1002)</f>
        <v/>
      </c>
      <c r="G997" s="114" t="str">
        <f>'Pressure Drops in Loops'!AH1002</f>
        <v/>
      </c>
      <c r="H997" s="114"/>
      <c r="I997" s="114"/>
      <c r="J997" s="115" t="str">
        <f>'Pressure Drops in Loops'!E1002</f>
        <v/>
      </c>
      <c r="K997" s="115" t="str">
        <f>IF('Pressure Drops in Loops'!E1003="",'Pressure Drops in Loops'!E1002,'Pressure Drops in Loops'!E1003)</f>
        <v/>
      </c>
      <c r="L997" s="115" t="str">
        <f>IF(Table6[[#This Row],[Segment ]]="","",(Table6[[#This Row],[Pressure 2 (kPa)]]-Table6[[#This Row],[Pressure 1 (kPa)]])/Table6[[#This Row],[Density (kg/m3)]])</f>
        <v/>
      </c>
      <c r="M997" s="115" t="str">
        <f>IF(Table6[[#This Row],[Segment ]]="","",((Table6[[#This Row],[Velocity 2 (m/s)]]^2)/2)-((Table6[[#This Row],[Velocity 1 (m/s)]]^2)/2))</f>
        <v/>
      </c>
      <c r="N997" s="115" t="str">
        <f>IF(Table6[[#This Row],[Segment ]]="","",(Table6[[#This Row],[Height 2 (m)]]-Table6[[#This Row],[Height 1 (m)]])*9.807)</f>
        <v/>
      </c>
      <c r="O997" s="115" t="str">
        <f>'Pressure Drops in Loops'!U1002</f>
        <v/>
      </c>
      <c r="P99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97" s="115" t="str">
        <f>IF(Table6[[#This Row],[Segment ]]="","",Table6[[#This Row],[Work (W)]]/1000)</f>
        <v/>
      </c>
    </row>
    <row r="998" spans="1:17" x14ac:dyDescent="0.25">
      <c r="A998" s="116" t="str">
        <f>'Pressure Drops in Loops'!A1003</f>
        <v/>
      </c>
      <c r="B998" s="113" t="str">
        <f>IF(Table6[[#This Row],[Segment ]]="","",B997)</f>
        <v/>
      </c>
      <c r="C998" s="113" t="str">
        <f>IF(Table6[[#This Row],[Segment ]]="","",C997)</f>
        <v/>
      </c>
      <c r="D998" s="113" t="str">
        <f>IF(Table6[[#This Row],[Segment ]]="","",D997)</f>
        <v/>
      </c>
      <c r="E998" s="117" t="str">
        <f>IF(Table6[[#This Row],[Segment ]]="","",Table6[[#This Row],[Density (kg/m3)]]*Table6[[#This Row],[Volumetric flow (m3/s)]])</f>
        <v/>
      </c>
      <c r="F998" s="114" t="str">
        <f>IF(Table6[[#This Row],[Segment ]]="","",'Pressure Drops in Loops'!AG1003)</f>
        <v/>
      </c>
      <c r="G998" s="114" t="str">
        <f>'Pressure Drops in Loops'!AH1003</f>
        <v/>
      </c>
      <c r="H998" s="114"/>
      <c r="I998" s="114"/>
      <c r="J998" s="115" t="str">
        <f>'Pressure Drops in Loops'!E1003</f>
        <v/>
      </c>
      <c r="K998" s="115" t="str">
        <f>IF('Pressure Drops in Loops'!E1004="",'Pressure Drops in Loops'!E1003,'Pressure Drops in Loops'!E1004)</f>
        <v/>
      </c>
      <c r="L998" s="115" t="str">
        <f>IF(Table6[[#This Row],[Segment ]]="","",(Table6[[#This Row],[Pressure 2 (kPa)]]-Table6[[#This Row],[Pressure 1 (kPa)]])/Table6[[#This Row],[Density (kg/m3)]])</f>
        <v/>
      </c>
      <c r="M998" s="115" t="str">
        <f>IF(Table6[[#This Row],[Segment ]]="","",((Table6[[#This Row],[Velocity 2 (m/s)]]^2)/2)-((Table6[[#This Row],[Velocity 1 (m/s)]]^2)/2))</f>
        <v/>
      </c>
      <c r="N998" s="115" t="str">
        <f>IF(Table6[[#This Row],[Segment ]]="","",(Table6[[#This Row],[Height 2 (m)]]-Table6[[#This Row],[Height 1 (m)]])*9.807)</f>
        <v/>
      </c>
      <c r="O998" s="115" t="str">
        <f>'Pressure Drops in Loops'!U1003</f>
        <v/>
      </c>
      <c r="P99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98" s="115" t="str">
        <f>IF(Table6[[#This Row],[Segment ]]="","",Table6[[#This Row],[Work (W)]]/1000)</f>
        <v/>
      </c>
    </row>
    <row r="999" spans="1:17" x14ac:dyDescent="0.25">
      <c r="A999" s="116" t="str">
        <f>'Pressure Drops in Loops'!A1004</f>
        <v/>
      </c>
      <c r="B999" s="113" t="str">
        <f>IF(Table6[[#This Row],[Segment ]]="","",B998)</f>
        <v/>
      </c>
      <c r="C999" s="113" t="str">
        <f>IF(Table6[[#This Row],[Segment ]]="","",C998)</f>
        <v/>
      </c>
      <c r="D999" s="113" t="str">
        <f>IF(Table6[[#This Row],[Segment ]]="","",D998)</f>
        <v/>
      </c>
      <c r="E999" s="117" t="str">
        <f>IF(Table6[[#This Row],[Segment ]]="","",Table6[[#This Row],[Density (kg/m3)]]*Table6[[#This Row],[Volumetric flow (m3/s)]])</f>
        <v/>
      </c>
      <c r="F999" s="114" t="str">
        <f>IF(Table6[[#This Row],[Segment ]]="","",'Pressure Drops in Loops'!AG1004)</f>
        <v/>
      </c>
      <c r="G999" s="114" t="str">
        <f>'Pressure Drops in Loops'!AH1004</f>
        <v/>
      </c>
      <c r="H999" s="114"/>
      <c r="I999" s="114"/>
      <c r="J999" s="115" t="str">
        <f>'Pressure Drops in Loops'!E1004</f>
        <v/>
      </c>
      <c r="K999" s="115" t="str">
        <f>IF('Pressure Drops in Loops'!E1005="",'Pressure Drops in Loops'!E1004,'Pressure Drops in Loops'!E1005)</f>
        <v/>
      </c>
      <c r="L999" s="115" t="str">
        <f>IF(Table6[[#This Row],[Segment ]]="","",(Table6[[#This Row],[Pressure 2 (kPa)]]-Table6[[#This Row],[Pressure 1 (kPa)]])/Table6[[#This Row],[Density (kg/m3)]])</f>
        <v/>
      </c>
      <c r="M999" s="115" t="str">
        <f>IF(Table6[[#This Row],[Segment ]]="","",((Table6[[#This Row],[Velocity 2 (m/s)]]^2)/2)-((Table6[[#This Row],[Velocity 1 (m/s)]]^2)/2))</f>
        <v/>
      </c>
      <c r="N999" s="115" t="str">
        <f>IF(Table6[[#This Row],[Segment ]]="","",(Table6[[#This Row],[Height 2 (m)]]-Table6[[#This Row],[Height 1 (m)]])*9.807)</f>
        <v/>
      </c>
      <c r="O999" s="115" t="str">
        <f>'Pressure Drops in Loops'!U1004</f>
        <v/>
      </c>
      <c r="P99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999" s="115" t="str">
        <f>IF(Table6[[#This Row],[Segment ]]="","",Table6[[#This Row],[Work (W)]]/1000)</f>
        <v/>
      </c>
    </row>
    <row r="1000" spans="1:17" x14ac:dyDescent="0.25">
      <c r="A1000" s="116" t="str">
        <f>'Pressure Drops in Loops'!A1005</f>
        <v/>
      </c>
      <c r="B1000" s="113" t="str">
        <f>IF(Table6[[#This Row],[Segment ]]="","",B999)</f>
        <v/>
      </c>
      <c r="C1000" s="113" t="str">
        <f>IF(Table6[[#This Row],[Segment ]]="","",C999)</f>
        <v/>
      </c>
      <c r="D1000" s="113" t="str">
        <f>IF(Table6[[#This Row],[Segment ]]="","",D999)</f>
        <v/>
      </c>
      <c r="E1000" s="117" t="str">
        <f>IF(Table6[[#This Row],[Segment ]]="","",Table6[[#This Row],[Density (kg/m3)]]*Table6[[#This Row],[Volumetric flow (m3/s)]])</f>
        <v/>
      </c>
      <c r="F1000" s="114" t="str">
        <f>IF(Table6[[#This Row],[Segment ]]="","",'Pressure Drops in Loops'!AG1005)</f>
        <v/>
      </c>
      <c r="G1000" s="114" t="str">
        <f>'Pressure Drops in Loops'!AH1005</f>
        <v/>
      </c>
      <c r="H1000" s="114"/>
      <c r="I1000" s="114"/>
      <c r="J1000" s="115" t="str">
        <f>'Pressure Drops in Loops'!E1005</f>
        <v/>
      </c>
      <c r="K1000" s="115" t="str">
        <f>IF('Pressure Drops in Loops'!E1006="",'Pressure Drops in Loops'!E1005,'Pressure Drops in Loops'!E1006)</f>
        <v/>
      </c>
      <c r="L1000" s="115" t="str">
        <f>IF(Table6[[#This Row],[Segment ]]="","",(Table6[[#This Row],[Pressure 2 (kPa)]]-Table6[[#This Row],[Pressure 1 (kPa)]])/Table6[[#This Row],[Density (kg/m3)]])</f>
        <v/>
      </c>
      <c r="M1000" s="115" t="str">
        <f>IF(Table6[[#This Row],[Segment ]]="","",((Table6[[#This Row],[Velocity 2 (m/s)]]^2)/2)-((Table6[[#This Row],[Velocity 1 (m/s)]]^2)/2))</f>
        <v/>
      </c>
      <c r="N1000" s="115" t="str">
        <f>IF(Table6[[#This Row],[Segment ]]="","",(Table6[[#This Row],[Height 2 (m)]]-Table6[[#This Row],[Height 1 (m)]])*9.807)</f>
        <v/>
      </c>
      <c r="O1000" s="115" t="str">
        <f>'Pressure Drops in Loops'!U1005</f>
        <v/>
      </c>
      <c r="P100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00" s="115" t="str">
        <f>IF(Table6[[#This Row],[Segment ]]="","",Table6[[#This Row],[Work (W)]]/1000)</f>
        <v/>
      </c>
    </row>
    <row r="1001" spans="1:17" x14ac:dyDescent="0.25">
      <c r="A1001" s="116" t="str">
        <f>'Pressure Drops in Loops'!A1006</f>
        <v/>
      </c>
      <c r="B1001" s="113" t="str">
        <f>IF(Table6[[#This Row],[Segment ]]="","",B1000)</f>
        <v/>
      </c>
      <c r="C1001" s="113" t="str">
        <f>IF(Table6[[#This Row],[Segment ]]="","",C1000)</f>
        <v/>
      </c>
      <c r="D1001" s="113" t="str">
        <f>IF(Table6[[#This Row],[Segment ]]="","",D1000)</f>
        <v/>
      </c>
      <c r="E1001" s="117" t="str">
        <f>IF(Table6[[#This Row],[Segment ]]="","",Table6[[#This Row],[Density (kg/m3)]]*Table6[[#This Row],[Volumetric flow (m3/s)]])</f>
        <v/>
      </c>
      <c r="F1001" s="114" t="str">
        <f>IF(Table6[[#This Row],[Segment ]]="","",'Pressure Drops in Loops'!AG1006)</f>
        <v/>
      </c>
      <c r="G1001" s="114" t="str">
        <f>'Pressure Drops in Loops'!AH1006</f>
        <v/>
      </c>
      <c r="H1001" s="114"/>
      <c r="I1001" s="114"/>
      <c r="J1001" s="115" t="str">
        <f>'Pressure Drops in Loops'!E1006</f>
        <v/>
      </c>
      <c r="K1001" s="115" t="str">
        <f>IF('Pressure Drops in Loops'!E1007="",'Pressure Drops in Loops'!E1006,'Pressure Drops in Loops'!E1007)</f>
        <v/>
      </c>
      <c r="L1001" s="115" t="str">
        <f>IF(Table6[[#This Row],[Segment ]]="","",(Table6[[#This Row],[Pressure 2 (kPa)]]-Table6[[#This Row],[Pressure 1 (kPa)]])/Table6[[#This Row],[Density (kg/m3)]])</f>
        <v/>
      </c>
      <c r="M1001" s="115" t="str">
        <f>IF(Table6[[#This Row],[Segment ]]="","",((Table6[[#This Row],[Velocity 2 (m/s)]]^2)/2)-((Table6[[#This Row],[Velocity 1 (m/s)]]^2)/2))</f>
        <v/>
      </c>
      <c r="N1001" s="115" t="str">
        <f>IF(Table6[[#This Row],[Segment ]]="","",(Table6[[#This Row],[Height 2 (m)]]-Table6[[#This Row],[Height 1 (m)]])*9.807)</f>
        <v/>
      </c>
      <c r="O1001" s="115" t="str">
        <f>'Pressure Drops in Loops'!U1006</f>
        <v/>
      </c>
      <c r="P100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01" s="115" t="str">
        <f>IF(Table6[[#This Row],[Segment ]]="","",Table6[[#This Row],[Work (W)]]/1000)</f>
        <v/>
      </c>
    </row>
    <row r="1002" spans="1:17" x14ac:dyDescent="0.25">
      <c r="A1002" s="116" t="str">
        <f>'Pressure Drops in Loops'!A1007</f>
        <v/>
      </c>
      <c r="B1002" s="113" t="str">
        <f>IF(Table6[[#This Row],[Segment ]]="","",B1001)</f>
        <v/>
      </c>
      <c r="C1002" s="113" t="str">
        <f>IF(Table6[[#This Row],[Segment ]]="","",C1001)</f>
        <v/>
      </c>
      <c r="D1002" s="113" t="str">
        <f>IF(Table6[[#This Row],[Segment ]]="","",D1001)</f>
        <v/>
      </c>
      <c r="E1002" s="117" t="str">
        <f>IF(Table6[[#This Row],[Segment ]]="","",Table6[[#This Row],[Density (kg/m3)]]*Table6[[#This Row],[Volumetric flow (m3/s)]])</f>
        <v/>
      </c>
      <c r="F1002" s="114" t="str">
        <f>IF(Table6[[#This Row],[Segment ]]="","",'Pressure Drops in Loops'!AG1007)</f>
        <v/>
      </c>
      <c r="G1002" s="114" t="str">
        <f>'Pressure Drops in Loops'!AH1007</f>
        <v/>
      </c>
      <c r="H1002" s="114"/>
      <c r="I1002" s="114"/>
      <c r="J1002" s="115" t="str">
        <f>'Pressure Drops in Loops'!E1007</f>
        <v/>
      </c>
      <c r="K1002" s="115" t="str">
        <f>IF('Pressure Drops in Loops'!E1008="",'Pressure Drops in Loops'!E1007,'Pressure Drops in Loops'!E1008)</f>
        <v/>
      </c>
      <c r="L1002" s="115" t="str">
        <f>IF(Table6[[#This Row],[Segment ]]="","",(Table6[[#This Row],[Pressure 2 (kPa)]]-Table6[[#This Row],[Pressure 1 (kPa)]])/Table6[[#This Row],[Density (kg/m3)]])</f>
        <v/>
      </c>
      <c r="M1002" s="115" t="str">
        <f>IF(Table6[[#This Row],[Segment ]]="","",((Table6[[#This Row],[Velocity 2 (m/s)]]^2)/2)-((Table6[[#This Row],[Velocity 1 (m/s)]]^2)/2))</f>
        <v/>
      </c>
      <c r="N1002" s="115" t="str">
        <f>IF(Table6[[#This Row],[Segment ]]="","",(Table6[[#This Row],[Height 2 (m)]]-Table6[[#This Row],[Height 1 (m)]])*9.807)</f>
        <v/>
      </c>
      <c r="O1002" s="115" t="str">
        <f>'Pressure Drops in Loops'!U1007</f>
        <v/>
      </c>
      <c r="P100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02" s="115" t="str">
        <f>IF(Table6[[#This Row],[Segment ]]="","",Table6[[#This Row],[Work (W)]]/1000)</f>
        <v/>
      </c>
    </row>
    <row r="1003" spans="1:17" x14ac:dyDescent="0.25">
      <c r="A1003" s="116" t="str">
        <f>'Pressure Drops in Loops'!A1008</f>
        <v/>
      </c>
      <c r="B1003" s="113" t="str">
        <f>IF(Table6[[#This Row],[Segment ]]="","",B1002)</f>
        <v/>
      </c>
      <c r="C1003" s="113" t="str">
        <f>IF(Table6[[#This Row],[Segment ]]="","",C1002)</f>
        <v/>
      </c>
      <c r="D1003" s="113" t="str">
        <f>IF(Table6[[#This Row],[Segment ]]="","",D1002)</f>
        <v/>
      </c>
      <c r="E1003" s="117" t="str">
        <f>IF(Table6[[#This Row],[Segment ]]="","",Table6[[#This Row],[Density (kg/m3)]]*Table6[[#This Row],[Volumetric flow (m3/s)]])</f>
        <v/>
      </c>
      <c r="F1003" s="114" t="str">
        <f>IF(Table6[[#This Row],[Segment ]]="","",'Pressure Drops in Loops'!AG1008)</f>
        <v/>
      </c>
      <c r="G1003" s="114" t="str">
        <f>'Pressure Drops in Loops'!AH1008</f>
        <v/>
      </c>
      <c r="H1003" s="114"/>
      <c r="I1003" s="114"/>
      <c r="J1003" s="115" t="str">
        <f>'Pressure Drops in Loops'!E1008</f>
        <v/>
      </c>
      <c r="K1003" s="115" t="str">
        <f>IF('Pressure Drops in Loops'!E1009="",'Pressure Drops in Loops'!E1008,'Pressure Drops in Loops'!E1009)</f>
        <v/>
      </c>
      <c r="L1003" s="115" t="str">
        <f>IF(Table6[[#This Row],[Segment ]]="","",(Table6[[#This Row],[Pressure 2 (kPa)]]-Table6[[#This Row],[Pressure 1 (kPa)]])/Table6[[#This Row],[Density (kg/m3)]])</f>
        <v/>
      </c>
      <c r="M1003" s="115" t="str">
        <f>IF(Table6[[#This Row],[Segment ]]="","",((Table6[[#This Row],[Velocity 2 (m/s)]]^2)/2)-((Table6[[#This Row],[Velocity 1 (m/s)]]^2)/2))</f>
        <v/>
      </c>
      <c r="N1003" s="115" t="str">
        <f>IF(Table6[[#This Row],[Segment ]]="","",(Table6[[#This Row],[Height 2 (m)]]-Table6[[#This Row],[Height 1 (m)]])*9.807)</f>
        <v/>
      </c>
      <c r="O1003" s="115" t="str">
        <f>'Pressure Drops in Loops'!U1008</f>
        <v/>
      </c>
      <c r="P100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03" s="115" t="str">
        <f>IF(Table6[[#This Row],[Segment ]]="","",Table6[[#This Row],[Work (W)]]/1000)</f>
        <v/>
      </c>
    </row>
    <row r="1004" spans="1:17" x14ac:dyDescent="0.25">
      <c r="A1004" s="116" t="str">
        <f>'Pressure Drops in Loops'!A1009</f>
        <v/>
      </c>
      <c r="B1004" s="113" t="str">
        <f>IF(Table6[[#This Row],[Segment ]]="","",B1003)</f>
        <v/>
      </c>
      <c r="C1004" s="113" t="str">
        <f>IF(Table6[[#This Row],[Segment ]]="","",C1003)</f>
        <v/>
      </c>
      <c r="D1004" s="113" t="str">
        <f>IF(Table6[[#This Row],[Segment ]]="","",D1003)</f>
        <v/>
      </c>
      <c r="E1004" s="117" t="str">
        <f>IF(Table6[[#This Row],[Segment ]]="","",Table6[[#This Row],[Density (kg/m3)]]*Table6[[#This Row],[Volumetric flow (m3/s)]])</f>
        <v/>
      </c>
      <c r="F1004" s="114" t="str">
        <f>IF(Table6[[#This Row],[Segment ]]="","",'Pressure Drops in Loops'!AG1009)</f>
        <v/>
      </c>
      <c r="G1004" s="114" t="str">
        <f>'Pressure Drops in Loops'!AH1009</f>
        <v/>
      </c>
      <c r="H1004" s="114"/>
      <c r="I1004" s="114"/>
      <c r="J1004" s="115" t="str">
        <f>'Pressure Drops in Loops'!E1009</f>
        <v/>
      </c>
      <c r="K1004" s="115" t="str">
        <f>IF('Pressure Drops in Loops'!E1010="",'Pressure Drops in Loops'!E1009,'Pressure Drops in Loops'!E1010)</f>
        <v/>
      </c>
      <c r="L1004" s="115" t="str">
        <f>IF(Table6[[#This Row],[Segment ]]="","",(Table6[[#This Row],[Pressure 2 (kPa)]]-Table6[[#This Row],[Pressure 1 (kPa)]])/Table6[[#This Row],[Density (kg/m3)]])</f>
        <v/>
      </c>
      <c r="M1004" s="115" t="str">
        <f>IF(Table6[[#This Row],[Segment ]]="","",((Table6[[#This Row],[Velocity 2 (m/s)]]^2)/2)-((Table6[[#This Row],[Velocity 1 (m/s)]]^2)/2))</f>
        <v/>
      </c>
      <c r="N1004" s="115" t="str">
        <f>IF(Table6[[#This Row],[Segment ]]="","",(Table6[[#This Row],[Height 2 (m)]]-Table6[[#This Row],[Height 1 (m)]])*9.807)</f>
        <v/>
      </c>
      <c r="O1004" s="115" t="str">
        <f>'Pressure Drops in Loops'!U1009</f>
        <v/>
      </c>
      <c r="P100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04" s="115" t="str">
        <f>IF(Table6[[#This Row],[Segment ]]="","",Table6[[#This Row],[Work (W)]]/1000)</f>
        <v/>
      </c>
    </row>
    <row r="1005" spans="1:17" x14ac:dyDescent="0.25">
      <c r="A1005" s="116" t="str">
        <f>'Pressure Drops in Loops'!A1010</f>
        <v/>
      </c>
      <c r="B1005" s="113" t="str">
        <f>IF(Table6[[#This Row],[Segment ]]="","",B1004)</f>
        <v/>
      </c>
      <c r="C1005" s="113" t="str">
        <f>IF(Table6[[#This Row],[Segment ]]="","",C1004)</f>
        <v/>
      </c>
      <c r="D1005" s="113" t="str">
        <f>IF(Table6[[#This Row],[Segment ]]="","",D1004)</f>
        <v/>
      </c>
      <c r="E1005" s="117" t="str">
        <f>IF(Table6[[#This Row],[Segment ]]="","",Table6[[#This Row],[Density (kg/m3)]]*Table6[[#This Row],[Volumetric flow (m3/s)]])</f>
        <v/>
      </c>
      <c r="F1005" s="114" t="str">
        <f>IF(Table6[[#This Row],[Segment ]]="","",'Pressure Drops in Loops'!AG1010)</f>
        <v/>
      </c>
      <c r="G1005" s="114" t="str">
        <f>'Pressure Drops in Loops'!AH1010</f>
        <v/>
      </c>
      <c r="H1005" s="114"/>
      <c r="I1005" s="114"/>
      <c r="J1005" s="115" t="str">
        <f>'Pressure Drops in Loops'!E1010</f>
        <v/>
      </c>
      <c r="K1005" s="115" t="str">
        <f>IF('Pressure Drops in Loops'!E1011="",'Pressure Drops in Loops'!E1010,'Pressure Drops in Loops'!E1011)</f>
        <v/>
      </c>
      <c r="L1005" s="115" t="str">
        <f>IF(Table6[[#This Row],[Segment ]]="","",(Table6[[#This Row],[Pressure 2 (kPa)]]-Table6[[#This Row],[Pressure 1 (kPa)]])/Table6[[#This Row],[Density (kg/m3)]])</f>
        <v/>
      </c>
      <c r="M1005" s="115" t="str">
        <f>IF(Table6[[#This Row],[Segment ]]="","",((Table6[[#This Row],[Velocity 2 (m/s)]]^2)/2)-((Table6[[#This Row],[Velocity 1 (m/s)]]^2)/2))</f>
        <v/>
      </c>
      <c r="N1005" s="115" t="str">
        <f>IF(Table6[[#This Row],[Segment ]]="","",(Table6[[#This Row],[Height 2 (m)]]-Table6[[#This Row],[Height 1 (m)]])*9.807)</f>
        <v/>
      </c>
      <c r="O1005" s="115" t="str">
        <f>'Pressure Drops in Loops'!U1010</f>
        <v/>
      </c>
      <c r="P100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05" s="115" t="str">
        <f>IF(Table6[[#This Row],[Segment ]]="","",Table6[[#This Row],[Work (W)]]/1000)</f>
        <v/>
      </c>
    </row>
    <row r="1006" spans="1:17" x14ac:dyDescent="0.25">
      <c r="A1006" s="116" t="str">
        <f>'Pressure Drops in Loops'!A1011</f>
        <v/>
      </c>
      <c r="B1006" s="113" t="str">
        <f>IF(Table6[[#This Row],[Segment ]]="","",B1005)</f>
        <v/>
      </c>
      <c r="C1006" s="113" t="str">
        <f>IF(Table6[[#This Row],[Segment ]]="","",C1005)</f>
        <v/>
      </c>
      <c r="D1006" s="113" t="str">
        <f>IF(Table6[[#This Row],[Segment ]]="","",D1005)</f>
        <v/>
      </c>
      <c r="E1006" s="117" t="str">
        <f>IF(Table6[[#This Row],[Segment ]]="","",Table6[[#This Row],[Density (kg/m3)]]*Table6[[#This Row],[Volumetric flow (m3/s)]])</f>
        <v/>
      </c>
      <c r="F1006" s="114" t="str">
        <f>IF(Table6[[#This Row],[Segment ]]="","",'Pressure Drops in Loops'!AG1011)</f>
        <v/>
      </c>
      <c r="G1006" s="114" t="str">
        <f>'Pressure Drops in Loops'!AH1011</f>
        <v/>
      </c>
      <c r="H1006" s="114"/>
      <c r="I1006" s="114"/>
      <c r="J1006" s="115" t="str">
        <f>'Pressure Drops in Loops'!E1011</f>
        <v/>
      </c>
      <c r="K1006" s="115" t="str">
        <f>IF('Pressure Drops in Loops'!E1012="",'Pressure Drops in Loops'!E1011,'Pressure Drops in Loops'!E1012)</f>
        <v/>
      </c>
      <c r="L1006" s="115" t="str">
        <f>IF(Table6[[#This Row],[Segment ]]="","",(Table6[[#This Row],[Pressure 2 (kPa)]]-Table6[[#This Row],[Pressure 1 (kPa)]])/Table6[[#This Row],[Density (kg/m3)]])</f>
        <v/>
      </c>
      <c r="M1006" s="115" t="str">
        <f>IF(Table6[[#This Row],[Segment ]]="","",((Table6[[#This Row],[Velocity 2 (m/s)]]^2)/2)-((Table6[[#This Row],[Velocity 1 (m/s)]]^2)/2))</f>
        <v/>
      </c>
      <c r="N1006" s="115" t="str">
        <f>IF(Table6[[#This Row],[Segment ]]="","",(Table6[[#This Row],[Height 2 (m)]]-Table6[[#This Row],[Height 1 (m)]])*9.807)</f>
        <v/>
      </c>
      <c r="O1006" s="115" t="str">
        <f>'Pressure Drops in Loops'!U1011</f>
        <v/>
      </c>
      <c r="P100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06" s="115" t="str">
        <f>IF(Table6[[#This Row],[Segment ]]="","",Table6[[#This Row],[Work (W)]]/1000)</f>
        <v/>
      </c>
    </row>
    <row r="1007" spans="1:17" x14ac:dyDescent="0.25">
      <c r="A1007" s="116" t="str">
        <f>'Pressure Drops in Loops'!A1012</f>
        <v/>
      </c>
      <c r="B1007" s="113" t="str">
        <f>IF(Table6[[#This Row],[Segment ]]="","",B1006)</f>
        <v/>
      </c>
      <c r="C1007" s="113" t="str">
        <f>IF(Table6[[#This Row],[Segment ]]="","",C1006)</f>
        <v/>
      </c>
      <c r="D1007" s="113" t="str">
        <f>IF(Table6[[#This Row],[Segment ]]="","",D1006)</f>
        <v/>
      </c>
      <c r="E1007" s="117" t="str">
        <f>IF(Table6[[#This Row],[Segment ]]="","",Table6[[#This Row],[Density (kg/m3)]]*Table6[[#This Row],[Volumetric flow (m3/s)]])</f>
        <v/>
      </c>
      <c r="F1007" s="114" t="str">
        <f>IF(Table6[[#This Row],[Segment ]]="","",'Pressure Drops in Loops'!AG1012)</f>
        <v/>
      </c>
      <c r="G1007" s="114" t="str">
        <f>'Pressure Drops in Loops'!AH1012</f>
        <v/>
      </c>
      <c r="H1007" s="114"/>
      <c r="I1007" s="114"/>
      <c r="J1007" s="115" t="str">
        <f>'Pressure Drops in Loops'!E1012</f>
        <v/>
      </c>
      <c r="K1007" s="115" t="str">
        <f>IF('Pressure Drops in Loops'!E1013="",'Pressure Drops in Loops'!E1012,'Pressure Drops in Loops'!E1013)</f>
        <v/>
      </c>
      <c r="L1007" s="115" t="str">
        <f>IF(Table6[[#This Row],[Segment ]]="","",(Table6[[#This Row],[Pressure 2 (kPa)]]-Table6[[#This Row],[Pressure 1 (kPa)]])/Table6[[#This Row],[Density (kg/m3)]])</f>
        <v/>
      </c>
      <c r="M1007" s="115" t="str">
        <f>IF(Table6[[#This Row],[Segment ]]="","",((Table6[[#This Row],[Velocity 2 (m/s)]]^2)/2)-((Table6[[#This Row],[Velocity 1 (m/s)]]^2)/2))</f>
        <v/>
      </c>
      <c r="N1007" s="115" t="str">
        <f>IF(Table6[[#This Row],[Segment ]]="","",(Table6[[#This Row],[Height 2 (m)]]-Table6[[#This Row],[Height 1 (m)]])*9.807)</f>
        <v/>
      </c>
      <c r="O1007" s="115" t="str">
        <f>'Pressure Drops in Loops'!U1012</f>
        <v/>
      </c>
      <c r="P100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07" s="115" t="str">
        <f>IF(Table6[[#This Row],[Segment ]]="","",Table6[[#This Row],[Work (W)]]/1000)</f>
        <v/>
      </c>
    </row>
    <row r="1008" spans="1:17" x14ac:dyDescent="0.25">
      <c r="A1008" s="116" t="str">
        <f>'Pressure Drops in Loops'!A1013</f>
        <v/>
      </c>
      <c r="B1008" s="113" t="str">
        <f>IF(Table6[[#This Row],[Segment ]]="","",B1007)</f>
        <v/>
      </c>
      <c r="C1008" s="113" t="str">
        <f>IF(Table6[[#This Row],[Segment ]]="","",C1007)</f>
        <v/>
      </c>
      <c r="D1008" s="113" t="str">
        <f>IF(Table6[[#This Row],[Segment ]]="","",D1007)</f>
        <v/>
      </c>
      <c r="E1008" s="117" t="str">
        <f>IF(Table6[[#This Row],[Segment ]]="","",Table6[[#This Row],[Density (kg/m3)]]*Table6[[#This Row],[Volumetric flow (m3/s)]])</f>
        <v/>
      </c>
      <c r="F1008" s="114" t="str">
        <f>IF(Table6[[#This Row],[Segment ]]="","",'Pressure Drops in Loops'!AG1013)</f>
        <v/>
      </c>
      <c r="G1008" s="114" t="str">
        <f>'Pressure Drops in Loops'!AH1013</f>
        <v/>
      </c>
      <c r="H1008" s="114"/>
      <c r="I1008" s="114"/>
      <c r="J1008" s="115" t="str">
        <f>'Pressure Drops in Loops'!E1013</f>
        <v/>
      </c>
      <c r="K1008" s="115" t="str">
        <f>IF('Pressure Drops in Loops'!E1014="",'Pressure Drops in Loops'!E1013,'Pressure Drops in Loops'!E1014)</f>
        <v/>
      </c>
      <c r="L1008" s="115" t="str">
        <f>IF(Table6[[#This Row],[Segment ]]="","",(Table6[[#This Row],[Pressure 2 (kPa)]]-Table6[[#This Row],[Pressure 1 (kPa)]])/Table6[[#This Row],[Density (kg/m3)]])</f>
        <v/>
      </c>
      <c r="M1008" s="115" t="str">
        <f>IF(Table6[[#This Row],[Segment ]]="","",((Table6[[#This Row],[Velocity 2 (m/s)]]^2)/2)-((Table6[[#This Row],[Velocity 1 (m/s)]]^2)/2))</f>
        <v/>
      </c>
      <c r="N1008" s="115" t="str">
        <f>IF(Table6[[#This Row],[Segment ]]="","",(Table6[[#This Row],[Height 2 (m)]]-Table6[[#This Row],[Height 1 (m)]])*9.807)</f>
        <v/>
      </c>
      <c r="O1008" s="115" t="str">
        <f>'Pressure Drops in Loops'!U1013</f>
        <v/>
      </c>
      <c r="P100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08" s="115" t="str">
        <f>IF(Table6[[#This Row],[Segment ]]="","",Table6[[#This Row],[Work (W)]]/1000)</f>
        <v/>
      </c>
    </row>
    <row r="1009" spans="1:17" x14ac:dyDescent="0.25">
      <c r="A1009" s="116" t="str">
        <f>'Pressure Drops in Loops'!A1014</f>
        <v/>
      </c>
      <c r="B1009" s="113" t="str">
        <f>IF(Table6[[#This Row],[Segment ]]="","",B1008)</f>
        <v/>
      </c>
      <c r="C1009" s="113" t="str">
        <f>IF(Table6[[#This Row],[Segment ]]="","",C1008)</f>
        <v/>
      </c>
      <c r="D1009" s="113" t="str">
        <f>IF(Table6[[#This Row],[Segment ]]="","",D1008)</f>
        <v/>
      </c>
      <c r="E1009" s="117" t="str">
        <f>IF(Table6[[#This Row],[Segment ]]="","",Table6[[#This Row],[Density (kg/m3)]]*Table6[[#This Row],[Volumetric flow (m3/s)]])</f>
        <v/>
      </c>
      <c r="F1009" s="114" t="str">
        <f>IF(Table6[[#This Row],[Segment ]]="","",'Pressure Drops in Loops'!AG1014)</f>
        <v/>
      </c>
      <c r="G1009" s="114" t="str">
        <f>'Pressure Drops in Loops'!AH1014</f>
        <v/>
      </c>
      <c r="H1009" s="114"/>
      <c r="I1009" s="114"/>
      <c r="J1009" s="115" t="str">
        <f>'Pressure Drops in Loops'!E1014</f>
        <v/>
      </c>
      <c r="K1009" s="115" t="str">
        <f>IF('Pressure Drops in Loops'!E1015="",'Pressure Drops in Loops'!E1014,'Pressure Drops in Loops'!E1015)</f>
        <v/>
      </c>
      <c r="L1009" s="115" t="str">
        <f>IF(Table6[[#This Row],[Segment ]]="","",(Table6[[#This Row],[Pressure 2 (kPa)]]-Table6[[#This Row],[Pressure 1 (kPa)]])/Table6[[#This Row],[Density (kg/m3)]])</f>
        <v/>
      </c>
      <c r="M1009" s="115" t="str">
        <f>IF(Table6[[#This Row],[Segment ]]="","",((Table6[[#This Row],[Velocity 2 (m/s)]]^2)/2)-((Table6[[#This Row],[Velocity 1 (m/s)]]^2)/2))</f>
        <v/>
      </c>
      <c r="N1009" s="115" t="str">
        <f>IF(Table6[[#This Row],[Segment ]]="","",(Table6[[#This Row],[Height 2 (m)]]-Table6[[#This Row],[Height 1 (m)]])*9.807)</f>
        <v/>
      </c>
      <c r="O1009" s="115" t="str">
        <f>'Pressure Drops in Loops'!U1014</f>
        <v/>
      </c>
      <c r="P100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09" s="115" t="str">
        <f>IF(Table6[[#This Row],[Segment ]]="","",Table6[[#This Row],[Work (W)]]/1000)</f>
        <v/>
      </c>
    </row>
    <row r="1010" spans="1:17" x14ac:dyDescent="0.25">
      <c r="A1010" s="116" t="str">
        <f>'Pressure Drops in Loops'!A1015</f>
        <v/>
      </c>
      <c r="B1010" s="113" t="str">
        <f>IF(Table6[[#This Row],[Segment ]]="","",B1009)</f>
        <v/>
      </c>
      <c r="C1010" s="113" t="str">
        <f>IF(Table6[[#This Row],[Segment ]]="","",C1009)</f>
        <v/>
      </c>
      <c r="D1010" s="113" t="str">
        <f>IF(Table6[[#This Row],[Segment ]]="","",D1009)</f>
        <v/>
      </c>
      <c r="E1010" s="117" t="str">
        <f>IF(Table6[[#This Row],[Segment ]]="","",Table6[[#This Row],[Density (kg/m3)]]*Table6[[#This Row],[Volumetric flow (m3/s)]])</f>
        <v/>
      </c>
      <c r="F1010" s="114" t="str">
        <f>IF(Table6[[#This Row],[Segment ]]="","",'Pressure Drops in Loops'!AG1015)</f>
        <v/>
      </c>
      <c r="G1010" s="114" t="str">
        <f>'Pressure Drops in Loops'!AH1015</f>
        <v/>
      </c>
      <c r="H1010" s="114"/>
      <c r="I1010" s="114"/>
      <c r="J1010" s="115" t="str">
        <f>'Pressure Drops in Loops'!E1015</f>
        <v/>
      </c>
      <c r="K1010" s="115" t="str">
        <f>IF('Pressure Drops in Loops'!E1016="",'Pressure Drops in Loops'!E1015,'Pressure Drops in Loops'!E1016)</f>
        <v/>
      </c>
      <c r="L1010" s="115" t="str">
        <f>IF(Table6[[#This Row],[Segment ]]="","",(Table6[[#This Row],[Pressure 2 (kPa)]]-Table6[[#This Row],[Pressure 1 (kPa)]])/Table6[[#This Row],[Density (kg/m3)]])</f>
        <v/>
      </c>
      <c r="M1010" s="115" t="str">
        <f>IF(Table6[[#This Row],[Segment ]]="","",((Table6[[#This Row],[Velocity 2 (m/s)]]^2)/2)-((Table6[[#This Row],[Velocity 1 (m/s)]]^2)/2))</f>
        <v/>
      </c>
      <c r="N1010" s="115" t="str">
        <f>IF(Table6[[#This Row],[Segment ]]="","",(Table6[[#This Row],[Height 2 (m)]]-Table6[[#This Row],[Height 1 (m)]])*9.807)</f>
        <v/>
      </c>
      <c r="O1010" s="115" t="str">
        <f>'Pressure Drops in Loops'!U1015</f>
        <v/>
      </c>
      <c r="P101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10" s="115" t="str">
        <f>IF(Table6[[#This Row],[Segment ]]="","",Table6[[#This Row],[Work (W)]]/1000)</f>
        <v/>
      </c>
    </row>
    <row r="1011" spans="1:17" x14ac:dyDescent="0.25">
      <c r="A1011" s="116" t="str">
        <f>'Pressure Drops in Loops'!A1016</f>
        <v/>
      </c>
      <c r="B1011" s="113" t="str">
        <f>IF(Table6[[#This Row],[Segment ]]="","",B1010)</f>
        <v/>
      </c>
      <c r="C1011" s="113" t="str">
        <f>IF(Table6[[#This Row],[Segment ]]="","",C1010)</f>
        <v/>
      </c>
      <c r="D1011" s="113" t="str">
        <f>IF(Table6[[#This Row],[Segment ]]="","",D1010)</f>
        <v/>
      </c>
      <c r="E1011" s="117" t="str">
        <f>IF(Table6[[#This Row],[Segment ]]="","",Table6[[#This Row],[Density (kg/m3)]]*Table6[[#This Row],[Volumetric flow (m3/s)]])</f>
        <v/>
      </c>
      <c r="F1011" s="114" t="str">
        <f>IF(Table6[[#This Row],[Segment ]]="","",'Pressure Drops in Loops'!AG1016)</f>
        <v/>
      </c>
      <c r="G1011" s="114" t="str">
        <f>'Pressure Drops in Loops'!AH1016</f>
        <v/>
      </c>
      <c r="H1011" s="114"/>
      <c r="I1011" s="114"/>
      <c r="J1011" s="115" t="str">
        <f>'Pressure Drops in Loops'!E1016</f>
        <v/>
      </c>
      <c r="K1011" s="115" t="str">
        <f>IF('Pressure Drops in Loops'!E1017="",'Pressure Drops in Loops'!E1016,'Pressure Drops in Loops'!E1017)</f>
        <v/>
      </c>
      <c r="L1011" s="115" t="str">
        <f>IF(Table6[[#This Row],[Segment ]]="","",(Table6[[#This Row],[Pressure 2 (kPa)]]-Table6[[#This Row],[Pressure 1 (kPa)]])/Table6[[#This Row],[Density (kg/m3)]])</f>
        <v/>
      </c>
      <c r="M1011" s="115" t="str">
        <f>IF(Table6[[#This Row],[Segment ]]="","",((Table6[[#This Row],[Velocity 2 (m/s)]]^2)/2)-((Table6[[#This Row],[Velocity 1 (m/s)]]^2)/2))</f>
        <v/>
      </c>
      <c r="N1011" s="115" t="str">
        <f>IF(Table6[[#This Row],[Segment ]]="","",(Table6[[#This Row],[Height 2 (m)]]-Table6[[#This Row],[Height 1 (m)]])*9.807)</f>
        <v/>
      </c>
      <c r="O1011" s="115" t="str">
        <f>'Pressure Drops in Loops'!U1016</f>
        <v/>
      </c>
      <c r="P101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11" s="115" t="str">
        <f>IF(Table6[[#This Row],[Segment ]]="","",Table6[[#This Row],[Work (W)]]/1000)</f>
        <v/>
      </c>
    </row>
    <row r="1012" spans="1:17" x14ac:dyDescent="0.25">
      <c r="A1012" s="116" t="str">
        <f>'Pressure Drops in Loops'!A1017</f>
        <v/>
      </c>
      <c r="B1012" s="113" t="str">
        <f>IF(Table6[[#This Row],[Segment ]]="","",B1011)</f>
        <v/>
      </c>
      <c r="C1012" s="113" t="str">
        <f>IF(Table6[[#This Row],[Segment ]]="","",C1011)</f>
        <v/>
      </c>
      <c r="D1012" s="113" t="str">
        <f>IF(Table6[[#This Row],[Segment ]]="","",D1011)</f>
        <v/>
      </c>
      <c r="E1012" s="117" t="str">
        <f>IF(Table6[[#This Row],[Segment ]]="","",Table6[[#This Row],[Density (kg/m3)]]*Table6[[#This Row],[Volumetric flow (m3/s)]])</f>
        <v/>
      </c>
      <c r="F1012" s="114" t="str">
        <f>IF(Table6[[#This Row],[Segment ]]="","",'Pressure Drops in Loops'!AG1017)</f>
        <v/>
      </c>
      <c r="G1012" s="114" t="str">
        <f>'Pressure Drops in Loops'!AH1017</f>
        <v/>
      </c>
      <c r="H1012" s="114"/>
      <c r="I1012" s="114"/>
      <c r="J1012" s="115" t="str">
        <f>'Pressure Drops in Loops'!E1017</f>
        <v/>
      </c>
      <c r="K1012" s="115" t="str">
        <f>IF('Pressure Drops in Loops'!E1018="",'Pressure Drops in Loops'!E1017,'Pressure Drops in Loops'!E1018)</f>
        <v/>
      </c>
      <c r="L1012" s="115" t="str">
        <f>IF(Table6[[#This Row],[Segment ]]="","",(Table6[[#This Row],[Pressure 2 (kPa)]]-Table6[[#This Row],[Pressure 1 (kPa)]])/Table6[[#This Row],[Density (kg/m3)]])</f>
        <v/>
      </c>
      <c r="M1012" s="115" t="str">
        <f>IF(Table6[[#This Row],[Segment ]]="","",((Table6[[#This Row],[Velocity 2 (m/s)]]^2)/2)-((Table6[[#This Row],[Velocity 1 (m/s)]]^2)/2))</f>
        <v/>
      </c>
      <c r="N1012" s="115" t="str">
        <f>IF(Table6[[#This Row],[Segment ]]="","",(Table6[[#This Row],[Height 2 (m)]]-Table6[[#This Row],[Height 1 (m)]])*9.807)</f>
        <v/>
      </c>
      <c r="O1012" s="115" t="str">
        <f>'Pressure Drops in Loops'!U1017</f>
        <v/>
      </c>
      <c r="P101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12" s="115" t="str">
        <f>IF(Table6[[#This Row],[Segment ]]="","",Table6[[#This Row],[Work (W)]]/1000)</f>
        <v/>
      </c>
    </row>
    <row r="1013" spans="1:17" x14ac:dyDescent="0.25">
      <c r="A1013" s="116" t="str">
        <f>'Pressure Drops in Loops'!A1018</f>
        <v/>
      </c>
      <c r="B1013" s="113" t="str">
        <f>IF(Table6[[#This Row],[Segment ]]="","",B1012)</f>
        <v/>
      </c>
      <c r="C1013" s="113" t="str">
        <f>IF(Table6[[#This Row],[Segment ]]="","",C1012)</f>
        <v/>
      </c>
      <c r="D1013" s="113" t="str">
        <f>IF(Table6[[#This Row],[Segment ]]="","",D1012)</f>
        <v/>
      </c>
      <c r="E1013" s="117" t="str">
        <f>IF(Table6[[#This Row],[Segment ]]="","",Table6[[#This Row],[Density (kg/m3)]]*Table6[[#This Row],[Volumetric flow (m3/s)]])</f>
        <v/>
      </c>
      <c r="F1013" s="114" t="str">
        <f>IF(Table6[[#This Row],[Segment ]]="","",'Pressure Drops in Loops'!AG1018)</f>
        <v/>
      </c>
      <c r="G1013" s="114" t="str">
        <f>'Pressure Drops in Loops'!AH1018</f>
        <v/>
      </c>
      <c r="H1013" s="114"/>
      <c r="I1013" s="114"/>
      <c r="J1013" s="115" t="str">
        <f>'Pressure Drops in Loops'!E1018</f>
        <v/>
      </c>
      <c r="K1013" s="115" t="str">
        <f>IF('Pressure Drops in Loops'!E1019="",'Pressure Drops in Loops'!E1018,'Pressure Drops in Loops'!E1019)</f>
        <v/>
      </c>
      <c r="L1013" s="115" t="str">
        <f>IF(Table6[[#This Row],[Segment ]]="","",(Table6[[#This Row],[Pressure 2 (kPa)]]-Table6[[#This Row],[Pressure 1 (kPa)]])/Table6[[#This Row],[Density (kg/m3)]])</f>
        <v/>
      </c>
      <c r="M1013" s="115" t="str">
        <f>IF(Table6[[#This Row],[Segment ]]="","",((Table6[[#This Row],[Velocity 2 (m/s)]]^2)/2)-((Table6[[#This Row],[Velocity 1 (m/s)]]^2)/2))</f>
        <v/>
      </c>
      <c r="N1013" s="115" t="str">
        <f>IF(Table6[[#This Row],[Segment ]]="","",(Table6[[#This Row],[Height 2 (m)]]-Table6[[#This Row],[Height 1 (m)]])*9.807)</f>
        <v/>
      </c>
      <c r="O1013" s="115" t="str">
        <f>'Pressure Drops in Loops'!U1018</f>
        <v/>
      </c>
      <c r="P101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13" s="115" t="str">
        <f>IF(Table6[[#This Row],[Segment ]]="","",Table6[[#This Row],[Work (W)]]/1000)</f>
        <v/>
      </c>
    </row>
    <row r="1014" spans="1:17" x14ac:dyDescent="0.25">
      <c r="A1014" s="116" t="str">
        <f>'Pressure Drops in Loops'!A1019</f>
        <v/>
      </c>
      <c r="B1014" s="113" t="str">
        <f>IF(Table6[[#This Row],[Segment ]]="","",B1013)</f>
        <v/>
      </c>
      <c r="C1014" s="113" t="str">
        <f>IF(Table6[[#This Row],[Segment ]]="","",C1013)</f>
        <v/>
      </c>
      <c r="D1014" s="113" t="str">
        <f>IF(Table6[[#This Row],[Segment ]]="","",D1013)</f>
        <v/>
      </c>
      <c r="E1014" s="117" t="str">
        <f>IF(Table6[[#This Row],[Segment ]]="","",Table6[[#This Row],[Density (kg/m3)]]*Table6[[#This Row],[Volumetric flow (m3/s)]])</f>
        <v/>
      </c>
      <c r="F1014" s="114" t="str">
        <f>IF(Table6[[#This Row],[Segment ]]="","",'Pressure Drops in Loops'!AG1019)</f>
        <v/>
      </c>
      <c r="G1014" s="114" t="str">
        <f>'Pressure Drops in Loops'!AH1019</f>
        <v/>
      </c>
      <c r="H1014" s="114"/>
      <c r="I1014" s="114"/>
      <c r="J1014" s="115" t="str">
        <f>'Pressure Drops in Loops'!E1019</f>
        <v/>
      </c>
      <c r="K1014" s="115" t="str">
        <f>IF('Pressure Drops in Loops'!E1020="",'Pressure Drops in Loops'!E1019,'Pressure Drops in Loops'!E1020)</f>
        <v/>
      </c>
      <c r="L1014" s="115" t="str">
        <f>IF(Table6[[#This Row],[Segment ]]="","",(Table6[[#This Row],[Pressure 2 (kPa)]]-Table6[[#This Row],[Pressure 1 (kPa)]])/Table6[[#This Row],[Density (kg/m3)]])</f>
        <v/>
      </c>
      <c r="M1014" s="115" t="str">
        <f>IF(Table6[[#This Row],[Segment ]]="","",((Table6[[#This Row],[Velocity 2 (m/s)]]^2)/2)-((Table6[[#This Row],[Velocity 1 (m/s)]]^2)/2))</f>
        <v/>
      </c>
      <c r="N1014" s="115" t="str">
        <f>IF(Table6[[#This Row],[Segment ]]="","",(Table6[[#This Row],[Height 2 (m)]]-Table6[[#This Row],[Height 1 (m)]])*9.807)</f>
        <v/>
      </c>
      <c r="O1014" s="115" t="str">
        <f>'Pressure Drops in Loops'!U1019</f>
        <v/>
      </c>
      <c r="P101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14" s="115" t="str">
        <f>IF(Table6[[#This Row],[Segment ]]="","",Table6[[#This Row],[Work (W)]]/1000)</f>
        <v/>
      </c>
    </row>
    <row r="1015" spans="1:17" x14ac:dyDescent="0.25">
      <c r="A1015" s="116" t="str">
        <f>'Pressure Drops in Loops'!A1020</f>
        <v/>
      </c>
      <c r="B1015" s="113" t="str">
        <f>IF(Table6[[#This Row],[Segment ]]="","",B1014)</f>
        <v/>
      </c>
      <c r="C1015" s="113" t="str">
        <f>IF(Table6[[#This Row],[Segment ]]="","",C1014)</f>
        <v/>
      </c>
      <c r="D1015" s="113" t="str">
        <f>IF(Table6[[#This Row],[Segment ]]="","",D1014)</f>
        <v/>
      </c>
      <c r="E1015" s="117" t="str">
        <f>IF(Table6[[#This Row],[Segment ]]="","",Table6[[#This Row],[Density (kg/m3)]]*Table6[[#This Row],[Volumetric flow (m3/s)]])</f>
        <v/>
      </c>
      <c r="F1015" s="114" t="str">
        <f>IF(Table6[[#This Row],[Segment ]]="","",'Pressure Drops in Loops'!AG1020)</f>
        <v/>
      </c>
      <c r="G1015" s="114" t="str">
        <f>'Pressure Drops in Loops'!AH1020</f>
        <v/>
      </c>
      <c r="H1015" s="114"/>
      <c r="I1015" s="114"/>
      <c r="J1015" s="115" t="str">
        <f>'Pressure Drops in Loops'!E1020</f>
        <v/>
      </c>
      <c r="K1015" s="115" t="str">
        <f>IF('Pressure Drops in Loops'!E1021="",'Pressure Drops in Loops'!E1020,'Pressure Drops in Loops'!E1021)</f>
        <v/>
      </c>
      <c r="L1015" s="115" t="str">
        <f>IF(Table6[[#This Row],[Segment ]]="","",(Table6[[#This Row],[Pressure 2 (kPa)]]-Table6[[#This Row],[Pressure 1 (kPa)]])/Table6[[#This Row],[Density (kg/m3)]])</f>
        <v/>
      </c>
      <c r="M1015" s="115" t="str">
        <f>IF(Table6[[#This Row],[Segment ]]="","",((Table6[[#This Row],[Velocity 2 (m/s)]]^2)/2)-((Table6[[#This Row],[Velocity 1 (m/s)]]^2)/2))</f>
        <v/>
      </c>
      <c r="N1015" s="115" t="str">
        <f>IF(Table6[[#This Row],[Segment ]]="","",(Table6[[#This Row],[Height 2 (m)]]-Table6[[#This Row],[Height 1 (m)]])*9.807)</f>
        <v/>
      </c>
      <c r="O1015" s="115" t="str">
        <f>'Pressure Drops in Loops'!U1020</f>
        <v/>
      </c>
      <c r="P101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15" s="115" t="str">
        <f>IF(Table6[[#This Row],[Segment ]]="","",Table6[[#This Row],[Work (W)]]/1000)</f>
        <v/>
      </c>
    </row>
    <row r="1016" spans="1:17" x14ac:dyDescent="0.25">
      <c r="A1016" s="116" t="str">
        <f>'Pressure Drops in Loops'!A1021</f>
        <v/>
      </c>
      <c r="B1016" s="113" t="str">
        <f>IF(Table6[[#This Row],[Segment ]]="","",B1015)</f>
        <v/>
      </c>
      <c r="C1016" s="113" t="str">
        <f>IF(Table6[[#This Row],[Segment ]]="","",C1015)</f>
        <v/>
      </c>
      <c r="D1016" s="113" t="str">
        <f>IF(Table6[[#This Row],[Segment ]]="","",D1015)</f>
        <v/>
      </c>
      <c r="E1016" s="117" t="str">
        <f>IF(Table6[[#This Row],[Segment ]]="","",Table6[[#This Row],[Density (kg/m3)]]*Table6[[#This Row],[Volumetric flow (m3/s)]])</f>
        <v/>
      </c>
      <c r="F1016" s="114" t="str">
        <f>IF(Table6[[#This Row],[Segment ]]="","",'Pressure Drops in Loops'!AG1021)</f>
        <v/>
      </c>
      <c r="G1016" s="114" t="str">
        <f>'Pressure Drops in Loops'!AH1021</f>
        <v/>
      </c>
      <c r="H1016" s="114"/>
      <c r="I1016" s="114"/>
      <c r="J1016" s="115" t="str">
        <f>'Pressure Drops in Loops'!E1021</f>
        <v/>
      </c>
      <c r="K1016" s="115" t="str">
        <f>IF('Pressure Drops in Loops'!E1022="",'Pressure Drops in Loops'!E1021,'Pressure Drops in Loops'!E1022)</f>
        <v/>
      </c>
      <c r="L1016" s="115" t="str">
        <f>IF(Table6[[#This Row],[Segment ]]="","",(Table6[[#This Row],[Pressure 2 (kPa)]]-Table6[[#This Row],[Pressure 1 (kPa)]])/Table6[[#This Row],[Density (kg/m3)]])</f>
        <v/>
      </c>
      <c r="M1016" s="115" t="str">
        <f>IF(Table6[[#This Row],[Segment ]]="","",((Table6[[#This Row],[Velocity 2 (m/s)]]^2)/2)-((Table6[[#This Row],[Velocity 1 (m/s)]]^2)/2))</f>
        <v/>
      </c>
      <c r="N1016" s="115" t="str">
        <f>IF(Table6[[#This Row],[Segment ]]="","",(Table6[[#This Row],[Height 2 (m)]]-Table6[[#This Row],[Height 1 (m)]])*9.807)</f>
        <v/>
      </c>
      <c r="O1016" s="115" t="str">
        <f>'Pressure Drops in Loops'!U1021</f>
        <v/>
      </c>
      <c r="P101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16" s="115" t="str">
        <f>IF(Table6[[#This Row],[Segment ]]="","",Table6[[#This Row],[Work (W)]]/1000)</f>
        <v/>
      </c>
    </row>
    <row r="1017" spans="1:17" x14ac:dyDescent="0.25">
      <c r="A1017" s="116" t="str">
        <f>'Pressure Drops in Loops'!A1022</f>
        <v/>
      </c>
      <c r="B1017" s="113" t="str">
        <f>IF(Table6[[#This Row],[Segment ]]="","",B1016)</f>
        <v/>
      </c>
      <c r="C1017" s="113" t="str">
        <f>IF(Table6[[#This Row],[Segment ]]="","",C1016)</f>
        <v/>
      </c>
      <c r="D1017" s="113" t="str">
        <f>IF(Table6[[#This Row],[Segment ]]="","",D1016)</f>
        <v/>
      </c>
      <c r="E1017" s="117" t="str">
        <f>IF(Table6[[#This Row],[Segment ]]="","",Table6[[#This Row],[Density (kg/m3)]]*Table6[[#This Row],[Volumetric flow (m3/s)]])</f>
        <v/>
      </c>
      <c r="F1017" s="114" t="str">
        <f>IF(Table6[[#This Row],[Segment ]]="","",'Pressure Drops in Loops'!AG1022)</f>
        <v/>
      </c>
      <c r="G1017" s="114" t="str">
        <f>'Pressure Drops in Loops'!AH1022</f>
        <v/>
      </c>
      <c r="H1017" s="114"/>
      <c r="I1017" s="114"/>
      <c r="J1017" s="115" t="str">
        <f>'Pressure Drops in Loops'!E1022</f>
        <v/>
      </c>
      <c r="K1017" s="115" t="str">
        <f>IF('Pressure Drops in Loops'!E1023="",'Pressure Drops in Loops'!E1022,'Pressure Drops in Loops'!E1023)</f>
        <v/>
      </c>
      <c r="L1017" s="115" t="str">
        <f>IF(Table6[[#This Row],[Segment ]]="","",(Table6[[#This Row],[Pressure 2 (kPa)]]-Table6[[#This Row],[Pressure 1 (kPa)]])/Table6[[#This Row],[Density (kg/m3)]])</f>
        <v/>
      </c>
      <c r="M1017" s="115" t="str">
        <f>IF(Table6[[#This Row],[Segment ]]="","",((Table6[[#This Row],[Velocity 2 (m/s)]]^2)/2)-((Table6[[#This Row],[Velocity 1 (m/s)]]^2)/2))</f>
        <v/>
      </c>
      <c r="N1017" s="115" t="str">
        <f>IF(Table6[[#This Row],[Segment ]]="","",(Table6[[#This Row],[Height 2 (m)]]-Table6[[#This Row],[Height 1 (m)]])*9.807)</f>
        <v/>
      </c>
      <c r="O1017" s="115" t="str">
        <f>'Pressure Drops in Loops'!U1022</f>
        <v/>
      </c>
      <c r="P101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17" s="115" t="str">
        <f>IF(Table6[[#This Row],[Segment ]]="","",Table6[[#This Row],[Work (W)]]/1000)</f>
        <v/>
      </c>
    </row>
    <row r="1018" spans="1:17" x14ac:dyDescent="0.25">
      <c r="A1018" s="116" t="str">
        <f>'Pressure Drops in Loops'!A1023</f>
        <v/>
      </c>
      <c r="B1018" s="113" t="str">
        <f>IF(Table6[[#This Row],[Segment ]]="","",B1017)</f>
        <v/>
      </c>
      <c r="C1018" s="113" t="str">
        <f>IF(Table6[[#This Row],[Segment ]]="","",C1017)</f>
        <v/>
      </c>
      <c r="D1018" s="113" t="str">
        <f>IF(Table6[[#This Row],[Segment ]]="","",D1017)</f>
        <v/>
      </c>
      <c r="E1018" s="117" t="str">
        <f>IF(Table6[[#This Row],[Segment ]]="","",Table6[[#This Row],[Density (kg/m3)]]*Table6[[#This Row],[Volumetric flow (m3/s)]])</f>
        <v/>
      </c>
      <c r="F1018" s="114" t="str">
        <f>IF(Table6[[#This Row],[Segment ]]="","",'Pressure Drops in Loops'!AG1023)</f>
        <v/>
      </c>
      <c r="G1018" s="114" t="str">
        <f>'Pressure Drops in Loops'!AH1023</f>
        <v/>
      </c>
      <c r="H1018" s="114"/>
      <c r="I1018" s="114"/>
      <c r="J1018" s="115" t="str">
        <f>'Pressure Drops in Loops'!E1023</f>
        <v/>
      </c>
      <c r="K1018" s="115" t="str">
        <f>IF('Pressure Drops in Loops'!E1024="",'Pressure Drops in Loops'!E1023,'Pressure Drops in Loops'!E1024)</f>
        <v/>
      </c>
      <c r="L1018" s="115" t="str">
        <f>IF(Table6[[#This Row],[Segment ]]="","",(Table6[[#This Row],[Pressure 2 (kPa)]]-Table6[[#This Row],[Pressure 1 (kPa)]])/Table6[[#This Row],[Density (kg/m3)]])</f>
        <v/>
      </c>
      <c r="M1018" s="115" t="str">
        <f>IF(Table6[[#This Row],[Segment ]]="","",((Table6[[#This Row],[Velocity 2 (m/s)]]^2)/2)-((Table6[[#This Row],[Velocity 1 (m/s)]]^2)/2))</f>
        <v/>
      </c>
      <c r="N1018" s="115" t="str">
        <f>IF(Table6[[#This Row],[Segment ]]="","",(Table6[[#This Row],[Height 2 (m)]]-Table6[[#This Row],[Height 1 (m)]])*9.807)</f>
        <v/>
      </c>
      <c r="O1018" s="115" t="str">
        <f>'Pressure Drops in Loops'!U1023</f>
        <v/>
      </c>
      <c r="P101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18" s="115" t="str">
        <f>IF(Table6[[#This Row],[Segment ]]="","",Table6[[#This Row],[Work (W)]]/1000)</f>
        <v/>
      </c>
    </row>
    <row r="1019" spans="1:17" x14ac:dyDescent="0.25">
      <c r="A1019" s="116" t="str">
        <f>'Pressure Drops in Loops'!A1024</f>
        <v/>
      </c>
      <c r="B1019" s="113" t="str">
        <f>IF(Table6[[#This Row],[Segment ]]="","",B1018)</f>
        <v/>
      </c>
      <c r="C1019" s="113" t="str">
        <f>IF(Table6[[#This Row],[Segment ]]="","",C1018)</f>
        <v/>
      </c>
      <c r="D1019" s="113" t="str">
        <f>IF(Table6[[#This Row],[Segment ]]="","",D1018)</f>
        <v/>
      </c>
      <c r="E1019" s="117" t="str">
        <f>IF(Table6[[#This Row],[Segment ]]="","",Table6[[#This Row],[Density (kg/m3)]]*Table6[[#This Row],[Volumetric flow (m3/s)]])</f>
        <v/>
      </c>
      <c r="F1019" s="114" t="str">
        <f>IF(Table6[[#This Row],[Segment ]]="","",'Pressure Drops in Loops'!AG1024)</f>
        <v/>
      </c>
      <c r="G1019" s="114" t="str">
        <f>'Pressure Drops in Loops'!AH1024</f>
        <v/>
      </c>
      <c r="H1019" s="114"/>
      <c r="I1019" s="114"/>
      <c r="J1019" s="115" t="str">
        <f>'Pressure Drops in Loops'!E1024</f>
        <v/>
      </c>
      <c r="K1019" s="115" t="str">
        <f>IF('Pressure Drops in Loops'!E1025="",'Pressure Drops in Loops'!E1024,'Pressure Drops in Loops'!E1025)</f>
        <v/>
      </c>
      <c r="L1019" s="115" t="str">
        <f>IF(Table6[[#This Row],[Segment ]]="","",(Table6[[#This Row],[Pressure 2 (kPa)]]-Table6[[#This Row],[Pressure 1 (kPa)]])/Table6[[#This Row],[Density (kg/m3)]])</f>
        <v/>
      </c>
      <c r="M1019" s="115" t="str">
        <f>IF(Table6[[#This Row],[Segment ]]="","",((Table6[[#This Row],[Velocity 2 (m/s)]]^2)/2)-((Table6[[#This Row],[Velocity 1 (m/s)]]^2)/2))</f>
        <v/>
      </c>
      <c r="N1019" s="115" t="str">
        <f>IF(Table6[[#This Row],[Segment ]]="","",(Table6[[#This Row],[Height 2 (m)]]-Table6[[#This Row],[Height 1 (m)]])*9.807)</f>
        <v/>
      </c>
      <c r="O1019" s="115" t="str">
        <f>'Pressure Drops in Loops'!U1024</f>
        <v/>
      </c>
      <c r="P101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19" s="115" t="str">
        <f>IF(Table6[[#This Row],[Segment ]]="","",Table6[[#This Row],[Work (W)]]/1000)</f>
        <v/>
      </c>
    </row>
    <row r="1020" spans="1:17" x14ac:dyDescent="0.25">
      <c r="A1020" s="116" t="str">
        <f>'Pressure Drops in Loops'!A1025</f>
        <v/>
      </c>
      <c r="B1020" s="113" t="str">
        <f>IF(Table6[[#This Row],[Segment ]]="","",B1019)</f>
        <v/>
      </c>
      <c r="C1020" s="113" t="str">
        <f>IF(Table6[[#This Row],[Segment ]]="","",C1019)</f>
        <v/>
      </c>
      <c r="D1020" s="113" t="str">
        <f>IF(Table6[[#This Row],[Segment ]]="","",D1019)</f>
        <v/>
      </c>
      <c r="E1020" s="117" t="str">
        <f>IF(Table6[[#This Row],[Segment ]]="","",Table6[[#This Row],[Density (kg/m3)]]*Table6[[#This Row],[Volumetric flow (m3/s)]])</f>
        <v/>
      </c>
      <c r="F1020" s="114" t="str">
        <f>IF(Table6[[#This Row],[Segment ]]="","",'Pressure Drops in Loops'!AG1025)</f>
        <v/>
      </c>
      <c r="G1020" s="114" t="str">
        <f>'Pressure Drops in Loops'!AH1025</f>
        <v/>
      </c>
      <c r="H1020" s="114"/>
      <c r="I1020" s="114"/>
      <c r="J1020" s="115" t="str">
        <f>'Pressure Drops in Loops'!E1025</f>
        <v/>
      </c>
      <c r="K1020" s="115" t="str">
        <f>IF('Pressure Drops in Loops'!E1026="",'Pressure Drops in Loops'!E1025,'Pressure Drops in Loops'!E1026)</f>
        <v/>
      </c>
      <c r="L1020" s="115" t="str">
        <f>IF(Table6[[#This Row],[Segment ]]="","",(Table6[[#This Row],[Pressure 2 (kPa)]]-Table6[[#This Row],[Pressure 1 (kPa)]])/Table6[[#This Row],[Density (kg/m3)]])</f>
        <v/>
      </c>
      <c r="M1020" s="115" t="str">
        <f>IF(Table6[[#This Row],[Segment ]]="","",((Table6[[#This Row],[Velocity 2 (m/s)]]^2)/2)-((Table6[[#This Row],[Velocity 1 (m/s)]]^2)/2))</f>
        <v/>
      </c>
      <c r="N1020" s="115" t="str">
        <f>IF(Table6[[#This Row],[Segment ]]="","",(Table6[[#This Row],[Height 2 (m)]]-Table6[[#This Row],[Height 1 (m)]])*9.807)</f>
        <v/>
      </c>
      <c r="O1020" s="115" t="str">
        <f>'Pressure Drops in Loops'!U1025</f>
        <v/>
      </c>
      <c r="P102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20" s="115" t="str">
        <f>IF(Table6[[#This Row],[Segment ]]="","",Table6[[#This Row],[Work (W)]]/1000)</f>
        <v/>
      </c>
    </row>
    <row r="1021" spans="1:17" x14ac:dyDescent="0.25">
      <c r="A1021" s="116" t="str">
        <f>'Pressure Drops in Loops'!A1026</f>
        <v/>
      </c>
      <c r="B1021" s="113" t="str">
        <f>IF(Table6[[#This Row],[Segment ]]="","",B1020)</f>
        <v/>
      </c>
      <c r="C1021" s="113" t="str">
        <f>IF(Table6[[#This Row],[Segment ]]="","",C1020)</f>
        <v/>
      </c>
      <c r="D1021" s="113" t="str">
        <f>IF(Table6[[#This Row],[Segment ]]="","",D1020)</f>
        <v/>
      </c>
      <c r="E1021" s="117" t="str">
        <f>IF(Table6[[#This Row],[Segment ]]="","",Table6[[#This Row],[Density (kg/m3)]]*Table6[[#This Row],[Volumetric flow (m3/s)]])</f>
        <v/>
      </c>
      <c r="F1021" s="114" t="str">
        <f>IF(Table6[[#This Row],[Segment ]]="","",'Pressure Drops in Loops'!AG1026)</f>
        <v/>
      </c>
      <c r="G1021" s="114" t="str">
        <f>'Pressure Drops in Loops'!AH1026</f>
        <v/>
      </c>
      <c r="H1021" s="114"/>
      <c r="I1021" s="114"/>
      <c r="J1021" s="115" t="str">
        <f>'Pressure Drops in Loops'!E1026</f>
        <v/>
      </c>
      <c r="K1021" s="115" t="str">
        <f>IF('Pressure Drops in Loops'!E1027="",'Pressure Drops in Loops'!E1026,'Pressure Drops in Loops'!E1027)</f>
        <v/>
      </c>
      <c r="L1021" s="115" t="str">
        <f>IF(Table6[[#This Row],[Segment ]]="","",(Table6[[#This Row],[Pressure 2 (kPa)]]-Table6[[#This Row],[Pressure 1 (kPa)]])/Table6[[#This Row],[Density (kg/m3)]])</f>
        <v/>
      </c>
      <c r="M1021" s="115" t="str">
        <f>IF(Table6[[#This Row],[Segment ]]="","",((Table6[[#This Row],[Velocity 2 (m/s)]]^2)/2)-((Table6[[#This Row],[Velocity 1 (m/s)]]^2)/2))</f>
        <v/>
      </c>
      <c r="N1021" s="115" t="str">
        <f>IF(Table6[[#This Row],[Segment ]]="","",(Table6[[#This Row],[Height 2 (m)]]-Table6[[#This Row],[Height 1 (m)]])*9.807)</f>
        <v/>
      </c>
      <c r="O1021" s="115" t="str">
        <f>'Pressure Drops in Loops'!U1026</f>
        <v/>
      </c>
      <c r="P102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21" s="115" t="str">
        <f>IF(Table6[[#This Row],[Segment ]]="","",Table6[[#This Row],[Work (W)]]/1000)</f>
        <v/>
      </c>
    </row>
    <row r="1022" spans="1:17" x14ac:dyDescent="0.25">
      <c r="A1022" s="116" t="str">
        <f>'Pressure Drops in Loops'!A1027</f>
        <v/>
      </c>
      <c r="B1022" s="113" t="str">
        <f>IF(Table6[[#This Row],[Segment ]]="","",B1021)</f>
        <v/>
      </c>
      <c r="C1022" s="113" t="str">
        <f>IF(Table6[[#This Row],[Segment ]]="","",C1021)</f>
        <v/>
      </c>
      <c r="D1022" s="113" t="str">
        <f>IF(Table6[[#This Row],[Segment ]]="","",D1021)</f>
        <v/>
      </c>
      <c r="E1022" s="117" t="str">
        <f>IF(Table6[[#This Row],[Segment ]]="","",Table6[[#This Row],[Density (kg/m3)]]*Table6[[#This Row],[Volumetric flow (m3/s)]])</f>
        <v/>
      </c>
      <c r="F1022" s="114" t="str">
        <f>IF(Table6[[#This Row],[Segment ]]="","",'Pressure Drops in Loops'!AG1027)</f>
        <v/>
      </c>
      <c r="G1022" s="114" t="str">
        <f>'Pressure Drops in Loops'!AH1027</f>
        <v/>
      </c>
      <c r="H1022" s="114"/>
      <c r="I1022" s="114"/>
      <c r="J1022" s="115" t="str">
        <f>'Pressure Drops in Loops'!E1027</f>
        <v/>
      </c>
      <c r="K1022" s="115" t="str">
        <f>IF('Pressure Drops in Loops'!E1028="",'Pressure Drops in Loops'!E1027,'Pressure Drops in Loops'!E1028)</f>
        <v/>
      </c>
      <c r="L1022" s="115" t="str">
        <f>IF(Table6[[#This Row],[Segment ]]="","",(Table6[[#This Row],[Pressure 2 (kPa)]]-Table6[[#This Row],[Pressure 1 (kPa)]])/Table6[[#This Row],[Density (kg/m3)]])</f>
        <v/>
      </c>
      <c r="M1022" s="115" t="str">
        <f>IF(Table6[[#This Row],[Segment ]]="","",((Table6[[#This Row],[Velocity 2 (m/s)]]^2)/2)-((Table6[[#This Row],[Velocity 1 (m/s)]]^2)/2))</f>
        <v/>
      </c>
      <c r="N1022" s="115" t="str">
        <f>IF(Table6[[#This Row],[Segment ]]="","",(Table6[[#This Row],[Height 2 (m)]]-Table6[[#This Row],[Height 1 (m)]])*9.807)</f>
        <v/>
      </c>
      <c r="O1022" s="115" t="str">
        <f>'Pressure Drops in Loops'!U1027</f>
        <v/>
      </c>
      <c r="P102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22" s="115" t="str">
        <f>IF(Table6[[#This Row],[Segment ]]="","",Table6[[#This Row],[Work (W)]]/1000)</f>
        <v/>
      </c>
    </row>
    <row r="1023" spans="1:17" x14ac:dyDescent="0.25">
      <c r="A1023" s="116" t="str">
        <f>'Pressure Drops in Loops'!A1028</f>
        <v/>
      </c>
      <c r="B1023" s="113" t="str">
        <f>IF(Table6[[#This Row],[Segment ]]="","",B1022)</f>
        <v/>
      </c>
      <c r="C1023" s="113" t="str">
        <f>IF(Table6[[#This Row],[Segment ]]="","",C1022)</f>
        <v/>
      </c>
      <c r="D1023" s="113" t="str">
        <f>IF(Table6[[#This Row],[Segment ]]="","",D1022)</f>
        <v/>
      </c>
      <c r="E1023" s="117" t="str">
        <f>IF(Table6[[#This Row],[Segment ]]="","",Table6[[#This Row],[Density (kg/m3)]]*Table6[[#This Row],[Volumetric flow (m3/s)]])</f>
        <v/>
      </c>
      <c r="F1023" s="114" t="str">
        <f>IF(Table6[[#This Row],[Segment ]]="","",'Pressure Drops in Loops'!AG1028)</f>
        <v/>
      </c>
      <c r="G1023" s="114" t="str">
        <f>'Pressure Drops in Loops'!AH1028</f>
        <v/>
      </c>
      <c r="H1023" s="114"/>
      <c r="I1023" s="114"/>
      <c r="J1023" s="115" t="str">
        <f>'Pressure Drops in Loops'!E1028</f>
        <v/>
      </c>
      <c r="K1023" s="115" t="str">
        <f>IF('Pressure Drops in Loops'!E1029="",'Pressure Drops in Loops'!E1028,'Pressure Drops in Loops'!E1029)</f>
        <v/>
      </c>
      <c r="L1023" s="115" t="str">
        <f>IF(Table6[[#This Row],[Segment ]]="","",(Table6[[#This Row],[Pressure 2 (kPa)]]-Table6[[#This Row],[Pressure 1 (kPa)]])/Table6[[#This Row],[Density (kg/m3)]])</f>
        <v/>
      </c>
      <c r="M1023" s="115" t="str">
        <f>IF(Table6[[#This Row],[Segment ]]="","",((Table6[[#This Row],[Velocity 2 (m/s)]]^2)/2)-((Table6[[#This Row],[Velocity 1 (m/s)]]^2)/2))</f>
        <v/>
      </c>
      <c r="N1023" s="115" t="str">
        <f>IF(Table6[[#This Row],[Segment ]]="","",(Table6[[#This Row],[Height 2 (m)]]-Table6[[#This Row],[Height 1 (m)]])*9.807)</f>
        <v/>
      </c>
      <c r="O1023" s="115" t="str">
        <f>'Pressure Drops in Loops'!U1028</f>
        <v/>
      </c>
      <c r="P102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23" s="115" t="str">
        <f>IF(Table6[[#This Row],[Segment ]]="","",Table6[[#This Row],[Work (W)]]/1000)</f>
        <v/>
      </c>
    </row>
    <row r="1024" spans="1:17" x14ac:dyDescent="0.25">
      <c r="A1024" s="116" t="str">
        <f>'Pressure Drops in Loops'!A1029</f>
        <v/>
      </c>
      <c r="B1024" s="113" t="str">
        <f>IF(Table6[[#This Row],[Segment ]]="","",B1023)</f>
        <v/>
      </c>
      <c r="C1024" s="113" t="str">
        <f>IF(Table6[[#This Row],[Segment ]]="","",C1023)</f>
        <v/>
      </c>
      <c r="D1024" s="113" t="str">
        <f>IF(Table6[[#This Row],[Segment ]]="","",D1023)</f>
        <v/>
      </c>
      <c r="E1024" s="117" t="str">
        <f>IF(Table6[[#This Row],[Segment ]]="","",Table6[[#This Row],[Density (kg/m3)]]*Table6[[#This Row],[Volumetric flow (m3/s)]])</f>
        <v/>
      </c>
      <c r="F1024" s="114" t="str">
        <f>IF(Table6[[#This Row],[Segment ]]="","",'Pressure Drops in Loops'!AG1029)</f>
        <v/>
      </c>
      <c r="G1024" s="114" t="str">
        <f>'Pressure Drops in Loops'!AH1029</f>
        <v/>
      </c>
      <c r="H1024" s="114"/>
      <c r="I1024" s="114"/>
      <c r="J1024" s="115" t="str">
        <f>'Pressure Drops in Loops'!E1029</f>
        <v/>
      </c>
      <c r="K1024" s="115" t="str">
        <f>IF('Pressure Drops in Loops'!E1030="",'Pressure Drops in Loops'!E1029,'Pressure Drops in Loops'!E1030)</f>
        <v/>
      </c>
      <c r="L1024" s="115" t="str">
        <f>IF(Table6[[#This Row],[Segment ]]="","",(Table6[[#This Row],[Pressure 2 (kPa)]]-Table6[[#This Row],[Pressure 1 (kPa)]])/Table6[[#This Row],[Density (kg/m3)]])</f>
        <v/>
      </c>
      <c r="M1024" s="115" t="str">
        <f>IF(Table6[[#This Row],[Segment ]]="","",((Table6[[#This Row],[Velocity 2 (m/s)]]^2)/2)-((Table6[[#This Row],[Velocity 1 (m/s)]]^2)/2))</f>
        <v/>
      </c>
      <c r="N1024" s="115" t="str">
        <f>IF(Table6[[#This Row],[Segment ]]="","",(Table6[[#This Row],[Height 2 (m)]]-Table6[[#This Row],[Height 1 (m)]])*9.807)</f>
        <v/>
      </c>
      <c r="O1024" s="115" t="str">
        <f>'Pressure Drops in Loops'!U1029</f>
        <v/>
      </c>
      <c r="P102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24" s="115" t="str">
        <f>IF(Table6[[#This Row],[Segment ]]="","",Table6[[#This Row],[Work (W)]]/1000)</f>
        <v/>
      </c>
    </row>
    <row r="1025" spans="1:17" x14ac:dyDescent="0.25">
      <c r="A1025" s="116" t="str">
        <f>'Pressure Drops in Loops'!A1030</f>
        <v/>
      </c>
      <c r="B1025" s="113" t="str">
        <f>IF(Table6[[#This Row],[Segment ]]="","",B1024)</f>
        <v/>
      </c>
      <c r="C1025" s="113" t="str">
        <f>IF(Table6[[#This Row],[Segment ]]="","",C1024)</f>
        <v/>
      </c>
      <c r="D1025" s="113" t="str">
        <f>IF(Table6[[#This Row],[Segment ]]="","",D1024)</f>
        <v/>
      </c>
      <c r="E1025" s="117" t="str">
        <f>IF(Table6[[#This Row],[Segment ]]="","",Table6[[#This Row],[Density (kg/m3)]]*Table6[[#This Row],[Volumetric flow (m3/s)]])</f>
        <v/>
      </c>
      <c r="F1025" s="114" t="str">
        <f>IF(Table6[[#This Row],[Segment ]]="","",'Pressure Drops in Loops'!AG1030)</f>
        <v/>
      </c>
      <c r="G1025" s="114" t="str">
        <f>'Pressure Drops in Loops'!AH1030</f>
        <v/>
      </c>
      <c r="H1025" s="114"/>
      <c r="I1025" s="114"/>
      <c r="J1025" s="115" t="str">
        <f>'Pressure Drops in Loops'!E1030</f>
        <v/>
      </c>
      <c r="K1025" s="115" t="str">
        <f>IF('Pressure Drops in Loops'!E1031="",'Pressure Drops in Loops'!E1030,'Pressure Drops in Loops'!E1031)</f>
        <v/>
      </c>
      <c r="L1025" s="115" t="str">
        <f>IF(Table6[[#This Row],[Segment ]]="","",(Table6[[#This Row],[Pressure 2 (kPa)]]-Table6[[#This Row],[Pressure 1 (kPa)]])/Table6[[#This Row],[Density (kg/m3)]])</f>
        <v/>
      </c>
      <c r="M1025" s="115" t="str">
        <f>IF(Table6[[#This Row],[Segment ]]="","",((Table6[[#This Row],[Velocity 2 (m/s)]]^2)/2)-((Table6[[#This Row],[Velocity 1 (m/s)]]^2)/2))</f>
        <v/>
      </c>
      <c r="N1025" s="115" t="str">
        <f>IF(Table6[[#This Row],[Segment ]]="","",(Table6[[#This Row],[Height 2 (m)]]-Table6[[#This Row],[Height 1 (m)]])*9.807)</f>
        <v/>
      </c>
      <c r="O1025" s="115" t="str">
        <f>'Pressure Drops in Loops'!U1030</f>
        <v/>
      </c>
      <c r="P102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25" s="115" t="str">
        <f>IF(Table6[[#This Row],[Segment ]]="","",Table6[[#This Row],[Work (W)]]/1000)</f>
        <v/>
      </c>
    </row>
    <row r="1026" spans="1:17" x14ac:dyDescent="0.25">
      <c r="A1026" s="116" t="str">
        <f>'Pressure Drops in Loops'!A1031</f>
        <v/>
      </c>
      <c r="B1026" s="113" t="str">
        <f>IF(Table6[[#This Row],[Segment ]]="","",B1025)</f>
        <v/>
      </c>
      <c r="C1026" s="113" t="str">
        <f>IF(Table6[[#This Row],[Segment ]]="","",C1025)</f>
        <v/>
      </c>
      <c r="D1026" s="113" t="str">
        <f>IF(Table6[[#This Row],[Segment ]]="","",D1025)</f>
        <v/>
      </c>
      <c r="E1026" s="117" t="str">
        <f>IF(Table6[[#This Row],[Segment ]]="","",Table6[[#This Row],[Density (kg/m3)]]*Table6[[#This Row],[Volumetric flow (m3/s)]])</f>
        <v/>
      </c>
      <c r="F1026" s="114" t="str">
        <f>IF(Table6[[#This Row],[Segment ]]="","",'Pressure Drops in Loops'!AG1031)</f>
        <v/>
      </c>
      <c r="G1026" s="114" t="str">
        <f>'Pressure Drops in Loops'!AH1031</f>
        <v/>
      </c>
      <c r="H1026" s="114"/>
      <c r="I1026" s="114"/>
      <c r="J1026" s="115" t="str">
        <f>'Pressure Drops in Loops'!E1031</f>
        <v/>
      </c>
      <c r="K1026" s="115" t="str">
        <f>IF('Pressure Drops in Loops'!E1032="",'Pressure Drops in Loops'!E1031,'Pressure Drops in Loops'!E1032)</f>
        <v/>
      </c>
      <c r="L1026" s="115" t="str">
        <f>IF(Table6[[#This Row],[Segment ]]="","",(Table6[[#This Row],[Pressure 2 (kPa)]]-Table6[[#This Row],[Pressure 1 (kPa)]])/Table6[[#This Row],[Density (kg/m3)]])</f>
        <v/>
      </c>
      <c r="M1026" s="115" t="str">
        <f>IF(Table6[[#This Row],[Segment ]]="","",((Table6[[#This Row],[Velocity 2 (m/s)]]^2)/2)-((Table6[[#This Row],[Velocity 1 (m/s)]]^2)/2))</f>
        <v/>
      </c>
      <c r="N1026" s="115" t="str">
        <f>IF(Table6[[#This Row],[Segment ]]="","",(Table6[[#This Row],[Height 2 (m)]]-Table6[[#This Row],[Height 1 (m)]])*9.807)</f>
        <v/>
      </c>
      <c r="O1026" s="115" t="str">
        <f>'Pressure Drops in Loops'!U1031</f>
        <v/>
      </c>
      <c r="P102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26" s="115" t="str">
        <f>IF(Table6[[#This Row],[Segment ]]="","",Table6[[#This Row],[Work (W)]]/1000)</f>
        <v/>
      </c>
    </row>
    <row r="1027" spans="1:17" x14ac:dyDescent="0.25">
      <c r="A1027" s="116" t="str">
        <f>'Pressure Drops in Loops'!A1032</f>
        <v/>
      </c>
      <c r="B1027" s="113" t="str">
        <f>IF(Table6[[#This Row],[Segment ]]="","",B1026)</f>
        <v/>
      </c>
      <c r="C1027" s="113" t="str">
        <f>IF(Table6[[#This Row],[Segment ]]="","",C1026)</f>
        <v/>
      </c>
      <c r="D1027" s="113" t="str">
        <f>IF(Table6[[#This Row],[Segment ]]="","",D1026)</f>
        <v/>
      </c>
      <c r="E1027" s="117" t="str">
        <f>IF(Table6[[#This Row],[Segment ]]="","",Table6[[#This Row],[Density (kg/m3)]]*Table6[[#This Row],[Volumetric flow (m3/s)]])</f>
        <v/>
      </c>
      <c r="F1027" s="114" t="str">
        <f>IF(Table6[[#This Row],[Segment ]]="","",'Pressure Drops in Loops'!AG1032)</f>
        <v/>
      </c>
      <c r="G1027" s="114" t="str">
        <f>'Pressure Drops in Loops'!AH1032</f>
        <v/>
      </c>
      <c r="H1027" s="114"/>
      <c r="I1027" s="114"/>
      <c r="J1027" s="115" t="str">
        <f>'Pressure Drops in Loops'!E1032</f>
        <v/>
      </c>
      <c r="K1027" s="115" t="str">
        <f>IF('Pressure Drops in Loops'!E1033="",'Pressure Drops in Loops'!E1032,'Pressure Drops in Loops'!E1033)</f>
        <v/>
      </c>
      <c r="L1027" s="115" t="str">
        <f>IF(Table6[[#This Row],[Segment ]]="","",(Table6[[#This Row],[Pressure 2 (kPa)]]-Table6[[#This Row],[Pressure 1 (kPa)]])/Table6[[#This Row],[Density (kg/m3)]])</f>
        <v/>
      </c>
      <c r="M1027" s="115" t="str">
        <f>IF(Table6[[#This Row],[Segment ]]="","",((Table6[[#This Row],[Velocity 2 (m/s)]]^2)/2)-((Table6[[#This Row],[Velocity 1 (m/s)]]^2)/2))</f>
        <v/>
      </c>
      <c r="N1027" s="115" t="str">
        <f>IF(Table6[[#This Row],[Segment ]]="","",(Table6[[#This Row],[Height 2 (m)]]-Table6[[#This Row],[Height 1 (m)]])*9.807)</f>
        <v/>
      </c>
      <c r="O1027" s="115" t="str">
        <f>'Pressure Drops in Loops'!U1032</f>
        <v/>
      </c>
      <c r="P102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27" s="115" t="str">
        <f>IF(Table6[[#This Row],[Segment ]]="","",Table6[[#This Row],[Work (W)]]/1000)</f>
        <v/>
      </c>
    </row>
    <row r="1028" spans="1:17" x14ac:dyDescent="0.25">
      <c r="A1028" s="116" t="str">
        <f>'Pressure Drops in Loops'!A1033</f>
        <v/>
      </c>
      <c r="B1028" s="113" t="str">
        <f>IF(Table6[[#This Row],[Segment ]]="","",B1027)</f>
        <v/>
      </c>
      <c r="C1028" s="113" t="str">
        <f>IF(Table6[[#This Row],[Segment ]]="","",C1027)</f>
        <v/>
      </c>
      <c r="D1028" s="113" t="str">
        <f>IF(Table6[[#This Row],[Segment ]]="","",D1027)</f>
        <v/>
      </c>
      <c r="E1028" s="117" t="str">
        <f>IF(Table6[[#This Row],[Segment ]]="","",Table6[[#This Row],[Density (kg/m3)]]*Table6[[#This Row],[Volumetric flow (m3/s)]])</f>
        <v/>
      </c>
      <c r="F1028" s="114" t="str">
        <f>IF(Table6[[#This Row],[Segment ]]="","",'Pressure Drops in Loops'!AG1033)</f>
        <v/>
      </c>
      <c r="G1028" s="114" t="str">
        <f>'Pressure Drops in Loops'!AH1033</f>
        <v/>
      </c>
      <c r="H1028" s="114"/>
      <c r="I1028" s="114"/>
      <c r="J1028" s="115" t="str">
        <f>'Pressure Drops in Loops'!E1033</f>
        <v/>
      </c>
      <c r="K1028" s="115" t="str">
        <f>IF('Pressure Drops in Loops'!E1034="",'Pressure Drops in Loops'!E1033,'Pressure Drops in Loops'!E1034)</f>
        <v/>
      </c>
      <c r="L1028" s="115" t="str">
        <f>IF(Table6[[#This Row],[Segment ]]="","",(Table6[[#This Row],[Pressure 2 (kPa)]]-Table6[[#This Row],[Pressure 1 (kPa)]])/Table6[[#This Row],[Density (kg/m3)]])</f>
        <v/>
      </c>
      <c r="M1028" s="115" t="str">
        <f>IF(Table6[[#This Row],[Segment ]]="","",((Table6[[#This Row],[Velocity 2 (m/s)]]^2)/2)-((Table6[[#This Row],[Velocity 1 (m/s)]]^2)/2))</f>
        <v/>
      </c>
      <c r="N1028" s="115" t="str">
        <f>IF(Table6[[#This Row],[Segment ]]="","",(Table6[[#This Row],[Height 2 (m)]]-Table6[[#This Row],[Height 1 (m)]])*9.807)</f>
        <v/>
      </c>
      <c r="O1028" s="115" t="str">
        <f>'Pressure Drops in Loops'!U1033</f>
        <v/>
      </c>
      <c r="P102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28" s="115" t="str">
        <f>IF(Table6[[#This Row],[Segment ]]="","",Table6[[#This Row],[Work (W)]]/1000)</f>
        <v/>
      </c>
    </row>
    <row r="1029" spans="1:17" x14ac:dyDescent="0.25">
      <c r="A1029" s="116" t="str">
        <f>'Pressure Drops in Loops'!A1034</f>
        <v/>
      </c>
      <c r="B1029" s="113" t="str">
        <f>IF(Table6[[#This Row],[Segment ]]="","",B1028)</f>
        <v/>
      </c>
      <c r="C1029" s="113" t="str">
        <f>IF(Table6[[#This Row],[Segment ]]="","",C1028)</f>
        <v/>
      </c>
      <c r="D1029" s="113" t="str">
        <f>IF(Table6[[#This Row],[Segment ]]="","",D1028)</f>
        <v/>
      </c>
      <c r="E1029" s="117" t="str">
        <f>IF(Table6[[#This Row],[Segment ]]="","",Table6[[#This Row],[Density (kg/m3)]]*Table6[[#This Row],[Volumetric flow (m3/s)]])</f>
        <v/>
      </c>
      <c r="F1029" s="114" t="str">
        <f>IF(Table6[[#This Row],[Segment ]]="","",'Pressure Drops in Loops'!AG1034)</f>
        <v/>
      </c>
      <c r="G1029" s="114" t="str">
        <f>'Pressure Drops in Loops'!AH1034</f>
        <v/>
      </c>
      <c r="H1029" s="114"/>
      <c r="I1029" s="114"/>
      <c r="J1029" s="115" t="str">
        <f>'Pressure Drops in Loops'!E1034</f>
        <v/>
      </c>
      <c r="K1029" s="115" t="str">
        <f>IF('Pressure Drops in Loops'!E1035="",'Pressure Drops in Loops'!E1034,'Pressure Drops in Loops'!E1035)</f>
        <v/>
      </c>
      <c r="L1029" s="115" t="str">
        <f>IF(Table6[[#This Row],[Segment ]]="","",(Table6[[#This Row],[Pressure 2 (kPa)]]-Table6[[#This Row],[Pressure 1 (kPa)]])/Table6[[#This Row],[Density (kg/m3)]])</f>
        <v/>
      </c>
      <c r="M1029" s="115" t="str">
        <f>IF(Table6[[#This Row],[Segment ]]="","",((Table6[[#This Row],[Velocity 2 (m/s)]]^2)/2)-((Table6[[#This Row],[Velocity 1 (m/s)]]^2)/2))</f>
        <v/>
      </c>
      <c r="N1029" s="115" t="str">
        <f>IF(Table6[[#This Row],[Segment ]]="","",(Table6[[#This Row],[Height 2 (m)]]-Table6[[#This Row],[Height 1 (m)]])*9.807)</f>
        <v/>
      </c>
      <c r="O1029" s="115" t="str">
        <f>'Pressure Drops in Loops'!U1034</f>
        <v/>
      </c>
      <c r="P102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29" s="115" t="str">
        <f>IF(Table6[[#This Row],[Segment ]]="","",Table6[[#This Row],[Work (W)]]/1000)</f>
        <v/>
      </c>
    </row>
    <row r="1030" spans="1:17" x14ac:dyDescent="0.25">
      <c r="A1030" s="116" t="str">
        <f>'Pressure Drops in Loops'!A1035</f>
        <v/>
      </c>
      <c r="B1030" s="113" t="str">
        <f>IF(Table6[[#This Row],[Segment ]]="","",B1029)</f>
        <v/>
      </c>
      <c r="C1030" s="113" t="str">
        <f>IF(Table6[[#This Row],[Segment ]]="","",C1029)</f>
        <v/>
      </c>
      <c r="D1030" s="113" t="str">
        <f>IF(Table6[[#This Row],[Segment ]]="","",D1029)</f>
        <v/>
      </c>
      <c r="E1030" s="117" t="str">
        <f>IF(Table6[[#This Row],[Segment ]]="","",Table6[[#This Row],[Density (kg/m3)]]*Table6[[#This Row],[Volumetric flow (m3/s)]])</f>
        <v/>
      </c>
      <c r="F1030" s="114" t="str">
        <f>IF(Table6[[#This Row],[Segment ]]="","",'Pressure Drops in Loops'!AG1035)</f>
        <v/>
      </c>
      <c r="G1030" s="114" t="str">
        <f>'Pressure Drops in Loops'!AH1035</f>
        <v/>
      </c>
      <c r="H1030" s="114"/>
      <c r="I1030" s="114"/>
      <c r="J1030" s="115" t="str">
        <f>'Pressure Drops in Loops'!E1035</f>
        <v/>
      </c>
      <c r="K1030" s="115" t="str">
        <f>IF('Pressure Drops in Loops'!E1036="",'Pressure Drops in Loops'!E1035,'Pressure Drops in Loops'!E1036)</f>
        <v/>
      </c>
      <c r="L1030" s="115" t="str">
        <f>IF(Table6[[#This Row],[Segment ]]="","",(Table6[[#This Row],[Pressure 2 (kPa)]]-Table6[[#This Row],[Pressure 1 (kPa)]])/Table6[[#This Row],[Density (kg/m3)]])</f>
        <v/>
      </c>
      <c r="M1030" s="115" t="str">
        <f>IF(Table6[[#This Row],[Segment ]]="","",((Table6[[#This Row],[Velocity 2 (m/s)]]^2)/2)-((Table6[[#This Row],[Velocity 1 (m/s)]]^2)/2))</f>
        <v/>
      </c>
      <c r="N1030" s="115" t="str">
        <f>IF(Table6[[#This Row],[Segment ]]="","",(Table6[[#This Row],[Height 2 (m)]]-Table6[[#This Row],[Height 1 (m)]])*9.807)</f>
        <v/>
      </c>
      <c r="O1030" s="115" t="str">
        <f>'Pressure Drops in Loops'!U1035</f>
        <v/>
      </c>
      <c r="P103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30" s="115" t="str">
        <f>IF(Table6[[#This Row],[Segment ]]="","",Table6[[#This Row],[Work (W)]]/1000)</f>
        <v/>
      </c>
    </row>
    <row r="1031" spans="1:17" x14ac:dyDescent="0.25">
      <c r="A1031" s="116" t="str">
        <f>'Pressure Drops in Loops'!A1036</f>
        <v/>
      </c>
      <c r="B1031" s="113" t="str">
        <f>IF(Table6[[#This Row],[Segment ]]="","",B1030)</f>
        <v/>
      </c>
      <c r="C1031" s="113" t="str">
        <f>IF(Table6[[#This Row],[Segment ]]="","",C1030)</f>
        <v/>
      </c>
      <c r="D1031" s="113" t="str">
        <f>IF(Table6[[#This Row],[Segment ]]="","",D1030)</f>
        <v/>
      </c>
      <c r="E1031" s="117" t="str">
        <f>IF(Table6[[#This Row],[Segment ]]="","",Table6[[#This Row],[Density (kg/m3)]]*Table6[[#This Row],[Volumetric flow (m3/s)]])</f>
        <v/>
      </c>
      <c r="F1031" s="114" t="str">
        <f>IF(Table6[[#This Row],[Segment ]]="","",'Pressure Drops in Loops'!AG1036)</f>
        <v/>
      </c>
      <c r="G1031" s="114" t="str">
        <f>'Pressure Drops in Loops'!AH1036</f>
        <v/>
      </c>
      <c r="H1031" s="114"/>
      <c r="I1031" s="114"/>
      <c r="J1031" s="115" t="str">
        <f>'Pressure Drops in Loops'!E1036</f>
        <v/>
      </c>
      <c r="K1031" s="115" t="str">
        <f>IF('Pressure Drops in Loops'!E1037="",'Pressure Drops in Loops'!E1036,'Pressure Drops in Loops'!E1037)</f>
        <v/>
      </c>
      <c r="L1031" s="115" t="str">
        <f>IF(Table6[[#This Row],[Segment ]]="","",(Table6[[#This Row],[Pressure 2 (kPa)]]-Table6[[#This Row],[Pressure 1 (kPa)]])/Table6[[#This Row],[Density (kg/m3)]])</f>
        <v/>
      </c>
      <c r="M1031" s="115" t="str">
        <f>IF(Table6[[#This Row],[Segment ]]="","",((Table6[[#This Row],[Velocity 2 (m/s)]]^2)/2)-((Table6[[#This Row],[Velocity 1 (m/s)]]^2)/2))</f>
        <v/>
      </c>
      <c r="N1031" s="115" t="str">
        <f>IF(Table6[[#This Row],[Segment ]]="","",(Table6[[#This Row],[Height 2 (m)]]-Table6[[#This Row],[Height 1 (m)]])*9.807)</f>
        <v/>
      </c>
      <c r="O1031" s="115" t="str">
        <f>'Pressure Drops in Loops'!U1036</f>
        <v/>
      </c>
      <c r="P103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31" s="115" t="str">
        <f>IF(Table6[[#This Row],[Segment ]]="","",Table6[[#This Row],[Work (W)]]/1000)</f>
        <v/>
      </c>
    </row>
    <row r="1032" spans="1:17" x14ac:dyDescent="0.25">
      <c r="A1032" s="116" t="str">
        <f>'Pressure Drops in Loops'!A1037</f>
        <v/>
      </c>
      <c r="B1032" s="113" t="str">
        <f>IF(Table6[[#This Row],[Segment ]]="","",B1031)</f>
        <v/>
      </c>
      <c r="C1032" s="113" t="str">
        <f>IF(Table6[[#This Row],[Segment ]]="","",C1031)</f>
        <v/>
      </c>
      <c r="D1032" s="113" t="str">
        <f>IF(Table6[[#This Row],[Segment ]]="","",D1031)</f>
        <v/>
      </c>
      <c r="E1032" s="117" t="str">
        <f>IF(Table6[[#This Row],[Segment ]]="","",Table6[[#This Row],[Density (kg/m3)]]*Table6[[#This Row],[Volumetric flow (m3/s)]])</f>
        <v/>
      </c>
      <c r="F1032" s="114" t="str">
        <f>IF(Table6[[#This Row],[Segment ]]="","",'Pressure Drops in Loops'!AG1037)</f>
        <v/>
      </c>
      <c r="G1032" s="114" t="str">
        <f>'Pressure Drops in Loops'!AH1037</f>
        <v/>
      </c>
      <c r="H1032" s="114"/>
      <c r="I1032" s="114"/>
      <c r="J1032" s="115" t="str">
        <f>'Pressure Drops in Loops'!E1037</f>
        <v/>
      </c>
      <c r="K1032" s="115" t="str">
        <f>IF('Pressure Drops in Loops'!E1038="",'Pressure Drops in Loops'!E1037,'Pressure Drops in Loops'!E1038)</f>
        <v/>
      </c>
      <c r="L1032" s="115" t="str">
        <f>IF(Table6[[#This Row],[Segment ]]="","",(Table6[[#This Row],[Pressure 2 (kPa)]]-Table6[[#This Row],[Pressure 1 (kPa)]])/Table6[[#This Row],[Density (kg/m3)]])</f>
        <v/>
      </c>
      <c r="M1032" s="115" t="str">
        <f>IF(Table6[[#This Row],[Segment ]]="","",((Table6[[#This Row],[Velocity 2 (m/s)]]^2)/2)-((Table6[[#This Row],[Velocity 1 (m/s)]]^2)/2))</f>
        <v/>
      </c>
      <c r="N1032" s="115" t="str">
        <f>IF(Table6[[#This Row],[Segment ]]="","",(Table6[[#This Row],[Height 2 (m)]]-Table6[[#This Row],[Height 1 (m)]])*9.807)</f>
        <v/>
      </c>
      <c r="O1032" s="115" t="str">
        <f>'Pressure Drops in Loops'!U1037</f>
        <v/>
      </c>
      <c r="P103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32" s="115" t="str">
        <f>IF(Table6[[#This Row],[Segment ]]="","",Table6[[#This Row],[Work (W)]]/1000)</f>
        <v/>
      </c>
    </row>
    <row r="1033" spans="1:17" x14ac:dyDescent="0.25">
      <c r="A1033" s="116" t="str">
        <f>'Pressure Drops in Loops'!A1038</f>
        <v/>
      </c>
      <c r="B1033" s="113" t="str">
        <f>IF(Table6[[#This Row],[Segment ]]="","",B1032)</f>
        <v/>
      </c>
      <c r="C1033" s="113" t="str">
        <f>IF(Table6[[#This Row],[Segment ]]="","",C1032)</f>
        <v/>
      </c>
      <c r="D1033" s="113" t="str">
        <f>IF(Table6[[#This Row],[Segment ]]="","",D1032)</f>
        <v/>
      </c>
      <c r="E1033" s="117" t="str">
        <f>IF(Table6[[#This Row],[Segment ]]="","",Table6[[#This Row],[Density (kg/m3)]]*Table6[[#This Row],[Volumetric flow (m3/s)]])</f>
        <v/>
      </c>
      <c r="F1033" s="114" t="str">
        <f>IF(Table6[[#This Row],[Segment ]]="","",'Pressure Drops in Loops'!AG1038)</f>
        <v/>
      </c>
      <c r="G1033" s="114" t="str">
        <f>'Pressure Drops in Loops'!AH1038</f>
        <v/>
      </c>
      <c r="H1033" s="114"/>
      <c r="I1033" s="114"/>
      <c r="J1033" s="115" t="str">
        <f>'Pressure Drops in Loops'!E1038</f>
        <v/>
      </c>
      <c r="K1033" s="115" t="str">
        <f>IF('Pressure Drops in Loops'!E1039="",'Pressure Drops in Loops'!E1038,'Pressure Drops in Loops'!E1039)</f>
        <v/>
      </c>
      <c r="L1033" s="115" t="str">
        <f>IF(Table6[[#This Row],[Segment ]]="","",(Table6[[#This Row],[Pressure 2 (kPa)]]-Table6[[#This Row],[Pressure 1 (kPa)]])/Table6[[#This Row],[Density (kg/m3)]])</f>
        <v/>
      </c>
      <c r="M1033" s="115" t="str">
        <f>IF(Table6[[#This Row],[Segment ]]="","",((Table6[[#This Row],[Velocity 2 (m/s)]]^2)/2)-((Table6[[#This Row],[Velocity 1 (m/s)]]^2)/2))</f>
        <v/>
      </c>
      <c r="N1033" s="115" t="str">
        <f>IF(Table6[[#This Row],[Segment ]]="","",(Table6[[#This Row],[Height 2 (m)]]-Table6[[#This Row],[Height 1 (m)]])*9.807)</f>
        <v/>
      </c>
      <c r="O1033" s="115" t="str">
        <f>'Pressure Drops in Loops'!U1038</f>
        <v/>
      </c>
      <c r="P103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33" s="115" t="str">
        <f>IF(Table6[[#This Row],[Segment ]]="","",Table6[[#This Row],[Work (W)]]/1000)</f>
        <v/>
      </c>
    </row>
    <row r="1034" spans="1:17" x14ac:dyDescent="0.25">
      <c r="A1034" s="116" t="str">
        <f>'Pressure Drops in Loops'!A1039</f>
        <v/>
      </c>
      <c r="B1034" s="113" t="str">
        <f>IF(Table6[[#This Row],[Segment ]]="","",B1033)</f>
        <v/>
      </c>
      <c r="C1034" s="113" t="str">
        <f>IF(Table6[[#This Row],[Segment ]]="","",C1033)</f>
        <v/>
      </c>
      <c r="D1034" s="113" t="str">
        <f>IF(Table6[[#This Row],[Segment ]]="","",D1033)</f>
        <v/>
      </c>
      <c r="E1034" s="117" t="str">
        <f>IF(Table6[[#This Row],[Segment ]]="","",Table6[[#This Row],[Density (kg/m3)]]*Table6[[#This Row],[Volumetric flow (m3/s)]])</f>
        <v/>
      </c>
      <c r="F1034" s="114" t="str">
        <f>IF(Table6[[#This Row],[Segment ]]="","",'Pressure Drops in Loops'!AG1039)</f>
        <v/>
      </c>
      <c r="G1034" s="114" t="str">
        <f>'Pressure Drops in Loops'!AH1039</f>
        <v/>
      </c>
      <c r="H1034" s="114"/>
      <c r="I1034" s="114"/>
      <c r="J1034" s="115" t="str">
        <f>'Pressure Drops in Loops'!E1039</f>
        <v/>
      </c>
      <c r="K1034" s="115" t="str">
        <f>IF('Pressure Drops in Loops'!E1040="",'Pressure Drops in Loops'!E1039,'Pressure Drops in Loops'!E1040)</f>
        <v/>
      </c>
      <c r="L1034" s="115" t="str">
        <f>IF(Table6[[#This Row],[Segment ]]="","",(Table6[[#This Row],[Pressure 2 (kPa)]]-Table6[[#This Row],[Pressure 1 (kPa)]])/Table6[[#This Row],[Density (kg/m3)]])</f>
        <v/>
      </c>
      <c r="M1034" s="115" t="str">
        <f>IF(Table6[[#This Row],[Segment ]]="","",((Table6[[#This Row],[Velocity 2 (m/s)]]^2)/2)-((Table6[[#This Row],[Velocity 1 (m/s)]]^2)/2))</f>
        <v/>
      </c>
      <c r="N1034" s="115" t="str">
        <f>IF(Table6[[#This Row],[Segment ]]="","",(Table6[[#This Row],[Height 2 (m)]]-Table6[[#This Row],[Height 1 (m)]])*9.807)</f>
        <v/>
      </c>
      <c r="O1034" s="115" t="str">
        <f>'Pressure Drops in Loops'!U1039</f>
        <v/>
      </c>
      <c r="P103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34" s="115" t="str">
        <f>IF(Table6[[#This Row],[Segment ]]="","",Table6[[#This Row],[Work (W)]]/1000)</f>
        <v/>
      </c>
    </row>
    <row r="1035" spans="1:17" x14ac:dyDescent="0.25">
      <c r="A1035" s="116" t="str">
        <f>'Pressure Drops in Loops'!A1040</f>
        <v/>
      </c>
      <c r="B1035" s="113" t="str">
        <f>IF(Table6[[#This Row],[Segment ]]="","",B1034)</f>
        <v/>
      </c>
      <c r="C1035" s="113" t="str">
        <f>IF(Table6[[#This Row],[Segment ]]="","",C1034)</f>
        <v/>
      </c>
      <c r="D1035" s="113" t="str">
        <f>IF(Table6[[#This Row],[Segment ]]="","",D1034)</f>
        <v/>
      </c>
      <c r="E1035" s="117" t="str">
        <f>IF(Table6[[#This Row],[Segment ]]="","",Table6[[#This Row],[Density (kg/m3)]]*Table6[[#This Row],[Volumetric flow (m3/s)]])</f>
        <v/>
      </c>
      <c r="F1035" s="114" t="str">
        <f>IF(Table6[[#This Row],[Segment ]]="","",'Pressure Drops in Loops'!AG1040)</f>
        <v/>
      </c>
      <c r="G1035" s="114" t="str">
        <f>'Pressure Drops in Loops'!AH1040</f>
        <v/>
      </c>
      <c r="H1035" s="114"/>
      <c r="I1035" s="114"/>
      <c r="J1035" s="115" t="str">
        <f>'Pressure Drops in Loops'!E1040</f>
        <v/>
      </c>
      <c r="K1035" s="115" t="str">
        <f>IF('Pressure Drops in Loops'!E1041="",'Pressure Drops in Loops'!E1040,'Pressure Drops in Loops'!E1041)</f>
        <v/>
      </c>
      <c r="L1035" s="115" t="str">
        <f>IF(Table6[[#This Row],[Segment ]]="","",(Table6[[#This Row],[Pressure 2 (kPa)]]-Table6[[#This Row],[Pressure 1 (kPa)]])/Table6[[#This Row],[Density (kg/m3)]])</f>
        <v/>
      </c>
      <c r="M1035" s="115" t="str">
        <f>IF(Table6[[#This Row],[Segment ]]="","",((Table6[[#This Row],[Velocity 2 (m/s)]]^2)/2)-((Table6[[#This Row],[Velocity 1 (m/s)]]^2)/2))</f>
        <v/>
      </c>
      <c r="N1035" s="115" t="str">
        <f>IF(Table6[[#This Row],[Segment ]]="","",(Table6[[#This Row],[Height 2 (m)]]-Table6[[#This Row],[Height 1 (m)]])*9.807)</f>
        <v/>
      </c>
      <c r="O1035" s="115" t="str">
        <f>'Pressure Drops in Loops'!U1040</f>
        <v/>
      </c>
      <c r="P103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35" s="115" t="str">
        <f>IF(Table6[[#This Row],[Segment ]]="","",Table6[[#This Row],[Work (W)]]/1000)</f>
        <v/>
      </c>
    </row>
    <row r="1036" spans="1:17" x14ac:dyDescent="0.25">
      <c r="A1036" s="116" t="str">
        <f>'Pressure Drops in Loops'!A1041</f>
        <v/>
      </c>
      <c r="B1036" s="113" t="str">
        <f>IF(Table6[[#This Row],[Segment ]]="","",B1035)</f>
        <v/>
      </c>
      <c r="C1036" s="113" t="str">
        <f>IF(Table6[[#This Row],[Segment ]]="","",C1035)</f>
        <v/>
      </c>
      <c r="D1036" s="113" t="str">
        <f>IF(Table6[[#This Row],[Segment ]]="","",D1035)</f>
        <v/>
      </c>
      <c r="E1036" s="117" t="str">
        <f>IF(Table6[[#This Row],[Segment ]]="","",Table6[[#This Row],[Density (kg/m3)]]*Table6[[#This Row],[Volumetric flow (m3/s)]])</f>
        <v/>
      </c>
      <c r="F1036" s="114" t="str">
        <f>IF(Table6[[#This Row],[Segment ]]="","",'Pressure Drops in Loops'!AG1041)</f>
        <v/>
      </c>
      <c r="G1036" s="114" t="str">
        <f>'Pressure Drops in Loops'!AH1041</f>
        <v/>
      </c>
      <c r="H1036" s="114"/>
      <c r="I1036" s="114"/>
      <c r="J1036" s="115" t="str">
        <f>'Pressure Drops in Loops'!E1041</f>
        <v/>
      </c>
      <c r="K1036" s="115" t="str">
        <f>IF('Pressure Drops in Loops'!E1042="",'Pressure Drops in Loops'!E1041,'Pressure Drops in Loops'!E1042)</f>
        <v/>
      </c>
      <c r="L1036" s="115" t="str">
        <f>IF(Table6[[#This Row],[Segment ]]="","",(Table6[[#This Row],[Pressure 2 (kPa)]]-Table6[[#This Row],[Pressure 1 (kPa)]])/Table6[[#This Row],[Density (kg/m3)]])</f>
        <v/>
      </c>
      <c r="M1036" s="115" t="str">
        <f>IF(Table6[[#This Row],[Segment ]]="","",((Table6[[#This Row],[Velocity 2 (m/s)]]^2)/2)-((Table6[[#This Row],[Velocity 1 (m/s)]]^2)/2))</f>
        <v/>
      </c>
      <c r="N1036" s="115" t="str">
        <f>IF(Table6[[#This Row],[Segment ]]="","",(Table6[[#This Row],[Height 2 (m)]]-Table6[[#This Row],[Height 1 (m)]])*9.807)</f>
        <v/>
      </c>
      <c r="O1036" s="115" t="str">
        <f>'Pressure Drops in Loops'!U1041</f>
        <v/>
      </c>
      <c r="P103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36" s="115" t="str">
        <f>IF(Table6[[#This Row],[Segment ]]="","",Table6[[#This Row],[Work (W)]]/1000)</f>
        <v/>
      </c>
    </row>
    <row r="1037" spans="1:17" x14ac:dyDescent="0.25">
      <c r="A1037" s="116" t="str">
        <f>'Pressure Drops in Loops'!A1042</f>
        <v/>
      </c>
      <c r="B1037" s="113" t="str">
        <f>IF(Table6[[#This Row],[Segment ]]="","",B1036)</f>
        <v/>
      </c>
      <c r="C1037" s="113" t="str">
        <f>IF(Table6[[#This Row],[Segment ]]="","",C1036)</f>
        <v/>
      </c>
      <c r="D1037" s="113" t="str">
        <f>IF(Table6[[#This Row],[Segment ]]="","",D1036)</f>
        <v/>
      </c>
      <c r="E1037" s="117" t="str">
        <f>IF(Table6[[#This Row],[Segment ]]="","",Table6[[#This Row],[Density (kg/m3)]]*Table6[[#This Row],[Volumetric flow (m3/s)]])</f>
        <v/>
      </c>
      <c r="F1037" s="114" t="str">
        <f>IF(Table6[[#This Row],[Segment ]]="","",'Pressure Drops in Loops'!AG1042)</f>
        <v/>
      </c>
      <c r="G1037" s="114" t="str">
        <f>'Pressure Drops in Loops'!AH1042</f>
        <v/>
      </c>
      <c r="H1037" s="114"/>
      <c r="I1037" s="114"/>
      <c r="J1037" s="115" t="str">
        <f>'Pressure Drops in Loops'!E1042</f>
        <v/>
      </c>
      <c r="K1037" s="115" t="str">
        <f>IF('Pressure Drops in Loops'!E1043="",'Pressure Drops in Loops'!E1042,'Pressure Drops in Loops'!E1043)</f>
        <v/>
      </c>
      <c r="L1037" s="115" t="str">
        <f>IF(Table6[[#This Row],[Segment ]]="","",(Table6[[#This Row],[Pressure 2 (kPa)]]-Table6[[#This Row],[Pressure 1 (kPa)]])/Table6[[#This Row],[Density (kg/m3)]])</f>
        <v/>
      </c>
      <c r="M1037" s="115" t="str">
        <f>IF(Table6[[#This Row],[Segment ]]="","",((Table6[[#This Row],[Velocity 2 (m/s)]]^2)/2)-((Table6[[#This Row],[Velocity 1 (m/s)]]^2)/2))</f>
        <v/>
      </c>
      <c r="N1037" s="115" t="str">
        <f>IF(Table6[[#This Row],[Segment ]]="","",(Table6[[#This Row],[Height 2 (m)]]-Table6[[#This Row],[Height 1 (m)]])*9.807)</f>
        <v/>
      </c>
      <c r="O1037" s="115" t="str">
        <f>'Pressure Drops in Loops'!U1042</f>
        <v/>
      </c>
      <c r="P103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37" s="115" t="str">
        <f>IF(Table6[[#This Row],[Segment ]]="","",Table6[[#This Row],[Work (W)]]/1000)</f>
        <v/>
      </c>
    </row>
    <row r="1038" spans="1:17" x14ac:dyDescent="0.25">
      <c r="A1038" s="116" t="str">
        <f>'Pressure Drops in Loops'!A1043</f>
        <v/>
      </c>
      <c r="B1038" s="113" t="str">
        <f>IF(Table6[[#This Row],[Segment ]]="","",B1037)</f>
        <v/>
      </c>
      <c r="C1038" s="113" t="str">
        <f>IF(Table6[[#This Row],[Segment ]]="","",C1037)</f>
        <v/>
      </c>
      <c r="D1038" s="113" t="str">
        <f>IF(Table6[[#This Row],[Segment ]]="","",D1037)</f>
        <v/>
      </c>
      <c r="E1038" s="117" t="str">
        <f>IF(Table6[[#This Row],[Segment ]]="","",Table6[[#This Row],[Density (kg/m3)]]*Table6[[#This Row],[Volumetric flow (m3/s)]])</f>
        <v/>
      </c>
      <c r="F1038" s="114" t="str">
        <f>IF(Table6[[#This Row],[Segment ]]="","",'Pressure Drops in Loops'!AG1043)</f>
        <v/>
      </c>
      <c r="G1038" s="114" t="str">
        <f>'Pressure Drops in Loops'!AH1043</f>
        <v/>
      </c>
      <c r="H1038" s="114"/>
      <c r="I1038" s="114"/>
      <c r="J1038" s="115" t="str">
        <f>'Pressure Drops in Loops'!E1043</f>
        <v/>
      </c>
      <c r="K1038" s="115" t="str">
        <f>IF('Pressure Drops in Loops'!E1044="",'Pressure Drops in Loops'!E1043,'Pressure Drops in Loops'!E1044)</f>
        <v/>
      </c>
      <c r="L1038" s="115" t="str">
        <f>IF(Table6[[#This Row],[Segment ]]="","",(Table6[[#This Row],[Pressure 2 (kPa)]]-Table6[[#This Row],[Pressure 1 (kPa)]])/Table6[[#This Row],[Density (kg/m3)]])</f>
        <v/>
      </c>
      <c r="M1038" s="115" t="str">
        <f>IF(Table6[[#This Row],[Segment ]]="","",((Table6[[#This Row],[Velocity 2 (m/s)]]^2)/2)-((Table6[[#This Row],[Velocity 1 (m/s)]]^2)/2))</f>
        <v/>
      </c>
      <c r="N1038" s="115" t="str">
        <f>IF(Table6[[#This Row],[Segment ]]="","",(Table6[[#This Row],[Height 2 (m)]]-Table6[[#This Row],[Height 1 (m)]])*9.807)</f>
        <v/>
      </c>
      <c r="O1038" s="115" t="str">
        <f>'Pressure Drops in Loops'!U1043</f>
        <v/>
      </c>
      <c r="P103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38" s="115" t="str">
        <f>IF(Table6[[#This Row],[Segment ]]="","",Table6[[#This Row],[Work (W)]]/1000)</f>
        <v/>
      </c>
    </row>
    <row r="1039" spans="1:17" x14ac:dyDescent="0.25">
      <c r="A1039" s="116" t="str">
        <f>'Pressure Drops in Loops'!A1044</f>
        <v/>
      </c>
      <c r="B1039" s="113" t="str">
        <f>IF(Table6[[#This Row],[Segment ]]="","",B1038)</f>
        <v/>
      </c>
      <c r="C1039" s="113" t="str">
        <f>IF(Table6[[#This Row],[Segment ]]="","",C1038)</f>
        <v/>
      </c>
      <c r="D1039" s="113" t="str">
        <f>IF(Table6[[#This Row],[Segment ]]="","",D1038)</f>
        <v/>
      </c>
      <c r="E1039" s="117" t="str">
        <f>IF(Table6[[#This Row],[Segment ]]="","",Table6[[#This Row],[Density (kg/m3)]]*Table6[[#This Row],[Volumetric flow (m3/s)]])</f>
        <v/>
      </c>
      <c r="F1039" s="114" t="str">
        <f>IF(Table6[[#This Row],[Segment ]]="","",'Pressure Drops in Loops'!AG1044)</f>
        <v/>
      </c>
      <c r="G1039" s="114" t="str">
        <f>'Pressure Drops in Loops'!AH1044</f>
        <v/>
      </c>
      <c r="H1039" s="114"/>
      <c r="I1039" s="114"/>
      <c r="J1039" s="115" t="str">
        <f>'Pressure Drops in Loops'!E1044</f>
        <v/>
      </c>
      <c r="K1039" s="115" t="str">
        <f>IF('Pressure Drops in Loops'!E1045="",'Pressure Drops in Loops'!E1044,'Pressure Drops in Loops'!E1045)</f>
        <v/>
      </c>
      <c r="L1039" s="115" t="str">
        <f>IF(Table6[[#This Row],[Segment ]]="","",(Table6[[#This Row],[Pressure 2 (kPa)]]-Table6[[#This Row],[Pressure 1 (kPa)]])/Table6[[#This Row],[Density (kg/m3)]])</f>
        <v/>
      </c>
      <c r="M1039" s="115" t="str">
        <f>IF(Table6[[#This Row],[Segment ]]="","",((Table6[[#This Row],[Velocity 2 (m/s)]]^2)/2)-((Table6[[#This Row],[Velocity 1 (m/s)]]^2)/2))</f>
        <v/>
      </c>
      <c r="N1039" s="115" t="str">
        <f>IF(Table6[[#This Row],[Segment ]]="","",(Table6[[#This Row],[Height 2 (m)]]-Table6[[#This Row],[Height 1 (m)]])*9.807)</f>
        <v/>
      </c>
      <c r="O1039" s="115" t="str">
        <f>'Pressure Drops in Loops'!U1044</f>
        <v/>
      </c>
      <c r="P103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39" s="115" t="str">
        <f>IF(Table6[[#This Row],[Segment ]]="","",Table6[[#This Row],[Work (W)]]/1000)</f>
        <v/>
      </c>
    </row>
    <row r="1040" spans="1:17" x14ac:dyDescent="0.25">
      <c r="A1040" s="116" t="str">
        <f>'Pressure Drops in Loops'!A1045</f>
        <v/>
      </c>
      <c r="B1040" s="113" t="str">
        <f>IF(Table6[[#This Row],[Segment ]]="","",B1039)</f>
        <v/>
      </c>
      <c r="C1040" s="113" t="str">
        <f>IF(Table6[[#This Row],[Segment ]]="","",C1039)</f>
        <v/>
      </c>
      <c r="D1040" s="113" t="str">
        <f>IF(Table6[[#This Row],[Segment ]]="","",D1039)</f>
        <v/>
      </c>
      <c r="E1040" s="117" t="str">
        <f>IF(Table6[[#This Row],[Segment ]]="","",Table6[[#This Row],[Density (kg/m3)]]*Table6[[#This Row],[Volumetric flow (m3/s)]])</f>
        <v/>
      </c>
      <c r="F1040" s="114" t="str">
        <f>IF(Table6[[#This Row],[Segment ]]="","",'Pressure Drops in Loops'!AG1045)</f>
        <v/>
      </c>
      <c r="G1040" s="114" t="str">
        <f>'Pressure Drops in Loops'!AH1045</f>
        <v/>
      </c>
      <c r="H1040" s="114"/>
      <c r="I1040" s="114"/>
      <c r="J1040" s="115" t="str">
        <f>'Pressure Drops in Loops'!E1045</f>
        <v/>
      </c>
      <c r="K1040" s="115" t="str">
        <f>IF('Pressure Drops in Loops'!E1046="",'Pressure Drops in Loops'!E1045,'Pressure Drops in Loops'!E1046)</f>
        <v/>
      </c>
      <c r="L1040" s="115" t="str">
        <f>IF(Table6[[#This Row],[Segment ]]="","",(Table6[[#This Row],[Pressure 2 (kPa)]]-Table6[[#This Row],[Pressure 1 (kPa)]])/Table6[[#This Row],[Density (kg/m3)]])</f>
        <v/>
      </c>
      <c r="M1040" s="115" t="str">
        <f>IF(Table6[[#This Row],[Segment ]]="","",((Table6[[#This Row],[Velocity 2 (m/s)]]^2)/2)-((Table6[[#This Row],[Velocity 1 (m/s)]]^2)/2))</f>
        <v/>
      </c>
      <c r="N1040" s="115" t="str">
        <f>IF(Table6[[#This Row],[Segment ]]="","",(Table6[[#This Row],[Height 2 (m)]]-Table6[[#This Row],[Height 1 (m)]])*9.807)</f>
        <v/>
      </c>
      <c r="O1040" s="115" t="str">
        <f>'Pressure Drops in Loops'!U1045</f>
        <v/>
      </c>
      <c r="P104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40" s="115" t="str">
        <f>IF(Table6[[#This Row],[Segment ]]="","",Table6[[#This Row],[Work (W)]]/1000)</f>
        <v/>
      </c>
    </row>
    <row r="1041" spans="1:17" x14ac:dyDescent="0.25">
      <c r="A1041" s="116" t="str">
        <f>'Pressure Drops in Loops'!A1046</f>
        <v/>
      </c>
      <c r="B1041" s="113" t="str">
        <f>IF(Table6[[#This Row],[Segment ]]="","",B1040)</f>
        <v/>
      </c>
      <c r="C1041" s="113" t="str">
        <f>IF(Table6[[#This Row],[Segment ]]="","",C1040)</f>
        <v/>
      </c>
      <c r="D1041" s="113" t="str">
        <f>IF(Table6[[#This Row],[Segment ]]="","",D1040)</f>
        <v/>
      </c>
      <c r="E1041" s="117" t="str">
        <f>IF(Table6[[#This Row],[Segment ]]="","",Table6[[#This Row],[Density (kg/m3)]]*Table6[[#This Row],[Volumetric flow (m3/s)]])</f>
        <v/>
      </c>
      <c r="F1041" s="114" t="str">
        <f>IF(Table6[[#This Row],[Segment ]]="","",'Pressure Drops in Loops'!AG1046)</f>
        <v/>
      </c>
      <c r="G1041" s="114" t="str">
        <f>'Pressure Drops in Loops'!AH1046</f>
        <v/>
      </c>
      <c r="H1041" s="114"/>
      <c r="I1041" s="114"/>
      <c r="J1041" s="115" t="str">
        <f>'Pressure Drops in Loops'!E1046</f>
        <v/>
      </c>
      <c r="K1041" s="115" t="str">
        <f>IF('Pressure Drops in Loops'!E1047="",'Pressure Drops in Loops'!E1046,'Pressure Drops in Loops'!E1047)</f>
        <v/>
      </c>
      <c r="L1041" s="115" t="str">
        <f>IF(Table6[[#This Row],[Segment ]]="","",(Table6[[#This Row],[Pressure 2 (kPa)]]-Table6[[#This Row],[Pressure 1 (kPa)]])/Table6[[#This Row],[Density (kg/m3)]])</f>
        <v/>
      </c>
      <c r="M1041" s="115" t="str">
        <f>IF(Table6[[#This Row],[Segment ]]="","",((Table6[[#This Row],[Velocity 2 (m/s)]]^2)/2)-((Table6[[#This Row],[Velocity 1 (m/s)]]^2)/2))</f>
        <v/>
      </c>
      <c r="N1041" s="115" t="str">
        <f>IF(Table6[[#This Row],[Segment ]]="","",(Table6[[#This Row],[Height 2 (m)]]-Table6[[#This Row],[Height 1 (m)]])*9.807)</f>
        <v/>
      </c>
      <c r="O1041" s="115" t="str">
        <f>'Pressure Drops in Loops'!U1046</f>
        <v/>
      </c>
      <c r="P104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41" s="115" t="str">
        <f>IF(Table6[[#This Row],[Segment ]]="","",Table6[[#This Row],[Work (W)]]/1000)</f>
        <v/>
      </c>
    </row>
    <row r="1042" spans="1:17" x14ac:dyDescent="0.25">
      <c r="A1042" s="116" t="str">
        <f>'Pressure Drops in Loops'!A1047</f>
        <v/>
      </c>
      <c r="B1042" s="113" t="str">
        <f>IF(Table6[[#This Row],[Segment ]]="","",B1041)</f>
        <v/>
      </c>
      <c r="C1042" s="113" t="str">
        <f>IF(Table6[[#This Row],[Segment ]]="","",C1041)</f>
        <v/>
      </c>
      <c r="D1042" s="113" t="str">
        <f>IF(Table6[[#This Row],[Segment ]]="","",D1041)</f>
        <v/>
      </c>
      <c r="E1042" s="117" t="str">
        <f>IF(Table6[[#This Row],[Segment ]]="","",Table6[[#This Row],[Density (kg/m3)]]*Table6[[#This Row],[Volumetric flow (m3/s)]])</f>
        <v/>
      </c>
      <c r="F1042" s="114" t="str">
        <f>IF(Table6[[#This Row],[Segment ]]="","",'Pressure Drops in Loops'!AG1047)</f>
        <v/>
      </c>
      <c r="G1042" s="114" t="str">
        <f>'Pressure Drops in Loops'!AH1047</f>
        <v/>
      </c>
      <c r="H1042" s="114"/>
      <c r="I1042" s="114"/>
      <c r="J1042" s="115" t="str">
        <f>'Pressure Drops in Loops'!E1047</f>
        <v/>
      </c>
      <c r="K1042" s="115" t="str">
        <f>IF('Pressure Drops in Loops'!E1048="",'Pressure Drops in Loops'!E1047,'Pressure Drops in Loops'!E1048)</f>
        <v/>
      </c>
      <c r="L1042" s="115" t="str">
        <f>IF(Table6[[#This Row],[Segment ]]="","",(Table6[[#This Row],[Pressure 2 (kPa)]]-Table6[[#This Row],[Pressure 1 (kPa)]])/Table6[[#This Row],[Density (kg/m3)]])</f>
        <v/>
      </c>
      <c r="M1042" s="115" t="str">
        <f>IF(Table6[[#This Row],[Segment ]]="","",((Table6[[#This Row],[Velocity 2 (m/s)]]^2)/2)-((Table6[[#This Row],[Velocity 1 (m/s)]]^2)/2))</f>
        <v/>
      </c>
      <c r="N1042" s="115" t="str">
        <f>IF(Table6[[#This Row],[Segment ]]="","",(Table6[[#This Row],[Height 2 (m)]]-Table6[[#This Row],[Height 1 (m)]])*9.807)</f>
        <v/>
      </c>
      <c r="O1042" s="115" t="str">
        <f>'Pressure Drops in Loops'!U1047</f>
        <v/>
      </c>
      <c r="P104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42" s="115" t="str">
        <f>IF(Table6[[#This Row],[Segment ]]="","",Table6[[#This Row],[Work (W)]]/1000)</f>
        <v/>
      </c>
    </row>
    <row r="1043" spans="1:17" x14ac:dyDescent="0.25">
      <c r="A1043" s="116" t="str">
        <f>'Pressure Drops in Loops'!A1048</f>
        <v/>
      </c>
      <c r="B1043" s="113" t="str">
        <f>IF(Table6[[#This Row],[Segment ]]="","",B1042)</f>
        <v/>
      </c>
      <c r="C1043" s="113" t="str">
        <f>IF(Table6[[#This Row],[Segment ]]="","",C1042)</f>
        <v/>
      </c>
      <c r="D1043" s="113" t="str">
        <f>IF(Table6[[#This Row],[Segment ]]="","",D1042)</f>
        <v/>
      </c>
      <c r="E1043" s="117" t="str">
        <f>IF(Table6[[#This Row],[Segment ]]="","",Table6[[#This Row],[Density (kg/m3)]]*Table6[[#This Row],[Volumetric flow (m3/s)]])</f>
        <v/>
      </c>
      <c r="F1043" s="114" t="str">
        <f>IF(Table6[[#This Row],[Segment ]]="","",'Pressure Drops in Loops'!AG1048)</f>
        <v/>
      </c>
      <c r="G1043" s="114" t="str">
        <f>'Pressure Drops in Loops'!AH1048</f>
        <v/>
      </c>
      <c r="H1043" s="114"/>
      <c r="I1043" s="114"/>
      <c r="J1043" s="115" t="str">
        <f>'Pressure Drops in Loops'!E1048</f>
        <v/>
      </c>
      <c r="K1043" s="115" t="str">
        <f>IF('Pressure Drops in Loops'!E1049="",'Pressure Drops in Loops'!E1048,'Pressure Drops in Loops'!E1049)</f>
        <v/>
      </c>
      <c r="L1043" s="115" t="str">
        <f>IF(Table6[[#This Row],[Segment ]]="","",(Table6[[#This Row],[Pressure 2 (kPa)]]-Table6[[#This Row],[Pressure 1 (kPa)]])/Table6[[#This Row],[Density (kg/m3)]])</f>
        <v/>
      </c>
      <c r="M1043" s="115" t="str">
        <f>IF(Table6[[#This Row],[Segment ]]="","",((Table6[[#This Row],[Velocity 2 (m/s)]]^2)/2)-((Table6[[#This Row],[Velocity 1 (m/s)]]^2)/2))</f>
        <v/>
      </c>
      <c r="N1043" s="115" t="str">
        <f>IF(Table6[[#This Row],[Segment ]]="","",(Table6[[#This Row],[Height 2 (m)]]-Table6[[#This Row],[Height 1 (m)]])*9.807)</f>
        <v/>
      </c>
      <c r="O1043" s="115" t="str">
        <f>'Pressure Drops in Loops'!U1048</f>
        <v/>
      </c>
      <c r="P104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43" s="115" t="str">
        <f>IF(Table6[[#This Row],[Segment ]]="","",Table6[[#This Row],[Work (W)]]/1000)</f>
        <v/>
      </c>
    </row>
    <row r="1044" spans="1:17" x14ac:dyDescent="0.25">
      <c r="A1044" s="116" t="str">
        <f>'Pressure Drops in Loops'!A1049</f>
        <v/>
      </c>
      <c r="B1044" s="113" t="str">
        <f>IF(Table6[[#This Row],[Segment ]]="","",B1043)</f>
        <v/>
      </c>
      <c r="C1044" s="113" t="str">
        <f>IF(Table6[[#This Row],[Segment ]]="","",C1043)</f>
        <v/>
      </c>
      <c r="D1044" s="113" t="str">
        <f>IF(Table6[[#This Row],[Segment ]]="","",D1043)</f>
        <v/>
      </c>
      <c r="E1044" s="117" t="str">
        <f>IF(Table6[[#This Row],[Segment ]]="","",Table6[[#This Row],[Density (kg/m3)]]*Table6[[#This Row],[Volumetric flow (m3/s)]])</f>
        <v/>
      </c>
      <c r="F1044" s="114" t="str">
        <f>IF(Table6[[#This Row],[Segment ]]="","",'Pressure Drops in Loops'!AG1049)</f>
        <v/>
      </c>
      <c r="G1044" s="114" t="str">
        <f>'Pressure Drops in Loops'!AH1049</f>
        <v/>
      </c>
      <c r="H1044" s="114"/>
      <c r="I1044" s="114"/>
      <c r="J1044" s="115" t="str">
        <f>'Pressure Drops in Loops'!E1049</f>
        <v/>
      </c>
      <c r="K1044" s="115" t="str">
        <f>IF('Pressure Drops in Loops'!E1050="",'Pressure Drops in Loops'!E1049,'Pressure Drops in Loops'!E1050)</f>
        <v/>
      </c>
      <c r="L1044" s="115" t="str">
        <f>IF(Table6[[#This Row],[Segment ]]="","",(Table6[[#This Row],[Pressure 2 (kPa)]]-Table6[[#This Row],[Pressure 1 (kPa)]])/Table6[[#This Row],[Density (kg/m3)]])</f>
        <v/>
      </c>
      <c r="M1044" s="115" t="str">
        <f>IF(Table6[[#This Row],[Segment ]]="","",((Table6[[#This Row],[Velocity 2 (m/s)]]^2)/2)-((Table6[[#This Row],[Velocity 1 (m/s)]]^2)/2))</f>
        <v/>
      </c>
      <c r="N1044" s="115" t="str">
        <f>IF(Table6[[#This Row],[Segment ]]="","",(Table6[[#This Row],[Height 2 (m)]]-Table6[[#This Row],[Height 1 (m)]])*9.807)</f>
        <v/>
      </c>
      <c r="O1044" s="115" t="str">
        <f>'Pressure Drops in Loops'!U1049</f>
        <v/>
      </c>
      <c r="P104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44" s="115" t="str">
        <f>IF(Table6[[#This Row],[Segment ]]="","",Table6[[#This Row],[Work (W)]]/1000)</f>
        <v/>
      </c>
    </row>
    <row r="1045" spans="1:17" x14ac:dyDescent="0.25">
      <c r="A1045" s="116" t="str">
        <f>'Pressure Drops in Loops'!A1050</f>
        <v/>
      </c>
      <c r="B1045" s="113" t="str">
        <f>IF(Table6[[#This Row],[Segment ]]="","",B1044)</f>
        <v/>
      </c>
      <c r="C1045" s="113" t="str">
        <f>IF(Table6[[#This Row],[Segment ]]="","",C1044)</f>
        <v/>
      </c>
      <c r="D1045" s="113" t="str">
        <f>IF(Table6[[#This Row],[Segment ]]="","",D1044)</f>
        <v/>
      </c>
      <c r="E1045" s="117" t="str">
        <f>IF(Table6[[#This Row],[Segment ]]="","",Table6[[#This Row],[Density (kg/m3)]]*Table6[[#This Row],[Volumetric flow (m3/s)]])</f>
        <v/>
      </c>
      <c r="F1045" s="114" t="str">
        <f>IF(Table6[[#This Row],[Segment ]]="","",'Pressure Drops in Loops'!AG1050)</f>
        <v/>
      </c>
      <c r="G1045" s="114" t="str">
        <f>'Pressure Drops in Loops'!AH1050</f>
        <v/>
      </c>
      <c r="H1045" s="114"/>
      <c r="I1045" s="114"/>
      <c r="J1045" s="115" t="str">
        <f>'Pressure Drops in Loops'!E1050</f>
        <v/>
      </c>
      <c r="K1045" s="115" t="str">
        <f>IF('Pressure Drops in Loops'!E1051="",'Pressure Drops in Loops'!E1050,'Pressure Drops in Loops'!E1051)</f>
        <v/>
      </c>
      <c r="L1045" s="115" t="str">
        <f>IF(Table6[[#This Row],[Segment ]]="","",(Table6[[#This Row],[Pressure 2 (kPa)]]-Table6[[#This Row],[Pressure 1 (kPa)]])/Table6[[#This Row],[Density (kg/m3)]])</f>
        <v/>
      </c>
      <c r="M1045" s="115" t="str">
        <f>IF(Table6[[#This Row],[Segment ]]="","",((Table6[[#This Row],[Velocity 2 (m/s)]]^2)/2)-((Table6[[#This Row],[Velocity 1 (m/s)]]^2)/2))</f>
        <v/>
      </c>
      <c r="N1045" s="115" t="str">
        <f>IF(Table6[[#This Row],[Segment ]]="","",(Table6[[#This Row],[Height 2 (m)]]-Table6[[#This Row],[Height 1 (m)]])*9.807)</f>
        <v/>
      </c>
      <c r="O1045" s="115" t="str">
        <f>'Pressure Drops in Loops'!U1050</f>
        <v/>
      </c>
      <c r="P104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45" s="115" t="str">
        <f>IF(Table6[[#This Row],[Segment ]]="","",Table6[[#This Row],[Work (W)]]/1000)</f>
        <v/>
      </c>
    </row>
    <row r="1046" spans="1:17" x14ac:dyDescent="0.25">
      <c r="A1046" s="116" t="str">
        <f>'Pressure Drops in Loops'!A1051</f>
        <v/>
      </c>
      <c r="B1046" s="113" t="str">
        <f>IF(Table6[[#This Row],[Segment ]]="","",B1045)</f>
        <v/>
      </c>
      <c r="C1046" s="113" t="str">
        <f>IF(Table6[[#This Row],[Segment ]]="","",C1045)</f>
        <v/>
      </c>
      <c r="D1046" s="113" t="str">
        <f>IF(Table6[[#This Row],[Segment ]]="","",D1045)</f>
        <v/>
      </c>
      <c r="E1046" s="117" t="str">
        <f>IF(Table6[[#This Row],[Segment ]]="","",Table6[[#This Row],[Density (kg/m3)]]*Table6[[#This Row],[Volumetric flow (m3/s)]])</f>
        <v/>
      </c>
      <c r="F1046" s="114" t="str">
        <f>IF(Table6[[#This Row],[Segment ]]="","",'Pressure Drops in Loops'!AG1051)</f>
        <v/>
      </c>
      <c r="G1046" s="114" t="str">
        <f>'Pressure Drops in Loops'!AH1051</f>
        <v/>
      </c>
      <c r="H1046" s="114"/>
      <c r="I1046" s="114"/>
      <c r="J1046" s="115" t="str">
        <f>'Pressure Drops in Loops'!E1051</f>
        <v/>
      </c>
      <c r="K1046" s="115" t="str">
        <f>IF('Pressure Drops in Loops'!E1052="",'Pressure Drops in Loops'!E1051,'Pressure Drops in Loops'!E1052)</f>
        <v/>
      </c>
      <c r="L1046" s="115" t="str">
        <f>IF(Table6[[#This Row],[Segment ]]="","",(Table6[[#This Row],[Pressure 2 (kPa)]]-Table6[[#This Row],[Pressure 1 (kPa)]])/Table6[[#This Row],[Density (kg/m3)]])</f>
        <v/>
      </c>
      <c r="M1046" s="115" t="str">
        <f>IF(Table6[[#This Row],[Segment ]]="","",((Table6[[#This Row],[Velocity 2 (m/s)]]^2)/2)-((Table6[[#This Row],[Velocity 1 (m/s)]]^2)/2))</f>
        <v/>
      </c>
      <c r="N1046" s="115" t="str">
        <f>IF(Table6[[#This Row],[Segment ]]="","",(Table6[[#This Row],[Height 2 (m)]]-Table6[[#This Row],[Height 1 (m)]])*9.807)</f>
        <v/>
      </c>
      <c r="O1046" s="115" t="str">
        <f>'Pressure Drops in Loops'!U1051</f>
        <v/>
      </c>
      <c r="P104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46" s="115" t="str">
        <f>IF(Table6[[#This Row],[Segment ]]="","",Table6[[#This Row],[Work (W)]]/1000)</f>
        <v/>
      </c>
    </row>
    <row r="1047" spans="1:17" x14ac:dyDescent="0.25">
      <c r="A1047" s="116" t="str">
        <f>'Pressure Drops in Loops'!A1052</f>
        <v/>
      </c>
      <c r="B1047" s="113" t="str">
        <f>IF(Table6[[#This Row],[Segment ]]="","",B1046)</f>
        <v/>
      </c>
      <c r="C1047" s="113" t="str">
        <f>IF(Table6[[#This Row],[Segment ]]="","",C1046)</f>
        <v/>
      </c>
      <c r="D1047" s="113" t="str">
        <f>IF(Table6[[#This Row],[Segment ]]="","",D1046)</f>
        <v/>
      </c>
      <c r="E1047" s="117" t="str">
        <f>IF(Table6[[#This Row],[Segment ]]="","",Table6[[#This Row],[Density (kg/m3)]]*Table6[[#This Row],[Volumetric flow (m3/s)]])</f>
        <v/>
      </c>
      <c r="F1047" s="114" t="str">
        <f>IF(Table6[[#This Row],[Segment ]]="","",'Pressure Drops in Loops'!AG1052)</f>
        <v/>
      </c>
      <c r="G1047" s="114" t="str">
        <f>'Pressure Drops in Loops'!AH1052</f>
        <v/>
      </c>
      <c r="H1047" s="114"/>
      <c r="I1047" s="114"/>
      <c r="J1047" s="115" t="str">
        <f>'Pressure Drops in Loops'!E1052</f>
        <v/>
      </c>
      <c r="K1047" s="115" t="str">
        <f>IF('Pressure Drops in Loops'!E1053="",'Pressure Drops in Loops'!E1052,'Pressure Drops in Loops'!E1053)</f>
        <v/>
      </c>
      <c r="L1047" s="115" t="str">
        <f>IF(Table6[[#This Row],[Segment ]]="","",(Table6[[#This Row],[Pressure 2 (kPa)]]-Table6[[#This Row],[Pressure 1 (kPa)]])/Table6[[#This Row],[Density (kg/m3)]])</f>
        <v/>
      </c>
      <c r="M1047" s="115" t="str">
        <f>IF(Table6[[#This Row],[Segment ]]="","",((Table6[[#This Row],[Velocity 2 (m/s)]]^2)/2)-((Table6[[#This Row],[Velocity 1 (m/s)]]^2)/2))</f>
        <v/>
      </c>
      <c r="N1047" s="115" t="str">
        <f>IF(Table6[[#This Row],[Segment ]]="","",(Table6[[#This Row],[Height 2 (m)]]-Table6[[#This Row],[Height 1 (m)]])*9.807)</f>
        <v/>
      </c>
      <c r="O1047" s="115" t="str">
        <f>'Pressure Drops in Loops'!U1052</f>
        <v/>
      </c>
      <c r="P104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47" s="115" t="str">
        <f>IF(Table6[[#This Row],[Segment ]]="","",Table6[[#This Row],[Work (W)]]/1000)</f>
        <v/>
      </c>
    </row>
    <row r="1048" spans="1:17" x14ac:dyDescent="0.25">
      <c r="A1048" s="116" t="str">
        <f>'Pressure Drops in Loops'!A1053</f>
        <v/>
      </c>
      <c r="B1048" s="113" t="str">
        <f>IF(Table6[[#This Row],[Segment ]]="","",B1047)</f>
        <v/>
      </c>
      <c r="C1048" s="113" t="str">
        <f>IF(Table6[[#This Row],[Segment ]]="","",C1047)</f>
        <v/>
      </c>
      <c r="D1048" s="113" t="str">
        <f>IF(Table6[[#This Row],[Segment ]]="","",D1047)</f>
        <v/>
      </c>
      <c r="E1048" s="117" t="str">
        <f>IF(Table6[[#This Row],[Segment ]]="","",Table6[[#This Row],[Density (kg/m3)]]*Table6[[#This Row],[Volumetric flow (m3/s)]])</f>
        <v/>
      </c>
      <c r="F1048" s="114" t="str">
        <f>IF(Table6[[#This Row],[Segment ]]="","",'Pressure Drops in Loops'!AG1053)</f>
        <v/>
      </c>
      <c r="G1048" s="114" t="str">
        <f>'Pressure Drops in Loops'!AH1053</f>
        <v/>
      </c>
      <c r="H1048" s="114"/>
      <c r="I1048" s="114"/>
      <c r="J1048" s="115" t="str">
        <f>'Pressure Drops in Loops'!E1053</f>
        <v/>
      </c>
      <c r="K1048" s="115" t="str">
        <f>IF('Pressure Drops in Loops'!E1054="",'Pressure Drops in Loops'!E1053,'Pressure Drops in Loops'!E1054)</f>
        <v/>
      </c>
      <c r="L1048" s="115" t="str">
        <f>IF(Table6[[#This Row],[Segment ]]="","",(Table6[[#This Row],[Pressure 2 (kPa)]]-Table6[[#This Row],[Pressure 1 (kPa)]])/Table6[[#This Row],[Density (kg/m3)]])</f>
        <v/>
      </c>
      <c r="M1048" s="115" t="str">
        <f>IF(Table6[[#This Row],[Segment ]]="","",((Table6[[#This Row],[Velocity 2 (m/s)]]^2)/2)-((Table6[[#This Row],[Velocity 1 (m/s)]]^2)/2))</f>
        <v/>
      </c>
      <c r="N1048" s="115" t="str">
        <f>IF(Table6[[#This Row],[Segment ]]="","",(Table6[[#This Row],[Height 2 (m)]]-Table6[[#This Row],[Height 1 (m)]])*9.807)</f>
        <v/>
      </c>
      <c r="O1048" s="115" t="str">
        <f>'Pressure Drops in Loops'!U1053</f>
        <v/>
      </c>
      <c r="P104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48" s="115" t="str">
        <f>IF(Table6[[#This Row],[Segment ]]="","",Table6[[#This Row],[Work (W)]]/1000)</f>
        <v/>
      </c>
    </row>
    <row r="1049" spans="1:17" x14ac:dyDescent="0.25">
      <c r="A1049" s="116" t="str">
        <f>'Pressure Drops in Loops'!A1054</f>
        <v/>
      </c>
      <c r="B1049" s="113" t="str">
        <f>IF(Table6[[#This Row],[Segment ]]="","",B1048)</f>
        <v/>
      </c>
      <c r="C1049" s="113" t="str">
        <f>IF(Table6[[#This Row],[Segment ]]="","",C1048)</f>
        <v/>
      </c>
      <c r="D1049" s="113" t="str">
        <f>IF(Table6[[#This Row],[Segment ]]="","",D1048)</f>
        <v/>
      </c>
      <c r="E1049" s="117" t="str">
        <f>IF(Table6[[#This Row],[Segment ]]="","",Table6[[#This Row],[Density (kg/m3)]]*Table6[[#This Row],[Volumetric flow (m3/s)]])</f>
        <v/>
      </c>
      <c r="F1049" s="114" t="str">
        <f>IF(Table6[[#This Row],[Segment ]]="","",'Pressure Drops in Loops'!AG1054)</f>
        <v/>
      </c>
      <c r="G1049" s="114" t="str">
        <f>'Pressure Drops in Loops'!AH1054</f>
        <v/>
      </c>
      <c r="H1049" s="114"/>
      <c r="I1049" s="114"/>
      <c r="J1049" s="115" t="str">
        <f>'Pressure Drops in Loops'!E1054</f>
        <v/>
      </c>
      <c r="K1049" s="115" t="str">
        <f>IF('Pressure Drops in Loops'!E1055="",'Pressure Drops in Loops'!E1054,'Pressure Drops in Loops'!E1055)</f>
        <v/>
      </c>
      <c r="L1049" s="115" t="str">
        <f>IF(Table6[[#This Row],[Segment ]]="","",(Table6[[#This Row],[Pressure 2 (kPa)]]-Table6[[#This Row],[Pressure 1 (kPa)]])/Table6[[#This Row],[Density (kg/m3)]])</f>
        <v/>
      </c>
      <c r="M1049" s="115" t="str">
        <f>IF(Table6[[#This Row],[Segment ]]="","",((Table6[[#This Row],[Velocity 2 (m/s)]]^2)/2)-((Table6[[#This Row],[Velocity 1 (m/s)]]^2)/2))</f>
        <v/>
      </c>
      <c r="N1049" s="115" t="str">
        <f>IF(Table6[[#This Row],[Segment ]]="","",(Table6[[#This Row],[Height 2 (m)]]-Table6[[#This Row],[Height 1 (m)]])*9.807)</f>
        <v/>
      </c>
      <c r="O1049" s="115" t="str">
        <f>'Pressure Drops in Loops'!U1054</f>
        <v/>
      </c>
      <c r="P104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49" s="115" t="str">
        <f>IF(Table6[[#This Row],[Segment ]]="","",Table6[[#This Row],[Work (W)]]/1000)</f>
        <v/>
      </c>
    </row>
    <row r="1050" spans="1:17" x14ac:dyDescent="0.25">
      <c r="A1050" s="116" t="str">
        <f>'Pressure Drops in Loops'!A1055</f>
        <v/>
      </c>
      <c r="B1050" s="113" t="str">
        <f>IF(Table6[[#This Row],[Segment ]]="","",B1049)</f>
        <v/>
      </c>
      <c r="C1050" s="113" t="str">
        <f>IF(Table6[[#This Row],[Segment ]]="","",C1049)</f>
        <v/>
      </c>
      <c r="D1050" s="113" t="str">
        <f>IF(Table6[[#This Row],[Segment ]]="","",D1049)</f>
        <v/>
      </c>
      <c r="E1050" s="117" t="str">
        <f>IF(Table6[[#This Row],[Segment ]]="","",Table6[[#This Row],[Density (kg/m3)]]*Table6[[#This Row],[Volumetric flow (m3/s)]])</f>
        <v/>
      </c>
      <c r="F1050" s="114" t="str">
        <f>IF(Table6[[#This Row],[Segment ]]="","",'Pressure Drops in Loops'!AG1055)</f>
        <v/>
      </c>
      <c r="G1050" s="114" t="str">
        <f>'Pressure Drops in Loops'!AH1055</f>
        <v/>
      </c>
      <c r="H1050" s="114"/>
      <c r="I1050" s="114"/>
      <c r="J1050" s="115" t="str">
        <f>'Pressure Drops in Loops'!E1055</f>
        <v/>
      </c>
      <c r="K1050" s="115" t="str">
        <f>IF('Pressure Drops in Loops'!E1056="",'Pressure Drops in Loops'!E1055,'Pressure Drops in Loops'!E1056)</f>
        <v/>
      </c>
      <c r="L1050" s="115" t="str">
        <f>IF(Table6[[#This Row],[Segment ]]="","",(Table6[[#This Row],[Pressure 2 (kPa)]]-Table6[[#This Row],[Pressure 1 (kPa)]])/Table6[[#This Row],[Density (kg/m3)]])</f>
        <v/>
      </c>
      <c r="M1050" s="115" t="str">
        <f>IF(Table6[[#This Row],[Segment ]]="","",((Table6[[#This Row],[Velocity 2 (m/s)]]^2)/2)-((Table6[[#This Row],[Velocity 1 (m/s)]]^2)/2))</f>
        <v/>
      </c>
      <c r="N1050" s="115" t="str">
        <f>IF(Table6[[#This Row],[Segment ]]="","",(Table6[[#This Row],[Height 2 (m)]]-Table6[[#This Row],[Height 1 (m)]])*9.807)</f>
        <v/>
      </c>
      <c r="O1050" s="115" t="str">
        <f>'Pressure Drops in Loops'!U1055</f>
        <v/>
      </c>
      <c r="P105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50" s="115" t="str">
        <f>IF(Table6[[#This Row],[Segment ]]="","",Table6[[#This Row],[Work (W)]]/1000)</f>
        <v/>
      </c>
    </row>
    <row r="1051" spans="1:17" x14ac:dyDescent="0.25">
      <c r="A1051" s="116" t="str">
        <f>'Pressure Drops in Loops'!A1056</f>
        <v/>
      </c>
      <c r="B1051" s="113" t="str">
        <f>IF(Table6[[#This Row],[Segment ]]="","",B1050)</f>
        <v/>
      </c>
      <c r="C1051" s="113" t="str">
        <f>IF(Table6[[#This Row],[Segment ]]="","",C1050)</f>
        <v/>
      </c>
      <c r="D1051" s="113" t="str">
        <f>IF(Table6[[#This Row],[Segment ]]="","",D1050)</f>
        <v/>
      </c>
      <c r="E1051" s="117" t="str">
        <f>IF(Table6[[#This Row],[Segment ]]="","",Table6[[#This Row],[Density (kg/m3)]]*Table6[[#This Row],[Volumetric flow (m3/s)]])</f>
        <v/>
      </c>
      <c r="F1051" s="114" t="str">
        <f>IF(Table6[[#This Row],[Segment ]]="","",'Pressure Drops in Loops'!AG1056)</f>
        <v/>
      </c>
      <c r="G1051" s="114" t="str">
        <f>'Pressure Drops in Loops'!AH1056</f>
        <v/>
      </c>
      <c r="H1051" s="114"/>
      <c r="I1051" s="114"/>
      <c r="J1051" s="115" t="str">
        <f>'Pressure Drops in Loops'!E1056</f>
        <v/>
      </c>
      <c r="K1051" s="115" t="str">
        <f>IF('Pressure Drops in Loops'!E1057="",'Pressure Drops in Loops'!E1056,'Pressure Drops in Loops'!E1057)</f>
        <v/>
      </c>
      <c r="L1051" s="115" t="str">
        <f>IF(Table6[[#This Row],[Segment ]]="","",(Table6[[#This Row],[Pressure 2 (kPa)]]-Table6[[#This Row],[Pressure 1 (kPa)]])/Table6[[#This Row],[Density (kg/m3)]])</f>
        <v/>
      </c>
      <c r="M1051" s="115" t="str">
        <f>IF(Table6[[#This Row],[Segment ]]="","",((Table6[[#This Row],[Velocity 2 (m/s)]]^2)/2)-((Table6[[#This Row],[Velocity 1 (m/s)]]^2)/2))</f>
        <v/>
      </c>
      <c r="N1051" s="115" t="str">
        <f>IF(Table6[[#This Row],[Segment ]]="","",(Table6[[#This Row],[Height 2 (m)]]-Table6[[#This Row],[Height 1 (m)]])*9.807)</f>
        <v/>
      </c>
      <c r="O1051" s="115" t="str">
        <f>'Pressure Drops in Loops'!U1056</f>
        <v/>
      </c>
      <c r="P105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51" s="115" t="str">
        <f>IF(Table6[[#This Row],[Segment ]]="","",Table6[[#This Row],[Work (W)]]/1000)</f>
        <v/>
      </c>
    </row>
    <row r="1052" spans="1:17" x14ac:dyDescent="0.25">
      <c r="A1052" s="116" t="str">
        <f>'Pressure Drops in Loops'!A1057</f>
        <v/>
      </c>
      <c r="B1052" s="113" t="str">
        <f>IF(Table6[[#This Row],[Segment ]]="","",B1051)</f>
        <v/>
      </c>
      <c r="C1052" s="113" t="str">
        <f>IF(Table6[[#This Row],[Segment ]]="","",C1051)</f>
        <v/>
      </c>
      <c r="D1052" s="113" t="str">
        <f>IF(Table6[[#This Row],[Segment ]]="","",D1051)</f>
        <v/>
      </c>
      <c r="E1052" s="117" t="str">
        <f>IF(Table6[[#This Row],[Segment ]]="","",Table6[[#This Row],[Density (kg/m3)]]*Table6[[#This Row],[Volumetric flow (m3/s)]])</f>
        <v/>
      </c>
      <c r="F1052" s="114" t="str">
        <f>IF(Table6[[#This Row],[Segment ]]="","",'Pressure Drops in Loops'!AG1057)</f>
        <v/>
      </c>
      <c r="G1052" s="114" t="str">
        <f>'Pressure Drops in Loops'!AH1057</f>
        <v/>
      </c>
      <c r="H1052" s="114"/>
      <c r="I1052" s="114"/>
      <c r="J1052" s="115" t="str">
        <f>'Pressure Drops in Loops'!E1057</f>
        <v/>
      </c>
      <c r="K1052" s="115" t="str">
        <f>IF('Pressure Drops in Loops'!E1058="",'Pressure Drops in Loops'!E1057,'Pressure Drops in Loops'!E1058)</f>
        <v/>
      </c>
      <c r="L1052" s="115" t="str">
        <f>IF(Table6[[#This Row],[Segment ]]="","",(Table6[[#This Row],[Pressure 2 (kPa)]]-Table6[[#This Row],[Pressure 1 (kPa)]])/Table6[[#This Row],[Density (kg/m3)]])</f>
        <v/>
      </c>
      <c r="M1052" s="115" t="str">
        <f>IF(Table6[[#This Row],[Segment ]]="","",((Table6[[#This Row],[Velocity 2 (m/s)]]^2)/2)-((Table6[[#This Row],[Velocity 1 (m/s)]]^2)/2))</f>
        <v/>
      </c>
      <c r="N1052" s="115" t="str">
        <f>IF(Table6[[#This Row],[Segment ]]="","",(Table6[[#This Row],[Height 2 (m)]]-Table6[[#This Row],[Height 1 (m)]])*9.807)</f>
        <v/>
      </c>
      <c r="O1052" s="115" t="str">
        <f>'Pressure Drops in Loops'!U1057</f>
        <v/>
      </c>
      <c r="P105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52" s="115" t="str">
        <f>IF(Table6[[#This Row],[Segment ]]="","",Table6[[#This Row],[Work (W)]]/1000)</f>
        <v/>
      </c>
    </row>
    <row r="1053" spans="1:17" x14ac:dyDescent="0.25">
      <c r="A1053" s="116" t="str">
        <f>'Pressure Drops in Loops'!A1058</f>
        <v/>
      </c>
      <c r="B1053" s="113" t="str">
        <f>IF(Table6[[#This Row],[Segment ]]="","",B1052)</f>
        <v/>
      </c>
      <c r="C1053" s="113" t="str">
        <f>IF(Table6[[#This Row],[Segment ]]="","",C1052)</f>
        <v/>
      </c>
      <c r="D1053" s="113" t="str">
        <f>IF(Table6[[#This Row],[Segment ]]="","",D1052)</f>
        <v/>
      </c>
      <c r="E1053" s="117" t="str">
        <f>IF(Table6[[#This Row],[Segment ]]="","",Table6[[#This Row],[Density (kg/m3)]]*Table6[[#This Row],[Volumetric flow (m3/s)]])</f>
        <v/>
      </c>
      <c r="F1053" s="114" t="str">
        <f>IF(Table6[[#This Row],[Segment ]]="","",'Pressure Drops in Loops'!AG1058)</f>
        <v/>
      </c>
      <c r="G1053" s="114" t="str">
        <f>'Pressure Drops in Loops'!AH1058</f>
        <v/>
      </c>
      <c r="H1053" s="114"/>
      <c r="I1053" s="114"/>
      <c r="J1053" s="115" t="str">
        <f>'Pressure Drops in Loops'!E1058</f>
        <v/>
      </c>
      <c r="K1053" s="115" t="str">
        <f>IF('Pressure Drops in Loops'!E1059="",'Pressure Drops in Loops'!E1058,'Pressure Drops in Loops'!E1059)</f>
        <v/>
      </c>
      <c r="L1053" s="115" t="str">
        <f>IF(Table6[[#This Row],[Segment ]]="","",(Table6[[#This Row],[Pressure 2 (kPa)]]-Table6[[#This Row],[Pressure 1 (kPa)]])/Table6[[#This Row],[Density (kg/m3)]])</f>
        <v/>
      </c>
      <c r="M1053" s="115" t="str">
        <f>IF(Table6[[#This Row],[Segment ]]="","",((Table6[[#This Row],[Velocity 2 (m/s)]]^2)/2)-((Table6[[#This Row],[Velocity 1 (m/s)]]^2)/2))</f>
        <v/>
      </c>
      <c r="N1053" s="115" t="str">
        <f>IF(Table6[[#This Row],[Segment ]]="","",(Table6[[#This Row],[Height 2 (m)]]-Table6[[#This Row],[Height 1 (m)]])*9.807)</f>
        <v/>
      </c>
      <c r="O1053" s="115" t="str">
        <f>'Pressure Drops in Loops'!U1058</f>
        <v/>
      </c>
      <c r="P105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53" s="115" t="str">
        <f>IF(Table6[[#This Row],[Segment ]]="","",Table6[[#This Row],[Work (W)]]/1000)</f>
        <v/>
      </c>
    </row>
    <row r="1054" spans="1:17" x14ac:dyDescent="0.25">
      <c r="A1054" s="116" t="str">
        <f>'Pressure Drops in Loops'!A1059</f>
        <v/>
      </c>
      <c r="B1054" s="113" t="str">
        <f>IF(Table6[[#This Row],[Segment ]]="","",B1053)</f>
        <v/>
      </c>
      <c r="C1054" s="113" t="str">
        <f>IF(Table6[[#This Row],[Segment ]]="","",C1053)</f>
        <v/>
      </c>
      <c r="D1054" s="113" t="str">
        <f>IF(Table6[[#This Row],[Segment ]]="","",D1053)</f>
        <v/>
      </c>
      <c r="E1054" s="117" t="str">
        <f>IF(Table6[[#This Row],[Segment ]]="","",Table6[[#This Row],[Density (kg/m3)]]*Table6[[#This Row],[Volumetric flow (m3/s)]])</f>
        <v/>
      </c>
      <c r="F1054" s="114" t="str">
        <f>IF(Table6[[#This Row],[Segment ]]="","",'Pressure Drops in Loops'!AG1059)</f>
        <v/>
      </c>
      <c r="G1054" s="114" t="str">
        <f>'Pressure Drops in Loops'!AH1059</f>
        <v/>
      </c>
      <c r="H1054" s="114"/>
      <c r="I1054" s="114"/>
      <c r="J1054" s="115" t="str">
        <f>'Pressure Drops in Loops'!E1059</f>
        <v/>
      </c>
      <c r="K1054" s="115" t="str">
        <f>IF('Pressure Drops in Loops'!E1060="",'Pressure Drops in Loops'!E1059,'Pressure Drops in Loops'!E1060)</f>
        <v/>
      </c>
      <c r="L1054" s="115" t="str">
        <f>IF(Table6[[#This Row],[Segment ]]="","",(Table6[[#This Row],[Pressure 2 (kPa)]]-Table6[[#This Row],[Pressure 1 (kPa)]])/Table6[[#This Row],[Density (kg/m3)]])</f>
        <v/>
      </c>
      <c r="M1054" s="115" t="str">
        <f>IF(Table6[[#This Row],[Segment ]]="","",((Table6[[#This Row],[Velocity 2 (m/s)]]^2)/2)-((Table6[[#This Row],[Velocity 1 (m/s)]]^2)/2))</f>
        <v/>
      </c>
      <c r="N1054" s="115" t="str">
        <f>IF(Table6[[#This Row],[Segment ]]="","",(Table6[[#This Row],[Height 2 (m)]]-Table6[[#This Row],[Height 1 (m)]])*9.807)</f>
        <v/>
      </c>
      <c r="O1054" s="115" t="str">
        <f>'Pressure Drops in Loops'!U1059</f>
        <v/>
      </c>
      <c r="P105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54" s="115" t="str">
        <f>IF(Table6[[#This Row],[Segment ]]="","",Table6[[#This Row],[Work (W)]]/1000)</f>
        <v/>
      </c>
    </row>
    <row r="1055" spans="1:17" x14ac:dyDescent="0.25">
      <c r="A1055" s="116" t="str">
        <f>'Pressure Drops in Loops'!A1060</f>
        <v/>
      </c>
      <c r="B1055" s="113" t="str">
        <f>IF(Table6[[#This Row],[Segment ]]="","",B1054)</f>
        <v/>
      </c>
      <c r="C1055" s="113" t="str">
        <f>IF(Table6[[#This Row],[Segment ]]="","",C1054)</f>
        <v/>
      </c>
      <c r="D1055" s="113" t="str">
        <f>IF(Table6[[#This Row],[Segment ]]="","",D1054)</f>
        <v/>
      </c>
      <c r="E1055" s="117" t="str">
        <f>IF(Table6[[#This Row],[Segment ]]="","",Table6[[#This Row],[Density (kg/m3)]]*Table6[[#This Row],[Volumetric flow (m3/s)]])</f>
        <v/>
      </c>
      <c r="F1055" s="114" t="str">
        <f>IF(Table6[[#This Row],[Segment ]]="","",'Pressure Drops in Loops'!AG1060)</f>
        <v/>
      </c>
      <c r="G1055" s="114" t="str">
        <f>'Pressure Drops in Loops'!AH1060</f>
        <v/>
      </c>
      <c r="H1055" s="114"/>
      <c r="I1055" s="114"/>
      <c r="J1055" s="115" t="str">
        <f>'Pressure Drops in Loops'!E1060</f>
        <v/>
      </c>
      <c r="K1055" s="115" t="str">
        <f>IF('Pressure Drops in Loops'!E1061="",'Pressure Drops in Loops'!E1060,'Pressure Drops in Loops'!E1061)</f>
        <v/>
      </c>
      <c r="L1055" s="115" t="str">
        <f>IF(Table6[[#This Row],[Segment ]]="","",(Table6[[#This Row],[Pressure 2 (kPa)]]-Table6[[#This Row],[Pressure 1 (kPa)]])/Table6[[#This Row],[Density (kg/m3)]])</f>
        <v/>
      </c>
      <c r="M1055" s="115" t="str">
        <f>IF(Table6[[#This Row],[Segment ]]="","",((Table6[[#This Row],[Velocity 2 (m/s)]]^2)/2)-((Table6[[#This Row],[Velocity 1 (m/s)]]^2)/2))</f>
        <v/>
      </c>
      <c r="N1055" s="115" t="str">
        <f>IF(Table6[[#This Row],[Segment ]]="","",(Table6[[#This Row],[Height 2 (m)]]-Table6[[#This Row],[Height 1 (m)]])*9.807)</f>
        <v/>
      </c>
      <c r="O1055" s="115" t="str">
        <f>'Pressure Drops in Loops'!U1060</f>
        <v/>
      </c>
      <c r="P105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55" s="115" t="str">
        <f>IF(Table6[[#This Row],[Segment ]]="","",Table6[[#This Row],[Work (W)]]/1000)</f>
        <v/>
      </c>
    </row>
    <row r="1056" spans="1:17" x14ac:dyDescent="0.25">
      <c r="A1056" s="116" t="str">
        <f>'Pressure Drops in Loops'!A1061</f>
        <v/>
      </c>
      <c r="B1056" s="113" t="str">
        <f>IF(Table6[[#This Row],[Segment ]]="","",B1055)</f>
        <v/>
      </c>
      <c r="C1056" s="113" t="str">
        <f>IF(Table6[[#This Row],[Segment ]]="","",C1055)</f>
        <v/>
      </c>
      <c r="D1056" s="113" t="str">
        <f>IF(Table6[[#This Row],[Segment ]]="","",D1055)</f>
        <v/>
      </c>
      <c r="E1056" s="117" t="str">
        <f>IF(Table6[[#This Row],[Segment ]]="","",Table6[[#This Row],[Density (kg/m3)]]*Table6[[#This Row],[Volumetric flow (m3/s)]])</f>
        <v/>
      </c>
      <c r="F1056" s="114" t="str">
        <f>IF(Table6[[#This Row],[Segment ]]="","",'Pressure Drops in Loops'!AG1061)</f>
        <v/>
      </c>
      <c r="G1056" s="114" t="str">
        <f>'Pressure Drops in Loops'!AH1061</f>
        <v/>
      </c>
      <c r="H1056" s="114"/>
      <c r="I1056" s="114"/>
      <c r="J1056" s="115" t="str">
        <f>'Pressure Drops in Loops'!E1061</f>
        <v/>
      </c>
      <c r="K1056" s="115" t="str">
        <f>IF('Pressure Drops in Loops'!E1062="",'Pressure Drops in Loops'!E1061,'Pressure Drops in Loops'!E1062)</f>
        <v/>
      </c>
      <c r="L1056" s="115" t="str">
        <f>IF(Table6[[#This Row],[Segment ]]="","",(Table6[[#This Row],[Pressure 2 (kPa)]]-Table6[[#This Row],[Pressure 1 (kPa)]])/Table6[[#This Row],[Density (kg/m3)]])</f>
        <v/>
      </c>
      <c r="M1056" s="115" t="str">
        <f>IF(Table6[[#This Row],[Segment ]]="","",((Table6[[#This Row],[Velocity 2 (m/s)]]^2)/2)-((Table6[[#This Row],[Velocity 1 (m/s)]]^2)/2))</f>
        <v/>
      </c>
      <c r="N1056" s="115" t="str">
        <f>IF(Table6[[#This Row],[Segment ]]="","",(Table6[[#This Row],[Height 2 (m)]]-Table6[[#This Row],[Height 1 (m)]])*9.807)</f>
        <v/>
      </c>
      <c r="O1056" s="115" t="str">
        <f>'Pressure Drops in Loops'!U1061</f>
        <v/>
      </c>
      <c r="P105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56" s="115" t="str">
        <f>IF(Table6[[#This Row],[Segment ]]="","",Table6[[#This Row],[Work (W)]]/1000)</f>
        <v/>
      </c>
    </row>
    <row r="1057" spans="1:17" x14ac:dyDescent="0.25">
      <c r="A1057" s="116" t="str">
        <f>'Pressure Drops in Loops'!A1062</f>
        <v/>
      </c>
      <c r="B1057" s="113" t="str">
        <f>IF(Table6[[#This Row],[Segment ]]="","",B1056)</f>
        <v/>
      </c>
      <c r="C1057" s="113" t="str">
        <f>IF(Table6[[#This Row],[Segment ]]="","",C1056)</f>
        <v/>
      </c>
      <c r="D1057" s="113" t="str">
        <f>IF(Table6[[#This Row],[Segment ]]="","",D1056)</f>
        <v/>
      </c>
      <c r="E1057" s="117" t="str">
        <f>IF(Table6[[#This Row],[Segment ]]="","",Table6[[#This Row],[Density (kg/m3)]]*Table6[[#This Row],[Volumetric flow (m3/s)]])</f>
        <v/>
      </c>
      <c r="F1057" s="114" t="str">
        <f>IF(Table6[[#This Row],[Segment ]]="","",'Pressure Drops in Loops'!AG1062)</f>
        <v/>
      </c>
      <c r="G1057" s="114" t="str">
        <f>'Pressure Drops in Loops'!AH1062</f>
        <v/>
      </c>
      <c r="H1057" s="114"/>
      <c r="I1057" s="114"/>
      <c r="J1057" s="115" t="str">
        <f>'Pressure Drops in Loops'!E1062</f>
        <v/>
      </c>
      <c r="K1057" s="115" t="str">
        <f>IF('Pressure Drops in Loops'!E1063="",'Pressure Drops in Loops'!E1062,'Pressure Drops in Loops'!E1063)</f>
        <v/>
      </c>
      <c r="L1057" s="115" t="str">
        <f>IF(Table6[[#This Row],[Segment ]]="","",(Table6[[#This Row],[Pressure 2 (kPa)]]-Table6[[#This Row],[Pressure 1 (kPa)]])/Table6[[#This Row],[Density (kg/m3)]])</f>
        <v/>
      </c>
      <c r="M1057" s="115" t="str">
        <f>IF(Table6[[#This Row],[Segment ]]="","",((Table6[[#This Row],[Velocity 2 (m/s)]]^2)/2)-((Table6[[#This Row],[Velocity 1 (m/s)]]^2)/2))</f>
        <v/>
      </c>
      <c r="N1057" s="115" t="str">
        <f>IF(Table6[[#This Row],[Segment ]]="","",(Table6[[#This Row],[Height 2 (m)]]-Table6[[#This Row],[Height 1 (m)]])*9.807)</f>
        <v/>
      </c>
      <c r="O1057" s="115" t="str">
        <f>'Pressure Drops in Loops'!U1062</f>
        <v/>
      </c>
      <c r="P105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57" s="115" t="str">
        <f>IF(Table6[[#This Row],[Segment ]]="","",Table6[[#This Row],[Work (W)]]/1000)</f>
        <v/>
      </c>
    </row>
    <row r="1058" spans="1:17" x14ac:dyDescent="0.25">
      <c r="A1058" s="116" t="str">
        <f>'Pressure Drops in Loops'!A1063</f>
        <v/>
      </c>
      <c r="B1058" s="113" t="str">
        <f>IF(Table6[[#This Row],[Segment ]]="","",B1057)</f>
        <v/>
      </c>
      <c r="C1058" s="113" t="str">
        <f>IF(Table6[[#This Row],[Segment ]]="","",C1057)</f>
        <v/>
      </c>
      <c r="D1058" s="113" t="str">
        <f>IF(Table6[[#This Row],[Segment ]]="","",D1057)</f>
        <v/>
      </c>
      <c r="E1058" s="117" t="str">
        <f>IF(Table6[[#This Row],[Segment ]]="","",Table6[[#This Row],[Density (kg/m3)]]*Table6[[#This Row],[Volumetric flow (m3/s)]])</f>
        <v/>
      </c>
      <c r="F1058" s="114" t="str">
        <f>IF(Table6[[#This Row],[Segment ]]="","",'Pressure Drops in Loops'!AG1063)</f>
        <v/>
      </c>
      <c r="G1058" s="114" t="str">
        <f>'Pressure Drops in Loops'!AH1063</f>
        <v/>
      </c>
      <c r="H1058" s="114"/>
      <c r="I1058" s="114"/>
      <c r="J1058" s="115" t="str">
        <f>'Pressure Drops in Loops'!E1063</f>
        <v/>
      </c>
      <c r="K1058" s="115" t="str">
        <f>IF('Pressure Drops in Loops'!E1064="",'Pressure Drops in Loops'!E1063,'Pressure Drops in Loops'!E1064)</f>
        <v/>
      </c>
      <c r="L1058" s="115" t="str">
        <f>IF(Table6[[#This Row],[Segment ]]="","",(Table6[[#This Row],[Pressure 2 (kPa)]]-Table6[[#This Row],[Pressure 1 (kPa)]])/Table6[[#This Row],[Density (kg/m3)]])</f>
        <v/>
      </c>
      <c r="M1058" s="115" t="str">
        <f>IF(Table6[[#This Row],[Segment ]]="","",((Table6[[#This Row],[Velocity 2 (m/s)]]^2)/2)-((Table6[[#This Row],[Velocity 1 (m/s)]]^2)/2))</f>
        <v/>
      </c>
      <c r="N1058" s="115" t="str">
        <f>IF(Table6[[#This Row],[Segment ]]="","",(Table6[[#This Row],[Height 2 (m)]]-Table6[[#This Row],[Height 1 (m)]])*9.807)</f>
        <v/>
      </c>
      <c r="O1058" s="115" t="str">
        <f>'Pressure Drops in Loops'!U1063</f>
        <v/>
      </c>
      <c r="P105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58" s="115" t="str">
        <f>IF(Table6[[#This Row],[Segment ]]="","",Table6[[#This Row],[Work (W)]]/1000)</f>
        <v/>
      </c>
    </row>
    <row r="1059" spans="1:17" x14ac:dyDescent="0.25">
      <c r="A1059" s="116" t="str">
        <f>'Pressure Drops in Loops'!A1064</f>
        <v/>
      </c>
      <c r="B1059" s="113" t="str">
        <f>IF(Table6[[#This Row],[Segment ]]="","",B1058)</f>
        <v/>
      </c>
      <c r="C1059" s="113" t="str">
        <f>IF(Table6[[#This Row],[Segment ]]="","",C1058)</f>
        <v/>
      </c>
      <c r="D1059" s="113" t="str">
        <f>IF(Table6[[#This Row],[Segment ]]="","",D1058)</f>
        <v/>
      </c>
      <c r="E1059" s="117" t="str">
        <f>IF(Table6[[#This Row],[Segment ]]="","",Table6[[#This Row],[Density (kg/m3)]]*Table6[[#This Row],[Volumetric flow (m3/s)]])</f>
        <v/>
      </c>
      <c r="F1059" s="114" t="str">
        <f>IF(Table6[[#This Row],[Segment ]]="","",'Pressure Drops in Loops'!AG1064)</f>
        <v/>
      </c>
      <c r="G1059" s="114" t="str">
        <f>'Pressure Drops in Loops'!AH1064</f>
        <v/>
      </c>
      <c r="H1059" s="114"/>
      <c r="I1059" s="114"/>
      <c r="J1059" s="115" t="str">
        <f>'Pressure Drops in Loops'!E1064</f>
        <v/>
      </c>
      <c r="K1059" s="115" t="str">
        <f>IF('Pressure Drops in Loops'!E1065="",'Pressure Drops in Loops'!E1064,'Pressure Drops in Loops'!E1065)</f>
        <v/>
      </c>
      <c r="L1059" s="115" t="str">
        <f>IF(Table6[[#This Row],[Segment ]]="","",(Table6[[#This Row],[Pressure 2 (kPa)]]-Table6[[#This Row],[Pressure 1 (kPa)]])/Table6[[#This Row],[Density (kg/m3)]])</f>
        <v/>
      </c>
      <c r="M1059" s="115" t="str">
        <f>IF(Table6[[#This Row],[Segment ]]="","",((Table6[[#This Row],[Velocity 2 (m/s)]]^2)/2)-((Table6[[#This Row],[Velocity 1 (m/s)]]^2)/2))</f>
        <v/>
      </c>
      <c r="N1059" s="115" t="str">
        <f>IF(Table6[[#This Row],[Segment ]]="","",(Table6[[#This Row],[Height 2 (m)]]-Table6[[#This Row],[Height 1 (m)]])*9.807)</f>
        <v/>
      </c>
      <c r="O1059" s="115" t="str">
        <f>'Pressure Drops in Loops'!U1064</f>
        <v/>
      </c>
      <c r="P105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59" s="115" t="str">
        <f>IF(Table6[[#This Row],[Segment ]]="","",Table6[[#This Row],[Work (W)]]/1000)</f>
        <v/>
      </c>
    </row>
    <row r="1060" spans="1:17" x14ac:dyDescent="0.25">
      <c r="A1060" s="116" t="str">
        <f>'Pressure Drops in Loops'!A1065</f>
        <v/>
      </c>
      <c r="B1060" s="113" t="str">
        <f>IF(Table6[[#This Row],[Segment ]]="","",B1059)</f>
        <v/>
      </c>
      <c r="C1060" s="113" t="str">
        <f>IF(Table6[[#This Row],[Segment ]]="","",C1059)</f>
        <v/>
      </c>
      <c r="D1060" s="113" t="str">
        <f>IF(Table6[[#This Row],[Segment ]]="","",D1059)</f>
        <v/>
      </c>
      <c r="E1060" s="117" t="str">
        <f>IF(Table6[[#This Row],[Segment ]]="","",Table6[[#This Row],[Density (kg/m3)]]*Table6[[#This Row],[Volumetric flow (m3/s)]])</f>
        <v/>
      </c>
      <c r="F1060" s="114" t="str">
        <f>IF(Table6[[#This Row],[Segment ]]="","",'Pressure Drops in Loops'!AG1065)</f>
        <v/>
      </c>
      <c r="G1060" s="114" t="str">
        <f>'Pressure Drops in Loops'!AH1065</f>
        <v/>
      </c>
      <c r="H1060" s="114"/>
      <c r="I1060" s="114"/>
      <c r="J1060" s="115" t="str">
        <f>'Pressure Drops in Loops'!E1065</f>
        <v/>
      </c>
      <c r="K1060" s="115" t="str">
        <f>IF('Pressure Drops in Loops'!E1066="",'Pressure Drops in Loops'!E1065,'Pressure Drops in Loops'!E1066)</f>
        <v/>
      </c>
      <c r="L1060" s="115" t="str">
        <f>IF(Table6[[#This Row],[Segment ]]="","",(Table6[[#This Row],[Pressure 2 (kPa)]]-Table6[[#This Row],[Pressure 1 (kPa)]])/Table6[[#This Row],[Density (kg/m3)]])</f>
        <v/>
      </c>
      <c r="M1060" s="115" t="str">
        <f>IF(Table6[[#This Row],[Segment ]]="","",((Table6[[#This Row],[Velocity 2 (m/s)]]^2)/2)-((Table6[[#This Row],[Velocity 1 (m/s)]]^2)/2))</f>
        <v/>
      </c>
      <c r="N1060" s="115" t="str">
        <f>IF(Table6[[#This Row],[Segment ]]="","",(Table6[[#This Row],[Height 2 (m)]]-Table6[[#This Row],[Height 1 (m)]])*9.807)</f>
        <v/>
      </c>
      <c r="O1060" s="115" t="str">
        <f>'Pressure Drops in Loops'!U1065</f>
        <v/>
      </c>
      <c r="P106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60" s="115" t="str">
        <f>IF(Table6[[#This Row],[Segment ]]="","",Table6[[#This Row],[Work (W)]]/1000)</f>
        <v/>
      </c>
    </row>
    <row r="1061" spans="1:17" x14ac:dyDescent="0.25">
      <c r="A1061" s="116" t="str">
        <f>'Pressure Drops in Loops'!A1066</f>
        <v/>
      </c>
      <c r="B1061" s="113" t="str">
        <f>IF(Table6[[#This Row],[Segment ]]="","",B1060)</f>
        <v/>
      </c>
      <c r="C1061" s="113" t="str">
        <f>IF(Table6[[#This Row],[Segment ]]="","",C1060)</f>
        <v/>
      </c>
      <c r="D1061" s="113" t="str">
        <f>IF(Table6[[#This Row],[Segment ]]="","",D1060)</f>
        <v/>
      </c>
      <c r="E1061" s="117" t="str">
        <f>IF(Table6[[#This Row],[Segment ]]="","",Table6[[#This Row],[Density (kg/m3)]]*Table6[[#This Row],[Volumetric flow (m3/s)]])</f>
        <v/>
      </c>
      <c r="F1061" s="114" t="str">
        <f>IF(Table6[[#This Row],[Segment ]]="","",'Pressure Drops in Loops'!AG1066)</f>
        <v/>
      </c>
      <c r="G1061" s="114" t="str">
        <f>'Pressure Drops in Loops'!AH1066</f>
        <v/>
      </c>
      <c r="H1061" s="114"/>
      <c r="I1061" s="114"/>
      <c r="J1061" s="115" t="str">
        <f>'Pressure Drops in Loops'!E1066</f>
        <v/>
      </c>
      <c r="K1061" s="115" t="str">
        <f>IF('Pressure Drops in Loops'!E1067="",'Pressure Drops in Loops'!E1066,'Pressure Drops in Loops'!E1067)</f>
        <v/>
      </c>
      <c r="L1061" s="115" t="str">
        <f>IF(Table6[[#This Row],[Segment ]]="","",(Table6[[#This Row],[Pressure 2 (kPa)]]-Table6[[#This Row],[Pressure 1 (kPa)]])/Table6[[#This Row],[Density (kg/m3)]])</f>
        <v/>
      </c>
      <c r="M1061" s="115" t="str">
        <f>IF(Table6[[#This Row],[Segment ]]="","",((Table6[[#This Row],[Velocity 2 (m/s)]]^2)/2)-((Table6[[#This Row],[Velocity 1 (m/s)]]^2)/2))</f>
        <v/>
      </c>
      <c r="N1061" s="115" t="str">
        <f>IF(Table6[[#This Row],[Segment ]]="","",(Table6[[#This Row],[Height 2 (m)]]-Table6[[#This Row],[Height 1 (m)]])*9.807)</f>
        <v/>
      </c>
      <c r="O1061" s="115" t="str">
        <f>'Pressure Drops in Loops'!U1066</f>
        <v/>
      </c>
      <c r="P106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61" s="115" t="str">
        <f>IF(Table6[[#This Row],[Segment ]]="","",Table6[[#This Row],[Work (W)]]/1000)</f>
        <v/>
      </c>
    </row>
    <row r="1062" spans="1:17" x14ac:dyDescent="0.25">
      <c r="A1062" s="116" t="str">
        <f>'Pressure Drops in Loops'!A1067</f>
        <v/>
      </c>
      <c r="B1062" s="113" t="str">
        <f>IF(Table6[[#This Row],[Segment ]]="","",B1061)</f>
        <v/>
      </c>
      <c r="C1062" s="113" t="str">
        <f>IF(Table6[[#This Row],[Segment ]]="","",C1061)</f>
        <v/>
      </c>
      <c r="D1062" s="113" t="str">
        <f>IF(Table6[[#This Row],[Segment ]]="","",D1061)</f>
        <v/>
      </c>
      <c r="E1062" s="117" t="str">
        <f>IF(Table6[[#This Row],[Segment ]]="","",Table6[[#This Row],[Density (kg/m3)]]*Table6[[#This Row],[Volumetric flow (m3/s)]])</f>
        <v/>
      </c>
      <c r="F1062" s="114" t="str">
        <f>IF(Table6[[#This Row],[Segment ]]="","",'Pressure Drops in Loops'!AG1067)</f>
        <v/>
      </c>
      <c r="G1062" s="114" t="str">
        <f>'Pressure Drops in Loops'!AH1067</f>
        <v/>
      </c>
      <c r="H1062" s="114"/>
      <c r="I1062" s="114"/>
      <c r="J1062" s="115" t="str">
        <f>'Pressure Drops in Loops'!E1067</f>
        <v/>
      </c>
      <c r="K1062" s="115" t="str">
        <f>IF('Pressure Drops in Loops'!E1068="",'Pressure Drops in Loops'!E1067,'Pressure Drops in Loops'!E1068)</f>
        <v/>
      </c>
      <c r="L1062" s="115" t="str">
        <f>IF(Table6[[#This Row],[Segment ]]="","",(Table6[[#This Row],[Pressure 2 (kPa)]]-Table6[[#This Row],[Pressure 1 (kPa)]])/Table6[[#This Row],[Density (kg/m3)]])</f>
        <v/>
      </c>
      <c r="M1062" s="115" t="str">
        <f>IF(Table6[[#This Row],[Segment ]]="","",((Table6[[#This Row],[Velocity 2 (m/s)]]^2)/2)-((Table6[[#This Row],[Velocity 1 (m/s)]]^2)/2))</f>
        <v/>
      </c>
      <c r="N1062" s="115" t="str">
        <f>IF(Table6[[#This Row],[Segment ]]="","",(Table6[[#This Row],[Height 2 (m)]]-Table6[[#This Row],[Height 1 (m)]])*9.807)</f>
        <v/>
      </c>
      <c r="O1062" s="115" t="str">
        <f>'Pressure Drops in Loops'!U1067</f>
        <v/>
      </c>
      <c r="P106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62" s="115" t="str">
        <f>IF(Table6[[#This Row],[Segment ]]="","",Table6[[#This Row],[Work (W)]]/1000)</f>
        <v/>
      </c>
    </row>
    <row r="1063" spans="1:17" x14ac:dyDescent="0.25">
      <c r="A1063" s="116" t="str">
        <f>'Pressure Drops in Loops'!A1068</f>
        <v/>
      </c>
      <c r="B1063" s="113" t="str">
        <f>IF(Table6[[#This Row],[Segment ]]="","",B1062)</f>
        <v/>
      </c>
      <c r="C1063" s="113" t="str">
        <f>IF(Table6[[#This Row],[Segment ]]="","",C1062)</f>
        <v/>
      </c>
      <c r="D1063" s="113" t="str">
        <f>IF(Table6[[#This Row],[Segment ]]="","",D1062)</f>
        <v/>
      </c>
      <c r="E1063" s="117" t="str">
        <f>IF(Table6[[#This Row],[Segment ]]="","",Table6[[#This Row],[Density (kg/m3)]]*Table6[[#This Row],[Volumetric flow (m3/s)]])</f>
        <v/>
      </c>
      <c r="F1063" s="114" t="str">
        <f>IF(Table6[[#This Row],[Segment ]]="","",'Pressure Drops in Loops'!AG1068)</f>
        <v/>
      </c>
      <c r="G1063" s="114" t="str">
        <f>'Pressure Drops in Loops'!AH1068</f>
        <v/>
      </c>
      <c r="H1063" s="114"/>
      <c r="I1063" s="114"/>
      <c r="J1063" s="115" t="str">
        <f>'Pressure Drops in Loops'!E1068</f>
        <v/>
      </c>
      <c r="K1063" s="115" t="str">
        <f>IF('Pressure Drops in Loops'!E1069="",'Pressure Drops in Loops'!E1068,'Pressure Drops in Loops'!E1069)</f>
        <v/>
      </c>
      <c r="L1063" s="115" t="str">
        <f>IF(Table6[[#This Row],[Segment ]]="","",(Table6[[#This Row],[Pressure 2 (kPa)]]-Table6[[#This Row],[Pressure 1 (kPa)]])/Table6[[#This Row],[Density (kg/m3)]])</f>
        <v/>
      </c>
      <c r="M1063" s="115" t="str">
        <f>IF(Table6[[#This Row],[Segment ]]="","",((Table6[[#This Row],[Velocity 2 (m/s)]]^2)/2)-((Table6[[#This Row],[Velocity 1 (m/s)]]^2)/2))</f>
        <v/>
      </c>
      <c r="N1063" s="115" t="str">
        <f>IF(Table6[[#This Row],[Segment ]]="","",(Table6[[#This Row],[Height 2 (m)]]-Table6[[#This Row],[Height 1 (m)]])*9.807)</f>
        <v/>
      </c>
      <c r="O1063" s="115" t="str">
        <f>'Pressure Drops in Loops'!U1068</f>
        <v/>
      </c>
      <c r="P106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63" s="115" t="str">
        <f>IF(Table6[[#This Row],[Segment ]]="","",Table6[[#This Row],[Work (W)]]/1000)</f>
        <v/>
      </c>
    </row>
    <row r="1064" spans="1:17" x14ac:dyDescent="0.25">
      <c r="A1064" s="116" t="str">
        <f>'Pressure Drops in Loops'!A1069</f>
        <v/>
      </c>
      <c r="B1064" s="113" t="str">
        <f>IF(Table6[[#This Row],[Segment ]]="","",B1063)</f>
        <v/>
      </c>
      <c r="C1064" s="113" t="str">
        <f>IF(Table6[[#This Row],[Segment ]]="","",C1063)</f>
        <v/>
      </c>
      <c r="D1064" s="113" t="str">
        <f>IF(Table6[[#This Row],[Segment ]]="","",D1063)</f>
        <v/>
      </c>
      <c r="E1064" s="117" t="str">
        <f>IF(Table6[[#This Row],[Segment ]]="","",Table6[[#This Row],[Density (kg/m3)]]*Table6[[#This Row],[Volumetric flow (m3/s)]])</f>
        <v/>
      </c>
      <c r="F1064" s="114" t="str">
        <f>IF(Table6[[#This Row],[Segment ]]="","",'Pressure Drops in Loops'!AG1069)</f>
        <v/>
      </c>
      <c r="G1064" s="114" t="str">
        <f>'Pressure Drops in Loops'!AH1069</f>
        <v/>
      </c>
      <c r="H1064" s="114"/>
      <c r="I1064" s="114"/>
      <c r="J1064" s="115" t="str">
        <f>'Pressure Drops in Loops'!E1069</f>
        <v/>
      </c>
      <c r="K1064" s="115" t="str">
        <f>IF('Pressure Drops in Loops'!E1070="",'Pressure Drops in Loops'!E1069,'Pressure Drops in Loops'!E1070)</f>
        <v/>
      </c>
      <c r="L1064" s="115" t="str">
        <f>IF(Table6[[#This Row],[Segment ]]="","",(Table6[[#This Row],[Pressure 2 (kPa)]]-Table6[[#This Row],[Pressure 1 (kPa)]])/Table6[[#This Row],[Density (kg/m3)]])</f>
        <v/>
      </c>
      <c r="M1064" s="115" t="str">
        <f>IF(Table6[[#This Row],[Segment ]]="","",((Table6[[#This Row],[Velocity 2 (m/s)]]^2)/2)-((Table6[[#This Row],[Velocity 1 (m/s)]]^2)/2))</f>
        <v/>
      </c>
      <c r="N1064" s="115" t="str">
        <f>IF(Table6[[#This Row],[Segment ]]="","",(Table6[[#This Row],[Height 2 (m)]]-Table6[[#This Row],[Height 1 (m)]])*9.807)</f>
        <v/>
      </c>
      <c r="O1064" s="115" t="str">
        <f>'Pressure Drops in Loops'!U1069</f>
        <v/>
      </c>
      <c r="P106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64" s="115" t="str">
        <f>IF(Table6[[#This Row],[Segment ]]="","",Table6[[#This Row],[Work (W)]]/1000)</f>
        <v/>
      </c>
    </row>
    <row r="1065" spans="1:17" x14ac:dyDescent="0.25">
      <c r="A1065" s="116" t="str">
        <f>'Pressure Drops in Loops'!A1070</f>
        <v/>
      </c>
      <c r="B1065" s="113" t="str">
        <f>IF(Table6[[#This Row],[Segment ]]="","",B1064)</f>
        <v/>
      </c>
      <c r="C1065" s="113" t="str">
        <f>IF(Table6[[#This Row],[Segment ]]="","",C1064)</f>
        <v/>
      </c>
      <c r="D1065" s="113" t="str">
        <f>IF(Table6[[#This Row],[Segment ]]="","",D1064)</f>
        <v/>
      </c>
      <c r="E1065" s="117" t="str">
        <f>IF(Table6[[#This Row],[Segment ]]="","",Table6[[#This Row],[Density (kg/m3)]]*Table6[[#This Row],[Volumetric flow (m3/s)]])</f>
        <v/>
      </c>
      <c r="F1065" s="114" t="str">
        <f>IF(Table6[[#This Row],[Segment ]]="","",'Pressure Drops in Loops'!AG1070)</f>
        <v/>
      </c>
      <c r="G1065" s="114" t="str">
        <f>'Pressure Drops in Loops'!AH1070</f>
        <v/>
      </c>
      <c r="H1065" s="114"/>
      <c r="I1065" s="114"/>
      <c r="J1065" s="115" t="str">
        <f>'Pressure Drops in Loops'!E1070</f>
        <v/>
      </c>
      <c r="K1065" s="115" t="str">
        <f>IF('Pressure Drops in Loops'!E1071="",'Pressure Drops in Loops'!E1070,'Pressure Drops in Loops'!E1071)</f>
        <v/>
      </c>
      <c r="L1065" s="115" t="str">
        <f>IF(Table6[[#This Row],[Segment ]]="","",(Table6[[#This Row],[Pressure 2 (kPa)]]-Table6[[#This Row],[Pressure 1 (kPa)]])/Table6[[#This Row],[Density (kg/m3)]])</f>
        <v/>
      </c>
      <c r="M1065" s="115" t="str">
        <f>IF(Table6[[#This Row],[Segment ]]="","",((Table6[[#This Row],[Velocity 2 (m/s)]]^2)/2)-((Table6[[#This Row],[Velocity 1 (m/s)]]^2)/2))</f>
        <v/>
      </c>
      <c r="N1065" s="115" t="str">
        <f>IF(Table6[[#This Row],[Segment ]]="","",(Table6[[#This Row],[Height 2 (m)]]-Table6[[#This Row],[Height 1 (m)]])*9.807)</f>
        <v/>
      </c>
      <c r="O1065" s="115" t="str">
        <f>'Pressure Drops in Loops'!U1070</f>
        <v/>
      </c>
      <c r="P106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65" s="115" t="str">
        <f>IF(Table6[[#This Row],[Segment ]]="","",Table6[[#This Row],[Work (W)]]/1000)</f>
        <v/>
      </c>
    </row>
    <row r="1066" spans="1:17" x14ac:dyDescent="0.25">
      <c r="A1066" s="116" t="str">
        <f>'Pressure Drops in Loops'!A1071</f>
        <v/>
      </c>
      <c r="B1066" s="113" t="str">
        <f>IF(Table6[[#This Row],[Segment ]]="","",B1065)</f>
        <v/>
      </c>
      <c r="C1066" s="113" t="str">
        <f>IF(Table6[[#This Row],[Segment ]]="","",C1065)</f>
        <v/>
      </c>
      <c r="D1066" s="113" t="str">
        <f>IF(Table6[[#This Row],[Segment ]]="","",D1065)</f>
        <v/>
      </c>
      <c r="E1066" s="117" t="str">
        <f>IF(Table6[[#This Row],[Segment ]]="","",Table6[[#This Row],[Density (kg/m3)]]*Table6[[#This Row],[Volumetric flow (m3/s)]])</f>
        <v/>
      </c>
      <c r="F1066" s="114" t="str">
        <f>IF(Table6[[#This Row],[Segment ]]="","",'Pressure Drops in Loops'!AG1071)</f>
        <v/>
      </c>
      <c r="G1066" s="114" t="str">
        <f>'Pressure Drops in Loops'!AH1071</f>
        <v/>
      </c>
      <c r="H1066" s="114"/>
      <c r="I1066" s="114"/>
      <c r="J1066" s="115" t="str">
        <f>'Pressure Drops in Loops'!E1071</f>
        <v/>
      </c>
      <c r="K1066" s="115" t="str">
        <f>IF('Pressure Drops in Loops'!E1072="",'Pressure Drops in Loops'!E1071,'Pressure Drops in Loops'!E1072)</f>
        <v/>
      </c>
      <c r="L1066" s="115" t="str">
        <f>IF(Table6[[#This Row],[Segment ]]="","",(Table6[[#This Row],[Pressure 2 (kPa)]]-Table6[[#This Row],[Pressure 1 (kPa)]])/Table6[[#This Row],[Density (kg/m3)]])</f>
        <v/>
      </c>
      <c r="M1066" s="115" t="str">
        <f>IF(Table6[[#This Row],[Segment ]]="","",((Table6[[#This Row],[Velocity 2 (m/s)]]^2)/2)-((Table6[[#This Row],[Velocity 1 (m/s)]]^2)/2))</f>
        <v/>
      </c>
      <c r="N1066" s="115" t="str">
        <f>IF(Table6[[#This Row],[Segment ]]="","",(Table6[[#This Row],[Height 2 (m)]]-Table6[[#This Row],[Height 1 (m)]])*9.807)</f>
        <v/>
      </c>
      <c r="O1066" s="115" t="str">
        <f>'Pressure Drops in Loops'!U1071</f>
        <v/>
      </c>
      <c r="P106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66" s="115" t="str">
        <f>IF(Table6[[#This Row],[Segment ]]="","",Table6[[#This Row],[Work (W)]]/1000)</f>
        <v/>
      </c>
    </row>
    <row r="1067" spans="1:17" x14ac:dyDescent="0.25">
      <c r="A1067" s="116" t="str">
        <f>'Pressure Drops in Loops'!A1072</f>
        <v/>
      </c>
      <c r="B1067" s="113" t="str">
        <f>IF(Table6[[#This Row],[Segment ]]="","",B1066)</f>
        <v/>
      </c>
      <c r="C1067" s="113" t="str">
        <f>IF(Table6[[#This Row],[Segment ]]="","",C1066)</f>
        <v/>
      </c>
      <c r="D1067" s="113" t="str">
        <f>IF(Table6[[#This Row],[Segment ]]="","",D1066)</f>
        <v/>
      </c>
      <c r="E1067" s="117" t="str">
        <f>IF(Table6[[#This Row],[Segment ]]="","",Table6[[#This Row],[Density (kg/m3)]]*Table6[[#This Row],[Volumetric flow (m3/s)]])</f>
        <v/>
      </c>
      <c r="F1067" s="114" t="str">
        <f>IF(Table6[[#This Row],[Segment ]]="","",'Pressure Drops in Loops'!AG1072)</f>
        <v/>
      </c>
      <c r="G1067" s="114" t="str">
        <f>'Pressure Drops in Loops'!AH1072</f>
        <v/>
      </c>
      <c r="H1067" s="114"/>
      <c r="I1067" s="114"/>
      <c r="J1067" s="115" t="str">
        <f>'Pressure Drops in Loops'!E1072</f>
        <v/>
      </c>
      <c r="K1067" s="115" t="str">
        <f>IF('Pressure Drops in Loops'!E1073="",'Pressure Drops in Loops'!E1072,'Pressure Drops in Loops'!E1073)</f>
        <v/>
      </c>
      <c r="L1067" s="115" t="str">
        <f>IF(Table6[[#This Row],[Segment ]]="","",(Table6[[#This Row],[Pressure 2 (kPa)]]-Table6[[#This Row],[Pressure 1 (kPa)]])/Table6[[#This Row],[Density (kg/m3)]])</f>
        <v/>
      </c>
      <c r="M1067" s="115" t="str">
        <f>IF(Table6[[#This Row],[Segment ]]="","",((Table6[[#This Row],[Velocity 2 (m/s)]]^2)/2)-((Table6[[#This Row],[Velocity 1 (m/s)]]^2)/2))</f>
        <v/>
      </c>
      <c r="N1067" s="115" t="str">
        <f>IF(Table6[[#This Row],[Segment ]]="","",(Table6[[#This Row],[Height 2 (m)]]-Table6[[#This Row],[Height 1 (m)]])*9.807)</f>
        <v/>
      </c>
      <c r="O1067" s="115" t="str">
        <f>'Pressure Drops in Loops'!U1072</f>
        <v/>
      </c>
      <c r="P106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67" s="115" t="str">
        <f>IF(Table6[[#This Row],[Segment ]]="","",Table6[[#This Row],[Work (W)]]/1000)</f>
        <v/>
      </c>
    </row>
    <row r="1068" spans="1:17" x14ac:dyDescent="0.25">
      <c r="A1068" s="116" t="str">
        <f>'Pressure Drops in Loops'!A1073</f>
        <v/>
      </c>
      <c r="B1068" s="113" t="str">
        <f>IF(Table6[[#This Row],[Segment ]]="","",B1067)</f>
        <v/>
      </c>
      <c r="C1068" s="113" t="str">
        <f>IF(Table6[[#This Row],[Segment ]]="","",C1067)</f>
        <v/>
      </c>
      <c r="D1068" s="113" t="str">
        <f>IF(Table6[[#This Row],[Segment ]]="","",D1067)</f>
        <v/>
      </c>
      <c r="E1068" s="117" t="str">
        <f>IF(Table6[[#This Row],[Segment ]]="","",Table6[[#This Row],[Density (kg/m3)]]*Table6[[#This Row],[Volumetric flow (m3/s)]])</f>
        <v/>
      </c>
      <c r="F1068" s="114" t="str">
        <f>IF(Table6[[#This Row],[Segment ]]="","",'Pressure Drops in Loops'!AG1073)</f>
        <v/>
      </c>
      <c r="G1068" s="114" t="str">
        <f>'Pressure Drops in Loops'!AH1073</f>
        <v/>
      </c>
      <c r="H1068" s="114"/>
      <c r="I1068" s="114"/>
      <c r="J1068" s="115" t="str">
        <f>'Pressure Drops in Loops'!E1073</f>
        <v/>
      </c>
      <c r="K1068" s="115" t="str">
        <f>IF('Pressure Drops in Loops'!E1074="",'Pressure Drops in Loops'!E1073,'Pressure Drops in Loops'!E1074)</f>
        <v/>
      </c>
      <c r="L1068" s="115" t="str">
        <f>IF(Table6[[#This Row],[Segment ]]="","",(Table6[[#This Row],[Pressure 2 (kPa)]]-Table6[[#This Row],[Pressure 1 (kPa)]])/Table6[[#This Row],[Density (kg/m3)]])</f>
        <v/>
      </c>
      <c r="M1068" s="115" t="str">
        <f>IF(Table6[[#This Row],[Segment ]]="","",((Table6[[#This Row],[Velocity 2 (m/s)]]^2)/2)-((Table6[[#This Row],[Velocity 1 (m/s)]]^2)/2))</f>
        <v/>
      </c>
      <c r="N1068" s="115" t="str">
        <f>IF(Table6[[#This Row],[Segment ]]="","",(Table6[[#This Row],[Height 2 (m)]]-Table6[[#This Row],[Height 1 (m)]])*9.807)</f>
        <v/>
      </c>
      <c r="O1068" s="115" t="str">
        <f>'Pressure Drops in Loops'!U1073</f>
        <v/>
      </c>
      <c r="P106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68" s="115" t="str">
        <f>IF(Table6[[#This Row],[Segment ]]="","",Table6[[#This Row],[Work (W)]]/1000)</f>
        <v/>
      </c>
    </row>
    <row r="1069" spans="1:17" x14ac:dyDescent="0.25">
      <c r="A1069" s="116" t="str">
        <f>'Pressure Drops in Loops'!A1074</f>
        <v/>
      </c>
      <c r="B1069" s="113" t="str">
        <f>IF(Table6[[#This Row],[Segment ]]="","",B1068)</f>
        <v/>
      </c>
      <c r="C1069" s="113" t="str">
        <f>IF(Table6[[#This Row],[Segment ]]="","",C1068)</f>
        <v/>
      </c>
      <c r="D1069" s="113" t="str">
        <f>IF(Table6[[#This Row],[Segment ]]="","",D1068)</f>
        <v/>
      </c>
      <c r="E1069" s="117" t="str">
        <f>IF(Table6[[#This Row],[Segment ]]="","",Table6[[#This Row],[Density (kg/m3)]]*Table6[[#This Row],[Volumetric flow (m3/s)]])</f>
        <v/>
      </c>
      <c r="F1069" s="114" t="str">
        <f>IF(Table6[[#This Row],[Segment ]]="","",'Pressure Drops in Loops'!AG1074)</f>
        <v/>
      </c>
      <c r="G1069" s="114" t="str">
        <f>'Pressure Drops in Loops'!AH1074</f>
        <v/>
      </c>
      <c r="H1069" s="114"/>
      <c r="I1069" s="114"/>
      <c r="J1069" s="115" t="str">
        <f>'Pressure Drops in Loops'!E1074</f>
        <v/>
      </c>
      <c r="K1069" s="115" t="str">
        <f>IF('Pressure Drops in Loops'!E1075="",'Pressure Drops in Loops'!E1074,'Pressure Drops in Loops'!E1075)</f>
        <v/>
      </c>
      <c r="L1069" s="115" t="str">
        <f>IF(Table6[[#This Row],[Segment ]]="","",(Table6[[#This Row],[Pressure 2 (kPa)]]-Table6[[#This Row],[Pressure 1 (kPa)]])/Table6[[#This Row],[Density (kg/m3)]])</f>
        <v/>
      </c>
      <c r="M1069" s="115" t="str">
        <f>IF(Table6[[#This Row],[Segment ]]="","",((Table6[[#This Row],[Velocity 2 (m/s)]]^2)/2)-((Table6[[#This Row],[Velocity 1 (m/s)]]^2)/2))</f>
        <v/>
      </c>
      <c r="N1069" s="115" t="str">
        <f>IF(Table6[[#This Row],[Segment ]]="","",(Table6[[#This Row],[Height 2 (m)]]-Table6[[#This Row],[Height 1 (m)]])*9.807)</f>
        <v/>
      </c>
      <c r="O1069" s="115" t="str">
        <f>'Pressure Drops in Loops'!U1074</f>
        <v/>
      </c>
      <c r="P106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69" s="115" t="str">
        <f>IF(Table6[[#This Row],[Segment ]]="","",Table6[[#This Row],[Work (W)]]/1000)</f>
        <v/>
      </c>
    </row>
    <row r="1070" spans="1:17" x14ac:dyDescent="0.25">
      <c r="A1070" s="116" t="str">
        <f>'Pressure Drops in Loops'!A1075</f>
        <v/>
      </c>
      <c r="B1070" s="113" t="str">
        <f>IF(Table6[[#This Row],[Segment ]]="","",B1069)</f>
        <v/>
      </c>
      <c r="C1070" s="113" t="str">
        <f>IF(Table6[[#This Row],[Segment ]]="","",C1069)</f>
        <v/>
      </c>
      <c r="D1070" s="113" t="str">
        <f>IF(Table6[[#This Row],[Segment ]]="","",D1069)</f>
        <v/>
      </c>
      <c r="E1070" s="117" t="str">
        <f>IF(Table6[[#This Row],[Segment ]]="","",Table6[[#This Row],[Density (kg/m3)]]*Table6[[#This Row],[Volumetric flow (m3/s)]])</f>
        <v/>
      </c>
      <c r="F1070" s="114" t="str">
        <f>IF(Table6[[#This Row],[Segment ]]="","",'Pressure Drops in Loops'!AG1075)</f>
        <v/>
      </c>
      <c r="G1070" s="114" t="str">
        <f>'Pressure Drops in Loops'!AH1075</f>
        <v/>
      </c>
      <c r="H1070" s="114"/>
      <c r="I1070" s="114"/>
      <c r="J1070" s="115" t="str">
        <f>'Pressure Drops in Loops'!E1075</f>
        <v/>
      </c>
      <c r="K1070" s="115" t="str">
        <f>IF('Pressure Drops in Loops'!E1076="",'Pressure Drops in Loops'!E1075,'Pressure Drops in Loops'!E1076)</f>
        <v/>
      </c>
      <c r="L1070" s="115" t="str">
        <f>IF(Table6[[#This Row],[Segment ]]="","",(Table6[[#This Row],[Pressure 2 (kPa)]]-Table6[[#This Row],[Pressure 1 (kPa)]])/Table6[[#This Row],[Density (kg/m3)]])</f>
        <v/>
      </c>
      <c r="M1070" s="115" t="str">
        <f>IF(Table6[[#This Row],[Segment ]]="","",((Table6[[#This Row],[Velocity 2 (m/s)]]^2)/2)-((Table6[[#This Row],[Velocity 1 (m/s)]]^2)/2))</f>
        <v/>
      </c>
      <c r="N1070" s="115" t="str">
        <f>IF(Table6[[#This Row],[Segment ]]="","",(Table6[[#This Row],[Height 2 (m)]]-Table6[[#This Row],[Height 1 (m)]])*9.807)</f>
        <v/>
      </c>
      <c r="O1070" s="115" t="str">
        <f>'Pressure Drops in Loops'!U1075</f>
        <v/>
      </c>
      <c r="P107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70" s="115" t="str">
        <f>IF(Table6[[#This Row],[Segment ]]="","",Table6[[#This Row],[Work (W)]]/1000)</f>
        <v/>
      </c>
    </row>
    <row r="1071" spans="1:17" x14ac:dyDescent="0.25">
      <c r="A1071" s="116" t="str">
        <f>'Pressure Drops in Loops'!A1076</f>
        <v/>
      </c>
      <c r="B1071" s="113" t="str">
        <f>IF(Table6[[#This Row],[Segment ]]="","",B1070)</f>
        <v/>
      </c>
      <c r="C1071" s="113" t="str">
        <f>IF(Table6[[#This Row],[Segment ]]="","",C1070)</f>
        <v/>
      </c>
      <c r="D1071" s="113" t="str">
        <f>IF(Table6[[#This Row],[Segment ]]="","",D1070)</f>
        <v/>
      </c>
      <c r="E1071" s="117" t="str">
        <f>IF(Table6[[#This Row],[Segment ]]="","",Table6[[#This Row],[Density (kg/m3)]]*Table6[[#This Row],[Volumetric flow (m3/s)]])</f>
        <v/>
      </c>
      <c r="F1071" s="114" t="str">
        <f>IF(Table6[[#This Row],[Segment ]]="","",'Pressure Drops in Loops'!AG1076)</f>
        <v/>
      </c>
      <c r="G1071" s="114" t="str">
        <f>'Pressure Drops in Loops'!AH1076</f>
        <v/>
      </c>
      <c r="H1071" s="114"/>
      <c r="I1071" s="114"/>
      <c r="J1071" s="115" t="str">
        <f>'Pressure Drops in Loops'!E1076</f>
        <v/>
      </c>
      <c r="K1071" s="115" t="str">
        <f>IF('Pressure Drops in Loops'!E1077="",'Pressure Drops in Loops'!E1076,'Pressure Drops in Loops'!E1077)</f>
        <v/>
      </c>
      <c r="L1071" s="115" t="str">
        <f>IF(Table6[[#This Row],[Segment ]]="","",(Table6[[#This Row],[Pressure 2 (kPa)]]-Table6[[#This Row],[Pressure 1 (kPa)]])/Table6[[#This Row],[Density (kg/m3)]])</f>
        <v/>
      </c>
      <c r="M1071" s="115" t="str">
        <f>IF(Table6[[#This Row],[Segment ]]="","",((Table6[[#This Row],[Velocity 2 (m/s)]]^2)/2)-((Table6[[#This Row],[Velocity 1 (m/s)]]^2)/2))</f>
        <v/>
      </c>
      <c r="N1071" s="115" t="str">
        <f>IF(Table6[[#This Row],[Segment ]]="","",(Table6[[#This Row],[Height 2 (m)]]-Table6[[#This Row],[Height 1 (m)]])*9.807)</f>
        <v/>
      </c>
      <c r="O1071" s="115" t="str">
        <f>'Pressure Drops in Loops'!U1076</f>
        <v/>
      </c>
      <c r="P107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71" s="115" t="str">
        <f>IF(Table6[[#This Row],[Segment ]]="","",Table6[[#This Row],[Work (W)]]/1000)</f>
        <v/>
      </c>
    </row>
    <row r="1072" spans="1:17" x14ac:dyDescent="0.25">
      <c r="A1072" s="116" t="str">
        <f>'Pressure Drops in Loops'!A1077</f>
        <v/>
      </c>
      <c r="B1072" s="113" t="str">
        <f>IF(Table6[[#This Row],[Segment ]]="","",B1071)</f>
        <v/>
      </c>
      <c r="C1072" s="113" t="str">
        <f>IF(Table6[[#This Row],[Segment ]]="","",C1071)</f>
        <v/>
      </c>
      <c r="D1072" s="113" t="str">
        <f>IF(Table6[[#This Row],[Segment ]]="","",D1071)</f>
        <v/>
      </c>
      <c r="E1072" s="117" t="str">
        <f>IF(Table6[[#This Row],[Segment ]]="","",Table6[[#This Row],[Density (kg/m3)]]*Table6[[#This Row],[Volumetric flow (m3/s)]])</f>
        <v/>
      </c>
      <c r="F1072" s="114" t="str">
        <f>IF(Table6[[#This Row],[Segment ]]="","",'Pressure Drops in Loops'!AG1077)</f>
        <v/>
      </c>
      <c r="G1072" s="114" t="str">
        <f>'Pressure Drops in Loops'!AH1077</f>
        <v/>
      </c>
      <c r="H1072" s="114"/>
      <c r="I1072" s="114"/>
      <c r="J1072" s="115" t="str">
        <f>'Pressure Drops in Loops'!E1077</f>
        <v/>
      </c>
      <c r="K1072" s="115" t="str">
        <f>IF('Pressure Drops in Loops'!E1078="",'Pressure Drops in Loops'!E1077,'Pressure Drops in Loops'!E1078)</f>
        <v/>
      </c>
      <c r="L1072" s="115" t="str">
        <f>IF(Table6[[#This Row],[Segment ]]="","",(Table6[[#This Row],[Pressure 2 (kPa)]]-Table6[[#This Row],[Pressure 1 (kPa)]])/Table6[[#This Row],[Density (kg/m3)]])</f>
        <v/>
      </c>
      <c r="M1072" s="115" t="str">
        <f>IF(Table6[[#This Row],[Segment ]]="","",((Table6[[#This Row],[Velocity 2 (m/s)]]^2)/2)-((Table6[[#This Row],[Velocity 1 (m/s)]]^2)/2))</f>
        <v/>
      </c>
      <c r="N1072" s="115" t="str">
        <f>IF(Table6[[#This Row],[Segment ]]="","",(Table6[[#This Row],[Height 2 (m)]]-Table6[[#This Row],[Height 1 (m)]])*9.807)</f>
        <v/>
      </c>
      <c r="O1072" s="115" t="str">
        <f>'Pressure Drops in Loops'!U1077</f>
        <v/>
      </c>
      <c r="P107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72" s="115" t="str">
        <f>IF(Table6[[#This Row],[Segment ]]="","",Table6[[#This Row],[Work (W)]]/1000)</f>
        <v/>
      </c>
    </row>
    <row r="1073" spans="1:17" x14ac:dyDescent="0.25">
      <c r="A1073" s="116" t="str">
        <f>'Pressure Drops in Loops'!A1078</f>
        <v/>
      </c>
      <c r="B1073" s="113" t="str">
        <f>IF(Table6[[#This Row],[Segment ]]="","",B1072)</f>
        <v/>
      </c>
      <c r="C1073" s="113" t="str">
        <f>IF(Table6[[#This Row],[Segment ]]="","",C1072)</f>
        <v/>
      </c>
      <c r="D1073" s="113" t="str">
        <f>IF(Table6[[#This Row],[Segment ]]="","",D1072)</f>
        <v/>
      </c>
      <c r="E1073" s="117" t="str">
        <f>IF(Table6[[#This Row],[Segment ]]="","",Table6[[#This Row],[Density (kg/m3)]]*Table6[[#This Row],[Volumetric flow (m3/s)]])</f>
        <v/>
      </c>
      <c r="F1073" s="114" t="str">
        <f>IF(Table6[[#This Row],[Segment ]]="","",'Pressure Drops in Loops'!AG1078)</f>
        <v/>
      </c>
      <c r="G1073" s="114" t="str">
        <f>'Pressure Drops in Loops'!AH1078</f>
        <v/>
      </c>
      <c r="H1073" s="114"/>
      <c r="I1073" s="114"/>
      <c r="J1073" s="115" t="str">
        <f>'Pressure Drops in Loops'!E1078</f>
        <v/>
      </c>
      <c r="K1073" s="115" t="str">
        <f>IF('Pressure Drops in Loops'!E1079="",'Pressure Drops in Loops'!E1078,'Pressure Drops in Loops'!E1079)</f>
        <v/>
      </c>
      <c r="L1073" s="115" t="str">
        <f>IF(Table6[[#This Row],[Segment ]]="","",(Table6[[#This Row],[Pressure 2 (kPa)]]-Table6[[#This Row],[Pressure 1 (kPa)]])/Table6[[#This Row],[Density (kg/m3)]])</f>
        <v/>
      </c>
      <c r="M1073" s="115" t="str">
        <f>IF(Table6[[#This Row],[Segment ]]="","",((Table6[[#This Row],[Velocity 2 (m/s)]]^2)/2)-((Table6[[#This Row],[Velocity 1 (m/s)]]^2)/2))</f>
        <v/>
      </c>
      <c r="N1073" s="115" t="str">
        <f>IF(Table6[[#This Row],[Segment ]]="","",(Table6[[#This Row],[Height 2 (m)]]-Table6[[#This Row],[Height 1 (m)]])*9.807)</f>
        <v/>
      </c>
      <c r="O1073" s="115" t="str">
        <f>'Pressure Drops in Loops'!U1078</f>
        <v/>
      </c>
      <c r="P107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73" s="115" t="str">
        <f>IF(Table6[[#This Row],[Segment ]]="","",Table6[[#This Row],[Work (W)]]/1000)</f>
        <v/>
      </c>
    </row>
    <row r="1074" spans="1:17" x14ac:dyDescent="0.25">
      <c r="A1074" s="116" t="str">
        <f>'Pressure Drops in Loops'!A1079</f>
        <v/>
      </c>
      <c r="B1074" s="113" t="str">
        <f>IF(Table6[[#This Row],[Segment ]]="","",B1073)</f>
        <v/>
      </c>
      <c r="C1074" s="113" t="str">
        <f>IF(Table6[[#This Row],[Segment ]]="","",C1073)</f>
        <v/>
      </c>
      <c r="D1074" s="113" t="str">
        <f>IF(Table6[[#This Row],[Segment ]]="","",D1073)</f>
        <v/>
      </c>
      <c r="E1074" s="117" t="str">
        <f>IF(Table6[[#This Row],[Segment ]]="","",Table6[[#This Row],[Density (kg/m3)]]*Table6[[#This Row],[Volumetric flow (m3/s)]])</f>
        <v/>
      </c>
      <c r="F1074" s="114" t="str">
        <f>IF(Table6[[#This Row],[Segment ]]="","",'Pressure Drops in Loops'!AG1079)</f>
        <v/>
      </c>
      <c r="G1074" s="114" t="str">
        <f>'Pressure Drops in Loops'!AH1079</f>
        <v/>
      </c>
      <c r="H1074" s="114"/>
      <c r="I1074" s="114"/>
      <c r="J1074" s="115" t="str">
        <f>'Pressure Drops in Loops'!E1079</f>
        <v/>
      </c>
      <c r="K1074" s="115" t="str">
        <f>IF('Pressure Drops in Loops'!E1080="",'Pressure Drops in Loops'!E1079,'Pressure Drops in Loops'!E1080)</f>
        <v/>
      </c>
      <c r="L1074" s="115" t="str">
        <f>IF(Table6[[#This Row],[Segment ]]="","",(Table6[[#This Row],[Pressure 2 (kPa)]]-Table6[[#This Row],[Pressure 1 (kPa)]])/Table6[[#This Row],[Density (kg/m3)]])</f>
        <v/>
      </c>
      <c r="M1074" s="115" t="str">
        <f>IF(Table6[[#This Row],[Segment ]]="","",((Table6[[#This Row],[Velocity 2 (m/s)]]^2)/2)-((Table6[[#This Row],[Velocity 1 (m/s)]]^2)/2))</f>
        <v/>
      </c>
      <c r="N1074" s="115" t="str">
        <f>IF(Table6[[#This Row],[Segment ]]="","",(Table6[[#This Row],[Height 2 (m)]]-Table6[[#This Row],[Height 1 (m)]])*9.807)</f>
        <v/>
      </c>
      <c r="O1074" s="115" t="str">
        <f>'Pressure Drops in Loops'!U1079</f>
        <v/>
      </c>
      <c r="P107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74" s="115" t="str">
        <f>IF(Table6[[#This Row],[Segment ]]="","",Table6[[#This Row],[Work (W)]]/1000)</f>
        <v/>
      </c>
    </row>
    <row r="1075" spans="1:17" x14ac:dyDescent="0.25">
      <c r="A1075" s="116" t="str">
        <f>'Pressure Drops in Loops'!A1080</f>
        <v/>
      </c>
      <c r="B1075" s="113" t="str">
        <f>IF(Table6[[#This Row],[Segment ]]="","",B1074)</f>
        <v/>
      </c>
      <c r="C1075" s="113" t="str">
        <f>IF(Table6[[#This Row],[Segment ]]="","",C1074)</f>
        <v/>
      </c>
      <c r="D1075" s="113" t="str">
        <f>IF(Table6[[#This Row],[Segment ]]="","",D1074)</f>
        <v/>
      </c>
      <c r="E1075" s="117" t="str">
        <f>IF(Table6[[#This Row],[Segment ]]="","",Table6[[#This Row],[Density (kg/m3)]]*Table6[[#This Row],[Volumetric flow (m3/s)]])</f>
        <v/>
      </c>
      <c r="F1075" s="114" t="str">
        <f>IF(Table6[[#This Row],[Segment ]]="","",'Pressure Drops in Loops'!AG1080)</f>
        <v/>
      </c>
      <c r="G1075" s="114" t="str">
        <f>'Pressure Drops in Loops'!AH1080</f>
        <v/>
      </c>
      <c r="H1075" s="114"/>
      <c r="I1075" s="114"/>
      <c r="J1075" s="115" t="str">
        <f>'Pressure Drops in Loops'!E1080</f>
        <v/>
      </c>
      <c r="K1075" s="115" t="str">
        <f>IF('Pressure Drops in Loops'!E1081="",'Pressure Drops in Loops'!E1080,'Pressure Drops in Loops'!E1081)</f>
        <v/>
      </c>
      <c r="L1075" s="115" t="str">
        <f>IF(Table6[[#This Row],[Segment ]]="","",(Table6[[#This Row],[Pressure 2 (kPa)]]-Table6[[#This Row],[Pressure 1 (kPa)]])/Table6[[#This Row],[Density (kg/m3)]])</f>
        <v/>
      </c>
      <c r="M1075" s="115" t="str">
        <f>IF(Table6[[#This Row],[Segment ]]="","",((Table6[[#This Row],[Velocity 2 (m/s)]]^2)/2)-((Table6[[#This Row],[Velocity 1 (m/s)]]^2)/2))</f>
        <v/>
      </c>
      <c r="N1075" s="115" t="str">
        <f>IF(Table6[[#This Row],[Segment ]]="","",(Table6[[#This Row],[Height 2 (m)]]-Table6[[#This Row],[Height 1 (m)]])*9.807)</f>
        <v/>
      </c>
      <c r="O1075" s="115" t="str">
        <f>'Pressure Drops in Loops'!U1080</f>
        <v/>
      </c>
      <c r="P107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75" s="115" t="str">
        <f>IF(Table6[[#This Row],[Segment ]]="","",Table6[[#This Row],[Work (W)]]/1000)</f>
        <v/>
      </c>
    </row>
    <row r="1076" spans="1:17" x14ac:dyDescent="0.25">
      <c r="A1076" s="116" t="str">
        <f>'Pressure Drops in Loops'!A1081</f>
        <v/>
      </c>
      <c r="B1076" s="113" t="str">
        <f>IF(Table6[[#This Row],[Segment ]]="","",B1075)</f>
        <v/>
      </c>
      <c r="C1076" s="113" t="str">
        <f>IF(Table6[[#This Row],[Segment ]]="","",C1075)</f>
        <v/>
      </c>
      <c r="D1076" s="113" t="str">
        <f>IF(Table6[[#This Row],[Segment ]]="","",D1075)</f>
        <v/>
      </c>
      <c r="E1076" s="117" t="str">
        <f>IF(Table6[[#This Row],[Segment ]]="","",Table6[[#This Row],[Density (kg/m3)]]*Table6[[#This Row],[Volumetric flow (m3/s)]])</f>
        <v/>
      </c>
      <c r="F1076" s="114" t="str">
        <f>IF(Table6[[#This Row],[Segment ]]="","",'Pressure Drops in Loops'!AG1081)</f>
        <v/>
      </c>
      <c r="G1076" s="114" t="str">
        <f>'Pressure Drops in Loops'!AH1081</f>
        <v/>
      </c>
      <c r="H1076" s="114"/>
      <c r="I1076" s="114"/>
      <c r="J1076" s="115" t="str">
        <f>'Pressure Drops in Loops'!E1081</f>
        <v/>
      </c>
      <c r="K1076" s="115" t="str">
        <f>IF('Pressure Drops in Loops'!E1082="",'Pressure Drops in Loops'!E1081,'Pressure Drops in Loops'!E1082)</f>
        <v/>
      </c>
      <c r="L1076" s="115" t="str">
        <f>IF(Table6[[#This Row],[Segment ]]="","",(Table6[[#This Row],[Pressure 2 (kPa)]]-Table6[[#This Row],[Pressure 1 (kPa)]])/Table6[[#This Row],[Density (kg/m3)]])</f>
        <v/>
      </c>
      <c r="M1076" s="115" t="str">
        <f>IF(Table6[[#This Row],[Segment ]]="","",((Table6[[#This Row],[Velocity 2 (m/s)]]^2)/2)-((Table6[[#This Row],[Velocity 1 (m/s)]]^2)/2))</f>
        <v/>
      </c>
      <c r="N1076" s="115" t="str">
        <f>IF(Table6[[#This Row],[Segment ]]="","",(Table6[[#This Row],[Height 2 (m)]]-Table6[[#This Row],[Height 1 (m)]])*9.807)</f>
        <v/>
      </c>
      <c r="O1076" s="115" t="str">
        <f>'Pressure Drops in Loops'!U1081</f>
        <v/>
      </c>
      <c r="P107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76" s="115" t="str">
        <f>IF(Table6[[#This Row],[Segment ]]="","",Table6[[#This Row],[Work (W)]]/1000)</f>
        <v/>
      </c>
    </row>
    <row r="1077" spans="1:17" x14ac:dyDescent="0.25">
      <c r="A1077" s="116" t="str">
        <f>'Pressure Drops in Loops'!A1082</f>
        <v/>
      </c>
      <c r="B1077" s="113" t="str">
        <f>IF(Table6[[#This Row],[Segment ]]="","",B1076)</f>
        <v/>
      </c>
      <c r="C1077" s="113" t="str">
        <f>IF(Table6[[#This Row],[Segment ]]="","",C1076)</f>
        <v/>
      </c>
      <c r="D1077" s="113" t="str">
        <f>IF(Table6[[#This Row],[Segment ]]="","",D1076)</f>
        <v/>
      </c>
      <c r="E1077" s="117" t="str">
        <f>IF(Table6[[#This Row],[Segment ]]="","",Table6[[#This Row],[Density (kg/m3)]]*Table6[[#This Row],[Volumetric flow (m3/s)]])</f>
        <v/>
      </c>
      <c r="F1077" s="114" t="str">
        <f>IF(Table6[[#This Row],[Segment ]]="","",'Pressure Drops in Loops'!AG1082)</f>
        <v/>
      </c>
      <c r="G1077" s="114" t="str">
        <f>'Pressure Drops in Loops'!AH1082</f>
        <v/>
      </c>
      <c r="H1077" s="114"/>
      <c r="I1077" s="114"/>
      <c r="J1077" s="115" t="str">
        <f>'Pressure Drops in Loops'!E1082</f>
        <v/>
      </c>
      <c r="K1077" s="115" t="str">
        <f>IF('Pressure Drops in Loops'!E1083="",'Pressure Drops in Loops'!E1082,'Pressure Drops in Loops'!E1083)</f>
        <v/>
      </c>
      <c r="L1077" s="115" t="str">
        <f>IF(Table6[[#This Row],[Segment ]]="","",(Table6[[#This Row],[Pressure 2 (kPa)]]-Table6[[#This Row],[Pressure 1 (kPa)]])/Table6[[#This Row],[Density (kg/m3)]])</f>
        <v/>
      </c>
      <c r="M1077" s="115" t="str">
        <f>IF(Table6[[#This Row],[Segment ]]="","",((Table6[[#This Row],[Velocity 2 (m/s)]]^2)/2)-((Table6[[#This Row],[Velocity 1 (m/s)]]^2)/2))</f>
        <v/>
      </c>
      <c r="N1077" s="115" t="str">
        <f>IF(Table6[[#This Row],[Segment ]]="","",(Table6[[#This Row],[Height 2 (m)]]-Table6[[#This Row],[Height 1 (m)]])*9.807)</f>
        <v/>
      </c>
      <c r="O1077" s="115" t="str">
        <f>'Pressure Drops in Loops'!U1082</f>
        <v/>
      </c>
      <c r="P107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77" s="115" t="str">
        <f>IF(Table6[[#This Row],[Segment ]]="","",Table6[[#This Row],[Work (W)]]/1000)</f>
        <v/>
      </c>
    </row>
    <row r="1078" spans="1:17" x14ac:dyDescent="0.25">
      <c r="A1078" s="116" t="str">
        <f>'Pressure Drops in Loops'!A1083</f>
        <v/>
      </c>
      <c r="B1078" s="113" t="str">
        <f>IF(Table6[[#This Row],[Segment ]]="","",B1077)</f>
        <v/>
      </c>
      <c r="C1078" s="113" t="str">
        <f>IF(Table6[[#This Row],[Segment ]]="","",C1077)</f>
        <v/>
      </c>
      <c r="D1078" s="113" t="str">
        <f>IF(Table6[[#This Row],[Segment ]]="","",D1077)</f>
        <v/>
      </c>
      <c r="E1078" s="117" t="str">
        <f>IF(Table6[[#This Row],[Segment ]]="","",Table6[[#This Row],[Density (kg/m3)]]*Table6[[#This Row],[Volumetric flow (m3/s)]])</f>
        <v/>
      </c>
      <c r="F1078" s="114" t="str">
        <f>IF(Table6[[#This Row],[Segment ]]="","",'Pressure Drops in Loops'!AG1083)</f>
        <v/>
      </c>
      <c r="G1078" s="114" t="str">
        <f>'Pressure Drops in Loops'!AH1083</f>
        <v/>
      </c>
      <c r="H1078" s="114"/>
      <c r="I1078" s="114"/>
      <c r="J1078" s="115" t="str">
        <f>'Pressure Drops in Loops'!E1083</f>
        <v/>
      </c>
      <c r="K1078" s="115" t="str">
        <f>IF('Pressure Drops in Loops'!E1084="",'Pressure Drops in Loops'!E1083,'Pressure Drops in Loops'!E1084)</f>
        <v/>
      </c>
      <c r="L1078" s="115" t="str">
        <f>IF(Table6[[#This Row],[Segment ]]="","",(Table6[[#This Row],[Pressure 2 (kPa)]]-Table6[[#This Row],[Pressure 1 (kPa)]])/Table6[[#This Row],[Density (kg/m3)]])</f>
        <v/>
      </c>
      <c r="M1078" s="115" t="str">
        <f>IF(Table6[[#This Row],[Segment ]]="","",((Table6[[#This Row],[Velocity 2 (m/s)]]^2)/2)-((Table6[[#This Row],[Velocity 1 (m/s)]]^2)/2))</f>
        <v/>
      </c>
      <c r="N1078" s="115" t="str">
        <f>IF(Table6[[#This Row],[Segment ]]="","",(Table6[[#This Row],[Height 2 (m)]]-Table6[[#This Row],[Height 1 (m)]])*9.807)</f>
        <v/>
      </c>
      <c r="O1078" s="115" t="str">
        <f>'Pressure Drops in Loops'!U1083</f>
        <v/>
      </c>
      <c r="P107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78" s="115" t="str">
        <f>IF(Table6[[#This Row],[Segment ]]="","",Table6[[#This Row],[Work (W)]]/1000)</f>
        <v/>
      </c>
    </row>
    <row r="1079" spans="1:17" x14ac:dyDescent="0.25">
      <c r="A1079" s="116" t="str">
        <f>'Pressure Drops in Loops'!A1084</f>
        <v/>
      </c>
      <c r="B1079" s="113" t="str">
        <f>IF(Table6[[#This Row],[Segment ]]="","",B1078)</f>
        <v/>
      </c>
      <c r="C1079" s="113" t="str">
        <f>IF(Table6[[#This Row],[Segment ]]="","",C1078)</f>
        <v/>
      </c>
      <c r="D1079" s="113" t="str">
        <f>IF(Table6[[#This Row],[Segment ]]="","",D1078)</f>
        <v/>
      </c>
      <c r="E1079" s="117" t="str">
        <f>IF(Table6[[#This Row],[Segment ]]="","",Table6[[#This Row],[Density (kg/m3)]]*Table6[[#This Row],[Volumetric flow (m3/s)]])</f>
        <v/>
      </c>
      <c r="F1079" s="114" t="str">
        <f>IF(Table6[[#This Row],[Segment ]]="","",'Pressure Drops in Loops'!AG1084)</f>
        <v/>
      </c>
      <c r="G1079" s="114" t="str">
        <f>'Pressure Drops in Loops'!AH1084</f>
        <v/>
      </c>
      <c r="H1079" s="114"/>
      <c r="I1079" s="114"/>
      <c r="J1079" s="115" t="str">
        <f>'Pressure Drops in Loops'!E1084</f>
        <v/>
      </c>
      <c r="K1079" s="115" t="str">
        <f>IF('Pressure Drops in Loops'!E1085="",'Pressure Drops in Loops'!E1084,'Pressure Drops in Loops'!E1085)</f>
        <v/>
      </c>
      <c r="L1079" s="115" t="str">
        <f>IF(Table6[[#This Row],[Segment ]]="","",(Table6[[#This Row],[Pressure 2 (kPa)]]-Table6[[#This Row],[Pressure 1 (kPa)]])/Table6[[#This Row],[Density (kg/m3)]])</f>
        <v/>
      </c>
      <c r="M1079" s="115" t="str">
        <f>IF(Table6[[#This Row],[Segment ]]="","",((Table6[[#This Row],[Velocity 2 (m/s)]]^2)/2)-((Table6[[#This Row],[Velocity 1 (m/s)]]^2)/2))</f>
        <v/>
      </c>
      <c r="N1079" s="115" t="str">
        <f>IF(Table6[[#This Row],[Segment ]]="","",(Table6[[#This Row],[Height 2 (m)]]-Table6[[#This Row],[Height 1 (m)]])*9.807)</f>
        <v/>
      </c>
      <c r="O1079" s="115" t="str">
        <f>'Pressure Drops in Loops'!U1084</f>
        <v/>
      </c>
      <c r="P107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79" s="115" t="str">
        <f>IF(Table6[[#This Row],[Segment ]]="","",Table6[[#This Row],[Work (W)]]/1000)</f>
        <v/>
      </c>
    </row>
    <row r="1080" spans="1:17" x14ac:dyDescent="0.25">
      <c r="A1080" s="116" t="str">
        <f>'Pressure Drops in Loops'!A1085</f>
        <v/>
      </c>
      <c r="B1080" s="113" t="str">
        <f>IF(Table6[[#This Row],[Segment ]]="","",B1079)</f>
        <v/>
      </c>
      <c r="C1080" s="113" t="str">
        <f>IF(Table6[[#This Row],[Segment ]]="","",C1079)</f>
        <v/>
      </c>
      <c r="D1080" s="113" t="str">
        <f>IF(Table6[[#This Row],[Segment ]]="","",D1079)</f>
        <v/>
      </c>
      <c r="E1080" s="117" t="str">
        <f>IF(Table6[[#This Row],[Segment ]]="","",Table6[[#This Row],[Density (kg/m3)]]*Table6[[#This Row],[Volumetric flow (m3/s)]])</f>
        <v/>
      </c>
      <c r="F1080" s="114" t="str">
        <f>IF(Table6[[#This Row],[Segment ]]="","",'Pressure Drops in Loops'!AG1085)</f>
        <v/>
      </c>
      <c r="G1080" s="114" t="str">
        <f>'Pressure Drops in Loops'!AH1085</f>
        <v/>
      </c>
      <c r="H1080" s="114"/>
      <c r="I1080" s="114"/>
      <c r="J1080" s="115" t="str">
        <f>'Pressure Drops in Loops'!E1085</f>
        <v/>
      </c>
      <c r="K1080" s="115" t="str">
        <f>IF('Pressure Drops in Loops'!E1086="",'Pressure Drops in Loops'!E1085,'Pressure Drops in Loops'!E1086)</f>
        <v/>
      </c>
      <c r="L1080" s="115" t="str">
        <f>IF(Table6[[#This Row],[Segment ]]="","",(Table6[[#This Row],[Pressure 2 (kPa)]]-Table6[[#This Row],[Pressure 1 (kPa)]])/Table6[[#This Row],[Density (kg/m3)]])</f>
        <v/>
      </c>
      <c r="M1080" s="115" t="str">
        <f>IF(Table6[[#This Row],[Segment ]]="","",((Table6[[#This Row],[Velocity 2 (m/s)]]^2)/2)-((Table6[[#This Row],[Velocity 1 (m/s)]]^2)/2))</f>
        <v/>
      </c>
      <c r="N1080" s="115" t="str">
        <f>IF(Table6[[#This Row],[Segment ]]="","",(Table6[[#This Row],[Height 2 (m)]]-Table6[[#This Row],[Height 1 (m)]])*9.807)</f>
        <v/>
      </c>
      <c r="O1080" s="115" t="str">
        <f>'Pressure Drops in Loops'!U1085</f>
        <v/>
      </c>
      <c r="P108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80" s="115" t="str">
        <f>IF(Table6[[#This Row],[Segment ]]="","",Table6[[#This Row],[Work (W)]]/1000)</f>
        <v/>
      </c>
    </row>
    <row r="1081" spans="1:17" x14ac:dyDescent="0.25">
      <c r="A1081" s="116" t="str">
        <f>'Pressure Drops in Loops'!A1086</f>
        <v/>
      </c>
      <c r="B1081" s="113" t="str">
        <f>IF(Table6[[#This Row],[Segment ]]="","",B1080)</f>
        <v/>
      </c>
      <c r="C1081" s="113" t="str">
        <f>IF(Table6[[#This Row],[Segment ]]="","",C1080)</f>
        <v/>
      </c>
      <c r="D1081" s="113" t="str">
        <f>IF(Table6[[#This Row],[Segment ]]="","",D1080)</f>
        <v/>
      </c>
      <c r="E1081" s="117" t="str">
        <f>IF(Table6[[#This Row],[Segment ]]="","",Table6[[#This Row],[Density (kg/m3)]]*Table6[[#This Row],[Volumetric flow (m3/s)]])</f>
        <v/>
      </c>
      <c r="F1081" s="114" t="str">
        <f>IF(Table6[[#This Row],[Segment ]]="","",'Pressure Drops in Loops'!AG1086)</f>
        <v/>
      </c>
      <c r="G1081" s="114" t="str">
        <f>'Pressure Drops in Loops'!AH1086</f>
        <v/>
      </c>
      <c r="H1081" s="114"/>
      <c r="I1081" s="114"/>
      <c r="J1081" s="115" t="str">
        <f>'Pressure Drops in Loops'!E1086</f>
        <v/>
      </c>
      <c r="K1081" s="115" t="str">
        <f>IF('Pressure Drops in Loops'!E1087="",'Pressure Drops in Loops'!E1086,'Pressure Drops in Loops'!E1087)</f>
        <v/>
      </c>
      <c r="L1081" s="115" t="str">
        <f>IF(Table6[[#This Row],[Segment ]]="","",(Table6[[#This Row],[Pressure 2 (kPa)]]-Table6[[#This Row],[Pressure 1 (kPa)]])/Table6[[#This Row],[Density (kg/m3)]])</f>
        <v/>
      </c>
      <c r="M1081" s="115" t="str">
        <f>IF(Table6[[#This Row],[Segment ]]="","",((Table6[[#This Row],[Velocity 2 (m/s)]]^2)/2)-((Table6[[#This Row],[Velocity 1 (m/s)]]^2)/2))</f>
        <v/>
      </c>
      <c r="N1081" s="115" t="str">
        <f>IF(Table6[[#This Row],[Segment ]]="","",(Table6[[#This Row],[Height 2 (m)]]-Table6[[#This Row],[Height 1 (m)]])*9.807)</f>
        <v/>
      </c>
      <c r="O1081" s="115" t="str">
        <f>'Pressure Drops in Loops'!U1086</f>
        <v/>
      </c>
      <c r="P108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81" s="115" t="str">
        <f>IF(Table6[[#This Row],[Segment ]]="","",Table6[[#This Row],[Work (W)]]/1000)</f>
        <v/>
      </c>
    </row>
    <row r="1082" spans="1:17" x14ac:dyDescent="0.25">
      <c r="A1082" s="116" t="str">
        <f>'Pressure Drops in Loops'!A1087</f>
        <v/>
      </c>
      <c r="B1082" s="113" t="str">
        <f>IF(Table6[[#This Row],[Segment ]]="","",B1081)</f>
        <v/>
      </c>
      <c r="C1082" s="113" t="str">
        <f>IF(Table6[[#This Row],[Segment ]]="","",C1081)</f>
        <v/>
      </c>
      <c r="D1082" s="113" t="str">
        <f>IF(Table6[[#This Row],[Segment ]]="","",D1081)</f>
        <v/>
      </c>
      <c r="E1082" s="117" t="str">
        <f>IF(Table6[[#This Row],[Segment ]]="","",Table6[[#This Row],[Density (kg/m3)]]*Table6[[#This Row],[Volumetric flow (m3/s)]])</f>
        <v/>
      </c>
      <c r="F1082" s="114" t="str">
        <f>IF(Table6[[#This Row],[Segment ]]="","",'Pressure Drops in Loops'!AG1087)</f>
        <v/>
      </c>
      <c r="G1082" s="114" t="str">
        <f>'Pressure Drops in Loops'!AH1087</f>
        <v/>
      </c>
      <c r="H1082" s="114"/>
      <c r="I1082" s="114"/>
      <c r="J1082" s="115" t="str">
        <f>'Pressure Drops in Loops'!E1087</f>
        <v/>
      </c>
      <c r="K1082" s="115" t="str">
        <f>IF('Pressure Drops in Loops'!E1088="",'Pressure Drops in Loops'!E1087,'Pressure Drops in Loops'!E1088)</f>
        <v/>
      </c>
      <c r="L1082" s="115" t="str">
        <f>IF(Table6[[#This Row],[Segment ]]="","",(Table6[[#This Row],[Pressure 2 (kPa)]]-Table6[[#This Row],[Pressure 1 (kPa)]])/Table6[[#This Row],[Density (kg/m3)]])</f>
        <v/>
      </c>
      <c r="M1082" s="115" t="str">
        <f>IF(Table6[[#This Row],[Segment ]]="","",((Table6[[#This Row],[Velocity 2 (m/s)]]^2)/2)-((Table6[[#This Row],[Velocity 1 (m/s)]]^2)/2))</f>
        <v/>
      </c>
      <c r="N1082" s="115" t="str">
        <f>IF(Table6[[#This Row],[Segment ]]="","",(Table6[[#This Row],[Height 2 (m)]]-Table6[[#This Row],[Height 1 (m)]])*9.807)</f>
        <v/>
      </c>
      <c r="O1082" s="115" t="str">
        <f>'Pressure Drops in Loops'!U1087</f>
        <v/>
      </c>
      <c r="P108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82" s="115" t="str">
        <f>IF(Table6[[#This Row],[Segment ]]="","",Table6[[#This Row],[Work (W)]]/1000)</f>
        <v/>
      </c>
    </row>
    <row r="1083" spans="1:17" x14ac:dyDescent="0.25">
      <c r="A1083" s="116" t="str">
        <f>'Pressure Drops in Loops'!A1088</f>
        <v/>
      </c>
      <c r="B1083" s="113" t="str">
        <f>IF(Table6[[#This Row],[Segment ]]="","",B1082)</f>
        <v/>
      </c>
      <c r="C1083" s="113" t="str">
        <f>IF(Table6[[#This Row],[Segment ]]="","",C1082)</f>
        <v/>
      </c>
      <c r="D1083" s="113" t="str">
        <f>IF(Table6[[#This Row],[Segment ]]="","",D1082)</f>
        <v/>
      </c>
      <c r="E1083" s="117" t="str">
        <f>IF(Table6[[#This Row],[Segment ]]="","",Table6[[#This Row],[Density (kg/m3)]]*Table6[[#This Row],[Volumetric flow (m3/s)]])</f>
        <v/>
      </c>
      <c r="F1083" s="114" t="str">
        <f>IF(Table6[[#This Row],[Segment ]]="","",'Pressure Drops in Loops'!AG1088)</f>
        <v/>
      </c>
      <c r="G1083" s="114" t="str">
        <f>'Pressure Drops in Loops'!AH1088</f>
        <v/>
      </c>
      <c r="H1083" s="114"/>
      <c r="I1083" s="114"/>
      <c r="J1083" s="115" t="str">
        <f>'Pressure Drops in Loops'!E1088</f>
        <v/>
      </c>
      <c r="K1083" s="115" t="str">
        <f>IF('Pressure Drops in Loops'!E1089="",'Pressure Drops in Loops'!E1088,'Pressure Drops in Loops'!E1089)</f>
        <v/>
      </c>
      <c r="L1083" s="115" t="str">
        <f>IF(Table6[[#This Row],[Segment ]]="","",(Table6[[#This Row],[Pressure 2 (kPa)]]-Table6[[#This Row],[Pressure 1 (kPa)]])/Table6[[#This Row],[Density (kg/m3)]])</f>
        <v/>
      </c>
      <c r="M1083" s="115" t="str">
        <f>IF(Table6[[#This Row],[Segment ]]="","",((Table6[[#This Row],[Velocity 2 (m/s)]]^2)/2)-((Table6[[#This Row],[Velocity 1 (m/s)]]^2)/2))</f>
        <v/>
      </c>
      <c r="N1083" s="115" t="str">
        <f>IF(Table6[[#This Row],[Segment ]]="","",(Table6[[#This Row],[Height 2 (m)]]-Table6[[#This Row],[Height 1 (m)]])*9.807)</f>
        <v/>
      </c>
      <c r="O1083" s="115" t="str">
        <f>'Pressure Drops in Loops'!U1088</f>
        <v/>
      </c>
      <c r="P108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83" s="115" t="str">
        <f>IF(Table6[[#This Row],[Segment ]]="","",Table6[[#This Row],[Work (W)]]/1000)</f>
        <v/>
      </c>
    </row>
    <row r="1084" spans="1:17" x14ac:dyDescent="0.25">
      <c r="A1084" s="116" t="str">
        <f>'Pressure Drops in Loops'!A1089</f>
        <v/>
      </c>
      <c r="B1084" s="113" t="str">
        <f>IF(Table6[[#This Row],[Segment ]]="","",B1083)</f>
        <v/>
      </c>
      <c r="C1084" s="113" t="str">
        <f>IF(Table6[[#This Row],[Segment ]]="","",C1083)</f>
        <v/>
      </c>
      <c r="D1084" s="113" t="str">
        <f>IF(Table6[[#This Row],[Segment ]]="","",D1083)</f>
        <v/>
      </c>
      <c r="E1084" s="117" t="str">
        <f>IF(Table6[[#This Row],[Segment ]]="","",Table6[[#This Row],[Density (kg/m3)]]*Table6[[#This Row],[Volumetric flow (m3/s)]])</f>
        <v/>
      </c>
      <c r="F1084" s="114" t="str">
        <f>IF(Table6[[#This Row],[Segment ]]="","",'Pressure Drops in Loops'!AG1089)</f>
        <v/>
      </c>
      <c r="G1084" s="114" t="str">
        <f>'Pressure Drops in Loops'!AH1089</f>
        <v/>
      </c>
      <c r="H1084" s="114"/>
      <c r="I1084" s="114"/>
      <c r="J1084" s="115" t="str">
        <f>'Pressure Drops in Loops'!E1089</f>
        <v/>
      </c>
      <c r="K1084" s="115" t="str">
        <f>IF('Pressure Drops in Loops'!E1090="",'Pressure Drops in Loops'!E1089,'Pressure Drops in Loops'!E1090)</f>
        <v/>
      </c>
      <c r="L1084" s="115" t="str">
        <f>IF(Table6[[#This Row],[Segment ]]="","",(Table6[[#This Row],[Pressure 2 (kPa)]]-Table6[[#This Row],[Pressure 1 (kPa)]])/Table6[[#This Row],[Density (kg/m3)]])</f>
        <v/>
      </c>
      <c r="M1084" s="115" t="str">
        <f>IF(Table6[[#This Row],[Segment ]]="","",((Table6[[#This Row],[Velocity 2 (m/s)]]^2)/2)-((Table6[[#This Row],[Velocity 1 (m/s)]]^2)/2))</f>
        <v/>
      </c>
      <c r="N1084" s="115" t="str">
        <f>IF(Table6[[#This Row],[Segment ]]="","",(Table6[[#This Row],[Height 2 (m)]]-Table6[[#This Row],[Height 1 (m)]])*9.807)</f>
        <v/>
      </c>
      <c r="O1084" s="115" t="str">
        <f>'Pressure Drops in Loops'!U1089</f>
        <v/>
      </c>
      <c r="P108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84" s="115" t="str">
        <f>IF(Table6[[#This Row],[Segment ]]="","",Table6[[#This Row],[Work (W)]]/1000)</f>
        <v/>
      </c>
    </row>
    <row r="1085" spans="1:17" x14ac:dyDescent="0.25">
      <c r="A1085" s="116" t="str">
        <f>'Pressure Drops in Loops'!A1090</f>
        <v/>
      </c>
      <c r="B1085" s="113" t="str">
        <f>IF(Table6[[#This Row],[Segment ]]="","",B1084)</f>
        <v/>
      </c>
      <c r="C1085" s="113" t="str">
        <f>IF(Table6[[#This Row],[Segment ]]="","",C1084)</f>
        <v/>
      </c>
      <c r="D1085" s="113" t="str">
        <f>IF(Table6[[#This Row],[Segment ]]="","",D1084)</f>
        <v/>
      </c>
      <c r="E1085" s="117" t="str">
        <f>IF(Table6[[#This Row],[Segment ]]="","",Table6[[#This Row],[Density (kg/m3)]]*Table6[[#This Row],[Volumetric flow (m3/s)]])</f>
        <v/>
      </c>
      <c r="F1085" s="114" t="str">
        <f>IF(Table6[[#This Row],[Segment ]]="","",'Pressure Drops in Loops'!AG1090)</f>
        <v/>
      </c>
      <c r="G1085" s="114" t="str">
        <f>'Pressure Drops in Loops'!AH1090</f>
        <v/>
      </c>
      <c r="H1085" s="114"/>
      <c r="I1085" s="114"/>
      <c r="J1085" s="115" t="str">
        <f>'Pressure Drops in Loops'!E1090</f>
        <v/>
      </c>
      <c r="K1085" s="115" t="str">
        <f>IF('Pressure Drops in Loops'!E1091="",'Pressure Drops in Loops'!E1090,'Pressure Drops in Loops'!E1091)</f>
        <v/>
      </c>
      <c r="L1085" s="115" t="str">
        <f>IF(Table6[[#This Row],[Segment ]]="","",(Table6[[#This Row],[Pressure 2 (kPa)]]-Table6[[#This Row],[Pressure 1 (kPa)]])/Table6[[#This Row],[Density (kg/m3)]])</f>
        <v/>
      </c>
      <c r="M1085" s="115" t="str">
        <f>IF(Table6[[#This Row],[Segment ]]="","",((Table6[[#This Row],[Velocity 2 (m/s)]]^2)/2)-((Table6[[#This Row],[Velocity 1 (m/s)]]^2)/2))</f>
        <v/>
      </c>
      <c r="N1085" s="115" t="str">
        <f>IF(Table6[[#This Row],[Segment ]]="","",(Table6[[#This Row],[Height 2 (m)]]-Table6[[#This Row],[Height 1 (m)]])*9.807)</f>
        <v/>
      </c>
      <c r="O1085" s="115" t="str">
        <f>'Pressure Drops in Loops'!U1090</f>
        <v/>
      </c>
      <c r="P108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85" s="115" t="str">
        <f>IF(Table6[[#This Row],[Segment ]]="","",Table6[[#This Row],[Work (W)]]/1000)</f>
        <v/>
      </c>
    </row>
    <row r="1086" spans="1:17" x14ac:dyDescent="0.25">
      <c r="A1086" s="116" t="str">
        <f>'Pressure Drops in Loops'!A1091</f>
        <v/>
      </c>
      <c r="B1086" s="113" t="str">
        <f>IF(Table6[[#This Row],[Segment ]]="","",B1085)</f>
        <v/>
      </c>
      <c r="C1086" s="113" t="str">
        <f>IF(Table6[[#This Row],[Segment ]]="","",C1085)</f>
        <v/>
      </c>
      <c r="D1086" s="113" t="str">
        <f>IF(Table6[[#This Row],[Segment ]]="","",D1085)</f>
        <v/>
      </c>
      <c r="E1086" s="117" t="str">
        <f>IF(Table6[[#This Row],[Segment ]]="","",Table6[[#This Row],[Density (kg/m3)]]*Table6[[#This Row],[Volumetric flow (m3/s)]])</f>
        <v/>
      </c>
      <c r="F1086" s="114" t="str">
        <f>IF(Table6[[#This Row],[Segment ]]="","",'Pressure Drops in Loops'!AG1091)</f>
        <v/>
      </c>
      <c r="G1086" s="114" t="str">
        <f>'Pressure Drops in Loops'!AH1091</f>
        <v/>
      </c>
      <c r="H1086" s="114"/>
      <c r="I1086" s="114"/>
      <c r="J1086" s="115" t="str">
        <f>'Pressure Drops in Loops'!E1091</f>
        <v/>
      </c>
      <c r="K1086" s="115" t="str">
        <f>IF('Pressure Drops in Loops'!E1092="",'Pressure Drops in Loops'!E1091,'Pressure Drops in Loops'!E1092)</f>
        <v/>
      </c>
      <c r="L1086" s="115" t="str">
        <f>IF(Table6[[#This Row],[Segment ]]="","",(Table6[[#This Row],[Pressure 2 (kPa)]]-Table6[[#This Row],[Pressure 1 (kPa)]])/Table6[[#This Row],[Density (kg/m3)]])</f>
        <v/>
      </c>
      <c r="M1086" s="115" t="str">
        <f>IF(Table6[[#This Row],[Segment ]]="","",((Table6[[#This Row],[Velocity 2 (m/s)]]^2)/2)-((Table6[[#This Row],[Velocity 1 (m/s)]]^2)/2))</f>
        <v/>
      </c>
      <c r="N1086" s="115" t="str">
        <f>IF(Table6[[#This Row],[Segment ]]="","",(Table6[[#This Row],[Height 2 (m)]]-Table6[[#This Row],[Height 1 (m)]])*9.807)</f>
        <v/>
      </c>
      <c r="O1086" s="115" t="str">
        <f>'Pressure Drops in Loops'!U1091</f>
        <v/>
      </c>
      <c r="P108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86" s="115" t="str">
        <f>IF(Table6[[#This Row],[Segment ]]="","",Table6[[#This Row],[Work (W)]]/1000)</f>
        <v/>
      </c>
    </row>
    <row r="1087" spans="1:17" x14ac:dyDescent="0.25">
      <c r="A1087" s="116" t="str">
        <f>'Pressure Drops in Loops'!A1092</f>
        <v/>
      </c>
      <c r="B1087" s="113" t="str">
        <f>IF(Table6[[#This Row],[Segment ]]="","",B1086)</f>
        <v/>
      </c>
      <c r="C1087" s="113" t="str">
        <f>IF(Table6[[#This Row],[Segment ]]="","",C1086)</f>
        <v/>
      </c>
      <c r="D1087" s="113" t="str">
        <f>IF(Table6[[#This Row],[Segment ]]="","",D1086)</f>
        <v/>
      </c>
      <c r="E1087" s="117" t="str">
        <f>IF(Table6[[#This Row],[Segment ]]="","",Table6[[#This Row],[Density (kg/m3)]]*Table6[[#This Row],[Volumetric flow (m3/s)]])</f>
        <v/>
      </c>
      <c r="F1087" s="114" t="str">
        <f>IF(Table6[[#This Row],[Segment ]]="","",'Pressure Drops in Loops'!AG1092)</f>
        <v/>
      </c>
      <c r="G1087" s="114" t="str">
        <f>'Pressure Drops in Loops'!AH1092</f>
        <v/>
      </c>
      <c r="H1087" s="114"/>
      <c r="I1087" s="114"/>
      <c r="J1087" s="115" t="str">
        <f>'Pressure Drops in Loops'!E1092</f>
        <v/>
      </c>
      <c r="K1087" s="115" t="str">
        <f>IF('Pressure Drops in Loops'!E1093="",'Pressure Drops in Loops'!E1092,'Pressure Drops in Loops'!E1093)</f>
        <v/>
      </c>
      <c r="L1087" s="115" t="str">
        <f>IF(Table6[[#This Row],[Segment ]]="","",(Table6[[#This Row],[Pressure 2 (kPa)]]-Table6[[#This Row],[Pressure 1 (kPa)]])/Table6[[#This Row],[Density (kg/m3)]])</f>
        <v/>
      </c>
      <c r="M1087" s="115" t="str">
        <f>IF(Table6[[#This Row],[Segment ]]="","",((Table6[[#This Row],[Velocity 2 (m/s)]]^2)/2)-((Table6[[#This Row],[Velocity 1 (m/s)]]^2)/2))</f>
        <v/>
      </c>
      <c r="N1087" s="115" t="str">
        <f>IF(Table6[[#This Row],[Segment ]]="","",(Table6[[#This Row],[Height 2 (m)]]-Table6[[#This Row],[Height 1 (m)]])*9.807)</f>
        <v/>
      </c>
      <c r="O1087" s="115" t="str">
        <f>'Pressure Drops in Loops'!U1092</f>
        <v/>
      </c>
      <c r="P108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87" s="115" t="str">
        <f>IF(Table6[[#This Row],[Segment ]]="","",Table6[[#This Row],[Work (W)]]/1000)</f>
        <v/>
      </c>
    </row>
    <row r="1088" spans="1:17" x14ac:dyDescent="0.25">
      <c r="A1088" s="116" t="str">
        <f>'Pressure Drops in Loops'!A1093</f>
        <v/>
      </c>
      <c r="B1088" s="113" t="str">
        <f>IF(Table6[[#This Row],[Segment ]]="","",B1087)</f>
        <v/>
      </c>
      <c r="C1088" s="113" t="str">
        <f>IF(Table6[[#This Row],[Segment ]]="","",C1087)</f>
        <v/>
      </c>
      <c r="D1088" s="113" t="str">
        <f>IF(Table6[[#This Row],[Segment ]]="","",D1087)</f>
        <v/>
      </c>
      <c r="E1088" s="117" t="str">
        <f>IF(Table6[[#This Row],[Segment ]]="","",Table6[[#This Row],[Density (kg/m3)]]*Table6[[#This Row],[Volumetric flow (m3/s)]])</f>
        <v/>
      </c>
      <c r="F1088" s="114" t="str">
        <f>IF(Table6[[#This Row],[Segment ]]="","",'Pressure Drops in Loops'!AG1093)</f>
        <v/>
      </c>
      <c r="G1088" s="114" t="str">
        <f>'Pressure Drops in Loops'!AH1093</f>
        <v/>
      </c>
      <c r="H1088" s="114"/>
      <c r="I1088" s="114"/>
      <c r="J1088" s="115" t="str">
        <f>'Pressure Drops in Loops'!E1093</f>
        <v/>
      </c>
      <c r="K1088" s="115" t="str">
        <f>IF('Pressure Drops in Loops'!E1094="",'Pressure Drops in Loops'!E1093,'Pressure Drops in Loops'!E1094)</f>
        <v/>
      </c>
      <c r="L1088" s="115" t="str">
        <f>IF(Table6[[#This Row],[Segment ]]="","",(Table6[[#This Row],[Pressure 2 (kPa)]]-Table6[[#This Row],[Pressure 1 (kPa)]])/Table6[[#This Row],[Density (kg/m3)]])</f>
        <v/>
      </c>
      <c r="M1088" s="115" t="str">
        <f>IF(Table6[[#This Row],[Segment ]]="","",((Table6[[#This Row],[Velocity 2 (m/s)]]^2)/2)-((Table6[[#This Row],[Velocity 1 (m/s)]]^2)/2))</f>
        <v/>
      </c>
      <c r="N1088" s="115" t="str">
        <f>IF(Table6[[#This Row],[Segment ]]="","",(Table6[[#This Row],[Height 2 (m)]]-Table6[[#This Row],[Height 1 (m)]])*9.807)</f>
        <v/>
      </c>
      <c r="O1088" s="115" t="str">
        <f>'Pressure Drops in Loops'!U1093</f>
        <v/>
      </c>
      <c r="P108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88" s="115" t="str">
        <f>IF(Table6[[#This Row],[Segment ]]="","",Table6[[#This Row],[Work (W)]]/1000)</f>
        <v/>
      </c>
    </row>
    <row r="1089" spans="1:17" x14ac:dyDescent="0.25">
      <c r="A1089" s="116" t="str">
        <f>'Pressure Drops in Loops'!A1094</f>
        <v/>
      </c>
      <c r="B1089" s="113" t="str">
        <f>IF(Table6[[#This Row],[Segment ]]="","",B1088)</f>
        <v/>
      </c>
      <c r="C1089" s="113" t="str">
        <f>IF(Table6[[#This Row],[Segment ]]="","",C1088)</f>
        <v/>
      </c>
      <c r="D1089" s="113" t="str">
        <f>IF(Table6[[#This Row],[Segment ]]="","",D1088)</f>
        <v/>
      </c>
      <c r="E1089" s="117" t="str">
        <f>IF(Table6[[#This Row],[Segment ]]="","",Table6[[#This Row],[Density (kg/m3)]]*Table6[[#This Row],[Volumetric flow (m3/s)]])</f>
        <v/>
      </c>
      <c r="F1089" s="114" t="str">
        <f>IF(Table6[[#This Row],[Segment ]]="","",'Pressure Drops in Loops'!AG1094)</f>
        <v/>
      </c>
      <c r="G1089" s="114" t="str">
        <f>'Pressure Drops in Loops'!AH1094</f>
        <v/>
      </c>
      <c r="H1089" s="114"/>
      <c r="I1089" s="114"/>
      <c r="J1089" s="115" t="str">
        <f>'Pressure Drops in Loops'!E1094</f>
        <v/>
      </c>
      <c r="K1089" s="115" t="str">
        <f>IF('Pressure Drops in Loops'!E1095="",'Pressure Drops in Loops'!E1094,'Pressure Drops in Loops'!E1095)</f>
        <v/>
      </c>
      <c r="L1089" s="115" t="str">
        <f>IF(Table6[[#This Row],[Segment ]]="","",(Table6[[#This Row],[Pressure 2 (kPa)]]-Table6[[#This Row],[Pressure 1 (kPa)]])/Table6[[#This Row],[Density (kg/m3)]])</f>
        <v/>
      </c>
      <c r="M1089" s="115" t="str">
        <f>IF(Table6[[#This Row],[Segment ]]="","",((Table6[[#This Row],[Velocity 2 (m/s)]]^2)/2)-((Table6[[#This Row],[Velocity 1 (m/s)]]^2)/2))</f>
        <v/>
      </c>
      <c r="N1089" s="115" t="str">
        <f>IF(Table6[[#This Row],[Segment ]]="","",(Table6[[#This Row],[Height 2 (m)]]-Table6[[#This Row],[Height 1 (m)]])*9.807)</f>
        <v/>
      </c>
      <c r="O1089" s="115" t="str">
        <f>'Pressure Drops in Loops'!U1094</f>
        <v/>
      </c>
      <c r="P108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89" s="115" t="str">
        <f>IF(Table6[[#This Row],[Segment ]]="","",Table6[[#This Row],[Work (W)]]/1000)</f>
        <v/>
      </c>
    </row>
    <row r="1090" spans="1:17" x14ac:dyDescent="0.25">
      <c r="A1090" s="116" t="str">
        <f>'Pressure Drops in Loops'!A1095</f>
        <v/>
      </c>
      <c r="B1090" s="113" t="str">
        <f>IF(Table6[[#This Row],[Segment ]]="","",B1089)</f>
        <v/>
      </c>
      <c r="C1090" s="113" t="str">
        <f>IF(Table6[[#This Row],[Segment ]]="","",C1089)</f>
        <v/>
      </c>
      <c r="D1090" s="113" t="str">
        <f>IF(Table6[[#This Row],[Segment ]]="","",D1089)</f>
        <v/>
      </c>
      <c r="E1090" s="117" t="str">
        <f>IF(Table6[[#This Row],[Segment ]]="","",Table6[[#This Row],[Density (kg/m3)]]*Table6[[#This Row],[Volumetric flow (m3/s)]])</f>
        <v/>
      </c>
      <c r="F1090" s="114" t="str">
        <f>IF(Table6[[#This Row],[Segment ]]="","",'Pressure Drops in Loops'!AG1095)</f>
        <v/>
      </c>
      <c r="G1090" s="114" t="str">
        <f>'Pressure Drops in Loops'!AH1095</f>
        <v/>
      </c>
      <c r="H1090" s="114"/>
      <c r="I1090" s="114"/>
      <c r="J1090" s="115" t="str">
        <f>'Pressure Drops in Loops'!E1095</f>
        <v/>
      </c>
      <c r="K1090" s="115" t="str">
        <f>IF('Pressure Drops in Loops'!E1096="",'Pressure Drops in Loops'!E1095,'Pressure Drops in Loops'!E1096)</f>
        <v/>
      </c>
      <c r="L1090" s="115" t="str">
        <f>IF(Table6[[#This Row],[Segment ]]="","",(Table6[[#This Row],[Pressure 2 (kPa)]]-Table6[[#This Row],[Pressure 1 (kPa)]])/Table6[[#This Row],[Density (kg/m3)]])</f>
        <v/>
      </c>
      <c r="M1090" s="115" t="str">
        <f>IF(Table6[[#This Row],[Segment ]]="","",((Table6[[#This Row],[Velocity 2 (m/s)]]^2)/2)-((Table6[[#This Row],[Velocity 1 (m/s)]]^2)/2))</f>
        <v/>
      </c>
      <c r="N1090" s="115" t="str">
        <f>IF(Table6[[#This Row],[Segment ]]="","",(Table6[[#This Row],[Height 2 (m)]]-Table6[[#This Row],[Height 1 (m)]])*9.807)</f>
        <v/>
      </c>
      <c r="O1090" s="115" t="str">
        <f>'Pressure Drops in Loops'!U1095</f>
        <v/>
      </c>
      <c r="P109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90" s="115" t="str">
        <f>IF(Table6[[#This Row],[Segment ]]="","",Table6[[#This Row],[Work (W)]]/1000)</f>
        <v/>
      </c>
    </row>
    <row r="1091" spans="1:17" x14ac:dyDescent="0.25">
      <c r="A1091" s="116" t="str">
        <f>'Pressure Drops in Loops'!A1096</f>
        <v/>
      </c>
      <c r="B1091" s="113" t="str">
        <f>IF(Table6[[#This Row],[Segment ]]="","",B1090)</f>
        <v/>
      </c>
      <c r="C1091" s="113" t="str">
        <f>IF(Table6[[#This Row],[Segment ]]="","",C1090)</f>
        <v/>
      </c>
      <c r="D1091" s="113" t="str">
        <f>IF(Table6[[#This Row],[Segment ]]="","",D1090)</f>
        <v/>
      </c>
      <c r="E1091" s="117" t="str">
        <f>IF(Table6[[#This Row],[Segment ]]="","",Table6[[#This Row],[Density (kg/m3)]]*Table6[[#This Row],[Volumetric flow (m3/s)]])</f>
        <v/>
      </c>
      <c r="F1091" s="114" t="str">
        <f>IF(Table6[[#This Row],[Segment ]]="","",'Pressure Drops in Loops'!AG1096)</f>
        <v/>
      </c>
      <c r="G1091" s="114" t="str">
        <f>'Pressure Drops in Loops'!AH1096</f>
        <v/>
      </c>
      <c r="H1091" s="114"/>
      <c r="I1091" s="114"/>
      <c r="J1091" s="115" t="str">
        <f>'Pressure Drops in Loops'!E1096</f>
        <v/>
      </c>
      <c r="K1091" s="115" t="str">
        <f>IF('Pressure Drops in Loops'!E1097="",'Pressure Drops in Loops'!E1096,'Pressure Drops in Loops'!E1097)</f>
        <v/>
      </c>
      <c r="L1091" s="115" t="str">
        <f>IF(Table6[[#This Row],[Segment ]]="","",(Table6[[#This Row],[Pressure 2 (kPa)]]-Table6[[#This Row],[Pressure 1 (kPa)]])/Table6[[#This Row],[Density (kg/m3)]])</f>
        <v/>
      </c>
      <c r="M1091" s="115" t="str">
        <f>IF(Table6[[#This Row],[Segment ]]="","",((Table6[[#This Row],[Velocity 2 (m/s)]]^2)/2)-((Table6[[#This Row],[Velocity 1 (m/s)]]^2)/2))</f>
        <v/>
      </c>
      <c r="N1091" s="115" t="str">
        <f>IF(Table6[[#This Row],[Segment ]]="","",(Table6[[#This Row],[Height 2 (m)]]-Table6[[#This Row],[Height 1 (m)]])*9.807)</f>
        <v/>
      </c>
      <c r="O1091" s="115" t="str">
        <f>'Pressure Drops in Loops'!U1096</f>
        <v/>
      </c>
      <c r="P109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91" s="115" t="str">
        <f>IF(Table6[[#This Row],[Segment ]]="","",Table6[[#This Row],[Work (W)]]/1000)</f>
        <v/>
      </c>
    </row>
    <row r="1092" spans="1:17" x14ac:dyDescent="0.25">
      <c r="A1092" s="116" t="str">
        <f>'Pressure Drops in Loops'!A1097</f>
        <v/>
      </c>
      <c r="B1092" s="113" t="str">
        <f>IF(Table6[[#This Row],[Segment ]]="","",B1091)</f>
        <v/>
      </c>
      <c r="C1092" s="113" t="str">
        <f>IF(Table6[[#This Row],[Segment ]]="","",C1091)</f>
        <v/>
      </c>
      <c r="D1092" s="113" t="str">
        <f>IF(Table6[[#This Row],[Segment ]]="","",D1091)</f>
        <v/>
      </c>
      <c r="E1092" s="117" t="str">
        <f>IF(Table6[[#This Row],[Segment ]]="","",Table6[[#This Row],[Density (kg/m3)]]*Table6[[#This Row],[Volumetric flow (m3/s)]])</f>
        <v/>
      </c>
      <c r="F1092" s="114" t="str">
        <f>IF(Table6[[#This Row],[Segment ]]="","",'Pressure Drops in Loops'!AG1097)</f>
        <v/>
      </c>
      <c r="G1092" s="114" t="str">
        <f>'Pressure Drops in Loops'!AH1097</f>
        <v/>
      </c>
      <c r="H1092" s="114"/>
      <c r="I1092" s="114"/>
      <c r="J1092" s="115" t="str">
        <f>'Pressure Drops in Loops'!E1097</f>
        <v/>
      </c>
      <c r="K1092" s="115" t="str">
        <f>IF('Pressure Drops in Loops'!E1098="",'Pressure Drops in Loops'!E1097,'Pressure Drops in Loops'!E1098)</f>
        <v/>
      </c>
      <c r="L1092" s="115" t="str">
        <f>IF(Table6[[#This Row],[Segment ]]="","",(Table6[[#This Row],[Pressure 2 (kPa)]]-Table6[[#This Row],[Pressure 1 (kPa)]])/Table6[[#This Row],[Density (kg/m3)]])</f>
        <v/>
      </c>
      <c r="M1092" s="115" t="str">
        <f>IF(Table6[[#This Row],[Segment ]]="","",((Table6[[#This Row],[Velocity 2 (m/s)]]^2)/2)-((Table6[[#This Row],[Velocity 1 (m/s)]]^2)/2))</f>
        <v/>
      </c>
      <c r="N1092" s="115" t="str">
        <f>IF(Table6[[#This Row],[Segment ]]="","",(Table6[[#This Row],[Height 2 (m)]]-Table6[[#This Row],[Height 1 (m)]])*9.807)</f>
        <v/>
      </c>
      <c r="O1092" s="115" t="str">
        <f>'Pressure Drops in Loops'!U1097</f>
        <v/>
      </c>
      <c r="P109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92" s="115" t="str">
        <f>IF(Table6[[#This Row],[Segment ]]="","",Table6[[#This Row],[Work (W)]]/1000)</f>
        <v/>
      </c>
    </row>
    <row r="1093" spans="1:17" x14ac:dyDescent="0.25">
      <c r="A1093" s="116" t="str">
        <f>'Pressure Drops in Loops'!A1098</f>
        <v/>
      </c>
      <c r="B1093" s="113" t="str">
        <f>IF(Table6[[#This Row],[Segment ]]="","",B1092)</f>
        <v/>
      </c>
      <c r="C1093" s="113" t="str">
        <f>IF(Table6[[#This Row],[Segment ]]="","",C1092)</f>
        <v/>
      </c>
      <c r="D1093" s="113" t="str">
        <f>IF(Table6[[#This Row],[Segment ]]="","",D1092)</f>
        <v/>
      </c>
      <c r="E1093" s="117" t="str">
        <f>IF(Table6[[#This Row],[Segment ]]="","",Table6[[#This Row],[Density (kg/m3)]]*Table6[[#This Row],[Volumetric flow (m3/s)]])</f>
        <v/>
      </c>
      <c r="F1093" s="114" t="str">
        <f>IF(Table6[[#This Row],[Segment ]]="","",'Pressure Drops in Loops'!AG1098)</f>
        <v/>
      </c>
      <c r="G1093" s="114" t="str">
        <f>'Pressure Drops in Loops'!AH1098</f>
        <v/>
      </c>
      <c r="H1093" s="114"/>
      <c r="I1093" s="114"/>
      <c r="J1093" s="115" t="str">
        <f>'Pressure Drops in Loops'!E1098</f>
        <v/>
      </c>
      <c r="K1093" s="115" t="str">
        <f>IF('Pressure Drops in Loops'!E1099="",'Pressure Drops in Loops'!E1098,'Pressure Drops in Loops'!E1099)</f>
        <v/>
      </c>
      <c r="L1093" s="115" t="str">
        <f>IF(Table6[[#This Row],[Segment ]]="","",(Table6[[#This Row],[Pressure 2 (kPa)]]-Table6[[#This Row],[Pressure 1 (kPa)]])/Table6[[#This Row],[Density (kg/m3)]])</f>
        <v/>
      </c>
      <c r="M1093" s="115" t="str">
        <f>IF(Table6[[#This Row],[Segment ]]="","",((Table6[[#This Row],[Velocity 2 (m/s)]]^2)/2)-((Table6[[#This Row],[Velocity 1 (m/s)]]^2)/2))</f>
        <v/>
      </c>
      <c r="N1093" s="115" t="str">
        <f>IF(Table6[[#This Row],[Segment ]]="","",(Table6[[#This Row],[Height 2 (m)]]-Table6[[#This Row],[Height 1 (m)]])*9.807)</f>
        <v/>
      </c>
      <c r="O1093" s="115" t="str">
        <f>'Pressure Drops in Loops'!U1098</f>
        <v/>
      </c>
      <c r="P109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93" s="115" t="str">
        <f>IF(Table6[[#This Row],[Segment ]]="","",Table6[[#This Row],[Work (W)]]/1000)</f>
        <v/>
      </c>
    </row>
    <row r="1094" spans="1:17" x14ac:dyDescent="0.25">
      <c r="A1094" s="116" t="str">
        <f>'Pressure Drops in Loops'!A1099</f>
        <v/>
      </c>
      <c r="B1094" s="113" t="str">
        <f>IF(Table6[[#This Row],[Segment ]]="","",B1093)</f>
        <v/>
      </c>
      <c r="C1094" s="113" t="str">
        <f>IF(Table6[[#This Row],[Segment ]]="","",C1093)</f>
        <v/>
      </c>
      <c r="D1094" s="113" t="str">
        <f>IF(Table6[[#This Row],[Segment ]]="","",D1093)</f>
        <v/>
      </c>
      <c r="E1094" s="117" t="str">
        <f>IF(Table6[[#This Row],[Segment ]]="","",Table6[[#This Row],[Density (kg/m3)]]*Table6[[#This Row],[Volumetric flow (m3/s)]])</f>
        <v/>
      </c>
      <c r="F1094" s="114" t="str">
        <f>IF(Table6[[#This Row],[Segment ]]="","",'Pressure Drops in Loops'!AG1099)</f>
        <v/>
      </c>
      <c r="G1094" s="114" t="str">
        <f>'Pressure Drops in Loops'!AH1099</f>
        <v/>
      </c>
      <c r="H1094" s="114"/>
      <c r="I1094" s="114"/>
      <c r="J1094" s="115" t="str">
        <f>'Pressure Drops in Loops'!E1099</f>
        <v/>
      </c>
      <c r="K1094" s="115" t="str">
        <f>IF('Pressure Drops in Loops'!E1100="",'Pressure Drops in Loops'!E1099,'Pressure Drops in Loops'!E1100)</f>
        <v/>
      </c>
      <c r="L1094" s="115" t="str">
        <f>IF(Table6[[#This Row],[Segment ]]="","",(Table6[[#This Row],[Pressure 2 (kPa)]]-Table6[[#This Row],[Pressure 1 (kPa)]])/Table6[[#This Row],[Density (kg/m3)]])</f>
        <v/>
      </c>
      <c r="M1094" s="115" t="str">
        <f>IF(Table6[[#This Row],[Segment ]]="","",((Table6[[#This Row],[Velocity 2 (m/s)]]^2)/2)-((Table6[[#This Row],[Velocity 1 (m/s)]]^2)/2))</f>
        <v/>
      </c>
      <c r="N1094" s="115" t="str">
        <f>IF(Table6[[#This Row],[Segment ]]="","",(Table6[[#This Row],[Height 2 (m)]]-Table6[[#This Row],[Height 1 (m)]])*9.807)</f>
        <v/>
      </c>
      <c r="O1094" s="115" t="str">
        <f>'Pressure Drops in Loops'!U1099</f>
        <v/>
      </c>
      <c r="P109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94" s="115" t="str">
        <f>IF(Table6[[#This Row],[Segment ]]="","",Table6[[#This Row],[Work (W)]]/1000)</f>
        <v/>
      </c>
    </row>
    <row r="1095" spans="1:17" x14ac:dyDescent="0.25">
      <c r="A1095" s="116" t="str">
        <f>'Pressure Drops in Loops'!A1100</f>
        <v/>
      </c>
      <c r="B1095" s="113" t="str">
        <f>IF(Table6[[#This Row],[Segment ]]="","",B1094)</f>
        <v/>
      </c>
      <c r="C1095" s="113" t="str">
        <f>IF(Table6[[#This Row],[Segment ]]="","",C1094)</f>
        <v/>
      </c>
      <c r="D1095" s="113" t="str">
        <f>IF(Table6[[#This Row],[Segment ]]="","",D1094)</f>
        <v/>
      </c>
      <c r="E1095" s="117" t="str">
        <f>IF(Table6[[#This Row],[Segment ]]="","",Table6[[#This Row],[Density (kg/m3)]]*Table6[[#This Row],[Volumetric flow (m3/s)]])</f>
        <v/>
      </c>
      <c r="F1095" s="114" t="str">
        <f>IF(Table6[[#This Row],[Segment ]]="","",'Pressure Drops in Loops'!AG1100)</f>
        <v/>
      </c>
      <c r="G1095" s="114" t="str">
        <f>'Pressure Drops in Loops'!AH1100</f>
        <v/>
      </c>
      <c r="H1095" s="114"/>
      <c r="I1095" s="114"/>
      <c r="J1095" s="115" t="str">
        <f>'Pressure Drops in Loops'!E1100</f>
        <v/>
      </c>
      <c r="K1095" s="115" t="str">
        <f>IF('Pressure Drops in Loops'!E1101="",'Pressure Drops in Loops'!E1100,'Pressure Drops in Loops'!E1101)</f>
        <v/>
      </c>
      <c r="L1095" s="115" t="str">
        <f>IF(Table6[[#This Row],[Segment ]]="","",(Table6[[#This Row],[Pressure 2 (kPa)]]-Table6[[#This Row],[Pressure 1 (kPa)]])/Table6[[#This Row],[Density (kg/m3)]])</f>
        <v/>
      </c>
      <c r="M1095" s="115" t="str">
        <f>IF(Table6[[#This Row],[Segment ]]="","",((Table6[[#This Row],[Velocity 2 (m/s)]]^2)/2)-((Table6[[#This Row],[Velocity 1 (m/s)]]^2)/2))</f>
        <v/>
      </c>
      <c r="N1095" s="115" t="str">
        <f>IF(Table6[[#This Row],[Segment ]]="","",(Table6[[#This Row],[Height 2 (m)]]-Table6[[#This Row],[Height 1 (m)]])*9.807)</f>
        <v/>
      </c>
      <c r="O1095" s="115" t="str">
        <f>'Pressure Drops in Loops'!U1100</f>
        <v/>
      </c>
      <c r="P109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95" s="115" t="str">
        <f>IF(Table6[[#This Row],[Segment ]]="","",Table6[[#This Row],[Work (W)]]/1000)</f>
        <v/>
      </c>
    </row>
    <row r="1096" spans="1:17" x14ac:dyDescent="0.25">
      <c r="A1096" s="116" t="str">
        <f>'Pressure Drops in Loops'!A1101</f>
        <v/>
      </c>
      <c r="B1096" s="113" t="str">
        <f>IF(Table6[[#This Row],[Segment ]]="","",B1095)</f>
        <v/>
      </c>
      <c r="C1096" s="113" t="str">
        <f>IF(Table6[[#This Row],[Segment ]]="","",C1095)</f>
        <v/>
      </c>
      <c r="D1096" s="113" t="str">
        <f>IF(Table6[[#This Row],[Segment ]]="","",D1095)</f>
        <v/>
      </c>
      <c r="E1096" s="117" t="str">
        <f>IF(Table6[[#This Row],[Segment ]]="","",Table6[[#This Row],[Density (kg/m3)]]*Table6[[#This Row],[Volumetric flow (m3/s)]])</f>
        <v/>
      </c>
      <c r="F1096" s="114" t="str">
        <f>IF(Table6[[#This Row],[Segment ]]="","",'Pressure Drops in Loops'!AG1101)</f>
        <v/>
      </c>
      <c r="G1096" s="114" t="str">
        <f>'Pressure Drops in Loops'!AH1101</f>
        <v/>
      </c>
      <c r="H1096" s="114"/>
      <c r="I1096" s="114"/>
      <c r="J1096" s="115" t="str">
        <f>'Pressure Drops in Loops'!E1101</f>
        <v/>
      </c>
      <c r="K1096" s="115" t="str">
        <f>IF('Pressure Drops in Loops'!E1102="",'Pressure Drops in Loops'!E1101,'Pressure Drops in Loops'!E1102)</f>
        <v/>
      </c>
      <c r="L1096" s="115" t="str">
        <f>IF(Table6[[#This Row],[Segment ]]="","",(Table6[[#This Row],[Pressure 2 (kPa)]]-Table6[[#This Row],[Pressure 1 (kPa)]])/Table6[[#This Row],[Density (kg/m3)]])</f>
        <v/>
      </c>
      <c r="M1096" s="115" t="str">
        <f>IF(Table6[[#This Row],[Segment ]]="","",((Table6[[#This Row],[Velocity 2 (m/s)]]^2)/2)-((Table6[[#This Row],[Velocity 1 (m/s)]]^2)/2))</f>
        <v/>
      </c>
      <c r="N1096" s="115" t="str">
        <f>IF(Table6[[#This Row],[Segment ]]="","",(Table6[[#This Row],[Height 2 (m)]]-Table6[[#This Row],[Height 1 (m)]])*9.807)</f>
        <v/>
      </c>
      <c r="O1096" s="115" t="str">
        <f>'Pressure Drops in Loops'!U1101</f>
        <v/>
      </c>
      <c r="P109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96" s="115" t="str">
        <f>IF(Table6[[#This Row],[Segment ]]="","",Table6[[#This Row],[Work (W)]]/1000)</f>
        <v/>
      </c>
    </row>
    <row r="1097" spans="1:17" x14ac:dyDescent="0.25">
      <c r="A1097" s="116" t="str">
        <f>'Pressure Drops in Loops'!A1102</f>
        <v/>
      </c>
      <c r="B1097" s="113" t="str">
        <f>IF(Table6[[#This Row],[Segment ]]="","",B1096)</f>
        <v/>
      </c>
      <c r="C1097" s="113" t="str">
        <f>IF(Table6[[#This Row],[Segment ]]="","",C1096)</f>
        <v/>
      </c>
      <c r="D1097" s="113" t="str">
        <f>IF(Table6[[#This Row],[Segment ]]="","",D1096)</f>
        <v/>
      </c>
      <c r="E1097" s="117" t="str">
        <f>IF(Table6[[#This Row],[Segment ]]="","",Table6[[#This Row],[Density (kg/m3)]]*Table6[[#This Row],[Volumetric flow (m3/s)]])</f>
        <v/>
      </c>
      <c r="F1097" s="114" t="str">
        <f>IF(Table6[[#This Row],[Segment ]]="","",'Pressure Drops in Loops'!AG1102)</f>
        <v/>
      </c>
      <c r="G1097" s="114" t="str">
        <f>'Pressure Drops in Loops'!AH1102</f>
        <v/>
      </c>
      <c r="H1097" s="114"/>
      <c r="I1097" s="114"/>
      <c r="J1097" s="115" t="str">
        <f>'Pressure Drops in Loops'!E1102</f>
        <v/>
      </c>
      <c r="K1097" s="115" t="str">
        <f>IF('Pressure Drops in Loops'!E1103="",'Pressure Drops in Loops'!E1102,'Pressure Drops in Loops'!E1103)</f>
        <v/>
      </c>
      <c r="L1097" s="115" t="str">
        <f>IF(Table6[[#This Row],[Segment ]]="","",(Table6[[#This Row],[Pressure 2 (kPa)]]-Table6[[#This Row],[Pressure 1 (kPa)]])/Table6[[#This Row],[Density (kg/m3)]])</f>
        <v/>
      </c>
      <c r="M1097" s="115" t="str">
        <f>IF(Table6[[#This Row],[Segment ]]="","",((Table6[[#This Row],[Velocity 2 (m/s)]]^2)/2)-((Table6[[#This Row],[Velocity 1 (m/s)]]^2)/2))</f>
        <v/>
      </c>
      <c r="N1097" s="115" t="str">
        <f>IF(Table6[[#This Row],[Segment ]]="","",(Table6[[#This Row],[Height 2 (m)]]-Table6[[#This Row],[Height 1 (m)]])*9.807)</f>
        <v/>
      </c>
      <c r="O1097" s="115" t="str">
        <f>'Pressure Drops in Loops'!U1102</f>
        <v/>
      </c>
      <c r="P109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97" s="115" t="str">
        <f>IF(Table6[[#This Row],[Segment ]]="","",Table6[[#This Row],[Work (W)]]/1000)</f>
        <v/>
      </c>
    </row>
    <row r="1098" spans="1:17" x14ac:dyDescent="0.25">
      <c r="A1098" s="116" t="str">
        <f>'Pressure Drops in Loops'!A1103</f>
        <v/>
      </c>
      <c r="B1098" s="113" t="str">
        <f>IF(Table6[[#This Row],[Segment ]]="","",B1097)</f>
        <v/>
      </c>
      <c r="C1098" s="113" t="str">
        <f>IF(Table6[[#This Row],[Segment ]]="","",C1097)</f>
        <v/>
      </c>
      <c r="D1098" s="113" t="str">
        <f>IF(Table6[[#This Row],[Segment ]]="","",D1097)</f>
        <v/>
      </c>
      <c r="E1098" s="117" t="str">
        <f>IF(Table6[[#This Row],[Segment ]]="","",Table6[[#This Row],[Density (kg/m3)]]*Table6[[#This Row],[Volumetric flow (m3/s)]])</f>
        <v/>
      </c>
      <c r="F1098" s="114" t="str">
        <f>IF(Table6[[#This Row],[Segment ]]="","",'Pressure Drops in Loops'!AG1103)</f>
        <v/>
      </c>
      <c r="G1098" s="114" t="str">
        <f>'Pressure Drops in Loops'!AH1103</f>
        <v/>
      </c>
      <c r="H1098" s="114"/>
      <c r="I1098" s="114"/>
      <c r="J1098" s="115" t="str">
        <f>'Pressure Drops in Loops'!E1103</f>
        <v/>
      </c>
      <c r="K1098" s="115" t="str">
        <f>IF('Pressure Drops in Loops'!E1104="",'Pressure Drops in Loops'!E1103,'Pressure Drops in Loops'!E1104)</f>
        <v/>
      </c>
      <c r="L1098" s="115" t="str">
        <f>IF(Table6[[#This Row],[Segment ]]="","",(Table6[[#This Row],[Pressure 2 (kPa)]]-Table6[[#This Row],[Pressure 1 (kPa)]])/Table6[[#This Row],[Density (kg/m3)]])</f>
        <v/>
      </c>
      <c r="M1098" s="115" t="str">
        <f>IF(Table6[[#This Row],[Segment ]]="","",((Table6[[#This Row],[Velocity 2 (m/s)]]^2)/2)-((Table6[[#This Row],[Velocity 1 (m/s)]]^2)/2))</f>
        <v/>
      </c>
      <c r="N1098" s="115" t="str">
        <f>IF(Table6[[#This Row],[Segment ]]="","",(Table6[[#This Row],[Height 2 (m)]]-Table6[[#This Row],[Height 1 (m)]])*9.807)</f>
        <v/>
      </c>
      <c r="O1098" s="115" t="str">
        <f>'Pressure Drops in Loops'!U1103</f>
        <v/>
      </c>
      <c r="P109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98" s="115" t="str">
        <f>IF(Table6[[#This Row],[Segment ]]="","",Table6[[#This Row],[Work (W)]]/1000)</f>
        <v/>
      </c>
    </row>
    <row r="1099" spans="1:17" x14ac:dyDescent="0.25">
      <c r="A1099" s="116" t="str">
        <f>'Pressure Drops in Loops'!A1104</f>
        <v/>
      </c>
      <c r="B1099" s="113" t="str">
        <f>IF(Table6[[#This Row],[Segment ]]="","",B1098)</f>
        <v/>
      </c>
      <c r="C1099" s="113" t="str">
        <f>IF(Table6[[#This Row],[Segment ]]="","",C1098)</f>
        <v/>
      </c>
      <c r="D1099" s="113" t="str">
        <f>IF(Table6[[#This Row],[Segment ]]="","",D1098)</f>
        <v/>
      </c>
      <c r="E1099" s="117" t="str">
        <f>IF(Table6[[#This Row],[Segment ]]="","",Table6[[#This Row],[Density (kg/m3)]]*Table6[[#This Row],[Volumetric flow (m3/s)]])</f>
        <v/>
      </c>
      <c r="F1099" s="114" t="str">
        <f>IF(Table6[[#This Row],[Segment ]]="","",'Pressure Drops in Loops'!AG1104)</f>
        <v/>
      </c>
      <c r="G1099" s="114" t="str">
        <f>'Pressure Drops in Loops'!AH1104</f>
        <v/>
      </c>
      <c r="H1099" s="114"/>
      <c r="I1099" s="114"/>
      <c r="J1099" s="115" t="str">
        <f>'Pressure Drops in Loops'!E1104</f>
        <v/>
      </c>
      <c r="K1099" s="115" t="str">
        <f>IF('Pressure Drops in Loops'!E1105="",'Pressure Drops in Loops'!E1104,'Pressure Drops in Loops'!E1105)</f>
        <v/>
      </c>
      <c r="L1099" s="115" t="str">
        <f>IF(Table6[[#This Row],[Segment ]]="","",(Table6[[#This Row],[Pressure 2 (kPa)]]-Table6[[#This Row],[Pressure 1 (kPa)]])/Table6[[#This Row],[Density (kg/m3)]])</f>
        <v/>
      </c>
      <c r="M1099" s="115" t="str">
        <f>IF(Table6[[#This Row],[Segment ]]="","",((Table6[[#This Row],[Velocity 2 (m/s)]]^2)/2)-((Table6[[#This Row],[Velocity 1 (m/s)]]^2)/2))</f>
        <v/>
      </c>
      <c r="N1099" s="115" t="str">
        <f>IF(Table6[[#This Row],[Segment ]]="","",(Table6[[#This Row],[Height 2 (m)]]-Table6[[#This Row],[Height 1 (m)]])*9.807)</f>
        <v/>
      </c>
      <c r="O1099" s="115" t="str">
        <f>'Pressure Drops in Loops'!U1104</f>
        <v/>
      </c>
      <c r="P109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099" s="115" t="str">
        <f>IF(Table6[[#This Row],[Segment ]]="","",Table6[[#This Row],[Work (W)]]/1000)</f>
        <v/>
      </c>
    </row>
    <row r="1100" spans="1:17" x14ac:dyDescent="0.25">
      <c r="A1100" s="116" t="str">
        <f>'Pressure Drops in Loops'!A1105</f>
        <v/>
      </c>
      <c r="B1100" s="113" t="str">
        <f>IF(Table6[[#This Row],[Segment ]]="","",B1099)</f>
        <v/>
      </c>
      <c r="C1100" s="113" t="str">
        <f>IF(Table6[[#This Row],[Segment ]]="","",C1099)</f>
        <v/>
      </c>
      <c r="D1100" s="113" t="str">
        <f>IF(Table6[[#This Row],[Segment ]]="","",D1099)</f>
        <v/>
      </c>
      <c r="E1100" s="117" t="str">
        <f>IF(Table6[[#This Row],[Segment ]]="","",Table6[[#This Row],[Density (kg/m3)]]*Table6[[#This Row],[Volumetric flow (m3/s)]])</f>
        <v/>
      </c>
      <c r="F1100" s="114" t="str">
        <f>IF(Table6[[#This Row],[Segment ]]="","",'Pressure Drops in Loops'!AG1105)</f>
        <v/>
      </c>
      <c r="G1100" s="114" t="str">
        <f>'Pressure Drops in Loops'!AH1105</f>
        <v/>
      </c>
      <c r="H1100" s="114"/>
      <c r="I1100" s="114"/>
      <c r="J1100" s="115" t="str">
        <f>'Pressure Drops in Loops'!E1105</f>
        <v/>
      </c>
      <c r="K1100" s="115" t="str">
        <f>IF('Pressure Drops in Loops'!E1106="",'Pressure Drops in Loops'!E1105,'Pressure Drops in Loops'!E1106)</f>
        <v/>
      </c>
      <c r="L1100" s="115" t="str">
        <f>IF(Table6[[#This Row],[Segment ]]="","",(Table6[[#This Row],[Pressure 2 (kPa)]]-Table6[[#This Row],[Pressure 1 (kPa)]])/Table6[[#This Row],[Density (kg/m3)]])</f>
        <v/>
      </c>
      <c r="M1100" s="115" t="str">
        <f>IF(Table6[[#This Row],[Segment ]]="","",((Table6[[#This Row],[Velocity 2 (m/s)]]^2)/2)-((Table6[[#This Row],[Velocity 1 (m/s)]]^2)/2))</f>
        <v/>
      </c>
      <c r="N1100" s="115" t="str">
        <f>IF(Table6[[#This Row],[Segment ]]="","",(Table6[[#This Row],[Height 2 (m)]]-Table6[[#This Row],[Height 1 (m)]])*9.807)</f>
        <v/>
      </c>
      <c r="O1100" s="115" t="str">
        <f>'Pressure Drops in Loops'!U1105</f>
        <v/>
      </c>
      <c r="P110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00" s="115" t="str">
        <f>IF(Table6[[#This Row],[Segment ]]="","",Table6[[#This Row],[Work (W)]]/1000)</f>
        <v/>
      </c>
    </row>
    <row r="1101" spans="1:17" x14ac:dyDescent="0.25">
      <c r="A1101" s="116" t="str">
        <f>'Pressure Drops in Loops'!A1106</f>
        <v/>
      </c>
      <c r="B1101" s="113" t="str">
        <f>IF(Table6[[#This Row],[Segment ]]="","",B1100)</f>
        <v/>
      </c>
      <c r="C1101" s="113" t="str">
        <f>IF(Table6[[#This Row],[Segment ]]="","",C1100)</f>
        <v/>
      </c>
      <c r="D1101" s="113" t="str">
        <f>IF(Table6[[#This Row],[Segment ]]="","",D1100)</f>
        <v/>
      </c>
      <c r="E1101" s="117" t="str">
        <f>IF(Table6[[#This Row],[Segment ]]="","",Table6[[#This Row],[Density (kg/m3)]]*Table6[[#This Row],[Volumetric flow (m3/s)]])</f>
        <v/>
      </c>
      <c r="F1101" s="114" t="str">
        <f>IF(Table6[[#This Row],[Segment ]]="","",'Pressure Drops in Loops'!AG1106)</f>
        <v/>
      </c>
      <c r="G1101" s="114" t="str">
        <f>'Pressure Drops in Loops'!AH1106</f>
        <v/>
      </c>
      <c r="H1101" s="114"/>
      <c r="I1101" s="114"/>
      <c r="J1101" s="115" t="str">
        <f>'Pressure Drops in Loops'!E1106</f>
        <v/>
      </c>
      <c r="K1101" s="115" t="str">
        <f>IF('Pressure Drops in Loops'!E1107="",'Pressure Drops in Loops'!E1106,'Pressure Drops in Loops'!E1107)</f>
        <v/>
      </c>
      <c r="L1101" s="115" t="str">
        <f>IF(Table6[[#This Row],[Segment ]]="","",(Table6[[#This Row],[Pressure 2 (kPa)]]-Table6[[#This Row],[Pressure 1 (kPa)]])/Table6[[#This Row],[Density (kg/m3)]])</f>
        <v/>
      </c>
      <c r="M1101" s="115" t="str">
        <f>IF(Table6[[#This Row],[Segment ]]="","",((Table6[[#This Row],[Velocity 2 (m/s)]]^2)/2)-((Table6[[#This Row],[Velocity 1 (m/s)]]^2)/2))</f>
        <v/>
      </c>
      <c r="N1101" s="115" t="str">
        <f>IF(Table6[[#This Row],[Segment ]]="","",(Table6[[#This Row],[Height 2 (m)]]-Table6[[#This Row],[Height 1 (m)]])*9.807)</f>
        <v/>
      </c>
      <c r="O1101" s="115" t="str">
        <f>'Pressure Drops in Loops'!U1106</f>
        <v/>
      </c>
      <c r="P110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01" s="115" t="str">
        <f>IF(Table6[[#This Row],[Segment ]]="","",Table6[[#This Row],[Work (W)]]/1000)</f>
        <v/>
      </c>
    </row>
    <row r="1102" spans="1:17" x14ac:dyDescent="0.25">
      <c r="A1102" s="116" t="str">
        <f>'Pressure Drops in Loops'!A1107</f>
        <v/>
      </c>
      <c r="B1102" s="113" t="str">
        <f>IF(Table6[[#This Row],[Segment ]]="","",B1101)</f>
        <v/>
      </c>
      <c r="C1102" s="113" t="str">
        <f>IF(Table6[[#This Row],[Segment ]]="","",C1101)</f>
        <v/>
      </c>
      <c r="D1102" s="113" t="str">
        <f>IF(Table6[[#This Row],[Segment ]]="","",D1101)</f>
        <v/>
      </c>
      <c r="E1102" s="117" t="str">
        <f>IF(Table6[[#This Row],[Segment ]]="","",Table6[[#This Row],[Density (kg/m3)]]*Table6[[#This Row],[Volumetric flow (m3/s)]])</f>
        <v/>
      </c>
      <c r="F1102" s="114" t="str">
        <f>IF(Table6[[#This Row],[Segment ]]="","",'Pressure Drops in Loops'!AG1107)</f>
        <v/>
      </c>
      <c r="G1102" s="114" t="str">
        <f>'Pressure Drops in Loops'!AH1107</f>
        <v/>
      </c>
      <c r="H1102" s="114"/>
      <c r="I1102" s="114"/>
      <c r="J1102" s="115" t="str">
        <f>'Pressure Drops in Loops'!E1107</f>
        <v/>
      </c>
      <c r="K1102" s="115" t="str">
        <f>IF('Pressure Drops in Loops'!E1108="",'Pressure Drops in Loops'!E1107,'Pressure Drops in Loops'!E1108)</f>
        <v/>
      </c>
      <c r="L1102" s="115" t="str">
        <f>IF(Table6[[#This Row],[Segment ]]="","",(Table6[[#This Row],[Pressure 2 (kPa)]]-Table6[[#This Row],[Pressure 1 (kPa)]])/Table6[[#This Row],[Density (kg/m3)]])</f>
        <v/>
      </c>
      <c r="M1102" s="115" t="str">
        <f>IF(Table6[[#This Row],[Segment ]]="","",((Table6[[#This Row],[Velocity 2 (m/s)]]^2)/2)-((Table6[[#This Row],[Velocity 1 (m/s)]]^2)/2))</f>
        <v/>
      </c>
      <c r="N1102" s="115" t="str">
        <f>IF(Table6[[#This Row],[Segment ]]="","",(Table6[[#This Row],[Height 2 (m)]]-Table6[[#This Row],[Height 1 (m)]])*9.807)</f>
        <v/>
      </c>
      <c r="O1102" s="115" t="str">
        <f>'Pressure Drops in Loops'!U1107</f>
        <v/>
      </c>
      <c r="P110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02" s="115" t="str">
        <f>IF(Table6[[#This Row],[Segment ]]="","",Table6[[#This Row],[Work (W)]]/1000)</f>
        <v/>
      </c>
    </row>
    <row r="1103" spans="1:17" x14ac:dyDescent="0.25">
      <c r="A1103" s="116" t="str">
        <f>'Pressure Drops in Loops'!A1108</f>
        <v/>
      </c>
      <c r="B1103" s="113" t="str">
        <f>IF(Table6[[#This Row],[Segment ]]="","",B1102)</f>
        <v/>
      </c>
      <c r="C1103" s="113" t="str">
        <f>IF(Table6[[#This Row],[Segment ]]="","",C1102)</f>
        <v/>
      </c>
      <c r="D1103" s="113" t="str">
        <f>IF(Table6[[#This Row],[Segment ]]="","",D1102)</f>
        <v/>
      </c>
      <c r="E1103" s="117" t="str">
        <f>IF(Table6[[#This Row],[Segment ]]="","",Table6[[#This Row],[Density (kg/m3)]]*Table6[[#This Row],[Volumetric flow (m3/s)]])</f>
        <v/>
      </c>
      <c r="F1103" s="114" t="str">
        <f>IF(Table6[[#This Row],[Segment ]]="","",'Pressure Drops in Loops'!AG1108)</f>
        <v/>
      </c>
      <c r="G1103" s="114" t="str">
        <f>'Pressure Drops in Loops'!AH1108</f>
        <v/>
      </c>
      <c r="H1103" s="114"/>
      <c r="I1103" s="114"/>
      <c r="J1103" s="115" t="str">
        <f>'Pressure Drops in Loops'!E1108</f>
        <v/>
      </c>
      <c r="K1103" s="115" t="str">
        <f>IF('Pressure Drops in Loops'!E1109="",'Pressure Drops in Loops'!E1108,'Pressure Drops in Loops'!E1109)</f>
        <v/>
      </c>
      <c r="L1103" s="115" t="str">
        <f>IF(Table6[[#This Row],[Segment ]]="","",(Table6[[#This Row],[Pressure 2 (kPa)]]-Table6[[#This Row],[Pressure 1 (kPa)]])/Table6[[#This Row],[Density (kg/m3)]])</f>
        <v/>
      </c>
      <c r="M1103" s="115" t="str">
        <f>IF(Table6[[#This Row],[Segment ]]="","",((Table6[[#This Row],[Velocity 2 (m/s)]]^2)/2)-((Table6[[#This Row],[Velocity 1 (m/s)]]^2)/2))</f>
        <v/>
      </c>
      <c r="N1103" s="115" t="str">
        <f>IF(Table6[[#This Row],[Segment ]]="","",(Table6[[#This Row],[Height 2 (m)]]-Table6[[#This Row],[Height 1 (m)]])*9.807)</f>
        <v/>
      </c>
      <c r="O1103" s="115" t="str">
        <f>'Pressure Drops in Loops'!U1108</f>
        <v/>
      </c>
      <c r="P110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03" s="115" t="str">
        <f>IF(Table6[[#This Row],[Segment ]]="","",Table6[[#This Row],[Work (W)]]/1000)</f>
        <v/>
      </c>
    </row>
    <row r="1104" spans="1:17" x14ac:dyDescent="0.25">
      <c r="A1104" s="116" t="str">
        <f>'Pressure Drops in Loops'!A1109</f>
        <v/>
      </c>
      <c r="B1104" s="113" t="str">
        <f>IF(Table6[[#This Row],[Segment ]]="","",B1103)</f>
        <v/>
      </c>
      <c r="C1104" s="113" t="str">
        <f>IF(Table6[[#This Row],[Segment ]]="","",C1103)</f>
        <v/>
      </c>
      <c r="D1104" s="113" t="str">
        <f>IF(Table6[[#This Row],[Segment ]]="","",D1103)</f>
        <v/>
      </c>
      <c r="E1104" s="117" t="str">
        <f>IF(Table6[[#This Row],[Segment ]]="","",Table6[[#This Row],[Density (kg/m3)]]*Table6[[#This Row],[Volumetric flow (m3/s)]])</f>
        <v/>
      </c>
      <c r="F1104" s="114" t="str">
        <f>IF(Table6[[#This Row],[Segment ]]="","",'Pressure Drops in Loops'!AG1109)</f>
        <v/>
      </c>
      <c r="G1104" s="114" t="str">
        <f>'Pressure Drops in Loops'!AH1109</f>
        <v/>
      </c>
      <c r="H1104" s="114"/>
      <c r="I1104" s="114"/>
      <c r="J1104" s="115" t="str">
        <f>'Pressure Drops in Loops'!E1109</f>
        <v/>
      </c>
      <c r="K1104" s="115" t="str">
        <f>IF('Pressure Drops in Loops'!E1110="",'Pressure Drops in Loops'!E1109,'Pressure Drops in Loops'!E1110)</f>
        <v/>
      </c>
      <c r="L1104" s="115" t="str">
        <f>IF(Table6[[#This Row],[Segment ]]="","",(Table6[[#This Row],[Pressure 2 (kPa)]]-Table6[[#This Row],[Pressure 1 (kPa)]])/Table6[[#This Row],[Density (kg/m3)]])</f>
        <v/>
      </c>
      <c r="M1104" s="115" t="str">
        <f>IF(Table6[[#This Row],[Segment ]]="","",((Table6[[#This Row],[Velocity 2 (m/s)]]^2)/2)-((Table6[[#This Row],[Velocity 1 (m/s)]]^2)/2))</f>
        <v/>
      </c>
      <c r="N1104" s="115" t="str">
        <f>IF(Table6[[#This Row],[Segment ]]="","",(Table6[[#This Row],[Height 2 (m)]]-Table6[[#This Row],[Height 1 (m)]])*9.807)</f>
        <v/>
      </c>
      <c r="O1104" s="115" t="str">
        <f>'Pressure Drops in Loops'!U1109</f>
        <v/>
      </c>
      <c r="P110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04" s="115" t="str">
        <f>IF(Table6[[#This Row],[Segment ]]="","",Table6[[#This Row],[Work (W)]]/1000)</f>
        <v/>
      </c>
    </row>
    <row r="1105" spans="1:17" x14ac:dyDescent="0.25">
      <c r="A1105" s="116" t="str">
        <f>'Pressure Drops in Loops'!A1110</f>
        <v/>
      </c>
      <c r="B1105" s="113" t="str">
        <f>IF(Table6[[#This Row],[Segment ]]="","",B1104)</f>
        <v/>
      </c>
      <c r="C1105" s="113" t="str">
        <f>IF(Table6[[#This Row],[Segment ]]="","",C1104)</f>
        <v/>
      </c>
      <c r="D1105" s="113" t="str">
        <f>IF(Table6[[#This Row],[Segment ]]="","",D1104)</f>
        <v/>
      </c>
      <c r="E1105" s="117" t="str">
        <f>IF(Table6[[#This Row],[Segment ]]="","",Table6[[#This Row],[Density (kg/m3)]]*Table6[[#This Row],[Volumetric flow (m3/s)]])</f>
        <v/>
      </c>
      <c r="F1105" s="114" t="str">
        <f>IF(Table6[[#This Row],[Segment ]]="","",'Pressure Drops in Loops'!AG1110)</f>
        <v/>
      </c>
      <c r="G1105" s="114" t="str">
        <f>'Pressure Drops in Loops'!AH1110</f>
        <v/>
      </c>
      <c r="H1105" s="114"/>
      <c r="I1105" s="114"/>
      <c r="J1105" s="115" t="str">
        <f>'Pressure Drops in Loops'!E1110</f>
        <v/>
      </c>
      <c r="K1105" s="115" t="str">
        <f>IF('Pressure Drops in Loops'!E1111="",'Pressure Drops in Loops'!E1110,'Pressure Drops in Loops'!E1111)</f>
        <v/>
      </c>
      <c r="L1105" s="115" t="str">
        <f>IF(Table6[[#This Row],[Segment ]]="","",(Table6[[#This Row],[Pressure 2 (kPa)]]-Table6[[#This Row],[Pressure 1 (kPa)]])/Table6[[#This Row],[Density (kg/m3)]])</f>
        <v/>
      </c>
      <c r="M1105" s="115" t="str">
        <f>IF(Table6[[#This Row],[Segment ]]="","",((Table6[[#This Row],[Velocity 2 (m/s)]]^2)/2)-((Table6[[#This Row],[Velocity 1 (m/s)]]^2)/2))</f>
        <v/>
      </c>
      <c r="N1105" s="115" t="str">
        <f>IF(Table6[[#This Row],[Segment ]]="","",(Table6[[#This Row],[Height 2 (m)]]-Table6[[#This Row],[Height 1 (m)]])*9.807)</f>
        <v/>
      </c>
      <c r="O1105" s="115" t="str">
        <f>'Pressure Drops in Loops'!U1110</f>
        <v/>
      </c>
      <c r="P110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05" s="115" t="str">
        <f>IF(Table6[[#This Row],[Segment ]]="","",Table6[[#This Row],[Work (W)]]/1000)</f>
        <v/>
      </c>
    </row>
    <row r="1106" spans="1:17" x14ac:dyDescent="0.25">
      <c r="A1106" s="116" t="str">
        <f>'Pressure Drops in Loops'!A1111</f>
        <v/>
      </c>
      <c r="B1106" s="113" t="str">
        <f>IF(Table6[[#This Row],[Segment ]]="","",B1105)</f>
        <v/>
      </c>
      <c r="C1106" s="113" t="str">
        <f>IF(Table6[[#This Row],[Segment ]]="","",C1105)</f>
        <v/>
      </c>
      <c r="D1106" s="113" t="str">
        <f>IF(Table6[[#This Row],[Segment ]]="","",D1105)</f>
        <v/>
      </c>
      <c r="E1106" s="117" t="str">
        <f>IF(Table6[[#This Row],[Segment ]]="","",Table6[[#This Row],[Density (kg/m3)]]*Table6[[#This Row],[Volumetric flow (m3/s)]])</f>
        <v/>
      </c>
      <c r="F1106" s="114" t="str">
        <f>IF(Table6[[#This Row],[Segment ]]="","",'Pressure Drops in Loops'!AG1111)</f>
        <v/>
      </c>
      <c r="G1106" s="114" t="str">
        <f>'Pressure Drops in Loops'!AH1111</f>
        <v/>
      </c>
      <c r="H1106" s="114"/>
      <c r="I1106" s="114"/>
      <c r="J1106" s="115" t="str">
        <f>'Pressure Drops in Loops'!E1111</f>
        <v/>
      </c>
      <c r="K1106" s="115" t="str">
        <f>IF('Pressure Drops in Loops'!E1112="",'Pressure Drops in Loops'!E1111,'Pressure Drops in Loops'!E1112)</f>
        <v/>
      </c>
      <c r="L1106" s="115" t="str">
        <f>IF(Table6[[#This Row],[Segment ]]="","",(Table6[[#This Row],[Pressure 2 (kPa)]]-Table6[[#This Row],[Pressure 1 (kPa)]])/Table6[[#This Row],[Density (kg/m3)]])</f>
        <v/>
      </c>
      <c r="M1106" s="115" t="str">
        <f>IF(Table6[[#This Row],[Segment ]]="","",((Table6[[#This Row],[Velocity 2 (m/s)]]^2)/2)-((Table6[[#This Row],[Velocity 1 (m/s)]]^2)/2))</f>
        <v/>
      </c>
      <c r="N1106" s="115" t="str">
        <f>IF(Table6[[#This Row],[Segment ]]="","",(Table6[[#This Row],[Height 2 (m)]]-Table6[[#This Row],[Height 1 (m)]])*9.807)</f>
        <v/>
      </c>
      <c r="O1106" s="115" t="str">
        <f>'Pressure Drops in Loops'!U1111</f>
        <v/>
      </c>
      <c r="P110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06" s="115" t="str">
        <f>IF(Table6[[#This Row],[Segment ]]="","",Table6[[#This Row],[Work (W)]]/1000)</f>
        <v/>
      </c>
    </row>
    <row r="1107" spans="1:17" x14ac:dyDescent="0.25">
      <c r="A1107" s="116" t="str">
        <f>'Pressure Drops in Loops'!A1112</f>
        <v/>
      </c>
      <c r="B1107" s="113" t="str">
        <f>IF(Table6[[#This Row],[Segment ]]="","",B1106)</f>
        <v/>
      </c>
      <c r="C1107" s="113" t="str">
        <f>IF(Table6[[#This Row],[Segment ]]="","",C1106)</f>
        <v/>
      </c>
      <c r="D1107" s="113" t="str">
        <f>IF(Table6[[#This Row],[Segment ]]="","",D1106)</f>
        <v/>
      </c>
      <c r="E1107" s="117" t="str">
        <f>IF(Table6[[#This Row],[Segment ]]="","",Table6[[#This Row],[Density (kg/m3)]]*Table6[[#This Row],[Volumetric flow (m3/s)]])</f>
        <v/>
      </c>
      <c r="F1107" s="114" t="str">
        <f>IF(Table6[[#This Row],[Segment ]]="","",'Pressure Drops in Loops'!AG1112)</f>
        <v/>
      </c>
      <c r="G1107" s="114" t="str">
        <f>'Pressure Drops in Loops'!AH1112</f>
        <v/>
      </c>
      <c r="H1107" s="114"/>
      <c r="I1107" s="114"/>
      <c r="J1107" s="115" t="str">
        <f>'Pressure Drops in Loops'!E1112</f>
        <v/>
      </c>
      <c r="K1107" s="115" t="str">
        <f>IF('Pressure Drops in Loops'!E1113="",'Pressure Drops in Loops'!E1112,'Pressure Drops in Loops'!E1113)</f>
        <v/>
      </c>
      <c r="L1107" s="115" t="str">
        <f>IF(Table6[[#This Row],[Segment ]]="","",(Table6[[#This Row],[Pressure 2 (kPa)]]-Table6[[#This Row],[Pressure 1 (kPa)]])/Table6[[#This Row],[Density (kg/m3)]])</f>
        <v/>
      </c>
      <c r="M1107" s="115" t="str">
        <f>IF(Table6[[#This Row],[Segment ]]="","",((Table6[[#This Row],[Velocity 2 (m/s)]]^2)/2)-((Table6[[#This Row],[Velocity 1 (m/s)]]^2)/2))</f>
        <v/>
      </c>
      <c r="N1107" s="115" t="str">
        <f>IF(Table6[[#This Row],[Segment ]]="","",(Table6[[#This Row],[Height 2 (m)]]-Table6[[#This Row],[Height 1 (m)]])*9.807)</f>
        <v/>
      </c>
      <c r="O1107" s="115" t="str">
        <f>'Pressure Drops in Loops'!U1112</f>
        <v/>
      </c>
      <c r="P110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07" s="115" t="str">
        <f>IF(Table6[[#This Row],[Segment ]]="","",Table6[[#This Row],[Work (W)]]/1000)</f>
        <v/>
      </c>
    </row>
    <row r="1108" spans="1:17" x14ac:dyDescent="0.25">
      <c r="A1108" s="116" t="str">
        <f>'Pressure Drops in Loops'!A1113</f>
        <v/>
      </c>
      <c r="B1108" s="113" t="str">
        <f>IF(Table6[[#This Row],[Segment ]]="","",B1107)</f>
        <v/>
      </c>
      <c r="C1108" s="113" t="str">
        <f>IF(Table6[[#This Row],[Segment ]]="","",C1107)</f>
        <v/>
      </c>
      <c r="D1108" s="113" t="str">
        <f>IF(Table6[[#This Row],[Segment ]]="","",D1107)</f>
        <v/>
      </c>
      <c r="E1108" s="117" t="str">
        <f>IF(Table6[[#This Row],[Segment ]]="","",Table6[[#This Row],[Density (kg/m3)]]*Table6[[#This Row],[Volumetric flow (m3/s)]])</f>
        <v/>
      </c>
      <c r="F1108" s="114" t="str">
        <f>IF(Table6[[#This Row],[Segment ]]="","",'Pressure Drops in Loops'!AG1113)</f>
        <v/>
      </c>
      <c r="G1108" s="114" t="str">
        <f>'Pressure Drops in Loops'!AH1113</f>
        <v/>
      </c>
      <c r="H1108" s="114"/>
      <c r="I1108" s="114"/>
      <c r="J1108" s="115" t="str">
        <f>'Pressure Drops in Loops'!E1113</f>
        <v/>
      </c>
      <c r="K1108" s="115" t="str">
        <f>IF('Pressure Drops in Loops'!E1114="",'Pressure Drops in Loops'!E1113,'Pressure Drops in Loops'!E1114)</f>
        <v/>
      </c>
      <c r="L1108" s="115" t="str">
        <f>IF(Table6[[#This Row],[Segment ]]="","",(Table6[[#This Row],[Pressure 2 (kPa)]]-Table6[[#This Row],[Pressure 1 (kPa)]])/Table6[[#This Row],[Density (kg/m3)]])</f>
        <v/>
      </c>
      <c r="M1108" s="115" t="str">
        <f>IF(Table6[[#This Row],[Segment ]]="","",((Table6[[#This Row],[Velocity 2 (m/s)]]^2)/2)-((Table6[[#This Row],[Velocity 1 (m/s)]]^2)/2))</f>
        <v/>
      </c>
      <c r="N1108" s="115" t="str">
        <f>IF(Table6[[#This Row],[Segment ]]="","",(Table6[[#This Row],[Height 2 (m)]]-Table6[[#This Row],[Height 1 (m)]])*9.807)</f>
        <v/>
      </c>
      <c r="O1108" s="115" t="str">
        <f>'Pressure Drops in Loops'!U1113</f>
        <v/>
      </c>
      <c r="P110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08" s="115" t="str">
        <f>IF(Table6[[#This Row],[Segment ]]="","",Table6[[#This Row],[Work (W)]]/1000)</f>
        <v/>
      </c>
    </row>
    <row r="1109" spans="1:17" x14ac:dyDescent="0.25">
      <c r="A1109" s="116" t="str">
        <f>'Pressure Drops in Loops'!A1114</f>
        <v/>
      </c>
      <c r="B1109" s="113" t="str">
        <f>IF(Table6[[#This Row],[Segment ]]="","",B1108)</f>
        <v/>
      </c>
      <c r="C1109" s="113" t="str">
        <f>IF(Table6[[#This Row],[Segment ]]="","",C1108)</f>
        <v/>
      </c>
      <c r="D1109" s="113" t="str">
        <f>IF(Table6[[#This Row],[Segment ]]="","",D1108)</f>
        <v/>
      </c>
      <c r="E1109" s="117" t="str">
        <f>IF(Table6[[#This Row],[Segment ]]="","",Table6[[#This Row],[Density (kg/m3)]]*Table6[[#This Row],[Volumetric flow (m3/s)]])</f>
        <v/>
      </c>
      <c r="F1109" s="114" t="str">
        <f>IF(Table6[[#This Row],[Segment ]]="","",'Pressure Drops in Loops'!AG1114)</f>
        <v/>
      </c>
      <c r="G1109" s="114" t="str">
        <f>'Pressure Drops in Loops'!AH1114</f>
        <v/>
      </c>
      <c r="H1109" s="114"/>
      <c r="I1109" s="114"/>
      <c r="J1109" s="115" t="str">
        <f>'Pressure Drops in Loops'!E1114</f>
        <v/>
      </c>
      <c r="K1109" s="115" t="str">
        <f>IF('Pressure Drops in Loops'!E1115="",'Pressure Drops in Loops'!E1114,'Pressure Drops in Loops'!E1115)</f>
        <v/>
      </c>
      <c r="L1109" s="115" t="str">
        <f>IF(Table6[[#This Row],[Segment ]]="","",(Table6[[#This Row],[Pressure 2 (kPa)]]-Table6[[#This Row],[Pressure 1 (kPa)]])/Table6[[#This Row],[Density (kg/m3)]])</f>
        <v/>
      </c>
      <c r="M1109" s="115" t="str">
        <f>IF(Table6[[#This Row],[Segment ]]="","",((Table6[[#This Row],[Velocity 2 (m/s)]]^2)/2)-((Table6[[#This Row],[Velocity 1 (m/s)]]^2)/2))</f>
        <v/>
      </c>
      <c r="N1109" s="115" t="str">
        <f>IF(Table6[[#This Row],[Segment ]]="","",(Table6[[#This Row],[Height 2 (m)]]-Table6[[#This Row],[Height 1 (m)]])*9.807)</f>
        <v/>
      </c>
      <c r="O1109" s="115" t="str">
        <f>'Pressure Drops in Loops'!U1114</f>
        <v/>
      </c>
      <c r="P110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09" s="115" t="str">
        <f>IF(Table6[[#This Row],[Segment ]]="","",Table6[[#This Row],[Work (W)]]/1000)</f>
        <v/>
      </c>
    </row>
    <row r="1110" spans="1:17" x14ac:dyDescent="0.25">
      <c r="A1110" s="116" t="str">
        <f>'Pressure Drops in Loops'!A1115</f>
        <v/>
      </c>
      <c r="B1110" s="113" t="str">
        <f>IF(Table6[[#This Row],[Segment ]]="","",B1109)</f>
        <v/>
      </c>
      <c r="C1110" s="113" t="str">
        <f>IF(Table6[[#This Row],[Segment ]]="","",C1109)</f>
        <v/>
      </c>
      <c r="D1110" s="113" t="str">
        <f>IF(Table6[[#This Row],[Segment ]]="","",D1109)</f>
        <v/>
      </c>
      <c r="E1110" s="117" t="str">
        <f>IF(Table6[[#This Row],[Segment ]]="","",Table6[[#This Row],[Density (kg/m3)]]*Table6[[#This Row],[Volumetric flow (m3/s)]])</f>
        <v/>
      </c>
      <c r="F1110" s="114" t="str">
        <f>IF(Table6[[#This Row],[Segment ]]="","",'Pressure Drops in Loops'!AG1115)</f>
        <v/>
      </c>
      <c r="G1110" s="114" t="str">
        <f>'Pressure Drops in Loops'!AH1115</f>
        <v/>
      </c>
      <c r="H1110" s="114"/>
      <c r="I1110" s="114"/>
      <c r="J1110" s="115" t="str">
        <f>'Pressure Drops in Loops'!E1115</f>
        <v/>
      </c>
      <c r="K1110" s="115" t="str">
        <f>IF('Pressure Drops in Loops'!E1116="",'Pressure Drops in Loops'!E1115,'Pressure Drops in Loops'!E1116)</f>
        <v/>
      </c>
      <c r="L1110" s="115" t="str">
        <f>IF(Table6[[#This Row],[Segment ]]="","",(Table6[[#This Row],[Pressure 2 (kPa)]]-Table6[[#This Row],[Pressure 1 (kPa)]])/Table6[[#This Row],[Density (kg/m3)]])</f>
        <v/>
      </c>
      <c r="M1110" s="115" t="str">
        <f>IF(Table6[[#This Row],[Segment ]]="","",((Table6[[#This Row],[Velocity 2 (m/s)]]^2)/2)-((Table6[[#This Row],[Velocity 1 (m/s)]]^2)/2))</f>
        <v/>
      </c>
      <c r="N1110" s="115" t="str">
        <f>IF(Table6[[#This Row],[Segment ]]="","",(Table6[[#This Row],[Height 2 (m)]]-Table6[[#This Row],[Height 1 (m)]])*9.807)</f>
        <v/>
      </c>
      <c r="O1110" s="115" t="str">
        <f>'Pressure Drops in Loops'!U1115</f>
        <v/>
      </c>
      <c r="P111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10" s="115" t="str">
        <f>IF(Table6[[#This Row],[Segment ]]="","",Table6[[#This Row],[Work (W)]]/1000)</f>
        <v/>
      </c>
    </row>
    <row r="1111" spans="1:17" x14ac:dyDescent="0.25">
      <c r="A1111" s="116" t="str">
        <f>'Pressure Drops in Loops'!A1116</f>
        <v/>
      </c>
      <c r="B1111" s="113" t="str">
        <f>IF(Table6[[#This Row],[Segment ]]="","",B1110)</f>
        <v/>
      </c>
      <c r="C1111" s="113" t="str">
        <f>IF(Table6[[#This Row],[Segment ]]="","",C1110)</f>
        <v/>
      </c>
      <c r="D1111" s="113" t="str">
        <f>IF(Table6[[#This Row],[Segment ]]="","",D1110)</f>
        <v/>
      </c>
      <c r="E1111" s="117" t="str">
        <f>IF(Table6[[#This Row],[Segment ]]="","",Table6[[#This Row],[Density (kg/m3)]]*Table6[[#This Row],[Volumetric flow (m3/s)]])</f>
        <v/>
      </c>
      <c r="F1111" s="114" t="str">
        <f>IF(Table6[[#This Row],[Segment ]]="","",'Pressure Drops in Loops'!AG1116)</f>
        <v/>
      </c>
      <c r="G1111" s="114" t="str">
        <f>'Pressure Drops in Loops'!AH1116</f>
        <v/>
      </c>
      <c r="H1111" s="114"/>
      <c r="I1111" s="114"/>
      <c r="J1111" s="115" t="str">
        <f>'Pressure Drops in Loops'!E1116</f>
        <v/>
      </c>
      <c r="K1111" s="115" t="str">
        <f>IF('Pressure Drops in Loops'!E1117="",'Pressure Drops in Loops'!E1116,'Pressure Drops in Loops'!E1117)</f>
        <v/>
      </c>
      <c r="L1111" s="115" t="str">
        <f>IF(Table6[[#This Row],[Segment ]]="","",(Table6[[#This Row],[Pressure 2 (kPa)]]-Table6[[#This Row],[Pressure 1 (kPa)]])/Table6[[#This Row],[Density (kg/m3)]])</f>
        <v/>
      </c>
      <c r="M1111" s="115" t="str">
        <f>IF(Table6[[#This Row],[Segment ]]="","",((Table6[[#This Row],[Velocity 2 (m/s)]]^2)/2)-((Table6[[#This Row],[Velocity 1 (m/s)]]^2)/2))</f>
        <v/>
      </c>
      <c r="N1111" s="115" t="str">
        <f>IF(Table6[[#This Row],[Segment ]]="","",(Table6[[#This Row],[Height 2 (m)]]-Table6[[#This Row],[Height 1 (m)]])*9.807)</f>
        <v/>
      </c>
      <c r="O1111" s="115" t="str">
        <f>'Pressure Drops in Loops'!U1116</f>
        <v/>
      </c>
      <c r="P111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11" s="115" t="str">
        <f>IF(Table6[[#This Row],[Segment ]]="","",Table6[[#This Row],[Work (W)]]/1000)</f>
        <v/>
      </c>
    </row>
    <row r="1112" spans="1:17" x14ac:dyDescent="0.25">
      <c r="A1112" s="116" t="str">
        <f>'Pressure Drops in Loops'!A1117</f>
        <v/>
      </c>
      <c r="B1112" s="113" t="str">
        <f>IF(Table6[[#This Row],[Segment ]]="","",B1111)</f>
        <v/>
      </c>
      <c r="C1112" s="113" t="str">
        <f>IF(Table6[[#This Row],[Segment ]]="","",C1111)</f>
        <v/>
      </c>
      <c r="D1112" s="113" t="str">
        <f>IF(Table6[[#This Row],[Segment ]]="","",D1111)</f>
        <v/>
      </c>
      <c r="E1112" s="117" t="str">
        <f>IF(Table6[[#This Row],[Segment ]]="","",Table6[[#This Row],[Density (kg/m3)]]*Table6[[#This Row],[Volumetric flow (m3/s)]])</f>
        <v/>
      </c>
      <c r="F1112" s="114" t="str">
        <f>IF(Table6[[#This Row],[Segment ]]="","",'Pressure Drops in Loops'!AG1117)</f>
        <v/>
      </c>
      <c r="G1112" s="114" t="str">
        <f>'Pressure Drops in Loops'!AH1117</f>
        <v/>
      </c>
      <c r="H1112" s="114"/>
      <c r="I1112" s="114"/>
      <c r="J1112" s="115" t="str">
        <f>'Pressure Drops in Loops'!E1117</f>
        <v/>
      </c>
      <c r="K1112" s="115" t="str">
        <f>IF('Pressure Drops in Loops'!E1118="",'Pressure Drops in Loops'!E1117,'Pressure Drops in Loops'!E1118)</f>
        <v/>
      </c>
      <c r="L1112" s="115" t="str">
        <f>IF(Table6[[#This Row],[Segment ]]="","",(Table6[[#This Row],[Pressure 2 (kPa)]]-Table6[[#This Row],[Pressure 1 (kPa)]])/Table6[[#This Row],[Density (kg/m3)]])</f>
        <v/>
      </c>
      <c r="M1112" s="115" t="str">
        <f>IF(Table6[[#This Row],[Segment ]]="","",((Table6[[#This Row],[Velocity 2 (m/s)]]^2)/2)-((Table6[[#This Row],[Velocity 1 (m/s)]]^2)/2))</f>
        <v/>
      </c>
      <c r="N1112" s="115" t="str">
        <f>IF(Table6[[#This Row],[Segment ]]="","",(Table6[[#This Row],[Height 2 (m)]]-Table6[[#This Row],[Height 1 (m)]])*9.807)</f>
        <v/>
      </c>
      <c r="O1112" s="115" t="str">
        <f>'Pressure Drops in Loops'!U1117</f>
        <v/>
      </c>
      <c r="P111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12" s="115" t="str">
        <f>IF(Table6[[#This Row],[Segment ]]="","",Table6[[#This Row],[Work (W)]]/1000)</f>
        <v/>
      </c>
    </row>
    <row r="1113" spans="1:17" x14ac:dyDescent="0.25">
      <c r="A1113" s="116" t="str">
        <f>'Pressure Drops in Loops'!A1118</f>
        <v/>
      </c>
      <c r="B1113" s="113" t="str">
        <f>IF(Table6[[#This Row],[Segment ]]="","",B1112)</f>
        <v/>
      </c>
      <c r="C1113" s="113" t="str">
        <f>IF(Table6[[#This Row],[Segment ]]="","",C1112)</f>
        <v/>
      </c>
      <c r="D1113" s="113" t="str">
        <f>IF(Table6[[#This Row],[Segment ]]="","",D1112)</f>
        <v/>
      </c>
      <c r="E1113" s="117" t="str">
        <f>IF(Table6[[#This Row],[Segment ]]="","",Table6[[#This Row],[Density (kg/m3)]]*Table6[[#This Row],[Volumetric flow (m3/s)]])</f>
        <v/>
      </c>
      <c r="F1113" s="114" t="str">
        <f>IF(Table6[[#This Row],[Segment ]]="","",'Pressure Drops in Loops'!AG1118)</f>
        <v/>
      </c>
      <c r="G1113" s="114" t="str">
        <f>'Pressure Drops in Loops'!AH1118</f>
        <v/>
      </c>
      <c r="H1113" s="114"/>
      <c r="I1113" s="114"/>
      <c r="J1113" s="115" t="str">
        <f>'Pressure Drops in Loops'!E1118</f>
        <v/>
      </c>
      <c r="K1113" s="115" t="str">
        <f>IF('Pressure Drops in Loops'!E1119="",'Pressure Drops in Loops'!E1118,'Pressure Drops in Loops'!E1119)</f>
        <v/>
      </c>
      <c r="L1113" s="115" t="str">
        <f>IF(Table6[[#This Row],[Segment ]]="","",(Table6[[#This Row],[Pressure 2 (kPa)]]-Table6[[#This Row],[Pressure 1 (kPa)]])/Table6[[#This Row],[Density (kg/m3)]])</f>
        <v/>
      </c>
      <c r="M1113" s="115" t="str">
        <f>IF(Table6[[#This Row],[Segment ]]="","",((Table6[[#This Row],[Velocity 2 (m/s)]]^2)/2)-((Table6[[#This Row],[Velocity 1 (m/s)]]^2)/2))</f>
        <v/>
      </c>
      <c r="N1113" s="115" t="str">
        <f>IF(Table6[[#This Row],[Segment ]]="","",(Table6[[#This Row],[Height 2 (m)]]-Table6[[#This Row],[Height 1 (m)]])*9.807)</f>
        <v/>
      </c>
      <c r="O1113" s="115" t="str">
        <f>'Pressure Drops in Loops'!U1118</f>
        <v/>
      </c>
      <c r="P111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13" s="115" t="str">
        <f>IF(Table6[[#This Row],[Segment ]]="","",Table6[[#This Row],[Work (W)]]/1000)</f>
        <v/>
      </c>
    </row>
    <row r="1114" spans="1:17" x14ac:dyDescent="0.25">
      <c r="A1114" s="116" t="str">
        <f>'Pressure Drops in Loops'!A1119</f>
        <v/>
      </c>
      <c r="B1114" s="113" t="str">
        <f>IF(Table6[[#This Row],[Segment ]]="","",B1113)</f>
        <v/>
      </c>
      <c r="C1114" s="113" t="str">
        <f>IF(Table6[[#This Row],[Segment ]]="","",C1113)</f>
        <v/>
      </c>
      <c r="D1114" s="113" t="str">
        <f>IF(Table6[[#This Row],[Segment ]]="","",D1113)</f>
        <v/>
      </c>
      <c r="E1114" s="117" t="str">
        <f>IF(Table6[[#This Row],[Segment ]]="","",Table6[[#This Row],[Density (kg/m3)]]*Table6[[#This Row],[Volumetric flow (m3/s)]])</f>
        <v/>
      </c>
      <c r="F1114" s="114" t="str">
        <f>IF(Table6[[#This Row],[Segment ]]="","",'Pressure Drops in Loops'!AG1119)</f>
        <v/>
      </c>
      <c r="G1114" s="114" t="str">
        <f>'Pressure Drops in Loops'!AH1119</f>
        <v/>
      </c>
      <c r="H1114" s="114"/>
      <c r="I1114" s="114"/>
      <c r="J1114" s="115" t="str">
        <f>'Pressure Drops in Loops'!E1119</f>
        <v/>
      </c>
      <c r="K1114" s="115" t="str">
        <f>IF('Pressure Drops in Loops'!E1120="",'Pressure Drops in Loops'!E1119,'Pressure Drops in Loops'!E1120)</f>
        <v/>
      </c>
      <c r="L1114" s="115" t="str">
        <f>IF(Table6[[#This Row],[Segment ]]="","",(Table6[[#This Row],[Pressure 2 (kPa)]]-Table6[[#This Row],[Pressure 1 (kPa)]])/Table6[[#This Row],[Density (kg/m3)]])</f>
        <v/>
      </c>
      <c r="M1114" s="115" t="str">
        <f>IF(Table6[[#This Row],[Segment ]]="","",((Table6[[#This Row],[Velocity 2 (m/s)]]^2)/2)-((Table6[[#This Row],[Velocity 1 (m/s)]]^2)/2))</f>
        <v/>
      </c>
      <c r="N1114" s="115" t="str">
        <f>IF(Table6[[#This Row],[Segment ]]="","",(Table6[[#This Row],[Height 2 (m)]]-Table6[[#This Row],[Height 1 (m)]])*9.807)</f>
        <v/>
      </c>
      <c r="O1114" s="115" t="str">
        <f>'Pressure Drops in Loops'!U1119</f>
        <v/>
      </c>
      <c r="P111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14" s="115" t="str">
        <f>IF(Table6[[#This Row],[Segment ]]="","",Table6[[#This Row],[Work (W)]]/1000)</f>
        <v/>
      </c>
    </row>
    <row r="1115" spans="1:17" x14ac:dyDescent="0.25">
      <c r="A1115" s="116" t="str">
        <f>'Pressure Drops in Loops'!A1120</f>
        <v/>
      </c>
      <c r="B1115" s="113" t="str">
        <f>IF(Table6[[#This Row],[Segment ]]="","",B1114)</f>
        <v/>
      </c>
      <c r="C1115" s="113" t="str">
        <f>IF(Table6[[#This Row],[Segment ]]="","",C1114)</f>
        <v/>
      </c>
      <c r="D1115" s="113" t="str">
        <f>IF(Table6[[#This Row],[Segment ]]="","",D1114)</f>
        <v/>
      </c>
      <c r="E1115" s="117" t="str">
        <f>IF(Table6[[#This Row],[Segment ]]="","",Table6[[#This Row],[Density (kg/m3)]]*Table6[[#This Row],[Volumetric flow (m3/s)]])</f>
        <v/>
      </c>
      <c r="F1115" s="114" t="str">
        <f>IF(Table6[[#This Row],[Segment ]]="","",'Pressure Drops in Loops'!AG1120)</f>
        <v/>
      </c>
      <c r="G1115" s="114" t="str">
        <f>'Pressure Drops in Loops'!AH1120</f>
        <v/>
      </c>
      <c r="H1115" s="114"/>
      <c r="I1115" s="114"/>
      <c r="J1115" s="115" t="str">
        <f>'Pressure Drops in Loops'!E1120</f>
        <v/>
      </c>
      <c r="K1115" s="115" t="str">
        <f>IF('Pressure Drops in Loops'!E1121="",'Pressure Drops in Loops'!E1120,'Pressure Drops in Loops'!E1121)</f>
        <v/>
      </c>
      <c r="L1115" s="115" t="str">
        <f>IF(Table6[[#This Row],[Segment ]]="","",(Table6[[#This Row],[Pressure 2 (kPa)]]-Table6[[#This Row],[Pressure 1 (kPa)]])/Table6[[#This Row],[Density (kg/m3)]])</f>
        <v/>
      </c>
      <c r="M1115" s="115" t="str">
        <f>IF(Table6[[#This Row],[Segment ]]="","",((Table6[[#This Row],[Velocity 2 (m/s)]]^2)/2)-((Table6[[#This Row],[Velocity 1 (m/s)]]^2)/2))</f>
        <v/>
      </c>
      <c r="N1115" s="115" t="str">
        <f>IF(Table6[[#This Row],[Segment ]]="","",(Table6[[#This Row],[Height 2 (m)]]-Table6[[#This Row],[Height 1 (m)]])*9.807)</f>
        <v/>
      </c>
      <c r="O1115" s="115" t="str">
        <f>'Pressure Drops in Loops'!U1120</f>
        <v/>
      </c>
      <c r="P111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15" s="115" t="str">
        <f>IF(Table6[[#This Row],[Segment ]]="","",Table6[[#This Row],[Work (W)]]/1000)</f>
        <v/>
      </c>
    </row>
    <row r="1116" spans="1:17" x14ac:dyDescent="0.25">
      <c r="A1116" s="116" t="str">
        <f>'Pressure Drops in Loops'!A1121</f>
        <v/>
      </c>
      <c r="B1116" s="113" t="str">
        <f>IF(Table6[[#This Row],[Segment ]]="","",B1115)</f>
        <v/>
      </c>
      <c r="C1116" s="113" t="str">
        <f>IF(Table6[[#This Row],[Segment ]]="","",C1115)</f>
        <v/>
      </c>
      <c r="D1116" s="113" t="str">
        <f>IF(Table6[[#This Row],[Segment ]]="","",D1115)</f>
        <v/>
      </c>
      <c r="E1116" s="117" t="str">
        <f>IF(Table6[[#This Row],[Segment ]]="","",Table6[[#This Row],[Density (kg/m3)]]*Table6[[#This Row],[Volumetric flow (m3/s)]])</f>
        <v/>
      </c>
      <c r="F1116" s="114" t="str">
        <f>IF(Table6[[#This Row],[Segment ]]="","",'Pressure Drops in Loops'!AG1121)</f>
        <v/>
      </c>
      <c r="G1116" s="114" t="str">
        <f>'Pressure Drops in Loops'!AH1121</f>
        <v/>
      </c>
      <c r="H1116" s="114"/>
      <c r="I1116" s="114"/>
      <c r="J1116" s="115" t="str">
        <f>'Pressure Drops in Loops'!E1121</f>
        <v/>
      </c>
      <c r="K1116" s="115" t="str">
        <f>IF('Pressure Drops in Loops'!E1122="",'Pressure Drops in Loops'!E1121,'Pressure Drops in Loops'!E1122)</f>
        <v/>
      </c>
      <c r="L1116" s="115" t="str">
        <f>IF(Table6[[#This Row],[Segment ]]="","",(Table6[[#This Row],[Pressure 2 (kPa)]]-Table6[[#This Row],[Pressure 1 (kPa)]])/Table6[[#This Row],[Density (kg/m3)]])</f>
        <v/>
      </c>
      <c r="M1116" s="115" t="str">
        <f>IF(Table6[[#This Row],[Segment ]]="","",((Table6[[#This Row],[Velocity 2 (m/s)]]^2)/2)-((Table6[[#This Row],[Velocity 1 (m/s)]]^2)/2))</f>
        <v/>
      </c>
      <c r="N1116" s="115" t="str">
        <f>IF(Table6[[#This Row],[Segment ]]="","",(Table6[[#This Row],[Height 2 (m)]]-Table6[[#This Row],[Height 1 (m)]])*9.807)</f>
        <v/>
      </c>
      <c r="O1116" s="115" t="str">
        <f>'Pressure Drops in Loops'!U1121</f>
        <v/>
      </c>
      <c r="P111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16" s="115" t="str">
        <f>IF(Table6[[#This Row],[Segment ]]="","",Table6[[#This Row],[Work (W)]]/1000)</f>
        <v/>
      </c>
    </row>
    <row r="1117" spans="1:17" x14ac:dyDescent="0.25">
      <c r="A1117" s="116" t="str">
        <f>'Pressure Drops in Loops'!A1122</f>
        <v/>
      </c>
      <c r="B1117" s="113" t="str">
        <f>IF(Table6[[#This Row],[Segment ]]="","",B1116)</f>
        <v/>
      </c>
      <c r="C1117" s="113" t="str">
        <f>IF(Table6[[#This Row],[Segment ]]="","",C1116)</f>
        <v/>
      </c>
      <c r="D1117" s="113" t="str">
        <f>IF(Table6[[#This Row],[Segment ]]="","",D1116)</f>
        <v/>
      </c>
      <c r="E1117" s="117" t="str">
        <f>IF(Table6[[#This Row],[Segment ]]="","",Table6[[#This Row],[Density (kg/m3)]]*Table6[[#This Row],[Volumetric flow (m3/s)]])</f>
        <v/>
      </c>
      <c r="F1117" s="114" t="str">
        <f>IF(Table6[[#This Row],[Segment ]]="","",'Pressure Drops in Loops'!AG1122)</f>
        <v/>
      </c>
      <c r="G1117" s="114" t="str">
        <f>'Pressure Drops in Loops'!AH1122</f>
        <v/>
      </c>
      <c r="H1117" s="114"/>
      <c r="I1117" s="114"/>
      <c r="J1117" s="115" t="str">
        <f>'Pressure Drops in Loops'!E1122</f>
        <v/>
      </c>
      <c r="K1117" s="115" t="str">
        <f>IF('Pressure Drops in Loops'!E1123="",'Pressure Drops in Loops'!E1122,'Pressure Drops in Loops'!E1123)</f>
        <v/>
      </c>
      <c r="L1117" s="115" t="str">
        <f>IF(Table6[[#This Row],[Segment ]]="","",(Table6[[#This Row],[Pressure 2 (kPa)]]-Table6[[#This Row],[Pressure 1 (kPa)]])/Table6[[#This Row],[Density (kg/m3)]])</f>
        <v/>
      </c>
      <c r="M1117" s="115" t="str">
        <f>IF(Table6[[#This Row],[Segment ]]="","",((Table6[[#This Row],[Velocity 2 (m/s)]]^2)/2)-((Table6[[#This Row],[Velocity 1 (m/s)]]^2)/2))</f>
        <v/>
      </c>
      <c r="N1117" s="115" t="str">
        <f>IF(Table6[[#This Row],[Segment ]]="","",(Table6[[#This Row],[Height 2 (m)]]-Table6[[#This Row],[Height 1 (m)]])*9.807)</f>
        <v/>
      </c>
      <c r="O1117" s="115" t="str">
        <f>'Pressure Drops in Loops'!U1122</f>
        <v/>
      </c>
      <c r="P111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17" s="115" t="str">
        <f>IF(Table6[[#This Row],[Segment ]]="","",Table6[[#This Row],[Work (W)]]/1000)</f>
        <v/>
      </c>
    </row>
    <row r="1118" spans="1:17" x14ac:dyDescent="0.25">
      <c r="A1118" s="116" t="str">
        <f>'Pressure Drops in Loops'!A1123</f>
        <v/>
      </c>
      <c r="B1118" s="113" t="str">
        <f>IF(Table6[[#This Row],[Segment ]]="","",B1117)</f>
        <v/>
      </c>
      <c r="C1118" s="113" t="str">
        <f>IF(Table6[[#This Row],[Segment ]]="","",C1117)</f>
        <v/>
      </c>
      <c r="D1118" s="113" t="str">
        <f>IF(Table6[[#This Row],[Segment ]]="","",D1117)</f>
        <v/>
      </c>
      <c r="E1118" s="117" t="str">
        <f>IF(Table6[[#This Row],[Segment ]]="","",Table6[[#This Row],[Density (kg/m3)]]*Table6[[#This Row],[Volumetric flow (m3/s)]])</f>
        <v/>
      </c>
      <c r="F1118" s="114" t="str">
        <f>IF(Table6[[#This Row],[Segment ]]="","",'Pressure Drops in Loops'!AG1123)</f>
        <v/>
      </c>
      <c r="G1118" s="114" t="str">
        <f>'Pressure Drops in Loops'!AH1123</f>
        <v/>
      </c>
      <c r="H1118" s="114"/>
      <c r="I1118" s="114"/>
      <c r="J1118" s="115" t="str">
        <f>'Pressure Drops in Loops'!E1123</f>
        <v/>
      </c>
      <c r="K1118" s="115" t="str">
        <f>IF('Pressure Drops in Loops'!E1124="",'Pressure Drops in Loops'!E1123,'Pressure Drops in Loops'!E1124)</f>
        <v/>
      </c>
      <c r="L1118" s="115" t="str">
        <f>IF(Table6[[#This Row],[Segment ]]="","",(Table6[[#This Row],[Pressure 2 (kPa)]]-Table6[[#This Row],[Pressure 1 (kPa)]])/Table6[[#This Row],[Density (kg/m3)]])</f>
        <v/>
      </c>
      <c r="M1118" s="115" t="str">
        <f>IF(Table6[[#This Row],[Segment ]]="","",((Table6[[#This Row],[Velocity 2 (m/s)]]^2)/2)-((Table6[[#This Row],[Velocity 1 (m/s)]]^2)/2))</f>
        <v/>
      </c>
      <c r="N1118" s="115" t="str">
        <f>IF(Table6[[#This Row],[Segment ]]="","",(Table6[[#This Row],[Height 2 (m)]]-Table6[[#This Row],[Height 1 (m)]])*9.807)</f>
        <v/>
      </c>
      <c r="O1118" s="115" t="str">
        <f>'Pressure Drops in Loops'!U1123</f>
        <v/>
      </c>
      <c r="P111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18" s="115" t="str">
        <f>IF(Table6[[#This Row],[Segment ]]="","",Table6[[#This Row],[Work (W)]]/1000)</f>
        <v/>
      </c>
    </row>
    <row r="1119" spans="1:17" x14ac:dyDescent="0.25">
      <c r="A1119" s="116" t="str">
        <f>'Pressure Drops in Loops'!A1124</f>
        <v/>
      </c>
      <c r="B1119" s="113" t="str">
        <f>IF(Table6[[#This Row],[Segment ]]="","",B1118)</f>
        <v/>
      </c>
      <c r="C1119" s="113" t="str">
        <f>IF(Table6[[#This Row],[Segment ]]="","",C1118)</f>
        <v/>
      </c>
      <c r="D1119" s="113" t="str">
        <f>IF(Table6[[#This Row],[Segment ]]="","",D1118)</f>
        <v/>
      </c>
      <c r="E1119" s="117" t="str">
        <f>IF(Table6[[#This Row],[Segment ]]="","",Table6[[#This Row],[Density (kg/m3)]]*Table6[[#This Row],[Volumetric flow (m3/s)]])</f>
        <v/>
      </c>
      <c r="F1119" s="114" t="str">
        <f>IF(Table6[[#This Row],[Segment ]]="","",'Pressure Drops in Loops'!AG1124)</f>
        <v/>
      </c>
      <c r="G1119" s="114" t="str">
        <f>'Pressure Drops in Loops'!AH1124</f>
        <v/>
      </c>
      <c r="H1119" s="114"/>
      <c r="I1119" s="114"/>
      <c r="J1119" s="115" t="str">
        <f>'Pressure Drops in Loops'!E1124</f>
        <v/>
      </c>
      <c r="K1119" s="115" t="str">
        <f>IF('Pressure Drops in Loops'!E1125="",'Pressure Drops in Loops'!E1124,'Pressure Drops in Loops'!E1125)</f>
        <v/>
      </c>
      <c r="L1119" s="115" t="str">
        <f>IF(Table6[[#This Row],[Segment ]]="","",(Table6[[#This Row],[Pressure 2 (kPa)]]-Table6[[#This Row],[Pressure 1 (kPa)]])/Table6[[#This Row],[Density (kg/m3)]])</f>
        <v/>
      </c>
      <c r="M1119" s="115" t="str">
        <f>IF(Table6[[#This Row],[Segment ]]="","",((Table6[[#This Row],[Velocity 2 (m/s)]]^2)/2)-((Table6[[#This Row],[Velocity 1 (m/s)]]^2)/2))</f>
        <v/>
      </c>
      <c r="N1119" s="115" t="str">
        <f>IF(Table6[[#This Row],[Segment ]]="","",(Table6[[#This Row],[Height 2 (m)]]-Table6[[#This Row],[Height 1 (m)]])*9.807)</f>
        <v/>
      </c>
      <c r="O1119" s="115" t="str">
        <f>'Pressure Drops in Loops'!U1124</f>
        <v/>
      </c>
      <c r="P111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19" s="115" t="str">
        <f>IF(Table6[[#This Row],[Segment ]]="","",Table6[[#This Row],[Work (W)]]/1000)</f>
        <v/>
      </c>
    </row>
    <row r="1120" spans="1:17" x14ac:dyDescent="0.25">
      <c r="A1120" s="116" t="str">
        <f>'Pressure Drops in Loops'!A1125</f>
        <v/>
      </c>
      <c r="B1120" s="113" t="str">
        <f>IF(Table6[[#This Row],[Segment ]]="","",B1119)</f>
        <v/>
      </c>
      <c r="C1120" s="113" t="str">
        <f>IF(Table6[[#This Row],[Segment ]]="","",C1119)</f>
        <v/>
      </c>
      <c r="D1120" s="113" t="str">
        <f>IF(Table6[[#This Row],[Segment ]]="","",D1119)</f>
        <v/>
      </c>
      <c r="E1120" s="117" t="str">
        <f>IF(Table6[[#This Row],[Segment ]]="","",Table6[[#This Row],[Density (kg/m3)]]*Table6[[#This Row],[Volumetric flow (m3/s)]])</f>
        <v/>
      </c>
      <c r="F1120" s="114" t="str">
        <f>IF(Table6[[#This Row],[Segment ]]="","",'Pressure Drops in Loops'!AG1125)</f>
        <v/>
      </c>
      <c r="G1120" s="114" t="str">
        <f>'Pressure Drops in Loops'!AH1125</f>
        <v/>
      </c>
      <c r="H1120" s="114"/>
      <c r="I1120" s="114"/>
      <c r="J1120" s="115" t="str">
        <f>'Pressure Drops in Loops'!E1125</f>
        <v/>
      </c>
      <c r="K1120" s="115" t="str">
        <f>IF('Pressure Drops in Loops'!E1126="",'Pressure Drops in Loops'!E1125,'Pressure Drops in Loops'!E1126)</f>
        <v/>
      </c>
      <c r="L1120" s="115" t="str">
        <f>IF(Table6[[#This Row],[Segment ]]="","",(Table6[[#This Row],[Pressure 2 (kPa)]]-Table6[[#This Row],[Pressure 1 (kPa)]])/Table6[[#This Row],[Density (kg/m3)]])</f>
        <v/>
      </c>
      <c r="M1120" s="115" t="str">
        <f>IF(Table6[[#This Row],[Segment ]]="","",((Table6[[#This Row],[Velocity 2 (m/s)]]^2)/2)-((Table6[[#This Row],[Velocity 1 (m/s)]]^2)/2))</f>
        <v/>
      </c>
      <c r="N1120" s="115" t="str">
        <f>IF(Table6[[#This Row],[Segment ]]="","",(Table6[[#This Row],[Height 2 (m)]]-Table6[[#This Row],[Height 1 (m)]])*9.807)</f>
        <v/>
      </c>
      <c r="O1120" s="115" t="str">
        <f>'Pressure Drops in Loops'!U1125</f>
        <v/>
      </c>
      <c r="P112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20" s="115" t="str">
        <f>IF(Table6[[#This Row],[Segment ]]="","",Table6[[#This Row],[Work (W)]]/1000)</f>
        <v/>
      </c>
    </row>
    <row r="1121" spans="1:17" x14ac:dyDescent="0.25">
      <c r="A1121" s="116" t="str">
        <f>'Pressure Drops in Loops'!A1126</f>
        <v/>
      </c>
      <c r="B1121" s="113" t="str">
        <f>IF(Table6[[#This Row],[Segment ]]="","",B1120)</f>
        <v/>
      </c>
      <c r="C1121" s="113" t="str">
        <f>IF(Table6[[#This Row],[Segment ]]="","",C1120)</f>
        <v/>
      </c>
      <c r="D1121" s="113" t="str">
        <f>IF(Table6[[#This Row],[Segment ]]="","",D1120)</f>
        <v/>
      </c>
      <c r="E1121" s="117" t="str">
        <f>IF(Table6[[#This Row],[Segment ]]="","",Table6[[#This Row],[Density (kg/m3)]]*Table6[[#This Row],[Volumetric flow (m3/s)]])</f>
        <v/>
      </c>
      <c r="F1121" s="114" t="str">
        <f>IF(Table6[[#This Row],[Segment ]]="","",'Pressure Drops in Loops'!AG1126)</f>
        <v/>
      </c>
      <c r="G1121" s="114" t="str">
        <f>'Pressure Drops in Loops'!AH1126</f>
        <v/>
      </c>
      <c r="H1121" s="114"/>
      <c r="I1121" s="114"/>
      <c r="J1121" s="115" t="str">
        <f>'Pressure Drops in Loops'!E1126</f>
        <v/>
      </c>
      <c r="K1121" s="115" t="str">
        <f>IF('Pressure Drops in Loops'!E1127="",'Pressure Drops in Loops'!E1126,'Pressure Drops in Loops'!E1127)</f>
        <v/>
      </c>
      <c r="L1121" s="115" t="str">
        <f>IF(Table6[[#This Row],[Segment ]]="","",(Table6[[#This Row],[Pressure 2 (kPa)]]-Table6[[#This Row],[Pressure 1 (kPa)]])/Table6[[#This Row],[Density (kg/m3)]])</f>
        <v/>
      </c>
      <c r="M1121" s="115" t="str">
        <f>IF(Table6[[#This Row],[Segment ]]="","",((Table6[[#This Row],[Velocity 2 (m/s)]]^2)/2)-((Table6[[#This Row],[Velocity 1 (m/s)]]^2)/2))</f>
        <v/>
      </c>
      <c r="N1121" s="115" t="str">
        <f>IF(Table6[[#This Row],[Segment ]]="","",(Table6[[#This Row],[Height 2 (m)]]-Table6[[#This Row],[Height 1 (m)]])*9.807)</f>
        <v/>
      </c>
      <c r="O1121" s="115" t="str">
        <f>'Pressure Drops in Loops'!U1126</f>
        <v/>
      </c>
      <c r="P112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21" s="115" t="str">
        <f>IF(Table6[[#This Row],[Segment ]]="","",Table6[[#This Row],[Work (W)]]/1000)</f>
        <v/>
      </c>
    </row>
    <row r="1122" spans="1:17" x14ac:dyDescent="0.25">
      <c r="A1122" s="116" t="str">
        <f>'Pressure Drops in Loops'!A1127</f>
        <v/>
      </c>
      <c r="B1122" s="113" t="str">
        <f>IF(Table6[[#This Row],[Segment ]]="","",B1121)</f>
        <v/>
      </c>
      <c r="C1122" s="113" t="str">
        <f>IF(Table6[[#This Row],[Segment ]]="","",C1121)</f>
        <v/>
      </c>
      <c r="D1122" s="113" t="str">
        <f>IF(Table6[[#This Row],[Segment ]]="","",D1121)</f>
        <v/>
      </c>
      <c r="E1122" s="117" t="str">
        <f>IF(Table6[[#This Row],[Segment ]]="","",Table6[[#This Row],[Density (kg/m3)]]*Table6[[#This Row],[Volumetric flow (m3/s)]])</f>
        <v/>
      </c>
      <c r="F1122" s="114" t="str">
        <f>IF(Table6[[#This Row],[Segment ]]="","",'Pressure Drops in Loops'!AG1127)</f>
        <v/>
      </c>
      <c r="G1122" s="114" t="str">
        <f>'Pressure Drops in Loops'!AH1127</f>
        <v/>
      </c>
      <c r="H1122" s="114"/>
      <c r="I1122" s="114"/>
      <c r="J1122" s="115" t="str">
        <f>'Pressure Drops in Loops'!E1127</f>
        <v/>
      </c>
      <c r="K1122" s="115" t="str">
        <f>IF('Pressure Drops in Loops'!E1128="",'Pressure Drops in Loops'!E1127,'Pressure Drops in Loops'!E1128)</f>
        <v/>
      </c>
      <c r="L1122" s="115" t="str">
        <f>IF(Table6[[#This Row],[Segment ]]="","",(Table6[[#This Row],[Pressure 2 (kPa)]]-Table6[[#This Row],[Pressure 1 (kPa)]])/Table6[[#This Row],[Density (kg/m3)]])</f>
        <v/>
      </c>
      <c r="M1122" s="115" t="str">
        <f>IF(Table6[[#This Row],[Segment ]]="","",((Table6[[#This Row],[Velocity 2 (m/s)]]^2)/2)-((Table6[[#This Row],[Velocity 1 (m/s)]]^2)/2))</f>
        <v/>
      </c>
      <c r="N1122" s="115" t="str">
        <f>IF(Table6[[#This Row],[Segment ]]="","",(Table6[[#This Row],[Height 2 (m)]]-Table6[[#This Row],[Height 1 (m)]])*9.807)</f>
        <v/>
      </c>
      <c r="O1122" s="115" t="str">
        <f>'Pressure Drops in Loops'!U1127</f>
        <v/>
      </c>
      <c r="P112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22" s="115" t="str">
        <f>IF(Table6[[#This Row],[Segment ]]="","",Table6[[#This Row],[Work (W)]]/1000)</f>
        <v/>
      </c>
    </row>
    <row r="1123" spans="1:17" x14ac:dyDescent="0.25">
      <c r="A1123" s="116" t="str">
        <f>'Pressure Drops in Loops'!A1128</f>
        <v/>
      </c>
      <c r="B1123" s="113" t="str">
        <f>IF(Table6[[#This Row],[Segment ]]="","",B1122)</f>
        <v/>
      </c>
      <c r="C1123" s="113" t="str">
        <f>IF(Table6[[#This Row],[Segment ]]="","",C1122)</f>
        <v/>
      </c>
      <c r="D1123" s="113" t="str">
        <f>IF(Table6[[#This Row],[Segment ]]="","",D1122)</f>
        <v/>
      </c>
      <c r="E1123" s="117" t="str">
        <f>IF(Table6[[#This Row],[Segment ]]="","",Table6[[#This Row],[Density (kg/m3)]]*Table6[[#This Row],[Volumetric flow (m3/s)]])</f>
        <v/>
      </c>
      <c r="F1123" s="114" t="str">
        <f>IF(Table6[[#This Row],[Segment ]]="","",'Pressure Drops in Loops'!AG1128)</f>
        <v/>
      </c>
      <c r="G1123" s="114" t="str">
        <f>'Pressure Drops in Loops'!AH1128</f>
        <v/>
      </c>
      <c r="H1123" s="114"/>
      <c r="I1123" s="114"/>
      <c r="J1123" s="115" t="str">
        <f>'Pressure Drops in Loops'!E1128</f>
        <v/>
      </c>
      <c r="K1123" s="115" t="str">
        <f>IF('Pressure Drops in Loops'!E1129="",'Pressure Drops in Loops'!E1128,'Pressure Drops in Loops'!E1129)</f>
        <v/>
      </c>
      <c r="L1123" s="115" t="str">
        <f>IF(Table6[[#This Row],[Segment ]]="","",(Table6[[#This Row],[Pressure 2 (kPa)]]-Table6[[#This Row],[Pressure 1 (kPa)]])/Table6[[#This Row],[Density (kg/m3)]])</f>
        <v/>
      </c>
      <c r="M1123" s="115" t="str">
        <f>IF(Table6[[#This Row],[Segment ]]="","",((Table6[[#This Row],[Velocity 2 (m/s)]]^2)/2)-((Table6[[#This Row],[Velocity 1 (m/s)]]^2)/2))</f>
        <v/>
      </c>
      <c r="N1123" s="115" t="str">
        <f>IF(Table6[[#This Row],[Segment ]]="","",(Table6[[#This Row],[Height 2 (m)]]-Table6[[#This Row],[Height 1 (m)]])*9.807)</f>
        <v/>
      </c>
      <c r="O1123" s="115" t="str">
        <f>'Pressure Drops in Loops'!U1128</f>
        <v/>
      </c>
      <c r="P112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23" s="115" t="str">
        <f>IF(Table6[[#This Row],[Segment ]]="","",Table6[[#This Row],[Work (W)]]/1000)</f>
        <v/>
      </c>
    </row>
    <row r="1124" spans="1:17" x14ac:dyDescent="0.25">
      <c r="A1124" s="116" t="str">
        <f>'Pressure Drops in Loops'!A1129</f>
        <v/>
      </c>
      <c r="B1124" s="113" t="str">
        <f>IF(Table6[[#This Row],[Segment ]]="","",B1123)</f>
        <v/>
      </c>
      <c r="C1124" s="113" t="str">
        <f>IF(Table6[[#This Row],[Segment ]]="","",C1123)</f>
        <v/>
      </c>
      <c r="D1124" s="113" t="str">
        <f>IF(Table6[[#This Row],[Segment ]]="","",D1123)</f>
        <v/>
      </c>
      <c r="E1124" s="117" t="str">
        <f>IF(Table6[[#This Row],[Segment ]]="","",Table6[[#This Row],[Density (kg/m3)]]*Table6[[#This Row],[Volumetric flow (m3/s)]])</f>
        <v/>
      </c>
      <c r="F1124" s="114" t="str">
        <f>IF(Table6[[#This Row],[Segment ]]="","",'Pressure Drops in Loops'!AG1129)</f>
        <v/>
      </c>
      <c r="G1124" s="114" t="str">
        <f>'Pressure Drops in Loops'!AH1129</f>
        <v/>
      </c>
      <c r="H1124" s="114"/>
      <c r="I1124" s="114"/>
      <c r="J1124" s="115" t="str">
        <f>'Pressure Drops in Loops'!E1129</f>
        <v/>
      </c>
      <c r="K1124" s="115" t="str">
        <f>IF('Pressure Drops in Loops'!E1130="",'Pressure Drops in Loops'!E1129,'Pressure Drops in Loops'!E1130)</f>
        <v/>
      </c>
      <c r="L1124" s="115" t="str">
        <f>IF(Table6[[#This Row],[Segment ]]="","",(Table6[[#This Row],[Pressure 2 (kPa)]]-Table6[[#This Row],[Pressure 1 (kPa)]])/Table6[[#This Row],[Density (kg/m3)]])</f>
        <v/>
      </c>
      <c r="M1124" s="115" t="str">
        <f>IF(Table6[[#This Row],[Segment ]]="","",((Table6[[#This Row],[Velocity 2 (m/s)]]^2)/2)-((Table6[[#This Row],[Velocity 1 (m/s)]]^2)/2))</f>
        <v/>
      </c>
      <c r="N1124" s="115" t="str">
        <f>IF(Table6[[#This Row],[Segment ]]="","",(Table6[[#This Row],[Height 2 (m)]]-Table6[[#This Row],[Height 1 (m)]])*9.807)</f>
        <v/>
      </c>
      <c r="O1124" s="115" t="str">
        <f>'Pressure Drops in Loops'!U1129</f>
        <v/>
      </c>
      <c r="P112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24" s="115" t="str">
        <f>IF(Table6[[#This Row],[Segment ]]="","",Table6[[#This Row],[Work (W)]]/1000)</f>
        <v/>
      </c>
    </row>
    <row r="1125" spans="1:17" x14ac:dyDescent="0.25">
      <c r="A1125" s="116" t="str">
        <f>'Pressure Drops in Loops'!A1130</f>
        <v/>
      </c>
      <c r="B1125" s="113" t="str">
        <f>IF(Table6[[#This Row],[Segment ]]="","",B1124)</f>
        <v/>
      </c>
      <c r="C1125" s="113" t="str">
        <f>IF(Table6[[#This Row],[Segment ]]="","",C1124)</f>
        <v/>
      </c>
      <c r="D1125" s="113" t="str">
        <f>IF(Table6[[#This Row],[Segment ]]="","",D1124)</f>
        <v/>
      </c>
      <c r="E1125" s="117" t="str">
        <f>IF(Table6[[#This Row],[Segment ]]="","",Table6[[#This Row],[Density (kg/m3)]]*Table6[[#This Row],[Volumetric flow (m3/s)]])</f>
        <v/>
      </c>
      <c r="F1125" s="114" t="str">
        <f>IF(Table6[[#This Row],[Segment ]]="","",'Pressure Drops in Loops'!AG1130)</f>
        <v/>
      </c>
      <c r="G1125" s="114" t="str">
        <f>'Pressure Drops in Loops'!AH1130</f>
        <v/>
      </c>
      <c r="H1125" s="114"/>
      <c r="I1125" s="114"/>
      <c r="J1125" s="115" t="str">
        <f>'Pressure Drops in Loops'!E1130</f>
        <v/>
      </c>
      <c r="K1125" s="115" t="str">
        <f>IF('Pressure Drops in Loops'!E1131="",'Pressure Drops in Loops'!E1130,'Pressure Drops in Loops'!E1131)</f>
        <v/>
      </c>
      <c r="L1125" s="115" t="str">
        <f>IF(Table6[[#This Row],[Segment ]]="","",(Table6[[#This Row],[Pressure 2 (kPa)]]-Table6[[#This Row],[Pressure 1 (kPa)]])/Table6[[#This Row],[Density (kg/m3)]])</f>
        <v/>
      </c>
      <c r="M1125" s="115" t="str">
        <f>IF(Table6[[#This Row],[Segment ]]="","",((Table6[[#This Row],[Velocity 2 (m/s)]]^2)/2)-((Table6[[#This Row],[Velocity 1 (m/s)]]^2)/2))</f>
        <v/>
      </c>
      <c r="N1125" s="115" t="str">
        <f>IF(Table6[[#This Row],[Segment ]]="","",(Table6[[#This Row],[Height 2 (m)]]-Table6[[#This Row],[Height 1 (m)]])*9.807)</f>
        <v/>
      </c>
      <c r="O1125" s="115" t="str">
        <f>'Pressure Drops in Loops'!U1130</f>
        <v/>
      </c>
      <c r="P112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25" s="115" t="str">
        <f>IF(Table6[[#This Row],[Segment ]]="","",Table6[[#This Row],[Work (W)]]/1000)</f>
        <v/>
      </c>
    </row>
    <row r="1126" spans="1:17" x14ac:dyDescent="0.25">
      <c r="A1126" s="116" t="str">
        <f>'Pressure Drops in Loops'!A1131</f>
        <v/>
      </c>
      <c r="B1126" s="113" t="str">
        <f>IF(Table6[[#This Row],[Segment ]]="","",B1125)</f>
        <v/>
      </c>
      <c r="C1126" s="113" t="str">
        <f>IF(Table6[[#This Row],[Segment ]]="","",C1125)</f>
        <v/>
      </c>
      <c r="D1126" s="113" t="str">
        <f>IF(Table6[[#This Row],[Segment ]]="","",D1125)</f>
        <v/>
      </c>
      <c r="E1126" s="117" t="str">
        <f>IF(Table6[[#This Row],[Segment ]]="","",Table6[[#This Row],[Density (kg/m3)]]*Table6[[#This Row],[Volumetric flow (m3/s)]])</f>
        <v/>
      </c>
      <c r="F1126" s="114" t="str">
        <f>IF(Table6[[#This Row],[Segment ]]="","",'Pressure Drops in Loops'!AG1131)</f>
        <v/>
      </c>
      <c r="G1126" s="114" t="str">
        <f>'Pressure Drops in Loops'!AH1131</f>
        <v/>
      </c>
      <c r="H1126" s="114"/>
      <c r="I1126" s="114"/>
      <c r="J1126" s="115" t="str">
        <f>'Pressure Drops in Loops'!E1131</f>
        <v/>
      </c>
      <c r="K1126" s="115" t="str">
        <f>IF('Pressure Drops in Loops'!E1132="",'Pressure Drops in Loops'!E1131,'Pressure Drops in Loops'!E1132)</f>
        <v/>
      </c>
      <c r="L1126" s="115" t="str">
        <f>IF(Table6[[#This Row],[Segment ]]="","",(Table6[[#This Row],[Pressure 2 (kPa)]]-Table6[[#This Row],[Pressure 1 (kPa)]])/Table6[[#This Row],[Density (kg/m3)]])</f>
        <v/>
      </c>
      <c r="M1126" s="115" t="str">
        <f>IF(Table6[[#This Row],[Segment ]]="","",((Table6[[#This Row],[Velocity 2 (m/s)]]^2)/2)-((Table6[[#This Row],[Velocity 1 (m/s)]]^2)/2))</f>
        <v/>
      </c>
      <c r="N1126" s="115" t="str">
        <f>IF(Table6[[#This Row],[Segment ]]="","",(Table6[[#This Row],[Height 2 (m)]]-Table6[[#This Row],[Height 1 (m)]])*9.807)</f>
        <v/>
      </c>
      <c r="O1126" s="115" t="str">
        <f>'Pressure Drops in Loops'!U1131</f>
        <v/>
      </c>
      <c r="P112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26" s="115" t="str">
        <f>IF(Table6[[#This Row],[Segment ]]="","",Table6[[#This Row],[Work (W)]]/1000)</f>
        <v/>
      </c>
    </row>
    <row r="1127" spans="1:17" x14ac:dyDescent="0.25">
      <c r="A1127" s="116" t="str">
        <f>'Pressure Drops in Loops'!A1132</f>
        <v/>
      </c>
      <c r="B1127" s="113" t="str">
        <f>IF(Table6[[#This Row],[Segment ]]="","",B1126)</f>
        <v/>
      </c>
      <c r="C1127" s="113" t="str">
        <f>IF(Table6[[#This Row],[Segment ]]="","",C1126)</f>
        <v/>
      </c>
      <c r="D1127" s="113" t="str">
        <f>IF(Table6[[#This Row],[Segment ]]="","",D1126)</f>
        <v/>
      </c>
      <c r="E1127" s="117" t="str">
        <f>IF(Table6[[#This Row],[Segment ]]="","",Table6[[#This Row],[Density (kg/m3)]]*Table6[[#This Row],[Volumetric flow (m3/s)]])</f>
        <v/>
      </c>
      <c r="F1127" s="114" t="str">
        <f>IF(Table6[[#This Row],[Segment ]]="","",'Pressure Drops in Loops'!AG1132)</f>
        <v/>
      </c>
      <c r="G1127" s="114" t="str">
        <f>'Pressure Drops in Loops'!AH1132</f>
        <v/>
      </c>
      <c r="H1127" s="114"/>
      <c r="I1127" s="114"/>
      <c r="J1127" s="115" t="str">
        <f>'Pressure Drops in Loops'!E1132</f>
        <v/>
      </c>
      <c r="K1127" s="115" t="str">
        <f>IF('Pressure Drops in Loops'!E1133="",'Pressure Drops in Loops'!E1132,'Pressure Drops in Loops'!E1133)</f>
        <v/>
      </c>
      <c r="L1127" s="115" t="str">
        <f>IF(Table6[[#This Row],[Segment ]]="","",(Table6[[#This Row],[Pressure 2 (kPa)]]-Table6[[#This Row],[Pressure 1 (kPa)]])/Table6[[#This Row],[Density (kg/m3)]])</f>
        <v/>
      </c>
      <c r="M1127" s="115" t="str">
        <f>IF(Table6[[#This Row],[Segment ]]="","",((Table6[[#This Row],[Velocity 2 (m/s)]]^2)/2)-((Table6[[#This Row],[Velocity 1 (m/s)]]^2)/2))</f>
        <v/>
      </c>
      <c r="N1127" s="115" t="str">
        <f>IF(Table6[[#This Row],[Segment ]]="","",(Table6[[#This Row],[Height 2 (m)]]-Table6[[#This Row],[Height 1 (m)]])*9.807)</f>
        <v/>
      </c>
      <c r="O1127" s="115" t="str">
        <f>'Pressure Drops in Loops'!U1132</f>
        <v/>
      </c>
      <c r="P112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27" s="115" t="str">
        <f>IF(Table6[[#This Row],[Segment ]]="","",Table6[[#This Row],[Work (W)]]/1000)</f>
        <v/>
      </c>
    </row>
    <row r="1128" spans="1:17" x14ac:dyDescent="0.25">
      <c r="A1128" s="116" t="str">
        <f>'Pressure Drops in Loops'!A1133</f>
        <v/>
      </c>
      <c r="B1128" s="113" t="str">
        <f>IF(Table6[[#This Row],[Segment ]]="","",B1127)</f>
        <v/>
      </c>
      <c r="C1128" s="113" t="str">
        <f>IF(Table6[[#This Row],[Segment ]]="","",C1127)</f>
        <v/>
      </c>
      <c r="D1128" s="113" t="str">
        <f>IF(Table6[[#This Row],[Segment ]]="","",D1127)</f>
        <v/>
      </c>
      <c r="E1128" s="117" t="str">
        <f>IF(Table6[[#This Row],[Segment ]]="","",Table6[[#This Row],[Density (kg/m3)]]*Table6[[#This Row],[Volumetric flow (m3/s)]])</f>
        <v/>
      </c>
      <c r="F1128" s="114" t="str">
        <f>IF(Table6[[#This Row],[Segment ]]="","",'Pressure Drops in Loops'!AG1133)</f>
        <v/>
      </c>
      <c r="G1128" s="114" t="str">
        <f>'Pressure Drops in Loops'!AH1133</f>
        <v/>
      </c>
      <c r="H1128" s="114"/>
      <c r="I1128" s="114"/>
      <c r="J1128" s="115" t="str">
        <f>'Pressure Drops in Loops'!E1133</f>
        <v/>
      </c>
      <c r="K1128" s="115" t="str">
        <f>IF('Pressure Drops in Loops'!E1134="",'Pressure Drops in Loops'!E1133,'Pressure Drops in Loops'!E1134)</f>
        <v/>
      </c>
      <c r="L1128" s="115" t="str">
        <f>IF(Table6[[#This Row],[Segment ]]="","",(Table6[[#This Row],[Pressure 2 (kPa)]]-Table6[[#This Row],[Pressure 1 (kPa)]])/Table6[[#This Row],[Density (kg/m3)]])</f>
        <v/>
      </c>
      <c r="M1128" s="115" t="str">
        <f>IF(Table6[[#This Row],[Segment ]]="","",((Table6[[#This Row],[Velocity 2 (m/s)]]^2)/2)-((Table6[[#This Row],[Velocity 1 (m/s)]]^2)/2))</f>
        <v/>
      </c>
      <c r="N1128" s="115" t="str">
        <f>IF(Table6[[#This Row],[Segment ]]="","",(Table6[[#This Row],[Height 2 (m)]]-Table6[[#This Row],[Height 1 (m)]])*9.807)</f>
        <v/>
      </c>
      <c r="O1128" s="115" t="str">
        <f>'Pressure Drops in Loops'!U1133</f>
        <v/>
      </c>
      <c r="P112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28" s="115" t="str">
        <f>IF(Table6[[#This Row],[Segment ]]="","",Table6[[#This Row],[Work (W)]]/1000)</f>
        <v/>
      </c>
    </row>
    <row r="1129" spans="1:17" x14ac:dyDescent="0.25">
      <c r="A1129" s="116" t="str">
        <f>'Pressure Drops in Loops'!A1134</f>
        <v/>
      </c>
      <c r="B1129" s="113" t="str">
        <f>IF(Table6[[#This Row],[Segment ]]="","",B1128)</f>
        <v/>
      </c>
      <c r="C1129" s="113" t="str">
        <f>IF(Table6[[#This Row],[Segment ]]="","",C1128)</f>
        <v/>
      </c>
      <c r="D1129" s="113" t="str">
        <f>IF(Table6[[#This Row],[Segment ]]="","",D1128)</f>
        <v/>
      </c>
      <c r="E1129" s="117" t="str">
        <f>IF(Table6[[#This Row],[Segment ]]="","",Table6[[#This Row],[Density (kg/m3)]]*Table6[[#This Row],[Volumetric flow (m3/s)]])</f>
        <v/>
      </c>
      <c r="F1129" s="114" t="str">
        <f>IF(Table6[[#This Row],[Segment ]]="","",'Pressure Drops in Loops'!AG1134)</f>
        <v/>
      </c>
      <c r="G1129" s="114" t="str">
        <f>'Pressure Drops in Loops'!AH1134</f>
        <v/>
      </c>
      <c r="H1129" s="114"/>
      <c r="I1129" s="114"/>
      <c r="J1129" s="115" t="str">
        <f>'Pressure Drops in Loops'!E1134</f>
        <v/>
      </c>
      <c r="K1129" s="115" t="str">
        <f>IF('Pressure Drops in Loops'!E1135="",'Pressure Drops in Loops'!E1134,'Pressure Drops in Loops'!E1135)</f>
        <v/>
      </c>
      <c r="L1129" s="115" t="str">
        <f>IF(Table6[[#This Row],[Segment ]]="","",(Table6[[#This Row],[Pressure 2 (kPa)]]-Table6[[#This Row],[Pressure 1 (kPa)]])/Table6[[#This Row],[Density (kg/m3)]])</f>
        <v/>
      </c>
      <c r="M1129" s="115" t="str">
        <f>IF(Table6[[#This Row],[Segment ]]="","",((Table6[[#This Row],[Velocity 2 (m/s)]]^2)/2)-((Table6[[#This Row],[Velocity 1 (m/s)]]^2)/2))</f>
        <v/>
      </c>
      <c r="N1129" s="115" t="str">
        <f>IF(Table6[[#This Row],[Segment ]]="","",(Table6[[#This Row],[Height 2 (m)]]-Table6[[#This Row],[Height 1 (m)]])*9.807)</f>
        <v/>
      </c>
      <c r="O1129" s="115" t="str">
        <f>'Pressure Drops in Loops'!U1134</f>
        <v/>
      </c>
      <c r="P112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29" s="115" t="str">
        <f>IF(Table6[[#This Row],[Segment ]]="","",Table6[[#This Row],[Work (W)]]/1000)</f>
        <v/>
      </c>
    </row>
    <row r="1130" spans="1:17" x14ac:dyDescent="0.25">
      <c r="A1130" s="116" t="str">
        <f>'Pressure Drops in Loops'!A1135</f>
        <v/>
      </c>
      <c r="B1130" s="113" t="str">
        <f>IF(Table6[[#This Row],[Segment ]]="","",B1129)</f>
        <v/>
      </c>
      <c r="C1130" s="113" t="str">
        <f>IF(Table6[[#This Row],[Segment ]]="","",C1129)</f>
        <v/>
      </c>
      <c r="D1130" s="113" t="str">
        <f>IF(Table6[[#This Row],[Segment ]]="","",D1129)</f>
        <v/>
      </c>
      <c r="E1130" s="117" t="str">
        <f>IF(Table6[[#This Row],[Segment ]]="","",Table6[[#This Row],[Density (kg/m3)]]*Table6[[#This Row],[Volumetric flow (m3/s)]])</f>
        <v/>
      </c>
      <c r="F1130" s="114" t="str">
        <f>IF(Table6[[#This Row],[Segment ]]="","",'Pressure Drops in Loops'!AG1135)</f>
        <v/>
      </c>
      <c r="G1130" s="114" t="str">
        <f>'Pressure Drops in Loops'!AH1135</f>
        <v/>
      </c>
      <c r="H1130" s="114"/>
      <c r="I1130" s="114"/>
      <c r="J1130" s="115" t="str">
        <f>'Pressure Drops in Loops'!E1135</f>
        <v/>
      </c>
      <c r="K1130" s="115" t="str">
        <f>IF('Pressure Drops in Loops'!E1136="",'Pressure Drops in Loops'!E1135,'Pressure Drops in Loops'!E1136)</f>
        <v/>
      </c>
      <c r="L1130" s="115" t="str">
        <f>IF(Table6[[#This Row],[Segment ]]="","",(Table6[[#This Row],[Pressure 2 (kPa)]]-Table6[[#This Row],[Pressure 1 (kPa)]])/Table6[[#This Row],[Density (kg/m3)]])</f>
        <v/>
      </c>
      <c r="M1130" s="115" t="str">
        <f>IF(Table6[[#This Row],[Segment ]]="","",((Table6[[#This Row],[Velocity 2 (m/s)]]^2)/2)-((Table6[[#This Row],[Velocity 1 (m/s)]]^2)/2))</f>
        <v/>
      </c>
      <c r="N1130" s="115" t="str">
        <f>IF(Table6[[#This Row],[Segment ]]="","",(Table6[[#This Row],[Height 2 (m)]]-Table6[[#This Row],[Height 1 (m)]])*9.807)</f>
        <v/>
      </c>
      <c r="O1130" s="115" t="str">
        <f>'Pressure Drops in Loops'!U1135</f>
        <v/>
      </c>
      <c r="P113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30" s="115" t="str">
        <f>IF(Table6[[#This Row],[Segment ]]="","",Table6[[#This Row],[Work (W)]]/1000)</f>
        <v/>
      </c>
    </row>
    <row r="1131" spans="1:17" x14ac:dyDescent="0.25">
      <c r="A1131" s="116" t="str">
        <f>'Pressure Drops in Loops'!A1136</f>
        <v/>
      </c>
      <c r="B1131" s="113" t="str">
        <f>IF(Table6[[#This Row],[Segment ]]="","",B1130)</f>
        <v/>
      </c>
      <c r="C1131" s="113" t="str">
        <f>IF(Table6[[#This Row],[Segment ]]="","",C1130)</f>
        <v/>
      </c>
      <c r="D1131" s="113" t="str">
        <f>IF(Table6[[#This Row],[Segment ]]="","",D1130)</f>
        <v/>
      </c>
      <c r="E1131" s="117" t="str">
        <f>IF(Table6[[#This Row],[Segment ]]="","",Table6[[#This Row],[Density (kg/m3)]]*Table6[[#This Row],[Volumetric flow (m3/s)]])</f>
        <v/>
      </c>
      <c r="F1131" s="114" t="str">
        <f>IF(Table6[[#This Row],[Segment ]]="","",'Pressure Drops in Loops'!AG1136)</f>
        <v/>
      </c>
      <c r="G1131" s="114" t="str">
        <f>'Pressure Drops in Loops'!AH1136</f>
        <v/>
      </c>
      <c r="H1131" s="114"/>
      <c r="I1131" s="114"/>
      <c r="J1131" s="115" t="str">
        <f>'Pressure Drops in Loops'!E1136</f>
        <v/>
      </c>
      <c r="K1131" s="115" t="str">
        <f>IF('Pressure Drops in Loops'!E1137="",'Pressure Drops in Loops'!E1136,'Pressure Drops in Loops'!E1137)</f>
        <v/>
      </c>
      <c r="L1131" s="115" t="str">
        <f>IF(Table6[[#This Row],[Segment ]]="","",(Table6[[#This Row],[Pressure 2 (kPa)]]-Table6[[#This Row],[Pressure 1 (kPa)]])/Table6[[#This Row],[Density (kg/m3)]])</f>
        <v/>
      </c>
      <c r="M1131" s="115" t="str">
        <f>IF(Table6[[#This Row],[Segment ]]="","",((Table6[[#This Row],[Velocity 2 (m/s)]]^2)/2)-((Table6[[#This Row],[Velocity 1 (m/s)]]^2)/2))</f>
        <v/>
      </c>
      <c r="N1131" s="115" t="str">
        <f>IF(Table6[[#This Row],[Segment ]]="","",(Table6[[#This Row],[Height 2 (m)]]-Table6[[#This Row],[Height 1 (m)]])*9.807)</f>
        <v/>
      </c>
      <c r="O1131" s="115" t="str">
        <f>'Pressure Drops in Loops'!U1136</f>
        <v/>
      </c>
      <c r="P113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31" s="115" t="str">
        <f>IF(Table6[[#This Row],[Segment ]]="","",Table6[[#This Row],[Work (W)]]/1000)</f>
        <v/>
      </c>
    </row>
    <row r="1132" spans="1:17" x14ac:dyDescent="0.25">
      <c r="A1132" s="116" t="str">
        <f>'Pressure Drops in Loops'!A1137</f>
        <v/>
      </c>
      <c r="B1132" s="113" t="str">
        <f>IF(Table6[[#This Row],[Segment ]]="","",B1131)</f>
        <v/>
      </c>
      <c r="C1132" s="113" t="str">
        <f>IF(Table6[[#This Row],[Segment ]]="","",C1131)</f>
        <v/>
      </c>
      <c r="D1132" s="113" t="str">
        <f>IF(Table6[[#This Row],[Segment ]]="","",D1131)</f>
        <v/>
      </c>
      <c r="E1132" s="117" t="str">
        <f>IF(Table6[[#This Row],[Segment ]]="","",Table6[[#This Row],[Density (kg/m3)]]*Table6[[#This Row],[Volumetric flow (m3/s)]])</f>
        <v/>
      </c>
      <c r="F1132" s="114" t="str">
        <f>IF(Table6[[#This Row],[Segment ]]="","",'Pressure Drops in Loops'!AG1137)</f>
        <v/>
      </c>
      <c r="G1132" s="114" t="str">
        <f>'Pressure Drops in Loops'!AH1137</f>
        <v/>
      </c>
      <c r="H1132" s="114"/>
      <c r="I1132" s="114"/>
      <c r="J1132" s="115" t="str">
        <f>'Pressure Drops in Loops'!E1137</f>
        <v/>
      </c>
      <c r="K1132" s="115" t="str">
        <f>IF('Pressure Drops in Loops'!E1138="",'Pressure Drops in Loops'!E1137,'Pressure Drops in Loops'!E1138)</f>
        <v/>
      </c>
      <c r="L1132" s="115" t="str">
        <f>IF(Table6[[#This Row],[Segment ]]="","",(Table6[[#This Row],[Pressure 2 (kPa)]]-Table6[[#This Row],[Pressure 1 (kPa)]])/Table6[[#This Row],[Density (kg/m3)]])</f>
        <v/>
      </c>
      <c r="M1132" s="115" t="str">
        <f>IF(Table6[[#This Row],[Segment ]]="","",((Table6[[#This Row],[Velocity 2 (m/s)]]^2)/2)-((Table6[[#This Row],[Velocity 1 (m/s)]]^2)/2))</f>
        <v/>
      </c>
      <c r="N1132" s="115" t="str">
        <f>IF(Table6[[#This Row],[Segment ]]="","",(Table6[[#This Row],[Height 2 (m)]]-Table6[[#This Row],[Height 1 (m)]])*9.807)</f>
        <v/>
      </c>
      <c r="O1132" s="115" t="str">
        <f>'Pressure Drops in Loops'!U1137</f>
        <v/>
      </c>
      <c r="P113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32" s="115" t="str">
        <f>IF(Table6[[#This Row],[Segment ]]="","",Table6[[#This Row],[Work (W)]]/1000)</f>
        <v/>
      </c>
    </row>
    <row r="1133" spans="1:17" x14ac:dyDescent="0.25">
      <c r="A1133" s="116" t="str">
        <f>'Pressure Drops in Loops'!A1138</f>
        <v/>
      </c>
      <c r="B1133" s="113" t="str">
        <f>IF(Table6[[#This Row],[Segment ]]="","",B1132)</f>
        <v/>
      </c>
      <c r="C1133" s="113" t="str">
        <f>IF(Table6[[#This Row],[Segment ]]="","",C1132)</f>
        <v/>
      </c>
      <c r="D1133" s="113" t="str">
        <f>IF(Table6[[#This Row],[Segment ]]="","",D1132)</f>
        <v/>
      </c>
      <c r="E1133" s="117" t="str">
        <f>IF(Table6[[#This Row],[Segment ]]="","",Table6[[#This Row],[Density (kg/m3)]]*Table6[[#This Row],[Volumetric flow (m3/s)]])</f>
        <v/>
      </c>
      <c r="F1133" s="114" t="str">
        <f>IF(Table6[[#This Row],[Segment ]]="","",'Pressure Drops in Loops'!AG1138)</f>
        <v/>
      </c>
      <c r="G1133" s="114" t="str">
        <f>'Pressure Drops in Loops'!AH1138</f>
        <v/>
      </c>
      <c r="H1133" s="114"/>
      <c r="I1133" s="114"/>
      <c r="J1133" s="115" t="str">
        <f>'Pressure Drops in Loops'!E1138</f>
        <v/>
      </c>
      <c r="K1133" s="115" t="str">
        <f>IF('Pressure Drops in Loops'!E1139="",'Pressure Drops in Loops'!E1138,'Pressure Drops in Loops'!E1139)</f>
        <v/>
      </c>
      <c r="L1133" s="115" t="str">
        <f>IF(Table6[[#This Row],[Segment ]]="","",(Table6[[#This Row],[Pressure 2 (kPa)]]-Table6[[#This Row],[Pressure 1 (kPa)]])/Table6[[#This Row],[Density (kg/m3)]])</f>
        <v/>
      </c>
      <c r="M1133" s="115" t="str">
        <f>IF(Table6[[#This Row],[Segment ]]="","",((Table6[[#This Row],[Velocity 2 (m/s)]]^2)/2)-((Table6[[#This Row],[Velocity 1 (m/s)]]^2)/2))</f>
        <v/>
      </c>
      <c r="N1133" s="115" t="str">
        <f>IF(Table6[[#This Row],[Segment ]]="","",(Table6[[#This Row],[Height 2 (m)]]-Table6[[#This Row],[Height 1 (m)]])*9.807)</f>
        <v/>
      </c>
      <c r="O1133" s="115" t="str">
        <f>'Pressure Drops in Loops'!U1138</f>
        <v/>
      </c>
      <c r="P113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33" s="115" t="str">
        <f>IF(Table6[[#This Row],[Segment ]]="","",Table6[[#This Row],[Work (W)]]/1000)</f>
        <v/>
      </c>
    </row>
    <row r="1134" spans="1:17" x14ac:dyDescent="0.25">
      <c r="A1134" s="116" t="str">
        <f>'Pressure Drops in Loops'!A1139</f>
        <v/>
      </c>
      <c r="B1134" s="113" t="str">
        <f>IF(Table6[[#This Row],[Segment ]]="","",B1133)</f>
        <v/>
      </c>
      <c r="C1134" s="113" t="str">
        <f>IF(Table6[[#This Row],[Segment ]]="","",C1133)</f>
        <v/>
      </c>
      <c r="D1134" s="113" t="str">
        <f>IF(Table6[[#This Row],[Segment ]]="","",D1133)</f>
        <v/>
      </c>
      <c r="E1134" s="117" t="str">
        <f>IF(Table6[[#This Row],[Segment ]]="","",Table6[[#This Row],[Density (kg/m3)]]*Table6[[#This Row],[Volumetric flow (m3/s)]])</f>
        <v/>
      </c>
      <c r="F1134" s="114" t="str">
        <f>IF(Table6[[#This Row],[Segment ]]="","",'Pressure Drops in Loops'!AG1139)</f>
        <v/>
      </c>
      <c r="G1134" s="114" t="str">
        <f>'Pressure Drops in Loops'!AH1139</f>
        <v/>
      </c>
      <c r="H1134" s="114"/>
      <c r="I1134" s="114"/>
      <c r="J1134" s="115" t="str">
        <f>'Pressure Drops in Loops'!E1139</f>
        <v/>
      </c>
      <c r="K1134" s="115" t="str">
        <f>IF('Pressure Drops in Loops'!E1140="",'Pressure Drops in Loops'!E1139,'Pressure Drops in Loops'!E1140)</f>
        <v/>
      </c>
      <c r="L1134" s="115" t="str">
        <f>IF(Table6[[#This Row],[Segment ]]="","",(Table6[[#This Row],[Pressure 2 (kPa)]]-Table6[[#This Row],[Pressure 1 (kPa)]])/Table6[[#This Row],[Density (kg/m3)]])</f>
        <v/>
      </c>
      <c r="M1134" s="115" t="str">
        <f>IF(Table6[[#This Row],[Segment ]]="","",((Table6[[#This Row],[Velocity 2 (m/s)]]^2)/2)-((Table6[[#This Row],[Velocity 1 (m/s)]]^2)/2))</f>
        <v/>
      </c>
      <c r="N1134" s="115" t="str">
        <f>IF(Table6[[#This Row],[Segment ]]="","",(Table6[[#This Row],[Height 2 (m)]]-Table6[[#This Row],[Height 1 (m)]])*9.807)</f>
        <v/>
      </c>
      <c r="O1134" s="115" t="str">
        <f>'Pressure Drops in Loops'!U1139</f>
        <v/>
      </c>
      <c r="P113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34" s="115" t="str">
        <f>IF(Table6[[#This Row],[Segment ]]="","",Table6[[#This Row],[Work (W)]]/1000)</f>
        <v/>
      </c>
    </row>
    <row r="1135" spans="1:17" x14ac:dyDescent="0.25">
      <c r="A1135" s="116" t="str">
        <f>'Pressure Drops in Loops'!A1140</f>
        <v/>
      </c>
      <c r="B1135" s="113" t="str">
        <f>IF(Table6[[#This Row],[Segment ]]="","",B1134)</f>
        <v/>
      </c>
      <c r="C1135" s="113" t="str">
        <f>IF(Table6[[#This Row],[Segment ]]="","",C1134)</f>
        <v/>
      </c>
      <c r="D1135" s="113" t="str">
        <f>IF(Table6[[#This Row],[Segment ]]="","",D1134)</f>
        <v/>
      </c>
      <c r="E1135" s="117" t="str">
        <f>IF(Table6[[#This Row],[Segment ]]="","",Table6[[#This Row],[Density (kg/m3)]]*Table6[[#This Row],[Volumetric flow (m3/s)]])</f>
        <v/>
      </c>
      <c r="F1135" s="114" t="str">
        <f>IF(Table6[[#This Row],[Segment ]]="","",'Pressure Drops in Loops'!AG1140)</f>
        <v/>
      </c>
      <c r="G1135" s="114" t="str">
        <f>'Pressure Drops in Loops'!AH1140</f>
        <v/>
      </c>
      <c r="H1135" s="114"/>
      <c r="I1135" s="114"/>
      <c r="J1135" s="115" t="str">
        <f>'Pressure Drops in Loops'!E1140</f>
        <v/>
      </c>
      <c r="K1135" s="115" t="str">
        <f>IF('Pressure Drops in Loops'!E1141="",'Pressure Drops in Loops'!E1140,'Pressure Drops in Loops'!E1141)</f>
        <v/>
      </c>
      <c r="L1135" s="115" t="str">
        <f>IF(Table6[[#This Row],[Segment ]]="","",(Table6[[#This Row],[Pressure 2 (kPa)]]-Table6[[#This Row],[Pressure 1 (kPa)]])/Table6[[#This Row],[Density (kg/m3)]])</f>
        <v/>
      </c>
      <c r="M1135" s="115" t="str">
        <f>IF(Table6[[#This Row],[Segment ]]="","",((Table6[[#This Row],[Velocity 2 (m/s)]]^2)/2)-((Table6[[#This Row],[Velocity 1 (m/s)]]^2)/2))</f>
        <v/>
      </c>
      <c r="N1135" s="115" t="str">
        <f>IF(Table6[[#This Row],[Segment ]]="","",(Table6[[#This Row],[Height 2 (m)]]-Table6[[#This Row],[Height 1 (m)]])*9.807)</f>
        <v/>
      </c>
      <c r="O1135" s="115" t="str">
        <f>'Pressure Drops in Loops'!U1140</f>
        <v/>
      </c>
      <c r="P113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35" s="115" t="str">
        <f>IF(Table6[[#This Row],[Segment ]]="","",Table6[[#This Row],[Work (W)]]/1000)</f>
        <v/>
      </c>
    </row>
    <row r="1136" spans="1:17" x14ac:dyDescent="0.25">
      <c r="A1136" s="116" t="str">
        <f>'Pressure Drops in Loops'!A1141</f>
        <v/>
      </c>
      <c r="B1136" s="113" t="str">
        <f>IF(Table6[[#This Row],[Segment ]]="","",B1135)</f>
        <v/>
      </c>
      <c r="C1136" s="113" t="str">
        <f>IF(Table6[[#This Row],[Segment ]]="","",C1135)</f>
        <v/>
      </c>
      <c r="D1136" s="113" t="str">
        <f>IF(Table6[[#This Row],[Segment ]]="","",D1135)</f>
        <v/>
      </c>
      <c r="E1136" s="117" t="str">
        <f>IF(Table6[[#This Row],[Segment ]]="","",Table6[[#This Row],[Density (kg/m3)]]*Table6[[#This Row],[Volumetric flow (m3/s)]])</f>
        <v/>
      </c>
      <c r="F1136" s="114" t="str">
        <f>IF(Table6[[#This Row],[Segment ]]="","",'Pressure Drops in Loops'!AG1141)</f>
        <v/>
      </c>
      <c r="G1136" s="114" t="str">
        <f>'Pressure Drops in Loops'!AH1141</f>
        <v/>
      </c>
      <c r="H1136" s="114"/>
      <c r="I1136" s="114"/>
      <c r="J1136" s="115" t="str">
        <f>'Pressure Drops in Loops'!E1141</f>
        <v/>
      </c>
      <c r="K1136" s="115" t="str">
        <f>IF('Pressure Drops in Loops'!E1142="",'Pressure Drops in Loops'!E1141,'Pressure Drops in Loops'!E1142)</f>
        <v/>
      </c>
      <c r="L1136" s="115" t="str">
        <f>IF(Table6[[#This Row],[Segment ]]="","",(Table6[[#This Row],[Pressure 2 (kPa)]]-Table6[[#This Row],[Pressure 1 (kPa)]])/Table6[[#This Row],[Density (kg/m3)]])</f>
        <v/>
      </c>
      <c r="M1136" s="115" t="str">
        <f>IF(Table6[[#This Row],[Segment ]]="","",((Table6[[#This Row],[Velocity 2 (m/s)]]^2)/2)-((Table6[[#This Row],[Velocity 1 (m/s)]]^2)/2))</f>
        <v/>
      </c>
      <c r="N1136" s="115" t="str">
        <f>IF(Table6[[#This Row],[Segment ]]="","",(Table6[[#This Row],[Height 2 (m)]]-Table6[[#This Row],[Height 1 (m)]])*9.807)</f>
        <v/>
      </c>
      <c r="O1136" s="115" t="str">
        <f>'Pressure Drops in Loops'!U1141</f>
        <v/>
      </c>
      <c r="P113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36" s="115" t="str">
        <f>IF(Table6[[#This Row],[Segment ]]="","",Table6[[#This Row],[Work (W)]]/1000)</f>
        <v/>
      </c>
    </row>
    <row r="1137" spans="1:17" x14ac:dyDescent="0.25">
      <c r="A1137" s="116" t="str">
        <f>'Pressure Drops in Loops'!A1142</f>
        <v/>
      </c>
      <c r="B1137" s="113" t="str">
        <f>IF(Table6[[#This Row],[Segment ]]="","",B1136)</f>
        <v/>
      </c>
      <c r="C1137" s="113" t="str">
        <f>IF(Table6[[#This Row],[Segment ]]="","",C1136)</f>
        <v/>
      </c>
      <c r="D1137" s="113" t="str">
        <f>IF(Table6[[#This Row],[Segment ]]="","",D1136)</f>
        <v/>
      </c>
      <c r="E1137" s="117" t="str">
        <f>IF(Table6[[#This Row],[Segment ]]="","",Table6[[#This Row],[Density (kg/m3)]]*Table6[[#This Row],[Volumetric flow (m3/s)]])</f>
        <v/>
      </c>
      <c r="F1137" s="114" t="str">
        <f>IF(Table6[[#This Row],[Segment ]]="","",'Pressure Drops in Loops'!AG1142)</f>
        <v/>
      </c>
      <c r="G1137" s="114" t="str">
        <f>'Pressure Drops in Loops'!AH1142</f>
        <v/>
      </c>
      <c r="H1137" s="114"/>
      <c r="I1137" s="114"/>
      <c r="J1137" s="115" t="str">
        <f>'Pressure Drops in Loops'!E1142</f>
        <v/>
      </c>
      <c r="K1137" s="115" t="str">
        <f>IF('Pressure Drops in Loops'!E1143="",'Pressure Drops in Loops'!E1142,'Pressure Drops in Loops'!E1143)</f>
        <v/>
      </c>
      <c r="L1137" s="115" t="str">
        <f>IF(Table6[[#This Row],[Segment ]]="","",(Table6[[#This Row],[Pressure 2 (kPa)]]-Table6[[#This Row],[Pressure 1 (kPa)]])/Table6[[#This Row],[Density (kg/m3)]])</f>
        <v/>
      </c>
      <c r="M1137" s="115" t="str">
        <f>IF(Table6[[#This Row],[Segment ]]="","",((Table6[[#This Row],[Velocity 2 (m/s)]]^2)/2)-((Table6[[#This Row],[Velocity 1 (m/s)]]^2)/2))</f>
        <v/>
      </c>
      <c r="N1137" s="115" t="str">
        <f>IF(Table6[[#This Row],[Segment ]]="","",(Table6[[#This Row],[Height 2 (m)]]-Table6[[#This Row],[Height 1 (m)]])*9.807)</f>
        <v/>
      </c>
      <c r="O1137" s="115" t="str">
        <f>'Pressure Drops in Loops'!U1142</f>
        <v/>
      </c>
      <c r="P113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37" s="115" t="str">
        <f>IF(Table6[[#This Row],[Segment ]]="","",Table6[[#This Row],[Work (W)]]/1000)</f>
        <v/>
      </c>
    </row>
    <row r="1138" spans="1:17" x14ac:dyDescent="0.25">
      <c r="A1138" s="116" t="str">
        <f>'Pressure Drops in Loops'!A1143</f>
        <v/>
      </c>
      <c r="B1138" s="113" t="str">
        <f>IF(Table6[[#This Row],[Segment ]]="","",B1137)</f>
        <v/>
      </c>
      <c r="C1138" s="113" t="str">
        <f>IF(Table6[[#This Row],[Segment ]]="","",C1137)</f>
        <v/>
      </c>
      <c r="D1138" s="113" t="str">
        <f>IF(Table6[[#This Row],[Segment ]]="","",D1137)</f>
        <v/>
      </c>
      <c r="E1138" s="117" t="str">
        <f>IF(Table6[[#This Row],[Segment ]]="","",Table6[[#This Row],[Density (kg/m3)]]*Table6[[#This Row],[Volumetric flow (m3/s)]])</f>
        <v/>
      </c>
      <c r="F1138" s="114" t="str">
        <f>IF(Table6[[#This Row],[Segment ]]="","",'Pressure Drops in Loops'!AG1143)</f>
        <v/>
      </c>
      <c r="G1138" s="114" t="str">
        <f>'Pressure Drops in Loops'!AH1143</f>
        <v/>
      </c>
      <c r="H1138" s="114"/>
      <c r="I1138" s="114"/>
      <c r="J1138" s="115" t="str">
        <f>'Pressure Drops in Loops'!E1143</f>
        <v/>
      </c>
      <c r="K1138" s="115" t="str">
        <f>IF('Pressure Drops in Loops'!E1144="",'Pressure Drops in Loops'!E1143,'Pressure Drops in Loops'!E1144)</f>
        <v/>
      </c>
      <c r="L1138" s="115" t="str">
        <f>IF(Table6[[#This Row],[Segment ]]="","",(Table6[[#This Row],[Pressure 2 (kPa)]]-Table6[[#This Row],[Pressure 1 (kPa)]])/Table6[[#This Row],[Density (kg/m3)]])</f>
        <v/>
      </c>
      <c r="M1138" s="115" t="str">
        <f>IF(Table6[[#This Row],[Segment ]]="","",((Table6[[#This Row],[Velocity 2 (m/s)]]^2)/2)-((Table6[[#This Row],[Velocity 1 (m/s)]]^2)/2))</f>
        <v/>
      </c>
      <c r="N1138" s="115" t="str">
        <f>IF(Table6[[#This Row],[Segment ]]="","",(Table6[[#This Row],[Height 2 (m)]]-Table6[[#This Row],[Height 1 (m)]])*9.807)</f>
        <v/>
      </c>
      <c r="O1138" s="115" t="str">
        <f>'Pressure Drops in Loops'!U1143</f>
        <v/>
      </c>
      <c r="P113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38" s="115" t="str">
        <f>IF(Table6[[#This Row],[Segment ]]="","",Table6[[#This Row],[Work (W)]]/1000)</f>
        <v/>
      </c>
    </row>
    <row r="1139" spans="1:17" x14ac:dyDescent="0.25">
      <c r="A1139" s="116" t="str">
        <f>'Pressure Drops in Loops'!A1144</f>
        <v/>
      </c>
      <c r="B1139" s="113" t="str">
        <f>IF(Table6[[#This Row],[Segment ]]="","",B1138)</f>
        <v/>
      </c>
      <c r="C1139" s="113" t="str">
        <f>IF(Table6[[#This Row],[Segment ]]="","",C1138)</f>
        <v/>
      </c>
      <c r="D1139" s="113" t="str">
        <f>IF(Table6[[#This Row],[Segment ]]="","",D1138)</f>
        <v/>
      </c>
      <c r="E1139" s="117" t="str">
        <f>IF(Table6[[#This Row],[Segment ]]="","",Table6[[#This Row],[Density (kg/m3)]]*Table6[[#This Row],[Volumetric flow (m3/s)]])</f>
        <v/>
      </c>
      <c r="F1139" s="114" t="str">
        <f>IF(Table6[[#This Row],[Segment ]]="","",'Pressure Drops in Loops'!AG1144)</f>
        <v/>
      </c>
      <c r="G1139" s="114" t="str">
        <f>'Pressure Drops in Loops'!AH1144</f>
        <v/>
      </c>
      <c r="H1139" s="114"/>
      <c r="I1139" s="114"/>
      <c r="J1139" s="115" t="str">
        <f>'Pressure Drops in Loops'!E1144</f>
        <v/>
      </c>
      <c r="K1139" s="115" t="str">
        <f>IF('Pressure Drops in Loops'!E1145="",'Pressure Drops in Loops'!E1144,'Pressure Drops in Loops'!E1145)</f>
        <v/>
      </c>
      <c r="L1139" s="115" t="str">
        <f>IF(Table6[[#This Row],[Segment ]]="","",(Table6[[#This Row],[Pressure 2 (kPa)]]-Table6[[#This Row],[Pressure 1 (kPa)]])/Table6[[#This Row],[Density (kg/m3)]])</f>
        <v/>
      </c>
      <c r="M1139" s="115" t="str">
        <f>IF(Table6[[#This Row],[Segment ]]="","",((Table6[[#This Row],[Velocity 2 (m/s)]]^2)/2)-((Table6[[#This Row],[Velocity 1 (m/s)]]^2)/2))</f>
        <v/>
      </c>
      <c r="N1139" s="115" t="str">
        <f>IF(Table6[[#This Row],[Segment ]]="","",(Table6[[#This Row],[Height 2 (m)]]-Table6[[#This Row],[Height 1 (m)]])*9.807)</f>
        <v/>
      </c>
      <c r="O1139" s="115" t="str">
        <f>'Pressure Drops in Loops'!U1144</f>
        <v/>
      </c>
      <c r="P113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39" s="115" t="str">
        <f>IF(Table6[[#This Row],[Segment ]]="","",Table6[[#This Row],[Work (W)]]/1000)</f>
        <v/>
      </c>
    </row>
    <row r="1140" spans="1:17" x14ac:dyDescent="0.25">
      <c r="A1140" s="116" t="str">
        <f>'Pressure Drops in Loops'!A1145</f>
        <v/>
      </c>
      <c r="B1140" s="113" t="str">
        <f>IF(Table6[[#This Row],[Segment ]]="","",B1139)</f>
        <v/>
      </c>
      <c r="C1140" s="113" t="str">
        <f>IF(Table6[[#This Row],[Segment ]]="","",C1139)</f>
        <v/>
      </c>
      <c r="D1140" s="113" t="str">
        <f>IF(Table6[[#This Row],[Segment ]]="","",D1139)</f>
        <v/>
      </c>
      <c r="E1140" s="117" t="str">
        <f>IF(Table6[[#This Row],[Segment ]]="","",Table6[[#This Row],[Density (kg/m3)]]*Table6[[#This Row],[Volumetric flow (m3/s)]])</f>
        <v/>
      </c>
      <c r="F1140" s="114" t="str">
        <f>IF(Table6[[#This Row],[Segment ]]="","",'Pressure Drops in Loops'!AG1145)</f>
        <v/>
      </c>
      <c r="G1140" s="114" t="str">
        <f>'Pressure Drops in Loops'!AH1145</f>
        <v/>
      </c>
      <c r="H1140" s="114"/>
      <c r="I1140" s="114"/>
      <c r="J1140" s="115" t="str">
        <f>'Pressure Drops in Loops'!E1145</f>
        <v/>
      </c>
      <c r="K1140" s="115" t="str">
        <f>IF('Pressure Drops in Loops'!E1146="",'Pressure Drops in Loops'!E1145,'Pressure Drops in Loops'!E1146)</f>
        <v/>
      </c>
      <c r="L1140" s="115" t="str">
        <f>IF(Table6[[#This Row],[Segment ]]="","",(Table6[[#This Row],[Pressure 2 (kPa)]]-Table6[[#This Row],[Pressure 1 (kPa)]])/Table6[[#This Row],[Density (kg/m3)]])</f>
        <v/>
      </c>
      <c r="M1140" s="115" t="str">
        <f>IF(Table6[[#This Row],[Segment ]]="","",((Table6[[#This Row],[Velocity 2 (m/s)]]^2)/2)-((Table6[[#This Row],[Velocity 1 (m/s)]]^2)/2))</f>
        <v/>
      </c>
      <c r="N1140" s="115" t="str">
        <f>IF(Table6[[#This Row],[Segment ]]="","",(Table6[[#This Row],[Height 2 (m)]]-Table6[[#This Row],[Height 1 (m)]])*9.807)</f>
        <v/>
      </c>
      <c r="O1140" s="115" t="str">
        <f>'Pressure Drops in Loops'!U1145</f>
        <v/>
      </c>
      <c r="P114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40" s="115" t="str">
        <f>IF(Table6[[#This Row],[Segment ]]="","",Table6[[#This Row],[Work (W)]]/1000)</f>
        <v/>
      </c>
    </row>
    <row r="1141" spans="1:17" x14ac:dyDescent="0.25">
      <c r="A1141" s="116" t="str">
        <f>'Pressure Drops in Loops'!A1146</f>
        <v/>
      </c>
      <c r="B1141" s="113" t="str">
        <f>IF(Table6[[#This Row],[Segment ]]="","",B1140)</f>
        <v/>
      </c>
      <c r="C1141" s="113" t="str">
        <f>IF(Table6[[#This Row],[Segment ]]="","",C1140)</f>
        <v/>
      </c>
      <c r="D1141" s="113" t="str">
        <f>IF(Table6[[#This Row],[Segment ]]="","",D1140)</f>
        <v/>
      </c>
      <c r="E1141" s="117" t="str">
        <f>IF(Table6[[#This Row],[Segment ]]="","",Table6[[#This Row],[Density (kg/m3)]]*Table6[[#This Row],[Volumetric flow (m3/s)]])</f>
        <v/>
      </c>
      <c r="F1141" s="114" t="str">
        <f>IF(Table6[[#This Row],[Segment ]]="","",'Pressure Drops in Loops'!AG1146)</f>
        <v/>
      </c>
      <c r="G1141" s="114" t="str">
        <f>'Pressure Drops in Loops'!AH1146</f>
        <v/>
      </c>
      <c r="H1141" s="114"/>
      <c r="I1141" s="114"/>
      <c r="J1141" s="115" t="str">
        <f>'Pressure Drops in Loops'!E1146</f>
        <v/>
      </c>
      <c r="K1141" s="115" t="str">
        <f>IF('Pressure Drops in Loops'!E1147="",'Pressure Drops in Loops'!E1146,'Pressure Drops in Loops'!E1147)</f>
        <v/>
      </c>
      <c r="L1141" s="115" t="str">
        <f>IF(Table6[[#This Row],[Segment ]]="","",(Table6[[#This Row],[Pressure 2 (kPa)]]-Table6[[#This Row],[Pressure 1 (kPa)]])/Table6[[#This Row],[Density (kg/m3)]])</f>
        <v/>
      </c>
      <c r="M1141" s="115" t="str">
        <f>IF(Table6[[#This Row],[Segment ]]="","",((Table6[[#This Row],[Velocity 2 (m/s)]]^2)/2)-((Table6[[#This Row],[Velocity 1 (m/s)]]^2)/2))</f>
        <v/>
      </c>
      <c r="N1141" s="115" t="str">
        <f>IF(Table6[[#This Row],[Segment ]]="","",(Table6[[#This Row],[Height 2 (m)]]-Table6[[#This Row],[Height 1 (m)]])*9.807)</f>
        <v/>
      </c>
      <c r="O1141" s="115" t="str">
        <f>'Pressure Drops in Loops'!U1146</f>
        <v/>
      </c>
      <c r="P114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41" s="115" t="str">
        <f>IF(Table6[[#This Row],[Segment ]]="","",Table6[[#This Row],[Work (W)]]/1000)</f>
        <v/>
      </c>
    </row>
    <row r="1142" spans="1:17" x14ac:dyDescent="0.25">
      <c r="A1142" s="116" t="str">
        <f>'Pressure Drops in Loops'!A1147</f>
        <v/>
      </c>
      <c r="B1142" s="113" t="str">
        <f>IF(Table6[[#This Row],[Segment ]]="","",B1141)</f>
        <v/>
      </c>
      <c r="C1142" s="113" t="str">
        <f>IF(Table6[[#This Row],[Segment ]]="","",C1141)</f>
        <v/>
      </c>
      <c r="D1142" s="113" t="str">
        <f>IF(Table6[[#This Row],[Segment ]]="","",D1141)</f>
        <v/>
      </c>
      <c r="E1142" s="117" t="str">
        <f>IF(Table6[[#This Row],[Segment ]]="","",Table6[[#This Row],[Density (kg/m3)]]*Table6[[#This Row],[Volumetric flow (m3/s)]])</f>
        <v/>
      </c>
      <c r="F1142" s="114" t="str">
        <f>IF(Table6[[#This Row],[Segment ]]="","",'Pressure Drops in Loops'!AG1147)</f>
        <v/>
      </c>
      <c r="G1142" s="114" t="str">
        <f>'Pressure Drops in Loops'!AH1147</f>
        <v/>
      </c>
      <c r="H1142" s="114"/>
      <c r="I1142" s="114"/>
      <c r="J1142" s="115" t="str">
        <f>'Pressure Drops in Loops'!E1147</f>
        <v/>
      </c>
      <c r="K1142" s="115" t="str">
        <f>IF('Pressure Drops in Loops'!E1148="",'Pressure Drops in Loops'!E1147,'Pressure Drops in Loops'!E1148)</f>
        <v/>
      </c>
      <c r="L1142" s="115" t="str">
        <f>IF(Table6[[#This Row],[Segment ]]="","",(Table6[[#This Row],[Pressure 2 (kPa)]]-Table6[[#This Row],[Pressure 1 (kPa)]])/Table6[[#This Row],[Density (kg/m3)]])</f>
        <v/>
      </c>
      <c r="M1142" s="115" t="str">
        <f>IF(Table6[[#This Row],[Segment ]]="","",((Table6[[#This Row],[Velocity 2 (m/s)]]^2)/2)-((Table6[[#This Row],[Velocity 1 (m/s)]]^2)/2))</f>
        <v/>
      </c>
      <c r="N1142" s="115" t="str">
        <f>IF(Table6[[#This Row],[Segment ]]="","",(Table6[[#This Row],[Height 2 (m)]]-Table6[[#This Row],[Height 1 (m)]])*9.807)</f>
        <v/>
      </c>
      <c r="O1142" s="115" t="str">
        <f>'Pressure Drops in Loops'!U1147</f>
        <v/>
      </c>
      <c r="P114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42" s="115" t="str">
        <f>IF(Table6[[#This Row],[Segment ]]="","",Table6[[#This Row],[Work (W)]]/1000)</f>
        <v/>
      </c>
    </row>
    <row r="1143" spans="1:17" x14ac:dyDescent="0.25">
      <c r="A1143" s="116" t="str">
        <f>'Pressure Drops in Loops'!A1148</f>
        <v/>
      </c>
      <c r="B1143" s="113" t="str">
        <f>IF(Table6[[#This Row],[Segment ]]="","",B1142)</f>
        <v/>
      </c>
      <c r="C1143" s="113" t="str">
        <f>IF(Table6[[#This Row],[Segment ]]="","",C1142)</f>
        <v/>
      </c>
      <c r="D1143" s="113" t="str">
        <f>IF(Table6[[#This Row],[Segment ]]="","",D1142)</f>
        <v/>
      </c>
      <c r="E1143" s="117" t="str">
        <f>IF(Table6[[#This Row],[Segment ]]="","",Table6[[#This Row],[Density (kg/m3)]]*Table6[[#This Row],[Volumetric flow (m3/s)]])</f>
        <v/>
      </c>
      <c r="F1143" s="114" t="str">
        <f>IF(Table6[[#This Row],[Segment ]]="","",'Pressure Drops in Loops'!AG1148)</f>
        <v/>
      </c>
      <c r="G1143" s="114" t="str">
        <f>'Pressure Drops in Loops'!AH1148</f>
        <v/>
      </c>
      <c r="H1143" s="114"/>
      <c r="I1143" s="114"/>
      <c r="J1143" s="115" t="str">
        <f>'Pressure Drops in Loops'!E1148</f>
        <v/>
      </c>
      <c r="K1143" s="115" t="str">
        <f>IF('Pressure Drops in Loops'!E1149="",'Pressure Drops in Loops'!E1148,'Pressure Drops in Loops'!E1149)</f>
        <v/>
      </c>
      <c r="L1143" s="115" t="str">
        <f>IF(Table6[[#This Row],[Segment ]]="","",(Table6[[#This Row],[Pressure 2 (kPa)]]-Table6[[#This Row],[Pressure 1 (kPa)]])/Table6[[#This Row],[Density (kg/m3)]])</f>
        <v/>
      </c>
      <c r="M1143" s="115" t="str">
        <f>IF(Table6[[#This Row],[Segment ]]="","",((Table6[[#This Row],[Velocity 2 (m/s)]]^2)/2)-((Table6[[#This Row],[Velocity 1 (m/s)]]^2)/2))</f>
        <v/>
      </c>
      <c r="N1143" s="115" t="str">
        <f>IF(Table6[[#This Row],[Segment ]]="","",(Table6[[#This Row],[Height 2 (m)]]-Table6[[#This Row],[Height 1 (m)]])*9.807)</f>
        <v/>
      </c>
      <c r="O1143" s="115" t="str">
        <f>'Pressure Drops in Loops'!U1148</f>
        <v/>
      </c>
      <c r="P114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43" s="115" t="str">
        <f>IF(Table6[[#This Row],[Segment ]]="","",Table6[[#This Row],[Work (W)]]/1000)</f>
        <v/>
      </c>
    </row>
    <row r="1144" spans="1:17" x14ac:dyDescent="0.25">
      <c r="A1144" s="116" t="str">
        <f>'Pressure Drops in Loops'!A1149</f>
        <v/>
      </c>
      <c r="B1144" s="113" t="str">
        <f>IF(Table6[[#This Row],[Segment ]]="","",B1143)</f>
        <v/>
      </c>
      <c r="C1144" s="113" t="str">
        <f>IF(Table6[[#This Row],[Segment ]]="","",C1143)</f>
        <v/>
      </c>
      <c r="D1144" s="113" t="str">
        <f>IF(Table6[[#This Row],[Segment ]]="","",D1143)</f>
        <v/>
      </c>
      <c r="E1144" s="117" t="str">
        <f>IF(Table6[[#This Row],[Segment ]]="","",Table6[[#This Row],[Density (kg/m3)]]*Table6[[#This Row],[Volumetric flow (m3/s)]])</f>
        <v/>
      </c>
      <c r="F1144" s="114" t="str">
        <f>IF(Table6[[#This Row],[Segment ]]="","",'Pressure Drops in Loops'!AG1149)</f>
        <v/>
      </c>
      <c r="G1144" s="114" t="str">
        <f>'Pressure Drops in Loops'!AH1149</f>
        <v/>
      </c>
      <c r="H1144" s="114"/>
      <c r="I1144" s="114"/>
      <c r="J1144" s="115" t="str">
        <f>'Pressure Drops in Loops'!E1149</f>
        <v/>
      </c>
      <c r="K1144" s="115" t="str">
        <f>IF('Pressure Drops in Loops'!E1150="",'Pressure Drops in Loops'!E1149,'Pressure Drops in Loops'!E1150)</f>
        <v/>
      </c>
      <c r="L1144" s="115" t="str">
        <f>IF(Table6[[#This Row],[Segment ]]="","",(Table6[[#This Row],[Pressure 2 (kPa)]]-Table6[[#This Row],[Pressure 1 (kPa)]])/Table6[[#This Row],[Density (kg/m3)]])</f>
        <v/>
      </c>
      <c r="M1144" s="115" t="str">
        <f>IF(Table6[[#This Row],[Segment ]]="","",((Table6[[#This Row],[Velocity 2 (m/s)]]^2)/2)-((Table6[[#This Row],[Velocity 1 (m/s)]]^2)/2))</f>
        <v/>
      </c>
      <c r="N1144" s="115" t="str">
        <f>IF(Table6[[#This Row],[Segment ]]="","",(Table6[[#This Row],[Height 2 (m)]]-Table6[[#This Row],[Height 1 (m)]])*9.807)</f>
        <v/>
      </c>
      <c r="O1144" s="115" t="str">
        <f>'Pressure Drops in Loops'!U1149</f>
        <v/>
      </c>
      <c r="P114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44" s="115" t="str">
        <f>IF(Table6[[#This Row],[Segment ]]="","",Table6[[#This Row],[Work (W)]]/1000)</f>
        <v/>
      </c>
    </row>
    <row r="1145" spans="1:17" x14ac:dyDescent="0.25">
      <c r="A1145" s="116" t="str">
        <f>'Pressure Drops in Loops'!A1150</f>
        <v/>
      </c>
      <c r="B1145" s="113" t="str">
        <f>IF(Table6[[#This Row],[Segment ]]="","",B1144)</f>
        <v/>
      </c>
      <c r="C1145" s="113" t="str">
        <f>IF(Table6[[#This Row],[Segment ]]="","",C1144)</f>
        <v/>
      </c>
      <c r="D1145" s="113" t="str">
        <f>IF(Table6[[#This Row],[Segment ]]="","",D1144)</f>
        <v/>
      </c>
      <c r="E1145" s="117" t="str">
        <f>IF(Table6[[#This Row],[Segment ]]="","",Table6[[#This Row],[Density (kg/m3)]]*Table6[[#This Row],[Volumetric flow (m3/s)]])</f>
        <v/>
      </c>
      <c r="F1145" s="114" t="str">
        <f>IF(Table6[[#This Row],[Segment ]]="","",'Pressure Drops in Loops'!AG1150)</f>
        <v/>
      </c>
      <c r="G1145" s="114" t="str">
        <f>'Pressure Drops in Loops'!AH1150</f>
        <v/>
      </c>
      <c r="H1145" s="114"/>
      <c r="I1145" s="114"/>
      <c r="J1145" s="115" t="str">
        <f>'Pressure Drops in Loops'!E1150</f>
        <v/>
      </c>
      <c r="K1145" s="115" t="str">
        <f>IF('Pressure Drops in Loops'!E1151="",'Pressure Drops in Loops'!E1150,'Pressure Drops in Loops'!E1151)</f>
        <v/>
      </c>
      <c r="L1145" s="115" t="str">
        <f>IF(Table6[[#This Row],[Segment ]]="","",(Table6[[#This Row],[Pressure 2 (kPa)]]-Table6[[#This Row],[Pressure 1 (kPa)]])/Table6[[#This Row],[Density (kg/m3)]])</f>
        <v/>
      </c>
      <c r="M1145" s="115" t="str">
        <f>IF(Table6[[#This Row],[Segment ]]="","",((Table6[[#This Row],[Velocity 2 (m/s)]]^2)/2)-((Table6[[#This Row],[Velocity 1 (m/s)]]^2)/2))</f>
        <v/>
      </c>
      <c r="N1145" s="115" t="str">
        <f>IF(Table6[[#This Row],[Segment ]]="","",(Table6[[#This Row],[Height 2 (m)]]-Table6[[#This Row],[Height 1 (m)]])*9.807)</f>
        <v/>
      </c>
      <c r="O1145" s="115" t="str">
        <f>'Pressure Drops in Loops'!U1150</f>
        <v/>
      </c>
      <c r="P114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45" s="115" t="str">
        <f>IF(Table6[[#This Row],[Segment ]]="","",Table6[[#This Row],[Work (W)]]/1000)</f>
        <v/>
      </c>
    </row>
    <row r="1146" spans="1:17" x14ac:dyDescent="0.25">
      <c r="A1146" s="116" t="str">
        <f>'Pressure Drops in Loops'!A1151</f>
        <v/>
      </c>
      <c r="B1146" s="113" t="str">
        <f>IF(Table6[[#This Row],[Segment ]]="","",B1145)</f>
        <v/>
      </c>
      <c r="C1146" s="113" t="str">
        <f>IF(Table6[[#This Row],[Segment ]]="","",C1145)</f>
        <v/>
      </c>
      <c r="D1146" s="113" t="str">
        <f>IF(Table6[[#This Row],[Segment ]]="","",D1145)</f>
        <v/>
      </c>
      <c r="E1146" s="117" t="str">
        <f>IF(Table6[[#This Row],[Segment ]]="","",Table6[[#This Row],[Density (kg/m3)]]*Table6[[#This Row],[Volumetric flow (m3/s)]])</f>
        <v/>
      </c>
      <c r="F1146" s="114" t="str">
        <f>IF(Table6[[#This Row],[Segment ]]="","",'Pressure Drops in Loops'!AG1151)</f>
        <v/>
      </c>
      <c r="G1146" s="114" t="str">
        <f>'Pressure Drops in Loops'!AH1151</f>
        <v/>
      </c>
      <c r="H1146" s="114"/>
      <c r="I1146" s="114"/>
      <c r="J1146" s="115" t="str">
        <f>'Pressure Drops in Loops'!E1151</f>
        <v/>
      </c>
      <c r="K1146" s="115" t="str">
        <f>IF('Pressure Drops in Loops'!E1152="",'Pressure Drops in Loops'!E1151,'Pressure Drops in Loops'!E1152)</f>
        <v/>
      </c>
      <c r="L1146" s="115" t="str">
        <f>IF(Table6[[#This Row],[Segment ]]="","",(Table6[[#This Row],[Pressure 2 (kPa)]]-Table6[[#This Row],[Pressure 1 (kPa)]])/Table6[[#This Row],[Density (kg/m3)]])</f>
        <v/>
      </c>
      <c r="M1146" s="115" t="str">
        <f>IF(Table6[[#This Row],[Segment ]]="","",((Table6[[#This Row],[Velocity 2 (m/s)]]^2)/2)-((Table6[[#This Row],[Velocity 1 (m/s)]]^2)/2))</f>
        <v/>
      </c>
      <c r="N1146" s="115" t="str">
        <f>IF(Table6[[#This Row],[Segment ]]="","",(Table6[[#This Row],[Height 2 (m)]]-Table6[[#This Row],[Height 1 (m)]])*9.807)</f>
        <v/>
      </c>
      <c r="O1146" s="115" t="str">
        <f>'Pressure Drops in Loops'!U1151</f>
        <v/>
      </c>
      <c r="P114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46" s="115" t="str">
        <f>IF(Table6[[#This Row],[Segment ]]="","",Table6[[#This Row],[Work (W)]]/1000)</f>
        <v/>
      </c>
    </row>
    <row r="1147" spans="1:17" x14ac:dyDescent="0.25">
      <c r="A1147" s="116" t="str">
        <f>'Pressure Drops in Loops'!A1152</f>
        <v/>
      </c>
      <c r="B1147" s="113" t="str">
        <f>IF(Table6[[#This Row],[Segment ]]="","",B1146)</f>
        <v/>
      </c>
      <c r="C1147" s="113" t="str">
        <f>IF(Table6[[#This Row],[Segment ]]="","",C1146)</f>
        <v/>
      </c>
      <c r="D1147" s="113" t="str">
        <f>IF(Table6[[#This Row],[Segment ]]="","",D1146)</f>
        <v/>
      </c>
      <c r="E1147" s="117" t="str">
        <f>IF(Table6[[#This Row],[Segment ]]="","",Table6[[#This Row],[Density (kg/m3)]]*Table6[[#This Row],[Volumetric flow (m3/s)]])</f>
        <v/>
      </c>
      <c r="F1147" s="114" t="str">
        <f>IF(Table6[[#This Row],[Segment ]]="","",'Pressure Drops in Loops'!AG1152)</f>
        <v/>
      </c>
      <c r="G1147" s="114" t="str">
        <f>'Pressure Drops in Loops'!AH1152</f>
        <v/>
      </c>
      <c r="H1147" s="114"/>
      <c r="I1147" s="114"/>
      <c r="J1147" s="115" t="str">
        <f>'Pressure Drops in Loops'!E1152</f>
        <v/>
      </c>
      <c r="K1147" s="115" t="str">
        <f>IF('Pressure Drops in Loops'!E1153="",'Pressure Drops in Loops'!E1152,'Pressure Drops in Loops'!E1153)</f>
        <v/>
      </c>
      <c r="L1147" s="115" t="str">
        <f>IF(Table6[[#This Row],[Segment ]]="","",(Table6[[#This Row],[Pressure 2 (kPa)]]-Table6[[#This Row],[Pressure 1 (kPa)]])/Table6[[#This Row],[Density (kg/m3)]])</f>
        <v/>
      </c>
      <c r="M1147" s="115" t="str">
        <f>IF(Table6[[#This Row],[Segment ]]="","",((Table6[[#This Row],[Velocity 2 (m/s)]]^2)/2)-((Table6[[#This Row],[Velocity 1 (m/s)]]^2)/2))</f>
        <v/>
      </c>
      <c r="N1147" s="115" t="str">
        <f>IF(Table6[[#This Row],[Segment ]]="","",(Table6[[#This Row],[Height 2 (m)]]-Table6[[#This Row],[Height 1 (m)]])*9.807)</f>
        <v/>
      </c>
      <c r="O1147" s="115" t="str">
        <f>'Pressure Drops in Loops'!U1152</f>
        <v/>
      </c>
      <c r="P114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47" s="115" t="str">
        <f>IF(Table6[[#This Row],[Segment ]]="","",Table6[[#This Row],[Work (W)]]/1000)</f>
        <v/>
      </c>
    </row>
    <row r="1148" spans="1:17" x14ac:dyDescent="0.25">
      <c r="A1148" s="116" t="str">
        <f>'Pressure Drops in Loops'!A1153</f>
        <v/>
      </c>
      <c r="B1148" s="113" t="str">
        <f>IF(Table6[[#This Row],[Segment ]]="","",B1147)</f>
        <v/>
      </c>
      <c r="C1148" s="113" t="str">
        <f>IF(Table6[[#This Row],[Segment ]]="","",C1147)</f>
        <v/>
      </c>
      <c r="D1148" s="113" t="str">
        <f>IF(Table6[[#This Row],[Segment ]]="","",D1147)</f>
        <v/>
      </c>
      <c r="E1148" s="117" t="str">
        <f>IF(Table6[[#This Row],[Segment ]]="","",Table6[[#This Row],[Density (kg/m3)]]*Table6[[#This Row],[Volumetric flow (m3/s)]])</f>
        <v/>
      </c>
      <c r="F1148" s="114" t="str">
        <f>IF(Table6[[#This Row],[Segment ]]="","",'Pressure Drops in Loops'!AG1153)</f>
        <v/>
      </c>
      <c r="G1148" s="114" t="str">
        <f>'Pressure Drops in Loops'!AH1153</f>
        <v/>
      </c>
      <c r="H1148" s="114"/>
      <c r="I1148" s="114"/>
      <c r="J1148" s="115" t="str">
        <f>'Pressure Drops in Loops'!E1153</f>
        <v/>
      </c>
      <c r="K1148" s="115" t="str">
        <f>IF('Pressure Drops in Loops'!E1154="",'Pressure Drops in Loops'!E1153,'Pressure Drops in Loops'!E1154)</f>
        <v/>
      </c>
      <c r="L1148" s="115" t="str">
        <f>IF(Table6[[#This Row],[Segment ]]="","",(Table6[[#This Row],[Pressure 2 (kPa)]]-Table6[[#This Row],[Pressure 1 (kPa)]])/Table6[[#This Row],[Density (kg/m3)]])</f>
        <v/>
      </c>
      <c r="M1148" s="115" t="str">
        <f>IF(Table6[[#This Row],[Segment ]]="","",((Table6[[#This Row],[Velocity 2 (m/s)]]^2)/2)-((Table6[[#This Row],[Velocity 1 (m/s)]]^2)/2))</f>
        <v/>
      </c>
      <c r="N1148" s="115" t="str">
        <f>IF(Table6[[#This Row],[Segment ]]="","",(Table6[[#This Row],[Height 2 (m)]]-Table6[[#This Row],[Height 1 (m)]])*9.807)</f>
        <v/>
      </c>
      <c r="O1148" s="115" t="str">
        <f>'Pressure Drops in Loops'!U1153</f>
        <v/>
      </c>
      <c r="P114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48" s="115" t="str">
        <f>IF(Table6[[#This Row],[Segment ]]="","",Table6[[#This Row],[Work (W)]]/1000)</f>
        <v/>
      </c>
    </row>
    <row r="1149" spans="1:17" x14ac:dyDescent="0.25">
      <c r="A1149" s="116" t="str">
        <f>'Pressure Drops in Loops'!A1154</f>
        <v/>
      </c>
      <c r="B1149" s="113" t="str">
        <f>IF(Table6[[#This Row],[Segment ]]="","",B1148)</f>
        <v/>
      </c>
      <c r="C1149" s="113" t="str">
        <f>IF(Table6[[#This Row],[Segment ]]="","",C1148)</f>
        <v/>
      </c>
      <c r="D1149" s="113" t="str">
        <f>IF(Table6[[#This Row],[Segment ]]="","",D1148)</f>
        <v/>
      </c>
      <c r="E1149" s="117" t="str">
        <f>IF(Table6[[#This Row],[Segment ]]="","",Table6[[#This Row],[Density (kg/m3)]]*Table6[[#This Row],[Volumetric flow (m3/s)]])</f>
        <v/>
      </c>
      <c r="F1149" s="114" t="str">
        <f>IF(Table6[[#This Row],[Segment ]]="","",'Pressure Drops in Loops'!AG1154)</f>
        <v/>
      </c>
      <c r="G1149" s="114" t="str">
        <f>'Pressure Drops in Loops'!AH1154</f>
        <v/>
      </c>
      <c r="H1149" s="114"/>
      <c r="I1149" s="114"/>
      <c r="J1149" s="115" t="str">
        <f>'Pressure Drops in Loops'!E1154</f>
        <v/>
      </c>
      <c r="K1149" s="115" t="str">
        <f>IF('Pressure Drops in Loops'!E1155="",'Pressure Drops in Loops'!E1154,'Pressure Drops in Loops'!E1155)</f>
        <v/>
      </c>
      <c r="L1149" s="115" t="str">
        <f>IF(Table6[[#This Row],[Segment ]]="","",(Table6[[#This Row],[Pressure 2 (kPa)]]-Table6[[#This Row],[Pressure 1 (kPa)]])/Table6[[#This Row],[Density (kg/m3)]])</f>
        <v/>
      </c>
      <c r="M1149" s="115" t="str">
        <f>IF(Table6[[#This Row],[Segment ]]="","",((Table6[[#This Row],[Velocity 2 (m/s)]]^2)/2)-((Table6[[#This Row],[Velocity 1 (m/s)]]^2)/2))</f>
        <v/>
      </c>
      <c r="N1149" s="115" t="str">
        <f>IF(Table6[[#This Row],[Segment ]]="","",(Table6[[#This Row],[Height 2 (m)]]-Table6[[#This Row],[Height 1 (m)]])*9.807)</f>
        <v/>
      </c>
      <c r="O1149" s="115" t="str">
        <f>'Pressure Drops in Loops'!U1154</f>
        <v/>
      </c>
      <c r="P114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49" s="115" t="str">
        <f>IF(Table6[[#This Row],[Segment ]]="","",Table6[[#This Row],[Work (W)]]/1000)</f>
        <v/>
      </c>
    </row>
    <row r="1150" spans="1:17" x14ac:dyDescent="0.25">
      <c r="A1150" s="116" t="str">
        <f>'Pressure Drops in Loops'!A1155</f>
        <v/>
      </c>
      <c r="B1150" s="113" t="str">
        <f>IF(Table6[[#This Row],[Segment ]]="","",B1149)</f>
        <v/>
      </c>
      <c r="C1150" s="113" t="str">
        <f>IF(Table6[[#This Row],[Segment ]]="","",C1149)</f>
        <v/>
      </c>
      <c r="D1150" s="113" t="str">
        <f>IF(Table6[[#This Row],[Segment ]]="","",D1149)</f>
        <v/>
      </c>
      <c r="E1150" s="117" t="str">
        <f>IF(Table6[[#This Row],[Segment ]]="","",Table6[[#This Row],[Density (kg/m3)]]*Table6[[#This Row],[Volumetric flow (m3/s)]])</f>
        <v/>
      </c>
      <c r="F1150" s="114" t="str">
        <f>IF(Table6[[#This Row],[Segment ]]="","",'Pressure Drops in Loops'!AG1155)</f>
        <v/>
      </c>
      <c r="G1150" s="114" t="str">
        <f>'Pressure Drops in Loops'!AH1155</f>
        <v/>
      </c>
      <c r="H1150" s="114"/>
      <c r="I1150" s="114"/>
      <c r="J1150" s="115" t="str">
        <f>'Pressure Drops in Loops'!E1155</f>
        <v/>
      </c>
      <c r="K1150" s="115" t="str">
        <f>IF('Pressure Drops in Loops'!E1156="",'Pressure Drops in Loops'!E1155,'Pressure Drops in Loops'!E1156)</f>
        <v/>
      </c>
      <c r="L1150" s="115" t="str">
        <f>IF(Table6[[#This Row],[Segment ]]="","",(Table6[[#This Row],[Pressure 2 (kPa)]]-Table6[[#This Row],[Pressure 1 (kPa)]])/Table6[[#This Row],[Density (kg/m3)]])</f>
        <v/>
      </c>
      <c r="M1150" s="115" t="str">
        <f>IF(Table6[[#This Row],[Segment ]]="","",((Table6[[#This Row],[Velocity 2 (m/s)]]^2)/2)-((Table6[[#This Row],[Velocity 1 (m/s)]]^2)/2))</f>
        <v/>
      </c>
      <c r="N1150" s="115" t="str">
        <f>IF(Table6[[#This Row],[Segment ]]="","",(Table6[[#This Row],[Height 2 (m)]]-Table6[[#This Row],[Height 1 (m)]])*9.807)</f>
        <v/>
      </c>
      <c r="O1150" s="115" t="str">
        <f>'Pressure Drops in Loops'!U1155</f>
        <v/>
      </c>
      <c r="P115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50" s="115" t="str">
        <f>IF(Table6[[#This Row],[Segment ]]="","",Table6[[#This Row],[Work (W)]]/1000)</f>
        <v/>
      </c>
    </row>
    <row r="1151" spans="1:17" x14ac:dyDescent="0.25">
      <c r="A1151" s="116" t="str">
        <f>'Pressure Drops in Loops'!A1156</f>
        <v/>
      </c>
      <c r="B1151" s="113" t="str">
        <f>IF(Table6[[#This Row],[Segment ]]="","",B1150)</f>
        <v/>
      </c>
      <c r="C1151" s="113" t="str">
        <f>IF(Table6[[#This Row],[Segment ]]="","",C1150)</f>
        <v/>
      </c>
      <c r="D1151" s="113" t="str">
        <f>IF(Table6[[#This Row],[Segment ]]="","",D1150)</f>
        <v/>
      </c>
      <c r="E1151" s="117" t="str">
        <f>IF(Table6[[#This Row],[Segment ]]="","",Table6[[#This Row],[Density (kg/m3)]]*Table6[[#This Row],[Volumetric flow (m3/s)]])</f>
        <v/>
      </c>
      <c r="F1151" s="114" t="str">
        <f>IF(Table6[[#This Row],[Segment ]]="","",'Pressure Drops in Loops'!AG1156)</f>
        <v/>
      </c>
      <c r="G1151" s="114" t="str">
        <f>'Pressure Drops in Loops'!AH1156</f>
        <v/>
      </c>
      <c r="H1151" s="114"/>
      <c r="I1151" s="114"/>
      <c r="J1151" s="115" t="str">
        <f>'Pressure Drops in Loops'!E1156</f>
        <v/>
      </c>
      <c r="K1151" s="115" t="str">
        <f>IF('Pressure Drops in Loops'!E1157="",'Pressure Drops in Loops'!E1156,'Pressure Drops in Loops'!E1157)</f>
        <v/>
      </c>
      <c r="L1151" s="115" t="str">
        <f>IF(Table6[[#This Row],[Segment ]]="","",(Table6[[#This Row],[Pressure 2 (kPa)]]-Table6[[#This Row],[Pressure 1 (kPa)]])/Table6[[#This Row],[Density (kg/m3)]])</f>
        <v/>
      </c>
      <c r="M1151" s="115" t="str">
        <f>IF(Table6[[#This Row],[Segment ]]="","",((Table6[[#This Row],[Velocity 2 (m/s)]]^2)/2)-((Table6[[#This Row],[Velocity 1 (m/s)]]^2)/2))</f>
        <v/>
      </c>
      <c r="N1151" s="115" t="str">
        <f>IF(Table6[[#This Row],[Segment ]]="","",(Table6[[#This Row],[Height 2 (m)]]-Table6[[#This Row],[Height 1 (m)]])*9.807)</f>
        <v/>
      </c>
      <c r="O1151" s="115" t="str">
        <f>'Pressure Drops in Loops'!U1156</f>
        <v/>
      </c>
      <c r="P115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51" s="115" t="str">
        <f>IF(Table6[[#This Row],[Segment ]]="","",Table6[[#This Row],[Work (W)]]/1000)</f>
        <v/>
      </c>
    </row>
    <row r="1152" spans="1:17" x14ac:dyDescent="0.25">
      <c r="A1152" s="116" t="str">
        <f>'Pressure Drops in Loops'!A1157</f>
        <v/>
      </c>
      <c r="B1152" s="113" t="str">
        <f>IF(Table6[[#This Row],[Segment ]]="","",B1151)</f>
        <v/>
      </c>
      <c r="C1152" s="113" t="str">
        <f>IF(Table6[[#This Row],[Segment ]]="","",C1151)</f>
        <v/>
      </c>
      <c r="D1152" s="113" t="str">
        <f>IF(Table6[[#This Row],[Segment ]]="","",D1151)</f>
        <v/>
      </c>
      <c r="E1152" s="117" t="str">
        <f>IF(Table6[[#This Row],[Segment ]]="","",Table6[[#This Row],[Density (kg/m3)]]*Table6[[#This Row],[Volumetric flow (m3/s)]])</f>
        <v/>
      </c>
      <c r="F1152" s="114" t="str">
        <f>IF(Table6[[#This Row],[Segment ]]="","",'Pressure Drops in Loops'!AG1157)</f>
        <v/>
      </c>
      <c r="G1152" s="114" t="str">
        <f>'Pressure Drops in Loops'!AH1157</f>
        <v/>
      </c>
      <c r="H1152" s="114"/>
      <c r="I1152" s="114"/>
      <c r="J1152" s="115" t="str">
        <f>'Pressure Drops in Loops'!E1157</f>
        <v/>
      </c>
      <c r="K1152" s="115" t="str">
        <f>IF('Pressure Drops in Loops'!E1158="",'Pressure Drops in Loops'!E1157,'Pressure Drops in Loops'!E1158)</f>
        <v/>
      </c>
      <c r="L1152" s="115" t="str">
        <f>IF(Table6[[#This Row],[Segment ]]="","",(Table6[[#This Row],[Pressure 2 (kPa)]]-Table6[[#This Row],[Pressure 1 (kPa)]])/Table6[[#This Row],[Density (kg/m3)]])</f>
        <v/>
      </c>
      <c r="M1152" s="115" t="str">
        <f>IF(Table6[[#This Row],[Segment ]]="","",((Table6[[#This Row],[Velocity 2 (m/s)]]^2)/2)-((Table6[[#This Row],[Velocity 1 (m/s)]]^2)/2))</f>
        <v/>
      </c>
      <c r="N1152" s="115" t="str">
        <f>IF(Table6[[#This Row],[Segment ]]="","",(Table6[[#This Row],[Height 2 (m)]]-Table6[[#This Row],[Height 1 (m)]])*9.807)</f>
        <v/>
      </c>
      <c r="O1152" s="115" t="str">
        <f>'Pressure Drops in Loops'!U1157</f>
        <v/>
      </c>
      <c r="P115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52" s="115" t="str">
        <f>IF(Table6[[#This Row],[Segment ]]="","",Table6[[#This Row],[Work (W)]]/1000)</f>
        <v/>
      </c>
    </row>
    <row r="1153" spans="1:17" x14ac:dyDescent="0.25">
      <c r="A1153" s="116" t="str">
        <f>'Pressure Drops in Loops'!A1158</f>
        <v/>
      </c>
      <c r="B1153" s="113" t="str">
        <f>IF(Table6[[#This Row],[Segment ]]="","",B1152)</f>
        <v/>
      </c>
      <c r="C1153" s="113" t="str">
        <f>IF(Table6[[#This Row],[Segment ]]="","",C1152)</f>
        <v/>
      </c>
      <c r="D1153" s="113" t="str">
        <f>IF(Table6[[#This Row],[Segment ]]="","",D1152)</f>
        <v/>
      </c>
      <c r="E1153" s="117" t="str">
        <f>IF(Table6[[#This Row],[Segment ]]="","",Table6[[#This Row],[Density (kg/m3)]]*Table6[[#This Row],[Volumetric flow (m3/s)]])</f>
        <v/>
      </c>
      <c r="F1153" s="114" t="str">
        <f>IF(Table6[[#This Row],[Segment ]]="","",'Pressure Drops in Loops'!AG1158)</f>
        <v/>
      </c>
      <c r="G1153" s="114" t="str">
        <f>'Pressure Drops in Loops'!AH1158</f>
        <v/>
      </c>
      <c r="H1153" s="114"/>
      <c r="I1153" s="114"/>
      <c r="J1153" s="115" t="str">
        <f>'Pressure Drops in Loops'!E1158</f>
        <v/>
      </c>
      <c r="K1153" s="115" t="str">
        <f>IF('Pressure Drops in Loops'!E1159="",'Pressure Drops in Loops'!E1158,'Pressure Drops in Loops'!E1159)</f>
        <v/>
      </c>
      <c r="L1153" s="115" t="str">
        <f>IF(Table6[[#This Row],[Segment ]]="","",(Table6[[#This Row],[Pressure 2 (kPa)]]-Table6[[#This Row],[Pressure 1 (kPa)]])/Table6[[#This Row],[Density (kg/m3)]])</f>
        <v/>
      </c>
      <c r="M1153" s="115" t="str">
        <f>IF(Table6[[#This Row],[Segment ]]="","",((Table6[[#This Row],[Velocity 2 (m/s)]]^2)/2)-((Table6[[#This Row],[Velocity 1 (m/s)]]^2)/2))</f>
        <v/>
      </c>
      <c r="N1153" s="115" t="str">
        <f>IF(Table6[[#This Row],[Segment ]]="","",(Table6[[#This Row],[Height 2 (m)]]-Table6[[#This Row],[Height 1 (m)]])*9.807)</f>
        <v/>
      </c>
      <c r="O1153" s="115" t="str">
        <f>'Pressure Drops in Loops'!U1158</f>
        <v/>
      </c>
      <c r="P115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53" s="115" t="str">
        <f>IF(Table6[[#This Row],[Segment ]]="","",Table6[[#This Row],[Work (W)]]/1000)</f>
        <v/>
      </c>
    </row>
    <row r="1154" spans="1:17" x14ac:dyDescent="0.25">
      <c r="A1154" s="116" t="str">
        <f>'Pressure Drops in Loops'!A1159</f>
        <v/>
      </c>
      <c r="B1154" s="113" t="str">
        <f>IF(Table6[[#This Row],[Segment ]]="","",B1153)</f>
        <v/>
      </c>
      <c r="C1154" s="113" t="str">
        <f>IF(Table6[[#This Row],[Segment ]]="","",C1153)</f>
        <v/>
      </c>
      <c r="D1154" s="113" t="str">
        <f>IF(Table6[[#This Row],[Segment ]]="","",D1153)</f>
        <v/>
      </c>
      <c r="E1154" s="117" t="str">
        <f>IF(Table6[[#This Row],[Segment ]]="","",Table6[[#This Row],[Density (kg/m3)]]*Table6[[#This Row],[Volumetric flow (m3/s)]])</f>
        <v/>
      </c>
      <c r="F1154" s="114" t="str">
        <f>IF(Table6[[#This Row],[Segment ]]="","",'Pressure Drops in Loops'!AG1159)</f>
        <v/>
      </c>
      <c r="G1154" s="114" t="str">
        <f>'Pressure Drops in Loops'!AH1159</f>
        <v/>
      </c>
      <c r="H1154" s="114"/>
      <c r="I1154" s="114"/>
      <c r="J1154" s="115" t="str">
        <f>'Pressure Drops in Loops'!E1159</f>
        <v/>
      </c>
      <c r="K1154" s="115" t="str">
        <f>IF('Pressure Drops in Loops'!E1160="",'Pressure Drops in Loops'!E1159,'Pressure Drops in Loops'!E1160)</f>
        <v/>
      </c>
      <c r="L1154" s="115" t="str">
        <f>IF(Table6[[#This Row],[Segment ]]="","",(Table6[[#This Row],[Pressure 2 (kPa)]]-Table6[[#This Row],[Pressure 1 (kPa)]])/Table6[[#This Row],[Density (kg/m3)]])</f>
        <v/>
      </c>
      <c r="M1154" s="115" t="str">
        <f>IF(Table6[[#This Row],[Segment ]]="","",((Table6[[#This Row],[Velocity 2 (m/s)]]^2)/2)-((Table6[[#This Row],[Velocity 1 (m/s)]]^2)/2))</f>
        <v/>
      </c>
      <c r="N1154" s="115" t="str">
        <f>IF(Table6[[#This Row],[Segment ]]="","",(Table6[[#This Row],[Height 2 (m)]]-Table6[[#This Row],[Height 1 (m)]])*9.807)</f>
        <v/>
      </c>
      <c r="O1154" s="115" t="str">
        <f>'Pressure Drops in Loops'!U1159</f>
        <v/>
      </c>
      <c r="P115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54" s="115" t="str">
        <f>IF(Table6[[#This Row],[Segment ]]="","",Table6[[#This Row],[Work (W)]]/1000)</f>
        <v/>
      </c>
    </row>
    <row r="1155" spans="1:17" x14ac:dyDescent="0.25">
      <c r="A1155" s="116" t="str">
        <f>'Pressure Drops in Loops'!A1160</f>
        <v/>
      </c>
      <c r="B1155" s="113" t="str">
        <f>IF(Table6[[#This Row],[Segment ]]="","",B1154)</f>
        <v/>
      </c>
      <c r="C1155" s="113" t="str">
        <f>IF(Table6[[#This Row],[Segment ]]="","",C1154)</f>
        <v/>
      </c>
      <c r="D1155" s="113" t="str">
        <f>IF(Table6[[#This Row],[Segment ]]="","",D1154)</f>
        <v/>
      </c>
      <c r="E1155" s="117" t="str">
        <f>IF(Table6[[#This Row],[Segment ]]="","",Table6[[#This Row],[Density (kg/m3)]]*Table6[[#This Row],[Volumetric flow (m3/s)]])</f>
        <v/>
      </c>
      <c r="F1155" s="114" t="str">
        <f>IF(Table6[[#This Row],[Segment ]]="","",'Pressure Drops in Loops'!AG1160)</f>
        <v/>
      </c>
      <c r="G1155" s="114" t="str">
        <f>'Pressure Drops in Loops'!AH1160</f>
        <v/>
      </c>
      <c r="H1155" s="114"/>
      <c r="I1155" s="114"/>
      <c r="J1155" s="115" t="str">
        <f>'Pressure Drops in Loops'!E1160</f>
        <v/>
      </c>
      <c r="K1155" s="115" t="str">
        <f>IF('Pressure Drops in Loops'!E1161="",'Pressure Drops in Loops'!E1160,'Pressure Drops in Loops'!E1161)</f>
        <v/>
      </c>
      <c r="L1155" s="115" t="str">
        <f>IF(Table6[[#This Row],[Segment ]]="","",(Table6[[#This Row],[Pressure 2 (kPa)]]-Table6[[#This Row],[Pressure 1 (kPa)]])/Table6[[#This Row],[Density (kg/m3)]])</f>
        <v/>
      </c>
      <c r="M1155" s="115" t="str">
        <f>IF(Table6[[#This Row],[Segment ]]="","",((Table6[[#This Row],[Velocity 2 (m/s)]]^2)/2)-((Table6[[#This Row],[Velocity 1 (m/s)]]^2)/2))</f>
        <v/>
      </c>
      <c r="N1155" s="115" t="str">
        <f>IF(Table6[[#This Row],[Segment ]]="","",(Table6[[#This Row],[Height 2 (m)]]-Table6[[#This Row],[Height 1 (m)]])*9.807)</f>
        <v/>
      </c>
      <c r="O1155" s="115" t="str">
        <f>'Pressure Drops in Loops'!U1160</f>
        <v/>
      </c>
      <c r="P115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55" s="115" t="str">
        <f>IF(Table6[[#This Row],[Segment ]]="","",Table6[[#This Row],[Work (W)]]/1000)</f>
        <v/>
      </c>
    </row>
    <row r="1156" spans="1:17" x14ac:dyDescent="0.25">
      <c r="A1156" s="116" t="str">
        <f>'Pressure Drops in Loops'!A1161</f>
        <v/>
      </c>
      <c r="B1156" s="113" t="str">
        <f>IF(Table6[[#This Row],[Segment ]]="","",B1155)</f>
        <v/>
      </c>
      <c r="C1156" s="113" t="str">
        <f>IF(Table6[[#This Row],[Segment ]]="","",C1155)</f>
        <v/>
      </c>
      <c r="D1156" s="113" t="str">
        <f>IF(Table6[[#This Row],[Segment ]]="","",D1155)</f>
        <v/>
      </c>
      <c r="E1156" s="117" t="str">
        <f>IF(Table6[[#This Row],[Segment ]]="","",Table6[[#This Row],[Density (kg/m3)]]*Table6[[#This Row],[Volumetric flow (m3/s)]])</f>
        <v/>
      </c>
      <c r="F1156" s="114" t="str">
        <f>IF(Table6[[#This Row],[Segment ]]="","",'Pressure Drops in Loops'!AG1161)</f>
        <v/>
      </c>
      <c r="G1156" s="114" t="str">
        <f>'Pressure Drops in Loops'!AH1161</f>
        <v/>
      </c>
      <c r="H1156" s="114"/>
      <c r="I1156" s="114"/>
      <c r="J1156" s="115" t="str">
        <f>'Pressure Drops in Loops'!E1161</f>
        <v/>
      </c>
      <c r="K1156" s="115" t="str">
        <f>IF('Pressure Drops in Loops'!E1162="",'Pressure Drops in Loops'!E1161,'Pressure Drops in Loops'!E1162)</f>
        <v/>
      </c>
      <c r="L1156" s="115" t="str">
        <f>IF(Table6[[#This Row],[Segment ]]="","",(Table6[[#This Row],[Pressure 2 (kPa)]]-Table6[[#This Row],[Pressure 1 (kPa)]])/Table6[[#This Row],[Density (kg/m3)]])</f>
        <v/>
      </c>
      <c r="M1156" s="115" t="str">
        <f>IF(Table6[[#This Row],[Segment ]]="","",((Table6[[#This Row],[Velocity 2 (m/s)]]^2)/2)-((Table6[[#This Row],[Velocity 1 (m/s)]]^2)/2))</f>
        <v/>
      </c>
      <c r="N1156" s="115" t="str">
        <f>IF(Table6[[#This Row],[Segment ]]="","",(Table6[[#This Row],[Height 2 (m)]]-Table6[[#This Row],[Height 1 (m)]])*9.807)</f>
        <v/>
      </c>
      <c r="O1156" s="115" t="str">
        <f>'Pressure Drops in Loops'!U1161</f>
        <v/>
      </c>
      <c r="P115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56" s="115" t="str">
        <f>IF(Table6[[#This Row],[Segment ]]="","",Table6[[#This Row],[Work (W)]]/1000)</f>
        <v/>
      </c>
    </row>
    <row r="1157" spans="1:17" x14ac:dyDescent="0.25">
      <c r="A1157" s="116" t="str">
        <f>'Pressure Drops in Loops'!A1162</f>
        <v/>
      </c>
      <c r="B1157" s="113" t="str">
        <f>IF(Table6[[#This Row],[Segment ]]="","",B1156)</f>
        <v/>
      </c>
      <c r="C1157" s="113" t="str">
        <f>IF(Table6[[#This Row],[Segment ]]="","",C1156)</f>
        <v/>
      </c>
      <c r="D1157" s="113" t="str">
        <f>IF(Table6[[#This Row],[Segment ]]="","",D1156)</f>
        <v/>
      </c>
      <c r="E1157" s="117" t="str">
        <f>IF(Table6[[#This Row],[Segment ]]="","",Table6[[#This Row],[Density (kg/m3)]]*Table6[[#This Row],[Volumetric flow (m3/s)]])</f>
        <v/>
      </c>
      <c r="F1157" s="114" t="str">
        <f>IF(Table6[[#This Row],[Segment ]]="","",'Pressure Drops in Loops'!AG1162)</f>
        <v/>
      </c>
      <c r="G1157" s="114" t="str">
        <f>'Pressure Drops in Loops'!AH1162</f>
        <v/>
      </c>
      <c r="H1157" s="114"/>
      <c r="I1157" s="114"/>
      <c r="J1157" s="115" t="str">
        <f>'Pressure Drops in Loops'!E1162</f>
        <v/>
      </c>
      <c r="K1157" s="115" t="str">
        <f>IF('Pressure Drops in Loops'!E1163="",'Pressure Drops in Loops'!E1162,'Pressure Drops in Loops'!E1163)</f>
        <v/>
      </c>
      <c r="L1157" s="115" t="str">
        <f>IF(Table6[[#This Row],[Segment ]]="","",(Table6[[#This Row],[Pressure 2 (kPa)]]-Table6[[#This Row],[Pressure 1 (kPa)]])/Table6[[#This Row],[Density (kg/m3)]])</f>
        <v/>
      </c>
      <c r="M1157" s="115" t="str">
        <f>IF(Table6[[#This Row],[Segment ]]="","",((Table6[[#This Row],[Velocity 2 (m/s)]]^2)/2)-((Table6[[#This Row],[Velocity 1 (m/s)]]^2)/2))</f>
        <v/>
      </c>
      <c r="N1157" s="115" t="str">
        <f>IF(Table6[[#This Row],[Segment ]]="","",(Table6[[#This Row],[Height 2 (m)]]-Table6[[#This Row],[Height 1 (m)]])*9.807)</f>
        <v/>
      </c>
      <c r="O1157" s="115" t="str">
        <f>'Pressure Drops in Loops'!U1162</f>
        <v/>
      </c>
      <c r="P115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57" s="115" t="str">
        <f>IF(Table6[[#This Row],[Segment ]]="","",Table6[[#This Row],[Work (W)]]/1000)</f>
        <v/>
      </c>
    </row>
    <row r="1158" spans="1:17" x14ac:dyDescent="0.25">
      <c r="A1158" s="116" t="str">
        <f>'Pressure Drops in Loops'!A1163</f>
        <v/>
      </c>
      <c r="B1158" s="113" t="str">
        <f>IF(Table6[[#This Row],[Segment ]]="","",B1157)</f>
        <v/>
      </c>
      <c r="C1158" s="113" t="str">
        <f>IF(Table6[[#This Row],[Segment ]]="","",C1157)</f>
        <v/>
      </c>
      <c r="D1158" s="113" t="str">
        <f>IF(Table6[[#This Row],[Segment ]]="","",D1157)</f>
        <v/>
      </c>
      <c r="E1158" s="117" t="str">
        <f>IF(Table6[[#This Row],[Segment ]]="","",Table6[[#This Row],[Density (kg/m3)]]*Table6[[#This Row],[Volumetric flow (m3/s)]])</f>
        <v/>
      </c>
      <c r="F1158" s="114" t="str">
        <f>IF(Table6[[#This Row],[Segment ]]="","",'Pressure Drops in Loops'!AG1163)</f>
        <v/>
      </c>
      <c r="G1158" s="114" t="str">
        <f>'Pressure Drops in Loops'!AH1163</f>
        <v/>
      </c>
      <c r="H1158" s="114"/>
      <c r="I1158" s="114"/>
      <c r="J1158" s="115" t="str">
        <f>'Pressure Drops in Loops'!E1163</f>
        <v/>
      </c>
      <c r="K1158" s="115" t="str">
        <f>IF('Pressure Drops in Loops'!E1164="",'Pressure Drops in Loops'!E1163,'Pressure Drops in Loops'!E1164)</f>
        <v/>
      </c>
      <c r="L1158" s="115" t="str">
        <f>IF(Table6[[#This Row],[Segment ]]="","",(Table6[[#This Row],[Pressure 2 (kPa)]]-Table6[[#This Row],[Pressure 1 (kPa)]])/Table6[[#This Row],[Density (kg/m3)]])</f>
        <v/>
      </c>
      <c r="M1158" s="115" t="str">
        <f>IF(Table6[[#This Row],[Segment ]]="","",((Table6[[#This Row],[Velocity 2 (m/s)]]^2)/2)-((Table6[[#This Row],[Velocity 1 (m/s)]]^2)/2))</f>
        <v/>
      </c>
      <c r="N1158" s="115" t="str">
        <f>IF(Table6[[#This Row],[Segment ]]="","",(Table6[[#This Row],[Height 2 (m)]]-Table6[[#This Row],[Height 1 (m)]])*9.807)</f>
        <v/>
      </c>
      <c r="O1158" s="115" t="str">
        <f>'Pressure Drops in Loops'!U1163</f>
        <v/>
      </c>
      <c r="P115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58" s="115" t="str">
        <f>IF(Table6[[#This Row],[Segment ]]="","",Table6[[#This Row],[Work (W)]]/1000)</f>
        <v/>
      </c>
    </row>
    <row r="1159" spans="1:17" x14ac:dyDescent="0.25">
      <c r="A1159" s="116" t="str">
        <f>'Pressure Drops in Loops'!A1164</f>
        <v/>
      </c>
      <c r="B1159" s="113" t="str">
        <f>IF(Table6[[#This Row],[Segment ]]="","",B1158)</f>
        <v/>
      </c>
      <c r="C1159" s="113" t="str">
        <f>IF(Table6[[#This Row],[Segment ]]="","",C1158)</f>
        <v/>
      </c>
      <c r="D1159" s="113" t="str">
        <f>IF(Table6[[#This Row],[Segment ]]="","",D1158)</f>
        <v/>
      </c>
      <c r="E1159" s="117" t="str">
        <f>IF(Table6[[#This Row],[Segment ]]="","",Table6[[#This Row],[Density (kg/m3)]]*Table6[[#This Row],[Volumetric flow (m3/s)]])</f>
        <v/>
      </c>
      <c r="F1159" s="114" t="str">
        <f>IF(Table6[[#This Row],[Segment ]]="","",'Pressure Drops in Loops'!AG1164)</f>
        <v/>
      </c>
      <c r="G1159" s="114" t="str">
        <f>'Pressure Drops in Loops'!AH1164</f>
        <v/>
      </c>
      <c r="H1159" s="114"/>
      <c r="I1159" s="114"/>
      <c r="J1159" s="115" t="str">
        <f>'Pressure Drops in Loops'!E1164</f>
        <v/>
      </c>
      <c r="K1159" s="115" t="str">
        <f>IF('Pressure Drops in Loops'!E1165="",'Pressure Drops in Loops'!E1164,'Pressure Drops in Loops'!E1165)</f>
        <v/>
      </c>
      <c r="L1159" s="115" t="str">
        <f>IF(Table6[[#This Row],[Segment ]]="","",(Table6[[#This Row],[Pressure 2 (kPa)]]-Table6[[#This Row],[Pressure 1 (kPa)]])/Table6[[#This Row],[Density (kg/m3)]])</f>
        <v/>
      </c>
      <c r="M1159" s="115" t="str">
        <f>IF(Table6[[#This Row],[Segment ]]="","",((Table6[[#This Row],[Velocity 2 (m/s)]]^2)/2)-((Table6[[#This Row],[Velocity 1 (m/s)]]^2)/2))</f>
        <v/>
      </c>
      <c r="N1159" s="115" t="str">
        <f>IF(Table6[[#This Row],[Segment ]]="","",(Table6[[#This Row],[Height 2 (m)]]-Table6[[#This Row],[Height 1 (m)]])*9.807)</f>
        <v/>
      </c>
      <c r="O1159" s="115" t="str">
        <f>'Pressure Drops in Loops'!U1164</f>
        <v/>
      </c>
      <c r="P115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59" s="115" t="str">
        <f>IF(Table6[[#This Row],[Segment ]]="","",Table6[[#This Row],[Work (W)]]/1000)</f>
        <v/>
      </c>
    </row>
    <row r="1160" spans="1:17" x14ac:dyDescent="0.25">
      <c r="A1160" s="116" t="str">
        <f>'Pressure Drops in Loops'!A1165</f>
        <v/>
      </c>
      <c r="B1160" s="113" t="str">
        <f>IF(Table6[[#This Row],[Segment ]]="","",B1159)</f>
        <v/>
      </c>
      <c r="C1160" s="113" t="str">
        <f>IF(Table6[[#This Row],[Segment ]]="","",C1159)</f>
        <v/>
      </c>
      <c r="D1160" s="113" t="str">
        <f>IF(Table6[[#This Row],[Segment ]]="","",D1159)</f>
        <v/>
      </c>
      <c r="E1160" s="117" t="str">
        <f>IF(Table6[[#This Row],[Segment ]]="","",Table6[[#This Row],[Density (kg/m3)]]*Table6[[#This Row],[Volumetric flow (m3/s)]])</f>
        <v/>
      </c>
      <c r="F1160" s="114" t="str">
        <f>IF(Table6[[#This Row],[Segment ]]="","",'Pressure Drops in Loops'!AG1165)</f>
        <v/>
      </c>
      <c r="G1160" s="114" t="str">
        <f>'Pressure Drops in Loops'!AH1165</f>
        <v/>
      </c>
      <c r="H1160" s="114"/>
      <c r="I1160" s="114"/>
      <c r="J1160" s="115" t="str">
        <f>'Pressure Drops in Loops'!E1165</f>
        <v/>
      </c>
      <c r="K1160" s="115" t="str">
        <f>IF('Pressure Drops in Loops'!E1166="",'Pressure Drops in Loops'!E1165,'Pressure Drops in Loops'!E1166)</f>
        <v/>
      </c>
      <c r="L1160" s="115" t="str">
        <f>IF(Table6[[#This Row],[Segment ]]="","",(Table6[[#This Row],[Pressure 2 (kPa)]]-Table6[[#This Row],[Pressure 1 (kPa)]])/Table6[[#This Row],[Density (kg/m3)]])</f>
        <v/>
      </c>
      <c r="M1160" s="115" t="str">
        <f>IF(Table6[[#This Row],[Segment ]]="","",((Table6[[#This Row],[Velocity 2 (m/s)]]^2)/2)-((Table6[[#This Row],[Velocity 1 (m/s)]]^2)/2))</f>
        <v/>
      </c>
      <c r="N1160" s="115" t="str">
        <f>IF(Table6[[#This Row],[Segment ]]="","",(Table6[[#This Row],[Height 2 (m)]]-Table6[[#This Row],[Height 1 (m)]])*9.807)</f>
        <v/>
      </c>
      <c r="O1160" s="115" t="str">
        <f>'Pressure Drops in Loops'!U1165</f>
        <v/>
      </c>
      <c r="P116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60" s="115" t="str">
        <f>IF(Table6[[#This Row],[Segment ]]="","",Table6[[#This Row],[Work (W)]]/1000)</f>
        <v/>
      </c>
    </row>
    <row r="1161" spans="1:17" x14ac:dyDescent="0.25">
      <c r="A1161" s="116" t="str">
        <f>'Pressure Drops in Loops'!A1166</f>
        <v/>
      </c>
      <c r="B1161" s="113" t="str">
        <f>IF(Table6[[#This Row],[Segment ]]="","",B1160)</f>
        <v/>
      </c>
      <c r="C1161" s="113" t="str">
        <f>IF(Table6[[#This Row],[Segment ]]="","",C1160)</f>
        <v/>
      </c>
      <c r="D1161" s="113" t="str">
        <f>IF(Table6[[#This Row],[Segment ]]="","",D1160)</f>
        <v/>
      </c>
      <c r="E1161" s="117" t="str">
        <f>IF(Table6[[#This Row],[Segment ]]="","",Table6[[#This Row],[Density (kg/m3)]]*Table6[[#This Row],[Volumetric flow (m3/s)]])</f>
        <v/>
      </c>
      <c r="F1161" s="114" t="str">
        <f>IF(Table6[[#This Row],[Segment ]]="","",'Pressure Drops in Loops'!AG1166)</f>
        <v/>
      </c>
      <c r="G1161" s="114" t="str">
        <f>'Pressure Drops in Loops'!AH1166</f>
        <v/>
      </c>
      <c r="H1161" s="114"/>
      <c r="I1161" s="114"/>
      <c r="J1161" s="115" t="str">
        <f>'Pressure Drops in Loops'!E1166</f>
        <v/>
      </c>
      <c r="K1161" s="115" t="str">
        <f>IF('Pressure Drops in Loops'!E1167="",'Pressure Drops in Loops'!E1166,'Pressure Drops in Loops'!E1167)</f>
        <v/>
      </c>
      <c r="L1161" s="115" t="str">
        <f>IF(Table6[[#This Row],[Segment ]]="","",(Table6[[#This Row],[Pressure 2 (kPa)]]-Table6[[#This Row],[Pressure 1 (kPa)]])/Table6[[#This Row],[Density (kg/m3)]])</f>
        <v/>
      </c>
      <c r="M1161" s="115" t="str">
        <f>IF(Table6[[#This Row],[Segment ]]="","",((Table6[[#This Row],[Velocity 2 (m/s)]]^2)/2)-((Table6[[#This Row],[Velocity 1 (m/s)]]^2)/2))</f>
        <v/>
      </c>
      <c r="N1161" s="115" t="str">
        <f>IF(Table6[[#This Row],[Segment ]]="","",(Table6[[#This Row],[Height 2 (m)]]-Table6[[#This Row],[Height 1 (m)]])*9.807)</f>
        <v/>
      </c>
      <c r="O1161" s="115" t="str">
        <f>'Pressure Drops in Loops'!U1166</f>
        <v/>
      </c>
      <c r="P116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61" s="115" t="str">
        <f>IF(Table6[[#This Row],[Segment ]]="","",Table6[[#This Row],[Work (W)]]/1000)</f>
        <v/>
      </c>
    </row>
    <row r="1162" spans="1:17" x14ac:dyDescent="0.25">
      <c r="A1162" s="116" t="str">
        <f>'Pressure Drops in Loops'!A1167</f>
        <v/>
      </c>
      <c r="B1162" s="113" t="str">
        <f>IF(Table6[[#This Row],[Segment ]]="","",B1161)</f>
        <v/>
      </c>
      <c r="C1162" s="113" t="str">
        <f>IF(Table6[[#This Row],[Segment ]]="","",C1161)</f>
        <v/>
      </c>
      <c r="D1162" s="113" t="str">
        <f>IF(Table6[[#This Row],[Segment ]]="","",D1161)</f>
        <v/>
      </c>
      <c r="E1162" s="117" t="str">
        <f>IF(Table6[[#This Row],[Segment ]]="","",Table6[[#This Row],[Density (kg/m3)]]*Table6[[#This Row],[Volumetric flow (m3/s)]])</f>
        <v/>
      </c>
      <c r="F1162" s="114" t="str">
        <f>IF(Table6[[#This Row],[Segment ]]="","",'Pressure Drops in Loops'!AG1167)</f>
        <v/>
      </c>
      <c r="G1162" s="114" t="str">
        <f>'Pressure Drops in Loops'!AH1167</f>
        <v/>
      </c>
      <c r="H1162" s="114"/>
      <c r="I1162" s="114"/>
      <c r="J1162" s="115" t="str">
        <f>'Pressure Drops in Loops'!E1167</f>
        <v/>
      </c>
      <c r="K1162" s="115" t="str">
        <f>IF('Pressure Drops in Loops'!E1168="",'Pressure Drops in Loops'!E1167,'Pressure Drops in Loops'!E1168)</f>
        <v/>
      </c>
      <c r="L1162" s="115" t="str">
        <f>IF(Table6[[#This Row],[Segment ]]="","",(Table6[[#This Row],[Pressure 2 (kPa)]]-Table6[[#This Row],[Pressure 1 (kPa)]])/Table6[[#This Row],[Density (kg/m3)]])</f>
        <v/>
      </c>
      <c r="M1162" s="115" t="str">
        <f>IF(Table6[[#This Row],[Segment ]]="","",((Table6[[#This Row],[Velocity 2 (m/s)]]^2)/2)-((Table6[[#This Row],[Velocity 1 (m/s)]]^2)/2))</f>
        <v/>
      </c>
      <c r="N1162" s="115" t="str">
        <f>IF(Table6[[#This Row],[Segment ]]="","",(Table6[[#This Row],[Height 2 (m)]]-Table6[[#This Row],[Height 1 (m)]])*9.807)</f>
        <v/>
      </c>
      <c r="O1162" s="115" t="str">
        <f>'Pressure Drops in Loops'!U1167</f>
        <v/>
      </c>
      <c r="P116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62" s="115" t="str">
        <f>IF(Table6[[#This Row],[Segment ]]="","",Table6[[#This Row],[Work (W)]]/1000)</f>
        <v/>
      </c>
    </row>
    <row r="1163" spans="1:17" x14ac:dyDescent="0.25">
      <c r="A1163" s="116" t="str">
        <f>'Pressure Drops in Loops'!A1168</f>
        <v/>
      </c>
      <c r="B1163" s="113" t="str">
        <f>IF(Table6[[#This Row],[Segment ]]="","",B1162)</f>
        <v/>
      </c>
      <c r="C1163" s="113" t="str">
        <f>IF(Table6[[#This Row],[Segment ]]="","",C1162)</f>
        <v/>
      </c>
      <c r="D1163" s="113" t="str">
        <f>IF(Table6[[#This Row],[Segment ]]="","",D1162)</f>
        <v/>
      </c>
      <c r="E1163" s="117" t="str">
        <f>IF(Table6[[#This Row],[Segment ]]="","",Table6[[#This Row],[Density (kg/m3)]]*Table6[[#This Row],[Volumetric flow (m3/s)]])</f>
        <v/>
      </c>
      <c r="F1163" s="114" t="str">
        <f>IF(Table6[[#This Row],[Segment ]]="","",'Pressure Drops in Loops'!AG1168)</f>
        <v/>
      </c>
      <c r="G1163" s="114" t="str">
        <f>'Pressure Drops in Loops'!AH1168</f>
        <v/>
      </c>
      <c r="H1163" s="114"/>
      <c r="I1163" s="114"/>
      <c r="J1163" s="115" t="str">
        <f>'Pressure Drops in Loops'!E1168</f>
        <v/>
      </c>
      <c r="K1163" s="115" t="str">
        <f>IF('Pressure Drops in Loops'!E1169="",'Pressure Drops in Loops'!E1168,'Pressure Drops in Loops'!E1169)</f>
        <v/>
      </c>
      <c r="L1163" s="115" t="str">
        <f>IF(Table6[[#This Row],[Segment ]]="","",(Table6[[#This Row],[Pressure 2 (kPa)]]-Table6[[#This Row],[Pressure 1 (kPa)]])/Table6[[#This Row],[Density (kg/m3)]])</f>
        <v/>
      </c>
      <c r="M1163" s="115" t="str">
        <f>IF(Table6[[#This Row],[Segment ]]="","",((Table6[[#This Row],[Velocity 2 (m/s)]]^2)/2)-((Table6[[#This Row],[Velocity 1 (m/s)]]^2)/2))</f>
        <v/>
      </c>
      <c r="N1163" s="115" t="str">
        <f>IF(Table6[[#This Row],[Segment ]]="","",(Table6[[#This Row],[Height 2 (m)]]-Table6[[#This Row],[Height 1 (m)]])*9.807)</f>
        <v/>
      </c>
      <c r="O1163" s="115" t="str">
        <f>'Pressure Drops in Loops'!U1168</f>
        <v/>
      </c>
      <c r="P116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63" s="115" t="str">
        <f>IF(Table6[[#This Row],[Segment ]]="","",Table6[[#This Row],[Work (W)]]/1000)</f>
        <v/>
      </c>
    </row>
    <row r="1164" spans="1:17" x14ac:dyDescent="0.25">
      <c r="A1164" s="116" t="str">
        <f>'Pressure Drops in Loops'!A1169</f>
        <v/>
      </c>
      <c r="B1164" s="113" t="str">
        <f>IF(Table6[[#This Row],[Segment ]]="","",B1163)</f>
        <v/>
      </c>
      <c r="C1164" s="113" t="str">
        <f>IF(Table6[[#This Row],[Segment ]]="","",C1163)</f>
        <v/>
      </c>
      <c r="D1164" s="113" t="str">
        <f>IF(Table6[[#This Row],[Segment ]]="","",D1163)</f>
        <v/>
      </c>
      <c r="E1164" s="117" t="str">
        <f>IF(Table6[[#This Row],[Segment ]]="","",Table6[[#This Row],[Density (kg/m3)]]*Table6[[#This Row],[Volumetric flow (m3/s)]])</f>
        <v/>
      </c>
      <c r="F1164" s="114" t="str">
        <f>IF(Table6[[#This Row],[Segment ]]="","",'Pressure Drops in Loops'!AG1169)</f>
        <v/>
      </c>
      <c r="G1164" s="114" t="str">
        <f>'Pressure Drops in Loops'!AH1169</f>
        <v/>
      </c>
      <c r="H1164" s="114"/>
      <c r="I1164" s="114"/>
      <c r="J1164" s="115" t="str">
        <f>'Pressure Drops in Loops'!E1169</f>
        <v/>
      </c>
      <c r="K1164" s="115" t="str">
        <f>IF('Pressure Drops in Loops'!E1170="",'Pressure Drops in Loops'!E1169,'Pressure Drops in Loops'!E1170)</f>
        <v/>
      </c>
      <c r="L1164" s="115" t="str">
        <f>IF(Table6[[#This Row],[Segment ]]="","",(Table6[[#This Row],[Pressure 2 (kPa)]]-Table6[[#This Row],[Pressure 1 (kPa)]])/Table6[[#This Row],[Density (kg/m3)]])</f>
        <v/>
      </c>
      <c r="M1164" s="115" t="str">
        <f>IF(Table6[[#This Row],[Segment ]]="","",((Table6[[#This Row],[Velocity 2 (m/s)]]^2)/2)-((Table6[[#This Row],[Velocity 1 (m/s)]]^2)/2))</f>
        <v/>
      </c>
      <c r="N1164" s="115" t="str">
        <f>IF(Table6[[#This Row],[Segment ]]="","",(Table6[[#This Row],[Height 2 (m)]]-Table6[[#This Row],[Height 1 (m)]])*9.807)</f>
        <v/>
      </c>
      <c r="O1164" s="115" t="str">
        <f>'Pressure Drops in Loops'!U1169</f>
        <v/>
      </c>
      <c r="P116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64" s="115" t="str">
        <f>IF(Table6[[#This Row],[Segment ]]="","",Table6[[#This Row],[Work (W)]]/1000)</f>
        <v/>
      </c>
    </row>
    <row r="1165" spans="1:17" x14ac:dyDescent="0.25">
      <c r="A1165" s="116" t="str">
        <f>'Pressure Drops in Loops'!A1170</f>
        <v/>
      </c>
      <c r="B1165" s="113" t="str">
        <f>IF(Table6[[#This Row],[Segment ]]="","",B1164)</f>
        <v/>
      </c>
      <c r="C1165" s="113" t="str">
        <f>IF(Table6[[#This Row],[Segment ]]="","",C1164)</f>
        <v/>
      </c>
      <c r="D1165" s="113" t="str">
        <f>IF(Table6[[#This Row],[Segment ]]="","",D1164)</f>
        <v/>
      </c>
      <c r="E1165" s="117" t="str">
        <f>IF(Table6[[#This Row],[Segment ]]="","",Table6[[#This Row],[Density (kg/m3)]]*Table6[[#This Row],[Volumetric flow (m3/s)]])</f>
        <v/>
      </c>
      <c r="F1165" s="114" t="str">
        <f>IF(Table6[[#This Row],[Segment ]]="","",'Pressure Drops in Loops'!AG1170)</f>
        <v/>
      </c>
      <c r="G1165" s="114" t="str">
        <f>'Pressure Drops in Loops'!AH1170</f>
        <v/>
      </c>
      <c r="H1165" s="114"/>
      <c r="I1165" s="114"/>
      <c r="J1165" s="115" t="str">
        <f>'Pressure Drops in Loops'!E1170</f>
        <v/>
      </c>
      <c r="K1165" s="115" t="str">
        <f>IF('Pressure Drops in Loops'!E1171="",'Pressure Drops in Loops'!E1170,'Pressure Drops in Loops'!E1171)</f>
        <v/>
      </c>
      <c r="L1165" s="115" t="str">
        <f>IF(Table6[[#This Row],[Segment ]]="","",(Table6[[#This Row],[Pressure 2 (kPa)]]-Table6[[#This Row],[Pressure 1 (kPa)]])/Table6[[#This Row],[Density (kg/m3)]])</f>
        <v/>
      </c>
      <c r="M1165" s="115" t="str">
        <f>IF(Table6[[#This Row],[Segment ]]="","",((Table6[[#This Row],[Velocity 2 (m/s)]]^2)/2)-((Table6[[#This Row],[Velocity 1 (m/s)]]^2)/2))</f>
        <v/>
      </c>
      <c r="N1165" s="115" t="str">
        <f>IF(Table6[[#This Row],[Segment ]]="","",(Table6[[#This Row],[Height 2 (m)]]-Table6[[#This Row],[Height 1 (m)]])*9.807)</f>
        <v/>
      </c>
      <c r="O1165" s="115" t="str">
        <f>'Pressure Drops in Loops'!U1170</f>
        <v/>
      </c>
      <c r="P116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65" s="115" t="str">
        <f>IF(Table6[[#This Row],[Segment ]]="","",Table6[[#This Row],[Work (W)]]/1000)</f>
        <v/>
      </c>
    </row>
    <row r="1166" spans="1:17" x14ac:dyDescent="0.25">
      <c r="A1166" s="116" t="str">
        <f>'Pressure Drops in Loops'!A1171</f>
        <v/>
      </c>
      <c r="B1166" s="113" t="str">
        <f>IF(Table6[[#This Row],[Segment ]]="","",B1165)</f>
        <v/>
      </c>
      <c r="C1166" s="113" t="str">
        <f>IF(Table6[[#This Row],[Segment ]]="","",C1165)</f>
        <v/>
      </c>
      <c r="D1166" s="113" t="str">
        <f>IF(Table6[[#This Row],[Segment ]]="","",D1165)</f>
        <v/>
      </c>
      <c r="E1166" s="117" t="str">
        <f>IF(Table6[[#This Row],[Segment ]]="","",Table6[[#This Row],[Density (kg/m3)]]*Table6[[#This Row],[Volumetric flow (m3/s)]])</f>
        <v/>
      </c>
      <c r="F1166" s="114" t="str">
        <f>IF(Table6[[#This Row],[Segment ]]="","",'Pressure Drops in Loops'!AG1171)</f>
        <v/>
      </c>
      <c r="G1166" s="114" t="str">
        <f>'Pressure Drops in Loops'!AH1171</f>
        <v/>
      </c>
      <c r="H1166" s="114"/>
      <c r="I1166" s="114"/>
      <c r="J1166" s="115" t="str">
        <f>'Pressure Drops in Loops'!E1171</f>
        <v/>
      </c>
      <c r="K1166" s="115" t="str">
        <f>IF('Pressure Drops in Loops'!E1172="",'Pressure Drops in Loops'!E1171,'Pressure Drops in Loops'!E1172)</f>
        <v/>
      </c>
      <c r="L1166" s="115" t="str">
        <f>IF(Table6[[#This Row],[Segment ]]="","",(Table6[[#This Row],[Pressure 2 (kPa)]]-Table6[[#This Row],[Pressure 1 (kPa)]])/Table6[[#This Row],[Density (kg/m3)]])</f>
        <v/>
      </c>
      <c r="M1166" s="115" t="str">
        <f>IF(Table6[[#This Row],[Segment ]]="","",((Table6[[#This Row],[Velocity 2 (m/s)]]^2)/2)-((Table6[[#This Row],[Velocity 1 (m/s)]]^2)/2))</f>
        <v/>
      </c>
      <c r="N1166" s="115" t="str">
        <f>IF(Table6[[#This Row],[Segment ]]="","",(Table6[[#This Row],[Height 2 (m)]]-Table6[[#This Row],[Height 1 (m)]])*9.807)</f>
        <v/>
      </c>
      <c r="O1166" s="115" t="str">
        <f>'Pressure Drops in Loops'!U1171</f>
        <v/>
      </c>
      <c r="P116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66" s="115" t="str">
        <f>IF(Table6[[#This Row],[Segment ]]="","",Table6[[#This Row],[Work (W)]]/1000)</f>
        <v/>
      </c>
    </row>
    <row r="1167" spans="1:17" x14ac:dyDescent="0.25">
      <c r="A1167" s="116" t="str">
        <f>'Pressure Drops in Loops'!A1172</f>
        <v/>
      </c>
      <c r="B1167" s="113" t="str">
        <f>IF(Table6[[#This Row],[Segment ]]="","",B1166)</f>
        <v/>
      </c>
      <c r="C1167" s="113" t="str">
        <f>IF(Table6[[#This Row],[Segment ]]="","",C1166)</f>
        <v/>
      </c>
      <c r="D1167" s="113" t="str">
        <f>IF(Table6[[#This Row],[Segment ]]="","",D1166)</f>
        <v/>
      </c>
      <c r="E1167" s="117" t="str">
        <f>IF(Table6[[#This Row],[Segment ]]="","",Table6[[#This Row],[Density (kg/m3)]]*Table6[[#This Row],[Volumetric flow (m3/s)]])</f>
        <v/>
      </c>
      <c r="F1167" s="114" t="str">
        <f>IF(Table6[[#This Row],[Segment ]]="","",'Pressure Drops in Loops'!AG1172)</f>
        <v/>
      </c>
      <c r="G1167" s="114" t="str">
        <f>'Pressure Drops in Loops'!AH1172</f>
        <v/>
      </c>
      <c r="H1167" s="114"/>
      <c r="I1167" s="114"/>
      <c r="J1167" s="115" t="str">
        <f>'Pressure Drops in Loops'!E1172</f>
        <v/>
      </c>
      <c r="K1167" s="115" t="str">
        <f>IF('Pressure Drops in Loops'!E1173="",'Pressure Drops in Loops'!E1172,'Pressure Drops in Loops'!E1173)</f>
        <v/>
      </c>
      <c r="L1167" s="115" t="str">
        <f>IF(Table6[[#This Row],[Segment ]]="","",(Table6[[#This Row],[Pressure 2 (kPa)]]-Table6[[#This Row],[Pressure 1 (kPa)]])/Table6[[#This Row],[Density (kg/m3)]])</f>
        <v/>
      </c>
      <c r="M1167" s="115" t="str">
        <f>IF(Table6[[#This Row],[Segment ]]="","",((Table6[[#This Row],[Velocity 2 (m/s)]]^2)/2)-((Table6[[#This Row],[Velocity 1 (m/s)]]^2)/2))</f>
        <v/>
      </c>
      <c r="N1167" s="115" t="str">
        <f>IF(Table6[[#This Row],[Segment ]]="","",(Table6[[#This Row],[Height 2 (m)]]-Table6[[#This Row],[Height 1 (m)]])*9.807)</f>
        <v/>
      </c>
      <c r="O1167" s="115" t="str">
        <f>'Pressure Drops in Loops'!U1172</f>
        <v/>
      </c>
      <c r="P116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67" s="115" t="str">
        <f>IF(Table6[[#This Row],[Segment ]]="","",Table6[[#This Row],[Work (W)]]/1000)</f>
        <v/>
      </c>
    </row>
    <row r="1168" spans="1:17" x14ac:dyDescent="0.25">
      <c r="A1168" s="116" t="str">
        <f>'Pressure Drops in Loops'!A1173</f>
        <v/>
      </c>
      <c r="B1168" s="113" t="str">
        <f>IF(Table6[[#This Row],[Segment ]]="","",B1167)</f>
        <v/>
      </c>
      <c r="C1168" s="113" t="str">
        <f>IF(Table6[[#This Row],[Segment ]]="","",C1167)</f>
        <v/>
      </c>
      <c r="D1168" s="113" t="str">
        <f>IF(Table6[[#This Row],[Segment ]]="","",D1167)</f>
        <v/>
      </c>
      <c r="E1168" s="117" t="str">
        <f>IF(Table6[[#This Row],[Segment ]]="","",Table6[[#This Row],[Density (kg/m3)]]*Table6[[#This Row],[Volumetric flow (m3/s)]])</f>
        <v/>
      </c>
      <c r="F1168" s="114" t="str">
        <f>IF(Table6[[#This Row],[Segment ]]="","",'Pressure Drops in Loops'!AG1173)</f>
        <v/>
      </c>
      <c r="G1168" s="114" t="str">
        <f>'Pressure Drops in Loops'!AH1173</f>
        <v/>
      </c>
      <c r="H1168" s="114"/>
      <c r="I1168" s="114"/>
      <c r="J1168" s="115" t="str">
        <f>'Pressure Drops in Loops'!E1173</f>
        <v/>
      </c>
      <c r="K1168" s="115" t="str">
        <f>IF('Pressure Drops in Loops'!E1174="",'Pressure Drops in Loops'!E1173,'Pressure Drops in Loops'!E1174)</f>
        <v/>
      </c>
      <c r="L1168" s="115" t="str">
        <f>IF(Table6[[#This Row],[Segment ]]="","",(Table6[[#This Row],[Pressure 2 (kPa)]]-Table6[[#This Row],[Pressure 1 (kPa)]])/Table6[[#This Row],[Density (kg/m3)]])</f>
        <v/>
      </c>
      <c r="M1168" s="115" t="str">
        <f>IF(Table6[[#This Row],[Segment ]]="","",((Table6[[#This Row],[Velocity 2 (m/s)]]^2)/2)-((Table6[[#This Row],[Velocity 1 (m/s)]]^2)/2))</f>
        <v/>
      </c>
      <c r="N1168" s="115" t="str">
        <f>IF(Table6[[#This Row],[Segment ]]="","",(Table6[[#This Row],[Height 2 (m)]]-Table6[[#This Row],[Height 1 (m)]])*9.807)</f>
        <v/>
      </c>
      <c r="O1168" s="115" t="str">
        <f>'Pressure Drops in Loops'!U1173</f>
        <v/>
      </c>
      <c r="P116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68" s="115" t="str">
        <f>IF(Table6[[#This Row],[Segment ]]="","",Table6[[#This Row],[Work (W)]]/1000)</f>
        <v/>
      </c>
    </row>
    <row r="1169" spans="1:17" x14ac:dyDescent="0.25">
      <c r="A1169" s="116" t="str">
        <f>'Pressure Drops in Loops'!A1174</f>
        <v/>
      </c>
      <c r="B1169" s="113" t="str">
        <f>IF(Table6[[#This Row],[Segment ]]="","",B1168)</f>
        <v/>
      </c>
      <c r="C1169" s="113" t="str">
        <f>IF(Table6[[#This Row],[Segment ]]="","",C1168)</f>
        <v/>
      </c>
      <c r="D1169" s="113" t="str">
        <f>IF(Table6[[#This Row],[Segment ]]="","",D1168)</f>
        <v/>
      </c>
      <c r="E1169" s="117" t="str">
        <f>IF(Table6[[#This Row],[Segment ]]="","",Table6[[#This Row],[Density (kg/m3)]]*Table6[[#This Row],[Volumetric flow (m3/s)]])</f>
        <v/>
      </c>
      <c r="F1169" s="114" t="str">
        <f>IF(Table6[[#This Row],[Segment ]]="","",'Pressure Drops in Loops'!AG1174)</f>
        <v/>
      </c>
      <c r="G1169" s="114" t="str">
        <f>'Pressure Drops in Loops'!AH1174</f>
        <v/>
      </c>
      <c r="H1169" s="114"/>
      <c r="I1169" s="114"/>
      <c r="J1169" s="115" t="str">
        <f>'Pressure Drops in Loops'!E1174</f>
        <v/>
      </c>
      <c r="K1169" s="115" t="str">
        <f>IF('Pressure Drops in Loops'!E1175="",'Pressure Drops in Loops'!E1174,'Pressure Drops in Loops'!E1175)</f>
        <v/>
      </c>
      <c r="L1169" s="115" t="str">
        <f>IF(Table6[[#This Row],[Segment ]]="","",(Table6[[#This Row],[Pressure 2 (kPa)]]-Table6[[#This Row],[Pressure 1 (kPa)]])/Table6[[#This Row],[Density (kg/m3)]])</f>
        <v/>
      </c>
      <c r="M1169" s="115" t="str">
        <f>IF(Table6[[#This Row],[Segment ]]="","",((Table6[[#This Row],[Velocity 2 (m/s)]]^2)/2)-((Table6[[#This Row],[Velocity 1 (m/s)]]^2)/2))</f>
        <v/>
      </c>
      <c r="N1169" s="115" t="str">
        <f>IF(Table6[[#This Row],[Segment ]]="","",(Table6[[#This Row],[Height 2 (m)]]-Table6[[#This Row],[Height 1 (m)]])*9.807)</f>
        <v/>
      </c>
      <c r="O1169" s="115" t="str">
        <f>'Pressure Drops in Loops'!U1174</f>
        <v/>
      </c>
      <c r="P116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69" s="115" t="str">
        <f>IF(Table6[[#This Row],[Segment ]]="","",Table6[[#This Row],[Work (W)]]/1000)</f>
        <v/>
      </c>
    </row>
    <row r="1170" spans="1:17" x14ac:dyDescent="0.25">
      <c r="A1170" s="116" t="str">
        <f>'Pressure Drops in Loops'!A1175</f>
        <v/>
      </c>
      <c r="B1170" s="113" t="str">
        <f>IF(Table6[[#This Row],[Segment ]]="","",B1169)</f>
        <v/>
      </c>
      <c r="C1170" s="113" t="str">
        <f>IF(Table6[[#This Row],[Segment ]]="","",C1169)</f>
        <v/>
      </c>
      <c r="D1170" s="113" t="str">
        <f>IF(Table6[[#This Row],[Segment ]]="","",D1169)</f>
        <v/>
      </c>
      <c r="E1170" s="117" t="str">
        <f>IF(Table6[[#This Row],[Segment ]]="","",Table6[[#This Row],[Density (kg/m3)]]*Table6[[#This Row],[Volumetric flow (m3/s)]])</f>
        <v/>
      </c>
      <c r="F1170" s="114" t="str">
        <f>IF(Table6[[#This Row],[Segment ]]="","",'Pressure Drops in Loops'!AG1175)</f>
        <v/>
      </c>
      <c r="G1170" s="114" t="str">
        <f>'Pressure Drops in Loops'!AH1175</f>
        <v/>
      </c>
      <c r="H1170" s="114"/>
      <c r="I1170" s="114"/>
      <c r="J1170" s="115" t="str">
        <f>'Pressure Drops in Loops'!E1175</f>
        <v/>
      </c>
      <c r="K1170" s="115" t="str">
        <f>IF('Pressure Drops in Loops'!E1176="",'Pressure Drops in Loops'!E1175,'Pressure Drops in Loops'!E1176)</f>
        <v/>
      </c>
      <c r="L1170" s="115" t="str">
        <f>IF(Table6[[#This Row],[Segment ]]="","",(Table6[[#This Row],[Pressure 2 (kPa)]]-Table6[[#This Row],[Pressure 1 (kPa)]])/Table6[[#This Row],[Density (kg/m3)]])</f>
        <v/>
      </c>
      <c r="M1170" s="115" t="str">
        <f>IF(Table6[[#This Row],[Segment ]]="","",((Table6[[#This Row],[Velocity 2 (m/s)]]^2)/2)-((Table6[[#This Row],[Velocity 1 (m/s)]]^2)/2))</f>
        <v/>
      </c>
      <c r="N1170" s="115" t="str">
        <f>IF(Table6[[#This Row],[Segment ]]="","",(Table6[[#This Row],[Height 2 (m)]]-Table6[[#This Row],[Height 1 (m)]])*9.807)</f>
        <v/>
      </c>
      <c r="O1170" s="115" t="str">
        <f>'Pressure Drops in Loops'!U1175</f>
        <v/>
      </c>
      <c r="P117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70" s="115" t="str">
        <f>IF(Table6[[#This Row],[Segment ]]="","",Table6[[#This Row],[Work (W)]]/1000)</f>
        <v/>
      </c>
    </row>
    <row r="1171" spans="1:17" x14ac:dyDescent="0.25">
      <c r="A1171" s="116" t="str">
        <f>'Pressure Drops in Loops'!A1176</f>
        <v/>
      </c>
      <c r="B1171" s="113" t="str">
        <f>IF(Table6[[#This Row],[Segment ]]="","",B1170)</f>
        <v/>
      </c>
      <c r="C1171" s="113" t="str">
        <f>IF(Table6[[#This Row],[Segment ]]="","",C1170)</f>
        <v/>
      </c>
      <c r="D1171" s="113" t="str">
        <f>IF(Table6[[#This Row],[Segment ]]="","",D1170)</f>
        <v/>
      </c>
      <c r="E1171" s="117" t="str">
        <f>IF(Table6[[#This Row],[Segment ]]="","",Table6[[#This Row],[Density (kg/m3)]]*Table6[[#This Row],[Volumetric flow (m3/s)]])</f>
        <v/>
      </c>
      <c r="F1171" s="114" t="str">
        <f>IF(Table6[[#This Row],[Segment ]]="","",'Pressure Drops in Loops'!AG1176)</f>
        <v/>
      </c>
      <c r="G1171" s="114" t="str">
        <f>'Pressure Drops in Loops'!AH1176</f>
        <v/>
      </c>
      <c r="H1171" s="114"/>
      <c r="I1171" s="114"/>
      <c r="J1171" s="115" t="str">
        <f>'Pressure Drops in Loops'!E1176</f>
        <v/>
      </c>
      <c r="K1171" s="115" t="str">
        <f>IF('Pressure Drops in Loops'!E1177="",'Pressure Drops in Loops'!E1176,'Pressure Drops in Loops'!E1177)</f>
        <v/>
      </c>
      <c r="L1171" s="115" t="str">
        <f>IF(Table6[[#This Row],[Segment ]]="","",(Table6[[#This Row],[Pressure 2 (kPa)]]-Table6[[#This Row],[Pressure 1 (kPa)]])/Table6[[#This Row],[Density (kg/m3)]])</f>
        <v/>
      </c>
      <c r="M1171" s="115" t="str">
        <f>IF(Table6[[#This Row],[Segment ]]="","",((Table6[[#This Row],[Velocity 2 (m/s)]]^2)/2)-((Table6[[#This Row],[Velocity 1 (m/s)]]^2)/2))</f>
        <v/>
      </c>
      <c r="N1171" s="115" t="str">
        <f>IF(Table6[[#This Row],[Segment ]]="","",(Table6[[#This Row],[Height 2 (m)]]-Table6[[#This Row],[Height 1 (m)]])*9.807)</f>
        <v/>
      </c>
      <c r="O1171" s="115" t="str">
        <f>'Pressure Drops in Loops'!U1176</f>
        <v/>
      </c>
      <c r="P117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71" s="115" t="str">
        <f>IF(Table6[[#This Row],[Segment ]]="","",Table6[[#This Row],[Work (W)]]/1000)</f>
        <v/>
      </c>
    </row>
    <row r="1172" spans="1:17" x14ac:dyDescent="0.25">
      <c r="A1172" s="116" t="str">
        <f>'Pressure Drops in Loops'!A1177</f>
        <v/>
      </c>
      <c r="B1172" s="113" t="str">
        <f>IF(Table6[[#This Row],[Segment ]]="","",B1171)</f>
        <v/>
      </c>
      <c r="C1172" s="113" t="str">
        <f>IF(Table6[[#This Row],[Segment ]]="","",C1171)</f>
        <v/>
      </c>
      <c r="D1172" s="113" t="str">
        <f>IF(Table6[[#This Row],[Segment ]]="","",D1171)</f>
        <v/>
      </c>
      <c r="E1172" s="117" t="str">
        <f>IF(Table6[[#This Row],[Segment ]]="","",Table6[[#This Row],[Density (kg/m3)]]*Table6[[#This Row],[Volumetric flow (m3/s)]])</f>
        <v/>
      </c>
      <c r="F1172" s="114" t="str">
        <f>IF(Table6[[#This Row],[Segment ]]="","",'Pressure Drops in Loops'!AG1177)</f>
        <v/>
      </c>
      <c r="G1172" s="114" t="str">
        <f>'Pressure Drops in Loops'!AH1177</f>
        <v/>
      </c>
      <c r="H1172" s="114"/>
      <c r="I1172" s="114"/>
      <c r="J1172" s="115" t="str">
        <f>'Pressure Drops in Loops'!E1177</f>
        <v/>
      </c>
      <c r="K1172" s="115" t="str">
        <f>IF('Pressure Drops in Loops'!E1178="",'Pressure Drops in Loops'!E1177,'Pressure Drops in Loops'!E1178)</f>
        <v/>
      </c>
      <c r="L1172" s="115" t="str">
        <f>IF(Table6[[#This Row],[Segment ]]="","",(Table6[[#This Row],[Pressure 2 (kPa)]]-Table6[[#This Row],[Pressure 1 (kPa)]])/Table6[[#This Row],[Density (kg/m3)]])</f>
        <v/>
      </c>
      <c r="M1172" s="115" t="str">
        <f>IF(Table6[[#This Row],[Segment ]]="","",((Table6[[#This Row],[Velocity 2 (m/s)]]^2)/2)-((Table6[[#This Row],[Velocity 1 (m/s)]]^2)/2))</f>
        <v/>
      </c>
      <c r="N1172" s="115" t="str">
        <f>IF(Table6[[#This Row],[Segment ]]="","",(Table6[[#This Row],[Height 2 (m)]]-Table6[[#This Row],[Height 1 (m)]])*9.807)</f>
        <v/>
      </c>
      <c r="O1172" s="115" t="str">
        <f>'Pressure Drops in Loops'!U1177</f>
        <v/>
      </c>
      <c r="P117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72" s="115" t="str">
        <f>IF(Table6[[#This Row],[Segment ]]="","",Table6[[#This Row],[Work (W)]]/1000)</f>
        <v/>
      </c>
    </row>
    <row r="1173" spans="1:17" x14ac:dyDescent="0.25">
      <c r="A1173" s="116" t="str">
        <f>'Pressure Drops in Loops'!A1178</f>
        <v/>
      </c>
      <c r="B1173" s="113" t="str">
        <f>IF(Table6[[#This Row],[Segment ]]="","",B1172)</f>
        <v/>
      </c>
      <c r="C1173" s="113" t="str">
        <f>IF(Table6[[#This Row],[Segment ]]="","",C1172)</f>
        <v/>
      </c>
      <c r="D1173" s="113" t="str">
        <f>IF(Table6[[#This Row],[Segment ]]="","",D1172)</f>
        <v/>
      </c>
      <c r="E1173" s="117" t="str">
        <f>IF(Table6[[#This Row],[Segment ]]="","",Table6[[#This Row],[Density (kg/m3)]]*Table6[[#This Row],[Volumetric flow (m3/s)]])</f>
        <v/>
      </c>
      <c r="F1173" s="114" t="str">
        <f>IF(Table6[[#This Row],[Segment ]]="","",'Pressure Drops in Loops'!AG1178)</f>
        <v/>
      </c>
      <c r="G1173" s="114" t="str">
        <f>'Pressure Drops in Loops'!AH1178</f>
        <v/>
      </c>
      <c r="H1173" s="114"/>
      <c r="I1173" s="114"/>
      <c r="J1173" s="115" t="str">
        <f>'Pressure Drops in Loops'!E1178</f>
        <v/>
      </c>
      <c r="K1173" s="115" t="str">
        <f>IF('Pressure Drops in Loops'!E1179="",'Pressure Drops in Loops'!E1178,'Pressure Drops in Loops'!E1179)</f>
        <v/>
      </c>
      <c r="L1173" s="115" t="str">
        <f>IF(Table6[[#This Row],[Segment ]]="","",(Table6[[#This Row],[Pressure 2 (kPa)]]-Table6[[#This Row],[Pressure 1 (kPa)]])/Table6[[#This Row],[Density (kg/m3)]])</f>
        <v/>
      </c>
      <c r="M1173" s="115" t="str">
        <f>IF(Table6[[#This Row],[Segment ]]="","",((Table6[[#This Row],[Velocity 2 (m/s)]]^2)/2)-((Table6[[#This Row],[Velocity 1 (m/s)]]^2)/2))</f>
        <v/>
      </c>
      <c r="N1173" s="115" t="str">
        <f>IF(Table6[[#This Row],[Segment ]]="","",(Table6[[#This Row],[Height 2 (m)]]-Table6[[#This Row],[Height 1 (m)]])*9.807)</f>
        <v/>
      </c>
      <c r="O1173" s="115" t="str">
        <f>'Pressure Drops in Loops'!U1178</f>
        <v/>
      </c>
      <c r="P117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73" s="115" t="str">
        <f>IF(Table6[[#This Row],[Segment ]]="","",Table6[[#This Row],[Work (W)]]/1000)</f>
        <v/>
      </c>
    </row>
    <row r="1174" spans="1:17" x14ac:dyDescent="0.25">
      <c r="A1174" s="116" t="str">
        <f>'Pressure Drops in Loops'!A1179</f>
        <v/>
      </c>
      <c r="B1174" s="113" t="str">
        <f>IF(Table6[[#This Row],[Segment ]]="","",B1173)</f>
        <v/>
      </c>
      <c r="C1174" s="113" t="str">
        <f>IF(Table6[[#This Row],[Segment ]]="","",C1173)</f>
        <v/>
      </c>
      <c r="D1174" s="113" t="str">
        <f>IF(Table6[[#This Row],[Segment ]]="","",D1173)</f>
        <v/>
      </c>
      <c r="E1174" s="117" t="str">
        <f>IF(Table6[[#This Row],[Segment ]]="","",Table6[[#This Row],[Density (kg/m3)]]*Table6[[#This Row],[Volumetric flow (m3/s)]])</f>
        <v/>
      </c>
      <c r="F1174" s="114" t="str">
        <f>IF(Table6[[#This Row],[Segment ]]="","",'Pressure Drops in Loops'!AG1179)</f>
        <v/>
      </c>
      <c r="G1174" s="114" t="str">
        <f>'Pressure Drops in Loops'!AH1179</f>
        <v/>
      </c>
      <c r="H1174" s="114"/>
      <c r="I1174" s="114"/>
      <c r="J1174" s="115" t="str">
        <f>'Pressure Drops in Loops'!E1179</f>
        <v/>
      </c>
      <c r="K1174" s="115" t="str">
        <f>IF('Pressure Drops in Loops'!E1180="",'Pressure Drops in Loops'!E1179,'Pressure Drops in Loops'!E1180)</f>
        <v/>
      </c>
      <c r="L1174" s="115" t="str">
        <f>IF(Table6[[#This Row],[Segment ]]="","",(Table6[[#This Row],[Pressure 2 (kPa)]]-Table6[[#This Row],[Pressure 1 (kPa)]])/Table6[[#This Row],[Density (kg/m3)]])</f>
        <v/>
      </c>
      <c r="M1174" s="115" t="str">
        <f>IF(Table6[[#This Row],[Segment ]]="","",((Table6[[#This Row],[Velocity 2 (m/s)]]^2)/2)-((Table6[[#This Row],[Velocity 1 (m/s)]]^2)/2))</f>
        <v/>
      </c>
      <c r="N1174" s="115" t="str">
        <f>IF(Table6[[#This Row],[Segment ]]="","",(Table6[[#This Row],[Height 2 (m)]]-Table6[[#This Row],[Height 1 (m)]])*9.807)</f>
        <v/>
      </c>
      <c r="O1174" s="115" t="str">
        <f>'Pressure Drops in Loops'!U1179</f>
        <v/>
      </c>
      <c r="P117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74" s="115" t="str">
        <f>IF(Table6[[#This Row],[Segment ]]="","",Table6[[#This Row],[Work (W)]]/1000)</f>
        <v/>
      </c>
    </row>
    <row r="1175" spans="1:17" x14ac:dyDescent="0.25">
      <c r="A1175" s="116" t="str">
        <f>'Pressure Drops in Loops'!A1180</f>
        <v/>
      </c>
      <c r="B1175" s="113" t="str">
        <f>IF(Table6[[#This Row],[Segment ]]="","",B1174)</f>
        <v/>
      </c>
      <c r="C1175" s="113" t="str">
        <f>IF(Table6[[#This Row],[Segment ]]="","",C1174)</f>
        <v/>
      </c>
      <c r="D1175" s="113" t="str">
        <f>IF(Table6[[#This Row],[Segment ]]="","",D1174)</f>
        <v/>
      </c>
      <c r="E1175" s="117" t="str">
        <f>IF(Table6[[#This Row],[Segment ]]="","",Table6[[#This Row],[Density (kg/m3)]]*Table6[[#This Row],[Volumetric flow (m3/s)]])</f>
        <v/>
      </c>
      <c r="F1175" s="114" t="str">
        <f>IF(Table6[[#This Row],[Segment ]]="","",'Pressure Drops in Loops'!AG1180)</f>
        <v/>
      </c>
      <c r="G1175" s="114" t="str">
        <f>'Pressure Drops in Loops'!AH1180</f>
        <v/>
      </c>
      <c r="H1175" s="114"/>
      <c r="I1175" s="114"/>
      <c r="J1175" s="115" t="str">
        <f>'Pressure Drops in Loops'!E1180</f>
        <v/>
      </c>
      <c r="K1175" s="115" t="str">
        <f>IF('Pressure Drops in Loops'!E1181="",'Pressure Drops in Loops'!E1180,'Pressure Drops in Loops'!E1181)</f>
        <v/>
      </c>
      <c r="L1175" s="115" t="str">
        <f>IF(Table6[[#This Row],[Segment ]]="","",(Table6[[#This Row],[Pressure 2 (kPa)]]-Table6[[#This Row],[Pressure 1 (kPa)]])/Table6[[#This Row],[Density (kg/m3)]])</f>
        <v/>
      </c>
      <c r="M1175" s="115" t="str">
        <f>IF(Table6[[#This Row],[Segment ]]="","",((Table6[[#This Row],[Velocity 2 (m/s)]]^2)/2)-((Table6[[#This Row],[Velocity 1 (m/s)]]^2)/2))</f>
        <v/>
      </c>
      <c r="N1175" s="115" t="str">
        <f>IF(Table6[[#This Row],[Segment ]]="","",(Table6[[#This Row],[Height 2 (m)]]-Table6[[#This Row],[Height 1 (m)]])*9.807)</f>
        <v/>
      </c>
      <c r="O1175" s="115" t="str">
        <f>'Pressure Drops in Loops'!U1180</f>
        <v/>
      </c>
      <c r="P117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75" s="115" t="str">
        <f>IF(Table6[[#This Row],[Segment ]]="","",Table6[[#This Row],[Work (W)]]/1000)</f>
        <v/>
      </c>
    </row>
    <row r="1176" spans="1:17" x14ac:dyDescent="0.25">
      <c r="A1176" s="116" t="str">
        <f>'Pressure Drops in Loops'!A1181</f>
        <v/>
      </c>
      <c r="B1176" s="113" t="str">
        <f>IF(Table6[[#This Row],[Segment ]]="","",B1175)</f>
        <v/>
      </c>
      <c r="C1176" s="113" t="str">
        <f>IF(Table6[[#This Row],[Segment ]]="","",C1175)</f>
        <v/>
      </c>
      <c r="D1176" s="113" t="str">
        <f>IF(Table6[[#This Row],[Segment ]]="","",D1175)</f>
        <v/>
      </c>
      <c r="E1176" s="117" t="str">
        <f>IF(Table6[[#This Row],[Segment ]]="","",Table6[[#This Row],[Density (kg/m3)]]*Table6[[#This Row],[Volumetric flow (m3/s)]])</f>
        <v/>
      </c>
      <c r="F1176" s="114" t="str">
        <f>IF(Table6[[#This Row],[Segment ]]="","",'Pressure Drops in Loops'!AG1181)</f>
        <v/>
      </c>
      <c r="G1176" s="114" t="str">
        <f>'Pressure Drops in Loops'!AH1181</f>
        <v/>
      </c>
      <c r="H1176" s="114"/>
      <c r="I1176" s="114"/>
      <c r="J1176" s="115" t="str">
        <f>'Pressure Drops in Loops'!E1181</f>
        <v/>
      </c>
      <c r="K1176" s="115" t="str">
        <f>IF('Pressure Drops in Loops'!E1182="",'Pressure Drops in Loops'!E1181,'Pressure Drops in Loops'!E1182)</f>
        <v/>
      </c>
      <c r="L1176" s="115" t="str">
        <f>IF(Table6[[#This Row],[Segment ]]="","",(Table6[[#This Row],[Pressure 2 (kPa)]]-Table6[[#This Row],[Pressure 1 (kPa)]])/Table6[[#This Row],[Density (kg/m3)]])</f>
        <v/>
      </c>
      <c r="M1176" s="115" t="str">
        <f>IF(Table6[[#This Row],[Segment ]]="","",((Table6[[#This Row],[Velocity 2 (m/s)]]^2)/2)-((Table6[[#This Row],[Velocity 1 (m/s)]]^2)/2))</f>
        <v/>
      </c>
      <c r="N1176" s="115" t="str">
        <f>IF(Table6[[#This Row],[Segment ]]="","",(Table6[[#This Row],[Height 2 (m)]]-Table6[[#This Row],[Height 1 (m)]])*9.807)</f>
        <v/>
      </c>
      <c r="O1176" s="115" t="str">
        <f>'Pressure Drops in Loops'!U1181</f>
        <v/>
      </c>
      <c r="P117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76" s="115" t="str">
        <f>IF(Table6[[#This Row],[Segment ]]="","",Table6[[#This Row],[Work (W)]]/1000)</f>
        <v/>
      </c>
    </row>
    <row r="1177" spans="1:17" x14ac:dyDescent="0.25">
      <c r="A1177" s="116" t="str">
        <f>'Pressure Drops in Loops'!A1182</f>
        <v/>
      </c>
      <c r="B1177" s="113" t="str">
        <f>IF(Table6[[#This Row],[Segment ]]="","",B1176)</f>
        <v/>
      </c>
      <c r="C1177" s="113" t="str">
        <f>IF(Table6[[#This Row],[Segment ]]="","",C1176)</f>
        <v/>
      </c>
      <c r="D1177" s="113" t="str">
        <f>IF(Table6[[#This Row],[Segment ]]="","",D1176)</f>
        <v/>
      </c>
      <c r="E1177" s="117" t="str">
        <f>IF(Table6[[#This Row],[Segment ]]="","",Table6[[#This Row],[Density (kg/m3)]]*Table6[[#This Row],[Volumetric flow (m3/s)]])</f>
        <v/>
      </c>
      <c r="F1177" s="114" t="str">
        <f>IF(Table6[[#This Row],[Segment ]]="","",'Pressure Drops in Loops'!AG1182)</f>
        <v/>
      </c>
      <c r="G1177" s="114" t="str">
        <f>'Pressure Drops in Loops'!AH1182</f>
        <v/>
      </c>
      <c r="H1177" s="114"/>
      <c r="I1177" s="114"/>
      <c r="J1177" s="115" t="str">
        <f>'Pressure Drops in Loops'!E1182</f>
        <v/>
      </c>
      <c r="K1177" s="115" t="str">
        <f>IF('Pressure Drops in Loops'!E1183="",'Pressure Drops in Loops'!E1182,'Pressure Drops in Loops'!E1183)</f>
        <v/>
      </c>
      <c r="L1177" s="115" t="str">
        <f>IF(Table6[[#This Row],[Segment ]]="","",(Table6[[#This Row],[Pressure 2 (kPa)]]-Table6[[#This Row],[Pressure 1 (kPa)]])/Table6[[#This Row],[Density (kg/m3)]])</f>
        <v/>
      </c>
      <c r="M1177" s="115" t="str">
        <f>IF(Table6[[#This Row],[Segment ]]="","",((Table6[[#This Row],[Velocity 2 (m/s)]]^2)/2)-((Table6[[#This Row],[Velocity 1 (m/s)]]^2)/2))</f>
        <v/>
      </c>
      <c r="N1177" s="115" t="str">
        <f>IF(Table6[[#This Row],[Segment ]]="","",(Table6[[#This Row],[Height 2 (m)]]-Table6[[#This Row],[Height 1 (m)]])*9.807)</f>
        <v/>
      </c>
      <c r="O1177" s="115" t="str">
        <f>'Pressure Drops in Loops'!U1182</f>
        <v/>
      </c>
      <c r="P117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77" s="115" t="str">
        <f>IF(Table6[[#This Row],[Segment ]]="","",Table6[[#This Row],[Work (W)]]/1000)</f>
        <v/>
      </c>
    </row>
    <row r="1178" spans="1:17" x14ac:dyDescent="0.25">
      <c r="A1178" s="116" t="str">
        <f>'Pressure Drops in Loops'!A1183</f>
        <v/>
      </c>
      <c r="B1178" s="113" t="str">
        <f>IF(Table6[[#This Row],[Segment ]]="","",B1177)</f>
        <v/>
      </c>
      <c r="C1178" s="113" t="str">
        <f>IF(Table6[[#This Row],[Segment ]]="","",C1177)</f>
        <v/>
      </c>
      <c r="D1178" s="113" t="str">
        <f>IF(Table6[[#This Row],[Segment ]]="","",D1177)</f>
        <v/>
      </c>
      <c r="E1178" s="117" t="str">
        <f>IF(Table6[[#This Row],[Segment ]]="","",Table6[[#This Row],[Density (kg/m3)]]*Table6[[#This Row],[Volumetric flow (m3/s)]])</f>
        <v/>
      </c>
      <c r="F1178" s="114" t="str">
        <f>IF(Table6[[#This Row],[Segment ]]="","",'Pressure Drops in Loops'!AG1183)</f>
        <v/>
      </c>
      <c r="G1178" s="114" t="str">
        <f>'Pressure Drops in Loops'!AH1183</f>
        <v/>
      </c>
      <c r="H1178" s="114"/>
      <c r="I1178" s="114"/>
      <c r="J1178" s="115" t="str">
        <f>'Pressure Drops in Loops'!E1183</f>
        <v/>
      </c>
      <c r="K1178" s="115" t="str">
        <f>IF('Pressure Drops in Loops'!E1184="",'Pressure Drops in Loops'!E1183,'Pressure Drops in Loops'!E1184)</f>
        <v/>
      </c>
      <c r="L1178" s="115" t="str">
        <f>IF(Table6[[#This Row],[Segment ]]="","",(Table6[[#This Row],[Pressure 2 (kPa)]]-Table6[[#This Row],[Pressure 1 (kPa)]])/Table6[[#This Row],[Density (kg/m3)]])</f>
        <v/>
      </c>
      <c r="M1178" s="115" t="str">
        <f>IF(Table6[[#This Row],[Segment ]]="","",((Table6[[#This Row],[Velocity 2 (m/s)]]^2)/2)-((Table6[[#This Row],[Velocity 1 (m/s)]]^2)/2))</f>
        <v/>
      </c>
      <c r="N1178" s="115" t="str">
        <f>IF(Table6[[#This Row],[Segment ]]="","",(Table6[[#This Row],[Height 2 (m)]]-Table6[[#This Row],[Height 1 (m)]])*9.807)</f>
        <v/>
      </c>
      <c r="O1178" s="115" t="str">
        <f>'Pressure Drops in Loops'!U1183</f>
        <v/>
      </c>
      <c r="P117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78" s="115" t="str">
        <f>IF(Table6[[#This Row],[Segment ]]="","",Table6[[#This Row],[Work (W)]]/1000)</f>
        <v/>
      </c>
    </row>
    <row r="1179" spans="1:17" x14ac:dyDescent="0.25">
      <c r="A1179" s="116" t="str">
        <f>'Pressure Drops in Loops'!A1184</f>
        <v/>
      </c>
      <c r="B1179" s="113" t="str">
        <f>IF(Table6[[#This Row],[Segment ]]="","",B1178)</f>
        <v/>
      </c>
      <c r="C1179" s="113" t="str">
        <f>IF(Table6[[#This Row],[Segment ]]="","",C1178)</f>
        <v/>
      </c>
      <c r="D1179" s="113" t="str">
        <f>IF(Table6[[#This Row],[Segment ]]="","",D1178)</f>
        <v/>
      </c>
      <c r="E1179" s="117" t="str">
        <f>IF(Table6[[#This Row],[Segment ]]="","",Table6[[#This Row],[Density (kg/m3)]]*Table6[[#This Row],[Volumetric flow (m3/s)]])</f>
        <v/>
      </c>
      <c r="F1179" s="114" t="str">
        <f>IF(Table6[[#This Row],[Segment ]]="","",'Pressure Drops in Loops'!AG1184)</f>
        <v/>
      </c>
      <c r="G1179" s="114" t="str">
        <f>'Pressure Drops in Loops'!AH1184</f>
        <v/>
      </c>
      <c r="H1179" s="114"/>
      <c r="I1179" s="114"/>
      <c r="J1179" s="115" t="str">
        <f>'Pressure Drops in Loops'!E1184</f>
        <v/>
      </c>
      <c r="K1179" s="115" t="str">
        <f>IF('Pressure Drops in Loops'!E1185="",'Pressure Drops in Loops'!E1184,'Pressure Drops in Loops'!E1185)</f>
        <v/>
      </c>
      <c r="L1179" s="115" t="str">
        <f>IF(Table6[[#This Row],[Segment ]]="","",(Table6[[#This Row],[Pressure 2 (kPa)]]-Table6[[#This Row],[Pressure 1 (kPa)]])/Table6[[#This Row],[Density (kg/m3)]])</f>
        <v/>
      </c>
      <c r="M1179" s="115" t="str">
        <f>IF(Table6[[#This Row],[Segment ]]="","",((Table6[[#This Row],[Velocity 2 (m/s)]]^2)/2)-((Table6[[#This Row],[Velocity 1 (m/s)]]^2)/2))</f>
        <v/>
      </c>
      <c r="N1179" s="115" t="str">
        <f>IF(Table6[[#This Row],[Segment ]]="","",(Table6[[#This Row],[Height 2 (m)]]-Table6[[#This Row],[Height 1 (m)]])*9.807)</f>
        <v/>
      </c>
      <c r="O1179" s="115" t="str">
        <f>'Pressure Drops in Loops'!U1184</f>
        <v/>
      </c>
      <c r="P117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79" s="115" t="str">
        <f>IF(Table6[[#This Row],[Segment ]]="","",Table6[[#This Row],[Work (W)]]/1000)</f>
        <v/>
      </c>
    </row>
    <row r="1180" spans="1:17" x14ac:dyDescent="0.25">
      <c r="A1180" s="116" t="str">
        <f>'Pressure Drops in Loops'!A1185</f>
        <v/>
      </c>
      <c r="B1180" s="113" t="str">
        <f>IF(Table6[[#This Row],[Segment ]]="","",B1179)</f>
        <v/>
      </c>
      <c r="C1180" s="113" t="str">
        <f>IF(Table6[[#This Row],[Segment ]]="","",C1179)</f>
        <v/>
      </c>
      <c r="D1180" s="113" t="str">
        <f>IF(Table6[[#This Row],[Segment ]]="","",D1179)</f>
        <v/>
      </c>
      <c r="E1180" s="117" t="str">
        <f>IF(Table6[[#This Row],[Segment ]]="","",Table6[[#This Row],[Density (kg/m3)]]*Table6[[#This Row],[Volumetric flow (m3/s)]])</f>
        <v/>
      </c>
      <c r="F1180" s="114" t="str">
        <f>IF(Table6[[#This Row],[Segment ]]="","",'Pressure Drops in Loops'!AG1185)</f>
        <v/>
      </c>
      <c r="G1180" s="114" t="str">
        <f>'Pressure Drops in Loops'!AH1185</f>
        <v/>
      </c>
      <c r="H1180" s="114"/>
      <c r="I1180" s="114"/>
      <c r="J1180" s="115" t="str">
        <f>'Pressure Drops in Loops'!E1185</f>
        <v/>
      </c>
      <c r="K1180" s="115" t="str">
        <f>IF('Pressure Drops in Loops'!E1186="",'Pressure Drops in Loops'!E1185,'Pressure Drops in Loops'!E1186)</f>
        <v/>
      </c>
      <c r="L1180" s="115" t="str">
        <f>IF(Table6[[#This Row],[Segment ]]="","",(Table6[[#This Row],[Pressure 2 (kPa)]]-Table6[[#This Row],[Pressure 1 (kPa)]])/Table6[[#This Row],[Density (kg/m3)]])</f>
        <v/>
      </c>
      <c r="M1180" s="115" t="str">
        <f>IF(Table6[[#This Row],[Segment ]]="","",((Table6[[#This Row],[Velocity 2 (m/s)]]^2)/2)-((Table6[[#This Row],[Velocity 1 (m/s)]]^2)/2))</f>
        <v/>
      </c>
      <c r="N1180" s="115" t="str">
        <f>IF(Table6[[#This Row],[Segment ]]="","",(Table6[[#This Row],[Height 2 (m)]]-Table6[[#This Row],[Height 1 (m)]])*9.807)</f>
        <v/>
      </c>
      <c r="O1180" s="115" t="str">
        <f>'Pressure Drops in Loops'!U1185</f>
        <v/>
      </c>
      <c r="P118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80" s="115" t="str">
        <f>IF(Table6[[#This Row],[Segment ]]="","",Table6[[#This Row],[Work (W)]]/1000)</f>
        <v/>
      </c>
    </row>
    <row r="1181" spans="1:17" x14ac:dyDescent="0.25">
      <c r="A1181" s="116" t="str">
        <f>'Pressure Drops in Loops'!A1186</f>
        <v/>
      </c>
      <c r="B1181" s="113" t="str">
        <f>IF(Table6[[#This Row],[Segment ]]="","",B1180)</f>
        <v/>
      </c>
      <c r="C1181" s="113" t="str">
        <f>IF(Table6[[#This Row],[Segment ]]="","",C1180)</f>
        <v/>
      </c>
      <c r="D1181" s="113" t="str">
        <f>IF(Table6[[#This Row],[Segment ]]="","",D1180)</f>
        <v/>
      </c>
      <c r="E1181" s="117" t="str">
        <f>IF(Table6[[#This Row],[Segment ]]="","",Table6[[#This Row],[Density (kg/m3)]]*Table6[[#This Row],[Volumetric flow (m3/s)]])</f>
        <v/>
      </c>
      <c r="F1181" s="114" t="str">
        <f>IF(Table6[[#This Row],[Segment ]]="","",'Pressure Drops in Loops'!AG1186)</f>
        <v/>
      </c>
      <c r="G1181" s="114" t="str">
        <f>'Pressure Drops in Loops'!AH1186</f>
        <v/>
      </c>
      <c r="H1181" s="114"/>
      <c r="I1181" s="114"/>
      <c r="J1181" s="115" t="str">
        <f>'Pressure Drops in Loops'!E1186</f>
        <v/>
      </c>
      <c r="K1181" s="115" t="str">
        <f>IF('Pressure Drops in Loops'!E1187="",'Pressure Drops in Loops'!E1186,'Pressure Drops in Loops'!E1187)</f>
        <v/>
      </c>
      <c r="L1181" s="115" t="str">
        <f>IF(Table6[[#This Row],[Segment ]]="","",(Table6[[#This Row],[Pressure 2 (kPa)]]-Table6[[#This Row],[Pressure 1 (kPa)]])/Table6[[#This Row],[Density (kg/m3)]])</f>
        <v/>
      </c>
      <c r="M1181" s="115" t="str">
        <f>IF(Table6[[#This Row],[Segment ]]="","",((Table6[[#This Row],[Velocity 2 (m/s)]]^2)/2)-((Table6[[#This Row],[Velocity 1 (m/s)]]^2)/2))</f>
        <v/>
      </c>
      <c r="N1181" s="115" t="str">
        <f>IF(Table6[[#This Row],[Segment ]]="","",(Table6[[#This Row],[Height 2 (m)]]-Table6[[#This Row],[Height 1 (m)]])*9.807)</f>
        <v/>
      </c>
      <c r="O1181" s="115" t="str">
        <f>'Pressure Drops in Loops'!U1186</f>
        <v/>
      </c>
      <c r="P118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81" s="115" t="str">
        <f>IF(Table6[[#This Row],[Segment ]]="","",Table6[[#This Row],[Work (W)]]/1000)</f>
        <v/>
      </c>
    </row>
    <row r="1182" spans="1:17" x14ac:dyDescent="0.25">
      <c r="A1182" s="116" t="str">
        <f>'Pressure Drops in Loops'!A1187</f>
        <v/>
      </c>
      <c r="B1182" s="113" t="str">
        <f>IF(Table6[[#This Row],[Segment ]]="","",B1181)</f>
        <v/>
      </c>
      <c r="C1182" s="113" t="str">
        <f>IF(Table6[[#This Row],[Segment ]]="","",C1181)</f>
        <v/>
      </c>
      <c r="D1182" s="113" t="str">
        <f>IF(Table6[[#This Row],[Segment ]]="","",D1181)</f>
        <v/>
      </c>
      <c r="E1182" s="117" t="str">
        <f>IF(Table6[[#This Row],[Segment ]]="","",Table6[[#This Row],[Density (kg/m3)]]*Table6[[#This Row],[Volumetric flow (m3/s)]])</f>
        <v/>
      </c>
      <c r="F1182" s="114" t="str">
        <f>IF(Table6[[#This Row],[Segment ]]="","",'Pressure Drops in Loops'!AG1187)</f>
        <v/>
      </c>
      <c r="G1182" s="114" t="str">
        <f>'Pressure Drops in Loops'!AH1187</f>
        <v/>
      </c>
      <c r="H1182" s="114"/>
      <c r="I1182" s="114"/>
      <c r="J1182" s="115" t="str">
        <f>'Pressure Drops in Loops'!E1187</f>
        <v/>
      </c>
      <c r="K1182" s="115" t="str">
        <f>IF('Pressure Drops in Loops'!E1188="",'Pressure Drops in Loops'!E1187,'Pressure Drops in Loops'!E1188)</f>
        <v/>
      </c>
      <c r="L1182" s="115" t="str">
        <f>IF(Table6[[#This Row],[Segment ]]="","",(Table6[[#This Row],[Pressure 2 (kPa)]]-Table6[[#This Row],[Pressure 1 (kPa)]])/Table6[[#This Row],[Density (kg/m3)]])</f>
        <v/>
      </c>
      <c r="M1182" s="115" t="str">
        <f>IF(Table6[[#This Row],[Segment ]]="","",((Table6[[#This Row],[Velocity 2 (m/s)]]^2)/2)-((Table6[[#This Row],[Velocity 1 (m/s)]]^2)/2))</f>
        <v/>
      </c>
      <c r="N1182" s="115" t="str">
        <f>IF(Table6[[#This Row],[Segment ]]="","",(Table6[[#This Row],[Height 2 (m)]]-Table6[[#This Row],[Height 1 (m)]])*9.807)</f>
        <v/>
      </c>
      <c r="O1182" s="115" t="str">
        <f>'Pressure Drops in Loops'!U1187</f>
        <v/>
      </c>
      <c r="P118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82" s="115" t="str">
        <f>IF(Table6[[#This Row],[Segment ]]="","",Table6[[#This Row],[Work (W)]]/1000)</f>
        <v/>
      </c>
    </row>
    <row r="1183" spans="1:17" x14ac:dyDescent="0.25">
      <c r="A1183" s="116" t="str">
        <f>'Pressure Drops in Loops'!A1188</f>
        <v/>
      </c>
      <c r="B1183" s="113" t="str">
        <f>IF(Table6[[#This Row],[Segment ]]="","",B1182)</f>
        <v/>
      </c>
      <c r="C1183" s="113" t="str">
        <f>IF(Table6[[#This Row],[Segment ]]="","",C1182)</f>
        <v/>
      </c>
      <c r="D1183" s="113" t="str">
        <f>IF(Table6[[#This Row],[Segment ]]="","",D1182)</f>
        <v/>
      </c>
      <c r="E1183" s="117" t="str">
        <f>IF(Table6[[#This Row],[Segment ]]="","",Table6[[#This Row],[Density (kg/m3)]]*Table6[[#This Row],[Volumetric flow (m3/s)]])</f>
        <v/>
      </c>
      <c r="F1183" s="114" t="str">
        <f>IF(Table6[[#This Row],[Segment ]]="","",'Pressure Drops in Loops'!AG1188)</f>
        <v/>
      </c>
      <c r="G1183" s="114" t="str">
        <f>'Pressure Drops in Loops'!AH1188</f>
        <v/>
      </c>
      <c r="H1183" s="114"/>
      <c r="I1183" s="114"/>
      <c r="J1183" s="115" t="str">
        <f>'Pressure Drops in Loops'!E1188</f>
        <v/>
      </c>
      <c r="K1183" s="115" t="str">
        <f>IF('Pressure Drops in Loops'!E1189="",'Pressure Drops in Loops'!E1188,'Pressure Drops in Loops'!E1189)</f>
        <v/>
      </c>
      <c r="L1183" s="115" t="str">
        <f>IF(Table6[[#This Row],[Segment ]]="","",(Table6[[#This Row],[Pressure 2 (kPa)]]-Table6[[#This Row],[Pressure 1 (kPa)]])/Table6[[#This Row],[Density (kg/m3)]])</f>
        <v/>
      </c>
      <c r="M1183" s="115" t="str">
        <f>IF(Table6[[#This Row],[Segment ]]="","",((Table6[[#This Row],[Velocity 2 (m/s)]]^2)/2)-((Table6[[#This Row],[Velocity 1 (m/s)]]^2)/2))</f>
        <v/>
      </c>
      <c r="N1183" s="115" t="str">
        <f>IF(Table6[[#This Row],[Segment ]]="","",(Table6[[#This Row],[Height 2 (m)]]-Table6[[#This Row],[Height 1 (m)]])*9.807)</f>
        <v/>
      </c>
      <c r="O1183" s="115" t="str">
        <f>'Pressure Drops in Loops'!U1188</f>
        <v/>
      </c>
      <c r="P118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83" s="115" t="str">
        <f>IF(Table6[[#This Row],[Segment ]]="","",Table6[[#This Row],[Work (W)]]/1000)</f>
        <v/>
      </c>
    </row>
    <row r="1184" spans="1:17" x14ac:dyDescent="0.25">
      <c r="A1184" s="116" t="str">
        <f>'Pressure Drops in Loops'!A1189</f>
        <v/>
      </c>
      <c r="B1184" s="113" t="str">
        <f>IF(Table6[[#This Row],[Segment ]]="","",B1183)</f>
        <v/>
      </c>
      <c r="C1184" s="113" t="str">
        <f>IF(Table6[[#This Row],[Segment ]]="","",C1183)</f>
        <v/>
      </c>
      <c r="D1184" s="113" t="str">
        <f>IF(Table6[[#This Row],[Segment ]]="","",D1183)</f>
        <v/>
      </c>
      <c r="E1184" s="117" t="str">
        <f>IF(Table6[[#This Row],[Segment ]]="","",Table6[[#This Row],[Density (kg/m3)]]*Table6[[#This Row],[Volumetric flow (m3/s)]])</f>
        <v/>
      </c>
      <c r="F1184" s="114" t="str">
        <f>IF(Table6[[#This Row],[Segment ]]="","",'Pressure Drops in Loops'!AG1189)</f>
        <v/>
      </c>
      <c r="G1184" s="114" t="str">
        <f>'Pressure Drops in Loops'!AH1189</f>
        <v/>
      </c>
      <c r="H1184" s="114"/>
      <c r="I1184" s="114"/>
      <c r="J1184" s="115" t="str">
        <f>'Pressure Drops in Loops'!E1189</f>
        <v/>
      </c>
      <c r="K1184" s="115" t="str">
        <f>IF('Pressure Drops in Loops'!E1190="",'Pressure Drops in Loops'!E1189,'Pressure Drops in Loops'!E1190)</f>
        <v/>
      </c>
      <c r="L1184" s="115" t="str">
        <f>IF(Table6[[#This Row],[Segment ]]="","",(Table6[[#This Row],[Pressure 2 (kPa)]]-Table6[[#This Row],[Pressure 1 (kPa)]])/Table6[[#This Row],[Density (kg/m3)]])</f>
        <v/>
      </c>
      <c r="M1184" s="115" t="str">
        <f>IF(Table6[[#This Row],[Segment ]]="","",((Table6[[#This Row],[Velocity 2 (m/s)]]^2)/2)-((Table6[[#This Row],[Velocity 1 (m/s)]]^2)/2))</f>
        <v/>
      </c>
      <c r="N1184" s="115" t="str">
        <f>IF(Table6[[#This Row],[Segment ]]="","",(Table6[[#This Row],[Height 2 (m)]]-Table6[[#This Row],[Height 1 (m)]])*9.807)</f>
        <v/>
      </c>
      <c r="O1184" s="115" t="str">
        <f>'Pressure Drops in Loops'!U1189</f>
        <v/>
      </c>
      <c r="P118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84" s="115" t="str">
        <f>IF(Table6[[#This Row],[Segment ]]="","",Table6[[#This Row],[Work (W)]]/1000)</f>
        <v/>
      </c>
    </row>
    <row r="1185" spans="1:17" x14ac:dyDescent="0.25">
      <c r="A1185" s="116" t="str">
        <f>'Pressure Drops in Loops'!A1190</f>
        <v/>
      </c>
      <c r="B1185" s="113" t="str">
        <f>IF(Table6[[#This Row],[Segment ]]="","",B1184)</f>
        <v/>
      </c>
      <c r="C1185" s="113" t="str">
        <f>IF(Table6[[#This Row],[Segment ]]="","",C1184)</f>
        <v/>
      </c>
      <c r="D1185" s="113" t="str">
        <f>IF(Table6[[#This Row],[Segment ]]="","",D1184)</f>
        <v/>
      </c>
      <c r="E1185" s="117" t="str">
        <f>IF(Table6[[#This Row],[Segment ]]="","",Table6[[#This Row],[Density (kg/m3)]]*Table6[[#This Row],[Volumetric flow (m3/s)]])</f>
        <v/>
      </c>
      <c r="F1185" s="114" t="str">
        <f>IF(Table6[[#This Row],[Segment ]]="","",'Pressure Drops in Loops'!AG1190)</f>
        <v/>
      </c>
      <c r="G1185" s="114" t="str">
        <f>'Pressure Drops in Loops'!AH1190</f>
        <v/>
      </c>
      <c r="H1185" s="114"/>
      <c r="I1185" s="114"/>
      <c r="J1185" s="115" t="str">
        <f>'Pressure Drops in Loops'!E1190</f>
        <v/>
      </c>
      <c r="K1185" s="115" t="str">
        <f>IF('Pressure Drops in Loops'!E1191="",'Pressure Drops in Loops'!E1190,'Pressure Drops in Loops'!E1191)</f>
        <v/>
      </c>
      <c r="L1185" s="115" t="str">
        <f>IF(Table6[[#This Row],[Segment ]]="","",(Table6[[#This Row],[Pressure 2 (kPa)]]-Table6[[#This Row],[Pressure 1 (kPa)]])/Table6[[#This Row],[Density (kg/m3)]])</f>
        <v/>
      </c>
      <c r="M1185" s="115" t="str">
        <f>IF(Table6[[#This Row],[Segment ]]="","",((Table6[[#This Row],[Velocity 2 (m/s)]]^2)/2)-((Table6[[#This Row],[Velocity 1 (m/s)]]^2)/2))</f>
        <v/>
      </c>
      <c r="N1185" s="115" t="str">
        <f>IF(Table6[[#This Row],[Segment ]]="","",(Table6[[#This Row],[Height 2 (m)]]-Table6[[#This Row],[Height 1 (m)]])*9.807)</f>
        <v/>
      </c>
      <c r="O1185" s="115" t="str">
        <f>'Pressure Drops in Loops'!U1190</f>
        <v/>
      </c>
      <c r="P118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85" s="115" t="str">
        <f>IF(Table6[[#This Row],[Segment ]]="","",Table6[[#This Row],[Work (W)]]/1000)</f>
        <v/>
      </c>
    </row>
    <row r="1186" spans="1:17" x14ac:dyDescent="0.25">
      <c r="A1186" s="116" t="str">
        <f>'Pressure Drops in Loops'!A1191</f>
        <v/>
      </c>
      <c r="B1186" s="113" t="str">
        <f>IF(Table6[[#This Row],[Segment ]]="","",B1185)</f>
        <v/>
      </c>
      <c r="C1186" s="113" t="str">
        <f>IF(Table6[[#This Row],[Segment ]]="","",C1185)</f>
        <v/>
      </c>
      <c r="D1186" s="113" t="str">
        <f>IF(Table6[[#This Row],[Segment ]]="","",D1185)</f>
        <v/>
      </c>
      <c r="E1186" s="117" t="str">
        <f>IF(Table6[[#This Row],[Segment ]]="","",Table6[[#This Row],[Density (kg/m3)]]*Table6[[#This Row],[Volumetric flow (m3/s)]])</f>
        <v/>
      </c>
      <c r="F1186" s="114" t="str">
        <f>IF(Table6[[#This Row],[Segment ]]="","",'Pressure Drops in Loops'!AG1191)</f>
        <v/>
      </c>
      <c r="G1186" s="114" t="str">
        <f>'Pressure Drops in Loops'!AH1191</f>
        <v/>
      </c>
      <c r="H1186" s="114"/>
      <c r="I1186" s="114"/>
      <c r="J1186" s="115" t="str">
        <f>'Pressure Drops in Loops'!E1191</f>
        <v/>
      </c>
      <c r="K1186" s="115" t="str">
        <f>IF('Pressure Drops in Loops'!E1192="",'Pressure Drops in Loops'!E1191,'Pressure Drops in Loops'!E1192)</f>
        <v/>
      </c>
      <c r="L1186" s="115" t="str">
        <f>IF(Table6[[#This Row],[Segment ]]="","",(Table6[[#This Row],[Pressure 2 (kPa)]]-Table6[[#This Row],[Pressure 1 (kPa)]])/Table6[[#This Row],[Density (kg/m3)]])</f>
        <v/>
      </c>
      <c r="M1186" s="115" t="str">
        <f>IF(Table6[[#This Row],[Segment ]]="","",((Table6[[#This Row],[Velocity 2 (m/s)]]^2)/2)-((Table6[[#This Row],[Velocity 1 (m/s)]]^2)/2))</f>
        <v/>
      </c>
      <c r="N1186" s="115" t="str">
        <f>IF(Table6[[#This Row],[Segment ]]="","",(Table6[[#This Row],[Height 2 (m)]]-Table6[[#This Row],[Height 1 (m)]])*9.807)</f>
        <v/>
      </c>
      <c r="O1186" s="115" t="str">
        <f>'Pressure Drops in Loops'!U1191</f>
        <v/>
      </c>
      <c r="P118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86" s="115" t="str">
        <f>IF(Table6[[#This Row],[Segment ]]="","",Table6[[#This Row],[Work (W)]]/1000)</f>
        <v/>
      </c>
    </row>
    <row r="1187" spans="1:17" x14ac:dyDescent="0.25">
      <c r="A1187" s="116" t="str">
        <f>'Pressure Drops in Loops'!A1192</f>
        <v/>
      </c>
      <c r="B1187" s="113" t="str">
        <f>IF(Table6[[#This Row],[Segment ]]="","",B1186)</f>
        <v/>
      </c>
      <c r="C1187" s="113" t="str">
        <f>IF(Table6[[#This Row],[Segment ]]="","",C1186)</f>
        <v/>
      </c>
      <c r="D1187" s="113" t="str">
        <f>IF(Table6[[#This Row],[Segment ]]="","",D1186)</f>
        <v/>
      </c>
      <c r="E1187" s="117" t="str">
        <f>IF(Table6[[#This Row],[Segment ]]="","",Table6[[#This Row],[Density (kg/m3)]]*Table6[[#This Row],[Volumetric flow (m3/s)]])</f>
        <v/>
      </c>
      <c r="F1187" s="114" t="str">
        <f>IF(Table6[[#This Row],[Segment ]]="","",'Pressure Drops in Loops'!AG1192)</f>
        <v/>
      </c>
      <c r="G1187" s="114" t="str">
        <f>'Pressure Drops in Loops'!AH1192</f>
        <v/>
      </c>
      <c r="H1187" s="114"/>
      <c r="I1187" s="114"/>
      <c r="J1187" s="115" t="str">
        <f>'Pressure Drops in Loops'!E1192</f>
        <v/>
      </c>
      <c r="K1187" s="115" t="str">
        <f>IF('Pressure Drops in Loops'!E1193="",'Pressure Drops in Loops'!E1192,'Pressure Drops in Loops'!E1193)</f>
        <v/>
      </c>
      <c r="L1187" s="115" t="str">
        <f>IF(Table6[[#This Row],[Segment ]]="","",(Table6[[#This Row],[Pressure 2 (kPa)]]-Table6[[#This Row],[Pressure 1 (kPa)]])/Table6[[#This Row],[Density (kg/m3)]])</f>
        <v/>
      </c>
      <c r="M1187" s="115" t="str">
        <f>IF(Table6[[#This Row],[Segment ]]="","",((Table6[[#This Row],[Velocity 2 (m/s)]]^2)/2)-((Table6[[#This Row],[Velocity 1 (m/s)]]^2)/2))</f>
        <v/>
      </c>
      <c r="N1187" s="115" t="str">
        <f>IF(Table6[[#This Row],[Segment ]]="","",(Table6[[#This Row],[Height 2 (m)]]-Table6[[#This Row],[Height 1 (m)]])*9.807)</f>
        <v/>
      </c>
      <c r="O1187" s="115" t="str">
        <f>'Pressure Drops in Loops'!U1192</f>
        <v/>
      </c>
      <c r="P118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87" s="115" t="str">
        <f>IF(Table6[[#This Row],[Segment ]]="","",Table6[[#This Row],[Work (W)]]/1000)</f>
        <v/>
      </c>
    </row>
    <row r="1188" spans="1:17" x14ac:dyDescent="0.25">
      <c r="A1188" s="116" t="str">
        <f>'Pressure Drops in Loops'!A1193</f>
        <v/>
      </c>
      <c r="B1188" s="113" t="str">
        <f>IF(Table6[[#This Row],[Segment ]]="","",B1187)</f>
        <v/>
      </c>
      <c r="C1188" s="113" t="str">
        <f>IF(Table6[[#This Row],[Segment ]]="","",C1187)</f>
        <v/>
      </c>
      <c r="D1188" s="113" t="str">
        <f>IF(Table6[[#This Row],[Segment ]]="","",D1187)</f>
        <v/>
      </c>
      <c r="E1188" s="117" t="str">
        <f>IF(Table6[[#This Row],[Segment ]]="","",Table6[[#This Row],[Density (kg/m3)]]*Table6[[#This Row],[Volumetric flow (m3/s)]])</f>
        <v/>
      </c>
      <c r="F1188" s="114" t="str">
        <f>IF(Table6[[#This Row],[Segment ]]="","",'Pressure Drops in Loops'!AG1193)</f>
        <v/>
      </c>
      <c r="G1188" s="114" t="str">
        <f>'Pressure Drops in Loops'!AH1193</f>
        <v/>
      </c>
      <c r="H1188" s="114"/>
      <c r="I1188" s="114"/>
      <c r="J1188" s="115" t="str">
        <f>'Pressure Drops in Loops'!E1193</f>
        <v/>
      </c>
      <c r="K1188" s="115" t="str">
        <f>IF('Pressure Drops in Loops'!E1194="",'Pressure Drops in Loops'!E1193,'Pressure Drops in Loops'!E1194)</f>
        <v/>
      </c>
      <c r="L1188" s="115" t="str">
        <f>IF(Table6[[#This Row],[Segment ]]="","",(Table6[[#This Row],[Pressure 2 (kPa)]]-Table6[[#This Row],[Pressure 1 (kPa)]])/Table6[[#This Row],[Density (kg/m3)]])</f>
        <v/>
      </c>
      <c r="M1188" s="115" t="str">
        <f>IF(Table6[[#This Row],[Segment ]]="","",((Table6[[#This Row],[Velocity 2 (m/s)]]^2)/2)-((Table6[[#This Row],[Velocity 1 (m/s)]]^2)/2))</f>
        <v/>
      </c>
      <c r="N1188" s="115" t="str">
        <f>IF(Table6[[#This Row],[Segment ]]="","",(Table6[[#This Row],[Height 2 (m)]]-Table6[[#This Row],[Height 1 (m)]])*9.807)</f>
        <v/>
      </c>
      <c r="O1188" s="115" t="str">
        <f>'Pressure Drops in Loops'!U1193</f>
        <v/>
      </c>
      <c r="P118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88" s="115" t="str">
        <f>IF(Table6[[#This Row],[Segment ]]="","",Table6[[#This Row],[Work (W)]]/1000)</f>
        <v/>
      </c>
    </row>
    <row r="1189" spans="1:17" x14ac:dyDescent="0.25">
      <c r="A1189" s="116" t="str">
        <f>'Pressure Drops in Loops'!A1194</f>
        <v/>
      </c>
      <c r="B1189" s="113" t="str">
        <f>IF(Table6[[#This Row],[Segment ]]="","",B1188)</f>
        <v/>
      </c>
      <c r="C1189" s="113" t="str">
        <f>IF(Table6[[#This Row],[Segment ]]="","",C1188)</f>
        <v/>
      </c>
      <c r="D1189" s="113" t="str">
        <f>IF(Table6[[#This Row],[Segment ]]="","",D1188)</f>
        <v/>
      </c>
      <c r="E1189" s="117" t="str">
        <f>IF(Table6[[#This Row],[Segment ]]="","",Table6[[#This Row],[Density (kg/m3)]]*Table6[[#This Row],[Volumetric flow (m3/s)]])</f>
        <v/>
      </c>
      <c r="F1189" s="114" t="str">
        <f>IF(Table6[[#This Row],[Segment ]]="","",'Pressure Drops in Loops'!AG1194)</f>
        <v/>
      </c>
      <c r="G1189" s="114" t="str">
        <f>'Pressure Drops in Loops'!AH1194</f>
        <v/>
      </c>
      <c r="H1189" s="114"/>
      <c r="I1189" s="114"/>
      <c r="J1189" s="115" t="str">
        <f>'Pressure Drops in Loops'!E1194</f>
        <v/>
      </c>
      <c r="K1189" s="115" t="str">
        <f>IF('Pressure Drops in Loops'!E1195="",'Pressure Drops in Loops'!E1194,'Pressure Drops in Loops'!E1195)</f>
        <v/>
      </c>
      <c r="L1189" s="115" t="str">
        <f>IF(Table6[[#This Row],[Segment ]]="","",(Table6[[#This Row],[Pressure 2 (kPa)]]-Table6[[#This Row],[Pressure 1 (kPa)]])/Table6[[#This Row],[Density (kg/m3)]])</f>
        <v/>
      </c>
      <c r="M1189" s="115" t="str">
        <f>IF(Table6[[#This Row],[Segment ]]="","",((Table6[[#This Row],[Velocity 2 (m/s)]]^2)/2)-((Table6[[#This Row],[Velocity 1 (m/s)]]^2)/2))</f>
        <v/>
      </c>
      <c r="N1189" s="115" t="str">
        <f>IF(Table6[[#This Row],[Segment ]]="","",(Table6[[#This Row],[Height 2 (m)]]-Table6[[#This Row],[Height 1 (m)]])*9.807)</f>
        <v/>
      </c>
      <c r="O1189" s="115" t="str">
        <f>'Pressure Drops in Loops'!U1194</f>
        <v/>
      </c>
      <c r="P118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89" s="115" t="str">
        <f>IF(Table6[[#This Row],[Segment ]]="","",Table6[[#This Row],[Work (W)]]/1000)</f>
        <v/>
      </c>
    </row>
    <row r="1190" spans="1:17" x14ac:dyDescent="0.25">
      <c r="A1190" s="116" t="str">
        <f>'Pressure Drops in Loops'!A1195</f>
        <v/>
      </c>
      <c r="B1190" s="113" t="str">
        <f>IF(Table6[[#This Row],[Segment ]]="","",B1189)</f>
        <v/>
      </c>
      <c r="C1190" s="113" t="str">
        <f>IF(Table6[[#This Row],[Segment ]]="","",C1189)</f>
        <v/>
      </c>
      <c r="D1190" s="113" t="str">
        <f>IF(Table6[[#This Row],[Segment ]]="","",D1189)</f>
        <v/>
      </c>
      <c r="E1190" s="117" t="str">
        <f>IF(Table6[[#This Row],[Segment ]]="","",Table6[[#This Row],[Density (kg/m3)]]*Table6[[#This Row],[Volumetric flow (m3/s)]])</f>
        <v/>
      </c>
      <c r="F1190" s="114" t="str">
        <f>IF(Table6[[#This Row],[Segment ]]="","",'Pressure Drops in Loops'!AG1195)</f>
        <v/>
      </c>
      <c r="G1190" s="114" t="str">
        <f>'Pressure Drops in Loops'!AH1195</f>
        <v/>
      </c>
      <c r="H1190" s="114"/>
      <c r="I1190" s="114"/>
      <c r="J1190" s="115" t="str">
        <f>'Pressure Drops in Loops'!E1195</f>
        <v/>
      </c>
      <c r="K1190" s="115" t="str">
        <f>IF('Pressure Drops in Loops'!E1196="",'Pressure Drops in Loops'!E1195,'Pressure Drops in Loops'!E1196)</f>
        <v/>
      </c>
      <c r="L1190" s="115" t="str">
        <f>IF(Table6[[#This Row],[Segment ]]="","",(Table6[[#This Row],[Pressure 2 (kPa)]]-Table6[[#This Row],[Pressure 1 (kPa)]])/Table6[[#This Row],[Density (kg/m3)]])</f>
        <v/>
      </c>
      <c r="M1190" s="115" t="str">
        <f>IF(Table6[[#This Row],[Segment ]]="","",((Table6[[#This Row],[Velocity 2 (m/s)]]^2)/2)-((Table6[[#This Row],[Velocity 1 (m/s)]]^2)/2))</f>
        <v/>
      </c>
      <c r="N1190" s="115" t="str">
        <f>IF(Table6[[#This Row],[Segment ]]="","",(Table6[[#This Row],[Height 2 (m)]]-Table6[[#This Row],[Height 1 (m)]])*9.807)</f>
        <v/>
      </c>
      <c r="O1190" s="115" t="str">
        <f>'Pressure Drops in Loops'!U1195</f>
        <v/>
      </c>
      <c r="P119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90" s="115" t="str">
        <f>IF(Table6[[#This Row],[Segment ]]="","",Table6[[#This Row],[Work (W)]]/1000)</f>
        <v/>
      </c>
    </row>
    <row r="1191" spans="1:17" x14ac:dyDescent="0.25">
      <c r="A1191" s="116" t="str">
        <f>'Pressure Drops in Loops'!A1196</f>
        <v/>
      </c>
      <c r="B1191" s="113" t="str">
        <f>IF(Table6[[#This Row],[Segment ]]="","",B1190)</f>
        <v/>
      </c>
      <c r="C1191" s="113" t="str">
        <f>IF(Table6[[#This Row],[Segment ]]="","",C1190)</f>
        <v/>
      </c>
      <c r="D1191" s="113" t="str">
        <f>IF(Table6[[#This Row],[Segment ]]="","",D1190)</f>
        <v/>
      </c>
      <c r="E1191" s="117" t="str">
        <f>IF(Table6[[#This Row],[Segment ]]="","",Table6[[#This Row],[Density (kg/m3)]]*Table6[[#This Row],[Volumetric flow (m3/s)]])</f>
        <v/>
      </c>
      <c r="F1191" s="114" t="str">
        <f>IF(Table6[[#This Row],[Segment ]]="","",'Pressure Drops in Loops'!AG1196)</f>
        <v/>
      </c>
      <c r="G1191" s="114" t="str">
        <f>'Pressure Drops in Loops'!AH1196</f>
        <v/>
      </c>
      <c r="H1191" s="114"/>
      <c r="I1191" s="114"/>
      <c r="J1191" s="115" t="str">
        <f>'Pressure Drops in Loops'!E1196</f>
        <v/>
      </c>
      <c r="K1191" s="115" t="str">
        <f>IF('Pressure Drops in Loops'!E1197="",'Pressure Drops in Loops'!E1196,'Pressure Drops in Loops'!E1197)</f>
        <v/>
      </c>
      <c r="L1191" s="115" t="str">
        <f>IF(Table6[[#This Row],[Segment ]]="","",(Table6[[#This Row],[Pressure 2 (kPa)]]-Table6[[#This Row],[Pressure 1 (kPa)]])/Table6[[#This Row],[Density (kg/m3)]])</f>
        <v/>
      </c>
      <c r="M1191" s="115" t="str">
        <f>IF(Table6[[#This Row],[Segment ]]="","",((Table6[[#This Row],[Velocity 2 (m/s)]]^2)/2)-((Table6[[#This Row],[Velocity 1 (m/s)]]^2)/2))</f>
        <v/>
      </c>
      <c r="N1191" s="115" t="str">
        <f>IF(Table6[[#This Row],[Segment ]]="","",(Table6[[#This Row],[Height 2 (m)]]-Table6[[#This Row],[Height 1 (m)]])*9.807)</f>
        <v/>
      </c>
      <c r="O1191" s="115" t="str">
        <f>'Pressure Drops in Loops'!U1196</f>
        <v/>
      </c>
      <c r="P119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91" s="115" t="str">
        <f>IF(Table6[[#This Row],[Segment ]]="","",Table6[[#This Row],[Work (W)]]/1000)</f>
        <v/>
      </c>
    </row>
    <row r="1192" spans="1:17" x14ac:dyDescent="0.25">
      <c r="A1192" s="116" t="str">
        <f>'Pressure Drops in Loops'!A1197</f>
        <v/>
      </c>
      <c r="B1192" s="113" t="str">
        <f>IF(Table6[[#This Row],[Segment ]]="","",B1191)</f>
        <v/>
      </c>
      <c r="C1192" s="113" t="str">
        <f>IF(Table6[[#This Row],[Segment ]]="","",C1191)</f>
        <v/>
      </c>
      <c r="D1192" s="113" t="str">
        <f>IF(Table6[[#This Row],[Segment ]]="","",D1191)</f>
        <v/>
      </c>
      <c r="E1192" s="117" t="str">
        <f>IF(Table6[[#This Row],[Segment ]]="","",Table6[[#This Row],[Density (kg/m3)]]*Table6[[#This Row],[Volumetric flow (m3/s)]])</f>
        <v/>
      </c>
      <c r="F1192" s="114" t="str">
        <f>IF(Table6[[#This Row],[Segment ]]="","",'Pressure Drops in Loops'!AG1197)</f>
        <v/>
      </c>
      <c r="G1192" s="114" t="str">
        <f>'Pressure Drops in Loops'!AH1197</f>
        <v/>
      </c>
      <c r="H1192" s="114"/>
      <c r="I1192" s="114"/>
      <c r="J1192" s="115" t="str">
        <f>'Pressure Drops in Loops'!E1197</f>
        <v/>
      </c>
      <c r="K1192" s="115" t="str">
        <f>IF('Pressure Drops in Loops'!E1198="",'Pressure Drops in Loops'!E1197,'Pressure Drops in Loops'!E1198)</f>
        <v/>
      </c>
      <c r="L1192" s="115" t="str">
        <f>IF(Table6[[#This Row],[Segment ]]="","",(Table6[[#This Row],[Pressure 2 (kPa)]]-Table6[[#This Row],[Pressure 1 (kPa)]])/Table6[[#This Row],[Density (kg/m3)]])</f>
        <v/>
      </c>
      <c r="M1192" s="115" t="str">
        <f>IF(Table6[[#This Row],[Segment ]]="","",((Table6[[#This Row],[Velocity 2 (m/s)]]^2)/2)-((Table6[[#This Row],[Velocity 1 (m/s)]]^2)/2))</f>
        <v/>
      </c>
      <c r="N1192" s="115" t="str">
        <f>IF(Table6[[#This Row],[Segment ]]="","",(Table6[[#This Row],[Height 2 (m)]]-Table6[[#This Row],[Height 1 (m)]])*9.807)</f>
        <v/>
      </c>
      <c r="O1192" s="115" t="str">
        <f>'Pressure Drops in Loops'!U1197</f>
        <v/>
      </c>
      <c r="P119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92" s="115" t="str">
        <f>IF(Table6[[#This Row],[Segment ]]="","",Table6[[#This Row],[Work (W)]]/1000)</f>
        <v/>
      </c>
    </row>
    <row r="1193" spans="1:17" x14ac:dyDescent="0.25">
      <c r="A1193" s="116" t="str">
        <f>'Pressure Drops in Loops'!A1198</f>
        <v/>
      </c>
      <c r="B1193" s="113" t="str">
        <f>IF(Table6[[#This Row],[Segment ]]="","",B1192)</f>
        <v/>
      </c>
      <c r="C1193" s="113" t="str">
        <f>IF(Table6[[#This Row],[Segment ]]="","",C1192)</f>
        <v/>
      </c>
      <c r="D1193" s="113" t="str">
        <f>IF(Table6[[#This Row],[Segment ]]="","",D1192)</f>
        <v/>
      </c>
      <c r="E1193" s="117" t="str">
        <f>IF(Table6[[#This Row],[Segment ]]="","",Table6[[#This Row],[Density (kg/m3)]]*Table6[[#This Row],[Volumetric flow (m3/s)]])</f>
        <v/>
      </c>
      <c r="F1193" s="114" t="str">
        <f>IF(Table6[[#This Row],[Segment ]]="","",'Pressure Drops in Loops'!AG1198)</f>
        <v/>
      </c>
      <c r="G1193" s="114" t="str">
        <f>'Pressure Drops in Loops'!AH1198</f>
        <v/>
      </c>
      <c r="H1193" s="114"/>
      <c r="I1193" s="114"/>
      <c r="J1193" s="115" t="str">
        <f>'Pressure Drops in Loops'!E1198</f>
        <v/>
      </c>
      <c r="K1193" s="115" t="str">
        <f>IF('Pressure Drops in Loops'!E1199="",'Pressure Drops in Loops'!E1198,'Pressure Drops in Loops'!E1199)</f>
        <v/>
      </c>
      <c r="L1193" s="115" t="str">
        <f>IF(Table6[[#This Row],[Segment ]]="","",(Table6[[#This Row],[Pressure 2 (kPa)]]-Table6[[#This Row],[Pressure 1 (kPa)]])/Table6[[#This Row],[Density (kg/m3)]])</f>
        <v/>
      </c>
      <c r="M1193" s="115" t="str">
        <f>IF(Table6[[#This Row],[Segment ]]="","",((Table6[[#This Row],[Velocity 2 (m/s)]]^2)/2)-((Table6[[#This Row],[Velocity 1 (m/s)]]^2)/2))</f>
        <v/>
      </c>
      <c r="N1193" s="115" t="str">
        <f>IF(Table6[[#This Row],[Segment ]]="","",(Table6[[#This Row],[Height 2 (m)]]-Table6[[#This Row],[Height 1 (m)]])*9.807)</f>
        <v/>
      </c>
      <c r="O1193" s="115" t="str">
        <f>'Pressure Drops in Loops'!U1198</f>
        <v/>
      </c>
      <c r="P119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93" s="115" t="str">
        <f>IF(Table6[[#This Row],[Segment ]]="","",Table6[[#This Row],[Work (W)]]/1000)</f>
        <v/>
      </c>
    </row>
    <row r="1194" spans="1:17" x14ac:dyDescent="0.25">
      <c r="A1194" s="116" t="str">
        <f>'Pressure Drops in Loops'!A1199</f>
        <v/>
      </c>
      <c r="B1194" s="113" t="str">
        <f>IF(Table6[[#This Row],[Segment ]]="","",B1193)</f>
        <v/>
      </c>
      <c r="C1194" s="113" t="str">
        <f>IF(Table6[[#This Row],[Segment ]]="","",C1193)</f>
        <v/>
      </c>
      <c r="D1194" s="113" t="str">
        <f>IF(Table6[[#This Row],[Segment ]]="","",D1193)</f>
        <v/>
      </c>
      <c r="E1194" s="117" t="str">
        <f>IF(Table6[[#This Row],[Segment ]]="","",Table6[[#This Row],[Density (kg/m3)]]*Table6[[#This Row],[Volumetric flow (m3/s)]])</f>
        <v/>
      </c>
      <c r="F1194" s="114" t="str">
        <f>IF(Table6[[#This Row],[Segment ]]="","",'Pressure Drops in Loops'!AG1199)</f>
        <v/>
      </c>
      <c r="G1194" s="114" t="str">
        <f>'Pressure Drops in Loops'!AH1199</f>
        <v/>
      </c>
      <c r="H1194" s="114"/>
      <c r="I1194" s="114"/>
      <c r="J1194" s="115" t="str">
        <f>'Pressure Drops in Loops'!E1199</f>
        <v/>
      </c>
      <c r="K1194" s="115" t="str">
        <f>IF('Pressure Drops in Loops'!E1200="",'Pressure Drops in Loops'!E1199,'Pressure Drops in Loops'!E1200)</f>
        <v/>
      </c>
      <c r="L1194" s="115" t="str">
        <f>IF(Table6[[#This Row],[Segment ]]="","",(Table6[[#This Row],[Pressure 2 (kPa)]]-Table6[[#This Row],[Pressure 1 (kPa)]])/Table6[[#This Row],[Density (kg/m3)]])</f>
        <v/>
      </c>
      <c r="M1194" s="115" t="str">
        <f>IF(Table6[[#This Row],[Segment ]]="","",((Table6[[#This Row],[Velocity 2 (m/s)]]^2)/2)-((Table6[[#This Row],[Velocity 1 (m/s)]]^2)/2))</f>
        <v/>
      </c>
      <c r="N1194" s="115" t="str">
        <f>IF(Table6[[#This Row],[Segment ]]="","",(Table6[[#This Row],[Height 2 (m)]]-Table6[[#This Row],[Height 1 (m)]])*9.807)</f>
        <v/>
      </c>
      <c r="O1194" s="115" t="str">
        <f>'Pressure Drops in Loops'!U1199</f>
        <v/>
      </c>
      <c r="P119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94" s="115" t="str">
        <f>IF(Table6[[#This Row],[Segment ]]="","",Table6[[#This Row],[Work (W)]]/1000)</f>
        <v/>
      </c>
    </row>
    <row r="1195" spans="1:17" x14ac:dyDescent="0.25">
      <c r="A1195" s="116" t="str">
        <f>'Pressure Drops in Loops'!A1200</f>
        <v/>
      </c>
      <c r="B1195" s="113" t="str">
        <f>IF(Table6[[#This Row],[Segment ]]="","",B1194)</f>
        <v/>
      </c>
      <c r="C1195" s="113" t="str">
        <f>IF(Table6[[#This Row],[Segment ]]="","",C1194)</f>
        <v/>
      </c>
      <c r="D1195" s="113" t="str">
        <f>IF(Table6[[#This Row],[Segment ]]="","",D1194)</f>
        <v/>
      </c>
      <c r="E1195" s="117" t="str">
        <f>IF(Table6[[#This Row],[Segment ]]="","",Table6[[#This Row],[Density (kg/m3)]]*Table6[[#This Row],[Volumetric flow (m3/s)]])</f>
        <v/>
      </c>
      <c r="F1195" s="114" t="str">
        <f>IF(Table6[[#This Row],[Segment ]]="","",'Pressure Drops in Loops'!AG1200)</f>
        <v/>
      </c>
      <c r="G1195" s="114" t="str">
        <f>'Pressure Drops in Loops'!AH1200</f>
        <v/>
      </c>
      <c r="H1195" s="114"/>
      <c r="I1195" s="114"/>
      <c r="J1195" s="115" t="str">
        <f>'Pressure Drops in Loops'!E1200</f>
        <v/>
      </c>
      <c r="K1195" s="115" t="str">
        <f>IF('Pressure Drops in Loops'!E1201="",'Pressure Drops in Loops'!E1200,'Pressure Drops in Loops'!E1201)</f>
        <v/>
      </c>
      <c r="L1195" s="115" t="str">
        <f>IF(Table6[[#This Row],[Segment ]]="","",(Table6[[#This Row],[Pressure 2 (kPa)]]-Table6[[#This Row],[Pressure 1 (kPa)]])/Table6[[#This Row],[Density (kg/m3)]])</f>
        <v/>
      </c>
      <c r="M1195" s="115" t="str">
        <f>IF(Table6[[#This Row],[Segment ]]="","",((Table6[[#This Row],[Velocity 2 (m/s)]]^2)/2)-((Table6[[#This Row],[Velocity 1 (m/s)]]^2)/2))</f>
        <v/>
      </c>
      <c r="N1195" s="115" t="str">
        <f>IF(Table6[[#This Row],[Segment ]]="","",(Table6[[#This Row],[Height 2 (m)]]-Table6[[#This Row],[Height 1 (m)]])*9.807)</f>
        <v/>
      </c>
      <c r="O1195" s="115" t="str">
        <f>'Pressure Drops in Loops'!U1200</f>
        <v/>
      </c>
      <c r="P119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95" s="115" t="str">
        <f>IF(Table6[[#This Row],[Segment ]]="","",Table6[[#This Row],[Work (W)]]/1000)</f>
        <v/>
      </c>
    </row>
    <row r="1196" spans="1:17" x14ac:dyDescent="0.25">
      <c r="A1196" s="116" t="str">
        <f>'Pressure Drops in Loops'!A1201</f>
        <v/>
      </c>
      <c r="B1196" s="113" t="str">
        <f>IF(Table6[[#This Row],[Segment ]]="","",B1195)</f>
        <v/>
      </c>
      <c r="C1196" s="113" t="str">
        <f>IF(Table6[[#This Row],[Segment ]]="","",C1195)</f>
        <v/>
      </c>
      <c r="D1196" s="113" t="str">
        <f>IF(Table6[[#This Row],[Segment ]]="","",D1195)</f>
        <v/>
      </c>
      <c r="E1196" s="117" t="str">
        <f>IF(Table6[[#This Row],[Segment ]]="","",Table6[[#This Row],[Density (kg/m3)]]*Table6[[#This Row],[Volumetric flow (m3/s)]])</f>
        <v/>
      </c>
      <c r="F1196" s="114" t="str">
        <f>IF(Table6[[#This Row],[Segment ]]="","",'Pressure Drops in Loops'!AG1201)</f>
        <v/>
      </c>
      <c r="G1196" s="114" t="str">
        <f>'Pressure Drops in Loops'!AH1201</f>
        <v/>
      </c>
      <c r="H1196" s="114"/>
      <c r="I1196" s="114"/>
      <c r="J1196" s="115" t="str">
        <f>'Pressure Drops in Loops'!E1201</f>
        <v/>
      </c>
      <c r="K1196" s="115" t="str">
        <f>IF('Pressure Drops in Loops'!E1202="",'Pressure Drops in Loops'!E1201,'Pressure Drops in Loops'!E1202)</f>
        <v/>
      </c>
      <c r="L1196" s="115" t="str">
        <f>IF(Table6[[#This Row],[Segment ]]="","",(Table6[[#This Row],[Pressure 2 (kPa)]]-Table6[[#This Row],[Pressure 1 (kPa)]])/Table6[[#This Row],[Density (kg/m3)]])</f>
        <v/>
      </c>
      <c r="M1196" s="115" t="str">
        <f>IF(Table6[[#This Row],[Segment ]]="","",((Table6[[#This Row],[Velocity 2 (m/s)]]^2)/2)-((Table6[[#This Row],[Velocity 1 (m/s)]]^2)/2))</f>
        <v/>
      </c>
      <c r="N1196" s="115" t="str">
        <f>IF(Table6[[#This Row],[Segment ]]="","",(Table6[[#This Row],[Height 2 (m)]]-Table6[[#This Row],[Height 1 (m)]])*9.807)</f>
        <v/>
      </c>
      <c r="O1196" s="115" t="str">
        <f>'Pressure Drops in Loops'!U1201</f>
        <v/>
      </c>
      <c r="P119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96" s="115" t="str">
        <f>IF(Table6[[#This Row],[Segment ]]="","",Table6[[#This Row],[Work (W)]]/1000)</f>
        <v/>
      </c>
    </row>
    <row r="1197" spans="1:17" x14ac:dyDescent="0.25">
      <c r="A1197" s="116" t="str">
        <f>'Pressure Drops in Loops'!A1202</f>
        <v/>
      </c>
      <c r="B1197" s="113" t="str">
        <f>IF(Table6[[#This Row],[Segment ]]="","",B1196)</f>
        <v/>
      </c>
      <c r="C1197" s="113" t="str">
        <f>IF(Table6[[#This Row],[Segment ]]="","",C1196)</f>
        <v/>
      </c>
      <c r="D1197" s="113" t="str">
        <f>IF(Table6[[#This Row],[Segment ]]="","",D1196)</f>
        <v/>
      </c>
      <c r="E1197" s="117" t="str">
        <f>IF(Table6[[#This Row],[Segment ]]="","",Table6[[#This Row],[Density (kg/m3)]]*Table6[[#This Row],[Volumetric flow (m3/s)]])</f>
        <v/>
      </c>
      <c r="F1197" s="114" t="str">
        <f>IF(Table6[[#This Row],[Segment ]]="","",'Pressure Drops in Loops'!AG1202)</f>
        <v/>
      </c>
      <c r="G1197" s="114" t="str">
        <f>'Pressure Drops in Loops'!AH1202</f>
        <v/>
      </c>
      <c r="H1197" s="114"/>
      <c r="I1197" s="114"/>
      <c r="J1197" s="115" t="str">
        <f>'Pressure Drops in Loops'!E1202</f>
        <v/>
      </c>
      <c r="K1197" s="115" t="str">
        <f>IF('Pressure Drops in Loops'!E1203="",'Pressure Drops in Loops'!E1202,'Pressure Drops in Loops'!E1203)</f>
        <v/>
      </c>
      <c r="L1197" s="115" t="str">
        <f>IF(Table6[[#This Row],[Segment ]]="","",(Table6[[#This Row],[Pressure 2 (kPa)]]-Table6[[#This Row],[Pressure 1 (kPa)]])/Table6[[#This Row],[Density (kg/m3)]])</f>
        <v/>
      </c>
      <c r="M1197" s="115" t="str">
        <f>IF(Table6[[#This Row],[Segment ]]="","",((Table6[[#This Row],[Velocity 2 (m/s)]]^2)/2)-((Table6[[#This Row],[Velocity 1 (m/s)]]^2)/2))</f>
        <v/>
      </c>
      <c r="N1197" s="115" t="str">
        <f>IF(Table6[[#This Row],[Segment ]]="","",(Table6[[#This Row],[Height 2 (m)]]-Table6[[#This Row],[Height 1 (m)]])*9.807)</f>
        <v/>
      </c>
      <c r="O1197" s="115" t="str">
        <f>'Pressure Drops in Loops'!U1202</f>
        <v/>
      </c>
      <c r="P119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97" s="115" t="str">
        <f>IF(Table6[[#This Row],[Segment ]]="","",Table6[[#This Row],[Work (W)]]/1000)</f>
        <v/>
      </c>
    </row>
    <row r="1198" spans="1:17" x14ac:dyDescent="0.25">
      <c r="A1198" s="116" t="str">
        <f>'Pressure Drops in Loops'!A1203</f>
        <v/>
      </c>
      <c r="B1198" s="113" t="str">
        <f>IF(Table6[[#This Row],[Segment ]]="","",B1197)</f>
        <v/>
      </c>
      <c r="C1198" s="113" t="str">
        <f>IF(Table6[[#This Row],[Segment ]]="","",C1197)</f>
        <v/>
      </c>
      <c r="D1198" s="113" t="str">
        <f>IF(Table6[[#This Row],[Segment ]]="","",D1197)</f>
        <v/>
      </c>
      <c r="E1198" s="117" t="str">
        <f>IF(Table6[[#This Row],[Segment ]]="","",Table6[[#This Row],[Density (kg/m3)]]*Table6[[#This Row],[Volumetric flow (m3/s)]])</f>
        <v/>
      </c>
      <c r="F1198" s="114" t="str">
        <f>IF(Table6[[#This Row],[Segment ]]="","",'Pressure Drops in Loops'!AG1203)</f>
        <v/>
      </c>
      <c r="G1198" s="114" t="str">
        <f>'Pressure Drops in Loops'!AH1203</f>
        <v/>
      </c>
      <c r="H1198" s="114"/>
      <c r="I1198" s="114"/>
      <c r="J1198" s="115" t="str">
        <f>'Pressure Drops in Loops'!E1203</f>
        <v/>
      </c>
      <c r="K1198" s="115" t="str">
        <f>IF('Pressure Drops in Loops'!E1204="",'Pressure Drops in Loops'!E1203,'Pressure Drops in Loops'!E1204)</f>
        <v/>
      </c>
      <c r="L1198" s="115" t="str">
        <f>IF(Table6[[#This Row],[Segment ]]="","",(Table6[[#This Row],[Pressure 2 (kPa)]]-Table6[[#This Row],[Pressure 1 (kPa)]])/Table6[[#This Row],[Density (kg/m3)]])</f>
        <v/>
      </c>
      <c r="M1198" s="115" t="str">
        <f>IF(Table6[[#This Row],[Segment ]]="","",((Table6[[#This Row],[Velocity 2 (m/s)]]^2)/2)-((Table6[[#This Row],[Velocity 1 (m/s)]]^2)/2))</f>
        <v/>
      </c>
      <c r="N1198" s="115" t="str">
        <f>IF(Table6[[#This Row],[Segment ]]="","",(Table6[[#This Row],[Height 2 (m)]]-Table6[[#This Row],[Height 1 (m)]])*9.807)</f>
        <v/>
      </c>
      <c r="O1198" s="115" t="str">
        <f>'Pressure Drops in Loops'!U1203</f>
        <v/>
      </c>
      <c r="P119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98" s="115" t="str">
        <f>IF(Table6[[#This Row],[Segment ]]="","",Table6[[#This Row],[Work (W)]]/1000)</f>
        <v/>
      </c>
    </row>
    <row r="1199" spans="1:17" x14ac:dyDescent="0.25">
      <c r="A1199" s="116" t="str">
        <f>'Pressure Drops in Loops'!A1204</f>
        <v/>
      </c>
      <c r="B1199" s="113" t="str">
        <f>IF(Table6[[#This Row],[Segment ]]="","",B1198)</f>
        <v/>
      </c>
      <c r="C1199" s="113" t="str">
        <f>IF(Table6[[#This Row],[Segment ]]="","",C1198)</f>
        <v/>
      </c>
      <c r="D1199" s="113" t="str">
        <f>IF(Table6[[#This Row],[Segment ]]="","",D1198)</f>
        <v/>
      </c>
      <c r="E1199" s="117" t="str">
        <f>IF(Table6[[#This Row],[Segment ]]="","",Table6[[#This Row],[Density (kg/m3)]]*Table6[[#This Row],[Volumetric flow (m3/s)]])</f>
        <v/>
      </c>
      <c r="F1199" s="114" t="str">
        <f>IF(Table6[[#This Row],[Segment ]]="","",'Pressure Drops in Loops'!AG1204)</f>
        <v/>
      </c>
      <c r="G1199" s="114" t="str">
        <f>'Pressure Drops in Loops'!AH1204</f>
        <v/>
      </c>
      <c r="H1199" s="114"/>
      <c r="I1199" s="114"/>
      <c r="J1199" s="115" t="str">
        <f>'Pressure Drops in Loops'!E1204</f>
        <v/>
      </c>
      <c r="K1199" s="115" t="str">
        <f>IF('Pressure Drops in Loops'!E1205="",'Pressure Drops in Loops'!E1204,'Pressure Drops in Loops'!E1205)</f>
        <v/>
      </c>
      <c r="L1199" s="115" t="str">
        <f>IF(Table6[[#This Row],[Segment ]]="","",(Table6[[#This Row],[Pressure 2 (kPa)]]-Table6[[#This Row],[Pressure 1 (kPa)]])/Table6[[#This Row],[Density (kg/m3)]])</f>
        <v/>
      </c>
      <c r="M1199" s="115" t="str">
        <f>IF(Table6[[#This Row],[Segment ]]="","",((Table6[[#This Row],[Velocity 2 (m/s)]]^2)/2)-((Table6[[#This Row],[Velocity 1 (m/s)]]^2)/2))</f>
        <v/>
      </c>
      <c r="N1199" s="115" t="str">
        <f>IF(Table6[[#This Row],[Segment ]]="","",(Table6[[#This Row],[Height 2 (m)]]-Table6[[#This Row],[Height 1 (m)]])*9.807)</f>
        <v/>
      </c>
      <c r="O1199" s="115" t="str">
        <f>'Pressure Drops in Loops'!U1204</f>
        <v/>
      </c>
      <c r="P119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199" s="115" t="str">
        <f>IF(Table6[[#This Row],[Segment ]]="","",Table6[[#This Row],[Work (W)]]/1000)</f>
        <v/>
      </c>
    </row>
    <row r="1200" spans="1:17" x14ac:dyDescent="0.25">
      <c r="A1200" s="116" t="str">
        <f>'Pressure Drops in Loops'!A1205</f>
        <v/>
      </c>
      <c r="B1200" s="113" t="str">
        <f>IF(Table6[[#This Row],[Segment ]]="","",B1199)</f>
        <v/>
      </c>
      <c r="C1200" s="113" t="str">
        <f>IF(Table6[[#This Row],[Segment ]]="","",C1199)</f>
        <v/>
      </c>
      <c r="D1200" s="113" t="str">
        <f>IF(Table6[[#This Row],[Segment ]]="","",D1199)</f>
        <v/>
      </c>
      <c r="E1200" s="117" t="str">
        <f>IF(Table6[[#This Row],[Segment ]]="","",Table6[[#This Row],[Density (kg/m3)]]*Table6[[#This Row],[Volumetric flow (m3/s)]])</f>
        <v/>
      </c>
      <c r="F1200" s="114" t="str">
        <f>IF(Table6[[#This Row],[Segment ]]="","",'Pressure Drops in Loops'!AG1205)</f>
        <v/>
      </c>
      <c r="G1200" s="114" t="str">
        <f>'Pressure Drops in Loops'!AH1205</f>
        <v/>
      </c>
      <c r="H1200" s="114"/>
      <c r="I1200" s="114"/>
      <c r="J1200" s="115" t="str">
        <f>'Pressure Drops in Loops'!E1205</f>
        <v/>
      </c>
      <c r="K1200" s="115" t="str">
        <f>IF('Pressure Drops in Loops'!E1206="",'Pressure Drops in Loops'!E1205,'Pressure Drops in Loops'!E1206)</f>
        <v/>
      </c>
      <c r="L1200" s="115" t="str">
        <f>IF(Table6[[#This Row],[Segment ]]="","",(Table6[[#This Row],[Pressure 2 (kPa)]]-Table6[[#This Row],[Pressure 1 (kPa)]])/Table6[[#This Row],[Density (kg/m3)]])</f>
        <v/>
      </c>
      <c r="M1200" s="115" t="str">
        <f>IF(Table6[[#This Row],[Segment ]]="","",((Table6[[#This Row],[Velocity 2 (m/s)]]^2)/2)-((Table6[[#This Row],[Velocity 1 (m/s)]]^2)/2))</f>
        <v/>
      </c>
      <c r="N1200" s="115" t="str">
        <f>IF(Table6[[#This Row],[Segment ]]="","",(Table6[[#This Row],[Height 2 (m)]]-Table6[[#This Row],[Height 1 (m)]])*9.807)</f>
        <v/>
      </c>
      <c r="O1200" s="115" t="str">
        <f>'Pressure Drops in Loops'!U1205</f>
        <v/>
      </c>
      <c r="P120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00" s="115" t="str">
        <f>IF(Table6[[#This Row],[Segment ]]="","",Table6[[#This Row],[Work (W)]]/1000)</f>
        <v/>
      </c>
    </row>
    <row r="1201" spans="1:17" x14ac:dyDescent="0.25">
      <c r="A1201" s="116" t="str">
        <f>'Pressure Drops in Loops'!A1206</f>
        <v/>
      </c>
      <c r="B1201" s="113" t="str">
        <f>IF(Table6[[#This Row],[Segment ]]="","",B1200)</f>
        <v/>
      </c>
      <c r="C1201" s="113" t="str">
        <f>IF(Table6[[#This Row],[Segment ]]="","",C1200)</f>
        <v/>
      </c>
      <c r="D1201" s="113" t="str">
        <f>IF(Table6[[#This Row],[Segment ]]="","",D1200)</f>
        <v/>
      </c>
      <c r="E1201" s="117" t="str">
        <f>IF(Table6[[#This Row],[Segment ]]="","",Table6[[#This Row],[Density (kg/m3)]]*Table6[[#This Row],[Volumetric flow (m3/s)]])</f>
        <v/>
      </c>
      <c r="F1201" s="114" t="str">
        <f>IF(Table6[[#This Row],[Segment ]]="","",'Pressure Drops in Loops'!AG1206)</f>
        <v/>
      </c>
      <c r="G1201" s="114" t="str">
        <f>'Pressure Drops in Loops'!AH1206</f>
        <v/>
      </c>
      <c r="H1201" s="114"/>
      <c r="I1201" s="114"/>
      <c r="J1201" s="115" t="str">
        <f>'Pressure Drops in Loops'!E1206</f>
        <v/>
      </c>
      <c r="K1201" s="115" t="str">
        <f>IF('Pressure Drops in Loops'!E1207="",'Pressure Drops in Loops'!E1206,'Pressure Drops in Loops'!E1207)</f>
        <v/>
      </c>
      <c r="L1201" s="115" t="str">
        <f>IF(Table6[[#This Row],[Segment ]]="","",(Table6[[#This Row],[Pressure 2 (kPa)]]-Table6[[#This Row],[Pressure 1 (kPa)]])/Table6[[#This Row],[Density (kg/m3)]])</f>
        <v/>
      </c>
      <c r="M1201" s="115" t="str">
        <f>IF(Table6[[#This Row],[Segment ]]="","",((Table6[[#This Row],[Velocity 2 (m/s)]]^2)/2)-((Table6[[#This Row],[Velocity 1 (m/s)]]^2)/2))</f>
        <v/>
      </c>
      <c r="N1201" s="115" t="str">
        <f>IF(Table6[[#This Row],[Segment ]]="","",(Table6[[#This Row],[Height 2 (m)]]-Table6[[#This Row],[Height 1 (m)]])*9.807)</f>
        <v/>
      </c>
      <c r="O1201" s="115" t="str">
        <f>'Pressure Drops in Loops'!U1206</f>
        <v/>
      </c>
      <c r="P120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01" s="115" t="str">
        <f>IF(Table6[[#This Row],[Segment ]]="","",Table6[[#This Row],[Work (W)]]/1000)</f>
        <v/>
      </c>
    </row>
    <row r="1202" spans="1:17" x14ac:dyDescent="0.25">
      <c r="A1202" s="116" t="str">
        <f>'Pressure Drops in Loops'!A1207</f>
        <v/>
      </c>
      <c r="B1202" s="113" t="str">
        <f>IF(Table6[[#This Row],[Segment ]]="","",B1201)</f>
        <v/>
      </c>
      <c r="C1202" s="113" t="str">
        <f>IF(Table6[[#This Row],[Segment ]]="","",C1201)</f>
        <v/>
      </c>
      <c r="D1202" s="113" t="str">
        <f>IF(Table6[[#This Row],[Segment ]]="","",D1201)</f>
        <v/>
      </c>
      <c r="E1202" s="117" t="str">
        <f>IF(Table6[[#This Row],[Segment ]]="","",Table6[[#This Row],[Density (kg/m3)]]*Table6[[#This Row],[Volumetric flow (m3/s)]])</f>
        <v/>
      </c>
      <c r="F1202" s="114" t="str">
        <f>IF(Table6[[#This Row],[Segment ]]="","",'Pressure Drops in Loops'!AG1207)</f>
        <v/>
      </c>
      <c r="G1202" s="114" t="str">
        <f>'Pressure Drops in Loops'!AH1207</f>
        <v/>
      </c>
      <c r="H1202" s="114"/>
      <c r="I1202" s="114"/>
      <c r="J1202" s="115" t="str">
        <f>'Pressure Drops in Loops'!E1207</f>
        <v/>
      </c>
      <c r="K1202" s="115" t="str">
        <f>IF('Pressure Drops in Loops'!E1208="",'Pressure Drops in Loops'!E1207,'Pressure Drops in Loops'!E1208)</f>
        <v/>
      </c>
      <c r="L1202" s="115" t="str">
        <f>IF(Table6[[#This Row],[Segment ]]="","",(Table6[[#This Row],[Pressure 2 (kPa)]]-Table6[[#This Row],[Pressure 1 (kPa)]])/Table6[[#This Row],[Density (kg/m3)]])</f>
        <v/>
      </c>
      <c r="M1202" s="115" t="str">
        <f>IF(Table6[[#This Row],[Segment ]]="","",((Table6[[#This Row],[Velocity 2 (m/s)]]^2)/2)-((Table6[[#This Row],[Velocity 1 (m/s)]]^2)/2))</f>
        <v/>
      </c>
      <c r="N1202" s="115" t="str">
        <f>IF(Table6[[#This Row],[Segment ]]="","",(Table6[[#This Row],[Height 2 (m)]]-Table6[[#This Row],[Height 1 (m)]])*9.807)</f>
        <v/>
      </c>
      <c r="O1202" s="115" t="str">
        <f>'Pressure Drops in Loops'!U1207</f>
        <v/>
      </c>
      <c r="P120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02" s="115" t="str">
        <f>IF(Table6[[#This Row],[Segment ]]="","",Table6[[#This Row],[Work (W)]]/1000)</f>
        <v/>
      </c>
    </row>
    <row r="1203" spans="1:17" x14ac:dyDescent="0.25">
      <c r="A1203" s="116" t="str">
        <f>'Pressure Drops in Loops'!A1208</f>
        <v/>
      </c>
      <c r="B1203" s="113" t="str">
        <f>IF(Table6[[#This Row],[Segment ]]="","",B1202)</f>
        <v/>
      </c>
      <c r="C1203" s="113" t="str">
        <f>IF(Table6[[#This Row],[Segment ]]="","",C1202)</f>
        <v/>
      </c>
      <c r="D1203" s="113" t="str">
        <f>IF(Table6[[#This Row],[Segment ]]="","",D1202)</f>
        <v/>
      </c>
      <c r="E1203" s="117" t="str">
        <f>IF(Table6[[#This Row],[Segment ]]="","",Table6[[#This Row],[Density (kg/m3)]]*Table6[[#This Row],[Volumetric flow (m3/s)]])</f>
        <v/>
      </c>
      <c r="F1203" s="114" t="str">
        <f>IF(Table6[[#This Row],[Segment ]]="","",'Pressure Drops in Loops'!AG1208)</f>
        <v/>
      </c>
      <c r="G1203" s="114" t="str">
        <f>'Pressure Drops in Loops'!AH1208</f>
        <v/>
      </c>
      <c r="H1203" s="114"/>
      <c r="I1203" s="114"/>
      <c r="J1203" s="115" t="str">
        <f>'Pressure Drops in Loops'!E1208</f>
        <v/>
      </c>
      <c r="K1203" s="115" t="str">
        <f>IF('Pressure Drops in Loops'!E1209="",'Pressure Drops in Loops'!E1208,'Pressure Drops in Loops'!E1209)</f>
        <v/>
      </c>
      <c r="L1203" s="115" t="str">
        <f>IF(Table6[[#This Row],[Segment ]]="","",(Table6[[#This Row],[Pressure 2 (kPa)]]-Table6[[#This Row],[Pressure 1 (kPa)]])/Table6[[#This Row],[Density (kg/m3)]])</f>
        <v/>
      </c>
      <c r="M1203" s="115" t="str">
        <f>IF(Table6[[#This Row],[Segment ]]="","",((Table6[[#This Row],[Velocity 2 (m/s)]]^2)/2)-((Table6[[#This Row],[Velocity 1 (m/s)]]^2)/2))</f>
        <v/>
      </c>
      <c r="N1203" s="115" t="str">
        <f>IF(Table6[[#This Row],[Segment ]]="","",(Table6[[#This Row],[Height 2 (m)]]-Table6[[#This Row],[Height 1 (m)]])*9.807)</f>
        <v/>
      </c>
      <c r="O1203" s="115" t="str">
        <f>'Pressure Drops in Loops'!U1208</f>
        <v/>
      </c>
      <c r="P120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03" s="115" t="str">
        <f>IF(Table6[[#This Row],[Segment ]]="","",Table6[[#This Row],[Work (W)]]/1000)</f>
        <v/>
      </c>
    </row>
    <row r="1204" spans="1:17" x14ac:dyDescent="0.25">
      <c r="A1204" s="116" t="str">
        <f>'Pressure Drops in Loops'!A1209</f>
        <v/>
      </c>
      <c r="B1204" s="113" t="str">
        <f>IF(Table6[[#This Row],[Segment ]]="","",B1203)</f>
        <v/>
      </c>
      <c r="C1204" s="113" t="str">
        <f>IF(Table6[[#This Row],[Segment ]]="","",C1203)</f>
        <v/>
      </c>
      <c r="D1204" s="113" t="str">
        <f>IF(Table6[[#This Row],[Segment ]]="","",D1203)</f>
        <v/>
      </c>
      <c r="E1204" s="117" t="str">
        <f>IF(Table6[[#This Row],[Segment ]]="","",Table6[[#This Row],[Density (kg/m3)]]*Table6[[#This Row],[Volumetric flow (m3/s)]])</f>
        <v/>
      </c>
      <c r="F1204" s="114" t="str">
        <f>IF(Table6[[#This Row],[Segment ]]="","",'Pressure Drops in Loops'!AG1209)</f>
        <v/>
      </c>
      <c r="G1204" s="114" t="str">
        <f>'Pressure Drops in Loops'!AH1209</f>
        <v/>
      </c>
      <c r="H1204" s="114"/>
      <c r="I1204" s="114"/>
      <c r="J1204" s="115" t="str">
        <f>'Pressure Drops in Loops'!E1209</f>
        <v/>
      </c>
      <c r="K1204" s="115" t="str">
        <f>IF('Pressure Drops in Loops'!E1210="",'Pressure Drops in Loops'!E1209,'Pressure Drops in Loops'!E1210)</f>
        <v/>
      </c>
      <c r="L1204" s="115" t="str">
        <f>IF(Table6[[#This Row],[Segment ]]="","",(Table6[[#This Row],[Pressure 2 (kPa)]]-Table6[[#This Row],[Pressure 1 (kPa)]])/Table6[[#This Row],[Density (kg/m3)]])</f>
        <v/>
      </c>
      <c r="M1204" s="115" t="str">
        <f>IF(Table6[[#This Row],[Segment ]]="","",((Table6[[#This Row],[Velocity 2 (m/s)]]^2)/2)-((Table6[[#This Row],[Velocity 1 (m/s)]]^2)/2))</f>
        <v/>
      </c>
      <c r="N1204" s="115" t="str">
        <f>IF(Table6[[#This Row],[Segment ]]="","",(Table6[[#This Row],[Height 2 (m)]]-Table6[[#This Row],[Height 1 (m)]])*9.807)</f>
        <v/>
      </c>
      <c r="O1204" s="115" t="str">
        <f>'Pressure Drops in Loops'!U1209</f>
        <v/>
      </c>
      <c r="P120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04" s="115" t="str">
        <f>IF(Table6[[#This Row],[Segment ]]="","",Table6[[#This Row],[Work (W)]]/1000)</f>
        <v/>
      </c>
    </row>
    <row r="1205" spans="1:17" x14ac:dyDescent="0.25">
      <c r="A1205" s="116" t="str">
        <f>'Pressure Drops in Loops'!A1210</f>
        <v/>
      </c>
      <c r="B1205" s="113" t="str">
        <f>IF(Table6[[#This Row],[Segment ]]="","",B1204)</f>
        <v/>
      </c>
      <c r="C1205" s="113" t="str">
        <f>IF(Table6[[#This Row],[Segment ]]="","",C1204)</f>
        <v/>
      </c>
      <c r="D1205" s="113" t="str">
        <f>IF(Table6[[#This Row],[Segment ]]="","",D1204)</f>
        <v/>
      </c>
      <c r="E1205" s="117" t="str">
        <f>IF(Table6[[#This Row],[Segment ]]="","",Table6[[#This Row],[Density (kg/m3)]]*Table6[[#This Row],[Volumetric flow (m3/s)]])</f>
        <v/>
      </c>
      <c r="F1205" s="114" t="str">
        <f>IF(Table6[[#This Row],[Segment ]]="","",'Pressure Drops in Loops'!AG1210)</f>
        <v/>
      </c>
      <c r="G1205" s="114" t="str">
        <f>'Pressure Drops in Loops'!AH1210</f>
        <v/>
      </c>
      <c r="H1205" s="114"/>
      <c r="I1205" s="114"/>
      <c r="J1205" s="115" t="str">
        <f>'Pressure Drops in Loops'!E1210</f>
        <v/>
      </c>
      <c r="K1205" s="115" t="str">
        <f>IF('Pressure Drops in Loops'!E1211="",'Pressure Drops in Loops'!E1210,'Pressure Drops in Loops'!E1211)</f>
        <v/>
      </c>
      <c r="L1205" s="115" t="str">
        <f>IF(Table6[[#This Row],[Segment ]]="","",(Table6[[#This Row],[Pressure 2 (kPa)]]-Table6[[#This Row],[Pressure 1 (kPa)]])/Table6[[#This Row],[Density (kg/m3)]])</f>
        <v/>
      </c>
      <c r="M1205" s="115" t="str">
        <f>IF(Table6[[#This Row],[Segment ]]="","",((Table6[[#This Row],[Velocity 2 (m/s)]]^2)/2)-((Table6[[#This Row],[Velocity 1 (m/s)]]^2)/2))</f>
        <v/>
      </c>
      <c r="N1205" s="115" t="str">
        <f>IF(Table6[[#This Row],[Segment ]]="","",(Table6[[#This Row],[Height 2 (m)]]-Table6[[#This Row],[Height 1 (m)]])*9.807)</f>
        <v/>
      </c>
      <c r="O1205" s="115" t="str">
        <f>'Pressure Drops in Loops'!U1210</f>
        <v/>
      </c>
      <c r="P120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05" s="115" t="str">
        <f>IF(Table6[[#This Row],[Segment ]]="","",Table6[[#This Row],[Work (W)]]/1000)</f>
        <v/>
      </c>
    </row>
    <row r="1206" spans="1:17" x14ac:dyDescent="0.25">
      <c r="A1206" s="116" t="str">
        <f>'Pressure Drops in Loops'!A1211</f>
        <v/>
      </c>
      <c r="B1206" s="113" t="str">
        <f>IF(Table6[[#This Row],[Segment ]]="","",B1205)</f>
        <v/>
      </c>
      <c r="C1206" s="113" t="str">
        <f>IF(Table6[[#This Row],[Segment ]]="","",C1205)</f>
        <v/>
      </c>
      <c r="D1206" s="113" t="str">
        <f>IF(Table6[[#This Row],[Segment ]]="","",D1205)</f>
        <v/>
      </c>
      <c r="E1206" s="117" t="str">
        <f>IF(Table6[[#This Row],[Segment ]]="","",Table6[[#This Row],[Density (kg/m3)]]*Table6[[#This Row],[Volumetric flow (m3/s)]])</f>
        <v/>
      </c>
      <c r="F1206" s="114" t="str">
        <f>IF(Table6[[#This Row],[Segment ]]="","",'Pressure Drops in Loops'!AG1211)</f>
        <v/>
      </c>
      <c r="G1206" s="114" t="str">
        <f>'Pressure Drops in Loops'!AH1211</f>
        <v/>
      </c>
      <c r="H1206" s="114"/>
      <c r="I1206" s="114"/>
      <c r="J1206" s="115" t="str">
        <f>'Pressure Drops in Loops'!E1211</f>
        <v/>
      </c>
      <c r="K1206" s="115" t="str">
        <f>IF('Pressure Drops in Loops'!E1212="",'Pressure Drops in Loops'!E1211,'Pressure Drops in Loops'!E1212)</f>
        <v/>
      </c>
      <c r="L1206" s="115" t="str">
        <f>IF(Table6[[#This Row],[Segment ]]="","",(Table6[[#This Row],[Pressure 2 (kPa)]]-Table6[[#This Row],[Pressure 1 (kPa)]])/Table6[[#This Row],[Density (kg/m3)]])</f>
        <v/>
      </c>
      <c r="M1206" s="115" t="str">
        <f>IF(Table6[[#This Row],[Segment ]]="","",((Table6[[#This Row],[Velocity 2 (m/s)]]^2)/2)-((Table6[[#This Row],[Velocity 1 (m/s)]]^2)/2))</f>
        <v/>
      </c>
      <c r="N1206" s="115" t="str">
        <f>IF(Table6[[#This Row],[Segment ]]="","",(Table6[[#This Row],[Height 2 (m)]]-Table6[[#This Row],[Height 1 (m)]])*9.807)</f>
        <v/>
      </c>
      <c r="O1206" s="115" t="str">
        <f>'Pressure Drops in Loops'!U1211</f>
        <v/>
      </c>
      <c r="P120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06" s="115" t="str">
        <f>IF(Table6[[#This Row],[Segment ]]="","",Table6[[#This Row],[Work (W)]]/1000)</f>
        <v/>
      </c>
    </row>
    <row r="1207" spans="1:17" x14ac:dyDescent="0.25">
      <c r="A1207" s="116" t="str">
        <f>'Pressure Drops in Loops'!A1212</f>
        <v/>
      </c>
      <c r="B1207" s="113" t="str">
        <f>IF(Table6[[#This Row],[Segment ]]="","",B1206)</f>
        <v/>
      </c>
      <c r="C1207" s="113" t="str">
        <f>IF(Table6[[#This Row],[Segment ]]="","",C1206)</f>
        <v/>
      </c>
      <c r="D1207" s="113" t="str">
        <f>IF(Table6[[#This Row],[Segment ]]="","",D1206)</f>
        <v/>
      </c>
      <c r="E1207" s="117" t="str">
        <f>IF(Table6[[#This Row],[Segment ]]="","",Table6[[#This Row],[Density (kg/m3)]]*Table6[[#This Row],[Volumetric flow (m3/s)]])</f>
        <v/>
      </c>
      <c r="F1207" s="114" t="str">
        <f>IF(Table6[[#This Row],[Segment ]]="","",'Pressure Drops in Loops'!AG1212)</f>
        <v/>
      </c>
      <c r="G1207" s="114" t="str">
        <f>'Pressure Drops in Loops'!AH1212</f>
        <v/>
      </c>
      <c r="H1207" s="114"/>
      <c r="I1207" s="114"/>
      <c r="J1207" s="115" t="str">
        <f>'Pressure Drops in Loops'!E1212</f>
        <v/>
      </c>
      <c r="K1207" s="115" t="str">
        <f>IF('Pressure Drops in Loops'!E1213="",'Pressure Drops in Loops'!E1212,'Pressure Drops in Loops'!E1213)</f>
        <v/>
      </c>
      <c r="L1207" s="115" t="str">
        <f>IF(Table6[[#This Row],[Segment ]]="","",(Table6[[#This Row],[Pressure 2 (kPa)]]-Table6[[#This Row],[Pressure 1 (kPa)]])/Table6[[#This Row],[Density (kg/m3)]])</f>
        <v/>
      </c>
      <c r="M1207" s="115" t="str">
        <f>IF(Table6[[#This Row],[Segment ]]="","",((Table6[[#This Row],[Velocity 2 (m/s)]]^2)/2)-((Table6[[#This Row],[Velocity 1 (m/s)]]^2)/2))</f>
        <v/>
      </c>
      <c r="N1207" s="115" t="str">
        <f>IF(Table6[[#This Row],[Segment ]]="","",(Table6[[#This Row],[Height 2 (m)]]-Table6[[#This Row],[Height 1 (m)]])*9.807)</f>
        <v/>
      </c>
      <c r="O1207" s="115" t="str">
        <f>'Pressure Drops in Loops'!U1212</f>
        <v/>
      </c>
      <c r="P120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07" s="115" t="str">
        <f>IF(Table6[[#This Row],[Segment ]]="","",Table6[[#This Row],[Work (W)]]/1000)</f>
        <v/>
      </c>
    </row>
    <row r="1208" spans="1:17" x14ac:dyDescent="0.25">
      <c r="A1208" s="116" t="str">
        <f>'Pressure Drops in Loops'!A1213</f>
        <v/>
      </c>
      <c r="B1208" s="113" t="str">
        <f>IF(Table6[[#This Row],[Segment ]]="","",B1207)</f>
        <v/>
      </c>
      <c r="C1208" s="113" t="str">
        <f>IF(Table6[[#This Row],[Segment ]]="","",C1207)</f>
        <v/>
      </c>
      <c r="D1208" s="113" t="str">
        <f>IF(Table6[[#This Row],[Segment ]]="","",D1207)</f>
        <v/>
      </c>
      <c r="E1208" s="117" t="str">
        <f>IF(Table6[[#This Row],[Segment ]]="","",Table6[[#This Row],[Density (kg/m3)]]*Table6[[#This Row],[Volumetric flow (m3/s)]])</f>
        <v/>
      </c>
      <c r="F1208" s="114" t="str">
        <f>IF(Table6[[#This Row],[Segment ]]="","",'Pressure Drops in Loops'!AG1213)</f>
        <v/>
      </c>
      <c r="G1208" s="114" t="str">
        <f>'Pressure Drops in Loops'!AH1213</f>
        <v/>
      </c>
      <c r="H1208" s="114"/>
      <c r="I1208" s="114"/>
      <c r="J1208" s="115" t="str">
        <f>'Pressure Drops in Loops'!E1213</f>
        <v/>
      </c>
      <c r="K1208" s="115" t="str">
        <f>IF('Pressure Drops in Loops'!E1214="",'Pressure Drops in Loops'!E1213,'Pressure Drops in Loops'!E1214)</f>
        <v/>
      </c>
      <c r="L1208" s="115" t="str">
        <f>IF(Table6[[#This Row],[Segment ]]="","",(Table6[[#This Row],[Pressure 2 (kPa)]]-Table6[[#This Row],[Pressure 1 (kPa)]])/Table6[[#This Row],[Density (kg/m3)]])</f>
        <v/>
      </c>
      <c r="M1208" s="115" t="str">
        <f>IF(Table6[[#This Row],[Segment ]]="","",((Table6[[#This Row],[Velocity 2 (m/s)]]^2)/2)-((Table6[[#This Row],[Velocity 1 (m/s)]]^2)/2))</f>
        <v/>
      </c>
      <c r="N1208" s="115" t="str">
        <f>IF(Table6[[#This Row],[Segment ]]="","",(Table6[[#This Row],[Height 2 (m)]]-Table6[[#This Row],[Height 1 (m)]])*9.807)</f>
        <v/>
      </c>
      <c r="O1208" s="115" t="str">
        <f>'Pressure Drops in Loops'!U1213</f>
        <v/>
      </c>
      <c r="P120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08" s="115" t="str">
        <f>IF(Table6[[#This Row],[Segment ]]="","",Table6[[#This Row],[Work (W)]]/1000)</f>
        <v/>
      </c>
    </row>
    <row r="1209" spans="1:17" x14ac:dyDescent="0.25">
      <c r="A1209" s="116" t="str">
        <f>'Pressure Drops in Loops'!A1214</f>
        <v/>
      </c>
      <c r="B1209" s="113" t="str">
        <f>IF(Table6[[#This Row],[Segment ]]="","",B1208)</f>
        <v/>
      </c>
      <c r="C1209" s="113" t="str">
        <f>IF(Table6[[#This Row],[Segment ]]="","",C1208)</f>
        <v/>
      </c>
      <c r="D1209" s="113" t="str">
        <f>IF(Table6[[#This Row],[Segment ]]="","",D1208)</f>
        <v/>
      </c>
      <c r="E1209" s="117" t="str">
        <f>IF(Table6[[#This Row],[Segment ]]="","",Table6[[#This Row],[Density (kg/m3)]]*Table6[[#This Row],[Volumetric flow (m3/s)]])</f>
        <v/>
      </c>
      <c r="F1209" s="114" t="str">
        <f>IF(Table6[[#This Row],[Segment ]]="","",'Pressure Drops in Loops'!AG1214)</f>
        <v/>
      </c>
      <c r="G1209" s="114" t="str">
        <f>'Pressure Drops in Loops'!AH1214</f>
        <v/>
      </c>
      <c r="H1209" s="114"/>
      <c r="I1209" s="114"/>
      <c r="J1209" s="115" t="str">
        <f>'Pressure Drops in Loops'!E1214</f>
        <v/>
      </c>
      <c r="K1209" s="115" t="str">
        <f>IF('Pressure Drops in Loops'!E1215="",'Pressure Drops in Loops'!E1214,'Pressure Drops in Loops'!E1215)</f>
        <v/>
      </c>
      <c r="L1209" s="115" t="str">
        <f>IF(Table6[[#This Row],[Segment ]]="","",(Table6[[#This Row],[Pressure 2 (kPa)]]-Table6[[#This Row],[Pressure 1 (kPa)]])/Table6[[#This Row],[Density (kg/m3)]])</f>
        <v/>
      </c>
      <c r="M1209" s="115" t="str">
        <f>IF(Table6[[#This Row],[Segment ]]="","",((Table6[[#This Row],[Velocity 2 (m/s)]]^2)/2)-((Table6[[#This Row],[Velocity 1 (m/s)]]^2)/2))</f>
        <v/>
      </c>
      <c r="N1209" s="115" t="str">
        <f>IF(Table6[[#This Row],[Segment ]]="","",(Table6[[#This Row],[Height 2 (m)]]-Table6[[#This Row],[Height 1 (m)]])*9.807)</f>
        <v/>
      </c>
      <c r="O1209" s="115" t="str">
        <f>'Pressure Drops in Loops'!U1214</f>
        <v/>
      </c>
      <c r="P120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09" s="115" t="str">
        <f>IF(Table6[[#This Row],[Segment ]]="","",Table6[[#This Row],[Work (W)]]/1000)</f>
        <v/>
      </c>
    </row>
    <row r="1210" spans="1:17" x14ac:dyDescent="0.25">
      <c r="A1210" s="116" t="str">
        <f>'Pressure Drops in Loops'!A1215</f>
        <v/>
      </c>
      <c r="B1210" s="113" t="str">
        <f>IF(Table6[[#This Row],[Segment ]]="","",B1209)</f>
        <v/>
      </c>
      <c r="C1210" s="113" t="str">
        <f>IF(Table6[[#This Row],[Segment ]]="","",C1209)</f>
        <v/>
      </c>
      <c r="D1210" s="113" t="str">
        <f>IF(Table6[[#This Row],[Segment ]]="","",D1209)</f>
        <v/>
      </c>
      <c r="E1210" s="117" t="str">
        <f>IF(Table6[[#This Row],[Segment ]]="","",Table6[[#This Row],[Density (kg/m3)]]*Table6[[#This Row],[Volumetric flow (m3/s)]])</f>
        <v/>
      </c>
      <c r="F1210" s="114" t="str">
        <f>IF(Table6[[#This Row],[Segment ]]="","",'Pressure Drops in Loops'!AG1215)</f>
        <v/>
      </c>
      <c r="G1210" s="114" t="str">
        <f>'Pressure Drops in Loops'!AH1215</f>
        <v/>
      </c>
      <c r="H1210" s="114"/>
      <c r="I1210" s="114"/>
      <c r="J1210" s="115" t="str">
        <f>'Pressure Drops in Loops'!E1215</f>
        <v/>
      </c>
      <c r="K1210" s="115" t="str">
        <f>IF('Pressure Drops in Loops'!E1216="",'Pressure Drops in Loops'!E1215,'Pressure Drops in Loops'!E1216)</f>
        <v/>
      </c>
      <c r="L1210" s="115" t="str">
        <f>IF(Table6[[#This Row],[Segment ]]="","",(Table6[[#This Row],[Pressure 2 (kPa)]]-Table6[[#This Row],[Pressure 1 (kPa)]])/Table6[[#This Row],[Density (kg/m3)]])</f>
        <v/>
      </c>
      <c r="M1210" s="115" t="str">
        <f>IF(Table6[[#This Row],[Segment ]]="","",((Table6[[#This Row],[Velocity 2 (m/s)]]^2)/2)-((Table6[[#This Row],[Velocity 1 (m/s)]]^2)/2))</f>
        <v/>
      </c>
      <c r="N1210" s="115" t="str">
        <f>IF(Table6[[#This Row],[Segment ]]="","",(Table6[[#This Row],[Height 2 (m)]]-Table6[[#This Row],[Height 1 (m)]])*9.807)</f>
        <v/>
      </c>
      <c r="O1210" s="115" t="str">
        <f>'Pressure Drops in Loops'!U1215</f>
        <v/>
      </c>
      <c r="P121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10" s="115" t="str">
        <f>IF(Table6[[#This Row],[Segment ]]="","",Table6[[#This Row],[Work (W)]]/1000)</f>
        <v/>
      </c>
    </row>
    <row r="1211" spans="1:17" x14ac:dyDescent="0.25">
      <c r="A1211" s="116" t="str">
        <f>'Pressure Drops in Loops'!A1216</f>
        <v/>
      </c>
      <c r="B1211" s="113" t="str">
        <f>IF(Table6[[#This Row],[Segment ]]="","",B1210)</f>
        <v/>
      </c>
      <c r="C1211" s="113" t="str">
        <f>IF(Table6[[#This Row],[Segment ]]="","",C1210)</f>
        <v/>
      </c>
      <c r="D1211" s="113" t="str">
        <f>IF(Table6[[#This Row],[Segment ]]="","",D1210)</f>
        <v/>
      </c>
      <c r="E1211" s="117" t="str">
        <f>IF(Table6[[#This Row],[Segment ]]="","",Table6[[#This Row],[Density (kg/m3)]]*Table6[[#This Row],[Volumetric flow (m3/s)]])</f>
        <v/>
      </c>
      <c r="F1211" s="114" t="str">
        <f>IF(Table6[[#This Row],[Segment ]]="","",'Pressure Drops in Loops'!AG1216)</f>
        <v/>
      </c>
      <c r="G1211" s="114" t="str">
        <f>'Pressure Drops in Loops'!AH1216</f>
        <v/>
      </c>
      <c r="H1211" s="114"/>
      <c r="I1211" s="114"/>
      <c r="J1211" s="115" t="str">
        <f>'Pressure Drops in Loops'!E1216</f>
        <v/>
      </c>
      <c r="K1211" s="115" t="str">
        <f>IF('Pressure Drops in Loops'!E1217="",'Pressure Drops in Loops'!E1216,'Pressure Drops in Loops'!E1217)</f>
        <v/>
      </c>
      <c r="L1211" s="115" t="str">
        <f>IF(Table6[[#This Row],[Segment ]]="","",(Table6[[#This Row],[Pressure 2 (kPa)]]-Table6[[#This Row],[Pressure 1 (kPa)]])/Table6[[#This Row],[Density (kg/m3)]])</f>
        <v/>
      </c>
      <c r="M1211" s="115" t="str">
        <f>IF(Table6[[#This Row],[Segment ]]="","",((Table6[[#This Row],[Velocity 2 (m/s)]]^2)/2)-((Table6[[#This Row],[Velocity 1 (m/s)]]^2)/2))</f>
        <v/>
      </c>
      <c r="N1211" s="115" t="str">
        <f>IF(Table6[[#This Row],[Segment ]]="","",(Table6[[#This Row],[Height 2 (m)]]-Table6[[#This Row],[Height 1 (m)]])*9.807)</f>
        <v/>
      </c>
      <c r="O1211" s="115" t="str">
        <f>'Pressure Drops in Loops'!U1216</f>
        <v/>
      </c>
      <c r="P121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11" s="115" t="str">
        <f>IF(Table6[[#This Row],[Segment ]]="","",Table6[[#This Row],[Work (W)]]/1000)</f>
        <v/>
      </c>
    </row>
    <row r="1212" spans="1:17" x14ac:dyDescent="0.25">
      <c r="A1212" s="116" t="str">
        <f>'Pressure Drops in Loops'!A1217</f>
        <v/>
      </c>
      <c r="B1212" s="113" t="str">
        <f>IF(Table6[[#This Row],[Segment ]]="","",B1211)</f>
        <v/>
      </c>
      <c r="C1212" s="113" t="str">
        <f>IF(Table6[[#This Row],[Segment ]]="","",C1211)</f>
        <v/>
      </c>
      <c r="D1212" s="113" t="str">
        <f>IF(Table6[[#This Row],[Segment ]]="","",D1211)</f>
        <v/>
      </c>
      <c r="E1212" s="117" t="str">
        <f>IF(Table6[[#This Row],[Segment ]]="","",Table6[[#This Row],[Density (kg/m3)]]*Table6[[#This Row],[Volumetric flow (m3/s)]])</f>
        <v/>
      </c>
      <c r="F1212" s="114" t="str">
        <f>IF(Table6[[#This Row],[Segment ]]="","",'Pressure Drops in Loops'!AG1217)</f>
        <v/>
      </c>
      <c r="G1212" s="114" t="str">
        <f>'Pressure Drops in Loops'!AH1217</f>
        <v/>
      </c>
      <c r="H1212" s="114"/>
      <c r="I1212" s="114"/>
      <c r="J1212" s="115" t="str">
        <f>'Pressure Drops in Loops'!E1217</f>
        <v/>
      </c>
      <c r="K1212" s="115" t="str">
        <f>IF('Pressure Drops in Loops'!E1218="",'Pressure Drops in Loops'!E1217,'Pressure Drops in Loops'!E1218)</f>
        <v/>
      </c>
      <c r="L1212" s="115" t="str">
        <f>IF(Table6[[#This Row],[Segment ]]="","",(Table6[[#This Row],[Pressure 2 (kPa)]]-Table6[[#This Row],[Pressure 1 (kPa)]])/Table6[[#This Row],[Density (kg/m3)]])</f>
        <v/>
      </c>
      <c r="M1212" s="115" t="str">
        <f>IF(Table6[[#This Row],[Segment ]]="","",((Table6[[#This Row],[Velocity 2 (m/s)]]^2)/2)-((Table6[[#This Row],[Velocity 1 (m/s)]]^2)/2))</f>
        <v/>
      </c>
      <c r="N1212" s="115" t="str">
        <f>IF(Table6[[#This Row],[Segment ]]="","",(Table6[[#This Row],[Height 2 (m)]]-Table6[[#This Row],[Height 1 (m)]])*9.807)</f>
        <v/>
      </c>
      <c r="O1212" s="115" t="str">
        <f>'Pressure Drops in Loops'!U1217</f>
        <v/>
      </c>
      <c r="P121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12" s="115" t="str">
        <f>IF(Table6[[#This Row],[Segment ]]="","",Table6[[#This Row],[Work (W)]]/1000)</f>
        <v/>
      </c>
    </row>
    <row r="1213" spans="1:17" x14ac:dyDescent="0.25">
      <c r="A1213" s="116" t="str">
        <f>'Pressure Drops in Loops'!A1218</f>
        <v/>
      </c>
      <c r="B1213" s="113" t="str">
        <f>IF(Table6[[#This Row],[Segment ]]="","",B1212)</f>
        <v/>
      </c>
      <c r="C1213" s="113" t="str">
        <f>IF(Table6[[#This Row],[Segment ]]="","",C1212)</f>
        <v/>
      </c>
      <c r="D1213" s="113" t="str">
        <f>IF(Table6[[#This Row],[Segment ]]="","",D1212)</f>
        <v/>
      </c>
      <c r="E1213" s="117" t="str">
        <f>IF(Table6[[#This Row],[Segment ]]="","",Table6[[#This Row],[Density (kg/m3)]]*Table6[[#This Row],[Volumetric flow (m3/s)]])</f>
        <v/>
      </c>
      <c r="F1213" s="114" t="str">
        <f>IF(Table6[[#This Row],[Segment ]]="","",'Pressure Drops in Loops'!AG1218)</f>
        <v/>
      </c>
      <c r="G1213" s="114" t="str">
        <f>'Pressure Drops in Loops'!AH1218</f>
        <v/>
      </c>
      <c r="H1213" s="114"/>
      <c r="I1213" s="114"/>
      <c r="J1213" s="115" t="str">
        <f>'Pressure Drops in Loops'!E1218</f>
        <v/>
      </c>
      <c r="K1213" s="115" t="str">
        <f>IF('Pressure Drops in Loops'!E1219="",'Pressure Drops in Loops'!E1218,'Pressure Drops in Loops'!E1219)</f>
        <v/>
      </c>
      <c r="L1213" s="115" t="str">
        <f>IF(Table6[[#This Row],[Segment ]]="","",(Table6[[#This Row],[Pressure 2 (kPa)]]-Table6[[#This Row],[Pressure 1 (kPa)]])/Table6[[#This Row],[Density (kg/m3)]])</f>
        <v/>
      </c>
      <c r="M1213" s="115" t="str">
        <f>IF(Table6[[#This Row],[Segment ]]="","",((Table6[[#This Row],[Velocity 2 (m/s)]]^2)/2)-((Table6[[#This Row],[Velocity 1 (m/s)]]^2)/2))</f>
        <v/>
      </c>
      <c r="N1213" s="115" t="str">
        <f>IF(Table6[[#This Row],[Segment ]]="","",(Table6[[#This Row],[Height 2 (m)]]-Table6[[#This Row],[Height 1 (m)]])*9.807)</f>
        <v/>
      </c>
      <c r="O1213" s="115" t="str">
        <f>'Pressure Drops in Loops'!U1218</f>
        <v/>
      </c>
      <c r="P121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13" s="115" t="str">
        <f>IF(Table6[[#This Row],[Segment ]]="","",Table6[[#This Row],[Work (W)]]/1000)</f>
        <v/>
      </c>
    </row>
    <row r="1214" spans="1:17" x14ac:dyDescent="0.25">
      <c r="A1214" s="116" t="str">
        <f>'Pressure Drops in Loops'!A1219</f>
        <v/>
      </c>
      <c r="B1214" s="113" t="str">
        <f>IF(Table6[[#This Row],[Segment ]]="","",B1213)</f>
        <v/>
      </c>
      <c r="C1214" s="113" t="str">
        <f>IF(Table6[[#This Row],[Segment ]]="","",C1213)</f>
        <v/>
      </c>
      <c r="D1214" s="113" t="str">
        <f>IF(Table6[[#This Row],[Segment ]]="","",D1213)</f>
        <v/>
      </c>
      <c r="E1214" s="117" t="str">
        <f>IF(Table6[[#This Row],[Segment ]]="","",Table6[[#This Row],[Density (kg/m3)]]*Table6[[#This Row],[Volumetric flow (m3/s)]])</f>
        <v/>
      </c>
      <c r="F1214" s="114" t="str">
        <f>IF(Table6[[#This Row],[Segment ]]="","",'Pressure Drops in Loops'!AG1219)</f>
        <v/>
      </c>
      <c r="G1214" s="114" t="str">
        <f>'Pressure Drops in Loops'!AH1219</f>
        <v/>
      </c>
      <c r="H1214" s="114"/>
      <c r="I1214" s="114"/>
      <c r="J1214" s="115" t="str">
        <f>'Pressure Drops in Loops'!E1219</f>
        <v/>
      </c>
      <c r="K1214" s="115" t="str">
        <f>IF('Pressure Drops in Loops'!E1220="",'Pressure Drops in Loops'!E1219,'Pressure Drops in Loops'!E1220)</f>
        <v/>
      </c>
      <c r="L1214" s="115" t="str">
        <f>IF(Table6[[#This Row],[Segment ]]="","",(Table6[[#This Row],[Pressure 2 (kPa)]]-Table6[[#This Row],[Pressure 1 (kPa)]])/Table6[[#This Row],[Density (kg/m3)]])</f>
        <v/>
      </c>
      <c r="M1214" s="115" t="str">
        <f>IF(Table6[[#This Row],[Segment ]]="","",((Table6[[#This Row],[Velocity 2 (m/s)]]^2)/2)-((Table6[[#This Row],[Velocity 1 (m/s)]]^2)/2))</f>
        <v/>
      </c>
      <c r="N1214" s="115" t="str">
        <f>IF(Table6[[#This Row],[Segment ]]="","",(Table6[[#This Row],[Height 2 (m)]]-Table6[[#This Row],[Height 1 (m)]])*9.807)</f>
        <v/>
      </c>
      <c r="O1214" s="115" t="str">
        <f>'Pressure Drops in Loops'!U1219</f>
        <v/>
      </c>
      <c r="P121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14" s="115" t="str">
        <f>IF(Table6[[#This Row],[Segment ]]="","",Table6[[#This Row],[Work (W)]]/1000)</f>
        <v/>
      </c>
    </row>
    <row r="1215" spans="1:17" x14ac:dyDescent="0.25">
      <c r="A1215" s="116" t="str">
        <f>'Pressure Drops in Loops'!A1220</f>
        <v/>
      </c>
      <c r="B1215" s="113" t="str">
        <f>IF(Table6[[#This Row],[Segment ]]="","",B1214)</f>
        <v/>
      </c>
      <c r="C1215" s="113" t="str">
        <f>IF(Table6[[#This Row],[Segment ]]="","",C1214)</f>
        <v/>
      </c>
      <c r="D1215" s="113" t="str">
        <f>IF(Table6[[#This Row],[Segment ]]="","",D1214)</f>
        <v/>
      </c>
      <c r="E1215" s="117" t="str">
        <f>IF(Table6[[#This Row],[Segment ]]="","",Table6[[#This Row],[Density (kg/m3)]]*Table6[[#This Row],[Volumetric flow (m3/s)]])</f>
        <v/>
      </c>
      <c r="F1215" s="114" t="str">
        <f>IF(Table6[[#This Row],[Segment ]]="","",'Pressure Drops in Loops'!AG1220)</f>
        <v/>
      </c>
      <c r="G1215" s="114" t="str">
        <f>'Pressure Drops in Loops'!AH1220</f>
        <v/>
      </c>
      <c r="H1215" s="114"/>
      <c r="I1215" s="114"/>
      <c r="J1215" s="115" t="str">
        <f>'Pressure Drops in Loops'!E1220</f>
        <v/>
      </c>
      <c r="K1215" s="115" t="str">
        <f>IF('Pressure Drops in Loops'!E1221="",'Pressure Drops in Loops'!E1220,'Pressure Drops in Loops'!E1221)</f>
        <v/>
      </c>
      <c r="L1215" s="115" t="str">
        <f>IF(Table6[[#This Row],[Segment ]]="","",(Table6[[#This Row],[Pressure 2 (kPa)]]-Table6[[#This Row],[Pressure 1 (kPa)]])/Table6[[#This Row],[Density (kg/m3)]])</f>
        <v/>
      </c>
      <c r="M1215" s="115" t="str">
        <f>IF(Table6[[#This Row],[Segment ]]="","",((Table6[[#This Row],[Velocity 2 (m/s)]]^2)/2)-((Table6[[#This Row],[Velocity 1 (m/s)]]^2)/2))</f>
        <v/>
      </c>
      <c r="N1215" s="115" t="str">
        <f>IF(Table6[[#This Row],[Segment ]]="","",(Table6[[#This Row],[Height 2 (m)]]-Table6[[#This Row],[Height 1 (m)]])*9.807)</f>
        <v/>
      </c>
      <c r="O1215" s="115" t="str">
        <f>'Pressure Drops in Loops'!U1220</f>
        <v/>
      </c>
      <c r="P121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15" s="115" t="str">
        <f>IF(Table6[[#This Row],[Segment ]]="","",Table6[[#This Row],[Work (W)]]/1000)</f>
        <v/>
      </c>
    </row>
    <row r="1216" spans="1:17" x14ac:dyDescent="0.25">
      <c r="A1216" s="116" t="str">
        <f>'Pressure Drops in Loops'!A1221</f>
        <v/>
      </c>
      <c r="B1216" s="113" t="str">
        <f>IF(Table6[[#This Row],[Segment ]]="","",B1215)</f>
        <v/>
      </c>
      <c r="C1216" s="113" t="str">
        <f>IF(Table6[[#This Row],[Segment ]]="","",C1215)</f>
        <v/>
      </c>
      <c r="D1216" s="113" t="str">
        <f>IF(Table6[[#This Row],[Segment ]]="","",D1215)</f>
        <v/>
      </c>
      <c r="E1216" s="117" t="str">
        <f>IF(Table6[[#This Row],[Segment ]]="","",Table6[[#This Row],[Density (kg/m3)]]*Table6[[#This Row],[Volumetric flow (m3/s)]])</f>
        <v/>
      </c>
      <c r="F1216" s="114" t="str">
        <f>IF(Table6[[#This Row],[Segment ]]="","",'Pressure Drops in Loops'!AG1221)</f>
        <v/>
      </c>
      <c r="G1216" s="114" t="str">
        <f>'Pressure Drops in Loops'!AH1221</f>
        <v/>
      </c>
      <c r="H1216" s="114"/>
      <c r="I1216" s="114"/>
      <c r="J1216" s="115" t="str">
        <f>'Pressure Drops in Loops'!E1221</f>
        <v/>
      </c>
      <c r="K1216" s="115" t="str">
        <f>IF('Pressure Drops in Loops'!E1222="",'Pressure Drops in Loops'!E1221,'Pressure Drops in Loops'!E1222)</f>
        <v/>
      </c>
      <c r="L1216" s="115" t="str">
        <f>IF(Table6[[#This Row],[Segment ]]="","",(Table6[[#This Row],[Pressure 2 (kPa)]]-Table6[[#This Row],[Pressure 1 (kPa)]])/Table6[[#This Row],[Density (kg/m3)]])</f>
        <v/>
      </c>
      <c r="M1216" s="115" t="str">
        <f>IF(Table6[[#This Row],[Segment ]]="","",((Table6[[#This Row],[Velocity 2 (m/s)]]^2)/2)-((Table6[[#This Row],[Velocity 1 (m/s)]]^2)/2))</f>
        <v/>
      </c>
      <c r="N1216" s="115" t="str">
        <f>IF(Table6[[#This Row],[Segment ]]="","",(Table6[[#This Row],[Height 2 (m)]]-Table6[[#This Row],[Height 1 (m)]])*9.807)</f>
        <v/>
      </c>
      <c r="O1216" s="115" t="str">
        <f>'Pressure Drops in Loops'!U1221</f>
        <v/>
      </c>
      <c r="P121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16" s="115" t="str">
        <f>IF(Table6[[#This Row],[Segment ]]="","",Table6[[#This Row],[Work (W)]]/1000)</f>
        <v/>
      </c>
    </row>
    <row r="1217" spans="1:17" x14ac:dyDescent="0.25">
      <c r="A1217" s="116" t="str">
        <f>'Pressure Drops in Loops'!A1222</f>
        <v/>
      </c>
      <c r="B1217" s="113" t="str">
        <f>IF(Table6[[#This Row],[Segment ]]="","",B1216)</f>
        <v/>
      </c>
      <c r="C1217" s="113" t="str">
        <f>IF(Table6[[#This Row],[Segment ]]="","",C1216)</f>
        <v/>
      </c>
      <c r="D1217" s="113" t="str">
        <f>IF(Table6[[#This Row],[Segment ]]="","",D1216)</f>
        <v/>
      </c>
      <c r="E1217" s="117" t="str">
        <f>IF(Table6[[#This Row],[Segment ]]="","",Table6[[#This Row],[Density (kg/m3)]]*Table6[[#This Row],[Volumetric flow (m3/s)]])</f>
        <v/>
      </c>
      <c r="F1217" s="114" t="str">
        <f>IF(Table6[[#This Row],[Segment ]]="","",'Pressure Drops in Loops'!AG1222)</f>
        <v/>
      </c>
      <c r="G1217" s="114" t="str">
        <f>'Pressure Drops in Loops'!AH1222</f>
        <v/>
      </c>
      <c r="H1217" s="114"/>
      <c r="I1217" s="114"/>
      <c r="J1217" s="115" t="str">
        <f>'Pressure Drops in Loops'!E1222</f>
        <v/>
      </c>
      <c r="K1217" s="115" t="str">
        <f>IF('Pressure Drops in Loops'!E1223="",'Pressure Drops in Loops'!E1222,'Pressure Drops in Loops'!E1223)</f>
        <v/>
      </c>
      <c r="L1217" s="115" t="str">
        <f>IF(Table6[[#This Row],[Segment ]]="","",(Table6[[#This Row],[Pressure 2 (kPa)]]-Table6[[#This Row],[Pressure 1 (kPa)]])/Table6[[#This Row],[Density (kg/m3)]])</f>
        <v/>
      </c>
      <c r="M1217" s="115" t="str">
        <f>IF(Table6[[#This Row],[Segment ]]="","",((Table6[[#This Row],[Velocity 2 (m/s)]]^2)/2)-((Table6[[#This Row],[Velocity 1 (m/s)]]^2)/2))</f>
        <v/>
      </c>
      <c r="N1217" s="115" t="str">
        <f>IF(Table6[[#This Row],[Segment ]]="","",(Table6[[#This Row],[Height 2 (m)]]-Table6[[#This Row],[Height 1 (m)]])*9.807)</f>
        <v/>
      </c>
      <c r="O1217" s="115" t="str">
        <f>'Pressure Drops in Loops'!U1222</f>
        <v/>
      </c>
      <c r="P121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17" s="115" t="str">
        <f>IF(Table6[[#This Row],[Segment ]]="","",Table6[[#This Row],[Work (W)]]/1000)</f>
        <v/>
      </c>
    </row>
    <row r="1218" spans="1:17" x14ac:dyDescent="0.25">
      <c r="A1218" s="116" t="str">
        <f>'Pressure Drops in Loops'!A1223</f>
        <v/>
      </c>
      <c r="B1218" s="113" t="str">
        <f>IF(Table6[[#This Row],[Segment ]]="","",B1217)</f>
        <v/>
      </c>
      <c r="C1218" s="113" t="str">
        <f>IF(Table6[[#This Row],[Segment ]]="","",C1217)</f>
        <v/>
      </c>
      <c r="D1218" s="113" t="str">
        <f>IF(Table6[[#This Row],[Segment ]]="","",D1217)</f>
        <v/>
      </c>
      <c r="E1218" s="117" t="str">
        <f>IF(Table6[[#This Row],[Segment ]]="","",Table6[[#This Row],[Density (kg/m3)]]*Table6[[#This Row],[Volumetric flow (m3/s)]])</f>
        <v/>
      </c>
      <c r="F1218" s="114" t="str">
        <f>IF(Table6[[#This Row],[Segment ]]="","",'Pressure Drops in Loops'!AG1223)</f>
        <v/>
      </c>
      <c r="G1218" s="114" t="str">
        <f>'Pressure Drops in Loops'!AH1223</f>
        <v/>
      </c>
      <c r="H1218" s="114"/>
      <c r="I1218" s="114"/>
      <c r="J1218" s="115" t="str">
        <f>'Pressure Drops in Loops'!E1223</f>
        <v/>
      </c>
      <c r="K1218" s="115" t="str">
        <f>IF('Pressure Drops in Loops'!E1224="",'Pressure Drops in Loops'!E1223,'Pressure Drops in Loops'!E1224)</f>
        <v/>
      </c>
      <c r="L1218" s="115" t="str">
        <f>IF(Table6[[#This Row],[Segment ]]="","",(Table6[[#This Row],[Pressure 2 (kPa)]]-Table6[[#This Row],[Pressure 1 (kPa)]])/Table6[[#This Row],[Density (kg/m3)]])</f>
        <v/>
      </c>
      <c r="M1218" s="115" t="str">
        <f>IF(Table6[[#This Row],[Segment ]]="","",((Table6[[#This Row],[Velocity 2 (m/s)]]^2)/2)-((Table6[[#This Row],[Velocity 1 (m/s)]]^2)/2))</f>
        <v/>
      </c>
      <c r="N1218" s="115" t="str">
        <f>IF(Table6[[#This Row],[Segment ]]="","",(Table6[[#This Row],[Height 2 (m)]]-Table6[[#This Row],[Height 1 (m)]])*9.807)</f>
        <v/>
      </c>
      <c r="O1218" s="115" t="str">
        <f>'Pressure Drops in Loops'!U1223</f>
        <v/>
      </c>
      <c r="P121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18" s="115" t="str">
        <f>IF(Table6[[#This Row],[Segment ]]="","",Table6[[#This Row],[Work (W)]]/1000)</f>
        <v/>
      </c>
    </row>
    <row r="1219" spans="1:17" x14ac:dyDescent="0.25">
      <c r="A1219" s="116" t="str">
        <f>'Pressure Drops in Loops'!A1224</f>
        <v/>
      </c>
      <c r="B1219" s="113" t="str">
        <f>IF(Table6[[#This Row],[Segment ]]="","",B1218)</f>
        <v/>
      </c>
      <c r="C1219" s="113" t="str">
        <f>IF(Table6[[#This Row],[Segment ]]="","",C1218)</f>
        <v/>
      </c>
      <c r="D1219" s="113" t="str">
        <f>IF(Table6[[#This Row],[Segment ]]="","",D1218)</f>
        <v/>
      </c>
      <c r="E1219" s="117" t="str">
        <f>IF(Table6[[#This Row],[Segment ]]="","",Table6[[#This Row],[Density (kg/m3)]]*Table6[[#This Row],[Volumetric flow (m3/s)]])</f>
        <v/>
      </c>
      <c r="F1219" s="114" t="str">
        <f>IF(Table6[[#This Row],[Segment ]]="","",'Pressure Drops in Loops'!AG1224)</f>
        <v/>
      </c>
      <c r="G1219" s="114" t="str">
        <f>'Pressure Drops in Loops'!AH1224</f>
        <v/>
      </c>
      <c r="H1219" s="114"/>
      <c r="I1219" s="114"/>
      <c r="J1219" s="115" t="str">
        <f>'Pressure Drops in Loops'!E1224</f>
        <v/>
      </c>
      <c r="K1219" s="115" t="str">
        <f>IF('Pressure Drops in Loops'!E1225="",'Pressure Drops in Loops'!E1224,'Pressure Drops in Loops'!E1225)</f>
        <v/>
      </c>
      <c r="L1219" s="115" t="str">
        <f>IF(Table6[[#This Row],[Segment ]]="","",(Table6[[#This Row],[Pressure 2 (kPa)]]-Table6[[#This Row],[Pressure 1 (kPa)]])/Table6[[#This Row],[Density (kg/m3)]])</f>
        <v/>
      </c>
      <c r="M1219" s="115" t="str">
        <f>IF(Table6[[#This Row],[Segment ]]="","",((Table6[[#This Row],[Velocity 2 (m/s)]]^2)/2)-((Table6[[#This Row],[Velocity 1 (m/s)]]^2)/2))</f>
        <v/>
      </c>
      <c r="N1219" s="115" t="str">
        <f>IF(Table6[[#This Row],[Segment ]]="","",(Table6[[#This Row],[Height 2 (m)]]-Table6[[#This Row],[Height 1 (m)]])*9.807)</f>
        <v/>
      </c>
      <c r="O1219" s="115" t="str">
        <f>'Pressure Drops in Loops'!U1224</f>
        <v/>
      </c>
      <c r="P121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19" s="115" t="str">
        <f>IF(Table6[[#This Row],[Segment ]]="","",Table6[[#This Row],[Work (W)]]/1000)</f>
        <v/>
      </c>
    </row>
    <row r="1220" spans="1:17" x14ac:dyDescent="0.25">
      <c r="A1220" s="116" t="str">
        <f>'Pressure Drops in Loops'!A1225</f>
        <v/>
      </c>
      <c r="B1220" s="113" t="str">
        <f>IF(Table6[[#This Row],[Segment ]]="","",B1219)</f>
        <v/>
      </c>
      <c r="C1220" s="113" t="str">
        <f>IF(Table6[[#This Row],[Segment ]]="","",C1219)</f>
        <v/>
      </c>
      <c r="D1220" s="113" t="str">
        <f>IF(Table6[[#This Row],[Segment ]]="","",D1219)</f>
        <v/>
      </c>
      <c r="E1220" s="117" t="str">
        <f>IF(Table6[[#This Row],[Segment ]]="","",Table6[[#This Row],[Density (kg/m3)]]*Table6[[#This Row],[Volumetric flow (m3/s)]])</f>
        <v/>
      </c>
      <c r="F1220" s="114" t="str">
        <f>IF(Table6[[#This Row],[Segment ]]="","",'Pressure Drops in Loops'!AG1225)</f>
        <v/>
      </c>
      <c r="G1220" s="114" t="str">
        <f>'Pressure Drops in Loops'!AH1225</f>
        <v/>
      </c>
      <c r="H1220" s="114"/>
      <c r="I1220" s="114"/>
      <c r="J1220" s="115" t="str">
        <f>'Pressure Drops in Loops'!E1225</f>
        <v/>
      </c>
      <c r="K1220" s="115" t="str">
        <f>IF('Pressure Drops in Loops'!E1226="",'Pressure Drops in Loops'!E1225,'Pressure Drops in Loops'!E1226)</f>
        <v/>
      </c>
      <c r="L1220" s="115" t="str">
        <f>IF(Table6[[#This Row],[Segment ]]="","",(Table6[[#This Row],[Pressure 2 (kPa)]]-Table6[[#This Row],[Pressure 1 (kPa)]])/Table6[[#This Row],[Density (kg/m3)]])</f>
        <v/>
      </c>
      <c r="M1220" s="115" t="str">
        <f>IF(Table6[[#This Row],[Segment ]]="","",((Table6[[#This Row],[Velocity 2 (m/s)]]^2)/2)-((Table6[[#This Row],[Velocity 1 (m/s)]]^2)/2))</f>
        <v/>
      </c>
      <c r="N1220" s="115" t="str">
        <f>IF(Table6[[#This Row],[Segment ]]="","",(Table6[[#This Row],[Height 2 (m)]]-Table6[[#This Row],[Height 1 (m)]])*9.807)</f>
        <v/>
      </c>
      <c r="O1220" s="115" t="str">
        <f>'Pressure Drops in Loops'!U1225</f>
        <v/>
      </c>
      <c r="P122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20" s="115" t="str">
        <f>IF(Table6[[#This Row],[Segment ]]="","",Table6[[#This Row],[Work (W)]]/1000)</f>
        <v/>
      </c>
    </row>
    <row r="1221" spans="1:17" x14ac:dyDescent="0.25">
      <c r="A1221" s="116" t="str">
        <f>'Pressure Drops in Loops'!A1226</f>
        <v/>
      </c>
      <c r="B1221" s="113" t="str">
        <f>IF(Table6[[#This Row],[Segment ]]="","",B1220)</f>
        <v/>
      </c>
      <c r="C1221" s="113" t="str">
        <f>IF(Table6[[#This Row],[Segment ]]="","",C1220)</f>
        <v/>
      </c>
      <c r="D1221" s="113" t="str">
        <f>IF(Table6[[#This Row],[Segment ]]="","",D1220)</f>
        <v/>
      </c>
      <c r="E1221" s="117" t="str">
        <f>IF(Table6[[#This Row],[Segment ]]="","",Table6[[#This Row],[Density (kg/m3)]]*Table6[[#This Row],[Volumetric flow (m3/s)]])</f>
        <v/>
      </c>
      <c r="F1221" s="114" t="str">
        <f>IF(Table6[[#This Row],[Segment ]]="","",'Pressure Drops in Loops'!AG1226)</f>
        <v/>
      </c>
      <c r="G1221" s="114" t="str">
        <f>'Pressure Drops in Loops'!AH1226</f>
        <v/>
      </c>
      <c r="H1221" s="114"/>
      <c r="I1221" s="114"/>
      <c r="J1221" s="115" t="str">
        <f>'Pressure Drops in Loops'!E1226</f>
        <v/>
      </c>
      <c r="K1221" s="115" t="str">
        <f>IF('Pressure Drops in Loops'!E1227="",'Pressure Drops in Loops'!E1226,'Pressure Drops in Loops'!E1227)</f>
        <v/>
      </c>
      <c r="L1221" s="115" t="str">
        <f>IF(Table6[[#This Row],[Segment ]]="","",(Table6[[#This Row],[Pressure 2 (kPa)]]-Table6[[#This Row],[Pressure 1 (kPa)]])/Table6[[#This Row],[Density (kg/m3)]])</f>
        <v/>
      </c>
      <c r="M1221" s="115" t="str">
        <f>IF(Table6[[#This Row],[Segment ]]="","",((Table6[[#This Row],[Velocity 2 (m/s)]]^2)/2)-((Table6[[#This Row],[Velocity 1 (m/s)]]^2)/2))</f>
        <v/>
      </c>
      <c r="N1221" s="115" t="str">
        <f>IF(Table6[[#This Row],[Segment ]]="","",(Table6[[#This Row],[Height 2 (m)]]-Table6[[#This Row],[Height 1 (m)]])*9.807)</f>
        <v/>
      </c>
      <c r="O1221" s="115" t="str">
        <f>'Pressure Drops in Loops'!U1226</f>
        <v/>
      </c>
      <c r="P122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21" s="115" t="str">
        <f>IF(Table6[[#This Row],[Segment ]]="","",Table6[[#This Row],[Work (W)]]/1000)</f>
        <v/>
      </c>
    </row>
    <row r="1222" spans="1:17" x14ac:dyDescent="0.25">
      <c r="A1222" s="116" t="str">
        <f>'Pressure Drops in Loops'!A1227</f>
        <v/>
      </c>
      <c r="B1222" s="113" t="str">
        <f>IF(Table6[[#This Row],[Segment ]]="","",B1221)</f>
        <v/>
      </c>
      <c r="C1222" s="113" t="str">
        <f>IF(Table6[[#This Row],[Segment ]]="","",C1221)</f>
        <v/>
      </c>
      <c r="D1222" s="113" t="str">
        <f>IF(Table6[[#This Row],[Segment ]]="","",D1221)</f>
        <v/>
      </c>
      <c r="E1222" s="117" t="str">
        <f>IF(Table6[[#This Row],[Segment ]]="","",Table6[[#This Row],[Density (kg/m3)]]*Table6[[#This Row],[Volumetric flow (m3/s)]])</f>
        <v/>
      </c>
      <c r="F1222" s="114" t="str">
        <f>IF(Table6[[#This Row],[Segment ]]="","",'Pressure Drops in Loops'!AG1227)</f>
        <v/>
      </c>
      <c r="G1222" s="114" t="str">
        <f>'Pressure Drops in Loops'!AH1227</f>
        <v/>
      </c>
      <c r="H1222" s="114"/>
      <c r="I1222" s="114"/>
      <c r="J1222" s="115" t="str">
        <f>'Pressure Drops in Loops'!E1227</f>
        <v/>
      </c>
      <c r="K1222" s="115" t="str">
        <f>IF('Pressure Drops in Loops'!E1228="",'Pressure Drops in Loops'!E1227,'Pressure Drops in Loops'!E1228)</f>
        <v/>
      </c>
      <c r="L1222" s="115" t="str">
        <f>IF(Table6[[#This Row],[Segment ]]="","",(Table6[[#This Row],[Pressure 2 (kPa)]]-Table6[[#This Row],[Pressure 1 (kPa)]])/Table6[[#This Row],[Density (kg/m3)]])</f>
        <v/>
      </c>
      <c r="M1222" s="115" t="str">
        <f>IF(Table6[[#This Row],[Segment ]]="","",((Table6[[#This Row],[Velocity 2 (m/s)]]^2)/2)-((Table6[[#This Row],[Velocity 1 (m/s)]]^2)/2))</f>
        <v/>
      </c>
      <c r="N1222" s="115" t="str">
        <f>IF(Table6[[#This Row],[Segment ]]="","",(Table6[[#This Row],[Height 2 (m)]]-Table6[[#This Row],[Height 1 (m)]])*9.807)</f>
        <v/>
      </c>
      <c r="O1222" s="115" t="str">
        <f>'Pressure Drops in Loops'!U1227</f>
        <v/>
      </c>
      <c r="P122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22" s="115" t="str">
        <f>IF(Table6[[#This Row],[Segment ]]="","",Table6[[#This Row],[Work (W)]]/1000)</f>
        <v/>
      </c>
    </row>
    <row r="1223" spans="1:17" x14ac:dyDescent="0.25">
      <c r="A1223" s="116" t="str">
        <f>'Pressure Drops in Loops'!A1228</f>
        <v/>
      </c>
      <c r="B1223" s="113" t="str">
        <f>IF(Table6[[#This Row],[Segment ]]="","",B1222)</f>
        <v/>
      </c>
      <c r="C1223" s="113" t="str">
        <f>IF(Table6[[#This Row],[Segment ]]="","",C1222)</f>
        <v/>
      </c>
      <c r="D1223" s="113" t="str">
        <f>IF(Table6[[#This Row],[Segment ]]="","",D1222)</f>
        <v/>
      </c>
      <c r="E1223" s="117" t="str">
        <f>IF(Table6[[#This Row],[Segment ]]="","",Table6[[#This Row],[Density (kg/m3)]]*Table6[[#This Row],[Volumetric flow (m3/s)]])</f>
        <v/>
      </c>
      <c r="F1223" s="114" t="str">
        <f>IF(Table6[[#This Row],[Segment ]]="","",'Pressure Drops in Loops'!AG1228)</f>
        <v/>
      </c>
      <c r="G1223" s="114" t="str">
        <f>'Pressure Drops in Loops'!AH1228</f>
        <v/>
      </c>
      <c r="H1223" s="114"/>
      <c r="I1223" s="114"/>
      <c r="J1223" s="115" t="str">
        <f>'Pressure Drops in Loops'!E1228</f>
        <v/>
      </c>
      <c r="K1223" s="115" t="str">
        <f>IF('Pressure Drops in Loops'!E1229="",'Pressure Drops in Loops'!E1228,'Pressure Drops in Loops'!E1229)</f>
        <v/>
      </c>
      <c r="L1223" s="115" t="str">
        <f>IF(Table6[[#This Row],[Segment ]]="","",(Table6[[#This Row],[Pressure 2 (kPa)]]-Table6[[#This Row],[Pressure 1 (kPa)]])/Table6[[#This Row],[Density (kg/m3)]])</f>
        <v/>
      </c>
      <c r="M1223" s="115" t="str">
        <f>IF(Table6[[#This Row],[Segment ]]="","",((Table6[[#This Row],[Velocity 2 (m/s)]]^2)/2)-((Table6[[#This Row],[Velocity 1 (m/s)]]^2)/2))</f>
        <v/>
      </c>
      <c r="N1223" s="115" t="str">
        <f>IF(Table6[[#This Row],[Segment ]]="","",(Table6[[#This Row],[Height 2 (m)]]-Table6[[#This Row],[Height 1 (m)]])*9.807)</f>
        <v/>
      </c>
      <c r="O1223" s="115" t="str">
        <f>'Pressure Drops in Loops'!U1228</f>
        <v/>
      </c>
      <c r="P122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23" s="115" t="str">
        <f>IF(Table6[[#This Row],[Segment ]]="","",Table6[[#This Row],[Work (W)]]/1000)</f>
        <v/>
      </c>
    </row>
    <row r="1224" spans="1:17" x14ac:dyDescent="0.25">
      <c r="A1224" s="116" t="str">
        <f>'Pressure Drops in Loops'!A1229</f>
        <v/>
      </c>
      <c r="B1224" s="113" t="str">
        <f>IF(Table6[[#This Row],[Segment ]]="","",B1223)</f>
        <v/>
      </c>
      <c r="C1224" s="113" t="str">
        <f>IF(Table6[[#This Row],[Segment ]]="","",C1223)</f>
        <v/>
      </c>
      <c r="D1224" s="113" t="str">
        <f>IF(Table6[[#This Row],[Segment ]]="","",D1223)</f>
        <v/>
      </c>
      <c r="E1224" s="117" t="str">
        <f>IF(Table6[[#This Row],[Segment ]]="","",Table6[[#This Row],[Density (kg/m3)]]*Table6[[#This Row],[Volumetric flow (m3/s)]])</f>
        <v/>
      </c>
      <c r="F1224" s="114" t="str">
        <f>IF(Table6[[#This Row],[Segment ]]="","",'Pressure Drops in Loops'!AG1229)</f>
        <v/>
      </c>
      <c r="G1224" s="114" t="str">
        <f>'Pressure Drops in Loops'!AH1229</f>
        <v/>
      </c>
      <c r="H1224" s="114"/>
      <c r="I1224" s="114"/>
      <c r="J1224" s="115" t="str">
        <f>'Pressure Drops in Loops'!E1229</f>
        <v/>
      </c>
      <c r="K1224" s="115" t="str">
        <f>IF('Pressure Drops in Loops'!E1230="",'Pressure Drops in Loops'!E1229,'Pressure Drops in Loops'!E1230)</f>
        <v/>
      </c>
      <c r="L1224" s="115" t="str">
        <f>IF(Table6[[#This Row],[Segment ]]="","",(Table6[[#This Row],[Pressure 2 (kPa)]]-Table6[[#This Row],[Pressure 1 (kPa)]])/Table6[[#This Row],[Density (kg/m3)]])</f>
        <v/>
      </c>
      <c r="M1224" s="115" t="str">
        <f>IF(Table6[[#This Row],[Segment ]]="","",((Table6[[#This Row],[Velocity 2 (m/s)]]^2)/2)-((Table6[[#This Row],[Velocity 1 (m/s)]]^2)/2))</f>
        <v/>
      </c>
      <c r="N1224" s="115" t="str">
        <f>IF(Table6[[#This Row],[Segment ]]="","",(Table6[[#This Row],[Height 2 (m)]]-Table6[[#This Row],[Height 1 (m)]])*9.807)</f>
        <v/>
      </c>
      <c r="O1224" s="115" t="str">
        <f>'Pressure Drops in Loops'!U1229</f>
        <v/>
      </c>
      <c r="P122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24" s="115" t="str">
        <f>IF(Table6[[#This Row],[Segment ]]="","",Table6[[#This Row],[Work (W)]]/1000)</f>
        <v/>
      </c>
    </row>
    <row r="1225" spans="1:17" x14ac:dyDescent="0.25">
      <c r="A1225" s="116" t="str">
        <f>'Pressure Drops in Loops'!A1230</f>
        <v/>
      </c>
      <c r="B1225" s="113" t="str">
        <f>IF(Table6[[#This Row],[Segment ]]="","",B1224)</f>
        <v/>
      </c>
      <c r="C1225" s="113" t="str">
        <f>IF(Table6[[#This Row],[Segment ]]="","",C1224)</f>
        <v/>
      </c>
      <c r="D1225" s="113" t="str">
        <f>IF(Table6[[#This Row],[Segment ]]="","",D1224)</f>
        <v/>
      </c>
      <c r="E1225" s="117" t="str">
        <f>IF(Table6[[#This Row],[Segment ]]="","",Table6[[#This Row],[Density (kg/m3)]]*Table6[[#This Row],[Volumetric flow (m3/s)]])</f>
        <v/>
      </c>
      <c r="F1225" s="114" t="str">
        <f>IF(Table6[[#This Row],[Segment ]]="","",'Pressure Drops in Loops'!AG1230)</f>
        <v/>
      </c>
      <c r="G1225" s="114" t="str">
        <f>'Pressure Drops in Loops'!AH1230</f>
        <v/>
      </c>
      <c r="H1225" s="114"/>
      <c r="I1225" s="114"/>
      <c r="J1225" s="115" t="str">
        <f>'Pressure Drops in Loops'!E1230</f>
        <v/>
      </c>
      <c r="K1225" s="115" t="str">
        <f>IF('Pressure Drops in Loops'!E1231="",'Pressure Drops in Loops'!E1230,'Pressure Drops in Loops'!E1231)</f>
        <v/>
      </c>
      <c r="L1225" s="115" t="str">
        <f>IF(Table6[[#This Row],[Segment ]]="","",(Table6[[#This Row],[Pressure 2 (kPa)]]-Table6[[#This Row],[Pressure 1 (kPa)]])/Table6[[#This Row],[Density (kg/m3)]])</f>
        <v/>
      </c>
      <c r="M1225" s="115" t="str">
        <f>IF(Table6[[#This Row],[Segment ]]="","",((Table6[[#This Row],[Velocity 2 (m/s)]]^2)/2)-((Table6[[#This Row],[Velocity 1 (m/s)]]^2)/2))</f>
        <v/>
      </c>
      <c r="N1225" s="115" t="str">
        <f>IF(Table6[[#This Row],[Segment ]]="","",(Table6[[#This Row],[Height 2 (m)]]-Table6[[#This Row],[Height 1 (m)]])*9.807)</f>
        <v/>
      </c>
      <c r="O1225" s="115" t="str">
        <f>'Pressure Drops in Loops'!U1230</f>
        <v/>
      </c>
      <c r="P122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25" s="115" t="str">
        <f>IF(Table6[[#This Row],[Segment ]]="","",Table6[[#This Row],[Work (W)]]/1000)</f>
        <v/>
      </c>
    </row>
    <row r="1226" spans="1:17" x14ac:dyDescent="0.25">
      <c r="A1226" s="116" t="str">
        <f>'Pressure Drops in Loops'!A1231</f>
        <v/>
      </c>
      <c r="B1226" s="113" t="str">
        <f>IF(Table6[[#This Row],[Segment ]]="","",B1225)</f>
        <v/>
      </c>
      <c r="C1226" s="113" t="str">
        <f>IF(Table6[[#This Row],[Segment ]]="","",C1225)</f>
        <v/>
      </c>
      <c r="D1226" s="113" t="str">
        <f>IF(Table6[[#This Row],[Segment ]]="","",D1225)</f>
        <v/>
      </c>
      <c r="E1226" s="117" t="str">
        <f>IF(Table6[[#This Row],[Segment ]]="","",Table6[[#This Row],[Density (kg/m3)]]*Table6[[#This Row],[Volumetric flow (m3/s)]])</f>
        <v/>
      </c>
      <c r="F1226" s="114" t="str">
        <f>IF(Table6[[#This Row],[Segment ]]="","",'Pressure Drops in Loops'!AG1231)</f>
        <v/>
      </c>
      <c r="G1226" s="114" t="str">
        <f>'Pressure Drops in Loops'!AH1231</f>
        <v/>
      </c>
      <c r="H1226" s="114"/>
      <c r="I1226" s="114"/>
      <c r="J1226" s="115" t="str">
        <f>'Pressure Drops in Loops'!E1231</f>
        <v/>
      </c>
      <c r="K1226" s="115" t="str">
        <f>IF('Pressure Drops in Loops'!E1232="",'Pressure Drops in Loops'!E1231,'Pressure Drops in Loops'!E1232)</f>
        <v/>
      </c>
      <c r="L1226" s="115" t="str">
        <f>IF(Table6[[#This Row],[Segment ]]="","",(Table6[[#This Row],[Pressure 2 (kPa)]]-Table6[[#This Row],[Pressure 1 (kPa)]])/Table6[[#This Row],[Density (kg/m3)]])</f>
        <v/>
      </c>
      <c r="M1226" s="115" t="str">
        <f>IF(Table6[[#This Row],[Segment ]]="","",((Table6[[#This Row],[Velocity 2 (m/s)]]^2)/2)-((Table6[[#This Row],[Velocity 1 (m/s)]]^2)/2))</f>
        <v/>
      </c>
      <c r="N1226" s="115" t="str">
        <f>IF(Table6[[#This Row],[Segment ]]="","",(Table6[[#This Row],[Height 2 (m)]]-Table6[[#This Row],[Height 1 (m)]])*9.807)</f>
        <v/>
      </c>
      <c r="O1226" s="115" t="str">
        <f>'Pressure Drops in Loops'!U1231</f>
        <v/>
      </c>
      <c r="P122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26" s="115" t="str">
        <f>IF(Table6[[#This Row],[Segment ]]="","",Table6[[#This Row],[Work (W)]]/1000)</f>
        <v/>
      </c>
    </row>
    <row r="1227" spans="1:17" x14ac:dyDescent="0.25">
      <c r="A1227" s="116" t="str">
        <f>'Pressure Drops in Loops'!A1232</f>
        <v/>
      </c>
      <c r="B1227" s="113" t="str">
        <f>IF(Table6[[#This Row],[Segment ]]="","",B1226)</f>
        <v/>
      </c>
      <c r="C1227" s="113" t="str">
        <f>IF(Table6[[#This Row],[Segment ]]="","",C1226)</f>
        <v/>
      </c>
      <c r="D1227" s="113" t="str">
        <f>IF(Table6[[#This Row],[Segment ]]="","",D1226)</f>
        <v/>
      </c>
      <c r="E1227" s="117" t="str">
        <f>IF(Table6[[#This Row],[Segment ]]="","",Table6[[#This Row],[Density (kg/m3)]]*Table6[[#This Row],[Volumetric flow (m3/s)]])</f>
        <v/>
      </c>
      <c r="F1227" s="114" t="str">
        <f>IF(Table6[[#This Row],[Segment ]]="","",'Pressure Drops in Loops'!AG1232)</f>
        <v/>
      </c>
      <c r="G1227" s="114" t="str">
        <f>'Pressure Drops in Loops'!AH1232</f>
        <v/>
      </c>
      <c r="H1227" s="114"/>
      <c r="I1227" s="114"/>
      <c r="J1227" s="115" t="str">
        <f>'Pressure Drops in Loops'!E1232</f>
        <v/>
      </c>
      <c r="K1227" s="115" t="str">
        <f>IF('Pressure Drops in Loops'!E1233="",'Pressure Drops in Loops'!E1232,'Pressure Drops in Loops'!E1233)</f>
        <v/>
      </c>
      <c r="L1227" s="115" t="str">
        <f>IF(Table6[[#This Row],[Segment ]]="","",(Table6[[#This Row],[Pressure 2 (kPa)]]-Table6[[#This Row],[Pressure 1 (kPa)]])/Table6[[#This Row],[Density (kg/m3)]])</f>
        <v/>
      </c>
      <c r="M1227" s="115" t="str">
        <f>IF(Table6[[#This Row],[Segment ]]="","",((Table6[[#This Row],[Velocity 2 (m/s)]]^2)/2)-((Table6[[#This Row],[Velocity 1 (m/s)]]^2)/2))</f>
        <v/>
      </c>
      <c r="N1227" s="115" t="str">
        <f>IF(Table6[[#This Row],[Segment ]]="","",(Table6[[#This Row],[Height 2 (m)]]-Table6[[#This Row],[Height 1 (m)]])*9.807)</f>
        <v/>
      </c>
      <c r="O1227" s="115" t="str">
        <f>'Pressure Drops in Loops'!U1232</f>
        <v/>
      </c>
      <c r="P122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27" s="115" t="str">
        <f>IF(Table6[[#This Row],[Segment ]]="","",Table6[[#This Row],[Work (W)]]/1000)</f>
        <v/>
      </c>
    </row>
    <row r="1228" spans="1:17" x14ac:dyDescent="0.25">
      <c r="A1228" s="116" t="str">
        <f>'Pressure Drops in Loops'!A1233</f>
        <v/>
      </c>
      <c r="B1228" s="113" t="str">
        <f>IF(Table6[[#This Row],[Segment ]]="","",B1227)</f>
        <v/>
      </c>
      <c r="C1228" s="113" t="str">
        <f>IF(Table6[[#This Row],[Segment ]]="","",C1227)</f>
        <v/>
      </c>
      <c r="D1228" s="113" t="str">
        <f>IF(Table6[[#This Row],[Segment ]]="","",D1227)</f>
        <v/>
      </c>
      <c r="E1228" s="117" t="str">
        <f>IF(Table6[[#This Row],[Segment ]]="","",Table6[[#This Row],[Density (kg/m3)]]*Table6[[#This Row],[Volumetric flow (m3/s)]])</f>
        <v/>
      </c>
      <c r="F1228" s="114" t="str">
        <f>IF(Table6[[#This Row],[Segment ]]="","",'Pressure Drops in Loops'!AG1233)</f>
        <v/>
      </c>
      <c r="G1228" s="114" t="str">
        <f>'Pressure Drops in Loops'!AH1233</f>
        <v/>
      </c>
      <c r="H1228" s="114"/>
      <c r="I1228" s="114"/>
      <c r="J1228" s="115" t="str">
        <f>'Pressure Drops in Loops'!E1233</f>
        <v/>
      </c>
      <c r="K1228" s="115" t="str">
        <f>IF('Pressure Drops in Loops'!E1234="",'Pressure Drops in Loops'!E1233,'Pressure Drops in Loops'!E1234)</f>
        <v/>
      </c>
      <c r="L1228" s="115" t="str">
        <f>IF(Table6[[#This Row],[Segment ]]="","",(Table6[[#This Row],[Pressure 2 (kPa)]]-Table6[[#This Row],[Pressure 1 (kPa)]])/Table6[[#This Row],[Density (kg/m3)]])</f>
        <v/>
      </c>
      <c r="M1228" s="115" t="str">
        <f>IF(Table6[[#This Row],[Segment ]]="","",((Table6[[#This Row],[Velocity 2 (m/s)]]^2)/2)-((Table6[[#This Row],[Velocity 1 (m/s)]]^2)/2))</f>
        <v/>
      </c>
      <c r="N1228" s="115" t="str">
        <f>IF(Table6[[#This Row],[Segment ]]="","",(Table6[[#This Row],[Height 2 (m)]]-Table6[[#This Row],[Height 1 (m)]])*9.807)</f>
        <v/>
      </c>
      <c r="O1228" s="115" t="str">
        <f>'Pressure Drops in Loops'!U1233</f>
        <v/>
      </c>
      <c r="P122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28" s="115" t="str">
        <f>IF(Table6[[#This Row],[Segment ]]="","",Table6[[#This Row],[Work (W)]]/1000)</f>
        <v/>
      </c>
    </row>
    <row r="1229" spans="1:17" x14ac:dyDescent="0.25">
      <c r="A1229" s="116" t="str">
        <f>'Pressure Drops in Loops'!A1234</f>
        <v/>
      </c>
      <c r="B1229" s="113" t="str">
        <f>IF(Table6[[#This Row],[Segment ]]="","",B1228)</f>
        <v/>
      </c>
      <c r="C1229" s="113" t="str">
        <f>IF(Table6[[#This Row],[Segment ]]="","",C1228)</f>
        <v/>
      </c>
      <c r="D1229" s="113" t="str">
        <f>IF(Table6[[#This Row],[Segment ]]="","",D1228)</f>
        <v/>
      </c>
      <c r="E1229" s="117" t="str">
        <f>IF(Table6[[#This Row],[Segment ]]="","",Table6[[#This Row],[Density (kg/m3)]]*Table6[[#This Row],[Volumetric flow (m3/s)]])</f>
        <v/>
      </c>
      <c r="F1229" s="114" t="str">
        <f>IF(Table6[[#This Row],[Segment ]]="","",'Pressure Drops in Loops'!AG1234)</f>
        <v/>
      </c>
      <c r="G1229" s="114" t="str">
        <f>'Pressure Drops in Loops'!AH1234</f>
        <v/>
      </c>
      <c r="H1229" s="114"/>
      <c r="I1229" s="114"/>
      <c r="J1229" s="115" t="str">
        <f>'Pressure Drops in Loops'!E1234</f>
        <v/>
      </c>
      <c r="K1229" s="115" t="str">
        <f>IF('Pressure Drops in Loops'!E1235="",'Pressure Drops in Loops'!E1234,'Pressure Drops in Loops'!E1235)</f>
        <v/>
      </c>
      <c r="L1229" s="115" t="str">
        <f>IF(Table6[[#This Row],[Segment ]]="","",(Table6[[#This Row],[Pressure 2 (kPa)]]-Table6[[#This Row],[Pressure 1 (kPa)]])/Table6[[#This Row],[Density (kg/m3)]])</f>
        <v/>
      </c>
      <c r="M1229" s="115" t="str">
        <f>IF(Table6[[#This Row],[Segment ]]="","",((Table6[[#This Row],[Velocity 2 (m/s)]]^2)/2)-((Table6[[#This Row],[Velocity 1 (m/s)]]^2)/2))</f>
        <v/>
      </c>
      <c r="N1229" s="115" t="str">
        <f>IF(Table6[[#This Row],[Segment ]]="","",(Table6[[#This Row],[Height 2 (m)]]-Table6[[#This Row],[Height 1 (m)]])*9.807)</f>
        <v/>
      </c>
      <c r="O1229" s="115" t="str">
        <f>'Pressure Drops in Loops'!U1234</f>
        <v/>
      </c>
      <c r="P122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29" s="115" t="str">
        <f>IF(Table6[[#This Row],[Segment ]]="","",Table6[[#This Row],[Work (W)]]/1000)</f>
        <v/>
      </c>
    </row>
    <row r="1230" spans="1:17" x14ac:dyDescent="0.25">
      <c r="A1230" s="116" t="str">
        <f>'Pressure Drops in Loops'!A1235</f>
        <v/>
      </c>
      <c r="B1230" s="113" t="str">
        <f>IF(Table6[[#This Row],[Segment ]]="","",B1229)</f>
        <v/>
      </c>
      <c r="C1230" s="113" t="str">
        <f>IF(Table6[[#This Row],[Segment ]]="","",C1229)</f>
        <v/>
      </c>
      <c r="D1230" s="113" t="str">
        <f>IF(Table6[[#This Row],[Segment ]]="","",D1229)</f>
        <v/>
      </c>
      <c r="E1230" s="117" t="str">
        <f>IF(Table6[[#This Row],[Segment ]]="","",Table6[[#This Row],[Density (kg/m3)]]*Table6[[#This Row],[Volumetric flow (m3/s)]])</f>
        <v/>
      </c>
      <c r="F1230" s="114" t="str">
        <f>IF(Table6[[#This Row],[Segment ]]="","",'Pressure Drops in Loops'!AG1235)</f>
        <v/>
      </c>
      <c r="G1230" s="114" t="str">
        <f>'Pressure Drops in Loops'!AH1235</f>
        <v/>
      </c>
      <c r="H1230" s="114"/>
      <c r="I1230" s="114"/>
      <c r="J1230" s="115" t="str">
        <f>'Pressure Drops in Loops'!E1235</f>
        <v/>
      </c>
      <c r="K1230" s="115" t="str">
        <f>IF('Pressure Drops in Loops'!E1236="",'Pressure Drops in Loops'!E1235,'Pressure Drops in Loops'!E1236)</f>
        <v/>
      </c>
      <c r="L1230" s="115" t="str">
        <f>IF(Table6[[#This Row],[Segment ]]="","",(Table6[[#This Row],[Pressure 2 (kPa)]]-Table6[[#This Row],[Pressure 1 (kPa)]])/Table6[[#This Row],[Density (kg/m3)]])</f>
        <v/>
      </c>
      <c r="M1230" s="115" t="str">
        <f>IF(Table6[[#This Row],[Segment ]]="","",((Table6[[#This Row],[Velocity 2 (m/s)]]^2)/2)-((Table6[[#This Row],[Velocity 1 (m/s)]]^2)/2))</f>
        <v/>
      </c>
      <c r="N1230" s="115" t="str">
        <f>IF(Table6[[#This Row],[Segment ]]="","",(Table6[[#This Row],[Height 2 (m)]]-Table6[[#This Row],[Height 1 (m)]])*9.807)</f>
        <v/>
      </c>
      <c r="O1230" s="115" t="str">
        <f>'Pressure Drops in Loops'!U1235</f>
        <v/>
      </c>
      <c r="P123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30" s="115" t="str">
        <f>IF(Table6[[#This Row],[Segment ]]="","",Table6[[#This Row],[Work (W)]]/1000)</f>
        <v/>
      </c>
    </row>
    <row r="1231" spans="1:17" x14ac:dyDescent="0.25">
      <c r="A1231" s="116" t="str">
        <f>'Pressure Drops in Loops'!A1236</f>
        <v/>
      </c>
      <c r="B1231" s="113" t="str">
        <f>IF(Table6[[#This Row],[Segment ]]="","",B1230)</f>
        <v/>
      </c>
      <c r="C1231" s="113" t="str">
        <f>IF(Table6[[#This Row],[Segment ]]="","",C1230)</f>
        <v/>
      </c>
      <c r="D1231" s="113" t="str">
        <f>IF(Table6[[#This Row],[Segment ]]="","",D1230)</f>
        <v/>
      </c>
      <c r="E1231" s="117" t="str">
        <f>IF(Table6[[#This Row],[Segment ]]="","",Table6[[#This Row],[Density (kg/m3)]]*Table6[[#This Row],[Volumetric flow (m3/s)]])</f>
        <v/>
      </c>
      <c r="F1231" s="114" t="str">
        <f>IF(Table6[[#This Row],[Segment ]]="","",'Pressure Drops in Loops'!AG1236)</f>
        <v/>
      </c>
      <c r="G1231" s="114" t="str">
        <f>'Pressure Drops in Loops'!AH1236</f>
        <v/>
      </c>
      <c r="H1231" s="114"/>
      <c r="I1231" s="114"/>
      <c r="J1231" s="115" t="str">
        <f>'Pressure Drops in Loops'!E1236</f>
        <v/>
      </c>
      <c r="K1231" s="115" t="str">
        <f>IF('Pressure Drops in Loops'!E1237="",'Pressure Drops in Loops'!E1236,'Pressure Drops in Loops'!E1237)</f>
        <v/>
      </c>
      <c r="L1231" s="115" t="str">
        <f>IF(Table6[[#This Row],[Segment ]]="","",(Table6[[#This Row],[Pressure 2 (kPa)]]-Table6[[#This Row],[Pressure 1 (kPa)]])/Table6[[#This Row],[Density (kg/m3)]])</f>
        <v/>
      </c>
      <c r="M1231" s="115" t="str">
        <f>IF(Table6[[#This Row],[Segment ]]="","",((Table6[[#This Row],[Velocity 2 (m/s)]]^2)/2)-((Table6[[#This Row],[Velocity 1 (m/s)]]^2)/2))</f>
        <v/>
      </c>
      <c r="N1231" s="115" t="str">
        <f>IF(Table6[[#This Row],[Segment ]]="","",(Table6[[#This Row],[Height 2 (m)]]-Table6[[#This Row],[Height 1 (m)]])*9.807)</f>
        <v/>
      </c>
      <c r="O1231" s="115" t="str">
        <f>'Pressure Drops in Loops'!U1236</f>
        <v/>
      </c>
      <c r="P123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31" s="115" t="str">
        <f>IF(Table6[[#This Row],[Segment ]]="","",Table6[[#This Row],[Work (W)]]/1000)</f>
        <v/>
      </c>
    </row>
    <row r="1232" spans="1:17" x14ac:dyDescent="0.25">
      <c r="A1232" s="116" t="str">
        <f>'Pressure Drops in Loops'!A1237</f>
        <v/>
      </c>
      <c r="B1232" s="113" t="str">
        <f>IF(Table6[[#This Row],[Segment ]]="","",B1231)</f>
        <v/>
      </c>
      <c r="C1232" s="113" t="str">
        <f>IF(Table6[[#This Row],[Segment ]]="","",C1231)</f>
        <v/>
      </c>
      <c r="D1232" s="113" t="str">
        <f>IF(Table6[[#This Row],[Segment ]]="","",D1231)</f>
        <v/>
      </c>
      <c r="E1232" s="117" t="str">
        <f>IF(Table6[[#This Row],[Segment ]]="","",Table6[[#This Row],[Density (kg/m3)]]*Table6[[#This Row],[Volumetric flow (m3/s)]])</f>
        <v/>
      </c>
      <c r="F1232" s="114" t="str">
        <f>IF(Table6[[#This Row],[Segment ]]="","",'Pressure Drops in Loops'!AG1237)</f>
        <v/>
      </c>
      <c r="G1232" s="114" t="str">
        <f>'Pressure Drops in Loops'!AH1237</f>
        <v/>
      </c>
      <c r="H1232" s="114"/>
      <c r="I1232" s="114"/>
      <c r="J1232" s="115" t="str">
        <f>'Pressure Drops in Loops'!E1237</f>
        <v/>
      </c>
      <c r="K1232" s="115" t="str">
        <f>IF('Pressure Drops in Loops'!E1238="",'Pressure Drops in Loops'!E1237,'Pressure Drops in Loops'!E1238)</f>
        <v/>
      </c>
      <c r="L1232" s="115" t="str">
        <f>IF(Table6[[#This Row],[Segment ]]="","",(Table6[[#This Row],[Pressure 2 (kPa)]]-Table6[[#This Row],[Pressure 1 (kPa)]])/Table6[[#This Row],[Density (kg/m3)]])</f>
        <v/>
      </c>
      <c r="M1232" s="115" t="str">
        <f>IF(Table6[[#This Row],[Segment ]]="","",((Table6[[#This Row],[Velocity 2 (m/s)]]^2)/2)-((Table6[[#This Row],[Velocity 1 (m/s)]]^2)/2))</f>
        <v/>
      </c>
      <c r="N1232" s="115" t="str">
        <f>IF(Table6[[#This Row],[Segment ]]="","",(Table6[[#This Row],[Height 2 (m)]]-Table6[[#This Row],[Height 1 (m)]])*9.807)</f>
        <v/>
      </c>
      <c r="O1232" s="115" t="str">
        <f>'Pressure Drops in Loops'!U1237</f>
        <v/>
      </c>
      <c r="P123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32" s="115" t="str">
        <f>IF(Table6[[#This Row],[Segment ]]="","",Table6[[#This Row],[Work (W)]]/1000)</f>
        <v/>
      </c>
    </row>
    <row r="1233" spans="1:17" x14ac:dyDescent="0.25">
      <c r="A1233" s="116" t="str">
        <f>'Pressure Drops in Loops'!A1238</f>
        <v/>
      </c>
      <c r="B1233" s="113" t="str">
        <f>IF(Table6[[#This Row],[Segment ]]="","",B1232)</f>
        <v/>
      </c>
      <c r="C1233" s="113" t="str">
        <f>IF(Table6[[#This Row],[Segment ]]="","",C1232)</f>
        <v/>
      </c>
      <c r="D1233" s="113" t="str">
        <f>IF(Table6[[#This Row],[Segment ]]="","",D1232)</f>
        <v/>
      </c>
      <c r="E1233" s="117" t="str">
        <f>IF(Table6[[#This Row],[Segment ]]="","",Table6[[#This Row],[Density (kg/m3)]]*Table6[[#This Row],[Volumetric flow (m3/s)]])</f>
        <v/>
      </c>
      <c r="F1233" s="114" t="str">
        <f>IF(Table6[[#This Row],[Segment ]]="","",'Pressure Drops in Loops'!AG1238)</f>
        <v/>
      </c>
      <c r="G1233" s="114" t="str">
        <f>'Pressure Drops in Loops'!AH1238</f>
        <v/>
      </c>
      <c r="H1233" s="114"/>
      <c r="I1233" s="114"/>
      <c r="J1233" s="115" t="str">
        <f>'Pressure Drops in Loops'!E1238</f>
        <v/>
      </c>
      <c r="K1233" s="115" t="str">
        <f>IF('Pressure Drops in Loops'!E1239="",'Pressure Drops in Loops'!E1238,'Pressure Drops in Loops'!E1239)</f>
        <v/>
      </c>
      <c r="L1233" s="115" t="str">
        <f>IF(Table6[[#This Row],[Segment ]]="","",(Table6[[#This Row],[Pressure 2 (kPa)]]-Table6[[#This Row],[Pressure 1 (kPa)]])/Table6[[#This Row],[Density (kg/m3)]])</f>
        <v/>
      </c>
      <c r="M1233" s="115" t="str">
        <f>IF(Table6[[#This Row],[Segment ]]="","",((Table6[[#This Row],[Velocity 2 (m/s)]]^2)/2)-((Table6[[#This Row],[Velocity 1 (m/s)]]^2)/2))</f>
        <v/>
      </c>
      <c r="N1233" s="115" t="str">
        <f>IF(Table6[[#This Row],[Segment ]]="","",(Table6[[#This Row],[Height 2 (m)]]-Table6[[#This Row],[Height 1 (m)]])*9.807)</f>
        <v/>
      </c>
      <c r="O1233" s="115" t="str">
        <f>'Pressure Drops in Loops'!U1238</f>
        <v/>
      </c>
      <c r="P123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33" s="115" t="str">
        <f>IF(Table6[[#This Row],[Segment ]]="","",Table6[[#This Row],[Work (W)]]/1000)</f>
        <v/>
      </c>
    </row>
    <row r="1234" spans="1:17" x14ac:dyDescent="0.25">
      <c r="A1234" s="116" t="str">
        <f>'Pressure Drops in Loops'!A1239</f>
        <v/>
      </c>
      <c r="B1234" s="113" t="str">
        <f>IF(Table6[[#This Row],[Segment ]]="","",B1233)</f>
        <v/>
      </c>
      <c r="C1234" s="113" t="str">
        <f>IF(Table6[[#This Row],[Segment ]]="","",C1233)</f>
        <v/>
      </c>
      <c r="D1234" s="113" t="str">
        <f>IF(Table6[[#This Row],[Segment ]]="","",D1233)</f>
        <v/>
      </c>
      <c r="E1234" s="117" t="str">
        <f>IF(Table6[[#This Row],[Segment ]]="","",Table6[[#This Row],[Density (kg/m3)]]*Table6[[#This Row],[Volumetric flow (m3/s)]])</f>
        <v/>
      </c>
      <c r="F1234" s="114" t="str">
        <f>IF(Table6[[#This Row],[Segment ]]="","",'Pressure Drops in Loops'!AG1239)</f>
        <v/>
      </c>
      <c r="G1234" s="114" t="str">
        <f>'Pressure Drops in Loops'!AH1239</f>
        <v/>
      </c>
      <c r="H1234" s="114"/>
      <c r="I1234" s="114"/>
      <c r="J1234" s="115" t="str">
        <f>'Pressure Drops in Loops'!E1239</f>
        <v/>
      </c>
      <c r="K1234" s="115" t="str">
        <f>IF('Pressure Drops in Loops'!E1240="",'Pressure Drops in Loops'!E1239,'Pressure Drops in Loops'!E1240)</f>
        <v/>
      </c>
      <c r="L1234" s="115" t="str">
        <f>IF(Table6[[#This Row],[Segment ]]="","",(Table6[[#This Row],[Pressure 2 (kPa)]]-Table6[[#This Row],[Pressure 1 (kPa)]])/Table6[[#This Row],[Density (kg/m3)]])</f>
        <v/>
      </c>
      <c r="M1234" s="115" t="str">
        <f>IF(Table6[[#This Row],[Segment ]]="","",((Table6[[#This Row],[Velocity 2 (m/s)]]^2)/2)-((Table6[[#This Row],[Velocity 1 (m/s)]]^2)/2))</f>
        <v/>
      </c>
      <c r="N1234" s="115" t="str">
        <f>IF(Table6[[#This Row],[Segment ]]="","",(Table6[[#This Row],[Height 2 (m)]]-Table6[[#This Row],[Height 1 (m)]])*9.807)</f>
        <v/>
      </c>
      <c r="O1234" s="115" t="str">
        <f>'Pressure Drops in Loops'!U1239</f>
        <v/>
      </c>
      <c r="P123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34" s="115" t="str">
        <f>IF(Table6[[#This Row],[Segment ]]="","",Table6[[#This Row],[Work (W)]]/1000)</f>
        <v/>
      </c>
    </row>
    <row r="1235" spans="1:17" x14ac:dyDescent="0.25">
      <c r="A1235" s="116" t="str">
        <f>'Pressure Drops in Loops'!A1240</f>
        <v/>
      </c>
      <c r="B1235" s="113" t="str">
        <f>IF(Table6[[#This Row],[Segment ]]="","",B1234)</f>
        <v/>
      </c>
      <c r="C1235" s="113" t="str">
        <f>IF(Table6[[#This Row],[Segment ]]="","",C1234)</f>
        <v/>
      </c>
      <c r="D1235" s="113" t="str">
        <f>IF(Table6[[#This Row],[Segment ]]="","",D1234)</f>
        <v/>
      </c>
      <c r="E1235" s="117" t="str">
        <f>IF(Table6[[#This Row],[Segment ]]="","",Table6[[#This Row],[Density (kg/m3)]]*Table6[[#This Row],[Volumetric flow (m3/s)]])</f>
        <v/>
      </c>
      <c r="F1235" s="114" t="str">
        <f>IF(Table6[[#This Row],[Segment ]]="","",'Pressure Drops in Loops'!AG1240)</f>
        <v/>
      </c>
      <c r="G1235" s="114" t="str">
        <f>'Pressure Drops in Loops'!AH1240</f>
        <v/>
      </c>
      <c r="H1235" s="114"/>
      <c r="I1235" s="114"/>
      <c r="J1235" s="115" t="str">
        <f>'Pressure Drops in Loops'!E1240</f>
        <v/>
      </c>
      <c r="K1235" s="115" t="str">
        <f>IF('Pressure Drops in Loops'!E1241="",'Pressure Drops in Loops'!E1240,'Pressure Drops in Loops'!E1241)</f>
        <v/>
      </c>
      <c r="L1235" s="115" t="str">
        <f>IF(Table6[[#This Row],[Segment ]]="","",(Table6[[#This Row],[Pressure 2 (kPa)]]-Table6[[#This Row],[Pressure 1 (kPa)]])/Table6[[#This Row],[Density (kg/m3)]])</f>
        <v/>
      </c>
      <c r="M1235" s="115" t="str">
        <f>IF(Table6[[#This Row],[Segment ]]="","",((Table6[[#This Row],[Velocity 2 (m/s)]]^2)/2)-((Table6[[#This Row],[Velocity 1 (m/s)]]^2)/2))</f>
        <v/>
      </c>
      <c r="N1235" s="115" t="str">
        <f>IF(Table6[[#This Row],[Segment ]]="","",(Table6[[#This Row],[Height 2 (m)]]-Table6[[#This Row],[Height 1 (m)]])*9.807)</f>
        <v/>
      </c>
      <c r="O1235" s="115" t="str">
        <f>'Pressure Drops in Loops'!U1240</f>
        <v/>
      </c>
      <c r="P123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35" s="115" t="str">
        <f>IF(Table6[[#This Row],[Segment ]]="","",Table6[[#This Row],[Work (W)]]/1000)</f>
        <v/>
      </c>
    </row>
    <row r="1236" spans="1:17" x14ac:dyDescent="0.25">
      <c r="A1236" s="116" t="str">
        <f>'Pressure Drops in Loops'!A1241</f>
        <v/>
      </c>
      <c r="B1236" s="113" t="str">
        <f>IF(Table6[[#This Row],[Segment ]]="","",B1235)</f>
        <v/>
      </c>
      <c r="C1236" s="113" t="str">
        <f>IF(Table6[[#This Row],[Segment ]]="","",C1235)</f>
        <v/>
      </c>
      <c r="D1236" s="113" t="str">
        <f>IF(Table6[[#This Row],[Segment ]]="","",D1235)</f>
        <v/>
      </c>
      <c r="E1236" s="117" t="str">
        <f>IF(Table6[[#This Row],[Segment ]]="","",Table6[[#This Row],[Density (kg/m3)]]*Table6[[#This Row],[Volumetric flow (m3/s)]])</f>
        <v/>
      </c>
      <c r="F1236" s="114" t="str">
        <f>IF(Table6[[#This Row],[Segment ]]="","",'Pressure Drops in Loops'!AG1241)</f>
        <v/>
      </c>
      <c r="G1236" s="114" t="str">
        <f>'Pressure Drops in Loops'!AH1241</f>
        <v/>
      </c>
      <c r="H1236" s="114"/>
      <c r="I1236" s="114"/>
      <c r="J1236" s="115" t="str">
        <f>'Pressure Drops in Loops'!E1241</f>
        <v/>
      </c>
      <c r="K1236" s="115" t="str">
        <f>IF('Pressure Drops in Loops'!E1242="",'Pressure Drops in Loops'!E1241,'Pressure Drops in Loops'!E1242)</f>
        <v/>
      </c>
      <c r="L1236" s="115" t="str">
        <f>IF(Table6[[#This Row],[Segment ]]="","",(Table6[[#This Row],[Pressure 2 (kPa)]]-Table6[[#This Row],[Pressure 1 (kPa)]])/Table6[[#This Row],[Density (kg/m3)]])</f>
        <v/>
      </c>
      <c r="M1236" s="115" t="str">
        <f>IF(Table6[[#This Row],[Segment ]]="","",((Table6[[#This Row],[Velocity 2 (m/s)]]^2)/2)-((Table6[[#This Row],[Velocity 1 (m/s)]]^2)/2))</f>
        <v/>
      </c>
      <c r="N1236" s="115" t="str">
        <f>IF(Table6[[#This Row],[Segment ]]="","",(Table6[[#This Row],[Height 2 (m)]]-Table6[[#This Row],[Height 1 (m)]])*9.807)</f>
        <v/>
      </c>
      <c r="O1236" s="115" t="str">
        <f>'Pressure Drops in Loops'!U1241</f>
        <v/>
      </c>
      <c r="P123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36" s="115" t="str">
        <f>IF(Table6[[#This Row],[Segment ]]="","",Table6[[#This Row],[Work (W)]]/1000)</f>
        <v/>
      </c>
    </row>
    <row r="1237" spans="1:17" x14ac:dyDescent="0.25">
      <c r="A1237" s="116" t="str">
        <f>'Pressure Drops in Loops'!A1242</f>
        <v/>
      </c>
      <c r="B1237" s="113" t="str">
        <f>IF(Table6[[#This Row],[Segment ]]="","",B1236)</f>
        <v/>
      </c>
      <c r="C1237" s="113" t="str">
        <f>IF(Table6[[#This Row],[Segment ]]="","",C1236)</f>
        <v/>
      </c>
      <c r="D1237" s="113" t="str">
        <f>IF(Table6[[#This Row],[Segment ]]="","",D1236)</f>
        <v/>
      </c>
      <c r="E1237" s="117" t="str">
        <f>IF(Table6[[#This Row],[Segment ]]="","",Table6[[#This Row],[Density (kg/m3)]]*Table6[[#This Row],[Volumetric flow (m3/s)]])</f>
        <v/>
      </c>
      <c r="F1237" s="114" t="str">
        <f>IF(Table6[[#This Row],[Segment ]]="","",'Pressure Drops in Loops'!AG1242)</f>
        <v/>
      </c>
      <c r="G1237" s="114" t="str">
        <f>'Pressure Drops in Loops'!AH1242</f>
        <v/>
      </c>
      <c r="H1237" s="114"/>
      <c r="I1237" s="114"/>
      <c r="J1237" s="115" t="str">
        <f>'Pressure Drops in Loops'!E1242</f>
        <v/>
      </c>
      <c r="K1237" s="115" t="str">
        <f>IF('Pressure Drops in Loops'!E1243="",'Pressure Drops in Loops'!E1242,'Pressure Drops in Loops'!E1243)</f>
        <v/>
      </c>
      <c r="L1237" s="115" t="str">
        <f>IF(Table6[[#This Row],[Segment ]]="","",(Table6[[#This Row],[Pressure 2 (kPa)]]-Table6[[#This Row],[Pressure 1 (kPa)]])/Table6[[#This Row],[Density (kg/m3)]])</f>
        <v/>
      </c>
      <c r="M1237" s="115" t="str">
        <f>IF(Table6[[#This Row],[Segment ]]="","",((Table6[[#This Row],[Velocity 2 (m/s)]]^2)/2)-((Table6[[#This Row],[Velocity 1 (m/s)]]^2)/2))</f>
        <v/>
      </c>
      <c r="N1237" s="115" t="str">
        <f>IF(Table6[[#This Row],[Segment ]]="","",(Table6[[#This Row],[Height 2 (m)]]-Table6[[#This Row],[Height 1 (m)]])*9.807)</f>
        <v/>
      </c>
      <c r="O1237" s="115" t="str">
        <f>'Pressure Drops in Loops'!U1242</f>
        <v/>
      </c>
      <c r="P123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37" s="115" t="str">
        <f>IF(Table6[[#This Row],[Segment ]]="","",Table6[[#This Row],[Work (W)]]/1000)</f>
        <v/>
      </c>
    </row>
    <row r="1238" spans="1:17" x14ac:dyDescent="0.25">
      <c r="A1238" s="116" t="str">
        <f>'Pressure Drops in Loops'!A1243</f>
        <v/>
      </c>
      <c r="B1238" s="113" t="str">
        <f>IF(Table6[[#This Row],[Segment ]]="","",B1237)</f>
        <v/>
      </c>
      <c r="C1238" s="113" t="str">
        <f>IF(Table6[[#This Row],[Segment ]]="","",C1237)</f>
        <v/>
      </c>
      <c r="D1238" s="113" t="str">
        <f>IF(Table6[[#This Row],[Segment ]]="","",D1237)</f>
        <v/>
      </c>
      <c r="E1238" s="117" t="str">
        <f>IF(Table6[[#This Row],[Segment ]]="","",Table6[[#This Row],[Density (kg/m3)]]*Table6[[#This Row],[Volumetric flow (m3/s)]])</f>
        <v/>
      </c>
      <c r="F1238" s="114" t="str">
        <f>IF(Table6[[#This Row],[Segment ]]="","",'Pressure Drops in Loops'!AG1243)</f>
        <v/>
      </c>
      <c r="G1238" s="114" t="str">
        <f>'Pressure Drops in Loops'!AH1243</f>
        <v/>
      </c>
      <c r="H1238" s="114"/>
      <c r="I1238" s="114"/>
      <c r="J1238" s="115" t="str">
        <f>'Pressure Drops in Loops'!E1243</f>
        <v/>
      </c>
      <c r="K1238" s="115" t="str">
        <f>IF('Pressure Drops in Loops'!E1244="",'Pressure Drops in Loops'!E1243,'Pressure Drops in Loops'!E1244)</f>
        <v/>
      </c>
      <c r="L1238" s="115" t="str">
        <f>IF(Table6[[#This Row],[Segment ]]="","",(Table6[[#This Row],[Pressure 2 (kPa)]]-Table6[[#This Row],[Pressure 1 (kPa)]])/Table6[[#This Row],[Density (kg/m3)]])</f>
        <v/>
      </c>
      <c r="M1238" s="115" t="str">
        <f>IF(Table6[[#This Row],[Segment ]]="","",((Table6[[#This Row],[Velocity 2 (m/s)]]^2)/2)-((Table6[[#This Row],[Velocity 1 (m/s)]]^2)/2))</f>
        <v/>
      </c>
      <c r="N1238" s="115" t="str">
        <f>IF(Table6[[#This Row],[Segment ]]="","",(Table6[[#This Row],[Height 2 (m)]]-Table6[[#This Row],[Height 1 (m)]])*9.807)</f>
        <v/>
      </c>
      <c r="O1238" s="115" t="str">
        <f>'Pressure Drops in Loops'!U1243</f>
        <v/>
      </c>
      <c r="P123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38" s="115" t="str">
        <f>IF(Table6[[#This Row],[Segment ]]="","",Table6[[#This Row],[Work (W)]]/1000)</f>
        <v/>
      </c>
    </row>
    <row r="1239" spans="1:17" x14ac:dyDescent="0.25">
      <c r="A1239" s="116" t="str">
        <f>'Pressure Drops in Loops'!A1244</f>
        <v/>
      </c>
      <c r="B1239" s="113" t="str">
        <f>IF(Table6[[#This Row],[Segment ]]="","",B1238)</f>
        <v/>
      </c>
      <c r="C1239" s="113" t="str">
        <f>IF(Table6[[#This Row],[Segment ]]="","",C1238)</f>
        <v/>
      </c>
      <c r="D1239" s="113" t="str">
        <f>IF(Table6[[#This Row],[Segment ]]="","",D1238)</f>
        <v/>
      </c>
      <c r="E1239" s="117" t="str">
        <f>IF(Table6[[#This Row],[Segment ]]="","",Table6[[#This Row],[Density (kg/m3)]]*Table6[[#This Row],[Volumetric flow (m3/s)]])</f>
        <v/>
      </c>
      <c r="F1239" s="114" t="str">
        <f>IF(Table6[[#This Row],[Segment ]]="","",'Pressure Drops in Loops'!AG1244)</f>
        <v/>
      </c>
      <c r="G1239" s="114" t="str">
        <f>'Pressure Drops in Loops'!AH1244</f>
        <v/>
      </c>
      <c r="H1239" s="114"/>
      <c r="I1239" s="114"/>
      <c r="J1239" s="115" t="str">
        <f>'Pressure Drops in Loops'!E1244</f>
        <v/>
      </c>
      <c r="K1239" s="115" t="str">
        <f>IF('Pressure Drops in Loops'!E1245="",'Pressure Drops in Loops'!E1244,'Pressure Drops in Loops'!E1245)</f>
        <v/>
      </c>
      <c r="L1239" s="115" t="str">
        <f>IF(Table6[[#This Row],[Segment ]]="","",(Table6[[#This Row],[Pressure 2 (kPa)]]-Table6[[#This Row],[Pressure 1 (kPa)]])/Table6[[#This Row],[Density (kg/m3)]])</f>
        <v/>
      </c>
      <c r="M1239" s="115" t="str">
        <f>IF(Table6[[#This Row],[Segment ]]="","",((Table6[[#This Row],[Velocity 2 (m/s)]]^2)/2)-((Table6[[#This Row],[Velocity 1 (m/s)]]^2)/2))</f>
        <v/>
      </c>
      <c r="N1239" s="115" t="str">
        <f>IF(Table6[[#This Row],[Segment ]]="","",(Table6[[#This Row],[Height 2 (m)]]-Table6[[#This Row],[Height 1 (m)]])*9.807)</f>
        <v/>
      </c>
      <c r="O1239" s="115" t="str">
        <f>'Pressure Drops in Loops'!U1244</f>
        <v/>
      </c>
      <c r="P123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39" s="115" t="str">
        <f>IF(Table6[[#This Row],[Segment ]]="","",Table6[[#This Row],[Work (W)]]/1000)</f>
        <v/>
      </c>
    </row>
    <row r="1240" spans="1:17" x14ac:dyDescent="0.25">
      <c r="A1240" s="116" t="str">
        <f>'Pressure Drops in Loops'!A1245</f>
        <v/>
      </c>
      <c r="B1240" s="113" t="str">
        <f>IF(Table6[[#This Row],[Segment ]]="","",B1239)</f>
        <v/>
      </c>
      <c r="C1240" s="113" t="str">
        <f>IF(Table6[[#This Row],[Segment ]]="","",C1239)</f>
        <v/>
      </c>
      <c r="D1240" s="113" t="str">
        <f>IF(Table6[[#This Row],[Segment ]]="","",D1239)</f>
        <v/>
      </c>
      <c r="E1240" s="117" t="str">
        <f>IF(Table6[[#This Row],[Segment ]]="","",Table6[[#This Row],[Density (kg/m3)]]*Table6[[#This Row],[Volumetric flow (m3/s)]])</f>
        <v/>
      </c>
      <c r="F1240" s="114" t="str">
        <f>IF(Table6[[#This Row],[Segment ]]="","",'Pressure Drops in Loops'!AG1245)</f>
        <v/>
      </c>
      <c r="G1240" s="114" t="str">
        <f>'Pressure Drops in Loops'!AH1245</f>
        <v/>
      </c>
      <c r="H1240" s="114"/>
      <c r="I1240" s="114"/>
      <c r="J1240" s="115" t="str">
        <f>'Pressure Drops in Loops'!E1245</f>
        <v/>
      </c>
      <c r="K1240" s="115" t="str">
        <f>IF('Pressure Drops in Loops'!E1246="",'Pressure Drops in Loops'!E1245,'Pressure Drops in Loops'!E1246)</f>
        <v/>
      </c>
      <c r="L1240" s="115" t="str">
        <f>IF(Table6[[#This Row],[Segment ]]="","",(Table6[[#This Row],[Pressure 2 (kPa)]]-Table6[[#This Row],[Pressure 1 (kPa)]])/Table6[[#This Row],[Density (kg/m3)]])</f>
        <v/>
      </c>
      <c r="M1240" s="115" t="str">
        <f>IF(Table6[[#This Row],[Segment ]]="","",((Table6[[#This Row],[Velocity 2 (m/s)]]^2)/2)-((Table6[[#This Row],[Velocity 1 (m/s)]]^2)/2))</f>
        <v/>
      </c>
      <c r="N1240" s="115" t="str">
        <f>IF(Table6[[#This Row],[Segment ]]="","",(Table6[[#This Row],[Height 2 (m)]]-Table6[[#This Row],[Height 1 (m)]])*9.807)</f>
        <v/>
      </c>
      <c r="O1240" s="115" t="str">
        <f>'Pressure Drops in Loops'!U1245</f>
        <v/>
      </c>
      <c r="P124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40" s="115" t="str">
        <f>IF(Table6[[#This Row],[Segment ]]="","",Table6[[#This Row],[Work (W)]]/1000)</f>
        <v/>
      </c>
    </row>
    <row r="1241" spans="1:17" x14ac:dyDescent="0.25">
      <c r="A1241" s="116" t="str">
        <f>'Pressure Drops in Loops'!A1246</f>
        <v/>
      </c>
      <c r="B1241" s="113" t="str">
        <f>IF(Table6[[#This Row],[Segment ]]="","",B1240)</f>
        <v/>
      </c>
      <c r="C1241" s="113" t="str">
        <f>IF(Table6[[#This Row],[Segment ]]="","",C1240)</f>
        <v/>
      </c>
      <c r="D1241" s="113" t="str">
        <f>IF(Table6[[#This Row],[Segment ]]="","",D1240)</f>
        <v/>
      </c>
      <c r="E1241" s="117" t="str">
        <f>IF(Table6[[#This Row],[Segment ]]="","",Table6[[#This Row],[Density (kg/m3)]]*Table6[[#This Row],[Volumetric flow (m3/s)]])</f>
        <v/>
      </c>
      <c r="F1241" s="114" t="str">
        <f>IF(Table6[[#This Row],[Segment ]]="","",'Pressure Drops in Loops'!AG1246)</f>
        <v/>
      </c>
      <c r="G1241" s="114" t="str">
        <f>'Pressure Drops in Loops'!AH1246</f>
        <v/>
      </c>
      <c r="H1241" s="114"/>
      <c r="I1241" s="114"/>
      <c r="J1241" s="115" t="str">
        <f>'Pressure Drops in Loops'!E1246</f>
        <v/>
      </c>
      <c r="K1241" s="115" t="str">
        <f>IF('Pressure Drops in Loops'!E1247="",'Pressure Drops in Loops'!E1246,'Pressure Drops in Loops'!E1247)</f>
        <v/>
      </c>
      <c r="L1241" s="115" t="str">
        <f>IF(Table6[[#This Row],[Segment ]]="","",(Table6[[#This Row],[Pressure 2 (kPa)]]-Table6[[#This Row],[Pressure 1 (kPa)]])/Table6[[#This Row],[Density (kg/m3)]])</f>
        <v/>
      </c>
      <c r="M1241" s="115" t="str">
        <f>IF(Table6[[#This Row],[Segment ]]="","",((Table6[[#This Row],[Velocity 2 (m/s)]]^2)/2)-((Table6[[#This Row],[Velocity 1 (m/s)]]^2)/2))</f>
        <v/>
      </c>
      <c r="N1241" s="115" t="str">
        <f>IF(Table6[[#This Row],[Segment ]]="","",(Table6[[#This Row],[Height 2 (m)]]-Table6[[#This Row],[Height 1 (m)]])*9.807)</f>
        <v/>
      </c>
      <c r="O1241" s="115" t="str">
        <f>'Pressure Drops in Loops'!U1246</f>
        <v/>
      </c>
      <c r="P124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41" s="115" t="str">
        <f>IF(Table6[[#This Row],[Segment ]]="","",Table6[[#This Row],[Work (W)]]/1000)</f>
        <v/>
      </c>
    </row>
    <row r="1242" spans="1:17" x14ac:dyDescent="0.25">
      <c r="A1242" s="116" t="str">
        <f>'Pressure Drops in Loops'!A1247</f>
        <v/>
      </c>
      <c r="B1242" s="113" t="str">
        <f>IF(Table6[[#This Row],[Segment ]]="","",B1241)</f>
        <v/>
      </c>
      <c r="C1242" s="113" t="str">
        <f>IF(Table6[[#This Row],[Segment ]]="","",C1241)</f>
        <v/>
      </c>
      <c r="D1242" s="113" t="str">
        <f>IF(Table6[[#This Row],[Segment ]]="","",D1241)</f>
        <v/>
      </c>
      <c r="E1242" s="117" t="str">
        <f>IF(Table6[[#This Row],[Segment ]]="","",Table6[[#This Row],[Density (kg/m3)]]*Table6[[#This Row],[Volumetric flow (m3/s)]])</f>
        <v/>
      </c>
      <c r="F1242" s="114" t="str">
        <f>IF(Table6[[#This Row],[Segment ]]="","",'Pressure Drops in Loops'!AG1247)</f>
        <v/>
      </c>
      <c r="G1242" s="114" t="str">
        <f>'Pressure Drops in Loops'!AH1247</f>
        <v/>
      </c>
      <c r="H1242" s="114"/>
      <c r="I1242" s="114"/>
      <c r="J1242" s="115" t="str">
        <f>'Pressure Drops in Loops'!E1247</f>
        <v/>
      </c>
      <c r="K1242" s="115" t="str">
        <f>IF('Pressure Drops in Loops'!E1248="",'Pressure Drops in Loops'!E1247,'Pressure Drops in Loops'!E1248)</f>
        <v/>
      </c>
      <c r="L1242" s="115" t="str">
        <f>IF(Table6[[#This Row],[Segment ]]="","",(Table6[[#This Row],[Pressure 2 (kPa)]]-Table6[[#This Row],[Pressure 1 (kPa)]])/Table6[[#This Row],[Density (kg/m3)]])</f>
        <v/>
      </c>
      <c r="M1242" s="115" t="str">
        <f>IF(Table6[[#This Row],[Segment ]]="","",((Table6[[#This Row],[Velocity 2 (m/s)]]^2)/2)-((Table6[[#This Row],[Velocity 1 (m/s)]]^2)/2))</f>
        <v/>
      </c>
      <c r="N1242" s="115" t="str">
        <f>IF(Table6[[#This Row],[Segment ]]="","",(Table6[[#This Row],[Height 2 (m)]]-Table6[[#This Row],[Height 1 (m)]])*9.807)</f>
        <v/>
      </c>
      <c r="O1242" s="115" t="str">
        <f>'Pressure Drops in Loops'!U1247</f>
        <v/>
      </c>
      <c r="P124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42" s="115" t="str">
        <f>IF(Table6[[#This Row],[Segment ]]="","",Table6[[#This Row],[Work (W)]]/1000)</f>
        <v/>
      </c>
    </row>
    <row r="1243" spans="1:17" x14ac:dyDescent="0.25">
      <c r="A1243" s="116" t="str">
        <f>'Pressure Drops in Loops'!A1248</f>
        <v/>
      </c>
      <c r="B1243" s="113" t="str">
        <f>IF(Table6[[#This Row],[Segment ]]="","",B1242)</f>
        <v/>
      </c>
      <c r="C1243" s="113" t="str">
        <f>IF(Table6[[#This Row],[Segment ]]="","",C1242)</f>
        <v/>
      </c>
      <c r="D1243" s="113" t="str">
        <f>IF(Table6[[#This Row],[Segment ]]="","",D1242)</f>
        <v/>
      </c>
      <c r="E1243" s="117" t="str">
        <f>IF(Table6[[#This Row],[Segment ]]="","",Table6[[#This Row],[Density (kg/m3)]]*Table6[[#This Row],[Volumetric flow (m3/s)]])</f>
        <v/>
      </c>
      <c r="F1243" s="114" t="str">
        <f>IF(Table6[[#This Row],[Segment ]]="","",'Pressure Drops in Loops'!AG1248)</f>
        <v/>
      </c>
      <c r="G1243" s="114" t="str">
        <f>'Pressure Drops in Loops'!AH1248</f>
        <v/>
      </c>
      <c r="H1243" s="114"/>
      <c r="I1243" s="114"/>
      <c r="J1243" s="115" t="str">
        <f>'Pressure Drops in Loops'!E1248</f>
        <v/>
      </c>
      <c r="K1243" s="115" t="str">
        <f>IF('Pressure Drops in Loops'!E1249="",'Pressure Drops in Loops'!E1248,'Pressure Drops in Loops'!E1249)</f>
        <v/>
      </c>
      <c r="L1243" s="115" t="str">
        <f>IF(Table6[[#This Row],[Segment ]]="","",(Table6[[#This Row],[Pressure 2 (kPa)]]-Table6[[#This Row],[Pressure 1 (kPa)]])/Table6[[#This Row],[Density (kg/m3)]])</f>
        <v/>
      </c>
      <c r="M1243" s="115" t="str">
        <f>IF(Table6[[#This Row],[Segment ]]="","",((Table6[[#This Row],[Velocity 2 (m/s)]]^2)/2)-((Table6[[#This Row],[Velocity 1 (m/s)]]^2)/2))</f>
        <v/>
      </c>
      <c r="N1243" s="115" t="str">
        <f>IF(Table6[[#This Row],[Segment ]]="","",(Table6[[#This Row],[Height 2 (m)]]-Table6[[#This Row],[Height 1 (m)]])*9.807)</f>
        <v/>
      </c>
      <c r="O1243" s="115" t="str">
        <f>'Pressure Drops in Loops'!U1248</f>
        <v/>
      </c>
      <c r="P124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43" s="115" t="str">
        <f>IF(Table6[[#This Row],[Segment ]]="","",Table6[[#This Row],[Work (W)]]/1000)</f>
        <v/>
      </c>
    </row>
    <row r="1244" spans="1:17" x14ac:dyDescent="0.25">
      <c r="A1244" s="116" t="str">
        <f>'Pressure Drops in Loops'!A1249</f>
        <v/>
      </c>
      <c r="B1244" s="113" t="str">
        <f>IF(Table6[[#This Row],[Segment ]]="","",B1243)</f>
        <v/>
      </c>
      <c r="C1244" s="113" t="str">
        <f>IF(Table6[[#This Row],[Segment ]]="","",C1243)</f>
        <v/>
      </c>
      <c r="D1244" s="113" t="str">
        <f>IF(Table6[[#This Row],[Segment ]]="","",D1243)</f>
        <v/>
      </c>
      <c r="E1244" s="117" t="str">
        <f>IF(Table6[[#This Row],[Segment ]]="","",Table6[[#This Row],[Density (kg/m3)]]*Table6[[#This Row],[Volumetric flow (m3/s)]])</f>
        <v/>
      </c>
      <c r="F1244" s="114" t="str">
        <f>IF(Table6[[#This Row],[Segment ]]="","",'Pressure Drops in Loops'!AG1249)</f>
        <v/>
      </c>
      <c r="G1244" s="114" t="str">
        <f>'Pressure Drops in Loops'!AH1249</f>
        <v/>
      </c>
      <c r="H1244" s="114"/>
      <c r="I1244" s="114"/>
      <c r="J1244" s="115" t="str">
        <f>'Pressure Drops in Loops'!E1249</f>
        <v/>
      </c>
      <c r="K1244" s="115" t="str">
        <f>IF('Pressure Drops in Loops'!E1250="",'Pressure Drops in Loops'!E1249,'Pressure Drops in Loops'!E1250)</f>
        <v/>
      </c>
      <c r="L1244" s="115" t="str">
        <f>IF(Table6[[#This Row],[Segment ]]="","",(Table6[[#This Row],[Pressure 2 (kPa)]]-Table6[[#This Row],[Pressure 1 (kPa)]])/Table6[[#This Row],[Density (kg/m3)]])</f>
        <v/>
      </c>
      <c r="M1244" s="115" t="str">
        <f>IF(Table6[[#This Row],[Segment ]]="","",((Table6[[#This Row],[Velocity 2 (m/s)]]^2)/2)-((Table6[[#This Row],[Velocity 1 (m/s)]]^2)/2))</f>
        <v/>
      </c>
      <c r="N1244" s="115" t="str">
        <f>IF(Table6[[#This Row],[Segment ]]="","",(Table6[[#This Row],[Height 2 (m)]]-Table6[[#This Row],[Height 1 (m)]])*9.807)</f>
        <v/>
      </c>
      <c r="O1244" s="115" t="str">
        <f>'Pressure Drops in Loops'!U1249</f>
        <v/>
      </c>
      <c r="P124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44" s="115" t="str">
        <f>IF(Table6[[#This Row],[Segment ]]="","",Table6[[#This Row],[Work (W)]]/1000)</f>
        <v/>
      </c>
    </row>
    <row r="1245" spans="1:17" x14ac:dyDescent="0.25">
      <c r="A1245" s="116" t="str">
        <f>'Pressure Drops in Loops'!A1250</f>
        <v/>
      </c>
      <c r="B1245" s="113" t="str">
        <f>IF(Table6[[#This Row],[Segment ]]="","",B1244)</f>
        <v/>
      </c>
      <c r="C1245" s="113" t="str">
        <f>IF(Table6[[#This Row],[Segment ]]="","",C1244)</f>
        <v/>
      </c>
      <c r="D1245" s="113" t="str">
        <f>IF(Table6[[#This Row],[Segment ]]="","",D1244)</f>
        <v/>
      </c>
      <c r="E1245" s="117" t="str">
        <f>IF(Table6[[#This Row],[Segment ]]="","",Table6[[#This Row],[Density (kg/m3)]]*Table6[[#This Row],[Volumetric flow (m3/s)]])</f>
        <v/>
      </c>
      <c r="F1245" s="114" t="str">
        <f>IF(Table6[[#This Row],[Segment ]]="","",'Pressure Drops in Loops'!AG1250)</f>
        <v/>
      </c>
      <c r="G1245" s="114" t="str">
        <f>'Pressure Drops in Loops'!AH1250</f>
        <v/>
      </c>
      <c r="H1245" s="114"/>
      <c r="I1245" s="114"/>
      <c r="J1245" s="115" t="str">
        <f>'Pressure Drops in Loops'!E1250</f>
        <v/>
      </c>
      <c r="K1245" s="115" t="str">
        <f>IF('Pressure Drops in Loops'!E1251="",'Pressure Drops in Loops'!E1250,'Pressure Drops in Loops'!E1251)</f>
        <v/>
      </c>
      <c r="L1245" s="115" t="str">
        <f>IF(Table6[[#This Row],[Segment ]]="","",(Table6[[#This Row],[Pressure 2 (kPa)]]-Table6[[#This Row],[Pressure 1 (kPa)]])/Table6[[#This Row],[Density (kg/m3)]])</f>
        <v/>
      </c>
      <c r="M1245" s="115" t="str">
        <f>IF(Table6[[#This Row],[Segment ]]="","",((Table6[[#This Row],[Velocity 2 (m/s)]]^2)/2)-((Table6[[#This Row],[Velocity 1 (m/s)]]^2)/2))</f>
        <v/>
      </c>
      <c r="N1245" s="115" t="str">
        <f>IF(Table6[[#This Row],[Segment ]]="","",(Table6[[#This Row],[Height 2 (m)]]-Table6[[#This Row],[Height 1 (m)]])*9.807)</f>
        <v/>
      </c>
      <c r="O1245" s="115" t="str">
        <f>'Pressure Drops in Loops'!U1250</f>
        <v/>
      </c>
      <c r="P124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45" s="115" t="str">
        <f>IF(Table6[[#This Row],[Segment ]]="","",Table6[[#This Row],[Work (W)]]/1000)</f>
        <v/>
      </c>
    </row>
    <row r="1246" spans="1:17" x14ac:dyDescent="0.25">
      <c r="A1246" s="116" t="str">
        <f>'Pressure Drops in Loops'!A1251</f>
        <v/>
      </c>
      <c r="B1246" s="113" t="str">
        <f>IF(Table6[[#This Row],[Segment ]]="","",B1245)</f>
        <v/>
      </c>
      <c r="C1246" s="113" t="str">
        <f>IF(Table6[[#This Row],[Segment ]]="","",C1245)</f>
        <v/>
      </c>
      <c r="D1246" s="113" t="str">
        <f>IF(Table6[[#This Row],[Segment ]]="","",D1245)</f>
        <v/>
      </c>
      <c r="E1246" s="117" t="str">
        <f>IF(Table6[[#This Row],[Segment ]]="","",Table6[[#This Row],[Density (kg/m3)]]*Table6[[#This Row],[Volumetric flow (m3/s)]])</f>
        <v/>
      </c>
      <c r="F1246" s="114" t="str">
        <f>IF(Table6[[#This Row],[Segment ]]="","",'Pressure Drops in Loops'!AG1251)</f>
        <v/>
      </c>
      <c r="G1246" s="114" t="str">
        <f>'Pressure Drops in Loops'!AH1251</f>
        <v/>
      </c>
      <c r="H1246" s="114"/>
      <c r="I1246" s="114"/>
      <c r="J1246" s="115" t="str">
        <f>'Pressure Drops in Loops'!E1251</f>
        <v/>
      </c>
      <c r="K1246" s="115" t="str">
        <f>IF('Pressure Drops in Loops'!E1252="",'Pressure Drops in Loops'!E1251,'Pressure Drops in Loops'!E1252)</f>
        <v/>
      </c>
      <c r="L1246" s="115" t="str">
        <f>IF(Table6[[#This Row],[Segment ]]="","",(Table6[[#This Row],[Pressure 2 (kPa)]]-Table6[[#This Row],[Pressure 1 (kPa)]])/Table6[[#This Row],[Density (kg/m3)]])</f>
        <v/>
      </c>
      <c r="M1246" s="115" t="str">
        <f>IF(Table6[[#This Row],[Segment ]]="","",((Table6[[#This Row],[Velocity 2 (m/s)]]^2)/2)-((Table6[[#This Row],[Velocity 1 (m/s)]]^2)/2))</f>
        <v/>
      </c>
      <c r="N1246" s="115" t="str">
        <f>IF(Table6[[#This Row],[Segment ]]="","",(Table6[[#This Row],[Height 2 (m)]]-Table6[[#This Row],[Height 1 (m)]])*9.807)</f>
        <v/>
      </c>
      <c r="O1246" s="115" t="str">
        <f>'Pressure Drops in Loops'!U1251</f>
        <v/>
      </c>
      <c r="P124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46" s="115" t="str">
        <f>IF(Table6[[#This Row],[Segment ]]="","",Table6[[#This Row],[Work (W)]]/1000)</f>
        <v/>
      </c>
    </row>
    <row r="1247" spans="1:17" x14ac:dyDescent="0.25">
      <c r="A1247" s="116" t="str">
        <f>'Pressure Drops in Loops'!A1252</f>
        <v/>
      </c>
      <c r="B1247" s="113" t="str">
        <f>IF(Table6[[#This Row],[Segment ]]="","",B1246)</f>
        <v/>
      </c>
      <c r="C1247" s="113" t="str">
        <f>IF(Table6[[#This Row],[Segment ]]="","",C1246)</f>
        <v/>
      </c>
      <c r="D1247" s="113" t="str">
        <f>IF(Table6[[#This Row],[Segment ]]="","",D1246)</f>
        <v/>
      </c>
      <c r="E1247" s="117" t="str">
        <f>IF(Table6[[#This Row],[Segment ]]="","",Table6[[#This Row],[Density (kg/m3)]]*Table6[[#This Row],[Volumetric flow (m3/s)]])</f>
        <v/>
      </c>
      <c r="F1247" s="114" t="str">
        <f>IF(Table6[[#This Row],[Segment ]]="","",'Pressure Drops in Loops'!AG1252)</f>
        <v/>
      </c>
      <c r="G1247" s="114" t="str">
        <f>'Pressure Drops in Loops'!AH1252</f>
        <v/>
      </c>
      <c r="H1247" s="114"/>
      <c r="I1247" s="114"/>
      <c r="J1247" s="115" t="str">
        <f>'Pressure Drops in Loops'!E1252</f>
        <v/>
      </c>
      <c r="K1247" s="115" t="str">
        <f>IF('Pressure Drops in Loops'!E1253="",'Pressure Drops in Loops'!E1252,'Pressure Drops in Loops'!E1253)</f>
        <v/>
      </c>
      <c r="L1247" s="115" t="str">
        <f>IF(Table6[[#This Row],[Segment ]]="","",(Table6[[#This Row],[Pressure 2 (kPa)]]-Table6[[#This Row],[Pressure 1 (kPa)]])/Table6[[#This Row],[Density (kg/m3)]])</f>
        <v/>
      </c>
      <c r="M1247" s="115" t="str">
        <f>IF(Table6[[#This Row],[Segment ]]="","",((Table6[[#This Row],[Velocity 2 (m/s)]]^2)/2)-((Table6[[#This Row],[Velocity 1 (m/s)]]^2)/2))</f>
        <v/>
      </c>
      <c r="N1247" s="115" t="str">
        <f>IF(Table6[[#This Row],[Segment ]]="","",(Table6[[#This Row],[Height 2 (m)]]-Table6[[#This Row],[Height 1 (m)]])*9.807)</f>
        <v/>
      </c>
      <c r="O1247" s="115" t="str">
        <f>'Pressure Drops in Loops'!U1252</f>
        <v/>
      </c>
      <c r="P124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47" s="115" t="str">
        <f>IF(Table6[[#This Row],[Segment ]]="","",Table6[[#This Row],[Work (W)]]/1000)</f>
        <v/>
      </c>
    </row>
    <row r="1248" spans="1:17" x14ac:dyDescent="0.25">
      <c r="A1248" s="116" t="str">
        <f>'Pressure Drops in Loops'!A1253</f>
        <v/>
      </c>
      <c r="B1248" s="113" t="str">
        <f>IF(Table6[[#This Row],[Segment ]]="","",B1247)</f>
        <v/>
      </c>
      <c r="C1248" s="113" t="str">
        <f>IF(Table6[[#This Row],[Segment ]]="","",C1247)</f>
        <v/>
      </c>
      <c r="D1248" s="113" t="str">
        <f>IF(Table6[[#This Row],[Segment ]]="","",D1247)</f>
        <v/>
      </c>
      <c r="E1248" s="117" t="str">
        <f>IF(Table6[[#This Row],[Segment ]]="","",Table6[[#This Row],[Density (kg/m3)]]*Table6[[#This Row],[Volumetric flow (m3/s)]])</f>
        <v/>
      </c>
      <c r="F1248" s="114" t="str">
        <f>IF(Table6[[#This Row],[Segment ]]="","",'Pressure Drops in Loops'!AG1253)</f>
        <v/>
      </c>
      <c r="G1248" s="114" t="str">
        <f>'Pressure Drops in Loops'!AH1253</f>
        <v/>
      </c>
      <c r="H1248" s="114"/>
      <c r="I1248" s="114"/>
      <c r="J1248" s="115" t="str">
        <f>'Pressure Drops in Loops'!E1253</f>
        <v/>
      </c>
      <c r="K1248" s="115" t="str">
        <f>IF('Pressure Drops in Loops'!E1254="",'Pressure Drops in Loops'!E1253,'Pressure Drops in Loops'!E1254)</f>
        <v/>
      </c>
      <c r="L1248" s="115" t="str">
        <f>IF(Table6[[#This Row],[Segment ]]="","",(Table6[[#This Row],[Pressure 2 (kPa)]]-Table6[[#This Row],[Pressure 1 (kPa)]])/Table6[[#This Row],[Density (kg/m3)]])</f>
        <v/>
      </c>
      <c r="M1248" s="115" t="str">
        <f>IF(Table6[[#This Row],[Segment ]]="","",((Table6[[#This Row],[Velocity 2 (m/s)]]^2)/2)-((Table6[[#This Row],[Velocity 1 (m/s)]]^2)/2))</f>
        <v/>
      </c>
      <c r="N1248" s="115" t="str">
        <f>IF(Table6[[#This Row],[Segment ]]="","",(Table6[[#This Row],[Height 2 (m)]]-Table6[[#This Row],[Height 1 (m)]])*9.807)</f>
        <v/>
      </c>
      <c r="O1248" s="115" t="str">
        <f>'Pressure Drops in Loops'!U1253</f>
        <v/>
      </c>
      <c r="P124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48" s="115" t="str">
        <f>IF(Table6[[#This Row],[Segment ]]="","",Table6[[#This Row],[Work (W)]]/1000)</f>
        <v/>
      </c>
    </row>
    <row r="1249" spans="1:17" x14ac:dyDescent="0.25">
      <c r="A1249" s="116" t="str">
        <f>'Pressure Drops in Loops'!A1254</f>
        <v/>
      </c>
      <c r="B1249" s="113" t="str">
        <f>IF(Table6[[#This Row],[Segment ]]="","",B1248)</f>
        <v/>
      </c>
      <c r="C1249" s="113" t="str">
        <f>IF(Table6[[#This Row],[Segment ]]="","",C1248)</f>
        <v/>
      </c>
      <c r="D1249" s="113" t="str">
        <f>IF(Table6[[#This Row],[Segment ]]="","",D1248)</f>
        <v/>
      </c>
      <c r="E1249" s="117" t="str">
        <f>IF(Table6[[#This Row],[Segment ]]="","",Table6[[#This Row],[Density (kg/m3)]]*Table6[[#This Row],[Volumetric flow (m3/s)]])</f>
        <v/>
      </c>
      <c r="F1249" s="114" t="str">
        <f>IF(Table6[[#This Row],[Segment ]]="","",'Pressure Drops in Loops'!AG1254)</f>
        <v/>
      </c>
      <c r="G1249" s="114" t="str">
        <f>'Pressure Drops in Loops'!AH1254</f>
        <v/>
      </c>
      <c r="H1249" s="114"/>
      <c r="I1249" s="114"/>
      <c r="J1249" s="115" t="str">
        <f>'Pressure Drops in Loops'!E1254</f>
        <v/>
      </c>
      <c r="K1249" s="115" t="str">
        <f>IF('Pressure Drops in Loops'!E1255="",'Pressure Drops in Loops'!E1254,'Pressure Drops in Loops'!E1255)</f>
        <v/>
      </c>
      <c r="L1249" s="115" t="str">
        <f>IF(Table6[[#This Row],[Segment ]]="","",(Table6[[#This Row],[Pressure 2 (kPa)]]-Table6[[#This Row],[Pressure 1 (kPa)]])/Table6[[#This Row],[Density (kg/m3)]])</f>
        <v/>
      </c>
      <c r="M1249" s="115" t="str">
        <f>IF(Table6[[#This Row],[Segment ]]="","",((Table6[[#This Row],[Velocity 2 (m/s)]]^2)/2)-((Table6[[#This Row],[Velocity 1 (m/s)]]^2)/2))</f>
        <v/>
      </c>
      <c r="N1249" s="115" t="str">
        <f>IF(Table6[[#This Row],[Segment ]]="","",(Table6[[#This Row],[Height 2 (m)]]-Table6[[#This Row],[Height 1 (m)]])*9.807)</f>
        <v/>
      </c>
      <c r="O1249" s="115" t="str">
        <f>'Pressure Drops in Loops'!U1254</f>
        <v/>
      </c>
      <c r="P124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49" s="115" t="str">
        <f>IF(Table6[[#This Row],[Segment ]]="","",Table6[[#This Row],[Work (W)]]/1000)</f>
        <v/>
      </c>
    </row>
    <row r="1250" spans="1:17" x14ac:dyDescent="0.25">
      <c r="A1250" s="116" t="str">
        <f>'Pressure Drops in Loops'!A1255</f>
        <v/>
      </c>
      <c r="B1250" s="113" t="str">
        <f>IF(Table6[[#This Row],[Segment ]]="","",B1249)</f>
        <v/>
      </c>
      <c r="C1250" s="113" t="str">
        <f>IF(Table6[[#This Row],[Segment ]]="","",C1249)</f>
        <v/>
      </c>
      <c r="D1250" s="113" t="str">
        <f>IF(Table6[[#This Row],[Segment ]]="","",D1249)</f>
        <v/>
      </c>
      <c r="E1250" s="117" t="str">
        <f>IF(Table6[[#This Row],[Segment ]]="","",Table6[[#This Row],[Density (kg/m3)]]*Table6[[#This Row],[Volumetric flow (m3/s)]])</f>
        <v/>
      </c>
      <c r="F1250" s="114" t="str">
        <f>IF(Table6[[#This Row],[Segment ]]="","",'Pressure Drops in Loops'!AG1255)</f>
        <v/>
      </c>
      <c r="G1250" s="114" t="str">
        <f>'Pressure Drops in Loops'!AH1255</f>
        <v/>
      </c>
      <c r="H1250" s="114"/>
      <c r="I1250" s="114"/>
      <c r="J1250" s="115" t="str">
        <f>'Pressure Drops in Loops'!E1255</f>
        <v/>
      </c>
      <c r="K1250" s="115" t="str">
        <f>IF('Pressure Drops in Loops'!E1256="",'Pressure Drops in Loops'!E1255,'Pressure Drops in Loops'!E1256)</f>
        <v/>
      </c>
      <c r="L1250" s="115" t="str">
        <f>IF(Table6[[#This Row],[Segment ]]="","",(Table6[[#This Row],[Pressure 2 (kPa)]]-Table6[[#This Row],[Pressure 1 (kPa)]])/Table6[[#This Row],[Density (kg/m3)]])</f>
        <v/>
      </c>
      <c r="M1250" s="115" t="str">
        <f>IF(Table6[[#This Row],[Segment ]]="","",((Table6[[#This Row],[Velocity 2 (m/s)]]^2)/2)-((Table6[[#This Row],[Velocity 1 (m/s)]]^2)/2))</f>
        <v/>
      </c>
      <c r="N1250" s="115" t="str">
        <f>IF(Table6[[#This Row],[Segment ]]="","",(Table6[[#This Row],[Height 2 (m)]]-Table6[[#This Row],[Height 1 (m)]])*9.807)</f>
        <v/>
      </c>
      <c r="O1250" s="115" t="str">
        <f>'Pressure Drops in Loops'!U1255</f>
        <v/>
      </c>
      <c r="P125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50" s="115" t="str">
        <f>IF(Table6[[#This Row],[Segment ]]="","",Table6[[#This Row],[Work (W)]]/1000)</f>
        <v/>
      </c>
    </row>
    <row r="1251" spans="1:17" x14ac:dyDescent="0.25">
      <c r="A1251" s="116" t="str">
        <f>'Pressure Drops in Loops'!A1256</f>
        <v/>
      </c>
      <c r="B1251" s="113" t="str">
        <f>IF(Table6[[#This Row],[Segment ]]="","",B1250)</f>
        <v/>
      </c>
      <c r="C1251" s="113" t="str">
        <f>IF(Table6[[#This Row],[Segment ]]="","",C1250)</f>
        <v/>
      </c>
      <c r="D1251" s="113" t="str">
        <f>IF(Table6[[#This Row],[Segment ]]="","",D1250)</f>
        <v/>
      </c>
      <c r="E1251" s="117" t="str">
        <f>IF(Table6[[#This Row],[Segment ]]="","",Table6[[#This Row],[Density (kg/m3)]]*Table6[[#This Row],[Volumetric flow (m3/s)]])</f>
        <v/>
      </c>
      <c r="F1251" s="114" t="str">
        <f>IF(Table6[[#This Row],[Segment ]]="","",'Pressure Drops in Loops'!AG1256)</f>
        <v/>
      </c>
      <c r="G1251" s="114" t="str">
        <f>'Pressure Drops in Loops'!AH1256</f>
        <v/>
      </c>
      <c r="H1251" s="114"/>
      <c r="I1251" s="114"/>
      <c r="J1251" s="115" t="str">
        <f>'Pressure Drops in Loops'!E1256</f>
        <v/>
      </c>
      <c r="K1251" s="115" t="str">
        <f>IF('Pressure Drops in Loops'!E1257="",'Pressure Drops in Loops'!E1256,'Pressure Drops in Loops'!E1257)</f>
        <v/>
      </c>
      <c r="L1251" s="115" t="str">
        <f>IF(Table6[[#This Row],[Segment ]]="","",(Table6[[#This Row],[Pressure 2 (kPa)]]-Table6[[#This Row],[Pressure 1 (kPa)]])/Table6[[#This Row],[Density (kg/m3)]])</f>
        <v/>
      </c>
      <c r="M1251" s="115" t="str">
        <f>IF(Table6[[#This Row],[Segment ]]="","",((Table6[[#This Row],[Velocity 2 (m/s)]]^2)/2)-((Table6[[#This Row],[Velocity 1 (m/s)]]^2)/2))</f>
        <v/>
      </c>
      <c r="N1251" s="115" t="str">
        <f>IF(Table6[[#This Row],[Segment ]]="","",(Table6[[#This Row],[Height 2 (m)]]-Table6[[#This Row],[Height 1 (m)]])*9.807)</f>
        <v/>
      </c>
      <c r="O1251" s="115" t="str">
        <f>'Pressure Drops in Loops'!U1256</f>
        <v/>
      </c>
      <c r="P125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51" s="115" t="str">
        <f>IF(Table6[[#This Row],[Segment ]]="","",Table6[[#This Row],[Work (W)]]/1000)</f>
        <v/>
      </c>
    </row>
    <row r="1252" spans="1:17" x14ac:dyDescent="0.25">
      <c r="A1252" s="116" t="str">
        <f>'Pressure Drops in Loops'!A1257</f>
        <v/>
      </c>
      <c r="B1252" s="113" t="str">
        <f>IF(Table6[[#This Row],[Segment ]]="","",B1251)</f>
        <v/>
      </c>
      <c r="C1252" s="113" t="str">
        <f>IF(Table6[[#This Row],[Segment ]]="","",C1251)</f>
        <v/>
      </c>
      <c r="D1252" s="113" t="str">
        <f>IF(Table6[[#This Row],[Segment ]]="","",D1251)</f>
        <v/>
      </c>
      <c r="E1252" s="117" t="str">
        <f>IF(Table6[[#This Row],[Segment ]]="","",Table6[[#This Row],[Density (kg/m3)]]*Table6[[#This Row],[Volumetric flow (m3/s)]])</f>
        <v/>
      </c>
      <c r="F1252" s="114" t="str">
        <f>IF(Table6[[#This Row],[Segment ]]="","",'Pressure Drops in Loops'!AG1257)</f>
        <v/>
      </c>
      <c r="G1252" s="114" t="str">
        <f>'Pressure Drops in Loops'!AH1257</f>
        <v/>
      </c>
      <c r="H1252" s="114"/>
      <c r="I1252" s="114"/>
      <c r="J1252" s="115" t="str">
        <f>'Pressure Drops in Loops'!E1257</f>
        <v/>
      </c>
      <c r="K1252" s="115" t="str">
        <f>IF('Pressure Drops in Loops'!E1258="",'Pressure Drops in Loops'!E1257,'Pressure Drops in Loops'!E1258)</f>
        <v/>
      </c>
      <c r="L1252" s="115" t="str">
        <f>IF(Table6[[#This Row],[Segment ]]="","",(Table6[[#This Row],[Pressure 2 (kPa)]]-Table6[[#This Row],[Pressure 1 (kPa)]])/Table6[[#This Row],[Density (kg/m3)]])</f>
        <v/>
      </c>
      <c r="M1252" s="115" t="str">
        <f>IF(Table6[[#This Row],[Segment ]]="","",((Table6[[#This Row],[Velocity 2 (m/s)]]^2)/2)-((Table6[[#This Row],[Velocity 1 (m/s)]]^2)/2))</f>
        <v/>
      </c>
      <c r="N1252" s="115" t="str">
        <f>IF(Table6[[#This Row],[Segment ]]="","",(Table6[[#This Row],[Height 2 (m)]]-Table6[[#This Row],[Height 1 (m)]])*9.807)</f>
        <v/>
      </c>
      <c r="O1252" s="115" t="str">
        <f>'Pressure Drops in Loops'!U1257</f>
        <v/>
      </c>
      <c r="P125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52" s="115" t="str">
        <f>IF(Table6[[#This Row],[Segment ]]="","",Table6[[#This Row],[Work (W)]]/1000)</f>
        <v/>
      </c>
    </row>
    <row r="1253" spans="1:17" x14ac:dyDescent="0.25">
      <c r="A1253" s="116" t="str">
        <f>'Pressure Drops in Loops'!A1258</f>
        <v/>
      </c>
      <c r="B1253" s="113" t="str">
        <f>IF(Table6[[#This Row],[Segment ]]="","",B1252)</f>
        <v/>
      </c>
      <c r="C1253" s="113" t="str">
        <f>IF(Table6[[#This Row],[Segment ]]="","",C1252)</f>
        <v/>
      </c>
      <c r="D1253" s="113" t="str">
        <f>IF(Table6[[#This Row],[Segment ]]="","",D1252)</f>
        <v/>
      </c>
      <c r="E1253" s="117" t="str">
        <f>IF(Table6[[#This Row],[Segment ]]="","",Table6[[#This Row],[Density (kg/m3)]]*Table6[[#This Row],[Volumetric flow (m3/s)]])</f>
        <v/>
      </c>
      <c r="F1253" s="114" t="str">
        <f>IF(Table6[[#This Row],[Segment ]]="","",'Pressure Drops in Loops'!AG1258)</f>
        <v/>
      </c>
      <c r="G1253" s="114" t="str">
        <f>'Pressure Drops in Loops'!AH1258</f>
        <v/>
      </c>
      <c r="H1253" s="114"/>
      <c r="I1253" s="114"/>
      <c r="J1253" s="115" t="str">
        <f>'Pressure Drops in Loops'!E1258</f>
        <v/>
      </c>
      <c r="K1253" s="115" t="str">
        <f>IF('Pressure Drops in Loops'!E1259="",'Pressure Drops in Loops'!E1258,'Pressure Drops in Loops'!E1259)</f>
        <v/>
      </c>
      <c r="L1253" s="115" t="str">
        <f>IF(Table6[[#This Row],[Segment ]]="","",(Table6[[#This Row],[Pressure 2 (kPa)]]-Table6[[#This Row],[Pressure 1 (kPa)]])/Table6[[#This Row],[Density (kg/m3)]])</f>
        <v/>
      </c>
      <c r="M1253" s="115" t="str">
        <f>IF(Table6[[#This Row],[Segment ]]="","",((Table6[[#This Row],[Velocity 2 (m/s)]]^2)/2)-((Table6[[#This Row],[Velocity 1 (m/s)]]^2)/2))</f>
        <v/>
      </c>
      <c r="N1253" s="115" t="str">
        <f>IF(Table6[[#This Row],[Segment ]]="","",(Table6[[#This Row],[Height 2 (m)]]-Table6[[#This Row],[Height 1 (m)]])*9.807)</f>
        <v/>
      </c>
      <c r="O1253" s="115" t="str">
        <f>'Pressure Drops in Loops'!U1258</f>
        <v/>
      </c>
      <c r="P125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53" s="115" t="str">
        <f>IF(Table6[[#This Row],[Segment ]]="","",Table6[[#This Row],[Work (W)]]/1000)</f>
        <v/>
      </c>
    </row>
    <row r="1254" spans="1:17" x14ac:dyDescent="0.25">
      <c r="A1254" s="116" t="str">
        <f>'Pressure Drops in Loops'!A1259</f>
        <v/>
      </c>
      <c r="B1254" s="113" t="str">
        <f>IF(Table6[[#This Row],[Segment ]]="","",B1253)</f>
        <v/>
      </c>
      <c r="C1254" s="113" t="str">
        <f>IF(Table6[[#This Row],[Segment ]]="","",C1253)</f>
        <v/>
      </c>
      <c r="D1254" s="113" t="str">
        <f>IF(Table6[[#This Row],[Segment ]]="","",D1253)</f>
        <v/>
      </c>
      <c r="E1254" s="117" t="str">
        <f>IF(Table6[[#This Row],[Segment ]]="","",Table6[[#This Row],[Density (kg/m3)]]*Table6[[#This Row],[Volumetric flow (m3/s)]])</f>
        <v/>
      </c>
      <c r="F1254" s="114" t="str">
        <f>IF(Table6[[#This Row],[Segment ]]="","",'Pressure Drops in Loops'!AG1259)</f>
        <v/>
      </c>
      <c r="G1254" s="114" t="str">
        <f>'Pressure Drops in Loops'!AH1259</f>
        <v/>
      </c>
      <c r="H1254" s="114"/>
      <c r="I1254" s="114"/>
      <c r="J1254" s="115" t="str">
        <f>'Pressure Drops in Loops'!E1259</f>
        <v/>
      </c>
      <c r="K1254" s="115" t="str">
        <f>IF('Pressure Drops in Loops'!E1260="",'Pressure Drops in Loops'!E1259,'Pressure Drops in Loops'!E1260)</f>
        <v/>
      </c>
      <c r="L1254" s="115" t="str">
        <f>IF(Table6[[#This Row],[Segment ]]="","",(Table6[[#This Row],[Pressure 2 (kPa)]]-Table6[[#This Row],[Pressure 1 (kPa)]])/Table6[[#This Row],[Density (kg/m3)]])</f>
        <v/>
      </c>
      <c r="M1254" s="115" t="str">
        <f>IF(Table6[[#This Row],[Segment ]]="","",((Table6[[#This Row],[Velocity 2 (m/s)]]^2)/2)-((Table6[[#This Row],[Velocity 1 (m/s)]]^2)/2))</f>
        <v/>
      </c>
      <c r="N1254" s="115" t="str">
        <f>IF(Table6[[#This Row],[Segment ]]="","",(Table6[[#This Row],[Height 2 (m)]]-Table6[[#This Row],[Height 1 (m)]])*9.807)</f>
        <v/>
      </c>
      <c r="O1254" s="115" t="str">
        <f>'Pressure Drops in Loops'!U1259</f>
        <v/>
      </c>
      <c r="P125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54" s="115" t="str">
        <f>IF(Table6[[#This Row],[Segment ]]="","",Table6[[#This Row],[Work (W)]]/1000)</f>
        <v/>
      </c>
    </row>
    <row r="1255" spans="1:17" x14ac:dyDescent="0.25">
      <c r="A1255" s="116" t="str">
        <f>'Pressure Drops in Loops'!A1260</f>
        <v/>
      </c>
      <c r="B1255" s="113" t="str">
        <f>IF(Table6[[#This Row],[Segment ]]="","",B1254)</f>
        <v/>
      </c>
      <c r="C1255" s="113" t="str">
        <f>IF(Table6[[#This Row],[Segment ]]="","",C1254)</f>
        <v/>
      </c>
      <c r="D1255" s="113" t="str">
        <f>IF(Table6[[#This Row],[Segment ]]="","",D1254)</f>
        <v/>
      </c>
      <c r="E1255" s="117" t="str">
        <f>IF(Table6[[#This Row],[Segment ]]="","",Table6[[#This Row],[Density (kg/m3)]]*Table6[[#This Row],[Volumetric flow (m3/s)]])</f>
        <v/>
      </c>
      <c r="F1255" s="114" t="str">
        <f>IF(Table6[[#This Row],[Segment ]]="","",'Pressure Drops in Loops'!AG1260)</f>
        <v/>
      </c>
      <c r="G1255" s="114" t="str">
        <f>'Pressure Drops in Loops'!AH1260</f>
        <v/>
      </c>
      <c r="H1255" s="114"/>
      <c r="I1255" s="114"/>
      <c r="J1255" s="115" t="str">
        <f>'Pressure Drops in Loops'!E1260</f>
        <v/>
      </c>
      <c r="K1255" s="115" t="str">
        <f>IF('Pressure Drops in Loops'!E1261="",'Pressure Drops in Loops'!E1260,'Pressure Drops in Loops'!E1261)</f>
        <v/>
      </c>
      <c r="L1255" s="115" t="str">
        <f>IF(Table6[[#This Row],[Segment ]]="","",(Table6[[#This Row],[Pressure 2 (kPa)]]-Table6[[#This Row],[Pressure 1 (kPa)]])/Table6[[#This Row],[Density (kg/m3)]])</f>
        <v/>
      </c>
      <c r="M1255" s="115" t="str">
        <f>IF(Table6[[#This Row],[Segment ]]="","",((Table6[[#This Row],[Velocity 2 (m/s)]]^2)/2)-((Table6[[#This Row],[Velocity 1 (m/s)]]^2)/2))</f>
        <v/>
      </c>
      <c r="N1255" s="115" t="str">
        <f>IF(Table6[[#This Row],[Segment ]]="","",(Table6[[#This Row],[Height 2 (m)]]-Table6[[#This Row],[Height 1 (m)]])*9.807)</f>
        <v/>
      </c>
      <c r="O1255" s="115" t="str">
        <f>'Pressure Drops in Loops'!U1260</f>
        <v/>
      </c>
      <c r="P125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55" s="115" t="str">
        <f>IF(Table6[[#This Row],[Segment ]]="","",Table6[[#This Row],[Work (W)]]/1000)</f>
        <v/>
      </c>
    </row>
    <row r="1256" spans="1:17" x14ac:dyDescent="0.25">
      <c r="A1256" s="116" t="str">
        <f>'Pressure Drops in Loops'!A1261</f>
        <v/>
      </c>
      <c r="B1256" s="113" t="str">
        <f>IF(Table6[[#This Row],[Segment ]]="","",B1255)</f>
        <v/>
      </c>
      <c r="C1256" s="113" t="str">
        <f>IF(Table6[[#This Row],[Segment ]]="","",C1255)</f>
        <v/>
      </c>
      <c r="D1256" s="113" t="str">
        <f>IF(Table6[[#This Row],[Segment ]]="","",D1255)</f>
        <v/>
      </c>
      <c r="E1256" s="117" t="str">
        <f>IF(Table6[[#This Row],[Segment ]]="","",Table6[[#This Row],[Density (kg/m3)]]*Table6[[#This Row],[Volumetric flow (m3/s)]])</f>
        <v/>
      </c>
      <c r="F1256" s="114" t="str">
        <f>IF(Table6[[#This Row],[Segment ]]="","",'Pressure Drops in Loops'!AG1261)</f>
        <v/>
      </c>
      <c r="G1256" s="114" t="str">
        <f>'Pressure Drops in Loops'!AH1261</f>
        <v/>
      </c>
      <c r="H1256" s="114"/>
      <c r="I1256" s="114"/>
      <c r="J1256" s="115" t="str">
        <f>'Pressure Drops in Loops'!E1261</f>
        <v/>
      </c>
      <c r="K1256" s="115" t="str">
        <f>IF('Pressure Drops in Loops'!E1262="",'Pressure Drops in Loops'!E1261,'Pressure Drops in Loops'!E1262)</f>
        <v/>
      </c>
      <c r="L1256" s="115" t="str">
        <f>IF(Table6[[#This Row],[Segment ]]="","",(Table6[[#This Row],[Pressure 2 (kPa)]]-Table6[[#This Row],[Pressure 1 (kPa)]])/Table6[[#This Row],[Density (kg/m3)]])</f>
        <v/>
      </c>
      <c r="M1256" s="115" t="str">
        <f>IF(Table6[[#This Row],[Segment ]]="","",((Table6[[#This Row],[Velocity 2 (m/s)]]^2)/2)-((Table6[[#This Row],[Velocity 1 (m/s)]]^2)/2))</f>
        <v/>
      </c>
      <c r="N1256" s="115" t="str">
        <f>IF(Table6[[#This Row],[Segment ]]="","",(Table6[[#This Row],[Height 2 (m)]]-Table6[[#This Row],[Height 1 (m)]])*9.807)</f>
        <v/>
      </c>
      <c r="O1256" s="115" t="str">
        <f>'Pressure Drops in Loops'!U1261</f>
        <v/>
      </c>
      <c r="P125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56" s="115" t="str">
        <f>IF(Table6[[#This Row],[Segment ]]="","",Table6[[#This Row],[Work (W)]]/1000)</f>
        <v/>
      </c>
    </row>
    <row r="1257" spans="1:17" x14ac:dyDescent="0.25">
      <c r="A1257" s="116" t="str">
        <f>'Pressure Drops in Loops'!A1262</f>
        <v/>
      </c>
      <c r="B1257" s="113" t="str">
        <f>IF(Table6[[#This Row],[Segment ]]="","",B1256)</f>
        <v/>
      </c>
      <c r="C1257" s="113" t="str">
        <f>IF(Table6[[#This Row],[Segment ]]="","",C1256)</f>
        <v/>
      </c>
      <c r="D1257" s="113" t="str">
        <f>IF(Table6[[#This Row],[Segment ]]="","",D1256)</f>
        <v/>
      </c>
      <c r="E1257" s="117" t="str">
        <f>IF(Table6[[#This Row],[Segment ]]="","",Table6[[#This Row],[Density (kg/m3)]]*Table6[[#This Row],[Volumetric flow (m3/s)]])</f>
        <v/>
      </c>
      <c r="F1257" s="114" t="str">
        <f>IF(Table6[[#This Row],[Segment ]]="","",'Pressure Drops in Loops'!AG1262)</f>
        <v/>
      </c>
      <c r="G1257" s="114" t="str">
        <f>'Pressure Drops in Loops'!AH1262</f>
        <v/>
      </c>
      <c r="H1257" s="114"/>
      <c r="I1257" s="114"/>
      <c r="J1257" s="115" t="str">
        <f>'Pressure Drops in Loops'!E1262</f>
        <v/>
      </c>
      <c r="K1257" s="115" t="str">
        <f>IF('Pressure Drops in Loops'!E1263="",'Pressure Drops in Loops'!E1262,'Pressure Drops in Loops'!E1263)</f>
        <v/>
      </c>
      <c r="L1257" s="115" t="str">
        <f>IF(Table6[[#This Row],[Segment ]]="","",(Table6[[#This Row],[Pressure 2 (kPa)]]-Table6[[#This Row],[Pressure 1 (kPa)]])/Table6[[#This Row],[Density (kg/m3)]])</f>
        <v/>
      </c>
      <c r="M1257" s="115" t="str">
        <f>IF(Table6[[#This Row],[Segment ]]="","",((Table6[[#This Row],[Velocity 2 (m/s)]]^2)/2)-((Table6[[#This Row],[Velocity 1 (m/s)]]^2)/2))</f>
        <v/>
      </c>
      <c r="N1257" s="115" t="str">
        <f>IF(Table6[[#This Row],[Segment ]]="","",(Table6[[#This Row],[Height 2 (m)]]-Table6[[#This Row],[Height 1 (m)]])*9.807)</f>
        <v/>
      </c>
      <c r="O1257" s="115" t="str">
        <f>'Pressure Drops in Loops'!U1262</f>
        <v/>
      </c>
      <c r="P125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57" s="115" t="str">
        <f>IF(Table6[[#This Row],[Segment ]]="","",Table6[[#This Row],[Work (W)]]/1000)</f>
        <v/>
      </c>
    </row>
    <row r="1258" spans="1:17" x14ac:dyDescent="0.25">
      <c r="A1258" s="116" t="str">
        <f>'Pressure Drops in Loops'!A1263</f>
        <v/>
      </c>
      <c r="B1258" s="113" t="str">
        <f>IF(Table6[[#This Row],[Segment ]]="","",B1257)</f>
        <v/>
      </c>
      <c r="C1258" s="113" t="str">
        <f>IF(Table6[[#This Row],[Segment ]]="","",C1257)</f>
        <v/>
      </c>
      <c r="D1258" s="113" t="str">
        <f>IF(Table6[[#This Row],[Segment ]]="","",D1257)</f>
        <v/>
      </c>
      <c r="E1258" s="117" t="str">
        <f>IF(Table6[[#This Row],[Segment ]]="","",Table6[[#This Row],[Density (kg/m3)]]*Table6[[#This Row],[Volumetric flow (m3/s)]])</f>
        <v/>
      </c>
      <c r="F1258" s="114" t="str">
        <f>IF(Table6[[#This Row],[Segment ]]="","",'Pressure Drops in Loops'!AG1263)</f>
        <v/>
      </c>
      <c r="G1258" s="114" t="str">
        <f>'Pressure Drops in Loops'!AH1263</f>
        <v/>
      </c>
      <c r="H1258" s="114"/>
      <c r="I1258" s="114"/>
      <c r="J1258" s="115" t="str">
        <f>'Pressure Drops in Loops'!E1263</f>
        <v/>
      </c>
      <c r="K1258" s="115" t="str">
        <f>IF('Pressure Drops in Loops'!E1264="",'Pressure Drops in Loops'!E1263,'Pressure Drops in Loops'!E1264)</f>
        <v/>
      </c>
      <c r="L1258" s="115" t="str">
        <f>IF(Table6[[#This Row],[Segment ]]="","",(Table6[[#This Row],[Pressure 2 (kPa)]]-Table6[[#This Row],[Pressure 1 (kPa)]])/Table6[[#This Row],[Density (kg/m3)]])</f>
        <v/>
      </c>
      <c r="M1258" s="115" t="str">
        <f>IF(Table6[[#This Row],[Segment ]]="","",((Table6[[#This Row],[Velocity 2 (m/s)]]^2)/2)-((Table6[[#This Row],[Velocity 1 (m/s)]]^2)/2))</f>
        <v/>
      </c>
      <c r="N1258" s="115" t="str">
        <f>IF(Table6[[#This Row],[Segment ]]="","",(Table6[[#This Row],[Height 2 (m)]]-Table6[[#This Row],[Height 1 (m)]])*9.807)</f>
        <v/>
      </c>
      <c r="O1258" s="115" t="str">
        <f>'Pressure Drops in Loops'!U1263</f>
        <v/>
      </c>
      <c r="P125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58" s="115" t="str">
        <f>IF(Table6[[#This Row],[Segment ]]="","",Table6[[#This Row],[Work (W)]]/1000)</f>
        <v/>
      </c>
    </row>
    <row r="1259" spans="1:17" x14ac:dyDescent="0.25">
      <c r="A1259" s="116" t="str">
        <f>'Pressure Drops in Loops'!A1264</f>
        <v/>
      </c>
      <c r="B1259" s="113" t="str">
        <f>IF(Table6[[#This Row],[Segment ]]="","",B1258)</f>
        <v/>
      </c>
      <c r="C1259" s="113" t="str">
        <f>IF(Table6[[#This Row],[Segment ]]="","",C1258)</f>
        <v/>
      </c>
      <c r="D1259" s="113" t="str">
        <f>IF(Table6[[#This Row],[Segment ]]="","",D1258)</f>
        <v/>
      </c>
      <c r="E1259" s="117" t="str">
        <f>IF(Table6[[#This Row],[Segment ]]="","",Table6[[#This Row],[Density (kg/m3)]]*Table6[[#This Row],[Volumetric flow (m3/s)]])</f>
        <v/>
      </c>
      <c r="F1259" s="114" t="str">
        <f>IF(Table6[[#This Row],[Segment ]]="","",'Pressure Drops in Loops'!AG1264)</f>
        <v/>
      </c>
      <c r="G1259" s="114" t="str">
        <f>'Pressure Drops in Loops'!AH1264</f>
        <v/>
      </c>
      <c r="H1259" s="114"/>
      <c r="I1259" s="114"/>
      <c r="J1259" s="115" t="str">
        <f>'Pressure Drops in Loops'!E1264</f>
        <v/>
      </c>
      <c r="K1259" s="115" t="str">
        <f>IF('Pressure Drops in Loops'!E1265="",'Pressure Drops in Loops'!E1264,'Pressure Drops in Loops'!E1265)</f>
        <v/>
      </c>
      <c r="L1259" s="115" t="str">
        <f>IF(Table6[[#This Row],[Segment ]]="","",(Table6[[#This Row],[Pressure 2 (kPa)]]-Table6[[#This Row],[Pressure 1 (kPa)]])/Table6[[#This Row],[Density (kg/m3)]])</f>
        <v/>
      </c>
      <c r="M1259" s="115" t="str">
        <f>IF(Table6[[#This Row],[Segment ]]="","",((Table6[[#This Row],[Velocity 2 (m/s)]]^2)/2)-((Table6[[#This Row],[Velocity 1 (m/s)]]^2)/2))</f>
        <v/>
      </c>
      <c r="N1259" s="115" t="str">
        <f>IF(Table6[[#This Row],[Segment ]]="","",(Table6[[#This Row],[Height 2 (m)]]-Table6[[#This Row],[Height 1 (m)]])*9.807)</f>
        <v/>
      </c>
      <c r="O1259" s="115" t="str">
        <f>'Pressure Drops in Loops'!U1264</f>
        <v/>
      </c>
      <c r="P125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59" s="115" t="str">
        <f>IF(Table6[[#This Row],[Segment ]]="","",Table6[[#This Row],[Work (W)]]/1000)</f>
        <v/>
      </c>
    </row>
    <row r="1260" spans="1:17" x14ac:dyDescent="0.25">
      <c r="A1260" s="116" t="str">
        <f>'Pressure Drops in Loops'!A1265</f>
        <v/>
      </c>
      <c r="B1260" s="113" t="str">
        <f>IF(Table6[[#This Row],[Segment ]]="","",B1259)</f>
        <v/>
      </c>
      <c r="C1260" s="113" t="str">
        <f>IF(Table6[[#This Row],[Segment ]]="","",C1259)</f>
        <v/>
      </c>
      <c r="D1260" s="113" t="str">
        <f>IF(Table6[[#This Row],[Segment ]]="","",D1259)</f>
        <v/>
      </c>
      <c r="E1260" s="117" t="str">
        <f>IF(Table6[[#This Row],[Segment ]]="","",Table6[[#This Row],[Density (kg/m3)]]*Table6[[#This Row],[Volumetric flow (m3/s)]])</f>
        <v/>
      </c>
      <c r="F1260" s="114" t="str">
        <f>IF(Table6[[#This Row],[Segment ]]="","",'Pressure Drops in Loops'!AG1265)</f>
        <v/>
      </c>
      <c r="G1260" s="114" t="str">
        <f>'Pressure Drops in Loops'!AH1265</f>
        <v/>
      </c>
      <c r="H1260" s="114"/>
      <c r="I1260" s="114"/>
      <c r="J1260" s="115" t="str">
        <f>'Pressure Drops in Loops'!E1265</f>
        <v/>
      </c>
      <c r="K1260" s="115" t="str">
        <f>IF('Pressure Drops in Loops'!E1266="",'Pressure Drops in Loops'!E1265,'Pressure Drops in Loops'!E1266)</f>
        <v/>
      </c>
      <c r="L1260" s="115" t="str">
        <f>IF(Table6[[#This Row],[Segment ]]="","",(Table6[[#This Row],[Pressure 2 (kPa)]]-Table6[[#This Row],[Pressure 1 (kPa)]])/Table6[[#This Row],[Density (kg/m3)]])</f>
        <v/>
      </c>
      <c r="M1260" s="115" t="str">
        <f>IF(Table6[[#This Row],[Segment ]]="","",((Table6[[#This Row],[Velocity 2 (m/s)]]^2)/2)-((Table6[[#This Row],[Velocity 1 (m/s)]]^2)/2))</f>
        <v/>
      </c>
      <c r="N1260" s="115" t="str">
        <f>IF(Table6[[#This Row],[Segment ]]="","",(Table6[[#This Row],[Height 2 (m)]]-Table6[[#This Row],[Height 1 (m)]])*9.807)</f>
        <v/>
      </c>
      <c r="O1260" s="115" t="str">
        <f>'Pressure Drops in Loops'!U1265</f>
        <v/>
      </c>
      <c r="P126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60" s="115" t="str">
        <f>IF(Table6[[#This Row],[Segment ]]="","",Table6[[#This Row],[Work (W)]]/1000)</f>
        <v/>
      </c>
    </row>
    <row r="1261" spans="1:17" x14ac:dyDescent="0.25">
      <c r="A1261" s="116" t="str">
        <f>'Pressure Drops in Loops'!A1266</f>
        <v/>
      </c>
      <c r="B1261" s="113" t="str">
        <f>IF(Table6[[#This Row],[Segment ]]="","",B1260)</f>
        <v/>
      </c>
      <c r="C1261" s="113" t="str">
        <f>IF(Table6[[#This Row],[Segment ]]="","",C1260)</f>
        <v/>
      </c>
      <c r="D1261" s="113" t="str">
        <f>IF(Table6[[#This Row],[Segment ]]="","",D1260)</f>
        <v/>
      </c>
      <c r="E1261" s="117" t="str">
        <f>IF(Table6[[#This Row],[Segment ]]="","",Table6[[#This Row],[Density (kg/m3)]]*Table6[[#This Row],[Volumetric flow (m3/s)]])</f>
        <v/>
      </c>
      <c r="F1261" s="114" t="str">
        <f>IF(Table6[[#This Row],[Segment ]]="","",'Pressure Drops in Loops'!AG1266)</f>
        <v/>
      </c>
      <c r="G1261" s="114" t="str">
        <f>'Pressure Drops in Loops'!AH1266</f>
        <v/>
      </c>
      <c r="H1261" s="114"/>
      <c r="I1261" s="114"/>
      <c r="J1261" s="115" t="str">
        <f>'Pressure Drops in Loops'!E1266</f>
        <v/>
      </c>
      <c r="K1261" s="115" t="str">
        <f>IF('Pressure Drops in Loops'!E1267="",'Pressure Drops in Loops'!E1266,'Pressure Drops in Loops'!E1267)</f>
        <v/>
      </c>
      <c r="L1261" s="115" t="str">
        <f>IF(Table6[[#This Row],[Segment ]]="","",(Table6[[#This Row],[Pressure 2 (kPa)]]-Table6[[#This Row],[Pressure 1 (kPa)]])/Table6[[#This Row],[Density (kg/m3)]])</f>
        <v/>
      </c>
      <c r="M1261" s="115" t="str">
        <f>IF(Table6[[#This Row],[Segment ]]="","",((Table6[[#This Row],[Velocity 2 (m/s)]]^2)/2)-((Table6[[#This Row],[Velocity 1 (m/s)]]^2)/2))</f>
        <v/>
      </c>
      <c r="N1261" s="115" t="str">
        <f>IF(Table6[[#This Row],[Segment ]]="","",(Table6[[#This Row],[Height 2 (m)]]-Table6[[#This Row],[Height 1 (m)]])*9.807)</f>
        <v/>
      </c>
      <c r="O1261" s="115" t="str">
        <f>'Pressure Drops in Loops'!U1266</f>
        <v/>
      </c>
      <c r="P126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61" s="115" t="str">
        <f>IF(Table6[[#This Row],[Segment ]]="","",Table6[[#This Row],[Work (W)]]/1000)</f>
        <v/>
      </c>
    </row>
    <row r="1262" spans="1:17" x14ac:dyDescent="0.25">
      <c r="A1262" s="116" t="str">
        <f>'Pressure Drops in Loops'!A1267</f>
        <v/>
      </c>
      <c r="B1262" s="113" t="str">
        <f>IF(Table6[[#This Row],[Segment ]]="","",B1261)</f>
        <v/>
      </c>
      <c r="C1262" s="113" t="str">
        <f>IF(Table6[[#This Row],[Segment ]]="","",C1261)</f>
        <v/>
      </c>
      <c r="D1262" s="113" t="str">
        <f>IF(Table6[[#This Row],[Segment ]]="","",D1261)</f>
        <v/>
      </c>
      <c r="E1262" s="117" t="str">
        <f>IF(Table6[[#This Row],[Segment ]]="","",Table6[[#This Row],[Density (kg/m3)]]*Table6[[#This Row],[Volumetric flow (m3/s)]])</f>
        <v/>
      </c>
      <c r="F1262" s="114" t="str">
        <f>IF(Table6[[#This Row],[Segment ]]="","",'Pressure Drops in Loops'!AG1267)</f>
        <v/>
      </c>
      <c r="G1262" s="114" t="str">
        <f>'Pressure Drops in Loops'!AH1267</f>
        <v/>
      </c>
      <c r="H1262" s="114"/>
      <c r="I1262" s="114"/>
      <c r="J1262" s="115" t="str">
        <f>'Pressure Drops in Loops'!E1267</f>
        <v/>
      </c>
      <c r="K1262" s="115" t="str">
        <f>IF('Pressure Drops in Loops'!E1268="",'Pressure Drops in Loops'!E1267,'Pressure Drops in Loops'!E1268)</f>
        <v/>
      </c>
      <c r="L1262" s="115" t="str">
        <f>IF(Table6[[#This Row],[Segment ]]="","",(Table6[[#This Row],[Pressure 2 (kPa)]]-Table6[[#This Row],[Pressure 1 (kPa)]])/Table6[[#This Row],[Density (kg/m3)]])</f>
        <v/>
      </c>
      <c r="M1262" s="115" t="str">
        <f>IF(Table6[[#This Row],[Segment ]]="","",((Table6[[#This Row],[Velocity 2 (m/s)]]^2)/2)-((Table6[[#This Row],[Velocity 1 (m/s)]]^2)/2))</f>
        <v/>
      </c>
      <c r="N1262" s="115" t="str">
        <f>IF(Table6[[#This Row],[Segment ]]="","",(Table6[[#This Row],[Height 2 (m)]]-Table6[[#This Row],[Height 1 (m)]])*9.807)</f>
        <v/>
      </c>
      <c r="O1262" s="115" t="str">
        <f>'Pressure Drops in Loops'!U1267</f>
        <v/>
      </c>
      <c r="P126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62" s="115" t="str">
        <f>IF(Table6[[#This Row],[Segment ]]="","",Table6[[#This Row],[Work (W)]]/1000)</f>
        <v/>
      </c>
    </row>
    <row r="1263" spans="1:17" x14ac:dyDescent="0.25">
      <c r="A1263" s="116" t="str">
        <f>'Pressure Drops in Loops'!A1268</f>
        <v/>
      </c>
      <c r="B1263" s="113" t="str">
        <f>IF(Table6[[#This Row],[Segment ]]="","",B1262)</f>
        <v/>
      </c>
      <c r="C1263" s="113" t="str">
        <f>IF(Table6[[#This Row],[Segment ]]="","",C1262)</f>
        <v/>
      </c>
      <c r="D1263" s="113" t="str">
        <f>IF(Table6[[#This Row],[Segment ]]="","",D1262)</f>
        <v/>
      </c>
      <c r="E1263" s="117" t="str">
        <f>IF(Table6[[#This Row],[Segment ]]="","",Table6[[#This Row],[Density (kg/m3)]]*Table6[[#This Row],[Volumetric flow (m3/s)]])</f>
        <v/>
      </c>
      <c r="F1263" s="114" t="str">
        <f>IF(Table6[[#This Row],[Segment ]]="","",'Pressure Drops in Loops'!AG1268)</f>
        <v/>
      </c>
      <c r="G1263" s="114" t="str">
        <f>'Pressure Drops in Loops'!AH1268</f>
        <v/>
      </c>
      <c r="H1263" s="114"/>
      <c r="I1263" s="114"/>
      <c r="J1263" s="115" t="str">
        <f>'Pressure Drops in Loops'!E1268</f>
        <v/>
      </c>
      <c r="K1263" s="115" t="str">
        <f>IF('Pressure Drops in Loops'!E1269="",'Pressure Drops in Loops'!E1268,'Pressure Drops in Loops'!E1269)</f>
        <v/>
      </c>
      <c r="L1263" s="115" t="str">
        <f>IF(Table6[[#This Row],[Segment ]]="","",(Table6[[#This Row],[Pressure 2 (kPa)]]-Table6[[#This Row],[Pressure 1 (kPa)]])/Table6[[#This Row],[Density (kg/m3)]])</f>
        <v/>
      </c>
      <c r="M1263" s="115" t="str">
        <f>IF(Table6[[#This Row],[Segment ]]="","",((Table6[[#This Row],[Velocity 2 (m/s)]]^2)/2)-((Table6[[#This Row],[Velocity 1 (m/s)]]^2)/2))</f>
        <v/>
      </c>
      <c r="N1263" s="115" t="str">
        <f>IF(Table6[[#This Row],[Segment ]]="","",(Table6[[#This Row],[Height 2 (m)]]-Table6[[#This Row],[Height 1 (m)]])*9.807)</f>
        <v/>
      </c>
      <c r="O1263" s="115" t="str">
        <f>'Pressure Drops in Loops'!U1268</f>
        <v/>
      </c>
      <c r="P126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63" s="115" t="str">
        <f>IF(Table6[[#This Row],[Segment ]]="","",Table6[[#This Row],[Work (W)]]/1000)</f>
        <v/>
      </c>
    </row>
    <row r="1264" spans="1:17" x14ac:dyDescent="0.25">
      <c r="A1264" s="116" t="str">
        <f>'Pressure Drops in Loops'!A1269</f>
        <v/>
      </c>
      <c r="B1264" s="113" t="str">
        <f>IF(Table6[[#This Row],[Segment ]]="","",B1263)</f>
        <v/>
      </c>
      <c r="C1264" s="113" t="str">
        <f>IF(Table6[[#This Row],[Segment ]]="","",C1263)</f>
        <v/>
      </c>
      <c r="D1264" s="113" t="str">
        <f>IF(Table6[[#This Row],[Segment ]]="","",D1263)</f>
        <v/>
      </c>
      <c r="E1264" s="117" t="str">
        <f>IF(Table6[[#This Row],[Segment ]]="","",Table6[[#This Row],[Density (kg/m3)]]*Table6[[#This Row],[Volumetric flow (m3/s)]])</f>
        <v/>
      </c>
      <c r="F1264" s="114" t="str">
        <f>IF(Table6[[#This Row],[Segment ]]="","",'Pressure Drops in Loops'!AG1269)</f>
        <v/>
      </c>
      <c r="G1264" s="114" t="str">
        <f>'Pressure Drops in Loops'!AH1269</f>
        <v/>
      </c>
      <c r="H1264" s="114"/>
      <c r="I1264" s="114"/>
      <c r="J1264" s="115" t="str">
        <f>'Pressure Drops in Loops'!E1269</f>
        <v/>
      </c>
      <c r="K1264" s="115" t="str">
        <f>IF('Pressure Drops in Loops'!E1270="",'Pressure Drops in Loops'!E1269,'Pressure Drops in Loops'!E1270)</f>
        <v/>
      </c>
      <c r="L1264" s="115" t="str">
        <f>IF(Table6[[#This Row],[Segment ]]="","",(Table6[[#This Row],[Pressure 2 (kPa)]]-Table6[[#This Row],[Pressure 1 (kPa)]])/Table6[[#This Row],[Density (kg/m3)]])</f>
        <v/>
      </c>
      <c r="M1264" s="115" t="str">
        <f>IF(Table6[[#This Row],[Segment ]]="","",((Table6[[#This Row],[Velocity 2 (m/s)]]^2)/2)-((Table6[[#This Row],[Velocity 1 (m/s)]]^2)/2))</f>
        <v/>
      </c>
      <c r="N1264" s="115" t="str">
        <f>IF(Table6[[#This Row],[Segment ]]="","",(Table6[[#This Row],[Height 2 (m)]]-Table6[[#This Row],[Height 1 (m)]])*9.807)</f>
        <v/>
      </c>
      <c r="O1264" s="115" t="str">
        <f>'Pressure Drops in Loops'!U1269</f>
        <v/>
      </c>
      <c r="P126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64" s="115" t="str">
        <f>IF(Table6[[#This Row],[Segment ]]="","",Table6[[#This Row],[Work (W)]]/1000)</f>
        <v/>
      </c>
    </row>
    <row r="1265" spans="1:17" x14ac:dyDescent="0.25">
      <c r="A1265" s="116" t="str">
        <f>'Pressure Drops in Loops'!A1270</f>
        <v/>
      </c>
      <c r="B1265" s="113" t="str">
        <f>IF(Table6[[#This Row],[Segment ]]="","",B1264)</f>
        <v/>
      </c>
      <c r="C1265" s="113" t="str">
        <f>IF(Table6[[#This Row],[Segment ]]="","",C1264)</f>
        <v/>
      </c>
      <c r="D1265" s="113" t="str">
        <f>IF(Table6[[#This Row],[Segment ]]="","",D1264)</f>
        <v/>
      </c>
      <c r="E1265" s="117" t="str">
        <f>IF(Table6[[#This Row],[Segment ]]="","",Table6[[#This Row],[Density (kg/m3)]]*Table6[[#This Row],[Volumetric flow (m3/s)]])</f>
        <v/>
      </c>
      <c r="F1265" s="114" t="str">
        <f>IF(Table6[[#This Row],[Segment ]]="","",'Pressure Drops in Loops'!AG1270)</f>
        <v/>
      </c>
      <c r="G1265" s="114" t="str">
        <f>'Pressure Drops in Loops'!AH1270</f>
        <v/>
      </c>
      <c r="H1265" s="114"/>
      <c r="I1265" s="114"/>
      <c r="J1265" s="115" t="str">
        <f>'Pressure Drops in Loops'!E1270</f>
        <v/>
      </c>
      <c r="K1265" s="115" t="str">
        <f>IF('Pressure Drops in Loops'!E1271="",'Pressure Drops in Loops'!E1270,'Pressure Drops in Loops'!E1271)</f>
        <v/>
      </c>
      <c r="L1265" s="115" t="str">
        <f>IF(Table6[[#This Row],[Segment ]]="","",(Table6[[#This Row],[Pressure 2 (kPa)]]-Table6[[#This Row],[Pressure 1 (kPa)]])/Table6[[#This Row],[Density (kg/m3)]])</f>
        <v/>
      </c>
      <c r="M1265" s="115" t="str">
        <f>IF(Table6[[#This Row],[Segment ]]="","",((Table6[[#This Row],[Velocity 2 (m/s)]]^2)/2)-((Table6[[#This Row],[Velocity 1 (m/s)]]^2)/2))</f>
        <v/>
      </c>
      <c r="N1265" s="115" t="str">
        <f>IF(Table6[[#This Row],[Segment ]]="","",(Table6[[#This Row],[Height 2 (m)]]-Table6[[#This Row],[Height 1 (m)]])*9.807)</f>
        <v/>
      </c>
      <c r="O1265" s="115" t="str">
        <f>'Pressure Drops in Loops'!U1270</f>
        <v/>
      </c>
      <c r="P126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65" s="115" t="str">
        <f>IF(Table6[[#This Row],[Segment ]]="","",Table6[[#This Row],[Work (W)]]/1000)</f>
        <v/>
      </c>
    </row>
    <row r="1266" spans="1:17" x14ac:dyDescent="0.25">
      <c r="A1266" s="116" t="str">
        <f>'Pressure Drops in Loops'!A1271</f>
        <v/>
      </c>
      <c r="B1266" s="113" t="str">
        <f>IF(Table6[[#This Row],[Segment ]]="","",B1265)</f>
        <v/>
      </c>
      <c r="C1266" s="113" t="str">
        <f>IF(Table6[[#This Row],[Segment ]]="","",C1265)</f>
        <v/>
      </c>
      <c r="D1266" s="113" t="str">
        <f>IF(Table6[[#This Row],[Segment ]]="","",D1265)</f>
        <v/>
      </c>
      <c r="E1266" s="117" t="str">
        <f>IF(Table6[[#This Row],[Segment ]]="","",Table6[[#This Row],[Density (kg/m3)]]*Table6[[#This Row],[Volumetric flow (m3/s)]])</f>
        <v/>
      </c>
      <c r="F1266" s="114" t="str">
        <f>IF(Table6[[#This Row],[Segment ]]="","",'Pressure Drops in Loops'!AG1271)</f>
        <v/>
      </c>
      <c r="G1266" s="114" t="str">
        <f>'Pressure Drops in Loops'!AH1271</f>
        <v/>
      </c>
      <c r="H1266" s="114"/>
      <c r="I1266" s="114"/>
      <c r="J1266" s="115" t="str">
        <f>'Pressure Drops in Loops'!E1271</f>
        <v/>
      </c>
      <c r="K1266" s="115" t="str">
        <f>IF('Pressure Drops in Loops'!E1272="",'Pressure Drops in Loops'!E1271,'Pressure Drops in Loops'!E1272)</f>
        <v/>
      </c>
      <c r="L1266" s="115" t="str">
        <f>IF(Table6[[#This Row],[Segment ]]="","",(Table6[[#This Row],[Pressure 2 (kPa)]]-Table6[[#This Row],[Pressure 1 (kPa)]])/Table6[[#This Row],[Density (kg/m3)]])</f>
        <v/>
      </c>
      <c r="M1266" s="115" t="str">
        <f>IF(Table6[[#This Row],[Segment ]]="","",((Table6[[#This Row],[Velocity 2 (m/s)]]^2)/2)-((Table6[[#This Row],[Velocity 1 (m/s)]]^2)/2))</f>
        <v/>
      </c>
      <c r="N1266" s="115" t="str">
        <f>IF(Table6[[#This Row],[Segment ]]="","",(Table6[[#This Row],[Height 2 (m)]]-Table6[[#This Row],[Height 1 (m)]])*9.807)</f>
        <v/>
      </c>
      <c r="O1266" s="115" t="str">
        <f>'Pressure Drops in Loops'!U1271</f>
        <v/>
      </c>
      <c r="P126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66" s="115" t="str">
        <f>IF(Table6[[#This Row],[Segment ]]="","",Table6[[#This Row],[Work (W)]]/1000)</f>
        <v/>
      </c>
    </row>
    <row r="1267" spans="1:17" x14ac:dyDescent="0.25">
      <c r="A1267" s="116" t="str">
        <f>'Pressure Drops in Loops'!A1272</f>
        <v/>
      </c>
      <c r="B1267" s="113" t="str">
        <f>IF(Table6[[#This Row],[Segment ]]="","",B1266)</f>
        <v/>
      </c>
      <c r="C1267" s="113" t="str">
        <f>IF(Table6[[#This Row],[Segment ]]="","",C1266)</f>
        <v/>
      </c>
      <c r="D1267" s="113" t="str">
        <f>IF(Table6[[#This Row],[Segment ]]="","",D1266)</f>
        <v/>
      </c>
      <c r="E1267" s="117" t="str">
        <f>IF(Table6[[#This Row],[Segment ]]="","",Table6[[#This Row],[Density (kg/m3)]]*Table6[[#This Row],[Volumetric flow (m3/s)]])</f>
        <v/>
      </c>
      <c r="F1267" s="114" t="str">
        <f>IF(Table6[[#This Row],[Segment ]]="","",'Pressure Drops in Loops'!AG1272)</f>
        <v/>
      </c>
      <c r="G1267" s="114" t="str">
        <f>'Pressure Drops in Loops'!AH1272</f>
        <v/>
      </c>
      <c r="H1267" s="114"/>
      <c r="I1267" s="114"/>
      <c r="J1267" s="115" t="str">
        <f>'Pressure Drops in Loops'!E1272</f>
        <v/>
      </c>
      <c r="K1267" s="115" t="str">
        <f>IF('Pressure Drops in Loops'!E1273="",'Pressure Drops in Loops'!E1272,'Pressure Drops in Loops'!E1273)</f>
        <v/>
      </c>
      <c r="L1267" s="115" t="str">
        <f>IF(Table6[[#This Row],[Segment ]]="","",(Table6[[#This Row],[Pressure 2 (kPa)]]-Table6[[#This Row],[Pressure 1 (kPa)]])/Table6[[#This Row],[Density (kg/m3)]])</f>
        <v/>
      </c>
      <c r="M1267" s="115" t="str">
        <f>IF(Table6[[#This Row],[Segment ]]="","",((Table6[[#This Row],[Velocity 2 (m/s)]]^2)/2)-((Table6[[#This Row],[Velocity 1 (m/s)]]^2)/2))</f>
        <v/>
      </c>
      <c r="N1267" s="115" t="str">
        <f>IF(Table6[[#This Row],[Segment ]]="","",(Table6[[#This Row],[Height 2 (m)]]-Table6[[#This Row],[Height 1 (m)]])*9.807)</f>
        <v/>
      </c>
      <c r="O1267" s="115" t="str">
        <f>'Pressure Drops in Loops'!U1272</f>
        <v/>
      </c>
      <c r="P126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67" s="115" t="str">
        <f>IF(Table6[[#This Row],[Segment ]]="","",Table6[[#This Row],[Work (W)]]/1000)</f>
        <v/>
      </c>
    </row>
    <row r="1268" spans="1:17" x14ac:dyDescent="0.25">
      <c r="A1268" s="116" t="str">
        <f>'Pressure Drops in Loops'!A1273</f>
        <v/>
      </c>
      <c r="B1268" s="113" t="str">
        <f>IF(Table6[[#This Row],[Segment ]]="","",B1267)</f>
        <v/>
      </c>
      <c r="C1268" s="113" t="str">
        <f>IF(Table6[[#This Row],[Segment ]]="","",C1267)</f>
        <v/>
      </c>
      <c r="D1268" s="113" t="str">
        <f>IF(Table6[[#This Row],[Segment ]]="","",D1267)</f>
        <v/>
      </c>
      <c r="E1268" s="117" t="str">
        <f>IF(Table6[[#This Row],[Segment ]]="","",Table6[[#This Row],[Density (kg/m3)]]*Table6[[#This Row],[Volumetric flow (m3/s)]])</f>
        <v/>
      </c>
      <c r="F1268" s="114" t="str">
        <f>IF(Table6[[#This Row],[Segment ]]="","",'Pressure Drops in Loops'!AG1273)</f>
        <v/>
      </c>
      <c r="G1268" s="114" t="str">
        <f>'Pressure Drops in Loops'!AH1273</f>
        <v/>
      </c>
      <c r="H1268" s="114"/>
      <c r="I1268" s="114"/>
      <c r="J1268" s="115" t="str">
        <f>'Pressure Drops in Loops'!E1273</f>
        <v/>
      </c>
      <c r="K1268" s="115" t="str">
        <f>IF('Pressure Drops in Loops'!E1274="",'Pressure Drops in Loops'!E1273,'Pressure Drops in Loops'!E1274)</f>
        <v/>
      </c>
      <c r="L1268" s="115" t="str">
        <f>IF(Table6[[#This Row],[Segment ]]="","",(Table6[[#This Row],[Pressure 2 (kPa)]]-Table6[[#This Row],[Pressure 1 (kPa)]])/Table6[[#This Row],[Density (kg/m3)]])</f>
        <v/>
      </c>
      <c r="M1268" s="115" t="str">
        <f>IF(Table6[[#This Row],[Segment ]]="","",((Table6[[#This Row],[Velocity 2 (m/s)]]^2)/2)-((Table6[[#This Row],[Velocity 1 (m/s)]]^2)/2))</f>
        <v/>
      </c>
      <c r="N1268" s="115" t="str">
        <f>IF(Table6[[#This Row],[Segment ]]="","",(Table6[[#This Row],[Height 2 (m)]]-Table6[[#This Row],[Height 1 (m)]])*9.807)</f>
        <v/>
      </c>
      <c r="O1268" s="115" t="str">
        <f>'Pressure Drops in Loops'!U1273</f>
        <v/>
      </c>
      <c r="P126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68" s="115" t="str">
        <f>IF(Table6[[#This Row],[Segment ]]="","",Table6[[#This Row],[Work (W)]]/1000)</f>
        <v/>
      </c>
    </row>
    <row r="1269" spans="1:17" x14ac:dyDescent="0.25">
      <c r="A1269" s="116" t="str">
        <f>'Pressure Drops in Loops'!A1274</f>
        <v/>
      </c>
      <c r="B1269" s="113" t="str">
        <f>IF(Table6[[#This Row],[Segment ]]="","",B1268)</f>
        <v/>
      </c>
      <c r="C1269" s="113" t="str">
        <f>IF(Table6[[#This Row],[Segment ]]="","",C1268)</f>
        <v/>
      </c>
      <c r="D1269" s="113" t="str">
        <f>IF(Table6[[#This Row],[Segment ]]="","",D1268)</f>
        <v/>
      </c>
      <c r="E1269" s="117" t="str">
        <f>IF(Table6[[#This Row],[Segment ]]="","",Table6[[#This Row],[Density (kg/m3)]]*Table6[[#This Row],[Volumetric flow (m3/s)]])</f>
        <v/>
      </c>
      <c r="F1269" s="114" t="str">
        <f>IF(Table6[[#This Row],[Segment ]]="","",'Pressure Drops in Loops'!AG1274)</f>
        <v/>
      </c>
      <c r="G1269" s="114" t="str">
        <f>'Pressure Drops in Loops'!AH1274</f>
        <v/>
      </c>
      <c r="H1269" s="114"/>
      <c r="I1269" s="114"/>
      <c r="J1269" s="115" t="str">
        <f>'Pressure Drops in Loops'!E1274</f>
        <v/>
      </c>
      <c r="K1269" s="115" t="str">
        <f>IF('Pressure Drops in Loops'!E1275="",'Pressure Drops in Loops'!E1274,'Pressure Drops in Loops'!E1275)</f>
        <v/>
      </c>
      <c r="L1269" s="115" t="str">
        <f>IF(Table6[[#This Row],[Segment ]]="","",(Table6[[#This Row],[Pressure 2 (kPa)]]-Table6[[#This Row],[Pressure 1 (kPa)]])/Table6[[#This Row],[Density (kg/m3)]])</f>
        <v/>
      </c>
      <c r="M1269" s="115" t="str">
        <f>IF(Table6[[#This Row],[Segment ]]="","",((Table6[[#This Row],[Velocity 2 (m/s)]]^2)/2)-((Table6[[#This Row],[Velocity 1 (m/s)]]^2)/2))</f>
        <v/>
      </c>
      <c r="N1269" s="115" t="str">
        <f>IF(Table6[[#This Row],[Segment ]]="","",(Table6[[#This Row],[Height 2 (m)]]-Table6[[#This Row],[Height 1 (m)]])*9.807)</f>
        <v/>
      </c>
      <c r="O1269" s="115" t="str">
        <f>'Pressure Drops in Loops'!U1274</f>
        <v/>
      </c>
      <c r="P126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69" s="115" t="str">
        <f>IF(Table6[[#This Row],[Segment ]]="","",Table6[[#This Row],[Work (W)]]/1000)</f>
        <v/>
      </c>
    </row>
    <row r="1270" spans="1:17" x14ac:dyDescent="0.25">
      <c r="A1270" s="116" t="str">
        <f>'Pressure Drops in Loops'!A1275</f>
        <v/>
      </c>
      <c r="B1270" s="113" t="str">
        <f>IF(Table6[[#This Row],[Segment ]]="","",B1269)</f>
        <v/>
      </c>
      <c r="C1270" s="113" t="str">
        <f>IF(Table6[[#This Row],[Segment ]]="","",C1269)</f>
        <v/>
      </c>
      <c r="D1270" s="113" t="str">
        <f>IF(Table6[[#This Row],[Segment ]]="","",D1269)</f>
        <v/>
      </c>
      <c r="E1270" s="117" t="str">
        <f>IF(Table6[[#This Row],[Segment ]]="","",Table6[[#This Row],[Density (kg/m3)]]*Table6[[#This Row],[Volumetric flow (m3/s)]])</f>
        <v/>
      </c>
      <c r="F1270" s="114" t="str">
        <f>IF(Table6[[#This Row],[Segment ]]="","",'Pressure Drops in Loops'!AG1275)</f>
        <v/>
      </c>
      <c r="G1270" s="114" t="str">
        <f>'Pressure Drops in Loops'!AH1275</f>
        <v/>
      </c>
      <c r="H1270" s="114"/>
      <c r="I1270" s="114"/>
      <c r="J1270" s="115" t="str">
        <f>'Pressure Drops in Loops'!E1275</f>
        <v/>
      </c>
      <c r="K1270" s="115" t="str">
        <f>IF('Pressure Drops in Loops'!E1276="",'Pressure Drops in Loops'!E1275,'Pressure Drops in Loops'!E1276)</f>
        <v/>
      </c>
      <c r="L1270" s="115" t="str">
        <f>IF(Table6[[#This Row],[Segment ]]="","",(Table6[[#This Row],[Pressure 2 (kPa)]]-Table6[[#This Row],[Pressure 1 (kPa)]])/Table6[[#This Row],[Density (kg/m3)]])</f>
        <v/>
      </c>
      <c r="M1270" s="115" t="str">
        <f>IF(Table6[[#This Row],[Segment ]]="","",((Table6[[#This Row],[Velocity 2 (m/s)]]^2)/2)-((Table6[[#This Row],[Velocity 1 (m/s)]]^2)/2))</f>
        <v/>
      </c>
      <c r="N1270" s="115" t="str">
        <f>IF(Table6[[#This Row],[Segment ]]="","",(Table6[[#This Row],[Height 2 (m)]]-Table6[[#This Row],[Height 1 (m)]])*9.807)</f>
        <v/>
      </c>
      <c r="O1270" s="115" t="str">
        <f>'Pressure Drops in Loops'!U1275</f>
        <v/>
      </c>
      <c r="P127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70" s="115" t="str">
        <f>IF(Table6[[#This Row],[Segment ]]="","",Table6[[#This Row],[Work (W)]]/1000)</f>
        <v/>
      </c>
    </row>
    <row r="1271" spans="1:17" x14ac:dyDescent="0.25">
      <c r="A1271" s="116" t="str">
        <f>'Pressure Drops in Loops'!A1276</f>
        <v/>
      </c>
      <c r="B1271" s="113" t="str">
        <f>IF(Table6[[#This Row],[Segment ]]="","",B1270)</f>
        <v/>
      </c>
      <c r="C1271" s="113" t="str">
        <f>IF(Table6[[#This Row],[Segment ]]="","",C1270)</f>
        <v/>
      </c>
      <c r="D1271" s="113" t="str">
        <f>IF(Table6[[#This Row],[Segment ]]="","",D1270)</f>
        <v/>
      </c>
      <c r="E1271" s="117" t="str">
        <f>IF(Table6[[#This Row],[Segment ]]="","",Table6[[#This Row],[Density (kg/m3)]]*Table6[[#This Row],[Volumetric flow (m3/s)]])</f>
        <v/>
      </c>
      <c r="F1271" s="114" t="str">
        <f>IF(Table6[[#This Row],[Segment ]]="","",'Pressure Drops in Loops'!AG1276)</f>
        <v/>
      </c>
      <c r="G1271" s="114" t="str">
        <f>'Pressure Drops in Loops'!AH1276</f>
        <v/>
      </c>
      <c r="H1271" s="114"/>
      <c r="I1271" s="114"/>
      <c r="J1271" s="115" t="str">
        <f>'Pressure Drops in Loops'!E1276</f>
        <v/>
      </c>
      <c r="K1271" s="115" t="str">
        <f>IF('Pressure Drops in Loops'!E1277="",'Pressure Drops in Loops'!E1276,'Pressure Drops in Loops'!E1277)</f>
        <v/>
      </c>
      <c r="L1271" s="115" t="str">
        <f>IF(Table6[[#This Row],[Segment ]]="","",(Table6[[#This Row],[Pressure 2 (kPa)]]-Table6[[#This Row],[Pressure 1 (kPa)]])/Table6[[#This Row],[Density (kg/m3)]])</f>
        <v/>
      </c>
      <c r="M1271" s="115" t="str">
        <f>IF(Table6[[#This Row],[Segment ]]="","",((Table6[[#This Row],[Velocity 2 (m/s)]]^2)/2)-((Table6[[#This Row],[Velocity 1 (m/s)]]^2)/2))</f>
        <v/>
      </c>
      <c r="N1271" s="115" t="str">
        <f>IF(Table6[[#This Row],[Segment ]]="","",(Table6[[#This Row],[Height 2 (m)]]-Table6[[#This Row],[Height 1 (m)]])*9.807)</f>
        <v/>
      </c>
      <c r="O1271" s="115" t="str">
        <f>'Pressure Drops in Loops'!U1276</f>
        <v/>
      </c>
      <c r="P127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71" s="115" t="str">
        <f>IF(Table6[[#This Row],[Segment ]]="","",Table6[[#This Row],[Work (W)]]/1000)</f>
        <v/>
      </c>
    </row>
    <row r="1272" spans="1:17" x14ac:dyDescent="0.25">
      <c r="A1272" s="116" t="str">
        <f>'Pressure Drops in Loops'!A1277</f>
        <v/>
      </c>
      <c r="B1272" s="113" t="str">
        <f>IF(Table6[[#This Row],[Segment ]]="","",B1271)</f>
        <v/>
      </c>
      <c r="C1272" s="113" t="str">
        <f>IF(Table6[[#This Row],[Segment ]]="","",C1271)</f>
        <v/>
      </c>
      <c r="D1272" s="113" t="str">
        <f>IF(Table6[[#This Row],[Segment ]]="","",D1271)</f>
        <v/>
      </c>
      <c r="E1272" s="117" t="str">
        <f>IF(Table6[[#This Row],[Segment ]]="","",Table6[[#This Row],[Density (kg/m3)]]*Table6[[#This Row],[Volumetric flow (m3/s)]])</f>
        <v/>
      </c>
      <c r="F1272" s="114" t="str">
        <f>IF(Table6[[#This Row],[Segment ]]="","",'Pressure Drops in Loops'!AG1277)</f>
        <v/>
      </c>
      <c r="G1272" s="114" t="str">
        <f>'Pressure Drops in Loops'!AH1277</f>
        <v/>
      </c>
      <c r="H1272" s="114"/>
      <c r="I1272" s="114"/>
      <c r="J1272" s="115" t="str">
        <f>'Pressure Drops in Loops'!E1277</f>
        <v/>
      </c>
      <c r="K1272" s="115" t="str">
        <f>IF('Pressure Drops in Loops'!E1278="",'Pressure Drops in Loops'!E1277,'Pressure Drops in Loops'!E1278)</f>
        <v/>
      </c>
      <c r="L1272" s="115" t="str">
        <f>IF(Table6[[#This Row],[Segment ]]="","",(Table6[[#This Row],[Pressure 2 (kPa)]]-Table6[[#This Row],[Pressure 1 (kPa)]])/Table6[[#This Row],[Density (kg/m3)]])</f>
        <v/>
      </c>
      <c r="M1272" s="115" t="str">
        <f>IF(Table6[[#This Row],[Segment ]]="","",((Table6[[#This Row],[Velocity 2 (m/s)]]^2)/2)-((Table6[[#This Row],[Velocity 1 (m/s)]]^2)/2))</f>
        <v/>
      </c>
      <c r="N1272" s="115" t="str">
        <f>IF(Table6[[#This Row],[Segment ]]="","",(Table6[[#This Row],[Height 2 (m)]]-Table6[[#This Row],[Height 1 (m)]])*9.807)</f>
        <v/>
      </c>
      <c r="O1272" s="115" t="str">
        <f>'Pressure Drops in Loops'!U1277</f>
        <v/>
      </c>
      <c r="P127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72" s="115" t="str">
        <f>IF(Table6[[#This Row],[Segment ]]="","",Table6[[#This Row],[Work (W)]]/1000)</f>
        <v/>
      </c>
    </row>
    <row r="1273" spans="1:17" x14ac:dyDescent="0.25">
      <c r="A1273" s="116" t="str">
        <f>'Pressure Drops in Loops'!A1278</f>
        <v/>
      </c>
      <c r="B1273" s="113" t="str">
        <f>IF(Table6[[#This Row],[Segment ]]="","",B1272)</f>
        <v/>
      </c>
      <c r="C1273" s="113" t="str">
        <f>IF(Table6[[#This Row],[Segment ]]="","",C1272)</f>
        <v/>
      </c>
      <c r="D1273" s="113" t="str">
        <f>IF(Table6[[#This Row],[Segment ]]="","",D1272)</f>
        <v/>
      </c>
      <c r="E1273" s="117" t="str">
        <f>IF(Table6[[#This Row],[Segment ]]="","",Table6[[#This Row],[Density (kg/m3)]]*Table6[[#This Row],[Volumetric flow (m3/s)]])</f>
        <v/>
      </c>
      <c r="F1273" s="114" t="str">
        <f>IF(Table6[[#This Row],[Segment ]]="","",'Pressure Drops in Loops'!AG1278)</f>
        <v/>
      </c>
      <c r="G1273" s="114" t="str">
        <f>'Pressure Drops in Loops'!AH1278</f>
        <v/>
      </c>
      <c r="H1273" s="114"/>
      <c r="I1273" s="114"/>
      <c r="J1273" s="115" t="str">
        <f>'Pressure Drops in Loops'!E1278</f>
        <v/>
      </c>
      <c r="K1273" s="115" t="str">
        <f>IF('Pressure Drops in Loops'!E1279="",'Pressure Drops in Loops'!E1278,'Pressure Drops in Loops'!E1279)</f>
        <v/>
      </c>
      <c r="L1273" s="115" t="str">
        <f>IF(Table6[[#This Row],[Segment ]]="","",(Table6[[#This Row],[Pressure 2 (kPa)]]-Table6[[#This Row],[Pressure 1 (kPa)]])/Table6[[#This Row],[Density (kg/m3)]])</f>
        <v/>
      </c>
      <c r="M1273" s="115" t="str">
        <f>IF(Table6[[#This Row],[Segment ]]="","",((Table6[[#This Row],[Velocity 2 (m/s)]]^2)/2)-((Table6[[#This Row],[Velocity 1 (m/s)]]^2)/2))</f>
        <v/>
      </c>
      <c r="N1273" s="115" t="str">
        <f>IF(Table6[[#This Row],[Segment ]]="","",(Table6[[#This Row],[Height 2 (m)]]-Table6[[#This Row],[Height 1 (m)]])*9.807)</f>
        <v/>
      </c>
      <c r="O1273" s="115" t="str">
        <f>'Pressure Drops in Loops'!U1278</f>
        <v/>
      </c>
      <c r="P127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73" s="115" t="str">
        <f>IF(Table6[[#This Row],[Segment ]]="","",Table6[[#This Row],[Work (W)]]/1000)</f>
        <v/>
      </c>
    </row>
    <row r="1274" spans="1:17" x14ac:dyDescent="0.25">
      <c r="A1274" s="116" t="str">
        <f>'Pressure Drops in Loops'!A1279</f>
        <v/>
      </c>
      <c r="B1274" s="113" t="str">
        <f>IF(Table6[[#This Row],[Segment ]]="","",B1273)</f>
        <v/>
      </c>
      <c r="C1274" s="113" t="str">
        <f>IF(Table6[[#This Row],[Segment ]]="","",C1273)</f>
        <v/>
      </c>
      <c r="D1274" s="113" t="str">
        <f>IF(Table6[[#This Row],[Segment ]]="","",D1273)</f>
        <v/>
      </c>
      <c r="E1274" s="117" t="str">
        <f>IF(Table6[[#This Row],[Segment ]]="","",Table6[[#This Row],[Density (kg/m3)]]*Table6[[#This Row],[Volumetric flow (m3/s)]])</f>
        <v/>
      </c>
      <c r="F1274" s="114" t="str">
        <f>IF(Table6[[#This Row],[Segment ]]="","",'Pressure Drops in Loops'!AG1279)</f>
        <v/>
      </c>
      <c r="G1274" s="114" t="str">
        <f>'Pressure Drops in Loops'!AH1279</f>
        <v/>
      </c>
      <c r="H1274" s="114"/>
      <c r="I1274" s="114"/>
      <c r="J1274" s="115" t="str">
        <f>'Pressure Drops in Loops'!E1279</f>
        <v/>
      </c>
      <c r="K1274" s="115" t="str">
        <f>IF('Pressure Drops in Loops'!E1280="",'Pressure Drops in Loops'!E1279,'Pressure Drops in Loops'!E1280)</f>
        <v/>
      </c>
      <c r="L1274" s="115" t="str">
        <f>IF(Table6[[#This Row],[Segment ]]="","",(Table6[[#This Row],[Pressure 2 (kPa)]]-Table6[[#This Row],[Pressure 1 (kPa)]])/Table6[[#This Row],[Density (kg/m3)]])</f>
        <v/>
      </c>
      <c r="M1274" s="115" t="str">
        <f>IF(Table6[[#This Row],[Segment ]]="","",((Table6[[#This Row],[Velocity 2 (m/s)]]^2)/2)-((Table6[[#This Row],[Velocity 1 (m/s)]]^2)/2))</f>
        <v/>
      </c>
      <c r="N1274" s="115" t="str">
        <f>IF(Table6[[#This Row],[Segment ]]="","",(Table6[[#This Row],[Height 2 (m)]]-Table6[[#This Row],[Height 1 (m)]])*9.807)</f>
        <v/>
      </c>
      <c r="O1274" s="115" t="str">
        <f>'Pressure Drops in Loops'!U1279</f>
        <v/>
      </c>
      <c r="P127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74" s="115" t="str">
        <f>IF(Table6[[#This Row],[Segment ]]="","",Table6[[#This Row],[Work (W)]]/1000)</f>
        <v/>
      </c>
    </row>
    <row r="1275" spans="1:17" x14ac:dyDescent="0.25">
      <c r="A1275" s="116" t="str">
        <f>'Pressure Drops in Loops'!A1280</f>
        <v/>
      </c>
      <c r="B1275" s="113" t="str">
        <f>IF(Table6[[#This Row],[Segment ]]="","",B1274)</f>
        <v/>
      </c>
      <c r="C1275" s="113" t="str">
        <f>IF(Table6[[#This Row],[Segment ]]="","",C1274)</f>
        <v/>
      </c>
      <c r="D1275" s="113" t="str">
        <f>IF(Table6[[#This Row],[Segment ]]="","",D1274)</f>
        <v/>
      </c>
      <c r="E1275" s="117" t="str">
        <f>IF(Table6[[#This Row],[Segment ]]="","",Table6[[#This Row],[Density (kg/m3)]]*Table6[[#This Row],[Volumetric flow (m3/s)]])</f>
        <v/>
      </c>
      <c r="F1275" s="114" t="str">
        <f>IF(Table6[[#This Row],[Segment ]]="","",'Pressure Drops in Loops'!AG1280)</f>
        <v/>
      </c>
      <c r="G1275" s="114" t="str">
        <f>'Pressure Drops in Loops'!AH1280</f>
        <v/>
      </c>
      <c r="H1275" s="114"/>
      <c r="I1275" s="114"/>
      <c r="J1275" s="115" t="str">
        <f>'Pressure Drops in Loops'!E1280</f>
        <v/>
      </c>
      <c r="K1275" s="115" t="str">
        <f>IF('Pressure Drops in Loops'!E1281="",'Pressure Drops in Loops'!E1280,'Pressure Drops in Loops'!E1281)</f>
        <v/>
      </c>
      <c r="L1275" s="115" t="str">
        <f>IF(Table6[[#This Row],[Segment ]]="","",(Table6[[#This Row],[Pressure 2 (kPa)]]-Table6[[#This Row],[Pressure 1 (kPa)]])/Table6[[#This Row],[Density (kg/m3)]])</f>
        <v/>
      </c>
      <c r="M1275" s="115" t="str">
        <f>IF(Table6[[#This Row],[Segment ]]="","",((Table6[[#This Row],[Velocity 2 (m/s)]]^2)/2)-((Table6[[#This Row],[Velocity 1 (m/s)]]^2)/2))</f>
        <v/>
      </c>
      <c r="N1275" s="115" t="str">
        <f>IF(Table6[[#This Row],[Segment ]]="","",(Table6[[#This Row],[Height 2 (m)]]-Table6[[#This Row],[Height 1 (m)]])*9.807)</f>
        <v/>
      </c>
      <c r="O1275" s="115" t="str">
        <f>'Pressure Drops in Loops'!U1280</f>
        <v/>
      </c>
      <c r="P127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75" s="115" t="str">
        <f>IF(Table6[[#This Row],[Segment ]]="","",Table6[[#This Row],[Work (W)]]/1000)</f>
        <v/>
      </c>
    </row>
    <row r="1276" spans="1:17" x14ac:dyDescent="0.25">
      <c r="A1276" s="116" t="str">
        <f>'Pressure Drops in Loops'!A1281</f>
        <v/>
      </c>
      <c r="B1276" s="113" t="str">
        <f>IF(Table6[[#This Row],[Segment ]]="","",B1275)</f>
        <v/>
      </c>
      <c r="C1276" s="113" t="str">
        <f>IF(Table6[[#This Row],[Segment ]]="","",C1275)</f>
        <v/>
      </c>
      <c r="D1276" s="113" t="str">
        <f>IF(Table6[[#This Row],[Segment ]]="","",D1275)</f>
        <v/>
      </c>
      <c r="E1276" s="117" t="str">
        <f>IF(Table6[[#This Row],[Segment ]]="","",Table6[[#This Row],[Density (kg/m3)]]*Table6[[#This Row],[Volumetric flow (m3/s)]])</f>
        <v/>
      </c>
      <c r="F1276" s="114" t="str">
        <f>IF(Table6[[#This Row],[Segment ]]="","",'Pressure Drops in Loops'!AG1281)</f>
        <v/>
      </c>
      <c r="G1276" s="114" t="str">
        <f>'Pressure Drops in Loops'!AH1281</f>
        <v/>
      </c>
      <c r="H1276" s="114"/>
      <c r="I1276" s="114"/>
      <c r="J1276" s="115" t="str">
        <f>'Pressure Drops in Loops'!E1281</f>
        <v/>
      </c>
      <c r="K1276" s="115" t="str">
        <f>IF('Pressure Drops in Loops'!E1282="",'Pressure Drops in Loops'!E1281,'Pressure Drops in Loops'!E1282)</f>
        <v/>
      </c>
      <c r="L1276" s="115" t="str">
        <f>IF(Table6[[#This Row],[Segment ]]="","",(Table6[[#This Row],[Pressure 2 (kPa)]]-Table6[[#This Row],[Pressure 1 (kPa)]])/Table6[[#This Row],[Density (kg/m3)]])</f>
        <v/>
      </c>
      <c r="M1276" s="115" t="str">
        <f>IF(Table6[[#This Row],[Segment ]]="","",((Table6[[#This Row],[Velocity 2 (m/s)]]^2)/2)-((Table6[[#This Row],[Velocity 1 (m/s)]]^2)/2))</f>
        <v/>
      </c>
      <c r="N1276" s="115" t="str">
        <f>IF(Table6[[#This Row],[Segment ]]="","",(Table6[[#This Row],[Height 2 (m)]]-Table6[[#This Row],[Height 1 (m)]])*9.807)</f>
        <v/>
      </c>
      <c r="O1276" s="115" t="str">
        <f>'Pressure Drops in Loops'!U1281</f>
        <v/>
      </c>
      <c r="P127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76" s="115" t="str">
        <f>IF(Table6[[#This Row],[Segment ]]="","",Table6[[#This Row],[Work (W)]]/1000)</f>
        <v/>
      </c>
    </row>
    <row r="1277" spans="1:17" x14ac:dyDescent="0.25">
      <c r="A1277" s="116" t="str">
        <f>'Pressure Drops in Loops'!A1282</f>
        <v/>
      </c>
      <c r="B1277" s="113" t="str">
        <f>IF(Table6[[#This Row],[Segment ]]="","",B1276)</f>
        <v/>
      </c>
      <c r="C1277" s="113" t="str">
        <f>IF(Table6[[#This Row],[Segment ]]="","",C1276)</f>
        <v/>
      </c>
      <c r="D1277" s="113" t="str">
        <f>IF(Table6[[#This Row],[Segment ]]="","",D1276)</f>
        <v/>
      </c>
      <c r="E1277" s="117" t="str">
        <f>IF(Table6[[#This Row],[Segment ]]="","",Table6[[#This Row],[Density (kg/m3)]]*Table6[[#This Row],[Volumetric flow (m3/s)]])</f>
        <v/>
      </c>
      <c r="F1277" s="114" t="str">
        <f>IF(Table6[[#This Row],[Segment ]]="","",'Pressure Drops in Loops'!AG1282)</f>
        <v/>
      </c>
      <c r="G1277" s="114" t="str">
        <f>'Pressure Drops in Loops'!AH1282</f>
        <v/>
      </c>
      <c r="H1277" s="114"/>
      <c r="I1277" s="114"/>
      <c r="J1277" s="115" t="str">
        <f>'Pressure Drops in Loops'!E1282</f>
        <v/>
      </c>
      <c r="K1277" s="115" t="str">
        <f>IF('Pressure Drops in Loops'!E1283="",'Pressure Drops in Loops'!E1282,'Pressure Drops in Loops'!E1283)</f>
        <v/>
      </c>
      <c r="L1277" s="115" t="str">
        <f>IF(Table6[[#This Row],[Segment ]]="","",(Table6[[#This Row],[Pressure 2 (kPa)]]-Table6[[#This Row],[Pressure 1 (kPa)]])/Table6[[#This Row],[Density (kg/m3)]])</f>
        <v/>
      </c>
      <c r="M1277" s="115" t="str">
        <f>IF(Table6[[#This Row],[Segment ]]="","",((Table6[[#This Row],[Velocity 2 (m/s)]]^2)/2)-((Table6[[#This Row],[Velocity 1 (m/s)]]^2)/2))</f>
        <v/>
      </c>
      <c r="N1277" s="115" t="str">
        <f>IF(Table6[[#This Row],[Segment ]]="","",(Table6[[#This Row],[Height 2 (m)]]-Table6[[#This Row],[Height 1 (m)]])*9.807)</f>
        <v/>
      </c>
      <c r="O1277" s="115" t="str">
        <f>'Pressure Drops in Loops'!U1282</f>
        <v/>
      </c>
      <c r="P127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77" s="115" t="str">
        <f>IF(Table6[[#This Row],[Segment ]]="","",Table6[[#This Row],[Work (W)]]/1000)</f>
        <v/>
      </c>
    </row>
    <row r="1278" spans="1:17" x14ac:dyDescent="0.25">
      <c r="A1278" s="116" t="str">
        <f>'Pressure Drops in Loops'!A1283</f>
        <v/>
      </c>
      <c r="B1278" s="113" t="str">
        <f>IF(Table6[[#This Row],[Segment ]]="","",B1277)</f>
        <v/>
      </c>
      <c r="C1278" s="113" t="str">
        <f>IF(Table6[[#This Row],[Segment ]]="","",C1277)</f>
        <v/>
      </c>
      <c r="D1278" s="113" t="str">
        <f>IF(Table6[[#This Row],[Segment ]]="","",D1277)</f>
        <v/>
      </c>
      <c r="E1278" s="117" t="str">
        <f>IF(Table6[[#This Row],[Segment ]]="","",Table6[[#This Row],[Density (kg/m3)]]*Table6[[#This Row],[Volumetric flow (m3/s)]])</f>
        <v/>
      </c>
      <c r="F1278" s="114" t="str">
        <f>IF(Table6[[#This Row],[Segment ]]="","",'Pressure Drops in Loops'!AG1283)</f>
        <v/>
      </c>
      <c r="G1278" s="114" t="str">
        <f>'Pressure Drops in Loops'!AH1283</f>
        <v/>
      </c>
      <c r="H1278" s="114"/>
      <c r="I1278" s="114"/>
      <c r="J1278" s="115" t="str">
        <f>'Pressure Drops in Loops'!E1283</f>
        <v/>
      </c>
      <c r="K1278" s="115" t="str">
        <f>IF('Pressure Drops in Loops'!E1284="",'Pressure Drops in Loops'!E1283,'Pressure Drops in Loops'!E1284)</f>
        <v/>
      </c>
      <c r="L1278" s="115" t="str">
        <f>IF(Table6[[#This Row],[Segment ]]="","",(Table6[[#This Row],[Pressure 2 (kPa)]]-Table6[[#This Row],[Pressure 1 (kPa)]])/Table6[[#This Row],[Density (kg/m3)]])</f>
        <v/>
      </c>
      <c r="M1278" s="115" t="str">
        <f>IF(Table6[[#This Row],[Segment ]]="","",((Table6[[#This Row],[Velocity 2 (m/s)]]^2)/2)-((Table6[[#This Row],[Velocity 1 (m/s)]]^2)/2))</f>
        <v/>
      </c>
      <c r="N1278" s="115" t="str">
        <f>IF(Table6[[#This Row],[Segment ]]="","",(Table6[[#This Row],[Height 2 (m)]]-Table6[[#This Row],[Height 1 (m)]])*9.807)</f>
        <v/>
      </c>
      <c r="O1278" s="115" t="str">
        <f>'Pressure Drops in Loops'!U1283</f>
        <v/>
      </c>
      <c r="P127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78" s="115" t="str">
        <f>IF(Table6[[#This Row],[Segment ]]="","",Table6[[#This Row],[Work (W)]]/1000)</f>
        <v/>
      </c>
    </row>
    <row r="1279" spans="1:17" x14ac:dyDescent="0.25">
      <c r="A1279" s="116" t="str">
        <f>'Pressure Drops in Loops'!A1284</f>
        <v/>
      </c>
      <c r="B1279" s="113" t="str">
        <f>IF(Table6[[#This Row],[Segment ]]="","",B1278)</f>
        <v/>
      </c>
      <c r="C1279" s="113" t="str">
        <f>IF(Table6[[#This Row],[Segment ]]="","",C1278)</f>
        <v/>
      </c>
      <c r="D1279" s="113" t="str">
        <f>IF(Table6[[#This Row],[Segment ]]="","",D1278)</f>
        <v/>
      </c>
      <c r="E1279" s="117" t="str">
        <f>IF(Table6[[#This Row],[Segment ]]="","",Table6[[#This Row],[Density (kg/m3)]]*Table6[[#This Row],[Volumetric flow (m3/s)]])</f>
        <v/>
      </c>
      <c r="F1279" s="114" t="str">
        <f>IF(Table6[[#This Row],[Segment ]]="","",'Pressure Drops in Loops'!AG1284)</f>
        <v/>
      </c>
      <c r="G1279" s="114" t="str">
        <f>'Pressure Drops in Loops'!AH1284</f>
        <v/>
      </c>
      <c r="H1279" s="114"/>
      <c r="I1279" s="114"/>
      <c r="J1279" s="115" t="str">
        <f>'Pressure Drops in Loops'!E1284</f>
        <v/>
      </c>
      <c r="K1279" s="115" t="str">
        <f>IF('Pressure Drops in Loops'!E1285="",'Pressure Drops in Loops'!E1284,'Pressure Drops in Loops'!E1285)</f>
        <v/>
      </c>
      <c r="L1279" s="115" t="str">
        <f>IF(Table6[[#This Row],[Segment ]]="","",(Table6[[#This Row],[Pressure 2 (kPa)]]-Table6[[#This Row],[Pressure 1 (kPa)]])/Table6[[#This Row],[Density (kg/m3)]])</f>
        <v/>
      </c>
      <c r="M1279" s="115" t="str">
        <f>IF(Table6[[#This Row],[Segment ]]="","",((Table6[[#This Row],[Velocity 2 (m/s)]]^2)/2)-((Table6[[#This Row],[Velocity 1 (m/s)]]^2)/2))</f>
        <v/>
      </c>
      <c r="N1279" s="115" t="str">
        <f>IF(Table6[[#This Row],[Segment ]]="","",(Table6[[#This Row],[Height 2 (m)]]-Table6[[#This Row],[Height 1 (m)]])*9.807)</f>
        <v/>
      </c>
      <c r="O1279" s="115" t="str">
        <f>'Pressure Drops in Loops'!U1284</f>
        <v/>
      </c>
      <c r="P127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79" s="115" t="str">
        <f>IF(Table6[[#This Row],[Segment ]]="","",Table6[[#This Row],[Work (W)]]/1000)</f>
        <v/>
      </c>
    </row>
    <row r="1280" spans="1:17" x14ac:dyDescent="0.25">
      <c r="A1280" s="116" t="str">
        <f>'Pressure Drops in Loops'!A1285</f>
        <v/>
      </c>
      <c r="B1280" s="113" t="str">
        <f>IF(Table6[[#This Row],[Segment ]]="","",B1279)</f>
        <v/>
      </c>
      <c r="C1280" s="113" t="str">
        <f>IF(Table6[[#This Row],[Segment ]]="","",C1279)</f>
        <v/>
      </c>
      <c r="D1280" s="113" t="str">
        <f>IF(Table6[[#This Row],[Segment ]]="","",D1279)</f>
        <v/>
      </c>
      <c r="E1280" s="117" t="str">
        <f>IF(Table6[[#This Row],[Segment ]]="","",Table6[[#This Row],[Density (kg/m3)]]*Table6[[#This Row],[Volumetric flow (m3/s)]])</f>
        <v/>
      </c>
      <c r="F1280" s="114" t="str">
        <f>IF(Table6[[#This Row],[Segment ]]="","",'Pressure Drops in Loops'!AG1285)</f>
        <v/>
      </c>
      <c r="G1280" s="114" t="str">
        <f>'Pressure Drops in Loops'!AH1285</f>
        <v/>
      </c>
      <c r="H1280" s="114"/>
      <c r="I1280" s="114"/>
      <c r="J1280" s="115" t="str">
        <f>'Pressure Drops in Loops'!E1285</f>
        <v/>
      </c>
      <c r="K1280" s="115" t="str">
        <f>IF('Pressure Drops in Loops'!E1286="",'Pressure Drops in Loops'!E1285,'Pressure Drops in Loops'!E1286)</f>
        <v/>
      </c>
      <c r="L1280" s="115" t="str">
        <f>IF(Table6[[#This Row],[Segment ]]="","",(Table6[[#This Row],[Pressure 2 (kPa)]]-Table6[[#This Row],[Pressure 1 (kPa)]])/Table6[[#This Row],[Density (kg/m3)]])</f>
        <v/>
      </c>
      <c r="M1280" s="115" t="str">
        <f>IF(Table6[[#This Row],[Segment ]]="","",((Table6[[#This Row],[Velocity 2 (m/s)]]^2)/2)-((Table6[[#This Row],[Velocity 1 (m/s)]]^2)/2))</f>
        <v/>
      </c>
      <c r="N1280" s="115" t="str">
        <f>IF(Table6[[#This Row],[Segment ]]="","",(Table6[[#This Row],[Height 2 (m)]]-Table6[[#This Row],[Height 1 (m)]])*9.807)</f>
        <v/>
      </c>
      <c r="O1280" s="115" t="str">
        <f>'Pressure Drops in Loops'!U1285</f>
        <v/>
      </c>
      <c r="P128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80" s="115" t="str">
        <f>IF(Table6[[#This Row],[Segment ]]="","",Table6[[#This Row],[Work (W)]]/1000)</f>
        <v/>
      </c>
    </row>
    <row r="1281" spans="1:17" x14ac:dyDescent="0.25">
      <c r="A1281" s="116" t="str">
        <f>'Pressure Drops in Loops'!A1286</f>
        <v/>
      </c>
      <c r="B1281" s="113" t="str">
        <f>IF(Table6[[#This Row],[Segment ]]="","",B1280)</f>
        <v/>
      </c>
      <c r="C1281" s="113" t="str">
        <f>IF(Table6[[#This Row],[Segment ]]="","",C1280)</f>
        <v/>
      </c>
      <c r="D1281" s="113" t="str">
        <f>IF(Table6[[#This Row],[Segment ]]="","",D1280)</f>
        <v/>
      </c>
      <c r="E1281" s="117" t="str">
        <f>IF(Table6[[#This Row],[Segment ]]="","",Table6[[#This Row],[Density (kg/m3)]]*Table6[[#This Row],[Volumetric flow (m3/s)]])</f>
        <v/>
      </c>
      <c r="F1281" s="114" t="str">
        <f>IF(Table6[[#This Row],[Segment ]]="","",'Pressure Drops in Loops'!AG1286)</f>
        <v/>
      </c>
      <c r="G1281" s="114" t="str">
        <f>'Pressure Drops in Loops'!AH1286</f>
        <v/>
      </c>
      <c r="H1281" s="114"/>
      <c r="I1281" s="114"/>
      <c r="J1281" s="115" t="str">
        <f>'Pressure Drops in Loops'!E1286</f>
        <v/>
      </c>
      <c r="K1281" s="115" t="str">
        <f>IF('Pressure Drops in Loops'!E1287="",'Pressure Drops in Loops'!E1286,'Pressure Drops in Loops'!E1287)</f>
        <v/>
      </c>
      <c r="L1281" s="115" t="str">
        <f>IF(Table6[[#This Row],[Segment ]]="","",(Table6[[#This Row],[Pressure 2 (kPa)]]-Table6[[#This Row],[Pressure 1 (kPa)]])/Table6[[#This Row],[Density (kg/m3)]])</f>
        <v/>
      </c>
      <c r="M1281" s="115" t="str">
        <f>IF(Table6[[#This Row],[Segment ]]="","",((Table6[[#This Row],[Velocity 2 (m/s)]]^2)/2)-((Table6[[#This Row],[Velocity 1 (m/s)]]^2)/2))</f>
        <v/>
      </c>
      <c r="N1281" s="115" t="str">
        <f>IF(Table6[[#This Row],[Segment ]]="","",(Table6[[#This Row],[Height 2 (m)]]-Table6[[#This Row],[Height 1 (m)]])*9.807)</f>
        <v/>
      </c>
      <c r="O1281" s="115" t="str">
        <f>'Pressure Drops in Loops'!U1286</f>
        <v/>
      </c>
      <c r="P128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81" s="115" t="str">
        <f>IF(Table6[[#This Row],[Segment ]]="","",Table6[[#This Row],[Work (W)]]/1000)</f>
        <v/>
      </c>
    </row>
    <row r="1282" spans="1:17" x14ac:dyDescent="0.25">
      <c r="A1282" s="116" t="str">
        <f>'Pressure Drops in Loops'!A1287</f>
        <v/>
      </c>
      <c r="B1282" s="113" t="str">
        <f>IF(Table6[[#This Row],[Segment ]]="","",B1281)</f>
        <v/>
      </c>
      <c r="C1282" s="113" t="str">
        <f>IF(Table6[[#This Row],[Segment ]]="","",C1281)</f>
        <v/>
      </c>
      <c r="D1282" s="113" t="str">
        <f>IF(Table6[[#This Row],[Segment ]]="","",D1281)</f>
        <v/>
      </c>
      <c r="E1282" s="117" t="str">
        <f>IF(Table6[[#This Row],[Segment ]]="","",Table6[[#This Row],[Density (kg/m3)]]*Table6[[#This Row],[Volumetric flow (m3/s)]])</f>
        <v/>
      </c>
      <c r="F1282" s="114" t="str">
        <f>IF(Table6[[#This Row],[Segment ]]="","",'Pressure Drops in Loops'!AG1287)</f>
        <v/>
      </c>
      <c r="G1282" s="114" t="str">
        <f>'Pressure Drops in Loops'!AH1287</f>
        <v/>
      </c>
      <c r="H1282" s="114"/>
      <c r="I1282" s="114"/>
      <c r="J1282" s="115" t="str">
        <f>'Pressure Drops in Loops'!E1287</f>
        <v/>
      </c>
      <c r="K1282" s="115" t="str">
        <f>IF('Pressure Drops in Loops'!E1288="",'Pressure Drops in Loops'!E1287,'Pressure Drops in Loops'!E1288)</f>
        <v/>
      </c>
      <c r="L1282" s="115" t="str">
        <f>IF(Table6[[#This Row],[Segment ]]="","",(Table6[[#This Row],[Pressure 2 (kPa)]]-Table6[[#This Row],[Pressure 1 (kPa)]])/Table6[[#This Row],[Density (kg/m3)]])</f>
        <v/>
      </c>
      <c r="M1282" s="115" t="str">
        <f>IF(Table6[[#This Row],[Segment ]]="","",((Table6[[#This Row],[Velocity 2 (m/s)]]^2)/2)-((Table6[[#This Row],[Velocity 1 (m/s)]]^2)/2))</f>
        <v/>
      </c>
      <c r="N1282" s="115" t="str">
        <f>IF(Table6[[#This Row],[Segment ]]="","",(Table6[[#This Row],[Height 2 (m)]]-Table6[[#This Row],[Height 1 (m)]])*9.807)</f>
        <v/>
      </c>
      <c r="O1282" s="115" t="str">
        <f>'Pressure Drops in Loops'!U1287</f>
        <v/>
      </c>
      <c r="P128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82" s="115" t="str">
        <f>IF(Table6[[#This Row],[Segment ]]="","",Table6[[#This Row],[Work (W)]]/1000)</f>
        <v/>
      </c>
    </row>
    <row r="1283" spans="1:17" x14ac:dyDescent="0.25">
      <c r="A1283" s="116" t="str">
        <f>'Pressure Drops in Loops'!A1288</f>
        <v/>
      </c>
      <c r="B1283" s="113" t="str">
        <f>IF(Table6[[#This Row],[Segment ]]="","",B1282)</f>
        <v/>
      </c>
      <c r="C1283" s="113" t="str">
        <f>IF(Table6[[#This Row],[Segment ]]="","",C1282)</f>
        <v/>
      </c>
      <c r="D1283" s="113" t="str">
        <f>IF(Table6[[#This Row],[Segment ]]="","",D1282)</f>
        <v/>
      </c>
      <c r="E1283" s="117" t="str">
        <f>IF(Table6[[#This Row],[Segment ]]="","",Table6[[#This Row],[Density (kg/m3)]]*Table6[[#This Row],[Volumetric flow (m3/s)]])</f>
        <v/>
      </c>
      <c r="F1283" s="114" t="str">
        <f>IF(Table6[[#This Row],[Segment ]]="","",'Pressure Drops in Loops'!AG1288)</f>
        <v/>
      </c>
      <c r="G1283" s="114" t="str">
        <f>'Pressure Drops in Loops'!AH1288</f>
        <v/>
      </c>
      <c r="H1283" s="114"/>
      <c r="I1283" s="114"/>
      <c r="J1283" s="115" t="str">
        <f>'Pressure Drops in Loops'!E1288</f>
        <v/>
      </c>
      <c r="K1283" s="115" t="str">
        <f>IF('Pressure Drops in Loops'!E1289="",'Pressure Drops in Loops'!E1288,'Pressure Drops in Loops'!E1289)</f>
        <v/>
      </c>
      <c r="L1283" s="115" t="str">
        <f>IF(Table6[[#This Row],[Segment ]]="","",(Table6[[#This Row],[Pressure 2 (kPa)]]-Table6[[#This Row],[Pressure 1 (kPa)]])/Table6[[#This Row],[Density (kg/m3)]])</f>
        <v/>
      </c>
      <c r="M1283" s="115" t="str">
        <f>IF(Table6[[#This Row],[Segment ]]="","",((Table6[[#This Row],[Velocity 2 (m/s)]]^2)/2)-((Table6[[#This Row],[Velocity 1 (m/s)]]^2)/2))</f>
        <v/>
      </c>
      <c r="N1283" s="115" t="str">
        <f>IF(Table6[[#This Row],[Segment ]]="","",(Table6[[#This Row],[Height 2 (m)]]-Table6[[#This Row],[Height 1 (m)]])*9.807)</f>
        <v/>
      </c>
      <c r="O1283" s="115" t="str">
        <f>'Pressure Drops in Loops'!U1288</f>
        <v/>
      </c>
      <c r="P128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83" s="115" t="str">
        <f>IF(Table6[[#This Row],[Segment ]]="","",Table6[[#This Row],[Work (W)]]/1000)</f>
        <v/>
      </c>
    </row>
    <row r="1284" spans="1:17" x14ac:dyDescent="0.25">
      <c r="A1284" s="116" t="str">
        <f>'Pressure Drops in Loops'!A1289</f>
        <v/>
      </c>
      <c r="B1284" s="113" t="str">
        <f>IF(Table6[[#This Row],[Segment ]]="","",B1283)</f>
        <v/>
      </c>
      <c r="C1284" s="113" t="str">
        <f>IF(Table6[[#This Row],[Segment ]]="","",C1283)</f>
        <v/>
      </c>
      <c r="D1284" s="113" t="str">
        <f>IF(Table6[[#This Row],[Segment ]]="","",D1283)</f>
        <v/>
      </c>
      <c r="E1284" s="117" t="str">
        <f>IF(Table6[[#This Row],[Segment ]]="","",Table6[[#This Row],[Density (kg/m3)]]*Table6[[#This Row],[Volumetric flow (m3/s)]])</f>
        <v/>
      </c>
      <c r="F1284" s="114" t="str">
        <f>IF(Table6[[#This Row],[Segment ]]="","",'Pressure Drops in Loops'!AG1289)</f>
        <v/>
      </c>
      <c r="G1284" s="114" t="str">
        <f>'Pressure Drops in Loops'!AH1289</f>
        <v/>
      </c>
      <c r="H1284" s="114"/>
      <c r="I1284" s="114"/>
      <c r="J1284" s="115" t="str">
        <f>'Pressure Drops in Loops'!E1289</f>
        <v/>
      </c>
      <c r="K1284" s="115" t="str">
        <f>IF('Pressure Drops in Loops'!E1290="",'Pressure Drops in Loops'!E1289,'Pressure Drops in Loops'!E1290)</f>
        <v/>
      </c>
      <c r="L1284" s="115" t="str">
        <f>IF(Table6[[#This Row],[Segment ]]="","",(Table6[[#This Row],[Pressure 2 (kPa)]]-Table6[[#This Row],[Pressure 1 (kPa)]])/Table6[[#This Row],[Density (kg/m3)]])</f>
        <v/>
      </c>
      <c r="M1284" s="115" t="str">
        <f>IF(Table6[[#This Row],[Segment ]]="","",((Table6[[#This Row],[Velocity 2 (m/s)]]^2)/2)-((Table6[[#This Row],[Velocity 1 (m/s)]]^2)/2))</f>
        <v/>
      </c>
      <c r="N1284" s="115" t="str">
        <f>IF(Table6[[#This Row],[Segment ]]="","",(Table6[[#This Row],[Height 2 (m)]]-Table6[[#This Row],[Height 1 (m)]])*9.807)</f>
        <v/>
      </c>
      <c r="O1284" s="115" t="str">
        <f>'Pressure Drops in Loops'!U1289</f>
        <v/>
      </c>
      <c r="P128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84" s="115" t="str">
        <f>IF(Table6[[#This Row],[Segment ]]="","",Table6[[#This Row],[Work (W)]]/1000)</f>
        <v/>
      </c>
    </row>
    <row r="1285" spans="1:17" x14ac:dyDescent="0.25">
      <c r="A1285" s="116" t="str">
        <f>'Pressure Drops in Loops'!A1290</f>
        <v/>
      </c>
      <c r="B1285" s="113" t="str">
        <f>IF(Table6[[#This Row],[Segment ]]="","",B1284)</f>
        <v/>
      </c>
      <c r="C1285" s="113" t="str">
        <f>IF(Table6[[#This Row],[Segment ]]="","",C1284)</f>
        <v/>
      </c>
      <c r="D1285" s="113" t="str">
        <f>IF(Table6[[#This Row],[Segment ]]="","",D1284)</f>
        <v/>
      </c>
      <c r="E1285" s="117" t="str">
        <f>IF(Table6[[#This Row],[Segment ]]="","",Table6[[#This Row],[Density (kg/m3)]]*Table6[[#This Row],[Volumetric flow (m3/s)]])</f>
        <v/>
      </c>
      <c r="F1285" s="114" t="str">
        <f>IF(Table6[[#This Row],[Segment ]]="","",'Pressure Drops in Loops'!AG1290)</f>
        <v/>
      </c>
      <c r="G1285" s="114" t="str">
        <f>'Pressure Drops in Loops'!AH1290</f>
        <v/>
      </c>
      <c r="H1285" s="114"/>
      <c r="I1285" s="114"/>
      <c r="J1285" s="115" t="str">
        <f>'Pressure Drops in Loops'!E1290</f>
        <v/>
      </c>
      <c r="K1285" s="115" t="str">
        <f>IF('Pressure Drops in Loops'!E1291="",'Pressure Drops in Loops'!E1290,'Pressure Drops in Loops'!E1291)</f>
        <v/>
      </c>
      <c r="L1285" s="115" t="str">
        <f>IF(Table6[[#This Row],[Segment ]]="","",(Table6[[#This Row],[Pressure 2 (kPa)]]-Table6[[#This Row],[Pressure 1 (kPa)]])/Table6[[#This Row],[Density (kg/m3)]])</f>
        <v/>
      </c>
      <c r="M1285" s="115" t="str">
        <f>IF(Table6[[#This Row],[Segment ]]="","",((Table6[[#This Row],[Velocity 2 (m/s)]]^2)/2)-((Table6[[#This Row],[Velocity 1 (m/s)]]^2)/2))</f>
        <v/>
      </c>
      <c r="N1285" s="115" t="str">
        <f>IF(Table6[[#This Row],[Segment ]]="","",(Table6[[#This Row],[Height 2 (m)]]-Table6[[#This Row],[Height 1 (m)]])*9.807)</f>
        <v/>
      </c>
      <c r="O1285" s="115" t="str">
        <f>'Pressure Drops in Loops'!U1290</f>
        <v/>
      </c>
      <c r="P128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85" s="115" t="str">
        <f>IF(Table6[[#This Row],[Segment ]]="","",Table6[[#This Row],[Work (W)]]/1000)</f>
        <v/>
      </c>
    </row>
    <row r="1286" spans="1:17" x14ac:dyDescent="0.25">
      <c r="A1286" s="116" t="str">
        <f>'Pressure Drops in Loops'!A1291</f>
        <v/>
      </c>
      <c r="B1286" s="113" t="str">
        <f>IF(Table6[[#This Row],[Segment ]]="","",B1285)</f>
        <v/>
      </c>
      <c r="C1286" s="113" t="str">
        <f>IF(Table6[[#This Row],[Segment ]]="","",C1285)</f>
        <v/>
      </c>
      <c r="D1286" s="113" t="str">
        <f>IF(Table6[[#This Row],[Segment ]]="","",D1285)</f>
        <v/>
      </c>
      <c r="E1286" s="117" t="str">
        <f>IF(Table6[[#This Row],[Segment ]]="","",Table6[[#This Row],[Density (kg/m3)]]*Table6[[#This Row],[Volumetric flow (m3/s)]])</f>
        <v/>
      </c>
      <c r="F1286" s="114" t="str">
        <f>IF(Table6[[#This Row],[Segment ]]="","",'Pressure Drops in Loops'!AG1291)</f>
        <v/>
      </c>
      <c r="G1286" s="114" t="str">
        <f>'Pressure Drops in Loops'!AH1291</f>
        <v/>
      </c>
      <c r="H1286" s="114"/>
      <c r="I1286" s="114"/>
      <c r="J1286" s="115" t="str">
        <f>'Pressure Drops in Loops'!E1291</f>
        <v/>
      </c>
      <c r="K1286" s="115" t="str">
        <f>IF('Pressure Drops in Loops'!E1292="",'Pressure Drops in Loops'!E1291,'Pressure Drops in Loops'!E1292)</f>
        <v/>
      </c>
      <c r="L1286" s="115" t="str">
        <f>IF(Table6[[#This Row],[Segment ]]="","",(Table6[[#This Row],[Pressure 2 (kPa)]]-Table6[[#This Row],[Pressure 1 (kPa)]])/Table6[[#This Row],[Density (kg/m3)]])</f>
        <v/>
      </c>
      <c r="M1286" s="115" t="str">
        <f>IF(Table6[[#This Row],[Segment ]]="","",((Table6[[#This Row],[Velocity 2 (m/s)]]^2)/2)-((Table6[[#This Row],[Velocity 1 (m/s)]]^2)/2))</f>
        <v/>
      </c>
      <c r="N1286" s="115" t="str">
        <f>IF(Table6[[#This Row],[Segment ]]="","",(Table6[[#This Row],[Height 2 (m)]]-Table6[[#This Row],[Height 1 (m)]])*9.807)</f>
        <v/>
      </c>
      <c r="O1286" s="115" t="str">
        <f>'Pressure Drops in Loops'!U1291</f>
        <v/>
      </c>
      <c r="P128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86" s="115" t="str">
        <f>IF(Table6[[#This Row],[Segment ]]="","",Table6[[#This Row],[Work (W)]]/1000)</f>
        <v/>
      </c>
    </row>
    <row r="1287" spans="1:17" x14ac:dyDescent="0.25">
      <c r="A1287" s="116" t="str">
        <f>'Pressure Drops in Loops'!A1292</f>
        <v/>
      </c>
      <c r="B1287" s="113" t="str">
        <f>IF(Table6[[#This Row],[Segment ]]="","",B1286)</f>
        <v/>
      </c>
      <c r="C1287" s="113" t="str">
        <f>IF(Table6[[#This Row],[Segment ]]="","",C1286)</f>
        <v/>
      </c>
      <c r="D1287" s="113" t="str">
        <f>IF(Table6[[#This Row],[Segment ]]="","",D1286)</f>
        <v/>
      </c>
      <c r="E1287" s="117" t="str">
        <f>IF(Table6[[#This Row],[Segment ]]="","",Table6[[#This Row],[Density (kg/m3)]]*Table6[[#This Row],[Volumetric flow (m3/s)]])</f>
        <v/>
      </c>
      <c r="F1287" s="114" t="str">
        <f>IF(Table6[[#This Row],[Segment ]]="","",'Pressure Drops in Loops'!AG1292)</f>
        <v/>
      </c>
      <c r="G1287" s="114" t="str">
        <f>'Pressure Drops in Loops'!AH1292</f>
        <v/>
      </c>
      <c r="H1287" s="114"/>
      <c r="I1287" s="114"/>
      <c r="J1287" s="115" t="str">
        <f>'Pressure Drops in Loops'!E1292</f>
        <v/>
      </c>
      <c r="K1287" s="115" t="str">
        <f>IF('Pressure Drops in Loops'!E1293="",'Pressure Drops in Loops'!E1292,'Pressure Drops in Loops'!E1293)</f>
        <v/>
      </c>
      <c r="L1287" s="115" t="str">
        <f>IF(Table6[[#This Row],[Segment ]]="","",(Table6[[#This Row],[Pressure 2 (kPa)]]-Table6[[#This Row],[Pressure 1 (kPa)]])/Table6[[#This Row],[Density (kg/m3)]])</f>
        <v/>
      </c>
      <c r="M1287" s="115" t="str">
        <f>IF(Table6[[#This Row],[Segment ]]="","",((Table6[[#This Row],[Velocity 2 (m/s)]]^2)/2)-((Table6[[#This Row],[Velocity 1 (m/s)]]^2)/2))</f>
        <v/>
      </c>
      <c r="N1287" s="115" t="str">
        <f>IF(Table6[[#This Row],[Segment ]]="","",(Table6[[#This Row],[Height 2 (m)]]-Table6[[#This Row],[Height 1 (m)]])*9.807)</f>
        <v/>
      </c>
      <c r="O1287" s="115" t="str">
        <f>'Pressure Drops in Loops'!U1292</f>
        <v/>
      </c>
      <c r="P128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87" s="115" t="str">
        <f>IF(Table6[[#This Row],[Segment ]]="","",Table6[[#This Row],[Work (W)]]/1000)</f>
        <v/>
      </c>
    </row>
    <row r="1288" spans="1:17" x14ac:dyDescent="0.25">
      <c r="A1288" s="116" t="str">
        <f>'Pressure Drops in Loops'!A1293</f>
        <v/>
      </c>
      <c r="B1288" s="113" t="str">
        <f>IF(Table6[[#This Row],[Segment ]]="","",B1287)</f>
        <v/>
      </c>
      <c r="C1288" s="113" t="str">
        <f>IF(Table6[[#This Row],[Segment ]]="","",C1287)</f>
        <v/>
      </c>
      <c r="D1288" s="113" t="str">
        <f>IF(Table6[[#This Row],[Segment ]]="","",D1287)</f>
        <v/>
      </c>
      <c r="E1288" s="117" t="str">
        <f>IF(Table6[[#This Row],[Segment ]]="","",Table6[[#This Row],[Density (kg/m3)]]*Table6[[#This Row],[Volumetric flow (m3/s)]])</f>
        <v/>
      </c>
      <c r="F1288" s="114" t="str">
        <f>IF(Table6[[#This Row],[Segment ]]="","",'Pressure Drops in Loops'!AG1293)</f>
        <v/>
      </c>
      <c r="G1288" s="114" t="str">
        <f>'Pressure Drops in Loops'!AH1293</f>
        <v/>
      </c>
      <c r="H1288" s="114"/>
      <c r="I1288" s="114"/>
      <c r="J1288" s="115" t="str">
        <f>'Pressure Drops in Loops'!E1293</f>
        <v/>
      </c>
      <c r="K1288" s="115" t="str">
        <f>IF('Pressure Drops in Loops'!E1294="",'Pressure Drops in Loops'!E1293,'Pressure Drops in Loops'!E1294)</f>
        <v/>
      </c>
      <c r="L1288" s="115" t="str">
        <f>IF(Table6[[#This Row],[Segment ]]="","",(Table6[[#This Row],[Pressure 2 (kPa)]]-Table6[[#This Row],[Pressure 1 (kPa)]])/Table6[[#This Row],[Density (kg/m3)]])</f>
        <v/>
      </c>
      <c r="M1288" s="115" t="str">
        <f>IF(Table6[[#This Row],[Segment ]]="","",((Table6[[#This Row],[Velocity 2 (m/s)]]^2)/2)-((Table6[[#This Row],[Velocity 1 (m/s)]]^2)/2))</f>
        <v/>
      </c>
      <c r="N1288" s="115" t="str">
        <f>IF(Table6[[#This Row],[Segment ]]="","",(Table6[[#This Row],[Height 2 (m)]]-Table6[[#This Row],[Height 1 (m)]])*9.807)</f>
        <v/>
      </c>
      <c r="O1288" s="115" t="str">
        <f>'Pressure Drops in Loops'!U1293</f>
        <v/>
      </c>
      <c r="P128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88" s="115" t="str">
        <f>IF(Table6[[#This Row],[Segment ]]="","",Table6[[#This Row],[Work (W)]]/1000)</f>
        <v/>
      </c>
    </row>
    <row r="1289" spans="1:17" x14ac:dyDescent="0.25">
      <c r="A1289" s="116" t="str">
        <f>'Pressure Drops in Loops'!A1294</f>
        <v/>
      </c>
      <c r="B1289" s="113" t="str">
        <f>IF(Table6[[#This Row],[Segment ]]="","",B1288)</f>
        <v/>
      </c>
      <c r="C1289" s="113" t="str">
        <f>IF(Table6[[#This Row],[Segment ]]="","",C1288)</f>
        <v/>
      </c>
      <c r="D1289" s="113" t="str">
        <f>IF(Table6[[#This Row],[Segment ]]="","",D1288)</f>
        <v/>
      </c>
      <c r="E1289" s="117" t="str">
        <f>IF(Table6[[#This Row],[Segment ]]="","",Table6[[#This Row],[Density (kg/m3)]]*Table6[[#This Row],[Volumetric flow (m3/s)]])</f>
        <v/>
      </c>
      <c r="F1289" s="114" t="str">
        <f>IF(Table6[[#This Row],[Segment ]]="","",'Pressure Drops in Loops'!AG1294)</f>
        <v/>
      </c>
      <c r="G1289" s="114" t="str">
        <f>'Pressure Drops in Loops'!AH1294</f>
        <v/>
      </c>
      <c r="H1289" s="114"/>
      <c r="I1289" s="114"/>
      <c r="J1289" s="115" t="str">
        <f>'Pressure Drops in Loops'!E1294</f>
        <v/>
      </c>
      <c r="K1289" s="115" t="str">
        <f>IF('Pressure Drops in Loops'!E1295="",'Pressure Drops in Loops'!E1294,'Pressure Drops in Loops'!E1295)</f>
        <v/>
      </c>
      <c r="L1289" s="115" t="str">
        <f>IF(Table6[[#This Row],[Segment ]]="","",(Table6[[#This Row],[Pressure 2 (kPa)]]-Table6[[#This Row],[Pressure 1 (kPa)]])/Table6[[#This Row],[Density (kg/m3)]])</f>
        <v/>
      </c>
      <c r="M1289" s="115" t="str">
        <f>IF(Table6[[#This Row],[Segment ]]="","",((Table6[[#This Row],[Velocity 2 (m/s)]]^2)/2)-((Table6[[#This Row],[Velocity 1 (m/s)]]^2)/2))</f>
        <v/>
      </c>
      <c r="N1289" s="115" t="str">
        <f>IF(Table6[[#This Row],[Segment ]]="","",(Table6[[#This Row],[Height 2 (m)]]-Table6[[#This Row],[Height 1 (m)]])*9.807)</f>
        <v/>
      </c>
      <c r="O1289" s="115" t="str">
        <f>'Pressure Drops in Loops'!U1294</f>
        <v/>
      </c>
      <c r="P128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89" s="115" t="str">
        <f>IF(Table6[[#This Row],[Segment ]]="","",Table6[[#This Row],[Work (W)]]/1000)</f>
        <v/>
      </c>
    </row>
    <row r="1290" spans="1:17" x14ac:dyDescent="0.25">
      <c r="A1290" s="116" t="str">
        <f>'Pressure Drops in Loops'!A1295</f>
        <v/>
      </c>
      <c r="B1290" s="113" t="str">
        <f>IF(Table6[[#This Row],[Segment ]]="","",B1289)</f>
        <v/>
      </c>
      <c r="C1290" s="113" t="str">
        <f>IF(Table6[[#This Row],[Segment ]]="","",C1289)</f>
        <v/>
      </c>
      <c r="D1290" s="113" t="str">
        <f>IF(Table6[[#This Row],[Segment ]]="","",D1289)</f>
        <v/>
      </c>
      <c r="E1290" s="117" t="str">
        <f>IF(Table6[[#This Row],[Segment ]]="","",Table6[[#This Row],[Density (kg/m3)]]*Table6[[#This Row],[Volumetric flow (m3/s)]])</f>
        <v/>
      </c>
      <c r="F1290" s="114" t="str">
        <f>IF(Table6[[#This Row],[Segment ]]="","",'Pressure Drops in Loops'!AG1295)</f>
        <v/>
      </c>
      <c r="G1290" s="114" t="str">
        <f>'Pressure Drops in Loops'!AH1295</f>
        <v/>
      </c>
      <c r="H1290" s="114"/>
      <c r="I1290" s="114"/>
      <c r="J1290" s="115" t="str">
        <f>'Pressure Drops in Loops'!E1295</f>
        <v/>
      </c>
      <c r="K1290" s="115" t="str">
        <f>IF('Pressure Drops in Loops'!E1296="",'Pressure Drops in Loops'!E1295,'Pressure Drops in Loops'!E1296)</f>
        <v/>
      </c>
      <c r="L1290" s="115" t="str">
        <f>IF(Table6[[#This Row],[Segment ]]="","",(Table6[[#This Row],[Pressure 2 (kPa)]]-Table6[[#This Row],[Pressure 1 (kPa)]])/Table6[[#This Row],[Density (kg/m3)]])</f>
        <v/>
      </c>
      <c r="M1290" s="115" t="str">
        <f>IF(Table6[[#This Row],[Segment ]]="","",((Table6[[#This Row],[Velocity 2 (m/s)]]^2)/2)-((Table6[[#This Row],[Velocity 1 (m/s)]]^2)/2))</f>
        <v/>
      </c>
      <c r="N1290" s="115" t="str">
        <f>IF(Table6[[#This Row],[Segment ]]="","",(Table6[[#This Row],[Height 2 (m)]]-Table6[[#This Row],[Height 1 (m)]])*9.807)</f>
        <v/>
      </c>
      <c r="O1290" s="115" t="str">
        <f>'Pressure Drops in Loops'!U1295</f>
        <v/>
      </c>
      <c r="P129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90" s="115" t="str">
        <f>IF(Table6[[#This Row],[Segment ]]="","",Table6[[#This Row],[Work (W)]]/1000)</f>
        <v/>
      </c>
    </row>
    <row r="1291" spans="1:17" x14ac:dyDescent="0.25">
      <c r="A1291" s="116" t="str">
        <f>'Pressure Drops in Loops'!A1296</f>
        <v/>
      </c>
      <c r="B1291" s="113" t="str">
        <f>IF(Table6[[#This Row],[Segment ]]="","",B1290)</f>
        <v/>
      </c>
      <c r="C1291" s="113" t="str">
        <f>IF(Table6[[#This Row],[Segment ]]="","",C1290)</f>
        <v/>
      </c>
      <c r="D1291" s="113" t="str">
        <f>IF(Table6[[#This Row],[Segment ]]="","",D1290)</f>
        <v/>
      </c>
      <c r="E1291" s="117" t="str">
        <f>IF(Table6[[#This Row],[Segment ]]="","",Table6[[#This Row],[Density (kg/m3)]]*Table6[[#This Row],[Volumetric flow (m3/s)]])</f>
        <v/>
      </c>
      <c r="F1291" s="114" t="str">
        <f>IF(Table6[[#This Row],[Segment ]]="","",'Pressure Drops in Loops'!AG1296)</f>
        <v/>
      </c>
      <c r="G1291" s="114" t="str">
        <f>'Pressure Drops in Loops'!AH1296</f>
        <v/>
      </c>
      <c r="H1291" s="114"/>
      <c r="I1291" s="114"/>
      <c r="J1291" s="115" t="str">
        <f>'Pressure Drops in Loops'!E1296</f>
        <v/>
      </c>
      <c r="K1291" s="115" t="str">
        <f>IF('Pressure Drops in Loops'!E1297="",'Pressure Drops in Loops'!E1296,'Pressure Drops in Loops'!E1297)</f>
        <v/>
      </c>
      <c r="L1291" s="115" t="str">
        <f>IF(Table6[[#This Row],[Segment ]]="","",(Table6[[#This Row],[Pressure 2 (kPa)]]-Table6[[#This Row],[Pressure 1 (kPa)]])/Table6[[#This Row],[Density (kg/m3)]])</f>
        <v/>
      </c>
      <c r="M1291" s="115" t="str">
        <f>IF(Table6[[#This Row],[Segment ]]="","",((Table6[[#This Row],[Velocity 2 (m/s)]]^2)/2)-((Table6[[#This Row],[Velocity 1 (m/s)]]^2)/2))</f>
        <v/>
      </c>
      <c r="N1291" s="115" t="str">
        <f>IF(Table6[[#This Row],[Segment ]]="","",(Table6[[#This Row],[Height 2 (m)]]-Table6[[#This Row],[Height 1 (m)]])*9.807)</f>
        <v/>
      </c>
      <c r="O1291" s="115" t="str">
        <f>'Pressure Drops in Loops'!U1296</f>
        <v/>
      </c>
      <c r="P129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91" s="115" t="str">
        <f>IF(Table6[[#This Row],[Segment ]]="","",Table6[[#This Row],[Work (W)]]/1000)</f>
        <v/>
      </c>
    </row>
    <row r="1292" spans="1:17" x14ac:dyDescent="0.25">
      <c r="A1292" s="116" t="str">
        <f>'Pressure Drops in Loops'!A1297</f>
        <v/>
      </c>
      <c r="B1292" s="113" t="str">
        <f>IF(Table6[[#This Row],[Segment ]]="","",B1291)</f>
        <v/>
      </c>
      <c r="C1292" s="113" t="str">
        <f>IF(Table6[[#This Row],[Segment ]]="","",C1291)</f>
        <v/>
      </c>
      <c r="D1292" s="113" t="str">
        <f>IF(Table6[[#This Row],[Segment ]]="","",D1291)</f>
        <v/>
      </c>
      <c r="E1292" s="117" t="str">
        <f>IF(Table6[[#This Row],[Segment ]]="","",Table6[[#This Row],[Density (kg/m3)]]*Table6[[#This Row],[Volumetric flow (m3/s)]])</f>
        <v/>
      </c>
      <c r="F1292" s="114" t="str">
        <f>IF(Table6[[#This Row],[Segment ]]="","",'Pressure Drops in Loops'!AG1297)</f>
        <v/>
      </c>
      <c r="G1292" s="114" t="str">
        <f>'Pressure Drops in Loops'!AH1297</f>
        <v/>
      </c>
      <c r="H1292" s="114"/>
      <c r="I1292" s="114"/>
      <c r="J1292" s="115" t="str">
        <f>'Pressure Drops in Loops'!E1297</f>
        <v/>
      </c>
      <c r="K1292" s="115" t="str">
        <f>IF('Pressure Drops in Loops'!E1298="",'Pressure Drops in Loops'!E1297,'Pressure Drops in Loops'!E1298)</f>
        <v/>
      </c>
      <c r="L1292" s="115" t="str">
        <f>IF(Table6[[#This Row],[Segment ]]="","",(Table6[[#This Row],[Pressure 2 (kPa)]]-Table6[[#This Row],[Pressure 1 (kPa)]])/Table6[[#This Row],[Density (kg/m3)]])</f>
        <v/>
      </c>
      <c r="M1292" s="115" t="str">
        <f>IF(Table6[[#This Row],[Segment ]]="","",((Table6[[#This Row],[Velocity 2 (m/s)]]^2)/2)-((Table6[[#This Row],[Velocity 1 (m/s)]]^2)/2))</f>
        <v/>
      </c>
      <c r="N1292" s="115" t="str">
        <f>IF(Table6[[#This Row],[Segment ]]="","",(Table6[[#This Row],[Height 2 (m)]]-Table6[[#This Row],[Height 1 (m)]])*9.807)</f>
        <v/>
      </c>
      <c r="O1292" s="115" t="str">
        <f>'Pressure Drops in Loops'!U1297</f>
        <v/>
      </c>
      <c r="P129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92" s="115" t="str">
        <f>IF(Table6[[#This Row],[Segment ]]="","",Table6[[#This Row],[Work (W)]]/1000)</f>
        <v/>
      </c>
    </row>
    <row r="1293" spans="1:17" x14ac:dyDescent="0.25">
      <c r="A1293" s="116" t="str">
        <f>'Pressure Drops in Loops'!A1298</f>
        <v/>
      </c>
      <c r="B1293" s="113" t="str">
        <f>IF(Table6[[#This Row],[Segment ]]="","",B1292)</f>
        <v/>
      </c>
      <c r="C1293" s="113" t="str">
        <f>IF(Table6[[#This Row],[Segment ]]="","",C1292)</f>
        <v/>
      </c>
      <c r="D1293" s="113" t="str">
        <f>IF(Table6[[#This Row],[Segment ]]="","",D1292)</f>
        <v/>
      </c>
      <c r="E1293" s="117" t="str">
        <f>IF(Table6[[#This Row],[Segment ]]="","",Table6[[#This Row],[Density (kg/m3)]]*Table6[[#This Row],[Volumetric flow (m3/s)]])</f>
        <v/>
      </c>
      <c r="F1293" s="114" t="str">
        <f>IF(Table6[[#This Row],[Segment ]]="","",'Pressure Drops in Loops'!AG1298)</f>
        <v/>
      </c>
      <c r="G1293" s="114" t="str">
        <f>'Pressure Drops in Loops'!AH1298</f>
        <v/>
      </c>
      <c r="H1293" s="114"/>
      <c r="I1293" s="114"/>
      <c r="J1293" s="115" t="str">
        <f>'Pressure Drops in Loops'!E1298</f>
        <v/>
      </c>
      <c r="K1293" s="115" t="str">
        <f>IF('Pressure Drops in Loops'!E1299="",'Pressure Drops in Loops'!E1298,'Pressure Drops in Loops'!E1299)</f>
        <v/>
      </c>
      <c r="L1293" s="115" t="str">
        <f>IF(Table6[[#This Row],[Segment ]]="","",(Table6[[#This Row],[Pressure 2 (kPa)]]-Table6[[#This Row],[Pressure 1 (kPa)]])/Table6[[#This Row],[Density (kg/m3)]])</f>
        <v/>
      </c>
      <c r="M1293" s="115" t="str">
        <f>IF(Table6[[#This Row],[Segment ]]="","",((Table6[[#This Row],[Velocity 2 (m/s)]]^2)/2)-((Table6[[#This Row],[Velocity 1 (m/s)]]^2)/2))</f>
        <v/>
      </c>
      <c r="N1293" s="115" t="str">
        <f>IF(Table6[[#This Row],[Segment ]]="","",(Table6[[#This Row],[Height 2 (m)]]-Table6[[#This Row],[Height 1 (m)]])*9.807)</f>
        <v/>
      </c>
      <c r="O1293" s="115" t="str">
        <f>'Pressure Drops in Loops'!U1298</f>
        <v/>
      </c>
      <c r="P129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93" s="115" t="str">
        <f>IF(Table6[[#This Row],[Segment ]]="","",Table6[[#This Row],[Work (W)]]/1000)</f>
        <v/>
      </c>
    </row>
    <row r="1294" spans="1:17" x14ac:dyDescent="0.25">
      <c r="A1294" s="116" t="str">
        <f>'Pressure Drops in Loops'!A1299</f>
        <v/>
      </c>
      <c r="B1294" s="113" t="str">
        <f>IF(Table6[[#This Row],[Segment ]]="","",B1293)</f>
        <v/>
      </c>
      <c r="C1294" s="113" t="str">
        <f>IF(Table6[[#This Row],[Segment ]]="","",C1293)</f>
        <v/>
      </c>
      <c r="D1294" s="113" t="str">
        <f>IF(Table6[[#This Row],[Segment ]]="","",D1293)</f>
        <v/>
      </c>
      <c r="E1294" s="117" t="str">
        <f>IF(Table6[[#This Row],[Segment ]]="","",Table6[[#This Row],[Density (kg/m3)]]*Table6[[#This Row],[Volumetric flow (m3/s)]])</f>
        <v/>
      </c>
      <c r="F1294" s="114" t="str">
        <f>IF(Table6[[#This Row],[Segment ]]="","",'Pressure Drops in Loops'!AG1299)</f>
        <v/>
      </c>
      <c r="G1294" s="114" t="str">
        <f>'Pressure Drops in Loops'!AH1299</f>
        <v/>
      </c>
      <c r="H1294" s="114"/>
      <c r="I1294" s="114"/>
      <c r="J1294" s="115" t="str">
        <f>'Pressure Drops in Loops'!E1299</f>
        <v/>
      </c>
      <c r="K1294" s="115" t="str">
        <f>IF('Pressure Drops in Loops'!E1300="",'Pressure Drops in Loops'!E1299,'Pressure Drops in Loops'!E1300)</f>
        <v/>
      </c>
      <c r="L1294" s="115" t="str">
        <f>IF(Table6[[#This Row],[Segment ]]="","",(Table6[[#This Row],[Pressure 2 (kPa)]]-Table6[[#This Row],[Pressure 1 (kPa)]])/Table6[[#This Row],[Density (kg/m3)]])</f>
        <v/>
      </c>
      <c r="M1294" s="115" t="str">
        <f>IF(Table6[[#This Row],[Segment ]]="","",((Table6[[#This Row],[Velocity 2 (m/s)]]^2)/2)-((Table6[[#This Row],[Velocity 1 (m/s)]]^2)/2))</f>
        <v/>
      </c>
      <c r="N1294" s="115" t="str">
        <f>IF(Table6[[#This Row],[Segment ]]="","",(Table6[[#This Row],[Height 2 (m)]]-Table6[[#This Row],[Height 1 (m)]])*9.807)</f>
        <v/>
      </c>
      <c r="O1294" s="115" t="str">
        <f>'Pressure Drops in Loops'!U1299</f>
        <v/>
      </c>
      <c r="P129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94" s="115" t="str">
        <f>IF(Table6[[#This Row],[Segment ]]="","",Table6[[#This Row],[Work (W)]]/1000)</f>
        <v/>
      </c>
    </row>
    <row r="1295" spans="1:17" x14ac:dyDescent="0.25">
      <c r="A1295" s="116" t="str">
        <f>'Pressure Drops in Loops'!A1300</f>
        <v/>
      </c>
      <c r="B1295" s="113" t="str">
        <f>IF(Table6[[#This Row],[Segment ]]="","",B1294)</f>
        <v/>
      </c>
      <c r="C1295" s="113" t="str">
        <f>IF(Table6[[#This Row],[Segment ]]="","",C1294)</f>
        <v/>
      </c>
      <c r="D1295" s="113" t="str">
        <f>IF(Table6[[#This Row],[Segment ]]="","",D1294)</f>
        <v/>
      </c>
      <c r="E1295" s="117" t="str">
        <f>IF(Table6[[#This Row],[Segment ]]="","",Table6[[#This Row],[Density (kg/m3)]]*Table6[[#This Row],[Volumetric flow (m3/s)]])</f>
        <v/>
      </c>
      <c r="F1295" s="114" t="str">
        <f>IF(Table6[[#This Row],[Segment ]]="","",'Pressure Drops in Loops'!AG1300)</f>
        <v/>
      </c>
      <c r="G1295" s="114" t="str">
        <f>'Pressure Drops in Loops'!AH1300</f>
        <v/>
      </c>
      <c r="H1295" s="114"/>
      <c r="I1295" s="114"/>
      <c r="J1295" s="115" t="str">
        <f>'Pressure Drops in Loops'!E1300</f>
        <v/>
      </c>
      <c r="K1295" s="115" t="str">
        <f>IF('Pressure Drops in Loops'!E1301="",'Pressure Drops in Loops'!E1300,'Pressure Drops in Loops'!E1301)</f>
        <v/>
      </c>
      <c r="L1295" s="115" t="str">
        <f>IF(Table6[[#This Row],[Segment ]]="","",(Table6[[#This Row],[Pressure 2 (kPa)]]-Table6[[#This Row],[Pressure 1 (kPa)]])/Table6[[#This Row],[Density (kg/m3)]])</f>
        <v/>
      </c>
      <c r="M1295" s="115" t="str">
        <f>IF(Table6[[#This Row],[Segment ]]="","",((Table6[[#This Row],[Velocity 2 (m/s)]]^2)/2)-((Table6[[#This Row],[Velocity 1 (m/s)]]^2)/2))</f>
        <v/>
      </c>
      <c r="N1295" s="115" t="str">
        <f>IF(Table6[[#This Row],[Segment ]]="","",(Table6[[#This Row],[Height 2 (m)]]-Table6[[#This Row],[Height 1 (m)]])*9.807)</f>
        <v/>
      </c>
      <c r="O1295" s="115" t="str">
        <f>'Pressure Drops in Loops'!U1300</f>
        <v/>
      </c>
      <c r="P129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95" s="115" t="str">
        <f>IF(Table6[[#This Row],[Segment ]]="","",Table6[[#This Row],[Work (W)]]/1000)</f>
        <v/>
      </c>
    </row>
    <row r="1296" spans="1:17" x14ac:dyDescent="0.25">
      <c r="A1296" s="116" t="str">
        <f>'Pressure Drops in Loops'!A1301</f>
        <v/>
      </c>
      <c r="B1296" s="113" t="str">
        <f>IF(Table6[[#This Row],[Segment ]]="","",B1295)</f>
        <v/>
      </c>
      <c r="C1296" s="113" t="str">
        <f>IF(Table6[[#This Row],[Segment ]]="","",C1295)</f>
        <v/>
      </c>
      <c r="D1296" s="113" t="str">
        <f>IF(Table6[[#This Row],[Segment ]]="","",D1295)</f>
        <v/>
      </c>
      <c r="E1296" s="117" t="str">
        <f>IF(Table6[[#This Row],[Segment ]]="","",Table6[[#This Row],[Density (kg/m3)]]*Table6[[#This Row],[Volumetric flow (m3/s)]])</f>
        <v/>
      </c>
      <c r="F1296" s="114" t="str">
        <f>IF(Table6[[#This Row],[Segment ]]="","",'Pressure Drops in Loops'!AG1301)</f>
        <v/>
      </c>
      <c r="G1296" s="114" t="str">
        <f>'Pressure Drops in Loops'!AH1301</f>
        <v/>
      </c>
      <c r="H1296" s="114"/>
      <c r="I1296" s="114"/>
      <c r="J1296" s="115" t="str">
        <f>'Pressure Drops in Loops'!E1301</f>
        <v/>
      </c>
      <c r="K1296" s="115" t="str">
        <f>IF('Pressure Drops in Loops'!E1302="",'Pressure Drops in Loops'!E1301,'Pressure Drops in Loops'!E1302)</f>
        <v/>
      </c>
      <c r="L1296" s="115" t="str">
        <f>IF(Table6[[#This Row],[Segment ]]="","",(Table6[[#This Row],[Pressure 2 (kPa)]]-Table6[[#This Row],[Pressure 1 (kPa)]])/Table6[[#This Row],[Density (kg/m3)]])</f>
        <v/>
      </c>
      <c r="M1296" s="115" t="str">
        <f>IF(Table6[[#This Row],[Segment ]]="","",((Table6[[#This Row],[Velocity 2 (m/s)]]^2)/2)-((Table6[[#This Row],[Velocity 1 (m/s)]]^2)/2))</f>
        <v/>
      </c>
      <c r="N1296" s="115" t="str">
        <f>IF(Table6[[#This Row],[Segment ]]="","",(Table6[[#This Row],[Height 2 (m)]]-Table6[[#This Row],[Height 1 (m)]])*9.807)</f>
        <v/>
      </c>
      <c r="O1296" s="115" t="str">
        <f>'Pressure Drops in Loops'!U1301</f>
        <v/>
      </c>
      <c r="P129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96" s="115" t="str">
        <f>IF(Table6[[#This Row],[Segment ]]="","",Table6[[#This Row],[Work (W)]]/1000)</f>
        <v/>
      </c>
    </row>
    <row r="1297" spans="1:17" x14ac:dyDescent="0.25">
      <c r="A1297" s="116" t="str">
        <f>'Pressure Drops in Loops'!A1302</f>
        <v/>
      </c>
      <c r="B1297" s="113" t="str">
        <f>IF(Table6[[#This Row],[Segment ]]="","",B1296)</f>
        <v/>
      </c>
      <c r="C1297" s="113" t="str">
        <f>IF(Table6[[#This Row],[Segment ]]="","",C1296)</f>
        <v/>
      </c>
      <c r="D1297" s="113" t="str">
        <f>IF(Table6[[#This Row],[Segment ]]="","",D1296)</f>
        <v/>
      </c>
      <c r="E1297" s="117" t="str">
        <f>IF(Table6[[#This Row],[Segment ]]="","",Table6[[#This Row],[Density (kg/m3)]]*Table6[[#This Row],[Volumetric flow (m3/s)]])</f>
        <v/>
      </c>
      <c r="F1297" s="114" t="str">
        <f>IF(Table6[[#This Row],[Segment ]]="","",'Pressure Drops in Loops'!AG1302)</f>
        <v/>
      </c>
      <c r="G1297" s="114" t="str">
        <f>'Pressure Drops in Loops'!AH1302</f>
        <v/>
      </c>
      <c r="H1297" s="114"/>
      <c r="I1297" s="114"/>
      <c r="J1297" s="115" t="str">
        <f>'Pressure Drops in Loops'!E1302</f>
        <v/>
      </c>
      <c r="K1297" s="115" t="str">
        <f>IF('Pressure Drops in Loops'!E1303="",'Pressure Drops in Loops'!E1302,'Pressure Drops in Loops'!E1303)</f>
        <v/>
      </c>
      <c r="L1297" s="115" t="str">
        <f>IF(Table6[[#This Row],[Segment ]]="","",(Table6[[#This Row],[Pressure 2 (kPa)]]-Table6[[#This Row],[Pressure 1 (kPa)]])/Table6[[#This Row],[Density (kg/m3)]])</f>
        <v/>
      </c>
      <c r="M1297" s="115" t="str">
        <f>IF(Table6[[#This Row],[Segment ]]="","",((Table6[[#This Row],[Velocity 2 (m/s)]]^2)/2)-((Table6[[#This Row],[Velocity 1 (m/s)]]^2)/2))</f>
        <v/>
      </c>
      <c r="N1297" s="115" t="str">
        <f>IF(Table6[[#This Row],[Segment ]]="","",(Table6[[#This Row],[Height 2 (m)]]-Table6[[#This Row],[Height 1 (m)]])*9.807)</f>
        <v/>
      </c>
      <c r="O1297" s="115" t="str">
        <f>'Pressure Drops in Loops'!U1302</f>
        <v/>
      </c>
      <c r="P129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97" s="115" t="str">
        <f>IF(Table6[[#This Row],[Segment ]]="","",Table6[[#This Row],[Work (W)]]/1000)</f>
        <v/>
      </c>
    </row>
    <row r="1298" spans="1:17" x14ac:dyDescent="0.25">
      <c r="A1298" s="116" t="str">
        <f>'Pressure Drops in Loops'!A1303</f>
        <v/>
      </c>
      <c r="B1298" s="113" t="str">
        <f>IF(Table6[[#This Row],[Segment ]]="","",B1297)</f>
        <v/>
      </c>
      <c r="C1298" s="113" t="str">
        <f>IF(Table6[[#This Row],[Segment ]]="","",C1297)</f>
        <v/>
      </c>
      <c r="D1298" s="113" t="str">
        <f>IF(Table6[[#This Row],[Segment ]]="","",D1297)</f>
        <v/>
      </c>
      <c r="E1298" s="117" t="str">
        <f>IF(Table6[[#This Row],[Segment ]]="","",Table6[[#This Row],[Density (kg/m3)]]*Table6[[#This Row],[Volumetric flow (m3/s)]])</f>
        <v/>
      </c>
      <c r="F1298" s="114" t="str">
        <f>IF(Table6[[#This Row],[Segment ]]="","",'Pressure Drops in Loops'!AG1303)</f>
        <v/>
      </c>
      <c r="G1298" s="114" t="str">
        <f>'Pressure Drops in Loops'!AH1303</f>
        <v/>
      </c>
      <c r="H1298" s="114"/>
      <c r="I1298" s="114"/>
      <c r="J1298" s="115" t="str">
        <f>'Pressure Drops in Loops'!E1303</f>
        <v/>
      </c>
      <c r="K1298" s="115" t="str">
        <f>IF('Pressure Drops in Loops'!E1304="",'Pressure Drops in Loops'!E1303,'Pressure Drops in Loops'!E1304)</f>
        <v/>
      </c>
      <c r="L1298" s="115" t="str">
        <f>IF(Table6[[#This Row],[Segment ]]="","",(Table6[[#This Row],[Pressure 2 (kPa)]]-Table6[[#This Row],[Pressure 1 (kPa)]])/Table6[[#This Row],[Density (kg/m3)]])</f>
        <v/>
      </c>
      <c r="M1298" s="115" t="str">
        <f>IF(Table6[[#This Row],[Segment ]]="","",((Table6[[#This Row],[Velocity 2 (m/s)]]^2)/2)-((Table6[[#This Row],[Velocity 1 (m/s)]]^2)/2))</f>
        <v/>
      </c>
      <c r="N1298" s="115" t="str">
        <f>IF(Table6[[#This Row],[Segment ]]="","",(Table6[[#This Row],[Height 2 (m)]]-Table6[[#This Row],[Height 1 (m)]])*9.807)</f>
        <v/>
      </c>
      <c r="O1298" s="115" t="str">
        <f>'Pressure Drops in Loops'!U1303</f>
        <v/>
      </c>
      <c r="P129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98" s="115" t="str">
        <f>IF(Table6[[#This Row],[Segment ]]="","",Table6[[#This Row],[Work (W)]]/1000)</f>
        <v/>
      </c>
    </row>
    <row r="1299" spans="1:17" x14ac:dyDescent="0.25">
      <c r="A1299" s="116" t="str">
        <f>'Pressure Drops in Loops'!A1304</f>
        <v/>
      </c>
      <c r="B1299" s="113" t="str">
        <f>IF(Table6[[#This Row],[Segment ]]="","",B1298)</f>
        <v/>
      </c>
      <c r="C1299" s="113" t="str">
        <f>IF(Table6[[#This Row],[Segment ]]="","",C1298)</f>
        <v/>
      </c>
      <c r="D1299" s="113" t="str">
        <f>IF(Table6[[#This Row],[Segment ]]="","",D1298)</f>
        <v/>
      </c>
      <c r="E1299" s="117" t="str">
        <f>IF(Table6[[#This Row],[Segment ]]="","",Table6[[#This Row],[Density (kg/m3)]]*Table6[[#This Row],[Volumetric flow (m3/s)]])</f>
        <v/>
      </c>
      <c r="F1299" s="114" t="str">
        <f>IF(Table6[[#This Row],[Segment ]]="","",'Pressure Drops in Loops'!AG1304)</f>
        <v/>
      </c>
      <c r="G1299" s="114" t="str">
        <f>'Pressure Drops in Loops'!AH1304</f>
        <v/>
      </c>
      <c r="H1299" s="114"/>
      <c r="I1299" s="114"/>
      <c r="J1299" s="115" t="str">
        <f>'Pressure Drops in Loops'!E1304</f>
        <v/>
      </c>
      <c r="K1299" s="115" t="str">
        <f>IF('Pressure Drops in Loops'!E1305="",'Pressure Drops in Loops'!E1304,'Pressure Drops in Loops'!E1305)</f>
        <v/>
      </c>
      <c r="L1299" s="115" t="str">
        <f>IF(Table6[[#This Row],[Segment ]]="","",(Table6[[#This Row],[Pressure 2 (kPa)]]-Table6[[#This Row],[Pressure 1 (kPa)]])/Table6[[#This Row],[Density (kg/m3)]])</f>
        <v/>
      </c>
      <c r="M1299" s="115" t="str">
        <f>IF(Table6[[#This Row],[Segment ]]="","",((Table6[[#This Row],[Velocity 2 (m/s)]]^2)/2)-((Table6[[#This Row],[Velocity 1 (m/s)]]^2)/2))</f>
        <v/>
      </c>
      <c r="N1299" s="115" t="str">
        <f>IF(Table6[[#This Row],[Segment ]]="","",(Table6[[#This Row],[Height 2 (m)]]-Table6[[#This Row],[Height 1 (m)]])*9.807)</f>
        <v/>
      </c>
      <c r="O1299" s="115" t="str">
        <f>'Pressure Drops in Loops'!U1304</f>
        <v/>
      </c>
      <c r="P129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299" s="115" t="str">
        <f>IF(Table6[[#This Row],[Segment ]]="","",Table6[[#This Row],[Work (W)]]/1000)</f>
        <v/>
      </c>
    </row>
    <row r="1300" spans="1:17" x14ac:dyDescent="0.25">
      <c r="A1300" s="116" t="str">
        <f>'Pressure Drops in Loops'!A1305</f>
        <v/>
      </c>
      <c r="B1300" s="113" t="str">
        <f>IF(Table6[[#This Row],[Segment ]]="","",B1299)</f>
        <v/>
      </c>
      <c r="C1300" s="113" t="str">
        <f>IF(Table6[[#This Row],[Segment ]]="","",C1299)</f>
        <v/>
      </c>
      <c r="D1300" s="113" t="str">
        <f>IF(Table6[[#This Row],[Segment ]]="","",D1299)</f>
        <v/>
      </c>
      <c r="E1300" s="117" t="str">
        <f>IF(Table6[[#This Row],[Segment ]]="","",Table6[[#This Row],[Density (kg/m3)]]*Table6[[#This Row],[Volumetric flow (m3/s)]])</f>
        <v/>
      </c>
      <c r="F1300" s="114" t="str">
        <f>IF(Table6[[#This Row],[Segment ]]="","",'Pressure Drops in Loops'!AG1305)</f>
        <v/>
      </c>
      <c r="G1300" s="114" t="str">
        <f>'Pressure Drops in Loops'!AH1305</f>
        <v/>
      </c>
      <c r="H1300" s="114"/>
      <c r="I1300" s="114"/>
      <c r="J1300" s="115" t="str">
        <f>'Pressure Drops in Loops'!E1305</f>
        <v/>
      </c>
      <c r="K1300" s="115" t="str">
        <f>IF('Pressure Drops in Loops'!E1306="",'Pressure Drops in Loops'!E1305,'Pressure Drops in Loops'!E1306)</f>
        <v/>
      </c>
      <c r="L1300" s="115" t="str">
        <f>IF(Table6[[#This Row],[Segment ]]="","",(Table6[[#This Row],[Pressure 2 (kPa)]]-Table6[[#This Row],[Pressure 1 (kPa)]])/Table6[[#This Row],[Density (kg/m3)]])</f>
        <v/>
      </c>
      <c r="M1300" s="115" t="str">
        <f>IF(Table6[[#This Row],[Segment ]]="","",((Table6[[#This Row],[Velocity 2 (m/s)]]^2)/2)-((Table6[[#This Row],[Velocity 1 (m/s)]]^2)/2))</f>
        <v/>
      </c>
      <c r="N1300" s="115" t="str">
        <f>IF(Table6[[#This Row],[Segment ]]="","",(Table6[[#This Row],[Height 2 (m)]]-Table6[[#This Row],[Height 1 (m)]])*9.807)</f>
        <v/>
      </c>
      <c r="O1300" s="115" t="str">
        <f>'Pressure Drops in Loops'!U1305</f>
        <v/>
      </c>
      <c r="P130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00" s="115" t="str">
        <f>IF(Table6[[#This Row],[Segment ]]="","",Table6[[#This Row],[Work (W)]]/1000)</f>
        <v/>
      </c>
    </row>
    <row r="1301" spans="1:17" x14ac:dyDescent="0.25">
      <c r="A1301" s="116" t="str">
        <f>'Pressure Drops in Loops'!A1306</f>
        <v/>
      </c>
      <c r="B1301" s="113" t="str">
        <f>IF(Table6[[#This Row],[Segment ]]="","",B1300)</f>
        <v/>
      </c>
      <c r="C1301" s="113" t="str">
        <f>IF(Table6[[#This Row],[Segment ]]="","",C1300)</f>
        <v/>
      </c>
      <c r="D1301" s="113" t="str">
        <f>IF(Table6[[#This Row],[Segment ]]="","",D1300)</f>
        <v/>
      </c>
      <c r="E1301" s="117" t="str">
        <f>IF(Table6[[#This Row],[Segment ]]="","",Table6[[#This Row],[Density (kg/m3)]]*Table6[[#This Row],[Volumetric flow (m3/s)]])</f>
        <v/>
      </c>
      <c r="F1301" s="114" t="str">
        <f>IF(Table6[[#This Row],[Segment ]]="","",'Pressure Drops in Loops'!AG1306)</f>
        <v/>
      </c>
      <c r="G1301" s="114" t="str">
        <f>'Pressure Drops in Loops'!AH1306</f>
        <v/>
      </c>
      <c r="H1301" s="114"/>
      <c r="I1301" s="114"/>
      <c r="J1301" s="115" t="str">
        <f>'Pressure Drops in Loops'!E1306</f>
        <v/>
      </c>
      <c r="K1301" s="115" t="str">
        <f>IF('Pressure Drops in Loops'!E1307="",'Pressure Drops in Loops'!E1306,'Pressure Drops in Loops'!E1307)</f>
        <v/>
      </c>
      <c r="L1301" s="115" t="str">
        <f>IF(Table6[[#This Row],[Segment ]]="","",(Table6[[#This Row],[Pressure 2 (kPa)]]-Table6[[#This Row],[Pressure 1 (kPa)]])/Table6[[#This Row],[Density (kg/m3)]])</f>
        <v/>
      </c>
      <c r="M1301" s="115" t="str">
        <f>IF(Table6[[#This Row],[Segment ]]="","",((Table6[[#This Row],[Velocity 2 (m/s)]]^2)/2)-((Table6[[#This Row],[Velocity 1 (m/s)]]^2)/2))</f>
        <v/>
      </c>
      <c r="N1301" s="115" t="str">
        <f>IF(Table6[[#This Row],[Segment ]]="","",(Table6[[#This Row],[Height 2 (m)]]-Table6[[#This Row],[Height 1 (m)]])*9.807)</f>
        <v/>
      </c>
      <c r="O1301" s="115" t="str">
        <f>'Pressure Drops in Loops'!U1306</f>
        <v/>
      </c>
      <c r="P130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01" s="115" t="str">
        <f>IF(Table6[[#This Row],[Segment ]]="","",Table6[[#This Row],[Work (W)]]/1000)</f>
        <v/>
      </c>
    </row>
    <row r="1302" spans="1:17" x14ac:dyDescent="0.25">
      <c r="A1302" s="116" t="str">
        <f>'Pressure Drops in Loops'!A1307</f>
        <v/>
      </c>
      <c r="B1302" s="113" t="str">
        <f>IF(Table6[[#This Row],[Segment ]]="","",B1301)</f>
        <v/>
      </c>
      <c r="C1302" s="113" t="str">
        <f>IF(Table6[[#This Row],[Segment ]]="","",C1301)</f>
        <v/>
      </c>
      <c r="D1302" s="113" t="str">
        <f>IF(Table6[[#This Row],[Segment ]]="","",D1301)</f>
        <v/>
      </c>
      <c r="E1302" s="117" t="str">
        <f>IF(Table6[[#This Row],[Segment ]]="","",Table6[[#This Row],[Density (kg/m3)]]*Table6[[#This Row],[Volumetric flow (m3/s)]])</f>
        <v/>
      </c>
      <c r="F1302" s="114" t="str">
        <f>IF(Table6[[#This Row],[Segment ]]="","",'Pressure Drops in Loops'!AG1307)</f>
        <v/>
      </c>
      <c r="G1302" s="114" t="str">
        <f>'Pressure Drops in Loops'!AH1307</f>
        <v/>
      </c>
      <c r="H1302" s="114"/>
      <c r="I1302" s="114"/>
      <c r="J1302" s="115" t="str">
        <f>'Pressure Drops in Loops'!E1307</f>
        <v/>
      </c>
      <c r="K1302" s="115" t="str">
        <f>IF('Pressure Drops in Loops'!E1308="",'Pressure Drops in Loops'!E1307,'Pressure Drops in Loops'!E1308)</f>
        <v/>
      </c>
      <c r="L1302" s="115" t="str">
        <f>IF(Table6[[#This Row],[Segment ]]="","",(Table6[[#This Row],[Pressure 2 (kPa)]]-Table6[[#This Row],[Pressure 1 (kPa)]])/Table6[[#This Row],[Density (kg/m3)]])</f>
        <v/>
      </c>
      <c r="M1302" s="115" t="str">
        <f>IF(Table6[[#This Row],[Segment ]]="","",((Table6[[#This Row],[Velocity 2 (m/s)]]^2)/2)-((Table6[[#This Row],[Velocity 1 (m/s)]]^2)/2))</f>
        <v/>
      </c>
      <c r="N1302" s="115" t="str">
        <f>IF(Table6[[#This Row],[Segment ]]="","",(Table6[[#This Row],[Height 2 (m)]]-Table6[[#This Row],[Height 1 (m)]])*9.807)</f>
        <v/>
      </c>
      <c r="O1302" s="115" t="str">
        <f>'Pressure Drops in Loops'!U1307</f>
        <v/>
      </c>
      <c r="P130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02" s="115" t="str">
        <f>IF(Table6[[#This Row],[Segment ]]="","",Table6[[#This Row],[Work (W)]]/1000)</f>
        <v/>
      </c>
    </row>
    <row r="1303" spans="1:17" x14ac:dyDescent="0.25">
      <c r="A1303" s="116" t="str">
        <f>'Pressure Drops in Loops'!A1308</f>
        <v/>
      </c>
      <c r="B1303" s="113" t="str">
        <f>IF(Table6[[#This Row],[Segment ]]="","",B1302)</f>
        <v/>
      </c>
      <c r="C1303" s="113" t="str">
        <f>IF(Table6[[#This Row],[Segment ]]="","",C1302)</f>
        <v/>
      </c>
      <c r="D1303" s="113" t="str">
        <f>IF(Table6[[#This Row],[Segment ]]="","",D1302)</f>
        <v/>
      </c>
      <c r="E1303" s="117" t="str">
        <f>IF(Table6[[#This Row],[Segment ]]="","",Table6[[#This Row],[Density (kg/m3)]]*Table6[[#This Row],[Volumetric flow (m3/s)]])</f>
        <v/>
      </c>
      <c r="F1303" s="114" t="str">
        <f>IF(Table6[[#This Row],[Segment ]]="","",'Pressure Drops in Loops'!AG1308)</f>
        <v/>
      </c>
      <c r="G1303" s="114" t="str">
        <f>'Pressure Drops in Loops'!AH1308</f>
        <v/>
      </c>
      <c r="H1303" s="114"/>
      <c r="I1303" s="114"/>
      <c r="J1303" s="115" t="str">
        <f>'Pressure Drops in Loops'!E1308</f>
        <v/>
      </c>
      <c r="K1303" s="115" t="str">
        <f>IF('Pressure Drops in Loops'!E1309="",'Pressure Drops in Loops'!E1308,'Pressure Drops in Loops'!E1309)</f>
        <v/>
      </c>
      <c r="L1303" s="115" t="str">
        <f>IF(Table6[[#This Row],[Segment ]]="","",(Table6[[#This Row],[Pressure 2 (kPa)]]-Table6[[#This Row],[Pressure 1 (kPa)]])/Table6[[#This Row],[Density (kg/m3)]])</f>
        <v/>
      </c>
      <c r="M1303" s="115" t="str">
        <f>IF(Table6[[#This Row],[Segment ]]="","",((Table6[[#This Row],[Velocity 2 (m/s)]]^2)/2)-((Table6[[#This Row],[Velocity 1 (m/s)]]^2)/2))</f>
        <v/>
      </c>
      <c r="N1303" s="115" t="str">
        <f>IF(Table6[[#This Row],[Segment ]]="","",(Table6[[#This Row],[Height 2 (m)]]-Table6[[#This Row],[Height 1 (m)]])*9.807)</f>
        <v/>
      </c>
      <c r="O1303" s="115" t="str">
        <f>'Pressure Drops in Loops'!U1308</f>
        <v/>
      </c>
      <c r="P130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03" s="115" t="str">
        <f>IF(Table6[[#This Row],[Segment ]]="","",Table6[[#This Row],[Work (W)]]/1000)</f>
        <v/>
      </c>
    </row>
    <row r="1304" spans="1:17" x14ac:dyDescent="0.25">
      <c r="A1304" s="116" t="str">
        <f>'Pressure Drops in Loops'!A1309</f>
        <v/>
      </c>
      <c r="B1304" s="113" t="str">
        <f>IF(Table6[[#This Row],[Segment ]]="","",B1303)</f>
        <v/>
      </c>
      <c r="C1304" s="113" t="str">
        <f>IF(Table6[[#This Row],[Segment ]]="","",C1303)</f>
        <v/>
      </c>
      <c r="D1304" s="113" t="str">
        <f>IF(Table6[[#This Row],[Segment ]]="","",D1303)</f>
        <v/>
      </c>
      <c r="E1304" s="117" t="str">
        <f>IF(Table6[[#This Row],[Segment ]]="","",Table6[[#This Row],[Density (kg/m3)]]*Table6[[#This Row],[Volumetric flow (m3/s)]])</f>
        <v/>
      </c>
      <c r="F1304" s="114" t="str">
        <f>IF(Table6[[#This Row],[Segment ]]="","",'Pressure Drops in Loops'!AG1309)</f>
        <v/>
      </c>
      <c r="G1304" s="114" t="str">
        <f>'Pressure Drops in Loops'!AH1309</f>
        <v/>
      </c>
      <c r="H1304" s="114"/>
      <c r="I1304" s="114"/>
      <c r="J1304" s="115" t="str">
        <f>'Pressure Drops in Loops'!E1309</f>
        <v/>
      </c>
      <c r="K1304" s="115" t="str">
        <f>IF('Pressure Drops in Loops'!E1310="",'Pressure Drops in Loops'!E1309,'Pressure Drops in Loops'!E1310)</f>
        <v/>
      </c>
      <c r="L1304" s="115" t="str">
        <f>IF(Table6[[#This Row],[Segment ]]="","",(Table6[[#This Row],[Pressure 2 (kPa)]]-Table6[[#This Row],[Pressure 1 (kPa)]])/Table6[[#This Row],[Density (kg/m3)]])</f>
        <v/>
      </c>
      <c r="M1304" s="115" t="str">
        <f>IF(Table6[[#This Row],[Segment ]]="","",((Table6[[#This Row],[Velocity 2 (m/s)]]^2)/2)-((Table6[[#This Row],[Velocity 1 (m/s)]]^2)/2))</f>
        <v/>
      </c>
      <c r="N1304" s="115" t="str">
        <f>IF(Table6[[#This Row],[Segment ]]="","",(Table6[[#This Row],[Height 2 (m)]]-Table6[[#This Row],[Height 1 (m)]])*9.807)</f>
        <v/>
      </c>
      <c r="O1304" s="115" t="str">
        <f>'Pressure Drops in Loops'!U1309</f>
        <v/>
      </c>
      <c r="P130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04" s="115" t="str">
        <f>IF(Table6[[#This Row],[Segment ]]="","",Table6[[#This Row],[Work (W)]]/1000)</f>
        <v/>
      </c>
    </row>
    <row r="1305" spans="1:17" x14ac:dyDescent="0.25">
      <c r="A1305" s="116" t="str">
        <f>'Pressure Drops in Loops'!A1310</f>
        <v/>
      </c>
      <c r="B1305" s="113" t="str">
        <f>IF(Table6[[#This Row],[Segment ]]="","",B1304)</f>
        <v/>
      </c>
      <c r="C1305" s="113" t="str">
        <f>IF(Table6[[#This Row],[Segment ]]="","",C1304)</f>
        <v/>
      </c>
      <c r="D1305" s="113" t="str">
        <f>IF(Table6[[#This Row],[Segment ]]="","",D1304)</f>
        <v/>
      </c>
      <c r="E1305" s="117" t="str">
        <f>IF(Table6[[#This Row],[Segment ]]="","",Table6[[#This Row],[Density (kg/m3)]]*Table6[[#This Row],[Volumetric flow (m3/s)]])</f>
        <v/>
      </c>
      <c r="F1305" s="114" t="str">
        <f>IF(Table6[[#This Row],[Segment ]]="","",'Pressure Drops in Loops'!AG1310)</f>
        <v/>
      </c>
      <c r="G1305" s="114" t="str">
        <f>'Pressure Drops in Loops'!AH1310</f>
        <v/>
      </c>
      <c r="H1305" s="114"/>
      <c r="I1305" s="114"/>
      <c r="J1305" s="115" t="str">
        <f>'Pressure Drops in Loops'!E1310</f>
        <v/>
      </c>
      <c r="K1305" s="115" t="str">
        <f>IF('Pressure Drops in Loops'!E1311="",'Pressure Drops in Loops'!E1310,'Pressure Drops in Loops'!E1311)</f>
        <v/>
      </c>
      <c r="L1305" s="115" t="str">
        <f>IF(Table6[[#This Row],[Segment ]]="","",(Table6[[#This Row],[Pressure 2 (kPa)]]-Table6[[#This Row],[Pressure 1 (kPa)]])/Table6[[#This Row],[Density (kg/m3)]])</f>
        <v/>
      </c>
      <c r="M1305" s="115" t="str">
        <f>IF(Table6[[#This Row],[Segment ]]="","",((Table6[[#This Row],[Velocity 2 (m/s)]]^2)/2)-((Table6[[#This Row],[Velocity 1 (m/s)]]^2)/2))</f>
        <v/>
      </c>
      <c r="N1305" s="115" t="str">
        <f>IF(Table6[[#This Row],[Segment ]]="","",(Table6[[#This Row],[Height 2 (m)]]-Table6[[#This Row],[Height 1 (m)]])*9.807)</f>
        <v/>
      </c>
      <c r="O1305" s="115" t="str">
        <f>'Pressure Drops in Loops'!U1310</f>
        <v/>
      </c>
      <c r="P130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05" s="115" t="str">
        <f>IF(Table6[[#This Row],[Segment ]]="","",Table6[[#This Row],[Work (W)]]/1000)</f>
        <v/>
      </c>
    </row>
    <row r="1306" spans="1:17" x14ac:dyDescent="0.25">
      <c r="A1306" s="116" t="str">
        <f>'Pressure Drops in Loops'!A1311</f>
        <v/>
      </c>
      <c r="B1306" s="113" t="str">
        <f>IF(Table6[[#This Row],[Segment ]]="","",B1305)</f>
        <v/>
      </c>
      <c r="C1306" s="113" t="str">
        <f>IF(Table6[[#This Row],[Segment ]]="","",C1305)</f>
        <v/>
      </c>
      <c r="D1306" s="113" t="str">
        <f>IF(Table6[[#This Row],[Segment ]]="","",D1305)</f>
        <v/>
      </c>
      <c r="E1306" s="117" t="str">
        <f>IF(Table6[[#This Row],[Segment ]]="","",Table6[[#This Row],[Density (kg/m3)]]*Table6[[#This Row],[Volumetric flow (m3/s)]])</f>
        <v/>
      </c>
      <c r="F1306" s="114" t="str">
        <f>IF(Table6[[#This Row],[Segment ]]="","",'Pressure Drops in Loops'!AG1311)</f>
        <v/>
      </c>
      <c r="G1306" s="114" t="str">
        <f>'Pressure Drops in Loops'!AH1311</f>
        <v/>
      </c>
      <c r="H1306" s="114"/>
      <c r="I1306" s="114"/>
      <c r="J1306" s="115" t="str">
        <f>'Pressure Drops in Loops'!E1311</f>
        <v/>
      </c>
      <c r="K1306" s="115" t="str">
        <f>IF('Pressure Drops in Loops'!E1312="",'Pressure Drops in Loops'!E1311,'Pressure Drops in Loops'!E1312)</f>
        <v/>
      </c>
      <c r="L1306" s="115" t="str">
        <f>IF(Table6[[#This Row],[Segment ]]="","",(Table6[[#This Row],[Pressure 2 (kPa)]]-Table6[[#This Row],[Pressure 1 (kPa)]])/Table6[[#This Row],[Density (kg/m3)]])</f>
        <v/>
      </c>
      <c r="M1306" s="115" t="str">
        <f>IF(Table6[[#This Row],[Segment ]]="","",((Table6[[#This Row],[Velocity 2 (m/s)]]^2)/2)-((Table6[[#This Row],[Velocity 1 (m/s)]]^2)/2))</f>
        <v/>
      </c>
      <c r="N1306" s="115" t="str">
        <f>IF(Table6[[#This Row],[Segment ]]="","",(Table6[[#This Row],[Height 2 (m)]]-Table6[[#This Row],[Height 1 (m)]])*9.807)</f>
        <v/>
      </c>
      <c r="O1306" s="115" t="str">
        <f>'Pressure Drops in Loops'!U1311</f>
        <v/>
      </c>
      <c r="P130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06" s="115" t="str">
        <f>IF(Table6[[#This Row],[Segment ]]="","",Table6[[#This Row],[Work (W)]]/1000)</f>
        <v/>
      </c>
    </row>
    <row r="1307" spans="1:17" x14ac:dyDescent="0.25">
      <c r="A1307" s="116" t="str">
        <f>'Pressure Drops in Loops'!A1312</f>
        <v/>
      </c>
      <c r="B1307" s="113" t="str">
        <f>IF(Table6[[#This Row],[Segment ]]="","",B1306)</f>
        <v/>
      </c>
      <c r="C1307" s="113" t="str">
        <f>IF(Table6[[#This Row],[Segment ]]="","",C1306)</f>
        <v/>
      </c>
      <c r="D1307" s="113" t="str">
        <f>IF(Table6[[#This Row],[Segment ]]="","",D1306)</f>
        <v/>
      </c>
      <c r="E1307" s="117" t="str">
        <f>IF(Table6[[#This Row],[Segment ]]="","",Table6[[#This Row],[Density (kg/m3)]]*Table6[[#This Row],[Volumetric flow (m3/s)]])</f>
        <v/>
      </c>
      <c r="F1307" s="114" t="str">
        <f>IF(Table6[[#This Row],[Segment ]]="","",'Pressure Drops in Loops'!AG1312)</f>
        <v/>
      </c>
      <c r="G1307" s="114" t="str">
        <f>'Pressure Drops in Loops'!AH1312</f>
        <v/>
      </c>
      <c r="H1307" s="114"/>
      <c r="I1307" s="114"/>
      <c r="J1307" s="115" t="str">
        <f>'Pressure Drops in Loops'!E1312</f>
        <v/>
      </c>
      <c r="K1307" s="115" t="str">
        <f>IF('Pressure Drops in Loops'!E1313="",'Pressure Drops in Loops'!E1312,'Pressure Drops in Loops'!E1313)</f>
        <v/>
      </c>
      <c r="L1307" s="115" t="str">
        <f>IF(Table6[[#This Row],[Segment ]]="","",(Table6[[#This Row],[Pressure 2 (kPa)]]-Table6[[#This Row],[Pressure 1 (kPa)]])/Table6[[#This Row],[Density (kg/m3)]])</f>
        <v/>
      </c>
      <c r="M1307" s="115" t="str">
        <f>IF(Table6[[#This Row],[Segment ]]="","",((Table6[[#This Row],[Velocity 2 (m/s)]]^2)/2)-((Table6[[#This Row],[Velocity 1 (m/s)]]^2)/2))</f>
        <v/>
      </c>
      <c r="N1307" s="115" t="str">
        <f>IF(Table6[[#This Row],[Segment ]]="","",(Table6[[#This Row],[Height 2 (m)]]-Table6[[#This Row],[Height 1 (m)]])*9.807)</f>
        <v/>
      </c>
      <c r="O1307" s="115" t="str">
        <f>'Pressure Drops in Loops'!U1312</f>
        <v/>
      </c>
      <c r="P130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07" s="115" t="str">
        <f>IF(Table6[[#This Row],[Segment ]]="","",Table6[[#This Row],[Work (W)]]/1000)</f>
        <v/>
      </c>
    </row>
    <row r="1308" spans="1:17" x14ac:dyDescent="0.25">
      <c r="A1308" s="116" t="str">
        <f>'Pressure Drops in Loops'!A1313</f>
        <v/>
      </c>
      <c r="B1308" s="113" t="str">
        <f>IF(Table6[[#This Row],[Segment ]]="","",B1307)</f>
        <v/>
      </c>
      <c r="C1308" s="113" t="str">
        <f>IF(Table6[[#This Row],[Segment ]]="","",C1307)</f>
        <v/>
      </c>
      <c r="D1308" s="113" t="str">
        <f>IF(Table6[[#This Row],[Segment ]]="","",D1307)</f>
        <v/>
      </c>
      <c r="E1308" s="117" t="str">
        <f>IF(Table6[[#This Row],[Segment ]]="","",Table6[[#This Row],[Density (kg/m3)]]*Table6[[#This Row],[Volumetric flow (m3/s)]])</f>
        <v/>
      </c>
      <c r="F1308" s="114" t="str">
        <f>IF(Table6[[#This Row],[Segment ]]="","",'Pressure Drops in Loops'!AG1313)</f>
        <v/>
      </c>
      <c r="G1308" s="114" t="str">
        <f>'Pressure Drops in Loops'!AH1313</f>
        <v/>
      </c>
      <c r="H1308" s="114"/>
      <c r="I1308" s="114"/>
      <c r="J1308" s="115" t="str">
        <f>'Pressure Drops in Loops'!E1313</f>
        <v/>
      </c>
      <c r="K1308" s="115" t="str">
        <f>IF('Pressure Drops in Loops'!E1314="",'Pressure Drops in Loops'!E1313,'Pressure Drops in Loops'!E1314)</f>
        <v/>
      </c>
      <c r="L1308" s="115" t="str">
        <f>IF(Table6[[#This Row],[Segment ]]="","",(Table6[[#This Row],[Pressure 2 (kPa)]]-Table6[[#This Row],[Pressure 1 (kPa)]])/Table6[[#This Row],[Density (kg/m3)]])</f>
        <v/>
      </c>
      <c r="M1308" s="115" t="str">
        <f>IF(Table6[[#This Row],[Segment ]]="","",((Table6[[#This Row],[Velocity 2 (m/s)]]^2)/2)-((Table6[[#This Row],[Velocity 1 (m/s)]]^2)/2))</f>
        <v/>
      </c>
      <c r="N1308" s="115" t="str">
        <f>IF(Table6[[#This Row],[Segment ]]="","",(Table6[[#This Row],[Height 2 (m)]]-Table6[[#This Row],[Height 1 (m)]])*9.807)</f>
        <v/>
      </c>
      <c r="O1308" s="115" t="str">
        <f>'Pressure Drops in Loops'!U1313</f>
        <v/>
      </c>
      <c r="P130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08" s="115" t="str">
        <f>IF(Table6[[#This Row],[Segment ]]="","",Table6[[#This Row],[Work (W)]]/1000)</f>
        <v/>
      </c>
    </row>
    <row r="1309" spans="1:17" x14ac:dyDescent="0.25">
      <c r="A1309" s="116" t="str">
        <f>'Pressure Drops in Loops'!A1314</f>
        <v/>
      </c>
      <c r="B1309" s="113" t="str">
        <f>IF(Table6[[#This Row],[Segment ]]="","",B1308)</f>
        <v/>
      </c>
      <c r="C1309" s="113" t="str">
        <f>IF(Table6[[#This Row],[Segment ]]="","",C1308)</f>
        <v/>
      </c>
      <c r="D1309" s="113" t="str">
        <f>IF(Table6[[#This Row],[Segment ]]="","",D1308)</f>
        <v/>
      </c>
      <c r="E1309" s="117" t="str">
        <f>IF(Table6[[#This Row],[Segment ]]="","",Table6[[#This Row],[Density (kg/m3)]]*Table6[[#This Row],[Volumetric flow (m3/s)]])</f>
        <v/>
      </c>
      <c r="F1309" s="114" t="str">
        <f>IF(Table6[[#This Row],[Segment ]]="","",'Pressure Drops in Loops'!AG1314)</f>
        <v/>
      </c>
      <c r="G1309" s="114" t="str">
        <f>'Pressure Drops in Loops'!AH1314</f>
        <v/>
      </c>
      <c r="H1309" s="114"/>
      <c r="I1309" s="114"/>
      <c r="J1309" s="115" t="str">
        <f>'Pressure Drops in Loops'!E1314</f>
        <v/>
      </c>
      <c r="K1309" s="115" t="str">
        <f>IF('Pressure Drops in Loops'!E1315="",'Pressure Drops in Loops'!E1314,'Pressure Drops in Loops'!E1315)</f>
        <v/>
      </c>
      <c r="L1309" s="115" t="str">
        <f>IF(Table6[[#This Row],[Segment ]]="","",(Table6[[#This Row],[Pressure 2 (kPa)]]-Table6[[#This Row],[Pressure 1 (kPa)]])/Table6[[#This Row],[Density (kg/m3)]])</f>
        <v/>
      </c>
      <c r="M1309" s="115" t="str">
        <f>IF(Table6[[#This Row],[Segment ]]="","",((Table6[[#This Row],[Velocity 2 (m/s)]]^2)/2)-((Table6[[#This Row],[Velocity 1 (m/s)]]^2)/2))</f>
        <v/>
      </c>
      <c r="N1309" s="115" t="str">
        <f>IF(Table6[[#This Row],[Segment ]]="","",(Table6[[#This Row],[Height 2 (m)]]-Table6[[#This Row],[Height 1 (m)]])*9.807)</f>
        <v/>
      </c>
      <c r="O1309" s="115" t="str">
        <f>'Pressure Drops in Loops'!U1314</f>
        <v/>
      </c>
      <c r="P130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09" s="115" t="str">
        <f>IF(Table6[[#This Row],[Segment ]]="","",Table6[[#This Row],[Work (W)]]/1000)</f>
        <v/>
      </c>
    </row>
    <row r="1310" spans="1:17" x14ac:dyDescent="0.25">
      <c r="A1310" s="116" t="str">
        <f>'Pressure Drops in Loops'!A1315</f>
        <v/>
      </c>
      <c r="B1310" s="113" t="str">
        <f>IF(Table6[[#This Row],[Segment ]]="","",B1309)</f>
        <v/>
      </c>
      <c r="C1310" s="113" t="str">
        <f>IF(Table6[[#This Row],[Segment ]]="","",C1309)</f>
        <v/>
      </c>
      <c r="D1310" s="113" t="str">
        <f>IF(Table6[[#This Row],[Segment ]]="","",D1309)</f>
        <v/>
      </c>
      <c r="E1310" s="117" t="str">
        <f>IF(Table6[[#This Row],[Segment ]]="","",Table6[[#This Row],[Density (kg/m3)]]*Table6[[#This Row],[Volumetric flow (m3/s)]])</f>
        <v/>
      </c>
      <c r="F1310" s="114" t="str">
        <f>IF(Table6[[#This Row],[Segment ]]="","",'Pressure Drops in Loops'!AG1315)</f>
        <v/>
      </c>
      <c r="G1310" s="114" t="str">
        <f>'Pressure Drops in Loops'!AH1315</f>
        <v/>
      </c>
      <c r="H1310" s="114"/>
      <c r="I1310" s="114"/>
      <c r="J1310" s="115" t="str">
        <f>'Pressure Drops in Loops'!E1315</f>
        <v/>
      </c>
      <c r="K1310" s="115" t="str">
        <f>IF('Pressure Drops in Loops'!E1316="",'Pressure Drops in Loops'!E1315,'Pressure Drops in Loops'!E1316)</f>
        <v/>
      </c>
      <c r="L1310" s="115" t="str">
        <f>IF(Table6[[#This Row],[Segment ]]="","",(Table6[[#This Row],[Pressure 2 (kPa)]]-Table6[[#This Row],[Pressure 1 (kPa)]])/Table6[[#This Row],[Density (kg/m3)]])</f>
        <v/>
      </c>
      <c r="M1310" s="115" t="str">
        <f>IF(Table6[[#This Row],[Segment ]]="","",((Table6[[#This Row],[Velocity 2 (m/s)]]^2)/2)-((Table6[[#This Row],[Velocity 1 (m/s)]]^2)/2))</f>
        <v/>
      </c>
      <c r="N1310" s="115" t="str">
        <f>IF(Table6[[#This Row],[Segment ]]="","",(Table6[[#This Row],[Height 2 (m)]]-Table6[[#This Row],[Height 1 (m)]])*9.807)</f>
        <v/>
      </c>
      <c r="O1310" s="115" t="str">
        <f>'Pressure Drops in Loops'!U1315</f>
        <v/>
      </c>
      <c r="P131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10" s="115" t="str">
        <f>IF(Table6[[#This Row],[Segment ]]="","",Table6[[#This Row],[Work (W)]]/1000)</f>
        <v/>
      </c>
    </row>
    <row r="1311" spans="1:17" x14ac:dyDescent="0.25">
      <c r="A1311" s="116" t="str">
        <f>'Pressure Drops in Loops'!A1316</f>
        <v/>
      </c>
      <c r="B1311" s="113" t="str">
        <f>IF(Table6[[#This Row],[Segment ]]="","",B1310)</f>
        <v/>
      </c>
      <c r="C1311" s="113" t="str">
        <f>IF(Table6[[#This Row],[Segment ]]="","",C1310)</f>
        <v/>
      </c>
      <c r="D1311" s="113" t="str">
        <f>IF(Table6[[#This Row],[Segment ]]="","",D1310)</f>
        <v/>
      </c>
      <c r="E1311" s="117" t="str">
        <f>IF(Table6[[#This Row],[Segment ]]="","",Table6[[#This Row],[Density (kg/m3)]]*Table6[[#This Row],[Volumetric flow (m3/s)]])</f>
        <v/>
      </c>
      <c r="F1311" s="114" t="str">
        <f>IF(Table6[[#This Row],[Segment ]]="","",'Pressure Drops in Loops'!AG1316)</f>
        <v/>
      </c>
      <c r="G1311" s="114" t="str">
        <f>'Pressure Drops in Loops'!AH1316</f>
        <v/>
      </c>
      <c r="H1311" s="114"/>
      <c r="I1311" s="114"/>
      <c r="J1311" s="115" t="str">
        <f>'Pressure Drops in Loops'!E1316</f>
        <v/>
      </c>
      <c r="K1311" s="115" t="str">
        <f>IF('Pressure Drops in Loops'!E1317="",'Pressure Drops in Loops'!E1316,'Pressure Drops in Loops'!E1317)</f>
        <v/>
      </c>
      <c r="L1311" s="115" t="str">
        <f>IF(Table6[[#This Row],[Segment ]]="","",(Table6[[#This Row],[Pressure 2 (kPa)]]-Table6[[#This Row],[Pressure 1 (kPa)]])/Table6[[#This Row],[Density (kg/m3)]])</f>
        <v/>
      </c>
      <c r="M1311" s="115" t="str">
        <f>IF(Table6[[#This Row],[Segment ]]="","",((Table6[[#This Row],[Velocity 2 (m/s)]]^2)/2)-((Table6[[#This Row],[Velocity 1 (m/s)]]^2)/2))</f>
        <v/>
      </c>
      <c r="N1311" s="115" t="str">
        <f>IF(Table6[[#This Row],[Segment ]]="","",(Table6[[#This Row],[Height 2 (m)]]-Table6[[#This Row],[Height 1 (m)]])*9.807)</f>
        <v/>
      </c>
      <c r="O1311" s="115" t="str">
        <f>'Pressure Drops in Loops'!U1316</f>
        <v/>
      </c>
      <c r="P131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11" s="115" t="str">
        <f>IF(Table6[[#This Row],[Segment ]]="","",Table6[[#This Row],[Work (W)]]/1000)</f>
        <v/>
      </c>
    </row>
    <row r="1312" spans="1:17" x14ac:dyDescent="0.25">
      <c r="A1312" s="116" t="str">
        <f>'Pressure Drops in Loops'!A1317</f>
        <v/>
      </c>
      <c r="B1312" s="113" t="str">
        <f>IF(Table6[[#This Row],[Segment ]]="","",B1311)</f>
        <v/>
      </c>
      <c r="C1312" s="113" t="str">
        <f>IF(Table6[[#This Row],[Segment ]]="","",C1311)</f>
        <v/>
      </c>
      <c r="D1312" s="113" t="str">
        <f>IF(Table6[[#This Row],[Segment ]]="","",D1311)</f>
        <v/>
      </c>
      <c r="E1312" s="117" t="str">
        <f>IF(Table6[[#This Row],[Segment ]]="","",Table6[[#This Row],[Density (kg/m3)]]*Table6[[#This Row],[Volumetric flow (m3/s)]])</f>
        <v/>
      </c>
      <c r="F1312" s="114" t="str">
        <f>IF(Table6[[#This Row],[Segment ]]="","",'Pressure Drops in Loops'!AG1317)</f>
        <v/>
      </c>
      <c r="G1312" s="114" t="str">
        <f>'Pressure Drops in Loops'!AH1317</f>
        <v/>
      </c>
      <c r="H1312" s="114"/>
      <c r="I1312" s="114"/>
      <c r="J1312" s="115" t="str">
        <f>'Pressure Drops in Loops'!E1317</f>
        <v/>
      </c>
      <c r="K1312" s="115" t="str">
        <f>IF('Pressure Drops in Loops'!E1318="",'Pressure Drops in Loops'!E1317,'Pressure Drops in Loops'!E1318)</f>
        <v/>
      </c>
      <c r="L1312" s="115" t="str">
        <f>IF(Table6[[#This Row],[Segment ]]="","",(Table6[[#This Row],[Pressure 2 (kPa)]]-Table6[[#This Row],[Pressure 1 (kPa)]])/Table6[[#This Row],[Density (kg/m3)]])</f>
        <v/>
      </c>
      <c r="M1312" s="115" t="str">
        <f>IF(Table6[[#This Row],[Segment ]]="","",((Table6[[#This Row],[Velocity 2 (m/s)]]^2)/2)-((Table6[[#This Row],[Velocity 1 (m/s)]]^2)/2))</f>
        <v/>
      </c>
      <c r="N1312" s="115" t="str">
        <f>IF(Table6[[#This Row],[Segment ]]="","",(Table6[[#This Row],[Height 2 (m)]]-Table6[[#This Row],[Height 1 (m)]])*9.807)</f>
        <v/>
      </c>
      <c r="O1312" s="115" t="str">
        <f>'Pressure Drops in Loops'!U1317</f>
        <v/>
      </c>
      <c r="P131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12" s="115" t="str">
        <f>IF(Table6[[#This Row],[Segment ]]="","",Table6[[#This Row],[Work (W)]]/1000)</f>
        <v/>
      </c>
    </row>
    <row r="1313" spans="1:17" x14ac:dyDescent="0.25">
      <c r="A1313" s="116" t="str">
        <f>'Pressure Drops in Loops'!A1318</f>
        <v/>
      </c>
      <c r="B1313" s="113" t="str">
        <f>IF(Table6[[#This Row],[Segment ]]="","",B1312)</f>
        <v/>
      </c>
      <c r="C1313" s="113" t="str">
        <f>IF(Table6[[#This Row],[Segment ]]="","",C1312)</f>
        <v/>
      </c>
      <c r="D1313" s="113" t="str">
        <f>IF(Table6[[#This Row],[Segment ]]="","",D1312)</f>
        <v/>
      </c>
      <c r="E1313" s="117" t="str">
        <f>IF(Table6[[#This Row],[Segment ]]="","",Table6[[#This Row],[Density (kg/m3)]]*Table6[[#This Row],[Volumetric flow (m3/s)]])</f>
        <v/>
      </c>
      <c r="F1313" s="114" t="str">
        <f>IF(Table6[[#This Row],[Segment ]]="","",'Pressure Drops in Loops'!AG1318)</f>
        <v/>
      </c>
      <c r="G1313" s="114" t="str">
        <f>'Pressure Drops in Loops'!AH1318</f>
        <v/>
      </c>
      <c r="H1313" s="114"/>
      <c r="I1313" s="114"/>
      <c r="J1313" s="115" t="str">
        <f>'Pressure Drops in Loops'!E1318</f>
        <v/>
      </c>
      <c r="K1313" s="115" t="str">
        <f>IF('Pressure Drops in Loops'!E1319="",'Pressure Drops in Loops'!E1318,'Pressure Drops in Loops'!E1319)</f>
        <v/>
      </c>
      <c r="L1313" s="115" t="str">
        <f>IF(Table6[[#This Row],[Segment ]]="","",(Table6[[#This Row],[Pressure 2 (kPa)]]-Table6[[#This Row],[Pressure 1 (kPa)]])/Table6[[#This Row],[Density (kg/m3)]])</f>
        <v/>
      </c>
      <c r="M1313" s="115" t="str">
        <f>IF(Table6[[#This Row],[Segment ]]="","",((Table6[[#This Row],[Velocity 2 (m/s)]]^2)/2)-((Table6[[#This Row],[Velocity 1 (m/s)]]^2)/2))</f>
        <v/>
      </c>
      <c r="N1313" s="115" t="str">
        <f>IF(Table6[[#This Row],[Segment ]]="","",(Table6[[#This Row],[Height 2 (m)]]-Table6[[#This Row],[Height 1 (m)]])*9.807)</f>
        <v/>
      </c>
      <c r="O1313" s="115" t="str">
        <f>'Pressure Drops in Loops'!U1318</f>
        <v/>
      </c>
      <c r="P131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13" s="115" t="str">
        <f>IF(Table6[[#This Row],[Segment ]]="","",Table6[[#This Row],[Work (W)]]/1000)</f>
        <v/>
      </c>
    </row>
    <row r="1314" spans="1:17" x14ac:dyDescent="0.25">
      <c r="A1314" s="116" t="str">
        <f>'Pressure Drops in Loops'!A1319</f>
        <v/>
      </c>
      <c r="B1314" s="113" t="str">
        <f>IF(Table6[[#This Row],[Segment ]]="","",B1313)</f>
        <v/>
      </c>
      <c r="C1314" s="113" t="str">
        <f>IF(Table6[[#This Row],[Segment ]]="","",C1313)</f>
        <v/>
      </c>
      <c r="D1314" s="113" t="str">
        <f>IF(Table6[[#This Row],[Segment ]]="","",D1313)</f>
        <v/>
      </c>
      <c r="E1314" s="117" t="str">
        <f>IF(Table6[[#This Row],[Segment ]]="","",Table6[[#This Row],[Density (kg/m3)]]*Table6[[#This Row],[Volumetric flow (m3/s)]])</f>
        <v/>
      </c>
      <c r="F1314" s="114" t="str">
        <f>IF(Table6[[#This Row],[Segment ]]="","",'Pressure Drops in Loops'!AG1319)</f>
        <v/>
      </c>
      <c r="G1314" s="114" t="str">
        <f>'Pressure Drops in Loops'!AH1319</f>
        <v/>
      </c>
      <c r="H1314" s="114"/>
      <c r="I1314" s="114"/>
      <c r="J1314" s="115" t="str">
        <f>'Pressure Drops in Loops'!E1319</f>
        <v/>
      </c>
      <c r="K1314" s="115" t="str">
        <f>IF('Pressure Drops in Loops'!E1320="",'Pressure Drops in Loops'!E1319,'Pressure Drops in Loops'!E1320)</f>
        <v/>
      </c>
      <c r="L1314" s="115" t="str">
        <f>IF(Table6[[#This Row],[Segment ]]="","",(Table6[[#This Row],[Pressure 2 (kPa)]]-Table6[[#This Row],[Pressure 1 (kPa)]])/Table6[[#This Row],[Density (kg/m3)]])</f>
        <v/>
      </c>
      <c r="M1314" s="115" t="str">
        <f>IF(Table6[[#This Row],[Segment ]]="","",((Table6[[#This Row],[Velocity 2 (m/s)]]^2)/2)-((Table6[[#This Row],[Velocity 1 (m/s)]]^2)/2))</f>
        <v/>
      </c>
      <c r="N1314" s="115" t="str">
        <f>IF(Table6[[#This Row],[Segment ]]="","",(Table6[[#This Row],[Height 2 (m)]]-Table6[[#This Row],[Height 1 (m)]])*9.807)</f>
        <v/>
      </c>
      <c r="O1314" s="115" t="str">
        <f>'Pressure Drops in Loops'!U1319</f>
        <v/>
      </c>
      <c r="P131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14" s="115" t="str">
        <f>IF(Table6[[#This Row],[Segment ]]="","",Table6[[#This Row],[Work (W)]]/1000)</f>
        <v/>
      </c>
    </row>
    <row r="1315" spans="1:17" x14ac:dyDescent="0.25">
      <c r="A1315" s="116" t="str">
        <f>'Pressure Drops in Loops'!A1320</f>
        <v/>
      </c>
      <c r="B1315" s="113" t="str">
        <f>IF(Table6[[#This Row],[Segment ]]="","",B1314)</f>
        <v/>
      </c>
      <c r="C1315" s="113" t="str">
        <f>IF(Table6[[#This Row],[Segment ]]="","",C1314)</f>
        <v/>
      </c>
      <c r="D1315" s="113" t="str">
        <f>IF(Table6[[#This Row],[Segment ]]="","",D1314)</f>
        <v/>
      </c>
      <c r="E1315" s="117" t="str">
        <f>IF(Table6[[#This Row],[Segment ]]="","",Table6[[#This Row],[Density (kg/m3)]]*Table6[[#This Row],[Volumetric flow (m3/s)]])</f>
        <v/>
      </c>
      <c r="F1315" s="114" t="str">
        <f>IF(Table6[[#This Row],[Segment ]]="","",'Pressure Drops in Loops'!AG1320)</f>
        <v/>
      </c>
      <c r="G1315" s="114" t="str">
        <f>'Pressure Drops in Loops'!AH1320</f>
        <v/>
      </c>
      <c r="H1315" s="114"/>
      <c r="I1315" s="114"/>
      <c r="J1315" s="115" t="str">
        <f>'Pressure Drops in Loops'!E1320</f>
        <v/>
      </c>
      <c r="K1315" s="115" t="str">
        <f>IF('Pressure Drops in Loops'!E1321="",'Pressure Drops in Loops'!E1320,'Pressure Drops in Loops'!E1321)</f>
        <v/>
      </c>
      <c r="L1315" s="115" t="str">
        <f>IF(Table6[[#This Row],[Segment ]]="","",(Table6[[#This Row],[Pressure 2 (kPa)]]-Table6[[#This Row],[Pressure 1 (kPa)]])/Table6[[#This Row],[Density (kg/m3)]])</f>
        <v/>
      </c>
      <c r="M1315" s="115" t="str">
        <f>IF(Table6[[#This Row],[Segment ]]="","",((Table6[[#This Row],[Velocity 2 (m/s)]]^2)/2)-((Table6[[#This Row],[Velocity 1 (m/s)]]^2)/2))</f>
        <v/>
      </c>
      <c r="N1315" s="115" t="str">
        <f>IF(Table6[[#This Row],[Segment ]]="","",(Table6[[#This Row],[Height 2 (m)]]-Table6[[#This Row],[Height 1 (m)]])*9.807)</f>
        <v/>
      </c>
      <c r="O1315" s="115" t="str">
        <f>'Pressure Drops in Loops'!U1320</f>
        <v/>
      </c>
      <c r="P131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15" s="115" t="str">
        <f>IF(Table6[[#This Row],[Segment ]]="","",Table6[[#This Row],[Work (W)]]/1000)</f>
        <v/>
      </c>
    </row>
    <row r="1316" spans="1:17" x14ac:dyDescent="0.25">
      <c r="A1316" s="116" t="str">
        <f>'Pressure Drops in Loops'!A1321</f>
        <v/>
      </c>
      <c r="B1316" s="113" t="str">
        <f>IF(Table6[[#This Row],[Segment ]]="","",B1315)</f>
        <v/>
      </c>
      <c r="C1316" s="113" t="str">
        <f>IF(Table6[[#This Row],[Segment ]]="","",C1315)</f>
        <v/>
      </c>
      <c r="D1316" s="113" t="str">
        <f>IF(Table6[[#This Row],[Segment ]]="","",D1315)</f>
        <v/>
      </c>
      <c r="E1316" s="117" t="str">
        <f>IF(Table6[[#This Row],[Segment ]]="","",Table6[[#This Row],[Density (kg/m3)]]*Table6[[#This Row],[Volumetric flow (m3/s)]])</f>
        <v/>
      </c>
      <c r="F1316" s="114" t="str">
        <f>IF(Table6[[#This Row],[Segment ]]="","",'Pressure Drops in Loops'!AG1321)</f>
        <v/>
      </c>
      <c r="G1316" s="114" t="str">
        <f>'Pressure Drops in Loops'!AH1321</f>
        <v/>
      </c>
      <c r="H1316" s="114"/>
      <c r="I1316" s="114"/>
      <c r="J1316" s="115" t="str">
        <f>'Pressure Drops in Loops'!E1321</f>
        <v/>
      </c>
      <c r="K1316" s="115" t="str">
        <f>IF('Pressure Drops in Loops'!E1322="",'Pressure Drops in Loops'!E1321,'Pressure Drops in Loops'!E1322)</f>
        <v/>
      </c>
      <c r="L1316" s="115" t="str">
        <f>IF(Table6[[#This Row],[Segment ]]="","",(Table6[[#This Row],[Pressure 2 (kPa)]]-Table6[[#This Row],[Pressure 1 (kPa)]])/Table6[[#This Row],[Density (kg/m3)]])</f>
        <v/>
      </c>
      <c r="M1316" s="115" t="str">
        <f>IF(Table6[[#This Row],[Segment ]]="","",((Table6[[#This Row],[Velocity 2 (m/s)]]^2)/2)-((Table6[[#This Row],[Velocity 1 (m/s)]]^2)/2))</f>
        <v/>
      </c>
      <c r="N1316" s="115" t="str">
        <f>IF(Table6[[#This Row],[Segment ]]="","",(Table6[[#This Row],[Height 2 (m)]]-Table6[[#This Row],[Height 1 (m)]])*9.807)</f>
        <v/>
      </c>
      <c r="O1316" s="115" t="str">
        <f>'Pressure Drops in Loops'!U1321</f>
        <v/>
      </c>
      <c r="P131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16" s="115" t="str">
        <f>IF(Table6[[#This Row],[Segment ]]="","",Table6[[#This Row],[Work (W)]]/1000)</f>
        <v/>
      </c>
    </row>
    <row r="1317" spans="1:17" x14ac:dyDescent="0.25">
      <c r="A1317" s="116" t="str">
        <f>'Pressure Drops in Loops'!A1322</f>
        <v/>
      </c>
      <c r="B1317" s="113" t="str">
        <f>IF(Table6[[#This Row],[Segment ]]="","",B1316)</f>
        <v/>
      </c>
      <c r="C1317" s="113" t="str">
        <f>IF(Table6[[#This Row],[Segment ]]="","",C1316)</f>
        <v/>
      </c>
      <c r="D1317" s="113" t="str">
        <f>IF(Table6[[#This Row],[Segment ]]="","",D1316)</f>
        <v/>
      </c>
      <c r="E1317" s="117" t="str">
        <f>IF(Table6[[#This Row],[Segment ]]="","",Table6[[#This Row],[Density (kg/m3)]]*Table6[[#This Row],[Volumetric flow (m3/s)]])</f>
        <v/>
      </c>
      <c r="F1317" s="114" t="str">
        <f>IF(Table6[[#This Row],[Segment ]]="","",'Pressure Drops in Loops'!AG1322)</f>
        <v/>
      </c>
      <c r="G1317" s="114" t="str">
        <f>'Pressure Drops in Loops'!AH1322</f>
        <v/>
      </c>
      <c r="H1317" s="114"/>
      <c r="I1317" s="114"/>
      <c r="J1317" s="115" t="str">
        <f>'Pressure Drops in Loops'!E1322</f>
        <v/>
      </c>
      <c r="K1317" s="115" t="str">
        <f>IF('Pressure Drops in Loops'!E1323="",'Pressure Drops in Loops'!E1322,'Pressure Drops in Loops'!E1323)</f>
        <v/>
      </c>
      <c r="L1317" s="115" t="str">
        <f>IF(Table6[[#This Row],[Segment ]]="","",(Table6[[#This Row],[Pressure 2 (kPa)]]-Table6[[#This Row],[Pressure 1 (kPa)]])/Table6[[#This Row],[Density (kg/m3)]])</f>
        <v/>
      </c>
      <c r="M1317" s="115" t="str">
        <f>IF(Table6[[#This Row],[Segment ]]="","",((Table6[[#This Row],[Velocity 2 (m/s)]]^2)/2)-((Table6[[#This Row],[Velocity 1 (m/s)]]^2)/2))</f>
        <v/>
      </c>
      <c r="N1317" s="115" t="str">
        <f>IF(Table6[[#This Row],[Segment ]]="","",(Table6[[#This Row],[Height 2 (m)]]-Table6[[#This Row],[Height 1 (m)]])*9.807)</f>
        <v/>
      </c>
      <c r="O1317" s="115" t="str">
        <f>'Pressure Drops in Loops'!U1322</f>
        <v/>
      </c>
      <c r="P131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17" s="115" t="str">
        <f>IF(Table6[[#This Row],[Segment ]]="","",Table6[[#This Row],[Work (W)]]/1000)</f>
        <v/>
      </c>
    </row>
    <row r="1318" spans="1:17" x14ac:dyDescent="0.25">
      <c r="A1318" s="116" t="str">
        <f>'Pressure Drops in Loops'!A1323</f>
        <v/>
      </c>
      <c r="B1318" s="113" t="str">
        <f>IF(Table6[[#This Row],[Segment ]]="","",B1317)</f>
        <v/>
      </c>
      <c r="C1318" s="113" t="str">
        <f>IF(Table6[[#This Row],[Segment ]]="","",C1317)</f>
        <v/>
      </c>
      <c r="D1318" s="113" t="str">
        <f>IF(Table6[[#This Row],[Segment ]]="","",D1317)</f>
        <v/>
      </c>
      <c r="E1318" s="117" t="str">
        <f>IF(Table6[[#This Row],[Segment ]]="","",Table6[[#This Row],[Density (kg/m3)]]*Table6[[#This Row],[Volumetric flow (m3/s)]])</f>
        <v/>
      </c>
      <c r="F1318" s="114" t="str">
        <f>IF(Table6[[#This Row],[Segment ]]="","",'Pressure Drops in Loops'!AG1323)</f>
        <v/>
      </c>
      <c r="G1318" s="114" t="str">
        <f>'Pressure Drops in Loops'!AH1323</f>
        <v/>
      </c>
      <c r="H1318" s="114"/>
      <c r="I1318" s="114"/>
      <c r="J1318" s="115" t="str">
        <f>'Pressure Drops in Loops'!E1323</f>
        <v/>
      </c>
      <c r="K1318" s="115" t="str">
        <f>IF('Pressure Drops in Loops'!E1324="",'Pressure Drops in Loops'!E1323,'Pressure Drops in Loops'!E1324)</f>
        <v/>
      </c>
      <c r="L1318" s="115" t="str">
        <f>IF(Table6[[#This Row],[Segment ]]="","",(Table6[[#This Row],[Pressure 2 (kPa)]]-Table6[[#This Row],[Pressure 1 (kPa)]])/Table6[[#This Row],[Density (kg/m3)]])</f>
        <v/>
      </c>
      <c r="M1318" s="115" t="str">
        <f>IF(Table6[[#This Row],[Segment ]]="","",((Table6[[#This Row],[Velocity 2 (m/s)]]^2)/2)-((Table6[[#This Row],[Velocity 1 (m/s)]]^2)/2))</f>
        <v/>
      </c>
      <c r="N1318" s="115" t="str">
        <f>IF(Table6[[#This Row],[Segment ]]="","",(Table6[[#This Row],[Height 2 (m)]]-Table6[[#This Row],[Height 1 (m)]])*9.807)</f>
        <v/>
      </c>
      <c r="O1318" s="115" t="str">
        <f>'Pressure Drops in Loops'!U1323</f>
        <v/>
      </c>
      <c r="P131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18" s="115" t="str">
        <f>IF(Table6[[#This Row],[Segment ]]="","",Table6[[#This Row],[Work (W)]]/1000)</f>
        <v/>
      </c>
    </row>
    <row r="1319" spans="1:17" x14ac:dyDescent="0.25">
      <c r="A1319" s="116" t="str">
        <f>'Pressure Drops in Loops'!A1324</f>
        <v/>
      </c>
      <c r="B1319" s="113" t="str">
        <f>IF(Table6[[#This Row],[Segment ]]="","",B1318)</f>
        <v/>
      </c>
      <c r="C1319" s="113" t="str">
        <f>IF(Table6[[#This Row],[Segment ]]="","",C1318)</f>
        <v/>
      </c>
      <c r="D1319" s="113" t="str">
        <f>IF(Table6[[#This Row],[Segment ]]="","",D1318)</f>
        <v/>
      </c>
      <c r="E1319" s="117" t="str">
        <f>IF(Table6[[#This Row],[Segment ]]="","",Table6[[#This Row],[Density (kg/m3)]]*Table6[[#This Row],[Volumetric flow (m3/s)]])</f>
        <v/>
      </c>
      <c r="F1319" s="114" t="str">
        <f>IF(Table6[[#This Row],[Segment ]]="","",'Pressure Drops in Loops'!AG1324)</f>
        <v/>
      </c>
      <c r="G1319" s="114" t="str">
        <f>'Pressure Drops in Loops'!AH1324</f>
        <v/>
      </c>
      <c r="H1319" s="114"/>
      <c r="I1319" s="114"/>
      <c r="J1319" s="115" t="str">
        <f>'Pressure Drops in Loops'!E1324</f>
        <v/>
      </c>
      <c r="K1319" s="115" t="str">
        <f>IF('Pressure Drops in Loops'!E1325="",'Pressure Drops in Loops'!E1324,'Pressure Drops in Loops'!E1325)</f>
        <v/>
      </c>
      <c r="L1319" s="115" t="str">
        <f>IF(Table6[[#This Row],[Segment ]]="","",(Table6[[#This Row],[Pressure 2 (kPa)]]-Table6[[#This Row],[Pressure 1 (kPa)]])/Table6[[#This Row],[Density (kg/m3)]])</f>
        <v/>
      </c>
      <c r="M1319" s="115" t="str">
        <f>IF(Table6[[#This Row],[Segment ]]="","",((Table6[[#This Row],[Velocity 2 (m/s)]]^2)/2)-((Table6[[#This Row],[Velocity 1 (m/s)]]^2)/2))</f>
        <v/>
      </c>
      <c r="N1319" s="115" t="str">
        <f>IF(Table6[[#This Row],[Segment ]]="","",(Table6[[#This Row],[Height 2 (m)]]-Table6[[#This Row],[Height 1 (m)]])*9.807)</f>
        <v/>
      </c>
      <c r="O1319" s="115" t="str">
        <f>'Pressure Drops in Loops'!U1324</f>
        <v/>
      </c>
      <c r="P131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19" s="115" t="str">
        <f>IF(Table6[[#This Row],[Segment ]]="","",Table6[[#This Row],[Work (W)]]/1000)</f>
        <v/>
      </c>
    </row>
    <row r="1320" spans="1:17" x14ac:dyDescent="0.25">
      <c r="A1320" s="116" t="str">
        <f>'Pressure Drops in Loops'!A1325</f>
        <v/>
      </c>
      <c r="B1320" s="113" t="str">
        <f>IF(Table6[[#This Row],[Segment ]]="","",B1319)</f>
        <v/>
      </c>
      <c r="C1320" s="113" t="str">
        <f>IF(Table6[[#This Row],[Segment ]]="","",C1319)</f>
        <v/>
      </c>
      <c r="D1320" s="113" t="str">
        <f>IF(Table6[[#This Row],[Segment ]]="","",D1319)</f>
        <v/>
      </c>
      <c r="E1320" s="117" t="str">
        <f>IF(Table6[[#This Row],[Segment ]]="","",Table6[[#This Row],[Density (kg/m3)]]*Table6[[#This Row],[Volumetric flow (m3/s)]])</f>
        <v/>
      </c>
      <c r="F1320" s="114" t="str">
        <f>IF(Table6[[#This Row],[Segment ]]="","",'Pressure Drops in Loops'!AG1325)</f>
        <v/>
      </c>
      <c r="G1320" s="114" t="str">
        <f>'Pressure Drops in Loops'!AH1325</f>
        <v/>
      </c>
      <c r="H1320" s="114"/>
      <c r="I1320" s="114"/>
      <c r="J1320" s="115" t="str">
        <f>'Pressure Drops in Loops'!E1325</f>
        <v/>
      </c>
      <c r="K1320" s="115" t="str">
        <f>IF('Pressure Drops in Loops'!E1326="",'Pressure Drops in Loops'!E1325,'Pressure Drops in Loops'!E1326)</f>
        <v/>
      </c>
      <c r="L1320" s="115" t="str">
        <f>IF(Table6[[#This Row],[Segment ]]="","",(Table6[[#This Row],[Pressure 2 (kPa)]]-Table6[[#This Row],[Pressure 1 (kPa)]])/Table6[[#This Row],[Density (kg/m3)]])</f>
        <v/>
      </c>
      <c r="M1320" s="115" t="str">
        <f>IF(Table6[[#This Row],[Segment ]]="","",((Table6[[#This Row],[Velocity 2 (m/s)]]^2)/2)-((Table6[[#This Row],[Velocity 1 (m/s)]]^2)/2))</f>
        <v/>
      </c>
      <c r="N1320" s="115" t="str">
        <f>IF(Table6[[#This Row],[Segment ]]="","",(Table6[[#This Row],[Height 2 (m)]]-Table6[[#This Row],[Height 1 (m)]])*9.807)</f>
        <v/>
      </c>
      <c r="O1320" s="115" t="str">
        <f>'Pressure Drops in Loops'!U1325</f>
        <v/>
      </c>
      <c r="P132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20" s="115" t="str">
        <f>IF(Table6[[#This Row],[Segment ]]="","",Table6[[#This Row],[Work (W)]]/1000)</f>
        <v/>
      </c>
    </row>
    <row r="1321" spans="1:17" x14ac:dyDescent="0.25">
      <c r="A1321" s="116" t="str">
        <f>'Pressure Drops in Loops'!A1326</f>
        <v/>
      </c>
      <c r="B1321" s="113" t="str">
        <f>IF(Table6[[#This Row],[Segment ]]="","",B1320)</f>
        <v/>
      </c>
      <c r="C1321" s="113" t="str">
        <f>IF(Table6[[#This Row],[Segment ]]="","",C1320)</f>
        <v/>
      </c>
      <c r="D1321" s="113" t="str">
        <f>IF(Table6[[#This Row],[Segment ]]="","",D1320)</f>
        <v/>
      </c>
      <c r="E1321" s="117" t="str">
        <f>IF(Table6[[#This Row],[Segment ]]="","",Table6[[#This Row],[Density (kg/m3)]]*Table6[[#This Row],[Volumetric flow (m3/s)]])</f>
        <v/>
      </c>
      <c r="F1321" s="114" t="str">
        <f>IF(Table6[[#This Row],[Segment ]]="","",'Pressure Drops in Loops'!AG1326)</f>
        <v/>
      </c>
      <c r="G1321" s="114" t="str">
        <f>'Pressure Drops in Loops'!AH1326</f>
        <v/>
      </c>
      <c r="H1321" s="114"/>
      <c r="I1321" s="114"/>
      <c r="J1321" s="115" t="str">
        <f>'Pressure Drops in Loops'!E1326</f>
        <v/>
      </c>
      <c r="K1321" s="115" t="str">
        <f>IF('Pressure Drops in Loops'!E1327="",'Pressure Drops in Loops'!E1326,'Pressure Drops in Loops'!E1327)</f>
        <v/>
      </c>
      <c r="L1321" s="115" t="str">
        <f>IF(Table6[[#This Row],[Segment ]]="","",(Table6[[#This Row],[Pressure 2 (kPa)]]-Table6[[#This Row],[Pressure 1 (kPa)]])/Table6[[#This Row],[Density (kg/m3)]])</f>
        <v/>
      </c>
      <c r="M1321" s="115" t="str">
        <f>IF(Table6[[#This Row],[Segment ]]="","",((Table6[[#This Row],[Velocity 2 (m/s)]]^2)/2)-((Table6[[#This Row],[Velocity 1 (m/s)]]^2)/2))</f>
        <v/>
      </c>
      <c r="N1321" s="115" t="str">
        <f>IF(Table6[[#This Row],[Segment ]]="","",(Table6[[#This Row],[Height 2 (m)]]-Table6[[#This Row],[Height 1 (m)]])*9.807)</f>
        <v/>
      </c>
      <c r="O1321" s="115" t="str">
        <f>'Pressure Drops in Loops'!U1326</f>
        <v/>
      </c>
      <c r="P132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21" s="115" t="str">
        <f>IF(Table6[[#This Row],[Segment ]]="","",Table6[[#This Row],[Work (W)]]/1000)</f>
        <v/>
      </c>
    </row>
    <row r="1322" spans="1:17" x14ac:dyDescent="0.25">
      <c r="A1322" s="116" t="str">
        <f>'Pressure Drops in Loops'!A1327</f>
        <v/>
      </c>
      <c r="B1322" s="113" t="str">
        <f>IF(Table6[[#This Row],[Segment ]]="","",B1321)</f>
        <v/>
      </c>
      <c r="C1322" s="113" t="str">
        <f>IF(Table6[[#This Row],[Segment ]]="","",C1321)</f>
        <v/>
      </c>
      <c r="D1322" s="113" t="str">
        <f>IF(Table6[[#This Row],[Segment ]]="","",D1321)</f>
        <v/>
      </c>
      <c r="E1322" s="117" t="str">
        <f>IF(Table6[[#This Row],[Segment ]]="","",Table6[[#This Row],[Density (kg/m3)]]*Table6[[#This Row],[Volumetric flow (m3/s)]])</f>
        <v/>
      </c>
      <c r="F1322" s="114" t="str">
        <f>IF(Table6[[#This Row],[Segment ]]="","",'Pressure Drops in Loops'!AG1327)</f>
        <v/>
      </c>
      <c r="G1322" s="114" t="str">
        <f>'Pressure Drops in Loops'!AH1327</f>
        <v/>
      </c>
      <c r="H1322" s="114"/>
      <c r="I1322" s="114"/>
      <c r="J1322" s="115" t="str">
        <f>'Pressure Drops in Loops'!E1327</f>
        <v/>
      </c>
      <c r="K1322" s="115" t="str">
        <f>IF('Pressure Drops in Loops'!E1328="",'Pressure Drops in Loops'!E1327,'Pressure Drops in Loops'!E1328)</f>
        <v/>
      </c>
      <c r="L1322" s="115" t="str">
        <f>IF(Table6[[#This Row],[Segment ]]="","",(Table6[[#This Row],[Pressure 2 (kPa)]]-Table6[[#This Row],[Pressure 1 (kPa)]])/Table6[[#This Row],[Density (kg/m3)]])</f>
        <v/>
      </c>
      <c r="M1322" s="115" t="str">
        <f>IF(Table6[[#This Row],[Segment ]]="","",((Table6[[#This Row],[Velocity 2 (m/s)]]^2)/2)-((Table6[[#This Row],[Velocity 1 (m/s)]]^2)/2))</f>
        <v/>
      </c>
      <c r="N1322" s="115" t="str">
        <f>IF(Table6[[#This Row],[Segment ]]="","",(Table6[[#This Row],[Height 2 (m)]]-Table6[[#This Row],[Height 1 (m)]])*9.807)</f>
        <v/>
      </c>
      <c r="O1322" s="115" t="str">
        <f>'Pressure Drops in Loops'!U1327</f>
        <v/>
      </c>
      <c r="P132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22" s="115" t="str">
        <f>IF(Table6[[#This Row],[Segment ]]="","",Table6[[#This Row],[Work (W)]]/1000)</f>
        <v/>
      </c>
    </row>
    <row r="1323" spans="1:17" x14ac:dyDescent="0.25">
      <c r="A1323" s="116" t="str">
        <f>'Pressure Drops in Loops'!A1328</f>
        <v/>
      </c>
      <c r="B1323" s="113" t="str">
        <f>IF(Table6[[#This Row],[Segment ]]="","",B1322)</f>
        <v/>
      </c>
      <c r="C1323" s="113" t="str">
        <f>IF(Table6[[#This Row],[Segment ]]="","",C1322)</f>
        <v/>
      </c>
      <c r="D1323" s="113" t="str">
        <f>IF(Table6[[#This Row],[Segment ]]="","",D1322)</f>
        <v/>
      </c>
      <c r="E1323" s="117" t="str">
        <f>IF(Table6[[#This Row],[Segment ]]="","",Table6[[#This Row],[Density (kg/m3)]]*Table6[[#This Row],[Volumetric flow (m3/s)]])</f>
        <v/>
      </c>
      <c r="F1323" s="114" t="str">
        <f>IF(Table6[[#This Row],[Segment ]]="","",'Pressure Drops in Loops'!AG1328)</f>
        <v/>
      </c>
      <c r="G1323" s="114" t="str">
        <f>'Pressure Drops in Loops'!AH1328</f>
        <v/>
      </c>
      <c r="H1323" s="114"/>
      <c r="I1323" s="114"/>
      <c r="J1323" s="115" t="str">
        <f>'Pressure Drops in Loops'!E1328</f>
        <v/>
      </c>
      <c r="K1323" s="115" t="str">
        <f>IF('Pressure Drops in Loops'!E1329="",'Pressure Drops in Loops'!E1328,'Pressure Drops in Loops'!E1329)</f>
        <v/>
      </c>
      <c r="L1323" s="115" t="str">
        <f>IF(Table6[[#This Row],[Segment ]]="","",(Table6[[#This Row],[Pressure 2 (kPa)]]-Table6[[#This Row],[Pressure 1 (kPa)]])/Table6[[#This Row],[Density (kg/m3)]])</f>
        <v/>
      </c>
      <c r="M1323" s="115" t="str">
        <f>IF(Table6[[#This Row],[Segment ]]="","",((Table6[[#This Row],[Velocity 2 (m/s)]]^2)/2)-((Table6[[#This Row],[Velocity 1 (m/s)]]^2)/2))</f>
        <v/>
      </c>
      <c r="N1323" s="115" t="str">
        <f>IF(Table6[[#This Row],[Segment ]]="","",(Table6[[#This Row],[Height 2 (m)]]-Table6[[#This Row],[Height 1 (m)]])*9.807)</f>
        <v/>
      </c>
      <c r="O1323" s="115" t="str">
        <f>'Pressure Drops in Loops'!U1328</f>
        <v/>
      </c>
      <c r="P132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23" s="115" t="str">
        <f>IF(Table6[[#This Row],[Segment ]]="","",Table6[[#This Row],[Work (W)]]/1000)</f>
        <v/>
      </c>
    </row>
    <row r="1324" spans="1:17" x14ac:dyDescent="0.25">
      <c r="A1324" s="116" t="str">
        <f>'Pressure Drops in Loops'!A1329</f>
        <v/>
      </c>
      <c r="B1324" s="113" t="str">
        <f>IF(Table6[[#This Row],[Segment ]]="","",B1323)</f>
        <v/>
      </c>
      <c r="C1324" s="113" t="str">
        <f>IF(Table6[[#This Row],[Segment ]]="","",C1323)</f>
        <v/>
      </c>
      <c r="D1324" s="113" t="str">
        <f>IF(Table6[[#This Row],[Segment ]]="","",D1323)</f>
        <v/>
      </c>
      <c r="E1324" s="117" t="str">
        <f>IF(Table6[[#This Row],[Segment ]]="","",Table6[[#This Row],[Density (kg/m3)]]*Table6[[#This Row],[Volumetric flow (m3/s)]])</f>
        <v/>
      </c>
      <c r="F1324" s="114" t="str">
        <f>IF(Table6[[#This Row],[Segment ]]="","",'Pressure Drops in Loops'!AG1329)</f>
        <v/>
      </c>
      <c r="G1324" s="114" t="str">
        <f>'Pressure Drops in Loops'!AH1329</f>
        <v/>
      </c>
      <c r="H1324" s="114"/>
      <c r="I1324" s="114"/>
      <c r="J1324" s="115" t="str">
        <f>'Pressure Drops in Loops'!E1329</f>
        <v/>
      </c>
      <c r="K1324" s="115" t="str">
        <f>IF('Pressure Drops in Loops'!E1330="",'Pressure Drops in Loops'!E1329,'Pressure Drops in Loops'!E1330)</f>
        <v/>
      </c>
      <c r="L1324" s="115" t="str">
        <f>IF(Table6[[#This Row],[Segment ]]="","",(Table6[[#This Row],[Pressure 2 (kPa)]]-Table6[[#This Row],[Pressure 1 (kPa)]])/Table6[[#This Row],[Density (kg/m3)]])</f>
        <v/>
      </c>
      <c r="M1324" s="115" t="str">
        <f>IF(Table6[[#This Row],[Segment ]]="","",((Table6[[#This Row],[Velocity 2 (m/s)]]^2)/2)-((Table6[[#This Row],[Velocity 1 (m/s)]]^2)/2))</f>
        <v/>
      </c>
      <c r="N1324" s="115" t="str">
        <f>IF(Table6[[#This Row],[Segment ]]="","",(Table6[[#This Row],[Height 2 (m)]]-Table6[[#This Row],[Height 1 (m)]])*9.807)</f>
        <v/>
      </c>
      <c r="O1324" s="115" t="str">
        <f>'Pressure Drops in Loops'!U1329</f>
        <v/>
      </c>
      <c r="P132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24" s="115" t="str">
        <f>IF(Table6[[#This Row],[Segment ]]="","",Table6[[#This Row],[Work (W)]]/1000)</f>
        <v/>
      </c>
    </row>
    <row r="1325" spans="1:17" x14ac:dyDescent="0.25">
      <c r="A1325" s="116" t="str">
        <f>'Pressure Drops in Loops'!A1330</f>
        <v/>
      </c>
      <c r="B1325" s="113" t="str">
        <f>IF(Table6[[#This Row],[Segment ]]="","",B1324)</f>
        <v/>
      </c>
      <c r="C1325" s="113" t="str">
        <f>IF(Table6[[#This Row],[Segment ]]="","",C1324)</f>
        <v/>
      </c>
      <c r="D1325" s="113" t="str">
        <f>IF(Table6[[#This Row],[Segment ]]="","",D1324)</f>
        <v/>
      </c>
      <c r="E1325" s="117" t="str">
        <f>IF(Table6[[#This Row],[Segment ]]="","",Table6[[#This Row],[Density (kg/m3)]]*Table6[[#This Row],[Volumetric flow (m3/s)]])</f>
        <v/>
      </c>
      <c r="F1325" s="114" t="str">
        <f>IF(Table6[[#This Row],[Segment ]]="","",'Pressure Drops in Loops'!AG1330)</f>
        <v/>
      </c>
      <c r="G1325" s="114" t="str">
        <f>'Pressure Drops in Loops'!AH1330</f>
        <v/>
      </c>
      <c r="H1325" s="114"/>
      <c r="I1325" s="114"/>
      <c r="J1325" s="115" t="str">
        <f>'Pressure Drops in Loops'!E1330</f>
        <v/>
      </c>
      <c r="K1325" s="115" t="str">
        <f>IF('Pressure Drops in Loops'!E1331="",'Pressure Drops in Loops'!E1330,'Pressure Drops in Loops'!E1331)</f>
        <v/>
      </c>
      <c r="L1325" s="115" t="str">
        <f>IF(Table6[[#This Row],[Segment ]]="","",(Table6[[#This Row],[Pressure 2 (kPa)]]-Table6[[#This Row],[Pressure 1 (kPa)]])/Table6[[#This Row],[Density (kg/m3)]])</f>
        <v/>
      </c>
      <c r="M1325" s="115" t="str">
        <f>IF(Table6[[#This Row],[Segment ]]="","",((Table6[[#This Row],[Velocity 2 (m/s)]]^2)/2)-((Table6[[#This Row],[Velocity 1 (m/s)]]^2)/2))</f>
        <v/>
      </c>
      <c r="N1325" s="115" t="str">
        <f>IF(Table6[[#This Row],[Segment ]]="","",(Table6[[#This Row],[Height 2 (m)]]-Table6[[#This Row],[Height 1 (m)]])*9.807)</f>
        <v/>
      </c>
      <c r="O1325" s="115" t="str">
        <f>'Pressure Drops in Loops'!U1330</f>
        <v/>
      </c>
      <c r="P132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25" s="115" t="str">
        <f>IF(Table6[[#This Row],[Segment ]]="","",Table6[[#This Row],[Work (W)]]/1000)</f>
        <v/>
      </c>
    </row>
    <row r="1326" spans="1:17" x14ac:dyDescent="0.25">
      <c r="A1326" s="116" t="str">
        <f>'Pressure Drops in Loops'!A1331</f>
        <v/>
      </c>
      <c r="B1326" s="113" t="str">
        <f>IF(Table6[[#This Row],[Segment ]]="","",B1325)</f>
        <v/>
      </c>
      <c r="C1326" s="113" t="str">
        <f>IF(Table6[[#This Row],[Segment ]]="","",C1325)</f>
        <v/>
      </c>
      <c r="D1326" s="113" t="str">
        <f>IF(Table6[[#This Row],[Segment ]]="","",D1325)</f>
        <v/>
      </c>
      <c r="E1326" s="117" t="str">
        <f>IF(Table6[[#This Row],[Segment ]]="","",Table6[[#This Row],[Density (kg/m3)]]*Table6[[#This Row],[Volumetric flow (m3/s)]])</f>
        <v/>
      </c>
      <c r="F1326" s="114" t="str">
        <f>IF(Table6[[#This Row],[Segment ]]="","",'Pressure Drops in Loops'!AG1331)</f>
        <v/>
      </c>
      <c r="G1326" s="114" t="str">
        <f>'Pressure Drops in Loops'!AH1331</f>
        <v/>
      </c>
      <c r="H1326" s="114"/>
      <c r="I1326" s="114"/>
      <c r="J1326" s="115" t="str">
        <f>'Pressure Drops in Loops'!E1331</f>
        <v/>
      </c>
      <c r="K1326" s="115" t="str">
        <f>IF('Pressure Drops in Loops'!E1332="",'Pressure Drops in Loops'!E1331,'Pressure Drops in Loops'!E1332)</f>
        <v/>
      </c>
      <c r="L1326" s="115" t="str">
        <f>IF(Table6[[#This Row],[Segment ]]="","",(Table6[[#This Row],[Pressure 2 (kPa)]]-Table6[[#This Row],[Pressure 1 (kPa)]])/Table6[[#This Row],[Density (kg/m3)]])</f>
        <v/>
      </c>
      <c r="M1326" s="115" t="str">
        <f>IF(Table6[[#This Row],[Segment ]]="","",((Table6[[#This Row],[Velocity 2 (m/s)]]^2)/2)-((Table6[[#This Row],[Velocity 1 (m/s)]]^2)/2))</f>
        <v/>
      </c>
      <c r="N1326" s="115" t="str">
        <f>IF(Table6[[#This Row],[Segment ]]="","",(Table6[[#This Row],[Height 2 (m)]]-Table6[[#This Row],[Height 1 (m)]])*9.807)</f>
        <v/>
      </c>
      <c r="O1326" s="115" t="str">
        <f>'Pressure Drops in Loops'!U1331</f>
        <v/>
      </c>
      <c r="P132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26" s="115" t="str">
        <f>IF(Table6[[#This Row],[Segment ]]="","",Table6[[#This Row],[Work (W)]]/1000)</f>
        <v/>
      </c>
    </row>
    <row r="1327" spans="1:17" x14ac:dyDescent="0.25">
      <c r="A1327" s="116" t="str">
        <f>'Pressure Drops in Loops'!A1332</f>
        <v/>
      </c>
      <c r="B1327" s="113" t="str">
        <f>IF(Table6[[#This Row],[Segment ]]="","",B1326)</f>
        <v/>
      </c>
      <c r="C1327" s="113" t="str">
        <f>IF(Table6[[#This Row],[Segment ]]="","",C1326)</f>
        <v/>
      </c>
      <c r="D1327" s="113" t="str">
        <f>IF(Table6[[#This Row],[Segment ]]="","",D1326)</f>
        <v/>
      </c>
      <c r="E1327" s="117" t="str">
        <f>IF(Table6[[#This Row],[Segment ]]="","",Table6[[#This Row],[Density (kg/m3)]]*Table6[[#This Row],[Volumetric flow (m3/s)]])</f>
        <v/>
      </c>
      <c r="F1327" s="114" t="str">
        <f>IF(Table6[[#This Row],[Segment ]]="","",'Pressure Drops in Loops'!AG1332)</f>
        <v/>
      </c>
      <c r="G1327" s="114" t="str">
        <f>'Pressure Drops in Loops'!AH1332</f>
        <v/>
      </c>
      <c r="H1327" s="114"/>
      <c r="I1327" s="114"/>
      <c r="J1327" s="115" t="str">
        <f>'Pressure Drops in Loops'!E1332</f>
        <v/>
      </c>
      <c r="K1327" s="115" t="str">
        <f>IF('Pressure Drops in Loops'!E1333="",'Pressure Drops in Loops'!E1332,'Pressure Drops in Loops'!E1333)</f>
        <v/>
      </c>
      <c r="L1327" s="115" t="str">
        <f>IF(Table6[[#This Row],[Segment ]]="","",(Table6[[#This Row],[Pressure 2 (kPa)]]-Table6[[#This Row],[Pressure 1 (kPa)]])/Table6[[#This Row],[Density (kg/m3)]])</f>
        <v/>
      </c>
      <c r="M1327" s="115" t="str">
        <f>IF(Table6[[#This Row],[Segment ]]="","",((Table6[[#This Row],[Velocity 2 (m/s)]]^2)/2)-((Table6[[#This Row],[Velocity 1 (m/s)]]^2)/2))</f>
        <v/>
      </c>
      <c r="N1327" s="115" t="str">
        <f>IF(Table6[[#This Row],[Segment ]]="","",(Table6[[#This Row],[Height 2 (m)]]-Table6[[#This Row],[Height 1 (m)]])*9.807)</f>
        <v/>
      </c>
      <c r="O1327" s="115" t="str">
        <f>'Pressure Drops in Loops'!U1332</f>
        <v/>
      </c>
      <c r="P132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27" s="115" t="str">
        <f>IF(Table6[[#This Row],[Segment ]]="","",Table6[[#This Row],[Work (W)]]/1000)</f>
        <v/>
      </c>
    </row>
    <row r="1328" spans="1:17" x14ac:dyDescent="0.25">
      <c r="A1328" s="116" t="str">
        <f>'Pressure Drops in Loops'!A1333</f>
        <v/>
      </c>
      <c r="B1328" s="113" t="str">
        <f>IF(Table6[[#This Row],[Segment ]]="","",B1327)</f>
        <v/>
      </c>
      <c r="C1328" s="113" t="str">
        <f>IF(Table6[[#This Row],[Segment ]]="","",C1327)</f>
        <v/>
      </c>
      <c r="D1328" s="113" t="str">
        <f>IF(Table6[[#This Row],[Segment ]]="","",D1327)</f>
        <v/>
      </c>
      <c r="E1328" s="117" t="str">
        <f>IF(Table6[[#This Row],[Segment ]]="","",Table6[[#This Row],[Density (kg/m3)]]*Table6[[#This Row],[Volumetric flow (m3/s)]])</f>
        <v/>
      </c>
      <c r="F1328" s="114" t="str">
        <f>IF(Table6[[#This Row],[Segment ]]="","",'Pressure Drops in Loops'!AG1333)</f>
        <v/>
      </c>
      <c r="G1328" s="114" t="str">
        <f>'Pressure Drops in Loops'!AH1333</f>
        <v/>
      </c>
      <c r="H1328" s="114"/>
      <c r="I1328" s="114"/>
      <c r="J1328" s="115" t="str">
        <f>'Pressure Drops in Loops'!E1333</f>
        <v/>
      </c>
      <c r="K1328" s="115" t="str">
        <f>IF('Pressure Drops in Loops'!E1334="",'Pressure Drops in Loops'!E1333,'Pressure Drops in Loops'!E1334)</f>
        <v/>
      </c>
      <c r="L1328" s="115" t="str">
        <f>IF(Table6[[#This Row],[Segment ]]="","",(Table6[[#This Row],[Pressure 2 (kPa)]]-Table6[[#This Row],[Pressure 1 (kPa)]])/Table6[[#This Row],[Density (kg/m3)]])</f>
        <v/>
      </c>
      <c r="M1328" s="115" t="str">
        <f>IF(Table6[[#This Row],[Segment ]]="","",((Table6[[#This Row],[Velocity 2 (m/s)]]^2)/2)-((Table6[[#This Row],[Velocity 1 (m/s)]]^2)/2))</f>
        <v/>
      </c>
      <c r="N1328" s="115" t="str">
        <f>IF(Table6[[#This Row],[Segment ]]="","",(Table6[[#This Row],[Height 2 (m)]]-Table6[[#This Row],[Height 1 (m)]])*9.807)</f>
        <v/>
      </c>
      <c r="O1328" s="115" t="str">
        <f>'Pressure Drops in Loops'!U1333</f>
        <v/>
      </c>
      <c r="P132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28" s="115" t="str">
        <f>IF(Table6[[#This Row],[Segment ]]="","",Table6[[#This Row],[Work (W)]]/1000)</f>
        <v/>
      </c>
    </row>
    <row r="1329" spans="1:17" x14ac:dyDescent="0.25">
      <c r="A1329" s="116" t="str">
        <f>'Pressure Drops in Loops'!A1334</f>
        <v/>
      </c>
      <c r="B1329" s="113" t="str">
        <f>IF(Table6[[#This Row],[Segment ]]="","",B1328)</f>
        <v/>
      </c>
      <c r="C1329" s="113" t="str">
        <f>IF(Table6[[#This Row],[Segment ]]="","",C1328)</f>
        <v/>
      </c>
      <c r="D1329" s="113" t="str">
        <f>IF(Table6[[#This Row],[Segment ]]="","",D1328)</f>
        <v/>
      </c>
      <c r="E1329" s="117" t="str">
        <f>IF(Table6[[#This Row],[Segment ]]="","",Table6[[#This Row],[Density (kg/m3)]]*Table6[[#This Row],[Volumetric flow (m3/s)]])</f>
        <v/>
      </c>
      <c r="F1329" s="114" t="str">
        <f>IF(Table6[[#This Row],[Segment ]]="","",'Pressure Drops in Loops'!AG1334)</f>
        <v/>
      </c>
      <c r="G1329" s="114" t="str">
        <f>'Pressure Drops in Loops'!AH1334</f>
        <v/>
      </c>
      <c r="H1329" s="114"/>
      <c r="I1329" s="114"/>
      <c r="J1329" s="115" t="str">
        <f>'Pressure Drops in Loops'!E1334</f>
        <v/>
      </c>
      <c r="K1329" s="115" t="str">
        <f>IF('Pressure Drops in Loops'!E1335="",'Pressure Drops in Loops'!E1334,'Pressure Drops in Loops'!E1335)</f>
        <v/>
      </c>
      <c r="L1329" s="115" t="str">
        <f>IF(Table6[[#This Row],[Segment ]]="","",(Table6[[#This Row],[Pressure 2 (kPa)]]-Table6[[#This Row],[Pressure 1 (kPa)]])/Table6[[#This Row],[Density (kg/m3)]])</f>
        <v/>
      </c>
      <c r="M1329" s="115" t="str">
        <f>IF(Table6[[#This Row],[Segment ]]="","",((Table6[[#This Row],[Velocity 2 (m/s)]]^2)/2)-((Table6[[#This Row],[Velocity 1 (m/s)]]^2)/2))</f>
        <v/>
      </c>
      <c r="N1329" s="115" t="str">
        <f>IF(Table6[[#This Row],[Segment ]]="","",(Table6[[#This Row],[Height 2 (m)]]-Table6[[#This Row],[Height 1 (m)]])*9.807)</f>
        <v/>
      </c>
      <c r="O1329" s="115" t="str">
        <f>'Pressure Drops in Loops'!U1334</f>
        <v/>
      </c>
      <c r="P132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29" s="115" t="str">
        <f>IF(Table6[[#This Row],[Segment ]]="","",Table6[[#This Row],[Work (W)]]/1000)</f>
        <v/>
      </c>
    </row>
    <row r="1330" spans="1:17" x14ac:dyDescent="0.25">
      <c r="A1330" s="116" t="str">
        <f>'Pressure Drops in Loops'!A1335</f>
        <v/>
      </c>
      <c r="B1330" s="113" t="str">
        <f>IF(Table6[[#This Row],[Segment ]]="","",B1329)</f>
        <v/>
      </c>
      <c r="C1330" s="113" t="str">
        <f>IF(Table6[[#This Row],[Segment ]]="","",C1329)</f>
        <v/>
      </c>
      <c r="D1330" s="113" t="str">
        <f>IF(Table6[[#This Row],[Segment ]]="","",D1329)</f>
        <v/>
      </c>
      <c r="E1330" s="117" t="str">
        <f>IF(Table6[[#This Row],[Segment ]]="","",Table6[[#This Row],[Density (kg/m3)]]*Table6[[#This Row],[Volumetric flow (m3/s)]])</f>
        <v/>
      </c>
      <c r="F1330" s="114" t="str">
        <f>IF(Table6[[#This Row],[Segment ]]="","",'Pressure Drops in Loops'!AG1335)</f>
        <v/>
      </c>
      <c r="G1330" s="114" t="str">
        <f>'Pressure Drops in Loops'!AH1335</f>
        <v/>
      </c>
      <c r="H1330" s="114"/>
      <c r="I1330" s="114"/>
      <c r="J1330" s="115" t="str">
        <f>'Pressure Drops in Loops'!E1335</f>
        <v/>
      </c>
      <c r="K1330" s="115" t="str">
        <f>IF('Pressure Drops in Loops'!E1336="",'Pressure Drops in Loops'!E1335,'Pressure Drops in Loops'!E1336)</f>
        <v/>
      </c>
      <c r="L1330" s="115" t="str">
        <f>IF(Table6[[#This Row],[Segment ]]="","",(Table6[[#This Row],[Pressure 2 (kPa)]]-Table6[[#This Row],[Pressure 1 (kPa)]])/Table6[[#This Row],[Density (kg/m3)]])</f>
        <v/>
      </c>
      <c r="M1330" s="115" t="str">
        <f>IF(Table6[[#This Row],[Segment ]]="","",((Table6[[#This Row],[Velocity 2 (m/s)]]^2)/2)-((Table6[[#This Row],[Velocity 1 (m/s)]]^2)/2))</f>
        <v/>
      </c>
      <c r="N1330" s="115" t="str">
        <f>IF(Table6[[#This Row],[Segment ]]="","",(Table6[[#This Row],[Height 2 (m)]]-Table6[[#This Row],[Height 1 (m)]])*9.807)</f>
        <v/>
      </c>
      <c r="O1330" s="115" t="str">
        <f>'Pressure Drops in Loops'!U1335</f>
        <v/>
      </c>
      <c r="P133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30" s="115" t="str">
        <f>IF(Table6[[#This Row],[Segment ]]="","",Table6[[#This Row],[Work (W)]]/1000)</f>
        <v/>
      </c>
    </row>
    <row r="1331" spans="1:17" x14ac:dyDescent="0.25">
      <c r="A1331" s="116" t="str">
        <f>'Pressure Drops in Loops'!A1336</f>
        <v/>
      </c>
      <c r="B1331" s="113" t="str">
        <f>IF(Table6[[#This Row],[Segment ]]="","",B1330)</f>
        <v/>
      </c>
      <c r="C1331" s="113" t="str">
        <f>IF(Table6[[#This Row],[Segment ]]="","",C1330)</f>
        <v/>
      </c>
      <c r="D1331" s="113" t="str">
        <f>IF(Table6[[#This Row],[Segment ]]="","",D1330)</f>
        <v/>
      </c>
      <c r="E1331" s="117" t="str">
        <f>IF(Table6[[#This Row],[Segment ]]="","",Table6[[#This Row],[Density (kg/m3)]]*Table6[[#This Row],[Volumetric flow (m3/s)]])</f>
        <v/>
      </c>
      <c r="F1331" s="114" t="str">
        <f>IF(Table6[[#This Row],[Segment ]]="","",'Pressure Drops in Loops'!AG1336)</f>
        <v/>
      </c>
      <c r="G1331" s="114" t="str">
        <f>'Pressure Drops in Loops'!AH1336</f>
        <v/>
      </c>
      <c r="H1331" s="114"/>
      <c r="I1331" s="114"/>
      <c r="J1331" s="115" t="str">
        <f>'Pressure Drops in Loops'!E1336</f>
        <v/>
      </c>
      <c r="K1331" s="115" t="str">
        <f>IF('Pressure Drops in Loops'!E1337="",'Pressure Drops in Loops'!E1336,'Pressure Drops in Loops'!E1337)</f>
        <v/>
      </c>
      <c r="L1331" s="115" t="str">
        <f>IF(Table6[[#This Row],[Segment ]]="","",(Table6[[#This Row],[Pressure 2 (kPa)]]-Table6[[#This Row],[Pressure 1 (kPa)]])/Table6[[#This Row],[Density (kg/m3)]])</f>
        <v/>
      </c>
      <c r="M1331" s="115" t="str">
        <f>IF(Table6[[#This Row],[Segment ]]="","",((Table6[[#This Row],[Velocity 2 (m/s)]]^2)/2)-((Table6[[#This Row],[Velocity 1 (m/s)]]^2)/2))</f>
        <v/>
      </c>
      <c r="N1331" s="115" t="str">
        <f>IF(Table6[[#This Row],[Segment ]]="","",(Table6[[#This Row],[Height 2 (m)]]-Table6[[#This Row],[Height 1 (m)]])*9.807)</f>
        <v/>
      </c>
      <c r="O1331" s="115" t="str">
        <f>'Pressure Drops in Loops'!U1336</f>
        <v/>
      </c>
      <c r="P133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31" s="115" t="str">
        <f>IF(Table6[[#This Row],[Segment ]]="","",Table6[[#This Row],[Work (W)]]/1000)</f>
        <v/>
      </c>
    </row>
    <row r="1332" spans="1:17" x14ac:dyDescent="0.25">
      <c r="A1332" s="116" t="str">
        <f>'Pressure Drops in Loops'!A1337</f>
        <v/>
      </c>
      <c r="B1332" s="113" t="str">
        <f>IF(Table6[[#This Row],[Segment ]]="","",B1331)</f>
        <v/>
      </c>
      <c r="C1332" s="113" t="str">
        <f>IF(Table6[[#This Row],[Segment ]]="","",C1331)</f>
        <v/>
      </c>
      <c r="D1332" s="113" t="str">
        <f>IF(Table6[[#This Row],[Segment ]]="","",D1331)</f>
        <v/>
      </c>
      <c r="E1332" s="117" t="str">
        <f>IF(Table6[[#This Row],[Segment ]]="","",Table6[[#This Row],[Density (kg/m3)]]*Table6[[#This Row],[Volumetric flow (m3/s)]])</f>
        <v/>
      </c>
      <c r="F1332" s="114" t="str">
        <f>IF(Table6[[#This Row],[Segment ]]="","",'Pressure Drops in Loops'!AG1337)</f>
        <v/>
      </c>
      <c r="G1332" s="114" t="str">
        <f>'Pressure Drops in Loops'!AH1337</f>
        <v/>
      </c>
      <c r="H1332" s="114"/>
      <c r="I1332" s="114"/>
      <c r="J1332" s="115" t="str">
        <f>'Pressure Drops in Loops'!E1337</f>
        <v/>
      </c>
      <c r="K1332" s="115" t="str">
        <f>IF('Pressure Drops in Loops'!E1338="",'Pressure Drops in Loops'!E1337,'Pressure Drops in Loops'!E1338)</f>
        <v/>
      </c>
      <c r="L1332" s="115" t="str">
        <f>IF(Table6[[#This Row],[Segment ]]="","",(Table6[[#This Row],[Pressure 2 (kPa)]]-Table6[[#This Row],[Pressure 1 (kPa)]])/Table6[[#This Row],[Density (kg/m3)]])</f>
        <v/>
      </c>
      <c r="M1332" s="115" t="str">
        <f>IF(Table6[[#This Row],[Segment ]]="","",((Table6[[#This Row],[Velocity 2 (m/s)]]^2)/2)-((Table6[[#This Row],[Velocity 1 (m/s)]]^2)/2))</f>
        <v/>
      </c>
      <c r="N1332" s="115" t="str">
        <f>IF(Table6[[#This Row],[Segment ]]="","",(Table6[[#This Row],[Height 2 (m)]]-Table6[[#This Row],[Height 1 (m)]])*9.807)</f>
        <v/>
      </c>
      <c r="O1332" s="115" t="str">
        <f>'Pressure Drops in Loops'!U1337</f>
        <v/>
      </c>
      <c r="P133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32" s="115" t="str">
        <f>IF(Table6[[#This Row],[Segment ]]="","",Table6[[#This Row],[Work (W)]]/1000)</f>
        <v/>
      </c>
    </row>
    <row r="1333" spans="1:17" x14ac:dyDescent="0.25">
      <c r="A1333" s="116" t="str">
        <f>'Pressure Drops in Loops'!A1338</f>
        <v/>
      </c>
      <c r="B1333" s="113" t="str">
        <f>IF(Table6[[#This Row],[Segment ]]="","",B1332)</f>
        <v/>
      </c>
      <c r="C1333" s="113" t="str">
        <f>IF(Table6[[#This Row],[Segment ]]="","",C1332)</f>
        <v/>
      </c>
      <c r="D1333" s="113" t="str">
        <f>IF(Table6[[#This Row],[Segment ]]="","",D1332)</f>
        <v/>
      </c>
      <c r="E1333" s="117" t="str">
        <f>IF(Table6[[#This Row],[Segment ]]="","",Table6[[#This Row],[Density (kg/m3)]]*Table6[[#This Row],[Volumetric flow (m3/s)]])</f>
        <v/>
      </c>
      <c r="F1333" s="114" t="str">
        <f>IF(Table6[[#This Row],[Segment ]]="","",'Pressure Drops in Loops'!AG1338)</f>
        <v/>
      </c>
      <c r="G1333" s="114" t="str">
        <f>'Pressure Drops in Loops'!AH1338</f>
        <v/>
      </c>
      <c r="H1333" s="114"/>
      <c r="I1333" s="114"/>
      <c r="J1333" s="115" t="str">
        <f>'Pressure Drops in Loops'!E1338</f>
        <v/>
      </c>
      <c r="K1333" s="115" t="str">
        <f>IF('Pressure Drops in Loops'!E1339="",'Pressure Drops in Loops'!E1338,'Pressure Drops in Loops'!E1339)</f>
        <v/>
      </c>
      <c r="L1333" s="115" t="str">
        <f>IF(Table6[[#This Row],[Segment ]]="","",(Table6[[#This Row],[Pressure 2 (kPa)]]-Table6[[#This Row],[Pressure 1 (kPa)]])/Table6[[#This Row],[Density (kg/m3)]])</f>
        <v/>
      </c>
      <c r="M1333" s="115" t="str">
        <f>IF(Table6[[#This Row],[Segment ]]="","",((Table6[[#This Row],[Velocity 2 (m/s)]]^2)/2)-((Table6[[#This Row],[Velocity 1 (m/s)]]^2)/2))</f>
        <v/>
      </c>
      <c r="N1333" s="115" t="str">
        <f>IF(Table6[[#This Row],[Segment ]]="","",(Table6[[#This Row],[Height 2 (m)]]-Table6[[#This Row],[Height 1 (m)]])*9.807)</f>
        <v/>
      </c>
      <c r="O1333" s="115" t="str">
        <f>'Pressure Drops in Loops'!U1338</f>
        <v/>
      </c>
      <c r="P133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33" s="115" t="str">
        <f>IF(Table6[[#This Row],[Segment ]]="","",Table6[[#This Row],[Work (W)]]/1000)</f>
        <v/>
      </c>
    </row>
    <row r="1334" spans="1:17" x14ac:dyDescent="0.25">
      <c r="A1334" s="116" t="str">
        <f>'Pressure Drops in Loops'!A1339</f>
        <v/>
      </c>
      <c r="B1334" s="113" t="str">
        <f>IF(Table6[[#This Row],[Segment ]]="","",B1333)</f>
        <v/>
      </c>
      <c r="C1334" s="113" t="str">
        <f>IF(Table6[[#This Row],[Segment ]]="","",C1333)</f>
        <v/>
      </c>
      <c r="D1334" s="113" t="str">
        <f>IF(Table6[[#This Row],[Segment ]]="","",D1333)</f>
        <v/>
      </c>
      <c r="E1334" s="117" t="str">
        <f>IF(Table6[[#This Row],[Segment ]]="","",Table6[[#This Row],[Density (kg/m3)]]*Table6[[#This Row],[Volumetric flow (m3/s)]])</f>
        <v/>
      </c>
      <c r="F1334" s="114" t="str">
        <f>IF(Table6[[#This Row],[Segment ]]="","",'Pressure Drops in Loops'!AG1339)</f>
        <v/>
      </c>
      <c r="G1334" s="114" t="str">
        <f>'Pressure Drops in Loops'!AH1339</f>
        <v/>
      </c>
      <c r="H1334" s="114"/>
      <c r="I1334" s="114"/>
      <c r="J1334" s="115" t="str">
        <f>'Pressure Drops in Loops'!E1339</f>
        <v/>
      </c>
      <c r="K1334" s="115" t="str">
        <f>IF('Pressure Drops in Loops'!E1340="",'Pressure Drops in Loops'!E1339,'Pressure Drops in Loops'!E1340)</f>
        <v/>
      </c>
      <c r="L1334" s="115" t="str">
        <f>IF(Table6[[#This Row],[Segment ]]="","",(Table6[[#This Row],[Pressure 2 (kPa)]]-Table6[[#This Row],[Pressure 1 (kPa)]])/Table6[[#This Row],[Density (kg/m3)]])</f>
        <v/>
      </c>
      <c r="M1334" s="115" t="str">
        <f>IF(Table6[[#This Row],[Segment ]]="","",((Table6[[#This Row],[Velocity 2 (m/s)]]^2)/2)-((Table6[[#This Row],[Velocity 1 (m/s)]]^2)/2))</f>
        <v/>
      </c>
      <c r="N1334" s="115" t="str">
        <f>IF(Table6[[#This Row],[Segment ]]="","",(Table6[[#This Row],[Height 2 (m)]]-Table6[[#This Row],[Height 1 (m)]])*9.807)</f>
        <v/>
      </c>
      <c r="O1334" s="115" t="str">
        <f>'Pressure Drops in Loops'!U1339</f>
        <v/>
      </c>
      <c r="P133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34" s="115" t="str">
        <f>IF(Table6[[#This Row],[Segment ]]="","",Table6[[#This Row],[Work (W)]]/1000)</f>
        <v/>
      </c>
    </row>
    <row r="1335" spans="1:17" x14ac:dyDescent="0.25">
      <c r="A1335" s="116" t="str">
        <f>'Pressure Drops in Loops'!A1340</f>
        <v/>
      </c>
      <c r="B1335" s="113" t="str">
        <f>IF(Table6[[#This Row],[Segment ]]="","",B1334)</f>
        <v/>
      </c>
      <c r="C1335" s="113" t="str">
        <f>IF(Table6[[#This Row],[Segment ]]="","",C1334)</f>
        <v/>
      </c>
      <c r="D1335" s="113" t="str">
        <f>IF(Table6[[#This Row],[Segment ]]="","",D1334)</f>
        <v/>
      </c>
      <c r="E1335" s="117" t="str">
        <f>IF(Table6[[#This Row],[Segment ]]="","",Table6[[#This Row],[Density (kg/m3)]]*Table6[[#This Row],[Volumetric flow (m3/s)]])</f>
        <v/>
      </c>
      <c r="F1335" s="114" t="str">
        <f>IF(Table6[[#This Row],[Segment ]]="","",'Pressure Drops in Loops'!AG1340)</f>
        <v/>
      </c>
      <c r="G1335" s="114" t="str">
        <f>'Pressure Drops in Loops'!AH1340</f>
        <v/>
      </c>
      <c r="H1335" s="114"/>
      <c r="I1335" s="114"/>
      <c r="J1335" s="115" t="str">
        <f>'Pressure Drops in Loops'!E1340</f>
        <v/>
      </c>
      <c r="K1335" s="115" t="str">
        <f>IF('Pressure Drops in Loops'!E1341="",'Pressure Drops in Loops'!E1340,'Pressure Drops in Loops'!E1341)</f>
        <v/>
      </c>
      <c r="L1335" s="115" t="str">
        <f>IF(Table6[[#This Row],[Segment ]]="","",(Table6[[#This Row],[Pressure 2 (kPa)]]-Table6[[#This Row],[Pressure 1 (kPa)]])/Table6[[#This Row],[Density (kg/m3)]])</f>
        <v/>
      </c>
      <c r="M1335" s="115" t="str">
        <f>IF(Table6[[#This Row],[Segment ]]="","",((Table6[[#This Row],[Velocity 2 (m/s)]]^2)/2)-((Table6[[#This Row],[Velocity 1 (m/s)]]^2)/2))</f>
        <v/>
      </c>
      <c r="N1335" s="115" t="str">
        <f>IF(Table6[[#This Row],[Segment ]]="","",(Table6[[#This Row],[Height 2 (m)]]-Table6[[#This Row],[Height 1 (m)]])*9.807)</f>
        <v/>
      </c>
      <c r="O1335" s="115" t="str">
        <f>'Pressure Drops in Loops'!U1340</f>
        <v/>
      </c>
      <c r="P133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35" s="115" t="str">
        <f>IF(Table6[[#This Row],[Segment ]]="","",Table6[[#This Row],[Work (W)]]/1000)</f>
        <v/>
      </c>
    </row>
    <row r="1336" spans="1:17" x14ac:dyDescent="0.25">
      <c r="A1336" s="116" t="str">
        <f>'Pressure Drops in Loops'!A1341</f>
        <v/>
      </c>
      <c r="B1336" s="113" t="str">
        <f>IF(Table6[[#This Row],[Segment ]]="","",B1335)</f>
        <v/>
      </c>
      <c r="C1336" s="113" t="str">
        <f>IF(Table6[[#This Row],[Segment ]]="","",C1335)</f>
        <v/>
      </c>
      <c r="D1336" s="113" t="str">
        <f>IF(Table6[[#This Row],[Segment ]]="","",D1335)</f>
        <v/>
      </c>
      <c r="E1336" s="117" t="str">
        <f>IF(Table6[[#This Row],[Segment ]]="","",Table6[[#This Row],[Density (kg/m3)]]*Table6[[#This Row],[Volumetric flow (m3/s)]])</f>
        <v/>
      </c>
      <c r="F1336" s="114" t="str">
        <f>IF(Table6[[#This Row],[Segment ]]="","",'Pressure Drops in Loops'!AG1341)</f>
        <v/>
      </c>
      <c r="G1336" s="114" t="str">
        <f>'Pressure Drops in Loops'!AH1341</f>
        <v/>
      </c>
      <c r="H1336" s="114"/>
      <c r="I1336" s="114"/>
      <c r="J1336" s="115" t="str">
        <f>'Pressure Drops in Loops'!E1341</f>
        <v/>
      </c>
      <c r="K1336" s="115" t="str">
        <f>IF('Pressure Drops in Loops'!E1342="",'Pressure Drops in Loops'!E1341,'Pressure Drops in Loops'!E1342)</f>
        <v/>
      </c>
      <c r="L1336" s="115" t="str">
        <f>IF(Table6[[#This Row],[Segment ]]="","",(Table6[[#This Row],[Pressure 2 (kPa)]]-Table6[[#This Row],[Pressure 1 (kPa)]])/Table6[[#This Row],[Density (kg/m3)]])</f>
        <v/>
      </c>
      <c r="M1336" s="115" t="str">
        <f>IF(Table6[[#This Row],[Segment ]]="","",((Table6[[#This Row],[Velocity 2 (m/s)]]^2)/2)-((Table6[[#This Row],[Velocity 1 (m/s)]]^2)/2))</f>
        <v/>
      </c>
      <c r="N1336" s="115" t="str">
        <f>IF(Table6[[#This Row],[Segment ]]="","",(Table6[[#This Row],[Height 2 (m)]]-Table6[[#This Row],[Height 1 (m)]])*9.807)</f>
        <v/>
      </c>
      <c r="O1336" s="115" t="str">
        <f>'Pressure Drops in Loops'!U1341</f>
        <v/>
      </c>
      <c r="P133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36" s="115" t="str">
        <f>IF(Table6[[#This Row],[Segment ]]="","",Table6[[#This Row],[Work (W)]]/1000)</f>
        <v/>
      </c>
    </row>
    <row r="1337" spans="1:17" x14ac:dyDescent="0.25">
      <c r="A1337" s="116" t="str">
        <f>'Pressure Drops in Loops'!A1342</f>
        <v/>
      </c>
      <c r="B1337" s="113" t="str">
        <f>IF(Table6[[#This Row],[Segment ]]="","",B1336)</f>
        <v/>
      </c>
      <c r="C1337" s="113" t="str">
        <f>IF(Table6[[#This Row],[Segment ]]="","",C1336)</f>
        <v/>
      </c>
      <c r="D1337" s="113" t="str">
        <f>IF(Table6[[#This Row],[Segment ]]="","",D1336)</f>
        <v/>
      </c>
      <c r="E1337" s="117" t="str">
        <f>IF(Table6[[#This Row],[Segment ]]="","",Table6[[#This Row],[Density (kg/m3)]]*Table6[[#This Row],[Volumetric flow (m3/s)]])</f>
        <v/>
      </c>
      <c r="F1337" s="114" t="str">
        <f>IF(Table6[[#This Row],[Segment ]]="","",'Pressure Drops in Loops'!AG1342)</f>
        <v/>
      </c>
      <c r="G1337" s="114" t="str">
        <f>'Pressure Drops in Loops'!AH1342</f>
        <v/>
      </c>
      <c r="H1337" s="114"/>
      <c r="I1337" s="114"/>
      <c r="J1337" s="115" t="str">
        <f>'Pressure Drops in Loops'!E1342</f>
        <v/>
      </c>
      <c r="K1337" s="115" t="str">
        <f>IF('Pressure Drops in Loops'!E1343="",'Pressure Drops in Loops'!E1342,'Pressure Drops in Loops'!E1343)</f>
        <v/>
      </c>
      <c r="L1337" s="115" t="str">
        <f>IF(Table6[[#This Row],[Segment ]]="","",(Table6[[#This Row],[Pressure 2 (kPa)]]-Table6[[#This Row],[Pressure 1 (kPa)]])/Table6[[#This Row],[Density (kg/m3)]])</f>
        <v/>
      </c>
      <c r="M1337" s="115" t="str">
        <f>IF(Table6[[#This Row],[Segment ]]="","",((Table6[[#This Row],[Velocity 2 (m/s)]]^2)/2)-((Table6[[#This Row],[Velocity 1 (m/s)]]^2)/2))</f>
        <v/>
      </c>
      <c r="N1337" s="115" t="str">
        <f>IF(Table6[[#This Row],[Segment ]]="","",(Table6[[#This Row],[Height 2 (m)]]-Table6[[#This Row],[Height 1 (m)]])*9.807)</f>
        <v/>
      </c>
      <c r="O1337" s="115" t="str">
        <f>'Pressure Drops in Loops'!U1342</f>
        <v/>
      </c>
      <c r="P133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37" s="115" t="str">
        <f>IF(Table6[[#This Row],[Segment ]]="","",Table6[[#This Row],[Work (W)]]/1000)</f>
        <v/>
      </c>
    </row>
    <row r="1338" spans="1:17" x14ac:dyDescent="0.25">
      <c r="A1338" s="116" t="str">
        <f>'Pressure Drops in Loops'!A1343</f>
        <v/>
      </c>
      <c r="B1338" s="113" t="str">
        <f>IF(Table6[[#This Row],[Segment ]]="","",B1337)</f>
        <v/>
      </c>
      <c r="C1338" s="113" t="str">
        <f>IF(Table6[[#This Row],[Segment ]]="","",C1337)</f>
        <v/>
      </c>
      <c r="D1338" s="113" t="str">
        <f>IF(Table6[[#This Row],[Segment ]]="","",D1337)</f>
        <v/>
      </c>
      <c r="E1338" s="117" t="str">
        <f>IF(Table6[[#This Row],[Segment ]]="","",Table6[[#This Row],[Density (kg/m3)]]*Table6[[#This Row],[Volumetric flow (m3/s)]])</f>
        <v/>
      </c>
      <c r="F1338" s="114" t="str">
        <f>IF(Table6[[#This Row],[Segment ]]="","",'Pressure Drops in Loops'!AG1343)</f>
        <v/>
      </c>
      <c r="G1338" s="114" t="str">
        <f>'Pressure Drops in Loops'!AH1343</f>
        <v/>
      </c>
      <c r="H1338" s="114"/>
      <c r="I1338" s="114"/>
      <c r="J1338" s="115" t="str">
        <f>'Pressure Drops in Loops'!E1343</f>
        <v/>
      </c>
      <c r="K1338" s="115" t="str">
        <f>IF('Pressure Drops in Loops'!E1344="",'Pressure Drops in Loops'!E1343,'Pressure Drops in Loops'!E1344)</f>
        <v/>
      </c>
      <c r="L1338" s="115" t="str">
        <f>IF(Table6[[#This Row],[Segment ]]="","",(Table6[[#This Row],[Pressure 2 (kPa)]]-Table6[[#This Row],[Pressure 1 (kPa)]])/Table6[[#This Row],[Density (kg/m3)]])</f>
        <v/>
      </c>
      <c r="M1338" s="115" t="str">
        <f>IF(Table6[[#This Row],[Segment ]]="","",((Table6[[#This Row],[Velocity 2 (m/s)]]^2)/2)-((Table6[[#This Row],[Velocity 1 (m/s)]]^2)/2))</f>
        <v/>
      </c>
      <c r="N1338" s="115" t="str">
        <f>IF(Table6[[#This Row],[Segment ]]="","",(Table6[[#This Row],[Height 2 (m)]]-Table6[[#This Row],[Height 1 (m)]])*9.807)</f>
        <v/>
      </c>
      <c r="O1338" s="115" t="str">
        <f>'Pressure Drops in Loops'!U1343</f>
        <v/>
      </c>
      <c r="P133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38" s="115" t="str">
        <f>IF(Table6[[#This Row],[Segment ]]="","",Table6[[#This Row],[Work (W)]]/1000)</f>
        <v/>
      </c>
    </row>
    <row r="1339" spans="1:17" x14ac:dyDescent="0.25">
      <c r="A1339" s="116" t="str">
        <f>'Pressure Drops in Loops'!A1344</f>
        <v/>
      </c>
      <c r="B1339" s="113" t="str">
        <f>IF(Table6[[#This Row],[Segment ]]="","",B1338)</f>
        <v/>
      </c>
      <c r="C1339" s="113" t="str">
        <f>IF(Table6[[#This Row],[Segment ]]="","",C1338)</f>
        <v/>
      </c>
      <c r="D1339" s="113" t="str">
        <f>IF(Table6[[#This Row],[Segment ]]="","",D1338)</f>
        <v/>
      </c>
      <c r="E1339" s="117" t="str">
        <f>IF(Table6[[#This Row],[Segment ]]="","",Table6[[#This Row],[Density (kg/m3)]]*Table6[[#This Row],[Volumetric flow (m3/s)]])</f>
        <v/>
      </c>
      <c r="F1339" s="114" t="str">
        <f>IF(Table6[[#This Row],[Segment ]]="","",'Pressure Drops in Loops'!AG1344)</f>
        <v/>
      </c>
      <c r="G1339" s="114" t="str">
        <f>'Pressure Drops in Loops'!AH1344</f>
        <v/>
      </c>
      <c r="H1339" s="114"/>
      <c r="I1339" s="114"/>
      <c r="J1339" s="115" t="str">
        <f>'Pressure Drops in Loops'!E1344</f>
        <v/>
      </c>
      <c r="K1339" s="115" t="str">
        <f>IF('Pressure Drops in Loops'!E1345="",'Pressure Drops in Loops'!E1344,'Pressure Drops in Loops'!E1345)</f>
        <v/>
      </c>
      <c r="L1339" s="115" t="str">
        <f>IF(Table6[[#This Row],[Segment ]]="","",(Table6[[#This Row],[Pressure 2 (kPa)]]-Table6[[#This Row],[Pressure 1 (kPa)]])/Table6[[#This Row],[Density (kg/m3)]])</f>
        <v/>
      </c>
      <c r="M1339" s="115" t="str">
        <f>IF(Table6[[#This Row],[Segment ]]="","",((Table6[[#This Row],[Velocity 2 (m/s)]]^2)/2)-((Table6[[#This Row],[Velocity 1 (m/s)]]^2)/2))</f>
        <v/>
      </c>
      <c r="N1339" s="115" t="str">
        <f>IF(Table6[[#This Row],[Segment ]]="","",(Table6[[#This Row],[Height 2 (m)]]-Table6[[#This Row],[Height 1 (m)]])*9.807)</f>
        <v/>
      </c>
      <c r="O1339" s="115" t="str">
        <f>'Pressure Drops in Loops'!U1344</f>
        <v/>
      </c>
      <c r="P133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39" s="115" t="str">
        <f>IF(Table6[[#This Row],[Segment ]]="","",Table6[[#This Row],[Work (W)]]/1000)</f>
        <v/>
      </c>
    </row>
    <row r="1340" spans="1:17" x14ac:dyDescent="0.25">
      <c r="A1340" s="116" t="str">
        <f>'Pressure Drops in Loops'!A1345</f>
        <v/>
      </c>
      <c r="B1340" s="113" t="str">
        <f>IF(Table6[[#This Row],[Segment ]]="","",B1339)</f>
        <v/>
      </c>
      <c r="C1340" s="113" t="str">
        <f>IF(Table6[[#This Row],[Segment ]]="","",C1339)</f>
        <v/>
      </c>
      <c r="D1340" s="113" t="str">
        <f>IF(Table6[[#This Row],[Segment ]]="","",D1339)</f>
        <v/>
      </c>
      <c r="E1340" s="117" t="str">
        <f>IF(Table6[[#This Row],[Segment ]]="","",Table6[[#This Row],[Density (kg/m3)]]*Table6[[#This Row],[Volumetric flow (m3/s)]])</f>
        <v/>
      </c>
      <c r="F1340" s="114" t="str">
        <f>IF(Table6[[#This Row],[Segment ]]="","",'Pressure Drops in Loops'!AG1345)</f>
        <v/>
      </c>
      <c r="G1340" s="114" t="str">
        <f>'Pressure Drops in Loops'!AH1345</f>
        <v/>
      </c>
      <c r="H1340" s="114"/>
      <c r="I1340" s="114"/>
      <c r="J1340" s="115" t="str">
        <f>'Pressure Drops in Loops'!E1345</f>
        <v/>
      </c>
      <c r="K1340" s="115" t="str">
        <f>IF('Pressure Drops in Loops'!E1346="",'Pressure Drops in Loops'!E1345,'Pressure Drops in Loops'!E1346)</f>
        <v/>
      </c>
      <c r="L1340" s="115" t="str">
        <f>IF(Table6[[#This Row],[Segment ]]="","",(Table6[[#This Row],[Pressure 2 (kPa)]]-Table6[[#This Row],[Pressure 1 (kPa)]])/Table6[[#This Row],[Density (kg/m3)]])</f>
        <v/>
      </c>
      <c r="M1340" s="115" t="str">
        <f>IF(Table6[[#This Row],[Segment ]]="","",((Table6[[#This Row],[Velocity 2 (m/s)]]^2)/2)-((Table6[[#This Row],[Velocity 1 (m/s)]]^2)/2))</f>
        <v/>
      </c>
      <c r="N1340" s="115" t="str">
        <f>IF(Table6[[#This Row],[Segment ]]="","",(Table6[[#This Row],[Height 2 (m)]]-Table6[[#This Row],[Height 1 (m)]])*9.807)</f>
        <v/>
      </c>
      <c r="O1340" s="115" t="str">
        <f>'Pressure Drops in Loops'!U1345</f>
        <v/>
      </c>
      <c r="P134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40" s="115" t="str">
        <f>IF(Table6[[#This Row],[Segment ]]="","",Table6[[#This Row],[Work (W)]]/1000)</f>
        <v/>
      </c>
    </row>
    <row r="1341" spans="1:17" x14ac:dyDescent="0.25">
      <c r="A1341" s="116" t="str">
        <f>'Pressure Drops in Loops'!A1346</f>
        <v/>
      </c>
      <c r="B1341" s="113" t="str">
        <f>IF(Table6[[#This Row],[Segment ]]="","",B1340)</f>
        <v/>
      </c>
      <c r="C1341" s="113" t="str">
        <f>IF(Table6[[#This Row],[Segment ]]="","",C1340)</f>
        <v/>
      </c>
      <c r="D1341" s="113" t="str">
        <f>IF(Table6[[#This Row],[Segment ]]="","",D1340)</f>
        <v/>
      </c>
      <c r="E1341" s="117" t="str">
        <f>IF(Table6[[#This Row],[Segment ]]="","",Table6[[#This Row],[Density (kg/m3)]]*Table6[[#This Row],[Volumetric flow (m3/s)]])</f>
        <v/>
      </c>
      <c r="F1341" s="114" t="str">
        <f>IF(Table6[[#This Row],[Segment ]]="","",'Pressure Drops in Loops'!AG1346)</f>
        <v/>
      </c>
      <c r="G1341" s="114" t="str">
        <f>'Pressure Drops in Loops'!AH1346</f>
        <v/>
      </c>
      <c r="H1341" s="114"/>
      <c r="I1341" s="114"/>
      <c r="J1341" s="115" t="str">
        <f>'Pressure Drops in Loops'!E1346</f>
        <v/>
      </c>
      <c r="K1341" s="115" t="str">
        <f>IF('Pressure Drops in Loops'!E1347="",'Pressure Drops in Loops'!E1346,'Pressure Drops in Loops'!E1347)</f>
        <v/>
      </c>
      <c r="L1341" s="115" t="str">
        <f>IF(Table6[[#This Row],[Segment ]]="","",(Table6[[#This Row],[Pressure 2 (kPa)]]-Table6[[#This Row],[Pressure 1 (kPa)]])/Table6[[#This Row],[Density (kg/m3)]])</f>
        <v/>
      </c>
      <c r="M1341" s="115" t="str">
        <f>IF(Table6[[#This Row],[Segment ]]="","",((Table6[[#This Row],[Velocity 2 (m/s)]]^2)/2)-((Table6[[#This Row],[Velocity 1 (m/s)]]^2)/2))</f>
        <v/>
      </c>
      <c r="N1341" s="115" t="str">
        <f>IF(Table6[[#This Row],[Segment ]]="","",(Table6[[#This Row],[Height 2 (m)]]-Table6[[#This Row],[Height 1 (m)]])*9.807)</f>
        <v/>
      </c>
      <c r="O1341" s="115" t="str">
        <f>'Pressure Drops in Loops'!U1346</f>
        <v/>
      </c>
      <c r="P134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41" s="115" t="str">
        <f>IF(Table6[[#This Row],[Segment ]]="","",Table6[[#This Row],[Work (W)]]/1000)</f>
        <v/>
      </c>
    </row>
    <row r="1342" spans="1:17" x14ac:dyDescent="0.25">
      <c r="A1342" s="116" t="str">
        <f>'Pressure Drops in Loops'!A1347</f>
        <v/>
      </c>
      <c r="B1342" s="113" t="str">
        <f>IF(Table6[[#This Row],[Segment ]]="","",B1341)</f>
        <v/>
      </c>
      <c r="C1342" s="113" t="str">
        <f>IF(Table6[[#This Row],[Segment ]]="","",C1341)</f>
        <v/>
      </c>
      <c r="D1342" s="113" t="str">
        <f>IF(Table6[[#This Row],[Segment ]]="","",D1341)</f>
        <v/>
      </c>
      <c r="E1342" s="117" t="str">
        <f>IF(Table6[[#This Row],[Segment ]]="","",Table6[[#This Row],[Density (kg/m3)]]*Table6[[#This Row],[Volumetric flow (m3/s)]])</f>
        <v/>
      </c>
      <c r="F1342" s="114" t="str">
        <f>IF(Table6[[#This Row],[Segment ]]="","",'Pressure Drops in Loops'!AG1347)</f>
        <v/>
      </c>
      <c r="G1342" s="114" t="str">
        <f>'Pressure Drops in Loops'!AH1347</f>
        <v/>
      </c>
      <c r="H1342" s="114"/>
      <c r="I1342" s="114"/>
      <c r="J1342" s="115" t="str">
        <f>'Pressure Drops in Loops'!E1347</f>
        <v/>
      </c>
      <c r="K1342" s="115" t="str">
        <f>IF('Pressure Drops in Loops'!E1348="",'Pressure Drops in Loops'!E1347,'Pressure Drops in Loops'!E1348)</f>
        <v/>
      </c>
      <c r="L1342" s="115" t="str">
        <f>IF(Table6[[#This Row],[Segment ]]="","",(Table6[[#This Row],[Pressure 2 (kPa)]]-Table6[[#This Row],[Pressure 1 (kPa)]])/Table6[[#This Row],[Density (kg/m3)]])</f>
        <v/>
      </c>
      <c r="M1342" s="115" t="str">
        <f>IF(Table6[[#This Row],[Segment ]]="","",((Table6[[#This Row],[Velocity 2 (m/s)]]^2)/2)-((Table6[[#This Row],[Velocity 1 (m/s)]]^2)/2))</f>
        <v/>
      </c>
      <c r="N1342" s="115" t="str">
        <f>IF(Table6[[#This Row],[Segment ]]="","",(Table6[[#This Row],[Height 2 (m)]]-Table6[[#This Row],[Height 1 (m)]])*9.807)</f>
        <v/>
      </c>
      <c r="O1342" s="115" t="str">
        <f>'Pressure Drops in Loops'!U1347</f>
        <v/>
      </c>
      <c r="P134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42" s="115" t="str">
        <f>IF(Table6[[#This Row],[Segment ]]="","",Table6[[#This Row],[Work (W)]]/1000)</f>
        <v/>
      </c>
    </row>
    <row r="1343" spans="1:17" x14ac:dyDescent="0.25">
      <c r="A1343" s="116" t="str">
        <f>'Pressure Drops in Loops'!A1348</f>
        <v/>
      </c>
      <c r="B1343" s="113" t="str">
        <f>IF(Table6[[#This Row],[Segment ]]="","",B1342)</f>
        <v/>
      </c>
      <c r="C1343" s="113" t="str">
        <f>IF(Table6[[#This Row],[Segment ]]="","",C1342)</f>
        <v/>
      </c>
      <c r="D1343" s="113" t="str">
        <f>IF(Table6[[#This Row],[Segment ]]="","",D1342)</f>
        <v/>
      </c>
      <c r="E1343" s="117" t="str">
        <f>IF(Table6[[#This Row],[Segment ]]="","",Table6[[#This Row],[Density (kg/m3)]]*Table6[[#This Row],[Volumetric flow (m3/s)]])</f>
        <v/>
      </c>
      <c r="F1343" s="114" t="str">
        <f>IF(Table6[[#This Row],[Segment ]]="","",'Pressure Drops in Loops'!AG1348)</f>
        <v/>
      </c>
      <c r="G1343" s="114" t="str">
        <f>'Pressure Drops in Loops'!AH1348</f>
        <v/>
      </c>
      <c r="H1343" s="114"/>
      <c r="I1343" s="114"/>
      <c r="J1343" s="115" t="str">
        <f>'Pressure Drops in Loops'!E1348</f>
        <v/>
      </c>
      <c r="K1343" s="115" t="str">
        <f>IF('Pressure Drops in Loops'!E1349="",'Pressure Drops in Loops'!E1348,'Pressure Drops in Loops'!E1349)</f>
        <v/>
      </c>
      <c r="L1343" s="115" t="str">
        <f>IF(Table6[[#This Row],[Segment ]]="","",(Table6[[#This Row],[Pressure 2 (kPa)]]-Table6[[#This Row],[Pressure 1 (kPa)]])/Table6[[#This Row],[Density (kg/m3)]])</f>
        <v/>
      </c>
      <c r="M1343" s="115" t="str">
        <f>IF(Table6[[#This Row],[Segment ]]="","",((Table6[[#This Row],[Velocity 2 (m/s)]]^2)/2)-((Table6[[#This Row],[Velocity 1 (m/s)]]^2)/2))</f>
        <v/>
      </c>
      <c r="N1343" s="115" t="str">
        <f>IF(Table6[[#This Row],[Segment ]]="","",(Table6[[#This Row],[Height 2 (m)]]-Table6[[#This Row],[Height 1 (m)]])*9.807)</f>
        <v/>
      </c>
      <c r="O1343" s="115" t="str">
        <f>'Pressure Drops in Loops'!U1348</f>
        <v/>
      </c>
      <c r="P134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43" s="115" t="str">
        <f>IF(Table6[[#This Row],[Segment ]]="","",Table6[[#This Row],[Work (W)]]/1000)</f>
        <v/>
      </c>
    </row>
    <row r="1344" spans="1:17" x14ac:dyDescent="0.25">
      <c r="A1344" s="116" t="str">
        <f>'Pressure Drops in Loops'!A1349</f>
        <v/>
      </c>
      <c r="B1344" s="113" t="str">
        <f>IF(Table6[[#This Row],[Segment ]]="","",B1343)</f>
        <v/>
      </c>
      <c r="C1344" s="113" t="str">
        <f>IF(Table6[[#This Row],[Segment ]]="","",C1343)</f>
        <v/>
      </c>
      <c r="D1344" s="113" t="str">
        <f>IF(Table6[[#This Row],[Segment ]]="","",D1343)</f>
        <v/>
      </c>
      <c r="E1344" s="117" t="str">
        <f>IF(Table6[[#This Row],[Segment ]]="","",Table6[[#This Row],[Density (kg/m3)]]*Table6[[#This Row],[Volumetric flow (m3/s)]])</f>
        <v/>
      </c>
      <c r="F1344" s="114" t="str">
        <f>IF(Table6[[#This Row],[Segment ]]="","",'Pressure Drops in Loops'!AG1349)</f>
        <v/>
      </c>
      <c r="G1344" s="114" t="str">
        <f>'Pressure Drops in Loops'!AH1349</f>
        <v/>
      </c>
      <c r="H1344" s="114"/>
      <c r="I1344" s="114"/>
      <c r="J1344" s="115" t="str">
        <f>'Pressure Drops in Loops'!E1349</f>
        <v/>
      </c>
      <c r="K1344" s="115" t="str">
        <f>IF('Pressure Drops in Loops'!E1350="",'Pressure Drops in Loops'!E1349,'Pressure Drops in Loops'!E1350)</f>
        <v/>
      </c>
      <c r="L1344" s="115" t="str">
        <f>IF(Table6[[#This Row],[Segment ]]="","",(Table6[[#This Row],[Pressure 2 (kPa)]]-Table6[[#This Row],[Pressure 1 (kPa)]])/Table6[[#This Row],[Density (kg/m3)]])</f>
        <v/>
      </c>
      <c r="M1344" s="115" t="str">
        <f>IF(Table6[[#This Row],[Segment ]]="","",((Table6[[#This Row],[Velocity 2 (m/s)]]^2)/2)-((Table6[[#This Row],[Velocity 1 (m/s)]]^2)/2))</f>
        <v/>
      </c>
      <c r="N1344" s="115" t="str">
        <f>IF(Table6[[#This Row],[Segment ]]="","",(Table6[[#This Row],[Height 2 (m)]]-Table6[[#This Row],[Height 1 (m)]])*9.807)</f>
        <v/>
      </c>
      <c r="O1344" s="115" t="str">
        <f>'Pressure Drops in Loops'!U1349</f>
        <v/>
      </c>
      <c r="P134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44" s="115" t="str">
        <f>IF(Table6[[#This Row],[Segment ]]="","",Table6[[#This Row],[Work (W)]]/1000)</f>
        <v/>
      </c>
    </row>
    <row r="1345" spans="1:17" x14ac:dyDescent="0.25">
      <c r="A1345" s="116" t="str">
        <f>'Pressure Drops in Loops'!A1350</f>
        <v/>
      </c>
      <c r="B1345" s="113" t="str">
        <f>IF(Table6[[#This Row],[Segment ]]="","",B1344)</f>
        <v/>
      </c>
      <c r="C1345" s="113" t="str">
        <f>IF(Table6[[#This Row],[Segment ]]="","",C1344)</f>
        <v/>
      </c>
      <c r="D1345" s="113" t="str">
        <f>IF(Table6[[#This Row],[Segment ]]="","",D1344)</f>
        <v/>
      </c>
      <c r="E1345" s="117" t="str">
        <f>IF(Table6[[#This Row],[Segment ]]="","",Table6[[#This Row],[Density (kg/m3)]]*Table6[[#This Row],[Volumetric flow (m3/s)]])</f>
        <v/>
      </c>
      <c r="F1345" s="114" t="str">
        <f>IF(Table6[[#This Row],[Segment ]]="","",'Pressure Drops in Loops'!AG1350)</f>
        <v/>
      </c>
      <c r="G1345" s="114" t="str">
        <f>'Pressure Drops in Loops'!AH1350</f>
        <v/>
      </c>
      <c r="H1345" s="114"/>
      <c r="I1345" s="114"/>
      <c r="J1345" s="115" t="str">
        <f>'Pressure Drops in Loops'!E1350</f>
        <v/>
      </c>
      <c r="K1345" s="115" t="str">
        <f>IF('Pressure Drops in Loops'!E1351="",'Pressure Drops in Loops'!E1350,'Pressure Drops in Loops'!E1351)</f>
        <v/>
      </c>
      <c r="L1345" s="115" t="str">
        <f>IF(Table6[[#This Row],[Segment ]]="","",(Table6[[#This Row],[Pressure 2 (kPa)]]-Table6[[#This Row],[Pressure 1 (kPa)]])/Table6[[#This Row],[Density (kg/m3)]])</f>
        <v/>
      </c>
      <c r="M1345" s="115" t="str">
        <f>IF(Table6[[#This Row],[Segment ]]="","",((Table6[[#This Row],[Velocity 2 (m/s)]]^2)/2)-((Table6[[#This Row],[Velocity 1 (m/s)]]^2)/2))</f>
        <v/>
      </c>
      <c r="N1345" s="115" t="str">
        <f>IF(Table6[[#This Row],[Segment ]]="","",(Table6[[#This Row],[Height 2 (m)]]-Table6[[#This Row],[Height 1 (m)]])*9.807)</f>
        <v/>
      </c>
      <c r="O1345" s="115" t="str">
        <f>'Pressure Drops in Loops'!U1350</f>
        <v/>
      </c>
      <c r="P134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45" s="115" t="str">
        <f>IF(Table6[[#This Row],[Segment ]]="","",Table6[[#This Row],[Work (W)]]/1000)</f>
        <v/>
      </c>
    </row>
    <row r="1346" spans="1:17" x14ac:dyDescent="0.25">
      <c r="A1346" s="116" t="str">
        <f>'Pressure Drops in Loops'!A1351</f>
        <v/>
      </c>
      <c r="B1346" s="113" t="str">
        <f>IF(Table6[[#This Row],[Segment ]]="","",B1345)</f>
        <v/>
      </c>
      <c r="C1346" s="113" t="str">
        <f>IF(Table6[[#This Row],[Segment ]]="","",C1345)</f>
        <v/>
      </c>
      <c r="D1346" s="113" t="str">
        <f>IF(Table6[[#This Row],[Segment ]]="","",D1345)</f>
        <v/>
      </c>
      <c r="E1346" s="117" t="str">
        <f>IF(Table6[[#This Row],[Segment ]]="","",Table6[[#This Row],[Density (kg/m3)]]*Table6[[#This Row],[Volumetric flow (m3/s)]])</f>
        <v/>
      </c>
      <c r="F1346" s="114" t="str">
        <f>IF(Table6[[#This Row],[Segment ]]="","",'Pressure Drops in Loops'!AG1351)</f>
        <v/>
      </c>
      <c r="G1346" s="114" t="str">
        <f>'Pressure Drops in Loops'!AH1351</f>
        <v/>
      </c>
      <c r="H1346" s="114"/>
      <c r="I1346" s="114"/>
      <c r="J1346" s="115" t="str">
        <f>'Pressure Drops in Loops'!E1351</f>
        <v/>
      </c>
      <c r="K1346" s="115" t="str">
        <f>IF('Pressure Drops in Loops'!E1352="",'Pressure Drops in Loops'!E1351,'Pressure Drops in Loops'!E1352)</f>
        <v/>
      </c>
      <c r="L1346" s="115" t="str">
        <f>IF(Table6[[#This Row],[Segment ]]="","",(Table6[[#This Row],[Pressure 2 (kPa)]]-Table6[[#This Row],[Pressure 1 (kPa)]])/Table6[[#This Row],[Density (kg/m3)]])</f>
        <v/>
      </c>
      <c r="M1346" s="115" t="str">
        <f>IF(Table6[[#This Row],[Segment ]]="","",((Table6[[#This Row],[Velocity 2 (m/s)]]^2)/2)-((Table6[[#This Row],[Velocity 1 (m/s)]]^2)/2))</f>
        <v/>
      </c>
      <c r="N1346" s="115" t="str">
        <f>IF(Table6[[#This Row],[Segment ]]="","",(Table6[[#This Row],[Height 2 (m)]]-Table6[[#This Row],[Height 1 (m)]])*9.807)</f>
        <v/>
      </c>
      <c r="O1346" s="115" t="str">
        <f>'Pressure Drops in Loops'!U1351</f>
        <v/>
      </c>
      <c r="P134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46" s="115" t="str">
        <f>IF(Table6[[#This Row],[Segment ]]="","",Table6[[#This Row],[Work (W)]]/1000)</f>
        <v/>
      </c>
    </row>
    <row r="1347" spans="1:17" x14ac:dyDescent="0.25">
      <c r="A1347" s="116" t="str">
        <f>'Pressure Drops in Loops'!A1352</f>
        <v/>
      </c>
      <c r="B1347" s="113" t="str">
        <f>IF(Table6[[#This Row],[Segment ]]="","",B1346)</f>
        <v/>
      </c>
      <c r="C1347" s="113" t="str">
        <f>IF(Table6[[#This Row],[Segment ]]="","",C1346)</f>
        <v/>
      </c>
      <c r="D1347" s="113" t="str">
        <f>IF(Table6[[#This Row],[Segment ]]="","",D1346)</f>
        <v/>
      </c>
      <c r="E1347" s="117" t="str">
        <f>IF(Table6[[#This Row],[Segment ]]="","",Table6[[#This Row],[Density (kg/m3)]]*Table6[[#This Row],[Volumetric flow (m3/s)]])</f>
        <v/>
      </c>
      <c r="F1347" s="114" t="str">
        <f>IF(Table6[[#This Row],[Segment ]]="","",'Pressure Drops in Loops'!AG1352)</f>
        <v/>
      </c>
      <c r="G1347" s="114" t="str">
        <f>'Pressure Drops in Loops'!AH1352</f>
        <v/>
      </c>
      <c r="H1347" s="114"/>
      <c r="I1347" s="114"/>
      <c r="J1347" s="115" t="str">
        <f>'Pressure Drops in Loops'!E1352</f>
        <v/>
      </c>
      <c r="K1347" s="115" t="str">
        <f>IF('Pressure Drops in Loops'!E1353="",'Pressure Drops in Loops'!E1352,'Pressure Drops in Loops'!E1353)</f>
        <v/>
      </c>
      <c r="L1347" s="115" t="str">
        <f>IF(Table6[[#This Row],[Segment ]]="","",(Table6[[#This Row],[Pressure 2 (kPa)]]-Table6[[#This Row],[Pressure 1 (kPa)]])/Table6[[#This Row],[Density (kg/m3)]])</f>
        <v/>
      </c>
      <c r="M1347" s="115" t="str">
        <f>IF(Table6[[#This Row],[Segment ]]="","",((Table6[[#This Row],[Velocity 2 (m/s)]]^2)/2)-((Table6[[#This Row],[Velocity 1 (m/s)]]^2)/2))</f>
        <v/>
      </c>
      <c r="N1347" s="115" t="str">
        <f>IF(Table6[[#This Row],[Segment ]]="","",(Table6[[#This Row],[Height 2 (m)]]-Table6[[#This Row],[Height 1 (m)]])*9.807)</f>
        <v/>
      </c>
      <c r="O1347" s="115" t="str">
        <f>'Pressure Drops in Loops'!U1352</f>
        <v/>
      </c>
      <c r="P134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47" s="115" t="str">
        <f>IF(Table6[[#This Row],[Segment ]]="","",Table6[[#This Row],[Work (W)]]/1000)</f>
        <v/>
      </c>
    </row>
    <row r="1348" spans="1:17" x14ac:dyDescent="0.25">
      <c r="A1348" s="116" t="str">
        <f>'Pressure Drops in Loops'!A1353</f>
        <v/>
      </c>
      <c r="B1348" s="113" t="str">
        <f>IF(Table6[[#This Row],[Segment ]]="","",B1347)</f>
        <v/>
      </c>
      <c r="C1348" s="113" t="str">
        <f>IF(Table6[[#This Row],[Segment ]]="","",C1347)</f>
        <v/>
      </c>
      <c r="D1348" s="113" t="str">
        <f>IF(Table6[[#This Row],[Segment ]]="","",D1347)</f>
        <v/>
      </c>
      <c r="E1348" s="117" t="str">
        <f>IF(Table6[[#This Row],[Segment ]]="","",Table6[[#This Row],[Density (kg/m3)]]*Table6[[#This Row],[Volumetric flow (m3/s)]])</f>
        <v/>
      </c>
      <c r="F1348" s="114" t="str">
        <f>IF(Table6[[#This Row],[Segment ]]="","",'Pressure Drops in Loops'!AG1353)</f>
        <v/>
      </c>
      <c r="G1348" s="114" t="str">
        <f>'Pressure Drops in Loops'!AH1353</f>
        <v/>
      </c>
      <c r="H1348" s="114"/>
      <c r="I1348" s="114"/>
      <c r="J1348" s="115" t="str">
        <f>'Pressure Drops in Loops'!E1353</f>
        <v/>
      </c>
      <c r="K1348" s="115" t="str">
        <f>IF('Pressure Drops in Loops'!E1354="",'Pressure Drops in Loops'!E1353,'Pressure Drops in Loops'!E1354)</f>
        <v/>
      </c>
      <c r="L1348" s="115" t="str">
        <f>IF(Table6[[#This Row],[Segment ]]="","",(Table6[[#This Row],[Pressure 2 (kPa)]]-Table6[[#This Row],[Pressure 1 (kPa)]])/Table6[[#This Row],[Density (kg/m3)]])</f>
        <v/>
      </c>
      <c r="M1348" s="115" t="str">
        <f>IF(Table6[[#This Row],[Segment ]]="","",((Table6[[#This Row],[Velocity 2 (m/s)]]^2)/2)-((Table6[[#This Row],[Velocity 1 (m/s)]]^2)/2))</f>
        <v/>
      </c>
      <c r="N1348" s="115" t="str">
        <f>IF(Table6[[#This Row],[Segment ]]="","",(Table6[[#This Row],[Height 2 (m)]]-Table6[[#This Row],[Height 1 (m)]])*9.807)</f>
        <v/>
      </c>
      <c r="O1348" s="115" t="str">
        <f>'Pressure Drops in Loops'!U1353</f>
        <v/>
      </c>
      <c r="P134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48" s="115" t="str">
        <f>IF(Table6[[#This Row],[Segment ]]="","",Table6[[#This Row],[Work (W)]]/1000)</f>
        <v/>
      </c>
    </row>
    <row r="1349" spans="1:17" x14ac:dyDescent="0.25">
      <c r="A1349" s="116" t="str">
        <f>'Pressure Drops in Loops'!A1354</f>
        <v/>
      </c>
      <c r="B1349" s="113" t="str">
        <f>IF(Table6[[#This Row],[Segment ]]="","",B1348)</f>
        <v/>
      </c>
      <c r="C1349" s="113" t="str">
        <f>IF(Table6[[#This Row],[Segment ]]="","",C1348)</f>
        <v/>
      </c>
      <c r="D1349" s="113" t="str">
        <f>IF(Table6[[#This Row],[Segment ]]="","",D1348)</f>
        <v/>
      </c>
      <c r="E1349" s="117" t="str">
        <f>IF(Table6[[#This Row],[Segment ]]="","",Table6[[#This Row],[Density (kg/m3)]]*Table6[[#This Row],[Volumetric flow (m3/s)]])</f>
        <v/>
      </c>
      <c r="F1349" s="114" t="str">
        <f>IF(Table6[[#This Row],[Segment ]]="","",'Pressure Drops in Loops'!AG1354)</f>
        <v/>
      </c>
      <c r="G1349" s="114" t="str">
        <f>'Pressure Drops in Loops'!AH1354</f>
        <v/>
      </c>
      <c r="H1349" s="114"/>
      <c r="I1349" s="114"/>
      <c r="J1349" s="115" t="str">
        <f>'Pressure Drops in Loops'!E1354</f>
        <v/>
      </c>
      <c r="K1349" s="115" t="str">
        <f>IF('Pressure Drops in Loops'!E1355="",'Pressure Drops in Loops'!E1354,'Pressure Drops in Loops'!E1355)</f>
        <v/>
      </c>
      <c r="L1349" s="115" t="str">
        <f>IF(Table6[[#This Row],[Segment ]]="","",(Table6[[#This Row],[Pressure 2 (kPa)]]-Table6[[#This Row],[Pressure 1 (kPa)]])/Table6[[#This Row],[Density (kg/m3)]])</f>
        <v/>
      </c>
      <c r="M1349" s="115" t="str">
        <f>IF(Table6[[#This Row],[Segment ]]="","",((Table6[[#This Row],[Velocity 2 (m/s)]]^2)/2)-((Table6[[#This Row],[Velocity 1 (m/s)]]^2)/2))</f>
        <v/>
      </c>
      <c r="N1349" s="115" t="str">
        <f>IF(Table6[[#This Row],[Segment ]]="","",(Table6[[#This Row],[Height 2 (m)]]-Table6[[#This Row],[Height 1 (m)]])*9.807)</f>
        <v/>
      </c>
      <c r="O1349" s="115" t="str">
        <f>'Pressure Drops in Loops'!U1354</f>
        <v/>
      </c>
      <c r="P134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49" s="115" t="str">
        <f>IF(Table6[[#This Row],[Segment ]]="","",Table6[[#This Row],[Work (W)]]/1000)</f>
        <v/>
      </c>
    </row>
    <row r="1350" spans="1:17" x14ac:dyDescent="0.25">
      <c r="A1350" s="116" t="str">
        <f>'Pressure Drops in Loops'!A1355</f>
        <v/>
      </c>
      <c r="B1350" s="113" t="str">
        <f>IF(Table6[[#This Row],[Segment ]]="","",B1349)</f>
        <v/>
      </c>
      <c r="C1350" s="113" t="str">
        <f>IF(Table6[[#This Row],[Segment ]]="","",C1349)</f>
        <v/>
      </c>
      <c r="D1350" s="113" t="str">
        <f>IF(Table6[[#This Row],[Segment ]]="","",D1349)</f>
        <v/>
      </c>
      <c r="E1350" s="117" t="str">
        <f>IF(Table6[[#This Row],[Segment ]]="","",Table6[[#This Row],[Density (kg/m3)]]*Table6[[#This Row],[Volumetric flow (m3/s)]])</f>
        <v/>
      </c>
      <c r="F1350" s="114" t="str">
        <f>IF(Table6[[#This Row],[Segment ]]="","",'Pressure Drops in Loops'!AG1355)</f>
        <v/>
      </c>
      <c r="G1350" s="114" t="str">
        <f>'Pressure Drops in Loops'!AH1355</f>
        <v/>
      </c>
      <c r="H1350" s="114"/>
      <c r="I1350" s="114"/>
      <c r="J1350" s="115" t="str">
        <f>'Pressure Drops in Loops'!E1355</f>
        <v/>
      </c>
      <c r="K1350" s="115" t="str">
        <f>IF('Pressure Drops in Loops'!E1356="",'Pressure Drops in Loops'!E1355,'Pressure Drops in Loops'!E1356)</f>
        <v/>
      </c>
      <c r="L1350" s="115" t="str">
        <f>IF(Table6[[#This Row],[Segment ]]="","",(Table6[[#This Row],[Pressure 2 (kPa)]]-Table6[[#This Row],[Pressure 1 (kPa)]])/Table6[[#This Row],[Density (kg/m3)]])</f>
        <v/>
      </c>
      <c r="M1350" s="115" t="str">
        <f>IF(Table6[[#This Row],[Segment ]]="","",((Table6[[#This Row],[Velocity 2 (m/s)]]^2)/2)-((Table6[[#This Row],[Velocity 1 (m/s)]]^2)/2))</f>
        <v/>
      </c>
      <c r="N1350" s="115" t="str">
        <f>IF(Table6[[#This Row],[Segment ]]="","",(Table6[[#This Row],[Height 2 (m)]]-Table6[[#This Row],[Height 1 (m)]])*9.807)</f>
        <v/>
      </c>
      <c r="O1350" s="115" t="str">
        <f>'Pressure Drops in Loops'!U1355</f>
        <v/>
      </c>
      <c r="P135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50" s="115" t="str">
        <f>IF(Table6[[#This Row],[Segment ]]="","",Table6[[#This Row],[Work (W)]]/1000)</f>
        <v/>
      </c>
    </row>
    <row r="1351" spans="1:17" x14ac:dyDescent="0.25">
      <c r="A1351" s="116" t="str">
        <f>'Pressure Drops in Loops'!A1356</f>
        <v/>
      </c>
      <c r="B1351" s="113" t="str">
        <f>IF(Table6[[#This Row],[Segment ]]="","",B1350)</f>
        <v/>
      </c>
      <c r="C1351" s="113" t="str">
        <f>IF(Table6[[#This Row],[Segment ]]="","",C1350)</f>
        <v/>
      </c>
      <c r="D1351" s="113" t="str">
        <f>IF(Table6[[#This Row],[Segment ]]="","",D1350)</f>
        <v/>
      </c>
      <c r="E1351" s="117" t="str">
        <f>IF(Table6[[#This Row],[Segment ]]="","",Table6[[#This Row],[Density (kg/m3)]]*Table6[[#This Row],[Volumetric flow (m3/s)]])</f>
        <v/>
      </c>
      <c r="F1351" s="114" t="str">
        <f>IF(Table6[[#This Row],[Segment ]]="","",'Pressure Drops in Loops'!AG1356)</f>
        <v/>
      </c>
      <c r="G1351" s="114" t="str">
        <f>'Pressure Drops in Loops'!AH1356</f>
        <v/>
      </c>
      <c r="H1351" s="114"/>
      <c r="I1351" s="114"/>
      <c r="J1351" s="115" t="str">
        <f>'Pressure Drops in Loops'!E1356</f>
        <v/>
      </c>
      <c r="K1351" s="115" t="str">
        <f>IF('Pressure Drops in Loops'!E1357="",'Pressure Drops in Loops'!E1356,'Pressure Drops in Loops'!E1357)</f>
        <v/>
      </c>
      <c r="L1351" s="115" t="str">
        <f>IF(Table6[[#This Row],[Segment ]]="","",(Table6[[#This Row],[Pressure 2 (kPa)]]-Table6[[#This Row],[Pressure 1 (kPa)]])/Table6[[#This Row],[Density (kg/m3)]])</f>
        <v/>
      </c>
      <c r="M1351" s="115" t="str">
        <f>IF(Table6[[#This Row],[Segment ]]="","",((Table6[[#This Row],[Velocity 2 (m/s)]]^2)/2)-((Table6[[#This Row],[Velocity 1 (m/s)]]^2)/2))</f>
        <v/>
      </c>
      <c r="N1351" s="115" t="str">
        <f>IF(Table6[[#This Row],[Segment ]]="","",(Table6[[#This Row],[Height 2 (m)]]-Table6[[#This Row],[Height 1 (m)]])*9.807)</f>
        <v/>
      </c>
      <c r="O1351" s="115" t="str">
        <f>'Pressure Drops in Loops'!U1356</f>
        <v/>
      </c>
      <c r="P135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51" s="115" t="str">
        <f>IF(Table6[[#This Row],[Segment ]]="","",Table6[[#This Row],[Work (W)]]/1000)</f>
        <v/>
      </c>
    </row>
    <row r="1352" spans="1:17" x14ac:dyDescent="0.25">
      <c r="A1352" s="116" t="str">
        <f>'Pressure Drops in Loops'!A1357</f>
        <v/>
      </c>
      <c r="B1352" s="113" t="str">
        <f>IF(Table6[[#This Row],[Segment ]]="","",B1351)</f>
        <v/>
      </c>
      <c r="C1352" s="113" t="str">
        <f>IF(Table6[[#This Row],[Segment ]]="","",C1351)</f>
        <v/>
      </c>
      <c r="D1352" s="113" t="str">
        <f>IF(Table6[[#This Row],[Segment ]]="","",D1351)</f>
        <v/>
      </c>
      <c r="E1352" s="117" t="str">
        <f>IF(Table6[[#This Row],[Segment ]]="","",Table6[[#This Row],[Density (kg/m3)]]*Table6[[#This Row],[Volumetric flow (m3/s)]])</f>
        <v/>
      </c>
      <c r="F1352" s="114" t="str">
        <f>IF(Table6[[#This Row],[Segment ]]="","",'Pressure Drops in Loops'!AG1357)</f>
        <v/>
      </c>
      <c r="G1352" s="114" t="str">
        <f>'Pressure Drops in Loops'!AH1357</f>
        <v/>
      </c>
      <c r="H1352" s="114"/>
      <c r="I1352" s="114"/>
      <c r="J1352" s="115" t="str">
        <f>'Pressure Drops in Loops'!E1357</f>
        <v/>
      </c>
      <c r="K1352" s="115" t="str">
        <f>IF('Pressure Drops in Loops'!E1358="",'Pressure Drops in Loops'!E1357,'Pressure Drops in Loops'!E1358)</f>
        <v/>
      </c>
      <c r="L1352" s="115" t="str">
        <f>IF(Table6[[#This Row],[Segment ]]="","",(Table6[[#This Row],[Pressure 2 (kPa)]]-Table6[[#This Row],[Pressure 1 (kPa)]])/Table6[[#This Row],[Density (kg/m3)]])</f>
        <v/>
      </c>
      <c r="M1352" s="115" t="str">
        <f>IF(Table6[[#This Row],[Segment ]]="","",((Table6[[#This Row],[Velocity 2 (m/s)]]^2)/2)-((Table6[[#This Row],[Velocity 1 (m/s)]]^2)/2))</f>
        <v/>
      </c>
      <c r="N1352" s="115" t="str">
        <f>IF(Table6[[#This Row],[Segment ]]="","",(Table6[[#This Row],[Height 2 (m)]]-Table6[[#This Row],[Height 1 (m)]])*9.807)</f>
        <v/>
      </c>
      <c r="O1352" s="115" t="str">
        <f>'Pressure Drops in Loops'!U1357</f>
        <v/>
      </c>
      <c r="P135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52" s="115" t="str">
        <f>IF(Table6[[#This Row],[Segment ]]="","",Table6[[#This Row],[Work (W)]]/1000)</f>
        <v/>
      </c>
    </row>
    <row r="1353" spans="1:17" x14ac:dyDescent="0.25">
      <c r="A1353" s="116" t="str">
        <f>'Pressure Drops in Loops'!A1358</f>
        <v/>
      </c>
      <c r="B1353" s="113" t="str">
        <f>IF(Table6[[#This Row],[Segment ]]="","",B1352)</f>
        <v/>
      </c>
      <c r="C1353" s="113" t="str">
        <f>IF(Table6[[#This Row],[Segment ]]="","",C1352)</f>
        <v/>
      </c>
      <c r="D1353" s="113" t="str">
        <f>IF(Table6[[#This Row],[Segment ]]="","",D1352)</f>
        <v/>
      </c>
      <c r="E1353" s="117" t="str">
        <f>IF(Table6[[#This Row],[Segment ]]="","",Table6[[#This Row],[Density (kg/m3)]]*Table6[[#This Row],[Volumetric flow (m3/s)]])</f>
        <v/>
      </c>
      <c r="F1353" s="114" t="str">
        <f>IF(Table6[[#This Row],[Segment ]]="","",'Pressure Drops in Loops'!AG1358)</f>
        <v/>
      </c>
      <c r="G1353" s="114" t="str">
        <f>'Pressure Drops in Loops'!AH1358</f>
        <v/>
      </c>
      <c r="H1353" s="114"/>
      <c r="I1353" s="114"/>
      <c r="J1353" s="115" t="str">
        <f>'Pressure Drops in Loops'!E1358</f>
        <v/>
      </c>
      <c r="K1353" s="115" t="str">
        <f>IF('Pressure Drops in Loops'!E1359="",'Pressure Drops in Loops'!E1358,'Pressure Drops in Loops'!E1359)</f>
        <v/>
      </c>
      <c r="L1353" s="115" t="str">
        <f>IF(Table6[[#This Row],[Segment ]]="","",(Table6[[#This Row],[Pressure 2 (kPa)]]-Table6[[#This Row],[Pressure 1 (kPa)]])/Table6[[#This Row],[Density (kg/m3)]])</f>
        <v/>
      </c>
      <c r="M1353" s="115" t="str">
        <f>IF(Table6[[#This Row],[Segment ]]="","",((Table6[[#This Row],[Velocity 2 (m/s)]]^2)/2)-((Table6[[#This Row],[Velocity 1 (m/s)]]^2)/2))</f>
        <v/>
      </c>
      <c r="N1353" s="115" t="str">
        <f>IF(Table6[[#This Row],[Segment ]]="","",(Table6[[#This Row],[Height 2 (m)]]-Table6[[#This Row],[Height 1 (m)]])*9.807)</f>
        <v/>
      </c>
      <c r="O1353" s="115" t="str">
        <f>'Pressure Drops in Loops'!U1358</f>
        <v/>
      </c>
      <c r="P135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53" s="115" t="str">
        <f>IF(Table6[[#This Row],[Segment ]]="","",Table6[[#This Row],[Work (W)]]/1000)</f>
        <v/>
      </c>
    </row>
    <row r="1354" spans="1:17" x14ac:dyDescent="0.25">
      <c r="A1354" s="116" t="str">
        <f>'Pressure Drops in Loops'!A1359</f>
        <v/>
      </c>
      <c r="B1354" s="113" t="str">
        <f>IF(Table6[[#This Row],[Segment ]]="","",B1353)</f>
        <v/>
      </c>
      <c r="C1354" s="113" t="str">
        <f>IF(Table6[[#This Row],[Segment ]]="","",C1353)</f>
        <v/>
      </c>
      <c r="D1354" s="113" t="str">
        <f>IF(Table6[[#This Row],[Segment ]]="","",D1353)</f>
        <v/>
      </c>
      <c r="E1354" s="117" t="str">
        <f>IF(Table6[[#This Row],[Segment ]]="","",Table6[[#This Row],[Density (kg/m3)]]*Table6[[#This Row],[Volumetric flow (m3/s)]])</f>
        <v/>
      </c>
      <c r="F1354" s="114" t="str">
        <f>IF(Table6[[#This Row],[Segment ]]="","",'Pressure Drops in Loops'!AG1359)</f>
        <v/>
      </c>
      <c r="G1354" s="114" t="str">
        <f>'Pressure Drops in Loops'!AH1359</f>
        <v/>
      </c>
      <c r="H1354" s="114"/>
      <c r="I1354" s="114"/>
      <c r="J1354" s="115" t="str">
        <f>'Pressure Drops in Loops'!E1359</f>
        <v/>
      </c>
      <c r="K1354" s="115" t="str">
        <f>IF('Pressure Drops in Loops'!E1360="",'Pressure Drops in Loops'!E1359,'Pressure Drops in Loops'!E1360)</f>
        <v/>
      </c>
      <c r="L1354" s="115" t="str">
        <f>IF(Table6[[#This Row],[Segment ]]="","",(Table6[[#This Row],[Pressure 2 (kPa)]]-Table6[[#This Row],[Pressure 1 (kPa)]])/Table6[[#This Row],[Density (kg/m3)]])</f>
        <v/>
      </c>
      <c r="M1354" s="115" t="str">
        <f>IF(Table6[[#This Row],[Segment ]]="","",((Table6[[#This Row],[Velocity 2 (m/s)]]^2)/2)-((Table6[[#This Row],[Velocity 1 (m/s)]]^2)/2))</f>
        <v/>
      </c>
      <c r="N1354" s="115" t="str">
        <f>IF(Table6[[#This Row],[Segment ]]="","",(Table6[[#This Row],[Height 2 (m)]]-Table6[[#This Row],[Height 1 (m)]])*9.807)</f>
        <v/>
      </c>
      <c r="O1354" s="115" t="str">
        <f>'Pressure Drops in Loops'!U1359</f>
        <v/>
      </c>
      <c r="P135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54" s="115" t="str">
        <f>IF(Table6[[#This Row],[Segment ]]="","",Table6[[#This Row],[Work (W)]]/1000)</f>
        <v/>
      </c>
    </row>
    <row r="1355" spans="1:17" x14ac:dyDescent="0.25">
      <c r="A1355" s="116" t="str">
        <f>'Pressure Drops in Loops'!A1360</f>
        <v/>
      </c>
      <c r="B1355" s="113" t="str">
        <f>IF(Table6[[#This Row],[Segment ]]="","",B1354)</f>
        <v/>
      </c>
      <c r="C1355" s="113" t="str">
        <f>IF(Table6[[#This Row],[Segment ]]="","",C1354)</f>
        <v/>
      </c>
      <c r="D1355" s="113" t="str">
        <f>IF(Table6[[#This Row],[Segment ]]="","",D1354)</f>
        <v/>
      </c>
      <c r="E1355" s="117" t="str">
        <f>IF(Table6[[#This Row],[Segment ]]="","",Table6[[#This Row],[Density (kg/m3)]]*Table6[[#This Row],[Volumetric flow (m3/s)]])</f>
        <v/>
      </c>
      <c r="F1355" s="114" t="str">
        <f>IF(Table6[[#This Row],[Segment ]]="","",'Pressure Drops in Loops'!AG1360)</f>
        <v/>
      </c>
      <c r="G1355" s="114" t="str">
        <f>'Pressure Drops in Loops'!AH1360</f>
        <v/>
      </c>
      <c r="H1355" s="114"/>
      <c r="I1355" s="114"/>
      <c r="J1355" s="115" t="str">
        <f>'Pressure Drops in Loops'!E1360</f>
        <v/>
      </c>
      <c r="K1355" s="115" t="str">
        <f>IF('Pressure Drops in Loops'!E1361="",'Pressure Drops in Loops'!E1360,'Pressure Drops in Loops'!E1361)</f>
        <v/>
      </c>
      <c r="L1355" s="115" t="str">
        <f>IF(Table6[[#This Row],[Segment ]]="","",(Table6[[#This Row],[Pressure 2 (kPa)]]-Table6[[#This Row],[Pressure 1 (kPa)]])/Table6[[#This Row],[Density (kg/m3)]])</f>
        <v/>
      </c>
      <c r="M1355" s="115" t="str">
        <f>IF(Table6[[#This Row],[Segment ]]="","",((Table6[[#This Row],[Velocity 2 (m/s)]]^2)/2)-((Table6[[#This Row],[Velocity 1 (m/s)]]^2)/2))</f>
        <v/>
      </c>
      <c r="N1355" s="115" t="str">
        <f>IF(Table6[[#This Row],[Segment ]]="","",(Table6[[#This Row],[Height 2 (m)]]-Table6[[#This Row],[Height 1 (m)]])*9.807)</f>
        <v/>
      </c>
      <c r="O1355" s="115" t="str">
        <f>'Pressure Drops in Loops'!U1360</f>
        <v/>
      </c>
      <c r="P135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55" s="115" t="str">
        <f>IF(Table6[[#This Row],[Segment ]]="","",Table6[[#This Row],[Work (W)]]/1000)</f>
        <v/>
      </c>
    </row>
    <row r="1356" spans="1:17" x14ac:dyDescent="0.25">
      <c r="A1356" s="116" t="str">
        <f>'Pressure Drops in Loops'!A1361</f>
        <v/>
      </c>
      <c r="B1356" s="113" t="str">
        <f>IF(Table6[[#This Row],[Segment ]]="","",B1355)</f>
        <v/>
      </c>
      <c r="C1356" s="113" t="str">
        <f>IF(Table6[[#This Row],[Segment ]]="","",C1355)</f>
        <v/>
      </c>
      <c r="D1356" s="113" t="str">
        <f>IF(Table6[[#This Row],[Segment ]]="","",D1355)</f>
        <v/>
      </c>
      <c r="E1356" s="117" t="str">
        <f>IF(Table6[[#This Row],[Segment ]]="","",Table6[[#This Row],[Density (kg/m3)]]*Table6[[#This Row],[Volumetric flow (m3/s)]])</f>
        <v/>
      </c>
      <c r="F1356" s="114" t="str">
        <f>IF(Table6[[#This Row],[Segment ]]="","",'Pressure Drops in Loops'!AG1361)</f>
        <v/>
      </c>
      <c r="G1356" s="114" t="str">
        <f>'Pressure Drops in Loops'!AH1361</f>
        <v/>
      </c>
      <c r="H1356" s="114"/>
      <c r="I1356" s="114"/>
      <c r="J1356" s="115" t="str">
        <f>'Pressure Drops in Loops'!E1361</f>
        <v/>
      </c>
      <c r="K1356" s="115" t="str">
        <f>IF('Pressure Drops in Loops'!E1362="",'Pressure Drops in Loops'!E1361,'Pressure Drops in Loops'!E1362)</f>
        <v/>
      </c>
      <c r="L1356" s="115" t="str">
        <f>IF(Table6[[#This Row],[Segment ]]="","",(Table6[[#This Row],[Pressure 2 (kPa)]]-Table6[[#This Row],[Pressure 1 (kPa)]])/Table6[[#This Row],[Density (kg/m3)]])</f>
        <v/>
      </c>
      <c r="M1356" s="115" t="str">
        <f>IF(Table6[[#This Row],[Segment ]]="","",((Table6[[#This Row],[Velocity 2 (m/s)]]^2)/2)-((Table6[[#This Row],[Velocity 1 (m/s)]]^2)/2))</f>
        <v/>
      </c>
      <c r="N1356" s="115" t="str">
        <f>IF(Table6[[#This Row],[Segment ]]="","",(Table6[[#This Row],[Height 2 (m)]]-Table6[[#This Row],[Height 1 (m)]])*9.807)</f>
        <v/>
      </c>
      <c r="O1356" s="115" t="str">
        <f>'Pressure Drops in Loops'!U1361</f>
        <v/>
      </c>
      <c r="P135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56" s="115" t="str">
        <f>IF(Table6[[#This Row],[Segment ]]="","",Table6[[#This Row],[Work (W)]]/1000)</f>
        <v/>
      </c>
    </row>
    <row r="1357" spans="1:17" x14ac:dyDescent="0.25">
      <c r="A1357" s="116" t="str">
        <f>'Pressure Drops in Loops'!A1362</f>
        <v/>
      </c>
      <c r="B1357" s="113" t="str">
        <f>IF(Table6[[#This Row],[Segment ]]="","",B1356)</f>
        <v/>
      </c>
      <c r="C1357" s="113" t="str">
        <f>IF(Table6[[#This Row],[Segment ]]="","",C1356)</f>
        <v/>
      </c>
      <c r="D1357" s="113" t="str">
        <f>IF(Table6[[#This Row],[Segment ]]="","",D1356)</f>
        <v/>
      </c>
      <c r="E1357" s="117" t="str">
        <f>IF(Table6[[#This Row],[Segment ]]="","",Table6[[#This Row],[Density (kg/m3)]]*Table6[[#This Row],[Volumetric flow (m3/s)]])</f>
        <v/>
      </c>
      <c r="F1357" s="114" t="str">
        <f>IF(Table6[[#This Row],[Segment ]]="","",'Pressure Drops in Loops'!AG1362)</f>
        <v/>
      </c>
      <c r="G1357" s="114" t="str">
        <f>'Pressure Drops in Loops'!AH1362</f>
        <v/>
      </c>
      <c r="H1357" s="114"/>
      <c r="I1357" s="114"/>
      <c r="J1357" s="115" t="str">
        <f>'Pressure Drops in Loops'!E1362</f>
        <v/>
      </c>
      <c r="K1357" s="115" t="str">
        <f>IF('Pressure Drops in Loops'!E1363="",'Pressure Drops in Loops'!E1362,'Pressure Drops in Loops'!E1363)</f>
        <v/>
      </c>
      <c r="L1357" s="115" t="str">
        <f>IF(Table6[[#This Row],[Segment ]]="","",(Table6[[#This Row],[Pressure 2 (kPa)]]-Table6[[#This Row],[Pressure 1 (kPa)]])/Table6[[#This Row],[Density (kg/m3)]])</f>
        <v/>
      </c>
      <c r="M1357" s="115" t="str">
        <f>IF(Table6[[#This Row],[Segment ]]="","",((Table6[[#This Row],[Velocity 2 (m/s)]]^2)/2)-((Table6[[#This Row],[Velocity 1 (m/s)]]^2)/2))</f>
        <v/>
      </c>
      <c r="N1357" s="115" t="str">
        <f>IF(Table6[[#This Row],[Segment ]]="","",(Table6[[#This Row],[Height 2 (m)]]-Table6[[#This Row],[Height 1 (m)]])*9.807)</f>
        <v/>
      </c>
      <c r="O1357" s="115" t="str">
        <f>'Pressure Drops in Loops'!U1362</f>
        <v/>
      </c>
      <c r="P135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57" s="115" t="str">
        <f>IF(Table6[[#This Row],[Segment ]]="","",Table6[[#This Row],[Work (W)]]/1000)</f>
        <v/>
      </c>
    </row>
    <row r="1358" spans="1:17" x14ac:dyDescent="0.25">
      <c r="A1358" s="116" t="str">
        <f>'Pressure Drops in Loops'!A1363</f>
        <v/>
      </c>
      <c r="B1358" s="113" t="str">
        <f>IF(Table6[[#This Row],[Segment ]]="","",B1357)</f>
        <v/>
      </c>
      <c r="C1358" s="113" t="str">
        <f>IF(Table6[[#This Row],[Segment ]]="","",C1357)</f>
        <v/>
      </c>
      <c r="D1358" s="113" t="str">
        <f>IF(Table6[[#This Row],[Segment ]]="","",D1357)</f>
        <v/>
      </c>
      <c r="E1358" s="117" t="str">
        <f>IF(Table6[[#This Row],[Segment ]]="","",Table6[[#This Row],[Density (kg/m3)]]*Table6[[#This Row],[Volumetric flow (m3/s)]])</f>
        <v/>
      </c>
      <c r="F1358" s="114" t="str">
        <f>IF(Table6[[#This Row],[Segment ]]="","",'Pressure Drops in Loops'!AG1363)</f>
        <v/>
      </c>
      <c r="G1358" s="114" t="str">
        <f>'Pressure Drops in Loops'!AH1363</f>
        <v/>
      </c>
      <c r="H1358" s="114"/>
      <c r="I1358" s="114"/>
      <c r="J1358" s="115" t="str">
        <f>'Pressure Drops in Loops'!E1363</f>
        <v/>
      </c>
      <c r="K1358" s="115" t="str">
        <f>IF('Pressure Drops in Loops'!E1364="",'Pressure Drops in Loops'!E1363,'Pressure Drops in Loops'!E1364)</f>
        <v/>
      </c>
      <c r="L1358" s="115" t="str">
        <f>IF(Table6[[#This Row],[Segment ]]="","",(Table6[[#This Row],[Pressure 2 (kPa)]]-Table6[[#This Row],[Pressure 1 (kPa)]])/Table6[[#This Row],[Density (kg/m3)]])</f>
        <v/>
      </c>
      <c r="M1358" s="115" t="str">
        <f>IF(Table6[[#This Row],[Segment ]]="","",((Table6[[#This Row],[Velocity 2 (m/s)]]^2)/2)-((Table6[[#This Row],[Velocity 1 (m/s)]]^2)/2))</f>
        <v/>
      </c>
      <c r="N1358" s="115" t="str">
        <f>IF(Table6[[#This Row],[Segment ]]="","",(Table6[[#This Row],[Height 2 (m)]]-Table6[[#This Row],[Height 1 (m)]])*9.807)</f>
        <v/>
      </c>
      <c r="O1358" s="115" t="str">
        <f>'Pressure Drops in Loops'!U1363</f>
        <v/>
      </c>
      <c r="P135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58" s="115" t="str">
        <f>IF(Table6[[#This Row],[Segment ]]="","",Table6[[#This Row],[Work (W)]]/1000)</f>
        <v/>
      </c>
    </row>
    <row r="1359" spans="1:17" x14ac:dyDescent="0.25">
      <c r="A1359" s="116" t="str">
        <f>'Pressure Drops in Loops'!A1364</f>
        <v/>
      </c>
      <c r="B1359" s="113" t="str">
        <f>IF(Table6[[#This Row],[Segment ]]="","",B1358)</f>
        <v/>
      </c>
      <c r="C1359" s="113" t="str">
        <f>IF(Table6[[#This Row],[Segment ]]="","",C1358)</f>
        <v/>
      </c>
      <c r="D1359" s="113" t="str">
        <f>IF(Table6[[#This Row],[Segment ]]="","",D1358)</f>
        <v/>
      </c>
      <c r="E1359" s="117" t="str">
        <f>IF(Table6[[#This Row],[Segment ]]="","",Table6[[#This Row],[Density (kg/m3)]]*Table6[[#This Row],[Volumetric flow (m3/s)]])</f>
        <v/>
      </c>
      <c r="F1359" s="114" t="str">
        <f>IF(Table6[[#This Row],[Segment ]]="","",'Pressure Drops in Loops'!AG1364)</f>
        <v/>
      </c>
      <c r="G1359" s="114" t="str">
        <f>'Pressure Drops in Loops'!AH1364</f>
        <v/>
      </c>
      <c r="H1359" s="114"/>
      <c r="I1359" s="114"/>
      <c r="J1359" s="115" t="str">
        <f>'Pressure Drops in Loops'!E1364</f>
        <v/>
      </c>
      <c r="K1359" s="115" t="str">
        <f>IF('Pressure Drops in Loops'!E1365="",'Pressure Drops in Loops'!E1364,'Pressure Drops in Loops'!E1365)</f>
        <v/>
      </c>
      <c r="L1359" s="115" t="str">
        <f>IF(Table6[[#This Row],[Segment ]]="","",(Table6[[#This Row],[Pressure 2 (kPa)]]-Table6[[#This Row],[Pressure 1 (kPa)]])/Table6[[#This Row],[Density (kg/m3)]])</f>
        <v/>
      </c>
      <c r="M1359" s="115" t="str">
        <f>IF(Table6[[#This Row],[Segment ]]="","",((Table6[[#This Row],[Velocity 2 (m/s)]]^2)/2)-((Table6[[#This Row],[Velocity 1 (m/s)]]^2)/2))</f>
        <v/>
      </c>
      <c r="N1359" s="115" t="str">
        <f>IF(Table6[[#This Row],[Segment ]]="","",(Table6[[#This Row],[Height 2 (m)]]-Table6[[#This Row],[Height 1 (m)]])*9.807)</f>
        <v/>
      </c>
      <c r="O1359" s="115" t="str">
        <f>'Pressure Drops in Loops'!U1364</f>
        <v/>
      </c>
      <c r="P135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59" s="115" t="str">
        <f>IF(Table6[[#This Row],[Segment ]]="","",Table6[[#This Row],[Work (W)]]/1000)</f>
        <v/>
      </c>
    </row>
    <row r="1360" spans="1:17" x14ac:dyDescent="0.25">
      <c r="A1360" s="116" t="str">
        <f>'Pressure Drops in Loops'!A1365</f>
        <v/>
      </c>
      <c r="B1360" s="113" t="str">
        <f>IF(Table6[[#This Row],[Segment ]]="","",B1359)</f>
        <v/>
      </c>
      <c r="C1360" s="113" t="str">
        <f>IF(Table6[[#This Row],[Segment ]]="","",C1359)</f>
        <v/>
      </c>
      <c r="D1360" s="113" t="str">
        <f>IF(Table6[[#This Row],[Segment ]]="","",D1359)</f>
        <v/>
      </c>
      <c r="E1360" s="117" t="str">
        <f>IF(Table6[[#This Row],[Segment ]]="","",Table6[[#This Row],[Density (kg/m3)]]*Table6[[#This Row],[Volumetric flow (m3/s)]])</f>
        <v/>
      </c>
      <c r="F1360" s="114" t="str">
        <f>IF(Table6[[#This Row],[Segment ]]="","",'Pressure Drops in Loops'!AG1365)</f>
        <v/>
      </c>
      <c r="G1360" s="114" t="str">
        <f>'Pressure Drops in Loops'!AH1365</f>
        <v/>
      </c>
      <c r="H1360" s="114"/>
      <c r="I1360" s="114"/>
      <c r="J1360" s="115" t="str">
        <f>'Pressure Drops in Loops'!E1365</f>
        <v/>
      </c>
      <c r="K1360" s="115" t="str">
        <f>IF('Pressure Drops in Loops'!E1366="",'Pressure Drops in Loops'!E1365,'Pressure Drops in Loops'!E1366)</f>
        <v/>
      </c>
      <c r="L1360" s="115" t="str">
        <f>IF(Table6[[#This Row],[Segment ]]="","",(Table6[[#This Row],[Pressure 2 (kPa)]]-Table6[[#This Row],[Pressure 1 (kPa)]])/Table6[[#This Row],[Density (kg/m3)]])</f>
        <v/>
      </c>
      <c r="M1360" s="115" t="str">
        <f>IF(Table6[[#This Row],[Segment ]]="","",((Table6[[#This Row],[Velocity 2 (m/s)]]^2)/2)-((Table6[[#This Row],[Velocity 1 (m/s)]]^2)/2))</f>
        <v/>
      </c>
      <c r="N1360" s="115" t="str">
        <f>IF(Table6[[#This Row],[Segment ]]="","",(Table6[[#This Row],[Height 2 (m)]]-Table6[[#This Row],[Height 1 (m)]])*9.807)</f>
        <v/>
      </c>
      <c r="O1360" s="115" t="str">
        <f>'Pressure Drops in Loops'!U1365</f>
        <v/>
      </c>
      <c r="P136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60" s="115" t="str">
        <f>IF(Table6[[#This Row],[Segment ]]="","",Table6[[#This Row],[Work (W)]]/1000)</f>
        <v/>
      </c>
    </row>
    <row r="1361" spans="1:17" x14ac:dyDescent="0.25">
      <c r="A1361" s="116" t="str">
        <f>'Pressure Drops in Loops'!A1366</f>
        <v/>
      </c>
      <c r="B1361" s="113" t="str">
        <f>IF(Table6[[#This Row],[Segment ]]="","",B1360)</f>
        <v/>
      </c>
      <c r="C1361" s="113" t="str">
        <f>IF(Table6[[#This Row],[Segment ]]="","",C1360)</f>
        <v/>
      </c>
      <c r="D1361" s="113" t="str">
        <f>IF(Table6[[#This Row],[Segment ]]="","",D1360)</f>
        <v/>
      </c>
      <c r="E1361" s="117" t="str">
        <f>IF(Table6[[#This Row],[Segment ]]="","",Table6[[#This Row],[Density (kg/m3)]]*Table6[[#This Row],[Volumetric flow (m3/s)]])</f>
        <v/>
      </c>
      <c r="F1361" s="114" t="str">
        <f>IF(Table6[[#This Row],[Segment ]]="","",'Pressure Drops in Loops'!AG1366)</f>
        <v/>
      </c>
      <c r="G1361" s="114" t="str">
        <f>'Pressure Drops in Loops'!AH1366</f>
        <v/>
      </c>
      <c r="H1361" s="114"/>
      <c r="I1361" s="114"/>
      <c r="J1361" s="115" t="str">
        <f>'Pressure Drops in Loops'!E1366</f>
        <v/>
      </c>
      <c r="K1361" s="115" t="str">
        <f>IF('Pressure Drops in Loops'!E1367="",'Pressure Drops in Loops'!E1366,'Pressure Drops in Loops'!E1367)</f>
        <v/>
      </c>
      <c r="L1361" s="115" t="str">
        <f>IF(Table6[[#This Row],[Segment ]]="","",(Table6[[#This Row],[Pressure 2 (kPa)]]-Table6[[#This Row],[Pressure 1 (kPa)]])/Table6[[#This Row],[Density (kg/m3)]])</f>
        <v/>
      </c>
      <c r="M1361" s="115" t="str">
        <f>IF(Table6[[#This Row],[Segment ]]="","",((Table6[[#This Row],[Velocity 2 (m/s)]]^2)/2)-((Table6[[#This Row],[Velocity 1 (m/s)]]^2)/2))</f>
        <v/>
      </c>
      <c r="N1361" s="115" t="str">
        <f>IF(Table6[[#This Row],[Segment ]]="","",(Table6[[#This Row],[Height 2 (m)]]-Table6[[#This Row],[Height 1 (m)]])*9.807)</f>
        <v/>
      </c>
      <c r="O1361" s="115" t="str">
        <f>'Pressure Drops in Loops'!U1366</f>
        <v/>
      </c>
      <c r="P136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61" s="115" t="str">
        <f>IF(Table6[[#This Row],[Segment ]]="","",Table6[[#This Row],[Work (W)]]/1000)</f>
        <v/>
      </c>
    </row>
    <row r="1362" spans="1:17" x14ac:dyDescent="0.25">
      <c r="A1362" s="116" t="str">
        <f>'Pressure Drops in Loops'!A1367</f>
        <v/>
      </c>
      <c r="B1362" s="113" t="str">
        <f>IF(Table6[[#This Row],[Segment ]]="","",B1361)</f>
        <v/>
      </c>
      <c r="C1362" s="113" t="str">
        <f>IF(Table6[[#This Row],[Segment ]]="","",C1361)</f>
        <v/>
      </c>
      <c r="D1362" s="113" t="str">
        <f>IF(Table6[[#This Row],[Segment ]]="","",D1361)</f>
        <v/>
      </c>
      <c r="E1362" s="117" t="str">
        <f>IF(Table6[[#This Row],[Segment ]]="","",Table6[[#This Row],[Density (kg/m3)]]*Table6[[#This Row],[Volumetric flow (m3/s)]])</f>
        <v/>
      </c>
      <c r="F1362" s="114" t="str">
        <f>IF(Table6[[#This Row],[Segment ]]="","",'Pressure Drops in Loops'!AG1367)</f>
        <v/>
      </c>
      <c r="G1362" s="114" t="str">
        <f>'Pressure Drops in Loops'!AH1367</f>
        <v/>
      </c>
      <c r="H1362" s="114"/>
      <c r="I1362" s="114"/>
      <c r="J1362" s="115" t="str">
        <f>'Pressure Drops in Loops'!E1367</f>
        <v/>
      </c>
      <c r="K1362" s="115" t="str">
        <f>IF('Pressure Drops in Loops'!E1368="",'Pressure Drops in Loops'!E1367,'Pressure Drops in Loops'!E1368)</f>
        <v/>
      </c>
      <c r="L1362" s="115" t="str">
        <f>IF(Table6[[#This Row],[Segment ]]="","",(Table6[[#This Row],[Pressure 2 (kPa)]]-Table6[[#This Row],[Pressure 1 (kPa)]])/Table6[[#This Row],[Density (kg/m3)]])</f>
        <v/>
      </c>
      <c r="M1362" s="115" t="str">
        <f>IF(Table6[[#This Row],[Segment ]]="","",((Table6[[#This Row],[Velocity 2 (m/s)]]^2)/2)-((Table6[[#This Row],[Velocity 1 (m/s)]]^2)/2))</f>
        <v/>
      </c>
      <c r="N1362" s="115" t="str">
        <f>IF(Table6[[#This Row],[Segment ]]="","",(Table6[[#This Row],[Height 2 (m)]]-Table6[[#This Row],[Height 1 (m)]])*9.807)</f>
        <v/>
      </c>
      <c r="O1362" s="115" t="str">
        <f>'Pressure Drops in Loops'!U1367</f>
        <v/>
      </c>
      <c r="P136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62" s="115" t="str">
        <f>IF(Table6[[#This Row],[Segment ]]="","",Table6[[#This Row],[Work (W)]]/1000)</f>
        <v/>
      </c>
    </row>
    <row r="1363" spans="1:17" x14ac:dyDescent="0.25">
      <c r="A1363" s="116" t="str">
        <f>'Pressure Drops in Loops'!A1368</f>
        <v/>
      </c>
      <c r="B1363" s="113" t="str">
        <f>IF(Table6[[#This Row],[Segment ]]="","",B1362)</f>
        <v/>
      </c>
      <c r="C1363" s="113" t="str">
        <f>IF(Table6[[#This Row],[Segment ]]="","",C1362)</f>
        <v/>
      </c>
      <c r="D1363" s="113" t="str">
        <f>IF(Table6[[#This Row],[Segment ]]="","",D1362)</f>
        <v/>
      </c>
      <c r="E1363" s="117" t="str">
        <f>IF(Table6[[#This Row],[Segment ]]="","",Table6[[#This Row],[Density (kg/m3)]]*Table6[[#This Row],[Volumetric flow (m3/s)]])</f>
        <v/>
      </c>
      <c r="F1363" s="114" t="str">
        <f>IF(Table6[[#This Row],[Segment ]]="","",'Pressure Drops in Loops'!AG1368)</f>
        <v/>
      </c>
      <c r="G1363" s="114" t="str">
        <f>'Pressure Drops in Loops'!AH1368</f>
        <v/>
      </c>
      <c r="H1363" s="114"/>
      <c r="I1363" s="114"/>
      <c r="J1363" s="115" t="str">
        <f>'Pressure Drops in Loops'!E1368</f>
        <v/>
      </c>
      <c r="K1363" s="115" t="str">
        <f>IF('Pressure Drops in Loops'!E1369="",'Pressure Drops in Loops'!E1368,'Pressure Drops in Loops'!E1369)</f>
        <v/>
      </c>
      <c r="L1363" s="115" t="str">
        <f>IF(Table6[[#This Row],[Segment ]]="","",(Table6[[#This Row],[Pressure 2 (kPa)]]-Table6[[#This Row],[Pressure 1 (kPa)]])/Table6[[#This Row],[Density (kg/m3)]])</f>
        <v/>
      </c>
      <c r="M1363" s="115" t="str">
        <f>IF(Table6[[#This Row],[Segment ]]="","",((Table6[[#This Row],[Velocity 2 (m/s)]]^2)/2)-((Table6[[#This Row],[Velocity 1 (m/s)]]^2)/2))</f>
        <v/>
      </c>
      <c r="N1363" s="115" t="str">
        <f>IF(Table6[[#This Row],[Segment ]]="","",(Table6[[#This Row],[Height 2 (m)]]-Table6[[#This Row],[Height 1 (m)]])*9.807)</f>
        <v/>
      </c>
      <c r="O1363" s="115" t="str">
        <f>'Pressure Drops in Loops'!U1368</f>
        <v/>
      </c>
      <c r="P136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63" s="115" t="str">
        <f>IF(Table6[[#This Row],[Segment ]]="","",Table6[[#This Row],[Work (W)]]/1000)</f>
        <v/>
      </c>
    </row>
    <row r="1364" spans="1:17" x14ac:dyDescent="0.25">
      <c r="A1364" s="116" t="str">
        <f>'Pressure Drops in Loops'!A1369</f>
        <v/>
      </c>
      <c r="B1364" s="113" t="str">
        <f>IF(Table6[[#This Row],[Segment ]]="","",B1363)</f>
        <v/>
      </c>
      <c r="C1364" s="113" t="str">
        <f>IF(Table6[[#This Row],[Segment ]]="","",C1363)</f>
        <v/>
      </c>
      <c r="D1364" s="113" t="str">
        <f>IF(Table6[[#This Row],[Segment ]]="","",D1363)</f>
        <v/>
      </c>
      <c r="E1364" s="117" t="str">
        <f>IF(Table6[[#This Row],[Segment ]]="","",Table6[[#This Row],[Density (kg/m3)]]*Table6[[#This Row],[Volumetric flow (m3/s)]])</f>
        <v/>
      </c>
      <c r="F1364" s="114" t="str">
        <f>IF(Table6[[#This Row],[Segment ]]="","",'Pressure Drops in Loops'!AG1369)</f>
        <v/>
      </c>
      <c r="G1364" s="114" t="str">
        <f>'Pressure Drops in Loops'!AH1369</f>
        <v/>
      </c>
      <c r="H1364" s="114"/>
      <c r="I1364" s="114"/>
      <c r="J1364" s="115" t="str">
        <f>'Pressure Drops in Loops'!E1369</f>
        <v/>
      </c>
      <c r="K1364" s="115" t="str">
        <f>IF('Pressure Drops in Loops'!E1370="",'Pressure Drops in Loops'!E1369,'Pressure Drops in Loops'!E1370)</f>
        <v/>
      </c>
      <c r="L1364" s="115" t="str">
        <f>IF(Table6[[#This Row],[Segment ]]="","",(Table6[[#This Row],[Pressure 2 (kPa)]]-Table6[[#This Row],[Pressure 1 (kPa)]])/Table6[[#This Row],[Density (kg/m3)]])</f>
        <v/>
      </c>
      <c r="M1364" s="115" t="str">
        <f>IF(Table6[[#This Row],[Segment ]]="","",((Table6[[#This Row],[Velocity 2 (m/s)]]^2)/2)-((Table6[[#This Row],[Velocity 1 (m/s)]]^2)/2))</f>
        <v/>
      </c>
      <c r="N1364" s="115" t="str">
        <f>IF(Table6[[#This Row],[Segment ]]="","",(Table6[[#This Row],[Height 2 (m)]]-Table6[[#This Row],[Height 1 (m)]])*9.807)</f>
        <v/>
      </c>
      <c r="O1364" s="115" t="str">
        <f>'Pressure Drops in Loops'!U1369</f>
        <v/>
      </c>
      <c r="P136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64" s="115" t="str">
        <f>IF(Table6[[#This Row],[Segment ]]="","",Table6[[#This Row],[Work (W)]]/1000)</f>
        <v/>
      </c>
    </row>
    <row r="1365" spans="1:17" x14ac:dyDescent="0.25">
      <c r="A1365" s="116" t="str">
        <f>'Pressure Drops in Loops'!A1370</f>
        <v/>
      </c>
      <c r="B1365" s="113" t="str">
        <f>IF(Table6[[#This Row],[Segment ]]="","",B1364)</f>
        <v/>
      </c>
      <c r="C1365" s="113" t="str">
        <f>IF(Table6[[#This Row],[Segment ]]="","",C1364)</f>
        <v/>
      </c>
      <c r="D1365" s="113" t="str">
        <f>IF(Table6[[#This Row],[Segment ]]="","",D1364)</f>
        <v/>
      </c>
      <c r="E1365" s="117" t="str">
        <f>IF(Table6[[#This Row],[Segment ]]="","",Table6[[#This Row],[Density (kg/m3)]]*Table6[[#This Row],[Volumetric flow (m3/s)]])</f>
        <v/>
      </c>
      <c r="F1365" s="114" t="str">
        <f>IF(Table6[[#This Row],[Segment ]]="","",'Pressure Drops in Loops'!AG1370)</f>
        <v/>
      </c>
      <c r="G1365" s="114" t="str">
        <f>'Pressure Drops in Loops'!AH1370</f>
        <v/>
      </c>
      <c r="H1365" s="114"/>
      <c r="I1365" s="114"/>
      <c r="J1365" s="115" t="str">
        <f>'Pressure Drops in Loops'!E1370</f>
        <v/>
      </c>
      <c r="K1365" s="115" t="str">
        <f>IF('Pressure Drops in Loops'!E1371="",'Pressure Drops in Loops'!E1370,'Pressure Drops in Loops'!E1371)</f>
        <v/>
      </c>
      <c r="L1365" s="115" t="str">
        <f>IF(Table6[[#This Row],[Segment ]]="","",(Table6[[#This Row],[Pressure 2 (kPa)]]-Table6[[#This Row],[Pressure 1 (kPa)]])/Table6[[#This Row],[Density (kg/m3)]])</f>
        <v/>
      </c>
      <c r="M1365" s="115" t="str">
        <f>IF(Table6[[#This Row],[Segment ]]="","",((Table6[[#This Row],[Velocity 2 (m/s)]]^2)/2)-((Table6[[#This Row],[Velocity 1 (m/s)]]^2)/2))</f>
        <v/>
      </c>
      <c r="N1365" s="115" t="str">
        <f>IF(Table6[[#This Row],[Segment ]]="","",(Table6[[#This Row],[Height 2 (m)]]-Table6[[#This Row],[Height 1 (m)]])*9.807)</f>
        <v/>
      </c>
      <c r="O1365" s="115" t="str">
        <f>'Pressure Drops in Loops'!U1370</f>
        <v/>
      </c>
      <c r="P136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65" s="115" t="str">
        <f>IF(Table6[[#This Row],[Segment ]]="","",Table6[[#This Row],[Work (W)]]/1000)</f>
        <v/>
      </c>
    </row>
    <row r="1366" spans="1:17" x14ac:dyDescent="0.25">
      <c r="A1366" s="116" t="str">
        <f>'Pressure Drops in Loops'!A1371</f>
        <v/>
      </c>
      <c r="B1366" s="113" t="str">
        <f>IF(Table6[[#This Row],[Segment ]]="","",B1365)</f>
        <v/>
      </c>
      <c r="C1366" s="113" t="str">
        <f>IF(Table6[[#This Row],[Segment ]]="","",C1365)</f>
        <v/>
      </c>
      <c r="D1366" s="113" t="str">
        <f>IF(Table6[[#This Row],[Segment ]]="","",D1365)</f>
        <v/>
      </c>
      <c r="E1366" s="117" t="str">
        <f>IF(Table6[[#This Row],[Segment ]]="","",Table6[[#This Row],[Density (kg/m3)]]*Table6[[#This Row],[Volumetric flow (m3/s)]])</f>
        <v/>
      </c>
      <c r="F1366" s="114" t="str">
        <f>IF(Table6[[#This Row],[Segment ]]="","",'Pressure Drops in Loops'!AG1371)</f>
        <v/>
      </c>
      <c r="G1366" s="114" t="str">
        <f>'Pressure Drops in Loops'!AH1371</f>
        <v/>
      </c>
      <c r="H1366" s="114"/>
      <c r="I1366" s="114"/>
      <c r="J1366" s="115" t="str">
        <f>'Pressure Drops in Loops'!E1371</f>
        <v/>
      </c>
      <c r="K1366" s="115" t="str">
        <f>IF('Pressure Drops in Loops'!E1372="",'Pressure Drops in Loops'!E1371,'Pressure Drops in Loops'!E1372)</f>
        <v/>
      </c>
      <c r="L1366" s="115" t="str">
        <f>IF(Table6[[#This Row],[Segment ]]="","",(Table6[[#This Row],[Pressure 2 (kPa)]]-Table6[[#This Row],[Pressure 1 (kPa)]])/Table6[[#This Row],[Density (kg/m3)]])</f>
        <v/>
      </c>
      <c r="M1366" s="115" t="str">
        <f>IF(Table6[[#This Row],[Segment ]]="","",((Table6[[#This Row],[Velocity 2 (m/s)]]^2)/2)-((Table6[[#This Row],[Velocity 1 (m/s)]]^2)/2))</f>
        <v/>
      </c>
      <c r="N1366" s="115" t="str">
        <f>IF(Table6[[#This Row],[Segment ]]="","",(Table6[[#This Row],[Height 2 (m)]]-Table6[[#This Row],[Height 1 (m)]])*9.807)</f>
        <v/>
      </c>
      <c r="O1366" s="115" t="str">
        <f>'Pressure Drops in Loops'!U1371</f>
        <v/>
      </c>
      <c r="P136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66" s="115" t="str">
        <f>IF(Table6[[#This Row],[Segment ]]="","",Table6[[#This Row],[Work (W)]]/1000)</f>
        <v/>
      </c>
    </row>
    <row r="1367" spans="1:17" x14ac:dyDescent="0.25">
      <c r="A1367" s="116" t="str">
        <f>'Pressure Drops in Loops'!A1372</f>
        <v/>
      </c>
      <c r="B1367" s="113" t="str">
        <f>IF(Table6[[#This Row],[Segment ]]="","",B1366)</f>
        <v/>
      </c>
      <c r="C1367" s="113" t="str">
        <f>IF(Table6[[#This Row],[Segment ]]="","",C1366)</f>
        <v/>
      </c>
      <c r="D1367" s="113" t="str">
        <f>IF(Table6[[#This Row],[Segment ]]="","",D1366)</f>
        <v/>
      </c>
      <c r="E1367" s="117" t="str">
        <f>IF(Table6[[#This Row],[Segment ]]="","",Table6[[#This Row],[Density (kg/m3)]]*Table6[[#This Row],[Volumetric flow (m3/s)]])</f>
        <v/>
      </c>
      <c r="F1367" s="114" t="str">
        <f>IF(Table6[[#This Row],[Segment ]]="","",'Pressure Drops in Loops'!AG1372)</f>
        <v/>
      </c>
      <c r="G1367" s="114" t="str">
        <f>'Pressure Drops in Loops'!AH1372</f>
        <v/>
      </c>
      <c r="H1367" s="114"/>
      <c r="I1367" s="114"/>
      <c r="J1367" s="115" t="str">
        <f>'Pressure Drops in Loops'!E1372</f>
        <v/>
      </c>
      <c r="K1367" s="115" t="str">
        <f>IF('Pressure Drops in Loops'!E1373="",'Pressure Drops in Loops'!E1372,'Pressure Drops in Loops'!E1373)</f>
        <v/>
      </c>
      <c r="L1367" s="115" t="str">
        <f>IF(Table6[[#This Row],[Segment ]]="","",(Table6[[#This Row],[Pressure 2 (kPa)]]-Table6[[#This Row],[Pressure 1 (kPa)]])/Table6[[#This Row],[Density (kg/m3)]])</f>
        <v/>
      </c>
      <c r="M1367" s="115" t="str">
        <f>IF(Table6[[#This Row],[Segment ]]="","",((Table6[[#This Row],[Velocity 2 (m/s)]]^2)/2)-((Table6[[#This Row],[Velocity 1 (m/s)]]^2)/2))</f>
        <v/>
      </c>
      <c r="N1367" s="115" t="str">
        <f>IF(Table6[[#This Row],[Segment ]]="","",(Table6[[#This Row],[Height 2 (m)]]-Table6[[#This Row],[Height 1 (m)]])*9.807)</f>
        <v/>
      </c>
      <c r="O1367" s="115" t="str">
        <f>'Pressure Drops in Loops'!U1372</f>
        <v/>
      </c>
      <c r="P136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67" s="115" t="str">
        <f>IF(Table6[[#This Row],[Segment ]]="","",Table6[[#This Row],[Work (W)]]/1000)</f>
        <v/>
      </c>
    </row>
    <row r="1368" spans="1:17" x14ac:dyDescent="0.25">
      <c r="A1368" s="116" t="str">
        <f>'Pressure Drops in Loops'!A1373</f>
        <v/>
      </c>
      <c r="B1368" s="113" t="str">
        <f>IF(Table6[[#This Row],[Segment ]]="","",B1367)</f>
        <v/>
      </c>
      <c r="C1368" s="113" t="str">
        <f>IF(Table6[[#This Row],[Segment ]]="","",C1367)</f>
        <v/>
      </c>
      <c r="D1368" s="113" t="str">
        <f>IF(Table6[[#This Row],[Segment ]]="","",D1367)</f>
        <v/>
      </c>
      <c r="E1368" s="117" t="str">
        <f>IF(Table6[[#This Row],[Segment ]]="","",Table6[[#This Row],[Density (kg/m3)]]*Table6[[#This Row],[Volumetric flow (m3/s)]])</f>
        <v/>
      </c>
      <c r="F1368" s="114" t="str">
        <f>IF(Table6[[#This Row],[Segment ]]="","",'Pressure Drops in Loops'!AG1373)</f>
        <v/>
      </c>
      <c r="G1368" s="114" t="str">
        <f>'Pressure Drops in Loops'!AH1373</f>
        <v/>
      </c>
      <c r="H1368" s="114"/>
      <c r="I1368" s="114"/>
      <c r="J1368" s="115" t="str">
        <f>'Pressure Drops in Loops'!E1373</f>
        <v/>
      </c>
      <c r="K1368" s="115" t="str">
        <f>IF('Pressure Drops in Loops'!E1374="",'Pressure Drops in Loops'!E1373,'Pressure Drops in Loops'!E1374)</f>
        <v/>
      </c>
      <c r="L1368" s="115" t="str">
        <f>IF(Table6[[#This Row],[Segment ]]="","",(Table6[[#This Row],[Pressure 2 (kPa)]]-Table6[[#This Row],[Pressure 1 (kPa)]])/Table6[[#This Row],[Density (kg/m3)]])</f>
        <v/>
      </c>
      <c r="M1368" s="115" t="str">
        <f>IF(Table6[[#This Row],[Segment ]]="","",((Table6[[#This Row],[Velocity 2 (m/s)]]^2)/2)-((Table6[[#This Row],[Velocity 1 (m/s)]]^2)/2))</f>
        <v/>
      </c>
      <c r="N1368" s="115" t="str">
        <f>IF(Table6[[#This Row],[Segment ]]="","",(Table6[[#This Row],[Height 2 (m)]]-Table6[[#This Row],[Height 1 (m)]])*9.807)</f>
        <v/>
      </c>
      <c r="O1368" s="115" t="str">
        <f>'Pressure Drops in Loops'!U1373</f>
        <v/>
      </c>
      <c r="P136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68" s="115" t="str">
        <f>IF(Table6[[#This Row],[Segment ]]="","",Table6[[#This Row],[Work (W)]]/1000)</f>
        <v/>
      </c>
    </row>
    <row r="1369" spans="1:17" x14ac:dyDescent="0.25">
      <c r="A1369" s="116" t="str">
        <f>'Pressure Drops in Loops'!A1374</f>
        <v/>
      </c>
      <c r="B1369" s="113" t="str">
        <f>IF(Table6[[#This Row],[Segment ]]="","",B1368)</f>
        <v/>
      </c>
      <c r="C1369" s="113" t="str">
        <f>IF(Table6[[#This Row],[Segment ]]="","",C1368)</f>
        <v/>
      </c>
      <c r="D1369" s="113" t="str">
        <f>IF(Table6[[#This Row],[Segment ]]="","",D1368)</f>
        <v/>
      </c>
      <c r="E1369" s="117" t="str">
        <f>IF(Table6[[#This Row],[Segment ]]="","",Table6[[#This Row],[Density (kg/m3)]]*Table6[[#This Row],[Volumetric flow (m3/s)]])</f>
        <v/>
      </c>
      <c r="F1369" s="114" t="str">
        <f>IF(Table6[[#This Row],[Segment ]]="","",'Pressure Drops in Loops'!AG1374)</f>
        <v/>
      </c>
      <c r="G1369" s="114" t="str">
        <f>'Pressure Drops in Loops'!AH1374</f>
        <v/>
      </c>
      <c r="H1369" s="114"/>
      <c r="I1369" s="114"/>
      <c r="J1369" s="115" t="str">
        <f>'Pressure Drops in Loops'!E1374</f>
        <v/>
      </c>
      <c r="K1369" s="115" t="str">
        <f>IF('Pressure Drops in Loops'!E1375="",'Pressure Drops in Loops'!E1374,'Pressure Drops in Loops'!E1375)</f>
        <v/>
      </c>
      <c r="L1369" s="115" t="str">
        <f>IF(Table6[[#This Row],[Segment ]]="","",(Table6[[#This Row],[Pressure 2 (kPa)]]-Table6[[#This Row],[Pressure 1 (kPa)]])/Table6[[#This Row],[Density (kg/m3)]])</f>
        <v/>
      </c>
      <c r="M1369" s="115" t="str">
        <f>IF(Table6[[#This Row],[Segment ]]="","",((Table6[[#This Row],[Velocity 2 (m/s)]]^2)/2)-((Table6[[#This Row],[Velocity 1 (m/s)]]^2)/2))</f>
        <v/>
      </c>
      <c r="N1369" s="115" t="str">
        <f>IF(Table6[[#This Row],[Segment ]]="","",(Table6[[#This Row],[Height 2 (m)]]-Table6[[#This Row],[Height 1 (m)]])*9.807)</f>
        <v/>
      </c>
      <c r="O1369" s="115" t="str">
        <f>'Pressure Drops in Loops'!U1374</f>
        <v/>
      </c>
      <c r="P136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69" s="115" t="str">
        <f>IF(Table6[[#This Row],[Segment ]]="","",Table6[[#This Row],[Work (W)]]/1000)</f>
        <v/>
      </c>
    </row>
    <row r="1370" spans="1:17" x14ac:dyDescent="0.25">
      <c r="A1370" s="116" t="str">
        <f>'Pressure Drops in Loops'!A1375</f>
        <v/>
      </c>
      <c r="B1370" s="113" t="str">
        <f>IF(Table6[[#This Row],[Segment ]]="","",B1369)</f>
        <v/>
      </c>
      <c r="C1370" s="113" t="str">
        <f>IF(Table6[[#This Row],[Segment ]]="","",C1369)</f>
        <v/>
      </c>
      <c r="D1370" s="113" t="str">
        <f>IF(Table6[[#This Row],[Segment ]]="","",D1369)</f>
        <v/>
      </c>
      <c r="E1370" s="117" t="str">
        <f>IF(Table6[[#This Row],[Segment ]]="","",Table6[[#This Row],[Density (kg/m3)]]*Table6[[#This Row],[Volumetric flow (m3/s)]])</f>
        <v/>
      </c>
      <c r="F1370" s="114" t="str">
        <f>IF(Table6[[#This Row],[Segment ]]="","",'Pressure Drops in Loops'!AG1375)</f>
        <v/>
      </c>
      <c r="G1370" s="114" t="str">
        <f>'Pressure Drops in Loops'!AH1375</f>
        <v/>
      </c>
      <c r="H1370" s="114"/>
      <c r="I1370" s="114"/>
      <c r="J1370" s="115" t="str">
        <f>'Pressure Drops in Loops'!E1375</f>
        <v/>
      </c>
      <c r="K1370" s="115" t="str">
        <f>IF('Pressure Drops in Loops'!E1376="",'Pressure Drops in Loops'!E1375,'Pressure Drops in Loops'!E1376)</f>
        <v/>
      </c>
      <c r="L1370" s="115" t="str">
        <f>IF(Table6[[#This Row],[Segment ]]="","",(Table6[[#This Row],[Pressure 2 (kPa)]]-Table6[[#This Row],[Pressure 1 (kPa)]])/Table6[[#This Row],[Density (kg/m3)]])</f>
        <v/>
      </c>
      <c r="M1370" s="115" t="str">
        <f>IF(Table6[[#This Row],[Segment ]]="","",((Table6[[#This Row],[Velocity 2 (m/s)]]^2)/2)-((Table6[[#This Row],[Velocity 1 (m/s)]]^2)/2))</f>
        <v/>
      </c>
      <c r="N1370" s="115" t="str">
        <f>IF(Table6[[#This Row],[Segment ]]="","",(Table6[[#This Row],[Height 2 (m)]]-Table6[[#This Row],[Height 1 (m)]])*9.807)</f>
        <v/>
      </c>
      <c r="O1370" s="115" t="str">
        <f>'Pressure Drops in Loops'!U1375</f>
        <v/>
      </c>
      <c r="P137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70" s="115" t="str">
        <f>IF(Table6[[#This Row],[Segment ]]="","",Table6[[#This Row],[Work (W)]]/1000)</f>
        <v/>
      </c>
    </row>
    <row r="1371" spans="1:17" x14ac:dyDescent="0.25">
      <c r="A1371" s="116" t="str">
        <f>'Pressure Drops in Loops'!A1376</f>
        <v/>
      </c>
      <c r="B1371" s="113" t="str">
        <f>IF(Table6[[#This Row],[Segment ]]="","",B1370)</f>
        <v/>
      </c>
      <c r="C1371" s="113" t="str">
        <f>IF(Table6[[#This Row],[Segment ]]="","",C1370)</f>
        <v/>
      </c>
      <c r="D1371" s="113" t="str">
        <f>IF(Table6[[#This Row],[Segment ]]="","",D1370)</f>
        <v/>
      </c>
      <c r="E1371" s="117" t="str">
        <f>IF(Table6[[#This Row],[Segment ]]="","",Table6[[#This Row],[Density (kg/m3)]]*Table6[[#This Row],[Volumetric flow (m3/s)]])</f>
        <v/>
      </c>
      <c r="F1371" s="114" t="str">
        <f>IF(Table6[[#This Row],[Segment ]]="","",'Pressure Drops in Loops'!AG1376)</f>
        <v/>
      </c>
      <c r="G1371" s="114" t="str">
        <f>'Pressure Drops in Loops'!AH1376</f>
        <v/>
      </c>
      <c r="H1371" s="114"/>
      <c r="I1371" s="114"/>
      <c r="J1371" s="115" t="str">
        <f>'Pressure Drops in Loops'!E1376</f>
        <v/>
      </c>
      <c r="K1371" s="115" t="str">
        <f>IF('Pressure Drops in Loops'!E1377="",'Pressure Drops in Loops'!E1376,'Pressure Drops in Loops'!E1377)</f>
        <v/>
      </c>
      <c r="L1371" s="115" t="str">
        <f>IF(Table6[[#This Row],[Segment ]]="","",(Table6[[#This Row],[Pressure 2 (kPa)]]-Table6[[#This Row],[Pressure 1 (kPa)]])/Table6[[#This Row],[Density (kg/m3)]])</f>
        <v/>
      </c>
      <c r="M1371" s="115" t="str">
        <f>IF(Table6[[#This Row],[Segment ]]="","",((Table6[[#This Row],[Velocity 2 (m/s)]]^2)/2)-((Table6[[#This Row],[Velocity 1 (m/s)]]^2)/2))</f>
        <v/>
      </c>
      <c r="N1371" s="115" t="str">
        <f>IF(Table6[[#This Row],[Segment ]]="","",(Table6[[#This Row],[Height 2 (m)]]-Table6[[#This Row],[Height 1 (m)]])*9.807)</f>
        <v/>
      </c>
      <c r="O1371" s="115" t="str">
        <f>'Pressure Drops in Loops'!U1376</f>
        <v/>
      </c>
      <c r="P137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71" s="115" t="str">
        <f>IF(Table6[[#This Row],[Segment ]]="","",Table6[[#This Row],[Work (W)]]/1000)</f>
        <v/>
      </c>
    </row>
    <row r="1372" spans="1:17" x14ac:dyDescent="0.25">
      <c r="A1372" s="116" t="str">
        <f>'Pressure Drops in Loops'!A1377</f>
        <v/>
      </c>
      <c r="B1372" s="113" t="str">
        <f>IF(Table6[[#This Row],[Segment ]]="","",B1371)</f>
        <v/>
      </c>
      <c r="C1372" s="113" t="str">
        <f>IF(Table6[[#This Row],[Segment ]]="","",C1371)</f>
        <v/>
      </c>
      <c r="D1372" s="113" t="str">
        <f>IF(Table6[[#This Row],[Segment ]]="","",D1371)</f>
        <v/>
      </c>
      <c r="E1372" s="117" t="str">
        <f>IF(Table6[[#This Row],[Segment ]]="","",Table6[[#This Row],[Density (kg/m3)]]*Table6[[#This Row],[Volumetric flow (m3/s)]])</f>
        <v/>
      </c>
      <c r="F1372" s="114" t="str">
        <f>IF(Table6[[#This Row],[Segment ]]="","",'Pressure Drops in Loops'!AG1377)</f>
        <v/>
      </c>
      <c r="G1372" s="114" t="str">
        <f>'Pressure Drops in Loops'!AH1377</f>
        <v/>
      </c>
      <c r="H1372" s="114"/>
      <c r="I1372" s="114"/>
      <c r="J1372" s="115" t="str">
        <f>'Pressure Drops in Loops'!E1377</f>
        <v/>
      </c>
      <c r="K1372" s="115" t="str">
        <f>IF('Pressure Drops in Loops'!E1378="",'Pressure Drops in Loops'!E1377,'Pressure Drops in Loops'!E1378)</f>
        <v/>
      </c>
      <c r="L1372" s="115" t="str">
        <f>IF(Table6[[#This Row],[Segment ]]="","",(Table6[[#This Row],[Pressure 2 (kPa)]]-Table6[[#This Row],[Pressure 1 (kPa)]])/Table6[[#This Row],[Density (kg/m3)]])</f>
        <v/>
      </c>
      <c r="M1372" s="115" t="str">
        <f>IF(Table6[[#This Row],[Segment ]]="","",((Table6[[#This Row],[Velocity 2 (m/s)]]^2)/2)-((Table6[[#This Row],[Velocity 1 (m/s)]]^2)/2))</f>
        <v/>
      </c>
      <c r="N1372" s="115" t="str">
        <f>IF(Table6[[#This Row],[Segment ]]="","",(Table6[[#This Row],[Height 2 (m)]]-Table6[[#This Row],[Height 1 (m)]])*9.807)</f>
        <v/>
      </c>
      <c r="O1372" s="115" t="str">
        <f>'Pressure Drops in Loops'!U1377</f>
        <v/>
      </c>
      <c r="P137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72" s="115" t="str">
        <f>IF(Table6[[#This Row],[Segment ]]="","",Table6[[#This Row],[Work (W)]]/1000)</f>
        <v/>
      </c>
    </row>
    <row r="1373" spans="1:17" x14ac:dyDescent="0.25">
      <c r="A1373" s="116" t="str">
        <f>'Pressure Drops in Loops'!A1378</f>
        <v/>
      </c>
      <c r="B1373" s="113" t="str">
        <f>IF(Table6[[#This Row],[Segment ]]="","",B1372)</f>
        <v/>
      </c>
      <c r="C1373" s="113" t="str">
        <f>IF(Table6[[#This Row],[Segment ]]="","",C1372)</f>
        <v/>
      </c>
      <c r="D1373" s="113" t="str">
        <f>IF(Table6[[#This Row],[Segment ]]="","",D1372)</f>
        <v/>
      </c>
      <c r="E1373" s="117" t="str">
        <f>IF(Table6[[#This Row],[Segment ]]="","",Table6[[#This Row],[Density (kg/m3)]]*Table6[[#This Row],[Volumetric flow (m3/s)]])</f>
        <v/>
      </c>
      <c r="F1373" s="114" t="str">
        <f>IF(Table6[[#This Row],[Segment ]]="","",'Pressure Drops in Loops'!AG1378)</f>
        <v/>
      </c>
      <c r="G1373" s="114" t="str">
        <f>'Pressure Drops in Loops'!AH1378</f>
        <v/>
      </c>
      <c r="H1373" s="114"/>
      <c r="I1373" s="114"/>
      <c r="J1373" s="115" t="str">
        <f>'Pressure Drops in Loops'!E1378</f>
        <v/>
      </c>
      <c r="K1373" s="115" t="str">
        <f>IF('Pressure Drops in Loops'!E1379="",'Pressure Drops in Loops'!E1378,'Pressure Drops in Loops'!E1379)</f>
        <v/>
      </c>
      <c r="L1373" s="115" t="str">
        <f>IF(Table6[[#This Row],[Segment ]]="","",(Table6[[#This Row],[Pressure 2 (kPa)]]-Table6[[#This Row],[Pressure 1 (kPa)]])/Table6[[#This Row],[Density (kg/m3)]])</f>
        <v/>
      </c>
      <c r="M1373" s="115" t="str">
        <f>IF(Table6[[#This Row],[Segment ]]="","",((Table6[[#This Row],[Velocity 2 (m/s)]]^2)/2)-((Table6[[#This Row],[Velocity 1 (m/s)]]^2)/2))</f>
        <v/>
      </c>
      <c r="N1373" s="115" t="str">
        <f>IF(Table6[[#This Row],[Segment ]]="","",(Table6[[#This Row],[Height 2 (m)]]-Table6[[#This Row],[Height 1 (m)]])*9.807)</f>
        <v/>
      </c>
      <c r="O1373" s="115" t="str">
        <f>'Pressure Drops in Loops'!U1378</f>
        <v/>
      </c>
      <c r="P137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73" s="115" t="str">
        <f>IF(Table6[[#This Row],[Segment ]]="","",Table6[[#This Row],[Work (W)]]/1000)</f>
        <v/>
      </c>
    </row>
    <row r="1374" spans="1:17" x14ac:dyDescent="0.25">
      <c r="A1374" s="116" t="str">
        <f>'Pressure Drops in Loops'!A1379</f>
        <v/>
      </c>
      <c r="B1374" s="113" t="str">
        <f>IF(Table6[[#This Row],[Segment ]]="","",B1373)</f>
        <v/>
      </c>
      <c r="C1374" s="113" t="str">
        <f>IF(Table6[[#This Row],[Segment ]]="","",C1373)</f>
        <v/>
      </c>
      <c r="D1374" s="113" t="str">
        <f>IF(Table6[[#This Row],[Segment ]]="","",D1373)</f>
        <v/>
      </c>
      <c r="E1374" s="117" t="str">
        <f>IF(Table6[[#This Row],[Segment ]]="","",Table6[[#This Row],[Density (kg/m3)]]*Table6[[#This Row],[Volumetric flow (m3/s)]])</f>
        <v/>
      </c>
      <c r="F1374" s="114" t="str">
        <f>IF(Table6[[#This Row],[Segment ]]="","",'Pressure Drops in Loops'!AG1379)</f>
        <v/>
      </c>
      <c r="G1374" s="114" t="str">
        <f>'Pressure Drops in Loops'!AH1379</f>
        <v/>
      </c>
      <c r="H1374" s="114"/>
      <c r="I1374" s="114"/>
      <c r="J1374" s="115" t="str">
        <f>'Pressure Drops in Loops'!E1379</f>
        <v/>
      </c>
      <c r="K1374" s="115" t="str">
        <f>IF('Pressure Drops in Loops'!E1380="",'Pressure Drops in Loops'!E1379,'Pressure Drops in Loops'!E1380)</f>
        <v/>
      </c>
      <c r="L1374" s="115" t="str">
        <f>IF(Table6[[#This Row],[Segment ]]="","",(Table6[[#This Row],[Pressure 2 (kPa)]]-Table6[[#This Row],[Pressure 1 (kPa)]])/Table6[[#This Row],[Density (kg/m3)]])</f>
        <v/>
      </c>
      <c r="M1374" s="115" t="str">
        <f>IF(Table6[[#This Row],[Segment ]]="","",((Table6[[#This Row],[Velocity 2 (m/s)]]^2)/2)-((Table6[[#This Row],[Velocity 1 (m/s)]]^2)/2))</f>
        <v/>
      </c>
      <c r="N1374" s="115" t="str">
        <f>IF(Table6[[#This Row],[Segment ]]="","",(Table6[[#This Row],[Height 2 (m)]]-Table6[[#This Row],[Height 1 (m)]])*9.807)</f>
        <v/>
      </c>
      <c r="O1374" s="115" t="str">
        <f>'Pressure Drops in Loops'!U1379</f>
        <v/>
      </c>
      <c r="P137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74" s="115" t="str">
        <f>IF(Table6[[#This Row],[Segment ]]="","",Table6[[#This Row],[Work (W)]]/1000)</f>
        <v/>
      </c>
    </row>
    <row r="1375" spans="1:17" x14ac:dyDescent="0.25">
      <c r="A1375" s="116" t="str">
        <f>'Pressure Drops in Loops'!A1380</f>
        <v/>
      </c>
      <c r="B1375" s="113" t="str">
        <f>IF(Table6[[#This Row],[Segment ]]="","",B1374)</f>
        <v/>
      </c>
      <c r="C1375" s="113" t="str">
        <f>IF(Table6[[#This Row],[Segment ]]="","",C1374)</f>
        <v/>
      </c>
      <c r="D1375" s="113" t="str">
        <f>IF(Table6[[#This Row],[Segment ]]="","",D1374)</f>
        <v/>
      </c>
      <c r="E1375" s="117" t="str">
        <f>IF(Table6[[#This Row],[Segment ]]="","",Table6[[#This Row],[Density (kg/m3)]]*Table6[[#This Row],[Volumetric flow (m3/s)]])</f>
        <v/>
      </c>
      <c r="F1375" s="114" t="str">
        <f>IF(Table6[[#This Row],[Segment ]]="","",'Pressure Drops in Loops'!AG1380)</f>
        <v/>
      </c>
      <c r="G1375" s="114" t="str">
        <f>'Pressure Drops in Loops'!AH1380</f>
        <v/>
      </c>
      <c r="H1375" s="114"/>
      <c r="I1375" s="114"/>
      <c r="J1375" s="115" t="str">
        <f>'Pressure Drops in Loops'!E1380</f>
        <v/>
      </c>
      <c r="K1375" s="115" t="str">
        <f>IF('Pressure Drops in Loops'!E1381="",'Pressure Drops in Loops'!E1380,'Pressure Drops in Loops'!E1381)</f>
        <v/>
      </c>
      <c r="L1375" s="115" t="str">
        <f>IF(Table6[[#This Row],[Segment ]]="","",(Table6[[#This Row],[Pressure 2 (kPa)]]-Table6[[#This Row],[Pressure 1 (kPa)]])/Table6[[#This Row],[Density (kg/m3)]])</f>
        <v/>
      </c>
      <c r="M1375" s="115" t="str">
        <f>IF(Table6[[#This Row],[Segment ]]="","",((Table6[[#This Row],[Velocity 2 (m/s)]]^2)/2)-((Table6[[#This Row],[Velocity 1 (m/s)]]^2)/2))</f>
        <v/>
      </c>
      <c r="N1375" s="115" t="str">
        <f>IF(Table6[[#This Row],[Segment ]]="","",(Table6[[#This Row],[Height 2 (m)]]-Table6[[#This Row],[Height 1 (m)]])*9.807)</f>
        <v/>
      </c>
      <c r="O1375" s="115" t="str">
        <f>'Pressure Drops in Loops'!U1380</f>
        <v/>
      </c>
      <c r="P137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75" s="115" t="str">
        <f>IF(Table6[[#This Row],[Segment ]]="","",Table6[[#This Row],[Work (W)]]/1000)</f>
        <v/>
      </c>
    </row>
    <row r="1376" spans="1:17" x14ac:dyDescent="0.25">
      <c r="A1376" s="116" t="str">
        <f>'Pressure Drops in Loops'!A1381</f>
        <v/>
      </c>
      <c r="B1376" s="113" t="str">
        <f>IF(Table6[[#This Row],[Segment ]]="","",B1375)</f>
        <v/>
      </c>
      <c r="C1376" s="113" t="str">
        <f>IF(Table6[[#This Row],[Segment ]]="","",C1375)</f>
        <v/>
      </c>
      <c r="D1376" s="113" t="str">
        <f>IF(Table6[[#This Row],[Segment ]]="","",D1375)</f>
        <v/>
      </c>
      <c r="E1376" s="117" t="str">
        <f>IF(Table6[[#This Row],[Segment ]]="","",Table6[[#This Row],[Density (kg/m3)]]*Table6[[#This Row],[Volumetric flow (m3/s)]])</f>
        <v/>
      </c>
      <c r="F1376" s="114" t="str">
        <f>IF(Table6[[#This Row],[Segment ]]="","",'Pressure Drops in Loops'!AG1381)</f>
        <v/>
      </c>
      <c r="G1376" s="114" t="str">
        <f>'Pressure Drops in Loops'!AH1381</f>
        <v/>
      </c>
      <c r="H1376" s="114"/>
      <c r="I1376" s="114"/>
      <c r="J1376" s="115" t="str">
        <f>'Pressure Drops in Loops'!E1381</f>
        <v/>
      </c>
      <c r="K1376" s="115" t="str">
        <f>IF('Pressure Drops in Loops'!E1382="",'Pressure Drops in Loops'!E1381,'Pressure Drops in Loops'!E1382)</f>
        <v/>
      </c>
      <c r="L1376" s="115" t="str">
        <f>IF(Table6[[#This Row],[Segment ]]="","",(Table6[[#This Row],[Pressure 2 (kPa)]]-Table6[[#This Row],[Pressure 1 (kPa)]])/Table6[[#This Row],[Density (kg/m3)]])</f>
        <v/>
      </c>
      <c r="M1376" s="115" t="str">
        <f>IF(Table6[[#This Row],[Segment ]]="","",((Table6[[#This Row],[Velocity 2 (m/s)]]^2)/2)-((Table6[[#This Row],[Velocity 1 (m/s)]]^2)/2))</f>
        <v/>
      </c>
      <c r="N1376" s="115" t="str">
        <f>IF(Table6[[#This Row],[Segment ]]="","",(Table6[[#This Row],[Height 2 (m)]]-Table6[[#This Row],[Height 1 (m)]])*9.807)</f>
        <v/>
      </c>
      <c r="O1376" s="115" t="str">
        <f>'Pressure Drops in Loops'!U1381</f>
        <v/>
      </c>
      <c r="P137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76" s="115" t="str">
        <f>IF(Table6[[#This Row],[Segment ]]="","",Table6[[#This Row],[Work (W)]]/1000)</f>
        <v/>
      </c>
    </row>
    <row r="1377" spans="1:17" x14ac:dyDescent="0.25">
      <c r="A1377" s="116" t="str">
        <f>'Pressure Drops in Loops'!A1382</f>
        <v/>
      </c>
      <c r="B1377" s="113" t="str">
        <f>IF(Table6[[#This Row],[Segment ]]="","",B1376)</f>
        <v/>
      </c>
      <c r="C1377" s="113" t="str">
        <f>IF(Table6[[#This Row],[Segment ]]="","",C1376)</f>
        <v/>
      </c>
      <c r="D1377" s="113" t="str">
        <f>IF(Table6[[#This Row],[Segment ]]="","",D1376)</f>
        <v/>
      </c>
      <c r="E1377" s="117" t="str">
        <f>IF(Table6[[#This Row],[Segment ]]="","",Table6[[#This Row],[Density (kg/m3)]]*Table6[[#This Row],[Volumetric flow (m3/s)]])</f>
        <v/>
      </c>
      <c r="F1377" s="114" t="str">
        <f>IF(Table6[[#This Row],[Segment ]]="","",'Pressure Drops in Loops'!AG1382)</f>
        <v/>
      </c>
      <c r="G1377" s="114" t="str">
        <f>'Pressure Drops in Loops'!AH1382</f>
        <v/>
      </c>
      <c r="H1377" s="114"/>
      <c r="I1377" s="114"/>
      <c r="J1377" s="115" t="str">
        <f>'Pressure Drops in Loops'!E1382</f>
        <v/>
      </c>
      <c r="K1377" s="115" t="str">
        <f>IF('Pressure Drops in Loops'!E1383="",'Pressure Drops in Loops'!E1382,'Pressure Drops in Loops'!E1383)</f>
        <v/>
      </c>
      <c r="L1377" s="115" t="str">
        <f>IF(Table6[[#This Row],[Segment ]]="","",(Table6[[#This Row],[Pressure 2 (kPa)]]-Table6[[#This Row],[Pressure 1 (kPa)]])/Table6[[#This Row],[Density (kg/m3)]])</f>
        <v/>
      </c>
      <c r="M1377" s="115" t="str">
        <f>IF(Table6[[#This Row],[Segment ]]="","",((Table6[[#This Row],[Velocity 2 (m/s)]]^2)/2)-((Table6[[#This Row],[Velocity 1 (m/s)]]^2)/2))</f>
        <v/>
      </c>
      <c r="N1377" s="115" t="str">
        <f>IF(Table6[[#This Row],[Segment ]]="","",(Table6[[#This Row],[Height 2 (m)]]-Table6[[#This Row],[Height 1 (m)]])*9.807)</f>
        <v/>
      </c>
      <c r="O1377" s="115" t="str">
        <f>'Pressure Drops in Loops'!U1382</f>
        <v/>
      </c>
      <c r="P137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77" s="115" t="str">
        <f>IF(Table6[[#This Row],[Segment ]]="","",Table6[[#This Row],[Work (W)]]/1000)</f>
        <v/>
      </c>
    </row>
    <row r="1378" spans="1:17" x14ac:dyDescent="0.25">
      <c r="A1378" s="116" t="str">
        <f>'Pressure Drops in Loops'!A1383</f>
        <v/>
      </c>
      <c r="B1378" s="113" t="str">
        <f>IF(Table6[[#This Row],[Segment ]]="","",B1377)</f>
        <v/>
      </c>
      <c r="C1378" s="113" t="str">
        <f>IF(Table6[[#This Row],[Segment ]]="","",C1377)</f>
        <v/>
      </c>
      <c r="D1378" s="113" t="str">
        <f>IF(Table6[[#This Row],[Segment ]]="","",D1377)</f>
        <v/>
      </c>
      <c r="E1378" s="117" t="str">
        <f>IF(Table6[[#This Row],[Segment ]]="","",Table6[[#This Row],[Density (kg/m3)]]*Table6[[#This Row],[Volumetric flow (m3/s)]])</f>
        <v/>
      </c>
      <c r="F1378" s="114" t="str">
        <f>IF(Table6[[#This Row],[Segment ]]="","",'Pressure Drops in Loops'!AG1383)</f>
        <v/>
      </c>
      <c r="G1378" s="114" t="str">
        <f>'Pressure Drops in Loops'!AH1383</f>
        <v/>
      </c>
      <c r="H1378" s="114"/>
      <c r="I1378" s="114"/>
      <c r="J1378" s="115" t="str">
        <f>'Pressure Drops in Loops'!E1383</f>
        <v/>
      </c>
      <c r="K1378" s="115" t="str">
        <f>IF('Pressure Drops in Loops'!E1384="",'Pressure Drops in Loops'!E1383,'Pressure Drops in Loops'!E1384)</f>
        <v/>
      </c>
      <c r="L1378" s="115" t="str">
        <f>IF(Table6[[#This Row],[Segment ]]="","",(Table6[[#This Row],[Pressure 2 (kPa)]]-Table6[[#This Row],[Pressure 1 (kPa)]])/Table6[[#This Row],[Density (kg/m3)]])</f>
        <v/>
      </c>
      <c r="M1378" s="115" t="str">
        <f>IF(Table6[[#This Row],[Segment ]]="","",((Table6[[#This Row],[Velocity 2 (m/s)]]^2)/2)-((Table6[[#This Row],[Velocity 1 (m/s)]]^2)/2))</f>
        <v/>
      </c>
      <c r="N1378" s="115" t="str">
        <f>IF(Table6[[#This Row],[Segment ]]="","",(Table6[[#This Row],[Height 2 (m)]]-Table6[[#This Row],[Height 1 (m)]])*9.807)</f>
        <v/>
      </c>
      <c r="O1378" s="115" t="str">
        <f>'Pressure Drops in Loops'!U1383</f>
        <v/>
      </c>
      <c r="P137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78" s="115" t="str">
        <f>IF(Table6[[#This Row],[Segment ]]="","",Table6[[#This Row],[Work (W)]]/1000)</f>
        <v/>
      </c>
    </row>
    <row r="1379" spans="1:17" x14ac:dyDescent="0.25">
      <c r="A1379" s="116" t="str">
        <f>'Pressure Drops in Loops'!A1384</f>
        <v/>
      </c>
      <c r="B1379" s="113" t="str">
        <f>IF(Table6[[#This Row],[Segment ]]="","",B1378)</f>
        <v/>
      </c>
      <c r="C1379" s="113" t="str">
        <f>IF(Table6[[#This Row],[Segment ]]="","",C1378)</f>
        <v/>
      </c>
      <c r="D1379" s="113" t="str">
        <f>IF(Table6[[#This Row],[Segment ]]="","",D1378)</f>
        <v/>
      </c>
      <c r="E1379" s="117" t="str">
        <f>IF(Table6[[#This Row],[Segment ]]="","",Table6[[#This Row],[Density (kg/m3)]]*Table6[[#This Row],[Volumetric flow (m3/s)]])</f>
        <v/>
      </c>
      <c r="F1379" s="114" t="str">
        <f>IF(Table6[[#This Row],[Segment ]]="","",'Pressure Drops in Loops'!AG1384)</f>
        <v/>
      </c>
      <c r="G1379" s="114" t="str">
        <f>'Pressure Drops in Loops'!AH1384</f>
        <v/>
      </c>
      <c r="H1379" s="114"/>
      <c r="I1379" s="114"/>
      <c r="J1379" s="115" t="str">
        <f>'Pressure Drops in Loops'!E1384</f>
        <v/>
      </c>
      <c r="K1379" s="115" t="str">
        <f>IF('Pressure Drops in Loops'!E1385="",'Pressure Drops in Loops'!E1384,'Pressure Drops in Loops'!E1385)</f>
        <v/>
      </c>
      <c r="L1379" s="115" t="str">
        <f>IF(Table6[[#This Row],[Segment ]]="","",(Table6[[#This Row],[Pressure 2 (kPa)]]-Table6[[#This Row],[Pressure 1 (kPa)]])/Table6[[#This Row],[Density (kg/m3)]])</f>
        <v/>
      </c>
      <c r="M1379" s="115" t="str">
        <f>IF(Table6[[#This Row],[Segment ]]="","",((Table6[[#This Row],[Velocity 2 (m/s)]]^2)/2)-((Table6[[#This Row],[Velocity 1 (m/s)]]^2)/2))</f>
        <v/>
      </c>
      <c r="N1379" s="115" t="str">
        <f>IF(Table6[[#This Row],[Segment ]]="","",(Table6[[#This Row],[Height 2 (m)]]-Table6[[#This Row],[Height 1 (m)]])*9.807)</f>
        <v/>
      </c>
      <c r="O1379" s="115" t="str">
        <f>'Pressure Drops in Loops'!U1384</f>
        <v/>
      </c>
      <c r="P137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79" s="115" t="str">
        <f>IF(Table6[[#This Row],[Segment ]]="","",Table6[[#This Row],[Work (W)]]/1000)</f>
        <v/>
      </c>
    </row>
    <row r="1380" spans="1:17" x14ac:dyDescent="0.25">
      <c r="A1380" s="116" t="str">
        <f>'Pressure Drops in Loops'!A1385</f>
        <v/>
      </c>
      <c r="B1380" s="113" t="str">
        <f>IF(Table6[[#This Row],[Segment ]]="","",B1379)</f>
        <v/>
      </c>
      <c r="C1380" s="113" t="str">
        <f>IF(Table6[[#This Row],[Segment ]]="","",C1379)</f>
        <v/>
      </c>
      <c r="D1380" s="113" t="str">
        <f>IF(Table6[[#This Row],[Segment ]]="","",D1379)</f>
        <v/>
      </c>
      <c r="E1380" s="117" t="str">
        <f>IF(Table6[[#This Row],[Segment ]]="","",Table6[[#This Row],[Density (kg/m3)]]*Table6[[#This Row],[Volumetric flow (m3/s)]])</f>
        <v/>
      </c>
      <c r="F1380" s="114" t="str">
        <f>IF(Table6[[#This Row],[Segment ]]="","",'Pressure Drops in Loops'!AG1385)</f>
        <v/>
      </c>
      <c r="G1380" s="114" t="str">
        <f>'Pressure Drops in Loops'!AH1385</f>
        <v/>
      </c>
      <c r="H1380" s="114"/>
      <c r="I1380" s="114"/>
      <c r="J1380" s="115" t="str">
        <f>'Pressure Drops in Loops'!E1385</f>
        <v/>
      </c>
      <c r="K1380" s="115" t="str">
        <f>IF('Pressure Drops in Loops'!E1386="",'Pressure Drops in Loops'!E1385,'Pressure Drops in Loops'!E1386)</f>
        <v/>
      </c>
      <c r="L1380" s="115" t="str">
        <f>IF(Table6[[#This Row],[Segment ]]="","",(Table6[[#This Row],[Pressure 2 (kPa)]]-Table6[[#This Row],[Pressure 1 (kPa)]])/Table6[[#This Row],[Density (kg/m3)]])</f>
        <v/>
      </c>
      <c r="M1380" s="115" t="str">
        <f>IF(Table6[[#This Row],[Segment ]]="","",((Table6[[#This Row],[Velocity 2 (m/s)]]^2)/2)-((Table6[[#This Row],[Velocity 1 (m/s)]]^2)/2))</f>
        <v/>
      </c>
      <c r="N1380" s="115" t="str">
        <f>IF(Table6[[#This Row],[Segment ]]="","",(Table6[[#This Row],[Height 2 (m)]]-Table6[[#This Row],[Height 1 (m)]])*9.807)</f>
        <v/>
      </c>
      <c r="O1380" s="115" t="str">
        <f>'Pressure Drops in Loops'!U1385</f>
        <v/>
      </c>
      <c r="P138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80" s="115" t="str">
        <f>IF(Table6[[#This Row],[Segment ]]="","",Table6[[#This Row],[Work (W)]]/1000)</f>
        <v/>
      </c>
    </row>
    <row r="1381" spans="1:17" x14ac:dyDescent="0.25">
      <c r="A1381" s="116" t="str">
        <f>'Pressure Drops in Loops'!A1386</f>
        <v/>
      </c>
      <c r="B1381" s="113" t="str">
        <f>IF(Table6[[#This Row],[Segment ]]="","",B1380)</f>
        <v/>
      </c>
      <c r="C1381" s="113" t="str">
        <f>IF(Table6[[#This Row],[Segment ]]="","",C1380)</f>
        <v/>
      </c>
      <c r="D1381" s="113" t="str">
        <f>IF(Table6[[#This Row],[Segment ]]="","",D1380)</f>
        <v/>
      </c>
      <c r="E1381" s="117" t="str">
        <f>IF(Table6[[#This Row],[Segment ]]="","",Table6[[#This Row],[Density (kg/m3)]]*Table6[[#This Row],[Volumetric flow (m3/s)]])</f>
        <v/>
      </c>
      <c r="F1381" s="114" t="str">
        <f>IF(Table6[[#This Row],[Segment ]]="","",'Pressure Drops in Loops'!AG1386)</f>
        <v/>
      </c>
      <c r="G1381" s="114" t="str">
        <f>'Pressure Drops in Loops'!AH1386</f>
        <v/>
      </c>
      <c r="H1381" s="114"/>
      <c r="I1381" s="114"/>
      <c r="J1381" s="115" t="str">
        <f>'Pressure Drops in Loops'!E1386</f>
        <v/>
      </c>
      <c r="K1381" s="115" t="str">
        <f>IF('Pressure Drops in Loops'!E1387="",'Pressure Drops in Loops'!E1386,'Pressure Drops in Loops'!E1387)</f>
        <v/>
      </c>
      <c r="L1381" s="115" t="str">
        <f>IF(Table6[[#This Row],[Segment ]]="","",(Table6[[#This Row],[Pressure 2 (kPa)]]-Table6[[#This Row],[Pressure 1 (kPa)]])/Table6[[#This Row],[Density (kg/m3)]])</f>
        <v/>
      </c>
      <c r="M1381" s="115" t="str">
        <f>IF(Table6[[#This Row],[Segment ]]="","",((Table6[[#This Row],[Velocity 2 (m/s)]]^2)/2)-((Table6[[#This Row],[Velocity 1 (m/s)]]^2)/2))</f>
        <v/>
      </c>
      <c r="N1381" s="115" t="str">
        <f>IF(Table6[[#This Row],[Segment ]]="","",(Table6[[#This Row],[Height 2 (m)]]-Table6[[#This Row],[Height 1 (m)]])*9.807)</f>
        <v/>
      </c>
      <c r="O1381" s="115" t="str">
        <f>'Pressure Drops in Loops'!U1386</f>
        <v/>
      </c>
      <c r="P138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81" s="115" t="str">
        <f>IF(Table6[[#This Row],[Segment ]]="","",Table6[[#This Row],[Work (W)]]/1000)</f>
        <v/>
      </c>
    </row>
    <row r="1382" spans="1:17" x14ac:dyDescent="0.25">
      <c r="A1382" s="116" t="str">
        <f>'Pressure Drops in Loops'!A1387</f>
        <v/>
      </c>
      <c r="B1382" s="113" t="str">
        <f>IF(Table6[[#This Row],[Segment ]]="","",B1381)</f>
        <v/>
      </c>
      <c r="C1382" s="113" t="str">
        <f>IF(Table6[[#This Row],[Segment ]]="","",C1381)</f>
        <v/>
      </c>
      <c r="D1382" s="113" t="str">
        <f>IF(Table6[[#This Row],[Segment ]]="","",D1381)</f>
        <v/>
      </c>
      <c r="E1382" s="117" t="str">
        <f>IF(Table6[[#This Row],[Segment ]]="","",Table6[[#This Row],[Density (kg/m3)]]*Table6[[#This Row],[Volumetric flow (m3/s)]])</f>
        <v/>
      </c>
      <c r="F1382" s="114" t="str">
        <f>IF(Table6[[#This Row],[Segment ]]="","",'Pressure Drops in Loops'!AG1387)</f>
        <v/>
      </c>
      <c r="G1382" s="114" t="str">
        <f>'Pressure Drops in Loops'!AH1387</f>
        <v/>
      </c>
      <c r="H1382" s="114"/>
      <c r="I1382" s="114"/>
      <c r="J1382" s="115" t="str">
        <f>'Pressure Drops in Loops'!E1387</f>
        <v/>
      </c>
      <c r="K1382" s="115" t="str">
        <f>IF('Pressure Drops in Loops'!E1388="",'Pressure Drops in Loops'!E1387,'Pressure Drops in Loops'!E1388)</f>
        <v/>
      </c>
      <c r="L1382" s="115" t="str">
        <f>IF(Table6[[#This Row],[Segment ]]="","",(Table6[[#This Row],[Pressure 2 (kPa)]]-Table6[[#This Row],[Pressure 1 (kPa)]])/Table6[[#This Row],[Density (kg/m3)]])</f>
        <v/>
      </c>
      <c r="M1382" s="115" t="str">
        <f>IF(Table6[[#This Row],[Segment ]]="","",((Table6[[#This Row],[Velocity 2 (m/s)]]^2)/2)-((Table6[[#This Row],[Velocity 1 (m/s)]]^2)/2))</f>
        <v/>
      </c>
      <c r="N1382" s="115" t="str">
        <f>IF(Table6[[#This Row],[Segment ]]="","",(Table6[[#This Row],[Height 2 (m)]]-Table6[[#This Row],[Height 1 (m)]])*9.807)</f>
        <v/>
      </c>
      <c r="O1382" s="115" t="str">
        <f>'Pressure Drops in Loops'!U1387</f>
        <v/>
      </c>
      <c r="P138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82" s="115" t="str">
        <f>IF(Table6[[#This Row],[Segment ]]="","",Table6[[#This Row],[Work (W)]]/1000)</f>
        <v/>
      </c>
    </row>
    <row r="1383" spans="1:17" x14ac:dyDescent="0.25">
      <c r="A1383" s="116" t="str">
        <f>'Pressure Drops in Loops'!A1388</f>
        <v/>
      </c>
      <c r="B1383" s="113" t="str">
        <f>IF(Table6[[#This Row],[Segment ]]="","",B1382)</f>
        <v/>
      </c>
      <c r="C1383" s="113" t="str">
        <f>IF(Table6[[#This Row],[Segment ]]="","",C1382)</f>
        <v/>
      </c>
      <c r="D1383" s="113" t="str">
        <f>IF(Table6[[#This Row],[Segment ]]="","",D1382)</f>
        <v/>
      </c>
      <c r="E1383" s="117" t="str">
        <f>IF(Table6[[#This Row],[Segment ]]="","",Table6[[#This Row],[Density (kg/m3)]]*Table6[[#This Row],[Volumetric flow (m3/s)]])</f>
        <v/>
      </c>
      <c r="F1383" s="114" t="str">
        <f>IF(Table6[[#This Row],[Segment ]]="","",'Pressure Drops in Loops'!AG1388)</f>
        <v/>
      </c>
      <c r="G1383" s="114" t="str">
        <f>'Pressure Drops in Loops'!AH1388</f>
        <v/>
      </c>
      <c r="H1383" s="114"/>
      <c r="I1383" s="114"/>
      <c r="J1383" s="115" t="str">
        <f>'Pressure Drops in Loops'!E1388</f>
        <v/>
      </c>
      <c r="K1383" s="115" t="str">
        <f>IF('Pressure Drops in Loops'!E1389="",'Pressure Drops in Loops'!E1388,'Pressure Drops in Loops'!E1389)</f>
        <v/>
      </c>
      <c r="L1383" s="115" t="str">
        <f>IF(Table6[[#This Row],[Segment ]]="","",(Table6[[#This Row],[Pressure 2 (kPa)]]-Table6[[#This Row],[Pressure 1 (kPa)]])/Table6[[#This Row],[Density (kg/m3)]])</f>
        <v/>
      </c>
      <c r="M1383" s="115" t="str">
        <f>IF(Table6[[#This Row],[Segment ]]="","",((Table6[[#This Row],[Velocity 2 (m/s)]]^2)/2)-((Table6[[#This Row],[Velocity 1 (m/s)]]^2)/2))</f>
        <v/>
      </c>
      <c r="N1383" s="115" t="str">
        <f>IF(Table6[[#This Row],[Segment ]]="","",(Table6[[#This Row],[Height 2 (m)]]-Table6[[#This Row],[Height 1 (m)]])*9.807)</f>
        <v/>
      </c>
      <c r="O1383" s="115" t="str">
        <f>'Pressure Drops in Loops'!U1388</f>
        <v/>
      </c>
      <c r="P138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83" s="115" t="str">
        <f>IF(Table6[[#This Row],[Segment ]]="","",Table6[[#This Row],[Work (W)]]/1000)</f>
        <v/>
      </c>
    </row>
    <row r="1384" spans="1:17" x14ac:dyDescent="0.25">
      <c r="A1384" s="116" t="str">
        <f>'Pressure Drops in Loops'!A1389</f>
        <v/>
      </c>
      <c r="B1384" s="113" t="str">
        <f>IF(Table6[[#This Row],[Segment ]]="","",B1383)</f>
        <v/>
      </c>
      <c r="C1384" s="113" t="str">
        <f>IF(Table6[[#This Row],[Segment ]]="","",C1383)</f>
        <v/>
      </c>
      <c r="D1384" s="113" t="str">
        <f>IF(Table6[[#This Row],[Segment ]]="","",D1383)</f>
        <v/>
      </c>
      <c r="E1384" s="117" t="str">
        <f>IF(Table6[[#This Row],[Segment ]]="","",Table6[[#This Row],[Density (kg/m3)]]*Table6[[#This Row],[Volumetric flow (m3/s)]])</f>
        <v/>
      </c>
      <c r="F1384" s="114" t="str">
        <f>IF(Table6[[#This Row],[Segment ]]="","",'Pressure Drops in Loops'!AG1389)</f>
        <v/>
      </c>
      <c r="G1384" s="114" t="str">
        <f>'Pressure Drops in Loops'!AH1389</f>
        <v/>
      </c>
      <c r="H1384" s="114"/>
      <c r="I1384" s="114"/>
      <c r="J1384" s="115" t="str">
        <f>'Pressure Drops in Loops'!E1389</f>
        <v/>
      </c>
      <c r="K1384" s="115" t="str">
        <f>IF('Pressure Drops in Loops'!E1390="",'Pressure Drops in Loops'!E1389,'Pressure Drops in Loops'!E1390)</f>
        <v/>
      </c>
      <c r="L1384" s="115" t="str">
        <f>IF(Table6[[#This Row],[Segment ]]="","",(Table6[[#This Row],[Pressure 2 (kPa)]]-Table6[[#This Row],[Pressure 1 (kPa)]])/Table6[[#This Row],[Density (kg/m3)]])</f>
        <v/>
      </c>
      <c r="M1384" s="115" t="str">
        <f>IF(Table6[[#This Row],[Segment ]]="","",((Table6[[#This Row],[Velocity 2 (m/s)]]^2)/2)-((Table6[[#This Row],[Velocity 1 (m/s)]]^2)/2))</f>
        <v/>
      </c>
      <c r="N1384" s="115" t="str">
        <f>IF(Table6[[#This Row],[Segment ]]="","",(Table6[[#This Row],[Height 2 (m)]]-Table6[[#This Row],[Height 1 (m)]])*9.807)</f>
        <v/>
      </c>
      <c r="O1384" s="115" t="str">
        <f>'Pressure Drops in Loops'!U1389</f>
        <v/>
      </c>
      <c r="P138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84" s="115" t="str">
        <f>IF(Table6[[#This Row],[Segment ]]="","",Table6[[#This Row],[Work (W)]]/1000)</f>
        <v/>
      </c>
    </row>
    <row r="1385" spans="1:17" x14ac:dyDescent="0.25">
      <c r="A1385" s="116" t="str">
        <f>'Pressure Drops in Loops'!A1390</f>
        <v/>
      </c>
      <c r="B1385" s="113" t="str">
        <f>IF(Table6[[#This Row],[Segment ]]="","",B1384)</f>
        <v/>
      </c>
      <c r="C1385" s="113" t="str">
        <f>IF(Table6[[#This Row],[Segment ]]="","",C1384)</f>
        <v/>
      </c>
      <c r="D1385" s="113" t="str">
        <f>IF(Table6[[#This Row],[Segment ]]="","",D1384)</f>
        <v/>
      </c>
      <c r="E1385" s="117" t="str">
        <f>IF(Table6[[#This Row],[Segment ]]="","",Table6[[#This Row],[Density (kg/m3)]]*Table6[[#This Row],[Volumetric flow (m3/s)]])</f>
        <v/>
      </c>
      <c r="F1385" s="114" t="str">
        <f>IF(Table6[[#This Row],[Segment ]]="","",'Pressure Drops in Loops'!AG1390)</f>
        <v/>
      </c>
      <c r="G1385" s="114" t="str">
        <f>'Pressure Drops in Loops'!AH1390</f>
        <v/>
      </c>
      <c r="H1385" s="114"/>
      <c r="I1385" s="114"/>
      <c r="J1385" s="115" t="str">
        <f>'Pressure Drops in Loops'!E1390</f>
        <v/>
      </c>
      <c r="K1385" s="115" t="str">
        <f>IF('Pressure Drops in Loops'!E1391="",'Pressure Drops in Loops'!E1390,'Pressure Drops in Loops'!E1391)</f>
        <v/>
      </c>
      <c r="L1385" s="115" t="str">
        <f>IF(Table6[[#This Row],[Segment ]]="","",(Table6[[#This Row],[Pressure 2 (kPa)]]-Table6[[#This Row],[Pressure 1 (kPa)]])/Table6[[#This Row],[Density (kg/m3)]])</f>
        <v/>
      </c>
      <c r="M1385" s="115" t="str">
        <f>IF(Table6[[#This Row],[Segment ]]="","",((Table6[[#This Row],[Velocity 2 (m/s)]]^2)/2)-((Table6[[#This Row],[Velocity 1 (m/s)]]^2)/2))</f>
        <v/>
      </c>
      <c r="N1385" s="115" t="str">
        <f>IF(Table6[[#This Row],[Segment ]]="","",(Table6[[#This Row],[Height 2 (m)]]-Table6[[#This Row],[Height 1 (m)]])*9.807)</f>
        <v/>
      </c>
      <c r="O1385" s="115" t="str">
        <f>'Pressure Drops in Loops'!U1390</f>
        <v/>
      </c>
      <c r="P138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85" s="115" t="str">
        <f>IF(Table6[[#This Row],[Segment ]]="","",Table6[[#This Row],[Work (W)]]/1000)</f>
        <v/>
      </c>
    </row>
    <row r="1386" spans="1:17" x14ac:dyDescent="0.25">
      <c r="A1386" s="116" t="str">
        <f>'Pressure Drops in Loops'!A1391</f>
        <v/>
      </c>
      <c r="B1386" s="113" t="str">
        <f>IF(Table6[[#This Row],[Segment ]]="","",B1385)</f>
        <v/>
      </c>
      <c r="C1386" s="113" t="str">
        <f>IF(Table6[[#This Row],[Segment ]]="","",C1385)</f>
        <v/>
      </c>
      <c r="D1386" s="113" t="str">
        <f>IF(Table6[[#This Row],[Segment ]]="","",D1385)</f>
        <v/>
      </c>
      <c r="E1386" s="117" t="str">
        <f>IF(Table6[[#This Row],[Segment ]]="","",Table6[[#This Row],[Density (kg/m3)]]*Table6[[#This Row],[Volumetric flow (m3/s)]])</f>
        <v/>
      </c>
      <c r="F1386" s="114" t="str">
        <f>IF(Table6[[#This Row],[Segment ]]="","",'Pressure Drops in Loops'!AG1391)</f>
        <v/>
      </c>
      <c r="G1386" s="114" t="str">
        <f>'Pressure Drops in Loops'!AH1391</f>
        <v/>
      </c>
      <c r="H1386" s="114"/>
      <c r="I1386" s="114"/>
      <c r="J1386" s="115" t="str">
        <f>'Pressure Drops in Loops'!E1391</f>
        <v/>
      </c>
      <c r="K1386" s="115" t="str">
        <f>IF('Pressure Drops in Loops'!E1392="",'Pressure Drops in Loops'!E1391,'Pressure Drops in Loops'!E1392)</f>
        <v/>
      </c>
      <c r="L1386" s="115" t="str">
        <f>IF(Table6[[#This Row],[Segment ]]="","",(Table6[[#This Row],[Pressure 2 (kPa)]]-Table6[[#This Row],[Pressure 1 (kPa)]])/Table6[[#This Row],[Density (kg/m3)]])</f>
        <v/>
      </c>
      <c r="M1386" s="115" t="str">
        <f>IF(Table6[[#This Row],[Segment ]]="","",((Table6[[#This Row],[Velocity 2 (m/s)]]^2)/2)-((Table6[[#This Row],[Velocity 1 (m/s)]]^2)/2))</f>
        <v/>
      </c>
      <c r="N1386" s="115" t="str">
        <f>IF(Table6[[#This Row],[Segment ]]="","",(Table6[[#This Row],[Height 2 (m)]]-Table6[[#This Row],[Height 1 (m)]])*9.807)</f>
        <v/>
      </c>
      <c r="O1386" s="115" t="str">
        <f>'Pressure Drops in Loops'!U1391</f>
        <v/>
      </c>
      <c r="P138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86" s="115" t="str">
        <f>IF(Table6[[#This Row],[Segment ]]="","",Table6[[#This Row],[Work (W)]]/1000)</f>
        <v/>
      </c>
    </row>
    <row r="1387" spans="1:17" x14ac:dyDescent="0.25">
      <c r="A1387" s="116" t="str">
        <f>'Pressure Drops in Loops'!A1392</f>
        <v/>
      </c>
      <c r="B1387" s="113" t="str">
        <f>IF(Table6[[#This Row],[Segment ]]="","",B1386)</f>
        <v/>
      </c>
      <c r="C1387" s="113" t="str">
        <f>IF(Table6[[#This Row],[Segment ]]="","",C1386)</f>
        <v/>
      </c>
      <c r="D1387" s="113" t="str">
        <f>IF(Table6[[#This Row],[Segment ]]="","",D1386)</f>
        <v/>
      </c>
      <c r="E1387" s="117" t="str">
        <f>IF(Table6[[#This Row],[Segment ]]="","",Table6[[#This Row],[Density (kg/m3)]]*Table6[[#This Row],[Volumetric flow (m3/s)]])</f>
        <v/>
      </c>
      <c r="F1387" s="114" t="str">
        <f>IF(Table6[[#This Row],[Segment ]]="","",'Pressure Drops in Loops'!AG1392)</f>
        <v/>
      </c>
      <c r="G1387" s="114" t="str">
        <f>'Pressure Drops in Loops'!AH1392</f>
        <v/>
      </c>
      <c r="H1387" s="114"/>
      <c r="I1387" s="114"/>
      <c r="J1387" s="115" t="str">
        <f>'Pressure Drops in Loops'!E1392</f>
        <v/>
      </c>
      <c r="K1387" s="115" t="str">
        <f>IF('Pressure Drops in Loops'!E1393="",'Pressure Drops in Loops'!E1392,'Pressure Drops in Loops'!E1393)</f>
        <v/>
      </c>
      <c r="L1387" s="115" t="str">
        <f>IF(Table6[[#This Row],[Segment ]]="","",(Table6[[#This Row],[Pressure 2 (kPa)]]-Table6[[#This Row],[Pressure 1 (kPa)]])/Table6[[#This Row],[Density (kg/m3)]])</f>
        <v/>
      </c>
      <c r="M1387" s="115" t="str">
        <f>IF(Table6[[#This Row],[Segment ]]="","",((Table6[[#This Row],[Velocity 2 (m/s)]]^2)/2)-((Table6[[#This Row],[Velocity 1 (m/s)]]^2)/2))</f>
        <v/>
      </c>
      <c r="N1387" s="115" t="str">
        <f>IF(Table6[[#This Row],[Segment ]]="","",(Table6[[#This Row],[Height 2 (m)]]-Table6[[#This Row],[Height 1 (m)]])*9.807)</f>
        <v/>
      </c>
      <c r="O1387" s="115" t="str">
        <f>'Pressure Drops in Loops'!U1392</f>
        <v/>
      </c>
      <c r="P138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87" s="115" t="str">
        <f>IF(Table6[[#This Row],[Segment ]]="","",Table6[[#This Row],[Work (W)]]/1000)</f>
        <v/>
      </c>
    </row>
    <row r="1388" spans="1:17" x14ac:dyDescent="0.25">
      <c r="A1388" s="116" t="str">
        <f>'Pressure Drops in Loops'!A1393</f>
        <v/>
      </c>
      <c r="B1388" s="113" t="str">
        <f>IF(Table6[[#This Row],[Segment ]]="","",B1387)</f>
        <v/>
      </c>
      <c r="C1388" s="113" t="str">
        <f>IF(Table6[[#This Row],[Segment ]]="","",C1387)</f>
        <v/>
      </c>
      <c r="D1388" s="113" t="str">
        <f>IF(Table6[[#This Row],[Segment ]]="","",D1387)</f>
        <v/>
      </c>
      <c r="E1388" s="117" t="str">
        <f>IF(Table6[[#This Row],[Segment ]]="","",Table6[[#This Row],[Density (kg/m3)]]*Table6[[#This Row],[Volumetric flow (m3/s)]])</f>
        <v/>
      </c>
      <c r="F1388" s="114" t="str">
        <f>IF(Table6[[#This Row],[Segment ]]="","",'Pressure Drops in Loops'!AG1393)</f>
        <v/>
      </c>
      <c r="G1388" s="114" t="str">
        <f>'Pressure Drops in Loops'!AH1393</f>
        <v/>
      </c>
      <c r="H1388" s="114"/>
      <c r="I1388" s="114"/>
      <c r="J1388" s="115" t="str">
        <f>'Pressure Drops in Loops'!E1393</f>
        <v/>
      </c>
      <c r="K1388" s="115" t="str">
        <f>IF('Pressure Drops in Loops'!E1394="",'Pressure Drops in Loops'!E1393,'Pressure Drops in Loops'!E1394)</f>
        <v/>
      </c>
      <c r="L1388" s="115" t="str">
        <f>IF(Table6[[#This Row],[Segment ]]="","",(Table6[[#This Row],[Pressure 2 (kPa)]]-Table6[[#This Row],[Pressure 1 (kPa)]])/Table6[[#This Row],[Density (kg/m3)]])</f>
        <v/>
      </c>
      <c r="M1388" s="115" t="str">
        <f>IF(Table6[[#This Row],[Segment ]]="","",((Table6[[#This Row],[Velocity 2 (m/s)]]^2)/2)-((Table6[[#This Row],[Velocity 1 (m/s)]]^2)/2))</f>
        <v/>
      </c>
      <c r="N1388" s="115" t="str">
        <f>IF(Table6[[#This Row],[Segment ]]="","",(Table6[[#This Row],[Height 2 (m)]]-Table6[[#This Row],[Height 1 (m)]])*9.807)</f>
        <v/>
      </c>
      <c r="O1388" s="115" t="str">
        <f>'Pressure Drops in Loops'!U1393</f>
        <v/>
      </c>
      <c r="P138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88" s="115" t="str">
        <f>IF(Table6[[#This Row],[Segment ]]="","",Table6[[#This Row],[Work (W)]]/1000)</f>
        <v/>
      </c>
    </row>
    <row r="1389" spans="1:17" x14ac:dyDescent="0.25">
      <c r="A1389" s="116" t="str">
        <f>'Pressure Drops in Loops'!A1394</f>
        <v/>
      </c>
      <c r="B1389" s="113" t="str">
        <f>IF(Table6[[#This Row],[Segment ]]="","",B1388)</f>
        <v/>
      </c>
      <c r="C1389" s="113" t="str">
        <f>IF(Table6[[#This Row],[Segment ]]="","",C1388)</f>
        <v/>
      </c>
      <c r="D1389" s="113" t="str">
        <f>IF(Table6[[#This Row],[Segment ]]="","",D1388)</f>
        <v/>
      </c>
      <c r="E1389" s="117" t="str">
        <f>IF(Table6[[#This Row],[Segment ]]="","",Table6[[#This Row],[Density (kg/m3)]]*Table6[[#This Row],[Volumetric flow (m3/s)]])</f>
        <v/>
      </c>
      <c r="F1389" s="114" t="str">
        <f>IF(Table6[[#This Row],[Segment ]]="","",'Pressure Drops in Loops'!AG1394)</f>
        <v/>
      </c>
      <c r="G1389" s="114" t="str">
        <f>'Pressure Drops in Loops'!AH1394</f>
        <v/>
      </c>
      <c r="H1389" s="114"/>
      <c r="I1389" s="114"/>
      <c r="J1389" s="115" t="str">
        <f>'Pressure Drops in Loops'!E1394</f>
        <v/>
      </c>
      <c r="K1389" s="115" t="str">
        <f>IF('Pressure Drops in Loops'!E1395="",'Pressure Drops in Loops'!E1394,'Pressure Drops in Loops'!E1395)</f>
        <v/>
      </c>
      <c r="L1389" s="115" t="str">
        <f>IF(Table6[[#This Row],[Segment ]]="","",(Table6[[#This Row],[Pressure 2 (kPa)]]-Table6[[#This Row],[Pressure 1 (kPa)]])/Table6[[#This Row],[Density (kg/m3)]])</f>
        <v/>
      </c>
      <c r="M1389" s="115" t="str">
        <f>IF(Table6[[#This Row],[Segment ]]="","",((Table6[[#This Row],[Velocity 2 (m/s)]]^2)/2)-((Table6[[#This Row],[Velocity 1 (m/s)]]^2)/2))</f>
        <v/>
      </c>
      <c r="N1389" s="115" t="str">
        <f>IF(Table6[[#This Row],[Segment ]]="","",(Table6[[#This Row],[Height 2 (m)]]-Table6[[#This Row],[Height 1 (m)]])*9.807)</f>
        <v/>
      </c>
      <c r="O1389" s="115" t="str">
        <f>'Pressure Drops in Loops'!U1394</f>
        <v/>
      </c>
      <c r="P138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89" s="115" t="str">
        <f>IF(Table6[[#This Row],[Segment ]]="","",Table6[[#This Row],[Work (W)]]/1000)</f>
        <v/>
      </c>
    </row>
    <row r="1390" spans="1:17" x14ac:dyDescent="0.25">
      <c r="A1390" s="116" t="str">
        <f>'Pressure Drops in Loops'!A1395</f>
        <v/>
      </c>
      <c r="B1390" s="113" t="str">
        <f>IF(Table6[[#This Row],[Segment ]]="","",B1389)</f>
        <v/>
      </c>
      <c r="C1390" s="113" t="str">
        <f>IF(Table6[[#This Row],[Segment ]]="","",C1389)</f>
        <v/>
      </c>
      <c r="D1390" s="113" t="str">
        <f>IF(Table6[[#This Row],[Segment ]]="","",D1389)</f>
        <v/>
      </c>
      <c r="E1390" s="117" t="str">
        <f>IF(Table6[[#This Row],[Segment ]]="","",Table6[[#This Row],[Density (kg/m3)]]*Table6[[#This Row],[Volumetric flow (m3/s)]])</f>
        <v/>
      </c>
      <c r="F1390" s="114" t="str">
        <f>IF(Table6[[#This Row],[Segment ]]="","",'Pressure Drops in Loops'!AG1395)</f>
        <v/>
      </c>
      <c r="G1390" s="114" t="str">
        <f>'Pressure Drops in Loops'!AH1395</f>
        <v/>
      </c>
      <c r="H1390" s="114"/>
      <c r="I1390" s="114"/>
      <c r="J1390" s="115" t="str">
        <f>'Pressure Drops in Loops'!E1395</f>
        <v/>
      </c>
      <c r="K1390" s="115" t="str">
        <f>IF('Pressure Drops in Loops'!E1396="",'Pressure Drops in Loops'!E1395,'Pressure Drops in Loops'!E1396)</f>
        <v/>
      </c>
      <c r="L1390" s="115" t="str">
        <f>IF(Table6[[#This Row],[Segment ]]="","",(Table6[[#This Row],[Pressure 2 (kPa)]]-Table6[[#This Row],[Pressure 1 (kPa)]])/Table6[[#This Row],[Density (kg/m3)]])</f>
        <v/>
      </c>
      <c r="M1390" s="115" t="str">
        <f>IF(Table6[[#This Row],[Segment ]]="","",((Table6[[#This Row],[Velocity 2 (m/s)]]^2)/2)-((Table6[[#This Row],[Velocity 1 (m/s)]]^2)/2))</f>
        <v/>
      </c>
      <c r="N1390" s="115" t="str">
        <f>IF(Table6[[#This Row],[Segment ]]="","",(Table6[[#This Row],[Height 2 (m)]]-Table6[[#This Row],[Height 1 (m)]])*9.807)</f>
        <v/>
      </c>
      <c r="O1390" s="115" t="str">
        <f>'Pressure Drops in Loops'!U1395</f>
        <v/>
      </c>
      <c r="P139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90" s="115" t="str">
        <f>IF(Table6[[#This Row],[Segment ]]="","",Table6[[#This Row],[Work (W)]]/1000)</f>
        <v/>
      </c>
    </row>
    <row r="1391" spans="1:17" x14ac:dyDescent="0.25">
      <c r="A1391" s="116" t="str">
        <f>'Pressure Drops in Loops'!A1396</f>
        <v/>
      </c>
      <c r="B1391" s="113" t="str">
        <f>IF(Table6[[#This Row],[Segment ]]="","",B1390)</f>
        <v/>
      </c>
      <c r="C1391" s="113" t="str">
        <f>IF(Table6[[#This Row],[Segment ]]="","",C1390)</f>
        <v/>
      </c>
      <c r="D1391" s="113" t="str">
        <f>IF(Table6[[#This Row],[Segment ]]="","",D1390)</f>
        <v/>
      </c>
      <c r="E1391" s="117" t="str">
        <f>IF(Table6[[#This Row],[Segment ]]="","",Table6[[#This Row],[Density (kg/m3)]]*Table6[[#This Row],[Volumetric flow (m3/s)]])</f>
        <v/>
      </c>
      <c r="F1391" s="114" t="str">
        <f>IF(Table6[[#This Row],[Segment ]]="","",'Pressure Drops in Loops'!AG1396)</f>
        <v/>
      </c>
      <c r="G1391" s="114" t="str">
        <f>'Pressure Drops in Loops'!AH1396</f>
        <v/>
      </c>
      <c r="H1391" s="114"/>
      <c r="I1391" s="114"/>
      <c r="J1391" s="115" t="str">
        <f>'Pressure Drops in Loops'!E1396</f>
        <v/>
      </c>
      <c r="K1391" s="115" t="str">
        <f>IF('Pressure Drops in Loops'!E1397="",'Pressure Drops in Loops'!E1396,'Pressure Drops in Loops'!E1397)</f>
        <v/>
      </c>
      <c r="L1391" s="115" t="str">
        <f>IF(Table6[[#This Row],[Segment ]]="","",(Table6[[#This Row],[Pressure 2 (kPa)]]-Table6[[#This Row],[Pressure 1 (kPa)]])/Table6[[#This Row],[Density (kg/m3)]])</f>
        <v/>
      </c>
      <c r="M1391" s="115" t="str">
        <f>IF(Table6[[#This Row],[Segment ]]="","",((Table6[[#This Row],[Velocity 2 (m/s)]]^2)/2)-((Table6[[#This Row],[Velocity 1 (m/s)]]^2)/2))</f>
        <v/>
      </c>
      <c r="N1391" s="115" t="str">
        <f>IF(Table6[[#This Row],[Segment ]]="","",(Table6[[#This Row],[Height 2 (m)]]-Table6[[#This Row],[Height 1 (m)]])*9.807)</f>
        <v/>
      </c>
      <c r="O1391" s="115" t="str">
        <f>'Pressure Drops in Loops'!U1396</f>
        <v/>
      </c>
      <c r="P139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91" s="115" t="str">
        <f>IF(Table6[[#This Row],[Segment ]]="","",Table6[[#This Row],[Work (W)]]/1000)</f>
        <v/>
      </c>
    </row>
    <row r="1392" spans="1:17" x14ac:dyDescent="0.25">
      <c r="A1392" s="116" t="str">
        <f>'Pressure Drops in Loops'!A1397</f>
        <v/>
      </c>
      <c r="B1392" s="113" t="str">
        <f>IF(Table6[[#This Row],[Segment ]]="","",B1391)</f>
        <v/>
      </c>
      <c r="C1392" s="113" t="str">
        <f>IF(Table6[[#This Row],[Segment ]]="","",C1391)</f>
        <v/>
      </c>
      <c r="D1392" s="113" t="str">
        <f>IF(Table6[[#This Row],[Segment ]]="","",D1391)</f>
        <v/>
      </c>
      <c r="E1392" s="117" t="str">
        <f>IF(Table6[[#This Row],[Segment ]]="","",Table6[[#This Row],[Density (kg/m3)]]*Table6[[#This Row],[Volumetric flow (m3/s)]])</f>
        <v/>
      </c>
      <c r="F1392" s="114" t="str">
        <f>IF(Table6[[#This Row],[Segment ]]="","",'Pressure Drops in Loops'!AG1397)</f>
        <v/>
      </c>
      <c r="G1392" s="114" t="str">
        <f>'Pressure Drops in Loops'!AH1397</f>
        <v/>
      </c>
      <c r="H1392" s="114"/>
      <c r="I1392" s="114"/>
      <c r="J1392" s="115" t="str">
        <f>'Pressure Drops in Loops'!E1397</f>
        <v/>
      </c>
      <c r="K1392" s="115" t="str">
        <f>IF('Pressure Drops in Loops'!E1398="",'Pressure Drops in Loops'!E1397,'Pressure Drops in Loops'!E1398)</f>
        <v/>
      </c>
      <c r="L1392" s="115" t="str">
        <f>IF(Table6[[#This Row],[Segment ]]="","",(Table6[[#This Row],[Pressure 2 (kPa)]]-Table6[[#This Row],[Pressure 1 (kPa)]])/Table6[[#This Row],[Density (kg/m3)]])</f>
        <v/>
      </c>
      <c r="M1392" s="115" t="str">
        <f>IF(Table6[[#This Row],[Segment ]]="","",((Table6[[#This Row],[Velocity 2 (m/s)]]^2)/2)-((Table6[[#This Row],[Velocity 1 (m/s)]]^2)/2))</f>
        <v/>
      </c>
      <c r="N1392" s="115" t="str">
        <f>IF(Table6[[#This Row],[Segment ]]="","",(Table6[[#This Row],[Height 2 (m)]]-Table6[[#This Row],[Height 1 (m)]])*9.807)</f>
        <v/>
      </c>
      <c r="O1392" s="115" t="str">
        <f>'Pressure Drops in Loops'!U1397</f>
        <v/>
      </c>
      <c r="P139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92" s="115" t="str">
        <f>IF(Table6[[#This Row],[Segment ]]="","",Table6[[#This Row],[Work (W)]]/1000)</f>
        <v/>
      </c>
    </row>
    <row r="1393" spans="1:17" x14ac:dyDescent="0.25">
      <c r="A1393" s="116" t="str">
        <f>'Pressure Drops in Loops'!A1398</f>
        <v/>
      </c>
      <c r="B1393" s="113" t="str">
        <f>IF(Table6[[#This Row],[Segment ]]="","",B1392)</f>
        <v/>
      </c>
      <c r="C1393" s="113" t="str">
        <f>IF(Table6[[#This Row],[Segment ]]="","",C1392)</f>
        <v/>
      </c>
      <c r="D1393" s="113" t="str">
        <f>IF(Table6[[#This Row],[Segment ]]="","",D1392)</f>
        <v/>
      </c>
      <c r="E1393" s="117" t="str">
        <f>IF(Table6[[#This Row],[Segment ]]="","",Table6[[#This Row],[Density (kg/m3)]]*Table6[[#This Row],[Volumetric flow (m3/s)]])</f>
        <v/>
      </c>
      <c r="F1393" s="114" t="str">
        <f>IF(Table6[[#This Row],[Segment ]]="","",'Pressure Drops in Loops'!AG1398)</f>
        <v/>
      </c>
      <c r="G1393" s="114" t="str">
        <f>'Pressure Drops in Loops'!AH1398</f>
        <v/>
      </c>
      <c r="H1393" s="114"/>
      <c r="I1393" s="114"/>
      <c r="J1393" s="115" t="str">
        <f>'Pressure Drops in Loops'!E1398</f>
        <v/>
      </c>
      <c r="K1393" s="115" t="str">
        <f>IF('Pressure Drops in Loops'!E1399="",'Pressure Drops in Loops'!E1398,'Pressure Drops in Loops'!E1399)</f>
        <v/>
      </c>
      <c r="L1393" s="115" t="str">
        <f>IF(Table6[[#This Row],[Segment ]]="","",(Table6[[#This Row],[Pressure 2 (kPa)]]-Table6[[#This Row],[Pressure 1 (kPa)]])/Table6[[#This Row],[Density (kg/m3)]])</f>
        <v/>
      </c>
      <c r="M1393" s="115" t="str">
        <f>IF(Table6[[#This Row],[Segment ]]="","",((Table6[[#This Row],[Velocity 2 (m/s)]]^2)/2)-((Table6[[#This Row],[Velocity 1 (m/s)]]^2)/2))</f>
        <v/>
      </c>
      <c r="N1393" s="115" t="str">
        <f>IF(Table6[[#This Row],[Segment ]]="","",(Table6[[#This Row],[Height 2 (m)]]-Table6[[#This Row],[Height 1 (m)]])*9.807)</f>
        <v/>
      </c>
      <c r="O1393" s="115" t="str">
        <f>'Pressure Drops in Loops'!U1398</f>
        <v/>
      </c>
      <c r="P139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93" s="115" t="str">
        <f>IF(Table6[[#This Row],[Segment ]]="","",Table6[[#This Row],[Work (W)]]/1000)</f>
        <v/>
      </c>
    </row>
    <row r="1394" spans="1:17" x14ac:dyDescent="0.25">
      <c r="A1394" s="116" t="str">
        <f>'Pressure Drops in Loops'!A1399</f>
        <v/>
      </c>
      <c r="B1394" s="113" t="str">
        <f>IF(Table6[[#This Row],[Segment ]]="","",B1393)</f>
        <v/>
      </c>
      <c r="C1394" s="113" t="str">
        <f>IF(Table6[[#This Row],[Segment ]]="","",C1393)</f>
        <v/>
      </c>
      <c r="D1394" s="113" t="str">
        <f>IF(Table6[[#This Row],[Segment ]]="","",D1393)</f>
        <v/>
      </c>
      <c r="E1394" s="117" t="str">
        <f>IF(Table6[[#This Row],[Segment ]]="","",Table6[[#This Row],[Density (kg/m3)]]*Table6[[#This Row],[Volumetric flow (m3/s)]])</f>
        <v/>
      </c>
      <c r="F1394" s="114" t="str">
        <f>IF(Table6[[#This Row],[Segment ]]="","",'Pressure Drops in Loops'!AG1399)</f>
        <v/>
      </c>
      <c r="G1394" s="114" t="str">
        <f>'Pressure Drops in Loops'!AH1399</f>
        <v/>
      </c>
      <c r="H1394" s="114"/>
      <c r="I1394" s="114"/>
      <c r="J1394" s="115" t="str">
        <f>'Pressure Drops in Loops'!E1399</f>
        <v/>
      </c>
      <c r="K1394" s="115" t="str">
        <f>IF('Pressure Drops in Loops'!E1400="",'Pressure Drops in Loops'!E1399,'Pressure Drops in Loops'!E1400)</f>
        <v/>
      </c>
      <c r="L1394" s="115" t="str">
        <f>IF(Table6[[#This Row],[Segment ]]="","",(Table6[[#This Row],[Pressure 2 (kPa)]]-Table6[[#This Row],[Pressure 1 (kPa)]])/Table6[[#This Row],[Density (kg/m3)]])</f>
        <v/>
      </c>
      <c r="M1394" s="115" t="str">
        <f>IF(Table6[[#This Row],[Segment ]]="","",((Table6[[#This Row],[Velocity 2 (m/s)]]^2)/2)-((Table6[[#This Row],[Velocity 1 (m/s)]]^2)/2))</f>
        <v/>
      </c>
      <c r="N1394" s="115" t="str">
        <f>IF(Table6[[#This Row],[Segment ]]="","",(Table6[[#This Row],[Height 2 (m)]]-Table6[[#This Row],[Height 1 (m)]])*9.807)</f>
        <v/>
      </c>
      <c r="O1394" s="115" t="str">
        <f>'Pressure Drops in Loops'!U1399</f>
        <v/>
      </c>
      <c r="P139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94" s="115" t="str">
        <f>IF(Table6[[#This Row],[Segment ]]="","",Table6[[#This Row],[Work (W)]]/1000)</f>
        <v/>
      </c>
    </row>
    <row r="1395" spans="1:17" x14ac:dyDescent="0.25">
      <c r="A1395" s="116" t="str">
        <f>'Pressure Drops in Loops'!A1400</f>
        <v/>
      </c>
      <c r="B1395" s="113" t="str">
        <f>IF(Table6[[#This Row],[Segment ]]="","",B1394)</f>
        <v/>
      </c>
      <c r="C1395" s="113" t="str">
        <f>IF(Table6[[#This Row],[Segment ]]="","",C1394)</f>
        <v/>
      </c>
      <c r="D1395" s="113" t="str">
        <f>IF(Table6[[#This Row],[Segment ]]="","",D1394)</f>
        <v/>
      </c>
      <c r="E1395" s="117" t="str">
        <f>IF(Table6[[#This Row],[Segment ]]="","",Table6[[#This Row],[Density (kg/m3)]]*Table6[[#This Row],[Volumetric flow (m3/s)]])</f>
        <v/>
      </c>
      <c r="F1395" s="114" t="str">
        <f>IF(Table6[[#This Row],[Segment ]]="","",'Pressure Drops in Loops'!AG1400)</f>
        <v/>
      </c>
      <c r="G1395" s="114" t="str">
        <f>'Pressure Drops in Loops'!AH1400</f>
        <v/>
      </c>
      <c r="H1395" s="114"/>
      <c r="I1395" s="114"/>
      <c r="J1395" s="115" t="str">
        <f>'Pressure Drops in Loops'!E1400</f>
        <v/>
      </c>
      <c r="K1395" s="115" t="str">
        <f>IF('Pressure Drops in Loops'!E1401="",'Pressure Drops in Loops'!E1400,'Pressure Drops in Loops'!E1401)</f>
        <v/>
      </c>
      <c r="L1395" s="115" t="str">
        <f>IF(Table6[[#This Row],[Segment ]]="","",(Table6[[#This Row],[Pressure 2 (kPa)]]-Table6[[#This Row],[Pressure 1 (kPa)]])/Table6[[#This Row],[Density (kg/m3)]])</f>
        <v/>
      </c>
      <c r="M1395" s="115" t="str">
        <f>IF(Table6[[#This Row],[Segment ]]="","",((Table6[[#This Row],[Velocity 2 (m/s)]]^2)/2)-((Table6[[#This Row],[Velocity 1 (m/s)]]^2)/2))</f>
        <v/>
      </c>
      <c r="N1395" s="115" t="str">
        <f>IF(Table6[[#This Row],[Segment ]]="","",(Table6[[#This Row],[Height 2 (m)]]-Table6[[#This Row],[Height 1 (m)]])*9.807)</f>
        <v/>
      </c>
      <c r="O1395" s="115" t="str">
        <f>'Pressure Drops in Loops'!U1400</f>
        <v/>
      </c>
      <c r="P139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95" s="115" t="str">
        <f>IF(Table6[[#This Row],[Segment ]]="","",Table6[[#This Row],[Work (W)]]/1000)</f>
        <v/>
      </c>
    </row>
    <row r="1396" spans="1:17" x14ac:dyDescent="0.25">
      <c r="A1396" s="116" t="str">
        <f>'Pressure Drops in Loops'!A1401</f>
        <v/>
      </c>
      <c r="B1396" s="113" t="str">
        <f>IF(Table6[[#This Row],[Segment ]]="","",B1395)</f>
        <v/>
      </c>
      <c r="C1396" s="113" t="str">
        <f>IF(Table6[[#This Row],[Segment ]]="","",C1395)</f>
        <v/>
      </c>
      <c r="D1396" s="113" t="str">
        <f>IF(Table6[[#This Row],[Segment ]]="","",D1395)</f>
        <v/>
      </c>
      <c r="E1396" s="117" t="str">
        <f>IF(Table6[[#This Row],[Segment ]]="","",Table6[[#This Row],[Density (kg/m3)]]*Table6[[#This Row],[Volumetric flow (m3/s)]])</f>
        <v/>
      </c>
      <c r="F1396" s="114" t="str">
        <f>IF(Table6[[#This Row],[Segment ]]="","",'Pressure Drops in Loops'!AG1401)</f>
        <v/>
      </c>
      <c r="G1396" s="114" t="str">
        <f>'Pressure Drops in Loops'!AH1401</f>
        <v/>
      </c>
      <c r="H1396" s="114"/>
      <c r="I1396" s="114"/>
      <c r="J1396" s="115" t="str">
        <f>'Pressure Drops in Loops'!E1401</f>
        <v/>
      </c>
      <c r="K1396" s="115" t="str">
        <f>IF('Pressure Drops in Loops'!E1402="",'Pressure Drops in Loops'!E1401,'Pressure Drops in Loops'!E1402)</f>
        <v/>
      </c>
      <c r="L1396" s="115" t="str">
        <f>IF(Table6[[#This Row],[Segment ]]="","",(Table6[[#This Row],[Pressure 2 (kPa)]]-Table6[[#This Row],[Pressure 1 (kPa)]])/Table6[[#This Row],[Density (kg/m3)]])</f>
        <v/>
      </c>
      <c r="M1396" s="115" t="str">
        <f>IF(Table6[[#This Row],[Segment ]]="","",((Table6[[#This Row],[Velocity 2 (m/s)]]^2)/2)-((Table6[[#This Row],[Velocity 1 (m/s)]]^2)/2))</f>
        <v/>
      </c>
      <c r="N1396" s="115" t="str">
        <f>IF(Table6[[#This Row],[Segment ]]="","",(Table6[[#This Row],[Height 2 (m)]]-Table6[[#This Row],[Height 1 (m)]])*9.807)</f>
        <v/>
      </c>
      <c r="O1396" s="115" t="str">
        <f>'Pressure Drops in Loops'!U1401</f>
        <v/>
      </c>
      <c r="P139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96" s="115" t="str">
        <f>IF(Table6[[#This Row],[Segment ]]="","",Table6[[#This Row],[Work (W)]]/1000)</f>
        <v/>
      </c>
    </row>
    <row r="1397" spans="1:17" x14ac:dyDescent="0.25">
      <c r="A1397" s="116" t="str">
        <f>'Pressure Drops in Loops'!A1402</f>
        <v/>
      </c>
      <c r="B1397" s="113" t="str">
        <f>IF(Table6[[#This Row],[Segment ]]="","",B1396)</f>
        <v/>
      </c>
      <c r="C1397" s="113" t="str">
        <f>IF(Table6[[#This Row],[Segment ]]="","",C1396)</f>
        <v/>
      </c>
      <c r="D1397" s="113" t="str">
        <f>IF(Table6[[#This Row],[Segment ]]="","",D1396)</f>
        <v/>
      </c>
      <c r="E1397" s="117" t="str">
        <f>IF(Table6[[#This Row],[Segment ]]="","",Table6[[#This Row],[Density (kg/m3)]]*Table6[[#This Row],[Volumetric flow (m3/s)]])</f>
        <v/>
      </c>
      <c r="F1397" s="114" t="str">
        <f>IF(Table6[[#This Row],[Segment ]]="","",'Pressure Drops in Loops'!AG1402)</f>
        <v/>
      </c>
      <c r="G1397" s="114" t="str">
        <f>'Pressure Drops in Loops'!AH1402</f>
        <v/>
      </c>
      <c r="H1397" s="114"/>
      <c r="I1397" s="114"/>
      <c r="J1397" s="115" t="str">
        <f>'Pressure Drops in Loops'!E1402</f>
        <v/>
      </c>
      <c r="K1397" s="115" t="str">
        <f>IF('Pressure Drops in Loops'!E1403="",'Pressure Drops in Loops'!E1402,'Pressure Drops in Loops'!E1403)</f>
        <v/>
      </c>
      <c r="L1397" s="115" t="str">
        <f>IF(Table6[[#This Row],[Segment ]]="","",(Table6[[#This Row],[Pressure 2 (kPa)]]-Table6[[#This Row],[Pressure 1 (kPa)]])/Table6[[#This Row],[Density (kg/m3)]])</f>
        <v/>
      </c>
      <c r="M1397" s="115" t="str">
        <f>IF(Table6[[#This Row],[Segment ]]="","",((Table6[[#This Row],[Velocity 2 (m/s)]]^2)/2)-((Table6[[#This Row],[Velocity 1 (m/s)]]^2)/2))</f>
        <v/>
      </c>
      <c r="N1397" s="115" t="str">
        <f>IF(Table6[[#This Row],[Segment ]]="","",(Table6[[#This Row],[Height 2 (m)]]-Table6[[#This Row],[Height 1 (m)]])*9.807)</f>
        <v/>
      </c>
      <c r="O1397" s="115" t="str">
        <f>'Pressure Drops in Loops'!U1402</f>
        <v/>
      </c>
      <c r="P139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97" s="115" t="str">
        <f>IF(Table6[[#This Row],[Segment ]]="","",Table6[[#This Row],[Work (W)]]/1000)</f>
        <v/>
      </c>
    </row>
    <row r="1398" spans="1:17" x14ac:dyDescent="0.25">
      <c r="A1398" s="116" t="str">
        <f>'Pressure Drops in Loops'!A1403</f>
        <v/>
      </c>
      <c r="B1398" s="113" t="str">
        <f>IF(Table6[[#This Row],[Segment ]]="","",B1397)</f>
        <v/>
      </c>
      <c r="C1398" s="113" t="str">
        <f>IF(Table6[[#This Row],[Segment ]]="","",C1397)</f>
        <v/>
      </c>
      <c r="D1398" s="113" t="str">
        <f>IF(Table6[[#This Row],[Segment ]]="","",D1397)</f>
        <v/>
      </c>
      <c r="E1398" s="117" t="str">
        <f>IF(Table6[[#This Row],[Segment ]]="","",Table6[[#This Row],[Density (kg/m3)]]*Table6[[#This Row],[Volumetric flow (m3/s)]])</f>
        <v/>
      </c>
      <c r="F1398" s="114" t="str">
        <f>IF(Table6[[#This Row],[Segment ]]="","",'Pressure Drops in Loops'!AG1403)</f>
        <v/>
      </c>
      <c r="G1398" s="114" t="str">
        <f>'Pressure Drops in Loops'!AH1403</f>
        <v/>
      </c>
      <c r="H1398" s="114"/>
      <c r="I1398" s="114"/>
      <c r="J1398" s="115" t="str">
        <f>'Pressure Drops in Loops'!E1403</f>
        <v/>
      </c>
      <c r="K1398" s="115" t="str">
        <f>IF('Pressure Drops in Loops'!E1404="",'Pressure Drops in Loops'!E1403,'Pressure Drops in Loops'!E1404)</f>
        <v/>
      </c>
      <c r="L1398" s="115" t="str">
        <f>IF(Table6[[#This Row],[Segment ]]="","",(Table6[[#This Row],[Pressure 2 (kPa)]]-Table6[[#This Row],[Pressure 1 (kPa)]])/Table6[[#This Row],[Density (kg/m3)]])</f>
        <v/>
      </c>
      <c r="M1398" s="115" t="str">
        <f>IF(Table6[[#This Row],[Segment ]]="","",((Table6[[#This Row],[Velocity 2 (m/s)]]^2)/2)-((Table6[[#This Row],[Velocity 1 (m/s)]]^2)/2))</f>
        <v/>
      </c>
      <c r="N1398" s="115" t="str">
        <f>IF(Table6[[#This Row],[Segment ]]="","",(Table6[[#This Row],[Height 2 (m)]]-Table6[[#This Row],[Height 1 (m)]])*9.807)</f>
        <v/>
      </c>
      <c r="O1398" s="115" t="str">
        <f>'Pressure Drops in Loops'!U1403</f>
        <v/>
      </c>
      <c r="P139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98" s="115" t="str">
        <f>IF(Table6[[#This Row],[Segment ]]="","",Table6[[#This Row],[Work (W)]]/1000)</f>
        <v/>
      </c>
    </row>
    <row r="1399" spans="1:17" x14ac:dyDescent="0.25">
      <c r="A1399" s="116" t="str">
        <f>'Pressure Drops in Loops'!A1404</f>
        <v/>
      </c>
      <c r="B1399" s="113" t="str">
        <f>IF(Table6[[#This Row],[Segment ]]="","",B1398)</f>
        <v/>
      </c>
      <c r="C1399" s="113" t="str">
        <f>IF(Table6[[#This Row],[Segment ]]="","",C1398)</f>
        <v/>
      </c>
      <c r="D1399" s="113" t="str">
        <f>IF(Table6[[#This Row],[Segment ]]="","",D1398)</f>
        <v/>
      </c>
      <c r="E1399" s="117" t="str">
        <f>IF(Table6[[#This Row],[Segment ]]="","",Table6[[#This Row],[Density (kg/m3)]]*Table6[[#This Row],[Volumetric flow (m3/s)]])</f>
        <v/>
      </c>
      <c r="F1399" s="114" t="str">
        <f>IF(Table6[[#This Row],[Segment ]]="","",'Pressure Drops in Loops'!AG1404)</f>
        <v/>
      </c>
      <c r="G1399" s="114" t="str">
        <f>'Pressure Drops in Loops'!AH1404</f>
        <v/>
      </c>
      <c r="H1399" s="114"/>
      <c r="I1399" s="114"/>
      <c r="J1399" s="115" t="str">
        <f>'Pressure Drops in Loops'!E1404</f>
        <v/>
      </c>
      <c r="K1399" s="115" t="str">
        <f>IF('Pressure Drops in Loops'!E1405="",'Pressure Drops in Loops'!E1404,'Pressure Drops in Loops'!E1405)</f>
        <v/>
      </c>
      <c r="L1399" s="115" t="str">
        <f>IF(Table6[[#This Row],[Segment ]]="","",(Table6[[#This Row],[Pressure 2 (kPa)]]-Table6[[#This Row],[Pressure 1 (kPa)]])/Table6[[#This Row],[Density (kg/m3)]])</f>
        <v/>
      </c>
      <c r="M1399" s="115" t="str">
        <f>IF(Table6[[#This Row],[Segment ]]="","",((Table6[[#This Row],[Velocity 2 (m/s)]]^2)/2)-((Table6[[#This Row],[Velocity 1 (m/s)]]^2)/2))</f>
        <v/>
      </c>
      <c r="N1399" s="115" t="str">
        <f>IF(Table6[[#This Row],[Segment ]]="","",(Table6[[#This Row],[Height 2 (m)]]-Table6[[#This Row],[Height 1 (m)]])*9.807)</f>
        <v/>
      </c>
      <c r="O1399" s="115" t="str">
        <f>'Pressure Drops in Loops'!U1404</f>
        <v/>
      </c>
      <c r="P139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399" s="115" t="str">
        <f>IF(Table6[[#This Row],[Segment ]]="","",Table6[[#This Row],[Work (W)]]/1000)</f>
        <v/>
      </c>
    </row>
    <row r="1400" spans="1:17" x14ac:dyDescent="0.25">
      <c r="A1400" s="116" t="str">
        <f>'Pressure Drops in Loops'!A1405</f>
        <v/>
      </c>
      <c r="B1400" s="113" t="str">
        <f>IF(Table6[[#This Row],[Segment ]]="","",B1399)</f>
        <v/>
      </c>
      <c r="C1400" s="113" t="str">
        <f>IF(Table6[[#This Row],[Segment ]]="","",C1399)</f>
        <v/>
      </c>
      <c r="D1400" s="113" t="str">
        <f>IF(Table6[[#This Row],[Segment ]]="","",D1399)</f>
        <v/>
      </c>
      <c r="E1400" s="117" t="str">
        <f>IF(Table6[[#This Row],[Segment ]]="","",Table6[[#This Row],[Density (kg/m3)]]*Table6[[#This Row],[Volumetric flow (m3/s)]])</f>
        <v/>
      </c>
      <c r="F1400" s="114" t="str">
        <f>IF(Table6[[#This Row],[Segment ]]="","",'Pressure Drops in Loops'!AG1405)</f>
        <v/>
      </c>
      <c r="G1400" s="114" t="str">
        <f>'Pressure Drops in Loops'!AH1405</f>
        <v/>
      </c>
      <c r="H1400" s="114"/>
      <c r="I1400" s="114"/>
      <c r="J1400" s="115" t="str">
        <f>'Pressure Drops in Loops'!E1405</f>
        <v/>
      </c>
      <c r="K1400" s="115" t="str">
        <f>IF('Pressure Drops in Loops'!E1406="",'Pressure Drops in Loops'!E1405,'Pressure Drops in Loops'!E1406)</f>
        <v/>
      </c>
      <c r="L1400" s="115" t="str">
        <f>IF(Table6[[#This Row],[Segment ]]="","",(Table6[[#This Row],[Pressure 2 (kPa)]]-Table6[[#This Row],[Pressure 1 (kPa)]])/Table6[[#This Row],[Density (kg/m3)]])</f>
        <v/>
      </c>
      <c r="M1400" s="115" t="str">
        <f>IF(Table6[[#This Row],[Segment ]]="","",((Table6[[#This Row],[Velocity 2 (m/s)]]^2)/2)-((Table6[[#This Row],[Velocity 1 (m/s)]]^2)/2))</f>
        <v/>
      </c>
      <c r="N1400" s="115" t="str">
        <f>IF(Table6[[#This Row],[Segment ]]="","",(Table6[[#This Row],[Height 2 (m)]]-Table6[[#This Row],[Height 1 (m)]])*9.807)</f>
        <v/>
      </c>
      <c r="O1400" s="115" t="str">
        <f>'Pressure Drops in Loops'!U1405</f>
        <v/>
      </c>
      <c r="P140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00" s="115" t="str">
        <f>IF(Table6[[#This Row],[Segment ]]="","",Table6[[#This Row],[Work (W)]]/1000)</f>
        <v/>
      </c>
    </row>
    <row r="1401" spans="1:17" x14ac:dyDescent="0.25">
      <c r="A1401" s="116" t="str">
        <f>'Pressure Drops in Loops'!A1406</f>
        <v/>
      </c>
      <c r="B1401" s="113" t="str">
        <f>IF(Table6[[#This Row],[Segment ]]="","",B1400)</f>
        <v/>
      </c>
      <c r="C1401" s="113" t="str">
        <f>IF(Table6[[#This Row],[Segment ]]="","",C1400)</f>
        <v/>
      </c>
      <c r="D1401" s="113" t="str">
        <f>IF(Table6[[#This Row],[Segment ]]="","",D1400)</f>
        <v/>
      </c>
      <c r="E1401" s="117" t="str">
        <f>IF(Table6[[#This Row],[Segment ]]="","",Table6[[#This Row],[Density (kg/m3)]]*Table6[[#This Row],[Volumetric flow (m3/s)]])</f>
        <v/>
      </c>
      <c r="F1401" s="114" t="str">
        <f>IF(Table6[[#This Row],[Segment ]]="","",'Pressure Drops in Loops'!AG1406)</f>
        <v/>
      </c>
      <c r="G1401" s="114" t="str">
        <f>'Pressure Drops in Loops'!AH1406</f>
        <v/>
      </c>
      <c r="H1401" s="114"/>
      <c r="I1401" s="114"/>
      <c r="J1401" s="115" t="str">
        <f>'Pressure Drops in Loops'!E1406</f>
        <v/>
      </c>
      <c r="K1401" s="115" t="str">
        <f>IF('Pressure Drops in Loops'!E1407="",'Pressure Drops in Loops'!E1406,'Pressure Drops in Loops'!E1407)</f>
        <v/>
      </c>
      <c r="L1401" s="115" t="str">
        <f>IF(Table6[[#This Row],[Segment ]]="","",(Table6[[#This Row],[Pressure 2 (kPa)]]-Table6[[#This Row],[Pressure 1 (kPa)]])/Table6[[#This Row],[Density (kg/m3)]])</f>
        <v/>
      </c>
      <c r="M1401" s="115" t="str">
        <f>IF(Table6[[#This Row],[Segment ]]="","",((Table6[[#This Row],[Velocity 2 (m/s)]]^2)/2)-((Table6[[#This Row],[Velocity 1 (m/s)]]^2)/2))</f>
        <v/>
      </c>
      <c r="N1401" s="115" t="str">
        <f>IF(Table6[[#This Row],[Segment ]]="","",(Table6[[#This Row],[Height 2 (m)]]-Table6[[#This Row],[Height 1 (m)]])*9.807)</f>
        <v/>
      </c>
      <c r="O1401" s="115" t="str">
        <f>'Pressure Drops in Loops'!U1406</f>
        <v/>
      </c>
      <c r="P140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01" s="115" t="str">
        <f>IF(Table6[[#This Row],[Segment ]]="","",Table6[[#This Row],[Work (W)]]/1000)</f>
        <v/>
      </c>
    </row>
    <row r="1402" spans="1:17" x14ac:dyDescent="0.25">
      <c r="A1402" s="116" t="str">
        <f>'Pressure Drops in Loops'!A1407</f>
        <v/>
      </c>
      <c r="B1402" s="113" t="str">
        <f>IF(Table6[[#This Row],[Segment ]]="","",B1401)</f>
        <v/>
      </c>
      <c r="C1402" s="113" t="str">
        <f>IF(Table6[[#This Row],[Segment ]]="","",C1401)</f>
        <v/>
      </c>
      <c r="D1402" s="113" t="str">
        <f>IF(Table6[[#This Row],[Segment ]]="","",D1401)</f>
        <v/>
      </c>
      <c r="E1402" s="117" t="str">
        <f>IF(Table6[[#This Row],[Segment ]]="","",Table6[[#This Row],[Density (kg/m3)]]*Table6[[#This Row],[Volumetric flow (m3/s)]])</f>
        <v/>
      </c>
      <c r="F1402" s="114" t="str">
        <f>IF(Table6[[#This Row],[Segment ]]="","",'Pressure Drops in Loops'!AG1407)</f>
        <v/>
      </c>
      <c r="G1402" s="114" t="str">
        <f>'Pressure Drops in Loops'!AH1407</f>
        <v/>
      </c>
      <c r="H1402" s="114"/>
      <c r="I1402" s="114"/>
      <c r="J1402" s="115" t="str">
        <f>'Pressure Drops in Loops'!E1407</f>
        <v/>
      </c>
      <c r="K1402" s="115" t="str">
        <f>IF('Pressure Drops in Loops'!E1408="",'Pressure Drops in Loops'!E1407,'Pressure Drops in Loops'!E1408)</f>
        <v/>
      </c>
      <c r="L1402" s="115" t="str">
        <f>IF(Table6[[#This Row],[Segment ]]="","",(Table6[[#This Row],[Pressure 2 (kPa)]]-Table6[[#This Row],[Pressure 1 (kPa)]])/Table6[[#This Row],[Density (kg/m3)]])</f>
        <v/>
      </c>
      <c r="M1402" s="115" t="str">
        <f>IF(Table6[[#This Row],[Segment ]]="","",((Table6[[#This Row],[Velocity 2 (m/s)]]^2)/2)-((Table6[[#This Row],[Velocity 1 (m/s)]]^2)/2))</f>
        <v/>
      </c>
      <c r="N1402" s="115" t="str">
        <f>IF(Table6[[#This Row],[Segment ]]="","",(Table6[[#This Row],[Height 2 (m)]]-Table6[[#This Row],[Height 1 (m)]])*9.807)</f>
        <v/>
      </c>
      <c r="O1402" s="115" t="str">
        <f>'Pressure Drops in Loops'!U1407</f>
        <v/>
      </c>
      <c r="P140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02" s="115" t="str">
        <f>IF(Table6[[#This Row],[Segment ]]="","",Table6[[#This Row],[Work (W)]]/1000)</f>
        <v/>
      </c>
    </row>
    <row r="1403" spans="1:17" x14ac:dyDescent="0.25">
      <c r="A1403" s="116" t="str">
        <f>'Pressure Drops in Loops'!A1408</f>
        <v/>
      </c>
      <c r="B1403" s="113" t="str">
        <f>IF(Table6[[#This Row],[Segment ]]="","",B1402)</f>
        <v/>
      </c>
      <c r="C1403" s="113" t="str">
        <f>IF(Table6[[#This Row],[Segment ]]="","",C1402)</f>
        <v/>
      </c>
      <c r="D1403" s="113" t="str">
        <f>IF(Table6[[#This Row],[Segment ]]="","",D1402)</f>
        <v/>
      </c>
      <c r="E1403" s="117" t="str">
        <f>IF(Table6[[#This Row],[Segment ]]="","",Table6[[#This Row],[Density (kg/m3)]]*Table6[[#This Row],[Volumetric flow (m3/s)]])</f>
        <v/>
      </c>
      <c r="F1403" s="114" t="str">
        <f>IF(Table6[[#This Row],[Segment ]]="","",'Pressure Drops in Loops'!AG1408)</f>
        <v/>
      </c>
      <c r="G1403" s="114" t="str">
        <f>'Pressure Drops in Loops'!AH1408</f>
        <v/>
      </c>
      <c r="H1403" s="114"/>
      <c r="I1403" s="114"/>
      <c r="J1403" s="115" t="str">
        <f>'Pressure Drops in Loops'!E1408</f>
        <v/>
      </c>
      <c r="K1403" s="115" t="str">
        <f>IF('Pressure Drops in Loops'!E1409="",'Pressure Drops in Loops'!E1408,'Pressure Drops in Loops'!E1409)</f>
        <v/>
      </c>
      <c r="L1403" s="115" t="str">
        <f>IF(Table6[[#This Row],[Segment ]]="","",(Table6[[#This Row],[Pressure 2 (kPa)]]-Table6[[#This Row],[Pressure 1 (kPa)]])/Table6[[#This Row],[Density (kg/m3)]])</f>
        <v/>
      </c>
      <c r="M1403" s="115" t="str">
        <f>IF(Table6[[#This Row],[Segment ]]="","",((Table6[[#This Row],[Velocity 2 (m/s)]]^2)/2)-((Table6[[#This Row],[Velocity 1 (m/s)]]^2)/2))</f>
        <v/>
      </c>
      <c r="N1403" s="115" t="str">
        <f>IF(Table6[[#This Row],[Segment ]]="","",(Table6[[#This Row],[Height 2 (m)]]-Table6[[#This Row],[Height 1 (m)]])*9.807)</f>
        <v/>
      </c>
      <c r="O1403" s="115" t="str">
        <f>'Pressure Drops in Loops'!U1408</f>
        <v/>
      </c>
      <c r="P140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03" s="115" t="str">
        <f>IF(Table6[[#This Row],[Segment ]]="","",Table6[[#This Row],[Work (W)]]/1000)</f>
        <v/>
      </c>
    </row>
    <row r="1404" spans="1:17" x14ac:dyDescent="0.25">
      <c r="A1404" s="116" t="str">
        <f>'Pressure Drops in Loops'!A1409</f>
        <v/>
      </c>
      <c r="B1404" s="113" t="str">
        <f>IF(Table6[[#This Row],[Segment ]]="","",B1403)</f>
        <v/>
      </c>
      <c r="C1404" s="113" t="str">
        <f>IF(Table6[[#This Row],[Segment ]]="","",C1403)</f>
        <v/>
      </c>
      <c r="D1404" s="113" t="str">
        <f>IF(Table6[[#This Row],[Segment ]]="","",D1403)</f>
        <v/>
      </c>
      <c r="E1404" s="117" t="str">
        <f>IF(Table6[[#This Row],[Segment ]]="","",Table6[[#This Row],[Density (kg/m3)]]*Table6[[#This Row],[Volumetric flow (m3/s)]])</f>
        <v/>
      </c>
      <c r="F1404" s="114" t="str">
        <f>IF(Table6[[#This Row],[Segment ]]="","",'Pressure Drops in Loops'!AG1409)</f>
        <v/>
      </c>
      <c r="G1404" s="114" t="str">
        <f>'Pressure Drops in Loops'!AH1409</f>
        <v/>
      </c>
      <c r="H1404" s="114"/>
      <c r="I1404" s="114"/>
      <c r="J1404" s="115" t="str">
        <f>'Pressure Drops in Loops'!E1409</f>
        <v/>
      </c>
      <c r="K1404" s="115" t="str">
        <f>IF('Pressure Drops in Loops'!E1410="",'Pressure Drops in Loops'!E1409,'Pressure Drops in Loops'!E1410)</f>
        <v/>
      </c>
      <c r="L1404" s="115" t="str">
        <f>IF(Table6[[#This Row],[Segment ]]="","",(Table6[[#This Row],[Pressure 2 (kPa)]]-Table6[[#This Row],[Pressure 1 (kPa)]])/Table6[[#This Row],[Density (kg/m3)]])</f>
        <v/>
      </c>
      <c r="M1404" s="115" t="str">
        <f>IF(Table6[[#This Row],[Segment ]]="","",((Table6[[#This Row],[Velocity 2 (m/s)]]^2)/2)-((Table6[[#This Row],[Velocity 1 (m/s)]]^2)/2))</f>
        <v/>
      </c>
      <c r="N1404" s="115" t="str">
        <f>IF(Table6[[#This Row],[Segment ]]="","",(Table6[[#This Row],[Height 2 (m)]]-Table6[[#This Row],[Height 1 (m)]])*9.807)</f>
        <v/>
      </c>
      <c r="O1404" s="115" t="str">
        <f>'Pressure Drops in Loops'!U1409</f>
        <v/>
      </c>
      <c r="P140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04" s="115" t="str">
        <f>IF(Table6[[#This Row],[Segment ]]="","",Table6[[#This Row],[Work (W)]]/1000)</f>
        <v/>
      </c>
    </row>
    <row r="1405" spans="1:17" x14ac:dyDescent="0.25">
      <c r="A1405" s="116" t="str">
        <f>'Pressure Drops in Loops'!A1410</f>
        <v/>
      </c>
      <c r="B1405" s="113" t="str">
        <f>IF(Table6[[#This Row],[Segment ]]="","",B1404)</f>
        <v/>
      </c>
      <c r="C1405" s="113" t="str">
        <f>IF(Table6[[#This Row],[Segment ]]="","",C1404)</f>
        <v/>
      </c>
      <c r="D1405" s="113" t="str">
        <f>IF(Table6[[#This Row],[Segment ]]="","",D1404)</f>
        <v/>
      </c>
      <c r="E1405" s="117" t="str">
        <f>IF(Table6[[#This Row],[Segment ]]="","",Table6[[#This Row],[Density (kg/m3)]]*Table6[[#This Row],[Volumetric flow (m3/s)]])</f>
        <v/>
      </c>
      <c r="F1405" s="114" t="str">
        <f>IF(Table6[[#This Row],[Segment ]]="","",'Pressure Drops in Loops'!AG1410)</f>
        <v/>
      </c>
      <c r="G1405" s="114" t="str">
        <f>'Pressure Drops in Loops'!AH1410</f>
        <v/>
      </c>
      <c r="H1405" s="114"/>
      <c r="I1405" s="114"/>
      <c r="J1405" s="115" t="str">
        <f>'Pressure Drops in Loops'!E1410</f>
        <v/>
      </c>
      <c r="K1405" s="115" t="str">
        <f>IF('Pressure Drops in Loops'!E1411="",'Pressure Drops in Loops'!E1410,'Pressure Drops in Loops'!E1411)</f>
        <v/>
      </c>
      <c r="L1405" s="115" t="str">
        <f>IF(Table6[[#This Row],[Segment ]]="","",(Table6[[#This Row],[Pressure 2 (kPa)]]-Table6[[#This Row],[Pressure 1 (kPa)]])/Table6[[#This Row],[Density (kg/m3)]])</f>
        <v/>
      </c>
      <c r="M1405" s="115" t="str">
        <f>IF(Table6[[#This Row],[Segment ]]="","",((Table6[[#This Row],[Velocity 2 (m/s)]]^2)/2)-((Table6[[#This Row],[Velocity 1 (m/s)]]^2)/2))</f>
        <v/>
      </c>
      <c r="N1405" s="115" t="str">
        <f>IF(Table6[[#This Row],[Segment ]]="","",(Table6[[#This Row],[Height 2 (m)]]-Table6[[#This Row],[Height 1 (m)]])*9.807)</f>
        <v/>
      </c>
      <c r="O1405" s="115" t="str">
        <f>'Pressure Drops in Loops'!U1410</f>
        <v/>
      </c>
      <c r="P140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05" s="115" t="str">
        <f>IF(Table6[[#This Row],[Segment ]]="","",Table6[[#This Row],[Work (W)]]/1000)</f>
        <v/>
      </c>
    </row>
    <row r="1406" spans="1:17" x14ac:dyDescent="0.25">
      <c r="A1406" s="116" t="str">
        <f>'Pressure Drops in Loops'!A1411</f>
        <v/>
      </c>
      <c r="B1406" s="113" t="str">
        <f>IF(Table6[[#This Row],[Segment ]]="","",B1405)</f>
        <v/>
      </c>
      <c r="C1406" s="113" t="str">
        <f>IF(Table6[[#This Row],[Segment ]]="","",C1405)</f>
        <v/>
      </c>
      <c r="D1406" s="113" t="str">
        <f>IF(Table6[[#This Row],[Segment ]]="","",D1405)</f>
        <v/>
      </c>
      <c r="E1406" s="117" t="str">
        <f>IF(Table6[[#This Row],[Segment ]]="","",Table6[[#This Row],[Density (kg/m3)]]*Table6[[#This Row],[Volumetric flow (m3/s)]])</f>
        <v/>
      </c>
      <c r="F1406" s="114" t="str">
        <f>IF(Table6[[#This Row],[Segment ]]="","",'Pressure Drops in Loops'!AG1411)</f>
        <v/>
      </c>
      <c r="G1406" s="114" t="str">
        <f>'Pressure Drops in Loops'!AH1411</f>
        <v/>
      </c>
      <c r="H1406" s="114"/>
      <c r="I1406" s="114"/>
      <c r="J1406" s="115" t="str">
        <f>'Pressure Drops in Loops'!E1411</f>
        <v/>
      </c>
      <c r="K1406" s="115" t="str">
        <f>IF('Pressure Drops in Loops'!E1412="",'Pressure Drops in Loops'!E1411,'Pressure Drops in Loops'!E1412)</f>
        <v/>
      </c>
      <c r="L1406" s="115" t="str">
        <f>IF(Table6[[#This Row],[Segment ]]="","",(Table6[[#This Row],[Pressure 2 (kPa)]]-Table6[[#This Row],[Pressure 1 (kPa)]])/Table6[[#This Row],[Density (kg/m3)]])</f>
        <v/>
      </c>
      <c r="M1406" s="115" t="str">
        <f>IF(Table6[[#This Row],[Segment ]]="","",((Table6[[#This Row],[Velocity 2 (m/s)]]^2)/2)-((Table6[[#This Row],[Velocity 1 (m/s)]]^2)/2))</f>
        <v/>
      </c>
      <c r="N1406" s="115" t="str">
        <f>IF(Table6[[#This Row],[Segment ]]="","",(Table6[[#This Row],[Height 2 (m)]]-Table6[[#This Row],[Height 1 (m)]])*9.807)</f>
        <v/>
      </c>
      <c r="O1406" s="115" t="str">
        <f>'Pressure Drops in Loops'!U1411</f>
        <v/>
      </c>
      <c r="P140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06" s="115" t="str">
        <f>IF(Table6[[#This Row],[Segment ]]="","",Table6[[#This Row],[Work (W)]]/1000)</f>
        <v/>
      </c>
    </row>
    <row r="1407" spans="1:17" x14ac:dyDescent="0.25">
      <c r="A1407" s="116" t="str">
        <f>'Pressure Drops in Loops'!A1412</f>
        <v/>
      </c>
      <c r="B1407" s="113" t="str">
        <f>IF(Table6[[#This Row],[Segment ]]="","",B1406)</f>
        <v/>
      </c>
      <c r="C1407" s="113" t="str">
        <f>IF(Table6[[#This Row],[Segment ]]="","",C1406)</f>
        <v/>
      </c>
      <c r="D1407" s="113" t="str">
        <f>IF(Table6[[#This Row],[Segment ]]="","",D1406)</f>
        <v/>
      </c>
      <c r="E1407" s="117" t="str">
        <f>IF(Table6[[#This Row],[Segment ]]="","",Table6[[#This Row],[Density (kg/m3)]]*Table6[[#This Row],[Volumetric flow (m3/s)]])</f>
        <v/>
      </c>
      <c r="F1407" s="114" t="str">
        <f>IF(Table6[[#This Row],[Segment ]]="","",'Pressure Drops in Loops'!AG1412)</f>
        <v/>
      </c>
      <c r="G1407" s="114" t="str">
        <f>'Pressure Drops in Loops'!AH1412</f>
        <v/>
      </c>
      <c r="H1407" s="114"/>
      <c r="I1407" s="114"/>
      <c r="J1407" s="115" t="str">
        <f>'Pressure Drops in Loops'!E1412</f>
        <v/>
      </c>
      <c r="K1407" s="115" t="str">
        <f>IF('Pressure Drops in Loops'!E1413="",'Pressure Drops in Loops'!E1412,'Pressure Drops in Loops'!E1413)</f>
        <v/>
      </c>
      <c r="L1407" s="115" t="str">
        <f>IF(Table6[[#This Row],[Segment ]]="","",(Table6[[#This Row],[Pressure 2 (kPa)]]-Table6[[#This Row],[Pressure 1 (kPa)]])/Table6[[#This Row],[Density (kg/m3)]])</f>
        <v/>
      </c>
      <c r="M1407" s="115" t="str">
        <f>IF(Table6[[#This Row],[Segment ]]="","",((Table6[[#This Row],[Velocity 2 (m/s)]]^2)/2)-((Table6[[#This Row],[Velocity 1 (m/s)]]^2)/2))</f>
        <v/>
      </c>
      <c r="N1407" s="115" t="str">
        <f>IF(Table6[[#This Row],[Segment ]]="","",(Table6[[#This Row],[Height 2 (m)]]-Table6[[#This Row],[Height 1 (m)]])*9.807)</f>
        <v/>
      </c>
      <c r="O1407" s="115" t="str">
        <f>'Pressure Drops in Loops'!U1412</f>
        <v/>
      </c>
      <c r="P140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07" s="115" t="str">
        <f>IF(Table6[[#This Row],[Segment ]]="","",Table6[[#This Row],[Work (W)]]/1000)</f>
        <v/>
      </c>
    </row>
    <row r="1408" spans="1:17" x14ac:dyDescent="0.25">
      <c r="A1408" s="116" t="str">
        <f>'Pressure Drops in Loops'!A1413</f>
        <v/>
      </c>
      <c r="B1408" s="113" t="str">
        <f>IF(Table6[[#This Row],[Segment ]]="","",B1407)</f>
        <v/>
      </c>
      <c r="C1408" s="113" t="str">
        <f>IF(Table6[[#This Row],[Segment ]]="","",C1407)</f>
        <v/>
      </c>
      <c r="D1408" s="113" t="str">
        <f>IF(Table6[[#This Row],[Segment ]]="","",D1407)</f>
        <v/>
      </c>
      <c r="E1408" s="117" t="str">
        <f>IF(Table6[[#This Row],[Segment ]]="","",Table6[[#This Row],[Density (kg/m3)]]*Table6[[#This Row],[Volumetric flow (m3/s)]])</f>
        <v/>
      </c>
      <c r="F1408" s="114" t="str">
        <f>IF(Table6[[#This Row],[Segment ]]="","",'Pressure Drops in Loops'!AG1413)</f>
        <v/>
      </c>
      <c r="G1408" s="114" t="str">
        <f>'Pressure Drops in Loops'!AH1413</f>
        <v/>
      </c>
      <c r="H1408" s="114"/>
      <c r="I1408" s="114"/>
      <c r="J1408" s="115" t="str">
        <f>'Pressure Drops in Loops'!E1413</f>
        <v/>
      </c>
      <c r="K1408" s="115" t="str">
        <f>IF('Pressure Drops in Loops'!E1414="",'Pressure Drops in Loops'!E1413,'Pressure Drops in Loops'!E1414)</f>
        <v/>
      </c>
      <c r="L1408" s="115" t="str">
        <f>IF(Table6[[#This Row],[Segment ]]="","",(Table6[[#This Row],[Pressure 2 (kPa)]]-Table6[[#This Row],[Pressure 1 (kPa)]])/Table6[[#This Row],[Density (kg/m3)]])</f>
        <v/>
      </c>
      <c r="M1408" s="115" t="str">
        <f>IF(Table6[[#This Row],[Segment ]]="","",((Table6[[#This Row],[Velocity 2 (m/s)]]^2)/2)-((Table6[[#This Row],[Velocity 1 (m/s)]]^2)/2))</f>
        <v/>
      </c>
      <c r="N1408" s="115" t="str">
        <f>IF(Table6[[#This Row],[Segment ]]="","",(Table6[[#This Row],[Height 2 (m)]]-Table6[[#This Row],[Height 1 (m)]])*9.807)</f>
        <v/>
      </c>
      <c r="O1408" s="115" t="str">
        <f>'Pressure Drops in Loops'!U1413</f>
        <v/>
      </c>
      <c r="P140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08" s="115" t="str">
        <f>IF(Table6[[#This Row],[Segment ]]="","",Table6[[#This Row],[Work (W)]]/1000)</f>
        <v/>
      </c>
    </row>
    <row r="1409" spans="1:17" x14ac:dyDescent="0.25">
      <c r="A1409" s="116" t="str">
        <f>'Pressure Drops in Loops'!A1414</f>
        <v/>
      </c>
      <c r="B1409" s="113" t="str">
        <f>IF(Table6[[#This Row],[Segment ]]="","",B1408)</f>
        <v/>
      </c>
      <c r="C1409" s="113" t="str">
        <f>IF(Table6[[#This Row],[Segment ]]="","",C1408)</f>
        <v/>
      </c>
      <c r="D1409" s="113" t="str">
        <f>IF(Table6[[#This Row],[Segment ]]="","",D1408)</f>
        <v/>
      </c>
      <c r="E1409" s="117" t="str">
        <f>IF(Table6[[#This Row],[Segment ]]="","",Table6[[#This Row],[Density (kg/m3)]]*Table6[[#This Row],[Volumetric flow (m3/s)]])</f>
        <v/>
      </c>
      <c r="F1409" s="114" t="str">
        <f>IF(Table6[[#This Row],[Segment ]]="","",'Pressure Drops in Loops'!AG1414)</f>
        <v/>
      </c>
      <c r="G1409" s="114" t="str">
        <f>'Pressure Drops in Loops'!AH1414</f>
        <v/>
      </c>
      <c r="H1409" s="114"/>
      <c r="I1409" s="114"/>
      <c r="J1409" s="115" t="str">
        <f>'Pressure Drops in Loops'!E1414</f>
        <v/>
      </c>
      <c r="K1409" s="115" t="str">
        <f>IF('Pressure Drops in Loops'!E1415="",'Pressure Drops in Loops'!E1414,'Pressure Drops in Loops'!E1415)</f>
        <v/>
      </c>
      <c r="L1409" s="115" t="str">
        <f>IF(Table6[[#This Row],[Segment ]]="","",(Table6[[#This Row],[Pressure 2 (kPa)]]-Table6[[#This Row],[Pressure 1 (kPa)]])/Table6[[#This Row],[Density (kg/m3)]])</f>
        <v/>
      </c>
      <c r="M1409" s="115" t="str">
        <f>IF(Table6[[#This Row],[Segment ]]="","",((Table6[[#This Row],[Velocity 2 (m/s)]]^2)/2)-((Table6[[#This Row],[Velocity 1 (m/s)]]^2)/2))</f>
        <v/>
      </c>
      <c r="N1409" s="115" t="str">
        <f>IF(Table6[[#This Row],[Segment ]]="","",(Table6[[#This Row],[Height 2 (m)]]-Table6[[#This Row],[Height 1 (m)]])*9.807)</f>
        <v/>
      </c>
      <c r="O1409" s="115" t="str">
        <f>'Pressure Drops in Loops'!U1414</f>
        <v/>
      </c>
      <c r="P140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09" s="115" t="str">
        <f>IF(Table6[[#This Row],[Segment ]]="","",Table6[[#This Row],[Work (W)]]/1000)</f>
        <v/>
      </c>
    </row>
    <row r="1410" spans="1:17" x14ac:dyDescent="0.25">
      <c r="A1410" s="116" t="str">
        <f>'Pressure Drops in Loops'!A1415</f>
        <v/>
      </c>
      <c r="B1410" s="113" t="str">
        <f>IF(Table6[[#This Row],[Segment ]]="","",B1409)</f>
        <v/>
      </c>
      <c r="C1410" s="113" t="str">
        <f>IF(Table6[[#This Row],[Segment ]]="","",C1409)</f>
        <v/>
      </c>
      <c r="D1410" s="113" t="str">
        <f>IF(Table6[[#This Row],[Segment ]]="","",D1409)</f>
        <v/>
      </c>
      <c r="E1410" s="117" t="str">
        <f>IF(Table6[[#This Row],[Segment ]]="","",Table6[[#This Row],[Density (kg/m3)]]*Table6[[#This Row],[Volumetric flow (m3/s)]])</f>
        <v/>
      </c>
      <c r="F1410" s="114" t="str">
        <f>IF(Table6[[#This Row],[Segment ]]="","",'Pressure Drops in Loops'!AG1415)</f>
        <v/>
      </c>
      <c r="G1410" s="114" t="str">
        <f>'Pressure Drops in Loops'!AH1415</f>
        <v/>
      </c>
      <c r="H1410" s="114"/>
      <c r="I1410" s="114"/>
      <c r="J1410" s="115" t="str">
        <f>'Pressure Drops in Loops'!E1415</f>
        <v/>
      </c>
      <c r="K1410" s="115" t="str">
        <f>IF('Pressure Drops in Loops'!E1416="",'Pressure Drops in Loops'!E1415,'Pressure Drops in Loops'!E1416)</f>
        <v/>
      </c>
      <c r="L1410" s="115" t="str">
        <f>IF(Table6[[#This Row],[Segment ]]="","",(Table6[[#This Row],[Pressure 2 (kPa)]]-Table6[[#This Row],[Pressure 1 (kPa)]])/Table6[[#This Row],[Density (kg/m3)]])</f>
        <v/>
      </c>
      <c r="M1410" s="115" t="str">
        <f>IF(Table6[[#This Row],[Segment ]]="","",((Table6[[#This Row],[Velocity 2 (m/s)]]^2)/2)-((Table6[[#This Row],[Velocity 1 (m/s)]]^2)/2))</f>
        <v/>
      </c>
      <c r="N1410" s="115" t="str">
        <f>IF(Table6[[#This Row],[Segment ]]="","",(Table6[[#This Row],[Height 2 (m)]]-Table6[[#This Row],[Height 1 (m)]])*9.807)</f>
        <v/>
      </c>
      <c r="O1410" s="115" t="str">
        <f>'Pressure Drops in Loops'!U1415</f>
        <v/>
      </c>
      <c r="P141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10" s="115" t="str">
        <f>IF(Table6[[#This Row],[Segment ]]="","",Table6[[#This Row],[Work (W)]]/1000)</f>
        <v/>
      </c>
    </row>
    <row r="1411" spans="1:17" x14ac:dyDescent="0.25">
      <c r="A1411" s="116" t="str">
        <f>'Pressure Drops in Loops'!A1416</f>
        <v/>
      </c>
      <c r="B1411" s="113" t="str">
        <f>IF(Table6[[#This Row],[Segment ]]="","",B1410)</f>
        <v/>
      </c>
      <c r="C1411" s="113" t="str">
        <f>IF(Table6[[#This Row],[Segment ]]="","",C1410)</f>
        <v/>
      </c>
      <c r="D1411" s="113" t="str">
        <f>IF(Table6[[#This Row],[Segment ]]="","",D1410)</f>
        <v/>
      </c>
      <c r="E1411" s="117" t="str">
        <f>IF(Table6[[#This Row],[Segment ]]="","",Table6[[#This Row],[Density (kg/m3)]]*Table6[[#This Row],[Volumetric flow (m3/s)]])</f>
        <v/>
      </c>
      <c r="F1411" s="114" t="str">
        <f>IF(Table6[[#This Row],[Segment ]]="","",'Pressure Drops in Loops'!AG1416)</f>
        <v/>
      </c>
      <c r="G1411" s="114" t="str">
        <f>'Pressure Drops in Loops'!AH1416</f>
        <v/>
      </c>
      <c r="H1411" s="114"/>
      <c r="I1411" s="114"/>
      <c r="J1411" s="115" t="str">
        <f>'Pressure Drops in Loops'!E1416</f>
        <v/>
      </c>
      <c r="K1411" s="115" t="str">
        <f>IF('Pressure Drops in Loops'!E1417="",'Pressure Drops in Loops'!E1416,'Pressure Drops in Loops'!E1417)</f>
        <v/>
      </c>
      <c r="L1411" s="115" t="str">
        <f>IF(Table6[[#This Row],[Segment ]]="","",(Table6[[#This Row],[Pressure 2 (kPa)]]-Table6[[#This Row],[Pressure 1 (kPa)]])/Table6[[#This Row],[Density (kg/m3)]])</f>
        <v/>
      </c>
      <c r="M1411" s="115" t="str">
        <f>IF(Table6[[#This Row],[Segment ]]="","",((Table6[[#This Row],[Velocity 2 (m/s)]]^2)/2)-((Table6[[#This Row],[Velocity 1 (m/s)]]^2)/2))</f>
        <v/>
      </c>
      <c r="N1411" s="115" t="str">
        <f>IF(Table6[[#This Row],[Segment ]]="","",(Table6[[#This Row],[Height 2 (m)]]-Table6[[#This Row],[Height 1 (m)]])*9.807)</f>
        <v/>
      </c>
      <c r="O1411" s="115" t="str">
        <f>'Pressure Drops in Loops'!U1416</f>
        <v/>
      </c>
      <c r="P141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11" s="115" t="str">
        <f>IF(Table6[[#This Row],[Segment ]]="","",Table6[[#This Row],[Work (W)]]/1000)</f>
        <v/>
      </c>
    </row>
    <row r="1412" spans="1:17" x14ac:dyDescent="0.25">
      <c r="A1412" s="116" t="str">
        <f>'Pressure Drops in Loops'!A1417</f>
        <v/>
      </c>
      <c r="B1412" s="113" t="str">
        <f>IF(Table6[[#This Row],[Segment ]]="","",B1411)</f>
        <v/>
      </c>
      <c r="C1412" s="113" t="str">
        <f>IF(Table6[[#This Row],[Segment ]]="","",C1411)</f>
        <v/>
      </c>
      <c r="D1412" s="113" t="str">
        <f>IF(Table6[[#This Row],[Segment ]]="","",D1411)</f>
        <v/>
      </c>
      <c r="E1412" s="117" t="str">
        <f>IF(Table6[[#This Row],[Segment ]]="","",Table6[[#This Row],[Density (kg/m3)]]*Table6[[#This Row],[Volumetric flow (m3/s)]])</f>
        <v/>
      </c>
      <c r="F1412" s="114" t="str">
        <f>IF(Table6[[#This Row],[Segment ]]="","",'Pressure Drops in Loops'!AG1417)</f>
        <v/>
      </c>
      <c r="G1412" s="114" t="str">
        <f>'Pressure Drops in Loops'!AH1417</f>
        <v/>
      </c>
      <c r="H1412" s="114"/>
      <c r="I1412" s="114"/>
      <c r="J1412" s="115" t="str">
        <f>'Pressure Drops in Loops'!E1417</f>
        <v/>
      </c>
      <c r="K1412" s="115" t="str">
        <f>IF('Pressure Drops in Loops'!E1418="",'Pressure Drops in Loops'!E1417,'Pressure Drops in Loops'!E1418)</f>
        <v/>
      </c>
      <c r="L1412" s="115" t="str">
        <f>IF(Table6[[#This Row],[Segment ]]="","",(Table6[[#This Row],[Pressure 2 (kPa)]]-Table6[[#This Row],[Pressure 1 (kPa)]])/Table6[[#This Row],[Density (kg/m3)]])</f>
        <v/>
      </c>
      <c r="M1412" s="115" t="str">
        <f>IF(Table6[[#This Row],[Segment ]]="","",((Table6[[#This Row],[Velocity 2 (m/s)]]^2)/2)-((Table6[[#This Row],[Velocity 1 (m/s)]]^2)/2))</f>
        <v/>
      </c>
      <c r="N1412" s="115" t="str">
        <f>IF(Table6[[#This Row],[Segment ]]="","",(Table6[[#This Row],[Height 2 (m)]]-Table6[[#This Row],[Height 1 (m)]])*9.807)</f>
        <v/>
      </c>
      <c r="O1412" s="115" t="str">
        <f>'Pressure Drops in Loops'!U1417</f>
        <v/>
      </c>
      <c r="P141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12" s="115" t="str">
        <f>IF(Table6[[#This Row],[Segment ]]="","",Table6[[#This Row],[Work (W)]]/1000)</f>
        <v/>
      </c>
    </row>
    <row r="1413" spans="1:17" x14ac:dyDescent="0.25">
      <c r="A1413" s="116" t="str">
        <f>'Pressure Drops in Loops'!A1418</f>
        <v/>
      </c>
      <c r="B1413" s="113" t="str">
        <f>IF(Table6[[#This Row],[Segment ]]="","",B1412)</f>
        <v/>
      </c>
      <c r="C1413" s="113" t="str">
        <f>IF(Table6[[#This Row],[Segment ]]="","",C1412)</f>
        <v/>
      </c>
      <c r="D1413" s="113" t="str">
        <f>IF(Table6[[#This Row],[Segment ]]="","",D1412)</f>
        <v/>
      </c>
      <c r="E1413" s="117" t="str">
        <f>IF(Table6[[#This Row],[Segment ]]="","",Table6[[#This Row],[Density (kg/m3)]]*Table6[[#This Row],[Volumetric flow (m3/s)]])</f>
        <v/>
      </c>
      <c r="F1413" s="114" t="str">
        <f>IF(Table6[[#This Row],[Segment ]]="","",'Pressure Drops in Loops'!AG1418)</f>
        <v/>
      </c>
      <c r="G1413" s="114" t="str">
        <f>'Pressure Drops in Loops'!AH1418</f>
        <v/>
      </c>
      <c r="H1413" s="114"/>
      <c r="I1413" s="114"/>
      <c r="J1413" s="115" t="str">
        <f>'Pressure Drops in Loops'!E1418</f>
        <v/>
      </c>
      <c r="K1413" s="115" t="str">
        <f>IF('Pressure Drops in Loops'!E1419="",'Pressure Drops in Loops'!E1418,'Pressure Drops in Loops'!E1419)</f>
        <v/>
      </c>
      <c r="L1413" s="115" t="str">
        <f>IF(Table6[[#This Row],[Segment ]]="","",(Table6[[#This Row],[Pressure 2 (kPa)]]-Table6[[#This Row],[Pressure 1 (kPa)]])/Table6[[#This Row],[Density (kg/m3)]])</f>
        <v/>
      </c>
      <c r="M1413" s="115" t="str">
        <f>IF(Table6[[#This Row],[Segment ]]="","",((Table6[[#This Row],[Velocity 2 (m/s)]]^2)/2)-((Table6[[#This Row],[Velocity 1 (m/s)]]^2)/2))</f>
        <v/>
      </c>
      <c r="N1413" s="115" t="str">
        <f>IF(Table6[[#This Row],[Segment ]]="","",(Table6[[#This Row],[Height 2 (m)]]-Table6[[#This Row],[Height 1 (m)]])*9.807)</f>
        <v/>
      </c>
      <c r="O1413" s="115" t="str">
        <f>'Pressure Drops in Loops'!U1418</f>
        <v/>
      </c>
      <c r="P141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13" s="115" t="str">
        <f>IF(Table6[[#This Row],[Segment ]]="","",Table6[[#This Row],[Work (W)]]/1000)</f>
        <v/>
      </c>
    </row>
    <row r="1414" spans="1:17" x14ac:dyDescent="0.25">
      <c r="A1414" s="116" t="str">
        <f>'Pressure Drops in Loops'!A1419</f>
        <v/>
      </c>
      <c r="B1414" s="113" t="str">
        <f>IF(Table6[[#This Row],[Segment ]]="","",B1413)</f>
        <v/>
      </c>
      <c r="C1414" s="113" t="str">
        <f>IF(Table6[[#This Row],[Segment ]]="","",C1413)</f>
        <v/>
      </c>
      <c r="D1414" s="113" t="str">
        <f>IF(Table6[[#This Row],[Segment ]]="","",D1413)</f>
        <v/>
      </c>
      <c r="E1414" s="117" t="str">
        <f>IF(Table6[[#This Row],[Segment ]]="","",Table6[[#This Row],[Density (kg/m3)]]*Table6[[#This Row],[Volumetric flow (m3/s)]])</f>
        <v/>
      </c>
      <c r="F1414" s="114" t="str">
        <f>IF(Table6[[#This Row],[Segment ]]="","",'Pressure Drops in Loops'!AG1419)</f>
        <v/>
      </c>
      <c r="G1414" s="114" t="str">
        <f>'Pressure Drops in Loops'!AH1419</f>
        <v/>
      </c>
      <c r="H1414" s="114"/>
      <c r="I1414" s="114"/>
      <c r="J1414" s="115" t="str">
        <f>'Pressure Drops in Loops'!E1419</f>
        <v/>
      </c>
      <c r="K1414" s="115" t="str">
        <f>IF('Pressure Drops in Loops'!E1420="",'Pressure Drops in Loops'!E1419,'Pressure Drops in Loops'!E1420)</f>
        <v/>
      </c>
      <c r="L1414" s="115" t="str">
        <f>IF(Table6[[#This Row],[Segment ]]="","",(Table6[[#This Row],[Pressure 2 (kPa)]]-Table6[[#This Row],[Pressure 1 (kPa)]])/Table6[[#This Row],[Density (kg/m3)]])</f>
        <v/>
      </c>
      <c r="M1414" s="115" t="str">
        <f>IF(Table6[[#This Row],[Segment ]]="","",((Table6[[#This Row],[Velocity 2 (m/s)]]^2)/2)-((Table6[[#This Row],[Velocity 1 (m/s)]]^2)/2))</f>
        <v/>
      </c>
      <c r="N1414" s="115" t="str">
        <f>IF(Table6[[#This Row],[Segment ]]="","",(Table6[[#This Row],[Height 2 (m)]]-Table6[[#This Row],[Height 1 (m)]])*9.807)</f>
        <v/>
      </c>
      <c r="O1414" s="115" t="str">
        <f>'Pressure Drops in Loops'!U1419</f>
        <v/>
      </c>
      <c r="P141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14" s="115" t="str">
        <f>IF(Table6[[#This Row],[Segment ]]="","",Table6[[#This Row],[Work (W)]]/1000)</f>
        <v/>
      </c>
    </row>
    <row r="1415" spans="1:17" x14ac:dyDescent="0.25">
      <c r="A1415" s="116" t="str">
        <f>'Pressure Drops in Loops'!A1420</f>
        <v/>
      </c>
      <c r="B1415" s="113" t="str">
        <f>IF(Table6[[#This Row],[Segment ]]="","",B1414)</f>
        <v/>
      </c>
      <c r="C1415" s="113" t="str">
        <f>IF(Table6[[#This Row],[Segment ]]="","",C1414)</f>
        <v/>
      </c>
      <c r="D1415" s="113" t="str">
        <f>IF(Table6[[#This Row],[Segment ]]="","",D1414)</f>
        <v/>
      </c>
      <c r="E1415" s="117" t="str">
        <f>IF(Table6[[#This Row],[Segment ]]="","",Table6[[#This Row],[Density (kg/m3)]]*Table6[[#This Row],[Volumetric flow (m3/s)]])</f>
        <v/>
      </c>
      <c r="F1415" s="114" t="str">
        <f>IF(Table6[[#This Row],[Segment ]]="","",'Pressure Drops in Loops'!AG1420)</f>
        <v/>
      </c>
      <c r="G1415" s="114" t="str">
        <f>'Pressure Drops in Loops'!AH1420</f>
        <v/>
      </c>
      <c r="H1415" s="114"/>
      <c r="I1415" s="114"/>
      <c r="J1415" s="115" t="str">
        <f>'Pressure Drops in Loops'!E1420</f>
        <v/>
      </c>
      <c r="K1415" s="115" t="str">
        <f>IF('Pressure Drops in Loops'!E1421="",'Pressure Drops in Loops'!E1420,'Pressure Drops in Loops'!E1421)</f>
        <v/>
      </c>
      <c r="L1415" s="115" t="str">
        <f>IF(Table6[[#This Row],[Segment ]]="","",(Table6[[#This Row],[Pressure 2 (kPa)]]-Table6[[#This Row],[Pressure 1 (kPa)]])/Table6[[#This Row],[Density (kg/m3)]])</f>
        <v/>
      </c>
      <c r="M1415" s="115" t="str">
        <f>IF(Table6[[#This Row],[Segment ]]="","",((Table6[[#This Row],[Velocity 2 (m/s)]]^2)/2)-((Table6[[#This Row],[Velocity 1 (m/s)]]^2)/2))</f>
        <v/>
      </c>
      <c r="N1415" s="115" t="str">
        <f>IF(Table6[[#This Row],[Segment ]]="","",(Table6[[#This Row],[Height 2 (m)]]-Table6[[#This Row],[Height 1 (m)]])*9.807)</f>
        <v/>
      </c>
      <c r="O1415" s="115" t="str">
        <f>'Pressure Drops in Loops'!U1420</f>
        <v/>
      </c>
      <c r="P141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15" s="115" t="str">
        <f>IF(Table6[[#This Row],[Segment ]]="","",Table6[[#This Row],[Work (W)]]/1000)</f>
        <v/>
      </c>
    </row>
    <row r="1416" spans="1:17" x14ac:dyDescent="0.25">
      <c r="A1416" s="116" t="str">
        <f>'Pressure Drops in Loops'!A1421</f>
        <v/>
      </c>
      <c r="B1416" s="113" t="str">
        <f>IF(Table6[[#This Row],[Segment ]]="","",B1415)</f>
        <v/>
      </c>
      <c r="C1416" s="113" t="str">
        <f>IF(Table6[[#This Row],[Segment ]]="","",C1415)</f>
        <v/>
      </c>
      <c r="D1416" s="113" t="str">
        <f>IF(Table6[[#This Row],[Segment ]]="","",D1415)</f>
        <v/>
      </c>
      <c r="E1416" s="117" t="str">
        <f>IF(Table6[[#This Row],[Segment ]]="","",Table6[[#This Row],[Density (kg/m3)]]*Table6[[#This Row],[Volumetric flow (m3/s)]])</f>
        <v/>
      </c>
      <c r="F1416" s="114" t="str">
        <f>IF(Table6[[#This Row],[Segment ]]="","",'Pressure Drops in Loops'!AG1421)</f>
        <v/>
      </c>
      <c r="G1416" s="114" t="str">
        <f>'Pressure Drops in Loops'!AH1421</f>
        <v/>
      </c>
      <c r="H1416" s="114"/>
      <c r="I1416" s="114"/>
      <c r="J1416" s="115" t="str">
        <f>'Pressure Drops in Loops'!E1421</f>
        <v/>
      </c>
      <c r="K1416" s="115" t="str">
        <f>IF('Pressure Drops in Loops'!E1422="",'Pressure Drops in Loops'!E1421,'Pressure Drops in Loops'!E1422)</f>
        <v/>
      </c>
      <c r="L1416" s="115" t="str">
        <f>IF(Table6[[#This Row],[Segment ]]="","",(Table6[[#This Row],[Pressure 2 (kPa)]]-Table6[[#This Row],[Pressure 1 (kPa)]])/Table6[[#This Row],[Density (kg/m3)]])</f>
        <v/>
      </c>
      <c r="M1416" s="115" t="str">
        <f>IF(Table6[[#This Row],[Segment ]]="","",((Table6[[#This Row],[Velocity 2 (m/s)]]^2)/2)-((Table6[[#This Row],[Velocity 1 (m/s)]]^2)/2))</f>
        <v/>
      </c>
      <c r="N1416" s="115" t="str">
        <f>IF(Table6[[#This Row],[Segment ]]="","",(Table6[[#This Row],[Height 2 (m)]]-Table6[[#This Row],[Height 1 (m)]])*9.807)</f>
        <v/>
      </c>
      <c r="O1416" s="115" t="str">
        <f>'Pressure Drops in Loops'!U1421</f>
        <v/>
      </c>
      <c r="P141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16" s="115" t="str">
        <f>IF(Table6[[#This Row],[Segment ]]="","",Table6[[#This Row],[Work (W)]]/1000)</f>
        <v/>
      </c>
    </row>
    <row r="1417" spans="1:17" x14ac:dyDescent="0.25">
      <c r="A1417" s="116" t="str">
        <f>'Pressure Drops in Loops'!A1422</f>
        <v/>
      </c>
      <c r="B1417" s="113" t="str">
        <f>IF(Table6[[#This Row],[Segment ]]="","",B1416)</f>
        <v/>
      </c>
      <c r="C1417" s="113" t="str">
        <f>IF(Table6[[#This Row],[Segment ]]="","",C1416)</f>
        <v/>
      </c>
      <c r="D1417" s="113" t="str">
        <f>IF(Table6[[#This Row],[Segment ]]="","",D1416)</f>
        <v/>
      </c>
      <c r="E1417" s="117" t="str">
        <f>IF(Table6[[#This Row],[Segment ]]="","",Table6[[#This Row],[Density (kg/m3)]]*Table6[[#This Row],[Volumetric flow (m3/s)]])</f>
        <v/>
      </c>
      <c r="F1417" s="114" t="str">
        <f>IF(Table6[[#This Row],[Segment ]]="","",'Pressure Drops in Loops'!AG1422)</f>
        <v/>
      </c>
      <c r="G1417" s="114" t="str">
        <f>'Pressure Drops in Loops'!AH1422</f>
        <v/>
      </c>
      <c r="H1417" s="114"/>
      <c r="I1417" s="114"/>
      <c r="J1417" s="115" t="str">
        <f>'Pressure Drops in Loops'!E1422</f>
        <v/>
      </c>
      <c r="K1417" s="115" t="str">
        <f>IF('Pressure Drops in Loops'!E1423="",'Pressure Drops in Loops'!E1422,'Pressure Drops in Loops'!E1423)</f>
        <v/>
      </c>
      <c r="L1417" s="115" t="str">
        <f>IF(Table6[[#This Row],[Segment ]]="","",(Table6[[#This Row],[Pressure 2 (kPa)]]-Table6[[#This Row],[Pressure 1 (kPa)]])/Table6[[#This Row],[Density (kg/m3)]])</f>
        <v/>
      </c>
      <c r="M1417" s="115" t="str">
        <f>IF(Table6[[#This Row],[Segment ]]="","",((Table6[[#This Row],[Velocity 2 (m/s)]]^2)/2)-((Table6[[#This Row],[Velocity 1 (m/s)]]^2)/2))</f>
        <v/>
      </c>
      <c r="N1417" s="115" t="str">
        <f>IF(Table6[[#This Row],[Segment ]]="","",(Table6[[#This Row],[Height 2 (m)]]-Table6[[#This Row],[Height 1 (m)]])*9.807)</f>
        <v/>
      </c>
      <c r="O1417" s="115" t="str">
        <f>'Pressure Drops in Loops'!U1422</f>
        <v/>
      </c>
      <c r="P141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17" s="115" t="str">
        <f>IF(Table6[[#This Row],[Segment ]]="","",Table6[[#This Row],[Work (W)]]/1000)</f>
        <v/>
      </c>
    </row>
    <row r="1418" spans="1:17" x14ac:dyDescent="0.25">
      <c r="A1418" s="116" t="str">
        <f>'Pressure Drops in Loops'!A1423</f>
        <v/>
      </c>
      <c r="B1418" s="113" t="str">
        <f>IF(Table6[[#This Row],[Segment ]]="","",B1417)</f>
        <v/>
      </c>
      <c r="C1418" s="113" t="str">
        <f>IF(Table6[[#This Row],[Segment ]]="","",C1417)</f>
        <v/>
      </c>
      <c r="D1418" s="113" t="str">
        <f>IF(Table6[[#This Row],[Segment ]]="","",D1417)</f>
        <v/>
      </c>
      <c r="E1418" s="117" t="str">
        <f>IF(Table6[[#This Row],[Segment ]]="","",Table6[[#This Row],[Density (kg/m3)]]*Table6[[#This Row],[Volumetric flow (m3/s)]])</f>
        <v/>
      </c>
      <c r="F1418" s="114" t="str">
        <f>IF(Table6[[#This Row],[Segment ]]="","",'Pressure Drops in Loops'!AG1423)</f>
        <v/>
      </c>
      <c r="G1418" s="114" t="str">
        <f>'Pressure Drops in Loops'!AH1423</f>
        <v/>
      </c>
      <c r="H1418" s="114"/>
      <c r="I1418" s="114"/>
      <c r="J1418" s="115" t="str">
        <f>'Pressure Drops in Loops'!E1423</f>
        <v/>
      </c>
      <c r="K1418" s="115" t="str">
        <f>IF('Pressure Drops in Loops'!E1424="",'Pressure Drops in Loops'!E1423,'Pressure Drops in Loops'!E1424)</f>
        <v/>
      </c>
      <c r="L1418" s="115" t="str">
        <f>IF(Table6[[#This Row],[Segment ]]="","",(Table6[[#This Row],[Pressure 2 (kPa)]]-Table6[[#This Row],[Pressure 1 (kPa)]])/Table6[[#This Row],[Density (kg/m3)]])</f>
        <v/>
      </c>
      <c r="M1418" s="115" t="str">
        <f>IF(Table6[[#This Row],[Segment ]]="","",((Table6[[#This Row],[Velocity 2 (m/s)]]^2)/2)-((Table6[[#This Row],[Velocity 1 (m/s)]]^2)/2))</f>
        <v/>
      </c>
      <c r="N1418" s="115" t="str">
        <f>IF(Table6[[#This Row],[Segment ]]="","",(Table6[[#This Row],[Height 2 (m)]]-Table6[[#This Row],[Height 1 (m)]])*9.807)</f>
        <v/>
      </c>
      <c r="O1418" s="115" t="str">
        <f>'Pressure Drops in Loops'!U1423</f>
        <v/>
      </c>
      <c r="P141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18" s="115" t="str">
        <f>IF(Table6[[#This Row],[Segment ]]="","",Table6[[#This Row],[Work (W)]]/1000)</f>
        <v/>
      </c>
    </row>
    <row r="1419" spans="1:17" x14ac:dyDescent="0.25">
      <c r="A1419" s="116" t="str">
        <f>'Pressure Drops in Loops'!A1424</f>
        <v/>
      </c>
      <c r="B1419" s="113" t="str">
        <f>IF(Table6[[#This Row],[Segment ]]="","",B1418)</f>
        <v/>
      </c>
      <c r="C1419" s="113" t="str">
        <f>IF(Table6[[#This Row],[Segment ]]="","",C1418)</f>
        <v/>
      </c>
      <c r="D1419" s="113" t="str">
        <f>IF(Table6[[#This Row],[Segment ]]="","",D1418)</f>
        <v/>
      </c>
      <c r="E1419" s="117" t="str">
        <f>IF(Table6[[#This Row],[Segment ]]="","",Table6[[#This Row],[Density (kg/m3)]]*Table6[[#This Row],[Volumetric flow (m3/s)]])</f>
        <v/>
      </c>
      <c r="F1419" s="114" t="str">
        <f>IF(Table6[[#This Row],[Segment ]]="","",'Pressure Drops in Loops'!AG1424)</f>
        <v/>
      </c>
      <c r="G1419" s="114" t="str">
        <f>'Pressure Drops in Loops'!AH1424</f>
        <v/>
      </c>
      <c r="H1419" s="114"/>
      <c r="I1419" s="114"/>
      <c r="J1419" s="115" t="str">
        <f>'Pressure Drops in Loops'!E1424</f>
        <v/>
      </c>
      <c r="K1419" s="115" t="str">
        <f>IF('Pressure Drops in Loops'!E1425="",'Pressure Drops in Loops'!E1424,'Pressure Drops in Loops'!E1425)</f>
        <v/>
      </c>
      <c r="L1419" s="115" t="str">
        <f>IF(Table6[[#This Row],[Segment ]]="","",(Table6[[#This Row],[Pressure 2 (kPa)]]-Table6[[#This Row],[Pressure 1 (kPa)]])/Table6[[#This Row],[Density (kg/m3)]])</f>
        <v/>
      </c>
      <c r="M1419" s="115" t="str">
        <f>IF(Table6[[#This Row],[Segment ]]="","",((Table6[[#This Row],[Velocity 2 (m/s)]]^2)/2)-((Table6[[#This Row],[Velocity 1 (m/s)]]^2)/2))</f>
        <v/>
      </c>
      <c r="N1419" s="115" t="str">
        <f>IF(Table6[[#This Row],[Segment ]]="","",(Table6[[#This Row],[Height 2 (m)]]-Table6[[#This Row],[Height 1 (m)]])*9.807)</f>
        <v/>
      </c>
      <c r="O1419" s="115" t="str">
        <f>'Pressure Drops in Loops'!U1424</f>
        <v/>
      </c>
      <c r="P141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19" s="115" t="str">
        <f>IF(Table6[[#This Row],[Segment ]]="","",Table6[[#This Row],[Work (W)]]/1000)</f>
        <v/>
      </c>
    </row>
    <row r="1420" spans="1:17" x14ac:dyDescent="0.25">
      <c r="A1420" s="116" t="str">
        <f>'Pressure Drops in Loops'!A1425</f>
        <v/>
      </c>
      <c r="B1420" s="113" t="str">
        <f>IF(Table6[[#This Row],[Segment ]]="","",B1419)</f>
        <v/>
      </c>
      <c r="C1420" s="113" t="str">
        <f>IF(Table6[[#This Row],[Segment ]]="","",C1419)</f>
        <v/>
      </c>
      <c r="D1420" s="113" t="str">
        <f>IF(Table6[[#This Row],[Segment ]]="","",D1419)</f>
        <v/>
      </c>
      <c r="E1420" s="117" t="str">
        <f>IF(Table6[[#This Row],[Segment ]]="","",Table6[[#This Row],[Density (kg/m3)]]*Table6[[#This Row],[Volumetric flow (m3/s)]])</f>
        <v/>
      </c>
      <c r="F1420" s="114" t="str">
        <f>IF(Table6[[#This Row],[Segment ]]="","",'Pressure Drops in Loops'!AG1425)</f>
        <v/>
      </c>
      <c r="G1420" s="114" t="str">
        <f>'Pressure Drops in Loops'!AH1425</f>
        <v/>
      </c>
      <c r="H1420" s="114"/>
      <c r="I1420" s="114"/>
      <c r="J1420" s="115" t="str">
        <f>'Pressure Drops in Loops'!E1425</f>
        <v/>
      </c>
      <c r="K1420" s="115" t="str">
        <f>IF('Pressure Drops in Loops'!E1426="",'Pressure Drops in Loops'!E1425,'Pressure Drops in Loops'!E1426)</f>
        <v/>
      </c>
      <c r="L1420" s="115" t="str">
        <f>IF(Table6[[#This Row],[Segment ]]="","",(Table6[[#This Row],[Pressure 2 (kPa)]]-Table6[[#This Row],[Pressure 1 (kPa)]])/Table6[[#This Row],[Density (kg/m3)]])</f>
        <v/>
      </c>
      <c r="M1420" s="115" t="str">
        <f>IF(Table6[[#This Row],[Segment ]]="","",((Table6[[#This Row],[Velocity 2 (m/s)]]^2)/2)-((Table6[[#This Row],[Velocity 1 (m/s)]]^2)/2))</f>
        <v/>
      </c>
      <c r="N1420" s="115" t="str">
        <f>IF(Table6[[#This Row],[Segment ]]="","",(Table6[[#This Row],[Height 2 (m)]]-Table6[[#This Row],[Height 1 (m)]])*9.807)</f>
        <v/>
      </c>
      <c r="O1420" s="115" t="str">
        <f>'Pressure Drops in Loops'!U1425</f>
        <v/>
      </c>
      <c r="P142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20" s="115" t="str">
        <f>IF(Table6[[#This Row],[Segment ]]="","",Table6[[#This Row],[Work (W)]]/1000)</f>
        <v/>
      </c>
    </row>
    <row r="1421" spans="1:17" x14ac:dyDescent="0.25">
      <c r="A1421" s="116" t="str">
        <f>'Pressure Drops in Loops'!A1426</f>
        <v/>
      </c>
      <c r="B1421" s="113" t="str">
        <f>IF(Table6[[#This Row],[Segment ]]="","",B1420)</f>
        <v/>
      </c>
      <c r="C1421" s="113" t="str">
        <f>IF(Table6[[#This Row],[Segment ]]="","",C1420)</f>
        <v/>
      </c>
      <c r="D1421" s="113" t="str">
        <f>IF(Table6[[#This Row],[Segment ]]="","",D1420)</f>
        <v/>
      </c>
      <c r="E1421" s="117" t="str">
        <f>IF(Table6[[#This Row],[Segment ]]="","",Table6[[#This Row],[Density (kg/m3)]]*Table6[[#This Row],[Volumetric flow (m3/s)]])</f>
        <v/>
      </c>
      <c r="F1421" s="114" t="str">
        <f>IF(Table6[[#This Row],[Segment ]]="","",'Pressure Drops in Loops'!AG1426)</f>
        <v/>
      </c>
      <c r="G1421" s="114" t="str">
        <f>'Pressure Drops in Loops'!AH1426</f>
        <v/>
      </c>
      <c r="H1421" s="114"/>
      <c r="I1421" s="114"/>
      <c r="J1421" s="115" t="str">
        <f>'Pressure Drops in Loops'!E1426</f>
        <v/>
      </c>
      <c r="K1421" s="115" t="str">
        <f>IF('Pressure Drops in Loops'!E1427="",'Pressure Drops in Loops'!E1426,'Pressure Drops in Loops'!E1427)</f>
        <v/>
      </c>
      <c r="L1421" s="115" t="str">
        <f>IF(Table6[[#This Row],[Segment ]]="","",(Table6[[#This Row],[Pressure 2 (kPa)]]-Table6[[#This Row],[Pressure 1 (kPa)]])/Table6[[#This Row],[Density (kg/m3)]])</f>
        <v/>
      </c>
      <c r="M1421" s="115" t="str">
        <f>IF(Table6[[#This Row],[Segment ]]="","",((Table6[[#This Row],[Velocity 2 (m/s)]]^2)/2)-((Table6[[#This Row],[Velocity 1 (m/s)]]^2)/2))</f>
        <v/>
      </c>
      <c r="N1421" s="115" t="str">
        <f>IF(Table6[[#This Row],[Segment ]]="","",(Table6[[#This Row],[Height 2 (m)]]-Table6[[#This Row],[Height 1 (m)]])*9.807)</f>
        <v/>
      </c>
      <c r="O1421" s="115" t="str">
        <f>'Pressure Drops in Loops'!U1426</f>
        <v/>
      </c>
      <c r="P142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21" s="115" t="str">
        <f>IF(Table6[[#This Row],[Segment ]]="","",Table6[[#This Row],[Work (W)]]/1000)</f>
        <v/>
      </c>
    </row>
    <row r="1422" spans="1:17" x14ac:dyDescent="0.25">
      <c r="A1422" s="116" t="str">
        <f>'Pressure Drops in Loops'!A1427</f>
        <v/>
      </c>
      <c r="B1422" s="113" t="str">
        <f>IF(Table6[[#This Row],[Segment ]]="","",B1421)</f>
        <v/>
      </c>
      <c r="C1422" s="113" t="str">
        <f>IF(Table6[[#This Row],[Segment ]]="","",C1421)</f>
        <v/>
      </c>
      <c r="D1422" s="113" t="str">
        <f>IF(Table6[[#This Row],[Segment ]]="","",D1421)</f>
        <v/>
      </c>
      <c r="E1422" s="117" t="str">
        <f>IF(Table6[[#This Row],[Segment ]]="","",Table6[[#This Row],[Density (kg/m3)]]*Table6[[#This Row],[Volumetric flow (m3/s)]])</f>
        <v/>
      </c>
      <c r="F1422" s="114" t="str">
        <f>IF(Table6[[#This Row],[Segment ]]="","",'Pressure Drops in Loops'!AG1427)</f>
        <v/>
      </c>
      <c r="G1422" s="114" t="str">
        <f>'Pressure Drops in Loops'!AH1427</f>
        <v/>
      </c>
      <c r="H1422" s="114"/>
      <c r="I1422" s="114"/>
      <c r="J1422" s="115" t="str">
        <f>'Pressure Drops in Loops'!E1427</f>
        <v/>
      </c>
      <c r="K1422" s="115" t="str">
        <f>IF('Pressure Drops in Loops'!E1428="",'Pressure Drops in Loops'!E1427,'Pressure Drops in Loops'!E1428)</f>
        <v/>
      </c>
      <c r="L1422" s="115" t="str">
        <f>IF(Table6[[#This Row],[Segment ]]="","",(Table6[[#This Row],[Pressure 2 (kPa)]]-Table6[[#This Row],[Pressure 1 (kPa)]])/Table6[[#This Row],[Density (kg/m3)]])</f>
        <v/>
      </c>
      <c r="M1422" s="115" t="str">
        <f>IF(Table6[[#This Row],[Segment ]]="","",((Table6[[#This Row],[Velocity 2 (m/s)]]^2)/2)-((Table6[[#This Row],[Velocity 1 (m/s)]]^2)/2))</f>
        <v/>
      </c>
      <c r="N1422" s="115" t="str">
        <f>IF(Table6[[#This Row],[Segment ]]="","",(Table6[[#This Row],[Height 2 (m)]]-Table6[[#This Row],[Height 1 (m)]])*9.807)</f>
        <v/>
      </c>
      <c r="O1422" s="115" t="str">
        <f>'Pressure Drops in Loops'!U1427</f>
        <v/>
      </c>
      <c r="P142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22" s="115" t="str">
        <f>IF(Table6[[#This Row],[Segment ]]="","",Table6[[#This Row],[Work (W)]]/1000)</f>
        <v/>
      </c>
    </row>
    <row r="1423" spans="1:17" x14ac:dyDescent="0.25">
      <c r="A1423" s="116" t="str">
        <f>'Pressure Drops in Loops'!A1428</f>
        <v/>
      </c>
      <c r="B1423" s="113" t="str">
        <f>IF(Table6[[#This Row],[Segment ]]="","",B1422)</f>
        <v/>
      </c>
      <c r="C1423" s="113" t="str">
        <f>IF(Table6[[#This Row],[Segment ]]="","",C1422)</f>
        <v/>
      </c>
      <c r="D1423" s="113" t="str">
        <f>IF(Table6[[#This Row],[Segment ]]="","",D1422)</f>
        <v/>
      </c>
      <c r="E1423" s="117" t="str">
        <f>IF(Table6[[#This Row],[Segment ]]="","",Table6[[#This Row],[Density (kg/m3)]]*Table6[[#This Row],[Volumetric flow (m3/s)]])</f>
        <v/>
      </c>
      <c r="F1423" s="114" t="str">
        <f>IF(Table6[[#This Row],[Segment ]]="","",'Pressure Drops in Loops'!AG1428)</f>
        <v/>
      </c>
      <c r="G1423" s="114" t="str">
        <f>'Pressure Drops in Loops'!AH1428</f>
        <v/>
      </c>
      <c r="H1423" s="114"/>
      <c r="I1423" s="114"/>
      <c r="J1423" s="115" t="str">
        <f>'Pressure Drops in Loops'!E1428</f>
        <v/>
      </c>
      <c r="K1423" s="115" t="str">
        <f>IF('Pressure Drops in Loops'!E1429="",'Pressure Drops in Loops'!E1428,'Pressure Drops in Loops'!E1429)</f>
        <v/>
      </c>
      <c r="L1423" s="115" t="str">
        <f>IF(Table6[[#This Row],[Segment ]]="","",(Table6[[#This Row],[Pressure 2 (kPa)]]-Table6[[#This Row],[Pressure 1 (kPa)]])/Table6[[#This Row],[Density (kg/m3)]])</f>
        <v/>
      </c>
      <c r="M1423" s="115" t="str">
        <f>IF(Table6[[#This Row],[Segment ]]="","",((Table6[[#This Row],[Velocity 2 (m/s)]]^2)/2)-((Table6[[#This Row],[Velocity 1 (m/s)]]^2)/2))</f>
        <v/>
      </c>
      <c r="N1423" s="115" t="str">
        <f>IF(Table6[[#This Row],[Segment ]]="","",(Table6[[#This Row],[Height 2 (m)]]-Table6[[#This Row],[Height 1 (m)]])*9.807)</f>
        <v/>
      </c>
      <c r="O1423" s="115" t="str">
        <f>'Pressure Drops in Loops'!U1428</f>
        <v/>
      </c>
      <c r="P142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23" s="115" t="str">
        <f>IF(Table6[[#This Row],[Segment ]]="","",Table6[[#This Row],[Work (W)]]/1000)</f>
        <v/>
      </c>
    </row>
    <row r="1424" spans="1:17" x14ac:dyDescent="0.25">
      <c r="A1424" s="116" t="str">
        <f>'Pressure Drops in Loops'!A1429</f>
        <v/>
      </c>
      <c r="B1424" s="113" t="str">
        <f>IF(Table6[[#This Row],[Segment ]]="","",B1423)</f>
        <v/>
      </c>
      <c r="C1424" s="113" t="str">
        <f>IF(Table6[[#This Row],[Segment ]]="","",C1423)</f>
        <v/>
      </c>
      <c r="D1424" s="113" t="str">
        <f>IF(Table6[[#This Row],[Segment ]]="","",D1423)</f>
        <v/>
      </c>
      <c r="E1424" s="117" t="str">
        <f>IF(Table6[[#This Row],[Segment ]]="","",Table6[[#This Row],[Density (kg/m3)]]*Table6[[#This Row],[Volumetric flow (m3/s)]])</f>
        <v/>
      </c>
      <c r="F1424" s="114" t="str">
        <f>IF(Table6[[#This Row],[Segment ]]="","",'Pressure Drops in Loops'!AG1429)</f>
        <v/>
      </c>
      <c r="G1424" s="114" t="str">
        <f>'Pressure Drops in Loops'!AH1429</f>
        <v/>
      </c>
      <c r="H1424" s="114"/>
      <c r="I1424" s="114"/>
      <c r="J1424" s="115" t="str">
        <f>'Pressure Drops in Loops'!E1429</f>
        <v/>
      </c>
      <c r="K1424" s="115" t="str">
        <f>IF('Pressure Drops in Loops'!E1430="",'Pressure Drops in Loops'!E1429,'Pressure Drops in Loops'!E1430)</f>
        <v/>
      </c>
      <c r="L1424" s="115" t="str">
        <f>IF(Table6[[#This Row],[Segment ]]="","",(Table6[[#This Row],[Pressure 2 (kPa)]]-Table6[[#This Row],[Pressure 1 (kPa)]])/Table6[[#This Row],[Density (kg/m3)]])</f>
        <v/>
      </c>
      <c r="M1424" s="115" t="str">
        <f>IF(Table6[[#This Row],[Segment ]]="","",((Table6[[#This Row],[Velocity 2 (m/s)]]^2)/2)-((Table6[[#This Row],[Velocity 1 (m/s)]]^2)/2))</f>
        <v/>
      </c>
      <c r="N1424" s="115" t="str">
        <f>IF(Table6[[#This Row],[Segment ]]="","",(Table6[[#This Row],[Height 2 (m)]]-Table6[[#This Row],[Height 1 (m)]])*9.807)</f>
        <v/>
      </c>
      <c r="O1424" s="115" t="str">
        <f>'Pressure Drops in Loops'!U1429</f>
        <v/>
      </c>
      <c r="P142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24" s="115" t="str">
        <f>IF(Table6[[#This Row],[Segment ]]="","",Table6[[#This Row],[Work (W)]]/1000)</f>
        <v/>
      </c>
    </row>
    <row r="1425" spans="1:17" x14ac:dyDescent="0.25">
      <c r="A1425" s="116" t="str">
        <f>'Pressure Drops in Loops'!A1430</f>
        <v/>
      </c>
      <c r="B1425" s="113" t="str">
        <f>IF(Table6[[#This Row],[Segment ]]="","",B1424)</f>
        <v/>
      </c>
      <c r="C1425" s="113" t="str">
        <f>IF(Table6[[#This Row],[Segment ]]="","",C1424)</f>
        <v/>
      </c>
      <c r="D1425" s="113" t="str">
        <f>IF(Table6[[#This Row],[Segment ]]="","",D1424)</f>
        <v/>
      </c>
      <c r="E1425" s="117" t="str">
        <f>IF(Table6[[#This Row],[Segment ]]="","",Table6[[#This Row],[Density (kg/m3)]]*Table6[[#This Row],[Volumetric flow (m3/s)]])</f>
        <v/>
      </c>
      <c r="F1425" s="114" t="str">
        <f>IF(Table6[[#This Row],[Segment ]]="","",'Pressure Drops in Loops'!AG1430)</f>
        <v/>
      </c>
      <c r="G1425" s="114" t="str">
        <f>'Pressure Drops in Loops'!AH1430</f>
        <v/>
      </c>
      <c r="H1425" s="114"/>
      <c r="I1425" s="114"/>
      <c r="J1425" s="115" t="str">
        <f>'Pressure Drops in Loops'!E1430</f>
        <v/>
      </c>
      <c r="K1425" s="115" t="str">
        <f>IF('Pressure Drops in Loops'!E1431="",'Pressure Drops in Loops'!E1430,'Pressure Drops in Loops'!E1431)</f>
        <v/>
      </c>
      <c r="L1425" s="115" t="str">
        <f>IF(Table6[[#This Row],[Segment ]]="","",(Table6[[#This Row],[Pressure 2 (kPa)]]-Table6[[#This Row],[Pressure 1 (kPa)]])/Table6[[#This Row],[Density (kg/m3)]])</f>
        <v/>
      </c>
      <c r="M1425" s="115" t="str">
        <f>IF(Table6[[#This Row],[Segment ]]="","",((Table6[[#This Row],[Velocity 2 (m/s)]]^2)/2)-((Table6[[#This Row],[Velocity 1 (m/s)]]^2)/2))</f>
        <v/>
      </c>
      <c r="N1425" s="115" t="str">
        <f>IF(Table6[[#This Row],[Segment ]]="","",(Table6[[#This Row],[Height 2 (m)]]-Table6[[#This Row],[Height 1 (m)]])*9.807)</f>
        <v/>
      </c>
      <c r="O1425" s="115" t="str">
        <f>'Pressure Drops in Loops'!U1430</f>
        <v/>
      </c>
      <c r="P142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25" s="115" t="str">
        <f>IF(Table6[[#This Row],[Segment ]]="","",Table6[[#This Row],[Work (W)]]/1000)</f>
        <v/>
      </c>
    </row>
    <row r="1426" spans="1:17" x14ac:dyDescent="0.25">
      <c r="A1426" s="116" t="str">
        <f>'Pressure Drops in Loops'!A1431</f>
        <v/>
      </c>
      <c r="B1426" s="113" t="str">
        <f>IF(Table6[[#This Row],[Segment ]]="","",B1425)</f>
        <v/>
      </c>
      <c r="C1426" s="113" t="str">
        <f>IF(Table6[[#This Row],[Segment ]]="","",C1425)</f>
        <v/>
      </c>
      <c r="D1426" s="113" t="str">
        <f>IF(Table6[[#This Row],[Segment ]]="","",D1425)</f>
        <v/>
      </c>
      <c r="E1426" s="117" t="str">
        <f>IF(Table6[[#This Row],[Segment ]]="","",Table6[[#This Row],[Density (kg/m3)]]*Table6[[#This Row],[Volumetric flow (m3/s)]])</f>
        <v/>
      </c>
      <c r="F1426" s="114" t="str">
        <f>IF(Table6[[#This Row],[Segment ]]="","",'Pressure Drops in Loops'!AG1431)</f>
        <v/>
      </c>
      <c r="G1426" s="114" t="str">
        <f>'Pressure Drops in Loops'!AH1431</f>
        <v/>
      </c>
      <c r="H1426" s="114"/>
      <c r="I1426" s="114"/>
      <c r="J1426" s="115" t="str">
        <f>'Pressure Drops in Loops'!E1431</f>
        <v/>
      </c>
      <c r="K1426" s="115" t="str">
        <f>IF('Pressure Drops in Loops'!E1432="",'Pressure Drops in Loops'!E1431,'Pressure Drops in Loops'!E1432)</f>
        <v/>
      </c>
      <c r="L1426" s="115" t="str">
        <f>IF(Table6[[#This Row],[Segment ]]="","",(Table6[[#This Row],[Pressure 2 (kPa)]]-Table6[[#This Row],[Pressure 1 (kPa)]])/Table6[[#This Row],[Density (kg/m3)]])</f>
        <v/>
      </c>
      <c r="M1426" s="115" t="str">
        <f>IF(Table6[[#This Row],[Segment ]]="","",((Table6[[#This Row],[Velocity 2 (m/s)]]^2)/2)-((Table6[[#This Row],[Velocity 1 (m/s)]]^2)/2))</f>
        <v/>
      </c>
      <c r="N1426" s="115" t="str">
        <f>IF(Table6[[#This Row],[Segment ]]="","",(Table6[[#This Row],[Height 2 (m)]]-Table6[[#This Row],[Height 1 (m)]])*9.807)</f>
        <v/>
      </c>
      <c r="O1426" s="115" t="str">
        <f>'Pressure Drops in Loops'!U1431</f>
        <v/>
      </c>
      <c r="P142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26" s="115" t="str">
        <f>IF(Table6[[#This Row],[Segment ]]="","",Table6[[#This Row],[Work (W)]]/1000)</f>
        <v/>
      </c>
    </row>
    <row r="1427" spans="1:17" x14ac:dyDescent="0.25">
      <c r="A1427" s="116" t="str">
        <f>'Pressure Drops in Loops'!A1432</f>
        <v/>
      </c>
      <c r="B1427" s="113" t="str">
        <f>IF(Table6[[#This Row],[Segment ]]="","",B1426)</f>
        <v/>
      </c>
      <c r="C1427" s="113" t="str">
        <f>IF(Table6[[#This Row],[Segment ]]="","",C1426)</f>
        <v/>
      </c>
      <c r="D1427" s="113" t="str">
        <f>IF(Table6[[#This Row],[Segment ]]="","",D1426)</f>
        <v/>
      </c>
      <c r="E1427" s="117" t="str">
        <f>IF(Table6[[#This Row],[Segment ]]="","",Table6[[#This Row],[Density (kg/m3)]]*Table6[[#This Row],[Volumetric flow (m3/s)]])</f>
        <v/>
      </c>
      <c r="F1427" s="114" t="str">
        <f>IF(Table6[[#This Row],[Segment ]]="","",'Pressure Drops in Loops'!AG1432)</f>
        <v/>
      </c>
      <c r="G1427" s="114" t="str">
        <f>'Pressure Drops in Loops'!AH1432</f>
        <v/>
      </c>
      <c r="H1427" s="114"/>
      <c r="I1427" s="114"/>
      <c r="J1427" s="115" t="str">
        <f>'Pressure Drops in Loops'!E1432</f>
        <v/>
      </c>
      <c r="K1427" s="115" t="str">
        <f>IF('Pressure Drops in Loops'!E1433="",'Pressure Drops in Loops'!E1432,'Pressure Drops in Loops'!E1433)</f>
        <v/>
      </c>
      <c r="L1427" s="115" t="str">
        <f>IF(Table6[[#This Row],[Segment ]]="","",(Table6[[#This Row],[Pressure 2 (kPa)]]-Table6[[#This Row],[Pressure 1 (kPa)]])/Table6[[#This Row],[Density (kg/m3)]])</f>
        <v/>
      </c>
      <c r="M1427" s="115" t="str">
        <f>IF(Table6[[#This Row],[Segment ]]="","",((Table6[[#This Row],[Velocity 2 (m/s)]]^2)/2)-((Table6[[#This Row],[Velocity 1 (m/s)]]^2)/2))</f>
        <v/>
      </c>
      <c r="N1427" s="115" t="str">
        <f>IF(Table6[[#This Row],[Segment ]]="","",(Table6[[#This Row],[Height 2 (m)]]-Table6[[#This Row],[Height 1 (m)]])*9.807)</f>
        <v/>
      </c>
      <c r="O1427" s="115" t="str">
        <f>'Pressure Drops in Loops'!U1432</f>
        <v/>
      </c>
      <c r="P142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27" s="115" t="str">
        <f>IF(Table6[[#This Row],[Segment ]]="","",Table6[[#This Row],[Work (W)]]/1000)</f>
        <v/>
      </c>
    </row>
    <row r="1428" spans="1:17" x14ac:dyDescent="0.25">
      <c r="A1428" s="116" t="str">
        <f>'Pressure Drops in Loops'!A1433</f>
        <v/>
      </c>
      <c r="B1428" s="113" t="str">
        <f>IF(Table6[[#This Row],[Segment ]]="","",B1427)</f>
        <v/>
      </c>
      <c r="C1428" s="113" t="str">
        <f>IF(Table6[[#This Row],[Segment ]]="","",C1427)</f>
        <v/>
      </c>
      <c r="D1428" s="113" t="str">
        <f>IF(Table6[[#This Row],[Segment ]]="","",D1427)</f>
        <v/>
      </c>
      <c r="E1428" s="117" t="str">
        <f>IF(Table6[[#This Row],[Segment ]]="","",Table6[[#This Row],[Density (kg/m3)]]*Table6[[#This Row],[Volumetric flow (m3/s)]])</f>
        <v/>
      </c>
      <c r="F1428" s="114" t="str">
        <f>IF(Table6[[#This Row],[Segment ]]="","",'Pressure Drops in Loops'!AG1433)</f>
        <v/>
      </c>
      <c r="G1428" s="114" t="str">
        <f>'Pressure Drops in Loops'!AH1433</f>
        <v/>
      </c>
      <c r="H1428" s="114"/>
      <c r="I1428" s="114"/>
      <c r="J1428" s="115" t="str">
        <f>'Pressure Drops in Loops'!E1433</f>
        <v/>
      </c>
      <c r="K1428" s="115" t="str">
        <f>IF('Pressure Drops in Loops'!E1434="",'Pressure Drops in Loops'!E1433,'Pressure Drops in Loops'!E1434)</f>
        <v/>
      </c>
      <c r="L1428" s="115" t="str">
        <f>IF(Table6[[#This Row],[Segment ]]="","",(Table6[[#This Row],[Pressure 2 (kPa)]]-Table6[[#This Row],[Pressure 1 (kPa)]])/Table6[[#This Row],[Density (kg/m3)]])</f>
        <v/>
      </c>
      <c r="M1428" s="115" t="str">
        <f>IF(Table6[[#This Row],[Segment ]]="","",((Table6[[#This Row],[Velocity 2 (m/s)]]^2)/2)-((Table6[[#This Row],[Velocity 1 (m/s)]]^2)/2))</f>
        <v/>
      </c>
      <c r="N1428" s="115" t="str">
        <f>IF(Table6[[#This Row],[Segment ]]="","",(Table6[[#This Row],[Height 2 (m)]]-Table6[[#This Row],[Height 1 (m)]])*9.807)</f>
        <v/>
      </c>
      <c r="O1428" s="115" t="str">
        <f>'Pressure Drops in Loops'!U1433</f>
        <v/>
      </c>
      <c r="P142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28" s="115" t="str">
        <f>IF(Table6[[#This Row],[Segment ]]="","",Table6[[#This Row],[Work (W)]]/1000)</f>
        <v/>
      </c>
    </row>
    <row r="1429" spans="1:17" x14ac:dyDescent="0.25">
      <c r="A1429" s="116" t="str">
        <f>'Pressure Drops in Loops'!A1434</f>
        <v/>
      </c>
      <c r="B1429" s="113" t="str">
        <f>IF(Table6[[#This Row],[Segment ]]="","",B1428)</f>
        <v/>
      </c>
      <c r="C1429" s="113" t="str">
        <f>IF(Table6[[#This Row],[Segment ]]="","",C1428)</f>
        <v/>
      </c>
      <c r="D1429" s="113" t="str">
        <f>IF(Table6[[#This Row],[Segment ]]="","",D1428)</f>
        <v/>
      </c>
      <c r="E1429" s="117" t="str">
        <f>IF(Table6[[#This Row],[Segment ]]="","",Table6[[#This Row],[Density (kg/m3)]]*Table6[[#This Row],[Volumetric flow (m3/s)]])</f>
        <v/>
      </c>
      <c r="F1429" s="114" t="str">
        <f>IF(Table6[[#This Row],[Segment ]]="","",'Pressure Drops in Loops'!AG1434)</f>
        <v/>
      </c>
      <c r="G1429" s="114" t="str">
        <f>'Pressure Drops in Loops'!AH1434</f>
        <v/>
      </c>
      <c r="H1429" s="114"/>
      <c r="I1429" s="114"/>
      <c r="J1429" s="115" t="str">
        <f>'Pressure Drops in Loops'!E1434</f>
        <v/>
      </c>
      <c r="K1429" s="115" t="str">
        <f>IF('Pressure Drops in Loops'!E1435="",'Pressure Drops in Loops'!E1434,'Pressure Drops in Loops'!E1435)</f>
        <v/>
      </c>
      <c r="L1429" s="115" t="str">
        <f>IF(Table6[[#This Row],[Segment ]]="","",(Table6[[#This Row],[Pressure 2 (kPa)]]-Table6[[#This Row],[Pressure 1 (kPa)]])/Table6[[#This Row],[Density (kg/m3)]])</f>
        <v/>
      </c>
      <c r="M1429" s="115" t="str">
        <f>IF(Table6[[#This Row],[Segment ]]="","",((Table6[[#This Row],[Velocity 2 (m/s)]]^2)/2)-((Table6[[#This Row],[Velocity 1 (m/s)]]^2)/2))</f>
        <v/>
      </c>
      <c r="N1429" s="115" t="str">
        <f>IF(Table6[[#This Row],[Segment ]]="","",(Table6[[#This Row],[Height 2 (m)]]-Table6[[#This Row],[Height 1 (m)]])*9.807)</f>
        <v/>
      </c>
      <c r="O1429" s="115" t="str">
        <f>'Pressure Drops in Loops'!U1434</f>
        <v/>
      </c>
      <c r="P142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29" s="115" t="str">
        <f>IF(Table6[[#This Row],[Segment ]]="","",Table6[[#This Row],[Work (W)]]/1000)</f>
        <v/>
      </c>
    </row>
    <row r="1430" spans="1:17" x14ac:dyDescent="0.25">
      <c r="A1430" s="116" t="str">
        <f>'Pressure Drops in Loops'!A1435</f>
        <v/>
      </c>
      <c r="B1430" s="113" t="str">
        <f>IF(Table6[[#This Row],[Segment ]]="","",B1429)</f>
        <v/>
      </c>
      <c r="C1430" s="113" t="str">
        <f>IF(Table6[[#This Row],[Segment ]]="","",C1429)</f>
        <v/>
      </c>
      <c r="D1430" s="113" t="str">
        <f>IF(Table6[[#This Row],[Segment ]]="","",D1429)</f>
        <v/>
      </c>
      <c r="E1430" s="117" t="str">
        <f>IF(Table6[[#This Row],[Segment ]]="","",Table6[[#This Row],[Density (kg/m3)]]*Table6[[#This Row],[Volumetric flow (m3/s)]])</f>
        <v/>
      </c>
      <c r="F1430" s="114" t="str">
        <f>IF(Table6[[#This Row],[Segment ]]="","",'Pressure Drops in Loops'!AG1435)</f>
        <v/>
      </c>
      <c r="G1430" s="114" t="str">
        <f>'Pressure Drops in Loops'!AH1435</f>
        <v/>
      </c>
      <c r="H1430" s="114"/>
      <c r="I1430" s="114"/>
      <c r="J1430" s="115" t="str">
        <f>'Pressure Drops in Loops'!E1435</f>
        <v/>
      </c>
      <c r="K1430" s="115" t="str">
        <f>IF('Pressure Drops in Loops'!E1436="",'Pressure Drops in Loops'!E1435,'Pressure Drops in Loops'!E1436)</f>
        <v/>
      </c>
      <c r="L1430" s="115" t="str">
        <f>IF(Table6[[#This Row],[Segment ]]="","",(Table6[[#This Row],[Pressure 2 (kPa)]]-Table6[[#This Row],[Pressure 1 (kPa)]])/Table6[[#This Row],[Density (kg/m3)]])</f>
        <v/>
      </c>
      <c r="M1430" s="115" t="str">
        <f>IF(Table6[[#This Row],[Segment ]]="","",((Table6[[#This Row],[Velocity 2 (m/s)]]^2)/2)-((Table6[[#This Row],[Velocity 1 (m/s)]]^2)/2))</f>
        <v/>
      </c>
      <c r="N1430" s="115" t="str">
        <f>IF(Table6[[#This Row],[Segment ]]="","",(Table6[[#This Row],[Height 2 (m)]]-Table6[[#This Row],[Height 1 (m)]])*9.807)</f>
        <v/>
      </c>
      <c r="O1430" s="115" t="str">
        <f>'Pressure Drops in Loops'!U1435</f>
        <v/>
      </c>
      <c r="P143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30" s="115" t="str">
        <f>IF(Table6[[#This Row],[Segment ]]="","",Table6[[#This Row],[Work (W)]]/1000)</f>
        <v/>
      </c>
    </row>
    <row r="1431" spans="1:17" x14ac:dyDescent="0.25">
      <c r="A1431" s="116" t="str">
        <f>'Pressure Drops in Loops'!A1436</f>
        <v/>
      </c>
      <c r="B1431" s="113" t="str">
        <f>IF(Table6[[#This Row],[Segment ]]="","",B1430)</f>
        <v/>
      </c>
      <c r="C1431" s="113" t="str">
        <f>IF(Table6[[#This Row],[Segment ]]="","",C1430)</f>
        <v/>
      </c>
      <c r="D1431" s="113" t="str">
        <f>IF(Table6[[#This Row],[Segment ]]="","",D1430)</f>
        <v/>
      </c>
      <c r="E1431" s="117" t="str">
        <f>IF(Table6[[#This Row],[Segment ]]="","",Table6[[#This Row],[Density (kg/m3)]]*Table6[[#This Row],[Volumetric flow (m3/s)]])</f>
        <v/>
      </c>
      <c r="F1431" s="114" t="str">
        <f>IF(Table6[[#This Row],[Segment ]]="","",'Pressure Drops in Loops'!AG1436)</f>
        <v/>
      </c>
      <c r="G1431" s="114" t="str">
        <f>'Pressure Drops in Loops'!AH1436</f>
        <v/>
      </c>
      <c r="H1431" s="114"/>
      <c r="I1431" s="114"/>
      <c r="J1431" s="115" t="str">
        <f>'Pressure Drops in Loops'!E1436</f>
        <v/>
      </c>
      <c r="K1431" s="115" t="str">
        <f>IF('Pressure Drops in Loops'!E1437="",'Pressure Drops in Loops'!E1436,'Pressure Drops in Loops'!E1437)</f>
        <v/>
      </c>
      <c r="L1431" s="115" t="str">
        <f>IF(Table6[[#This Row],[Segment ]]="","",(Table6[[#This Row],[Pressure 2 (kPa)]]-Table6[[#This Row],[Pressure 1 (kPa)]])/Table6[[#This Row],[Density (kg/m3)]])</f>
        <v/>
      </c>
      <c r="M1431" s="115" t="str">
        <f>IF(Table6[[#This Row],[Segment ]]="","",((Table6[[#This Row],[Velocity 2 (m/s)]]^2)/2)-((Table6[[#This Row],[Velocity 1 (m/s)]]^2)/2))</f>
        <v/>
      </c>
      <c r="N1431" s="115" t="str">
        <f>IF(Table6[[#This Row],[Segment ]]="","",(Table6[[#This Row],[Height 2 (m)]]-Table6[[#This Row],[Height 1 (m)]])*9.807)</f>
        <v/>
      </c>
      <c r="O1431" s="115" t="str">
        <f>'Pressure Drops in Loops'!U1436</f>
        <v/>
      </c>
      <c r="P143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31" s="115" t="str">
        <f>IF(Table6[[#This Row],[Segment ]]="","",Table6[[#This Row],[Work (W)]]/1000)</f>
        <v/>
      </c>
    </row>
    <row r="1432" spans="1:17" x14ac:dyDescent="0.25">
      <c r="A1432" s="116" t="str">
        <f>'Pressure Drops in Loops'!A1437</f>
        <v/>
      </c>
      <c r="B1432" s="113" t="str">
        <f>IF(Table6[[#This Row],[Segment ]]="","",B1431)</f>
        <v/>
      </c>
      <c r="C1432" s="113" t="str">
        <f>IF(Table6[[#This Row],[Segment ]]="","",C1431)</f>
        <v/>
      </c>
      <c r="D1432" s="113" t="str">
        <f>IF(Table6[[#This Row],[Segment ]]="","",D1431)</f>
        <v/>
      </c>
      <c r="E1432" s="117" t="str">
        <f>IF(Table6[[#This Row],[Segment ]]="","",Table6[[#This Row],[Density (kg/m3)]]*Table6[[#This Row],[Volumetric flow (m3/s)]])</f>
        <v/>
      </c>
      <c r="F1432" s="114" t="str">
        <f>IF(Table6[[#This Row],[Segment ]]="","",'Pressure Drops in Loops'!AG1437)</f>
        <v/>
      </c>
      <c r="G1432" s="114" t="str">
        <f>'Pressure Drops in Loops'!AH1437</f>
        <v/>
      </c>
      <c r="H1432" s="114"/>
      <c r="I1432" s="114"/>
      <c r="J1432" s="115" t="str">
        <f>'Pressure Drops in Loops'!E1437</f>
        <v/>
      </c>
      <c r="K1432" s="115" t="str">
        <f>IF('Pressure Drops in Loops'!E1438="",'Pressure Drops in Loops'!E1437,'Pressure Drops in Loops'!E1438)</f>
        <v/>
      </c>
      <c r="L1432" s="115" t="str">
        <f>IF(Table6[[#This Row],[Segment ]]="","",(Table6[[#This Row],[Pressure 2 (kPa)]]-Table6[[#This Row],[Pressure 1 (kPa)]])/Table6[[#This Row],[Density (kg/m3)]])</f>
        <v/>
      </c>
      <c r="M1432" s="115" t="str">
        <f>IF(Table6[[#This Row],[Segment ]]="","",((Table6[[#This Row],[Velocity 2 (m/s)]]^2)/2)-((Table6[[#This Row],[Velocity 1 (m/s)]]^2)/2))</f>
        <v/>
      </c>
      <c r="N1432" s="115" t="str">
        <f>IF(Table6[[#This Row],[Segment ]]="","",(Table6[[#This Row],[Height 2 (m)]]-Table6[[#This Row],[Height 1 (m)]])*9.807)</f>
        <v/>
      </c>
      <c r="O1432" s="115" t="str">
        <f>'Pressure Drops in Loops'!U1437</f>
        <v/>
      </c>
      <c r="P143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32" s="115" t="str">
        <f>IF(Table6[[#This Row],[Segment ]]="","",Table6[[#This Row],[Work (W)]]/1000)</f>
        <v/>
      </c>
    </row>
    <row r="1433" spans="1:17" x14ac:dyDescent="0.25">
      <c r="A1433" s="116" t="str">
        <f>'Pressure Drops in Loops'!A1438</f>
        <v/>
      </c>
      <c r="B1433" s="113" t="str">
        <f>IF(Table6[[#This Row],[Segment ]]="","",B1432)</f>
        <v/>
      </c>
      <c r="C1433" s="113" t="str">
        <f>IF(Table6[[#This Row],[Segment ]]="","",C1432)</f>
        <v/>
      </c>
      <c r="D1433" s="113" t="str">
        <f>IF(Table6[[#This Row],[Segment ]]="","",D1432)</f>
        <v/>
      </c>
      <c r="E1433" s="117" t="str">
        <f>IF(Table6[[#This Row],[Segment ]]="","",Table6[[#This Row],[Density (kg/m3)]]*Table6[[#This Row],[Volumetric flow (m3/s)]])</f>
        <v/>
      </c>
      <c r="F1433" s="114" t="str">
        <f>IF(Table6[[#This Row],[Segment ]]="","",'Pressure Drops in Loops'!AG1438)</f>
        <v/>
      </c>
      <c r="G1433" s="114" t="str">
        <f>'Pressure Drops in Loops'!AH1438</f>
        <v/>
      </c>
      <c r="H1433" s="114"/>
      <c r="I1433" s="114"/>
      <c r="J1433" s="115" t="str">
        <f>'Pressure Drops in Loops'!E1438</f>
        <v/>
      </c>
      <c r="K1433" s="115" t="str">
        <f>IF('Pressure Drops in Loops'!E1439="",'Pressure Drops in Loops'!E1438,'Pressure Drops in Loops'!E1439)</f>
        <v/>
      </c>
      <c r="L1433" s="115" t="str">
        <f>IF(Table6[[#This Row],[Segment ]]="","",(Table6[[#This Row],[Pressure 2 (kPa)]]-Table6[[#This Row],[Pressure 1 (kPa)]])/Table6[[#This Row],[Density (kg/m3)]])</f>
        <v/>
      </c>
      <c r="M1433" s="115" t="str">
        <f>IF(Table6[[#This Row],[Segment ]]="","",((Table6[[#This Row],[Velocity 2 (m/s)]]^2)/2)-((Table6[[#This Row],[Velocity 1 (m/s)]]^2)/2))</f>
        <v/>
      </c>
      <c r="N1433" s="115" t="str">
        <f>IF(Table6[[#This Row],[Segment ]]="","",(Table6[[#This Row],[Height 2 (m)]]-Table6[[#This Row],[Height 1 (m)]])*9.807)</f>
        <v/>
      </c>
      <c r="O1433" s="115" t="str">
        <f>'Pressure Drops in Loops'!U1438</f>
        <v/>
      </c>
      <c r="P143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33" s="115" t="str">
        <f>IF(Table6[[#This Row],[Segment ]]="","",Table6[[#This Row],[Work (W)]]/1000)</f>
        <v/>
      </c>
    </row>
    <row r="1434" spans="1:17" x14ac:dyDescent="0.25">
      <c r="A1434" s="116" t="str">
        <f>'Pressure Drops in Loops'!A1439</f>
        <v/>
      </c>
      <c r="B1434" s="113" t="str">
        <f>IF(Table6[[#This Row],[Segment ]]="","",B1433)</f>
        <v/>
      </c>
      <c r="C1434" s="113" t="str">
        <f>IF(Table6[[#This Row],[Segment ]]="","",C1433)</f>
        <v/>
      </c>
      <c r="D1434" s="113" t="str">
        <f>IF(Table6[[#This Row],[Segment ]]="","",D1433)</f>
        <v/>
      </c>
      <c r="E1434" s="117" t="str">
        <f>IF(Table6[[#This Row],[Segment ]]="","",Table6[[#This Row],[Density (kg/m3)]]*Table6[[#This Row],[Volumetric flow (m3/s)]])</f>
        <v/>
      </c>
      <c r="F1434" s="114" t="str">
        <f>IF(Table6[[#This Row],[Segment ]]="","",'Pressure Drops in Loops'!AG1439)</f>
        <v/>
      </c>
      <c r="G1434" s="114" t="str">
        <f>'Pressure Drops in Loops'!AH1439</f>
        <v/>
      </c>
      <c r="H1434" s="114"/>
      <c r="I1434" s="114"/>
      <c r="J1434" s="115" t="str">
        <f>'Pressure Drops in Loops'!E1439</f>
        <v/>
      </c>
      <c r="K1434" s="115" t="str">
        <f>IF('Pressure Drops in Loops'!E1440="",'Pressure Drops in Loops'!E1439,'Pressure Drops in Loops'!E1440)</f>
        <v/>
      </c>
      <c r="L1434" s="115" t="str">
        <f>IF(Table6[[#This Row],[Segment ]]="","",(Table6[[#This Row],[Pressure 2 (kPa)]]-Table6[[#This Row],[Pressure 1 (kPa)]])/Table6[[#This Row],[Density (kg/m3)]])</f>
        <v/>
      </c>
      <c r="M1434" s="115" t="str">
        <f>IF(Table6[[#This Row],[Segment ]]="","",((Table6[[#This Row],[Velocity 2 (m/s)]]^2)/2)-((Table6[[#This Row],[Velocity 1 (m/s)]]^2)/2))</f>
        <v/>
      </c>
      <c r="N1434" s="115" t="str">
        <f>IF(Table6[[#This Row],[Segment ]]="","",(Table6[[#This Row],[Height 2 (m)]]-Table6[[#This Row],[Height 1 (m)]])*9.807)</f>
        <v/>
      </c>
      <c r="O1434" s="115" t="str">
        <f>'Pressure Drops in Loops'!U1439</f>
        <v/>
      </c>
      <c r="P143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34" s="115" t="str">
        <f>IF(Table6[[#This Row],[Segment ]]="","",Table6[[#This Row],[Work (W)]]/1000)</f>
        <v/>
      </c>
    </row>
    <row r="1435" spans="1:17" x14ac:dyDescent="0.25">
      <c r="A1435" s="116" t="str">
        <f>'Pressure Drops in Loops'!A1440</f>
        <v/>
      </c>
      <c r="B1435" s="113" t="str">
        <f>IF(Table6[[#This Row],[Segment ]]="","",B1434)</f>
        <v/>
      </c>
      <c r="C1435" s="113" t="str">
        <f>IF(Table6[[#This Row],[Segment ]]="","",C1434)</f>
        <v/>
      </c>
      <c r="D1435" s="113" t="str">
        <f>IF(Table6[[#This Row],[Segment ]]="","",D1434)</f>
        <v/>
      </c>
      <c r="E1435" s="117" t="str">
        <f>IF(Table6[[#This Row],[Segment ]]="","",Table6[[#This Row],[Density (kg/m3)]]*Table6[[#This Row],[Volumetric flow (m3/s)]])</f>
        <v/>
      </c>
      <c r="F1435" s="114" t="str">
        <f>IF(Table6[[#This Row],[Segment ]]="","",'Pressure Drops in Loops'!AG1440)</f>
        <v/>
      </c>
      <c r="G1435" s="114" t="str">
        <f>'Pressure Drops in Loops'!AH1440</f>
        <v/>
      </c>
      <c r="H1435" s="114"/>
      <c r="I1435" s="114"/>
      <c r="J1435" s="115" t="str">
        <f>'Pressure Drops in Loops'!E1440</f>
        <v/>
      </c>
      <c r="K1435" s="115" t="str">
        <f>IF('Pressure Drops in Loops'!E1441="",'Pressure Drops in Loops'!E1440,'Pressure Drops in Loops'!E1441)</f>
        <v/>
      </c>
      <c r="L1435" s="115" t="str">
        <f>IF(Table6[[#This Row],[Segment ]]="","",(Table6[[#This Row],[Pressure 2 (kPa)]]-Table6[[#This Row],[Pressure 1 (kPa)]])/Table6[[#This Row],[Density (kg/m3)]])</f>
        <v/>
      </c>
      <c r="M1435" s="115" t="str">
        <f>IF(Table6[[#This Row],[Segment ]]="","",((Table6[[#This Row],[Velocity 2 (m/s)]]^2)/2)-((Table6[[#This Row],[Velocity 1 (m/s)]]^2)/2))</f>
        <v/>
      </c>
      <c r="N1435" s="115" t="str">
        <f>IF(Table6[[#This Row],[Segment ]]="","",(Table6[[#This Row],[Height 2 (m)]]-Table6[[#This Row],[Height 1 (m)]])*9.807)</f>
        <v/>
      </c>
      <c r="O1435" s="115" t="str">
        <f>'Pressure Drops in Loops'!U1440</f>
        <v/>
      </c>
      <c r="P143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35" s="115" t="str">
        <f>IF(Table6[[#This Row],[Segment ]]="","",Table6[[#This Row],[Work (W)]]/1000)</f>
        <v/>
      </c>
    </row>
    <row r="1436" spans="1:17" x14ac:dyDescent="0.25">
      <c r="A1436" s="116" t="str">
        <f>'Pressure Drops in Loops'!A1441</f>
        <v/>
      </c>
      <c r="B1436" s="113" t="str">
        <f>IF(Table6[[#This Row],[Segment ]]="","",B1435)</f>
        <v/>
      </c>
      <c r="C1436" s="113" t="str">
        <f>IF(Table6[[#This Row],[Segment ]]="","",C1435)</f>
        <v/>
      </c>
      <c r="D1436" s="113" t="str">
        <f>IF(Table6[[#This Row],[Segment ]]="","",D1435)</f>
        <v/>
      </c>
      <c r="E1436" s="117" t="str">
        <f>IF(Table6[[#This Row],[Segment ]]="","",Table6[[#This Row],[Density (kg/m3)]]*Table6[[#This Row],[Volumetric flow (m3/s)]])</f>
        <v/>
      </c>
      <c r="F1436" s="114" t="str">
        <f>IF(Table6[[#This Row],[Segment ]]="","",'Pressure Drops in Loops'!AG1441)</f>
        <v/>
      </c>
      <c r="G1436" s="114" t="str">
        <f>'Pressure Drops in Loops'!AH1441</f>
        <v/>
      </c>
      <c r="H1436" s="114"/>
      <c r="I1436" s="114"/>
      <c r="J1436" s="115" t="str">
        <f>'Pressure Drops in Loops'!E1441</f>
        <v/>
      </c>
      <c r="K1436" s="115" t="str">
        <f>IF('Pressure Drops in Loops'!E1442="",'Pressure Drops in Loops'!E1441,'Pressure Drops in Loops'!E1442)</f>
        <v/>
      </c>
      <c r="L1436" s="115" t="str">
        <f>IF(Table6[[#This Row],[Segment ]]="","",(Table6[[#This Row],[Pressure 2 (kPa)]]-Table6[[#This Row],[Pressure 1 (kPa)]])/Table6[[#This Row],[Density (kg/m3)]])</f>
        <v/>
      </c>
      <c r="M1436" s="115" t="str">
        <f>IF(Table6[[#This Row],[Segment ]]="","",((Table6[[#This Row],[Velocity 2 (m/s)]]^2)/2)-((Table6[[#This Row],[Velocity 1 (m/s)]]^2)/2))</f>
        <v/>
      </c>
      <c r="N1436" s="115" t="str">
        <f>IF(Table6[[#This Row],[Segment ]]="","",(Table6[[#This Row],[Height 2 (m)]]-Table6[[#This Row],[Height 1 (m)]])*9.807)</f>
        <v/>
      </c>
      <c r="O1436" s="115" t="str">
        <f>'Pressure Drops in Loops'!U1441</f>
        <v/>
      </c>
      <c r="P143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36" s="115" t="str">
        <f>IF(Table6[[#This Row],[Segment ]]="","",Table6[[#This Row],[Work (W)]]/1000)</f>
        <v/>
      </c>
    </row>
    <row r="1437" spans="1:17" x14ac:dyDescent="0.25">
      <c r="A1437" s="116" t="str">
        <f>'Pressure Drops in Loops'!A1442</f>
        <v/>
      </c>
      <c r="B1437" s="113" t="str">
        <f>IF(Table6[[#This Row],[Segment ]]="","",B1436)</f>
        <v/>
      </c>
      <c r="C1437" s="113" t="str">
        <f>IF(Table6[[#This Row],[Segment ]]="","",C1436)</f>
        <v/>
      </c>
      <c r="D1437" s="113" t="str">
        <f>IF(Table6[[#This Row],[Segment ]]="","",D1436)</f>
        <v/>
      </c>
      <c r="E1437" s="117" t="str">
        <f>IF(Table6[[#This Row],[Segment ]]="","",Table6[[#This Row],[Density (kg/m3)]]*Table6[[#This Row],[Volumetric flow (m3/s)]])</f>
        <v/>
      </c>
      <c r="F1437" s="114" t="str">
        <f>IF(Table6[[#This Row],[Segment ]]="","",'Pressure Drops in Loops'!AG1442)</f>
        <v/>
      </c>
      <c r="G1437" s="114" t="str">
        <f>'Pressure Drops in Loops'!AH1442</f>
        <v/>
      </c>
      <c r="H1437" s="114"/>
      <c r="I1437" s="114"/>
      <c r="J1437" s="115" t="str">
        <f>'Pressure Drops in Loops'!E1442</f>
        <v/>
      </c>
      <c r="K1437" s="115" t="str">
        <f>IF('Pressure Drops in Loops'!E1443="",'Pressure Drops in Loops'!E1442,'Pressure Drops in Loops'!E1443)</f>
        <v/>
      </c>
      <c r="L1437" s="115" t="str">
        <f>IF(Table6[[#This Row],[Segment ]]="","",(Table6[[#This Row],[Pressure 2 (kPa)]]-Table6[[#This Row],[Pressure 1 (kPa)]])/Table6[[#This Row],[Density (kg/m3)]])</f>
        <v/>
      </c>
      <c r="M1437" s="115" t="str">
        <f>IF(Table6[[#This Row],[Segment ]]="","",((Table6[[#This Row],[Velocity 2 (m/s)]]^2)/2)-((Table6[[#This Row],[Velocity 1 (m/s)]]^2)/2))</f>
        <v/>
      </c>
      <c r="N1437" s="115" t="str">
        <f>IF(Table6[[#This Row],[Segment ]]="","",(Table6[[#This Row],[Height 2 (m)]]-Table6[[#This Row],[Height 1 (m)]])*9.807)</f>
        <v/>
      </c>
      <c r="O1437" s="115" t="str">
        <f>'Pressure Drops in Loops'!U1442</f>
        <v/>
      </c>
      <c r="P143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37" s="115" t="str">
        <f>IF(Table6[[#This Row],[Segment ]]="","",Table6[[#This Row],[Work (W)]]/1000)</f>
        <v/>
      </c>
    </row>
    <row r="1438" spans="1:17" x14ac:dyDescent="0.25">
      <c r="A1438" s="116" t="str">
        <f>'Pressure Drops in Loops'!A1443</f>
        <v/>
      </c>
      <c r="B1438" s="113" t="str">
        <f>IF(Table6[[#This Row],[Segment ]]="","",B1437)</f>
        <v/>
      </c>
      <c r="C1438" s="113" t="str">
        <f>IF(Table6[[#This Row],[Segment ]]="","",C1437)</f>
        <v/>
      </c>
      <c r="D1438" s="113" t="str">
        <f>IF(Table6[[#This Row],[Segment ]]="","",D1437)</f>
        <v/>
      </c>
      <c r="E1438" s="117" t="str">
        <f>IF(Table6[[#This Row],[Segment ]]="","",Table6[[#This Row],[Density (kg/m3)]]*Table6[[#This Row],[Volumetric flow (m3/s)]])</f>
        <v/>
      </c>
      <c r="F1438" s="114" t="str">
        <f>IF(Table6[[#This Row],[Segment ]]="","",'Pressure Drops in Loops'!AG1443)</f>
        <v/>
      </c>
      <c r="G1438" s="114" t="str">
        <f>'Pressure Drops in Loops'!AH1443</f>
        <v/>
      </c>
      <c r="H1438" s="114"/>
      <c r="I1438" s="114"/>
      <c r="J1438" s="115" t="str">
        <f>'Pressure Drops in Loops'!E1443</f>
        <v/>
      </c>
      <c r="K1438" s="115" t="str">
        <f>IF('Pressure Drops in Loops'!E1444="",'Pressure Drops in Loops'!E1443,'Pressure Drops in Loops'!E1444)</f>
        <v/>
      </c>
      <c r="L1438" s="115" t="str">
        <f>IF(Table6[[#This Row],[Segment ]]="","",(Table6[[#This Row],[Pressure 2 (kPa)]]-Table6[[#This Row],[Pressure 1 (kPa)]])/Table6[[#This Row],[Density (kg/m3)]])</f>
        <v/>
      </c>
      <c r="M1438" s="115" t="str">
        <f>IF(Table6[[#This Row],[Segment ]]="","",((Table6[[#This Row],[Velocity 2 (m/s)]]^2)/2)-((Table6[[#This Row],[Velocity 1 (m/s)]]^2)/2))</f>
        <v/>
      </c>
      <c r="N1438" s="115" t="str">
        <f>IF(Table6[[#This Row],[Segment ]]="","",(Table6[[#This Row],[Height 2 (m)]]-Table6[[#This Row],[Height 1 (m)]])*9.807)</f>
        <v/>
      </c>
      <c r="O1438" s="115" t="str">
        <f>'Pressure Drops in Loops'!U1443</f>
        <v/>
      </c>
      <c r="P143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38" s="115" t="str">
        <f>IF(Table6[[#This Row],[Segment ]]="","",Table6[[#This Row],[Work (W)]]/1000)</f>
        <v/>
      </c>
    </row>
    <row r="1439" spans="1:17" x14ac:dyDescent="0.25">
      <c r="A1439" s="116" t="str">
        <f>'Pressure Drops in Loops'!A1444</f>
        <v/>
      </c>
      <c r="B1439" s="113" t="str">
        <f>IF(Table6[[#This Row],[Segment ]]="","",B1438)</f>
        <v/>
      </c>
      <c r="C1439" s="113" t="str">
        <f>IF(Table6[[#This Row],[Segment ]]="","",C1438)</f>
        <v/>
      </c>
      <c r="D1439" s="113" t="str">
        <f>IF(Table6[[#This Row],[Segment ]]="","",D1438)</f>
        <v/>
      </c>
      <c r="E1439" s="117" t="str">
        <f>IF(Table6[[#This Row],[Segment ]]="","",Table6[[#This Row],[Density (kg/m3)]]*Table6[[#This Row],[Volumetric flow (m3/s)]])</f>
        <v/>
      </c>
      <c r="F1439" s="114" t="str">
        <f>IF(Table6[[#This Row],[Segment ]]="","",'Pressure Drops in Loops'!AG1444)</f>
        <v/>
      </c>
      <c r="G1439" s="114" t="str">
        <f>'Pressure Drops in Loops'!AH1444</f>
        <v/>
      </c>
      <c r="H1439" s="114"/>
      <c r="I1439" s="114"/>
      <c r="J1439" s="115" t="str">
        <f>'Pressure Drops in Loops'!E1444</f>
        <v/>
      </c>
      <c r="K1439" s="115" t="str">
        <f>IF('Pressure Drops in Loops'!E1445="",'Pressure Drops in Loops'!E1444,'Pressure Drops in Loops'!E1445)</f>
        <v/>
      </c>
      <c r="L1439" s="115" t="str">
        <f>IF(Table6[[#This Row],[Segment ]]="","",(Table6[[#This Row],[Pressure 2 (kPa)]]-Table6[[#This Row],[Pressure 1 (kPa)]])/Table6[[#This Row],[Density (kg/m3)]])</f>
        <v/>
      </c>
      <c r="M1439" s="115" t="str">
        <f>IF(Table6[[#This Row],[Segment ]]="","",((Table6[[#This Row],[Velocity 2 (m/s)]]^2)/2)-((Table6[[#This Row],[Velocity 1 (m/s)]]^2)/2))</f>
        <v/>
      </c>
      <c r="N1439" s="115" t="str">
        <f>IF(Table6[[#This Row],[Segment ]]="","",(Table6[[#This Row],[Height 2 (m)]]-Table6[[#This Row],[Height 1 (m)]])*9.807)</f>
        <v/>
      </c>
      <c r="O1439" s="115" t="str">
        <f>'Pressure Drops in Loops'!U1444</f>
        <v/>
      </c>
      <c r="P143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39" s="115" t="str">
        <f>IF(Table6[[#This Row],[Segment ]]="","",Table6[[#This Row],[Work (W)]]/1000)</f>
        <v/>
      </c>
    </row>
    <row r="1440" spans="1:17" x14ac:dyDescent="0.25">
      <c r="A1440" s="116" t="str">
        <f>'Pressure Drops in Loops'!A1445</f>
        <v/>
      </c>
      <c r="B1440" s="113" t="str">
        <f>IF(Table6[[#This Row],[Segment ]]="","",B1439)</f>
        <v/>
      </c>
      <c r="C1440" s="113" t="str">
        <f>IF(Table6[[#This Row],[Segment ]]="","",C1439)</f>
        <v/>
      </c>
      <c r="D1440" s="113" t="str">
        <f>IF(Table6[[#This Row],[Segment ]]="","",D1439)</f>
        <v/>
      </c>
      <c r="E1440" s="117" t="str">
        <f>IF(Table6[[#This Row],[Segment ]]="","",Table6[[#This Row],[Density (kg/m3)]]*Table6[[#This Row],[Volumetric flow (m3/s)]])</f>
        <v/>
      </c>
      <c r="F1440" s="114" t="str">
        <f>IF(Table6[[#This Row],[Segment ]]="","",'Pressure Drops in Loops'!AG1445)</f>
        <v/>
      </c>
      <c r="G1440" s="114" t="str">
        <f>'Pressure Drops in Loops'!AH1445</f>
        <v/>
      </c>
      <c r="H1440" s="114"/>
      <c r="I1440" s="114"/>
      <c r="J1440" s="115" t="str">
        <f>'Pressure Drops in Loops'!E1445</f>
        <v/>
      </c>
      <c r="K1440" s="115" t="str">
        <f>IF('Pressure Drops in Loops'!E1446="",'Pressure Drops in Loops'!E1445,'Pressure Drops in Loops'!E1446)</f>
        <v/>
      </c>
      <c r="L1440" s="115" t="str">
        <f>IF(Table6[[#This Row],[Segment ]]="","",(Table6[[#This Row],[Pressure 2 (kPa)]]-Table6[[#This Row],[Pressure 1 (kPa)]])/Table6[[#This Row],[Density (kg/m3)]])</f>
        <v/>
      </c>
      <c r="M1440" s="115" t="str">
        <f>IF(Table6[[#This Row],[Segment ]]="","",((Table6[[#This Row],[Velocity 2 (m/s)]]^2)/2)-((Table6[[#This Row],[Velocity 1 (m/s)]]^2)/2))</f>
        <v/>
      </c>
      <c r="N1440" s="115" t="str">
        <f>IF(Table6[[#This Row],[Segment ]]="","",(Table6[[#This Row],[Height 2 (m)]]-Table6[[#This Row],[Height 1 (m)]])*9.807)</f>
        <v/>
      </c>
      <c r="O1440" s="115" t="str">
        <f>'Pressure Drops in Loops'!U1445</f>
        <v/>
      </c>
      <c r="P144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40" s="115" t="str">
        <f>IF(Table6[[#This Row],[Segment ]]="","",Table6[[#This Row],[Work (W)]]/1000)</f>
        <v/>
      </c>
    </row>
    <row r="1441" spans="1:17" x14ac:dyDescent="0.25">
      <c r="A1441" s="116" t="str">
        <f>'Pressure Drops in Loops'!A1446</f>
        <v/>
      </c>
      <c r="B1441" s="113" t="str">
        <f>IF(Table6[[#This Row],[Segment ]]="","",B1440)</f>
        <v/>
      </c>
      <c r="C1441" s="113" t="str">
        <f>IF(Table6[[#This Row],[Segment ]]="","",C1440)</f>
        <v/>
      </c>
      <c r="D1441" s="113" t="str">
        <f>IF(Table6[[#This Row],[Segment ]]="","",D1440)</f>
        <v/>
      </c>
      <c r="E1441" s="117" t="str">
        <f>IF(Table6[[#This Row],[Segment ]]="","",Table6[[#This Row],[Density (kg/m3)]]*Table6[[#This Row],[Volumetric flow (m3/s)]])</f>
        <v/>
      </c>
      <c r="F1441" s="114" t="str">
        <f>IF(Table6[[#This Row],[Segment ]]="","",'Pressure Drops in Loops'!AG1446)</f>
        <v/>
      </c>
      <c r="G1441" s="114" t="str">
        <f>'Pressure Drops in Loops'!AH1446</f>
        <v/>
      </c>
      <c r="H1441" s="114"/>
      <c r="I1441" s="114"/>
      <c r="J1441" s="115" t="str">
        <f>'Pressure Drops in Loops'!E1446</f>
        <v/>
      </c>
      <c r="K1441" s="115" t="str">
        <f>IF('Pressure Drops in Loops'!E1447="",'Pressure Drops in Loops'!E1446,'Pressure Drops in Loops'!E1447)</f>
        <v/>
      </c>
      <c r="L1441" s="115" t="str">
        <f>IF(Table6[[#This Row],[Segment ]]="","",(Table6[[#This Row],[Pressure 2 (kPa)]]-Table6[[#This Row],[Pressure 1 (kPa)]])/Table6[[#This Row],[Density (kg/m3)]])</f>
        <v/>
      </c>
      <c r="M1441" s="115" t="str">
        <f>IF(Table6[[#This Row],[Segment ]]="","",((Table6[[#This Row],[Velocity 2 (m/s)]]^2)/2)-((Table6[[#This Row],[Velocity 1 (m/s)]]^2)/2))</f>
        <v/>
      </c>
      <c r="N1441" s="115" t="str">
        <f>IF(Table6[[#This Row],[Segment ]]="","",(Table6[[#This Row],[Height 2 (m)]]-Table6[[#This Row],[Height 1 (m)]])*9.807)</f>
        <v/>
      </c>
      <c r="O1441" s="115" t="str">
        <f>'Pressure Drops in Loops'!U1446</f>
        <v/>
      </c>
      <c r="P144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41" s="115" t="str">
        <f>IF(Table6[[#This Row],[Segment ]]="","",Table6[[#This Row],[Work (W)]]/1000)</f>
        <v/>
      </c>
    </row>
    <row r="1442" spans="1:17" x14ac:dyDescent="0.25">
      <c r="A1442" s="116" t="str">
        <f>'Pressure Drops in Loops'!A1447</f>
        <v/>
      </c>
      <c r="B1442" s="113" t="str">
        <f>IF(Table6[[#This Row],[Segment ]]="","",B1441)</f>
        <v/>
      </c>
      <c r="C1442" s="113" t="str">
        <f>IF(Table6[[#This Row],[Segment ]]="","",C1441)</f>
        <v/>
      </c>
      <c r="D1442" s="113" t="str">
        <f>IF(Table6[[#This Row],[Segment ]]="","",D1441)</f>
        <v/>
      </c>
      <c r="E1442" s="117" t="str">
        <f>IF(Table6[[#This Row],[Segment ]]="","",Table6[[#This Row],[Density (kg/m3)]]*Table6[[#This Row],[Volumetric flow (m3/s)]])</f>
        <v/>
      </c>
      <c r="F1442" s="114" t="str">
        <f>IF(Table6[[#This Row],[Segment ]]="","",'Pressure Drops in Loops'!AG1447)</f>
        <v/>
      </c>
      <c r="G1442" s="114" t="str">
        <f>'Pressure Drops in Loops'!AH1447</f>
        <v/>
      </c>
      <c r="H1442" s="114"/>
      <c r="I1442" s="114"/>
      <c r="J1442" s="115" t="str">
        <f>'Pressure Drops in Loops'!E1447</f>
        <v/>
      </c>
      <c r="K1442" s="115" t="str">
        <f>IF('Pressure Drops in Loops'!E1448="",'Pressure Drops in Loops'!E1447,'Pressure Drops in Loops'!E1448)</f>
        <v/>
      </c>
      <c r="L1442" s="115" t="str">
        <f>IF(Table6[[#This Row],[Segment ]]="","",(Table6[[#This Row],[Pressure 2 (kPa)]]-Table6[[#This Row],[Pressure 1 (kPa)]])/Table6[[#This Row],[Density (kg/m3)]])</f>
        <v/>
      </c>
      <c r="M1442" s="115" t="str">
        <f>IF(Table6[[#This Row],[Segment ]]="","",((Table6[[#This Row],[Velocity 2 (m/s)]]^2)/2)-((Table6[[#This Row],[Velocity 1 (m/s)]]^2)/2))</f>
        <v/>
      </c>
      <c r="N1442" s="115" t="str">
        <f>IF(Table6[[#This Row],[Segment ]]="","",(Table6[[#This Row],[Height 2 (m)]]-Table6[[#This Row],[Height 1 (m)]])*9.807)</f>
        <v/>
      </c>
      <c r="O1442" s="115" t="str">
        <f>'Pressure Drops in Loops'!U1447</f>
        <v/>
      </c>
      <c r="P144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42" s="115" t="str">
        <f>IF(Table6[[#This Row],[Segment ]]="","",Table6[[#This Row],[Work (W)]]/1000)</f>
        <v/>
      </c>
    </row>
    <row r="1443" spans="1:17" x14ac:dyDescent="0.25">
      <c r="A1443" s="116" t="str">
        <f>'Pressure Drops in Loops'!A1448</f>
        <v/>
      </c>
      <c r="B1443" s="113" t="str">
        <f>IF(Table6[[#This Row],[Segment ]]="","",B1442)</f>
        <v/>
      </c>
      <c r="C1443" s="113" t="str">
        <f>IF(Table6[[#This Row],[Segment ]]="","",C1442)</f>
        <v/>
      </c>
      <c r="D1443" s="113" t="str">
        <f>IF(Table6[[#This Row],[Segment ]]="","",D1442)</f>
        <v/>
      </c>
      <c r="E1443" s="117" t="str">
        <f>IF(Table6[[#This Row],[Segment ]]="","",Table6[[#This Row],[Density (kg/m3)]]*Table6[[#This Row],[Volumetric flow (m3/s)]])</f>
        <v/>
      </c>
      <c r="F1443" s="114" t="str">
        <f>IF(Table6[[#This Row],[Segment ]]="","",'Pressure Drops in Loops'!AG1448)</f>
        <v/>
      </c>
      <c r="G1443" s="114" t="str">
        <f>'Pressure Drops in Loops'!AH1448</f>
        <v/>
      </c>
      <c r="H1443" s="114"/>
      <c r="I1443" s="114"/>
      <c r="J1443" s="115" t="str">
        <f>'Pressure Drops in Loops'!E1448</f>
        <v/>
      </c>
      <c r="K1443" s="115" t="str">
        <f>IF('Pressure Drops in Loops'!E1449="",'Pressure Drops in Loops'!E1448,'Pressure Drops in Loops'!E1449)</f>
        <v/>
      </c>
      <c r="L1443" s="115" t="str">
        <f>IF(Table6[[#This Row],[Segment ]]="","",(Table6[[#This Row],[Pressure 2 (kPa)]]-Table6[[#This Row],[Pressure 1 (kPa)]])/Table6[[#This Row],[Density (kg/m3)]])</f>
        <v/>
      </c>
      <c r="M1443" s="115" t="str">
        <f>IF(Table6[[#This Row],[Segment ]]="","",((Table6[[#This Row],[Velocity 2 (m/s)]]^2)/2)-((Table6[[#This Row],[Velocity 1 (m/s)]]^2)/2))</f>
        <v/>
      </c>
      <c r="N1443" s="115" t="str">
        <f>IF(Table6[[#This Row],[Segment ]]="","",(Table6[[#This Row],[Height 2 (m)]]-Table6[[#This Row],[Height 1 (m)]])*9.807)</f>
        <v/>
      </c>
      <c r="O1443" s="115" t="str">
        <f>'Pressure Drops in Loops'!U1448</f>
        <v/>
      </c>
      <c r="P144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43" s="115" t="str">
        <f>IF(Table6[[#This Row],[Segment ]]="","",Table6[[#This Row],[Work (W)]]/1000)</f>
        <v/>
      </c>
    </row>
    <row r="1444" spans="1:17" x14ac:dyDescent="0.25">
      <c r="A1444" s="116" t="str">
        <f>'Pressure Drops in Loops'!A1449</f>
        <v/>
      </c>
      <c r="B1444" s="113" t="str">
        <f>IF(Table6[[#This Row],[Segment ]]="","",B1443)</f>
        <v/>
      </c>
      <c r="C1444" s="113" t="str">
        <f>IF(Table6[[#This Row],[Segment ]]="","",C1443)</f>
        <v/>
      </c>
      <c r="D1444" s="113" t="str">
        <f>IF(Table6[[#This Row],[Segment ]]="","",D1443)</f>
        <v/>
      </c>
      <c r="E1444" s="117" t="str">
        <f>IF(Table6[[#This Row],[Segment ]]="","",Table6[[#This Row],[Density (kg/m3)]]*Table6[[#This Row],[Volumetric flow (m3/s)]])</f>
        <v/>
      </c>
      <c r="F1444" s="114" t="str">
        <f>IF(Table6[[#This Row],[Segment ]]="","",'Pressure Drops in Loops'!AG1449)</f>
        <v/>
      </c>
      <c r="G1444" s="114" t="str">
        <f>'Pressure Drops in Loops'!AH1449</f>
        <v/>
      </c>
      <c r="H1444" s="114"/>
      <c r="I1444" s="114"/>
      <c r="J1444" s="115" t="str">
        <f>'Pressure Drops in Loops'!E1449</f>
        <v/>
      </c>
      <c r="K1444" s="115" t="str">
        <f>IF('Pressure Drops in Loops'!E1450="",'Pressure Drops in Loops'!E1449,'Pressure Drops in Loops'!E1450)</f>
        <v/>
      </c>
      <c r="L1444" s="115" t="str">
        <f>IF(Table6[[#This Row],[Segment ]]="","",(Table6[[#This Row],[Pressure 2 (kPa)]]-Table6[[#This Row],[Pressure 1 (kPa)]])/Table6[[#This Row],[Density (kg/m3)]])</f>
        <v/>
      </c>
      <c r="M1444" s="115" t="str">
        <f>IF(Table6[[#This Row],[Segment ]]="","",((Table6[[#This Row],[Velocity 2 (m/s)]]^2)/2)-((Table6[[#This Row],[Velocity 1 (m/s)]]^2)/2))</f>
        <v/>
      </c>
      <c r="N1444" s="115" t="str">
        <f>IF(Table6[[#This Row],[Segment ]]="","",(Table6[[#This Row],[Height 2 (m)]]-Table6[[#This Row],[Height 1 (m)]])*9.807)</f>
        <v/>
      </c>
      <c r="O1444" s="115" t="str">
        <f>'Pressure Drops in Loops'!U1449</f>
        <v/>
      </c>
      <c r="P144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44" s="115" t="str">
        <f>IF(Table6[[#This Row],[Segment ]]="","",Table6[[#This Row],[Work (W)]]/1000)</f>
        <v/>
      </c>
    </row>
    <row r="1445" spans="1:17" x14ac:dyDescent="0.25">
      <c r="A1445" s="116" t="str">
        <f>'Pressure Drops in Loops'!A1450</f>
        <v/>
      </c>
      <c r="B1445" s="113" t="str">
        <f>IF(Table6[[#This Row],[Segment ]]="","",B1444)</f>
        <v/>
      </c>
      <c r="C1445" s="113" t="str">
        <f>IF(Table6[[#This Row],[Segment ]]="","",C1444)</f>
        <v/>
      </c>
      <c r="D1445" s="113" t="str">
        <f>IF(Table6[[#This Row],[Segment ]]="","",D1444)</f>
        <v/>
      </c>
      <c r="E1445" s="117" t="str">
        <f>IF(Table6[[#This Row],[Segment ]]="","",Table6[[#This Row],[Density (kg/m3)]]*Table6[[#This Row],[Volumetric flow (m3/s)]])</f>
        <v/>
      </c>
      <c r="F1445" s="114" t="str">
        <f>IF(Table6[[#This Row],[Segment ]]="","",'Pressure Drops in Loops'!AG1450)</f>
        <v/>
      </c>
      <c r="G1445" s="114" t="str">
        <f>'Pressure Drops in Loops'!AH1450</f>
        <v/>
      </c>
      <c r="H1445" s="114"/>
      <c r="I1445" s="114"/>
      <c r="J1445" s="115" t="str">
        <f>'Pressure Drops in Loops'!E1450</f>
        <v/>
      </c>
      <c r="K1445" s="115" t="str">
        <f>IF('Pressure Drops in Loops'!E1451="",'Pressure Drops in Loops'!E1450,'Pressure Drops in Loops'!E1451)</f>
        <v/>
      </c>
      <c r="L1445" s="115" t="str">
        <f>IF(Table6[[#This Row],[Segment ]]="","",(Table6[[#This Row],[Pressure 2 (kPa)]]-Table6[[#This Row],[Pressure 1 (kPa)]])/Table6[[#This Row],[Density (kg/m3)]])</f>
        <v/>
      </c>
      <c r="M1445" s="115" t="str">
        <f>IF(Table6[[#This Row],[Segment ]]="","",((Table6[[#This Row],[Velocity 2 (m/s)]]^2)/2)-((Table6[[#This Row],[Velocity 1 (m/s)]]^2)/2))</f>
        <v/>
      </c>
      <c r="N1445" s="115" t="str">
        <f>IF(Table6[[#This Row],[Segment ]]="","",(Table6[[#This Row],[Height 2 (m)]]-Table6[[#This Row],[Height 1 (m)]])*9.807)</f>
        <v/>
      </c>
      <c r="O1445" s="115" t="str">
        <f>'Pressure Drops in Loops'!U1450</f>
        <v/>
      </c>
      <c r="P144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45" s="115" t="str">
        <f>IF(Table6[[#This Row],[Segment ]]="","",Table6[[#This Row],[Work (W)]]/1000)</f>
        <v/>
      </c>
    </row>
    <row r="1446" spans="1:17" x14ac:dyDescent="0.25">
      <c r="A1446" s="116" t="str">
        <f>'Pressure Drops in Loops'!A1451</f>
        <v/>
      </c>
      <c r="B1446" s="113" t="str">
        <f>IF(Table6[[#This Row],[Segment ]]="","",B1445)</f>
        <v/>
      </c>
      <c r="C1446" s="113" t="str">
        <f>IF(Table6[[#This Row],[Segment ]]="","",C1445)</f>
        <v/>
      </c>
      <c r="D1446" s="113" t="str">
        <f>IF(Table6[[#This Row],[Segment ]]="","",D1445)</f>
        <v/>
      </c>
      <c r="E1446" s="117" t="str">
        <f>IF(Table6[[#This Row],[Segment ]]="","",Table6[[#This Row],[Density (kg/m3)]]*Table6[[#This Row],[Volumetric flow (m3/s)]])</f>
        <v/>
      </c>
      <c r="F1446" s="114" t="str">
        <f>IF(Table6[[#This Row],[Segment ]]="","",'Pressure Drops in Loops'!AG1451)</f>
        <v/>
      </c>
      <c r="G1446" s="114" t="str">
        <f>'Pressure Drops in Loops'!AH1451</f>
        <v/>
      </c>
      <c r="H1446" s="114"/>
      <c r="I1446" s="114"/>
      <c r="J1446" s="115" t="str">
        <f>'Pressure Drops in Loops'!E1451</f>
        <v/>
      </c>
      <c r="K1446" s="115" t="str">
        <f>IF('Pressure Drops in Loops'!E1452="",'Pressure Drops in Loops'!E1451,'Pressure Drops in Loops'!E1452)</f>
        <v/>
      </c>
      <c r="L1446" s="115" t="str">
        <f>IF(Table6[[#This Row],[Segment ]]="","",(Table6[[#This Row],[Pressure 2 (kPa)]]-Table6[[#This Row],[Pressure 1 (kPa)]])/Table6[[#This Row],[Density (kg/m3)]])</f>
        <v/>
      </c>
      <c r="M1446" s="115" t="str">
        <f>IF(Table6[[#This Row],[Segment ]]="","",((Table6[[#This Row],[Velocity 2 (m/s)]]^2)/2)-((Table6[[#This Row],[Velocity 1 (m/s)]]^2)/2))</f>
        <v/>
      </c>
      <c r="N1446" s="115" t="str">
        <f>IF(Table6[[#This Row],[Segment ]]="","",(Table6[[#This Row],[Height 2 (m)]]-Table6[[#This Row],[Height 1 (m)]])*9.807)</f>
        <v/>
      </c>
      <c r="O1446" s="115" t="str">
        <f>'Pressure Drops in Loops'!U1451</f>
        <v/>
      </c>
      <c r="P144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46" s="115" t="str">
        <f>IF(Table6[[#This Row],[Segment ]]="","",Table6[[#This Row],[Work (W)]]/1000)</f>
        <v/>
      </c>
    </row>
    <row r="1447" spans="1:17" x14ac:dyDescent="0.25">
      <c r="A1447" s="116" t="str">
        <f>'Pressure Drops in Loops'!A1452</f>
        <v/>
      </c>
      <c r="B1447" s="113" t="str">
        <f>IF(Table6[[#This Row],[Segment ]]="","",B1446)</f>
        <v/>
      </c>
      <c r="C1447" s="113" t="str">
        <f>IF(Table6[[#This Row],[Segment ]]="","",C1446)</f>
        <v/>
      </c>
      <c r="D1447" s="113" t="str">
        <f>IF(Table6[[#This Row],[Segment ]]="","",D1446)</f>
        <v/>
      </c>
      <c r="E1447" s="117" t="str">
        <f>IF(Table6[[#This Row],[Segment ]]="","",Table6[[#This Row],[Density (kg/m3)]]*Table6[[#This Row],[Volumetric flow (m3/s)]])</f>
        <v/>
      </c>
      <c r="F1447" s="114" t="str">
        <f>IF(Table6[[#This Row],[Segment ]]="","",'Pressure Drops in Loops'!AG1452)</f>
        <v/>
      </c>
      <c r="G1447" s="114" t="str">
        <f>'Pressure Drops in Loops'!AH1452</f>
        <v/>
      </c>
      <c r="H1447" s="114"/>
      <c r="I1447" s="114"/>
      <c r="J1447" s="115" t="str">
        <f>'Pressure Drops in Loops'!E1452</f>
        <v/>
      </c>
      <c r="K1447" s="115" t="str">
        <f>IF('Pressure Drops in Loops'!E1453="",'Pressure Drops in Loops'!E1452,'Pressure Drops in Loops'!E1453)</f>
        <v/>
      </c>
      <c r="L1447" s="115" t="str">
        <f>IF(Table6[[#This Row],[Segment ]]="","",(Table6[[#This Row],[Pressure 2 (kPa)]]-Table6[[#This Row],[Pressure 1 (kPa)]])/Table6[[#This Row],[Density (kg/m3)]])</f>
        <v/>
      </c>
      <c r="M1447" s="115" t="str">
        <f>IF(Table6[[#This Row],[Segment ]]="","",((Table6[[#This Row],[Velocity 2 (m/s)]]^2)/2)-((Table6[[#This Row],[Velocity 1 (m/s)]]^2)/2))</f>
        <v/>
      </c>
      <c r="N1447" s="115" t="str">
        <f>IF(Table6[[#This Row],[Segment ]]="","",(Table6[[#This Row],[Height 2 (m)]]-Table6[[#This Row],[Height 1 (m)]])*9.807)</f>
        <v/>
      </c>
      <c r="O1447" s="115" t="str">
        <f>'Pressure Drops in Loops'!U1452</f>
        <v/>
      </c>
      <c r="P144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47" s="115" t="str">
        <f>IF(Table6[[#This Row],[Segment ]]="","",Table6[[#This Row],[Work (W)]]/1000)</f>
        <v/>
      </c>
    </row>
    <row r="1448" spans="1:17" x14ac:dyDescent="0.25">
      <c r="A1448" s="116" t="str">
        <f>'Pressure Drops in Loops'!A1453</f>
        <v/>
      </c>
      <c r="B1448" s="113" t="str">
        <f>IF(Table6[[#This Row],[Segment ]]="","",B1447)</f>
        <v/>
      </c>
      <c r="C1448" s="113" t="str">
        <f>IF(Table6[[#This Row],[Segment ]]="","",C1447)</f>
        <v/>
      </c>
      <c r="D1448" s="113" t="str">
        <f>IF(Table6[[#This Row],[Segment ]]="","",D1447)</f>
        <v/>
      </c>
      <c r="E1448" s="117" t="str">
        <f>IF(Table6[[#This Row],[Segment ]]="","",Table6[[#This Row],[Density (kg/m3)]]*Table6[[#This Row],[Volumetric flow (m3/s)]])</f>
        <v/>
      </c>
      <c r="F1448" s="114" t="str">
        <f>IF(Table6[[#This Row],[Segment ]]="","",'Pressure Drops in Loops'!AG1453)</f>
        <v/>
      </c>
      <c r="G1448" s="114" t="str">
        <f>'Pressure Drops in Loops'!AH1453</f>
        <v/>
      </c>
      <c r="H1448" s="114"/>
      <c r="I1448" s="114"/>
      <c r="J1448" s="115" t="str">
        <f>'Pressure Drops in Loops'!E1453</f>
        <v/>
      </c>
      <c r="K1448" s="115" t="str">
        <f>IF('Pressure Drops in Loops'!E1454="",'Pressure Drops in Loops'!E1453,'Pressure Drops in Loops'!E1454)</f>
        <v/>
      </c>
      <c r="L1448" s="115" t="str">
        <f>IF(Table6[[#This Row],[Segment ]]="","",(Table6[[#This Row],[Pressure 2 (kPa)]]-Table6[[#This Row],[Pressure 1 (kPa)]])/Table6[[#This Row],[Density (kg/m3)]])</f>
        <v/>
      </c>
      <c r="M1448" s="115" t="str">
        <f>IF(Table6[[#This Row],[Segment ]]="","",((Table6[[#This Row],[Velocity 2 (m/s)]]^2)/2)-((Table6[[#This Row],[Velocity 1 (m/s)]]^2)/2))</f>
        <v/>
      </c>
      <c r="N1448" s="115" t="str">
        <f>IF(Table6[[#This Row],[Segment ]]="","",(Table6[[#This Row],[Height 2 (m)]]-Table6[[#This Row],[Height 1 (m)]])*9.807)</f>
        <v/>
      </c>
      <c r="O1448" s="115" t="str">
        <f>'Pressure Drops in Loops'!U1453</f>
        <v/>
      </c>
      <c r="P144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48" s="115" t="str">
        <f>IF(Table6[[#This Row],[Segment ]]="","",Table6[[#This Row],[Work (W)]]/1000)</f>
        <v/>
      </c>
    </row>
    <row r="1449" spans="1:17" x14ac:dyDescent="0.25">
      <c r="A1449" s="116" t="str">
        <f>'Pressure Drops in Loops'!A1454</f>
        <v/>
      </c>
      <c r="B1449" s="113" t="str">
        <f>IF(Table6[[#This Row],[Segment ]]="","",B1448)</f>
        <v/>
      </c>
      <c r="C1449" s="113" t="str">
        <f>IF(Table6[[#This Row],[Segment ]]="","",C1448)</f>
        <v/>
      </c>
      <c r="D1449" s="113" t="str">
        <f>IF(Table6[[#This Row],[Segment ]]="","",D1448)</f>
        <v/>
      </c>
      <c r="E1449" s="117" t="str">
        <f>IF(Table6[[#This Row],[Segment ]]="","",Table6[[#This Row],[Density (kg/m3)]]*Table6[[#This Row],[Volumetric flow (m3/s)]])</f>
        <v/>
      </c>
      <c r="F1449" s="114" t="str">
        <f>IF(Table6[[#This Row],[Segment ]]="","",'Pressure Drops in Loops'!AG1454)</f>
        <v/>
      </c>
      <c r="G1449" s="114" t="str">
        <f>'Pressure Drops in Loops'!AH1454</f>
        <v/>
      </c>
      <c r="H1449" s="114"/>
      <c r="I1449" s="114"/>
      <c r="J1449" s="115" t="str">
        <f>'Pressure Drops in Loops'!E1454</f>
        <v/>
      </c>
      <c r="K1449" s="115" t="str">
        <f>IF('Pressure Drops in Loops'!E1455="",'Pressure Drops in Loops'!E1454,'Pressure Drops in Loops'!E1455)</f>
        <v/>
      </c>
      <c r="L1449" s="115" t="str">
        <f>IF(Table6[[#This Row],[Segment ]]="","",(Table6[[#This Row],[Pressure 2 (kPa)]]-Table6[[#This Row],[Pressure 1 (kPa)]])/Table6[[#This Row],[Density (kg/m3)]])</f>
        <v/>
      </c>
      <c r="M1449" s="115" t="str">
        <f>IF(Table6[[#This Row],[Segment ]]="","",((Table6[[#This Row],[Velocity 2 (m/s)]]^2)/2)-((Table6[[#This Row],[Velocity 1 (m/s)]]^2)/2))</f>
        <v/>
      </c>
      <c r="N1449" s="115" t="str">
        <f>IF(Table6[[#This Row],[Segment ]]="","",(Table6[[#This Row],[Height 2 (m)]]-Table6[[#This Row],[Height 1 (m)]])*9.807)</f>
        <v/>
      </c>
      <c r="O1449" s="115" t="str">
        <f>'Pressure Drops in Loops'!U1454</f>
        <v/>
      </c>
      <c r="P144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49" s="115" t="str">
        <f>IF(Table6[[#This Row],[Segment ]]="","",Table6[[#This Row],[Work (W)]]/1000)</f>
        <v/>
      </c>
    </row>
    <row r="1450" spans="1:17" x14ac:dyDescent="0.25">
      <c r="A1450" s="116" t="str">
        <f>'Pressure Drops in Loops'!A1455</f>
        <v/>
      </c>
      <c r="B1450" s="113" t="str">
        <f>IF(Table6[[#This Row],[Segment ]]="","",B1449)</f>
        <v/>
      </c>
      <c r="C1450" s="113" t="str">
        <f>IF(Table6[[#This Row],[Segment ]]="","",C1449)</f>
        <v/>
      </c>
      <c r="D1450" s="113" t="str">
        <f>IF(Table6[[#This Row],[Segment ]]="","",D1449)</f>
        <v/>
      </c>
      <c r="E1450" s="117" t="str">
        <f>IF(Table6[[#This Row],[Segment ]]="","",Table6[[#This Row],[Density (kg/m3)]]*Table6[[#This Row],[Volumetric flow (m3/s)]])</f>
        <v/>
      </c>
      <c r="F1450" s="114" t="str">
        <f>IF(Table6[[#This Row],[Segment ]]="","",'Pressure Drops in Loops'!AG1455)</f>
        <v/>
      </c>
      <c r="G1450" s="114" t="str">
        <f>'Pressure Drops in Loops'!AH1455</f>
        <v/>
      </c>
      <c r="H1450" s="114"/>
      <c r="I1450" s="114"/>
      <c r="J1450" s="115" t="str">
        <f>'Pressure Drops in Loops'!E1455</f>
        <v/>
      </c>
      <c r="K1450" s="115" t="str">
        <f>IF('Pressure Drops in Loops'!E1456="",'Pressure Drops in Loops'!E1455,'Pressure Drops in Loops'!E1456)</f>
        <v/>
      </c>
      <c r="L1450" s="115" t="str">
        <f>IF(Table6[[#This Row],[Segment ]]="","",(Table6[[#This Row],[Pressure 2 (kPa)]]-Table6[[#This Row],[Pressure 1 (kPa)]])/Table6[[#This Row],[Density (kg/m3)]])</f>
        <v/>
      </c>
      <c r="M1450" s="115" t="str">
        <f>IF(Table6[[#This Row],[Segment ]]="","",((Table6[[#This Row],[Velocity 2 (m/s)]]^2)/2)-((Table6[[#This Row],[Velocity 1 (m/s)]]^2)/2))</f>
        <v/>
      </c>
      <c r="N1450" s="115" t="str">
        <f>IF(Table6[[#This Row],[Segment ]]="","",(Table6[[#This Row],[Height 2 (m)]]-Table6[[#This Row],[Height 1 (m)]])*9.807)</f>
        <v/>
      </c>
      <c r="O1450" s="115" t="str">
        <f>'Pressure Drops in Loops'!U1455</f>
        <v/>
      </c>
      <c r="P145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50" s="115" t="str">
        <f>IF(Table6[[#This Row],[Segment ]]="","",Table6[[#This Row],[Work (W)]]/1000)</f>
        <v/>
      </c>
    </row>
    <row r="1451" spans="1:17" x14ac:dyDescent="0.25">
      <c r="A1451" s="116" t="str">
        <f>'Pressure Drops in Loops'!A1456</f>
        <v/>
      </c>
      <c r="B1451" s="113" t="str">
        <f>IF(Table6[[#This Row],[Segment ]]="","",B1450)</f>
        <v/>
      </c>
      <c r="C1451" s="113" t="str">
        <f>IF(Table6[[#This Row],[Segment ]]="","",C1450)</f>
        <v/>
      </c>
      <c r="D1451" s="113" t="str">
        <f>IF(Table6[[#This Row],[Segment ]]="","",D1450)</f>
        <v/>
      </c>
      <c r="E1451" s="117" t="str">
        <f>IF(Table6[[#This Row],[Segment ]]="","",Table6[[#This Row],[Density (kg/m3)]]*Table6[[#This Row],[Volumetric flow (m3/s)]])</f>
        <v/>
      </c>
      <c r="F1451" s="114" t="str">
        <f>IF(Table6[[#This Row],[Segment ]]="","",'Pressure Drops in Loops'!AG1456)</f>
        <v/>
      </c>
      <c r="G1451" s="114" t="str">
        <f>'Pressure Drops in Loops'!AH1456</f>
        <v/>
      </c>
      <c r="H1451" s="114"/>
      <c r="I1451" s="114"/>
      <c r="J1451" s="115" t="str">
        <f>'Pressure Drops in Loops'!E1456</f>
        <v/>
      </c>
      <c r="K1451" s="115" t="str">
        <f>IF('Pressure Drops in Loops'!E1457="",'Pressure Drops in Loops'!E1456,'Pressure Drops in Loops'!E1457)</f>
        <v/>
      </c>
      <c r="L1451" s="115" t="str">
        <f>IF(Table6[[#This Row],[Segment ]]="","",(Table6[[#This Row],[Pressure 2 (kPa)]]-Table6[[#This Row],[Pressure 1 (kPa)]])/Table6[[#This Row],[Density (kg/m3)]])</f>
        <v/>
      </c>
      <c r="M1451" s="115" t="str">
        <f>IF(Table6[[#This Row],[Segment ]]="","",((Table6[[#This Row],[Velocity 2 (m/s)]]^2)/2)-((Table6[[#This Row],[Velocity 1 (m/s)]]^2)/2))</f>
        <v/>
      </c>
      <c r="N1451" s="115" t="str">
        <f>IF(Table6[[#This Row],[Segment ]]="","",(Table6[[#This Row],[Height 2 (m)]]-Table6[[#This Row],[Height 1 (m)]])*9.807)</f>
        <v/>
      </c>
      <c r="O1451" s="115" t="str">
        <f>'Pressure Drops in Loops'!U1456</f>
        <v/>
      </c>
      <c r="P145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51" s="115" t="str">
        <f>IF(Table6[[#This Row],[Segment ]]="","",Table6[[#This Row],[Work (W)]]/1000)</f>
        <v/>
      </c>
    </row>
    <row r="1452" spans="1:17" x14ac:dyDescent="0.25">
      <c r="A1452" s="116" t="str">
        <f>'Pressure Drops in Loops'!A1457</f>
        <v/>
      </c>
      <c r="B1452" s="113" t="str">
        <f>IF(Table6[[#This Row],[Segment ]]="","",B1451)</f>
        <v/>
      </c>
      <c r="C1452" s="113" t="str">
        <f>IF(Table6[[#This Row],[Segment ]]="","",C1451)</f>
        <v/>
      </c>
      <c r="D1452" s="113" t="str">
        <f>IF(Table6[[#This Row],[Segment ]]="","",D1451)</f>
        <v/>
      </c>
      <c r="E1452" s="117" t="str">
        <f>IF(Table6[[#This Row],[Segment ]]="","",Table6[[#This Row],[Density (kg/m3)]]*Table6[[#This Row],[Volumetric flow (m3/s)]])</f>
        <v/>
      </c>
      <c r="F1452" s="114" t="str">
        <f>IF(Table6[[#This Row],[Segment ]]="","",'Pressure Drops in Loops'!AG1457)</f>
        <v/>
      </c>
      <c r="G1452" s="114" t="str">
        <f>'Pressure Drops in Loops'!AH1457</f>
        <v/>
      </c>
      <c r="H1452" s="114"/>
      <c r="I1452" s="114"/>
      <c r="J1452" s="115" t="str">
        <f>'Pressure Drops in Loops'!E1457</f>
        <v/>
      </c>
      <c r="K1452" s="115" t="str">
        <f>IF('Pressure Drops in Loops'!E1458="",'Pressure Drops in Loops'!E1457,'Pressure Drops in Loops'!E1458)</f>
        <v/>
      </c>
      <c r="L1452" s="115" t="str">
        <f>IF(Table6[[#This Row],[Segment ]]="","",(Table6[[#This Row],[Pressure 2 (kPa)]]-Table6[[#This Row],[Pressure 1 (kPa)]])/Table6[[#This Row],[Density (kg/m3)]])</f>
        <v/>
      </c>
      <c r="M1452" s="115" t="str">
        <f>IF(Table6[[#This Row],[Segment ]]="","",((Table6[[#This Row],[Velocity 2 (m/s)]]^2)/2)-((Table6[[#This Row],[Velocity 1 (m/s)]]^2)/2))</f>
        <v/>
      </c>
      <c r="N1452" s="115" t="str">
        <f>IF(Table6[[#This Row],[Segment ]]="","",(Table6[[#This Row],[Height 2 (m)]]-Table6[[#This Row],[Height 1 (m)]])*9.807)</f>
        <v/>
      </c>
      <c r="O1452" s="115" t="str">
        <f>'Pressure Drops in Loops'!U1457</f>
        <v/>
      </c>
      <c r="P145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52" s="115" t="str">
        <f>IF(Table6[[#This Row],[Segment ]]="","",Table6[[#This Row],[Work (W)]]/1000)</f>
        <v/>
      </c>
    </row>
    <row r="1453" spans="1:17" x14ac:dyDescent="0.25">
      <c r="A1453" s="116" t="str">
        <f>'Pressure Drops in Loops'!A1458</f>
        <v/>
      </c>
      <c r="B1453" s="113" t="str">
        <f>IF(Table6[[#This Row],[Segment ]]="","",B1452)</f>
        <v/>
      </c>
      <c r="C1453" s="113" t="str">
        <f>IF(Table6[[#This Row],[Segment ]]="","",C1452)</f>
        <v/>
      </c>
      <c r="D1453" s="113" t="str">
        <f>IF(Table6[[#This Row],[Segment ]]="","",D1452)</f>
        <v/>
      </c>
      <c r="E1453" s="117" t="str">
        <f>IF(Table6[[#This Row],[Segment ]]="","",Table6[[#This Row],[Density (kg/m3)]]*Table6[[#This Row],[Volumetric flow (m3/s)]])</f>
        <v/>
      </c>
      <c r="F1453" s="114" t="str">
        <f>IF(Table6[[#This Row],[Segment ]]="","",'Pressure Drops in Loops'!AG1458)</f>
        <v/>
      </c>
      <c r="G1453" s="114" t="str">
        <f>'Pressure Drops in Loops'!AH1458</f>
        <v/>
      </c>
      <c r="H1453" s="114"/>
      <c r="I1453" s="114"/>
      <c r="J1453" s="115" t="str">
        <f>'Pressure Drops in Loops'!E1458</f>
        <v/>
      </c>
      <c r="K1453" s="115" t="str">
        <f>IF('Pressure Drops in Loops'!E1459="",'Pressure Drops in Loops'!E1458,'Pressure Drops in Loops'!E1459)</f>
        <v/>
      </c>
      <c r="L1453" s="115" t="str">
        <f>IF(Table6[[#This Row],[Segment ]]="","",(Table6[[#This Row],[Pressure 2 (kPa)]]-Table6[[#This Row],[Pressure 1 (kPa)]])/Table6[[#This Row],[Density (kg/m3)]])</f>
        <v/>
      </c>
      <c r="M1453" s="115" t="str">
        <f>IF(Table6[[#This Row],[Segment ]]="","",((Table6[[#This Row],[Velocity 2 (m/s)]]^2)/2)-((Table6[[#This Row],[Velocity 1 (m/s)]]^2)/2))</f>
        <v/>
      </c>
      <c r="N1453" s="115" t="str">
        <f>IF(Table6[[#This Row],[Segment ]]="","",(Table6[[#This Row],[Height 2 (m)]]-Table6[[#This Row],[Height 1 (m)]])*9.807)</f>
        <v/>
      </c>
      <c r="O1453" s="115" t="str">
        <f>'Pressure Drops in Loops'!U1458</f>
        <v/>
      </c>
      <c r="P145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53" s="115" t="str">
        <f>IF(Table6[[#This Row],[Segment ]]="","",Table6[[#This Row],[Work (W)]]/1000)</f>
        <v/>
      </c>
    </row>
    <row r="1454" spans="1:17" x14ac:dyDescent="0.25">
      <c r="A1454" s="116" t="str">
        <f>'Pressure Drops in Loops'!A1459</f>
        <v/>
      </c>
      <c r="B1454" s="113" t="str">
        <f>IF(Table6[[#This Row],[Segment ]]="","",B1453)</f>
        <v/>
      </c>
      <c r="C1454" s="113" t="str">
        <f>IF(Table6[[#This Row],[Segment ]]="","",C1453)</f>
        <v/>
      </c>
      <c r="D1454" s="113" t="str">
        <f>IF(Table6[[#This Row],[Segment ]]="","",D1453)</f>
        <v/>
      </c>
      <c r="E1454" s="117" t="str">
        <f>IF(Table6[[#This Row],[Segment ]]="","",Table6[[#This Row],[Density (kg/m3)]]*Table6[[#This Row],[Volumetric flow (m3/s)]])</f>
        <v/>
      </c>
      <c r="F1454" s="114" t="str">
        <f>IF(Table6[[#This Row],[Segment ]]="","",'Pressure Drops in Loops'!AG1459)</f>
        <v/>
      </c>
      <c r="G1454" s="114" t="str">
        <f>'Pressure Drops in Loops'!AH1459</f>
        <v/>
      </c>
      <c r="H1454" s="114"/>
      <c r="I1454" s="114"/>
      <c r="J1454" s="115" t="str">
        <f>'Pressure Drops in Loops'!E1459</f>
        <v/>
      </c>
      <c r="K1454" s="115" t="str">
        <f>IF('Pressure Drops in Loops'!E1460="",'Pressure Drops in Loops'!E1459,'Pressure Drops in Loops'!E1460)</f>
        <v/>
      </c>
      <c r="L1454" s="115" t="str">
        <f>IF(Table6[[#This Row],[Segment ]]="","",(Table6[[#This Row],[Pressure 2 (kPa)]]-Table6[[#This Row],[Pressure 1 (kPa)]])/Table6[[#This Row],[Density (kg/m3)]])</f>
        <v/>
      </c>
      <c r="M1454" s="115" t="str">
        <f>IF(Table6[[#This Row],[Segment ]]="","",((Table6[[#This Row],[Velocity 2 (m/s)]]^2)/2)-((Table6[[#This Row],[Velocity 1 (m/s)]]^2)/2))</f>
        <v/>
      </c>
      <c r="N1454" s="115" t="str">
        <f>IF(Table6[[#This Row],[Segment ]]="","",(Table6[[#This Row],[Height 2 (m)]]-Table6[[#This Row],[Height 1 (m)]])*9.807)</f>
        <v/>
      </c>
      <c r="O1454" s="115" t="str">
        <f>'Pressure Drops in Loops'!U1459</f>
        <v/>
      </c>
      <c r="P145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54" s="115" t="str">
        <f>IF(Table6[[#This Row],[Segment ]]="","",Table6[[#This Row],[Work (W)]]/1000)</f>
        <v/>
      </c>
    </row>
    <row r="1455" spans="1:17" x14ac:dyDescent="0.25">
      <c r="A1455" s="116" t="str">
        <f>'Pressure Drops in Loops'!A1460</f>
        <v/>
      </c>
      <c r="B1455" s="113" t="str">
        <f>IF(Table6[[#This Row],[Segment ]]="","",B1454)</f>
        <v/>
      </c>
      <c r="C1455" s="113" t="str">
        <f>IF(Table6[[#This Row],[Segment ]]="","",C1454)</f>
        <v/>
      </c>
      <c r="D1455" s="113" t="str">
        <f>IF(Table6[[#This Row],[Segment ]]="","",D1454)</f>
        <v/>
      </c>
      <c r="E1455" s="117" t="str">
        <f>IF(Table6[[#This Row],[Segment ]]="","",Table6[[#This Row],[Density (kg/m3)]]*Table6[[#This Row],[Volumetric flow (m3/s)]])</f>
        <v/>
      </c>
      <c r="F1455" s="114" t="str">
        <f>IF(Table6[[#This Row],[Segment ]]="","",'Pressure Drops in Loops'!AG1460)</f>
        <v/>
      </c>
      <c r="G1455" s="114" t="str">
        <f>'Pressure Drops in Loops'!AH1460</f>
        <v/>
      </c>
      <c r="H1455" s="114"/>
      <c r="I1455" s="114"/>
      <c r="J1455" s="115" t="str">
        <f>'Pressure Drops in Loops'!E1460</f>
        <v/>
      </c>
      <c r="K1455" s="115" t="str">
        <f>IF('Pressure Drops in Loops'!E1461="",'Pressure Drops in Loops'!E1460,'Pressure Drops in Loops'!E1461)</f>
        <v/>
      </c>
      <c r="L1455" s="115" t="str">
        <f>IF(Table6[[#This Row],[Segment ]]="","",(Table6[[#This Row],[Pressure 2 (kPa)]]-Table6[[#This Row],[Pressure 1 (kPa)]])/Table6[[#This Row],[Density (kg/m3)]])</f>
        <v/>
      </c>
      <c r="M1455" s="115" t="str">
        <f>IF(Table6[[#This Row],[Segment ]]="","",((Table6[[#This Row],[Velocity 2 (m/s)]]^2)/2)-((Table6[[#This Row],[Velocity 1 (m/s)]]^2)/2))</f>
        <v/>
      </c>
      <c r="N1455" s="115" t="str">
        <f>IF(Table6[[#This Row],[Segment ]]="","",(Table6[[#This Row],[Height 2 (m)]]-Table6[[#This Row],[Height 1 (m)]])*9.807)</f>
        <v/>
      </c>
      <c r="O1455" s="115" t="str">
        <f>'Pressure Drops in Loops'!U1460</f>
        <v/>
      </c>
      <c r="P145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55" s="115" t="str">
        <f>IF(Table6[[#This Row],[Segment ]]="","",Table6[[#This Row],[Work (W)]]/1000)</f>
        <v/>
      </c>
    </row>
    <row r="1456" spans="1:17" x14ac:dyDescent="0.25">
      <c r="A1456" s="116" t="str">
        <f>'Pressure Drops in Loops'!A1461</f>
        <v/>
      </c>
      <c r="B1456" s="113" t="str">
        <f>IF(Table6[[#This Row],[Segment ]]="","",B1455)</f>
        <v/>
      </c>
      <c r="C1456" s="113" t="str">
        <f>IF(Table6[[#This Row],[Segment ]]="","",C1455)</f>
        <v/>
      </c>
      <c r="D1456" s="113" t="str">
        <f>IF(Table6[[#This Row],[Segment ]]="","",D1455)</f>
        <v/>
      </c>
      <c r="E1456" s="117" t="str">
        <f>IF(Table6[[#This Row],[Segment ]]="","",Table6[[#This Row],[Density (kg/m3)]]*Table6[[#This Row],[Volumetric flow (m3/s)]])</f>
        <v/>
      </c>
      <c r="F1456" s="114" t="str">
        <f>IF(Table6[[#This Row],[Segment ]]="","",'Pressure Drops in Loops'!AG1461)</f>
        <v/>
      </c>
      <c r="G1456" s="114" t="str">
        <f>'Pressure Drops in Loops'!AH1461</f>
        <v/>
      </c>
      <c r="H1456" s="114"/>
      <c r="I1456" s="114"/>
      <c r="J1456" s="115" t="str">
        <f>'Pressure Drops in Loops'!E1461</f>
        <v/>
      </c>
      <c r="K1456" s="115" t="str">
        <f>IF('Pressure Drops in Loops'!E1462="",'Pressure Drops in Loops'!E1461,'Pressure Drops in Loops'!E1462)</f>
        <v/>
      </c>
      <c r="L1456" s="115" t="str">
        <f>IF(Table6[[#This Row],[Segment ]]="","",(Table6[[#This Row],[Pressure 2 (kPa)]]-Table6[[#This Row],[Pressure 1 (kPa)]])/Table6[[#This Row],[Density (kg/m3)]])</f>
        <v/>
      </c>
      <c r="M1456" s="115" t="str">
        <f>IF(Table6[[#This Row],[Segment ]]="","",((Table6[[#This Row],[Velocity 2 (m/s)]]^2)/2)-((Table6[[#This Row],[Velocity 1 (m/s)]]^2)/2))</f>
        <v/>
      </c>
      <c r="N1456" s="115" t="str">
        <f>IF(Table6[[#This Row],[Segment ]]="","",(Table6[[#This Row],[Height 2 (m)]]-Table6[[#This Row],[Height 1 (m)]])*9.807)</f>
        <v/>
      </c>
      <c r="O1456" s="115" t="str">
        <f>'Pressure Drops in Loops'!U1461</f>
        <v/>
      </c>
      <c r="P145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56" s="115" t="str">
        <f>IF(Table6[[#This Row],[Segment ]]="","",Table6[[#This Row],[Work (W)]]/1000)</f>
        <v/>
      </c>
    </row>
    <row r="1457" spans="1:17" x14ac:dyDescent="0.25">
      <c r="A1457" s="116" t="str">
        <f>'Pressure Drops in Loops'!A1462</f>
        <v/>
      </c>
      <c r="B1457" s="113" t="str">
        <f>IF(Table6[[#This Row],[Segment ]]="","",B1456)</f>
        <v/>
      </c>
      <c r="C1457" s="113" t="str">
        <f>IF(Table6[[#This Row],[Segment ]]="","",C1456)</f>
        <v/>
      </c>
      <c r="D1457" s="113" t="str">
        <f>IF(Table6[[#This Row],[Segment ]]="","",D1456)</f>
        <v/>
      </c>
      <c r="E1457" s="117" t="str">
        <f>IF(Table6[[#This Row],[Segment ]]="","",Table6[[#This Row],[Density (kg/m3)]]*Table6[[#This Row],[Volumetric flow (m3/s)]])</f>
        <v/>
      </c>
      <c r="F1457" s="114" t="str">
        <f>IF(Table6[[#This Row],[Segment ]]="","",'Pressure Drops in Loops'!AG1462)</f>
        <v/>
      </c>
      <c r="G1457" s="114" t="str">
        <f>'Pressure Drops in Loops'!AH1462</f>
        <v/>
      </c>
      <c r="H1457" s="114"/>
      <c r="I1457" s="114"/>
      <c r="J1457" s="115" t="str">
        <f>'Pressure Drops in Loops'!E1462</f>
        <v/>
      </c>
      <c r="K1457" s="115" t="str">
        <f>IF('Pressure Drops in Loops'!E1463="",'Pressure Drops in Loops'!E1462,'Pressure Drops in Loops'!E1463)</f>
        <v/>
      </c>
      <c r="L1457" s="115" t="str">
        <f>IF(Table6[[#This Row],[Segment ]]="","",(Table6[[#This Row],[Pressure 2 (kPa)]]-Table6[[#This Row],[Pressure 1 (kPa)]])/Table6[[#This Row],[Density (kg/m3)]])</f>
        <v/>
      </c>
      <c r="M1457" s="115" t="str">
        <f>IF(Table6[[#This Row],[Segment ]]="","",((Table6[[#This Row],[Velocity 2 (m/s)]]^2)/2)-((Table6[[#This Row],[Velocity 1 (m/s)]]^2)/2))</f>
        <v/>
      </c>
      <c r="N1457" s="115" t="str">
        <f>IF(Table6[[#This Row],[Segment ]]="","",(Table6[[#This Row],[Height 2 (m)]]-Table6[[#This Row],[Height 1 (m)]])*9.807)</f>
        <v/>
      </c>
      <c r="O1457" s="115" t="str">
        <f>'Pressure Drops in Loops'!U1462</f>
        <v/>
      </c>
      <c r="P145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57" s="115" t="str">
        <f>IF(Table6[[#This Row],[Segment ]]="","",Table6[[#This Row],[Work (W)]]/1000)</f>
        <v/>
      </c>
    </row>
    <row r="1458" spans="1:17" x14ac:dyDescent="0.25">
      <c r="A1458" s="116" t="str">
        <f>'Pressure Drops in Loops'!A1463</f>
        <v/>
      </c>
      <c r="B1458" s="113" t="str">
        <f>IF(Table6[[#This Row],[Segment ]]="","",B1457)</f>
        <v/>
      </c>
      <c r="C1458" s="113" t="str">
        <f>IF(Table6[[#This Row],[Segment ]]="","",C1457)</f>
        <v/>
      </c>
      <c r="D1458" s="113" t="str">
        <f>IF(Table6[[#This Row],[Segment ]]="","",D1457)</f>
        <v/>
      </c>
      <c r="E1458" s="117" t="str">
        <f>IF(Table6[[#This Row],[Segment ]]="","",Table6[[#This Row],[Density (kg/m3)]]*Table6[[#This Row],[Volumetric flow (m3/s)]])</f>
        <v/>
      </c>
      <c r="F1458" s="114" t="str">
        <f>IF(Table6[[#This Row],[Segment ]]="","",'Pressure Drops in Loops'!AG1463)</f>
        <v/>
      </c>
      <c r="G1458" s="114" t="str">
        <f>'Pressure Drops in Loops'!AH1463</f>
        <v/>
      </c>
      <c r="H1458" s="114"/>
      <c r="I1458" s="114"/>
      <c r="J1458" s="115" t="str">
        <f>'Pressure Drops in Loops'!E1463</f>
        <v/>
      </c>
      <c r="K1458" s="115" t="str">
        <f>IF('Pressure Drops in Loops'!E1464="",'Pressure Drops in Loops'!E1463,'Pressure Drops in Loops'!E1464)</f>
        <v/>
      </c>
      <c r="L1458" s="115" t="str">
        <f>IF(Table6[[#This Row],[Segment ]]="","",(Table6[[#This Row],[Pressure 2 (kPa)]]-Table6[[#This Row],[Pressure 1 (kPa)]])/Table6[[#This Row],[Density (kg/m3)]])</f>
        <v/>
      </c>
      <c r="M1458" s="115" t="str">
        <f>IF(Table6[[#This Row],[Segment ]]="","",((Table6[[#This Row],[Velocity 2 (m/s)]]^2)/2)-((Table6[[#This Row],[Velocity 1 (m/s)]]^2)/2))</f>
        <v/>
      </c>
      <c r="N1458" s="115" t="str">
        <f>IF(Table6[[#This Row],[Segment ]]="","",(Table6[[#This Row],[Height 2 (m)]]-Table6[[#This Row],[Height 1 (m)]])*9.807)</f>
        <v/>
      </c>
      <c r="O1458" s="115" t="str">
        <f>'Pressure Drops in Loops'!U1463</f>
        <v/>
      </c>
      <c r="P145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58" s="115" t="str">
        <f>IF(Table6[[#This Row],[Segment ]]="","",Table6[[#This Row],[Work (W)]]/1000)</f>
        <v/>
      </c>
    </row>
    <row r="1459" spans="1:17" x14ac:dyDescent="0.25">
      <c r="A1459" s="116" t="str">
        <f>'Pressure Drops in Loops'!A1464</f>
        <v/>
      </c>
      <c r="B1459" s="113" t="str">
        <f>IF(Table6[[#This Row],[Segment ]]="","",B1458)</f>
        <v/>
      </c>
      <c r="C1459" s="113" t="str">
        <f>IF(Table6[[#This Row],[Segment ]]="","",C1458)</f>
        <v/>
      </c>
      <c r="D1459" s="113" t="str">
        <f>IF(Table6[[#This Row],[Segment ]]="","",D1458)</f>
        <v/>
      </c>
      <c r="E1459" s="117" t="str">
        <f>IF(Table6[[#This Row],[Segment ]]="","",Table6[[#This Row],[Density (kg/m3)]]*Table6[[#This Row],[Volumetric flow (m3/s)]])</f>
        <v/>
      </c>
      <c r="F1459" s="114" t="str">
        <f>IF(Table6[[#This Row],[Segment ]]="","",'Pressure Drops in Loops'!AG1464)</f>
        <v/>
      </c>
      <c r="G1459" s="114" t="str">
        <f>'Pressure Drops in Loops'!AH1464</f>
        <v/>
      </c>
      <c r="H1459" s="114"/>
      <c r="I1459" s="114"/>
      <c r="J1459" s="115" t="str">
        <f>'Pressure Drops in Loops'!E1464</f>
        <v/>
      </c>
      <c r="K1459" s="115" t="str">
        <f>IF('Pressure Drops in Loops'!E1465="",'Pressure Drops in Loops'!E1464,'Pressure Drops in Loops'!E1465)</f>
        <v/>
      </c>
      <c r="L1459" s="115" t="str">
        <f>IF(Table6[[#This Row],[Segment ]]="","",(Table6[[#This Row],[Pressure 2 (kPa)]]-Table6[[#This Row],[Pressure 1 (kPa)]])/Table6[[#This Row],[Density (kg/m3)]])</f>
        <v/>
      </c>
      <c r="M1459" s="115" t="str">
        <f>IF(Table6[[#This Row],[Segment ]]="","",((Table6[[#This Row],[Velocity 2 (m/s)]]^2)/2)-((Table6[[#This Row],[Velocity 1 (m/s)]]^2)/2))</f>
        <v/>
      </c>
      <c r="N1459" s="115" t="str">
        <f>IF(Table6[[#This Row],[Segment ]]="","",(Table6[[#This Row],[Height 2 (m)]]-Table6[[#This Row],[Height 1 (m)]])*9.807)</f>
        <v/>
      </c>
      <c r="O1459" s="115" t="str">
        <f>'Pressure Drops in Loops'!U1464</f>
        <v/>
      </c>
      <c r="P145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59" s="115" t="str">
        <f>IF(Table6[[#This Row],[Segment ]]="","",Table6[[#This Row],[Work (W)]]/1000)</f>
        <v/>
      </c>
    </row>
    <row r="1460" spans="1:17" x14ac:dyDescent="0.25">
      <c r="A1460" s="116" t="str">
        <f>'Pressure Drops in Loops'!A1465</f>
        <v/>
      </c>
      <c r="B1460" s="113" t="str">
        <f>IF(Table6[[#This Row],[Segment ]]="","",B1459)</f>
        <v/>
      </c>
      <c r="C1460" s="113" t="str">
        <f>IF(Table6[[#This Row],[Segment ]]="","",C1459)</f>
        <v/>
      </c>
      <c r="D1460" s="113" t="str">
        <f>IF(Table6[[#This Row],[Segment ]]="","",D1459)</f>
        <v/>
      </c>
      <c r="E1460" s="117" t="str">
        <f>IF(Table6[[#This Row],[Segment ]]="","",Table6[[#This Row],[Density (kg/m3)]]*Table6[[#This Row],[Volumetric flow (m3/s)]])</f>
        <v/>
      </c>
      <c r="F1460" s="114" t="str">
        <f>IF(Table6[[#This Row],[Segment ]]="","",'Pressure Drops in Loops'!AG1465)</f>
        <v/>
      </c>
      <c r="G1460" s="114" t="str">
        <f>'Pressure Drops in Loops'!AH1465</f>
        <v/>
      </c>
      <c r="H1460" s="114"/>
      <c r="I1460" s="114"/>
      <c r="J1460" s="115" t="str">
        <f>'Pressure Drops in Loops'!E1465</f>
        <v/>
      </c>
      <c r="K1460" s="115" t="str">
        <f>IF('Pressure Drops in Loops'!E1466="",'Pressure Drops in Loops'!E1465,'Pressure Drops in Loops'!E1466)</f>
        <v/>
      </c>
      <c r="L1460" s="115" t="str">
        <f>IF(Table6[[#This Row],[Segment ]]="","",(Table6[[#This Row],[Pressure 2 (kPa)]]-Table6[[#This Row],[Pressure 1 (kPa)]])/Table6[[#This Row],[Density (kg/m3)]])</f>
        <v/>
      </c>
      <c r="M1460" s="115" t="str">
        <f>IF(Table6[[#This Row],[Segment ]]="","",((Table6[[#This Row],[Velocity 2 (m/s)]]^2)/2)-((Table6[[#This Row],[Velocity 1 (m/s)]]^2)/2))</f>
        <v/>
      </c>
      <c r="N1460" s="115" t="str">
        <f>IF(Table6[[#This Row],[Segment ]]="","",(Table6[[#This Row],[Height 2 (m)]]-Table6[[#This Row],[Height 1 (m)]])*9.807)</f>
        <v/>
      </c>
      <c r="O1460" s="115" t="str">
        <f>'Pressure Drops in Loops'!U1465</f>
        <v/>
      </c>
      <c r="P146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60" s="115" t="str">
        <f>IF(Table6[[#This Row],[Segment ]]="","",Table6[[#This Row],[Work (W)]]/1000)</f>
        <v/>
      </c>
    </row>
    <row r="1461" spans="1:17" x14ac:dyDescent="0.25">
      <c r="A1461" s="116" t="str">
        <f>'Pressure Drops in Loops'!A1466</f>
        <v/>
      </c>
      <c r="B1461" s="113" t="str">
        <f>IF(Table6[[#This Row],[Segment ]]="","",B1460)</f>
        <v/>
      </c>
      <c r="C1461" s="113" t="str">
        <f>IF(Table6[[#This Row],[Segment ]]="","",C1460)</f>
        <v/>
      </c>
      <c r="D1461" s="113" t="str">
        <f>IF(Table6[[#This Row],[Segment ]]="","",D1460)</f>
        <v/>
      </c>
      <c r="E1461" s="117" t="str">
        <f>IF(Table6[[#This Row],[Segment ]]="","",Table6[[#This Row],[Density (kg/m3)]]*Table6[[#This Row],[Volumetric flow (m3/s)]])</f>
        <v/>
      </c>
      <c r="F1461" s="114" t="str">
        <f>IF(Table6[[#This Row],[Segment ]]="","",'Pressure Drops in Loops'!AG1466)</f>
        <v/>
      </c>
      <c r="G1461" s="114" t="str">
        <f>'Pressure Drops in Loops'!AH1466</f>
        <v/>
      </c>
      <c r="H1461" s="114"/>
      <c r="I1461" s="114"/>
      <c r="J1461" s="115" t="str">
        <f>'Pressure Drops in Loops'!E1466</f>
        <v/>
      </c>
      <c r="K1461" s="115" t="str">
        <f>IF('Pressure Drops in Loops'!E1467="",'Pressure Drops in Loops'!E1466,'Pressure Drops in Loops'!E1467)</f>
        <v/>
      </c>
      <c r="L1461" s="115" t="str">
        <f>IF(Table6[[#This Row],[Segment ]]="","",(Table6[[#This Row],[Pressure 2 (kPa)]]-Table6[[#This Row],[Pressure 1 (kPa)]])/Table6[[#This Row],[Density (kg/m3)]])</f>
        <v/>
      </c>
      <c r="M1461" s="115" t="str">
        <f>IF(Table6[[#This Row],[Segment ]]="","",((Table6[[#This Row],[Velocity 2 (m/s)]]^2)/2)-((Table6[[#This Row],[Velocity 1 (m/s)]]^2)/2))</f>
        <v/>
      </c>
      <c r="N1461" s="115" t="str">
        <f>IF(Table6[[#This Row],[Segment ]]="","",(Table6[[#This Row],[Height 2 (m)]]-Table6[[#This Row],[Height 1 (m)]])*9.807)</f>
        <v/>
      </c>
      <c r="O1461" s="115" t="str">
        <f>'Pressure Drops in Loops'!U1466</f>
        <v/>
      </c>
      <c r="P146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61" s="115" t="str">
        <f>IF(Table6[[#This Row],[Segment ]]="","",Table6[[#This Row],[Work (W)]]/1000)</f>
        <v/>
      </c>
    </row>
    <row r="1462" spans="1:17" x14ac:dyDescent="0.25">
      <c r="A1462" s="116" t="str">
        <f>'Pressure Drops in Loops'!A1467</f>
        <v/>
      </c>
      <c r="B1462" s="113" t="str">
        <f>IF(Table6[[#This Row],[Segment ]]="","",B1461)</f>
        <v/>
      </c>
      <c r="C1462" s="113" t="str">
        <f>IF(Table6[[#This Row],[Segment ]]="","",C1461)</f>
        <v/>
      </c>
      <c r="D1462" s="113" t="str">
        <f>IF(Table6[[#This Row],[Segment ]]="","",D1461)</f>
        <v/>
      </c>
      <c r="E1462" s="117" t="str">
        <f>IF(Table6[[#This Row],[Segment ]]="","",Table6[[#This Row],[Density (kg/m3)]]*Table6[[#This Row],[Volumetric flow (m3/s)]])</f>
        <v/>
      </c>
      <c r="F1462" s="114" t="str">
        <f>IF(Table6[[#This Row],[Segment ]]="","",'Pressure Drops in Loops'!AG1467)</f>
        <v/>
      </c>
      <c r="G1462" s="114" t="str">
        <f>'Pressure Drops in Loops'!AH1467</f>
        <v/>
      </c>
      <c r="H1462" s="114"/>
      <c r="I1462" s="114"/>
      <c r="J1462" s="115" t="str">
        <f>'Pressure Drops in Loops'!E1467</f>
        <v/>
      </c>
      <c r="K1462" s="115" t="str">
        <f>IF('Pressure Drops in Loops'!E1468="",'Pressure Drops in Loops'!E1467,'Pressure Drops in Loops'!E1468)</f>
        <v/>
      </c>
      <c r="L1462" s="115" t="str">
        <f>IF(Table6[[#This Row],[Segment ]]="","",(Table6[[#This Row],[Pressure 2 (kPa)]]-Table6[[#This Row],[Pressure 1 (kPa)]])/Table6[[#This Row],[Density (kg/m3)]])</f>
        <v/>
      </c>
      <c r="M1462" s="115" t="str">
        <f>IF(Table6[[#This Row],[Segment ]]="","",((Table6[[#This Row],[Velocity 2 (m/s)]]^2)/2)-((Table6[[#This Row],[Velocity 1 (m/s)]]^2)/2))</f>
        <v/>
      </c>
      <c r="N1462" s="115" t="str">
        <f>IF(Table6[[#This Row],[Segment ]]="","",(Table6[[#This Row],[Height 2 (m)]]-Table6[[#This Row],[Height 1 (m)]])*9.807)</f>
        <v/>
      </c>
      <c r="O1462" s="115" t="str">
        <f>'Pressure Drops in Loops'!U1467</f>
        <v/>
      </c>
      <c r="P146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62" s="115" t="str">
        <f>IF(Table6[[#This Row],[Segment ]]="","",Table6[[#This Row],[Work (W)]]/1000)</f>
        <v/>
      </c>
    </row>
    <row r="1463" spans="1:17" x14ac:dyDescent="0.25">
      <c r="A1463" s="116" t="str">
        <f>'Pressure Drops in Loops'!A1468</f>
        <v/>
      </c>
      <c r="B1463" s="113" t="str">
        <f>IF(Table6[[#This Row],[Segment ]]="","",B1462)</f>
        <v/>
      </c>
      <c r="C1463" s="113" t="str">
        <f>IF(Table6[[#This Row],[Segment ]]="","",C1462)</f>
        <v/>
      </c>
      <c r="D1463" s="113" t="str">
        <f>IF(Table6[[#This Row],[Segment ]]="","",D1462)</f>
        <v/>
      </c>
      <c r="E1463" s="117" t="str">
        <f>IF(Table6[[#This Row],[Segment ]]="","",Table6[[#This Row],[Density (kg/m3)]]*Table6[[#This Row],[Volumetric flow (m3/s)]])</f>
        <v/>
      </c>
      <c r="F1463" s="114" t="str">
        <f>IF(Table6[[#This Row],[Segment ]]="","",'Pressure Drops in Loops'!AG1468)</f>
        <v/>
      </c>
      <c r="G1463" s="114" t="str">
        <f>'Pressure Drops in Loops'!AH1468</f>
        <v/>
      </c>
      <c r="H1463" s="114"/>
      <c r="I1463" s="114"/>
      <c r="J1463" s="115" t="str">
        <f>'Pressure Drops in Loops'!E1468</f>
        <v/>
      </c>
      <c r="K1463" s="115" t="str">
        <f>IF('Pressure Drops in Loops'!E1469="",'Pressure Drops in Loops'!E1468,'Pressure Drops in Loops'!E1469)</f>
        <v/>
      </c>
      <c r="L1463" s="115" t="str">
        <f>IF(Table6[[#This Row],[Segment ]]="","",(Table6[[#This Row],[Pressure 2 (kPa)]]-Table6[[#This Row],[Pressure 1 (kPa)]])/Table6[[#This Row],[Density (kg/m3)]])</f>
        <v/>
      </c>
      <c r="M1463" s="115" t="str">
        <f>IF(Table6[[#This Row],[Segment ]]="","",((Table6[[#This Row],[Velocity 2 (m/s)]]^2)/2)-((Table6[[#This Row],[Velocity 1 (m/s)]]^2)/2))</f>
        <v/>
      </c>
      <c r="N1463" s="115" t="str">
        <f>IF(Table6[[#This Row],[Segment ]]="","",(Table6[[#This Row],[Height 2 (m)]]-Table6[[#This Row],[Height 1 (m)]])*9.807)</f>
        <v/>
      </c>
      <c r="O1463" s="115" t="str">
        <f>'Pressure Drops in Loops'!U1468</f>
        <v/>
      </c>
      <c r="P146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63" s="115" t="str">
        <f>IF(Table6[[#This Row],[Segment ]]="","",Table6[[#This Row],[Work (W)]]/1000)</f>
        <v/>
      </c>
    </row>
    <row r="1464" spans="1:17" x14ac:dyDescent="0.25">
      <c r="A1464" s="116" t="str">
        <f>'Pressure Drops in Loops'!A1469</f>
        <v/>
      </c>
      <c r="B1464" s="113" t="str">
        <f>IF(Table6[[#This Row],[Segment ]]="","",B1463)</f>
        <v/>
      </c>
      <c r="C1464" s="113" t="str">
        <f>IF(Table6[[#This Row],[Segment ]]="","",C1463)</f>
        <v/>
      </c>
      <c r="D1464" s="113" t="str">
        <f>IF(Table6[[#This Row],[Segment ]]="","",D1463)</f>
        <v/>
      </c>
      <c r="E1464" s="117" t="str">
        <f>IF(Table6[[#This Row],[Segment ]]="","",Table6[[#This Row],[Density (kg/m3)]]*Table6[[#This Row],[Volumetric flow (m3/s)]])</f>
        <v/>
      </c>
      <c r="F1464" s="114" t="str">
        <f>IF(Table6[[#This Row],[Segment ]]="","",'Pressure Drops in Loops'!AG1469)</f>
        <v/>
      </c>
      <c r="G1464" s="114" t="str">
        <f>'Pressure Drops in Loops'!AH1469</f>
        <v/>
      </c>
      <c r="H1464" s="114"/>
      <c r="I1464" s="114"/>
      <c r="J1464" s="115" t="str">
        <f>'Pressure Drops in Loops'!E1469</f>
        <v/>
      </c>
      <c r="K1464" s="115" t="str">
        <f>IF('Pressure Drops in Loops'!E1470="",'Pressure Drops in Loops'!E1469,'Pressure Drops in Loops'!E1470)</f>
        <v/>
      </c>
      <c r="L1464" s="115" t="str">
        <f>IF(Table6[[#This Row],[Segment ]]="","",(Table6[[#This Row],[Pressure 2 (kPa)]]-Table6[[#This Row],[Pressure 1 (kPa)]])/Table6[[#This Row],[Density (kg/m3)]])</f>
        <v/>
      </c>
      <c r="M1464" s="115" t="str">
        <f>IF(Table6[[#This Row],[Segment ]]="","",((Table6[[#This Row],[Velocity 2 (m/s)]]^2)/2)-((Table6[[#This Row],[Velocity 1 (m/s)]]^2)/2))</f>
        <v/>
      </c>
      <c r="N1464" s="115" t="str">
        <f>IF(Table6[[#This Row],[Segment ]]="","",(Table6[[#This Row],[Height 2 (m)]]-Table6[[#This Row],[Height 1 (m)]])*9.807)</f>
        <v/>
      </c>
      <c r="O1464" s="115" t="str">
        <f>'Pressure Drops in Loops'!U1469</f>
        <v/>
      </c>
      <c r="P146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64" s="115" t="str">
        <f>IF(Table6[[#This Row],[Segment ]]="","",Table6[[#This Row],[Work (W)]]/1000)</f>
        <v/>
      </c>
    </row>
    <row r="1465" spans="1:17" x14ac:dyDescent="0.25">
      <c r="A1465" s="116" t="str">
        <f>'Pressure Drops in Loops'!A1470</f>
        <v/>
      </c>
      <c r="B1465" s="113" t="str">
        <f>IF(Table6[[#This Row],[Segment ]]="","",B1464)</f>
        <v/>
      </c>
      <c r="C1465" s="113" t="str">
        <f>IF(Table6[[#This Row],[Segment ]]="","",C1464)</f>
        <v/>
      </c>
      <c r="D1465" s="113" t="str">
        <f>IF(Table6[[#This Row],[Segment ]]="","",D1464)</f>
        <v/>
      </c>
      <c r="E1465" s="117" t="str">
        <f>IF(Table6[[#This Row],[Segment ]]="","",Table6[[#This Row],[Density (kg/m3)]]*Table6[[#This Row],[Volumetric flow (m3/s)]])</f>
        <v/>
      </c>
      <c r="F1465" s="114" t="str">
        <f>IF(Table6[[#This Row],[Segment ]]="","",'Pressure Drops in Loops'!AG1470)</f>
        <v/>
      </c>
      <c r="G1465" s="114" t="str">
        <f>'Pressure Drops in Loops'!AH1470</f>
        <v/>
      </c>
      <c r="H1465" s="114"/>
      <c r="I1465" s="114"/>
      <c r="J1465" s="115" t="str">
        <f>'Pressure Drops in Loops'!E1470</f>
        <v/>
      </c>
      <c r="K1465" s="115" t="str">
        <f>IF('Pressure Drops in Loops'!E1471="",'Pressure Drops in Loops'!E1470,'Pressure Drops in Loops'!E1471)</f>
        <v/>
      </c>
      <c r="L1465" s="115" t="str">
        <f>IF(Table6[[#This Row],[Segment ]]="","",(Table6[[#This Row],[Pressure 2 (kPa)]]-Table6[[#This Row],[Pressure 1 (kPa)]])/Table6[[#This Row],[Density (kg/m3)]])</f>
        <v/>
      </c>
      <c r="M1465" s="115" t="str">
        <f>IF(Table6[[#This Row],[Segment ]]="","",((Table6[[#This Row],[Velocity 2 (m/s)]]^2)/2)-((Table6[[#This Row],[Velocity 1 (m/s)]]^2)/2))</f>
        <v/>
      </c>
      <c r="N1465" s="115" t="str">
        <f>IF(Table6[[#This Row],[Segment ]]="","",(Table6[[#This Row],[Height 2 (m)]]-Table6[[#This Row],[Height 1 (m)]])*9.807)</f>
        <v/>
      </c>
      <c r="O1465" s="115" t="str">
        <f>'Pressure Drops in Loops'!U1470</f>
        <v/>
      </c>
      <c r="P146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65" s="115" t="str">
        <f>IF(Table6[[#This Row],[Segment ]]="","",Table6[[#This Row],[Work (W)]]/1000)</f>
        <v/>
      </c>
    </row>
    <row r="1466" spans="1:17" x14ac:dyDescent="0.25">
      <c r="A1466" s="116" t="str">
        <f>'Pressure Drops in Loops'!A1471</f>
        <v/>
      </c>
      <c r="B1466" s="113" t="str">
        <f>IF(Table6[[#This Row],[Segment ]]="","",B1465)</f>
        <v/>
      </c>
      <c r="C1466" s="113" t="str">
        <f>IF(Table6[[#This Row],[Segment ]]="","",C1465)</f>
        <v/>
      </c>
      <c r="D1466" s="113" t="str">
        <f>IF(Table6[[#This Row],[Segment ]]="","",D1465)</f>
        <v/>
      </c>
      <c r="E1466" s="117" t="str">
        <f>IF(Table6[[#This Row],[Segment ]]="","",Table6[[#This Row],[Density (kg/m3)]]*Table6[[#This Row],[Volumetric flow (m3/s)]])</f>
        <v/>
      </c>
      <c r="F1466" s="114" t="str">
        <f>IF(Table6[[#This Row],[Segment ]]="","",'Pressure Drops in Loops'!AG1471)</f>
        <v/>
      </c>
      <c r="G1466" s="114" t="str">
        <f>'Pressure Drops in Loops'!AH1471</f>
        <v/>
      </c>
      <c r="H1466" s="114"/>
      <c r="I1466" s="114"/>
      <c r="J1466" s="115" t="str">
        <f>'Pressure Drops in Loops'!E1471</f>
        <v/>
      </c>
      <c r="K1466" s="115" t="str">
        <f>IF('Pressure Drops in Loops'!E1472="",'Pressure Drops in Loops'!E1471,'Pressure Drops in Loops'!E1472)</f>
        <v/>
      </c>
      <c r="L1466" s="115" t="str">
        <f>IF(Table6[[#This Row],[Segment ]]="","",(Table6[[#This Row],[Pressure 2 (kPa)]]-Table6[[#This Row],[Pressure 1 (kPa)]])/Table6[[#This Row],[Density (kg/m3)]])</f>
        <v/>
      </c>
      <c r="M1466" s="115" t="str">
        <f>IF(Table6[[#This Row],[Segment ]]="","",((Table6[[#This Row],[Velocity 2 (m/s)]]^2)/2)-((Table6[[#This Row],[Velocity 1 (m/s)]]^2)/2))</f>
        <v/>
      </c>
      <c r="N1466" s="115" t="str">
        <f>IF(Table6[[#This Row],[Segment ]]="","",(Table6[[#This Row],[Height 2 (m)]]-Table6[[#This Row],[Height 1 (m)]])*9.807)</f>
        <v/>
      </c>
      <c r="O1466" s="115" t="str">
        <f>'Pressure Drops in Loops'!U1471</f>
        <v/>
      </c>
      <c r="P146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66" s="115" t="str">
        <f>IF(Table6[[#This Row],[Segment ]]="","",Table6[[#This Row],[Work (W)]]/1000)</f>
        <v/>
      </c>
    </row>
    <row r="1467" spans="1:17" x14ac:dyDescent="0.25">
      <c r="A1467" s="116" t="str">
        <f>'Pressure Drops in Loops'!A1472</f>
        <v/>
      </c>
      <c r="B1467" s="113" t="str">
        <f>IF(Table6[[#This Row],[Segment ]]="","",B1466)</f>
        <v/>
      </c>
      <c r="C1467" s="113" t="str">
        <f>IF(Table6[[#This Row],[Segment ]]="","",C1466)</f>
        <v/>
      </c>
      <c r="D1467" s="113" t="str">
        <f>IF(Table6[[#This Row],[Segment ]]="","",D1466)</f>
        <v/>
      </c>
      <c r="E1467" s="117" t="str">
        <f>IF(Table6[[#This Row],[Segment ]]="","",Table6[[#This Row],[Density (kg/m3)]]*Table6[[#This Row],[Volumetric flow (m3/s)]])</f>
        <v/>
      </c>
      <c r="F1467" s="114" t="str">
        <f>IF(Table6[[#This Row],[Segment ]]="","",'Pressure Drops in Loops'!AG1472)</f>
        <v/>
      </c>
      <c r="G1467" s="114" t="str">
        <f>'Pressure Drops in Loops'!AH1472</f>
        <v/>
      </c>
      <c r="H1467" s="114"/>
      <c r="I1467" s="114"/>
      <c r="J1467" s="115" t="str">
        <f>'Pressure Drops in Loops'!E1472</f>
        <v/>
      </c>
      <c r="K1467" s="115" t="str">
        <f>IF('Pressure Drops in Loops'!E1473="",'Pressure Drops in Loops'!E1472,'Pressure Drops in Loops'!E1473)</f>
        <v/>
      </c>
      <c r="L1467" s="115" t="str">
        <f>IF(Table6[[#This Row],[Segment ]]="","",(Table6[[#This Row],[Pressure 2 (kPa)]]-Table6[[#This Row],[Pressure 1 (kPa)]])/Table6[[#This Row],[Density (kg/m3)]])</f>
        <v/>
      </c>
      <c r="M1467" s="115" t="str">
        <f>IF(Table6[[#This Row],[Segment ]]="","",((Table6[[#This Row],[Velocity 2 (m/s)]]^2)/2)-((Table6[[#This Row],[Velocity 1 (m/s)]]^2)/2))</f>
        <v/>
      </c>
      <c r="N1467" s="115" t="str">
        <f>IF(Table6[[#This Row],[Segment ]]="","",(Table6[[#This Row],[Height 2 (m)]]-Table6[[#This Row],[Height 1 (m)]])*9.807)</f>
        <v/>
      </c>
      <c r="O1467" s="115" t="str">
        <f>'Pressure Drops in Loops'!U1472</f>
        <v/>
      </c>
      <c r="P146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67" s="115" t="str">
        <f>IF(Table6[[#This Row],[Segment ]]="","",Table6[[#This Row],[Work (W)]]/1000)</f>
        <v/>
      </c>
    </row>
    <row r="1468" spans="1:17" x14ac:dyDescent="0.25">
      <c r="A1468" s="116" t="str">
        <f>'Pressure Drops in Loops'!A1473</f>
        <v/>
      </c>
      <c r="B1468" s="113" t="str">
        <f>IF(Table6[[#This Row],[Segment ]]="","",B1467)</f>
        <v/>
      </c>
      <c r="C1468" s="113" t="str">
        <f>IF(Table6[[#This Row],[Segment ]]="","",C1467)</f>
        <v/>
      </c>
      <c r="D1468" s="113" t="str">
        <f>IF(Table6[[#This Row],[Segment ]]="","",D1467)</f>
        <v/>
      </c>
      <c r="E1468" s="117" t="str">
        <f>IF(Table6[[#This Row],[Segment ]]="","",Table6[[#This Row],[Density (kg/m3)]]*Table6[[#This Row],[Volumetric flow (m3/s)]])</f>
        <v/>
      </c>
      <c r="F1468" s="114" t="str">
        <f>IF(Table6[[#This Row],[Segment ]]="","",'Pressure Drops in Loops'!AG1473)</f>
        <v/>
      </c>
      <c r="G1468" s="114" t="str">
        <f>'Pressure Drops in Loops'!AH1473</f>
        <v/>
      </c>
      <c r="H1468" s="114"/>
      <c r="I1468" s="114"/>
      <c r="J1468" s="115" t="str">
        <f>'Pressure Drops in Loops'!E1473</f>
        <v/>
      </c>
      <c r="K1468" s="115" t="str">
        <f>IF('Pressure Drops in Loops'!E1474="",'Pressure Drops in Loops'!E1473,'Pressure Drops in Loops'!E1474)</f>
        <v/>
      </c>
      <c r="L1468" s="115" t="str">
        <f>IF(Table6[[#This Row],[Segment ]]="","",(Table6[[#This Row],[Pressure 2 (kPa)]]-Table6[[#This Row],[Pressure 1 (kPa)]])/Table6[[#This Row],[Density (kg/m3)]])</f>
        <v/>
      </c>
      <c r="M1468" s="115" t="str">
        <f>IF(Table6[[#This Row],[Segment ]]="","",((Table6[[#This Row],[Velocity 2 (m/s)]]^2)/2)-((Table6[[#This Row],[Velocity 1 (m/s)]]^2)/2))</f>
        <v/>
      </c>
      <c r="N1468" s="115" t="str">
        <f>IF(Table6[[#This Row],[Segment ]]="","",(Table6[[#This Row],[Height 2 (m)]]-Table6[[#This Row],[Height 1 (m)]])*9.807)</f>
        <v/>
      </c>
      <c r="O1468" s="115" t="str">
        <f>'Pressure Drops in Loops'!U1473</f>
        <v/>
      </c>
      <c r="P146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68" s="115" t="str">
        <f>IF(Table6[[#This Row],[Segment ]]="","",Table6[[#This Row],[Work (W)]]/1000)</f>
        <v/>
      </c>
    </row>
    <row r="1469" spans="1:17" x14ac:dyDescent="0.25">
      <c r="A1469" s="116" t="str">
        <f>'Pressure Drops in Loops'!A1474</f>
        <v/>
      </c>
      <c r="B1469" s="113" t="str">
        <f>IF(Table6[[#This Row],[Segment ]]="","",B1468)</f>
        <v/>
      </c>
      <c r="C1469" s="113" t="str">
        <f>IF(Table6[[#This Row],[Segment ]]="","",C1468)</f>
        <v/>
      </c>
      <c r="D1469" s="113" t="str">
        <f>IF(Table6[[#This Row],[Segment ]]="","",D1468)</f>
        <v/>
      </c>
      <c r="E1469" s="117" t="str">
        <f>IF(Table6[[#This Row],[Segment ]]="","",Table6[[#This Row],[Density (kg/m3)]]*Table6[[#This Row],[Volumetric flow (m3/s)]])</f>
        <v/>
      </c>
      <c r="F1469" s="114" t="str">
        <f>IF(Table6[[#This Row],[Segment ]]="","",'Pressure Drops in Loops'!AG1474)</f>
        <v/>
      </c>
      <c r="G1469" s="114" t="str">
        <f>'Pressure Drops in Loops'!AH1474</f>
        <v/>
      </c>
      <c r="H1469" s="114"/>
      <c r="I1469" s="114"/>
      <c r="J1469" s="115" t="str">
        <f>'Pressure Drops in Loops'!E1474</f>
        <v/>
      </c>
      <c r="K1469" s="115" t="str">
        <f>IF('Pressure Drops in Loops'!E1475="",'Pressure Drops in Loops'!E1474,'Pressure Drops in Loops'!E1475)</f>
        <v/>
      </c>
      <c r="L1469" s="115" t="str">
        <f>IF(Table6[[#This Row],[Segment ]]="","",(Table6[[#This Row],[Pressure 2 (kPa)]]-Table6[[#This Row],[Pressure 1 (kPa)]])/Table6[[#This Row],[Density (kg/m3)]])</f>
        <v/>
      </c>
      <c r="M1469" s="115" t="str">
        <f>IF(Table6[[#This Row],[Segment ]]="","",((Table6[[#This Row],[Velocity 2 (m/s)]]^2)/2)-((Table6[[#This Row],[Velocity 1 (m/s)]]^2)/2))</f>
        <v/>
      </c>
      <c r="N1469" s="115" t="str">
        <f>IF(Table6[[#This Row],[Segment ]]="","",(Table6[[#This Row],[Height 2 (m)]]-Table6[[#This Row],[Height 1 (m)]])*9.807)</f>
        <v/>
      </c>
      <c r="O1469" s="115" t="str">
        <f>'Pressure Drops in Loops'!U1474</f>
        <v/>
      </c>
      <c r="P146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69" s="115" t="str">
        <f>IF(Table6[[#This Row],[Segment ]]="","",Table6[[#This Row],[Work (W)]]/1000)</f>
        <v/>
      </c>
    </row>
    <row r="1470" spans="1:17" x14ac:dyDescent="0.25">
      <c r="A1470" s="116" t="str">
        <f>'Pressure Drops in Loops'!A1475</f>
        <v/>
      </c>
      <c r="B1470" s="113" t="str">
        <f>IF(Table6[[#This Row],[Segment ]]="","",B1469)</f>
        <v/>
      </c>
      <c r="C1470" s="113" t="str">
        <f>IF(Table6[[#This Row],[Segment ]]="","",C1469)</f>
        <v/>
      </c>
      <c r="D1470" s="113" t="str">
        <f>IF(Table6[[#This Row],[Segment ]]="","",D1469)</f>
        <v/>
      </c>
      <c r="E1470" s="117" t="str">
        <f>IF(Table6[[#This Row],[Segment ]]="","",Table6[[#This Row],[Density (kg/m3)]]*Table6[[#This Row],[Volumetric flow (m3/s)]])</f>
        <v/>
      </c>
      <c r="F1470" s="114" t="str">
        <f>IF(Table6[[#This Row],[Segment ]]="","",'Pressure Drops in Loops'!AG1475)</f>
        <v/>
      </c>
      <c r="G1470" s="114" t="str">
        <f>'Pressure Drops in Loops'!AH1475</f>
        <v/>
      </c>
      <c r="H1470" s="114"/>
      <c r="I1470" s="114"/>
      <c r="J1470" s="115" t="str">
        <f>'Pressure Drops in Loops'!E1475</f>
        <v/>
      </c>
      <c r="K1470" s="115" t="str">
        <f>IF('Pressure Drops in Loops'!E1476="",'Pressure Drops in Loops'!E1475,'Pressure Drops in Loops'!E1476)</f>
        <v/>
      </c>
      <c r="L1470" s="115" t="str">
        <f>IF(Table6[[#This Row],[Segment ]]="","",(Table6[[#This Row],[Pressure 2 (kPa)]]-Table6[[#This Row],[Pressure 1 (kPa)]])/Table6[[#This Row],[Density (kg/m3)]])</f>
        <v/>
      </c>
      <c r="M1470" s="115" t="str">
        <f>IF(Table6[[#This Row],[Segment ]]="","",((Table6[[#This Row],[Velocity 2 (m/s)]]^2)/2)-((Table6[[#This Row],[Velocity 1 (m/s)]]^2)/2))</f>
        <v/>
      </c>
      <c r="N1470" s="115" t="str">
        <f>IF(Table6[[#This Row],[Segment ]]="","",(Table6[[#This Row],[Height 2 (m)]]-Table6[[#This Row],[Height 1 (m)]])*9.807)</f>
        <v/>
      </c>
      <c r="O1470" s="115" t="str">
        <f>'Pressure Drops in Loops'!U1475</f>
        <v/>
      </c>
      <c r="P147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70" s="115" t="str">
        <f>IF(Table6[[#This Row],[Segment ]]="","",Table6[[#This Row],[Work (W)]]/1000)</f>
        <v/>
      </c>
    </row>
    <row r="1471" spans="1:17" x14ac:dyDescent="0.25">
      <c r="A1471" s="116" t="str">
        <f>'Pressure Drops in Loops'!A1476</f>
        <v/>
      </c>
      <c r="B1471" s="113" t="str">
        <f>IF(Table6[[#This Row],[Segment ]]="","",B1470)</f>
        <v/>
      </c>
      <c r="C1471" s="113" t="str">
        <f>IF(Table6[[#This Row],[Segment ]]="","",C1470)</f>
        <v/>
      </c>
      <c r="D1471" s="113" t="str">
        <f>IF(Table6[[#This Row],[Segment ]]="","",D1470)</f>
        <v/>
      </c>
      <c r="E1471" s="117" t="str">
        <f>IF(Table6[[#This Row],[Segment ]]="","",Table6[[#This Row],[Density (kg/m3)]]*Table6[[#This Row],[Volumetric flow (m3/s)]])</f>
        <v/>
      </c>
      <c r="F1471" s="114" t="str">
        <f>IF(Table6[[#This Row],[Segment ]]="","",'Pressure Drops in Loops'!AG1476)</f>
        <v/>
      </c>
      <c r="G1471" s="114" t="str">
        <f>'Pressure Drops in Loops'!AH1476</f>
        <v/>
      </c>
      <c r="H1471" s="114"/>
      <c r="I1471" s="114"/>
      <c r="J1471" s="115" t="str">
        <f>'Pressure Drops in Loops'!E1476</f>
        <v/>
      </c>
      <c r="K1471" s="115" t="str">
        <f>IF('Pressure Drops in Loops'!E1477="",'Pressure Drops in Loops'!E1476,'Pressure Drops in Loops'!E1477)</f>
        <v/>
      </c>
      <c r="L1471" s="115" t="str">
        <f>IF(Table6[[#This Row],[Segment ]]="","",(Table6[[#This Row],[Pressure 2 (kPa)]]-Table6[[#This Row],[Pressure 1 (kPa)]])/Table6[[#This Row],[Density (kg/m3)]])</f>
        <v/>
      </c>
      <c r="M1471" s="115" t="str">
        <f>IF(Table6[[#This Row],[Segment ]]="","",((Table6[[#This Row],[Velocity 2 (m/s)]]^2)/2)-((Table6[[#This Row],[Velocity 1 (m/s)]]^2)/2))</f>
        <v/>
      </c>
      <c r="N1471" s="115" t="str">
        <f>IF(Table6[[#This Row],[Segment ]]="","",(Table6[[#This Row],[Height 2 (m)]]-Table6[[#This Row],[Height 1 (m)]])*9.807)</f>
        <v/>
      </c>
      <c r="O1471" s="115" t="str">
        <f>'Pressure Drops in Loops'!U1476</f>
        <v/>
      </c>
      <c r="P147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71" s="115" t="str">
        <f>IF(Table6[[#This Row],[Segment ]]="","",Table6[[#This Row],[Work (W)]]/1000)</f>
        <v/>
      </c>
    </row>
    <row r="1472" spans="1:17" x14ac:dyDescent="0.25">
      <c r="A1472" s="116" t="str">
        <f>'Pressure Drops in Loops'!A1477</f>
        <v/>
      </c>
      <c r="B1472" s="113" t="str">
        <f>IF(Table6[[#This Row],[Segment ]]="","",B1471)</f>
        <v/>
      </c>
      <c r="C1472" s="113" t="str">
        <f>IF(Table6[[#This Row],[Segment ]]="","",C1471)</f>
        <v/>
      </c>
      <c r="D1472" s="113" t="str">
        <f>IF(Table6[[#This Row],[Segment ]]="","",D1471)</f>
        <v/>
      </c>
      <c r="E1472" s="117" t="str">
        <f>IF(Table6[[#This Row],[Segment ]]="","",Table6[[#This Row],[Density (kg/m3)]]*Table6[[#This Row],[Volumetric flow (m3/s)]])</f>
        <v/>
      </c>
      <c r="F1472" s="114" t="str">
        <f>IF(Table6[[#This Row],[Segment ]]="","",'Pressure Drops in Loops'!AG1477)</f>
        <v/>
      </c>
      <c r="G1472" s="114" t="str">
        <f>'Pressure Drops in Loops'!AH1477</f>
        <v/>
      </c>
      <c r="H1472" s="114"/>
      <c r="I1472" s="114"/>
      <c r="J1472" s="115" t="str">
        <f>'Pressure Drops in Loops'!E1477</f>
        <v/>
      </c>
      <c r="K1472" s="115" t="str">
        <f>IF('Pressure Drops in Loops'!E1478="",'Pressure Drops in Loops'!E1477,'Pressure Drops in Loops'!E1478)</f>
        <v/>
      </c>
      <c r="L1472" s="115" t="str">
        <f>IF(Table6[[#This Row],[Segment ]]="","",(Table6[[#This Row],[Pressure 2 (kPa)]]-Table6[[#This Row],[Pressure 1 (kPa)]])/Table6[[#This Row],[Density (kg/m3)]])</f>
        <v/>
      </c>
      <c r="M1472" s="115" t="str">
        <f>IF(Table6[[#This Row],[Segment ]]="","",((Table6[[#This Row],[Velocity 2 (m/s)]]^2)/2)-((Table6[[#This Row],[Velocity 1 (m/s)]]^2)/2))</f>
        <v/>
      </c>
      <c r="N1472" s="115" t="str">
        <f>IF(Table6[[#This Row],[Segment ]]="","",(Table6[[#This Row],[Height 2 (m)]]-Table6[[#This Row],[Height 1 (m)]])*9.807)</f>
        <v/>
      </c>
      <c r="O1472" s="115" t="str">
        <f>'Pressure Drops in Loops'!U1477</f>
        <v/>
      </c>
      <c r="P147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72" s="115" t="str">
        <f>IF(Table6[[#This Row],[Segment ]]="","",Table6[[#This Row],[Work (W)]]/1000)</f>
        <v/>
      </c>
    </row>
    <row r="1473" spans="1:17" x14ac:dyDescent="0.25">
      <c r="A1473" s="116" t="str">
        <f>'Pressure Drops in Loops'!A1478</f>
        <v/>
      </c>
      <c r="B1473" s="113" t="str">
        <f>IF(Table6[[#This Row],[Segment ]]="","",B1472)</f>
        <v/>
      </c>
      <c r="C1473" s="113" t="str">
        <f>IF(Table6[[#This Row],[Segment ]]="","",C1472)</f>
        <v/>
      </c>
      <c r="D1473" s="113" t="str">
        <f>IF(Table6[[#This Row],[Segment ]]="","",D1472)</f>
        <v/>
      </c>
      <c r="E1473" s="117" t="str">
        <f>IF(Table6[[#This Row],[Segment ]]="","",Table6[[#This Row],[Density (kg/m3)]]*Table6[[#This Row],[Volumetric flow (m3/s)]])</f>
        <v/>
      </c>
      <c r="F1473" s="114" t="str">
        <f>IF(Table6[[#This Row],[Segment ]]="","",'Pressure Drops in Loops'!AG1478)</f>
        <v/>
      </c>
      <c r="G1473" s="114" t="str">
        <f>'Pressure Drops in Loops'!AH1478</f>
        <v/>
      </c>
      <c r="H1473" s="114"/>
      <c r="I1473" s="114"/>
      <c r="J1473" s="115" t="str">
        <f>'Pressure Drops in Loops'!E1478</f>
        <v/>
      </c>
      <c r="K1473" s="115" t="str">
        <f>IF('Pressure Drops in Loops'!E1479="",'Pressure Drops in Loops'!E1478,'Pressure Drops in Loops'!E1479)</f>
        <v/>
      </c>
      <c r="L1473" s="115" t="str">
        <f>IF(Table6[[#This Row],[Segment ]]="","",(Table6[[#This Row],[Pressure 2 (kPa)]]-Table6[[#This Row],[Pressure 1 (kPa)]])/Table6[[#This Row],[Density (kg/m3)]])</f>
        <v/>
      </c>
      <c r="M1473" s="115" t="str">
        <f>IF(Table6[[#This Row],[Segment ]]="","",((Table6[[#This Row],[Velocity 2 (m/s)]]^2)/2)-((Table6[[#This Row],[Velocity 1 (m/s)]]^2)/2))</f>
        <v/>
      </c>
      <c r="N1473" s="115" t="str">
        <f>IF(Table6[[#This Row],[Segment ]]="","",(Table6[[#This Row],[Height 2 (m)]]-Table6[[#This Row],[Height 1 (m)]])*9.807)</f>
        <v/>
      </c>
      <c r="O1473" s="115" t="str">
        <f>'Pressure Drops in Loops'!U1478</f>
        <v/>
      </c>
      <c r="P147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73" s="115" t="str">
        <f>IF(Table6[[#This Row],[Segment ]]="","",Table6[[#This Row],[Work (W)]]/1000)</f>
        <v/>
      </c>
    </row>
    <row r="1474" spans="1:17" x14ac:dyDescent="0.25">
      <c r="A1474" s="116" t="str">
        <f>'Pressure Drops in Loops'!A1479</f>
        <v/>
      </c>
      <c r="B1474" s="113" t="str">
        <f>IF(Table6[[#This Row],[Segment ]]="","",B1473)</f>
        <v/>
      </c>
      <c r="C1474" s="113" t="str">
        <f>IF(Table6[[#This Row],[Segment ]]="","",C1473)</f>
        <v/>
      </c>
      <c r="D1474" s="113" t="str">
        <f>IF(Table6[[#This Row],[Segment ]]="","",D1473)</f>
        <v/>
      </c>
      <c r="E1474" s="117" t="str">
        <f>IF(Table6[[#This Row],[Segment ]]="","",Table6[[#This Row],[Density (kg/m3)]]*Table6[[#This Row],[Volumetric flow (m3/s)]])</f>
        <v/>
      </c>
      <c r="F1474" s="114" t="str">
        <f>IF(Table6[[#This Row],[Segment ]]="","",'Pressure Drops in Loops'!AG1479)</f>
        <v/>
      </c>
      <c r="G1474" s="114" t="str">
        <f>'Pressure Drops in Loops'!AH1479</f>
        <v/>
      </c>
      <c r="H1474" s="114"/>
      <c r="I1474" s="114"/>
      <c r="J1474" s="115" t="str">
        <f>'Pressure Drops in Loops'!E1479</f>
        <v/>
      </c>
      <c r="K1474" s="115" t="str">
        <f>IF('Pressure Drops in Loops'!E1480="",'Pressure Drops in Loops'!E1479,'Pressure Drops in Loops'!E1480)</f>
        <v/>
      </c>
      <c r="L1474" s="115" t="str">
        <f>IF(Table6[[#This Row],[Segment ]]="","",(Table6[[#This Row],[Pressure 2 (kPa)]]-Table6[[#This Row],[Pressure 1 (kPa)]])/Table6[[#This Row],[Density (kg/m3)]])</f>
        <v/>
      </c>
      <c r="M1474" s="115" t="str">
        <f>IF(Table6[[#This Row],[Segment ]]="","",((Table6[[#This Row],[Velocity 2 (m/s)]]^2)/2)-((Table6[[#This Row],[Velocity 1 (m/s)]]^2)/2))</f>
        <v/>
      </c>
      <c r="N1474" s="115" t="str">
        <f>IF(Table6[[#This Row],[Segment ]]="","",(Table6[[#This Row],[Height 2 (m)]]-Table6[[#This Row],[Height 1 (m)]])*9.807)</f>
        <v/>
      </c>
      <c r="O1474" s="115" t="str">
        <f>'Pressure Drops in Loops'!U1479</f>
        <v/>
      </c>
      <c r="P147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74" s="115" t="str">
        <f>IF(Table6[[#This Row],[Segment ]]="","",Table6[[#This Row],[Work (W)]]/1000)</f>
        <v/>
      </c>
    </row>
    <row r="1475" spans="1:17" x14ac:dyDescent="0.25">
      <c r="A1475" s="116" t="str">
        <f>'Pressure Drops in Loops'!A1480</f>
        <v/>
      </c>
      <c r="B1475" s="113" t="str">
        <f>IF(Table6[[#This Row],[Segment ]]="","",B1474)</f>
        <v/>
      </c>
      <c r="C1475" s="113" t="str">
        <f>IF(Table6[[#This Row],[Segment ]]="","",C1474)</f>
        <v/>
      </c>
      <c r="D1475" s="113" t="str">
        <f>IF(Table6[[#This Row],[Segment ]]="","",D1474)</f>
        <v/>
      </c>
      <c r="E1475" s="117" t="str">
        <f>IF(Table6[[#This Row],[Segment ]]="","",Table6[[#This Row],[Density (kg/m3)]]*Table6[[#This Row],[Volumetric flow (m3/s)]])</f>
        <v/>
      </c>
      <c r="F1475" s="114" t="str">
        <f>IF(Table6[[#This Row],[Segment ]]="","",'Pressure Drops in Loops'!AG1480)</f>
        <v/>
      </c>
      <c r="G1475" s="114" t="str">
        <f>'Pressure Drops in Loops'!AH1480</f>
        <v/>
      </c>
      <c r="H1475" s="114"/>
      <c r="I1475" s="114"/>
      <c r="J1475" s="115" t="str">
        <f>'Pressure Drops in Loops'!E1480</f>
        <v/>
      </c>
      <c r="K1475" s="115" t="str">
        <f>IF('Pressure Drops in Loops'!E1481="",'Pressure Drops in Loops'!E1480,'Pressure Drops in Loops'!E1481)</f>
        <v/>
      </c>
      <c r="L1475" s="115" t="str">
        <f>IF(Table6[[#This Row],[Segment ]]="","",(Table6[[#This Row],[Pressure 2 (kPa)]]-Table6[[#This Row],[Pressure 1 (kPa)]])/Table6[[#This Row],[Density (kg/m3)]])</f>
        <v/>
      </c>
      <c r="M1475" s="115" t="str">
        <f>IF(Table6[[#This Row],[Segment ]]="","",((Table6[[#This Row],[Velocity 2 (m/s)]]^2)/2)-((Table6[[#This Row],[Velocity 1 (m/s)]]^2)/2))</f>
        <v/>
      </c>
      <c r="N1475" s="115" t="str">
        <f>IF(Table6[[#This Row],[Segment ]]="","",(Table6[[#This Row],[Height 2 (m)]]-Table6[[#This Row],[Height 1 (m)]])*9.807)</f>
        <v/>
      </c>
      <c r="O1475" s="115" t="str">
        <f>'Pressure Drops in Loops'!U1480</f>
        <v/>
      </c>
      <c r="P147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75" s="115" t="str">
        <f>IF(Table6[[#This Row],[Segment ]]="","",Table6[[#This Row],[Work (W)]]/1000)</f>
        <v/>
      </c>
    </row>
    <row r="1476" spans="1:17" x14ac:dyDescent="0.25">
      <c r="A1476" s="116" t="str">
        <f>'Pressure Drops in Loops'!A1481</f>
        <v/>
      </c>
      <c r="B1476" s="113" t="str">
        <f>IF(Table6[[#This Row],[Segment ]]="","",B1475)</f>
        <v/>
      </c>
      <c r="C1476" s="113" t="str">
        <f>IF(Table6[[#This Row],[Segment ]]="","",C1475)</f>
        <v/>
      </c>
      <c r="D1476" s="113" t="str">
        <f>IF(Table6[[#This Row],[Segment ]]="","",D1475)</f>
        <v/>
      </c>
      <c r="E1476" s="117" t="str">
        <f>IF(Table6[[#This Row],[Segment ]]="","",Table6[[#This Row],[Density (kg/m3)]]*Table6[[#This Row],[Volumetric flow (m3/s)]])</f>
        <v/>
      </c>
      <c r="F1476" s="114" t="str">
        <f>IF(Table6[[#This Row],[Segment ]]="","",'Pressure Drops in Loops'!AG1481)</f>
        <v/>
      </c>
      <c r="G1476" s="114" t="str">
        <f>'Pressure Drops in Loops'!AH1481</f>
        <v/>
      </c>
      <c r="H1476" s="114"/>
      <c r="I1476" s="114"/>
      <c r="J1476" s="115" t="str">
        <f>'Pressure Drops in Loops'!E1481</f>
        <v/>
      </c>
      <c r="K1476" s="115" t="str">
        <f>IF('Pressure Drops in Loops'!E1482="",'Pressure Drops in Loops'!E1481,'Pressure Drops in Loops'!E1482)</f>
        <v/>
      </c>
      <c r="L1476" s="115" t="str">
        <f>IF(Table6[[#This Row],[Segment ]]="","",(Table6[[#This Row],[Pressure 2 (kPa)]]-Table6[[#This Row],[Pressure 1 (kPa)]])/Table6[[#This Row],[Density (kg/m3)]])</f>
        <v/>
      </c>
      <c r="M1476" s="115" t="str">
        <f>IF(Table6[[#This Row],[Segment ]]="","",((Table6[[#This Row],[Velocity 2 (m/s)]]^2)/2)-((Table6[[#This Row],[Velocity 1 (m/s)]]^2)/2))</f>
        <v/>
      </c>
      <c r="N1476" s="115" t="str">
        <f>IF(Table6[[#This Row],[Segment ]]="","",(Table6[[#This Row],[Height 2 (m)]]-Table6[[#This Row],[Height 1 (m)]])*9.807)</f>
        <v/>
      </c>
      <c r="O1476" s="115" t="str">
        <f>'Pressure Drops in Loops'!U1481</f>
        <v/>
      </c>
      <c r="P147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76" s="115" t="str">
        <f>IF(Table6[[#This Row],[Segment ]]="","",Table6[[#This Row],[Work (W)]]/1000)</f>
        <v/>
      </c>
    </row>
    <row r="1477" spans="1:17" x14ac:dyDescent="0.25">
      <c r="A1477" s="116" t="str">
        <f>'Pressure Drops in Loops'!A1482</f>
        <v/>
      </c>
      <c r="B1477" s="113" t="str">
        <f>IF(Table6[[#This Row],[Segment ]]="","",B1476)</f>
        <v/>
      </c>
      <c r="C1477" s="113" t="str">
        <f>IF(Table6[[#This Row],[Segment ]]="","",C1476)</f>
        <v/>
      </c>
      <c r="D1477" s="113" t="str">
        <f>IF(Table6[[#This Row],[Segment ]]="","",D1476)</f>
        <v/>
      </c>
      <c r="E1477" s="117" t="str">
        <f>IF(Table6[[#This Row],[Segment ]]="","",Table6[[#This Row],[Density (kg/m3)]]*Table6[[#This Row],[Volumetric flow (m3/s)]])</f>
        <v/>
      </c>
      <c r="F1477" s="114" t="str">
        <f>IF(Table6[[#This Row],[Segment ]]="","",'Pressure Drops in Loops'!AG1482)</f>
        <v/>
      </c>
      <c r="G1477" s="114" t="str">
        <f>'Pressure Drops in Loops'!AH1482</f>
        <v/>
      </c>
      <c r="H1477" s="114"/>
      <c r="I1477" s="114"/>
      <c r="J1477" s="115" t="str">
        <f>'Pressure Drops in Loops'!E1482</f>
        <v/>
      </c>
      <c r="K1477" s="115" t="str">
        <f>IF('Pressure Drops in Loops'!E1483="",'Pressure Drops in Loops'!E1482,'Pressure Drops in Loops'!E1483)</f>
        <v/>
      </c>
      <c r="L1477" s="115" t="str">
        <f>IF(Table6[[#This Row],[Segment ]]="","",(Table6[[#This Row],[Pressure 2 (kPa)]]-Table6[[#This Row],[Pressure 1 (kPa)]])/Table6[[#This Row],[Density (kg/m3)]])</f>
        <v/>
      </c>
      <c r="M1477" s="115" t="str">
        <f>IF(Table6[[#This Row],[Segment ]]="","",((Table6[[#This Row],[Velocity 2 (m/s)]]^2)/2)-((Table6[[#This Row],[Velocity 1 (m/s)]]^2)/2))</f>
        <v/>
      </c>
      <c r="N1477" s="115" t="str">
        <f>IF(Table6[[#This Row],[Segment ]]="","",(Table6[[#This Row],[Height 2 (m)]]-Table6[[#This Row],[Height 1 (m)]])*9.807)</f>
        <v/>
      </c>
      <c r="O1477" s="115" t="str">
        <f>'Pressure Drops in Loops'!U1482</f>
        <v/>
      </c>
      <c r="P147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77" s="115" t="str">
        <f>IF(Table6[[#This Row],[Segment ]]="","",Table6[[#This Row],[Work (W)]]/1000)</f>
        <v/>
      </c>
    </row>
    <row r="1478" spans="1:17" x14ac:dyDescent="0.25">
      <c r="A1478" s="116" t="str">
        <f>'Pressure Drops in Loops'!A1483</f>
        <v/>
      </c>
      <c r="B1478" s="113" t="str">
        <f>IF(Table6[[#This Row],[Segment ]]="","",B1477)</f>
        <v/>
      </c>
      <c r="C1478" s="113" t="str">
        <f>IF(Table6[[#This Row],[Segment ]]="","",C1477)</f>
        <v/>
      </c>
      <c r="D1478" s="113" t="str">
        <f>IF(Table6[[#This Row],[Segment ]]="","",D1477)</f>
        <v/>
      </c>
      <c r="E1478" s="117" t="str">
        <f>IF(Table6[[#This Row],[Segment ]]="","",Table6[[#This Row],[Density (kg/m3)]]*Table6[[#This Row],[Volumetric flow (m3/s)]])</f>
        <v/>
      </c>
      <c r="F1478" s="114" t="str">
        <f>IF(Table6[[#This Row],[Segment ]]="","",'Pressure Drops in Loops'!AG1483)</f>
        <v/>
      </c>
      <c r="G1478" s="114" t="str">
        <f>'Pressure Drops in Loops'!AH1483</f>
        <v/>
      </c>
      <c r="H1478" s="114"/>
      <c r="I1478" s="114"/>
      <c r="J1478" s="115" t="str">
        <f>'Pressure Drops in Loops'!E1483</f>
        <v/>
      </c>
      <c r="K1478" s="115" t="str">
        <f>IF('Pressure Drops in Loops'!E1484="",'Pressure Drops in Loops'!E1483,'Pressure Drops in Loops'!E1484)</f>
        <v/>
      </c>
      <c r="L1478" s="115" t="str">
        <f>IF(Table6[[#This Row],[Segment ]]="","",(Table6[[#This Row],[Pressure 2 (kPa)]]-Table6[[#This Row],[Pressure 1 (kPa)]])/Table6[[#This Row],[Density (kg/m3)]])</f>
        <v/>
      </c>
      <c r="M1478" s="115" t="str">
        <f>IF(Table6[[#This Row],[Segment ]]="","",((Table6[[#This Row],[Velocity 2 (m/s)]]^2)/2)-((Table6[[#This Row],[Velocity 1 (m/s)]]^2)/2))</f>
        <v/>
      </c>
      <c r="N1478" s="115" t="str">
        <f>IF(Table6[[#This Row],[Segment ]]="","",(Table6[[#This Row],[Height 2 (m)]]-Table6[[#This Row],[Height 1 (m)]])*9.807)</f>
        <v/>
      </c>
      <c r="O1478" s="115" t="str">
        <f>'Pressure Drops in Loops'!U1483</f>
        <v/>
      </c>
      <c r="P147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78" s="115" t="str">
        <f>IF(Table6[[#This Row],[Segment ]]="","",Table6[[#This Row],[Work (W)]]/1000)</f>
        <v/>
      </c>
    </row>
    <row r="1479" spans="1:17" x14ac:dyDescent="0.25">
      <c r="A1479" s="116" t="str">
        <f>'Pressure Drops in Loops'!A1484</f>
        <v/>
      </c>
      <c r="B1479" s="113" t="str">
        <f>IF(Table6[[#This Row],[Segment ]]="","",B1478)</f>
        <v/>
      </c>
      <c r="C1479" s="113" t="str">
        <f>IF(Table6[[#This Row],[Segment ]]="","",C1478)</f>
        <v/>
      </c>
      <c r="D1479" s="113" t="str">
        <f>IF(Table6[[#This Row],[Segment ]]="","",D1478)</f>
        <v/>
      </c>
      <c r="E1479" s="117" t="str">
        <f>IF(Table6[[#This Row],[Segment ]]="","",Table6[[#This Row],[Density (kg/m3)]]*Table6[[#This Row],[Volumetric flow (m3/s)]])</f>
        <v/>
      </c>
      <c r="F1479" s="114" t="str">
        <f>IF(Table6[[#This Row],[Segment ]]="","",'Pressure Drops in Loops'!AG1484)</f>
        <v/>
      </c>
      <c r="G1479" s="114" t="str">
        <f>'Pressure Drops in Loops'!AH1484</f>
        <v/>
      </c>
      <c r="H1479" s="114"/>
      <c r="I1479" s="114"/>
      <c r="J1479" s="115" t="str">
        <f>'Pressure Drops in Loops'!E1484</f>
        <v/>
      </c>
      <c r="K1479" s="115" t="str">
        <f>IF('Pressure Drops in Loops'!E1485="",'Pressure Drops in Loops'!E1484,'Pressure Drops in Loops'!E1485)</f>
        <v/>
      </c>
      <c r="L1479" s="115" t="str">
        <f>IF(Table6[[#This Row],[Segment ]]="","",(Table6[[#This Row],[Pressure 2 (kPa)]]-Table6[[#This Row],[Pressure 1 (kPa)]])/Table6[[#This Row],[Density (kg/m3)]])</f>
        <v/>
      </c>
      <c r="M1479" s="115" t="str">
        <f>IF(Table6[[#This Row],[Segment ]]="","",((Table6[[#This Row],[Velocity 2 (m/s)]]^2)/2)-((Table6[[#This Row],[Velocity 1 (m/s)]]^2)/2))</f>
        <v/>
      </c>
      <c r="N1479" s="115" t="str">
        <f>IF(Table6[[#This Row],[Segment ]]="","",(Table6[[#This Row],[Height 2 (m)]]-Table6[[#This Row],[Height 1 (m)]])*9.807)</f>
        <v/>
      </c>
      <c r="O1479" s="115" t="str">
        <f>'Pressure Drops in Loops'!U1484</f>
        <v/>
      </c>
      <c r="P147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79" s="115" t="str">
        <f>IF(Table6[[#This Row],[Segment ]]="","",Table6[[#This Row],[Work (W)]]/1000)</f>
        <v/>
      </c>
    </row>
    <row r="1480" spans="1:17" x14ac:dyDescent="0.25">
      <c r="A1480" s="116" t="str">
        <f>'Pressure Drops in Loops'!A1485</f>
        <v/>
      </c>
      <c r="B1480" s="113" t="str">
        <f>IF(Table6[[#This Row],[Segment ]]="","",B1479)</f>
        <v/>
      </c>
      <c r="C1480" s="113" t="str">
        <f>IF(Table6[[#This Row],[Segment ]]="","",C1479)</f>
        <v/>
      </c>
      <c r="D1480" s="113" t="str">
        <f>IF(Table6[[#This Row],[Segment ]]="","",D1479)</f>
        <v/>
      </c>
      <c r="E1480" s="117" t="str">
        <f>IF(Table6[[#This Row],[Segment ]]="","",Table6[[#This Row],[Density (kg/m3)]]*Table6[[#This Row],[Volumetric flow (m3/s)]])</f>
        <v/>
      </c>
      <c r="F1480" s="114" t="str">
        <f>IF(Table6[[#This Row],[Segment ]]="","",'Pressure Drops in Loops'!AG1485)</f>
        <v/>
      </c>
      <c r="G1480" s="114" t="str">
        <f>'Pressure Drops in Loops'!AH1485</f>
        <v/>
      </c>
      <c r="H1480" s="114"/>
      <c r="I1480" s="114"/>
      <c r="J1480" s="115" t="str">
        <f>'Pressure Drops in Loops'!E1485</f>
        <v/>
      </c>
      <c r="K1480" s="115" t="str">
        <f>IF('Pressure Drops in Loops'!E1486="",'Pressure Drops in Loops'!E1485,'Pressure Drops in Loops'!E1486)</f>
        <v/>
      </c>
      <c r="L1480" s="115" t="str">
        <f>IF(Table6[[#This Row],[Segment ]]="","",(Table6[[#This Row],[Pressure 2 (kPa)]]-Table6[[#This Row],[Pressure 1 (kPa)]])/Table6[[#This Row],[Density (kg/m3)]])</f>
        <v/>
      </c>
      <c r="M1480" s="115" t="str">
        <f>IF(Table6[[#This Row],[Segment ]]="","",((Table6[[#This Row],[Velocity 2 (m/s)]]^2)/2)-((Table6[[#This Row],[Velocity 1 (m/s)]]^2)/2))</f>
        <v/>
      </c>
      <c r="N1480" s="115" t="str">
        <f>IF(Table6[[#This Row],[Segment ]]="","",(Table6[[#This Row],[Height 2 (m)]]-Table6[[#This Row],[Height 1 (m)]])*9.807)</f>
        <v/>
      </c>
      <c r="O1480" s="115" t="str">
        <f>'Pressure Drops in Loops'!U1485</f>
        <v/>
      </c>
      <c r="P148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80" s="115" t="str">
        <f>IF(Table6[[#This Row],[Segment ]]="","",Table6[[#This Row],[Work (W)]]/1000)</f>
        <v/>
      </c>
    </row>
    <row r="1481" spans="1:17" x14ac:dyDescent="0.25">
      <c r="A1481" s="116" t="str">
        <f>'Pressure Drops in Loops'!A1486</f>
        <v/>
      </c>
      <c r="B1481" s="113" t="str">
        <f>IF(Table6[[#This Row],[Segment ]]="","",B1480)</f>
        <v/>
      </c>
      <c r="C1481" s="113" t="str">
        <f>IF(Table6[[#This Row],[Segment ]]="","",C1480)</f>
        <v/>
      </c>
      <c r="D1481" s="113" t="str">
        <f>IF(Table6[[#This Row],[Segment ]]="","",D1480)</f>
        <v/>
      </c>
      <c r="E1481" s="117" t="str">
        <f>IF(Table6[[#This Row],[Segment ]]="","",Table6[[#This Row],[Density (kg/m3)]]*Table6[[#This Row],[Volumetric flow (m3/s)]])</f>
        <v/>
      </c>
      <c r="F1481" s="114" t="str">
        <f>IF(Table6[[#This Row],[Segment ]]="","",'Pressure Drops in Loops'!AG1486)</f>
        <v/>
      </c>
      <c r="G1481" s="114" t="str">
        <f>'Pressure Drops in Loops'!AH1486</f>
        <v/>
      </c>
      <c r="H1481" s="114"/>
      <c r="I1481" s="114"/>
      <c r="J1481" s="115" t="str">
        <f>'Pressure Drops in Loops'!E1486</f>
        <v/>
      </c>
      <c r="K1481" s="115" t="str">
        <f>IF('Pressure Drops in Loops'!E1487="",'Pressure Drops in Loops'!E1486,'Pressure Drops in Loops'!E1487)</f>
        <v/>
      </c>
      <c r="L1481" s="115" t="str">
        <f>IF(Table6[[#This Row],[Segment ]]="","",(Table6[[#This Row],[Pressure 2 (kPa)]]-Table6[[#This Row],[Pressure 1 (kPa)]])/Table6[[#This Row],[Density (kg/m3)]])</f>
        <v/>
      </c>
      <c r="M1481" s="115" t="str">
        <f>IF(Table6[[#This Row],[Segment ]]="","",((Table6[[#This Row],[Velocity 2 (m/s)]]^2)/2)-((Table6[[#This Row],[Velocity 1 (m/s)]]^2)/2))</f>
        <v/>
      </c>
      <c r="N1481" s="115" t="str">
        <f>IF(Table6[[#This Row],[Segment ]]="","",(Table6[[#This Row],[Height 2 (m)]]-Table6[[#This Row],[Height 1 (m)]])*9.807)</f>
        <v/>
      </c>
      <c r="O1481" s="115" t="str">
        <f>'Pressure Drops in Loops'!U1486</f>
        <v/>
      </c>
      <c r="P148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81" s="115" t="str">
        <f>IF(Table6[[#This Row],[Segment ]]="","",Table6[[#This Row],[Work (W)]]/1000)</f>
        <v/>
      </c>
    </row>
    <row r="1482" spans="1:17" x14ac:dyDescent="0.25">
      <c r="A1482" s="116" t="str">
        <f>'Pressure Drops in Loops'!A1487</f>
        <v/>
      </c>
      <c r="B1482" s="113" t="str">
        <f>IF(Table6[[#This Row],[Segment ]]="","",B1481)</f>
        <v/>
      </c>
      <c r="C1482" s="113" t="str">
        <f>IF(Table6[[#This Row],[Segment ]]="","",C1481)</f>
        <v/>
      </c>
      <c r="D1482" s="113" t="str">
        <f>IF(Table6[[#This Row],[Segment ]]="","",D1481)</f>
        <v/>
      </c>
      <c r="E1482" s="117" t="str">
        <f>IF(Table6[[#This Row],[Segment ]]="","",Table6[[#This Row],[Density (kg/m3)]]*Table6[[#This Row],[Volumetric flow (m3/s)]])</f>
        <v/>
      </c>
      <c r="F1482" s="114" t="str">
        <f>IF(Table6[[#This Row],[Segment ]]="","",'Pressure Drops in Loops'!AG1487)</f>
        <v/>
      </c>
      <c r="G1482" s="114" t="str">
        <f>'Pressure Drops in Loops'!AH1487</f>
        <v/>
      </c>
      <c r="H1482" s="114"/>
      <c r="I1482" s="114"/>
      <c r="J1482" s="115" t="str">
        <f>'Pressure Drops in Loops'!E1487</f>
        <v/>
      </c>
      <c r="K1482" s="115" t="str">
        <f>IF('Pressure Drops in Loops'!E1488="",'Pressure Drops in Loops'!E1487,'Pressure Drops in Loops'!E1488)</f>
        <v/>
      </c>
      <c r="L1482" s="115" t="str">
        <f>IF(Table6[[#This Row],[Segment ]]="","",(Table6[[#This Row],[Pressure 2 (kPa)]]-Table6[[#This Row],[Pressure 1 (kPa)]])/Table6[[#This Row],[Density (kg/m3)]])</f>
        <v/>
      </c>
      <c r="M1482" s="115" t="str">
        <f>IF(Table6[[#This Row],[Segment ]]="","",((Table6[[#This Row],[Velocity 2 (m/s)]]^2)/2)-((Table6[[#This Row],[Velocity 1 (m/s)]]^2)/2))</f>
        <v/>
      </c>
      <c r="N1482" s="115" t="str">
        <f>IF(Table6[[#This Row],[Segment ]]="","",(Table6[[#This Row],[Height 2 (m)]]-Table6[[#This Row],[Height 1 (m)]])*9.807)</f>
        <v/>
      </c>
      <c r="O1482" s="115" t="str">
        <f>'Pressure Drops in Loops'!U1487</f>
        <v/>
      </c>
      <c r="P148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82" s="115" t="str">
        <f>IF(Table6[[#This Row],[Segment ]]="","",Table6[[#This Row],[Work (W)]]/1000)</f>
        <v/>
      </c>
    </row>
    <row r="1483" spans="1:17" x14ac:dyDescent="0.25">
      <c r="A1483" s="116" t="str">
        <f>'Pressure Drops in Loops'!A1488</f>
        <v/>
      </c>
      <c r="B1483" s="113" t="str">
        <f>IF(Table6[[#This Row],[Segment ]]="","",B1482)</f>
        <v/>
      </c>
      <c r="C1483" s="113" t="str">
        <f>IF(Table6[[#This Row],[Segment ]]="","",C1482)</f>
        <v/>
      </c>
      <c r="D1483" s="113" t="str">
        <f>IF(Table6[[#This Row],[Segment ]]="","",D1482)</f>
        <v/>
      </c>
      <c r="E1483" s="117" t="str">
        <f>IF(Table6[[#This Row],[Segment ]]="","",Table6[[#This Row],[Density (kg/m3)]]*Table6[[#This Row],[Volumetric flow (m3/s)]])</f>
        <v/>
      </c>
      <c r="F1483" s="114" t="str">
        <f>IF(Table6[[#This Row],[Segment ]]="","",'Pressure Drops in Loops'!AG1488)</f>
        <v/>
      </c>
      <c r="G1483" s="114" t="str">
        <f>'Pressure Drops in Loops'!AH1488</f>
        <v/>
      </c>
      <c r="H1483" s="114"/>
      <c r="I1483" s="114"/>
      <c r="J1483" s="115" t="str">
        <f>'Pressure Drops in Loops'!E1488</f>
        <v/>
      </c>
      <c r="K1483" s="115" t="str">
        <f>IF('Pressure Drops in Loops'!E1489="",'Pressure Drops in Loops'!E1488,'Pressure Drops in Loops'!E1489)</f>
        <v/>
      </c>
      <c r="L1483" s="115" t="str">
        <f>IF(Table6[[#This Row],[Segment ]]="","",(Table6[[#This Row],[Pressure 2 (kPa)]]-Table6[[#This Row],[Pressure 1 (kPa)]])/Table6[[#This Row],[Density (kg/m3)]])</f>
        <v/>
      </c>
      <c r="M1483" s="115" t="str">
        <f>IF(Table6[[#This Row],[Segment ]]="","",((Table6[[#This Row],[Velocity 2 (m/s)]]^2)/2)-((Table6[[#This Row],[Velocity 1 (m/s)]]^2)/2))</f>
        <v/>
      </c>
      <c r="N1483" s="115" t="str">
        <f>IF(Table6[[#This Row],[Segment ]]="","",(Table6[[#This Row],[Height 2 (m)]]-Table6[[#This Row],[Height 1 (m)]])*9.807)</f>
        <v/>
      </c>
      <c r="O1483" s="115" t="str">
        <f>'Pressure Drops in Loops'!U1488</f>
        <v/>
      </c>
      <c r="P148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83" s="115" t="str">
        <f>IF(Table6[[#This Row],[Segment ]]="","",Table6[[#This Row],[Work (W)]]/1000)</f>
        <v/>
      </c>
    </row>
    <row r="1484" spans="1:17" x14ac:dyDescent="0.25">
      <c r="A1484" s="116" t="str">
        <f>'Pressure Drops in Loops'!A1489</f>
        <v/>
      </c>
      <c r="B1484" s="113" t="str">
        <f>IF(Table6[[#This Row],[Segment ]]="","",B1483)</f>
        <v/>
      </c>
      <c r="C1484" s="113" t="str">
        <f>IF(Table6[[#This Row],[Segment ]]="","",C1483)</f>
        <v/>
      </c>
      <c r="D1484" s="113" t="str">
        <f>IF(Table6[[#This Row],[Segment ]]="","",D1483)</f>
        <v/>
      </c>
      <c r="E1484" s="117" t="str">
        <f>IF(Table6[[#This Row],[Segment ]]="","",Table6[[#This Row],[Density (kg/m3)]]*Table6[[#This Row],[Volumetric flow (m3/s)]])</f>
        <v/>
      </c>
      <c r="F1484" s="114" t="str">
        <f>IF(Table6[[#This Row],[Segment ]]="","",'Pressure Drops in Loops'!AG1489)</f>
        <v/>
      </c>
      <c r="G1484" s="114" t="str">
        <f>'Pressure Drops in Loops'!AH1489</f>
        <v/>
      </c>
      <c r="H1484" s="114"/>
      <c r="I1484" s="114"/>
      <c r="J1484" s="115" t="str">
        <f>'Pressure Drops in Loops'!E1489</f>
        <v/>
      </c>
      <c r="K1484" s="115" t="str">
        <f>IF('Pressure Drops in Loops'!E1490="",'Pressure Drops in Loops'!E1489,'Pressure Drops in Loops'!E1490)</f>
        <v/>
      </c>
      <c r="L1484" s="115" t="str">
        <f>IF(Table6[[#This Row],[Segment ]]="","",(Table6[[#This Row],[Pressure 2 (kPa)]]-Table6[[#This Row],[Pressure 1 (kPa)]])/Table6[[#This Row],[Density (kg/m3)]])</f>
        <v/>
      </c>
      <c r="M1484" s="115" t="str">
        <f>IF(Table6[[#This Row],[Segment ]]="","",((Table6[[#This Row],[Velocity 2 (m/s)]]^2)/2)-((Table6[[#This Row],[Velocity 1 (m/s)]]^2)/2))</f>
        <v/>
      </c>
      <c r="N1484" s="115" t="str">
        <f>IF(Table6[[#This Row],[Segment ]]="","",(Table6[[#This Row],[Height 2 (m)]]-Table6[[#This Row],[Height 1 (m)]])*9.807)</f>
        <v/>
      </c>
      <c r="O1484" s="115" t="str">
        <f>'Pressure Drops in Loops'!U1489</f>
        <v/>
      </c>
      <c r="P148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84" s="115" t="str">
        <f>IF(Table6[[#This Row],[Segment ]]="","",Table6[[#This Row],[Work (W)]]/1000)</f>
        <v/>
      </c>
    </row>
    <row r="1485" spans="1:17" x14ac:dyDescent="0.25">
      <c r="A1485" s="116" t="str">
        <f>'Pressure Drops in Loops'!A1490</f>
        <v/>
      </c>
      <c r="B1485" s="113" t="str">
        <f>IF(Table6[[#This Row],[Segment ]]="","",B1484)</f>
        <v/>
      </c>
      <c r="C1485" s="113" t="str">
        <f>IF(Table6[[#This Row],[Segment ]]="","",C1484)</f>
        <v/>
      </c>
      <c r="D1485" s="113" t="str">
        <f>IF(Table6[[#This Row],[Segment ]]="","",D1484)</f>
        <v/>
      </c>
      <c r="E1485" s="117" t="str">
        <f>IF(Table6[[#This Row],[Segment ]]="","",Table6[[#This Row],[Density (kg/m3)]]*Table6[[#This Row],[Volumetric flow (m3/s)]])</f>
        <v/>
      </c>
      <c r="F1485" s="114" t="str">
        <f>IF(Table6[[#This Row],[Segment ]]="","",'Pressure Drops in Loops'!AG1490)</f>
        <v/>
      </c>
      <c r="G1485" s="114" t="str">
        <f>'Pressure Drops in Loops'!AH1490</f>
        <v/>
      </c>
      <c r="H1485" s="114"/>
      <c r="I1485" s="114"/>
      <c r="J1485" s="115" t="str">
        <f>'Pressure Drops in Loops'!E1490</f>
        <v/>
      </c>
      <c r="K1485" s="115" t="str">
        <f>IF('Pressure Drops in Loops'!E1491="",'Pressure Drops in Loops'!E1490,'Pressure Drops in Loops'!E1491)</f>
        <v/>
      </c>
      <c r="L1485" s="115" t="str">
        <f>IF(Table6[[#This Row],[Segment ]]="","",(Table6[[#This Row],[Pressure 2 (kPa)]]-Table6[[#This Row],[Pressure 1 (kPa)]])/Table6[[#This Row],[Density (kg/m3)]])</f>
        <v/>
      </c>
      <c r="M1485" s="115" t="str">
        <f>IF(Table6[[#This Row],[Segment ]]="","",((Table6[[#This Row],[Velocity 2 (m/s)]]^2)/2)-((Table6[[#This Row],[Velocity 1 (m/s)]]^2)/2))</f>
        <v/>
      </c>
      <c r="N1485" s="115" t="str">
        <f>IF(Table6[[#This Row],[Segment ]]="","",(Table6[[#This Row],[Height 2 (m)]]-Table6[[#This Row],[Height 1 (m)]])*9.807)</f>
        <v/>
      </c>
      <c r="O1485" s="115" t="str">
        <f>'Pressure Drops in Loops'!U1490</f>
        <v/>
      </c>
      <c r="P148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85" s="115" t="str">
        <f>IF(Table6[[#This Row],[Segment ]]="","",Table6[[#This Row],[Work (W)]]/1000)</f>
        <v/>
      </c>
    </row>
    <row r="1486" spans="1:17" x14ac:dyDescent="0.25">
      <c r="A1486" s="116" t="str">
        <f>'Pressure Drops in Loops'!A1491</f>
        <v/>
      </c>
      <c r="B1486" s="113" t="str">
        <f>IF(Table6[[#This Row],[Segment ]]="","",B1485)</f>
        <v/>
      </c>
      <c r="C1486" s="113" t="str">
        <f>IF(Table6[[#This Row],[Segment ]]="","",C1485)</f>
        <v/>
      </c>
      <c r="D1486" s="113" t="str">
        <f>IF(Table6[[#This Row],[Segment ]]="","",D1485)</f>
        <v/>
      </c>
      <c r="E1486" s="117" t="str">
        <f>IF(Table6[[#This Row],[Segment ]]="","",Table6[[#This Row],[Density (kg/m3)]]*Table6[[#This Row],[Volumetric flow (m3/s)]])</f>
        <v/>
      </c>
      <c r="F1486" s="114" t="str">
        <f>IF(Table6[[#This Row],[Segment ]]="","",'Pressure Drops in Loops'!AG1491)</f>
        <v/>
      </c>
      <c r="G1486" s="114" t="str">
        <f>'Pressure Drops in Loops'!AH1491</f>
        <v/>
      </c>
      <c r="H1486" s="114"/>
      <c r="I1486" s="114"/>
      <c r="J1486" s="115" t="str">
        <f>'Pressure Drops in Loops'!E1491</f>
        <v/>
      </c>
      <c r="K1486" s="115" t="str">
        <f>IF('Pressure Drops in Loops'!E1492="",'Pressure Drops in Loops'!E1491,'Pressure Drops in Loops'!E1492)</f>
        <v/>
      </c>
      <c r="L1486" s="115" t="str">
        <f>IF(Table6[[#This Row],[Segment ]]="","",(Table6[[#This Row],[Pressure 2 (kPa)]]-Table6[[#This Row],[Pressure 1 (kPa)]])/Table6[[#This Row],[Density (kg/m3)]])</f>
        <v/>
      </c>
      <c r="M1486" s="115" t="str">
        <f>IF(Table6[[#This Row],[Segment ]]="","",((Table6[[#This Row],[Velocity 2 (m/s)]]^2)/2)-((Table6[[#This Row],[Velocity 1 (m/s)]]^2)/2))</f>
        <v/>
      </c>
      <c r="N1486" s="115" t="str">
        <f>IF(Table6[[#This Row],[Segment ]]="","",(Table6[[#This Row],[Height 2 (m)]]-Table6[[#This Row],[Height 1 (m)]])*9.807)</f>
        <v/>
      </c>
      <c r="O1486" s="115" t="str">
        <f>'Pressure Drops in Loops'!U1491</f>
        <v/>
      </c>
      <c r="P148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86" s="115" t="str">
        <f>IF(Table6[[#This Row],[Segment ]]="","",Table6[[#This Row],[Work (W)]]/1000)</f>
        <v/>
      </c>
    </row>
    <row r="1487" spans="1:17" x14ac:dyDescent="0.25">
      <c r="A1487" s="116" t="str">
        <f>'Pressure Drops in Loops'!A1492</f>
        <v/>
      </c>
      <c r="B1487" s="113" t="str">
        <f>IF(Table6[[#This Row],[Segment ]]="","",B1486)</f>
        <v/>
      </c>
      <c r="C1487" s="113" t="str">
        <f>IF(Table6[[#This Row],[Segment ]]="","",C1486)</f>
        <v/>
      </c>
      <c r="D1487" s="113" t="str">
        <f>IF(Table6[[#This Row],[Segment ]]="","",D1486)</f>
        <v/>
      </c>
      <c r="E1487" s="117" t="str">
        <f>IF(Table6[[#This Row],[Segment ]]="","",Table6[[#This Row],[Density (kg/m3)]]*Table6[[#This Row],[Volumetric flow (m3/s)]])</f>
        <v/>
      </c>
      <c r="F1487" s="114" t="str">
        <f>IF(Table6[[#This Row],[Segment ]]="","",'Pressure Drops in Loops'!AG1492)</f>
        <v/>
      </c>
      <c r="G1487" s="114" t="str">
        <f>'Pressure Drops in Loops'!AH1492</f>
        <v/>
      </c>
      <c r="H1487" s="114"/>
      <c r="I1487" s="114"/>
      <c r="J1487" s="115" t="str">
        <f>'Pressure Drops in Loops'!E1492</f>
        <v/>
      </c>
      <c r="K1487" s="115" t="str">
        <f>IF('Pressure Drops in Loops'!E1493="",'Pressure Drops in Loops'!E1492,'Pressure Drops in Loops'!E1493)</f>
        <v/>
      </c>
      <c r="L1487" s="115" t="str">
        <f>IF(Table6[[#This Row],[Segment ]]="","",(Table6[[#This Row],[Pressure 2 (kPa)]]-Table6[[#This Row],[Pressure 1 (kPa)]])/Table6[[#This Row],[Density (kg/m3)]])</f>
        <v/>
      </c>
      <c r="M1487" s="115" t="str">
        <f>IF(Table6[[#This Row],[Segment ]]="","",((Table6[[#This Row],[Velocity 2 (m/s)]]^2)/2)-((Table6[[#This Row],[Velocity 1 (m/s)]]^2)/2))</f>
        <v/>
      </c>
      <c r="N1487" s="115" t="str">
        <f>IF(Table6[[#This Row],[Segment ]]="","",(Table6[[#This Row],[Height 2 (m)]]-Table6[[#This Row],[Height 1 (m)]])*9.807)</f>
        <v/>
      </c>
      <c r="O1487" s="115" t="str">
        <f>'Pressure Drops in Loops'!U1492</f>
        <v/>
      </c>
      <c r="P148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87" s="115" t="str">
        <f>IF(Table6[[#This Row],[Segment ]]="","",Table6[[#This Row],[Work (W)]]/1000)</f>
        <v/>
      </c>
    </row>
    <row r="1488" spans="1:17" x14ac:dyDescent="0.25">
      <c r="A1488" s="116" t="str">
        <f>'Pressure Drops in Loops'!A1493</f>
        <v/>
      </c>
      <c r="B1488" s="113" t="str">
        <f>IF(Table6[[#This Row],[Segment ]]="","",B1487)</f>
        <v/>
      </c>
      <c r="C1488" s="113" t="str">
        <f>IF(Table6[[#This Row],[Segment ]]="","",C1487)</f>
        <v/>
      </c>
      <c r="D1488" s="113" t="str">
        <f>IF(Table6[[#This Row],[Segment ]]="","",D1487)</f>
        <v/>
      </c>
      <c r="E1488" s="117" t="str">
        <f>IF(Table6[[#This Row],[Segment ]]="","",Table6[[#This Row],[Density (kg/m3)]]*Table6[[#This Row],[Volumetric flow (m3/s)]])</f>
        <v/>
      </c>
      <c r="F1488" s="114" t="str">
        <f>IF(Table6[[#This Row],[Segment ]]="","",'Pressure Drops in Loops'!AG1493)</f>
        <v/>
      </c>
      <c r="G1488" s="114" t="str">
        <f>'Pressure Drops in Loops'!AH1493</f>
        <v/>
      </c>
      <c r="H1488" s="114"/>
      <c r="I1488" s="114"/>
      <c r="J1488" s="115" t="str">
        <f>'Pressure Drops in Loops'!E1493</f>
        <v/>
      </c>
      <c r="K1488" s="115" t="str">
        <f>IF('Pressure Drops in Loops'!E1494="",'Pressure Drops in Loops'!E1493,'Pressure Drops in Loops'!E1494)</f>
        <v/>
      </c>
      <c r="L1488" s="115" t="str">
        <f>IF(Table6[[#This Row],[Segment ]]="","",(Table6[[#This Row],[Pressure 2 (kPa)]]-Table6[[#This Row],[Pressure 1 (kPa)]])/Table6[[#This Row],[Density (kg/m3)]])</f>
        <v/>
      </c>
      <c r="M1488" s="115" t="str">
        <f>IF(Table6[[#This Row],[Segment ]]="","",((Table6[[#This Row],[Velocity 2 (m/s)]]^2)/2)-((Table6[[#This Row],[Velocity 1 (m/s)]]^2)/2))</f>
        <v/>
      </c>
      <c r="N1488" s="115" t="str">
        <f>IF(Table6[[#This Row],[Segment ]]="","",(Table6[[#This Row],[Height 2 (m)]]-Table6[[#This Row],[Height 1 (m)]])*9.807)</f>
        <v/>
      </c>
      <c r="O1488" s="115" t="str">
        <f>'Pressure Drops in Loops'!U1493</f>
        <v/>
      </c>
      <c r="P148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88" s="115" t="str">
        <f>IF(Table6[[#This Row],[Segment ]]="","",Table6[[#This Row],[Work (W)]]/1000)</f>
        <v/>
      </c>
    </row>
    <row r="1489" spans="1:17" x14ac:dyDescent="0.25">
      <c r="A1489" s="116" t="str">
        <f>'Pressure Drops in Loops'!A1494</f>
        <v/>
      </c>
      <c r="B1489" s="113" t="str">
        <f>IF(Table6[[#This Row],[Segment ]]="","",B1488)</f>
        <v/>
      </c>
      <c r="C1489" s="113" t="str">
        <f>IF(Table6[[#This Row],[Segment ]]="","",C1488)</f>
        <v/>
      </c>
      <c r="D1489" s="113" t="str">
        <f>IF(Table6[[#This Row],[Segment ]]="","",D1488)</f>
        <v/>
      </c>
      <c r="E1489" s="117" t="str">
        <f>IF(Table6[[#This Row],[Segment ]]="","",Table6[[#This Row],[Density (kg/m3)]]*Table6[[#This Row],[Volumetric flow (m3/s)]])</f>
        <v/>
      </c>
      <c r="F1489" s="114" t="str">
        <f>IF(Table6[[#This Row],[Segment ]]="","",'Pressure Drops in Loops'!AG1494)</f>
        <v/>
      </c>
      <c r="G1489" s="114" t="str">
        <f>'Pressure Drops in Loops'!AH1494</f>
        <v/>
      </c>
      <c r="H1489" s="114"/>
      <c r="I1489" s="114"/>
      <c r="J1489" s="115" t="str">
        <f>'Pressure Drops in Loops'!E1494</f>
        <v/>
      </c>
      <c r="K1489" s="115" t="str">
        <f>IF('Pressure Drops in Loops'!E1495="",'Pressure Drops in Loops'!E1494,'Pressure Drops in Loops'!E1495)</f>
        <v/>
      </c>
      <c r="L1489" s="115" t="str">
        <f>IF(Table6[[#This Row],[Segment ]]="","",(Table6[[#This Row],[Pressure 2 (kPa)]]-Table6[[#This Row],[Pressure 1 (kPa)]])/Table6[[#This Row],[Density (kg/m3)]])</f>
        <v/>
      </c>
      <c r="M1489" s="115" t="str">
        <f>IF(Table6[[#This Row],[Segment ]]="","",((Table6[[#This Row],[Velocity 2 (m/s)]]^2)/2)-((Table6[[#This Row],[Velocity 1 (m/s)]]^2)/2))</f>
        <v/>
      </c>
      <c r="N1489" s="115" t="str">
        <f>IF(Table6[[#This Row],[Segment ]]="","",(Table6[[#This Row],[Height 2 (m)]]-Table6[[#This Row],[Height 1 (m)]])*9.807)</f>
        <v/>
      </c>
      <c r="O1489" s="115" t="str">
        <f>'Pressure Drops in Loops'!U1494</f>
        <v/>
      </c>
      <c r="P148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89" s="115" t="str">
        <f>IF(Table6[[#This Row],[Segment ]]="","",Table6[[#This Row],[Work (W)]]/1000)</f>
        <v/>
      </c>
    </row>
    <row r="1490" spans="1:17" x14ac:dyDescent="0.25">
      <c r="A1490" s="116" t="str">
        <f>'Pressure Drops in Loops'!A1495</f>
        <v/>
      </c>
      <c r="B1490" s="113" t="str">
        <f>IF(Table6[[#This Row],[Segment ]]="","",B1489)</f>
        <v/>
      </c>
      <c r="C1490" s="113" t="str">
        <f>IF(Table6[[#This Row],[Segment ]]="","",C1489)</f>
        <v/>
      </c>
      <c r="D1490" s="113" t="str">
        <f>IF(Table6[[#This Row],[Segment ]]="","",D1489)</f>
        <v/>
      </c>
      <c r="E1490" s="117" t="str">
        <f>IF(Table6[[#This Row],[Segment ]]="","",Table6[[#This Row],[Density (kg/m3)]]*Table6[[#This Row],[Volumetric flow (m3/s)]])</f>
        <v/>
      </c>
      <c r="F1490" s="114" t="str">
        <f>IF(Table6[[#This Row],[Segment ]]="","",'Pressure Drops in Loops'!AG1495)</f>
        <v/>
      </c>
      <c r="G1490" s="114" t="str">
        <f>'Pressure Drops in Loops'!AH1495</f>
        <v/>
      </c>
      <c r="H1490" s="114"/>
      <c r="I1490" s="114"/>
      <c r="J1490" s="115" t="str">
        <f>'Pressure Drops in Loops'!E1495</f>
        <v/>
      </c>
      <c r="K1490" s="115" t="str">
        <f>IF('Pressure Drops in Loops'!E1496="",'Pressure Drops in Loops'!E1495,'Pressure Drops in Loops'!E1496)</f>
        <v/>
      </c>
      <c r="L1490" s="115" t="str">
        <f>IF(Table6[[#This Row],[Segment ]]="","",(Table6[[#This Row],[Pressure 2 (kPa)]]-Table6[[#This Row],[Pressure 1 (kPa)]])/Table6[[#This Row],[Density (kg/m3)]])</f>
        <v/>
      </c>
      <c r="M1490" s="115" t="str">
        <f>IF(Table6[[#This Row],[Segment ]]="","",((Table6[[#This Row],[Velocity 2 (m/s)]]^2)/2)-((Table6[[#This Row],[Velocity 1 (m/s)]]^2)/2))</f>
        <v/>
      </c>
      <c r="N1490" s="115" t="str">
        <f>IF(Table6[[#This Row],[Segment ]]="","",(Table6[[#This Row],[Height 2 (m)]]-Table6[[#This Row],[Height 1 (m)]])*9.807)</f>
        <v/>
      </c>
      <c r="O1490" s="115" t="str">
        <f>'Pressure Drops in Loops'!U1495</f>
        <v/>
      </c>
      <c r="P149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90" s="115" t="str">
        <f>IF(Table6[[#This Row],[Segment ]]="","",Table6[[#This Row],[Work (W)]]/1000)</f>
        <v/>
      </c>
    </row>
    <row r="1491" spans="1:17" x14ac:dyDescent="0.25">
      <c r="A1491" s="116" t="str">
        <f>'Pressure Drops in Loops'!A1496</f>
        <v/>
      </c>
      <c r="B1491" s="113" t="str">
        <f>IF(Table6[[#This Row],[Segment ]]="","",B1490)</f>
        <v/>
      </c>
      <c r="C1491" s="113" t="str">
        <f>IF(Table6[[#This Row],[Segment ]]="","",C1490)</f>
        <v/>
      </c>
      <c r="D1491" s="113" t="str">
        <f>IF(Table6[[#This Row],[Segment ]]="","",D1490)</f>
        <v/>
      </c>
      <c r="E1491" s="117" t="str">
        <f>IF(Table6[[#This Row],[Segment ]]="","",Table6[[#This Row],[Density (kg/m3)]]*Table6[[#This Row],[Volumetric flow (m3/s)]])</f>
        <v/>
      </c>
      <c r="F1491" s="114" t="str">
        <f>IF(Table6[[#This Row],[Segment ]]="","",'Pressure Drops in Loops'!AG1496)</f>
        <v/>
      </c>
      <c r="G1491" s="114" t="str">
        <f>'Pressure Drops in Loops'!AH1496</f>
        <v/>
      </c>
      <c r="H1491" s="114"/>
      <c r="I1491" s="114"/>
      <c r="J1491" s="115" t="str">
        <f>'Pressure Drops in Loops'!E1496</f>
        <v/>
      </c>
      <c r="K1491" s="115" t="str">
        <f>IF('Pressure Drops in Loops'!E1497="",'Pressure Drops in Loops'!E1496,'Pressure Drops in Loops'!E1497)</f>
        <v/>
      </c>
      <c r="L1491" s="115" t="str">
        <f>IF(Table6[[#This Row],[Segment ]]="","",(Table6[[#This Row],[Pressure 2 (kPa)]]-Table6[[#This Row],[Pressure 1 (kPa)]])/Table6[[#This Row],[Density (kg/m3)]])</f>
        <v/>
      </c>
      <c r="M1491" s="115" t="str">
        <f>IF(Table6[[#This Row],[Segment ]]="","",((Table6[[#This Row],[Velocity 2 (m/s)]]^2)/2)-((Table6[[#This Row],[Velocity 1 (m/s)]]^2)/2))</f>
        <v/>
      </c>
      <c r="N1491" s="115" t="str">
        <f>IF(Table6[[#This Row],[Segment ]]="","",(Table6[[#This Row],[Height 2 (m)]]-Table6[[#This Row],[Height 1 (m)]])*9.807)</f>
        <v/>
      </c>
      <c r="O1491" s="115" t="str">
        <f>'Pressure Drops in Loops'!U1496</f>
        <v/>
      </c>
      <c r="P149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91" s="115" t="str">
        <f>IF(Table6[[#This Row],[Segment ]]="","",Table6[[#This Row],[Work (W)]]/1000)</f>
        <v/>
      </c>
    </row>
    <row r="1492" spans="1:17" x14ac:dyDescent="0.25">
      <c r="A1492" s="116" t="str">
        <f>'Pressure Drops in Loops'!A1497</f>
        <v/>
      </c>
      <c r="B1492" s="113" t="str">
        <f>IF(Table6[[#This Row],[Segment ]]="","",B1491)</f>
        <v/>
      </c>
      <c r="C1492" s="113" t="str">
        <f>IF(Table6[[#This Row],[Segment ]]="","",C1491)</f>
        <v/>
      </c>
      <c r="D1492" s="113" t="str">
        <f>IF(Table6[[#This Row],[Segment ]]="","",D1491)</f>
        <v/>
      </c>
      <c r="E1492" s="117" t="str">
        <f>IF(Table6[[#This Row],[Segment ]]="","",Table6[[#This Row],[Density (kg/m3)]]*Table6[[#This Row],[Volumetric flow (m3/s)]])</f>
        <v/>
      </c>
      <c r="F1492" s="114" t="str">
        <f>IF(Table6[[#This Row],[Segment ]]="","",'Pressure Drops in Loops'!AG1497)</f>
        <v/>
      </c>
      <c r="G1492" s="114" t="str">
        <f>'Pressure Drops in Loops'!AH1497</f>
        <v/>
      </c>
      <c r="H1492" s="114"/>
      <c r="I1492" s="114"/>
      <c r="J1492" s="115" t="str">
        <f>'Pressure Drops in Loops'!E1497</f>
        <v/>
      </c>
      <c r="K1492" s="115" t="str">
        <f>IF('Pressure Drops in Loops'!E1498="",'Pressure Drops in Loops'!E1497,'Pressure Drops in Loops'!E1498)</f>
        <v/>
      </c>
      <c r="L1492" s="115" t="str">
        <f>IF(Table6[[#This Row],[Segment ]]="","",(Table6[[#This Row],[Pressure 2 (kPa)]]-Table6[[#This Row],[Pressure 1 (kPa)]])/Table6[[#This Row],[Density (kg/m3)]])</f>
        <v/>
      </c>
      <c r="M1492" s="115" t="str">
        <f>IF(Table6[[#This Row],[Segment ]]="","",((Table6[[#This Row],[Velocity 2 (m/s)]]^2)/2)-((Table6[[#This Row],[Velocity 1 (m/s)]]^2)/2))</f>
        <v/>
      </c>
      <c r="N1492" s="115" t="str">
        <f>IF(Table6[[#This Row],[Segment ]]="","",(Table6[[#This Row],[Height 2 (m)]]-Table6[[#This Row],[Height 1 (m)]])*9.807)</f>
        <v/>
      </c>
      <c r="O1492" s="115" t="str">
        <f>'Pressure Drops in Loops'!U1497</f>
        <v/>
      </c>
      <c r="P149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92" s="115" t="str">
        <f>IF(Table6[[#This Row],[Segment ]]="","",Table6[[#This Row],[Work (W)]]/1000)</f>
        <v/>
      </c>
    </row>
    <row r="1493" spans="1:17" x14ac:dyDescent="0.25">
      <c r="A1493" s="116" t="str">
        <f>'Pressure Drops in Loops'!A1498</f>
        <v/>
      </c>
      <c r="B1493" s="113" t="str">
        <f>IF(Table6[[#This Row],[Segment ]]="","",B1492)</f>
        <v/>
      </c>
      <c r="C1493" s="113" t="str">
        <f>IF(Table6[[#This Row],[Segment ]]="","",C1492)</f>
        <v/>
      </c>
      <c r="D1493" s="113" t="str">
        <f>IF(Table6[[#This Row],[Segment ]]="","",D1492)</f>
        <v/>
      </c>
      <c r="E1493" s="117" t="str">
        <f>IF(Table6[[#This Row],[Segment ]]="","",Table6[[#This Row],[Density (kg/m3)]]*Table6[[#This Row],[Volumetric flow (m3/s)]])</f>
        <v/>
      </c>
      <c r="F1493" s="114" t="str">
        <f>IF(Table6[[#This Row],[Segment ]]="","",'Pressure Drops in Loops'!AG1498)</f>
        <v/>
      </c>
      <c r="G1493" s="114" t="str">
        <f>'Pressure Drops in Loops'!AH1498</f>
        <v/>
      </c>
      <c r="H1493" s="114"/>
      <c r="I1493" s="114"/>
      <c r="J1493" s="115" t="str">
        <f>'Pressure Drops in Loops'!E1498</f>
        <v/>
      </c>
      <c r="K1493" s="115" t="str">
        <f>IF('Pressure Drops in Loops'!E1499="",'Pressure Drops in Loops'!E1498,'Pressure Drops in Loops'!E1499)</f>
        <v/>
      </c>
      <c r="L1493" s="115" t="str">
        <f>IF(Table6[[#This Row],[Segment ]]="","",(Table6[[#This Row],[Pressure 2 (kPa)]]-Table6[[#This Row],[Pressure 1 (kPa)]])/Table6[[#This Row],[Density (kg/m3)]])</f>
        <v/>
      </c>
      <c r="M1493" s="115" t="str">
        <f>IF(Table6[[#This Row],[Segment ]]="","",((Table6[[#This Row],[Velocity 2 (m/s)]]^2)/2)-((Table6[[#This Row],[Velocity 1 (m/s)]]^2)/2))</f>
        <v/>
      </c>
      <c r="N1493" s="115" t="str">
        <f>IF(Table6[[#This Row],[Segment ]]="","",(Table6[[#This Row],[Height 2 (m)]]-Table6[[#This Row],[Height 1 (m)]])*9.807)</f>
        <v/>
      </c>
      <c r="O1493" s="115" t="str">
        <f>'Pressure Drops in Loops'!U1498</f>
        <v/>
      </c>
      <c r="P149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93" s="115" t="str">
        <f>IF(Table6[[#This Row],[Segment ]]="","",Table6[[#This Row],[Work (W)]]/1000)</f>
        <v/>
      </c>
    </row>
    <row r="1494" spans="1:17" x14ac:dyDescent="0.25">
      <c r="A1494" s="116" t="str">
        <f>'Pressure Drops in Loops'!A1499</f>
        <v/>
      </c>
      <c r="B1494" s="113" t="str">
        <f>IF(Table6[[#This Row],[Segment ]]="","",B1493)</f>
        <v/>
      </c>
      <c r="C1494" s="113" t="str">
        <f>IF(Table6[[#This Row],[Segment ]]="","",C1493)</f>
        <v/>
      </c>
      <c r="D1494" s="113" t="str">
        <f>IF(Table6[[#This Row],[Segment ]]="","",D1493)</f>
        <v/>
      </c>
      <c r="E1494" s="117" t="str">
        <f>IF(Table6[[#This Row],[Segment ]]="","",Table6[[#This Row],[Density (kg/m3)]]*Table6[[#This Row],[Volumetric flow (m3/s)]])</f>
        <v/>
      </c>
      <c r="F1494" s="114" t="str">
        <f>IF(Table6[[#This Row],[Segment ]]="","",'Pressure Drops in Loops'!AG1499)</f>
        <v/>
      </c>
      <c r="G1494" s="114" t="str">
        <f>'Pressure Drops in Loops'!AH1499</f>
        <v/>
      </c>
      <c r="H1494" s="114"/>
      <c r="I1494" s="114"/>
      <c r="J1494" s="115" t="str">
        <f>'Pressure Drops in Loops'!E1499</f>
        <v/>
      </c>
      <c r="K1494" s="115" t="str">
        <f>IF('Pressure Drops in Loops'!E1500="",'Pressure Drops in Loops'!E1499,'Pressure Drops in Loops'!E1500)</f>
        <v/>
      </c>
      <c r="L1494" s="115" t="str">
        <f>IF(Table6[[#This Row],[Segment ]]="","",(Table6[[#This Row],[Pressure 2 (kPa)]]-Table6[[#This Row],[Pressure 1 (kPa)]])/Table6[[#This Row],[Density (kg/m3)]])</f>
        <v/>
      </c>
      <c r="M1494" s="115" t="str">
        <f>IF(Table6[[#This Row],[Segment ]]="","",((Table6[[#This Row],[Velocity 2 (m/s)]]^2)/2)-((Table6[[#This Row],[Velocity 1 (m/s)]]^2)/2))</f>
        <v/>
      </c>
      <c r="N1494" s="115" t="str">
        <f>IF(Table6[[#This Row],[Segment ]]="","",(Table6[[#This Row],[Height 2 (m)]]-Table6[[#This Row],[Height 1 (m)]])*9.807)</f>
        <v/>
      </c>
      <c r="O1494" s="115" t="str">
        <f>'Pressure Drops in Loops'!U1499</f>
        <v/>
      </c>
      <c r="P149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94" s="115" t="str">
        <f>IF(Table6[[#This Row],[Segment ]]="","",Table6[[#This Row],[Work (W)]]/1000)</f>
        <v/>
      </c>
    </row>
    <row r="1495" spans="1:17" x14ac:dyDescent="0.25">
      <c r="A1495" s="116" t="str">
        <f>'Pressure Drops in Loops'!A1500</f>
        <v/>
      </c>
      <c r="B1495" s="113" t="str">
        <f>IF(Table6[[#This Row],[Segment ]]="","",B1494)</f>
        <v/>
      </c>
      <c r="C1495" s="113" t="str">
        <f>IF(Table6[[#This Row],[Segment ]]="","",C1494)</f>
        <v/>
      </c>
      <c r="D1495" s="113" t="str">
        <f>IF(Table6[[#This Row],[Segment ]]="","",D1494)</f>
        <v/>
      </c>
      <c r="E1495" s="117" t="str">
        <f>IF(Table6[[#This Row],[Segment ]]="","",Table6[[#This Row],[Density (kg/m3)]]*Table6[[#This Row],[Volumetric flow (m3/s)]])</f>
        <v/>
      </c>
      <c r="F1495" s="114" t="str">
        <f>IF(Table6[[#This Row],[Segment ]]="","",'Pressure Drops in Loops'!AG1500)</f>
        <v/>
      </c>
      <c r="G1495" s="114" t="str">
        <f>'Pressure Drops in Loops'!AH1500</f>
        <v/>
      </c>
      <c r="H1495" s="114"/>
      <c r="I1495" s="114"/>
      <c r="J1495" s="115" t="str">
        <f>'Pressure Drops in Loops'!E1500</f>
        <v/>
      </c>
      <c r="K1495" s="115" t="str">
        <f>IF('Pressure Drops in Loops'!E1501="",'Pressure Drops in Loops'!E1500,'Pressure Drops in Loops'!E1501)</f>
        <v/>
      </c>
      <c r="L1495" s="115" t="str">
        <f>IF(Table6[[#This Row],[Segment ]]="","",(Table6[[#This Row],[Pressure 2 (kPa)]]-Table6[[#This Row],[Pressure 1 (kPa)]])/Table6[[#This Row],[Density (kg/m3)]])</f>
        <v/>
      </c>
      <c r="M1495" s="115" t="str">
        <f>IF(Table6[[#This Row],[Segment ]]="","",((Table6[[#This Row],[Velocity 2 (m/s)]]^2)/2)-((Table6[[#This Row],[Velocity 1 (m/s)]]^2)/2))</f>
        <v/>
      </c>
      <c r="N1495" s="115" t="str">
        <f>IF(Table6[[#This Row],[Segment ]]="","",(Table6[[#This Row],[Height 2 (m)]]-Table6[[#This Row],[Height 1 (m)]])*9.807)</f>
        <v/>
      </c>
      <c r="O1495" s="115" t="str">
        <f>'Pressure Drops in Loops'!U1500</f>
        <v/>
      </c>
      <c r="P149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95" s="115" t="str">
        <f>IF(Table6[[#This Row],[Segment ]]="","",Table6[[#This Row],[Work (W)]]/1000)</f>
        <v/>
      </c>
    </row>
    <row r="1496" spans="1:17" x14ac:dyDescent="0.25">
      <c r="A1496" s="116" t="str">
        <f>'Pressure Drops in Loops'!A1501</f>
        <v/>
      </c>
      <c r="B1496" s="113" t="str">
        <f>IF(Table6[[#This Row],[Segment ]]="","",B1495)</f>
        <v/>
      </c>
      <c r="C1496" s="113" t="str">
        <f>IF(Table6[[#This Row],[Segment ]]="","",C1495)</f>
        <v/>
      </c>
      <c r="D1496" s="113" t="str">
        <f>IF(Table6[[#This Row],[Segment ]]="","",D1495)</f>
        <v/>
      </c>
      <c r="E1496" s="117" t="str">
        <f>IF(Table6[[#This Row],[Segment ]]="","",Table6[[#This Row],[Density (kg/m3)]]*Table6[[#This Row],[Volumetric flow (m3/s)]])</f>
        <v/>
      </c>
      <c r="F1496" s="114" t="str">
        <f>IF(Table6[[#This Row],[Segment ]]="","",'Pressure Drops in Loops'!AG1501)</f>
        <v/>
      </c>
      <c r="G1496" s="114" t="str">
        <f>'Pressure Drops in Loops'!AH1501</f>
        <v/>
      </c>
      <c r="H1496" s="114"/>
      <c r="I1496" s="114"/>
      <c r="J1496" s="115" t="str">
        <f>'Pressure Drops in Loops'!E1501</f>
        <v/>
      </c>
      <c r="K1496" s="115" t="str">
        <f>IF('Pressure Drops in Loops'!E1502="",'Pressure Drops in Loops'!E1501,'Pressure Drops in Loops'!E1502)</f>
        <v/>
      </c>
      <c r="L1496" s="115" t="str">
        <f>IF(Table6[[#This Row],[Segment ]]="","",(Table6[[#This Row],[Pressure 2 (kPa)]]-Table6[[#This Row],[Pressure 1 (kPa)]])/Table6[[#This Row],[Density (kg/m3)]])</f>
        <v/>
      </c>
      <c r="M1496" s="115" t="str">
        <f>IF(Table6[[#This Row],[Segment ]]="","",((Table6[[#This Row],[Velocity 2 (m/s)]]^2)/2)-((Table6[[#This Row],[Velocity 1 (m/s)]]^2)/2))</f>
        <v/>
      </c>
      <c r="N1496" s="115" t="str">
        <f>IF(Table6[[#This Row],[Segment ]]="","",(Table6[[#This Row],[Height 2 (m)]]-Table6[[#This Row],[Height 1 (m)]])*9.807)</f>
        <v/>
      </c>
      <c r="O1496" s="115" t="str">
        <f>'Pressure Drops in Loops'!U1501</f>
        <v/>
      </c>
      <c r="P149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96" s="115" t="str">
        <f>IF(Table6[[#This Row],[Segment ]]="","",Table6[[#This Row],[Work (W)]]/1000)</f>
        <v/>
      </c>
    </row>
    <row r="1497" spans="1:17" x14ac:dyDescent="0.25">
      <c r="A1497" s="116" t="str">
        <f>'Pressure Drops in Loops'!A1502</f>
        <v/>
      </c>
      <c r="B1497" s="113" t="str">
        <f>IF(Table6[[#This Row],[Segment ]]="","",B1496)</f>
        <v/>
      </c>
      <c r="C1497" s="113" t="str">
        <f>IF(Table6[[#This Row],[Segment ]]="","",C1496)</f>
        <v/>
      </c>
      <c r="D1497" s="113" t="str">
        <f>IF(Table6[[#This Row],[Segment ]]="","",D1496)</f>
        <v/>
      </c>
      <c r="E1497" s="117" t="str">
        <f>IF(Table6[[#This Row],[Segment ]]="","",Table6[[#This Row],[Density (kg/m3)]]*Table6[[#This Row],[Volumetric flow (m3/s)]])</f>
        <v/>
      </c>
      <c r="F1497" s="114" t="str">
        <f>IF(Table6[[#This Row],[Segment ]]="","",'Pressure Drops in Loops'!AG1502)</f>
        <v/>
      </c>
      <c r="G1497" s="114" t="str">
        <f>'Pressure Drops in Loops'!AH1502</f>
        <v/>
      </c>
      <c r="H1497" s="114"/>
      <c r="I1497" s="114"/>
      <c r="J1497" s="115" t="str">
        <f>'Pressure Drops in Loops'!E1502</f>
        <v/>
      </c>
      <c r="K1497" s="115" t="str">
        <f>IF('Pressure Drops in Loops'!E1503="",'Pressure Drops in Loops'!E1502,'Pressure Drops in Loops'!E1503)</f>
        <v/>
      </c>
      <c r="L1497" s="115" t="str">
        <f>IF(Table6[[#This Row],[Segment ]]="","",(Table6[[#This Row],[Pressure 2 (kPa)]]-Table6[[#This Row],[Pressure 1 (kPa)]])/Table6[[#This Row],[Density (kg/m3)]])</f>
        <v/>
      </c>
      <c r="M1497" s="115" t="str">
        <f>IF(Table6[[#This Row],[Segment ]]="","",((Table6[[#This Row],[Velocity 2 (m/s)]]^2)/2)-((Table6[[#This Row],[Velocity 1 (m/s)]]^2)/2))</f>
        <v/>
      </c>
      <c r="N1497" s="115" t="str">
        <f>IF(Table6[[#This Row],[Segment ]]="","",(Table6[[#This Row],[Height 2 (m)]]-Table6[[#This Row],[Height 1 (m)]])*9.807)</f>
        <v/>
      </c>
      <c r="O1497" s="115" t="str">
        <f>'Pressure Drops in Loops'!U1502</f>
        <v/>
      </c>
      <c r="P149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97" s="115" t="str">
        <f>IF(Table6[[#This Row],[Segment ]]="","",Table6[[#This Row],[Work (W)]]/1000)</f>
        <v/>
      </c>
    </row>
    <row r="1498" spans="1:17" x14ac:dyDescent="0.25">
      <c r="A1498" s="116" t="str">
        <f>'Pressure Drops in Loops'!A1503</f>
        <v/>
      </c>
      <c r="B1498" s="113" t="str">
        <f>IF(Table6[[#This Row],[Segment ]]="","",B1497)</f>
        <v/>
      </c>
      <c r="C1498" s="113" t="str">
        <f>IF(Table6[[#This Row],[Segment ]]="","",C1497)</f>
        <v/>
      </c>
      <c r="D1498" s="113" t="str">
        <f>IF(Table6[[#This Row],[Segment ]]="","",D1497)</f>
        <v/>
      </c>
      <c r="E1498" s="117" t="str">
        <f>IF(Table6[[#This Row],[Segment ]]="","",Table6[[#This Row],[Density (kg/m3)]]*Table6[[#This Row],[Volumetric flow (m3/s)]])</f>
        <v/>
      </c>
      <c r="F1498" s="114" t="str">
        <f>IF(Table6[[#This Row],[Segment ]]="","",'Pressure Drops in Loops'!AG1503)</f>
        <v/>
      </c>
      <c r="G1498" s="114" t="str">
        <f>'Pressure Drops in Loops'!AH1503</f>
        <v/>
      </c>
      <c r="H1498" s="114"/>
      <c r="I1498" s="114"/>
      <c r="J1498" s="115" t="str">
        <f>'Pressure Drops in Loops'!E1503</f>
        <v/>
      </c>
      <c r="K1498" s="115" t="str">
        <f>IF('Pressure Drops in Loops'!E1504="",'Pressure Drops in Loops'!E1503,'Pressure Drops in Loops'!E1504)</f>
        <v/>
      </c>
      <c r="L1498" s="115" t="str">
        <f>IF(Table6[[#This Row],[Segment ]]="","",(Table6[[#This Row],[Pressure 2 (kPa)]]-Table6[[#This Row],[Pressure 1 (kPa)]])/Table6[[#This Row],[Density (kg/m3)]])</f>
        <v/>
      </c>
      <c r="M1498" s="115" t="str">
        <f>IF(Table6[[#This Row],[Segment ]]="","",((Table6[[#This Row],[Velocity 2 (m/s)]]^2)/2)-((Table6[[#This Row],[Velocity 1 (m/s)]]^2)/2))</f>
        <v/>
      </c>
      <c r="N1498" s="115" t="str">
        <f>IF(Table6[[#This Row],[Segment ]]="","",(Table6[[#This Row],[Height 2 (m)]]-Table6[[#This Row],[Height 1 (m)]])*9.807)</f>
        <v/>
      </c>
      <c r="O1498" s="115" t="str">
        <f>'Pressure Drops in Loops'!U1503</f>
        <v/>
      </c>
      <c r="P149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98" s="115" t="str">
        <f>IF(Table6[[#This Row],[Segment ]]="","",Table6[[#This Row],[Work (W)]]/1000)</f>
        <v/>
      </c>
    </row>
    <row r="1499" spans="1:17" x14ac:dyDescent="0.25">
      <c r="A1499" s="116" t="str">
        <f>'Pressure Drops in Loops'!A1504</f>
        <v/>
      </c>
      <c r="B1499" s="113" t="str">
        <f>IF(Table6[[#This Row],[Segment ]]="","",B1498)</f>
        <v/>
      </c>
      <c r="C1499" s="113" t="str">
        <f>IF(Table6[[#This Row],[Segment ]]="","",C1498)</f>
        <v/>
      </c>
      <c r="D1499" s="113" t="str">
        <f>IF(Table6[[#This Row],[Segment ]]="","",D1498)</f>
        <v/>
      </c>
      <c r="E1499" s="117" t="str">
        <f>IF(Table6[[#This Row],[Segment ]]="","",Table6[[#This Row],[Density (kg/m3)]]*Table6[[#This Row],[Volumetric flow (m3/s)]])</f>
        <v/>
      </c>
      <c r="F1499" s="114" t="str">
        <f>IF(Table6[[#This Row],[Segment ]]="","",'Pressure Drops in Loops'!AG1504)</f>
        <v/>
      </c>
      <c r="G1499" s="114" t="str">
        <f>'Pressure Drops in Loops'!AH1504</f>
        <v/>
      </c>
      <c r="H1499" s="114"/>
      <c r="I1499" s="114"/>
      <c r="J1499" s="115" t="str">
        <f>'Pressure Drops in Loops'!E1504</f>
        <v/>
      </c>
      <c r="K1499" s="115" t="str">
        <f>IF('Pressure Drops in Loops'!E1505="",'Pressure Drops in Loops'!E1504,'Pressure Drops in Loops'!E1505)</f>
        <v/>
      </c>
      <c r="L1499" s="115" t="str">
        <f>IF(Table6[[#This Row],[Segment ]]="","",(Table6[[#This Row],[Pressure 2 (kPa)]]-Table6[[#This Row],[Pressure 1 (kPa)]])/Table6[[#This Row],[Density (kg/m3)]])</f>
        <v/>
      </c>
      <c r="M1499" s="115" t="str">
        <f>IF(Table6[[#This Row],[Segment ]]="","",((Table6[[#This Row],[Velocity 2 (m/s)]]^2)/2)-((Table6[[#This Row],[Velocity 1 (m/s)]]^2)/2))</f>
        <v/>
      </c>
      <c r="N1499" s="115" t="str">
        <f>IF(Table6[[#This Row],[Segment ]]="","",(Table6[[#This Row],[Height 2 (m)]]-Table6[[#This Row],[Height 1 (m)]])*9.807)</f>
        <v/>
      </c>
      <c r="O1499" s="115" t="str">
        <f>'Pressure Drops in Loops'!U1504</f>
        <v/>
      </c>
      <c r="P149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499" s="115" t="str">
        <f>IF(Table6[[#This Row],[Segment ]]="","",Table6[[#This Row],[Work (W)]]/1000)</f>
        <v/>
      </c>
    </row>
    <row r="1500" spans="1:17" x14ac:dyDescent="0.25">
      <c r="A1500" s="116" t="str">
        <f>'Pressure Drops in Loops'!A1505</f>
        <v/>
      </c>
      <c r="B1500" s="113" t="str">
        <f>IF(Table6[[#This Row],[Segment ]]="","",B1499)</f>
        <v/>
      </c>
      <c r="C1500" s="113" t="str">
        <f>IF(Table6[[#This Row],[Segment ]]="","",C1499)</f>
        <v/>
      </c>
      <c r="D1500" s="113" t="str">
        <f>IF(Table6[[#This Row],[Segment ]]="","",D1499)</f>
        <v/>
      </c>
      <c r="E1500" s="117" t="str">
        <f>IF(Table6[[#This Row],[Segment ]]="","",Table6[[#This Row],[Density (kg/m3)]]*Table6[[#This Row],[Volumetric flow (m3/s)]])</f>
        <v/>
      </c>
      <c r="F1500" s="114" t="str">
        <f>IF(Table6[[#This Row],[Segment ]]="","",'Pressure Drops in Loops'!AG1505)</f>
        <v/>
      </c>
      <c r="G1500" s="114" t="str">
        <f>'Pressure Drops in Loops'!AH1505</f>
        <v/>
      </c>
      <c r="H1500" s="114"/>
      <c r="I1500" s="114"/>
      <c r="J1500" s="115" t="str">
        <f>'Pressure Drops in Loops'!E1505</f>
        <v/>
      </c>
      <c r="K1500" s="115" t="str">
        <f>IF('Pressure Drops in Loops'!E1506="",'Pressure Drops in Loops'!E1505,'Pressure Drops in Loops'!E1506)</f>
        <v/>
      </c>
      <c r="L1500" s="115" t="str">
        <f>IF(Table6[[#This Row],[Segment ]]="","",(Table6[[#This Row],[Pressure 2 (kPa)]]-Table6[[#This Row],[Pressure 1 (kPa)]])/Table6[[#This Row],[Density (kg/m3)]])</f>
        <v/>
      </c>
      <c r="M1500" s="115" t="str">
        <f>IF(Table6[[#This Row],[Segment ]]="","",((Table6[[#This Row],[Velocity 2 (m/s)]]^2)/2)-((Table6[[#This Row],[Velocity 1 (m/s)]]^2)/2))</f>
        <v/>
      </c>
      <c r="N1500" s="115" t="str">
        <f>IF(Table6[[#This Row],[Segment ]]="","",(Table6[[#This Row],[Height 2 (m)]]-Table6[[#This Row],[Height 1 (m)]])*9.807)</f>
        <v/>
      </c>
      <c r="O1500" s="115" t="str">
        <f>'Pressure Drops in Loops'!U1505</f>
        <v/>
      </c>
      <c r="P150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00" s="115" t="str">
        <f>IF(Table6[[#This Row],[Segment ]]="","",Table6[[#This Row],[Work (W)]]/1000)</f>
        <v/>
      </c>
    </row>
    <row r="1501" spans="1:17" x14ac:dyDescent="0.25">
      <c r="A1501" s="116" t="str">
        <f>'Pressure Drops in Loops'!A1506</f>
        <v/>
      </c>
      <c r="B1501" s="113" t="str">
        <f>IF(Table6[[#This Row],[Segment ]]="","",B1500)</f>
        <v/>
      </c>
      <c r="C1501" s="113" t="str">
        <f>IF(Table6[[#This Row],[Segment ]]="","",C1500)</f>
        <v/>
      </c>
      <c r="D1501" s="113" t="str">
        <f>IF(Table6[[#This Row],[Segment ]]="","",D1500)</f>
        <v/>
      </c>
      <c r="E1501" s="117" t="str">
        <f>IF(Table6[[#This Row],[Segment ]]="","",Table6[[#This Row],[Density (kg/m3)]]*Table6[[#This Row],[Volumetric flow (m3/s)]])</f>
        <v/>
      </c>
      <c r="F1501" s="114" t="str">
        <f>IF(Table6[[#This Row],[Segment ]]="","",'Pressure Drops in Loops'!AG1506)</f>
        <v/>
      </c>
      <c r="G1501" s="114" t="str">
        <f>'Pressure Drops in Loops'!AH1506</f>
        <v/>
      </c>
      <c r="H1501" s="114"/>
      <c r="I1501" s="114"/>
      <c r="J1501" s="115" t="str">
        <f>'Pressure Drops in Loops'!E1506</f>
        <v/>
      </c>
      <c r="K1501" s="115" t="str">
        <f>IF('Pressure Drops in Loops'!E1507="",'Pressure Drops in Loops'!E1506,'Pressure Drops in Loops'!E1507)</f>
        <v/>
      </c>
      <c r="L1501" s="115" t="str">
        <f>IF(Table6[[#This Row],[Segment ]]="","",(Table6[[#This Row],[Pressure 2 (kPa)]]-Table6[[#This Row],[Pressure 1 (kPa)]])/Table6[[#This Row],[Density (kg/m3)]])</f>
        <v/>
      </c>
      <c r="M1501" s="115" t="str">
        <f>IF(Table6[[#This Row],[Segment ]]="","",((Table6[[#This Row],[Velocity 2 (m/s)]]^2)/2)-((Table6[[#This Row],[Velocity 1 (m/s)]]^2)/2))</f>
        <v/>
      </c>
      <c r="N1501" s="115" t="str">
        <f>IF(Table6[[#This Row],[Segment ]]="","",(Table6[[#This Row],[Height 2 (m)]]-Table6[[#This Row],[Height 1 (m)]])*9.807)</f>
        <v/>
      </c>
      <c r="O1501" s="115" t="str">
        <f>'Pressure Drops in Loops'!U1506</f>
        <v/>
      </c>
      <c r="P150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01" s="115" t="str">
        <f>IF(Table6[[#This Row],[Segment ]]="","",Table6[[#This Row],[Work (W)]]/1000)</f>
        <v/>
      </c>
    </row>
    <row r="1502" spans="1:17" x14ac:dyDescent="0.25">
      <c r="A1502" s="116" t="str">
        <f>'Pressure Drops in Loops'!A1507</f>
        <v/>
      </c>
      <c r="B1502" s="113" t="str">
        <f>IF(Table6[[#This Row],[Segment ]]="","",B1501)</f>
        <v/>
      </c>
      <c r="C1502" s="113" t="str">
        <f>IF(Table6[[#This Row],[Segment ]]="","",C1501)</f>
        <v/>
      </c>
      <c r="D1502" s="113" t="str">
        <f>IF(Table6[[#This Row],[Segment ]]="","",D1501)</f>
        <v/>
      </c>
      <c r="E1502" s="117" t="str">
        <f>IF(Table6[[#This Row],[Segment ]]="","",Table6[[#This Row],[Density (kg/m3)]]*Table6[[#This Row],[Volumetric flow (m3/s)]])</f>
        <v/>
      </c>
      <c r="F1502" s="114" t="str">
        <f>IF(Table6[[#This Row],[Segment ]]="","",'Pressure Drops in Loops'!AG1507)</f>
        <v/>
      </c>
      <c r="G1502" s="114" t="str">
        <f>'Pressure Drops in Loops'!AH1507</f>
        <v/>
      </c>
      <c r="H1502" s="114"/>
      <c r="I1502" s="114"/>
      <c r="J1502" s="115" t="str">
        <f>'Pressure Drops in Loops'!E1507</f>
        <v/>
      </c>
      <c r="K1502" s="115" t="str">
        <f>IF('Pressure Drops in Loops'!E1508="",'Pressure Drops in Loops'!E1507,'Pressure Drops in Loops'!E1508)</f>
        <v/>
      </c>
      <c r="L1502" s="115" t="str">
        <f>IF(Table6[[#This Row],[Segment ]]="","",(Table6[[#This Row],[Pressure 2 (kPa)]]-Table6[[#This Row],[Pressure 1 (kPa)]])/Table6[[#This Row],[Density (kg/m3)]])</f>
        <v/>
      </c>
      <c r="M1502" s="115" t="str">
        <f>IF(Table6[[#This Row],[Segment ]]="","",((Table6[[#This Row],[Velocity 2 (m/s)]]^2)/2)-((Table6[[#This Row],[Velocity 1 (m/s)]]^2)/2))</f>
        <v/>
      </c>
      <c r="N1502" s="115" t="str">
        <f>IF(Table6[[#This Row],[Segment ]]="","",(Table6[[#This Row],[Height 2 (m)]]-Table6[[#This Row],[Height 1 (m)]])*9.807)</f>
        <v/>
      </c>
      <c r="O1502" s="115" t="str">
        <f>'Pressure Drops in Loops'!U1507</f>
        <v/>
      </c>
      <c r="P150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02" s="115" t="str">
        <f>IF(Table6[[#This Row],[Segment ]]="","",Table6[[#This Row],[Work (W)]]/1000)</f>
        <v/>
      </c>
    </row>
    <row r="1503" spans="1:17" x14ac:dyDescent="0.25">
      <c r="A1503" s="116" t="str">
        <f>'Pressure Drops in Loops'!A1508</f>
        <v/>
      </c>
      <c r="B1503" s="113" t="str">
        <f>IF(Table6[[#This Row],[Segment ]]="","",B1502)</f>
        <v/>
      </c>
      <c r="C1503" s="113" t="str">
        <f>IF(Table6[[#This Row],[Segment ]]="","",C1502)</f>
        <v/>
      </c>
      <c r="D1503" s="113" t="str">
        <f>IF(Table6[[#This Row],[Segment ]]="","",D1502)</f>
        <v/>
      </c>
      <c r="E1503" s="117" t="str">
        <f>IF(Table6[[#This Row],[Segment ]]="","",Table6[[#This Row],[Density (kg/m3)]]*Table6[[#This Row],[Volumetric flow (m3/s)]])</f>
        <v/>
      </c>
      <c r="F1503" s="114" t="str">
        <f>IF(Table6[[#This Row],[Segment ]]="","",'Pressure Drops in Loops'!AG1508)</f>
        <v/>
      </c>
      <c r="G1503" s="114" t="str">
        <f>'Pressure Drops in Loops'!AH1508</f>
        <v/>
      </c>
      <c r="H1503" s="114"/>
      <c r="I1503" s="114"/>
      <c r="J1503" s="115" t="str">
        <f>'Pressure Drops in Loops'!E1508</f>
        <v/>
      </c>
      <c r="K1503" s="115" t="str">
        <f>IF('Pressure Drops in Loops'!E1509="",'Pressure Drops in Loops'!E1508,'Pressure Drops in Loops'!E1509)</f>
        <v/>
      </c>
      <c r="L1503" s="115" t="str">
        <f>IF(Table6[[#This Row],[Segment ]]="","",(Table6[[#This Row],[Pressure 2 (kPa)]]-Table6[[#This Row],[Pressure 1 (kPa)]])/Table6[[#This Row],[Density (kg/m3)]])</f>
        <v/>
      </c>
      <c r="M1503" s="115" t="str">
        <f>IF(Table6[[#This Row],[Segment ]]="","",((Table6[[#This Row],[Velocity 2 (m/s)]]^2)/2)-((Table6[[#This Row],[Velocity 1 (m/s)]]^2)/2))</f>
        <v/>
      </c>
      <c r="N1503" s="115" t="str">
        <f>IF(Table6[[#This Row],[Segment ]]="","",(Table6[[#This Row],[Height 2 (m)]]-Table6[[#This Row],[Height 1 (m)]])*9.807)</f>
        <v/>
      </c>
      <c r="O1503" s="115" t="str">
        <f>'Pressure Drops in Loops'!U1508</f>
        <v/>
      </c>
      <c r="P150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03" s="115" t="str">
        <f>IF(Table6[[#This Row],[Segment ]]="","",Table6[[#This Row],[Work (W)]]/1000)</f>
        <v/>
      </c>
    </row>
    <row r="1504" spans="1:17" x14ac:dyDescent="0.25">
      <c r="A1504" s="116" t="str">
        <f>'Pressure Drops in Loops'!A1509</f>
        <v/>
      </c>
      <c r="B1504" s="113" t="str">
        <f>IF(Table6[[#This Row],[Segment ]]="","",B1503)</f>
        <v/>
      </c>
      <c r="C1504" s="113" t="str">
        <f>IF(Table6[[#This Row],[Segment ]]="","",C1503)</f>
        <v/>
      </c>
      <c r="D1504" s="113" t="str">
        <f>IF(Table6[[#This Row],[Segment ]]="","",D1503)</f>
        <v/>
      </c>
      <c r="E1504" s="117" t="str">
        <f>IF(Table6[[#This Row],[Segment ]]="","",Table6[[#This Row],[Density (kg/m3)]]*Table6[[#This Row],[Volumetric flow (m3/s)]])</f>
        <v/>
      </c>
      <c r="F1504" s="114" t="str">
        <f>IF(Table6[[#This Row],[Segment ]]="","",'Pressure Drops in Loops'!AG1509)</f>
        <v/>
      </c>
      <c r="G1504" s="114" t="str">
        <f>'Pressure Drops in Loops'!AH1509</f>
        <v/>
      </c>
      <c r="H1504" s="114"/>
      <c r="I1504" s="114"/>
      <c r="J1504" s="115" t="str">
        <f>'Pressure Drops in Loops'!E1509</f>
        <v/>
      </c>
      <c r="K1504" s="115" t="str">
        <f>IF('Pressure Drops in Loops'!E1510="",'Pressure Drops in Loops'!E1509,'Pressure Drops in Loops'!E1510)</f>
        <v/>
      </c>
      <c r="L1504" s="115" t="str">
        <f>IF(Table6[[#This Row],[Segment ]]="","",(Table6[[#This Row],[Pressure 2 (kPa)]]-Table6[[#This Row],[Pressure 1 (kPa)]])/Table6[[#This Row],[Density (kg/m3)]])</f>
        <v/>
      </c>
      <c r="M1504" s="115" t="str">
        <f>IF(Table6[[#This Row],[Segment ]]="","",((Table6[[#This Row],[Velocity 2 (m/s)]]^2)/2)-((Table6[[#This Row],[Velocity 1 (m/s)]]^2)/2))</f>
        <v/>
      </c>
      <c r="N1504" s="115" t="str">
        <f>IF(Table6[[#This Row],[Segment ]]="","",(Table6[[#This Row],[Height 2 (m)]]-Table6[[#This Row],[Height 1 (m)]])*9.807)</f>
        <v/>
      </c>
      <c r="O1504" s="115" t="str">
        <f>'Pressure Drops in Loops'!U1509</f>
        <v/>
      </c>
      <c r="P150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04" s="115" t="str">
        <f>IF(Table6[[#This Row],[Segment ]]="","",Table6[[#This Row],[Work (W)]]/1000)</f>
        <v/>
      </c>
    </row>
    <row r="1505" spans="1:17" x14ac:dyDescent="0.25">
      <c r="A1505" s="116" t="str">
        <f>'Pressure Drops in Loops'!A1510</f>
        <v/>
      </c>
      <c r="B1505" s="113" t="str">
        <f>IF(Table6[[#This Row],[Segment ]]="","",B1504)</f>
        <v/>
      </c>
      <c r="C1505" s="113" t="str">
        <f>IF(Table6[[#This Row],[Segment ]]="","",C1504)</f>
        <v/>
      </c>
      <c r="D1505" s="113" t="str">
        <f>IF(Table6[[#This Row],[Segment ]]="","",D1504)</f>
        <v/>
      </c>
      <c r="E1505" s="117" t="str">
        <f>IF(Table6[[#This Row],[Segment ]]="","",Table6[[#This Row],[Density (kg/m3)]]*Table6[[#This Row],[Volumetric flow (m3/s)]])</f>
        <v/>
      </c>
      <c r="F1505" s="114" t="str">
        <f>IF(Table6[[#This Row],[Segment ]]="","",'Pressure Drops in Loops'!AG1510)</f>
        <v/>
      </c>
      <c r="G1505" s="114" t="str">
        <f>'Pressure Drops in Loops'!AH1510</f>
        <v/>
      </c>
      <c r="H1505" s="114"/>
      <c r="I1505" s="114"/>
      <c r="J1505" s="115" t="str">
        <f>'Pressure Drops in Loops'!E1510</f>
        <v/>
      </c>
      <c r="K1505" s="115" t="str">
        <f>IF('Pressure Drops in Loops'!E1511="",'Pressure Drops in Loops'!E1510,'Pressure Drops in Loops'!E1511)</f>
        <v/>
      </c>
      <c r="L1505" s="115" t="str">
        <f>IF(Table6[[#This Row],[Segment ]]="","",(Table6[[#This Row],[Pressure 2 (kPa)]]-Table6[[#This Row],[Pressure 1 (kPa)]])/Table6[[#This Row],[Density (kg/m3)]])</f>
        <v/>
      </c>
      <c r="M1505" s="115" t="str">
        <f>IF(Table6[[#This Row],[Segment ]]="","",((Table6[[#This Row],[Velocity 2 (m/s)]]^2)/2)-((Table6[[#This Row],[Velocity 1 (m/s)]]^2)/2))</f>
        <v/>
      </c>
      <c r="N1505" s="115" t="str">
        <f>IF(Table6[[#This Row],[Segment ]]="","",(Table6[[#This Row],[Height 2 (m)]]-Table6[[#This Row],[Height 1 (m)]])*9.807)</f>
        <v/>
      </c>
      <c r="O1505" s="115" t="str">
        <f>'Pressure Drops in Loops'!U1510</f>
        <v/>
      </c>
      <c r="P150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05" s="115" t="str">
        <f>IF(Table6[[#This Row],[Segment ]]="","",Table6[[#This Row],[Work (W)]]/1000)</f>
        <v/>
      </c>
    </row>
    <row r="1506" spans="1:17" x14ac:dyDescent="0.25">
      <c r="A1506" s="116" t="str">
        <f>'Pressure Drops in Loops'!A1511</f>
        <v/>
      </c>
      <c r="B1506" s="113" t="str">
        <f>IF(Table6[[#This Row],[Segment ]]="","",B1505)</f>
        <v/>
      </c>
      <c r="C1506" s="113" t="str">
        <f>IF(Table6[[#This Row],[Segment ]]="","",C1505)</f>
        <v/>
      </c>
      <c r="D1506" s="113" t="str">
        <f>IF(Table6[[#This Row],[Segment ]]="","",D1505)</f>
        <v/>
      </c>
      <c r="E1506" s="117" t="str">
        <f>IF(Table6[[#This Row],[Segment ]]="","",Table6[[#This Row],[Density (kg/m3)]]*Table6[[#This Row],[Volumetric flow (m3/s)]])</f>
        <v/>
      </c>
      <c r="F1506" s="114" t="str">
        <f>IF(Table6[[#This Row],[Segment ]]="","",'Pressure Drops in Loops'!AG1511)</f>
        <v/>
      </c>
      <c r="G1506" s="114" t="str">
        <f>'Pressure Drops in Loops'!AH1511</f>
        <v/>
      </c>
      <c r="H1506" s="114"/>
      <c r="I1506" s="114"/>
      <c r="J1506" s="115" t="str">
        <f>'Pressure Drops in Loops'!E1511</f>
        <v/>
      </c>
      <c r="K1506" s="115" t="str">
        <f>IF('Pressure Drops in Loops'!E1512="",'Pressure Drops in Loops'!E1511,'Pressure Drops in Loops'!E1512)</f>
        <v/>
      </c>
      <c r="L1506" s="115" t="str">
        <f>IF(Table6[[#This Row],[Segment ]]="","",(Table6[[#This Row],[Pressure 2 (kPa)]]-Table6[[#This Row],[Pressure 1 (kPa)]])/Table6[[#This Row],[Density (kg/m3)]])</f>
        <v/>
      </c>
      <c r="M1506" s="115" t="str">
        <f>IF(Table6[[#This Row],[Segment ]]="","",((Table6[[#This Row],[Velocity 2 (m/s)]]^2)/2)-((Table6[[#This Row],[Velocity 1 (m/s)]]^2)/2))</f>
        <v/>
      </c>
      <c r="N1506" s="115" t="str">
        <f>IF(Table6[[#This Row],[Segment ]]="","",(Table6[[#This Row],[Height 2 (m)]]-Table6[[#This Row],[Height 1 (m)]])*9.807)</f>
        <v/>
      </c>
      <c r="O1506" s="115" t="str">
        <f>'Pressure Drops in Loops'!U1511</f>
        <v/>
      </c>
      <c r="P150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06" s="115" t="str">
        <f>IF(Table6[[#This Row],[Segment ]]="","",Table6[[#This Row],[Work (W)]]/1000)</f>
        <v/>
      </c>
    </row>
    <row r="1507" spans="1:17" x14ac:dyDescent="0.25">
      <c r="A1507" s="116" t="str">
        <f>'Pressure Drops in Loops'!A1512</f>
        <v/>
      </c>
      <c r="B1507" s="113" t="str">
        <f>IF(Table6[[#This Row],[Segment ]]="","",B1506)</f>
        <v/>
      </c>
      <c r="C1507" s="113" t="str">
        <f>IF(Table6[[#This Row],[Segment ]]="","",C1506)</f>
        <v/>
      </c>
      <c r="D1507" s="113" t="str">
        <f>IF(Table6[[#This Row],[Segment ]]="","",D1506)</f>
        <v/>
      </c>
      <c r="E1507" s="117" t="str">
        <f>IF(Table6[[#This Row],[Segment ]]="","",Table6[[#This Row],[Density (kg/m3)]]*Table6[[#This Row],[Volumetric flow (m3/s)]])</f>
        <v/>
      </c>
      <c r="F1507" s="114" t="str">
        <f>IF(Table6[[#This Row],[Segment ]]="","",'Pressure Drops in Loops'!AG1512)</f>
        <v/>
      </c>
      <c r="G1507" s="114" t="str">
        <f>'Pressure Drops in Loops'!AH1512</f>
        <v/>
      </c>
      <c r="H1507" s="114"/>
      <c r="I1507" s="114"/>
      <c r="J1507" s="115" t="str">
        <f>'Pressure Drops in Loops'!E1512</f>
        <v/>
      </c>
      <c r="K1507" s="115" t="str">
        <f>IF('Pressure Drops in Loops'!E1513="",'Pressure Drops in Loops'!E1512,'Pressure Drops in Loops'!E1513)</f>
        <v/>
      </c>
      <c r="L1507" s="115" t="str">
        <f>IF(Table6[[#This Row],[Segment ]]="","",(Table6[[#This Row],[Pressure 2 (kPa)]]-Table6[[#This Row],[Pressure 1 (kPa)]])/Table6[[#This Row],[Density (kg/m3)]])</f>
        <v/>
      </c>
      <c r="M1507" s="115" t="str">
        <f>IF(Table6[[#This Row],[Segment ]]="","",((Table6[[#This Row],[Velocity 2 (m/s)]]^2)/2)-((Table6[[#This Row],[Velocity 1 (m/s)]]^2)/2))</f>
        <v/>
      </c>
      <c r="N1507" s="115" t="str">
        <f>IF(Table6[[#This Row],[Segment ]]="","",(Table6[[#This Row],[Height 2 (m)]]-Table6[[#This Row],[Height 1 (m)]])*9.807)</f>
        <v/>
      </c>
      <c r="O1507" s="115" t="str">
        <f>'Pressure Drops in Loops'!U1512</f>
        <v/>
      </c>
      <c r="P150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07" s="115" t="str">
        <f>IF(Table6[[#This Row],[Segment ]]="","",Table6[[#This Row],[Work (W)]]/1000)</f>
        <v/>
      </c>
    </row>
    <row r="1508" spans="1:17" x14ac:dyDescent="0.25">
      <c r="A1508" s="116" t="str">
        <f>'Pressure Drops in Loops'!A1513</f>
        <v/>
      </c>
      <c r="B1508" s="113" t="str">
        <f>IF(Table6[[#This Row],[Segment ]]="","",B1507)</f>
        <v/>
      </c>
      <c r="C1508" s="113" t="str">
        <f>IF(Table6[[#This Row],[Segment ]]="","",C1507)</f>
        <v/>
      </c>
      <c r="D1508" s="113" t="str">
        <f>IF(Table6[[#This Row],[Segment ]]="","",D1507)</f>
        <v/>
      </c>
      <c r="E1508" s="117" t="str">
        <f>IF(Table6[[#This Row],[Segment ]]="","",Table6[[#This Row],[Density (kg/m3)]]*Table6[[#This Row],[Volumetric flow (m3/s)]])</f>
        <v/>
      </c>
      <c r="F1508" s="114" t="str">
        <f>IF(Table6[[#This Row],[Segment ]]="","",'Pressure Drops in Loops'!AG1513)</f>
        <v/>
      </c>
      <c r="G1508" s="114" t="str">
        <f>'Pressure Drops in Loops'!AH1513</f>
        <v/>
      </c>
      <c r="H1508" s="114"/>
      <c r="I1508" s="114"/>
      <c r="J1508" s="115" t="str">
        <f>'Pressure Drops in Loops'!E1513</f>
        <v/>
      </c>
      <c r="K1508" s="115" t="str">
        <f>IF('Pressure Drops in Loops'!E1514="",'Pressure Drops in Loops'!E1513,'Pressure Drops in Loops'!E1514)</f>
        <v/>
      </c>
      <c r="L1508" s="115" t="str">
        <f>IF(Table6[[#This Row],[Segment ]]="","",(Table6[[#This Row],[Pressure 2 (kPa)]]-Table6[[#This Row],[Pressure 1 (kPa)]])/Table6[[#This Row],[Density (kg/m3)]])</f>
        <v/>
      </c>
      <c r="M1508" s="115" t="str">
        <f>IF(Table6[[#This Row],[Segment ]]="","",((Table6[[#This Row],[Velocity 2 (m/s)]]^2)/2)-((Table6[[#This Row],[Velocity 1 (m/s)]]^2)/2))</f>
        <v/>
      </c>
      <c r="N1508" s="115" t="str">
        <f>IF(Table6[[#This Row],[Segment ]]="","",(Table6[[#This Row],[Height 2 (m)]]-Table6[[#This Row],[Height 1 (m)]])*9.807)</f>
        <v/>
      </c>
      <c r="O1508" s="115" t="str">
        <f>'Pressure Drops in Loops'!U1513</f>
        <v/>
      </c>
      <c r="P150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08" s="115" t="str">
        <f>IF(Table6[[#This Row],[Segment ]]="","",Table6[[#This Row],[Work (W)]]/1000)</f>
        <v/>
      </c>
    </row>
    <row r="1509" spans="1:17" x14ac:dyDescent="0.25">
      <c r="A1509" s="116" t="str">
        <f>'Pressure Drops in Loops'!A1514</f>
        <v/>
      </c>
      <c r="B1509" s="113" t="str">
        <f>IF(Table6[[#This Row],[Segment ]]="","",B1508)</f>
        <v/>
      </c>
      <c r="C1509" s="113" t="str">
        <f>IF(Table6[[#This Row],[Segment ]]="","",C1508)</f>
        <v/>
      </c>
      <c r="D1509" s="113" t="str">
        <f>IF(Table6[[#This Row],[Segment ]]="","",D1508)</f>
        <v/>
      </c>
      <c r="E1509" s="117" t="str">
        <f>IF(Table6[[#This Row],[Segment ]]="","",Table6[[#This Row],[Density (kg/m3)]]*Table6[[#This Row],[Volumetric flow (m3/s)]])</f>
        <v/>
      </c>
      <c r="F1509" s="114" t="str">
        <f>IF(Table6[[#This Row],[Segment ]]="","",'Pressure Drops in Loops'!AG1514)</f>
        <v/>
      </c>
      <c r="G1509" s="114" t="str">
        <f>'Pressure Drops in Loops'!AH1514</f>
        <v/>
      </c>
      <c r="H1509" s="114"/>
      <c r="I1509" s="114"/>
      <c r="J1509" s="115" t="str">
        <f>'Pressure Drops in Loops'!E1514</f>
        <v/>
      </c>
      <c r="K1509" s="115" t="str">
        <f>IF('Pressure Drops in Loops'!E1515="",'Pressure Drops in Loops'!E1514,'Pressure Drops in Loops'!E1515)</f>
        <v/>
      </c>
      <c r="L1509" s="115" t="str">
        <f>IF(Table6[[#This Row],[Segment ]]="","",(Table6[[#This Row],[Pressure 2 (kPa)]]-Table6[[#This Row],[Pressure 1 (kPa)]])/Table6[[#This Row],[Density (kg/m3)]])</f>
        <v/>
      </c>
      <c r="M1509" s="115" t="str">
        <f>IF(Table6[[#This Row],[Segment ]]="","",((Table6[[#This Row],[Velocity 2 (m/s)]]^2)/2)-((Table6[[#This Row],[Velocity 1 (m/s)]]^2)/2))</f>
        <v/>
      </c>
      <c r="N1509" s="115" t="str">
        <f>IF(Table6[[#This Row],[Segment ]]="","",(Table6[[#This Row],[Height 2 (m)]]-Table6[[#This Row],[Height 1 (m)]])*9.807)</f>
        <v/>
      </c>
      <c r="O1509" s="115" t="str">
        <f>'Pressure Drops in Loops'!U1514</f>
        <v/>
      </c>
      <c r="P150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09" s="115" t="str">
        <f>IF(Table6[[#This Row],[Segment ]]="","",Table6[[#This Row],[Work (W)]]/1000)</f>
        <v/>
      </c>
    </row>
    <row r="1510" spans="1:17" x14ac:dyDescent="0.25">
      <c r="A1510" s="116" t="str">
        <f>'Pressure Drops in Loops'!A1515</f>
        <v/>
      </c>
      <c r="B1510" s="113" t="str">
        <f>IF(Table6[[#This Row],[Segment ]]="","",B1509)</f>
        <v/>
      </c>
      <c r="C1510" s="113" t="str">
        <f>IF(Table6[[#This Row],[Segment ]]="","",C1509)</f>
        <v/>
      </c>
      <c r="D1510" s="113" t="str">
        <f>IF(Table6[[#This Row],[Segment ]]="","",D1509)</f>
        <v/>
      </c>
      <c r="E1510" s="117" t="str">
        <f>IF(Table6[[#This Row],[Segment ]]="","",Table6[[#This Row],[Density (kg/m3)]]*Table6[[#This Row],[Volumetric flow (m3/s)]])</f>
        <v/>
      </c>
      <c r="F1510" s="114" t="str">
        <f>IF(Table6[[#This Row],[Segment ]]="","",'Pressure Drops in Loops'!AG1515)</f>
        <v/>
      </c>
      <c r="G1510" s="114" t="str">
        <f>'Pressure Drops in Loops'!AH1515</f>
        <v/>
      </c>
      <c r="H1510" s="114"/>
      <c r="I1510" s="114"/>
      <c r="J1510" s="115" t="str">
        <f>'Pressure Drops in Loops'!E1515</f>
        <v/>
      </c>
      <c r="K1510" s="115" t="str">
        <f>IF('Pressure Drops in Loops'!E1516="",'Pressure Drops in Loops'!E1515,'Pressure Drops in Loops'!E1516)</f>
        <v/>
      </c>
      <c r="L1510" s="115" t="str">
        <f>IF(Table6[[#This Row],[Segment ]]="","",(Table6[[#This Row],[Pressure 2 (kPa)]]-Table6[[#This Row],[Pressure 1 (kPa)]])/Table6[[#This Row],[Density (kg/m3)]])</f>
        <v/>
      </c>
      <c r="M1510" s="115" t="str">
        <f>IF(Table6[[#This Row],[Segment ]]="","",((Table6[[#This Row],[Velocity 2 (m/s)]]^2)/2)-((Table6[[#This Row],[Velocity 1 (m/s)]]^2)/2))</f>
        <v/>
      </c>
      <c r="N1510" s="115" t="str">
        <f>IF(Table6[[#This Row],[Segment ]]="","",(Table6[[#This Row],[Height 2 (m)]]-Table6[[#This Row],[Height 1 (m)]])*9.807)</f>
        <v/>
      </c>
      <c r="O1510" s="115" t="str">
        <f>'Pressure Drops in Loops'!U1515</f>
        <v/>
      </c>
      <c r="P151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10" s="115" t="str">
        <f>IF(Table6[[#This Row],[Segment ]]="","",Table6[[#This Row],[Work (W)]]/1000)</f>
        <v/>
      </c>
    </row>
    <row r="1511" spans="1:17" x14ac:dyDescent="0.25">
      <c r="A1511" s="116" t="str">
        <f>'Pressure Drops in Loops'!A1516</f>
        <v/>
      </c>
      <c r="B1511" s="113" t="str">
        <f>IF(Table6[[#This Row],[Segment ]]="","",B1510)</f>
        <v/>
      </c>
      <c r="C1511" s="113" t="str">
        <f>IF(Table6[[#This Row],[Segment ]]="","",C1510)</f>
        <v/>
      </c>
      <c r="D1511" s="113" t="str">
        <f>IF(Table6[[#This Row],[Segment ]]="","",D1510)</f>
        <v/>
      </c>
      <c r="E1511" s="117" t="str">
        <f>IF(Table6[[#This Row],[Segment ]]="","",Table6[[#This Row],[Density (kg/m3)]]*Table6[[#This Row],[Volumetric flow (m3/s)]])</f>
        <v/>
      </c>
      <c r="F1511" s="114" t="str">
        <f>IF(Table6[[#This Row],[Segment ]]="","",'Pressure Drops in Loops'!AG1516)</f>
        <v/>
      </c>
      <c r="G1511" s="114" t="str">
        <f>'Pressure Drops in Loops'!AH1516</f>
        <v/>
      </c>
      <c r="H1511" s="114"/>
      <c r="I1511" s="114"/>
      <c r="J1511" s="115" t="str">
        <f>'Pressure Drops in Loops'!E1516</f>
        <v/>
      </c>
      <c r="K1511" s="115" t="str">
        <f>IF('Pressure Drops in Loops'!E1517="",'Pressure Drops in Loops'!E1516,'Pressure Drops in Loops'!E1517)</f>
        <v/>
      </c>
      <c r="L1511" s="115" t="str">
        <f>IF(Table6[[#This Row],[Segment ]]="","",(Table6[[#This Row],[Pressure 2 (kPa)]]-Table6[[#This Row],[Pressure 1 (kPa)]])/Table6[[#This Row],[Density (kg/m3)]])</f>
        <v/>
      </c>
      <c r="M1511" s="115" t="str">
        <f>IF(Table6[[#This Row],[Segment ]]="","",((Table6[[#This Row],[Velocity 2 (m/s)]]^2)/2)-((Table6[[#This Row],[Velocity 1 (m/s)]]^2)/2))</f>
        <v/>
      </c>
      <c r="N1511" s="115" t="str">
        <f>IF(Table6[[#This Row],[Segment ]]="","",(Table6[[#This Row],[Height 2 (m)]]-Table6[[#This Row],[Height 1 (m)]])*9.807)</f>
        <v/>
      </c>
      <c r="O1511" s="115" t="str">
        <f>'Pressure Drops in Loops'!U1516</f>
        <v/>
      </c>
      <c r="P151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11" s="115" t="str">
        <f>IF(Table6[[#This Row],[Segment ]]="","",Table6[[#This Row],[Work (W)]]/1000)</f>
        <v/>
      </c>
    </row>
    <row r="1512" spans="1:17" x14ac:dyDescent="0.25">
      <c r="A1512" s="116" t="str">
        <f>'Pressure Drops in Loops'!A1517</f>
        <v/>
      </c>
      <c r="B1512" s="113" t="str">
        <f>IF(Table6[[#This Row],[Segment ]]="","",B1511)</f>
        <v/>
      </c>
      <c r="C1512" s="113" t="str">
        <f>IF(Table6[[#This Row],[Segment ]]="","",C1511)</f>
        <v/>
      </c>
      <c r="D1512" s="113" t="str">
        <f>IF(Table6[[#This Row],[Segment ]]="","",D1511)</f>
        <v/>
      </c>
      <c r="E1512" s="117" t="str">
        <f>IF(Table6[[#This Row],[Segment ]]="","",Table6[[#This Row],[Density (kg/m3)]]*Table6[[#This Row],[Volumetric flow (m3/s)]])</f>
        <v/>
      </c>
      <c r="F1512" s="114" t="str">
        <f>IF(Table6[[#This Row],[Segment ]]="","",'Pressure Drops in Loops'!AG1517)</f>
        <v/>
      </c>
      <c r="G1512" s="114" t="str">
        <f>'Pressure Drops in Loops'!AH1517</f>
        <v/>
      </c>
      <c r="H1512" s="114"/>
      <c r="I1512" s="114"/>
      <c r="J1512" s="115" t="str">
        <f>'Pressure Drops in Loops'!E1517</f>
        <v/>
      </c>
      <c r="K1512" s="115" t="str">
        <f>IF('Pressure Drops in Loops'!E1518="",'Pressure Drops in Loops'!E1517,'Pressure Drops in Loops'!E1518)</f>
        <v/>
      </c>
      <c r="L1512" s="115" t="str">
        <f>IF(Table6[[#This Row],[Segment ]]="","",(Table6[[#This Row],[Pressure 2 (kPa)]]-Table6[[#This Row],[Pressure 1 (kPa)]])/Table6[[#This Row],[Density (kg/m3)]])</f>
        <v/>
      </c>
      <c r="M1512" s="115" t="str">
        <f>IF(Table6[[#This Row],[Segment ]]="","",((Table6[[#This Row],[Velocity 2 (m/s)]]^2)/2)-((Table6[[#This Row],[Velocity 1 (m/s)]]^2)/2))</f>
        <v/>
      </c>
      <c r="N1512" s="115" t="str">
        <f>IF(Table6[[#This Row],[Segment ]]="","",(Table6[[#This Row],[Height 2 (m)]]-Table6[[#This Row],[Height 1 (m)]])*9.807)</f>
        <v/>
      </c>
      <c r="O1512" s="115" t="str">
        <f>'Pressure Drops in Loops'!U1517</f>
        <v/>
      </c>
      <c r="P151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12" s="115" t="str">
        <f>IF(Table6[[#This Row],[Segment ]]="","",Table6[[#This Row],[Work (W)]]/1000)</f>
        <v/>
      </c>
    </row>
    <row r="1513" spans="1:17" x14ac:dyDescent="0.25">
      <c r="A1513" s="116" t="str">
        <f>'Pressure Drops in Loops'!A1518</f>
        <v/>
      </c>
      <c r="B1513" s="113" t="str">
        <f>IF(Table6[[#This Row],[Segment ]]="","",B1512)</f>
        <v/>
      </c>
      <c r="C1513" s="113" t="str">
        <f>IF(Table6[[#This Row],[Segment ]]="","",C1512)</f>
        <v/>
      </c>
      <c r="D1513" s="113" t="str">
        <f>IF(Table6[[#This Row],[Segment ]]="","",D1512)</f>
        <v/>
      </c>
      <c r="E1513" s="117" t="str">
        <f>IF(Table6[[#This Row],[Segment ]]="","",Table6[[#This Row],[Density (kg/m3)]]*Table6[[#This Row],[Volumetric flow (m3/s)]])</f>
        <v/>
      </c>
      <c r="F1513" s="114" t="str">
        <f>IF(Table6[[#This Row],[Segment ]]="","",'Pressure Drops in Loops'!AG1518)</f>
        <v/>
      </c>
      <c r="G1513" s="114" t="str">
        <f>'Pressure Drops in Loops'!AH1518</f>
        <v/>
      </c>
      <c r="H1513" s="114"/>
      <c r="I1513" s="114"/>
      <c r="J1513" s="115" t="str">
        <f>'Pressure Drops in Loops'!E1518</f>
        <v/>
      </c>
      <c r="K1513" s="115" t="str">
        <f>IF('Pressure Drops in Loops'!E1519="",'Pressure Drops in Loops'!E1518,'Pressure Drops in Loops'!E1519)</f>
        <v/>
      </c>
      <c r="L1513" s="115" t="str">
        <f>IF(Table6[[#This Row],[Segment ]]="","",(Table6[[#This Row],[Pressure 2 (kPa)]]-Table6[[#This Row],[Pressure 1 (kPa)]])/Table6[[#This Row],[Density (kg/m3)]])</f>
        <v/>
      </c>
      <c r="M1513" s="115" t="str">
        <f>IF(Table6[[#This Row],[Segment ]]="","",((Table6[[#This Row],[Velocity 2 (m/s)]]^2)/2)-((Table6[[#This Row],[Velocity 1 (m/s)]]^2)/2))</f>
        <v/>
      </c>
      <c r="N1513" s="115" t="str">
        <f>IF(Table6[[#This Row],[Segment ]]="","",(Table6[[#This Row],[Height 2 (m)]]-Table6[[#This Row],[Height 1 (m)]])*9.807)</f>
        <v/>
      </c>
      <c r="O1513" s="115" t="str">
        <f>'Pressure Drops in Loops'!U1518</f>
        <v/>
      </c>
      <c r="P151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13" s="115" t="str">
        <f>IF(Table6[[#This Row],[Segment ]]="","",Table6[[#This Row],[Work (W)]]/1000)</f>
        <v/>
      </c>
    </row>
    <row r="1514" spans="1:17" x14ac:dyDescent="0.25">
      <c r="A1514" s="116" t="str">
        <f>'Pressure Drops in Loops'!A1519</f>
        <v/>
      </c>
      <c r="B1514" s="113" t="str">
        <f>IF(Table6[[#This Row],[Segment ]]="","",B1513)</f>
        <v/>
      </c>
      <c r="C1514" s="113" t="str">
        <f>IF(Table6[[#This Row],[Segment ]]="","",C1513)</f>
        <v/>
      </c>
      <c r="D1514" s="113" t="str">
        <f>IF(Table6[[#This Row],[Segment ]]="","",D1513)</f>
        <v/>
      </c>
      <c r="E1514" s="117" t="str">
        <f>IF(Table6[[#This Row],[Segment ]]="","",Table6[[#This Row],[Density (kg/m3)]]*Table6[[#This Row],[Volumetric flow (m3/s)]])</f>
        <v/>
      </c>
      <c r="F1514" s="114" t="str">
        <f>IF(Table6[[#This Row],[Segment ]]="","",'Pressure Drops in Loops'!AG1519)</f>
        <v/>
      </c>
      <c r="G1514" s="114" t="str">
        <f>'Pressure Drops in Loops'!AH1519</f>
        <v/>
      </c>
      <c r="H1514" s="114"/>
      <c r="I1514" s="114"/>
      <c r="J1514" s="115" t="str">
        <f>'Pressure Drops in Loops'!E1519</f>
        <v/>
      </c>
      <c r="K1514" s="115" t="str">
        <f>IF('Pressure Drops in Loops'!E1520="",'Pressure Drops in Loops'!E1519,'Pressure Drops in Loops'!E1520)</f>
        <v/>
      </c>
      <c r="L1514" s="115" t="str">
        <f>IF(Table6[[#This Row],[Segment ]]="","",(Table6[[#This Row],[Pressure 2 (kPa)]]-Table6[[#This Row],[Pressure 1 (kPa)]])/Table6[[#This Row],[Density (kg/m3)]])</f>
        <v/>
      </c>
      <c r="M1514" s="115" t="str">
        <f>IF(Table6[[#This Row],[Segment ]]="","",((Table6[[#This Row],[Velocity 2 (m/s)]]^2)/2)-((Table6[[#This Row],[Velocity 1 (m/s)]]^2)/2))</f>
        <v/>
      </c>
      <c r="N1514" s="115" t="str">
        <f>IF(Table6[[#This Row],[Segment ]]="","",(Table6[[#This Row],[Height 2 (m)]]-Table6[[#This Row],[Height 1 (m)]])*9.807)</f>
        <v/>
      </c>
      <c r="O1514" s="115" t="str">
        <f>'Pressure Drops in Loops'!U1519</f>
        <v/>
      </c>
      <c r="P151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14" s="115" t="str">
        <f>IF(Table6[[#This Row],[Segment ]]="","",Table6[[#This Row],[Work (W)]]/1000)</f>
        <v/>
      </c>
    </row>
    <row r="1515" spans="1:17" x14ac:dyDescent="0.25">
      <c r="A1515" s="116" t="str">
        <f>'Pressure Drops in Loops'!A1520</f>
        <v/>
      </c>
      <c r="B1515" s="113" t="str">
        <f>IF(Table6[[#This Row],[Segment ]]="","",B1514)</f>
        <v/>
      </c>
      <c r="C1515" s="113" t="str">
        <f>IF(Table6[[#This Row],[Segment ]]="","",C1514)</f>
        <v/>
      </c>
      <c r="D1515" s="113" t="str">
        <f>IF(Table6[[#This Row],[Segment ]]="","",D1514)</f>
        <v/>
      </c>
      <c r="E1515" s="117" t="str">
        <f>IF(Table6[[#This Row],[Segment ]]="","",Table6[[#This Row],[Density (kg/m3)]]*Table6[[#This Row],[Volumetric flow (m3/s)]])</f>
        <v/>
      </c>
      <c r="F1515" s="114" t="str">
        <f>IF(Table6[[#This Row],[Segment ]]="","",'Pressure Drops in Loops'!AG1520)</f>
        <v/>
      </c>
      <c r="G1515" s="114" t="str">
        <f>'Pressure Drops in Loops'!AH1520</f>
        <v/>
      </c>
      <c r="H1515" s="114"/>
      <c r="I1515" s="114"/>
      <c r="J1515" s="115" t="str">
        <f>'Pressure Drops in Loops'!E1520</f>
        <v/>
      </c>
      <c r="K1515" s="115" t="str">
        <f>IF('Pressure Drops in Loops'!E1521="",'Pressure Drops in Loops'!E1520,'Pressure Drops in Loops'!E1521)</f>
        <v/>
      </c>
      <c r="L1515" s="115" t="str">
        <f>IF(Table6[[#This Row],[Segment ]]="","",(Table6[[#This Row],[Pressure 2 (kPa)]]-Table6[[#This Row],[Pressure 1 (kPa)]])/Table6[[#This Row],[Density (kg/m3)]])</f>
        <v/>
      </c>
      <c r="M1515" s="115" t="str">
        <f>IF(Table6[[#This Row],[Segment ]]="","",((Table6[[#This Row],[Velocity 2 (m/s)]]^2)/2)-((Table6[[#This Row],[Velocity 1 (m/s)]]^2)/2))</f>
        <v/>
      </c>
      <c r="N1515" s="115" t="str">
        <f>IF(Table6[[#This Row],[Segment ]]="","",(Table6[[#This Row],[Height 2 (m)]]-Table6[[#This Row],[Height 1 (m)]])*9.807)</f>
        <v/>
      </c>
      <c r="O1515" s="115" t="str">
        <f>'Pressure Drops in Loops'!U1520</f>
        <v/>
      </c>
      <c r="P151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15" s="115" t="str">
        <f>IF(Table6[[#This Row],[Segment ]]="","",Table6[[#This Row],[Work (W)]]/1000)</f>
        <v/>
      </c>
    </row>
    <row r="1516" spans="1:17" x14ac:dyDescent="0.25">
      <c r="A1516" s="116" t="str">
        <f>'Pressure Drops in Loops'!A1521</f>
        <v/>
      </c>
      <c r="B1516" s="113" t="str">
        <f>IF(Table6[[#This Row],[Segment ]]="","",B1515)</f>
        <v/>
      </c>
      <c r="C1516" s="113" t="str">
        <f>IF(Table6[[#This Row],[Segment ]]="","",C1515)</f>
        <v/>
      </c>
      <c r="D1516" s="113" t="str">
        <f>IF(Table6[[#This Row],[Segment ]]="","",D1515)</f>
        <v/>
      </c>
      <c r="E1516" s="117" t="str">
        <f>IF(Table6[[#This Row],[Segment ]]="","",Table6[[#This Row],[Density (kg/m3)]]*Table6[[#This Row],[Volumetric flow (m3/s)]])</f>
        <v/>
      </c>
      <c r="F1516" s="114" t="str">
        <f>IF(Table6[[#This Row],[Segment ]]="","",'Pressure Drops in Loops'!AG1521)</f>
        <v/>
      </c>
      <c r="G1516" s="114" t="str">
        <f>'Pressure Drops in Loops'!AH1521</f>
        <v/>
      </c>
      <c r="H1516" s="114"/>
      <c r="I1516" s="114"/>
      <c r="J1516" s="115" t="str">
        <f>'Pressure Drops in Loops'!E1521</f>
        <v/>
      </c>
      <c r="K1516" s="115" t="str">
        <f>IF('Pressure Drops in Loops'!E1522="",'Pressure Drops in Loops'!E1521,'Pressure Drops in Loops'!E1522)</f>
        <v/>
      </c>
      <c r="L1516" s="115" t="str">
        <f>IF(Table6[[#This Row],[Segment ]]="","",(Table6[[#This Row],[Pressure 2 (kPa)]]-Table6[[#This Row],[Pressure 1 (kPa)]])/Table6[[#This Row],[Density (kg/m3)]])</f>
        <v/>
      </c>
      <c r="M1516" s="115" t="str">
        <f>IF(Table6[[#This Row],[Segment ]]="","",((Table6[[#This Row],[Velocity 2 (m/s)]]^2)/2)-((Table6[[#This Row],[Velocity 1 (m/s)]]^2)/2))</f>
        <v/>
      </c>
      <c r="N1516" s="115" t="str">
        <f>IF(Table6[[#This Row],[Segment ]]="","",(Table6[[#This Row],[Height 2 (m)]]-Table6[[#This Row],[Height 1 (m)]])*9.807)</f>
        <v/>
      </c>
      <c r="O1516" s="115" t="str">
        <f>'Pressure Drops in Loops'!U1521</f>
        <v/>
      </c>
      <c r="P151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16" s="115" t="str">
        <f>IF(Table6[[#This Row],[Segment ]]="","",Table6[[#This Row],[Work (W)]]/1000)</f>
        <v/>
      </c>
    </row>
    <row r="1517" spans="1:17" x14ac:dyDescent="0.25">
      <c r="A1517" s="116" t="str">
        <f>'Pressure Drops in Loops'!A1522</f>
        <v/>
      </c>
      <c r="B1517" s="113" t="str">
        <f>IF(Table6[[#This Row],[Segment ]]="","",B1516)</f>
        <v/>
      </c>
      <c r="C1517" s="113" t="str">
        <f>IF(Table6[[#This Row],[Segment ]]="","",C1516)</f>
        <v/>
      </c>
      <c r="D1517" s="113" t="str">
        <f>IF(Table6[[#This Row],[Segment ]]="","",D1516)</f>
        <v/>
      </c>
      <c r="E1517" s="117" t="str">
        <f>IF(Table6[[#This Row],[Segment ]]="","",Table6[[#This Row],[Density (kg/m3)]]*Table6[[#This Row],[Volumetric flow (m3/s)]])</f>
        <v/>
      </c>
      <c r="F1517" s="114" t="str">
        <f>IF(Table6[[#This Row],[Segment ]]="","",'Pressure Drops in Loops'!AG1522)</f>
        <v/>
      </c>
      <c r="G1517" s="114" t="str">
        <f>'Pressure Drops in Loops'!AH1522</f>
        <v/>
      </c>
      <c r="H1517" s="114"/>
      <c r="I1517" s="114"/>
      <c r="J1517" s="115" t="str">
        <f>'Pressure Drops in Loops'!E1522</f>
        <v/>
      </c>
      <c r="K1517" s="115" t="str">
        <f>IF('Pressure Drops in Loops'!E1523="",'Pressure Drops in Loops'!E1522,'Pressure Drops in Loops'!E1523)</f>
        <v/>
      </c>
      <c r="L1517" s="115" t="str">
        <f>IF(Table6[[#This Row],[Segment ]]="","",(Table6[[#This Row],[Pressure 2 (kPa)]]-Table6[[#This Row],[Pressure 1 (kPa)]])/Table6[[#This Row],[Density (kg/m3)]])</f>
        <v/>
      </c>
      <c r="M1517" s="115" t="str">
        <f>IF(Table6[[#This Row],[Segment ]]="","",((Table6[[#This Row],[Velocity 2 (m/s)]]^2)/2)-((Table6[[#This Row],[Velocity 1 (m/s)]]^2)/2))</f>
        <v/>
      </c>
      <c r="N1517" s="115" t="str">
        <f>IF(Table6[[#This Row],[Segment ]]="","",(Table6[[#This Row],[Height 2 (m)]]-Table6[[#This Row],[Height 1 (m)]])*9.807)</f>
        <v/>
      </c>
      <c r="O1517" s="115" t="str">
        <f>'Pressure Drops in Loops'!U1522</f>
        <v/>
      </c>
      <c r="P151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17" s="115" t="str">
        <f>IF(Table6[[#This Row],[Segment ]]="","",Table6[[#This Row],[Work (W)]]/1000)</f>
        <v/>
      </c>
    </row>
    <row r="1518" spans="1:17" x14ac:dyDescent="0.25">
      <c r="A1518" s="116" t="str">
        <f>'Pressure Drops in Loops'!A1523</f>
        <v/>
      </c>
      <c r="B1518" s="113" t="str">
        <f>IF(Table6[[#This Row],[Segment ]]="","",B1517)</f>
        <v/>
      </c>
      <c r="C1518" s="113" t="str">
        <f>IF(Table6[[#This Row],[Segment ]]="","",C1517)</f>
        <v/>
      </c>
      <c r="D1518" s="113" t="str">
        <f>IF(Table6[[#This Row],[Segment ]]="","",D1517)</f>
        <v/>
      </c>
      <c r="E1518" s="117" t="str">
        <f>IF(Table6[[#This Row],[Segment ]]="","",Table6[[#This Row],[Density (kg/m3)]]*Table6[[#This Row],[Volumetric flow (m3/s)]])</f>
        <v/>
      </c>
      <c r="F1518" s="114" t="str">
        <f>IF(Table6[[#This Row],[Segment ]]="","",'Pressure Drops in Loops'!AG1523)</f>
        <v/>
      </c>
      <c r="G1518" s="114" t="str">
        <f>'Pressure Drops in Loops'!AH1523</f>
        <v/>
      </c>
      <c r="H1518" s="114"/>
      <c r="I1518" s="114"/>
      <c r="J1518" s="115" t="str">
        <f>'Pressure Drops in Loops'!E1523</f>
        <v/>
      </c>
      <c r="K1518" s="115" t="str">
        <f>IF('Pressure Drops in Loops'!E1524="",'Pressure Drops in Loops'!E1523,'Pressure Drops in Loops'!E1524)</f>
        <v/>
      </c>
      <c r="L1518" s="115" t="str">
        <f>IF(Table6[[#This Row],[Segment ]]="","",(Table6[[#This Row],[Pressure 2 (kPa)]]-Table6[[#This Row],[Pressure 1 (kPa)]])/Table6[[#This Row],[Density (kg/m3)]])</f>
        <v/>
      </c>
      <c r="M1518" s="115" t="str">
        <f>IF(Table6[[#This Row],[Segment ]]="","",((Table6[[#This Row],[Velocity 2 (m/s)]]^2)/2)-((Table6[[#This Row],[Velocity 1 (m/s)]]^2)/2))</f>
        <v/>
      </c>
      <c r="N1518" s="115" t="str">
        <f>IF(Table6[[#This Row],[Segment ]]="","",(Table6[[#This Row],[Height 2 (m)]]-Table6[[#This Row],[Height 1 (m)]])*9.807)</f>
        <v/>
      </c>
      <c r="O1518" s="115" t="str">
        <f>'Pressure Drops in Loops'!U1523</f>
        <v/>
      </c>
      <c r="P151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18" s="115" t="str">
        <f>IF(Table6[[#This Row],[Segment ]]="","",Table6[[#This Row],[Work (W)]]/1000)</f>
        <v/>
      </c>
    </row>
    <row r="1519" spans="1:17" x14ac:dyDescent="0.25">
      <c r="A1519" s="116" t="str">
        <f>'Pressure Drops in Loops'!A1524</f>
        <v/>
      </c>
      <c r="B1519" s="113" t="str">
        <f>IF(Table6[[#This Row],[Segment ]]="","",B1518)</f>
        <v/>
      </c>
      <c r="C1519" s="113" t="str">
        <f>IF(Table6[[#This Row],[Segment ]]="","",C1518)</f>
        <v/>
      </c>
      <c r="D1519" s="113" t="str">
        <f>IF(Table6[[#This Row],[Segment ]]="","",D1518)</f>
        <v/>
      </c>
      <c r="E1519" s="117" t="str">
        <f>IF(Table6[[#This Row],[Segment ]]="","",Table6[[#This Row],[Density (kg/m3)]]*Table6[[#This Row],[Volumetric flow (m3/s)]])</f>
        <v/>
      </c>
      <c r="F1519" s="114" t="str">
        <f>IF(Table6[[#This Row],[Segment ]]="","",'Pressure Drops in Loops'!AG1524)</f>
        <v/>
      </c>
      <c r="G1519" s="114" t="str">
        <f>'Pressure Drops in Loops'!AH1524</f>
        <v/>
      </c>
      <c r="H1519" s="114"/>
      <c r="I1519" s="114"/>
      <c r="J1519" s="115" t="str">
        <f>'Pressure Drops in Loops'!E1524</f>
        <v/>
      </c>
      <c r="K1519" s="115" t="str">
        <f>IF('Pressure Drops in Loops'!E1525="",'Pressure Drops in Loops'!E1524,'Pressure Drops in Loops'!E1525)</f>
        <v/>
      </c>
      <c r="L1519" s="115" t="str">
        <f>IF(Table6[[#This Row],[Segment ]]="","",(Table6[[#This Row],[Pressure 2 (kPa)]]-Table6[[#This Row],[Pressure 1 (kPa)]])/Table6[[#This Row],[Density (kg/m3)]])</f>
        <v/>
      </c>
      <c r="M1519" s="115" t="str">
        <f>IF(Table6[[#This Row],[Segment ]]="","",((Table6[[#This Row],[Velocity 2 (m/s)]]^2)/2)-((Table6[[#This Row],[Velocity 1 (m/s)]]^2)/2))</f>
        <v/>
      </c>
      <c r="N1519" s="115" t="str">
        <f>IF(Table6[[#This Row],[Segment ]]="","",(Table6[[#This Row],[Height 2 (m)]]-Table6[[#This Row],[Height 1 (m)]])*9.807)</f>
        <v/>
      </c>
      <c r="O1519" s="115" t="str">
        <f>'Pressure Drops in Loops'!U1524</f>
        <v/>
      </c>
      <c r="P151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19" s="115" t="str">
        <f>IF(Table6[[#This Row],[Segment ]]="","",Table6[[#This Row],[Work (W)]]/1000)</f>
        <v/>
      </c>
    </row>
    <row r="1520" spans="1:17" x14ac:dyDescent="0.25">
      <c r="A1520" s="116" t="str">
        <f>'Pressure Drops in Loops'!A1525</f>
        <v/>
      </c>
      <c r="B1520" s="113" t="str">
        <f>IF(Table6[[#This Row],[Segment ]]="","",B1519)</f>
        <v/>
      </c>
      <c r="C1520" s="113" t="str">
        <f>IF(Table6[[#This Row],[Segment ]]="","",C1519)</f>
        <v/>
      </c>
      <c r="D1520" s="113" t="str">
        <f>IF(Table6[[#This Row],[Segment ]]="","",D1519)</f>
        <v/>
      </c>
      <c r="E1520" s="117" t="str">
        <f>IF(Table6[[#This Row],[Segment ]]="","",Table6[[#This Row],[Density (kg/m3)]]*Table6[[#This Row],[Volumetric flow (m3/s)]])</f>
        <v/>
      </c>
      <c r="F1520" s="114" t="str">
        <f>IF(Table6[[#This Row],[Segment ]]="","",'Pressure Drops in Loops'!AG1525)</f>
        <v/>
      </c>
      <c r="G1520" s="114" t="str">
        <f>'Pressure Drops in Loops'!AH1525</f>
        <v/>
      </c>
      <c r="H1520" s="114"/>
      <c r="I1520" s="114"/>
      <c r="J1520" s="115" t="str">
        <f>'Pressure Drops in Loops'!E1525</f>
        <v/>
      </c>
      <c r="K1520" s="115" t="str">
        <f>IF('Pressure Drops in Loops'!E1526="",'Pressure Drops in Loops'!E1525,'Pressure Drops in Loops'!E1526)</f>
        <v/>
      </c>
      <c r="L1520" s="115" t="str">
        <f>IF(Table6[[#This Row],[Segment ]]="","",(Table6[[#This Row],[Pressure 2 (kPa)]]-Table6[[#This Row],[Pressure 1 (kPa)]])/Table6[[#This Row],[Density (kg/m3)]])</f>
        <v/>
      </c>
      <c r="M1520" s="115" t="str">
        <f>IF(Table6[[#This Row],[Segment ]]="","",((Table6[[#This Row],[Velocity 2 (m/s)]]^2)/2)-((Table6[[#This Row],[Velocity 1 (m/s)]]^2)/2))</f>
        <v/>
      </c>
      <c r="N1520" s="115" t="str">
        <f>IF(Table6[[#This Row],[Segment ]]="","",(Table6[[#This Row],[Height 2 (m)]]-Table6[[#This Row],[Height 1 (m)]])*9.807)</f>
        <v/>
      </c>
      <c r="O1520" s="115" t="str">
        <f>'Pressure Drops in Loops'!U1525</f>
        <v/>
      </c>
      <c r="P152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20" s="115" t="str">
        <f>IF(Table6[[#This Row],[Segment ]]="","",Table6[[#This Row],[Work (W)]]/1000)</f>
        <v/>
      </c>
    </row>
    <row r="1521" spans="1:17" x14ac:dyDescent="0.25">
      <c r="A1521" s="116" t="str">
        <f>'Pressure Drops in Loops'!A1526</f>
        <v/>
      </c>
      <c r="B1521" s="113" t="str">
        <f>IF(Table6[[#This Row],[Segment ]]="","",B1520)</f>
        <v/>
      </c>
      <c r="C1521" s="113" t="str">
        <f>IF(Table6[[#This Row],[Segment ]]="","",C1520)</f>
        <v/>
      </c>
      <c r="D1521" s="113" t="str">
        <f>IF(Table6[[#This Row],[Segment ]]="","",D1520)</f>
        <v/>
      </c>
      <c r="E1521" s="117" t="str">
        <f>IF(Table6[[#This Row],[Segment ]]="","",Table6[[#This Row],[Density (kg/m3)]]*Table6[[#This Row],[Volumetric flow (m3/s)]])</f>
        <v/>
      </c>
      <c r="F1521" s="114" t="str">
        <f>IF(Table6[[#This Row],[Segment ]]="","",'Pressure Drops in Loops'!AG1526)</f>
        <v/>
      </c>
      <c r="G1521" s="114" t="str">
        <f>'Pressure Drops in Loops'!AH1526</f>
        <v/>
      </c>
      <c r="H1521" s="114"/>
      <c r="I1521" s="114"/>
      <c r="J1521" s="115" t="str">
        <f>'Pressure Drops in Loops'!E1526</f>
        <v/>
      </c>
      <c r="K1521" s="115" t="str">
        <f>IF('Pressure Drops in Loops'!E1527="",'Pressure Drops in Loops'!E1526,'Pressure Drops in Loops'!E1527)</f>
        <v/>
      </c>
      <c r="L1521" s="115" t="str">
        <f>IF(Table6[[#This Row],[Segment ]]="","",(Table6[[#This Row],[Pressure 2 (kPa)]]-Table6[[#This Row],[Pressure 1 (kPa)]])/Table6[[#This Row],[Density (kg/m3)]])</f>
        <v/>
      </c>
      <c r="M1521" s="115" t="str">
        <f>IF(Table6[[#This Row],[Segment ]]="","",((Table6[[#This Row],[Velocity 2 (m/s)]]^2)/2)-((Table6[[#This Row],[Velocity 1 (m/s)]]^2)/2))</f>
        <v/>
      </c>
      <c r="N1521" s="115" t="str">
        <f>IF(Table6[[#This Row],[Segment ]]="","",(Table6[[#This Row],[Height 2 (m)]]-Table6[[#This Row],[Height 1 (m)]])*9.807)</f>
        <v/>
      </c>
      <c r="O1521" s="115" t="str">
        <f>'Pressure Drops in Loops'!U1526</f>
        <v/>
      </c>
      <c r="P152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21" s="115" t="str">
        <f>IF(Table6[[#This Row],[Segment ]]="","",Table6[[#This Row],[Work (W)]]/1000)</f>
        <v/>
      </c>
    </row>
    <row r="1522" spans="1:17" x14ac:dyDescent="0.25">
      <c r="A1522" s="116" t="str">
        <f>'Pressure Drops in Loops'!A1527</f>
        <v/>
      </c>
      <c r="B1522" s="113" t="str">
        <f>IF(Table6[[#This Row],[Segment ]]="","",B1521)</f>
        <v/>
      </c>
      <c r="C1522" s="113" t="str">
        <f>IF(Table6[[#This Row],[Segment ]]="","",C1521)</f>
        <v/>
      </c>
      <c r="D1522" s="113" t="str">
        <f>IF(Table6[[#This Row],[Segment ]]="","",D1521)</f>
        <v/>
      </c>
      <c r="E1522" s="117" t="str">
        <f>IF(Table6[[#This Row],[Segment ]]="","",Table6[[#This Row],[Density (kg/m3)]]*Table6[[#This Row],[Volumetric flow (m3/s)]])</f>
        <v/>
      </c>
      <c r="F1522" s="114" t="str">
        <f>IF(Table6[[#This Row],[Segment ]]="","",'Pressure Drops in Loops'!AG1527)</f>
        <v/>
      </c>
      <c r="G1522" s="114" t="str">
        <f>'Pressure Drops in Loops'!AH1527</f>
        <v/>
      </c>
      <c r="H1522" s="114"/>
      <c r="I1522" s="114"/>
      <c r="J1522" s="115" t="str">
        <f>'Pressure Drops in Loops'!E1527</f>
        <v/>
      </c>
      <c r="K1522" s="115" t="str">
        <f>IF('Pressure Drops in Loops'!E1528="",'Pressure Drops in Loops'!E1527,'Pressure Drops in Loops'!E1528)</f>
        <v/>
      </c>
      <c r="L1522" s="115" t="str">
        <f>IF(Table6[[#This Row],[Segment ]]="","",(Table6[[#This Row],[Pressure 2 (kPa)]]-Table6[[#This Row],[Pressure 1 (kPa)]])/Table6[[#This Row],[Density (kg/m3)]])</f>
        <v/>
      </c>
      <c r="M1522" s="115" t="str">
        <f>IF(Table6[[#This Row],[Segment ]]="","",((Table6[[#This Row],[Velocity 2 (m/s)]]^2)/2)-((Table6[[#This Row],[Velocity 1 (m/s)]]^2)/2))</f>
        <v/>
      </c>
      <c r="N1522" s="115" t="str">
        <f>IF(Table6[[#This Row],[Segment ]]="","",(Table6[[#This Row],[Height 2 (m)]]-Table6[[#This Row],[Height 1 (m)]])*9.807)</f>
        <v/>
      </c>
      <c r="O1522" s="115" t="str">
        <f>'Pressure Drops in Loops'!U1527</f>
        <v/>
      </c>
      <c r="P152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22" s="115" t="str">
        <f>IF(Table6[[#This Row],[Segment ]]="","",Table6[[#This Row],[Work (W)]]/1000)</f>
        <v/>
      </c>
    </row>
    <row r="1523" spans="1:17" x14ac:dyDescent="0.25">
      <c r="A1523" s="116" t="str">
        <f>'Pressure Drops in Loops'!A1528</f>
        <v/>
      </c>
      <c r="B1523" s="113" t="str">
        <f>IF(Table6[[#This Row],[Segment ]]="","",B1522)</f>
        <v/>
      </c>
      <c r="C1523" s="113" t="str">
        <f>IF(Table6[[#This Row],[Segment ]]="","",C1522)</f>
        <v/>
      </c>
      <c r="D1523" s="113" t="str">
        <f>IF(Table6[[#This Row],[Segment ]]="","",D1522)</f>
        <v/>
      </c>
      <c r="E1523" s="117" t="str">
        <f>IF(Table6[[#This Row],[Segment ]]="","",Table6[[#This Row],[Density (kg/m3)]]*Table6[[#This Row],[Volumetric flow (m3/s)]])</f>
        <v/>
      </c>
      <c r="F1523" s="114" t="str">
        <f>IF(Table6[[#This Row],[Segment ]]="","",'Pressure Drops in Loops'!AG1528)</f>
        <v/>
      </c>
      <c r="G1523" s="114" t="str">
        <f>'Pressure Drops in Loops'!AH1528</f>
        <v/>
      </c>
      <c r="H1523" s="114"/>
      <c r="I1523" s="114"/>
      <c r="J1523" s="115" t="str">
        <f>'Pressure Drops in Loops'!E1528</f>
        <v/>
      </c>
      <c r="K1523" s="115" t="str">
        <f>IF('Pressure Drops in Loops'!E1529="",'Pressure Drops in Loops'!E1528,'Pressure Drops in Loops'!E1529)</f>
        <v/>
      </c>
      <c r="L1523" s="115" t="str">
        <f>IF(Table6[[#This Row],[Segment ]]="","",(Table6[[#This Row],[Pressure 2 (kPa)]]-Table6[[#This Row],[Pressure 1 (kPa)]])/Table6[[#This Row],[Density (kg/m3)]])</f>
        <v/>
      </c>
      <c r="M1523" s="115" t="str">
        <f>IF(Table6[[#This Row],[Segment ]]="","",((Table6[[#This Row],[Velocity 2 (m/s)]]^2)/2)-((Table6[[#This Row],[Velocity 1 (m/s)]]^2)/2))</f>
        <v/>
      </c>
      <c r="N1523" s="115" t="str">
        <f>IF(Table6[[#This Row],[Segment ]]="","",(Table6[[#This Row],[Height 2 (m)]]-Table6[[#This Row],[Height 1 (m)]])*9.807)</f>
        <v/>
      </c>
      <c r="O1523" s="115" t="str">
        <f>'Pressure Drops in Loops'!U1528</f>
        <v/>
      </c>
      <c r="P152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23" s="115" t="str">
        <f>IF(Table6[[#This Row],[Segment ]]="","",Table6[[#This Row],[Work (W)]]/1000)</f>
        <v/>
      </c>
    </row>
    <row r="1524" spans="1:17" x14ac:dyDescent="0.25">
      <c r="A1524" s="116" t="str">
        <f>'Pressure Drops in Loops'!A1529</f>
        <v/>
      </c>
      <c r="B1524" s="113" t="str">
        <f>IF(Table6[[#This Row],[Segment ]]="","",B1523)</f>
        <v/>
      </c>
      <c r="C1524" s="113" t="str">
        <f>IF(Table6[[#This Row],[Segment ]]="","",C1523)</f>
        <v/>
      </c>
      <c r="D1524" s="113" t="str">
        <f>IF(Table6[[#This Row],[Segment ]]="","",D1523)</f>
        <v/>
      </c>
      <c r="E1524" s="117" t="str">
        <f>IF(Table6[[#This Row],[Segment ]]="","",Table6[[#This Row],[Density (kg/m3)]]*Table6[[#This Row],[Volumetric flow (m3/s)]])</f>
        <v/>
      </c>
      <c r="F1524" s="114" t="str">
        <f>IF(Table6[[#This Row],[Segment ]]="","",'Pressure Drops in Loops'!AG1529)</f>
        <v/>
      </c>
      <c r="G1524" s="114" t="str">
        <f>'Pressure Drops in Loops'!AH1529</f>
        <v/>
      </c>
      <c r="H1524" s="114"/>
      <c r="I1524" s="114"/>
      <c r="J1524" s="115" t="str">
        <f>'Pressure Drops in Loops'!E1529</f>
        <v/>
      </c>
      <c r="K1524" s="115" t="str">
        <f>IF('Pressure Drops in Loops'!E1530="",'Pressure Drops in Loops'!E1529,'Pressure Drops in Loops'!E1530)</f>
        <v/>
      </c>
      <c r="L1524" s="115" t="str">
        <f>IF(Table6[[#This Row],[Segment ]]="","",(Table6[[#This Row],[Pressure 2 (kPa)]]-Table6[[#This Row],[Pressure 1 (kPa)]])/Table6[[#This Row],[Density (kg/m3)]])</f>
        <v/>
      </c>
      <c r="M1524" s="115" t="str">
        <f>IF(Table6[[#This Row],[Segment ]]="","",((Table6[[#This Row],[Velocity 2 (m/s)]]^2)/2)-((Table6[[#This Row],[Velocity 1 (m/s)]]^2)/2))</f>
        <v/>
      </c>
      <c r="N1524" s="115" t="str">
        <f>IF(Table6[[#This Row],[Segment ]]="","",(Table6[[#This Row],[Height 2 (m)]]-Table6[[#This Row],[Height 1 (m)]])*9.807)</f>
        <v/>
      </c>
      <c r="O1524" s="115" t="str">
        <f>'Pressure Drops in Loops'!U1529</f>
        <v/>
      </c>
      <c r="P152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24" s="115" t="str">
        <f>IF(Table6[[#This Row],[Segment ]]="","",Table6[[#This Row],[Work (W)]]/1000)</f>
        <v/>
      </c>
    </row>
    <row r="1525" spans="1:17" x14ac:dyDescent="0.25">
      <c r="A1525" s="116" t="str">
        <f>'Pressure Drops in Loops'!A1530</f>
        <v/>
      </c>
      <c r="B1525" s="113" t="str">
        <f>IF(Table6[[#This Row],[Segment ]]="","",B1524)</f>
        <v/>
      </c>
      <c r="C1525" s="113" t="str">
        <f>IF(Table6[[#This Row],[Segment ]]="","",C1524)</f>
        <v/>
      </c>
      <c r="D1525" s="113" t="str">
        <f>IF(Table6[[#This Row],[Segment ]]="","",D1524)</f>
        <v/>
      </c>
      <c r="E1525" s="117" t="str">
        <f>IF(Table6[[#This Row],[Segment ]]="","",Table6[[#This Row],[Density (kg/m3)]]*Table6[[#This Row],[Volumetric flow (m3/s)]])</f>
        <v/>
      </c>
      <c r="F1525" s="114" t="str">
        <f>IF(Table6[[#This Row],[Segment ]]="","",'Pressure Drops in Loops'!AG1530)</f>
        <v/>
      </c>
      <c r="G1525" s="114" t="str">
        <f>'Pressure Drops in Loops'!AH1530</f>
        <v/>
      </c>
      <c r="H1525" s="114"/>
      <c r="I1525" s="114"/>
      <c r="J1525" s="115" t="str">
        <f>'Pressure Drops in Loops'!E1530</f>
        <v/>
      </c>
      <c r="K1525" s="115" t="str">
        <f>IF('Pressure Drops in Loops'!E1531="",'Pressure Drops in Loops'!E1530,'Pressure Drops in Loops'!E1531)</f>
        <v/>
      </c>
      <c r="L1525" s="115" t="str">
        <f>IF(Table6[[#This Row],[Segment ]]="","",(Table6[[#This Row],[Pressure 2 (kPa)]]-Table6[[#This Row],[Pressure 1 (kPa)]])/Table6[[#This Row],[Density (kg/m3)]])</f>
        <v/>
      </c>
      <c r="M1525" s="115" t="str">
        <f>IF(Table6[[#This Row],[Segment ]]="","",((Table6[[#This Row],[Velocity 2 (m/s)]]^2)/2)-((Table6[[#This Row],[Velocity 1 (m/s)]]^2)/2))</f>
        <v/>
      </c>
      <c r="N1525" s="115" t="str">
        <f>IF(Table6[[#This Row],[Segment ]]="","",(Table6[[#This Row],[Height 2 (m)]]-Table6[[#This Row],[Height 1 (m)]])*9.807)</f>
        <v/>
      </c>
      <c r="O1525" s="115" t="str">
        <f>'Pressure Drops in Loops'!U1530</f>
        <v/>
      </c>
      <c r="P152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25" s="115" t="str">
        <f>IF(Table6[[#This Row],[Segment ]]="","",Table6[[#This Row],[Work (W)]]/1000)</f>
        <v/>
      </c>
    </row>
    <row r="1526" spans="1:17" x14ac:dyDescent="0.25">
      <c r="A1526" s="116" t="str">
        <f>'Pressure Drops in Loops'!A1531</f>
        <v/>
      </c>
      <c r="B1526" s="113" t="str">
        <f>IF(Table6[[#This Row],[Segment ]]="","",B1525)</f>
        <v/>
      </c>
      <c r="C1526" s="113" t="str">
        <f>IF(Table6[[#This Row],[Segment ]]="","",C1525)</f>
        <v/>
      </c>
      <c r="D1526" s="113" t="str">
        <f>IF(Table6[[#This Row],[Segment ]]="","",D1525)</f>
        <v/>
      </c>
      <c r="E1526" s="117" t="str">
        <f>IF(Table6[[#This Row],[Segment ]]="","",Table6[[#This Row],[Density (kg/m3)]]*Table6[[#This Row],[Volumetric flow (m3/s)]])</f>
        <v/>
      </c>
      <c r="F1526" s="114" t="str">
        <f>IF(Table6[[#This Row],[Segment ]]="","",'Pressure Drops in Loops'!AG1531)</f>
        <v/>
      </c>
      <c r="G1526" s="114" t="str">
        <f>'Pressure Drops in Loops'!AH1531</f>
        <v/>
      </c>
      <c r="H1526" s="114"/>
      <c r="I1526" s="114"/>
      <c r="J1526" s="115" t="str">
        <f>'Pressure Drops in Loops'!E1531</f>
        <v/>
      </c>
      <c r="K1526" s="115" t="str">
        <f>IF('Pressure Drops in Loops'!E1532="",'Pressure Drops in Loops'!E1531,'Pressure Drops in Loops'!E1532)</f>
        <v/>
      </c>
      <c r="L1526" s="115" t="str">
        <f>IF(Table6[[#This Row],[Segment ]]="","",(Table6[[#This Row],[Pressure 2 (kPa)]]-Table6[[#This Row],[Pressure 1 (kPa)]])/Table6[[#This Row],[Density (kg/m3)]])</f>
        <v/>
      </c>
      <c r="M1526" s="115" t="str">
        <f>IF(Table6[[#This Row],[Segment ]]="","",((Table6[[#This Row],[Velocity 2 (m/s)]]^2)/2)-((Table6[[#This Row],[Velocity 1 (m/s)]]^2)/2))</f>
        <v/>
      </c>
      <c r="N1526" s="115" t="str">
        <f>IF(Table6[[#This Row],[Segment ]]="","",(Table6[[#This Row],[Height 2 (m)]]-Table6[[#This Row],[Height 1 (m)]])*9.807)</f>
        <v/>
      </c>
      <c r="O1526" s="115" t="str">
        <f>'Pressure Drops in Loops'!U1531</f>
        <v/>
      </c>
      <c r="P152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26" s="115" t="str">
        <f>IF(Table6[[#This Row],[Segment ]]="","",Table6[[#This Row],[Work (W)]]/1000)</f>
        <v/>
      </c>
    </row>
    <row r="1527" spans="1:17" x14ac:dyDescent="0.25">
      <c r="A1527" s="116" t="str">
        <f>'Pressure Drops in Loops'!A1532</f>
        <v/>
      </c>
      <c r="B1527" s="113" t="str">
        <f>IF(Table6[[#This Row],[Segment ]]="","",B1526)</f>
        <v/>
      </c>
      <c r="C1527" s="113" t="str">
        <f>IF(Table6[[#This Row],[Segment ]]="","",C1526)</f>
        <v/>
      </c>
      <c r="D1527" s="113" t="str">
        <f>IF(Table6[[#This Row],[Segment ]]="","",D1526)</f>
        <v/>
      </c>
      <c r="E1527" s="117" t="str">
        <f>IF(Table6[[#This Row],[Segment ]]="","",Table6[[#This Row],[Density (kg/m3)]]*Table6[[#This Row],[Volumetric flow (m3/s)]])</f>
        <v/>
      </c>
      <c r="F1527" s="114" t="str">
        <f>IF(Table6[[#This Row],[Segment ]]="","",'Pressure Drops in Loops'!AG1532)</f>
        <v/>
      </c>
      <c r="G1527" s="114" t="str">
        <f>'Pressure Drops in Loops'!AH1532</f>
        <v/>
      </c>
      <c r="H1527" s="114"/>
      <c r="I1527" s="114"/>
      <c r="J1527" s="115" t="str">
        <f>'Pressure Drops in Loops'!E1532</f>
        <v/>
      </c>
      <c r="K1527" s="115" t="str">
        <f>IF('Pressure Drops in Loops'!E1533="",'Pressure Drops in Loops'!E1532,'Pressure Drops in Loops'!E1533)</f>
        <v/>
      </c>
      <c r="L1527" s="115" t="str">
        <f>IF(Table6[[#This Row],[Segment ]]="","",(Table6[[#This Row],[Pressure 2 (kPa)]]-Table6[[#This Row],[Pressure 1 (kPa)]])/Table6[[#This Row],[Density (kg/m3)]])</f>
        <v/>
      </c>
      <c r="M1527" s="115" t="str">
        <f>IF(Table6[[#This Row],[Segment ]]="","",((Table6[[#This Row],[Velocity 2 (m/s)]]^2)/2)-((Table6[[#This Row],[Velocity 1 (m/s)]]^2)/2))</f>
        <v/>
      </c>
      <c r="N1527" s="115" t="str">
        <f>IF(Table6[[#This Row],[Segment ]]="","",(Table6[[#This Row],[Height 2 (m)]]-Table6[[#This Row],[Height 1 (m)]])*9.807)</f>
        <v/>
      </c>
      <c r="O1527" s="115" t="str">
        <f>'Pressure Drops in Loops'!U1532</f>
        <v/>
      </c>
      <c r="P152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27" s="115" t="str">
        <f>IF(Table6[[#This Row],[Segment ]]="","",Table6[[#This Row],[Work (W)]]/1000)</f>
        <v/>
      </c>
    </row>
    <row r="1528" spans="1:17" x14ac:dyDescent="0.25">
      <c r="A1528" s="116" t="str">
        <f>'Pressure Drops in Loops'!A1533</f>
        <v/>
      </c>
      <c r="B1528" s="113" t="str">
        <f>IF(Table6[[#This Row],[Segment ]]="","",B1527)</f>
        <v/>
      </c>
      <c r="C1528" s="113" t="str">
        <f>IF(Table6[[#This Row],[Segment ]]="","",C1527)</f>
        <v/>
      </c>
      <c r="D1528" s="113" t="str">
        <f>IF(Table6[[#This Row],[Segment ]]="","",D1527)</f>
        <v/>
      </c>
      <c r="E1528" s="117" t="str">
        <f>IF(Table6[[#This Row],[Segment ]]="","",Table6[[#This Row],[Density (kg/m3)]]*Table6[[#This Row],[Volumetric flow (m3/s)]])</f>
        <v/>
      </c>
      <c r="F1528" s="114" t="str">
        <f>IF(Table6[[#This Row],[Segment ]]="","",'Pressure Drops in Loops'!AG1533)</f>
        <v/>
      </c>
      <c r="G1528" s="114" t="str">
        <f>'Pressure Drops in Loops'!AH1533</f>
        <v/>
      </c>
      <c r="H1528" s="114"/>
      <c r="I1528" s="114"/>
      <c r="J1528" s="115" t="str">
        <f>'Pressure Drops in Loops'!E1533</f>
        <v/>
      </c>
      <c r="K1528" s="115" t="str">
        <f>IF('Pressure Drops in Loops'!E1534="",'Pressure Drops in Loops'!E1533,'Pressure Drops in Loops'!E1534)</f>
        <v/>
      </c>
      <c r="L1528" s="115" t="str">
        <f>IF(Table6[[#This Row],[Segment ]]="","",(Table6[[#This Row],[Pressure 2 (kPa)]]-Table6[[#This Row],[Pressure 1 (kPa)]])/Table6[[#This Row],[Density (kg/m3)]])</f>
        <v/>
      </c>
      <c r="M1528" s="115" t="str">
        <f>IF(Table6[[#This Row],[Segment ]]="","",((Table6[[#This Row],[Velocity 2 (m/s)]]^2)/2)-((Table6[[#This Row],[Velocity 1 (m/s)]]^2)/2))</f>
        <v/>
      </c>
      <c r="N1528" s="115" t="str">
        <f>IF(Table6[[#This Row],[Segment ]]="","",(Table6[[#This Row],[Height 2 (m)]]-Table6[[#This Row],[Height 1 (m)]])*9.807)</f>
        <v/>
      </c>
      <c r="O1528" s="115" t="str">
        <f>'Pressure Drops in Loops'!U1533</f>
        <v/>
      </c>
      <c r="P152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28" s="115" t="str">
        <f>IF(Table6[[#This Row],[Segment ]]="","",Table6[[#This Row],[Work (W)]]/1000)</f>
        <v/>
      </c>
    </row>
    <row r="1529" spans="1:17" x14ac:dyDescent="0.25">
      <c r="A1529" s="116" t="str">
        <f>'Pressure Drops in Loops'!A1534</f>
        <v/>
      </c>
      <c r="B1529" s="113" t="str">
        <f>IF(Table6[[#This Row],[Segment ]]="","",B1528)</f>
        <v/>
      </c>
      <c r="C1529" s="113" t="str">
        <f>IF(Table6[[#This Row],[Segment ]]="","",C1528)</f>
        <v/>
      </c>
      <c r="D1529" s="113" t="str">
        <f>IF(Table6[[#This Row],[Segment ]]="","",D1528)</f>
        <v/>
      </c>
      <c r="E1529" s="117" t="str">
        <f>IF(Table6[[#This Row],[Segment ]]="","",Table6[[#This Row],[Density (kg/m3)]]*Table6[[#This Row],[Volumetric flow (m3/s)]])</f>
        <v/>
      </c>
      <c r="F1529" s="114" t="str">
        <f>IF(Table6[[#This Row],[Segment ]]="","",'Pressure Drops in Loops'!AG1534)</f>
        <v/>
      </c>
      <c r="G1529" s="114" t="str">
        <f>'Pressure Drops in Loops'!AH1534</f>
        <v/>
      </c>
      <c r="H1529" s="114"/>
      <c r="I1529" s="114"/>
      <c r="J1529" s="115" t="str">
        <f>'Pressure Drops in Loops'!E1534</f>
        <v/>
      </c>
      <c r="K1529" s="115" t="str">
        <f>IF('Pressure Drops in Loops'!E1535="",'Pressure Drops in Loops'!E1534,'Pressure Drops in Loops'!E1535)</f>
        <v/>
      </c>
      <c r="L1529" s="115" t="str">
        <f>IF(Table6[[#This Row],[Segment ]]="","",(Table6[[#This Row],[Pressure 2 (kPa)]]-Table6[[#This Row],[Pressure 1 (kPa)]])/Table6[[#This Row],[Density (kg/m3)]])</f>
        <v/>
      </c>
      <c r="M1529" s="115" t="str">
        <f>IF(Table6[[#This Row],[Segment ]]="","",((Table6[[#This Row],[Velocity 2 (m/s)]]^2)/2)-((Table6[[#This Row],[Velocity 1 (m/s)]]^2)/2))</f>
        <v/>
      </c>
      <c r="N1529" s="115" t="str">
        <f>IF(Table6[[#This Row],[Segment ]]="","",(Table6[[#This Row],[Height 2 (m)]]-Table6[[#This Row],[Height 1 (m)]])*9.807)</f>
        <v/>
      </c>
      <c r="O1529" s="115" t="str">
        <f>'Pressure Drops in Loops'!U1534</f>
        <v/>
      </c>
      <c r="P152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29" s="115" t="str">
        <f>IF(Table6[[#This Row],[Segment ]]="","",Table6[[#This Row],[Work (W)]]/1000)</f>
        <v/>
      </c>
    </row>
    <row r="1530" spans="1:17" x14ac:dyDescent="0.25">
      <c r="A1530" s="116" t="str">
        <f>'Pressure Drops in Loops'!A1535</f>
        <v/>
      </c>
      <c r="B1530" s="113" t="str">
        <f>IF(Table6[[#This Row],[Segment ]]="","",B1529)</f>
        <v/>
      </c>
      <c r="C1530" s="113" t="str">
        <f>IF(Table6[[#This Row],[Segment ]]="","",C1529)</f>
        <v/>
      </c>
      <c r="D1530" s="113" t="str">
        <f>IF(Table6[[#This Row],[Segment ]]="","",D1529)</f>
        <v/>
      </c>
      <c r="E1530" s="117" t="str">
        <f>IF(Table6[[#This Row],[Segment ]]="","",Table6[[#This Row],[Density (kg/m3)]]*Table6[[#This Row],[Volumetric flow (m3/s)]])</f>
        <v/>
      </c>
      <c r="F1530" s="114" t="str">
        <f>IF(Table6[[#This Row],[Segment ]]="","",'Pressure Drops in Loops'!AG1535)</f>
        <v/>
      </c>
      <c r="G1530" s="114" t="str">
        <f>'Pressure Drops in Loops'!AH1535</f>
        <v/>
      </c>
      <c r="H1530" s="114"/>
      <c r="I1530" s="114"/>
      <c r="J1530" s="115" t="str">
        <f>'Pressure Drops in Loops'!E1535</f>
        <v/>
      </c>
      <c r="K1530" s="115" t="str">
        <f>IF('Pressure Drops in Loops'!E1536="",'Pressure Drops in Loops'!E1535,'Pressure Drops in Loops'!E1536)</f>
        <v/>
      </c>
      <c r="L1530" s="115" t="str">
        <f>IF(Table6[[#This Row],[Segment ]]="","",(Table6[[#This Row],[Pressure 2 (kPa)]]-Table6[[#This Row],[Pressure 1 (kPa)]])/Table6[[#This Row],[Density (kg/m3)]])</f>
        <v/>
      </c>
      <c r="M1530" s="115" t="str">
        <f>IF(Table6[[#This Row],[Segment ]]="","",((Table6[[#This Row],[Velocity 2 (m/s)]]^2)/2)-((Table6[[#This Row],[Velocity 1 (m/s)]]^2)/2))</f>
        <v/>
      </c>
      <c r="N1530" s="115" t="str">
        <f>IF(Table6[[#This Row],[Segment ]]="","",(Table6[[#This Row],[Height 2 (m)]]-Table6[[#This Row],[Height 1 (m)]])*9.807)</f>
        <v/>
      </c>
      <c r="O1530" s="115" t="str">
        <f>'Pressure Drops in Loops'!U1535</f>
        <v/>
      </c>
      <c r="P153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30" s="115" t="str">
        <f>IF(Table6[[#This Row],[Segment ]]="","",Table6[[#This Row],[Work (W)]]/1000)</f>
        <v/>
      </c>
    </row>
    <row r="1531" spans="1:17" x14ac:dyDescent="0.25">
      <c r="A1531" s="116" t="str">
        <f>'Pressure Drops in Loops'!A1536</f>
        <v/>
      </c>
      <c r="B1531" s="113" t="str">
        <f>IF(Table6[[#This Row],[Segment ]]="","",B1530)</f>
        <v/>
      </c>
      <c r="C1531" s="113" t="str">
        <f>IF(Table6[[#This Row],[Segment ]]="","",C1530)</f>
        <v/>
      </c>
      <c r="D1531" s="113" t="str">
        <f>IF(Table6[[#This Row],[Segment ]]="","",D1530)</f>
        <v/>
      </c>
      <c r="E1531" s="117" t="str">
        <f>IF(Table6[[#This Row],[Segment ]]="","",Table6[[#This Row],[Density (kg/m3)]]*Table6[[#This Row],[Volumetric flow (m3/s)]])</f>
        <v/>
      </c>
      <c r="F1531" s="114" t="str">
        <f>IF(Table6[[#This Row],[Segment ]]="","",'Pressure Drops in Loops'!AG1536)</f>
        <v/>
      </c>
      <c r="G1531" s="114" t="str">
        <f>'Pressure Drops in Loops'!AH1536</f>
        <v/>
      </c>
      <c r="H1531" s="114"/>
      <c r="I1531" s="114"/>
      <c r="J1531" s="115" t="str">
        <f>'Pressure Drops in Loops'!E1536</f>
        <v/>
      </c>
      <c r="K1531" s="115" t="str">
        <f>IF('Pressure Drops in Loops'!E1537="",'Pressure Drops in Loops'!E1536,'Pressure Drops in Loops'!E1537)</f>
        <v/>
      </c>
      <c r="L1531" s="115" t="str">
        <f>IF(Table6[[#This Row],[Segment ]]="","",(Table6[[#This Row],[Pressure 2 (kPa)]]-Table6[[#This Row],[Pressure 1 (kPa)]])/Table6[[#This Row],[Density (kg/m3)]])</f>
        <v/>
      </c>
      <c r="M1531" s="115" t="str">
        <f>IF(Table6[[#This Row],[Segment ]]="","",((Table6[[#This Row],[Velocity 2 (m/s)]]^2)/2)-((Table6[[#This Row],[Velocity 1 (m/s)]]^2)/2))</f>
        <v/>
      </c>
      <c r="N1531" s="115" t="str">
        <f>IF(Table6[[#This Row],[Segment ]]="","",(Table6[[#This Row],[Height 2 (m)]]-Table6[[#This Row],[Height 1 (m)]])*9.807)</f>
        <v/>
      </c>
      <c r="O1531" s="115" t="str">
        <f>'Pressure Drops in Loops'!U1536</f>
        <v/>
      </c>
      <c r="P153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31" s="115" t="str">
        <f>IF(Table6[[#This Row],[Segment ]]="","",Table6[[#This Row],[Work (W)]]/1000)</f>
        <v/>
      </c>
    </row>
    <row r="1532" spans="1:17" x14ac:dyDescent="0.25">
      <c r="A1532" s="116" t="str">
        <f>'Pressure Drops in Loops'!A1537</f>
        <v/>
      </c>
      <c r="B1532" s="113" t="str">
        <f>IF(Table6[[#This Row],[Segment ]]="","",B1531)</f>
        <v/>
      </c>
      <c r="C1532" s="113" t="str">
        <f>IF(Table6[[#This Row],[Segment ]]="","",C1531)</f>
        <v/>
      </c>
      <c r="D1532" s="113" t="str">
        <f>IF(Table6[[#This Row],[Segment ]]="","",D1531)</f>
        <v/>
      </c>
      <c r="E1532" s="117" t="str">
        <f>IF(Table6[[#This Row],[Segment ]]="","",Table6[[#This Row],[Density (kg/m3)]]*Table6[[#This Row],[Volumetric flow (m3/s)]])</f>
        <v/>
      </c>
      <c r="F1532" s="114" t="str">
        <f>IF(Table6[[#This Row],[Segment ]]="","",'Pressure Drops in Loops'!AG1537)</f>
        <v/>
      </c>
      <c r="G1532" s="114" t="str">
        <f>'Pressure Drops in Loops'!AH1537</f>
        <v/>
      </c>
      <c r="H1532" s="114"/>
      <c r="I1532" s="114"/>
      <c r="J1532" s="115" t="str">
        <f>'Pressure Drops in Loops'!E1537</f>
        <v/>
      </c>
      <c r="K1532" s="115" t="str">
        <f>IF('Pressure Drops in Loops'!E1538="",'Pressure Drops in Loops'!E1537,'Pressure Drops in Loops'!E1538)</f>
        <v/>
      </c>
      <c r="L1532" s="115" t="str">
        <f>IF(Table6[[#This Row],[Segment ]]="","",(Table6[[#This Row],[Pressure 2 (kPa)]]-Table6[[#This Row],[Pressure 1 (kPa)]])/Table6[[#This Row],[Density (kg/m3)]])</f>
        <v/>
      </c>
      <c r="M1532" s="115" t="str">
        <f>IF(Table6[[#This Row],[Segment ]]="","",((Table6[[#This Row],[Velocity 2 (m/s)]]^2)/2)-((Table6[[#This Row],[Velocity 1 (m/s)]]^2)/2))</f>
        <v/>
      </c>
      <c r="N1532" s="115" t="str">
        <f>IF(Table6[[#This Row],[Segment ]]="","",(Table6[[#This Row],[Height 2 (m)]]-Table6[[#This Row],[Height 1 (m)]])*9.807)</f>
        <v/>
      </c>
      <c r="O1532" s="115" t="str">
        <f>'Pressure Drops in Loops'!U1537</f>
        <v/>
      </c>
      <c r="P153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32" s="115" t="str">
        <f>IF(Table6[[#This Row],[Segment ]]="","",Table6[[#This Row],[Work (W)]]/1000)</f>
        <v/>
      </c>
    </row>
    <row r="1533" spans="1:17" x14ac:dyDescent="0.25">
      <c r="A1533" s="116" t="str">
        <f>'Pressure Drops in Loops'!A1538</f>
        <v/>
      </c>
      <c r="B1533" s="113" t="str">
        <f>IF(Table6[[#This Row],[Segment ]]="","",B1532)</f>
        <v/>
      </c>
      <c r="C1533" s="113" t="str">
        <f>IF(Table6[[#This Row],[Segment ]]="","",C1532)</f>
        <v/>
      </c>
      <c r="D1533" s="113" t="str">
        <f>IF(Table6[[#This Row],[Segment ]]="","",D1532)</f>
        <v/>
      </c>
      <c r="E1533" s="117" t="str">
        <f>IF(Table6[[#This Row],[Segment ]]="","",Table6[[#This Row],[Density (kg/m3)]]*Table6[[#This Row],[Volumetric flow (m3/s)]])</f>
        <v/>
      </c>
      <c r="F1533" s="114" t="str">
        <f>IF(Table6[[#This Row],[Segment ]]="","",'Pressure Drops in Loops'!AG1538)</f>
        <v/>
      </c>
      <c r="G1533" s="114" t="str">
        <f>'Pressure Drops in Loops'!AH1538</f>
        <v/>
      </c>
      <c r="H1533" s="114"/>
      <c r="I1533" s="114"/>
      <c r="J1533" s="115" t="str">
        <f>'Pressure Drops in Loops'!E1538</f>
        <v/>
      </c>
      <c r="K1533" s="115" t="str">
        <f>IF('Pressure Drops in Loops'!E1539="",'Pressure Drops in Loops'!E1538,'Pressure Drops in Loops'!E1539)</f>
        <v/>
      </c>
      <c r="L1533" s="115" t="str">
        <f>IF(Table6[[#This Row],[Segment ]]="","",(Table6[[#This Row],[Pressure 2 (kPa)]]-Table6[[#This Row],[Pressure 1 (kPa)]])/Table6[[#This Row],[Density (kg/m3)]])</f>
        <v/>
      </c>
      <c r="M1533" s="115" t="str">
        <f>IF(Table6[[#This Row],[Segment ]]="","",((Table6[[#This Row],[Velocity 2 (m/s)]]^2)/2)-((Table6[[#This Row],[Velocity 1 (m/s)]]^2)/2))</f>
        <v/>
      </c>
      <c r="N1533" s="115" t="str">
        <f>IF(Table6[[#This Row],[Segment ]]="","",(Table6[[#This Row],[Height 2 (m)]]-Table6[[#This Row],[Height 1 (m)]])*9.807)</f>
        <v/>
      </c>
      <c r="O1533" s="115" t="str">
        <f>'Pressure Drops in Loops'!U1538</f>
        <v/>
      </c>
      <c r="P153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33" s="115" t="str">
        <f>IF(Table6[[#This Row],[Segment ]]="","",Table6[[#This Row],[Work (W)]]/1000)</f>
        <v/>
      </c>
    </row>
    <row r="1534" spans="1:17" x14ac:dyDescent="0.25">
      <c r="A1534" s="116" t="str">
        <f>'Pressure Drops in Loops'!A1539</f>
        <v/>
      </c>
      <c r="B1534" s="113" t="str">
        <f>IF(Table6[[#This Row],[Segment ]]="","",B1533)</f>
        <v/>
      </c>
      <c r="C1534" s="113" t="str">
        <f>IF(Table6[[#This Row],[Segment ]]="","",C1533)</f>
        <v/>
      </c>
      <c r="D1534" s="113" t="str">
        <f>IF(Table6[[#This Row],[Segment ]]="","",D1533)</f>
        <v/>
      </c>
      <c r="E1534" s="117" t="str">
        <f>IF(Table6[[#This Row],[Segment ]]="","",Table6[[#This Row],[Density (kg/m3)]]*Table6[[#This Row],[Volumetric flow (m3/s)]])</f>
        <v/>
      </c>
      <c r="F1534" s="114" t="str">
        <f>IF(Table6[[#This Row],[Segment ]]="","",'Pressure Drops in Loops'!AG1539)</f>
        <v/>
      </c>
      <c r="G1534" s="114" t="str">
        <f>'Pressure Drops in Loops'!AH1539</f>
        <v/>
      </c>
      <c r="H1534" s="114"/>
      <c r="I1534" s="114"/>
      <c r="J1534" s="115" t="str">
        <f>'Pressure Drops in Loops'!E1539</f>
        <v/>
      </c>
      <c r="K1534" s="115" t="str">
        <f>IF('Pressure Drops in Loops'!E1540="",'Pressure Drops in Loops'!E1539,'Pressure Drops in Loops'!E1540)</f>
        <v/>
      </c>
      <c r="L1534" s="115" t="str">
        <f>IF(Table6[[#This Row],[Segment ]]="","",(Table6[[#This Row],[Pressure 2 (kPa)]]-Table6[[#This Row],[Pressure 1 (kPa)]])/Table6[[#This Row],[Density (kg/m3)]])</f>
        <v/>
      </c>
      <c r="M1534" s="115" t="str">
        <f>IF(Table6[[#This Row],[Segment ]]="","",((Table6[[#This Row],[Velocity 2 (m/s)]]^2)/2)-((Table6[[#This Row],[Velocity 1 (m/s)]]^2)/2))</f>
        <v/>
      </c>
      <c r="N1534" s="115" t="str">
        <f>IF(Table6[[#This Row],[Segment ]]="","",(Table6[[#This Row],[Height 2 (m)]]-Table6[[#This Row],[Height 1 (m)]])*9.807)</f>
        <v/>
      </c>
      <c r="O1534" s="115" t="str">
        <f>'Pressure Drops in Loops'!U1539</f>
        <v/>
      </c>
      <c r="P153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34" s="115" t="str">
        <f>IF(Table6[[#This Row],[Segment ]]="","",Table6[[#This Row],[Work (W)]]/1000)</f>
        <v/>
      </c>
    </row>
    <row r="1535" spans="1:17" x14ac:dyDescent="0.25">
      <c r="A1535" s="116" t="str">
        <f>'Pressure Drops in Loops'!A1540</f>
        <v/>
      </c>
      <c r="B1535" s="113" t="str">
        <f>IF(Table6[[#This Row],[Segment ]]="","",B1534)</f>
        <v/>
      </c>
      <c r="C1535" s="113" t="str">
        <f>IF(Table6[[#This Row],[Segment ]]="","",C1534)</f>
        <v/>
      </c>
      <c r="D1535" s="113" t="str">
        <f>IF(Table6[[#This Row],[Segment ]]="","",D1534)</f>
        <v/>
      </c>
      <c r="E1535" s="117" t="str">
        <f>IF(Table6[[#This Row],[Segment ]]="","",Table6[[#This Row],[Density (kg/m3)]]*Table6[[#This Row],[Volumetric flow (m3/s)]])</f>
        <v/>
      </c>
      <c r="F1535" s="114" t="str">
        <f>IF(Table6[[#This Row],[Segment ]]="","",'Pressure Drops in Loops'!AG1540)</f>
        <v/>
      </c>
      <c r="G1535" s="114" t="str">
        <f>'Pressure Drops in Loops'!AH1540</f>
        <v/>
      </c>
      <c r="H1535" s="114"/>
      <c r="I1535" s="114"/>
      <c r="J1535" s="115" t="str">
        <f>'Pressure Drops in Loops'!E1540</f>
        <v/>
      </c>
      <c r="K1535" s="115" t="str">
        <f>IF('Pressure Drops in Loops'!E1541="",'Pressure Drops in Loops'!E1540,'Pressure Drops in Loops'!E1541)</f>
        <v/>
      </c>
      <c r="L1535" s="115" t="str">
        <f>IF(Table6[[#This Row],[Segment ]]="","",(Table6[[#This Row],[Pressure 2 (kPa)]]-Table6[[#This Row],[Pressure 1 (kPa)]])/Table6[[#This Row],[Density (kg/m3)]])</f>
        <v/>
      </c>
      <c r="M1535" s="115" t="str">
        <f>IF(Table6[[#This Row],[Segment ]]="","",((Table6[[#This Row],[Velocity 2 (m/s)]]^2)/2)-((Table6[[#This Row],[Velocity 1 (m/s)]]^2)/2))</f>
        <v/>
      </c>
      <c r="N1535" s="115" t="str">
        <f>IF(Table6[[#This Row],[Segment ]]="","",(Table6[[#This Row],[Height 2 (m)]]-Table6[[#This Row],[Height 1 (m)]])*9.807)</f>
        <v/>
      </c>
      <c r="O1535" s="115" t="str">
        <f>'Pressure Drops in Loops'!U1540</f>
        <v/>
      </c>
      <c r="P153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35" s="115" t="str">
        <f>IF(Table6[[#This Row],[Segment ]]="","",Table6[[#This Row],[Work (W)]]/1000)</f>
        <v/>
      </c>
    </row>
    <row r="1536" spans="1:17" x14ac:dyDescent="0.25">
      <c r="A1536" s="116" t="str">
        <f>'Pressure Drops in Loops'!A1541</f>
        <v/>
      </c>
      <c r="B1536" s="113" t="str">
        <f>IF(Table6[[#This Row],[Segment ]]="","",B1535)</f>
        <v/>
      </c>
      <c r="C1536" s="113" t="str">
        <f>IF(Table6[[#This Row],[Segment ]]="","",C1535)</f>
        <v/>
      </c>
      <c r="D1536" s="113" t="str">
        <f>IF(Table6[[#This Row],[Segment ]]="","",D1535)</f>
        <v/>
      </c>
      <c r="E1536" s="117" t="str">
        <f>IF(Table6[[#This Row],[Segment ]]="","",Table6[[#This Row],[Density (kg/m3)]]*Table6[[#This Row],[Volumetric flow (m3/s)]])</f>
        <v/>
      </c>
      <c r="F1536" s="114" t="str">
        <f>IF(Table6[[#This Row],[Segment ]]="","",'Pressure Drops in Loops'!AG1541)</f>
        <v/>
      </c>
      <c r="G1536" s="114" t="str">
        <f>'Pressure Drops in Loops'!AH1541</f>
        <v/>
      </c>
      <c r="H1536" s="114"/>
      <c r="I1536" s="114"/>
      <c r="J1536" s="115" t="str">
        <f>'Pressure Drops in Loops'!E1541</f>
        <v/>
      </c>
      <c r="K1536" s="115" t="str">
        <f>IF('Pressure Drops in Loops'!E1542="",'Pressure Drops in Loops'!E1541,'Pressure Drops in Loops'!E1542)</f>
        <v/>
      </c>
      <c r="L1536" s="115" t="str">
        <f>IF(Table6[[#This Row],[Segment ]]="","",(Table6[[#This Row],[Pressure 2 (kPa)]]-Table6[[#This Row],[Pressure 1 (kPa)]])/Table6[[#This Row],[Density (kg/m3)]])</f>
        <v/>
      </c>
      <c r="M1536" s="115" t="str">
        <f>IF(Table6[[#This Row],[Segment ]]="","",((Table6[[#This Row],[Velocity 2 (m/s)]]^2)/2)-((Table6[[#This Row],[Velocity 1 (m/s)]]^2)/2))</f>
        <v/>
      </c>
      <c r="N1536" s="115" t="str">
        <f>IF(Table6[[#This Row],[Segment ]]="","",(Table6[[#This Row],[Height 2 (m)]]-Table6[[#This Row],[Height 1 (m)]])*9.807)</f>
        <v/>
      </c>
      <c r="O1536" s="115" t="str">
        <f>'Pressure Drops in Loops'!U1541</f>
        <v/>
      </c>
      <c r="P153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36" s="115" t="str">
        <f>IF(Table6[[#This Row],[Segment ]]="","",Table6[[#This Row],[Work (W)]]/1000)</f>
        <v/>
      </c>
    </row>
    <row r="1537" spans="1:17" x14ac:dyDescent="0.25">
      <c r="A1537" s="116" t="str">
        <f>'Pressure Drops in Loops'!A1542</f>
        <v/>
      </c>
      <c r="B1537" s="113" t="str">
        <f>IF(Table6[[#This Row],[Segment ]]="","",B1536)</f>
        <v/>
      </c>
      <c r="C1537" s="113" t="str">
        <f>IF(Table6[[#This Row],[Segment ]]="","",C1536)</f>
        <v/>
      </c>
      <c r="D1537" s="113" t="str">
        <f>IF(Table6[[#This Row],[Segment ]]="","",D1536)</f>
        <v/>
      </c>
      <c r="E1537" s="117" t="str">
        <f>IF(Table6[[#This Row],[Segment ]]="","",Table6[[#This Row],[Density (kg/m3)]]*Table6[[#This Row],[Volumetric flow (m3/s)]])</f>
        <v/>
      </c>
      <c r="F1537" s="114" t="str">
        <f>IF(Table6[[#This Row],[Segment ]]="","",'Pressure Drops in Loops'!AG1542)</f>
        <v/>
      </c>
      <c r="G1537" s="114" t="str">
        <f>'Pressure Drops in Loops'!AH1542</f>
        <v/>
      </c>
      <c r="H1537" s="114"/>
      <c r="I1537" s="114"/>
      <c r="J1537" s="115" t="str">
        <f>'Pressure Drops in Loops'!E1542</f>
        <v/>
      </c>
      <c r="K1537" s="115" t="str">
        <f>IF('Pressure Drops in Loops'!E1543="",'Pressure Drops in Loops'!E1542,'Pressure Drops in Loops'!E1543)</f>
        <v/>
      </c>
      <c r="L1537" s="115" t="str">
        <f>IF(Table6[[#This Row],[Segment ]]="","",(Table6[[#This Row],[Pressure 2 (kPa)]]-Table6[[#This Row],[Pressure 1 (kPa)]])/Table6[[#This Row],[Density (kg/m3)]])</f>
        <v/>
      </c>
      <c r="M1537" s="115" t="str">
        <f>IF(Table6[[#This Row],[Segment ]]="","",((Table6[[#This Row],[Velocity 2 (m/s)]]^2)/2)-((Table6[[#This Row],[Velocity 1 (m/s)]]^2)/2))</f>
        <v/>
      </c>
      <c r="N1537" s="115" t="str">
        <f>IF(Table6[[#This Row],[Segment ]]="","",(Table6[[#This Row],[Height 2 (m)]]-Table6[[#This Row],[Height 1 (m)]])*9.807)</f>
        <v/>
      </c>
      <c r="O1537" s="115" t="str">
        <f>'Pressure Drops in Loops'!U1542</f>
        <v/>
      </c>
      <c r="P153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37" s="115" t="str">
        <f>IF(Table6[[#This Row],[Segment ]]="","",Table6[[#This Row],[Work (W)]]/1000)</f>
        <v/>
      </c>
    </row>
    <row r="1538" spans="1:17" x14ac:dyDescent="0.25">
      <c r="A1538" s="116" t="str">
        <f>'Pressure Drops in Loops'!A1543</f>
        <v/>
      </c>
      <c r="B1538" s="113" t="str">
        <f>IF(Table6[[#This Row],[Segment ]]="","",B1537)</f>
        <v/>
      </c>
      <c r="C1538" s="113" t="str">
        <f>IF(Table6[[#This Row],[Segment ]]="","",C1537)</f>
        <v/>
      </c>
      <c r="D1538" s="113" t="str">
        <f>IF(Table6[[#This Row],[Segment ]]="","",D1537)</f>
        <v/>
      </c>
      <c r="E1538" s="117" t="str">
        <f>IF(Table6[[#This Row],[Segment ]]="","",Table6[[#This Row],[Density (kg/m3)]]*Table6[[#This Row],[Volumetric flow (m3/s)]])</f>
        <v/>
      </c>
      <c r="F1538" s="114" t="str">
        <f>IF(Table6[[#This Row],[Segment ]]="","",'Pressure Drops in Loops'!AG1543)</f>
        <v/>
      </c>
      <c r="G1538" s="114" t="str">
        <f>'Pressure Drops in Loops'!AH1543</f>
        <v/>
      </c>
      <c r="H1538" s="114"/>
      <c r="I1538" s="114"/>
      <c r="J1538" s="115" t="str">
        <f>'Pressure Drops in Loops'!E1543</f>
        <v/>
      </c>
      <c r="K1538" s="115" t="str">
        <f>IF('Pressure Drops in Loops'!E1544="",'Pressure Drops in Loops'!E1543,'Pressure Drops in Loops'!E1544)</f>
        <v/>
      </c>
      <c r="L1538" s="115" t="str">
        <f>IF(Table6[[#This Row],[Segment ]]="","",(Table6[[#This Row],[Pressure 2 (kPa)]]-Table6[[#This Row],[Pressure 1 (kPa)]])/Table6[[#This Row],[Density (kg/m3)]])</f>
        <v/>
      </c>
      <c r="M1538" s="115" t="str">
        <f>IF(Table6[[#This Row],[Segment ]]="","",((Table6[[#This Row],[Velocity 2 (m/s)]]^2)/2)-((Table6[[#This Row],[Velocity 1 (m/s)]]^2)/2))</f>
        <v/>
      </c>
      <c r="N1538" s="115" t="str">
        <f>IF(Table6[[#This Row],[Segment ]]="","",(Table6[[#This Row],[Height 2 (m)]]-Table6[[#This Row],[Height 1 (m)]])*9.807)</f>
        <v/>
      </c>
      <c r="O1538" s="115" t="str">
        <f>'Pressure Drops in Loops'!U1543</f>
        <v/>
      </c>
      <c r="P153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38" s="115" t="str">
        <f>IF(Table6[[#This Row],[Segment ]]="","",Table6[[#This Row],[Work (W)]]/1000)</f>
        <v/>
      </c>
    </row>
    <row r="1539" spans="1:17" x14ac:dyDescent="0.25">
      <c r="A1539" s="116" t="str">
        <f>'Pressure Drops in Loops'!A1544</f>
        <v/>
      </c>
      <c r="B1539" s="113" t="str">
        <f>IF(Table6[[#This Row],[Segment ]]="","",B1538)</f>
        <v/>
      </c>
      <c r="C1539" s="113" t="str">
        <f>IF(Table6[[#This Row],[Segment ]]="","",C1538)</f>
        <v/>
      </c>
      <c r="D1539" s="113" t="str">
        <f>IF(Table6[[#This Row],[Segment ]]="","",D1538)</f>
        <v/>
      </c>
      <c r="E1539" s="117" t="str">
        <f>IF(Table6[[#This Row],[Segment ]]="","",Table6[[#This Row],[Density (kg/m3)]]*Table6[[#This Row],[Volumetric flow (m3/s)]])</f>
        <v/>
      </c>
      <c r="F1539" s="114" t="str">
        <f>IF(Table6[[#This Row],[Segment ]]="","",'Pressure Drops in Loops'!AG1544)</f>
        <v/>
      </c>
      <c r="G1539" s="114" t="str">
        <f>'Pressure Drops in Loops'!AH1544</f>
        <v/>
      </c>
      <c r="H1539" s="114"/>
      <c r="I1539" s="114"/>
      <c r="J1539" s="115" t="str">
        <f>'Pressure Drops in Loops'!E1544</f>
        <v/>
      </c>
      <c r="K1539" s="115" t="str">
        <f>IF('Pressure Drops in Loops'!E1545="",'Pressure Drops in Loops'!E1544,'Pressure Drops in Loops'!E1545)</f>
        <v/>
      </c>
      <c r="L1539" s="115" t="str">
        <f>IF(Table6[[#This Row],[Segment ]]="","",(Table6[[#This Row],[Pressure 2 (kPa)]]-Table6[[#This Row],[Pressure 1 (kPa)]])/Table6[[#This Row],[Density (kg/m3)]])</f>
        <v/>
      </c>
      <c r="M1539" s="115" t="str">
        <f>IF(Table6[[#This Row],[Segment ]]="","",((Table6[[#This Row],[Velocity 2 (m/s)]]^2)/2)-((Table6[[#This Row],[Velocity 1 (m/s)]]^2)/2))</f>
        <v/>
      </c>
      <c r="N1539" s="115" t="str">
        <f>IF(Table6[[#This Row],[Segment ]]="","",(Table6[[#This Row],[Height 2 (m)]]-Table6[[#This Row],[Height 1 (m)]])*9.807)</f>
        <v/>
      </c>
      <c r="O1539" s="115" t="str">
        <f>'Pressure Drops in Loops'!U1544</f>
        <v/>
      </c>
      <c r="P153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39" s="115" t="str">
        <f>IF(Table6[[#This Row],[Segment ]]="","",Table6[[#This Row],[Work (W)]]/1000)</f>
        <v/>
      </c>
    </row>
    <row r="1540" spans="1:17" x14ac:dyDescent="0.25">
      <c r="A1540" s="116" t="str">
        <f>'Pressure Drops in Loops'!A1545</f>
        <v/>
      </c>
      <c r="B1540" s="113" t="str">
        <f>IF(Table6[[#This Row],[Segment ]]="","",B1539)</f>
        <v/>
      </c>
      <c r="C1540" s="113" t="str">
        <f>IF(Table6[[#This Row],[Segment ]]="","",C1539)</f>
        <v/>
      </c>
      <c r="D1540" s="113" t="str">
        <f>IF(Table6[[#This Row],[Segment ]]="","",D1539)</f>
        <v/>
      </c>
      <c r="E1540" s="117" t="str">
        <f>IF(Table6[[#This Row],[Segment ]]="","",Table6[[#This Row],[Density (kg/m3)]]*Table6[[#This Row],[Volumetric flow (m3/s)]])</f>
        <v/>
      </c>
      <c r="F1540" s="114" t="str">
        <f>IF(Table6[[#This Row],[Segment ]]="","",'Pressure Drops in Loops'!AG1545)</f>
        <v/>
      </c>
      <c r="G1540" s="114" t="str">
        <f>'Pressure Drops in Loops'!AH1545</f>
        <v/>
      </c>
      <c r="H1540" s="114"/>
      <c r="I1540" s="114"/>
      <c r="J1540" s="115" t="str">
        <f>'Pressure Drops in Loops'!E1545</f>
        <v/>
      </c>
      <c r="K1540" s="115" t="str">
        <f>IF('Pressure Drops in Loops'!E1546="",'Pressure Drops in Loops'!E1545,'Pressure Drops in Loops'!E1546)</f>
        <v/>
      </c>
      <c r="L1540" s="115" t="str">
        <f>IF(Table6[[#This Row],[Segment ]]="","",(Table6[[#This Row],[Pressure 2 (kPa)]]-Table6[[#This Row],[Pressure 1 (kPa)]])/Table6[[#This Row],[Density (kg/m3)]])</f>
        <v/>
      </c>
      <c r="M1540" s="115" t="str">
        <f>IF(Table6[[#This Row],[Segment ]]="","",((Table6[[#This Row],[Velocity 2 (m/s)]]^2)/2)-((Table6[[#This Row],[Velocity 1 (m/s)]]^2)/2))</f>
        <v/>
      </c>
      <c r="N1540" s="115" t="str">
        <f>IF(Table6[[#This Row],[Segment ]]="","",(Table6[[#This Row],[Height 2 (m)]]-Table6[[#This Row],[Height 1 (m)]])*9.807)</f>
        <v/>
      </c>
      <c r="O1540" s="115" t="str">
        <f>'Pressure Drops in Loops'!U1545</f>
        <v/>
      </c>
      <c r="P154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40" s="115" t="str">
        <f>IF(Table6[[#This Row],[Segment ]]="","",Table6[[#This Row],[Work (W)]]/1000)</f>
        <v/>
      </c>
    </row>
    <row r="1541" spans="1:17" x14ac:dyDescent="0.25">
      <c r="A1541" s="116" t="str">
        <f>'Pressure Drops in Loops'!A1546</f>
        <v/>
      </c>
      <c r="B1541" s="113" t="str">
        <f>IF(Table6[[#This Row],[Segment ]]="","",B1540)</f>
        <v/>
      </c>
      <c r="C1541" s="113" t="str">
        <f>IF(Table6[[#This Row],[Segment ]]="","",C1540)</f>
        <v/>
      </c>
      <c r="D1541" s="113" t="str">
        <f>IF(Table6[[#This Row],[Segment ]]="","",D1540)</f>
        <v/>
      </c>
      <c r="E1541" s="117" t="str">
        <f>IF(Table6[[#This Row],[Segment ]]="","",Table6[[#This Row],[Density (kg/m3)]]*Table6[[#This Row],[Volumetric flow (m3/s)]])</f>
        <v/>
      </c>
      <c r="F1541" s="114" t="str">
        <f>IF(Table6[[#This Row],[Segment ]]="","",'Pressure Drops in Loops'!AG1546)</f>
        <v/>
      </c>
      <c r="G1541" s="114" t="str">
        <f>'Pressure Drops in Loops'!AH1546</f>
        <v/>
      </c>
      <c r="H1541" s="114"/>
      <c r="I1541" s="114"/>
      <c r="J1541" s="115" t="str">
        <f>'Pressure Drops in Loops'!E1546</f>
        <v/>
      </c>
      <c r="K1541" s="115" t="str">
        <f>IF('Pressure Drops in Loops'!E1547="",'Pressure Drops in Loops'!E1546,'Pressure Drops in Loops'!E1547)</f>
        <v/>
      </c>
      <c r="L1541" s="115" t="str">
        <f>IF(Table6[[#This Row],[Segment ]]="","",(Table6[[#This Row],[Pressure 2 (kPa)]]-Table6[[#This Row],[Pressure 1 (kPa)]])/Table6[[#This Row],[Density (kg/m3)]])</f>
        <v/>
      </c>
      <c r="M1541" s="115" t="str">
        <f>IF(Table6[[#This Row],[Segment ]]="","",((Table6[[#This Row],[Velocity 2 (m/s)]]^2)/2)-((Table6[[#This Row],[Velocity 1 (m/s)]]^2)/2))</f>
        <v/>
      </c>
      <c r="N1541" s="115" t="str">
        <f>IF(Table6[[#This Row],[Segment ]]="","",(Table6[[#This Row],[Height 2 (m)]]-Table6[[#This Row],[Height 1 (m)]])*9.807)</f>
        <v/>
      </c>
      <c r="O1541" s="115" t="str">
        <f>'Pressure Drops in Loops'!U1546</f>
        <v/>
      </c>
      <c r="P154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41" s="115" t="str">
        <f>IF(Table6[[#This Row],[Segment ]]="","",Table6[[#This Row],[Work (W)]]/1000)</f>
        <v/>
      </c>
    </row>
    <row r="1542" spans="1:17" x14ac:dyDescent="0.25">
      <c r="A1542" s="116" t="str">
        <f>'Pressure Drops in Loops'!A1547</f>
        <v/>
      </c>
      <c r="B1542" s="113" t="str">
        <f>IF(Table6[[#This Row],[Segment ]]="","",B1541)</f>
        <v/>
      </c>
      <c r="C1542" s="113" t="str">
        <f>IF(Table6[[#This Row],[Segment ]]="","",C1541)</f>
        <v/>
      </c>
      <c r="D1542" s="113" t="str">
        <f>IF(Table6[[#This Row],[Segment ]]="","",D1541)</f>
        <v/>
      </c>
      <c r="E1542" s="117" t="str">
        <f>IF(Table6[[#This Row],[Segment ]]="","",Table6[[#This Row],[Density (kg/m3)]]*Table6[[#This Row],[Volumetric flow (m3/s)]])</f>
        <v/>
      </c>
      <c r="F1542" s="114" t="str">
        <f>IF(Table6[[#This Row],[Segment ]]="","",'Pressure Drops in Loops'!AG1547)</f>
        <v/>
      </c>
      <c r="G1542" s="114" t="str">
        <f>'Pressure Drops in Loops'!AH1547</f>
        <v/>
      </c>
      <c r="H1542" s="114"/>
      <c r="I1542" s="114"/>
      <c r="J1542" s="115" t="str">
        <f>'Pressure Drops in Loops'!E1547</f>
        <v/>
      </c>
      <c r="K1542" s="115" t="str">
        <f>IF('Pressure Drops in Loops'!E1548="",'Pressure Drops in Loops'!E1547,'Pressure Drops in Loops'!E1548)</f>
        <v/>
      </c>
      <c r="L1542" s="115" t="str">
        <f>IF(Table6[[#This Row],[Segment ]]="","",(Table6[[#This Row],[Pressure 2 (kPa)]]-Table6[[#This Row],[Pressure 1 (kPa)]])/Table6[[#This Row],[Density (kg/m3)]])</f>
        <v/>
      </c>
      <c r="M1542" s="115" t="str">
        <f>IF(Table6[[#This Row],[Segment ]]="","",((Table6[[#This Row],[Velocity 2 (m/s)]]^2)/2)-((Table6[[#This Row],[Velocity 1 (m/s)]]^2)/2))</f>
        <v/>
      </c>
      <c r="N1542" s="115" t="str">
        <f>IF(Table6[[#This Row],[Segment ]]="","",(Table6[[#This Row],[Height 2 (m)]]-Table6[[#This Row],[Height 1 (m)]])*9.807)</f>
        <v/>
      </c>
      <c r="O1542" s="115" t="str">
        <f>'Pressure Drops in Loops'!U1547</f>
        <v/>
      </c>
      <c r="P154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42" s="115" t="str">
        <f>IF(Table6[[#This Row],[Segment ]]="","",Table6[[#This Row],[Work (W)]]/1000)</f>
        <v/>
      </c>
    </row>
    <row r="1543" spans="1:17" x14ac:dyDescent="0.25">
      <c r="A1543" s="116" t="str">
        <f>'Pressure Drops in Loops'!A1548</f>
        <v/>
      </c>
      <c r="B1543" s="113" t="str">
        <f>IF(Table6[[#This Row],[Segment ]]="","",B1542)</f>
        <v/>
      </c>
      <c r="C1543" s="113" t="str">
        <f>IF(Table6[[#This Row],[Segment ]]="","",C1542)</f>
        <v/>
      </c>
      <c r="D1543" s="113" t="str">
        <f>IF(Table6[[#This Row],[Segment ]]="","",D1542)</f>
        <v/>
      </c>
      <c r="E1543" s="117" t="str">
        <f>IF(Table6[[#This Row],[Segment ]]="","",Table6[[#This Row],[Density (kg/m3)]]*Table6[[#This Row],[Volumetric flow (m3/s)]])</f>
        <v/>
      </c>
      <c r="F1543" s="114" t="str">
        <f>IF(Table6[[#This Row],[Segment ]]="","",'Pressure Drops in Loops'!AG1548)</f>
        <v/>
      </c>
      <c r="G1543" s="114" t="str">
        <f>'Pressure Drops in Loops'!AH1548</f>
        <v/>
      </c>
      <c r="H1543" s="114"/>
      <c r="I1543" s="114"/>
      <c r="J1543" s="115" t="str">
        <f>'Pressure Drops in Loops'!E1548</f>
        <v/>
      </c>
      <c r="K1543" s="115" t="str">
        <f>IF('Pressure Drops in Loops'!E1549="",'Pressure Drops in Loops'!E1548,'Pressure Drops in Loops'!E1549)</f>
        <v/>
      </c>
      <c r="L1543" s="115" t="str">
        <f>IF(Table6[[#This Row],[Segment ]]="","",(Table6[[#This Row],[Pressure 2 (kPa)]]-Table6[[#This Row],[Pressure 1 (kPa)]])/Table6[[#This Row],[Density (kg/m3)]])</f>
        <v/>
      </c>
      <c r="M1543" s="115" t="str">
        <f>IF(Table6[[#This Row],[Segment ]]="","",((Table6[[#This Row],[Velocity 2 (m/s)]]^2)/2)-((Table6[[#This Row],[Velocity 1 (m/s)]]^2)/2))</f>
        <v/>
      </c>
      <c r="N1543" s="115" t="str">
        <f>IF(Table6[[#This Row],[Segment ]]="","",(Table6[[#This Row],[Height 2 (m)]]-Table6[[#This Row],[Height 1 (m)]])*9.807)</f>
        <v/>
      </c>
      <c r="O1543" s="115" t="str">
        <f>'Pressure Drops in Loops'!U1548</f>
        <v/>
      </c>
      <c r="P154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43" s="115" t="str">
        <f>IF(Table6[[#This Row],[Segment ]]="","",Table6[[#This Row],[Work (W)]]/1000)</f>
        <v/>
      </c>
    </row>
    <row r="1544" spans="1:17" x14ac:dyDescent="0.25">
      <c r="A1544" s="116" t="str">
        <f>'Pressure Drops in Loops'!A1549</f>
        <v/>
      </c>
      <c r="B1544" s="113" t="str">
        <f>IF(Table6[[#This Row],[Segment ]]="","",B1543)</f>
        <v/>
      </c>
      <c r="C1544" s="113" t="str">
        <f>IF(Table6[[#This Row],[Segment ]]="","",C1543)</f>
        <v/>
      </c>
      <c r="D1544" s="113" t="str">
        <f>IF(Table6[[#This Row],[Segment ]]="","",D1543)</f>
        <v/>
      </c>
      <c r="E1544" s="117" t="str">
        <f>IF(Table6[[#This Row],[Segment ]]="","",Table6[[#This Row],[Density (kg/m3)]]*Table6[[#This Row],[Volumetric flow (m3/s)]])</f>
        <v/>
      </c>
      <c r="F1544" s="114" t="str">
        <f>IF(Table6[[#This Row],[Segment ]]="","",'Pressure Drops in Loops'!AG1549)</f>
        <v/>
      </c>
      <c r="G1544" s="114" t="str">
        <f>'Pressure Drops in Loops'!AH1549</f>
        <v/>
      </c>
      <c r="H1544" s="114"/>
      <c r="I1544" s="114"/>
      <c r="J1544" s="115" t="str">
        <f>'Pressure Drops in Loops'!E1549</f>
        <v/>
      </c>
      <c r="K1544" s="115" t="str">
        <f>IF('Pressure Drops in Loops'!E1550="",'Pressure Drops in Loops'!E1549,'Pressure Drops in Loops'!E1550)</f>
        <v/>
      </c>
      <c r="L1544" s="115" t="str">
        <f>IF(Table6[[#This Row],[Segment ]]="","",(Table6[[#This Row],[Pressure 2 (kPa)]]-Table6[[#This Row],[Pressure 1 (kPa)]])/Table6[[#This Row],[Density (kg/m3)]])</f>
        <v/>
      </c>
      <c r="M1544" s="115" t="str">
        <f>IF(Table6[[#This Row],[Segment ]]="","",((Table6[[#This Row],[Velocity 2 (m/s)]]^2)/2)-((Table6[[#This Row],[Velocity 1 (m/s)]]^2)/2))</f>
        <v/>
      </c>
      <c r="N1544" s="115" t="str">
        <f>IF(Table6[[#This Row],[Segment ]]="","",(Table6[[#This Row],[Height 2 (m)]]-Table6[[#This Row],[Height 1 (m)]])*9.807)</f>
        <v/>
      </c>
      <c r="O1544" s="115" t="str">
        <f>'Pressure Drops in Loops'!U1549</f>
        <v/>
      </c>
      <c r="P154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44" s="115" t="str">
        <f>IF(Table6[[#This Row],[Segment ]]="","",Table6[[#This Row],[Work (W)]]/1000)</f>
        <v/>
      </c>
    </row>
    <row r="1545" spans="1:17" x14ac:dyDescent="0.25">
      <c r="A1545" s="116" t="str">
        <f>'Pressure Drops in Loops'!A1550</f>
        <v/>
      </c>
      <c r="B1545" s="113" t="str">
        <f>IF(Table6[[#This Row],[Segment ]]="","",B1544)</f>
        <v/>
      </c>
      <c r="C1545" s="113" t="str">
        <f>IF(Table6[[#This Row],[Segment ]]="","",C1544)</f>
        <v/>
      </c>
      <c r="D1545" s="113" t="str">
        <f>IF(Table6[[#This Row],[Segment ]]="","",D1544)</f>
        <v/>
      </c>
      <c r="E1545" s="117" t="str">
        <f>IF(Table6[[#This Row],[Segment ]]="","",Table6[[#This Row],[Density (kg/m3)]]*Table6[[#This Row],[Volumetric flow (m3/s)]])</f>
        <v/>
      </c>
      <c r="F1545" s="114" t="str">
        <f>IF(Table6[[#This Row],[Segment ]]="","",'Pressure Drops in Loops'!AG1550)</f>
        <v/>
      </c>
      <c r="G1545" s="114" t="str">
        <f>'Pressure Drops in Loops'!AH1550</f>
        <v/>
      </c>
      <c r="H1545" s="114"/>
      <c r="I1545" s="114"/>
      <c r="J1545" s="115" t="str">
        <f>'Pressure Drops in Loops'!E1550</f>
        <v/>
      </c>
      <c r="K1545" s="115" t="str">
        <f>IF('Pressure Drops in Loops'!E1551="",'Pressure Drops in Loops'!E1550,'Pressure Drops in Loops'!E1551)</f>
        <v/>
      </c>
      <c r="L1545" s="115" t="str">
        <f>IF(Table6[[#This Row],[Segment ]]="","",(Table6[[#This Row],[Pressure 2 (kPa)]]-Table6[[#This Row],[Pressure 1 (kPa)]])/Table6[[#This Row],[Density (kg/m3)]])</f>
        <v/>
      </c>
      <c r="M1545" s="115" t="str">
        <f>IF(Table6[[#This Row],[Segment ]]="","",((Table6[[#This Row],[Velocity 2 (m/s)]]^2)/2)-((Table6[[#This Row],[Velocity 1 (m/s)]]^2)/2))</f>
        <v/>
      </c>
      <c r="N1545" s="115" t="str">
        <f>IF(Table6[[#This Row],[Segment ]]="","",(Table6[[#This Row],[Height 2 (m)]]-Table6[[#This Row],[Height 1 (m)]])*9.807)</f>
        <v/>
      </c>
      <c r="O1545" s="115" t="str">
        <f>'Pressure Drops in Loops'!U1550</f>
        <v/>
      </c>
      <c r="P154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45" s="115" t="str">
        <f>IF(Table6[[#This Row],[Segment ]]="","",Table6[[#This Row],[Work (W)]]/1000)</f>
        <v/>
      </c>
    </row>
    <row r="1546" spans="1:17" x14ac:dyDescent="0.25">
      <c r="A1546" s="116" t="str">
        <f>'Pressure Drops in Loops'!A1551</f>
        <v/>
      </c>
      <c r="B1546" s="113" t="str">
        <f>IF(Table6[[#This Row],[Segment ]]="","",B1545)</f>
        <v/>
      </c>
      <c r="C1546" s="113" t="str">
        <f>IF(Table6[[#This Row],[Segment ]]="","",C1545)</f>
        <v/>
      </c>
      <c r="D1546" s="113" t="str">
        <f>IF(Table6[[#This Row],[Segment ]]="","",D1545)</f>
        <v/>
      </c>
      <c r="E1546" s="117" t="str">
        <f>IF(Table6[[#This Row],[Segment ]]="","",Table6[[#This Row],[Density (kg/m3)]]*Table6[[#This Row],[Volumetric flow (m3/s)]])</f>
        <v/>
      </c>
      <c r="F1546" s="114" t="str">
        <f>IF(Table6[[#This Row],[Segment ]]="","",'Pressure Drops in Loops'!AG1551)</f>
        <v/>
      </c>
      <c r="G1546" s="114" t="str">
        <f>'Pressure Drops in Loops'!AH1551</f>
        <v/>
      </c>
      <c r="H1546" s="114"/>
      <c r="I1546" s="114"/>
      <c r="J1546" s="115" t="str">
        <f>'Pressure Drops in Loops'!E1551</f>
        <v/>
      </c>
      <c r="K1546" s="115" t="str">
        <f>IF('Pressure Drops in Loops'!E1552="",'Pressure Drops in Loops'!E1551,'Pressure Drops in Loops'!E1552)</f>
        <v/>
      </c>
      <c r="L1546" s="115" t="str">
        <f>IF(Table6[[#This Row],[Segment ]]="","",(Table6[[#This Row],[Pressure 2 (kPa)]]-Table6[[#This Row],[Pressure 1 (kPa)]])/Table6[[#This Row],[Density (kg/m3)]])</f>
        <v/>
      </c>
      <c r="M1546" s="115" t="str">
        <f>IF(Table6[[#This Row],[Segment ]]="","",((Table6[[#This Row],[Velocity 2 (m/s)]]^2)/2)-((Table6[[#This Row],[Velocity 1 (m/s)]]^2)/2))</f>
        <v/>
      </c>
      <c r="N1546" s="115" t="str">
        <f>IF(Table6[[#This Row],[Segment ]]="","",(Table6[[#This Row],[Height 2 (m)]]-Table6[[#This Row],[Height 1 (m)]])*9.807)</f>
        <v/>
      </c>
      <c r="O1546" s="115" t="str">
        <f>'Pressure Drops in Loops'!U1551</f>
        <v/>
      </c>
      <c r="P154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46" s="115" t="str">
        <f>IF(Table6[[#This Row],[Segment ]]="","",Table6[[#This Row],[Work (W)]]/1000)</f>
        <v/>
      </c>
    </row>
    <row r="1547" spans="1:17" x14ac:dyDescent="0.25">
      <c r="A1547" s="116" t="str">
        <f>'Pressure Drops in Loops'!A1552</f>
        <v/>
      </c>
      <c r="B1547" s="113" t="str">
        <f>IF(Table6[[#This Row],[Segment ]]="","",B1546)</f>
        <v/>
      </c>
      <c r="C1547" s="113" t="str">
        <f>IF(Table6[[#This Row],[Segment ]]="","",C1546)</f>
        <v/>
      </c>
      <c r="D1547" s="113" t="str">
        <f>IF(Table6[[#This Row],[Segment ]]="","",D1546)</f>
        <v/>
      </c>
      <c r="E1547" s="117" t="str">
        <f>IF(Table6[[#This Row],[Segment ]]="","",Table6[[#This Row],[Density (kg/m3)]]*Table6[[#This Row],[Volumetric flow (m3/s)]])</f>
        <v/>
      </c>
      <c r="F1547" s="114" t="str">
        <f>IF(Table6[[#This Row],[Segment ]]="","",'Pressure Drops in Loops'!AG1552)</f>
        <v/>
      </c>
      <c r="G1547" s="114" t="str">
        <f>'Pressure Drops in Loops'!AH1552</f>
        <v/>
      </c>
      <c r="H1547" s="114"/>
      <c r="I1547" s="114"/>
      <c r="J1547" s="115" t="str">
        <f>'Pressure Drops in Loops'!E1552</f>
        <v/>
      </c>
      <c r="K1547" s="115" t="str">
        <f>IF('Pressure Drops in Loops'!E1553="",'Pressure Drops in Loops'!E1552,'Pressure Drops in Loops'!E1553)</f>
        <v/>
      </c>
      <c r="L1547" s="115" t="str">
        <f>IF(Table6[[#This Row],[Segment ]]="","",(Table6[[#This Row],[Pressure 2 (kPa)]]-Table6[[#This Row],[Pressure 1 (kPa)]])/Table6[[#This Row],[Density (kg/m3)]])</f>
        <v/>
      </c>
      <c r="M1547" s="115" t="str">
        <f>IF(Table6[[#This Row],[Segment ]]="","",((Table6[[#This Row],[Velocity 2 (m/s)]]^2)/2)-((Table6[[#This Row],[Velocity 1 (m/s)]]^2)/2))</f>
        <v/>
      </c>
      <c r="N1547" s="115" t="str">
        <f>IF(Table6[[#This Row],[Segment ]]="","",(Table6[[#This Row],[Height 2 (m)]]-Table6[[#This Row],[Height 1 (m)]])*9.807)</f>
        <v/>
      </c>
      <c r="O1547" s="115" t="str">
        <f>'Pressure Drops in Loops'!U1552</f>
        <v/>
      </c>
      <c r="P154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47" s="115" t="str">
        <f>IF(Table6[[#This Row],[Segment ]]="","",Table6[[#This Row],[Work (W)]]/1000)</f>
        <v/>
      </c>
    </row>
    <row r="1548" spans="1:17" x14ac:dyDescent="0.25">
      <c r="A1548" s="116" t="str">
        <f>'Pressure Drops in Loops'!A1553</f>
        <v/>
      </c>
      <c r="B1548" s="113" t="str">
        <f>IF(Table6[[#This Row],[Segment ]]="","",B1547)</f>
        <v/>
      </c>
      <c r="C1548" s="113" t="str">
        <f>IF(Table6[[#This Row],[Segment ]]="","",C1547)</f>
        <v/>
      </c>
      <c r="D1548" s="113" t="str">
        <f>IF(Table6[[#This Row],[Segment ]]="","",D1547)</f>
        <v/>
      </c>
      <c r="E1548" s="117" t="str">
        <f>IF(Table6[[#This Row],[Segment ]]="","",Table6[[#This Row],[Density (kg/m3)]]*Table6[[#This Row],[Volumetric flow (m3/s)]])</f>
        <v/>
      </c>
      <c r="F1548" s="114" t="str">
        <f>IF(Table6[[#This Row],[Segment ]]="","",'Pressure Drops in Loops'!AG1553)</f>
        <v/>
      </c>
      <c r="G1548" s="114" t="str">
        <f>'Pressure Drops in Loops'!AH1553</f>
        <v/>
      </c>
      <c r="H1548" s="114"/>
      <c r="I1548" s="114"/>
      <c r="J1548" s="115" t="str">
        <f>'Pressure Drops in Loops'!E1553</f>
        <v/>
      </c>
      <c r="K1548" s="115" t="str">
        <f>IF('Pressure Drops in Loops'!E1554="",'Pressure Drops in Loops'!E1553,'Pressure Drops in Loops'!E1554)</f>
        <v/>
      </c>
      <c r="L1548" s="115" t="str">
        <f>IF(Table6[[#This Row],[Segment ]]="","",(Table6[[#This Row],[Pressure 2 (kPa)]]-Table6[[#This Row],[Pressure 1 (kPa)]])/Table6[[#This Row],[Density (kg/m3)]])</f>
        <v/>
      </c>
      <c r="M1548" s="115" t="str">
        <f>IF(Table6[[#This Row],[Segment ]]="","",((Table6[[#This Row],[Velocity 2 (m/s)]]^2)/2)-((Table6[[#This Row],[Velocity 1 (m/s)]]^2)/2))</f>
        <v/>
      </c>
      <c r="N1548" s="115" t="str">
        <f>IF(Table6[[#This Row],[Segment ]]="","",(Table6[[#This Row],[Height 2 (m)]]-Table6[[#This Row],[Height 1 (m)]])*9.807)</f>
        <v/>
      </c>
      <c r="O1548" s="115" t="str">
        <f>'Pressure Drops in Loops'!U1553</f>
        <v/>
      </c>
      <c r="P154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48" s="115" t="str">
        <f>IF(Table6[[#This Row],[Segment ]]="","",Table6[[#This Row],[Work (W)]]/1000)</f>
        <v/>
      </c>
    </row>
    <row r="1549" spans="1:17" x14ac:dyDescent="0.25">
      <c r="A1549" s="116" t="str">
        <f>'Pressure Drops in Loops'!A1554</f>
        <v/>
      </c>
      <c r="B1549" s="113" t="str">
        <f>IF(Table6[[#This Row],[Segment ]]="","",B1548)</f>
        <v/>
      </c>
      <c r="C1549" s="113" t="str">
        <f>IF(Table6[[#This Row],[Segment ]]="","",C1548)</f>
        <v/>
      </c>
      <c r="D1549" s="113" t="str">
        <f>IF(Table6[[#This Row],[Segment ]]="","",D1548)</f>
        <v/>
      </c>
      <c r="E1549" s="117" t="str">
        <f>IF(Table6[[#This Row],[Segment ]]="","",Table6[[#This Row],[Density (kg/m3)]]*Table6[[#This Row],[Volumetric flow (m3/s)]])</f>
        <v/>
      </c>
      <c r="F1549" s="114" t="str">
        <f>IF(Table6[[#This Row],[Segment ]]="","",'Pressure Drops in Loops'!AG1554)</f>
        <v/>
      </c>
      <c r="G1549" s="114" t="str">
        <f>'Pressure Drops in Loops'!AH1554</f>
        <v/>
      </c>
      <c r="H1549" s="114"/>
      <c r="I1549" s="114"/>
      <c r="J1549" s="115" t="str">
        <f>'Pressure Drops in Loops'!E1554</f>
        <v/>
      </c>
      <c r="K1549" s="115" t="str">
        <f>IF('Pressure Drops in Loops'!E1555="",'Pressure Drops in Loops'!E1554,'Pressure Drops in Loops'!E1555)</f>
        <v/>
      </c>
      <c r="L1549" s="115" t="str">
        <f>IF(Table6[[#This Row],[Segment ]]="","",(Table6[[#This Row],[Pressure 2 (kPa)]]-Table6[[#This Row],[Pressure 1 (kPa)]])/Table6[[#This Row],[Density (kg/m3)]])</f>
        <v/>
      </c>
      <c r="M1549" s="115" t="str">
        <f>IF(Table6[[#This Row],[Segment ]]="","",((Table6[[#This Row],[Velocity 2 (m/s)]]^2)/2)-((Table6[[#This Row],[Velocity 1 (m/s)]]^2)/2))</f>
        <v/>
      </c>
      <c r="N1549" s="115" t="str">
        <f>IF(Table6[[#This Row],[Segment ]]="","",(Table6[[#This Row],[Height 2 (m)]]-Table6[[#This Row],[Height 1 (m)]])*9.807)</f>
        <v/>
      </c>
      <c r="O1549" s="115" t="str">
        <f>'Pressure Drops in Loops'!U1554</f>
        <v/>
      </c>
      <c r="P154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49" s="115" t="str">
        <f>IF(Table6[[#This Row],[Segment ]]="","",Table6[[#This Row],[Work (W)]]/1000)</f>
        <v/>
      </c>
    </row>
    <row r="1550" spans="1:17" x14ac:dyDescent="0.25">
      <c r="A1550" s="116" t="str">
        <f>'Pressure Drops in Loops'!A1555</f>
        <v/>
      </c>
      <c r="B1550" s="113" t="str">
        <f>IF(Table6[[#This Row],[Segment ]]="","",B1549)</f>
        <v/>
      </c>
      <c r="C1550" s="113" t="str">
        <f>IF(Table6[[#This Row],[Segment ]]="","",C1549)</f>
        <v/>
      </c>
      <c r="D1550" s="113" t="str">
        <f>IF(Table6[[#This Row],[Segment ]]="","",D1549)</f>
        <v/>
      </c>
      <c r="E1550" s="117" t="str">
        <f>IF(Table6[[#This Row],[Segment ]]="","",Table6[[#This Row],[Density (kg/m3)]]*Table6[[#This Row],[Volumetric flow (m3/s)]])</f>
        <v/>
      </c>
      <c r="F1550" s="114" t="str">
        <f>IF(Table6[[#This Row],[Segment ]]="","",'Pressure Drops in Loops'!AG1555)</f>
        <v/>
      </c>
      <c r="G1550" s="114" t="str">
        <f>'Pressure Drops in Loops'!AH1555</f>
        <v/>
      </c>
      <c r="H1550" s="114"/>
      <c r="I1550" s="114"/>
      <c r="J1550" s="115" t="str">
        <f>'Pressure Drops in Loops'!E1555</f>
        <v/>
      </c>
      <c r="K1550" s="115" t="str">
        <f>IF('Pressure Drops in Loops'!E1556="",'Pressure Drops in Loops'!E1555,'Pressure Drops in Loops'!E1556)</f>
        <v/>
      </c>
      <c r="L1550" s="115" t="str">
        <f>IF(Table6[[#This Row],[Segment ]]="","",(Table6[[#This Row],[Pressure 2 (kPa)]]-Table6[[#This Row],[Pressure 1 (kPa)]])/Table6[[#This Row],[Density (kg/m3)]])</f>
        <v/>
      </c>
      <c r="M1550" s="115" t="str">
        <f>IF(Table6[[#This Row],[Segment ]]="","",((Table6[[#This Row],[Velocity 2 (m/s)]]^2)/2)-((Table6[[#This Row],[Velocity 1 (m/s)]]^2)/2))</f>
        <v/>
      </c>
      <c r="N1550" s="115" t="str">
        <f>IF(Table6[[#This Row],[Segment ]]="","",(Table6[[#This Row],[Height 2 (m)]]-Table6[[#This Row],[Height 1 (m)]])*9.807)</f>
        <v/>
      </c>
      <c r="O1550" s="115" t="str">
        <f>'Pressure Drops in Loops'!U1555</f>
        <v/>
      </c>
      <c r="P155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50" s="115" t="str">
        <f>IF(Table6[[#This Row],[Segment ]]="","",Table6[[#This Row],[Work (W)]]/1000)</f>
        <v/>
      </c>
    </row>
    <row r="1551" spans="1:17" x14ac:dyDescent="0.25">
      <c r="A1551" s="116" t="str">
        <f>'Pressure Drops in Loops'!A1556</f>
        <v/>
      </c>
      <c r="B1551" s="113" t="str">
        <f>IF(Table6[[#This Row],[Segment ]]="","",B1550)</f>
        <v/>
      </c>
      <c r="C1551" s="113" t="str">
        <f>IF(Table6[[#This Row],[Segment ]]="","",C1550)</f>
        <v/>
      </c>
      <c r="D1551" s="113" t="str">
        <f>IF(Table6[[#This Row],[Segment ]]="","",D1550)</f>
        <v/>
      </c>
      <c r="E1551" s="117" t="str">
        <f>IF(Table6[[#This Row],[Segment ]]="","",Table6[[#This Row],[Density (kg/m3)]]*Table6[[#This Row],[Volumetric flow (m3/s)]])</f>
        <v/>
      </c>
      <c r="F1551" s="114" t="str">
        <f>IF(Table6[[#This Row],[Segment ]]="","",'Pressure Drops in Loops'!AG1556)</f>
        <v/>
      </c>
      <c r="G1551" s="114" t="str">
        <f>'Pressure Drops in Loops'!AH1556</f>
        <v/>
      </c>
      <c r="H1551" s="114"/>
      <c r="I1551" s="114"/>
      <c r="J1551" s="115" t="str">
        <f>'Pressure Drops in Loops'!E1556</f>
        <v/>
      </c>
      <c r="K1551" s="115" t="str">
        <f>IF('Pressure Drops in Loops'!E1557="",'Pressure Drops in Loops'!E1556,'Pressure Drops in Loops'!E1557)</f>
        <v/>
      </c>
      <c r="L1551" s="115" t="str">
        <f>IF(Table6[[#This Row],[Segment ]]="","",(Table6[[#This Row],[Pressure 2 (kPa)]]-Table6[[#This Row],[Pressure 1 (kPa)]])/Table6[[#This Row],[Density (kg/m3)]])</f>
        <v/>
      </c>
      <c r="M1551" s="115" t="str">
        <f>IF(Table6[[#This Row],[Segment ]]="","",((Table6[[#This Row],[Velocity 2 (m/s)]]^2)/2)-((Table6[[#This Row],[Velocity 1 (m/s)]]^2)/2))</f>
        <v/>
      </c>
      <c r="N1551" s="115" t="str">
        <f>IF(Table6[[#This Row],[Segment ]]="","",(Table6[[#This Row],[Height 2 (m)]]-Table6[[#This Row],[Height 1 (m)]])*9.807)</f>
        <v/>
      </c>
      <c r="O1551" s="115" t="str">
        <f>'Pressure Drops in Loops'!U1556</f>
        <v/>
      </c>
      <c r="P155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51" s="115" t="str">
        <f>IF(Table6[[#This Row],[Segment ]]="","",Table6[[#This Row],[Work (W)]]/1000)</f>
        <v/>
      </c>
    </row>
    <row r="1552" spans="1:17" x14ac:dyDescent="0.25">
      <c r="A1552" s="116" t="str">
        <f>'Pressure Drops in Loops'!A1557</f>
        <v/>
      </c>
      <c r="B1552" s="113" t="str">
        <f>IF(Table6[[#This Row],[Segment ]]="","",B1551)</f>
        <v/>
      </c>
      <c r="C1552" s="113" t="str">
        <f>IF(Table6[[#This Row],[Segment ]]="","",C1551)</f>
        <v/>
      </c>
      <c r="D1552" s="113" t="str">
        <f>IF(Table6[[#This Row],[Segment ]]="","",D1551)</f>
        <v/>
      </c>
      <c r="E1552" s="117" t="str">
        <f>IF(Table6[[#This Row],[Segment ]]="","",Table6[[#This Row],[Density (kg/m3)]]*Table6[[#This Row],[Volumetric flow (m3/s)]])</f>
        <v/>
      </c>
      <c r="F1552" s="114" t="str">
        <f>IF(Table6[[#This Row],[Segment ]]="","",'Pressure Drops in Loops'!AG1557)</f>
        <v/>
      </c>
      <c r="G1552" s="114" t="str">
        <f>'Pressure Drops in Loops'!AH1557</f>
        <v/>
      </c>
      <c r="H1552" s="114"/>
      <c r="I1552" s="114"/>
      <c r="J1552" s="115" t="str">
        <f>'Pressure Drops in Loops'!E1557</f>
        <v/>
      </c>
      <c r="K1552" s="115" t="str">
        <f>IF('Pressure Drops in Loops'!E1558="",'Pressure Drops in Loops'!E1557,'Pressure Drops in Loops'!E1558)</f>
        <v/>
      </c>
      <c r="L1552" s="115" t="str">
        <f>IF(Table6[[#This Row],[Segment ]]="","",(Table6[[#This Row],[Pressure 2 (kPa)]]-Table6[[#This Row],[Pressure 1 (kPa)]])/Table6[[#This Row],[Density (kg/m3)]])</f>
        <v/>
      </c>
      <c r="M1552" s="115" t="str">
        <f>IF(Table6[[#This Row],[Segment ]]="","",((Table6[[#This Row],[Velocity 2 (m/s)]]^2)/2)-((Table6[[#This Row],[Velocity 1 (m/s)]]^2)/2))</f>
        <v/>
      </c>
      <c r="N1552" s="115" t="str">
        <f>IF(Table6[[#This Row],[Segment ]]="","",(Table6[[#This Row],[Height 2 (m)]]-Table6[[#This Row],[Height 1 (m)]])*9.807)</f>
        <v/>
      </c>
      <c r="O1552" s="115" t="str">
        <f>'Pressure Drops in Loops'!U1557</f>
        <v/>
      </c>
      <c r="P155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52" s="115" t="str">
        <f>IF(Table6[[#This Row],[Segment ]]="","",Table6[[#This Row],[Work (W)]]/1000)</f>
        <v/>
      </c>
    </row>
    <row r="1553" spans="1:17" x14ac:dyDescent="0.25">
      <c r="A1553" s="116" t="str">
        <f>'Pressure Drops in Loops'!A1558</f>
        <v/>
      </c>
      <c r="B1553" s="113" t="str">
        <f>IF(Table6[[#This Row],[Segment ]]="","",B1552)</f>
        <v/>
      </c>
      <c r="C1553" s="113" t="str">
        <f>IF(Table6[[#This Row],[Segment ]]="","",C1552)</f>
        <v/>
      </c>
      <c r="D1553" s="113" t="str">
        <f>IF(Table6[[#This Row],[Segment ]]="","",D1552)</f>
        <v/>
      </c>
      <c r="E1553" s="117" t="str">
        <f>IF(Table6[[#This Row],[Segment ]]="","",Table6[[#This Row],[Density (kg/m3)]]*Table6[[#This Row],[Volumetric flow (m3/s)]])</f>
        <v/>
      </c>
      <c r="F1553" s="114" t="str">
        <f>IF(Table6[[#This Row],[Segment ]]="","",'Pressure Drops in Loops'!AG1558)</f>
        <v/>
      </c>
      <c r="G1553" s="114" t="str">
        <f>'Pressure Drops in Loops'!AH1558</f>
        <v/>
      </c>
      <c r="H1553" s="114"/>
      <c r="I1553" s="114"/>
      <c r="J1553" s="115" t="str">
        <f>'Pressure Drops in Loops'!E1558</f>
        <v/>
      </c>
      <c r="K1553" s="115" t="str">
        <f>IF('Pressure Drops in Loops'!E1559="",'Pressure Drops in Loops'!E1558,'Pressure Drops in Loops'!E1559)</f>
        <v/>
      </c>
      <c r="L1553" s="115" t="str">
        <f>IF(Table6[[#This Row],[Segment ]]="","",(Table6[[#This Row],[Pressure 2 (kPa)]]-Table6[[#This Row],[Pressure 1 (kPa)]])/Table6[[#This Row],[Density (kg/m3)]])</f>
        <v/>
      </c>
      <c r="M1553" s="115" t="str">
        <f>IF(Table6[[#This Row],[Segment ]]="","",((Table6[[#This Row],[Velocity 2 (m/s)]]^2)/2)-((Table6[[#This Row],[Velocity 1 (m/s)]]^2)/2))</f>
        <v/>
      </c>
      <c r="N1553" s="115" t="str">
        <f>IF(Table6[[#This Row],[Segment ]]="","",(Table6[[#This Row],[Height 2 (m)]]-Table6[[#This Row],[Height 1 (m)]])*9.807)</f>
        <v/>
      </c>
      <c r="O1553" s="115" t="str">
        <f>'Pressure Drops in Loops'!U1558</f>
        <v/>
      </c>
      <c r="P155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53" s="115" t="str">
        <f>IF(Table6[[#This Row],[Segment ]]="","",Table6[[#This Row],[Work (W)]]/1000)</f>
        <v/>
      </c>
    </row>
    <row r="1554" spans="1:17" x14ac:dyDescent="0.25">
      <c r="A1554" s="116" t="str">
        <f>'Pressure Drops in Loops'!A1559</f>
        <v/>
      </c>
      <c r="B1554" s="113" t="str">
        <f>IF(Table6[[#This Row],[Segment ]]="","",B1553)</f>
        <v/>
      </c>
      <c r="C1554" s="113" t="str">
        <f>IF(Table6[[#This Row],[Segment ]]="","",C1553)</f>
        <v/>
      </c>
      <c r="D1554" s="113" t="str">
        <f>IF(Table6[[#This Row],[Segment ]]="","",D1553)</f>
        <v/>
      </c>
      <c r="E1554" s="117" t="str">
        <f>IF(Table6[[#This Row],[Segment ]]="","",Table6[[#This Row],[Density (kg/m3)]]*Table6[[#This Row],[Volumetric flow (m3/s)]])</f>
        <v/>
      </c>
      <c r="F1554" s="114" t="str">
        <f>IF(Table6[[#This Row],[Segment ]]="","",'Pressure Drops in Loops'!AG1559)</f>
        <v/>
      </c>
      <c r="G1554" s="114" t="str">
        <f>'Pressure Drops in Loops'!AH1559</f>
        <v/>
      </c>
      <c r="H1554" s="114"/>
      <c r="I1554" s="114"/>
      <c r="J1554" s="115" t="str">
        <f>'Pressure Drops in Loops'!E1559</f>
        <v/>
      </c>
      <c r="K1554" s="115" t="str">
        <f>IF('Pressure Drops in Loops'!E1560="",'Pressure Drops in Loops'!E1559,'Pressure Drops in Loops'!E1560)</f>
        <v/>
      </c>
      <c r="L1554" s="115" t="str">
        <f>IF(Table6[[#This Row],[Segment ]]="","",(Table6[[#This Row],[Pressure 2 (kPa)]]-Table6[[#This Row],[Pressure 1 (kPa)]])/Table6[[#This Row],[Density (kg/m3)]])</f>
        <v/>
      </c>
      <c r="M1554" s="115" t="str">
        <f>IF(Table6[[#This Row],[Segment ]]="","",((Table6[[#This Row],[Velocity 2 (m/s)]]^2)/2)-((Table6[[#This Row],[Velocity 1 (m/s)]]^2)/2))</f>
        <v/>
      </c>
      <c r="N1554" s="115" t="str">
        <f>IF(Table6[[#This Row],[Segment ]]="","",(Table6[[#This Row],[Height 2 (m)]]-Table6[[#This Row],[Height 1 (m)]])*9.807)</f>
        <v/>
      </c>
      <c r="O1554" s="115" t="str">
        <f>'Pressure Drops in Loops'!U1559</f>
        <v/>
      </c>
      <c r="P155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54" s="115" t="str">
        <f>IF(Table6[[#This Row],[Segment ]]="","",Table6[[#This Row],[Work (W)]]/1000)</f>
        <v/>
      </c>
    </row>
    <row r="1555" spans="1:17" x14ac:dyDescent="0.25">
      <c r="A1555" s="116" t="str">
        <f>'Pressure Drops in Loops'!A1560</f>
        <v/>
      </c>
      <c r="B1555" s="113" t="str">
        <f>IF(Table6[[#This Row],[Segment ]]="","",B1554)</f>
        <v/>
      </c>
      <c r="C1555" s="113" t="str">
        <f>IF(Table6[[#This Row],[Segment ]]="","",C1554)</f>
        <v/>
      </c>
      <c r="D1555" s="113" t="str">
        <f>IF(Table6[[#This Row],[Segment ]]="","",D1554)</f>
        <v/>
      </c>
      <c r="E1555" s="117" t="str">
        <f>IF(Table6[[#This Row],[Segment ]]="","",Table6[[#This Row],[Density (kg/m3)]]*Table6[[#This Row],[Volumetric flow (m3/s)]])</f>
        <v/>
      </c>
      <c r="F1555" s="114" t="str">
        <f>IF(Table6[[#This Row],[Segment ]]="","",'Pressure Drops in Loops'!AG1560)</f>
        <v/>
      </c>
      <c r="G1555" s="114" t="str">
        <f>'Pressure Drops in Loops'!AH1560</f>
        <v/>
      </c>
      <c r="H1555" s="114"/>
      <c r="I1555" s="114"/>
      <c r="J1555" s="115" t="str">
        <f>'Pressure Drops in Loops'!E1560</f>
        <v/>
      </c>
      <c r="K1555" s="115" t="str">
        <f>IF('Pressure Drops in Loops'!E1561="",'Pressure Drops in Loops'!E1560,'Pressure Drops in Loops'!E1561)</f>
        <v/>
      </c>
      <c r="L1555" s="115" t="str">
        <f>IF(Table6[[#This Row],[Segment ]]="","",(Table6[[#This Row],[Pressure 2 (kPa)]]-Table6[[#This Row],[Pressure 1 (kPa)]])/Table6[[#This Row],[Density (kg/m3)]])</f>
        <v/>
      </c>
      <c r="M1555" s="115" t="str">
        <f>IF(Table6[[#This Row],[Segment ]]="","",((Table6[[#This Row],[Velocity 2 (m/s)]]^2)/2)-((Table6[[#This Row],[Velocity 1 (m/s)]]^2)/2))</f>
        <v/>
      </c>
      <c r="N1555" s="115" t="str">
        <f>IF(Table6[[#This Row],[Segment ]]="","",(Table6[[#This Row],[Height 2 (m)]]-Table6[[#This Row],[Height 1 (m)]])*9.807)</f>
        <v/>
      </c>
      <c r="O1555" s="115" t="str">
        <f>'Pressure Drops in Loops'!U1560</f>
        <v/>
      </c>
      <c r="P155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55" s="115" t="str">
        <f>IF(Table6[[#This Row],[Segment ]]="","",Table6[[#This Row],[Work (W)]]/1000)</f>
        <v/>
      </c>
    </row>
    <row r="1556" spans="1:17" x14ac:dyDescent="0.25">
      <c r="A1556" s="116" t="str">
        <f>'Pressure Drops in Loops'!A1561</f>
        <v/>
      </c>
      <c r="B1556" s="113" t="str">
        <f>IF(Table6[[#This Row],[Segment ]]="","",B1555)</f>
        <v/>
      </c>
      <c r="C1556" s="113" t="str">
        <f>IF(Table6[[#This Row],[Segment ]]="","",C1555)</f>
        <v/>
      </c>
      <c r="D1556" s="113" t="str">
        <f>IF(Table6[[#This Row],[Segment ]]="","",D1555)</f>
        <v/>
      </c>
      <c r="E1556" s="117" t="str">
        <f>IF(Table6[[#This Row],[Segment ]]="","",Table6[[#This Row],[Density (kg/m3)]]*Table6[[#This Row],[Volumetric flow (m3/s)]])</f>
        <v/>
      </c>
      <c r="F1556" s="114" t="str">
        <f>IF(Table6[[#This Row],[Segment ]]="","",'Pressure Drops in Loops'!AG1561)</f>
        <v/>
      </c>
      <c r="G1556" s="114" t="str">
        <f>'Pressure Drops in Loops'!AH1561</f>
        <v/>
      </c>
      <c r="H1556" s="114"/>
      <c r="I1556" s="114"/>
      <c r="J1556" s="115" t="str">
        <f>'Pressure Drops in Loops'!E1561</f>
        <v/>
      </c>
      <c r="K1556" s="115" t="str">
        <f>IF('Pressure Drops in Loops'!E1562="",'Pressure Drops in Loops'!E1561,'Pressure Drops in Loops'!E1562)</f>
        <v/>
      </c>
      <c r="L1556" s="115" t="str">
        <f>IF(Table6[[#This Row],[Segment ]]="","",(Table6[[#This Row],[Pressure 2 (kPa)]]-Table6[[#This Row],[Pressure 1 (kPa)]])/Table6[[#This Row],[Density (kg/m3)]])</f>
        <v/>
      </c>
      <c r="M1556" s="115" t="str">
        <f>IF(Table6[[#This Row],[Segment ]]="","",((Table6[[#This Row],[Velocity 2 (m/s)]]^2)/2)-((Table6[[#This Row],[Velocity 1 (m/s)]]^2)/2))</f>
        <v/>
      </c>
      <c r="N1556" s="115" t="str">
        <f>IF(Table6[[#This Row],[Segment ]]="","",(Table6[[#This Row],[Height 2 (m)]]-Table6[[#This Row],[Height 1 (m)]])*9.807)</f>
        <v/>
      </c>
      <c r="O1556" s="115" t="str">
        <f>'Pressure Drops in Loops'!U1561</f>
        <v/>
      </c>
      <c r="P155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56" s="115" t="str">
        <f>IF(Table6[[#This Row],[Segment ]]="","",Table6[[#This Row],[Work (W)]]/1000)</f>
        <v/>
      </c>
    </row>
    <row r="1557" spans="1:17" x14ac:dyDescent="0.25">
      <c r="A1557" s="116" t="str">
        <f>'Pressure Drops in Loops'!A1562</f>
        <v/>
      </c>
      <c r="B1557" s="113" t="str">
        <f>IF(Table6[[#This Row],[Segment ]]="","",B1556)</f>
        <v/>
      </c>
      <c r="C1557" s="113" t="str">
        <f>IF(Table6[[#This Row],[Segment ]]="","",C1556)</f>
        <v/>
      </c>
      <c r="D1557" s="113" t="str">
        <f>IF(Table6[[#This Row],[Segment ]]="","",D1556)</f>
        <v/>
      </c>
      <c r="E1557" s="117" t="str">
        <f>IF(Table6[[#This Row],[Segment ]]="","",Table6[[#This Row],[Density (kg/m3)]]*Table6[[#This Row],[Volumetric flow (m3/s)]])</f>
        <v/>
      </c>
      <c r="F1557" s="114" t="str">
        <f>IF(Table6[[#This Row],[Segment ]]="","",'Pressure Drops in Loops'!AG1562)</f>
        <v/>
      </c>
      <c r="G1557" s="114" t="str">
        <f>'Pressure Drops in Loops'!AH1562</f>
        <v/>
      </c>
      <c r="H1557" s="114"/>
      <c r="I1557" s="114"/>
      <c r="J1557" s="115" t="str">
        <f>'Pressure Drops in Loops'!E1562</f>
        <v/>
      </c>
      <c r="K1557" s="115" t="str">
        <f>IF('Pressure Drops in Loops'!E1563="",'Pressure Drops in Loops'!E1562,'Pressure Drops in Loops'!E1563)</f>
        <v/>
      </c>
      <c r="L1557" s="115" t="str">
        <f>IF(Table6[[#This Row],[Segment ]]="","",(Table6[[#This Row],[Pressure 2 (kPa)]]-Table6[[#This Row],[Pressure 1 (kPa)]])/Table6[[#This Row],[Density (kg/m3)]])</f>
        <v/>
      </c>
      <c r="M1557" s="115" t="str">
        <f>IF(Table6[[#This Row],[Segment ]]="","",((Table6[[#This Row],[Velocity 2 (m/s)]]^2)/2)-((Table6[[#This Row],[Velocity 1 (m/s)]]^2)/2))</f>
        <v/>
      </c>
      <c r="N1557" s="115" t="str">
        <f>IF(Table6[[#This Row],[Segment ]]="","",(Table6[[#This Row],[Height 2 (m)]]-Table6[[#This Row],[Height 1 (m)]])*9.807)</f>
        <v/>
      </c>
      <c r="O1557" s="115" t="str">
        <f>'Pressure Drops in Loops'!U1562</f>
        <v/>
      </c>
      <c r="P155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57" s="115" t="str">
        <f>IF(Table6[[#This Row],[Segment ]]="","",Table6[[#This Row],[Work (W)]]/1000)</f>
        <v/>
      </c>
    </row>
    <row r="1558" spans="1:17" x14ac:dyDescent="0.25">
      <c r="A1558" s="116" t="str">
        <f>'Pressure Drops in Loops'!A1563</f>
        <v/>
      </c>
      <c r="B1558" s="113" t="str">
        <f>IF(Table6[[#This Row],[Segment ]]="","",B1557)</f>
        <v/>
      </c>
      <c r="C1558" s="113" t="str">
        <f>IF(Table6[[#This Row],[Segment ]]="","",C1557)</f>
        <v/>
      </c>
      <c r="D1558" s="113" t="str">
        <f>IF(Table6[[#This Row],[Segment ]]="","",D1557)</f>
        <v/>
      </c>
      <c r="E1558" s="117" t="str">
        <f>IF(Table6[[#This Row],[Segment ]]="","",Table6[[#This Row],[Density (kg/m3)]]*Table6[[#This Row],[Volumetric flow (m3/s)]])</f>
        <v/>
      </c>
      <c r="F1558" s="114" t="str">
        <f>IF(Table6[[#This Row],[Segment ]]="","",'Pressure Drops in Loops'!AG1563)</f>
        <v/>
      </c>
      <c r="G1558" s="114" t="str">
        <f>'Pressure Drops in Loops'!AH1563</f>
        <v/>
      </c>
      <c r="H1558" s="114"/>
      <c r="I1558" s="114"/>
      <c r="J1558" s="115" t="str">
        <f>'Pressure Drops in Loops'!E1563</f>
        <v/>
      </c>
      <c r="K1558" s="115" t="str">
        <f>IF('Pressure Drops in Loops'!E1564="",'Pressure Drops in Loops'!E1563,'Pressure Drops in Loops'!E1564)</f>
        <v/>
      </c>
      <c r="L1558" s="115" t="str">
        <f>IF(Table6[[#This Row],[Segment ]]="","",(Table6[[#This Row],[Pressure 2 (kPa)]]-Table6[[#This Row],[Pressure 1 (kPa)]])/Table6[[#This Row],[Density (kg/m3)]])</f>
        <v/>
      </c>
      <c r="M1558" s="115" t="str">
        <f>IF(Table6[[#This Row],[Segment ]]="","",((Table6[[#This Row],[Velocity 2 (m/s)]]^2)/2)-((Table6[[#This Row],[Velocity 1 (m/s)]]^2)/2))</f>
        <v/>
      </c>
      <c r="N1558" s="115" t="str">
        <f>IF(Table6[[#This Row],[Segment ]]="","",(Table6[[#This Row],[Height 2 (m)]]-Table6[[#This Row],[Height 1 (m)]])*9.807)</f>
        <v/>
      </c>
      <c r="O1558" s="115" t="str">
        <f>'Pressure Drops in Loops'!U1563</f>
        <v/>
      </c>
      <c r="P155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58" s="115" t="str">
        <f>IF(Table6[[#This Row],[Segment ]]="","",Table6[[#This Row],[Work (W)]]/1000)</f>
        <v/>
      </c>
    </row>
    <row r="1559" spans="1:17" x14ac:dyDescent="0.25">
      <c r="A1559" s="116" t="str">
        <f>'Pressure Drops in Loops'!A1564</f>
        <v/>
      </c>
      <c r="B1559" s="113" t="str">
        <f>IF(Table6[[#This Row],[Segment ]]="","",B1558)</f>
        <v/>
      </c>
      <c r="C1559" s="113" t="str">
        <f>IF(Table6[[#This Row],[Segment ]]="","",C1558)</f>
        <v/>
      </c>
      <c r="D1559" s="113" t="str">
        <f>IF(Table6[[#This Row],[Segment ]]="","",D1558)</f>
        <v/>
      </c>
      <c r="E1559" s="117" t="str">
        <f>IF(Table6[[#This Row],[Segment ]]="","",Table6[[#This Row],[Density (kg/m3)]]*Table6[[#This Row],[Volumetric flow (m3/s)]])</f>
        <v/>
      </c>
      <c r="F1559" s="114" t="str">
        <f>IF(Table6[[#This Row],[Segment ]]="","",'Pressure Drops in Loops'!AG1564)</f>
        <v/>
      </c>
      <c r="G1559" s="114" t="str">
        <f>'Pressure Drops in Loops'!AH1564</f>
        <v/>
      </c>
      <c r="H1559" s="114"/>
      <c r="I1559" s="114"/>
      <c r="J1559" s="115" t="str">
        <f>'Pressure Drops in Loops'!E1564</f>
        <v/>
      </c>
      <c r="K1559" s="115" t="str">
        <f>IF('Pressure Drops in Loops'!E1565="",'Pressure Drops in Loops'!E1564,'Pressure Drops in Loops'!E1565)</f>
        <v/>
      </c>
      <c r="L1559" s="115" t="str">
        <f>IF(Table6[[#This Row],[Segment ]]="","",(Table6[[#This Row],[Pressure 2 (kPa)]]-Table6[[#This Row],[Pressure 1 (kPa)]])/Table6[[#This Row],[Density (kg/m3)]])</f>
        <v/>
      </c>
      <c r="M1559" s="115" t="str">
        <f>IF(Table6[[#This Row],[Segment ]]="","",((Table6[[#This Row],[Velocity 2 (m/s)]]^2)/2)-((Table6[[#This Row],[Velocity 1 (m/s)]]^2)/2))</f>
        <v/>
      </c>
      <c r="N1559" s="115" t="str">
        <f>IF(Table6[[#This Row],[Segment ]]="","",(Table6[[#This Row],[Height 2 (m)]]-Table6[[#This Row],[Height 1 (m)]])*9.807)</f>
        <v/>
      </c>
      <c r="O1559" s="115" t="str">
        <f>'Pressure Drops in Loops'!U1564</f>
        <v/>
      </c>
      <c r="P155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59" s="115" t="str">
        <f>IF(Table6[[#This Row],[Segment ]]="","",Table6[[#This Row],[Work (W)]]/1000)</f>
        <v/>
      </c>
    </row>
    <row r="1560" spans="1:17" x14ac:dyDescent="0.25">
      <c r="A1560" s="116" t="str">
        <f>'Pressure Drops in Loops'!A1565</f>
        <v/>
      </c>
      <c r="B1560" s="113" t="str">
        <f>IF(Table6[[#This Row],[Segment ]]="","",B1559)</f>
        <v/>
      </c>
      <c r="C1560" s="113" t="str">
        <f>IF(Table6[[#This Row],[Segment ]]="","",C1559)</f>
        <v/>
      </c>
      <c r="D1560" s="113" t="str">
        <f>IF(Table6[[#This Row],[Segment ]]="","",D1559)</f>
        <v/>
      </c>
      <c r="E1560" s="117" t="str">
        <f>IF(Table6[[#This Row],[Segment ]]="","",Table6[[#This Row],[Density (kg/m3)]]*Table6[[#This Row],[Volumetric flow (m3/s)]])</f>
        <v/>
      </c>
      <c r="F1560" s="114" t="str">
        <f>IF(Table6[[#This Row],[Segment ]]="","",'Pressure Drops in Loops'!AG1565)</f>
        <v/>
      </c>
      <c r="G1560" s="114" t="str">
        <f>'Pressure Drops in Loops'!AH1565</f>
        <v/>
      </c>
      <c r="H1560" s="114"/>
      <c r="I1560" s="114"/>
      <c r="J1560" s="115" t="str">
        <f>'Pressure Drops in Loops'!E1565</f>
        <v/>
      </c>
      <c r="K1560" s="115" t="str">
        <f>IF('Pressure Drops in Loops'!E1566="",'Pressure Drops in Loops'!E1565,'Pressure Drops in Loops'!E1566)</f>
        <v/>
      </c>
      <c r="L1560" s="115" t="str">
        <f>IF(Table6[[#This Row],[Segment ]]="","",(Table6[[#This Row],[Pressure 2 (kPa)]]-Table6[[#This Row],[Pressure 1 (kPa)]])/Table6[[#This Row],[Density (kg/m3)]])</f>
        <v/>
      </c>
      <c r="M1560" s="115" t="str">
        <f>IF(Table6[[#This Row],[Segment ]]="","",((Table6[[#This Row],[Velocity 2 (m/s)]]^2)/2)-((Table6[[#This Row],[Velocity 1 (m/s)]]^2)/2))</f>
        <v/>
      </c>
      <c r="N1560" s="115" t="str">
        <f>IF(Table6[[#This Row],[Segment ]]="","",(Table6[[#This Row],[Height 2 (m)]]-Table6[[#This Row],[Height 1 (m)]])*9.807)</f>
        <v/>
      </c>
      <c r="O1560" s="115" t="str">
        <f>'Pressure Drops in Loops'!U1565</f>
        <v/>
      </c>
      <c r="P156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60" s="115" t="str">
        <f>IF(Table6[[#This Row],[Segment ]]="","",Table6[[#This Row],[Work (W)]]/1000)</f>
        <v/>
      </c>
    </row>
    <row r="1561" spans="1:17" x14ac:dyDescent="0.25">
      <c r="A1561" s="116" t="str">
        <f>'Pressure Drops in Loops'!A1566</f>
        <v/>
      </c>
      <c r="B1561" s="113" t="str">
        <f>IF(Table6[[#This Row],[Segment ]]="","",B1560)</f>
        <v/>
      </c>
      <c r="C1561" s="113" t="str">
        <f>IF(Table6[[#This Row],[Segment ]]="","",C1560)</f>
        <v/>
      </c>
      <c r="D1561" s="113" t="str">
        <f>IF(Table6[[#This Row],[Segment ]]="","",D1560)</f>
        <v/>
      </c>
      <c r="E1561" s="117" t="str">
        <f>IF(Table6[[#This Row],[Segment ]]="","",Table6[[#This Row],[Density (kg/m3)]]*Table6[[#This Row],[Volumetric flow (m3/s)]])</f>
        <v/>
      </c>
      <c r="F1561" s="114" t="str">
        <f>IF(Table6[[#This Row],[Segment ]]="","",'Pressure Drops in Loops'!AG1566)</f>
        <v/>
      </c>
      <c r="G1561" s="114" t="str">
        <f>'Pressure Drops in Loops'!AH1566</f>
        <v/>
      </c>
      <c r="H1561" s="114"/>
      <c r="I1561" s="114"/>
      <c r="J1561" s="115" t="str">
        <f>'Pressure Drops in Loops'!E1566</f>
        <v/>
      </c>
      <c r="K1561" s="115" t="str">
        <f>IF('Pressure Drops in Loops'!E1567="",'Pressure Drops in Loops'!E1566,'Pressure Drops in Loops'!E1567)</f>
        <v/>
      </c>
      <c r="L1561" s="115" t="str">
        <f>IF(Table6[[#This Row],[Segment ]]="","",(Table6[[#This Row],[Pressure 2 (kPa)]]-Table6[[#This Row],[Pressure 1 (kPa)]])/Table6[[#This Row],[Density (kg/m3)]])</f>
        <v/>
      </c>
      <c r="M1561" s="115" t="str">
        <f>IF(Table6[[#This Row],[Segment ]]="","",((Table6[[#This Row],[Velocity 2 (m/s)]]^2)/2)-((Table6[[#This Row],[Velocity 1 (m/s)]]^2)/2))</f>
        <v/>
      </c>
      <c r="N1561" s="115" t="str">
        <f>IF(Table6[[#This Row],[Segment ]]="","",(Table6[[#This Row],[Height 2 (m)]]-Table6[[#This Row],[Height 1 (m)]])*9.807)</f>
        <v/>
      </c>
      <c r="O1561" s="115" t="str">
        <f>'Pressure Drops in Loops'!U1566</f>
        <v/>
      </c>
      <c r="P156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61" s="115" t="str">
        <f>IF(Table6[[#This Row],[Segment ]]="","",Table6[[#This Row],[Work (W)]]/1000)</f>
        <v/>
      </c>
    </row>
    <row r="1562" spans="1:17" x14ac:dyDescent="0.25">
      <c r="A1562" s="116" t="str">
        <f>'Pressure Drops in Loops'!A1567</f>
        <v/>
      </c>
      <c r="B1562" s="113" t="str">
        <f>IF(Table6[[#This Row],[Segment ]]="","",B1561)</f>
        <v/>
      </c>
      <c r="C1562" s="113" t="str">
        <f>IF(Table6[[#This Row],[Segment ]]="","",C1561)</f>
        <v/>
      </c>
      <c r="D1562" s="113" t="str">
        <f>IF(Table6[[#This Row],[Segment ]]="","",D1561)</f>
        <v/>
      </c>
      <c r="E1562" s="117" t="str">
        <f>IF(Table6[[#This Row],[Segment ]]="","",Table6[[#This Row],[Density (kg/m3)]]*Table6[[#This Row],[Volumetric flow (m3/s)]])</f>
        <v/>
      </c>
      <c r="F1562" s="114" t="str">
        <f>IF(Table6[[#This Row],[Segment ]]="","",'Pressure Drops in Loops'!AG1567)</f>
        <v/>
      </c>
      <c r="G1562" s="114" t="str">
        <f>'Pressure Drops in Loops'!AH1567</f>
        <v/>
      </c>
      <c r="H1562" s="114"/>
      <c r="I1562" s="114"/>
      <c r="J1562" s="115" t="str">
        <f>'Pressure Drops in Loops'!E1567</f>
        <v/>
      </c>
      <c r="K1562" s="115" t="str">
        <f>IF('Pressure Drops in Loops'!E1568="",'Pressure Drops in Loops'!E1567,'Pressure Drops in Loops'!E1568)</f>
        <v/>
      </c>
      <c r="L1562" s="115" t="str">
        <f>IF(Table6[[#This Row],[Segment ]]="","",(Table6[[#This Row],[Pressure 2 (kPa)]]-Table6[[#This Row],[Pressure 1 (kPa)]])/Table6[[#This Row],[Density (kg/m3)]])</f>
        <v/>
      </c>
      <c r="M1562" s="115" t="str">
        <f>IF(Table6[[#This Row],[Segment ]]="","",((Table6[[#This Row],[Velocity 2 (m/s)]]^2)/2)-((Table6[[#This Row],[Velocity 1 (m/s)]]^2)/2))</f>
        <v/>
      </c>
      <c r="N1562" s="115" t="str">
        <f>IF(Table6[[#This Row],[Segment ]]="","",(Table6[[#This Row],[Height 2 (m)]]-Table6[[#This Row],[Height 1 (m)]])*9.807)</f>
        <v/>
      </c>
      <c r="O1562" s="115" t="str">
        <f>'Pressure Drops in Loops'!U1567</f>
        <v/>
      </c>
      <c r="P156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62" s="115" t="str">
        <f>IF(Table6[[#This Row],[Segment ]]="","",Table6[[#This Row],[Work (W)]]/1000)</f>
        <v/>
      </c>
    </row>
    <row r="1563" spans="1:17" x14ac:dyDescent="0.25">
      <c r="A1563" s="116" t="str">
        <f>'Pressure Drops in Loops'!A1568</f>
        <v/>
      </c>
      <c r="B1563" s="113" t="str">
        <f>IF(Table6[[#This Row],[Segment ]]="","",B1562)</f>
        <v/>
      </c>
      <c r="C1563" s="113" t="str">
        <f>IF(Table6[[#This Row],[Segment ]]="","",C1562)</f>
        <v/>
      </c>
      <c r="D1563" s="113" t="str">
        <f>IF(Table6[[#This Row],[Segment ]]="","",D1562)</f>
        <v/>
      </c>
      <c r="E1563" s="117" t="str">
        <f>IF(Table6[[#This Row],[Segment ]]="","",Table6[[#This Row],[Density (kg/m3)]]*Table6[[#This Row],[Volumetric flow (m3/s)]])</f>
        <v/>
      </c>
      <c r="F1563" s="114" t="str">
        <f>IF(Table6[[#This Row],[Segment ]]="","",'Pressure Drops in Loops'!AG1568)</f>
        <v/>
      </c>
      <c r="G1563" s="114" t="str">
        <f>'Pressure Drops in Loops'!AH1568</f>
        <v/>
      </c>
      <c r="H1563" s="114"/>
      <c r="I1563" s="114"/>
      <c r="J1563" s="115" t="str">
        <f>'Pressure Drops in Loops'!E1568</f>
        <v/>
      </c>
      <c r="K1563" s="115" t="str">
        <f>IF('Pressure Drops in Loops'!E1569="",'Pressure Drops in Loops'!E1568,'Pressure Drops in Loops'!E1569)</f>
        <v/>
      </c>
      <c r="L1563" s="115" t="str">
        <f>IF(Table6[[#This Row],[Segment ]]="","",(Table6[[#This Row],[Pressure 2 (kPa)]]-Table6[[#This Row],[Pressure 1 (kPa)]])/Table6[[#This Row],[Density (kg/m3)]])</f>
        <v/>
      </c>
      <c r="M1563" s="115" t="str">
        <f>IF(Table6[[#This Row],[Segment ]]="","",((Table6[[#This Row],[Velocity 2 (m/s)]]^2)/2)-((Table6[[#This Row],[Velocity 1 (m/s)]]^2)/2))</f>
        <v/>
      </c>
      <c r="N1563" s="115" t="str">
        <f>IF(Table6[[#This Row],[Segment ]]="","",(Table6[[#This Row],[Height 2 (m)]]-Table6[[#This Row],[Height 1 (m)]])*9.807)</f>
        <v/>
      </c>
      <c r="O1563" s="115" t="str">
        <f>'Pressure Drops in Loops'!U1568</f>
        <v/>
      </c>
      <c r="P156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63" s="115" t="str">
        <f>IF(Table6[[#This Row],[Segment ]]="","",Table6[[#This Row],[Work (W)]]/1000)</f>
        <v/>
      </c>
    </row>
    <row r="1564" spans="1:17" x14ac:dyDescent="0.25">
      <c r="A1564" s="116" t="str">
        <f>'Pressure Drops in Loops'!A1569</f>
        <v/>
      </c>
      <c r="B1564" s="113" t="str">
        <f>IF(Table6[[#This Row],[Segment ]]="","",B1563)</f>
        <v/>
      </c>
      <c r="C1564" s="113" t="str">
        <f>IF(Table6[[#This Row],[Segment ]]="","",C1563)</f>
        <v/>
      </c>
      <c r="D1564" s="113" t="str">
        <f>IF(Table6[[#This Row],[Segment ]]="","",D1563)</f>
        <v/>
      </c>
      <c r="E1564" s="117" t="str">
        <f>IF(Table6[[#This Row],[Segment ]]="","",Table6[[#This Row],[Density (kg/m3)]]*Table6[[#This Row],[Volumetric flow (m3/s)]])</f>
        <v/>
      </c>
      <c r="F1564" s="114" t="str">
        <f>IF(Table6[[#This Row],[Segment ]]="","",'Pressure Drops in Loops'!AG1569)</f>
        <v/>
      </c>
      <c r="G1564" s="114" t="str">
        <f>'Pressure Drops in Loops'!AH1569</f>
        <v/>
      </c>
      <c r="H1564" s="114"/>
      <c r="I1564" s="114"/>
      <c r="J1564" s="115" t="str">
        <f>'Pressure Drops in Loops'!E1569</f>
        <v/>
      </c>
      <c r="K1564" s="115" t="str">
        <f>IF('Pressure Drops in Loops'!E1570="",'Pressure Drops in Loops'!E1569,'Pressure Drops in Loops'!E1570)</f>
        <v/>
      </c>
      <c r="L1564" s="115" t="str">
        <f>IF(Table6[[#This Row],[Segment ]]="","",(Table6[[#This Row],[Pressure 2 (kPa)]]-Table6[[#This Row],[Pressure 1 (kPa)]])/Table6[[#This Row],[Density (kg/m3)]])</f>
        <v/>
      </c>
      <c r="M1564" s="115" t="str">
        <f>IF(Table6[[#This Row],[Segment ]]="","",((Table6[[#This Row],[Velocity 2 (m/s)]]^2)/2)-((Table6[[#This Row],[Velocity 1 (m/s)]]^2)/2))</f>
        <v/>
      </c>
      <c r="N1564" s="115" t="str">
        <f>IF(Table6[[#This Row],[Segment ]]="","",(Table6[[#This Row],[Height 2 (m)]]-Table6[[#This Row],[Height 1 (m)]])*9.807)</f>
        <v/>
      </c>
      <c r="O1564" s="115" t="str">
        <f>'Pressure Drops in Loops'!U1569</f>
        <v/>
      </c>
      <c r="P156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64" s="115" t="str">
        <f>IF(Table6[[#This Row],[Segment ]]="","",Table6[[#This Row],[Work (W)]]/1000)</f>
        <v/>
      </c>
    </row>
    <row r="1565" spans="1:17" x14ac:dyDescent="0.25">
      <c r="A1565" s="116" t="str">
        <f>'Pressure Drops in Loops'!A1570</f>
        <v/>
      </c>
      <c r="B1565" s="113" t="str">
        <f>IF(Table6[[#This Row],[Segment ]]="","",B1564)</f>
        <v/>
      </c>
      <c r="C1565" s="113" t="str">
        <f>IF(Table6[[#This Row],[Segment ]]="","",C1564)</f>
        <v/>
      </c>
      <c r="D1565" s="113" t="str">
        <f>IF(Table6[[#This Row],[Segment ]]="","",D1564)</f>
        <v/>
      </c>
      <c r="E1565" s="117" t="str">
        <f>IF(Table6[[#This Row],[Segment ]]="","",Table6[[#This Row],[Density (kg/m3)]]*Table6[[#This Row],[Volumetric flow (m3/s)]])</f>
        <v/>
      </c>
      <c r="F1565" s="114" t="str">
        <f>IF(Table6[[#This Row],[Segment ]]="","",'Pressure Drops in Loops'!AG1570)</f>
        <v/>
      </c>
      <c r="G1565" s="114" t="str">
        <f>'Pressure Drops in Loops'!AH1570</f>
        <v/>
      </c>
      <c r="H1565" s="114"/>
      <c r="I1565" s="114"/>
      <c r="J1565" s="115" t="str">
        <f>'Pressure Drops in Loops'!E1570</f>
        <v/>
      </c>
      <c r="K1565" s="115" t="str">
        <f>IF('Pressure Drops in Loops'!E1571="",'Pressure Drops in Loops'!E1570,'Pressure Drops in Loops'!E1571)</f>
        <v/>
      </c>
      <c r="L1565" s="115" t="str">
        <f>IF(Table6[[#This Row],[Segment ]]="","",(Table6[[#This Row],[Pressure 2 (kPa)]]-Table6[[#This Row],[Pressure 1 (kPa)]])/Table6[[#This Row],[Density (kg/m3)]])</f>
        <v/>
      </c>
      <c r="M1565" s="115" t="str">
        <f>IF(Table6[[#This Row],[Segment ]]="","",((Table6[[#This Row],[Velocity 2 (m/s)]]^2)/2)-((Table6[[#This Row],[Velocity 1 (m/s)]]^2)/2))</f>
        <v/>
      </c>
      <c r="N1565" s="115" t="str">
        <f>IF(Table6[[#This Row],[Segment ]]="","",(Table6[[#This Row],[Height 2 (m)]]-Table6[[#This Row],[Height 1 (m)]])*9.807)</f>
        <v/>
      </c>
      <c r="O1565" s="115" t="str">
        <f>'Pressure Drops in Loops'!U1570</f>
        <v/>
      </c>
      <c r="P156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65" s="115" t="str">
        <f>IF(Table6[[#This Row],[Segment ]]="","",Table6[[#This Row],[Work (W)]]/1000)</f>
        <v/>
      </c>
    </row>
    <row r="1566" spans="1:17" x14ac:dyDescent="0.25">
      <c r="A1566" s="116" t="str">
        <f>'Pressure Drops in Loops'!A1571</f>
        <v/>
      </c>
      <c r="B1566" s="113" t="str">
        <f>IF(Table6[[#This Row],[Segment ]]="","",B1565)</f>
        <v/>
      </c>
      <c r="C1566" s="113" t="str">
        <f>IF(Table6[[#This Row],[Segment ]]="","",C1565)</f>
        <v/>
      </c>
      <c r="D1566" s="113" t="str">
        <f>IF(Table6[[#This Row],[Segment ]]="","",D1565)</f>
        <v/>
      </c>
      <c r="E1566" s="117" t="str">
        <f>IF(Table6[[#This Row],[Segment ]]="","",Table6[[#This Row],[Density (kg/m3)]]*Table6[[#This Row],[Volumetric flow (m3/s)]])</f>
        <v/>
      </c>
      <c r="F1566" s="114" t="str">
        <f>IF(Table6[[#This Row],[Segment ]]="","",'Pressure Drops in Loops'!AG1571)</f>
        <v/>
      </c>
      <c r="G1566" s="114" t="str">
        <f>'Pressure Drops in Loops'!AH1571</f>
        <v/>
      </c>
      <c r="H1566" s="114"/>
      <c r="I1566" s="114"/>
      <c r="J1566" s="115" t="str">
        <f>'Pressure Drops in Loops'!E1571</f>
        <v/>
      </c>
      <c r="K1566" s="115" t="str">
        <f>IF('Pressure Drops in Loops'!E1572="",'Pressure Drops in Loops'!E1571,'Pressure Drops in Loops'!E1572)</f>
        <v/>
      </c>
      <c r="L1566" s="115" t="str">
        <f>IF(Table6[[#This Row],[Segment ]]="","",(Table6[[#This Row],[Pressure 2 (kPa)]]-Table6[[#This Row],[Pressure 1 (kPa)]])/Table6[[#This Row],[Density (kg/m3)]])</f>
        <v/>
      </c>
      <c r="M1566" s="115" t="str">
        <f>IF(Table6[[#This Row],[Segment ]]="","",((Table6[[#This Row],[Velocity 2 (m/s)]]^2)/2)-((Table6[[#This Row],[Velocity 1 (m/s)]]^2)/2))</f>
        <v/>
      </c>
      <c r="N1566" s="115" t="str">
        <f>IF(Table6[[#This Row],[Segment ]]="","",(Table6[[#This Row],[Height 2 (m)]]-Table6[[#This Row],[Height 1 (m)]])*9.807)</f>
        <v/>
      </c>
      <c r="O1566" s="115" t="str">
        <f>'Pressure Drops in Loops'!U1571</f>
        <v/>
      </c>
      <c r="P156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66" s="115" t="str">
        <f>IF(Table6[[#This Row],[Segment ]]="","",Table6[[#This Row],[Work (W)]]/1000)</f>
        <v/>
      </c>
    </row>
    <row r="1567" spans="1:17" x14ac:dyDescent="0.25">
      <c r="A1567" s="116" t="str">
        <f>'Pressure Drops in Loops'!A1572</f>
        <v/>
      </c>
      <c r="B1567" s="113" t="str">
        <f>IF(Table6[[#This Row],[Segment ]]="","",B1566)</f>
        <v/>
      </c>
      <c r="C1567" s="113" t="str">
        <f>IF(Table6[[#This Row],[Segment ]]="","",C1566)</f>
        <v/>
      </c>
      <c r="D1567" s="113" t="str">
        <f>IF(Table6[[#This Row],[Segment ]]="","",D1566)</f>
        <v/>
      </c>
      <c r="E1567" s="117" t="str">
        <f>IF(Table6[[#This Row],[Segment ]]="","",Table6[[#This Row],[Density (kg/m3)]]*Table6[[#This Row],[Volumetric flow (m3/s)]])</f>
        <v/>
      </c>
      <c r="F1567" s="114" t="str">
        <f>IF(Table6[[#This Row],[Segment ]]="","",'Pressure Drops in Loops'!AG1572)</f>
        <v/>
      </c>
      <c r="G1567" s="114" t="str">
        <f>'Pressure Drops in Loops'!AH1572</f>
        <v/>
      </c>
      <c r="H1567" s="114"/>
      <c r="I1567" s="114"/>
      <c r="J1567" s="115" t="str">
        <f>'Pressure Drops in Loops'!E1572</f>
        <v/>
      </c>
      <c r="K1567" s="115" t="str">
        <f>IF('Pressure Drops in Loops'!E1573="",'Pressure Drops in Loops'!E1572,'Pressure Drops in Loops'!E1573)</f>
        <v/>
      </c>
      <c r="L1567" s="115" t="str">
        <f>IF(Table6[[#This Row],[Segment ]]="","",(Table6[[#This Row],[Pressure 2 (kPa)]]-Table6[[#This Row],[Pressure 1 (kPa)]])/Table6[[#This Row],[Density (kg/m3)]])</f>
        <v/>
      </c>
      <c r="M1567" s="115" t="str">
        <f>IF(Table6[[#This Row],[Segment ]]="","",((Table6[[#This Row],[Velocity 2 (m/s)]]^2)/2)-((Table6[[#This Row],[Velocity 1 (m/s)]]^2)/2))</f>
        <v/>
      </c>
      <c r="N1567" s="115" t="str">
        <f>IF(Table6[[#This Row],[Segment ]]="","",(Table6[[#This Row],[Height 2 (m)]]-Table6[[#This Row],[Height 1 (m)]])*9.807)</f>
        <v/>
      </c>
      <c r="O1567" s="115" t="str">
        <f>'Pressure Drops in Loops'!U1572</f>
        <v/>
      </c>
      <c r="P156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67" s="115" t="str">
        <f>IF(Table6[[#This Row],[Segment ]]="","",Table6[[#This Row],[Work (W)]]/1000)</f>
        <v/>
      </c>
    </row>
    <row r="1568" spans="1:17" x14ac:dyDescent="0.25">
      <c r="A1568" s="116" t="str">
        <f>'Pressure Drops in Loops'!A1573</f>
        <v/>
      </c>
      <c r="B1568" s="113" t="str">
        <f>IF(Table6[[#This Row],[Segment ]]="","",B1567)</f>
        <v/>
      </c>
      <c r="C1568" s="113" t="str">
        <f>IF(Table6[[#This Row],[Segment ]]="","",C1567)</f>
        <v/>
      </c>
      <c r="D1568" s="113" t="str">
        <f>IF(Table6[[#This Row],[Segment ]]="","",D1567)</f>
        <v/>
      </c>
      <c r="E1568" s="117" t="str">
        <f>IF(Table6[[#This Row],[Segment ]]="","",Table6[[#This Row],[Density (kg/m3)]]*Table6[[#This Row],[Volumetric flow (m3/s)]])</f>
        <v/>
      </c>
      <c r="F1568" s="114" t="str">
        <f>IF(Table6[[#This Row],[Segment ]]="","",'Pressure Drops in Loops'!AG1573)</f>
        <v/>
      </c>
      <c r="G1568" s="114" t="str">
        <f>'Pressure Drops in Loops'!AH1573</f>
        <v/>
      </c>
      <c r="H1568" s="114"/>
      <c r="I1568" s="114"/>
      <c r="J1568" s="115" t="str">
        <f>'Pressure Drops in Loops'!E1573</f>
        <v/>
      </c>
      <c r="K1568" s="115" t="str">
        <f>IF('Pressure Drops in Loops'!E1574="",'Pressure Drops in Loops'!E1573,'Pressure Drops in Loops'!E1574)</f>
        <v/>
      </c>
      <c r="L1568" s="115" t="str">
        <f>IF(Table6[[#This Row],[Segment ]]="","",(Table6[[#This Row],[Pressure 2 (kPa)]]-Table6[[#This Row],[Pressure 1 (kPa)]])/Table6[[#This Row],[Density (kg/m3)]])</f>
        <v/>
      </c>
      <c r="M1568" s="115" t="str">
        <f>IF(Table6[[#This Row],[Segment ]]="","",((Table6[[#This Row],[Velocity 2 (m/s)]]^2)/2)-((Table6[[#This Row],[Velocity 1 (m/s)]]^2)/2))</f>
        <v/>
      </c>
      <c r="N1568" s="115" t="str">
        <f>IF(Table6[[#This Row],[Segment ]]="","",(Table6[[#This Row],[Height 2 (m)]]-Table6[[#This Row],[Height 1 (m)]])*9.807)</f>
        <v/>
      </c>
      <c r="O1568" s="115" t="str">
        <f>'Pressure Drops in Loops'!U1573</f>
        <v/>
      </c>
      <c r="P156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68" s="115" t="str">
        <f>IF(Table6[[#This Row],[Segment ]]="","",Table6[[#This Row],[Work (W)]]/1000)</f>
        <v/>
      </c>
    </row>
    <row r="1569" spans="1:17" x14ac:dyDescent="0.25">
      <c r="A1569" s="116" t="str">
        <f>'Pressure Drops in Loops'!A1574</f>
        <v/>
      </c>
      <c r="B1569" s="113" t="str">
        <f>IF(Table6[[#This Row],[Segment ]]="","",B1568)</f>
        <v/>
      </c>
      <c r="C1569" s="113" t="str">
        <f>IF(Table6[[#This Row],[Segment ]]="","",C1568)</f>
        <v/>
      </c>
      <c r="D1569" s="113" t="str">
        <f>IF(Table6[[#This Row],[Segment ]]="","",D1568)</f>
        <v/>
      </c>
      <c r="E1569" s="117" t="str">
        <f>IF(Table6[[#This Row],[Segment ]]="","",Table6[[#This Row],[Density (kg/m3)]]*Table6[[#This Row],[Volumetric flow (m3/s)]])</f>
        <v/>
      </c>
      <c r="F1569" s="114" t="str">
        <f>IF(Table6[[#This Row],[Segment ]]="","",'Pressure Drops in Loops'!AG1574)</f>
        <v/>
      </c>
      <c r="G1569" s="114" t="str">
        <f>'Pressure Drops in Loops'!AH1574</f>
        <v/>
      </c>
      <c r="H1569" s="114"/>
      <c r="I1569" s="114"/>
      <c r="J1569" s="115" t="str">
        <f>'Pressure Drops in Loops'!E1574</f>
        <v/>
      </c>
      <c r="K1569" s="115" t="str">
        <f>IF('Pressure Drops in Loops'!E1575="",'Pressure Drops in Loops'!E1574,'Pressure Drops in Loops'!E1575)</f>
        <v/>
      </c>
      <c r="L1569" s="115" t="str">
        <f>IF(Table6[[#This Row],[Segment ]]="","",(Table6[[#This Row],[Pressure 2 (kPa)]]-Table6[[#This Row],[Pressure 1 (kPa)]])/Table6[[#This Row],[Density (kg/m3)]])</f>
        <v/>
      </c>
      <c r="M1569" s="115" t="str">
        <f>IF(Table6[[#This Row],[Segment ]]="","",((Table6[[#This Row],[Velocity 2 (m/s)]]^2)/2)-((Table6[[#This Row],[Velocity 1 (m/s)]]^2)/2))</f>
        <v/>
      </c>
      <c r="N1569" s="115" t="str">
        <f>IF(Table6[[#This Row],[Segment ]]="","",(Table6[[#This Row],[Height 2 (m)]]-Table6[[#This Row],[Height 1 (m)]])*9.807)</f>
        <v/>
      </c>
      <c r="O1569" s="115" t="str">
        <f>'Pressure Drops in Loops'!U1574</f>
        <v/>
      </c>
      <c r="P156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69" s="115" t="str">
        <f>IF(Table6[[#This Row],[Segment ]]="","",Table6[[#This Row],[Work (W)]]/1000)</f>
        <v/>
      </c>
    </row>
    <row r="1570" spans="1:17" x14ac:dyDescent="0.25">
      <c r="A1570" s="116" t="str">
        <f>'Pressure Drops in Loops'!A1575</f>
        <v/>
      </c>
      <c r="B1570" s="113" t="str">
        <f>IF(Table6[[#This Row],[Segment ]]="","",B1569)</f>
        <v/>
      </c>
      <c r="C1570" s="113" t="str">
        <f>IF(Table6[[#This Row],[Segment ]]="","",C1569)</f>
        <v/>
      </c>
      <c r="D1570" s="113" t="str">
        <f>IF(Table6[[#This Row],[Segment ]]="","",D1569)</f>
        <v/>
      </c>
      <c r="E1570" s="117" t="str">
        <f>IF(Table6[[#This Row],[Segment ]]="","",Table6[[#This Row],[Density (kg/m3)]]*Table6[[#This Row],[Volumetric flow (m3/s)]])</f>
        <v/>
      </c>
      <c r="F1570" s="114" t="str">
        <f>IF(Table6[[#This Row],[Segment ]]="","",'Pressure Drops in Loops'!AG1575)</f>
        <v/>
      </c>
      <c r="G1570" s="114" t="str">
        <f>'Pressure Drops in Loops'!AH1575</f>
        <v/>
      </c>
      <c r="H1570" s="114"/>
      <c r="I1570" s="114"/>
      <c r="J1570" s="115" t="str">
        <f>'Pressure Drops in Loops'!E1575</f>
        <v/>
      </c>
      <c r="K1570" s="115" t="str">
        <f>IF('Pressure Drops in Loops'!E1576="",'Pressure Drops in Loops'!E1575,'Pressure Drops in Loops'!E1576)</f>
        <v/>
      </c>
      <c r="L1570" s="115" t="str">
        <f>IF(Table6[[#This Row],[Segment ]]="","",(Table6[[#This Row],[Pressure 2 (kPa)]]-Table6[[#This Row],[Pressure 1 (kPa)]])/Table6[[#This Row],[Density (kg/m3)]])</f>
        <v/>
      </c>
      <c r="M1570" s="115" t="str">
        <f>IF(Table6[[#This Row],[Segment ]]="","",((Table6[[#This Row],[Velocity 2 (m/s)]]^2)/2)-((Table6[[#This Row],[Velocity 1 (m/s)]]^2)/2))</f>
        <v/>
      </c>
      <c r="N1570" s="115" t="str">
        <f>IF(Table6[[#This Row],[Segment ]]="","",(Table6[[#This Row],[Height 2 (m)]]-Table6[[#This Row],[Height 1 (m)]])*9.807)</f>
        <v/>
      </c>
      <c r="O1570" s="115" t="str">
        <f>'Pressure Drops in Loops'!U1575</f>
        <v/>
      </c>
      <c r="P157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70" s="115" t="str">
        <f>IF(Table6[[#This Row],[Segment ]]="","",Table6[[#This Row],[Work (W)]]/1000)</f>
        <v/>
      </c>
    </row>
    <row r="1571" spans="1:17" x14ac:dyDescent="0.25">
      <c r="A1571" s="116" t="str">
        <f>'Pressure Drops in Loops'!A1576</f>
        <v/>
      </c>
      <c r="B1571" s="113" t="str">
        <f>IF(Table6[[#This Row],[Segment ]]="","",B1570)</f>
        <v/>
      </c>
      <c r="C1571" s="113" t="str">
        <f>IF(Table6[[#This Row],[Segment ]]="","",C1570)</f>
        <v/>
      </c>
      <c r="D1571" s="113" t="str">
        <f>IF(Table6[[#This Row],[Segment ]]="","",D1570)</f>
        <v/>
      </c>
      <c r="E1571" s="117" t="str">
        <f>IF(Table6[[#This Row],[Segment ]]="","",Table6[[#This Row],[Density (kg/m3)]]*Table6[[#This Row],[Volumetric flow (m3/s)]])</f>
        <v/>
      </c>
      <c r="F1571" s="114" t="str">
        <f>IF(Table6[[#This Row],[Segment ]]="","",'Pressure Drops in Loops'!AG1576)</f>
        <v/>
      </c>
      <c r="G1571" s="114" t="str">
        <f>'Pressure Drops in Loops'!AH1576</f>
        <v/>
      </c>
      <c r="H1571" s="114"/>
      <c r="I1571" s="114"/>
      <c r="J1571" s="115" t="str">
        <f>'Pressure Drops in Loops'!E1576</f>
        <v/>
      </c>
      <c r="K1571" s="115" t="str">
        <f>IF('Pressure Drops in Loops'!E1577="",'Pressure Drops in Loops'!E1576,'Pressure Drops in Loops'!E1577)</f>
        <v/>
      </c>
      <c r="L1571" s="115" t="str">
        <f>IF(Table6[[#This Row],[Segment ]]="","",(Table6[[#This Row],[Pressure 2 (kPa)]]-Table6[[#This Row],[Pressure 1 (kPa)]])/Table6[[#This Row],[Density (kg/m3)]])</f>
        <v/>
      </c>
      <c r="M1571" s="115" t="str">
        <f>IF(Table6[[#This Row],[Segment ]]="","",((Table6[[#This Row],[Velocity 2 (m/s)]]^2)/2)-((Table6[[#This Row],[Velocity 1 (m/s)]]^2)/2))</f>
        <v/>
      </c>
      <c r="N1571" s="115" t="str">
        <f>IF(Table6[[#This Row],[Segment ]]="","",(Table6[[#This Row],[Height 2 (m)]]-Table6[[#This Row],[Height 1 (m)]])*9.807)</f>
        <v/>
      </c>
      <c r="O1571" s="115" t="str">
        <f>'Pressure Drops in Loops'!U1576</f>
        <v/>
      </c>
      <c r="P157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71" s="115" t="str">
        <f>IF(Table6[[#This Row],[Segment ]]="","",Table6[[#This Row],[Work (W)]]/1000)</f>
        <v/>
      </c>
    </row>
    <row r="1572" spans="1:17" x14ac:dyDescent="0.25">
      <c r="A1572" s="116" t="str">
        <f>'Pressure Drops in Loops'!A1577</f>
        <v/>
      </c>
      <c r="B1572" s="113" t="str">
        <f>IF(Table6[[#This Row],[Segment ]]="","",B1571)</f>
        <v/>
      </c>
      <c r="C1572" s="113" t="str">
        <f>IF(Table6[[#This Row],[Segment ]]="","",C1571)</f>
        <v/>
      </c>
      <c r="D1572" s="113" t="str">
        <f>IF(Table6[[#This Row],[Segment ]]="","",D1571)</f>
        <v/>
      </c>
      <c r="E1572" s="117" t="str">
        <f>IF(Table6[[#This Row],[Segment ]]="","",Table6[[#This Row],[Density (kg/m3)]]*Table6[[#This Row],[Volumetric flow (m3/s)]])</f>
        <v/>
      </c>
      <c r="F1572" s="114" t="str">
        <f>IF(Table6[[#This Row],[Segment ]]="","",'Pressure Drops in Loops'!AG1577)</f>
        <v/>
      </c>
      <c r="G1572" s="114" t="str">
        <f>'Pressure Drops in Loops'!AH1577</f>
        <v/>
      </c>
      <c r="H1572" s="114"/>
      <c r="I1572" s="114"/>
      <c r="J1572" s="115" t="str">
        <f>'Pressure Drops in Loops'!E1577</f>
        <v/>
      </c>
      <c r="K1572" s="115" t="str">
        <f>IF('Pressure Drops in Loops'!E1578="",'Pressure Drops in Loops'!E1577,'Pressure Drops in Loops'!E1578)</f>
        <v/>
      </c>
      <c r="L1572" s="115" t="str">
        <f>IF(Table6[[#This Row],[Segment ]]="","",(Table6[[#This Row],[Pressure 2 (kPa)]]-Table6[[#This Row],[Pressure 1 (kPa)]])/Table6[[#This Row],[Density (kg/m3)]])</f>
        <v/>
      </c>
      <c r="M1572" s="115" t="str">
        <f>IF(Table6[[#This Row],[Segment ]]="","",((Table6[[#This Row],[Velocity 2 (m/s)]]^2)/2)-((Table6[[#This Row],[Velocity 1 (m/s)]]^2)/2))</f>
        <v/>
      </c>
      <c r="N1572" s="115" t="str">
        <f>IF(Table6[[#This Row],[Segment ]]="","",(Table6[[#This Row],[Height 2 (m)]]-Table6[[#This Row],[Height 1 (m)]])*9.807)</f>
        <v/>
      </c>
      <c r="O1572" s="115" t="str">
        <f>'Pressure Drops in Loops'!U1577</f>
        <v/>
      </c>
      <c r="P157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72" s="115" t="str">
        <f>IF(Table6[[#This Row],[Segment ]]="","",Table6[[#This Row],[Work (W)]]/1000)</f>
        <v/>
      </c>
    </row>
    <row r="1573" spans="1:17" x14ac:dyDescent="0.25">
      <c r="A1573" s="116" t="str">
        <f>'Pressure Drops in Loops'!A1578</f>
        <v/>
      </c>
      <c r="B1573" s="113" t="str">
        <f>IF(Table6[[#This Row],[Segment ]]="","",B1572)</f>
        <v/>
      </c>
      <c r="C1573" s="113" t="str">
        <f>IF(Table6[[#This Row],[Segment ]]="","",C1572)</f>
        <v/>
      </c>
      <c r="D1573" s="113" t="str">
        <f>IF(Table6[[#This Row],[Segment ]]="","",D1572)</f>
        <v/>
      </c>
      <c r="E1573" s="117" t="str">
        <f>IF(Table6[[#This Row],[Segment ]]="","",Table6[[#This Row],[Density (kg/m3)]]*Table6[[#This Row],[Volumetric flow (m3/s)]])</f>
        <v/>
      </c>
      <c r="F1573" s="114" t="str">
        <f>IF(Table6[[#This Row],[Segment ]]="","",'Pressure Drops in Loops'!AG1578)</f>
        <v/>
      </c>
      <c r="G1573" s="114" t="str">
        <f>'Pressure Drops in Loops'!AH1578</f>
        <v/>
      </c>
      <c r="H1573" s="114"/>
      <c r="I1573" s="114"/>
      <c r="J1573" s="115" t="str">
        <f>'Pressure Drops in Loops'!E1578</f>
        <v/>
      </c>
      <c r="K1573" s="115" t="str">
        <f>IF('Pressure Drops in Loops'!E1579="",'Pressure Drops in Loops'!E1578,'Pressure Drops in Loops'!E1579)</f>
        <v/>
      </c>
      <c r="L1573" s="115" t="str">
        <f>IF(Table6[[#This Row],[Segment ]]="","",(Table6[[#This Row],[Pressure 2 (kPa)]]-Table6[[#This Row],[Pressure 1 (kPa)]])/Table6[[#This Row],[Density (kg/m3)]])</f>
        <v/>
      </c>
      <c r="M1573" s="115" t="str">
        <f>IF(Table6[[#This Row],[Segment ]]="","",((Table6[[#This Row],[Velocity 2 (m/s)]]^2)/2)-((Table6[[#This Row],[Velocity 1 (m/s)]]^2)/2))</f>
        <v/>
      </c>
      <c r="N1573" s="115" t="str">
        <f>IF(Table6[[#This Row],[Segment ]]="","",(Table6[[#This Row],[Height 2 (m)]]-Table6[[#This Row],[Height 1 (m)]])*9.807)</f>
        <v/>
      </c>
      <c r="O1573" s="115" t="str">
        <f>'Pressure Drops in Loops'!U1578</f>
        <v/>
      </c>
      <c r="P157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73" s="115" t="str">
        <f>IF(Table6[[#This Row],[Segment ]]="","",Table6[[#This Row],[Work (W)]]/1000)</f>
        <v/>
      </c>
    </row>
    <row r="1574" spans="1:17" x14ac:dyDescent="0.25">
      <c r="A1574" s="116" t="str">
        <f>'Pressure Drops in Loops'!A1579</f>
        <v/>
      </c>
      <c r="B1574" s="113" t="str">
        <f>IF(Table6[[#This Row],[Segment ]]="","",B1573)</f>
        <v/>
      </c>
      <c r="C1574" s="113" t="str">
        <f>IF(Table6[[#This Row],[Segment ]]="","",C1573)</f>
        <v/>
      </c>
      <c r="D1574" s="113" t="str">
        <f>IF(Table6[[#This Row],[Segment ]]="","",D1573)</f>
        <v/>
      </c>
      <c r="E1574" s="117" t="str">
        <f>IF(Table6[[#This Row],[Segment ]]="","",Table6[[#This Row],[Density (kg/m3)]]*Table6[[#This Row],[Volumetric flow (m3/s)]])</f>
        <v/>
      </c>
      <c r="F1574" s="114" t="str">
        <f>IF(Table6[[#This Row],[Segment ]]="","",'Pressure Drops in Loops'!AG1579)</f>
        <v/>
      </c>
      <c r="G1574" s="114" t="str">
        <f>'Pressure Drops in Loops'!AH1579</f>
        <v/>
      </c>
      <c r="H1574" s="114"/>
      <c r="I1574" s="114"/>
      <c r="J1574" s="115" t="str">
        <f>'Pressure Drops in Loops'!E1579</f>
        <v/>
      </c>
      <c r="K1574" s="115" t="str">
        <f>IF('Pressure Drops in Loops'!E1580="",'Pressure Drops in Loops'!E1579,'Pressure Drops in Loops'!E1580)</f>
        <v/>
      </c>
      <c r="L1574" s="115" t="str">
        <f>IF(Table6[[#This Row],[Segment ]]="","",(Table6[[#This Row],[Pressure 2 (kPa)]]-Table6[[#This Row],[Pressure 1 (kPa)]])/Table6[[#This Row],[Density (kg/m3)]])</f>
        <v/>
      </c>
      <c r="M1574" s="115" t="str">
        <f>IF(Table6[[#This Row],[Segment ]]="","",((Table6[[#This Row],[Velocity 2 (m/s)]]^2)/2)-((Table6[[#This Row],[Velocity 1 (m/s)]]^2)/2))</f>
        <v/>
      </c>
      <c r="N1574" s="115" t="str">
        <f>IF(Table6[[#This Row],[Segment ]]="","",(Table6[[#This Row],[Height 2 (m)]]-Table6[[#This Row],[Height 1 (m)]])*9.807)</f>
        <v/>
      </c>
      <c r="O1574" s="115" t="str">
        <f>'Pressure Drops in Loops'!U1579</f>
        <v/>
      </c>
      <c r="P157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74" s="115" t="str">
        <f>IF(Table6[[#This Row],[Segment ]]="","",Table6[[#This Row],[Work (W)]]/1000)</f>
        <v/>
      </c>
    </row>
    <row r="1575" spans="1:17" x14ac:dyDescent="0.25">
      <c r="A1575" s="116" t="str">
        <f>'Pressure Drops in Loops'!A1580</f>
        <v/>
      </c>
      <c r="B1575" s="113" t="str">
        <f>IF(Table6[[#This Row],[Segment ]]="","",B1574)</f>
        <v/>
      </c>
      <c r="C1575" s="113" t="str">
        <f>IF(Table6[[#This Row],[Segment ]]="","",C1574)</f>
        <v/>
      </c>
      <c r="D1575" s="113" t="str">
        <f>IF(Table6[[#This Row],[Segment ]]="","",D1574)</f>
        <v/>
      </c>
      <c r="E1575" s="117" t="str">
        <f>IF(Table6[[#This Row],[Segment ]]="","",Table6[[#This Row],[Density (kg/m3)]]*Table6[[#This Row],[Volumetric flow (m3/s)]])</f>
        <v/>
      </c>
      <c r="F1575" s="114" t="str">
        <f>IF(Table6[[#This Row],[Segment ]]="","",'Pressure Drops in Loops'!AG1580)</f>
        <v/>
      </c>
      <c r="G1575" s="114" t="str">
        <f>'Pressure Drops in Loops'!AH1580</f>
        <v/>
      </c>
      <c r="H1575" s="114"/>
      <c r="I1575" s="114"/>
      <c r="J1575" s="115" t="str">
        <f>'Pressure Drops in Loops'!E1580</f>
        <v/>
      </c>
      <c r="K1575" s="115" t="str">
        <f>IF('Pressure Drops in Loops'!E1581="",'Pressure Drops in Loops'!E1580,'Pressure Drops in Loops'!E1581)</f>
        <v/>
      </c>
      <c r="L1575" s="115" t="str">
        <f>IF(Table6[[#This Row],[Segment ]]="","",(Table6[[#This Row],[Pressure 2 (kPa)]]-Table6[[#This Row],[Pressure 1 (kPa)]])/Table6[[#This Row],[Density (kg/m3)]])</f>
        <v/>
      </c>
      <c r="M1575" s="115" t="str">
        <f>IF(Table6[[#This Row],[Segment ]]="","",((Table6[[#This Row],[Velocity 2 (m/s)]]^2)/2)-((Table6[[#This Row],[Velocity 1 (m/s)]]^2)/2))</f>
        <v/>
      </c>
      <c r="N1575" s="115" t="str">
        <f>IF(Table6[[#This Row],[Segment ]]="","",(Table6[[#This Row],[Height 2 (m)]]-Table6[[#This Row],[Height 1 (m)]])*9.807)</f>
        <v/>
      </c>
      <c r="O1575" s="115" t="str">
        <f>'Pressure Drops in Loops'!U1580</f>
        <v/>
      </c>
      <c r="P157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75" s="115" t="str">
        <f>IF(Table6[[#This Row],[Segment ]]="","",Table6[[#This Row],[Work (W)]]/1000)</f>
        <v/>
      </c>
    </row>
    <row r="1576" spans="1:17" x14ac:dyDescent="0.25">
      <c r="A1576" s="116" t="str">
        <f>'Pressure Drops in Loops'!A1581</f>
        <v/>
      </c>
      <c r="B1576" s="113" t="str">
        <f>IF(Table6[[#This Row],[Segment ]]="","",B1575)</f>
        <v/>
      </c>
      <c r="C1576" s="113" t="str">
        <f>IF(Table6[[#This Row],[Segment ]]="","",C1575)</f>
        <v/>
      </c>
      <c r="D1576" s="113" t="str">
        <f>IF(Table6[[#This Row],[Segment ]]="","",D1575)</f>
        <v/>
      </c>
      <c r="E1576" s="117" t="str">
        <f>IF(Table6[[#This Row],[Segment ]]="","",Table6[[#This Row],[Density (kg/m3)]]*Table6[[#This Row],[Volumetric flow (m3/s)]])</f>
        <v/>
      </c>
      <c r="F1576" s="114" t="str">
        <f>IF(Table6[[#This Row],[Segment ]]="","",'Pressure Drops in Loops'!AG1581)</f>
        <v/>
      </c>
      <c r="G1576" s="114" t="str">
        <f>'Pressure Drops in Loops'!AH1581</f>
        <v/>
      </c>
      <c r="H1576" s="114"/>
      <c r="I1576" s="114"/>
      <c r="J1576" s="115" t="str">
        <f>'Pressure Drops in Loops'!E1581</f>
        <v/>
      </c>
      <c r="K1576" s="115" t="str">
        <f>IF('Pressure Drops in Loops'!E1582="",'Pressure Drops in Loops'!E1581,'Pressure Drops in Loops'!E1582)</f>
        <v/>
      </c>
      <c r="L1576" s="115" t="str">
        <f>IF(Table6[[#This Row],[Segment ]]="","",(Table6[[#This Row],[Pressure 2 (kPa)]]-Table6[[#This Row],[Pressure 1 (kPa)]])/Table6[[#This Row],[Density (kg/m3)]])</f>
        <v/>
      </c>
      <c r="M1576" s="115" t="str">
        <f>IF(Table6[[#This Row],[Segment ]]="","",((Table6[[#This Row],[Velocity 2 (m/s)]]^2)/2)-((Table6[[#This Row],[Velocity 1 (m/s)]]^2)/2))</f>
        <v/>
      </c>
      <c r="N1576" s="115" t="str">
        <f>IF(Table6[[#This Row],[Segment ]]="","",(Table6[[#This Row],[Height 2 (m)]]-Table6[[#This Row],[Height 1 (m)]])*9.807)</f>
        <v/>
      </c>
      <c r="O1576" s="115" t="str">
        <f>'Pressure Drops in Loops'!U1581</f>
        <v/>
      </c>
      <c r="P157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76" s="115" t="str">
        <f>IF(Table6[[#This Row],[Segment ]]="","",Table6[[#This Row],[Work (W)]]/1000)</f>
        <v/>
      </c>
    </row>
    <row r="1577" spans="1:17" x14ac:dyDescent="0.25">
      <c r="A1577" s="116" t="str">
        <f>'Pressure Drops in Loops'!A1582</f>
        <v/>
      </c>
      <c r="B1577" s="113" t="str">
        <f>IF(Table6[[#This Row],[Segment ]]="","",B1576)</f>
        <v/>
      </c>
      <c r="C1577" s="113" t="str">
        <f>IF(Table6[[#This Row],[Segment ]]="","",C1576)</f>
        <v/>
      </c>
      <c r="D1577" s="113" t="str">
        <f>IF(Table6[[#This Row],[Segment ]]="","",D1576)</f>
        <v/>
      </c>
      <c r="E1577" s="117" t="str">
        <f>IF(Table6[[#This Row],[Segment ]]="","",Table6[[#This Row],[Density (kg/m3)]]*Table6[[#This Row],[Volumetric flow (m3/s)]])</f>
        <v/>
      </c>
      <c r="F1577" s="114" t="str">
        <f>IF(Table6[[#This Row],[Segment ]]="","",'Pressure Drops in Loops'!AG1582)</f>
        <v/>
      </c>
      <c r="G1577" s="114" t="str">
        <f>'Pressure Drops in Loops'!AH1582</f>
        <v/>
      </c>
      <c r="H1577" s="114"/>
      <c r="I1577" s="114"/>
      <c r="J1577" s="115" t="str">
        <f>'Pressure Drops in Loops'!E1582</f>
        <v/>
      </c>
      <c r="K1577" s="115" t="str">
        <f>IF('Pressure Drops in Loops'!E1583="",'Pressure Drops in Loops'!E1582,'Pressure Drops in Loops'!E1583)</f>
        <v/>
      </c>
      <c r="L1577" s="115" t="str">
        <f>IF(Table6[[#This Row],[Segment ]]="","",(Table6[[#This Row],[Pressure 2 (kPa)]]-Table6[[#This Row],[Pressure 1 (kPa)]])/Table6[[#This Row],[Density (kg/m3)]])</f>
        <v/>
      </c>
      <c r="M1577" s="115" t="str">
        <f>IF(Table6[[#This Row],[Segment ]]="","",((Table6[[#This Row],[Velocity 2 (m/s)]]^2)/2)-((Table6[[#This Row],[Velocity 1 (m/s)]]^2)/2))</f>
        <v/>
      </c>
      <c r="N1577" s="115" t="str">
        <f>IF(Table6[[#This Row],[Segment ]]="","",(Table6[[#This Row],[Height 2 (m)]]-Table6[[#This Row],[Height 1 (m)]])*9.807)</f>
        <v/>
      </c>
      <c r="O1577" s="115" t="str">
        <f>'Pressure Drops in Loops'!U1582</f>
        <v/>
      </c>
      <c r="P157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77" s="115" t="str">
        <f>IF(Table6[[#This Row],[Segment ]]="","",Table6[[#This Row],[Work (W)]]/1000)</f>
        <v/>
      </c>
    </row>
    <row r="1578" spans="1:17" x14ac:dyDescent="0.25">
      <c r="A1578" s="116" t="str">
        <f>'Pressure Drops in Loops'!A1583</f>
        <v/>
      </c>
      <c r="B1578" s="113" t="str">
        <f>IF(Table6[[#This Row],[Segment ]]="","",B1577)</f>
        <v/>
      </c>
      <c r="C1578" s="113" t="str">
        <f>IF(Table6[[#This Row],[Segment ]]="","",C1577)</f>
        <v/>
      </c>
      <c r="D1578" s="113" t="str">
        <f>IF(Table6[[#This Row],[Segment ]]="","",D1577)</f>
        <v/>
      </c>
      <c r="E1578" s="117" t="str">
        <f>IF(Table6[[#This Row],[Segment ]]="","",Table6[[#This Row],[Density (kg/m3)]]*Table6[[#This Row],[Volumetric flow (m3/s)]])</f>
        <v/>
      </c>
      <c r="F1578" s="114" t="str">
        <f>IF(Table6[[#This Row],[Segment ]]="","",'Pressure Drops in Loops'!AG1583)</f>
        <v/>
      </c>
      <c r="G1578" s="114" t="str">
        <f>'Pressure Drops in Loops'!AH1583</f>
        <v/>
      </c>
      <c r="H1578" s="114"/>
      <c r="I1578" s="114"/>
      <c r="J1578" s="115" t="str">
        <f>'Pressure Drops in Loops'!E1583</f>
        <v/>
      </c>
      <c r="K1578" s="115" t="str">
        <f>IF('Pressure Drops in Loops'!E1584="",'Pressure Drops in Loops'!E1583,'Pressure Drops in Loops'!E1584)</f>
        <v/>
      </c>
      <c r="L1578" s="115" t="str">
        <f>IF(Table6[[#This Row],[Segment ]]="","",(Table6[[#This Row],[Pressure 2 (kPa)]]-Table6[[#This Row],[Pressure 1 (kPa)]])/Table6[[#This Row],[Density (kg/m3)]])</f>
        <v/>
      </c>
      <c r="M1578" s="115" t="str">
        <f>IF(Table6[[#This Row],[Segment ]]="","",((Table6[[#This Row],[Velocity 2 (m/s)]]^2)/2)-((Table6[[#This Row],[Velocity 1 (m/s)]]^2)/2))</f>
        <v/>
      </c>
      <c r="N1578" s="115" t="str">
        <f>IF(Table6[[#This Row],[Segment ]]="","",(Table6[[#This Row],[Height 2 (m)]]-Table6[[#This Row],[Height 1 (m)]])*9.807)</f>
        <v/>
      </c>
      <c r="O1578" s="115" t="str">
        <f>'Pressure Drops in Loops'!U1583</f>
        <v/>
      </c>
      <c r="P157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78" s="115" t="str">
        <f>IF(Table6[[#This Row],[Segment ]]="","",Table6[[#This Row],[Work (W)]]/1000)</f>
        <v/>
      </c>
    </row>
    <row r="1579" spans="1:17" x14ac:dyDescent="0.25">
      <c r="A1579" s="116" t="str">
        <f>'Pressure Drops in Loops'!A1584</f>
        <v/>
      </c>
      <c r="B1579" s="113" t="str">
        <f>IF(Table6[[#This Row],[Segment ]]="","",B1578)</f>
        <v/>
      </c>
      <c r="C1579" s="113" t="str">
        <f>IF(Table6[[#This Row],[Segment ]]="","",C1578)</f>
        <v/>
      </c>
      <c r="D1579" s="113" t="str">
        <f>IF(Table6[[#This Row],[Segment ]]="","",D1578)</f>
        <v/>
      </c>
      <c r="E1579" s="117" t="str">
        <f>IF(Table6[[#This Row],[Segment ]]="","",Table6[[#This Row],[Density (kg/m3)]]*Table6[[#This Row],[Volumetric flow (m3/s)]])</f>
        <v/>
      </c>
      <c r="F1579" s="114" t="str">
        <f>IF(Table6[[#This Row],[Segment ]]="","",'Pressure Drops in Loops'!AG1584)</f>
        <v/>
      </c>
      <c r="G1579" s="114" t="str">
        <f>'Pressure Drops in Loops'!AH1584</f>
        <v/>
      </c>
      <c r="H1579" s="114"/>
      <c r="I1579" s="114"/>
      <c r="J1579" s="115" t="str">
        <f>'Pressure Drops in Loops'!E1584</f>
        <v/>
      </c>
      <c r="K1579" s="115" t="str">
        <f>IF('Pressure Drops in Loops'!E1585="",'Pressure Drops in Loops'!E1584,'Pressure Drops in Loops'!E1585)</f>
        <v/>
      </c>
      <c r="L1579" s="115" t="str">
        <f>IF(Table6[[#This Row],[Segment ]]="","",(Table6[[#This Row],[Pressure 2 (kPa)]]-Table6[[#This Row],[Pressure 1 (kPa)]])/Table6[[#This Row],[Density (kg/m3)]])</f>
        <v/>
      </c>
      <c r="M1579" s="115" t="str">
        <f>IF(Table6[[#This Row],[Segment ]]="","",((Table6[[#This Row],[Velocity 2 (m/s)]]^2)/2)-((Table6[[#This Row],[Velocity 1 (m/s)]]^2)/2))</f>
        <v/>
      </c>
      <c r="N1579" s="115" t="str">
        <f>IF(Table6[[#This Row],[Segment ]]="","",(Table6[[#This Row],[Height 2 (m)]]-Table6[[#This Row],[Height 1 (m)]])*9.807)</f>
        <v/>
      </c>
      <c r="O1579" s="115" t="str">
        <f>'Pressure Drops in Loops'!U1584</f>
        <v/>
      </c>
      <c r="P157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79" s="115" t="str">
        <f>IF(Table6[[#This Row],[Segment ]]="","",Table6[[#This Row],[Work (W)]]/1000)</f>
        <v/>
      </c>
    </row>
    <row r="1580" spans="1:17" x14ac:dyDescent="0.25">
      <c r="A1580" s="116" t="str">
        <f>'Pressure Drops in Loops'!A1585</f>
        <v/>
      </c>
      <c r="B1580" s="113" t="str">
        <f>IF(Table6[[#This Row],[Segment ]]="","",B1579)</f>
        <v/>
      </c>
      <c r="C1580" s="113" t="str">
        <f>IF(Table6[[#This Row],[Segment ]]="","",C1579)</f>
        <v/>
      </c>
      <c r="D1580" s="113" t="str">
        <f>IF(Table6[[#This Row],[Segment ]]="","",D1579)</f>
        <v/>
      </c>
      <c r="E1580" s="117" t="str">
        <f>IF(Table6[[#This Row],[Segment ]]="","",Table6[[#This Row],[Density (kg/m3)]]*Table6[[#This Row],[Volumetric flow (m3/s)]])</f>
        <v/>
      </c>
      <c r="F1580" s="114" t="str">
        <f>IF(Table6[[#This Row],[Segment ]]="","",'Pressure Drops in Loops'!AG1585)</f>
        <v/>
      </c>
      <c r="G1580" s="114" t="str">
        <f>'Pressure Drops in Loops'!AH1585</f>
        <v/>
      </c>
      <c r="H1580" s="114"/>
      <c r="I1580" s="114"/>
      <c r="J1580" s="115" t="str">
        <f>'Pressure Drops in Loops'!E1585</f>
        <v/>
      </c>
      <c r="K1580" s="115" t="str">
        <f>IF('Pressure Drops in Loops'!E1586="",'Pressure Drops in Loops'!E1585,'Pressure Drops in Loops'!E1586)</f>
        <v/>
      </c>
      <c r="L1580" s="115" t="str">
        <f>IF(Table6[[#This Row],[Segment ]]="","",(Table6[[#This Row],[Pressure 2 (kPa)]]-Table6[[#This Row],[Pressure 1 (kPa)]])/Table6[[#This Row],[Density (kg/m3)]])</f>
        <v/>
      </c>
      <c r="M1580" s="115" t="str">
        <f>IF(Table6[[#This Row],[Segment ]]="","",((Table6[[#This Row],[Velocity 2 (m/s)]]^2)/2)-((Table6[[#This Row],[Velocity 1 (m/s)]]^2)/2))</f>
        <v/>
      </c>
      <c r="N1580" s="115" t="str">
        <f>IF(Table6[[#This Row],[Segment ]]="","",(Table6[[#This Row],[Height 2 (m)]]-Table6[[#This Row],[Height 1 (m)]])*9.807)</f>
        <v/>
      </c>
      <c r="O1580" s="115" t="str">
        <f>'Pressure Drops in Loops'!U1585</f>
        <v/>
      </c>
      <c r="P158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80" s="115" t="str">
        <f>IF(Table6[[#This Row],[Segment ]]="","",Table6[[#This Row],[Work (W)]]/1000)</f>
        <v/>
      </c>
    </row>
    <row r="1581" spans="1:17" x14ac:dyDescent="0.25">
      <c r="A1581" s="116" t="str">
        <f>'Pressure Drops in Loops'!A1586</f>
        <v/>
      </c>
      <c r="B1581" s="113" t="str">
        <f>IF(Table6[[#This Row],[Segment ]]="","",B1580)</f>
        <v/>
      </c>
      <c r="C1581" s="113" t="str">
        <f>IF(Table6[[#This Row],[Segment ]]="","",C1580)</f>
        <v/>
      </c>
      <c r="D1581" s="113" t="str">
        <f>IF(Table6[[#This Row],[Segment ]]="","",D1580)</f>
        <v/>
      </c>
      <c r="E1581" s="117" t="str">
        <f>IF(Table6[[#This Row],[Segment ]]="","",Table6[[#This Row],[Density (kg/m3)]]*Table6[[#This Row],[Volumetric flow (m3/s)]])</f>
        <v/>
      </c>
      <c r="F1581" s="114" t="str">
        <f>IF(Table6[[#This Row],[Segment ]]="","",'Pressure Drops in Loops'!AG1586)</f>
        <v/>
      </c>
      <c r="G1581" s="114" t="str">
        <f>'Pressure Drops in Loops'!AH1586</f>
        <v/>
      </c>
      <c r="H1581" s="114"/>
      <c r="I1581" s="114"/>
      <c r="J1581" s="115" t="str">
        <f>'Pressure Drops in Loops'!E1586</f>
        <v/>
      </c>
      <c r="K1581" s="115" t="str">
        <f>IF('Pressure Drops in Loops'!E1587="",'Pressure Drops in Loops'!E1586,'Pressure Drops in Loops'!E1587)</f>
        <v/>
      </c>
      <c r="L1581" s="115" t="str">
        <f>IF(Table6[[#This Row],[Segment ]]="","",(Table6[[#This Row],[Pressure 2 (kPa)]]-Table6[[#This Row],[Pressure 1 (kPa)]])/Table6[[#This Row],[Density (kg/m3)]])</f>
        <v/>
      </c>
      <c r="M1581" s="115" t="str">
        <f>IF(Table6[[#This Row],[Segment ]]="","",((Table6[[#This Row],[Velocity 2 (m/s)]]^2)/2)-((Table6[[#This Row],[Velocity 1 (m/s)]]^2)/2))</f>
        <v/>
      </c>
      <c r="N1581" s="115" t="str">
        <f>IF(Table6[[#This Row],[Segment ]]="","",(Table6[[#This Row],[Height 2 (m)]]-Table6[[#This Row],[Height 1 (m)]])*9.807)</f>
        <v/>
      </c>
      <c r="O1581" s="115" t="str">
        <f>'Pressure Drops in Loops'!U1586</f>
        <v/>
      </c>
      <c r="P158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81" s="115" t="str">
        <f>IF(Table6[[#This Row],[Segment ]]="","",Table6[[#This Row],[Work (W)]]/1000)</f>
        <v/>
      </c>
    </row>
    <row r="1582" spans="1:17" x14ac:dyDescent="0.25">
      <c r="A1582" s="116" t="str">
        <f>'Pressure Drops in Loops'!A1587</f>
        <v/>
      </c>
      <c r="B1582" s="113" t="str">
        <f>IF(Table6[[#This Row],[Segment ]]="","",B1581)</f>
        <v/>
      </c>
      <c r="C1582" s="113" t="str">
        <f>IF(Table6[[#This Row],[Segment ]]="","",C1581)</f>
        <v/>
      </c>
      <c r="D1582" s="113" t="str">
        <f>IF(Table6[[#This Row],[Segment ]]="","",D1581)</f>
        <v/>
      </c>
      <c r="E1582" s="117" t="str">
        <f>IF(Table6[[#This Row],[Segment ]]="","",Table6[[#This Row],[Density (kg/m3)]]*Table6[[#This Row],[Volumetric flow (m3/s)]])</f>
        <v/>
      </c>
      <c r="F1582" s="114" t="str">
        <f>IF(Table6[[#This Row],[Segment ]]="","",'Pressure Drops in Loops'!AG1587)</f>
        <v/>
      </c>
      <c r="G1582" s="114" t="str">
        <f>'Pressure Drops in Loops'!AH1587</f>
        <v/>
      </c>
      <c r="H1582" s="114"/>
      <c r="I1582" s="114"/>
      <c r="J1582" s="115" t="str">
        <f>'Pressure Drops in Loops'!E1587</f>
        <v/>
      </c>
      <c r="K1582" s="115" t="str">
        <f>IF('Pressure Drops in Loops'!E1588="",'Pressure Drops in Loops'!E1587,'Pressure Drops in Loops'!E1588)</f>
        <v/>
      </c>
      <c r="L1582" s="115" t="str">
        <f>IF(Table6[[#This Row],[Segment ]]="","",(Table6[[#This Row],[Pressure 2 (kPa)]]-Table6[[#This Row],[Pressure 1 (kPa)]])/Table6[[#This Row],[Density (kg/m3)]])</f>
        <v/>
      </c>
      <c r="M1582" s="115" t="str">
        <f>IF(Table6[[#This Row],[Segment ]]="","",((Table6[[#This Row],[Velocity 2 (m/s)]]^2)/2)-((Table6[[#This Row],[Velocity 1 (m/s)]]^2)/2))</f>
        <v/>
      </c>
      <c r="N1582" s="115" t="str">
        <f>IF(Table6[[#This Row],[Segment ]]="","",(Table6[[#This Row],[Height 2 (m)]]-Table6[[#This Row],[Height 1 (m)]])*9.807)</f>
        <v/>
      </c>
      <c r="O1582" s="115" t="str">
        <f>'Pressure Drops in Loops'!U1587</f>
        <v/>
      </c>
      <c r="P158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82" s="115" t="str">
        <f>IF(Table6[[#This Row],[Segment ]]="","",Table6[[#This Row],[Work (W)]]/1000)</f>
        <v/>
      </c>
    </row>
    <row r="1583" spans="1:17" x14ac:dyDescent="0.25">
      <c r="A1583" s="116" t="str">
        <f>'Pressure Drops in Loops'!A1588</f>
        <v/>
      </c>
      <c r="B1583" s="113" t="str">
        <f>IF(Table6[[#This Row],[Segment ]]="","",B1582)</f>
        <v/>
      </c>
      <c r="C1583" s="113" t="str">
        <f>IF(Table6[[#This Row],[Segment ]]="","",C1582)</f>
        <v/>
      </c>
      <c r="D1583" s="113" t="str">
        <f>IF(Table6[[#This Row],[Segment ]]="","",D1582)</f>
        <v/>
      </c>
      <c r="E1583" s="117" t="str">
        <f>IF(Table6[[#This Row],[Segment ]]="","",Table6[[#This Row],[Density (kg/m3)]]*Table6[[#This Row],[Volumetric flow (m3/s)]])</f>
        <v/>
      </c>
      <c r="F1583" s="114" t="str">
        <f>IF(Table6[[#This Row],[Segment ]]="","",'Pressure Drops in Loops'!AG1588)</f>
        <v/>
      </c>
      <c r="G1583" s="114" t="str">
        <f>'Pressure Drops in Loops'!AH1588</f>
        <v/>
      </c>
      <c r="H1583" s="114"/>
      <c r="I1583" s="114"/>
      <c r="J1583" s="115" t="str">
        <f>'Pressure Drops in Loops'!E1588</f>
        <v/>
      </c>
      <c r="K1583" s="115" t="str">
        <f>IF('Pressure Drops in Loops'!E1589="",'Pressure Drops in Loops'!E1588,'Pressure Drops in Loops'!E1589)</f>
        <v/>
      </c>
      <c r="L1583" s="115" t="str">
        <f>IF(Table6[[#This Row],[Segment ]]="","",(Table6[[#This Row],[Pressure 2 (kPa)]]-Table6[[#This Row],[Pressure 1 (kPa)]])/Table6[[#This Row],[Density (kg/m3)]])</f>
        <v/>
      </c>
      <c r="M1583" s="115" t="str">
        <f>IF(Table6[[#This Row],[Segment ]]="","",((Table6[[#This Row],[Velocity 2 (m/s)]]^2)/2)-((Table6[[#This Row],[Velocity 1 (m/s)]]^2)/2))</f>
        <v/>
      </c>
      <c r="N1583" s="115" t="str">
        <f>IF(Table6[[#This Row],[Segment ]]="","",(Table6[[#This Row],[Height 2 (m)]]-Table6[[#This Row],[Height 1 (m)]])*9.807)</f>
        <v/>
      </c>
      <c r="O1583" s="115" t="str">
        <f>'Pressure Drops in Loops'!U1588</f>
        <v/>
      </c>
      <c r="P158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83" s="115" t="str">
        <f>IF(Table6[[#This Row],[Segment ]]="","",Table6[[#This Row],[Work (W)]]/1000)</f>
        <v/>
      </c>
    </row>
    <row r="1584" spans="1:17" x14ac:dyDescent="0.25">
      <c r="A1584" s="116" t="str">
        <f>'Pressure Drops in Loops'!A1589</f>
        <v/>
      </c>
      <c r="B1584" s="113" t="str">
        <f>IF(Table6[[#This Row],[Segment ]]="","",B1583)</f>
        <v/>
      </c>
      <c r="C1584" s="113" t="str">
        <f>IF(Table6[[#This Row],[Segment ]]="","",C1583)</f>
        <v/>
      </c>
      <c r="D1584" s="113" t="str">
        <f>IF(Table6[[#This Row],[Segment ]]="","",D1583)</f>
        <v/>
      </c>
      <c r="E1584" s="117" t="str">
        <f>IF(Table6[[#This Row],[Segment ]]="","",Table6[[#This Row],[Density (kg/m3)]]*Table6[[#This Row],[Volumetric flow (m3/s)]])</f>
        <v/>
      </c>
      <c r="F1584" s="114" t="str">
        <f>IF(Table6[[#This Row],[Segment ]]="","",'Pressure Drops in Loops'!AG1589)</f>
        <v/>
      </c>
      <c r="G1584" s="114" t="str">
        <f>'Pressure Drops in Loops'!AH1589</f>
        <v/>
      </c>
      <c r="H1584" s="114"/>
      <c r="I1584" s="114"/>
      <c r="J1584" s="115" t="str">
        <f>'Pressure Drops in Loops'!E1589</f>
        <v/>
      </c>
      <c r="K1584" s="115" t="str">
        <f>IF('Pressure Drops in Loops'!E1590="",'Pressure Drops in Loops'!E1589,'Pressure Drops in Loops'!E1590)</f>
        <v/>
      </c>
      <c r="L1584" s="115" t="str">
        <f>IF(Table6[[#This Row],[Segment ]]="","",(Table6[[#This Row],[Pressure 2 (kPa)]]-Table6[[#This Row],[Pressure 1 (kPa)]])/Table6[[#This Row],[Density (kg/m3)]])</f>
        <v/>
      </c>
      <c r="M1584" s="115" t="str">
        <f>IF(Table6[[#This Row],[Segment ]]="","",((Table6[[#This Row],[Velocity 2 (m/s)]]^2)/2)-((Table6[[#This Row],[Velocity 1 (m/s)]]^2)/2))</f>
        <v/>
      </c>
      <c r="N1584" s="115" t="str">
        <f>IF(Table6[[#This Row],[Segment ]]="","",(Table6[[#This Row],[Height 2 (m)]]-Table6[[#This Row],[Height 1 (m)]])*9.807)</f>
        <v/>
      </c>
      <c r="O1584" s="115" t="str">
        <f>'Pressure Drops in Loops'!U1589</f>
        <v/>
      </c>
      <c r="P158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84" s="115" t="str">
        <f>IF(Table6[[#This Row],[Segment ]]="","",Table6[[#This Row],[Work (W)]]/1000)</f>
        <v/>
      </c>
    </row>
    <row r="1585" spans="1:17" x14ac:dyDescent="0.25">
      <c r="A1585" s="116" t="str">
        <f>'Pressure Drops in Loops'!A1590</f>
        <v/>
      </c>
      <c r="B1585" s="113" t="str">
        <f>IF(Table6[[#This Row],[Segment ]]="","",B1584)</f>
        <v/>
      </c>
      <c r="C1585" s="113" t="str">
        <f>IF(Table6[[#This Row],[Segment ]]="","",C1584)</f>
        <v/>
      </c>
      <c r="D1585" s="113" t="str">
        <f>IF(Table6[[#This Row],[Segment ]]="","",D1584)</f>
        <v/>
      </c>
      <c r="E1585" s="117" t="str">
        <f>IF(Table6[[#This Row],[Segment ]]="","",Table6[[#This Row],[Density (kg/m3)]]*Table6[[#This Row],[Volumetric flow (m3/s)]])</f>
        <v/>
      </c>
      <c r="F1585" s="114" t="str">
        <f>IF(Table6[[#This Row],[Segment ]]="","",'Pressure Drops in Loops'!AG1590)</f>
        <v/>
      </c>
      <c r="G1585" s="114" t="str">
        <f>'Pressure Drops in Loops'!AH1590</f>
        <v/>
      </c>
      <c r="H1585" s="114"/>
      <c r="I1585" s="114"/>
      <c r="J1585" s="115" t="str">
        <f>'Pressure Drops in Loops'!E1590</f>
        <v/>
      </c>
      <c r="K1585" s="115" t="str">
        <f>IF('Pressure Drops in Loops'!E1591="",'Pressure Drops in Loops'!E1590,'Pressure Drops in Loops'!E1591)</f>
        <v/>
      </c>
      <c r="L1585" s="115" t="str">
        <f>IF(Table6[[#This Row],[Segment ]]="","",(Table6[[#This Row],[Pressure 2 (kPa)]]-Table6[[#This Row],[Pressure 1 (kPa)]])/Table6[[#This Row],[Density (kg/m3)]])</f>
        <v/>
      </c>
      <c r="M1585" s="115" t="str">
        <f>IF(Table6[[#This Row],[Segment ]]="","",((Table6[[#This Row],[Velocity 2 (m/s)]]^2)/2)-((Table6[[#This Row],[Velocity 1 (m/s)]]^2)/2))</f>
        <v/>
      </c>
      <c r="N1585" s="115" t="str">
        <f>IF(Table6[[#This Row],[Segment ]]="","",(Table6[[#This Row],[Height 2 (m)]]-Table6[[#This Row],[Height 1 (m)]])*9.807)</f>
        <v/>
      </c>
      <c r="O1585" s="115" t="str">
        <f>'Pressure Drops in Loops'!U1590</f>
        <v/>
      </c>
      <c r="P158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85" s="115" t="str">
        <f>IF(Table6[[#This Row],[Segment ]]="","",Table6[[#This Row],[Work (W)]]/1000)</f>
        <v/>
      </c>
    </row>
    <row r="1586" spans="1:17" x14ac:dyDescent="0.25">
      <c r="A1586" s="116" t="str">
        <f>'Pressure Drops in Loops'!A1591</f>
        <v/>
      </c>
      <c r="B1586" s="113" t="str">
        <f>IF(Table6[[#This Row],[Segment ]]="","",B1585)</f>
        <v/>
      </c>
      <c r="C1586" s="113" t="str">
        <f>IF(Table6[[#This Row],[Segment ]]="","",C1585)</f>
        <v/>
      </c>
      <c r="D1586" s="113" t="str">
        <f>IF(Table6[[#This Row],[Segment ]]="","",D1585)</f>
        <v/>
      </c>
      <c r="E1586" s="117" t="str">
        <f>IF(Table6[[#This Row],[Segment ]]="","",Table6[[#This Row],[Density (kg/m3)]]*Table6[[#This Row],[Volumetric flow (m3/s)]])</f>
        <v/>
      </c>
      <c r="F1586" s="114" t="str">
        <f>IF(Table6[[#This Row],[Segment ]]="","",'Pressure Drops in Loops'!AG1591)</f>
        <v/>
      </c>
      <c r="G1586" s="114" t="str">
        <f>'Pressure Drops in Loops'!AH1591</f>
        <v/>
      </c>
      <c r="H1586" s="114"/>
      <c r="I1586" s="114"/>
      <c r="J1586" s="115" t="str">
        <f>'Pressure Drops in Loops'!E1591</f>
        <v/>
      </c>
      <c r="K1586" s="115" t="str">
        <f>IF('Pressure Drops in Loops'!E1592="",'Pressure Drops in Loops'!E1591,'Pressure Drops in Loops'!E1592)</f>
        <v/>
      </c>
      <c r="L1586" s="115" t="str">
        <f>IF(Table6[[#This Row],[Segment ]]="","",(Table6[[#This Row],[Pressure 2 (kPa)]]-Table6[[#This Row],[Pressure 1 (kPa)]])/Table6[[#This Row],[Density (kg/m3)]])</f>
        <v/>
      </c>
      <c r="M1586" s="115" t="str">
        <f>IF(Table6[[#This Row],[Segment ]]="","",((Table6[[#This Row],[Velocity 2 (m/s)]]^2)/2)-((Table6[[#This Row],[Velocity 1 (m/s)]]^2)/2))</f>
        <v/>
      </c>
      <c r="N1586" s="115" t="str">
        <f>IF(Table6[[#This Row],[Segment ]]="","",(Table6[[#This Row],[Height 2 (m)]]-Table6[[#This Row],[Height 1 (m)]])*9.807)</f>
        <v/>
      </c>
      <c r="O1586" s="115" t="str">
        <f>'Pressure Drops in Loops'!U1591</f>
        <v/>
      </c>
      <c r="P158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86" s="115" t="str">
        <f>IF(Table6[[#This Row],[Segment ]]="","",Table6[[#This Row],[Work (W)]]/1000)</f>
        <v/>
      </c>
    </row>
    <row r="1587" spans="1:17" x14ac:dyDescent="0.25">
      <c r="A1587" s="116" t="str">
        <f>'Pressure Drops in Loops'!A1592</f>
        <v/>
      </c>
      <c r="B1587" s="113" t="str">
        <f>IF(Table6[[#This Row],[Segment ]]="","",B1586)</f>
        <v/>
      </c>
      <c r="C1587" s="113" t="str">
        <f>IF(Table6[[#This Row],[Segment ]]="","",C1586)</f>
        <v/>
      </c>
      <c r="D1587" s="113" t="str">
        <f>IF(Table6[[#This Row],[Segment ]]="","",D1586)</f>
        <v/>
      </c>
      <c r="E1587" s="117" t="str">
        <f>IF(Table6[[#This Row],[Segment ]]="","",Table6[[#This Row],[Density (kg/m3)]]*Table6[[#This Row],[Volumetric flow (m3/s)]])</f>
        <v/>
      </c>
      <c r="F1587" s="114" t="str">
        <f>IF(Table6[[#This Row],[Segment ]]="","",'Pressure Drops in Loops'!AG1592)</f>
        <v/>
      </c>
      <c r="G1587" s="114" t="str">
        <f>'Pressure Drops in Loops'!AH1592</f>
        <v/>
      </c>
      <c r="H1587" s="114"/>
      <c r="I1587" s="114"/>
      <c r="J1587" s="115" t="str">
        <f>'Pressure Drops in Loops'!E1592</f>
        <v/>
      </c>
      <c r="K1587" s="115" t="str">
        <f>IF('Pressure Drops in Loops'!E1593="",'Pressure Drops in Loops'!E1592,'Pressure Drops in Loops'!E1593)</f>
        <v/>
      </c>
      <c r="L1587" s="115" t="str">
        <f>IF(Table6[[#This Row],[Segment ]]="","",(Table6[[#This Row],[Pressure 2 (kPa)]]-Table6[[#This Row],[Pressure 1 (kPa)]])/Table6[[#This Row],[Density (kg/m3)]])</f>
        <v/>
      </c>
      <c r="M1587" s="115" t="str">
        <f>IF(Table6[[#This Row],[Segment ]]="","",((Table6[[#This Row],[Velocity 2 (m/s)]]^2)/2)-((Table6[[#This Row],[Velocity 1 (m/s)]]^2)/2))</f>
        <v/>
      </c>
      <c r="N1587" s="115" t="str">
        <f>IF(Table6[[#This Row],[Segment ]]="","",(Table6[[#This Row],[Height 2 (m)]]-Table6[[#This Row],[Height 1 (m)]])*9.807)</f>
        <v/>
      </c>
      <c r="O1587" s="115" t="str">
        <f>'Pressure Drops in Loops'!U1592</f>
        <v/>
      </c>
      <c r="P158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87" s="115" t="str">
        <f>IF(Table6[[#This Row],[Segment ]]="","",Table6[[#This Row],[Work (W)]]/1000)</f>
        <v/>
      </c>
    </row>
    <row r="1588" spans="1:17" x14ac:dyDescent="0.25">
      <c r="A1588" s="116" t="str">
        <f>'Pressure Drops in Loops'!A1593</f>
        <v/>
      </c>
      <c r="B1588" s="113" t="str">
        <f>IF(Table6[[#This Row],[Segment ]]="","",B1587)</f>
        <v/>
      </c>
      <c r="C1588" s="113" t="str">
        <f>IF(Table6[[#This Row],[Segment ]]="","",C1587)</f>
        <v/>
      </c>
      <c r="D1588" s="113" t="str">
        <f>IF(Table6[[#This Row],[Segment ]]="","",D1587)</f>
        <v/>
      </c>
      <c r="E1588" s="117" t="str">
        <f>IF(Table6[[#This Row],[Segment ]]="","",Table6[[#This Row],[Density (kg/m3)]]*Table6[[#This Row],[Volumetric flow (m3/s)]])</f>
        <v/>
      </c>
      <c r="F1588" s="114" t="str">
        <f>IF(Table6[[#This Row],[Segment ]]="","",'Pressure Drops in Loops'!AG1593)</f>
        <v/>
      </c>
      <c r="G1588" s="114" t="str">
        <f>'Pressure Drops in Loops'!AH1593</f>
        <v/>
      </c>
      <c r="H1588" s="114"/>
      <c r="I1588" s="114"/>
      <c r="J1588" s="115" t="str">
        <f>'Pressure Drops in Loops'!E1593</f>
        <v/>
      </c>
      <c r="K1588" s="115" t="str">
        <f>IF('Pressure Drops in Loops'!E1594="",'Pressure Drops in Loops'!E1593,'Pressure Drops in Loops'!E1594)</f>
        <v/>
      </c>
      <c r="L1588" s="115" t="str">
        <f>IF(Table6[[#This Row],[Segment ]]="","",(Table6[[#This Row],[Pressure 2 (kPa)]]-Table6[[#This Row],[Pressure 1 (kPa)]])/Table6[[#This Row],[Density (kg/m3)]])</f>
        <v/>
      </c>
      <c r="M1588" s="115" t="str">
        <f>IF(Table6[[#This Row],[Segment ]]="","",((Table6[[#This Row],[Velocity 2 (m/s)]]^2)/2)-((Table6[[#This Row],[Velocity 1 (m/s)]]^2)/2))</f>
        <v/>
      </c>
      <c r="N1588" s="115" t="str">
        <f>IF(Table6[[#This Row],[Segment ]]="","",(Table6[[#This Row],[Height 2 (m)]]-Table6[[#This Row],[Height 1 (m)]])*9.807)</f>
        <v/>
      </c>
      <c r="O1588" s="115" t="str">
        <f>'Pressure Drops in Loops'!U1593</f>
        <v/>
      </c>
      <c r="P158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88" s="115" t="str">
        <f>IF(Table6[[#This Row],[Segment ]]="","",Table6[[#This Row],[Work (W)]]/1000)</f>
        <v/>
      </c>
    </row>
    <row r="1589" spans="1:17" x14ac:dyDescent="0.25">
      <c r="A1589" s="116" t="str">
        <f>'Pressure Drops in Loops'!A1594</f>
        <v/>
      </c>
      <c r="B1589" s="113" t="str">
        <f>IF(Table6[[#This Row],[Segment ]]="","",B1588)</f>
        <v/>
      </c>
      <c r="C1589" s="113" t="str">
        <f>IF(Table6[[#This Row],[Segment ]]="","",C1588)</f>
        <v/>
      </c>
      <c r="D1589" s="113" t="str">
        <f>IF(Table6[[#This Row],[Segment ]]="","",D1588)</f>
        <v/>
      </c>
      <c r="E1589" s="117" t="str">
        <f>IF(Table6[[#This Row],[Segment ]]="","",Table6[[#This Row],[Density (kg/m3)]]*Table6[[#This Row],[Volumetric flow (m3/s)]])</f>
        <v/>
      </c>
      <c r="F1589" s="114" t="str">
        <f>IF(Table6[[#This Row],[Segment ]]="","",'Pressure Drops in Loops'!AG1594)</f>
        <v/>
      </c>
      <c r="G1589" s="114" t="str">
        <f>'Pressure Drops in Loops'!AH1594</f>
        <v/>
      </c>
      <c r="H1589" s="114"/>
      <c r="I1589" s="114"/>
      <c r="J1589" s="115" t="str">
        <f>'Pressure Drops in Loops'!E1594</f>
        <v/>
      </c>
      <c r="K1589" s="115" t="str">
        <f>IF('Pressure Drops in Loops'!E1595="",'Pressure Drops in Loops'!E1594,'Pressure Drops in Loops'!E1595)</f>
        <v/>
      </c>
      <c r="L1589" s="115" t="str">
        <f>IF(Table6[[#This Row],[Segment ]]="","",(Table6[[#This Row],[Pressure 2 (kPa)]]-Table6[[#This Row],[Pressure 1 (kPa)]])/Table6[[#This Row],[Density (kg/m3)]])</f>
        <v/>
      </c>
      <c r="M1589" s="115" t="str">
        <f>IF(Table6[[#This Row],[Segment ]]="","",((Table6[[#This Row],[Velocity 2 (m/s)]]^2)/2)-((Table6[[#This Row],[Velocity 1 (m/s)]]^2)/2))</f>
        <v/>
      </c>
      <c r="N1589" s="115" t="str">
        <f>IF(Table6[[#This Row],[Segment ]]="","",(Table6[[#This Row],[Height 2 (m)]]-Table6[[#This Row],[Height 1 (m)]])*9.807)</f>
        <v/>
      </c>
      <c r="O1589" s="115" t="str">
        <f>'Pressure Drops in Loops'!U1594</f>
        <v/>
      </c>
      <c r="P158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89" s="115" t="str">
        <f>IF(Table6[[#This Row],[Segment ]]="","",Table6[[#This Row],[Work (W)]]/1000)</f>
        <v/>
      </c>
    </row>
    <row r="1590" spans="1:17" x14ac:dyDescent="0.25">
      <c r="A1590" s="116" t="str">
        <f>'Pressure Drops in Loops'!A1595</f>
        <v/>
      </c>
      <c r="B1590" s="113" t="str">
        <f>IF(Table6[[#This Row],[Segment ]]="","",B1589)</f>
        <v/>
      </c>
      <c r="C1590" s="113" t="str">
        <f>IF(Table6[[#This Row],[Segment ]]="","",C1589)</f>
        <v/>
      </c>
      <c r="D1590" s="113" t="str">
        <f>IF(Table6[[#This Row],[Segment ]]="","",D1589)</f>
        <v/>
      </c>
      <c r="E1590" s="117" t="str">
        <f>IF(Table6[[#This Row],[Segment ]]="","",Table6[[#This Row],[Density (kg/m3)]]*Table6[[#This Row],[Volumetric flow (m3/s)]])</f>
        <v/>
      </c>
      <c r="F1590" s="114" t="str">
        <f>IF(Table6[[#This Row],[Segment ]]="","",'Pressure Drops in Loops'!AG1595)</f>
        <v/>
      </c>
      <c r="G1590" s="114" t="str">
        <f>'Pressure Drops in Loops'!AH1595</f>
        <v/>
      </c>
      <c r="H1590" s="114"/>
      <c r="I1590" s="114"/>
      <c r="J1590" s="115" t="str">
        <f>'Pressure Drops in Loops'!E1595</f>
        <v/>
      </c>
      <c r="K1590" s="115" t="str">
        <f>IF('Pressure Drops in Loops'!E1596="",'Pressure Drops in Loops'!E1595,'Pressure Drops in Loops'!E1596)</f>
        <v/>
      </c>
      <c r="L1590" s="115" t="str">
        <f>IF(Table6[[#This Row],[Segment ]]="","",(Table6[[#This Row],[Pressure 2 (kPa)]]-Table6[[#This Row],[Pressure 1 (kPa)]])/Table6[[#This Row],[Density (kg/m3)]])</f>
        <v/>
      </c>
      <c r="M1590" s="115" t="str">
        <f>IF(Table6[[#This Row],[Segment ]]="","",((Table6[[#This Row],[Velocity 2 (m/s)]]^2)/2)-((Table6[[#This Row],[Velocity 1 (m/s)]]^2)/2))</f>
        <v/>
      </c>
      <c r="N1590" s="115" t="str">
        <f>IF(Table6[[#This Row],[Segment ]]="","",(Table6[[#This Row],[Height 2 (m)]]-Table6[[#This Row],[Height 1 (m)]])*9.807)</f>
        <v/>
      </c>
      <c r="O1590" s="115" t="str">
        <f>'Pressure Drops in Loops'!U1595</f>
        <v/>
      </c>
      <c r="P159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90" s="115" t="str">
        <f>IF(Table6[[#This Row],[Segment ]]="","",Table6[[#This Row],[Work (W)]]/1000)</f>
        <v/>
      </c>
    </row>
    <row r="1591" spans="1:17" x14ac:dyDescent="0.25">
      <c r="A1591" s="116" t="str">
        <f>'Pressure Drops in Loops'!A1596</f>
        <v/>
      </c>
      <c r="B1591" s="113" t="str">
        <f>IF(Table6[[#This Row],[Segment ]]="","",B1590)</f>
        <v/>
      </c>
      <c r="C1591" s="113" t="str">
        <f>IF(Table6[[#This Row],[Segment ]]="","",C1590)</f>
        <v/>
      </c>
      <c r="D1591" s="113" t="str">
        <f>IF(Table6[[#This Row],[Segment ]]="","",D1590)</f>
        <v/>
      </c>
      <c r="E1591" s="117" t="str">
        <f>IF(Table6[[#This Row],[Segment ]]="","",Table6[[#This Row],[Density (kg/m3)]]*Table6[[#This Row],[Volumetric flow (m3/s)]])</f>
        <v/>
      </c>
      <c r="F1591" s="114" t="str">
        <f>IF(Table6[[#This Row],[Segment ]]="","",'Pressure Drops in Loops'!AG1596)</f>
        <v/>
      </c>
      <c r="G1591" s="114" t="str">
        <f>'Pressure Drops in Loops'!AH1596</f>
        <v/>
      </c>
      <c r="H1591" s="114"/>
      <c r="I1591" s="114"/>
      <c r="J1591" s="115" t="str">
        <f>'Pressure Drops in Loops'!E1596</f>
        <v/>
      </c>
      <c r="K1591" s="115" t="str">
        <f>IF('Pressure Drops in Loops'!E1597="",'Pressure Drops in Loops'!E1596,'Pressure Drops in Loops'!E1597)</f>
        <v/>
      </c>
      <c r="L1591" s="115" t="str">
        <f>IF(Table6[[#This Row],[Segment ]]="","",(Table6[[#This Row],[Pressure 2 (kPa)]]-Table6[[#This Row],[Pressure 1 (kPa)]])/Table6[[#This Row],[Density (kg/m3)]])</f>
        <v/>
      </c>
      <c r="M1591" s="115" t="str">
        <f>IF(Table6[[#This Row],[Segment ]]="","",((Table6[[#This Row],[Velocity 2 (m/s)]]^2)/2)-((Table6[[#This Row],[Velocity 1 (m/s)]]^2)/2))</f>
        <v/>
      </c>
      <c r="N1591" s="115" t="str">
        <f>IF(Table6[[#This Row],[Segment ]]="","",(Table6[[#This Row],[Height 2 (m)]]-Table6[[#This Row],[Height 1 (m)]])*9.807)</f>
        <v/>
      </c>
      <c r="O1591" s="115" t="str">
        <f>'Pressure Drops in Loops'!U1596</f>
        <v/>
      </c>
      <c r="P159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91" s="115" t="str">
        <f>IF(Table6[[#This Row],[Segment ]]="","",Table6[[#This Row],[Work (W)]]/1000)</f>
        <v/>
      </c>
    </row>
    <row r="1592" spans="1:17" x14ac:dyDescent="0.25">
      <c r="A1592" s="116" t="str">
        <f>'Pressure Drops in Loops'!A1597</f>
        <v/>
      </c>
      <c r="B1592" s="113" t="str">
        <f>IF(Table6[[#This Row],[Segment ]]="","",B1591)</f>
        <v/>
      </c>
      <c r="C1592" s="113" t="str">
        <f>IF(Table6[[#This Row],[Segment ]]="","",C1591)</f>
        <v/>
      </c>
      <c r="D1592" s="113" t="str">
        <f>IF(Table6[[#This Row],[Segment ]]="","",D1591)</f>
        <v/>
      </c>
      <c r="E1592" s="117" t="str">
        <f>IF(Table6[[#This Row],[Segment ]]="","",Table6[[#This Row],[Density (kg/m3)]]*Table6[[#This Row],[Volumetric flow (m3/s)]])</f>
        <v/>
      </c>
      <c r="F1592" s="114" t="str">
        <f>IF(Table6[[#This Row],[Segment ]]="","",'Pressure Drops in Loops'!AG1597)</f>
        <v/>
      </c>
      <c r="G1592" s="114" t="str">
        <f>'Pressure Drops in Loops'!AH1597</f>
        <v/>
      </c>
      <c r="H1592" s="114"/>
      <c r="I1592" s="114"/>
      <c r="J1592" s="115" t="str">
        <f>'Pressure Drops in Loops'!E1597</f>
        <v/>
      </c>
      <c r="K1592" s="115" t="str">
        <f>IF('Pressure Drops in Loops'!E1598="",'Pressure Drops in Loops'!E1597,'Pressure Drops in Loops'!E1598)</f>
        <v/>
      </c>
      <c r="L1592" s="115" t="str">
        <f>IF(Table6[[#This Row],[Segment ]]="","",(Table6[[#This Row],[Pressure 2 (kPa)]]-Table6[[#This Row],[Pressure 1 (kPa)]])/Table6[[#This Row],[Density (kg/m3)]])</f>
        <v/>
      </c>
      <c r="M1592" s="115" t="str">
        <f>IF(Table6[[#This Row],[Segment ]]="","",((Table6[[#This Row],[Velocity 2 (m/s)]]^2)/2)-((Table6[[#This Row],[Velocity 1 (m/s)]]^2)/2))</f>
        <v/>
      </c>
      <c r="N1592" s="115" t="str">
        <f>IF(Table6[[#This Row],[Segment ]]="","",(Table6[[#This Row],[Height 2 (m)]]-Table6[[#This Row],[Height 1 (m)]])*9.807)</f>
        <v/>
      </c>
      <c r="O1592" s="115" t="str">
        <f>'Pressure Drops in Loops'!U1597</f>
        <v/>
      </c>
      <c r="P159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92" s="115" t="str">
        <f>IF(Table6[[#This Row],[Segment ]]="","",Table6[[#This Row],[Work (W)]]/1000)</f>
        <v/>
      </c>
    </row>
    <row r="1593" spans="1:17" x14ac:dyDescent="0.25">
      <c r="A1593" s="116" t="str">
        <f>'Pressure Drops in Loops'!A1598</f>
        <v/>
      </c>
      <c r="B1593" s="113" t="str">
        <f>IF(Table6[[#This Row],[Segment ]]="","",B1592)</f>
        <v/>
      </c>
      <c r="C1593" s="113" t="str">
        <f>IF(Table6[[#This Row],[Segment ]]="","",C1592)</f>
        <v/>
      </c>
      <c r="D1593" s="113" t="str">
        <f>IF(Table6[[#This Row],[Segment ]]="","",D1592)</f>
        <v/>
      </c>
      <c r="E1593" s="117" t="str">
        <f>IF(Table6[[#This Row],[Segment ]]="","",Table6[[#This Row],[Density (kg/m3)]]*Table6[[#This Row],[Volumetric flow (m3/s)]])</f>
        <v/>
      </c>
      <c r="F1593" s="114" t="str">
        <f>IF(Table6[[#This Row],[Segment ]]="","",'Pressure Drops in Loops'!AG1598)</f>
        <v/>
      </c>
      <c r="G1593" s="114" t="str">
        <f>'Pressure Drops in Loops'!AH1598</f>
        <v/>
      </c>
      <c r="H1593" s="114"/>
      <c r="I1593" s="114"/>
      <c r="J1593" s="115" t="str">
        <f>'Pressure Drops in Loops'!E1598</f>
        <v/>
      </c>
      <c r="K1593" s="115" t="str">
        <f>IF('Pressure Drops in Loops'!E1599="",'Pressure Drops in Loops'!E1598,'Pressure Drops in Loops'!E1599)</f>
        <v/>
      </c>
      <c r="L1593" s="115" t="str">
        <f>IF(Table6[[#This Row],[Segment ]]="","",(Table6[[#This Row],[Pressure 2 (kPa)]]-Table6[[#This Row],[Pressure 1 (kPa)]])/Table6[[#This Row],[Density (kg/m3)]])</f>
        <v/>
      </c>
      <c r="M1593" s="115" t="str">
        <f>IF(Table6[[#This Row],[Segment ]]="","",((Table6[[#This Row],[Velocity 2 (m/s)]]^2)/2)-((Table6[[#This Row],[Velocity 1 (m/s)]]^2)/2))</f>
        <v/>
      </c>
      <c r="N1593" s="115" t="str">
        <f>IF(Table6[[#This Row],[Segment ]]="","",(Table6[[#This Row],[Height 2 (m)]]-Table6[[#This Row],[Height 1 (m)]])*9.807)</f>
        <v/>
      </c>
      <c r="O1593" s="115" t="str">
        <f>'Pressure Drops in Loops'!U1598</f>
        <v/>
      </c>
      <c r="P159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93" s="115" t="str">
        <f>IF(Table6[[#This Row],[Segment ]]="","",Table6[[#This Row],[Work (W)]]/1000)</f>
        <v/>
      </c>
    </row>
    <row r="1594" spans="1:17" x14ac:dyDescent="0.25">
      <c r="A1594" s="116" t="str">
        <f>'Pressure Drops in Loops'!A1599</f>
        <v/>
      </c>
      <c r="B1594" s="113" t="str">
        <f>IF(Table6[[#This Row],[Segment ]]="","",B1593)</f>
        <v/>
      </c>
      <c r="C1594" s="113" t="str">
        <f>IF(Table6[[#This Row],[Segment ]]="","",C1593)</f>
        <v/>
      </c>
      <c r="D1594" s="113" t="str">
        <f>IF(Table6[[#This Row],[Segment ]]="","",D1593)</f>
        <v/>
      </c>
      <c r="E1594" s="117" t="str">
        <f>IF(Table6[[#This Row],[Segment ]]="","",Table6[[#This Row],[Density (kg/m3)]]*Table6[[#This Row],[Volumetric flow (m3/s)]])</f>
        <v/>
      </c>
      <c r="F1594" s="114" t="str">
        <f>IF(Table6[[#This Row],[Segment ]]="","",'Pressure Drops in Loops'!AG1599)</f>
        <v/>
      </c>
      <c r="G1594" s="114" t="str">
        <f>'Pressure Drops in Loops'!AH1599</f>
        <v/>
      </c>
      <c r="H1594" s="114"/>
      <c r="I1594" s="114"/>
      <c r="J1594" s="115" t="str">
        <f>'Pressure Drops in Loops'!E1599</f>
        <v/>
      </c>
      <c r="K1594" s="115" t="str">
        <f>IF('Pressure Drops in Loops'!E1600="",'Pressure Drops in Loops'!E1599,'Pressure Drops in Loops'!E1600)</f>
        <v/>
      </c>
      <c r="L1594" s="115" t="str">
        <f>IF(Table6[[#This Row],[Segment ]]="","",(Table6[[#This Row],[Pressure 2 (kPa)]]-Table6[[#This Row],[Pressure 1 (kPa)]])/Table6[[#This Row],[Density (kg/m3)]])</f>
        <v/>
      </c>
      <c r="M1594" s="115" t="str">
        <f>IF(Table6[[#This Row],[Segment ]]="","",((Table6[[#This Row],[Velocity 2 (m/s)]]^2)/2)-((Table6[[#This Row],[Velocity 1 (m/s)]]^2)/2))</f>
        <v/>
      </c>
      <c r="N1594" s="115" t="str">
        <f>IF(Table6[[#This Row],[Segment ]]="","",(Table6[[#This Row],[Height 2 (m)]]-Table6[[#This Row],[Height 1 (m)]])*9.807)</f>
        <v/>
      </c>
      <c r="O1594" s="115" t="str">
        <f>'Pressure Drops in Loops'!U1599</f>
        <v/>
      </c>
      <c r="P159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94" s="115" t="str">
        <f>IF(Table6[[#This Row],[Segment ]]="","",Table6[[#This Row],[Work (W)]]/1000)</f>
        <v/>
      </c>
    </row>
    <row r="1595" spans="1:17" x14ac:dyDescent="0.25">
      <c r="A1595" s="116" t="str">
        <f>'Pressure Drops in Loops'!A1600</f>
        <v/>
      </c>
      <c r="B1595" s="113" t="str">
        <f>IF(Table6[[#This Row],[Segment ]]="","",B1594)</f>
        <v/>
      </c>
      <c r="C1595" s="113" t="str">
        <f>IF(Table6[[#This Row],[Segment ]]="","",C1594)</f>
        <v/>
      </c>
      <c r="D1595" s="113" t="str">
        <f>IF(Table6[[#This Row],[Segment ]]="","",D1594)</f>
        <v/>
      </c>
      <c r="E1595" s="117" t="str">
        <f>IF(Table6[[#This Row],[Segment ]]="","",Table6[[#This Row],[Density (kg/m3)]]*Table6[[#This Row],[Volumetric flow (m3/s)]])</f>
        <v/>
      </c>
      <c r="F1595" s="114" t="str">
        <f>IF(Table6[[#This Row],[Segment ]]="","",'Pressure Drops in Loops'!AG1600)</f>
        <v/>
      </c>
      <c r="G1595" s="114" t="str">
        <f>'Pressure Drops in Loops'!AH1600</f>
        <v/>
      </c>
      <c r="H1595" s="114"/>
      <c r="I1595" s="114"/>
      <c r="J1595" s="115" t="str">
        <f>'Pressure Drops in Loops'!E1600</f>
        <v/>
      </c>
      <c r="K1595" s="115" t="str">
        <f>IF('Pressure Drops in Loops'!E1601="",'Pressure Drops in Loops'!E1600,'Pressure Drops in Loops'!E1601)</f>
        <v/>
      </c>
      <c r="L1595" s="115" t="str">
        <f>IF(Table6[[#This Row],[Segment ]]="","",(Table6[[#This Row],[Pressure 2 (kPa)]]-Table6[[#This Row],[Pressure 1 (kPa)]])/Table6[[#This Row],[Density (kg/m3)]])</f>
        <v/>
      </c>
      <c r="M1595" s="115" t="str">
        <f>IF(Table6[[#This Row],[Segment ]]="","",((Table6[[#This Row],[Velocity 2 (m/s)]]^2)/2)-((Table6[[#This Row],[Velocity 1 (m/s)]]^2)/2))</f>
        <v/>
      </c>
      <c r="N1595" s="115" t="str">
        <f>IF(Table6[[#This Row],[Segment ]]="","",(Table6[[#This Row],[Height 2 (m)]]-Table6[[#This Row],[Height 1 (m)]])*9.807)</f>
        <v/>
      </c>
      <c r="O1595" s="115" t="str">
        <f>'Pressure Drops in Loops'!U1600</f>
        <v/>
      </c>
      <c r="P159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95" s="115" t="str">
        <f>IF(Table6[[#This Row],[Segment ]]="","",Table6[[#This Row],[Work (W)]]/1000)</f>
        <v/>
      </c>
    </row>
    <row r="1596" spans="1:17" x14ac:dyDescent="0.25">
      <c r="A1596" s="116" t="str">
        <f>'Pressure Drops in Loops'!A1601</f>
        <v/>
      </c>
      <c r="B1596" s="113" t="str">
        <f>IF(Table6[[#This Row],[Segment ]]="","",B1595)</f>
        <v/>
      </c>
      <c r="C1596" s="113" t="str">
        <f>IF(Table6[[#This Row],[Segment ]]="","",C1595)</f>
        <v/>
      </c>
      <c r="D1596" s="113" t="str">
        <f>IF(Table6[[#This Row],[Segment ]]="","",D1595)</f>
        <v/>
      </c>
      <c r="E1596" s="117" t="str">
        <f>IF(Table6[[#This Row],[Segment ]]="","",Table6[[#This Row],[Density (kg/m3)]]*Table6[[#This Row],[Volumetric flow (m3/s)]])</f>
        <v/>
      </c>
      <c r="F1596" s="114" t="str">
        <f>IF(Table6[[#This Row],[Segment ]]="","",'Pressure Drops in Loops'!AG1601)</f>
        <v/>
      </c>
      <c r="G1596" s="114" t="str">
        <f>'Pressure Drops in Loops'!AH1601</f>
        <v/>
      </c>
      <c r="H1596" s="114"/>
      <c r="I1596" s="114"/>
      <c r="J1596" s="115" t="str">
        <f>'Pressure Drops in Loops'!E1601</f>
        <v/>
      </c>
      <c r="K1596" s="115" t="str">
        <f>IF('Pressure Drops in Loops'!E1602="",'Pressure Drops in Loops'!E1601,'Pressure Drops in Loops'!E1602)</f>
        <v/>
      </c>
      <c r="L1596" s="115" t="str">
        <f>IF(Table6[[#This Row],[Segment ]]="","",(Table6[[#This Row],[Pressure 2 (kPa)]]-Table6[[#This Row],[Pressure 1 (kPa)]])/Table6[[#This Row],[Density (kg/m3)]])</f>
        <v/>
      </c>
      <c r="M1596" s="115" t="str">
        <f>IF(Table6[[#This Row],[Segment ]]="","",((Table6[[#This Row],[Velocity 2 (m/s)]]^2)/2)-((Table6[[#This Row],[Velocity 1 (m/s)]]^2)/2))</f>
        <v/>
      </c>
      <c r="N1596" s="115" t="str">
        <f>IF(Table6[[#This Row],[Segment ]]="","",(Table6[[#This Row],[Height 2 (m)]]-Table6[[#This Row],[Height 1 (m)]])*9.807)</f>
        <v/>
      </c>
      <c r="O1596" s="115" t="str">
        <f>'Pressure Drops in Loops'!U1601</f>
        <v/>
      </c>
      <c r="P159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96" s="115" t="str">
        <f>IF(Table6[[#This Row],[Segment ]]="","",Table6[[#This Row],[Work (W)]]/1000)</f>
        <v/>
      </c>
    </row>
    <row r="1597" spans="1:17" x14ac:dyDescent="0.25">
      <c r="A1597" s="116" t="str">
        <f>'Pressure Drops in Loops'!A1602</f>
        <v/>
      </c>
      <c r="B1597" s="113" t="str">
        <f>IF(Table6[[#This Row],[Segment ]]="","",B1596)</f>
        <v/>
      </c>
      <c r="C1597" s="113" t="str">
        <f>IF(Table6[[#This Row],[Segment ]]="","",C1596)</f>
        <v/>
      </c>
      <c r="D1597" s="113" t="str">
        <f>IF(Table6[[#This Row],[Segment ]]="","",D1596)</f>
        <v/>
      </c>
      <c r="E1597" s="117" t="str">
        <f>IF(Table6[[#This Row],[Segment ]]="","",Table6[[#This Row],[Density (kg/m3)]]*Table6[[#This Row],[Volumetric flow (m3/s)]])</f>
        <v/>
      </c>
      <c r="F1597" s="114" t="str">
        <f>IF(Table6[[#This Row],[Segment ]]="","",'Pressure Drops in Loops'!AG1602)</f>
        <v/>
      </c>
      <c r="G1597" s="114" t="str">
        <f>'Pressure Drops in Loops'!AH1602</f>
        <v/>
      </c>
      <c r="H1597" s="114"/>
      <c r="I1597" s="114"/>
      <c r="J1597" s="115" t="str">
        <f>'Pressure Drops in Loops'!E1602</f>
        <v/>
      </c>
      <c r="K1597" s="115" t="str">
        <f>IF('Pressure Drops in Loops'!E1603="",'Pressure Drops in Loops'!E1602,'Pressure Drops in Loops'!E1603)</f>
        <v/>
      </c>
      <c r="L1597" s="115" t="str">
        <f>IF(Table6[[#This Row],[Segment ]]="","",(Table6[[#This Row],[Pressure 2 (kPa)]]-Table6[[#This Row],[Pressure 1 (kPa)]])/Table6[[#This Row],[Density (kg/m3)]])</f>
        <v/>
      </c>
      <c r="M1597" s="115" t="str">
        <f>IF(Table6[[#This Row],[Segment ]]="","",((Table6[[#This Row],[Velocity 2 (m/s)]]^2)/2)-((Table6[[#This Row],[Velocity 1 (m/s)]]^2)/2))</f>
        <v/>
      </c>
      <c r="N1597" s="115" t="str">
        <f>IF(Table6[[#This Row],[Segment ]]="","",(Table6[[#This Row],[Height 2 (m)]]-Table6[[#This Row],[Height 1 (m)]])*9.807)</f>
        <v/>
      </c>
      <c r="O1597" s="115" t="str">
        <f>'Pressure Drops in Loops'!U1602</f>
        <v/>
      </c>
      <c r="P159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97" s="115" t="str">
        <f>IF(Table6[[#This Row],[Segment ]]="","",Table6[[#This Row],[Work (W)]]/1000)</f>
        <v/>
      </c>
    </row>
    <row r="1598" spans="1:17" x14ac:dyDescent="0.25">
      <c r="A1598" s="116" t="str">
        <f>'Pressure Drops in Loops'!A1603</f>
        <v/>
      </c>
      <c r="B1598" s="113" t="str">
        <f>IF(Table6[[#This Row],[Segment ]]="","",B1597)</f>
        <v/>
      </c>
      <c r="C1598" s="113" t="str">
        <f>IF(Table6[[#This Row],[Segment ]]="","",C1597)</f>
        <v/>
      </c>
      <c r="D1598" s="113" t="str">
        <f>IF(Table6[[#This Row],[Segment ]]="","",D1597)</f>
        <v/>
      </c>
      <c r="E1598" s="117" t="str">
        <f>IF(Table6[[#This Row],[Segment ]]="","",Table6[[#This Row],[Density (kg/m3)]]*Table6[[#This Row],[Volumetric flow (m3/s)]])</f>
        <v/>
      </c>
      <c r="F1598" s="114" t="str">
        <f>IF(Table6[[#This Row],[Segment ]]="","",'Pressure Drops in Loops'!AG1603)</f>
        <v/>
      </c>
      <c r="G1598" s="114" t="str">
        <f>'Pressure Drops in Loops'!AH1603</f>
        <v/>
      </c>
      <c r="H1598" s="114"/>
      <c r="I1598" s="114"/>
      <c r="J1598" s="115" t="str">
        <f>'Pressure Drops in Loops'!E1603</f>
        <v/>
      </c>
      <c r="K1598" s="115" t="str">
        <f>IF('Pressure Drops in Loops'!E1604="",'Pressure Drops in Loops'!E1603,'Pressure Drops in Loops'!E1604)</f>
        <v/>
      </c>
      <c r="L1598" s="115" t="str">
        <f>IF(Table6[[#This Row],[Segment ]]="","",(Table6[[#This Row],[Pressure 2 (kPa)]]-Table6[[#This Row],[Pressure 1 (kPa)]])/Table6[[#This Row],[Density (kg/m3)]])</f>
        <v/>
      </c>
      <c r="M1598" s="115" t="str">
        <f>IF(Table6[[#This Row],[Segment ]]="","",((Table6[[#This Row],[Velocity 2 (m/s)]]^2)/2)-((Table6[[#This Row],[Velocity 1 (m/s)]]^2)/2))</f>
        <v/>
      </c>
      <c r="N1598" s="115" t="str">
        <f>IF(Table6[[#This Row],[Segment ]]="","",(Table6[[#This Row],[Height 2 (m)]]-Table6[[#This Row],[Height 1 (m)]])*9.807)</f>
        <v/>
      </c>
      <c r="O1598" s="115" t="str">
        <f>'Pressure Drops in Loops'!U1603</f>
        <v/>
      </c>
      <c r="P159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98" s="115" t="str">
        <f>IF(Table6[[#This Row],[Segment ]]="","",Table6[[#This Row],[Work (W)]]/1000)</f>
        <v/>
      </c>
    </row>
    <row r="1599" spans="1:17" x14ac:dyDescent="0.25">
      <c r="A1599" s="116" t="str">
        <f>'Pressure Drops in Loops'!A1604</f>
        <v/>
      </c>
      <c r="B1599" s="113" t="str">
        <f>IF(Table6[[#This Row],[Segment ]]="","",B1598)</f>
        <v/>
      </c>
      <c r="C1599" s="113" t="str">
        <f>IF(Table6[[#This Row],[Segment ]]="","",C1598)</f>
        <v/>
      </c>
      <c r="D1599" s="113" t="str">
        <f>IF(Table6[[#This Row],[Segment ]]="","",D1598)</f>
        <v/>
      </c>
      <c r="E1599" s="117" t="str">
        <f>IF(Table6[[#This Row],[Segment ]]="","",Table6[[#This Row],[Density (kg/m3)]]*Table6[[#This Row],[Volumetric flow (m3/s)]])</f>
        <v/>
      </c>
      <c r="F1599" s="114" t="str">
        <f>IF(Table6[[#This Row],[Segment ]]="","",'Pressure Drops in Loops'!AG1604)</f>
        <v/>
      </c>
      <c r="G1599" s="114" t="str">
        <f>'Pressure Drops in Loops'!AH1604</f>
        <v/>
      </c>
      <c r="H1599" s="114"/>
      <c r="I1599" s="114"/>
      <c r="J1599" s="115" t="str">
        <f>'Pressure Drops in Loops'!E1604</f>
        <v/>
      </c>
      <c r="K1599" s="115" t="str">
        <f>IF('Pressure Drops in Loops'!E1605="",'Pressure Drops in Loops'!E1604,'Pressure Drops in Loops'!E1605)</f>
        <v/>
      </c>
      <c r="L1599" s="115" t="str">
        <f>IF(Table6[[#This Row],[Segment ]]="","",(Table6[[#This Row],[Pressure 2 (kPa)]]-Table6[[#This Row],[Pressure 1 (kPa)]])/Table6[[#This Row],[Density (kg/m3)]])</f>
        <v/>
      </c>
      <c r="M1599" s="115" t="str">
        <f>IF(Table6[[#This Row],[Segment ]]="","",((Table6[[#This Row],[Velocity 2 (m/s)]]^2)/2)-((Table6[[#This Row],[Velocity 1 (m/s)]]^2)/2))</f>
        <v/>
      </c>
      <c r="N1599" s="115" t="str">
        <f>IF(Table6[[#This Row],[Segment ]]="","",(Table6[[#This Row],[Height 2 (m)]]-Table6[[#This Row],[Height 1 (m)]])*9.807)</f>
        <v/>
      </c>
      <c r="O1599" s="115" t="str">
        <f>'Pressure Drops in Loops'!U1604</f>
        <v/>
      </c>
      <c r="P159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599" s="115" t="str">
        <f>IF(Table6[[#This Row],[Segment ]]="","",Table6[[#This Row],[Work (W)]]/1000)</f>
        <v/>
      </c>
    </row>
    <row r="1600" spans="1:17" x14ac:dyDescent="0.25">
      <c r="A1600" s="116" t="str">
        <f>'Pressure Drops in Loops'!A1605</f>
        <v/>
      </c>
      <c r="B1600" s="113" t="str">
        <f>IF(Table6[[#This Row],[Segment ]]="","",B1599)</f>
        <v/>
      </c>
      <c r="C1600" s="113" t="str">
        <f>IF(Table6[[#This Row],[Segment ]]="","",C1599)</f>
        <v/>
      </c>
      <c r="D1600" s="113" t="str">
        <f>IF(Table6[[#This Row],[Segment ]]="","",D1599)</f>
        <v/>
      </c>
      <c r="E1600" s="117" t="str">
        <f>IF(Table6[[#This Row],[Segment ]]="","",Table6[[#This Row],[Density (kg/m3)]]*Table6[[#This Row],[Volumetric flow (m3/s)]])</f>
        <v/>
      </c>
      <c r="F1600" s="114" t="str">
        <f>IF(Table6[[#This Row],[Segment ]]="","",'Pressure Drops in Loops'!AG1605)</f>
        <v/>
      </c>
      <c r="G1600" s="114" t="str">
        <f>'Pressure Drops in Loops'!AH1605</f>
        <v/>
      </c>
      <c r="H1600" s="114"/>
      <c r="I1600" s="114"/>
      <c r="J1600" s="115" t="str">
        <f>'Pressure Drops in Loops'!E1605</f>
        <v/>
      </c>
      <c r="K1600" s="115" t="str">
        <f>IF('Pressure Drops in Loops'!E1606="",'Pressure Drops in Loops'!E1605,'Pressure Drops in Loops'!E1606)</f>
        <v/>
      </c>
      <c r="L1600" s="115" t="str">
        <f>IF(Table6[[#This Row],[Segment ]]="","",(Table6[[#This Row],[Pressure 2 (kPa)]]-Table6[[#This Row],[Pressure 1 (kPa)]])/Table6[[#This Row],[Density (kg/m3)]])</f>
        <v/>
      </c>
      <c r="M1600" s="115" t="str">
        <f>IF(Table6[[#This Row],[Segment ]]="","",((Table6[[#This Row],[Velocity 2 (m/s)]]^2)/2)-((Table6[[#This Row],[Velocity 1 (m/s)]]^2)/2))</f>
        <v/>
      </c>
      <c r="N1600" s="115" t="str">
        <f>IF(Table6[[#This Row],[Segment ]]="","",(Table6[[#This Row],[Height 2 (m)]]-Table6[[#This Row],[Height 1 (m)]])*9.807)</f>
        <v/>
      </c>
      <c r="O1600" s="115" t="str">
        <f>'Pressure Drops in Loops'!U1605</f>
        <v/>
      </c>
      <c r="P160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00" s="115" t="str">
        <f>IF(Table6[[#This Row],[Segment ]]="","",Table6[[#This Row],[Work (W)]]/1000)</f>
        <v/>
      </c>
    </row>
    <row r="1601" spans="1:17" x14ac:dyDescent="0.25">
      <c r="A1601" s="116" t="str">
        <f>'Pressure Drops in Loops'!A1606</f>
        <v/>
      </c>
      <c r="B1601" s="113" t="str">
        <f>IF(Table6[[#This Row],[Segment ]]="","",B1600)</f>
        <v/>
      </c>
      <c r="C1601" s="113" t="str">
        <f>IF(Table6[[#This Row],[Segment ]]="","",C1600)</f>
        <v/>
      </c>
      <c r="D1601" s="113" t="str">
        <f>IF(Table6[[#This Row],[Segment ]]="","",D1600)</f>
        <v/>
      </c>
      <c r="E1601" s="117" t="str">
        <f>IF(Table6[[#This Row],[Segment ]]="","",Table6[[#This Row],[Density (kg/m3)]]*Table6[[#This Row],[Volumetric flow (m3/s)]])</f>
        <v/>
      </c>
      <c r="F1601" s="114" t="str">
        <f>IF(Table6[[#This Row],[Segment ]]="","",'Pressure Drops in Loops'!AG1606)</f>
        <v/>
      </c>
      <c r="G1601" s="114" t="str">
        <f>'Pressure Drops in Loops'!AH1606</f>
        <v/>
      </c>
      <c r="H1601" s="114"/>
      <c r="I1601" s="114"/>
      <c r="J1601" s="115" t="str">
        <f>'Pressure Drops in Loops'!E1606</f>
        <v/>
      </c>
      <c r="K1601" s="115" t="str">
        <f>IF('Pressure Drops in Loops'!E1607="",'Pressure Drops in Loops'!E1606,'Pressure Drops in Loops'!E1607)</f>
        <v/>
      </c>
      <c r="L1601" s="115" t="str">
        <f>IF(Table6[[#This Row],[Segment ]]="","",(Table6[[#This Row],[Pressure 2 (kPa)]]-Table6[[#This Row],[Pressure 1 (kPa)]])/Table6[[#This Row],[Density (kg/m3)]])</f>
        <v/>
      </c>
      <c r="M1601" s="115" t="str">
        <f>IF(Table6[[#This Row],[Segment ]]="","",((Table6[[#This Row],[Velocity 2 (m/s)]]^2)/2)-((Table6[[#This Row],[Velocity 1 (m/s)]]^2)/2))</f>
        <v/>
      </c>
      <c r="N1601" s="115" t="str">
        <f>IF(Table6[[#This Row],[Segment ]]="","",(Table6[[#This Row],[Height 2 (m)]]-Table6[[#This Row],[Height 1 (m)]])*9.807)</f>
        <v/>
      </c>
      <c r="O1601" s="115" t="str">
        <f>'Pressure Drops in Loops'!U1606</f>
        <v/>
      </c>
      <c r="P160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01" s="115" t="str">
        <f>IF(Table6[[#This Row],[Segment ]]="","",Table6[[#This Row],[Work (W)]]/1000)</f>
        <v/>
      </c>
    </row>
    <row r="1602" spans="1:17" x14ac:dyDescent="0.25">
      <c r="A1602" s="116" t="str">
        <f>'Pressure Drops in Loops'!A1607</f>
        <v/>
      </c>
      <c r="B1602" s="113" t="str">
        <f>IF(Table6[[#This Row],[Segment ]]="","",B1601)</f>
        <v/>
      </c>
      <c r="C1602" s="113" t="str">
        <f>IF(Table6[[#This Row],[Segment ]]="","",C1601)</f>
        <v/>
      </c>
      <c r="D1602" s="113" t="str">
        <f>IF(Table6[[#This Row],[Segment ]]="","",D1601)</f>
        <v/>
      </c>
      <c r="E1602" s="117" t="str">
        <f>IF(Table6[[#This Row],[Segment ]]="","",Table6[[#This Row],[Density (kg/m3)]]*Table6[[#This Row],[Volumetric flow (m3/s)]])</f>
        <v/>
      </c>
      <c r="F1602" s="114" t="str">
        <f>IF(Table6[[#This Row],[Segment ]]="","",'Pressure Drops in Loops'!AG1607)</f>
        <v/>
      </c>
      <c r="G1602" s="114" t="str">
        <f>'Pressure Drops in Loops'!AH1607</f>
        <v/>
      </c>
      <c r="H1602" s="114"/>
      <c r="I1602" s="114"/>
      <c r="J1602" s="115" t="str">
        <f>'Pressure Drops in Loops'!E1607</f>
        <v/>
      </c>
      <c r="K1602" s="115" t="str">
        <f>IF('Pressure Drops in Loops'!E1608="",'Pressure Drops in Loops'!E1607,'Pressure Drops in Loops'!E1608)</f>
        <v/>
      </c>
      <c r="L1602" s="115" t="str">
        <f>IF(Table6[[#This Row],[Segment ]]="","",(Table6[[#This Row],[Pressure 2 (kPa)]]-Table6[[#This Row],[Pressure 1 (kPa)]])/Table6[[#This Row],[Density (kg/m3)]])</f>
        <v/>
      </c>
      <c r="M1602" s="115" t="str">
        <f>IF(Table6[[#This Row],[Segment ]]="","",((Table6[[#This Row],[Velocity 2 (m/s)]]^2)/2)-((Table6[[#This Row],[Velocity 1 (m/s)]]^2)/2))</f>
        <v/>
      </c>
      <c r="N1602" s="115" t="str">
        <f>IF(Table6[[#This Row],[Segment ]]="","",(Table6[[#This Row],[Height 2 (m)]]-Table6[[#This Row],[Height 1 (m)]])*9.807)</f>
        <v/>
      </c>
      <c r="O1602" s="115" t="str">
        <f>'Pressure Drops in Loops'!U1607</f>
        <v/>
      </c>
      <c r="P160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02" s="115" t="str">
        <f>IF(Table6[[#This Row],[Segment ]]="","",Table6[[#This Row],[Work (W)]]/1000)</f>
        <v/>
      </c>
    </row>
    <row r="1603" spans="1:17" x14ac:dyDescent="0.25">
      <c r="A1603" s="116" t="str">
        <f>'Pressure Drops in Loops'!A1608</f>
        <v/>
      </c>
      <c r="B1603" s="113" t="str">
        <f>IF(Table6[[#This Row],[Segment ]]="","",B1602)</f>
        <v/>
      </c>
      <c r="C1603" s="113" t="str">
        <f>IF(Table6[[#This Row],[Segment ]]="","",C1602)</f>
        <v/>
      </c>
      <c r="D1603" s="113" t="str">
        <f>IF(Table6[[#This Row],[Segment ]]="","",D1602)</f>
        <v/>
      </c>
      <c r="E1603" s="117" t="str">
        <f>IF(Table6[[#This Row],[Segment ]]="","",Table6[[#This Row],[Density (kg/m3)]]*Table6[[#This Row],[Volumetric flow (m3/s)]])</f>
        <v/>
      </c>
      <c r="F1603" s="114" t="str">
        <f>IF(Table6[[#This Row],[Segment ]]="","",'Pressure Drops in Loops'!AG1608)</f>
        <v/>
      </c>
      <c r="G1603" s="114" t="str">
        <f>'Pressure Drops in Loops'!AH1608</f>
        <v/>
      </c>
      <c r="H1603" s="114"/>
      <c r="I1603" s="114"/>
      <c r="J1603" s="115" t="str">
        <f>'Pressure Drops in Loops'!E1608</f>
        <v/>
      </c>
      <c r="K1603" s="115" t="str">
        <f>IF('Pressure Drops in Loops'!E1609="",'Pressure Drops in Loops'!E1608,'Pressure Drops in Loops'!E1609)</f>
        <v/>
      </c>
      <c r="L1603" s="115" t="str">
        <f>IF(Table6[[#This Row],[Segment ]]="","",(Table6[[#This Row],[Pressure 2 (kPa)]]-Table6[[#This Row],[Pressure 1 (kPa)]])/Table6[[#This Row],[Density (kg/m3)]])</f>
        <v/>
      </c>
      <c r="M1603" s="115" t="str">
        <f>IF(Table6[[#This Row],[Segment ]]="","",((Table6[[#This Row],[Velocity 2 (m/s)]]^2)/2)-((Table6[[#This Row],[Velocity 1 (m/s)]]^2)/2))</f>
        <v/>
      </c>
      <c r="N1603" s="115" t="str">
        <f>IF(Table6[[#This Row],[Segment ]]="","",(Table6[[#This Row],[Height 2 (m)]]-Table6[[#This Row],[Height 1 (m)]])*9.807)</f>
        <v/>
      </c>
      <c r="O1603" s="115" t="str">
        <f>'Pressure Drops in Loops'!U1608</f>
        <v/>
      </c>
      <c r="P160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03" s="115" t="str">
        <f>IF(Table6[[#This Row],[Segment ]]="","",Table6[[#This Row],[Work (W)]]/1000)</f>
        <v/>
      </c>
    </row>
    <row r="1604" spans="1:17" x14ac:dyDescent="0.25">
      <c r="A1604" s="116" t="str">
        <f>'Pressure Drops in Loops'!A1609</f>
        <v/>
      </c>
      <c r="B1604" s="113" t="str">
        <f>IF(Table6[[#This Row],[Segment ]]="","",B1603)</f>
        <v/>
      </c>
      <c r="C1604" s="113" t="str">
        <f>IF(Table6[[#This Row],[Segment ]]="","",C1603)</f>
        <v/>
      </c>
      <c r="D1604" s="113" t="str">
        <f>IF(Table6[[#This Row],[Segment ]]="","",D1603)</f>
        <v/>
      </c>
      <c r="E1604" s="117" t="str">
        <f>IF(Table6[[#This Row],[Segment ]]="","",Table6[[#This Row],[Density (kg/m3)]]*Table6[[#This Row],[Volumetric flow (m3/s)]])</f>
        <v/>
      </c>
      <c r="F1604" s="114" t="str">
        <f>IF(Table6[[#This Row],[Segment ]]="","",'Pressure Drops in Loops'!AG1609)</f>
        <v/>
      </c>
      <c r="G1604" s="114" t="str">
        <f>'Pressure Drops in Loops'!AH1609</f>
        <v/>
      </c>
      <c r="H1604" s="114"/>
      <c r="I1604" s="114"/>
      <c r="J1604" s="115" t="str">
        <f>'Pressure Drops in Loops'!E1609</f>
        <v/>
      </c>
      <c r="K1604" s="115" t="str">
        <f>IF('Pressure Drops in Loops'!E1610="",'Pressure Drops in Loops'!E1609,'Pressure Drops in Loops'!E1610)</f>
        <v/>
      </c>
      <c r="L1604" s="115" t="str">
        <f>IF(Table6[[#This Row],[Segment ]]="","",(Table6[[#This Row],[Pressure 2 (kPa)]]-Table6[[#This Row],[Pressure 1 (kPa)]])/Table6[[#This Row],[Density (kg/m3)]])</f>
        <v/>
      </c>
      <c r="M1604" s="115" t="str">
        <f>IF(Table6[[#This Row],[Segment ]]="","",((Table6[[#This Row],[Velocity 2 (m/s)]]^2)/2)-((Table6[[#This Row],[Velocity 1 (m/s)]]^2)/2))</f>
        <v/>
      </c>
      <c r="N1604" s="115" t="str">
        <f>IF(Table6[[#This Row],[Segment ]]="","",(Table6[[#This Row],[Height 2 (m)]]-Table6[[#This Row],[Height 1 (m)]])*9.807)</f>
        <v/>
      </c>
      <c r="O1604" s="115" t="str">
        <f>'Pressure Drops in Loops'!U1609</f>
        <v/>
      </c>
      <c r="P160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04" s="115" t="str">
        <f>IF(Table6[[#This Row],[Segment ]]="","",Table6[[#This Row],[Work (W)]]/1000)</f>
        <v/>
      </c>
    </row>
    <row r="1605" spans="1:17" x14ac:dyDescent="0.25">
      <c r="A1605" s="116" t="str">
        <f>'Pressure Drops in Loops'!A1610</f>
        <v/>
      </c>
      <c r="B1605" s="113" t="str">
        <f>IF(Table6[[#This Row],[Segment ]]="","",B1604)</f>
        <v/>
      </c>
      <c r="C1605" s="113" t="str">
        <f>IF(Table6[[#This Row],[Segment ]]="","",C1604)</f>
        <v/>
      </c>
      <c r="D1605" s="113" t="str">
        <f>IF(Table6[[#This Row],[Segment ]]="","",D1604)</f>
        <v/>
      </c>
      <c r="E1605" s="117" t="str">
        <f>IF(Table6[[#This Row],[Segment ]]="","",Table6[[#This Row],[Density (kg/m3)]]*Table6[[#This Row],[Volumetric flow (m3/s)]])</f>
        <v/>
      </c>
      <c r="F1605" s="114" t="str">
        <f>IF(Table6[[#This Row],[Segment ]]="","",'Pressure Drops in Loops'!AG1610)</f>
        <v/>
      </c>
      <c r="G1605" s="114" t="str">
        <f>'Pressure Drops in Loops'!AH1610</f>
        <v/>
      </c>
      <c r="H1605" s="114"/>
      <c r="I1605" s="114"/>
      <c r="J1605" s="115" t="str">
        <f>'Pressure Drops in Loops'!E1610</f>
        <v/>
      </c>
      <c r="K1605" s="115" t="str">
        <f>IF('Pressure Drops in Loops'!E1611="",'Pressure Drops in Loops'!E1610,'Pressure Drops in Loops'!E1611)</f>
        <v/>
      </c>
      <c r="L1605" s="115" t="str">
        <f>IF(Table6[[#This Row],[Segment ]]="","",(Table6[[#This Row],[Pressure 2 (kPa)]]-Table6[[#This Row],[Pressure 1 (kPa)]])/Table6[[#This Row],[Density (kg/m3)]])</f>
        <v/>
      </c>
      <c r="M1605" s="115" t="str">
        <f>IF(Table6[[#This Row],[Segment ]]="","",((Table6[[#This Row],[Velocity 2 (m/s)]]^2)/2)-((Table6[[#This Row],[Velocity 1 (m/s)]]^2)/2))</f>
        <v/>
      </c>
      <c r="N1605" s="115" t="str">
        <f>IF(Table6[[#This Row],[Segment ]]="","",(Table6[[#This Row],[Height 2 (m)]]-Table6[[#This Row],[Height 1 (m)]])*9.807)</f>
        <v/>
      </c>
      <c r="O1605" s="115" t="str">
        <f>'Pressure Drops in Loops'!U1610</f>
        <v/>
      </c>
      <c r="P160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05" s="115" t="str">
        <f>IF(Table6[[#This Row],[Segment ]]="","",Table6[[#This Row],[Work (W)]]/1000)</f>
        <v/>
      </c>
    </row>
    <row r="1606" spans="1:17" x14ac:dyDescent="0.25">
      <c r="A1606" s="116" t="str">
        <f>'Pressure Drops in Loops'!A1611</f>
        <v/>
      </c>
      <c r="B1606" s="113" t="str">
        <f>IF(Table6[[#This Row],[Segment ]]="","",B1605)</f>
        <v/>
      </c>
      <c r="C1606" s="113" t="str">
        <f>IF(Table6[[#This Row],[Segment ]]="","",C1605)</f>
        <v/>
      </c>
      <c r="D1606" s="113" t="str">
        <f>IF(Table6[[#This Row],[Segment ]]="","",D1605)</f>
        <v/>
      </c>
      <c r="E1606" s="117" t="str">
        <f>IF(Table6[[#This Row],[Segment ]]="","",Table6[[#This Row],[Density (kg/m3)]]*Table6[[#This Row],[Volumetric flow (m3/s)]])</f>
        <v/>
      </c>
      <c r="F1606" s="114" t="str">
        <f>IF(Table6[[#This Row],[Segment ]]="","",'Pressure Drops in Loops'!AG1611)</f>
        <v/>
      </c>
      <c r="G1606" s="114" t="str">
        <f>'Pressure Drops in Loops'!AH1611</f>
        <v/>
      </c>
      <c r="H1606" s="114"/>
      <c r="I1606" s="114"/>
      <c r="J1606" s="115" t="str">
        <f>'Pressure Drops in Loops'!E1611</f>
        <v/>
      </c>
      <c r="K1606" s="115" t="str">
        <f>IF('Pressure Drops in Loops'!E1612="",'Pressure Drops in Loops'!E1611,'Pressure Drops in Loops'!E1612)</f>
        <v/>
      </c>
      <c r="L1606" s="115" t="str">
        <f>IF(Table6[[#This Row],[Segment ]]="","",(Table6[[#This Row],[Pressure 2 (kPa)]]-Table6[[#This Row],[Pressure 1 (kPa)]])/Table6[[#This Row],[Density (kg/m3)]])</f>
        <v/>
      </c>
      <c r="M1606" s="115" t="str">
        <f>IF(Table6[[#This Row],[Segment ]]="","",((Table6[[#This Row],[Velocity 2 (m/s)]]^2)/2)-((Table6[[#This Row],[Velocity 1 (m/s)]]^2)/2))</f>
        <v/>
      </c>
      <c r="N1606" s="115" t="str">
        <f>IF(Table6[[#This Row],[Segment ]]="","",(Table6[[#This Row],[Height 2 (m)]]-Table6[[#This Row],[Height 1 (m)]])*9.807)</f>
        <v/>
      </c>
      <c r="O1606" s="115" t="str">
        <f>'Pressure Drops in Loops'!U1611</f>
        <v/>
      </c>
      <c r="P160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06" s="115" t="str">
        <f>IF(Table6[[#This Row],[Segment ]]="","",Table6[[#This Row],[Work (W)]]/1000)</f>
        <v/>
      </c>
    </row>
    <row r="1607" spans="1:17" x14ac:dyDescent="0.25">
      <c r="A1607" s="116" t="str">
        <f>'Pressure Drops in Loops'!A1612</f>
        <v/>
      </c>
      <c r="B1607" s="113" t="str">
        <f>IF(Table6[[#This Row],[Segment ]]="","",B1606)</f>
        <v/>
      </c>
      <c r="C1607" s="113" t="str">
        <f>IF(Table6[[#This Row],[Segment ]]="","",C1606)</f>
        <v/>
      </c>
      <c r="D1607" s="113" t="str">
        <f>IF(Table6[[#This Row],[Segment ]]="","",D1606)</f>
        <v/>
      </c>
      <c r="E1607" s="117" t="str">
        <f>IF(Table6[[#This Row],[Segment ]]="","",Table6[[#This Row],[Density (kg/m3)]]*Table6[[#This Row],[Volumetric flow (m3/s)]])</f>
        <v/>
      </c>
      <c r="F1607" s="114" t="str">
        <f>IF(Table6[[#This Row],[Segment ]]="","",'Pressure Drops in Loops'!AG1612)</f>
        <v/>
      </c>
      <c r="G1607" s="114" t="str">
        <f>'Pressure Drops in Loops'!AH1612</f>
        <v/>
      </c>
      <c r="H1607" s="114"/>
      <c r="I1607" s="114"/>
      <c r="J1607" s="115" t="str">
        <f>'Pressure Drops in Loops'!E1612</f>
        <v/>
      </c>
      <c r="K1607" s="115" t="str">
        <f>IF('Pressure Drops in Loops'!E1613="",'Pressure Drops in Loops'!E1612,'Pressure Drops in Loops'!E1613)</f>
        <v/>
      </c>
      <c r="L1607" s="115" t="str">
        <f>IF(Table6[[#This Row],[Segment ]]="","",(Table6[[#This Row],[Pressure 2 (kPa)]]-Table6[[#This Row],[Pressure 1 (kPa)]])/Table6[[#This Row],[Density (kg/m3)]])</f>
        <v/>
      </c>
      <c r="M1607" s="115" t="str">
        <f>IF(Table6[[#This Row],[Segment ]]="","",((Table6[[#This Row],[Velocity 2 (m/s)]]^2)/2)-((Table6[[#This Row],[Velocity 1 (m/s)]]^2)/2))</f>
        <v/>
      </c>
      <c r="N1607" s="115" t="str">
        <f>IF(Table6[[#This Row],[Segment ]]="","",(Table6[[#This Row],[Height 2 (m)]]-Table6[[#This Row],[Height 1 (m)]])*9.807)</f>
        <v/>
      </c>
      <c r="O1607" s="115" t="str">
        <f>'Pressure Drops in Loops'!U1612</f>
        <v/>
      </c>
      <c r="P160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07" s="115" t="str">
        <f>IF(Table6[[#This Row],[Segment ]]="","",Table6[[#This Row],[Work (W)]]/1000)</f>
        <v/>
      </c>
    </row>
    <row r="1608" spans="1:17" x14ac:dyDescent="0.25">
      <c r="A1608" s="116" t="str">
        <f>'Pressure Drops in Loops'!A1613</f>
        <v/>
      </c>
      <c r="B1608" s="113" t="str">
        <f>IF(Table6[[#This Row],[Segment ]]="","",B1607)</f>
        <v/>
      </c>
      <c r="C1608" s="113" t="str">
        <f>IF(Table6[[#This Row],[Segment ]]="","",C1607)</f>
        <v/>
      </c>
      <c r="D1608" s="113" t="str">
        <f>IF(Table6[[#This Row],[Segment ]]="","",D1607)</f>
        <v/>
      </c>
      <c r="E1608" s="117" t="str">
        <f>IF(Table6[[#This Row],[Segment ]]="","",Table6[[#This Row],[Density (kg/m3)]]*Table6[[#This Row],[Volumetric flow (m3/s)]])</f>
        <v/>
      </c>
      <c r="F1608" s="114" t="str">
        <f>IF(Table6[[#This Row],[Segment ]]="","",'Pressure Drops in Loops'!AG1613)</f>
        <v/>
      </c>
      <c r="G1608" s="114" t="str">
        <f>'Pressure Drops in Loops'!AH1613</f>
        <v/>
      </c>
      <c r="H1608" s="114"/>
      <c r="I1608" s="114"/>
      <c r="J1608" s="115" t="str">
        <f>'Pressure Drops in Loops'!E1613</f>
        <v/>
      </c>
      <c r="K1608" s="115" t="str">
        <f>IF('Pressure Drops in Loops'!E1614="",'Pressure Drops in Loops'!E1613,'Pressure Drops in Loops'!E1614)</f>
        <v/>
      </c>
      <c r="L1608" s="115" t="str">
        <f>IF(Table6[[#This Row],[Segment ]]="","",(Table6[[#This Row],[Pressure 2 (kPa)]]-Table6[[#This Row],[Pressure 1 (kPa)]])/Table6[[#This Row],[Density (kg/m3)]])</f>
        <v/>
      </c>
      <c r="M1608" s="115" t="str">
        <f>IF(Table6[[#This Row],[Segment ]]="","",((Table6[[#This Row],[Velocity 2 (m/s)]]^2)/2)-((Table6[[#This Row],[Velocity 1 (m/s)]]^2)/2))</f>
        <v/>
      </c>
      <c r="N1608" s="115" t="str">
        <f>IF(Table6[[#This Row],[Segment ]]="","",(Table6[[#This Row],[Height 2 (m)]]-Table6[[#This Row],[Height 1 (m)]])*9.807)</f>
        <v/>
      </c>
      <c r="O1608" s="115" t="str">
        <f>'Pressure Drops in Loops'!U1613</f>
        <v/>
      </c>
      <c r="P160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08" s="115" t="str">
        <f>IF(Table6[[#This Row],[Segment ]]="","",Table6[[#This Row],[Work (W)]]/1000)</f>
        <v/>
      </c>
    </row>
    <row r="1609" spans="1:17" x14ac:dyDescent="0.25">
      <c r="A1609" s="116" t="str">
        <f>'Pressure Drops in Loops'!A1614</f>
        <v/>
      </c>
      <c r="B1609" s="113" t="str">
        <f>IF(Table6[[#This Row],[Segment ]]="","",B1608)</f>
        <v/>
      </c>
      <c r="C1609" s="113" t="str">
        <f>IF(Table6[[#This Row],[Segment ]]="","",C1608)</f>
        <v/>
      </c>
      <c r="D1609" s="113" t="str">
        <f>IF(Table6[[#This Row],[Segment ]]="","",D1608)</f>
        <v/>
      </c>
      <c r="E1609" s="117" t="str">
        <f>IF(Table6[[#This Row],[Segment ]]="","",Table6[[#This Row],[Density (kg/m3)]]*Table6[[#This Row],[Volumetric flow (m3/s)]])</f>
        <v/>
      </c>
      <c r="F1609" s="114" t="str">
        <f>IF(Table6[[#This Row],[Segment ]]="","",'Pressure Drops in Loops'!AG1614)</f>
        <v/>
      </c>
      <c r="G1609" s="114" t="str">
        <f>'Pressure Drops in Loops'!AH1614</f>
        <v/>
      </c>
      <c r="H1609" s="114"/>
      <c r="I1609" s="114"/>
      <c r="J1609" s="115" t="str">
        <f>'Pressure Drops in Loops'!E1614</f>
        <v/>
      </c>
      <c r="K1609" s="115" t="str">
        <f>IF('Pressure Drops in Loops'!E1615="",'Pressure Drops in Loops'!E1614,'Pressure Drops in Loops'!E1615)</f>
        <v/>
      </c>
      <c r="L1609" s="115" t="str">
        <f>IF(Table6[[#This Row],[Segment ]]="","",(Table6[[#This Row],[Pressure 2 (kPa)]]-Table6[[#This Row],[Pressure 1 (kPa)]])/Table6[[#This Row],[Density (kg/m3)]])</f>
        <v/>
      </c>
      <c r="M1609" s="115" t="str">
        <f>IF(Table6[[#This Row],[Segment ]]="","",((Table6[[#This Row],[Velocity 2 (m/s)]]^2)/2)-((Table6[[#This Row],[Velocity 1 (m/s)]]^2)/2))</f>
        <v/>
      </c>
      <c r="N1609" s="115" t="str">
        <f>IF(Table6[[#This Row],[Segment ]]="","",(Table6[[#This Row],[Height 2 (m)]]-Table6[[#This Row],[Height 1 (m)]])*9.807)</f>
        <v/>
      </c>
      <c r="O1609" s="115" t="str">
        <f>'Pressure Drops in Loops'!U1614</f>
        <v/>
      </c>
      <c r="P160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09" s="115" t="str">
        <f>IF(Table6[[#This Row],[Segment ]]="","",Table6[[#This Row],[Work (W)]]/1000)</f>
        <v/>
      </c>
    </row>
    <row r="1610" spans="1:17" x14ac:dyDescent="0.25">
      <c r="A1610" s="116" t="str">
        <f>'Pressure Drops in Loops'!A1615</f>
        <v/>
      </c>
      <c r="B1610" s="113" t="str">
        <f>IF(Table6[[#This Row],[Segment ]]="","",B1609)</f>
        <v/>
      </c>
      <c r="C1610" s="113" t="str">
        <f>IF(Table6[[#This Row],[Segment ]]="","",C1609)</f>
        <v/>
      </c>
      <c r="D1610" s="113" t="str">
        <f>IF(Table6[[#This Row],[Segment ]]="","",D1609)</f>
        <v/>
      </c>
      <c r="E1610" s="117" t="str">
        <f>IF(Table6[[#This Row],[Segment ]]="","",Table6[[#This Row],[Density (kg/m3)]]*Table6[[#This Row],[Volumetric flow (m3/s)]])</f>
        <v/>
      </c>
      <c r="F1610" s="114" t="str">
        <f>IF(Table6[[#This Row],[Segment ]]="","",'Pressure Drops in Loops'!AG1615)</f>
        <v/>
      </c>
      <c r="G1610" s="114" t="str">
        <f>'Pressure Drops in Loops'!AH1615</f>
        <v/>
      </c>
      <c r="H1610" s="114"/>
      <c r="I1610" s="114"/>
      <c r="J1610" s="115" t="str">
        <f>'Pressure Drops in Loops'!E1615</f>
        <v/>
      </c>
      <c r="K1610" s="115" t="str">
        <f>IF('Pressure Drops in Loops'!E1616="",'Pressure Drops in Loops'!E1615,'Pressure Drops in Loops'!E1616)</f>
        <v/>
      </c>
      <c r="L1610" s="115" t="str">
        <f>IF(Table6[[#This Row],[Segment ]]="","",(Table6[[#This Row],[Pressure 2 (kPa)]]-Table6[[#This Row],[Pressure 1 (kPa)]])/Table6[[#This Row],[Density (kg/m3)]])</f>
        <v/>
      </c>
      <c r="M1610" s="115" t="str">
        <f>IF(Table6[[#This Row],[Segment ]]="","",((Table6[[#This Row],[Velocity 2 (m/s)]]^2)/2)-((Table6[[#This Row],[Velocity 1 (m/s)]]^2)/2))</f>
        <v/>
      </c>
      <c r="N1610" s="115" t="str">
        <f>IF(Table6[[#This Row],[Segment ]]="","",(Table6[[#This Row],[Height 2 (m)]]-Table6[[#This Row],[Height 1 (m)]])*9.807)</f>
        <v/>
      </c>
      <c r="O1610" s="115" t="str">
        <f>'Pressure Drops in Loops'!U1615</f>
        <v/>
      </c>
      <c r="P161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10" s="115" t="str">
        <f>IF(Table6[[#This Row],[Segment ]]="","",Table6[[#This Row],[Work (W)]]/1000)</f>
        <v/>
      </c>
    </row>
    <row r="1611" spans="1:17" x14ac:dyDescent="0.25">
      <c r="A1611" s="116" t="str">
        <f>'Pressure Drops in Loops'!A1616</f>
        <v/>
      </c>
      <c r="B1611" s="113" t="str">
        <f>IF(Table6[[#This Row],[Segment ]]="","",B1610)</f>
        <v/>
      </c>
      <c r="C1611" s="113" t="str">
        <f>IF(Table6[[#This Row],[Segment ]]="","",C1610)</f>
        <v/>
      </c>
      <c r="D1611" s="113" t="str">
        <f>IF(Table6[[#This Row],[Segment ]]="","",D1610)</f>
        <v/>
      </c>
      <c r="E1611" s="117" t="str">
        <f>IF(Table6[[#This Row],[Segment ]]="","",Table6[[#This Row],[Density (kg/m3)]]*Table6[[#This Row],[Volumetric flow (m3/s)]])</f>
        <v/>
      </c>
      <c r="F1611" s="114" t="str">
        <f>IF(Table6[[#This Row],[Segment ]]="","",'Pressure Drops in Loops'!AG1616)</f>
        <v/>
      </c>
      <c r="G1611" s="114" t="str">
        <f>'Pressure Drops in Loops'!AH1616</f>
        <v/>
      </c>
      <c r="H1611" s="114"/>
      <c r="I1611" s="114"/>
      <c r="J1611" s="115" t="str">
        <f>'Pressure Drops in Loops'!E1616</f>
        <v/>
      </c>
      <c r="K1611" s="115" t="str">
        <f>IF('Pressure Drops in Loops'!E1617="",'Pressure Drops in Loops'!E1616,'Pressure Drops in Loops'!E1617)</f>
        <v/>
      </c>
      <c r="L1611" s="115" t="str">
        <f>IF(Table6[[#This Row],[Segment ]]="","",(Table6[[#This Row],[Pressure 2 (kPa)]]-Table6[[#This Row],[Pressure 1 (kPa)]])/Table6[[#This Row],[Density (kg/m3)]])</f>
        <v/>
      </c>
      <c r="M1611" s="115" t="str">
        <f>IF(Table6[[#This Row],[Segment ]]="","",((Table6[[#This Row],[Velocity 2 (m/s)]]^2)/2)-((Table6[[#This Row],[Velocity 1 (m/s)]]^2)/2))</f>
        <v/>
      </c>
      <c r="N1611" s="115" t="str">
        <f>IF(Table6[[#This Row],[Segment ]]="","",(Table6[[#This Row],[Height 2 (m)]]-Table6[[#This Row],[Height 1 (m)]])*9.807)</f>
        <v/>
      </c>
      <c r="O1611" s="115" t="str">
        <f>'Pressure Drops in Loops'!U1616</f>
        <v/>
      </c>
      <c r="P161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11" s="115" t="str">
        <f>IF(Table6[[#This Row],[Segment ]]="","",Table6[[#This Row],[Work (W)]]/1000)</f>
        <v/>
      </c>
    </row>
    <row r="1612" spans="1:17" x14ac:dyDescent="0.25">
      <c r="A1612" s="116" t="str">
        <f>'Pressure Drops in Loops'!A1617</f>
        <v/>
      </c>
      <c r="B1612" s="113" t="str">
        <f>IF(Table6[[#This Row],[Segment ]]="","",B1611)</f>
        <v/>
      </c>
      <c r="C1612" s="113" t="str">
        <f>IF(Table6[[#This Row],[Segment ]]="","",C1611)</f>
        <v/>
      </c>
      <c r="D1612" s="113" t="str">
        <f>IF(Table6[[#This Row],[Segment ]]="","",D1611)</f>
        <v/>
      </c>
      <c r="E1612" s="117" t="str">
        <f>IF(Table6[[#This Row],[Segment ]]="","",Table6[[#This Row],[Density (kg/m3)]]*Table6[[#This Row],[Volumetric flow (m3/s)]])</f>
        <v/>
      </c>
      <c r="F1612" s="114" t="str">
        <f>IF(Table6[[#This Row],[Segment ]]="","",'Pressure Drops in Loops'!AG1617)</f>
        <v/>
      </c>
      <c r="G1612" s="114" t="str">
        <f>'Pressure Drops in Loops'!AH1617</f>
        <v/>
      </c>
      <c r="H1612" s="114"/>
      <c r="I1612" s="114"/>
      <c r="J1612" s="115" t="str">
        <f>'Pressure Drops in Loops'!E1617</f>
        <v/>
      </c>
      <c r="K1612" s="115" t="str">
        <f>IF('Pressure Drops in Loops'!E1618="",'Pressure Drops in Loops'!E1617,'Pressure Drops in Loops'!E1618)</f>
        <v/>
      </c>
      <c r="L1612" s="115" t="str">
        <f>IF(Table6[[#This Row],[Segment ]]="","",(Table6[[#This Row],[Pressure 2 (kPa)]]-Table6[[#This Row],[Pressure 1 (kPa)]])/Table6[[#This Row],[Density (kg/m3)]])</f>
        <v/>
      </c>
      <c r="M1612" s="115" t="str">
        <f>IF(Table6[[#This Row],[Segment ]]="","",((Table6[[#This Row],[Velocity 2 (m/s)]]^2)/2)-((Table6[[#This Row],[Velocity 1 (m/s)]]^2)/2))</f>
        <v/>
      </c>
      <c r="N1612" s="115" t="str">
        <f>IF(Table6[[#This Row],[Segment ]]="","",(Table6[[#This Row],[Height 2 (m)]]-Table6[[#This Row],[Height 1 (m)]])*9.807)</f>
        <v/>
      </c>
      <c r="O1612" s="115" t="str">
        <f>'Pressure Drops in Loops'!U1617</f>
        <v/>
      </c>
      <c r="P161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12" s="115" t="str">
        <f>IF(Table6[[#This Row],[Segment ]]="","",Table6[[#This Row],[Work (W)]]/1000)</f>
        <v/>
      </c>
    </row>
    <row r="1613" spans="1:17" x14ac:dyDescent="0.25">
      <c r="A1613" s="116" t="str">
        <f>'Pressure Drops in Loops'!A1618</f>
        <v/>
      </c>
      <c r="B1613" s="113" t="str">
        <f>IF(Table6[[#This Row],[Segment ]]="","",B1612)</f>
        <v/>
      </c>
      <c r="C1613" s="113" t="str">
        <f>IF(Table6[[#This Row],[Segment ]]="","",C1612)</f>
        <v/>
      </c>
      <c r="D1613" s="113" t="str">
        <f>IF(Table6[[#This Row],[Segment ]]="","",D1612)</f>
        <v/>
      </c>
      <c r="E1613" s="117" t="str">
        <f>IF(Table6[[#This Row],[Segment ]]="","",Table6[[#This Row],[Density (kg/m3)]]*Table6[[#This Row],[Volumetric flow (m3/s)]])</f>
        <v/>
      </c>
      <c r="F1613" s="114" t="str">
        <f>IF(Table6[[#This Row],[Segment ]]="","",'Pressure Drops in Loops'!AG1618)</f>
        <v/>
      </c>
      <c r="G1613" s="114" t="str">
        <f>'Pressure Drops in Loops'!AH1618</f>
        <v/>
      </c>
      <c r="H1613" s="114"/>
      <c r="I1613" s="114"/>
      <c r="J1613" s="115" t="str">
        <f>'Pressure Drops in Loops'!E1618</f>
        <v/>
      </c>
      <c r="K1613" s="115" t="str">
        <f>IF('Pressure Drops in Loops'!E1619="",'Pressure Drops in Loops'!E1618,'Pressure Drops in Loops'!E1619)</f>
        <v/>
      </c>
      <c r="L1613" s="115" t="str">
        <f>IF(Table6[[#This Row],[Segment ]]="","",(Table6[[#This Row],[Pressure 2 (kPa)]]-Table6[[#This Row],[Pressure 1 (kPa)]])/Table6[[#This Row],[Density (kg/m3)]])</f>
        <v/>
      </c>
      <c r="M1613" s="115" t="str">
        <f>IF(Table6[[#This Row],[Segment ]]="","",((Table6[[#This Row],[Velocity 2 (m/s)]]^2)/2)-((Table6[[#This Row],[Velocity 1 (m/s)]]^2)/2))</f>
        <v/>
      </c>
      <c r="N1613" s="115" t="str">
        <f>IF(Table6[[#This Row],[Segment ]]="","",(Table6[[#This Row],[Height 2 (m)]]-Table6[[#This Row],[Height 1 (m)]])*9.807)</f>
        <v/>
      </c>
      <c r="O1613" s="115" t="str">
        <f>'Pressure Drops in Loops'!U1618</f>
        <v/>
      </c>
      <c r="P161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13" s="115" t="str">
        <f>IF(Table6[[#This Row],[Segment ]]="","",Table6[[#This Row],[Work (W)]]/1000)</f>
        <v/>
      </c>
    </row>
    <row r="1614" spans="1:17" x14ac:dyDescent="0.25">
      <c r="A1614" s="116" t="str">
        <f>'Pressure Drops in Loops'!A1619</f>
        <v/>
      </c>
      <c r="B1614" s="113" t="str">
        <f>IF(Table6[[#This Row],[Segment ]]="","",B1613)</f>
        <v/>
      </c>
      <c r="C1614" s="113" t="str">
        <f>IF(Table6[[#This Row],[Segment ]]="","",C1613)</f>
        <v/>
      </c>
      <c r="D1614" s="113" t="str">
        <f>IF(Table6[[#This Row],[Segment ]]="","",D1613)</f>
        <v/>
      </c>
      <c r="E1614" s="117" t="str">
        <f>IF(Table6[[#This Row],[Segment ]]="","",Table6[[#This Row],[Density (kg/m3)]]*Table6[[#This Row],[Volumetric flow (m3/s)]])</f>
        <v/>
      </c>
      <c r="F1614" s="114" t="str">
        <f>IF(Table6[[#This Row],[Segment ]]="","",'Pressure Drops in Loops'!AG1619)</f>
        <v/>
      </c>
      <c r="G1614" s="114" t="str">
        <f>'Pressure Drops in Loops'!AH1619</f>
        <v/>
      </c>
      <c r="H1614" s="114"/>
      <c r="I1614" s="114"/>
      <c r="J1614" s="115" t="str">
        <f>'Pressure Drops in Loops'!E1619</f>
        <v/>
      </c>
      <c r="K1614" s="115" t="str">
        <f>IF('Pressure Drops in Loops'!E1620="",'Pressure Drops in Loops'!E1619,'Pressure Drops in Loops'!E1620)</f>
        <v/>
      </c>
      <c r="L1614" s="115" t="str">
        <f>IF(Table6[[#This Row],[Segment ]]="","",(Table6[[#This Row],[Pressure 2 (kPa)]]-Table6[[#This Row],[Pressure 1 (kPa)]])/Table6[[#This Row],[Density (kg/m3)]])</f>
        <v/>
      </c>
      <c r="M1614" s="115" t="str">
        <f>IF(Table6[[#This Row],[Segment ]]="","",((Table6[[#This Row],[Velocity 2 (m/s)]]^2)/2)-((Table6[[#This Row],[Velocity 1 (m/s)]]^2)/2))</f>
        <v/>
      </c>
      <c r="N1614" s="115" t="str">
        <f>IF(Table6[[#This Row],[Segment ]]="","",(Table6[[#This Row],[Height 2 (m)]]-Table6[[#This Row],[Height 1 (m)]])*9.807)</f>
        <v/>
      </c>
      <c r="O1614" s="115" t="str">
        <f>'Pressure Drops in Loops'!U1619</f>
        <v/>
      </c>
      <c r="P161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14" s="115" t="str">
        <f>IF(Table6[[#This Row],[Segment ]]="","",Table6[[#This Row],[Work (W)]]/1000)</f>
        <v/>
      </c>
    </row>
    <row r="1615" spans="1:17" x14ac:dyDescent="0.25">
      <c r="A1615" s="116" t="str">
        <f>'Pressure Drops in Loops'!A1620</f>
        <v/>
      </c>
      <c r="B1615" s="113" t="str">
        <f>IF(Table6[[#This Row],[Segment ]]="","",B1614)</f>
        <v/>
      </c>
      <c r="C1615" s="113" t="str">
        <f>IF(Table6[[#This Row],[Segment ]]="","",C1614)</f>
        <v/>
      </c>
      <c r="D1615" s="113" t="str">
        <f>IF(Table6[[#This Row],[Segment ]]="","",D1614)</f>
        <v/>
      </c>
      <c r="E1615" s="117" t="str">
        <f>IF(Table6[[#This Row],[Segment ]]="","",Table6[[#This Row],[Density (kg/m3)]]*Table6[[#This Row],[Volumetric flow (m3/s)]])</f>
        <v/>
      </c>
      <c r="F1615" s="114" t="str">
        <f>IF(Table6[[#This Row],[Segment ]]="","",'Pressure Drops in Loops'!AG1620)</f>
        <v/>
      </c>
      <c r="G1615" s="114" t="str">
        <f>'Pressure Drops in Loops'!AH1620</f>
        <v/>
      </c>
      <c r="H1615" s="114"/>
      <c r="I1615" s="114"/>
      <c r="J1615" s="115" t="str">
        <f>'Pressure Drops in Loops'!E1620</f>
        <v/>
      </c>
      <c r="K1615" s="115" t="str">
        <f>IF('Pressure Drops in Loops'!E1621="",'Pressure Drops in Loops'!E1620,'Pressure Drops in Loops'!E1621)</f>
        <v/>
      </c>
      <c r="L1615" s="115" t="str">
        <f>IF(Table6[[#This Row],[Segment ]]="","",(Table6[[#This Row],[Pressure 2 (kPa)]]-Table6[[#This Row],[Pressure 1 (kPa)]])/Table6[[#This Row],[Density (kg/m3)]])</f>
        <v/>
      </c>
      <c r="M1615" s="115" t="str">
        <f>IF(Table6[[#This Row],[Segment ]]="","",((Table6[[#This Row],[Velocity 2 (m/s)]]^2)/2)-((Table6[[#This Row],[Velocity 1 (m/s)]]^2)/2))</f>
        <v/>
      </c>
      <c r="N1615" s="115" t="str">
        <f>IF(Table6[[#This Row],[Segment ]]="","",(Table6[[#This Row],[Height 2 (m)]]-Table6[[#This Row],[Height 1 (m)]])*9.807)</f>
        <v/>
      </c>
      <c r="O1615" s="115" t="str">
        <f>'Pressure Drops in Loops'!U1620</f>
        <v/>
      </c>
      <c r="P161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15" s="115" t="str">
        <f>IF(Table6[[#This Row],[Segment ]]="","",Table6[[#This Row],[Work (W)]]/1000)</f>
        <v/>
      </c>
    </row>
    <row r="1616" spans="1:17" x14ac:dyDescent="0.25">
      <c r="A1616" s="116" t="str">
        <f>'Pressure Drops in Loops'!A1621</f>
        <v/>
      </c>
      <c r="B1616" s="113" t="str">
        <f>IF(Table6[[#This Row],[Segment ]]="","",B1615)</f>
        <v/>
      </c>
      <c r="C1616" s="113" t="str">
        <f>IF(Table6[[#This Row],[Segment ]]="","",C1615)</f>
        <v/>
      </c>
      <c r="D1616" s="113" t="str">
        <f>IF(Table6[[#This Row],[Segment ]]="","",D1615)</f>
        <v/>
      </c>
      <c r="E1616" s="117" t="str">
        <f>IF(Table6[[#This Row],[Segment ]]="","",Table6[[#This Row],[Density (kg/m3)]]*Table6[[#This Row],[Volumetric flow (m3/s)]])</f>
        <v/>
      </c>
      <c r="F1616" s="114" t="str">
        <f>IF(Table6[[#This Row],[Segment ]]="","",'Pressure Drops in Loops'!AG1621)</f>
        <v/>
      </c>
      <c r="G1616" s="114" t="str">
        <f>'Pressure Drops in Loops'!AH1621</f>
        <v/>
      </c>
      <c r="H1616" s="114"/>
      <c r="I1616" s="114"/>
      <c r="J1616" s="115" t="str">
        <f>'Pressure Drops in Loops'!E1621</f>
        <v/>
      </c>
      <c r="K1616" s="115" t="str">
        <f>IF('Pressure Drops in Loops'!E1622="",'Pressure Drops in Loops'!E1621,'Pressure Drops in Loops'!E1622)</f>
        <v/>
      </c>
      <c r="L1616" s="115" t="str">
        <f>IF(Table6[[#This Row],[Segment ]]="","",(Table6[[#This Row],[Pressure 2 (kPa)]]-Table6[[#This Row],[Pressure 1 (kPa)]])/Table6[[#This Row],[Density (kg/m3)]])</f>
        <v/>
      </c>
      <c r="M1616" s="115" t="str">
        <f>IF(Table6[[#This Row],[Segment ]]="","",((Table6[[#This Row],[Velocity 2 (m/s)]]^2)/2)-((Table6[[#This Row],[Velocity 1 (m/s)]]^2)/2))</f>
        <v/>
      </c>
      <c r="N1616" s="115" t="str">
        <f>IF(Table6[[#This Row],[Segment ]]="","",(Table6[[#This Row],[Height 2 (m)]]-Table6[[#This Row],[Height 1 (m)]])*9.807)</f>
        <v/>
      </c>
      <c r="O1616" s="115" t="str">
        <f>'Pressure Drops in Loops'!U1621</f>
        <v/>
      </c>
      <c r="P161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16" s="115" t="str">
        <f>IF(Table6[[#This Row],[Segment ]]="","",Table6[[#This Row],[Work (W)]]/1000)</f>
        <v/>
      </c>
    </row>
    <row r="1617" spans="1:17" x14ac:dyDescent="0.25">
      <c r="A1617" s="116" t="str">
        <f>'Pressure Drops in Loops'!A1622</f>
        <v/>
      </c>
      <c r="B1617" s="113" t="str">
        <f>IF(Table6[[#This Row],[Segment ]]="","",B1616)</f>
        <v/>
      </c>
      <c r="C1617" s="113" t="str">
        <f>IF(Table6[[#This Row],[Segment ]]="","",C1616)</f>
        <v/>
      </c>
      <c r="D1617" s="113" t="str">
        <f>IF(Table6[[#This Row],[Segment ]]="","",D1616)</f>
        <v/>
      </c>
      <c r="E1617" s="117" t="str">
        <f>IF(Table6[[#This Row],[Segment ]]="","",Table6[[#This Row],[Density (kg/m3)]]*Table6[[#This Row],[Volumetric flow (m3/s)]])</f>
        <v/>
      </c>
      <c r="F1617" s="114" t="str">
        <f>IF(Table6[[#This Row],[Segment ]]="","",'Pressure Drops in Loops'!AG1622)</f>
        <v/>
      </c>
      <c r="G1617" s="114" t="str">
        <f>'Pressure Drops in Loops'!AH1622</f>
        <v/>
      </c>
      <c r="H1617" s="114"/>
      <c r="I1617" s="114"/>
      <c r="J1617" s="115" t="str">
        <f>'Pressure Drops in Loops'!E1622</f>
        <v/>
      </c>
      <c r="K1617" s="115" t="str">
        <f>IF('Pressure Drops in Loops'!E1623="",'Pressure Drops in Loops'!E1622,'Pressure Drops in Loops'!E1623)</f>
        <v/>
      </c>
      <c r="L1617" s="115" t="str">
        <f>IF(Table6[[#This Row],[Segment ]]="","",(Table6[[#This Row],[Pressure 2 (kPa)]]-Table6[[#This Row],[Pressure 1 (kPa)]])/Table6[[#This Row],[Density (kg/m3)]])</f>
        <v/>
      </c>
      <c r="M1617" s="115" t="str">
        <f>IF(Table6[[#This Row],[Segment ]]="","",((Table6[[#This Row],[Velocity 2 (m/s)]]^2)/2)-((Table6[[#This Row],[Velocity 1 (m/s)]]^2)/2))</f>
        <v/>
      </c>
      <c r="N1617" s="115" t="str">
        <f>IF(Table6[[#This Row],[Segment ]]="","",(Table6[[#This Row],[Height 2 (m)]]-Table6[[#This Row],[Height 1 (m)]])*9.807)</f>
        <v/>
      </c>
      <c r="O1617" s="115" t="str">
        <f>'Pressure Drops in Loops'!U1622</f>
        <v/>
      </c>
      <c r="P161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17" s="115" t="str">
        <f>IF(Table6[[#This Row],[Segment ]]="","",Table6[[#This Row],[Work (W)]]/1000)</f>
        <v/>
      </c>
    </row>
    <row r="1618" spans="1:17" x14ac:dyDescent="0.25">
      <c r="A1618" s="116" t="str">
        <f>'Pressure Drops in Loops'!A1623</f>
        <v/>
      </c>
      <c r="B1618" s="113" t="str">
        <f>IF(Table6[[#This Row],[Segment ]]="","",B1617)</f>
        <v/>
      </c>
      <c r="C1618" s="113" t="str">
        <f>IF(Table6[[#This Row],[Segment ]]="","",C1617)</f>
        <v/>
      </c>
      <c r="D1618" s="113" t="str">
        <f>IF(Table6[[#This Row],[Segment ]]="","",D1617)</f>
        <v/>
      </c>
      <c r="E1618" s="117" t="str">
        <f>IF(Table6[[#This Row],[Segment ]]="","",Table6[[#This Row],[Density (kg/m3)]]*Table6[[#This Row],[Volumetric flow (m3/s)]])</f>
        <v/>
      </c>
      <c r="F1618" s="114" t="str">
        <f>IF(Table6[[#This Row],[Segment ]]="","",'Pressure Drops in Loops'!AG1623)</f>
        <v/>
      </c>
      <c r="G1618" s="114" t="str">
        <f>'Pressure Drops in Loops'!AH1623</f>
        <v/>
      </c>
      <c r="H1618" s="114"/>
      <c r="I1618" s="114"/>
      <c r="J1618" s="115" t="str">
        <f>'Pressure Drops in Loops'!E1623</f>
        <v/>
      </c>
      <c r="K1618" s="115" t="str">
        <f>IF('Pressure Drops in Loops'!E1624="",'Pressure Drops in Loops'!E1623,'Pressure Drops in Loops'!E1624)</f>
        <v/>
      </c>
      <c r="L1618" s="115" t="str">
        <f>IF(Table6[[#This Row],[Segment ]]="","",(Table6[[#This Row],[Pressure 2 (kPa)]]-Table6[[#This Row],[Pressure 1 (kPa)]])/Table6[[#This Row],[Density (kg/m3)]])</f>
        <v/>
      </c>
      <c r="M1618" s="115" t="str">
        <f>IF(Table6[[#This Row],[Segment ]]="","",((Table6[[#This Row],[Velocity 2 (m/s)]]^2)/2)-((Table6[[#This Row],[Velocity 1 (m/s)]]^2)/2))</f>
        <v/>
      </c>
      <c r="N1618" s="115" t="str">
        <f>IF(Table6[[#This Row],[Segment ]]="","",(Table6[[#This Row],[Height 2 (m)]]-Table6[[#This Row],[Height 1 (m)]])*9.807)</f>
        <v/>
      </c>
      <c r="O1618" s="115" t="str">
        <f>'Pressure Drops in Loops'!U1623</f>
        <v/>
      </c>
      <c r="P161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18" s="115" t="str">
        <f>IF(Table6[[#This Row],[Segment ]]="","",Table6[[#This Row],[Work (W)]]/1000)</f>
        <v/>
      </c>
    </row>
    <row r="1619" spans="1:17" x14ac:dyDescent="0.25">
      <c r="A1619" s="116" t="str">
        <f>'Pressure Drops in Loops'!A1624</f>
        <v/>
      </c>
      <c r="B1619" s="113" t="str">
        <f>IF(Table6[[#This Row],[Segment ]]="","",B1618)</f>
        <v/>
      </c>
      <c r="C1619" s="113" t="str">
        <f>IF(Table6[[#This Row],[Segment ]]="","",C1618)</f>
        <v/>
      </c>
      <c r="D1619" s="113" t="str">
        <f>IF(Table6[[#This Row],[Segment ]]="","",D1618)</f>
        <v/>
      </c>
      <c r="E1619" s="117" t="str">
        <f>IF(Table6[[#This Row],[Segment ]]="","",Table6[[#This Row],[Density (kg/m3)]]*Table6[[#This Row],[Volumetric flow (m3/s)]])</f>
        <v/>
      </c>
      <c r="F1619" s="114" t="str">
        <f>IF(Table6[[#This Row],[Segment ]]="","",'Pressure Drops in Loops'!AG1624)</f>
        <v/>
      </c>
      <c r="G1619" s="114" t="str">
        <f>'Pressure Drops in Loops'!AH1624</f>
        <v/>
      </c>
      <c r="H1619" s="114"/>
      <c r="I1619" s="114"/>
      <c r="J1619" s="115" t="str">
        <f>'Pressure Drops in Loops'!E1624</f>
        <v/>
      </c>
      <c r="K1619" s="115" t="str">
        <f>IF('Pressure Drops in Loops'!E1625="",'Pressure Drops in Loops'!E1624,'Pressure Drops in Loops'!E1625)</f>
        <v/>
      </c>
      <c r="L1619" s="115" t="str">
        <f>IF(Table6[[#This Row],[Segment ]]="","",(Table6[[#This Row],[Pressure 2 (kPa)]]-Table6[[#This Row],[Pressure 1 (kPa)]])/Table6[[#This Row],[Density (kg/m3)]])</f>
        <v/>
      </c>
      <c r="M1619" s="115" t="str">
        <f>IF(Table6[[#This Row],[Segment ]]="","",((Table6[[#This Row],[Velocity 2 (m/s)]]^2)/2)-((Table6[[#This Row],[Velocity 1 (m/s)]]^2)/2))</f>
        <v/>
      </c>
      <c r="N1619" s="115" t="str">
        <f>IF(Table6[[#This Row],[Segment ]]="","",(Table6[[#This Row],[Height 2 (m)]]-Table6[[#This Row],[Height 1 (m)]])*9.807)</f>
        <v/>
      </c>
      <c r="O1619" s="115" t="str">
        <f>'Pressure Drops in Loops'!U1624</f>
        <v/>
      </c>
      <c r="P161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19" s="115" t="str">
        <f>IF(Table6[[#This Row],[Segment ]]="","",Table6[[#This Row],[Work (W)]]/1000)</f>
        <v/>
      </c>
    </row>
    <row r="1620" spans="1:17" x14ac:dyDescent="0.25">
      <c r="A1620" s="116" t="str">
        <f>'Pressure Drops in Loops'!A1625</f>
        <v/>
      </c>
      <c r="B1620" s="113" t="str">
        <f>IF(Table6[[#This Row],[Segment ]]="","",B1619)</f>
        <v/>
      </c>
      <c r="C1620" s="113" t="str">
        <f>IF(Table6[[#This Row],[Segment ]]="","",C1619)</f>
        <v/>
      </c>
      <c r="D1620" s="113" t="str">
        <f>IF(Table6[[#This Row],[Segment ]]="","",D1619)</f>
        <v/>
      </c>
      <c r="E1620" s="117" t="str">
        <f>IF(Table6[[#This Row],[Segment ]]="","",Table6[[#This Row],[Density (kg/m3)]]*Table6[[#This Row],[Volumetric flow (m3/s)]])</f>
        <v/>
      </c>
      <c r="F1620" s="114" t="str">
        <f>IF(Table6[[#This Row],[Segment ]]="","",'Pressure Drops in Loops'!AG1625)</f>
        <v/>
      </c>
      <c r="G1620" s="114" t="str">
        <f>'Pressure Drops in Loops'!AH1625</f>
        <v/>
      </c>
      <c r="H1620" s="114"/>
      <c r="I1620" s="114"/>
      <c r="J1620" s="115" t="str">
        <f>'Pressure Drops in Loops'!E1625</f>
        <v/>
      </c>
      <c r="K1620" s="115" t="str">
        <f>IF('Pressure Drops in Loops'!E1626="",'Pressure Drops in Loops'!E1625,'Pressure Drops in Loops'!E1626)</f>
        <v/>
      </c>
      <c r="L1620" s="115" t="str">
        <f>IF(Table6[[#This Row],[Segment ]]="","",(Table6[[#This Row],[Pressure 2 (kPa)]]-Table6[[#This Row],[Pressure 1 (kPa)]])/Table6[[#This Row],[Density (kg/m3)]])</f>
        <v/>
      </c>
      <c r="M1620" s="115" t="str">
        <f>IF(Table6[[#This Row],[Segment ]]="","",((Table6[[#This Row],[Velocity 2 (m/s)]]^2)/2)-((Table6[[#This Row],[Velocity 1 (m/s)]]^2)/2))</f>
        <v/>
      </c>
      <c r="N1620" s="115" t="str">
        <f>IF(Table6[[#This Row],[Segment ]]="","",(Table6[[#This Row],[Height 2 (m)]]-Table6[[#This Row],[Height 1 (m)]])*9.807)</f>
        <v/>
      </c>
      <c r="O1620" s="115" t="str">
        <f>'Pressure Drops in Loops'!U1625</f>
        <v/>
      </c>
      <c r="P162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20" s="115" t="str">
        <f>IF(Table6[[#This Row],[Segment ]]="","",Table6[[#This Row],[Work (W)]]/1000)</f>
        <v/>
      </c>
    </row>
    <row r="1621" spans="1:17" x14ac:dyDescent="0.25">
      <c r="A1621" s="116" t="str">
        <f>'Pressure Drops in Loops'!A1626</f>
        <v/>
      </c>
      <c r="B1621" s="113" t="str">
        <f>IF(Table6[[#This Row],[Segment ]]="","",B1620)</f>
        <v/>
      </c>
      <c r="C1621" s="113" t="str">
        <f>IF(Table6[[#This Row],[Segment ]]="","",C1620)</f>
        <v/>
      </c>
      <c r="D1621" s="113" t="str">
        <f>IF(Table6[[#This Row],[Segment ]]="","",D1620)</f>
        <v/>
      </c>
      <c r="E1621" s="117" t="str">
        <f>IF(Table6[[#This Row],[Segment ]]="","",Table6[[#This Row],[Density (kg/m3)]]*Table6[[#This Row],[Volumetric flow (m3/s)]])</f>
        <v/>
      </c>
      <c r="F1621" s="114" t="str">
        <f>IF(Table6[[#This Row],[Segment ]]="","",'Pressure Drops in Loops'!AG1626)</f>
        <v/>
      </c>
      <c r="G1621" s="114" t="str">
        <f>'Pressure Drops in Loops'!AH1626</f>
        <v/>
      </c>
      <c r="H1621" s="114"/>
      <c r="I1621" s="114"/>
      <c r="J1621" s="115" t="str">
        <f>'Pressure Drops in Loops'!E1626</f>
        <v/>
      </c>
      <c r="K1621" s="115" t="str">
        <f>IF('Pressure Drops in Loops'!E1627="",'Pressure Drops in Loops'!E1626,'Pressure Drops in Loops'!E1627)</f>
        <v/>
      </c>
      <c r="L1621" s="115" t="str">
        <f>IF(Table6[[#This Row],[Segment ]]="","",(Table6[[#This Row],[Pressure 2 (kPa)]]-Table6[[#This Row],[Pressure 1 (kPa)]])/Table6[[#This Row],[Density (kg/m3)]])</f>
        <v/>
      </c>
      <c r="M1621" s="115" t="str">
        <f>IF(Table6[[#This Row],[Segment ]]="","",((Table6[[#This Row],[Velocity 2 (m/s)]]^2)/2)-((Table6[[#This Row],[Velocity 1 (m/s)]]^2)/2))</f>
        <v/>
      </c>
      <c r="N1621" s="115" t="str">
        <f>IF(Table6[[#This Row],[Segment ]]="","",(Table6[[#This Row],[Height 2 (m)]]-Table6[[#This Row],[Height 1 (m)]])*9.807)</f>
        <v/>
      </c>
      <c r="O1621" s="115" t="str">
        <f>'Pressure Drops in Loops'!U1626</f>
        <v/>
      </c>
      <c r="P162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21" s="115" t="str">
        <f>IF(Table6[[#This Row],[Segment ]]="","",Table6[[#This Row],[Work (W)]]/1000)</f>
        <v/>
      </c>
    </row>
    <row r="1622" spans="1:17" x14ac:dyDescent="0.25">
      <c r="A1622" s="116" t="str">
        <f>'Pressure Drops in Loops'!A1627</f>
        <v/>
      </c>
      <c r="B1622" s="113" t="str">
        <f>IF(Table6[[#This Row],[Segment ]]="","",B1621)</f>
        <v/>
      </c>
      <c r="C1622" s="113" t="str">
        <f>IF(Table6[[#This Row],[Segment ]]="","",C1621)</f>
        <v/>
      </c>
      <c r="D1622" s="113" t="str">
        <f>IF(Table6[[#This Row],[Segment ]]="","",D1621)</f>
        <v/>
      </c>
      <c r="E1622" s="117" t="str">
        <f>IF(Table6[[#This Row],[Segment ]]="","",Table6[[#This Row],[Density (kg/m3)]]*Table6[[#This Row],[Volumetric flow (m3/s)]])</f>
        <v/>
      </c>
      <c r="F1622" s="114" t="str">
        <f>IF(Table6[[#This Row],[Segment ]]="","",'Pressure Drops in Loops'!AG1627)</f>
        <v/>
      </c>
      <c r="G1622" s="114" t="str">
        <f>'Pressure Drops in Loops'!AH1627</f>
        <v/>
      </c>
      <c r="H1622" s="114"/>
      <c r="I1622" s="114"/>
      <c r="J1622" s="115" t="str">
        <f>'Pressure Drops in Loops'!E1627</f>
        <v/>
      </c>
      <c r="K1622" s="115" t="str">
        <f>IF('Pressure Drops in Loops'!E1628="",'Pressure Drops in Loops'!E1627,'Pressure Drops in Loops'!E1628)</f>
        <v/>
      </c>
      <c r="L1622" s="115" t="str">
        <f>IF(Table6[[#This Row],[Segment ]]="","",(Table6[[#This Row],[Pressure 2 (kPa)]]-Table6[[#This Row],[Pressure 1 (kPa)]])/Table6[[#This Row],[Density (kg/m3)]])</f>
        <v/>
      </c>
      <c r="M1622" s="115" t="str">
        <f>IF(Table6[[#This Row],[Segment ]]="","",((Table6[[#This Row],[Velocity 2 (m/s)]]^2)/2)-((Table6[[#This Row],[Velocity 1 (m/s)]]^2)/2))</f>
        <v/>
      </c>
      <c r="N1622" s="115" t="str">
        <f>IF(Table6[[#This Row],[Segment ]]="","",(Table6[[#This Row],[Height 2 (m)]]-Table6[[#This Row],[Height 1 (m)]])*9.807)</f>
        <v/>
      </c>
      <c r="O1622" s="115" t="str">
        <f>'Pressure Drops in Loops'!U1627</f>
        <v/>
      </c>
      <c r="P162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22" s="115" t="str">
        <f>IF(Table6[[#This Row],[Segment ]]="","",Table6[[#This Row],[Work (W)]]/1000)</f>
        <v/>
      </c>
    </row>
    <row r="1623" spans="1:17" x14ac:dyDescent="0.25">
      <c r="A1623" s="116" t="str">
        <f>'Pressure Drops in Loops'!A1628</f>
        <v/>
      </c>
      <c r="B1623" s="113" t="str">
        <f>IF(Table6[[#This Row],[Segment ]]="","",B1622)</f>
        <v/>
      </c>
      <c r="C1623" s="113" t="str">
        <f>IF(Table6[[#This Row],[Segment ]]="","",C1622)</f>
        <v/>
      </c>
      <c r="D1623" s="113" t="str">
        <f>IF(Table6[[#This Row],[Segment ]]="","",D1622)</f>
        <v/>
      </c>
      <c r="E1623" s="117" t="str">
        <f>IF(Table6[[#This Row],[Segment ]]="","",Table6[[#This Row],[Density (kg/m3)]]*Table6[[#This Row],[Volumetric flow (m3/s)]])</f>
        <v/>
      </c>
      <c r="F1623" s="114" t="str">
        <f>IF(Table6[[#This Row],[Segment ]]="","",'Pressure Drops in Loops'!AG1628)</f>
        <v/>
      </c>
      <c r="G1623" s="114" t="str">
        <f>'Pressure Drops in Loops'!AH1628</f>
        <v/>
      </c>
      <c r="H1623" s="114"/>
      <c r="I1623" s="114"/>
      <c r="J1623" s="115" t="str">
        <f>'Pressure Drops in Loops'!E1628</f>
        <v/>
      </c>
      <c r="K1623" s="115" t="str">
        <f>IF('Pressure Drops in Loops'!E1629="",'Pressure Drops in Loops'!E1628,'Pressure Drops in Loops'!E1629)</f>
        <v/>
      </c>
      <c r="L1623" s="115" t="str">
        <f>IF(Table6[[#This Row],[Segment ]]="","",(Table6[[#This Row],[Pressure 2 (kPa)]]-Table6[[#This Row],[Pressure 1 (kPa)]])/Table6[[#This Row],[Density (kg/m3)]])</f>
        <v/>
      </c>
      <c r="M1623" s="115" t="str">
        <f>IF(Table6[[#This Row],[Segment ]]="","",((Table6[[#This Row],[Velocity 2 (m/s)]]^2)/2)-((Table6[[#This Row],[Velocity 1 (m/s)]]^2)/2))</f>
        <v/>
      </c>
      <c r="N1623" s="115" t="str">
        <f>IF(Table6[[#This Row],[Segment ]]="","",(Table6[[#This Row],[Height 2 (m)]]-Table6[[#This Row],[Height 1 (m)]])*9.807)</f>
        <v/>
      </c>
      <c r="O1623" s="115" t="str">
        <f>'Pressure Drops in Loops'!U1628</f>
        <v/>
      </c>
      <c r="P162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23" s="115" t="str">
        <f>IF(Table6[[#This Row],[Segment ]]="","",Table6[[#This Row],[Work (W)]]/1000)</f>
        <v/>
      </c>
    </row>
    <row r="1624" spans="1:17" x14ac:dyDescent="0.25">
      <c r="A1624" s="116" t="str">
        <f>'Pressure Drops in Loops'!A1629</f>
        <v/>
      </c>
      <c r="B1624" s="113" t="str">
        <f>IF(Table6[[#This Row],[Segment ]]="","",B1623)</f>
        <v/>
      </c>
      <c r="C1624" s="113" t="str">
        <f>IF(Table6[[#This Row],[Segment ]]="","",C1623)</f>
        <v/>
      </c>
      <c r="D1624" s="113" t="str">
        <f>IF(Table6[[#This Row],[Segment ]]="","",D1623)</f>
        <v/>
      </c>
      <c r="E1624" s="117" t="str">
        <f>IF(Table6[[#This Row],[Segment ]]="","",Table6[[#This Row],[Density (kg/m3)]]*Table6[[#This Row],[Volumetric flow (m3/s)]])</f>
        <v/>
      </c>
      <c r="F1624" s="114" t="str">
        <f>IF(Table6[[#This Row],[Segment ]]="","",'Pressure Drops in Loops'!AG1629)</f>
        <v/>
      </c>
      <c r="G1624" s="114" t="str">
        <f>'Pressure Drops in Loops'!AH1629</f>
        <v/>
      </c>
      <c r="H1624" s="114"/>
      <c r="I1624" s="114"/>
      <c r="J1624" s="115" t="str">
        <f>'Pressure Drops in Loops'!E1629</f>
        <v/>
      </c>
      <c r="K1624" s="115" t="str">
        <f>IF('Pressure Drops in Loops'!E1630="",'Pressure Drops in Loops'!E1629,'Pressure Drops in Loops'!E1630)</f>
        <v/>
      </c>
      <c r="L1624" s="115" t="str">
        <f>IF(Table6[[#This Row],[Segment ]]="","",(Table6[[#This Row],[Pressure 2 (kPa)]]-Table6[[#This Row],[Pressure 1 (kPa)]])/Table6[[#This Row],[Density (kg/m3)]])</f>
        <v/>
      </c>
      <c r="M1624" s="115" t="str">
        <f>IF(Table6[[#This Row],[Segment ]]="","",((Table6[[#This Row],[Velocity 2 (m/s)]]^2)/2)-((Table6[[#This Row],[Velocity 1 (m/s)]]^2)/2))</f>
        <v/>
      </c>
      <c r="N1624" s="115" t="str">
        <f>IF(Table6[[#This Row],[Segment ]]="","",(Table6[[#This Row],[Height 2 (m)]]-Table6[[#This Row],[Height 1 (m)]])*9.807)</f>
        <v/>
      </c>
      <c r="O1624" s="115" t="str">
        <f>'Pressure Drops in Loops'!U1629</f>
        <v/>
      </c>
      <c r="P162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24" s="115" t="str">
        <f>IF(Table6[[#This Row],[Segment ]]="","",Table6[[#This Row],[Work (W)]]/1000)</f>
        <v/>
      </c>
    </row>
    <row r="1625" spans="1:17" x14ac:dyDescent="0.25">
      <c r="A1625" s="116" t="str">
        <f>'Pressure Drops in Loops'!A1630</f>
        <v/>
      </c>
      <c r="B1625" s="113" t="str">
        <f>IF(Table6[[#This Row],[Segment ]]="","",B1624)</f>
        <v/>
      </c>
      <c r="C1625" s="113" t="str">
        <f>IF(Table6[[#This Row],[Segment ]]="","",C1624)</f>
        <v/>
      </c>
      <c r="D1625" s="113" t="str">
        <f>IF(Table6[[#This Row],[Segment ]]="","",D1624)</f>
        <v/>
      </c>
      <c r="E1625" s="117" t="str">
        <f>IF(Table6[[#This Row],[Segment ]]="","",Table6[[#This Row],[Density (kg/m3)]]*Table6[[#This Row],[Volumetric flow (m3/s)]])</f>
        <v/>
      </c>
      <c r="F1625" s="114" t="str">
        <f>IF(Table6[[#This Row],[Segment ]]="","",'Pressure Drops in Loops'!AG1630)</f>
        <v/>
      </c>
      <c r="G1625" s="114" t="str">
        <f>'Pressure Drops in Loops'!AH1630</f>
        <v/>
      </c>
      <c r="H1625" s="114"/>
      <c r="I1625" s="114"/>
      <c r="J1625" s="115" t="str">
        <f>'Pressure Drops in Loops'!E1630</f>
        <v/>
      </c>
      <c r="K1625" s="115" t="str">
        <f>IF('Pressure Drops in Loops'!E1631="",'Pressure Drops in Loops'!E1630,'Pressure Drops in Loops'!E1631)</f>
        <v/>
      </c>
      <c r="L1625" s="115" t="str">
        <f>IF(Table6[[#This Row],[Segment ]]="","",(Table6[[#This Row],[Pressure 2 (kPa)]]-Table6[[#This Row],[Pressure 1 (kPa)]])/Table6[[#This Row],[Density (kg/m3)]])</f>
        <v/>
      </c>
      <c r="M1625" s="115" t="str">
        <f>IF(Table6[[#This Row],[Segment ]]="","",((Table6[[#This Row],[Velocity 2 (m/s)]]^2)/2)-((Table6[[#This Row],[Velocity 1 (m/s)]]^2)/2))</f>
        <v/>
      </c>
      <c r="N1625" s="115" t="str">
        <f>IF(Table6[[#This Row],[Segment ]]="","",(Table6[[#This Row],[Height 2 (m)]]-Table6[[#This Row],[Height 1 (m)]])*9.807)</f>
        <v/>
      </c>
      <c r="O1625" s="115" t="str">
        <f>'Pressure Drops in Loops'!U1630</f>
        <v/>
      </c>
      <c r="P162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25" s="115" t="str">
        <f>IF(Table6[[#This Row],[Segment ]]="","",Table6[[#This Row],[Work (W)]]/1000)</f>
        <v/>
      </c>
    </row>
    <row r="1626" spans="1:17" x14ac:dyDescent="0.25">
      <c r="A1626" s="116" t="str">
        <f>'Pressure Drops in Loops'!A1631</f>
        <v/>
      </c>
      <c r="B1626" s="113" t="str">
        <f>IF(Table6[[#This Row],[Segment ]]="","",B1625)</f>
        <v/>
      </c>
      <c r="C1626" s="113" t="str">
        <f>IF(Table6[[#This Row],[Segment ]]="","",C1625)</f>
        <v/>
      </c>
      <c r="D1626" s="113" t="str">
        <f>IF(Table6[[#This Row],[Segment ]]="","",D1625)</f>
        <v/>
      </c>
      <c r="E1626" s="117" t="str">
        <f>IF(Table6[[#This Row],[Segment ]]="","",Table6[[#This Row],[Density (kg/m3)]]*Table6[[#This Row],[Volumetric flow (m3/s)]])</f>
        <v/>
      </c>
      <c r="F1626" s="114" t="str">
        <f>IF(Table6[[#This Row],[Segment ]]="","",'Pressure Drops in Loops'!AG1631)</f>
        <v/>
      </c>
      <c r="G1626" s="114" t="str">
        <f>'Pressure Drops in Loops'!AH1631</f>
        <v/>
      </c>
      <c r="H1626" s="114"/>
      <c r="I1626" s="114"/>
      <c r="J1626" s="115" t="str">
        <f>'Pressure Drops in Loops'!E1631</f>
        <v/>
      </c>
      <c r="K1626" s="115" t="str">
        <f>IF('Pressure Drops in Loops'!E1632="",'Pressure Drops in Loops'!E1631,'Pressure Drops in Loops'!E1632)</f>
        <v/>
      </c>
      <c r="L1626" s="115" t="str">
        <f>IF(Table6[[#This Row],[Segment ]]="","",(Table6[[#This Row],[Pressure 2 (kPa)]]-Table6[[#This Row],[Pressure 1 (kPa)]])/Table6[[#This Row],[Density (kg/m3)]])</f>
        <v/>
      </c>
      <c r="M1626" s="115" t="str">
        <f>IF(Table6[[#This Row],[Segment ]]="","",((Table6[[#This Row],[Velocity 2 (m/s)]]^2)/2)-((Table6[[#This Row],[Velocity 1 (m/s)]]^2)/2))</f>
        <v/>
      </c>
      <c r="N1626" s="115" t="str">
        <f>IF(Table6[[#This Row],[Segment ]]="","",(Table6[[#This Row],[Height 2 (m)]]-Table6[[#This Row],[Height 1 (m)]])*9.807)</f>
        <v/>
      </c>
      <c r="O1626" s="115" t="str">
        <f>'Pressure Drops in Loops'!U1631</f>
        <v/>
      </c>
      <c r="P162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26" s="115" t="str">
        <f>IF(Table6[[#This Row],[Segment ]]="","",Table6[[#This Row],[Work (W)]]/1000)</f>
        <v/>
      </c>
    </row>
    <row r="1627" spans="1:17" x14ac:dyDescent="0.25">
      <c r="A1627" s="116" t="str">
        <f>'Pressure Drops in Loops'!A1632</f>
        <v/>
      </c>
      <c r="B1627" s="113" t="str">
        <f>IF(Table6[[#This Row],[Segment ]]="","",B1626)</f>
        <v/>
      </c>
      <c r="C1627" s="113" t="str">
        <f>IF(Table6[[#This Row],[Segment ]]="","",C1626)</f>
        <v/>
      </c>
      <c r="D1627" s="113" t="str">
        <f>IF(Table6[[#This Row],[Segment ]]="","",D1626)</f>
        <v/>
      </c>
      <c r="E1627" s="117" t="str">
        <f>IF(Table6[[#This Row],[Segment ]]="","",Table6[[#This Row],[Density (kg/m3)]]*Table6[[#This Row],[Volumetric flow (m3/s)]])</f>
        <v/>
      </c>
      <c r="F1627" s="114" t="str">
        <f>IF(Table6[[#This Row],[Segment ]]="","",'Pressure Drops in Loops'!AG1632)</f>
        <v/>
      </c>
      <c r="G1627" s="114" t="str">
        <f>'Pressure Drops in Loops'!AH1632</f>
        <v/>
      </c>
      <c r="H1627" s="114"/>
      <c r="I1627" s="114"/>
      <c r="J1627" s="115" t="str">
        <f>'Pressure Drops in Loops'!E1632</f>
        <v/>
      </c>
      <c r="K1627" s="115" t="str">
        <f>IF('Pressure Drops in Loops'!E1633="",'Pressure Drops in Loops'!E1632,'Pressure Drops in Loops'!E1633)</f>
        <v/>
      </c>
      <c r="L1627" s="115" t="str">
        <f>IF(Table6[[#This Row],[Segment ]]="","",(Table6[[#This Row],[Pressure 2 (kPa)]]-Table6[[#This Row],[Pressure 1 (kPa)]])/Table6[[#This Row],[Density (kg/m3)]])</f>
        <v/>
      </c>
      <c r="M1627" s="115" t="str">
        <f>IF(Table6[[#This Row],[Segment ]]="","",((Table6[[#This Row],[Velocity 2 (m/s)]]^2)/2)-((Table6[[#This Row],[Velocity 1 (m/s)]]^2)/2))</f>
        <v/>
      </c>
      <c r="N1627" s="115" t="str">
        <f>IF(Table6[[#This Row],[Segment ]]="","",(Table6[[#This Row],[Height 2 (m)]]-Table6[[#This Row],[Height 1 (m)]])*9.807)</f>
        <v/>
      </c>
      <c r="O1627" s="115" t="str">
        <f>'Pressure Drops in Loops'!U1632</f>
        <v/>
      </c>
      <c r="P162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27" s="115" t="str">
        <f>IF(Table6[[#This Row],[Segment ]]="","",Table6[[#This Row],[Work (W)]]/1000)</f>
        <v/>
      </c>
    </row>
    <row r="1628" spans="1:17" x14ac:dyDescent="0.25">
      <c r="A1628" s="116" t="str">
        <f>'Pressure Drops in Loops'!A1633</f>
        <v/>
      </c>
      <c r="B1628" s="113" t="str">
        <f>IF(Table6[[#This Row],[Segment ]]="","",B1627)</f>
        <v/>
      </c>
      <c r="C1628" s="113" t="str">
        <f>IF(Table6[[#This Row],[Segment ]]="","",C1627)</f>
        <v/>
      </c>
      <c r="D1628" s="113" t="str">
        <f>IF(Table6[[#This Row],[Segment ]]="","",D1627)</f>
        <v/>
      </c>
      <c r="E1628" s="117" t="str">
        <f>IF(Table6[[#This Row],[Segment ]]="","",Table6[[#This Row],[Density (kg/m3)]]*Table6[[#This Row],[Volumetric flow (m3/s)]])</f>
        <v/>
      </c>
      <c r="F1628" s="114" t="str">
        <f>IF(Table6[[#This Row],[Segment ]]="","",'Pressure Drops in Loops'!AG1633)</f>
        <v/>
      </c>
      <c r="G1628" s="114" t="str">
        <f>'Pressure Drops in Loops'!AH1633</f>
        <v/>
      </c>
      <c r="H1628" s="114"/>
      <c r="I1628" s="114"/>
      <c r="J1628" s="115" t="str">
        <f>'Pressure Drops in Loops'!E1633</f>
        <v/>
      </c>
      <c r="K1628" s="115" t="str">
        <f>IF('Pressure Drops in Loops'!E1634="",'Pressure Drops in Loops'!E1633,'Pressure Drops in Loops'!E1634)</f>
        <v/>
      </c>
      <c r="L1628" s="115" t="str">
        <f>IF(Table6[[#This Row],[Segment ]]="","",(Table6[[#This Row],[Pressure 2 (kPa)]]-Table6[[#This Row],[Pressure 1 (kPa)]])/Table6[[#This Row],[Density (kg/m3)]])</f>
        <v/>
      </c>
      <c r="M1628" s="115" t="str">
        <f>IF(Table6[[#This Row],[Segment ]]="","",((Table6[[#This Row],[Velocity 2 (m/s)]]^2)/2)-((Table6[[#This Row],[Velocity 1 (m/s)]]^2)/2))</f>
        <v/>
      </c>
      <c r="N1628" s="115" t="str">
        <f>IF(Table6[[#This Row],[Segment ]]="","",(Table6[[#This Row],[Height 2 (m)]]-Table6[[#This Row],[Height 1 (m)]])*9.807)</f>
        <v/>
      </c>
      <c r="O1628" s="115" t="str">
        <f>'Pressure Drops in Loops'!U1633</f>
        <v/>
      </c>
      <c r="P162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28" s="115" t="str">
        <f>IF(Table6[[#This Row],[Segment ]]="","",Table6[[#This Row],[Work (W)]]/1000)</f>
        <v/>
      </c>
    </row>
    <row r="1629" spans="1:17" x14ac:dyDescent="0.25">
      <c r="A1629" s="116" t="str">
        <f>'Pressure Drops in Loops'!A1634</f>
        <v/>
      </c>
      <c r="B1629" s="113" t="str">
        <f>IF(Table6[[#This Row],[Segment ]]="","",B1628)</f>
        <v/>
      </c>
      <c r="C1629" s="113" t="str">
        <f>IF(Table6[[#This Row],[Segment ]]="","",C1628)</f>
        <v/>
      </c>
      <c r="D1629" s="113" t="str">
        <f>IF(Table6[[#This Row],[Segment ]]="","",D1628)</f>
        <v/>
      </c>
      <c r="E1629" s="117" t="str">
        <f>IF(Table6[[#This Row],[Segment ]]="","",Table6[[#This Row],[Density (kg/m3)]]*Table6[[#This Row],[Volumetric flow (m3/s)]])</f>
        <v/>
      </c>
      <c r="F1629" s="114" t="str">
        <f>IF(Table6[[#This Row],[Segment ]]="","",'Pressure Drops in Loops'!AG1634)</f>
        <v/>
      </c>
      <c r="G1629" s="114" t="str">
        <f>'Pressure Drops in Loops'!AH1634</f>
        <v/>
      </c>
      <c r="H1629" s="114"/>
      <c r="I1629" s="114"/>
      <c r="J1629" s="115" t="str">
        <f>'Pressure Drops in Loops'!E1634</f>
        <v/>
      </c>
      <c r="K1629" s="115" t="str">
        <f>IF('Pressure Drops in Loops'!E1635="",'Pressure Drops in Loops'!E1634,'Pressure Drops in Loops'!E1635)</f>
        <v/>
      </c>
      <c r="L1629" s="115" t="str">
        <f>IF(Table6[[#This Row],[Segment ]]="","",(Table6[[#This Row],[Pressure 2 (kPa)]]-Table6[[#This Row],[Pressure 1 (kPa)]])/Table6[[#This Row],[Density (kg/m3)]])</f>
        <v/>
      </c>
      <c r="M1629" s="115" t="str">
        <f>IF(Table6[[#This Row],[Segment ]]="","",((Table6[[#This Row],[Velocity 2 (m/s)]]^2)/2)-((Table6[[#This Row],[Velocity 1 (m/s)]]^2)/2))</f>
        <v/>
      </c>
      <c r="N1629" s="115" t="str">
        <f>IF(Table6[[#This Row],[Segment ]]="","",(Table6[[#This Row],[Height 2 (m)]]-Table6[[#This Row],[Height 1 (m)]])*9.807)</f>
        <v/>
      </c>
      <c r="O1629" s="115" t="str">
        <f>'Pressure Drops in Loops'!U1634</f>
        <v/>
      </c>
      <c r="P162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29" s="115" t="str">
        <f>IF(Table6[[#This Row],[Segment ]]="","",Table6[[#This Row],[Work (W)]]/1000)</f>
        <v/>
      </c>
    </row>
    <row r="1630" spans="1:17" x14ac:dyDescent="0.25">
      <c r="A1630" s="116" t="str">
        <f>'Pressure Drops in Loops'!A1635</f>
        <v/>
      </c>
      <c r="B1630" s="113" t="str">
        <f>IF(Table6[[#This Row],[Segment ]]="","",B1629)</f>
        <v/>
      </c>
      <c r="C1630" s="113" t="str">
        <f>IF(Table6[[#This Row],[Segment ]]="","",C1629)</f>
        <v/>
      </c>
      <c r="D1630" s="113" t="str">
        <f>IF(Table6[[#This Row],[Segment ]]="","",D1629)</f>
        <v/>
      </c>
      <c r="E1630" s="117" t="str">
        <f>IF(Table6[[#This Row],[Segment ]]="","",Table6[[#This Row],[Density (kg/m3)]]*Table6[[#This Row],[Volumetric flow (m3/s)]])</f>
        <v/>
      </c>
      <c r="F1630" s="114" t="str">
        <f>IF(Table6[[#This Row],[Segment ]]="","",'Pressure Drops in Loops'!AG1635)</f>
        <v/>
      </c>
      <c r="G1630" s="114" t="str">
        <f>'Pressure Drops in Loops'!AH1635</f>
        <v/>
      </c>
      <c r="H1630" s="114"/>
      <c r="I1630" s="114"/>
      <c r="J1630" s="115" t="str">
        <f>'Pressure Drops in Loops'!E1635</f>
        <v/>
      </c>
      <c r="K1630" s="115" t="str">
        <f>IF('Pressure Drops in Loops'!E1636="",'Pressure Drops in Loops'!E1635,'Pressure Drops in Loops'!E1636)</f>
        <v/>
      </c>
      <c r="L1630" s="115" t="str">
        <f>IF(Table6[[#This Row],[Segment ]]="","",(Table6[[#This Row],[Pressure 2 (kPa)]]-Table6[[#This Row],[Pressure 1 (kPa)]])/Table6[[#This Row],[Density (kg/m3)]])</f>
        <v/>
      </c>
      <c r="M1630" s="115" t="str">
        <f>IF(Table6[[#This Row],[Segment ]]="","",((Table6[[#This Row],[Velocity 2 (m/s)]]^2)/2)-((Table6[[#This Row],[Velocity 1 (m/s)]]^2)/2))</f>
        <v/>
      </c>
      <c r="N1630" s="115" t="str">
        <f>IF(Table6[[#This Row],[Segment ]]="","",(Table6[[#This Row],[Height 2 (m)]]-Table6[[#This Row],[Height 1 (m)]])*9.807)</f>
        <v/>
      </c>
      <c r="O1630" s="115" t="str">
        <f>'Pressure Drops in Loops'!U1635</f>
        <v/>
      </c>
      <c r="P163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30" s="115" t="str">
        <f>IF(Table6[[#This Row],[Segment ]]="","",Table6[[#This Row],[Work (W)]]/1000)</f>
        <v/>
      </c>
    </row>
    <row r="1631" spans="1:17" x14ac:dyDescent="0.25">
      <c r="A1631" s="116" t="str">
        <f>'Pressure Drops in Loops'!A1636</f>
        <v/>
      </c>
      <c r="B1631" s="113" t="str">
        <f>IF(Table6[[#This Row],[Segment ]]="","",B1630)</f>
        <v/>
      </c>
      <c r="C1631" s="113" t="str">
        <f>IF(Table6[[#This Row],[Segment ]]="","",C1630)</f>
        <v/>
      </c>
      <c r="D1631" s="113" t="str">
        <f>IF(Table6[[#This Row],[Segment ]]="","",D1630)</f>
        <v/>
      </c>
      <c r="E1631" s="117" t="str">
        <f>IF(Table6[[#This Row],[Segment ]]="","",Table6[[#This Row],[Density (kg/m3)]]*Table6[[#This Row],[Volumetric flow (m3/s)]])</f>
        <v/>
      </c>
      <c r="F1631" s="114" t="str">
        <f>IF(Table6[[#This Row],[Segment ]]="","",'Pressure Drops in Loops'!AG1636)</f>
        <v/>
      </c>
      <c r="G1631" s="114" t="str">
        <f>'Pressure Drops in Loops'!AH1636</f>
        <v/>
      </c>
      <c r="H1631" s="114"/>
      <c r="I1631" s="114"/>
      <c r="J1631" s="115" t="str">
        <f>'Pressure Drops in Loops'!E1636</f>
        <v/>
      </c>
      <c r="K1631" s="115" t="str">
        <f>IF('Pressure Drops in Loops'!E1637="",'Pressure Drops in Loops'!E1636,'Pressure Drops in Loops'!E1637)</f>
        <v/>
      </c>
      <c r="L1631" s="115" t="str">
        <f>IF(Table6[[#This Row],[Segment ]]="","",(Table6[[#This Row],[Pressure 2 (kPa)]]-Table6[[#This Row],[Pressure 1 (kPa)]])/Table6[[#This Row],[Density (kg/m3)]])</f>
        <v/>
      </c>
      <c r="M1631" s="115" t="str">
        <f>IF(Table6[[#This Row],[Segment ]]="","",((Table6[[#This Row],[Velocity 2 (m/s)]]^2)/2)-((Table6[[#This Row],[Velocity 1 (m/s)]]^2)/2))</f>
        <v/>
      </c>
      <c r="N1631" s="115" t="str">
        <f>IF(Table6[[#This Row],[Segment ]]="","",(Table6[[#This Row],[Height 2 (m)]]-Table6[[#This Row],[Height 1 (m)]])*9.807)</f>
        <v/>
      </c>
      <c r="O1631" s="115" t="str">
        <f>'Pressure Drops in Loops'!U1636</f>
        <v/>
      </c>
      <c r="P163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31" s="115" t="str">
        <f>IF(Table6[[#This Row],[Segment ]]="","",Table6[[#This Row],[Work (W)]]/1000)</f>
        <v/>
      </c>
    </row>
    <row r="1632" spans="1:17" x14ac:dyDescent="0.25">
      <c r="A1632" s="116" t="str">
        <f>'Pressure Drops in Loops'!A1637</f>
        <v/>
      </c>
      <c r="B1632" s="113" t="str">
        <f>IF(Table6[[#This Row],[Segment ]]="","",B1631)</f>
        <v/>
      </c>
      <c r="C1632" s="113" t="str">
        <f>IF(Table6[[#This Row],[Segment ]]="","",C1631)</f>
        <v/>
      </c>
      <c r="D1632" s="113" t="str">
        <f>IF(Table6[[#This Row],[Segment ]]="","",D1631)</f>
        <v/>
      </c>
      <c r="E1632" s="117" t="str">
        <f>IF(Table6[[#This Row],[Segment ]]="","",Table6[[#This Row],[Density (kg/m3)]]*Table6[[#This Row],[Volumetric flow (m3/s)]])</f>
        <v/>
      </c>
      <c r="F1632" s="114" t="str">
        <f>IF(Table6[[#This Row],[Segment ]]="","",'Pressure Drops in Loops'!AG1637)</f>
        <v/>
      </c>
      <c r="G1632" s="114" t="str">
        <f>'Pressure Drops in Loops'!AH1637</f>
        <v/>
      </c>
      <c r="H1632" s="114"/>
      <c r="I1632" s="114"/>
      <c r="J1632" s="115" t="str">
        <f>'Pressure Drops in Loops'!E1637</f>
        <v/>
      </c>
      <c r="K1632" s="115" t="str">
        <f>IF('Pressure Drops in Loops'!E1638="",'Pressure Drops in Loops'!E1637,'Pressure Drops in Loops'!E1638)</f>
        <v/>
      </c>
      <c r="L1632" s="115" t="str">
        <f>IF(Table6[[#This Row],[Segment ]]="","",(Table6[[#This Row],[Pressure 2 (kPa)]]-Table6[[#This Row],[Pressure 1 (kPa)]])/Table6[[#This Row],[Density (kg/m3)]])</f>
        <v/>
      </c>
      <c r="M1632" s="115" t="str">
        <f>IF(Table6[[#This Row],[Segment ]]="","",((Table6[[#This Row],[Velocity 2 (m/s)]]^2)/2)-((Table6[[#This Row],[Velocity 1 (m/s)]]^2)/2))</f>
        <v/>
      </c>
      <c r="N1632" s="115" t="str">
        <f>IF(Table6[[#This Row],[Segment ]]="","",(Table6[[#This Row],[Height 2 (m)]]-Table6[[#This Row],[Height 1 (m)]])*9.807)</f>
        <v/>
      </c>
      <c r="O1632" s="115" t="str">
        <f>'Pressure Drops in Loops'!U1637</f>
        <v/>
      </c>
      <c r="P163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32" s="115" t="str">
        <f>IF(Table6[[#This Row],[Segment ]]="","",Table6[[#This Row],[Work (W)]]/1000)</f>
        <v/>
      </c>
    </row>
    <row r="1633" spans="1:17" x14ac:dyDescent="0.25">
      <c r="A1633" s="116" t="str">
        <f>'Pressure Drops in Loops'!A1638</f>
        <v/>
      </c>
      <c r="B1633" s="113" t="str">
        <f>IF(Table6[[#This Row],[Segment ]]="","",B1632)</f>
        <v/>
      </c>
      <c r="C1633" s="113" t="str">
        <f>IF(Table6[[#This Row],[Segment ]]="","",C1632)</f>
        <v/>
      </c>
      <c r="D1633" s="113" t="str">
        <f>IF(Table6[[#This Row],[Segment ]]="","",D1632)</f>
        <v/>
      </c>
      <c r="E1633" s="117" t="str">
        <f>IF(Table6[[#This Row],[Segment ]]="","",Table6[[#This Row],[Density (kg/m3)]]*Table6[[#This Row],[Volumetric flow (m3/s)]])</f>
        <v/>
      </c>
      <c r="F1633" s="114" t="str">
        <f>IF(Table6[[#This Row],[Segment ]]="","",'Pressure Drops in Loops'!AG1638)</f>
        <v/>
      </c>
      <c r="G1633" s="114" t="str">
        <f>'Pressure Drops in Loops'!AH1638</f>
        <v/>
      </c>
      <c r="H1633" s="114"/>
      <c r="I1633" s="114"/>
      <c r="J1633" s="115" t="str">
        <f>'Pressure Drops in Loops'!E1638</f>
        <v/>
      </c>
      <c r="K1633" s="115" t="str">
        <f>IF('Pressure Drops in Loops'!E1639="",'Pressure Drops in Loops'!E1638,'Pressure Drops in Loops'!E1639)</f>
        <v/>
      </c>
      <c r="L1633" s="115" t="str">
        <f>IF(Table6[[#This Row],[Segment ]]="","",(Table6[[#This Row],[Pressure 2 (kPa)]]-Table6[[#This Row],[Pressure 1 (kPa)]])/Table6[[#This Row],[Density (kg/m3)]])</f>
        <v/>
      </c>
      <c r="M1633" s="115" t="str">
        <f>IF(Table6[[#This Row],[Segment ]]="","",((Table6[[#This Row],[Velocity 2 (m/s)]]^2)/2)-((Table6[[#This Row],[Velocity 1 (m/s)]]^2)/2))</f>
        <v/>
      </c>
      <c r="N1633" s="115" t="str">
        <f>IF(Table6[[#This Row],[Segment ]]="","",(Table6[[#This Row],[Height 2 (m)]]-Table6[[#This Row],[Height 1 (m)]])*9.807)</f>
        <v/>
      </c>
      <c r="O1633" s="115" t="str">
        <f>'Pressure Drops in Loops'!U1638</f>
        <v/>
      </c>
      <c r="P163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33" s="115" t="str">
        <f>IF(Table6[[#This Row],[Segment ]]="","",Table6[[#This Row],[Work (W)]]/1000)</f>
        <v/>
      </c>
    </row>
    <row r="1634" spans="1:17" x14ac:dyDescent="0.25">
      <c r="A1634" s="116" t="str">
        <f>'Pressure Drops in Loops'!A1639</f>
        <v/>
      </c>
      <c r="B1634" s="113" t="str">
        <f>IF(Table6[[#This Row],[Segment ]]="","",B1633)</f>
        <v/>
      </c>
      <c r="C1634" s="113" t="str">
        <f>IF(Table6[[#This Row],[Segment ]]="","",C1633)</f>
        <v/>
      </c>
      <c r="D1634" s="113" t="str">
        <f>IF(Table6[[#This Row],[Segment ]]="","",D1633)</f>
        <v/>
      </c>
      <c r="E1634" s="117" t="str">
        <f>IF(Table6[[#This Row],[Segment ]]="","",Table6[[#This Row],[Density (kg/m3)]]*Table6[[#This Row],[Volumetric flow (m3/s)]])</f>
        <v/>
      </c>
      <c r="F1634" s="114" t="str">
        <f>IF(Table6[[#This Row],[Segment ]]="","",'Pressure Drops in Loops'!AG1639)</f>
        <v/>
      </c>
      <c r="G1634" s="114" t="str">
        <f>'Pressure Drops in Loops'!AH1639</f>
        <v/>
      </c>
      <c r="H1634" s="114"/>
      <c r="I1634" s="114"/>
      <c r="J1634" s="115" t="str">
        <f>'Pressure Drops in Loops'!E1639</f>
        <v/>
      </c>
      <c r="K1634" s="115" t="str">
        <f>IF('Pressure Drops in Loops'!E1640="",'Pressure Drops in Loops'!E1639,'Pressure Drops in Loops'!E1640)</f>
        <v/>
      </c>
      <c r="L1634" s="115" t="str">
        <f>IF(Table6[[#This Row],[Segment ]]="","",(Table6[[#This Row],[Pressure 2 (kPa)]]-Table6[[#This Row],[Pressure 1 (kPa)]])/Table6[[#This Row],[Density (kg/m3)]])</f>
        <v/>
      </c>
      <c r="M1634" s="115" t="str">
        <f>IF(Table6[[#This Row],[Segment ]]="","",((Table6[[#This Row],[Velocity 2 (m/s)]]^2)/2)-((Table6[[#This Row],[Velocity 1 (m/s)]]^2)/2))</f>
        <v/>
      </c>
      <c r="N1634" s="115" t="str">
        <f>IF(Table6[[#This Row],[Segment ]]="","",(Table6[[#This Row],[Height 2 (m)]]-Table6[[#This Row],[Height 1 (m)]])*9.807)</f>
        <v/>
      </c>
      <c r="O1634" s="115" t="str">
        <f>'Pressure Drops in Loops'!U1639</f>
        <v/>
      </c>
      <c r="P163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34" s="115" t="str">
        <f>IF(Table6[[#This Row],[Segment ]]="","",Table6[[#This Row],[Work (W)]]/1000)</f>
        <v/>
      </c>
    </row>
    <row r="1635" spans="1:17" x14ac:dyDescent="0.25">
      <c r="A1635" s="116" t="str">
        <f>'Pressure Drops in Loops'!A1640</f>
        <v/>
      </c>
      <c r="B1635" s="113" t="str">
        <f>IF(Table6[[#This Row],[Segment ]]="","",B1634)</f>
        <v/>
      </c>
      <c r="C1635" s="113" t="str">
        <f>IF(Table6[[#This Row],[Segment ]]="","",C1634)</f>
        <v/>
      </c>
      <c r="D1635" s="113" t="str">
        <f>IF(Table6[[#This Row],[Segment ]]="","",D1634)</f>
        <v/>
      </c>
      <c r="E1635" s="117" t="str">
        <f>IF(Table6[[#This Row],[Segment ]]="","",Table6[[#This Row],[Density (kg/m3)]]*Table6[[#This Row],[Volumetric flow (m3/s)]])</f>
        <v/>
      </c>
      <c r="F1635" s="114" t="str">
        <f>IF(Table6[[#This Row],[Segment ]]="","",'Pressure Drops in Loops'!AG1640)</f>
        <v/>
      </c>
      <c r="G1635" s="114" t="str">
        <f>'Pressure Drops in Loops'!AH1640</f>
        <v/>
      </c>
      <c r="H1635" s="114"/>
      <c r="I1635" s="114"/>
      <c r="J1635" s="115" t="str">
        <f>'Pressure Drops in Loops'!E1640</f>
        <v/>
      </c>
      <c r="K1635" s="115" t="str">
        <f>IF('Pressure Drops in Loops'!E1641="",'Pressure Drops in Loops'!E1640,'Pressure Drops in Loops'!E1641)</f>
        <v/>
      </c>
      <c r="L1635" s="115" t="str">
        <f>IF(Table6[[#This Row],[Segment ]]="","",(Table6[[#This Row],[Pressure 2 (kPa)]]-Table6[[#This Row],[Pressure 1 (kPa)]])/Table6[[#This Row],[Density (kg/m3)]])</f>
        <v/>
      </c>
      <c r="M1635" s="115" t="str">
        <f>IF(Table6[[#This Row],[Segment ]]="","",((Table6[[#This Row],[Velocity 2 (m/s)]]^2)/2)-((Table6[[#This Row],[Velocity 1 (m/s)]]^2)/2))</f>
        <v/>
      </c>
      <c r="N1635" s="115" t="str">
        <f>IF(Table6[[#This Row],[Segment ]]="","",(Table6[[#This Row],[Height 2 (m)]]-Table6[[#This Row],[Height 1 (m)]])*9.807)</f>
        <v/>
      </c>
      <c r="O1635" s="115" t="str">
        <f>'Pressure Drops in Loops'!U1640</f>
        <v/>
      </c>
      <c r="P163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35" s="115" t="str">
        <f>IF(Table6[[#This Row],[Segment ]]="","",Table6[[#This Row],[Work (W)]]/1000)</f>
        <v/>
      </c>
    </row>
    <row r="1636" spans="1:17" x14ac:dyDescent="0.25">
      <c r="A1636" s="116" t="str">
        <f>'Pressure Drops in Loops'!A1641</f>
        <v/>
      </c>
      <c r="B1636" s="113" t="str">
        <f>IF(Table6[[#This Row],[Segment ]]="","",B1635)</f>
        <v/>
      </c>
      <c r="C1636" s="113" t="str">
        <f>IF(Table6[[#This Row],[Segment ]]="","",C1635)</f>
        <v/>
      </c>
      <c r="D1636" s="113" t="str">
        <f>IF(Table6[[#This Row],[Segment ]]="","",D1635)</f>
        <v/>
      </c>
      <c r="E1636" s="117" t="str">
        <f>IF(Table6[[#This Row],[Segment ]]="","",Table6[[#This Row],[Density (kg/m3)]]*Table6[[#This Row],[Volumetric flow (m3/s)]])</f>
        <v/>
      </c>
      <c r="F1636" s="114" t="str">
        <f>IF(Table6[[#This Row],[Segment ]]="","",'Pressure Drops in Loops'!AG1641)</f>
        <v/>
      </c>
      <c r="G1636" s="114" t="str">
        <f>'Pressure Drops in Loops'!AH1641</f>
        <v/>
      </c>
      <c r="H1636" s="114"/>
      <c r="I1636" s="114"/>
      <c r="J1636" s="115" t="str">
        <f>'Pressure Drops in Loops'!E1641</f>
        <v/>
      </c>
      <c r="K1636" s="115" t="str">
        <f>IF('Pressure Drops in Loops'!E1642="",'Pressure Drops in Loops'!E1641,'Pressure Drops in Loops'!E1642)</f>
        <v/>
      </c>
      <c r="L1636" s="115" t="str">
        <f>IF(Table6[[#This Row],[Segment ]]="","",(Table6[[#This Row],[Pressure 2 (kPa)]]-Table6[[#This Row],[Pressure 1 (kPa)]])/Table6[[#This Row],[Density (kg/m3)]])</f>
        <v/>
      </c>
      <c r="M1636" s="115" t="str">
        <f>IF(Table6[[#This Row],[Segment ]]="","",((Table6[[#This Row],[Velocity 2 (m/s)]]^2)/2)-((Table6[[#This Row],[Velocity 1 (m/s)]]^2)/2))</f>
        <v/>
      </c>
      <c r="N1636" s="115" t="str">
        <f>IF(Table6[[#This Row],[Segment ]]="","",(Table6[[#This Row],[Height 2 (m)]]-Table6[[#This Row],[Height 1 (m)]])*9.807)</f>
        <v/>
      </c>
      <c r="O1636" s="115" t="str">
        <f>'Pressure Drops in Loops'!U1641</f>
        <v/>
      </c>
      <c r="P163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36" s="115" t="str">
        <f>IF(Table6[[#This Row],[Segment ]]="","",Table6[[#This Row],[Work (W)]]/1000)</f>
        <v/>
      </c>
    </row>
    <row r="1637" spans="1:17" x14ac:dyDescent="0.25">
      <c r="A1637" s="116" t="str">
        <f>'Pressure Drops in Loops'!A1642</f>
        <v/>
      </c>
      <c r="B1637" s="113" t="str">
        <f>IF(Table6[[#This Row],[Segment ]]="","",B1636)</f>
        <v/>
      </c>
      <c r="C1637" s="113" t="str">
        <f>IF(Table6[[#This Row],[Segment ]]="","",C1636)</f>
        <v/>
      </c>
      <c r="D1637" s="113" t="str">
        <f>IF(Table6[[#This Row],[Segment ]]="","",D1636)</f>
        <v/>
      </c>
      <c r="E1637" s="117" t="str">
        <f>IF(Table6[[#This Row],[Segment ]]="","",Table6[[#This Row],[Density (kg/m3)]]*Table6[[#This Row],[Volumetric flow (m3/s)]])</f>
        <v/>
      </c>
      <c r="F1637" s="114" t="str">
        <f>IF(Table6[[#This Row],[Segment ]]="","",'Pressure Drops in Loops'!AG1642)</f>
        <v/>
      </c>
      <c r="G1637" s="114" t="str">
        <f>'Pressure Drops in Loops'!AH1642</f>
        <v/>
      </c>
      <c r="H1637" s="114"/>
      <c r="I1637" s="114"/>
      <c r="J1637" s="115" t="str">
        <f>'Pressure Drops in Loops'!E1642</f>
        <v/>
      </c>
      <c r="K1637" s="115" t="str">
        <f>IF('Pressure Drops in Loops'!E1643="",'Pressure Drops in Loops'!E1642,'Pressure Drops in Loops'!E1643)</f>
        <v/>
      </c>
      <c r="L1637" s="115" t="str">
        <f>IF(Table6[[#This Row],[Segment ]]="","",(Table6[[#This Row],[Pressure 2 (kPa)]]-Table6[[#This Row],[Pressure 1 (kPa)]])/Table6[[#This Row],[Density (kg/m3)]])</f>
        <v/>
      </c>
      <c r="M1637" s="115" t="str">
        <f>IF(Table6[[#This Row],[Segment ]]="","",((Table6[[#This Row],[Velocity 2 (m/s)]]^2)/2)-((Table6[[#This Row],[Velocity 1 (m/s)]]^2)/2))</f>
        <v/>
      </c>
      <c r="N1637" s="115" t="str">
        <f>IF(Table6[[#This Row],[Segment ]]="","",(Table6[[#This Row],[Height 2 (m)]]-Table6[[#This Row],[Height 1 (m)]])*9.807)</f>
        <v/>
      </c>
      <c r="O1637" s="115" t="str">
        <f>'Pressure Drops in Loops'!U1642</f>
        <v/>
      </c>
      <c r="P163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37" s="115" t="str">
        <f>IF(Table6[[#This Row],[Segment ]]="","",Table6[[#This Row],[Work (W)]]/1000)</f>
        <v/>
      </c>
    </row>
    <row r="1638" spans="1:17" x14ac:dyDescent="0.25">
      <c r="A1638" s="116" t="str">
        <f>'Pressure Drops in Loops'!A1643</f>
        <v/>
      </c>
      <c r="B1638" s="113" t="str">
        <f>IF(Table6[[#This Row],[Segment ]]="","",B1637)</f>
        <v/>
      </c>
      <c r="C1638" s="113" t="str">
        <f>IF(Table6[[#This Row],[Segment ]]="","",C1637)</f>
        <v/>
      </c>
      <c r="D1638" s="113" t="str">
        <f>IF(Table6[[#This Row],[Segment ]]="","",D1637)</f>
        <v/>
      </c>
      <c r="E1638" s="117" t="str">
        <f>IF(Table6[[#This Row],[Segment ]]="","",Table6[[#This Row],[Density (kg/m3)]]*Table6[[#This Row],[Volumetric flow (m3/s)]])</f>
        <v/>
      </c>
      <c r="F1638" s="114" t="str">
        <f>IF(Table6[[#This Row],[Segment ]]="","",'Pressure Drops in Loops'!AG1643)</f>
        <v/>
      </c>
      <c r="G1638" s="114" t="str">
        <f>'Pressure Drops in Loops'!AH1643</f>
        <v/>
      </c>
      <c r="H1638" s="114"/>
      <c r="I1638" s="114"/>
      <c r="J1638" s="115" t="str">
        <f>'Pressure Drops in Loops'!E1643</f>
        <v/>
      </c>
      <c r="K1638" s="115" t="str">
        <f>IF('Pressure Drops in Loops'!E1644="",'Pressure Drops in Loops'!E1643,'Pressure Drops in Loops'!E1644)</f>
        <v/>
      </c>
      <c r="L1638" s="115" t="str">
        <f>IF(Table6[[#This Row],[Segment ]]="","",(Table6[[#This Row],[Pressure 2 (kPa)]]-Table6[[#This Row],[Pressure 1 (kPa)]])/Table6[[#This Row],[Density (kg/m3)]])</f>
        <v/>
      </c>
      <c r="M1638" s="115" t="str">
        <f>IF(Table6[[#This Row],[Segment ]]="","",((Table6[[#This Row],[Velocity 2 (m/s)]]^2)/2)-((Table6[[#This Row],[Velocity 1 (m/s)]]^2)/2))</f>
        <v/>
      </c>
      <c r="N1638" s="115" t="str">
        <f>IF(Table6[[#This Row],[Segment ]]="","",(Table6[[#This Row],[Height 2 (m)]]-Table6[[#This Row],[Height 1 (m)]])*9.807)</f>
        <v/>
      </c>
      <c r="O1638" s="115" t="str">
        <f>'Pressure Drops in Loops'!U1643</f>
        <v/>
      </c>
      <c r="P163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38" s="115" t="str">
        <f>IF(Table6[[#This Row],[Segment ]]="","",Table6[[#This Row],[Work (W)]]/1000)</f>
        <v/>
      </c>
    </row>
    <row r="1639" spans="1:17" x14ac:dyDescent="0.25">
      <c r="A1639" s="116" t="str">
        <f>'Pressure Drops in Loops'!A1644</f>
        <v/>
      </c>
      <c r="B1639" s="113" t="str">
        <f>IF(Table6[[#This Row],[Segment ]]="","",B1638)</f>
        <v/>
      </c>
      <c r="C1639" s="113" t="str">
        <f>IF(Table6[[#This Row],[Segment ]]="","",C1638)</f>
        <v/>
      </c>
      <c r="D1639" s="113" t="str">
        <f>IF(Table6[[#This Row],[Segment ]]="","",D1638)</f>
        <v/>
      </c>
      <c r="E1639" s="117" t="str">
        <f>IF(Table6[[#This Row],[Segment ]]="","",Table6[[#This Row],[Density (kg/m3)]]*Table6[[#This Row],[Volumetric flow (m3/s)]])</f>
        <v/>
      </c>
      <c r="F1639" s="114" t="str">
        <f>IF(Table6[[#This Row],[Segment ]]="","",'Pressure Drops in Loops'!AG1644)</f>
        <v/>
      </c>
      <c r="G1639" s="114" t="str">
        <f>'Pressure Drops in Loops'!AH1644</f>
        <v/>
      </c>
      <c r="H1639" s="114"/>
      <c r="I1639" s="114"/>
      <c r="J1639" s="115" t="str">
        <f>'Pressure Drops in Loops'!E1644</f>
        <v/>
      </c>
      <c r="K1639" s="115" t="str">
        <f>IF('Pressure Drops in Loops'!E1645="",'Pressure Drops in Loops'!E1644,'Pressure Drops in Loops'!E1645)</f>
        <v/>
      </c>
      <c r="L1639" s="115" t="str">
        <f>IF(Table6[[#This Row],[Segment ]]="","",(Table6[[#This Row],[Pressure 2 (kPa)]]-Table6[[#This Row],[Pressure 1 (kPa)]])/Table6[[#This Row],[Density (kg/m3)]])</f>
        <v/>
      </c>
      <c r="M1639" s="115" t="str">
        <f>IF(Table6[[#This Row],[Segment ]]="","",((Table6[[#This Row],[Velocity 2 (m/s)]]^2)/2)-((Table6[[#This Row],[Velocity 1 (m/s)]]^2)/2))</f>
        <v/>
      </c>
      <c r="N1639" s="115" t="str">
        <f>IF(Table6[[#This Row],[Segment ]]="","",(Table6[[#This Row],[Height 2 (m)]]-Table6[[#This Row],[Height 1 (m)]])*9.807)</f>
        <v/>
      </c>
      <c r="O1639" s="115" t="str">
        <f>'Pressure Drops in Loops'!U1644</f>
        <v/>
      </c>
      <c r="P163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39" s="115" t="str">
        <f>IF(Table6[[#This Row],[Segment ]]="","",Table6[[#This Row],[Work (W)]]/1000)</f>
        <v/>
      </c>
    </row>
    <row r="1640" spans="1:17" x14ac:dyDescent="0.25">
      <c r="A1640" s="116" t="str">
        <f>'Pressure Drops in Loops'!A1645</f>
        <v/>
      </c>
      <c r="B1640" s="113" t="str">
        <f>IF(Table6[[#This Row],[Segment ]]="","",B1639)</f>
        <v/>
      </c>
      <c r="C1640" s="113" t="str">
        <f>IF(Table6[[#This Row],[Segment ]]="","",C1639)</f>
        <v/>
      </c>
      <c r="D1640" s="113" t="str">
        <f>IF(Table6[[#This Row],[Segment ]]="","",D1639)</f>
        <v/>
      </c>
      <c r="E1640" s="117" t="str">
        <f>IF(Table6[[#This Row],[Segment ]]="","",Table6[[#This Row],[Density (kg/m3)]]*Table6[[#This Row],[Volumetric flow (m3/s)]])</f>
        <v/>
      </c>
      <c r="F1640" s="114" t="str">
        <f>IF(Table6[[#This Row],[Segment ]]="","",'Pressure Drops in Loops'!AG1645)</f>
        <v/>
      </c>
      <c r="G1640" s="114" t="str">
        <f>'Pressure Drops in Loops'!AH1645</f>
        <v/>
      </c>
      <c r="H1640" s="114"/>
      <c r="I1640" s="114"/>
      <c r="J1640" s="115" t="str">
        <f>'Pressure Drops in Loops'!E1645</f>
        <v/>
      </c>
      <c r="K1640" s="115" t="str">
        <f>IF('Pressure Drops in Loops'!E1646="",'Pressure Drops in Loops'!E1645,'Pressure Drops in Loops'!E1646)</f>
        <v/>
      </c>
      <c r="L1640" s="115" t="str">
        <f>IF(Table6[[#This Row],[Segment ]]="","",(Table6[[#This Row],[Pressure 2 (kPa)]]-Table6[[#This Row],[Pressure 1 (kPa)]])/Table6[[#This Row],[Density (kg/m3)]])</f>
        <v/>
      </c>
      <c r="M1640" s="115" t="str">
        <f>IF(Table6[[#This Row],[Segment ]]="","",((Table6[[#This Row],[Velocity 2 (m/s)]]^2)/2)-((Table6[[#This Row],[Velocity 1 (m/s)]]^2)/2))</f>
        <v/>
      </c>
      <c r="N1640" s="115" t="str">
        <f>IF(Table6[[#This Row],[Segment ]]="","",(Table6[[#This Row],[Height 2 (m)]]-Table6[[#This Row],[Height 1 (m)]])*9.807)</f>
        <v/>
      </c>
      <c r="O1640" s="115" t="str">
        <f>'Pressure Drops in Loops'!U1645</f>
        <v/>
      </c>
      <c r="P164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40" s="115" t="str">
        <f>IF(Table6[[#This Row],[Segment ]]="","",Table6[[#This Row],[Work (W)]]/1000)</f>
        <v/>
      </c>
    </row>
    <row r="1641" spans="1:17" x14ac:dyDescent="0.25">
      <c r="A1641" s="116" t="str">
        <f>'Pressure Drops in Loops'!A1646</f>
        <v/>
      </c>
      <c r="B1641" s="113" t="str">
        <f>IF(Table6[[#This Row],[Segment ]]="","",B1640)</f>
        <v/>
      </c>
      <c r="C1641" s="113" t="str">
        <f>IF(Table6[[#This Row],[Segment ]]="","",C1640)</f>
        <v/>
      </c>
      <c r="D1641" s="113" t="str">
        <f>IF(Table6[[#This Row],[Segment ]]="","",D1640)</f>
        <v/>
      </c>
      <c r="E1641" s="117" t="str">
        <f>IF(Table6[[#This Row],[Segment ]]="","",Table6[[#This Row],[Density (kg/m3)]]*Table6[[#This Row],[Volumetric flow (m3/s)]])</f>
        <v/>
      </c>
      <c r="F1641" s="114" t="str">
        <f>IF(Table6[[#This Row],[Segment ]]="","",'Pressure Drops in Loops'!AG1646)</f>
        <v/>
      </c>
      <c r="G1641" s="114" t="str">
        <f>'Pressure Drops in Loops'!AH1646</f>
        <v/>
      </c>
      <c r="H1641" s="114"/>
      <c r="I1641" s="114"/>
      <c r="J1641" s="115" t="str">
        <f>'Pressure Drops in Loops'!E1646</f>
        <v/>
      </c>
      <c r="K1641" s="115" t="str">
        <f>IF('Pressure Drops in Loops'!E1647="",'Pressure Drops in Loops'!E1646,'Pressure Drops in Loops'!E1647)</f>
        <v/>
      </c>
      <c r="L1641" s="115" t="str">
        <f>IF(Table6[[#This Row],[Segment ]]="","",(Table6[[#This Row],[Pressure 2 (kPa)]]-Table6[[#This Row],[Pressure 1 (kPa)]])/Table6[[#This Row],[Density (kg/m3)]])</f>
        <v/>
      </c>
      <c r="M1641" s="115" t="str">
        <f>IF(Table6[[#This Row],[Segment ]]="","",((Table6[[#This Row],[Velocity 2 (m/s)]]^2)/2)-((Table6[[#This Row],[Velocity 1 (m/s)]]^2)/2))</f>
        <v/>
      </c>
      <c r="N1641" s="115" t="str">
        <f>IF(Table6[[#This Row],[Segment ]]="","",(Table6[[#This Row],[Height 2 (m)]]-Table6[[#This Row],[Height 1 (m)]])*9.807)</f>
        <v/>
      </c>
      <c r="O1641" s="115" t="str">
        <f>'Pressure Drops in Loops'!U1646</f>
        <v/>
      </c>
      <c r="P164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41" s="115" t="str">
        <f>IF(Table6[[#This Row],[Segment ]]="","",Table6[[#This Row],[Work (W)]]/1000)</f>
        <v/>
      </c>
    </row>
    <row r="1642" spans="1:17" x14ac:dyDescent="0.25">
      <c r="A1642" s="116" t="str">
        <f>'Pressure Drops in Loops'!A1647</f>
        <v/>
      </c>
      <c r="B1642" s="113" t="str">
        <f>IF(Table6[[#This Row],[Segment ]]="","",B1641)</f>
        <v/>
      </c>
      <c r="C1642" s="113" t="str">
        <f>IF(Table6[[#This Row],[Segment ]]="","",C1641)</f>
        <v/>
      </c>
      <c r="D1642" s="113" t="str">
        <f>IF(Table6[[#This Row],[Segment ]]="","",D1641)</f>
        <v/>
      </c>
      <c r="E1642" s="117" t="str">
        <f>IF(Table6[[#This Row],[Segment ]]="","",Table6[[#This Row],[Density (kg/m3)]]*Table6[[#This Row],[Volumetric flow (m3/s)]])</f>
        <v/>
      </c>
      <c r="F1642" s="114" t="str">
        <f>IF(Table6[[#This Row],[Segment ]]="","",'Pressure Drops in Loops'!AG1647)</f>
        <v/>
      </c>
      <c r="G1642" s="114" t="str">
        <f>'Pressure Drops in Loops'!AH1647</f>
        <v/>
      </c>
      <c r="H1642" s="114"/>
      <c r="I1642" s="114"/>
      <c r="J1642" s="115" t="str">
        <f>'Pressure Drops in Loops'!E1647</f>
        <v/>
      </c>
      <c r="K1642" s="115" t="str">
        <f>IF('Pressure Drops in Loops'!E1648="",'Pressure Drops in Loops'!E1647,'Pressure Drops in Loops'!E1648)</f>
        <v/>
      </c>
      <c r="L1642" s="115" t="str">
        <f>IF(Table6[[#This Row],[Segment ]]="","",(Table6[[#This Row],[Pressure 2 (kPa)]]-Table6[[#This Row],[Pressure 1 (kPa)]])/Table6[[#This Row],[Density (kg/m3)]])</f>
        <v/>
      </c>
      <c r="M1642" s="115" t="str">
        <f>IF(Table6[[#This Row],[Segment ]]="","",((Table6[[#This Row],[Velocity 2 (m/s)]]^2)/2)-((Table6[[#This Row],[Velocity 1 (m/s)]]^2)/2))</f>
        <v/>
      </c>
      <c r="N1642" s="115" t="str">
        <f>IF(Table6[[#This Row],[Segment ]]="","",(Table6[[#This Row],[Height 2 (m)]]-Table6[[#This Row],[Height 1 (m)]])*9.807)</f>
        <v/>
      </c>
      <c r="O1642" s="115" t="str">
        <f>'Pressure Drops in Loops'!U1647</f>
        <v/>
      </c>
      <c r="P164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42" s="115" t="str">
        <f>IF(Table6[[#This Row],[Segment ]]="","",Table6[[#This Row],[Work (W)]]/1000)</f>
        <v/>
      </c>
    </row>
    <row r="1643" spans="1:17" x14ac:dyDescent="0.25">
      <c r="A1643" s="116" t="str">
        <f>'Pressure Drops in Loops'!A1648</f>
        <v/>
      </c>
      <c r="B1643" s="113" t="str">
        <f>IF(Table6[[#This Row],[Segment ]]="","",B1642)</f>
        <v/>
      </c>
      <c r="C1643" s="113" t="str">
        <f>IF(Table6[[#This Row],[Segment ]]="","",C1642)</f>
        <v/>
      </c>
      <c r="D1643" s="113" t="str">
        <f>IF(Table6[[#This Row],[Segment ]]="","",D1642)</f>
        <v/>
      </c>
      <c r="E1643" s="117" t="str">
        <f>IF(Table6[[#This Row],[Segment ]]="","",Table6[[#This Row],[Density (kg/m3)]]*Table6[[#This Row],[Volumetric flow (m3/s)]])</f>
        <v/>
      </c>
      <c r="F1643" s="114" t="str">
        <f>IF(Table6[[#This Row],[Segment ]]="","",'Pressure Drops in Loops'!AG1648)</f>
        <v/>
      </c>
      <c r="G1643" s="114" t="str">
        <f>'Pressure Drops in Loops'!AH1648</f>
        <v/>
      </c>
      <c r="H1643" s="114"/>
      <c r="I1643" s="114"/>
      <c r="J1643" s="115" t="str">
        <f>'Pressure Drops in Loops'!E1648</f>
        <v/>
      </c>
      <c r="K1643" s="115" t="str">
        <f>IF('Pressure Drops in Loops'!E1649="",'Pressure Drops in Loops'!E1648,'Pressure Drops in Loops'!E1649)</f>
        <v/>
      </c>
      <c r="L1643" s="115" t="str">
        <f>IF(Table6[[#This Row],[Segment ]]="","",(Table6[[#This Row],[Pressure 2 (kPa)]]-Table6[[#This Row],[Pressure 1 (kPa)]])/Table6[[#This Row],[Density (kg/m3)]])</f>
        <v/>
      </c>
      <c r="M1643" s="115" t="str">
        <f>IF(Table6[[#This Row],[Segment ]]="","",((Table6[[#This Row],[Velocity 2 (m/s)]]^2)/2)-((Table6[[#This Row],[Velocity 1 (m/s)]]^2)/2))</f>
        <v/>
      </c>
      <c r="N1643" s="115" t="str">
        <f>IF(Table6[[#This Row],[Segment ]]="","",(Table6[[#This Row],[Height 2 (m)]]-Table6[[#This Row],[Height 1 (m)]])*9.807)</f>
        <v/>
      </c>
      <c r="O1643" s="115" t="str">
        <f>'Pressure Drops in Loops'!U1648</f>
        <v/>
      </c>
      <c r="P164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43" s="115" t="str">
        <f>IF(Table6[[#This Row],[Segment ]]="","",Table6[[#This Row],[Work (W)]]/1000)</f>
        <v/>
      </c>
    </row>
    <row r="1644" spans="1:17" x14ac:dyDescent="0.25">
      <c r="A1644" s="116" t="str">
        <f>'Pressure Drops in Loops'!A1649</f>
        <v/>
      </c>
      <c r="B1644" s="113" t="str">
        <f>IF(Table6[[#This Row],[Segment ]]="","",B1643)</f>
        <v/>
      </c>
      <c r="C1644" s="113" t="str">
        <f>IF(Table6[[#This Row],[Segment ]]="","",C1643)</f>
        <v/>
      </c>
      <c r="D1644" s="113" t="str">
        <f>IF(Table6[[#This Row],[Segment ]]="","",D1643)</f>
        <v/>
      </c>
      <c r="E1644" s="117" t="str">
        <f>IF(Table6[[#This Row],[Segment ]]="","",Table6[[#This Row],[Density (kg/m3)]]*Table6[[#This Row],[Volumetric flow (m3/s)]])</f>
        <v/>
      </c>
      <c r="F1644" s="114" t="str">
        <f>IF(Table6[[#This Row],[Segment ]]="","",'Pressure Drops in Loops'!AG1649)</f>
        <v/>
      </c>
      <c r="G1644" s="114" t="str">
        <f>'Pressure Drops in Loops'!AH1649</f>
        <v/>
      </c>
      <c r="H1644" s="114"/>
      <c r="I1644" s="114"/>
      <c r="J1644" s="115" t="str">
        <f>'Pressure Drops in Loops'!E1649</f>
        <v/>
      </c>
      <c r="K1644" s="115" t="str">
        <f>IF('Pressure Drops in Loops'!E1650="",'Pressure Drops in Loops'!E1649,'Pressure Drops in Loops'!E1650)</f>
        <v/>
      </c>
      <c r="L1644" s="115" t="str">
        <f>IF(Table6[[#This Row],[Segment ]]="","",(Table6[[#This Row],[Pressure 2 (kPa)]]-Table6[[#This Row],[Pressure 1 (kPa)]])/Table6[[#This Row],[Density (kg/m3)]])</f>
        <v/>
      </c>
      <c r="M1644" s="115" t="str">
        <f>IF(Table6[[#This Row],[Segment ]]="","",((Table6[[#This Row],[Velocity 2 (m/s)]]^2)/2)-((Table6[[#This Row],[Velocity 1 (m/s)]]^2)/2))</f>
        <v/>
      </c>
      <c r="N1644" s="115" t="str">
        <f>IF(Table6[[#This Row],[Segment ]]="","",(Table6[[#This Row],[Height 2 (m)]]-Table6[[#This Row],[Height 1 (m)]])*9.807)</f>
        <v/>
      </c>
      <c r="O1644" s="115" t="str">
        <f>'Pressure Drops in Loops'!U1649</f>
        <v/>
      </c>
      <c r="P164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44" s="115" t="str">
        <f>IF(Table6[[#This Row],[Segment ]]="","",Table6[[#This Row],[Work (W)]]/1000)</f>
        <v/>
      </c>
    </row>
    <row r="1645" spans="1:17" x14ac:dyDescent="0.25">
      <c r="A1645" s="116" t="str">
        <f>'Pressure Drops in Loops'!A1650</f>
        <v/>
      </c>
      <c r="B1645" s="113" t="str">
        <f>IF(Table6[[#This Row],[Segment ]]="","",B1644)</f>
        <v/>
      </c>
      <c r="C1645" s="113" t="str">
        <f>IF(Table6[[#This Row],[Segment ]]="","",C1644)</f>
        <v/>
      </c>
      <c r="D1645" s="113" t="str">
        <f>IF(Table6[[#This Row],[Segment ]]="","",D1644)</f>
        <v/>
      </c>
      <c r="E1645" s="117" t="str">
        <f>IF(Table6[[#This Row],[Segment ]]="","",Table6[[#This Row],[Density (kg/m3)]]*Table6[[#This Row],[Volumetric flow (m3/s)]])</f>
        <v/>
      </c>
      <c r="F1645" s="114" t="str">
        <f>IF(Table6[[#This Row],[Segment ]]="","",'Pressure Drops in Loops'!AG1650)</f>
        <v/>
      </c>
      <c r="G1645" s="114" t="str">
        <f>'Pressure Drops in Loops'!AH1650</f>
        <v/>
      </c>
      <c r="H1645" s="114"/>
      <c r="I1645" s="114"/>
      <c r="J1645" s="115" t="str">
        <f>'Pressure Drops in Loops'!E1650</f>
        <v/>
      </c>
      <c r="K1645" s="115" t="str">
        <f>IF('Pressure Drops in Loops'!E1651="",'Pressure Drops in Loops'!E1650,'Pressure Drops in Loops'!E1651)</f>
        <v/>
      </c>
      <c r="L1645" s="115" t="str">
        <f>IF(Table6[[#This Row],[Segment ]]="","",(Table6[[#This Row],[Pressure 2 (kPa)]]-Table6[[#This Row],[Pressure 1 (kPa)]])/Table6[[#This Row],[Density (kg/m3)]])</f>
        <v/>
      </c>
      <c r="M1645" s="115" t="str">
        <f>IF(Table6[[#This Row],[Segment ]]="","",((Table6[[#This Row],[Velocity 2 (m/s)]]^2)/2)-((Table6[[#This Row],[Velocity 1 (m/s)]]^2)/2))</f>
        <v/>
      </c>
      <c r="N1645" s="115" t="str">
        <f>IF(Table6[[#This Row],[Segment ]]="","",(Table6[[#This Row],[Height 2 (m)]]-Table6[[#This Row],[Height 1 (m)]])*9.807)</f>
        <v/>
      </c>
      <c r="O1645" s="115" t="str">
        <f>'Pressure Drops in Loops'!U1650</f>
        <v/>
      </c>
      <c r="P164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45" s="115" t="str">
        <f>IF(Table6[[#This Row],[Segment ]]="","",Table6[[#This Row],[Work (W)]]/1000)</f>
        <v/>
      </c>
    </row>
    <row r="1646" spans="1:17" x14ac:dyDescent="0.25">
      <c r="A1646" s="116" t="str">
        <f>'Pressure Drops in Loops'!A1651</f>
        <v/>
      </c>
      <c r="B1646" s="113" t="str">
        <f>IF(Table6[[#This Row],[Segment ]]="","",B1645)</f>
        <v/>
      </c>
      <c r="C1646" s="113" t="str">
        <f>IF(Table6[[#This Row],[Segment ]]="","",C1645)</f>
        <v/>
      </c>
      <c r="D1646" s="113" t="str">
        <f>IF(Table6[[#This Row],[Segment ]]="","",D1645)</f>
        <v/>
      </c>
      <c r="E1646" s="117" t="str">
        <f>IF(Table6[[#This Row],[Segment ]]="","",Table6[[#This Row],[Density (kg/m3)]]*Table6[[#This Row],[Volumetric flow (m3/s)]])</f>
        <v/>
      </c>
      <c r="F1646" s="114" t="str">
        <f>IF(Table6[[#This Row],[Segment ]]="","",'Pressure Drops in Loops'!AG1651)</f>
        <v/>
      </c>
      <c r="G1646" s="114" t="str">
        <f>'Pressure Drops in Loops'!AH1651</f>
        <v/>
      </c>
      <c r="H1646" s="114"/>
      <c r="I1646" s="114"/>
      <c r="J1646" s="115" t="str">
        <f>'Pressure Drops in Loops'!E1651</f>
        <v/>
      </c>
      <c r="K1646" s="115" t="str">
        <f>IF('Pressure Drops in Loops'!E1652="",'Pressure Drops in Loops'!E1651,'Pressure Drops in Loops'!E1652)</f>
        <v/>
      </c>
      <c r="L1646" s="115" t="str">
        <f>IF(Table6[[#This Row],[Segment ]]="","",(Table6[[#This Row],[Pressure 2 (kPa)]]-Table6[[#This Row],[Pressure 1 (kPa)]])/Table6[[#This Row],[Density (kg/m3)]])</f>
        <v/>
      </c>
      <c r="M1646" s="115" t="str">
        <f>IF(Table6[[#This Row],[Segment ]]="","",((Table6[[#This Row],[Velocity 2 (m/s)]]^2)/2)-((Table6[[#This Row],[Velocity 1 (m/s)]]^2)/2))</f>
        <v/>
      </c>
      <c r="N1646" s="115" t="str">
        <f>IF(Table6[[#This Row],[Segment ]]="","",(Table6[[#This Row],[Height 2 (m)]]-Table6[[#This Row],[Height 1 (m)]])*9.807)</f>
        <v/>
      </c>
      <c r="O1646" s="115" t="str">
        <f>'Pressure Drops in Loops'!U1651</f>
        <v/>
      </c>
      <c r="P164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46" s="115" t="str">
        <f>IF(Table6[[#This Row],[Segment ]]="","",Table6[[#This Row],[Work (W)]]/1000)</f>
        <v/>
      </c>
    </row>
    <row r="1647" spans="1:17" x14ac:dyDescent="0.25">
      <c r="A1647" s="116" t="str">
        <f>'Pressure Drops in Loops'!A1652</f>
        <v/>
      </c>
      <c r="B1647" s="113" t="str">
        <f>IF(Table6[[#This Row],[Segment ]]="","",B1646)</f>
        <v/>
      </c>
      <c r="C1647" s="113" t="str">
        <f>IF(Table6[[#This Row],[Segment ]]="","",C1646)</f>
        <v/>
      </c>
      <c r="D1647" s="113" t="str">
        <f>IF(Table6[[#This Row],[Segment ]]="","",D1646)</f>
        <v/>
      </c>
      <c r="E1647" s="117" t="str">
        <f>IF(Table6[[#This Row],[Segment ]]="","",Table6[[#This Row],[Density (kg/m3)]]*Table6[[#This Row],[Volumetric flow (m3/s)]])</f>
        <v/>
      </c>
      <c r="F1647" s="114" t="str">
        <f>IF(Table6[[#This Row],[Segment ]]="","",'Pressure Drops in Loops'!AG1652)</f>
        <v/>
      </c>
      <c r="G1647" s="114" t="str">
        <f>'Pressure Drops in Loops'!AH1652</f>
        <v/>
      </c>
      <c r="H1647" s="114"/>
      <c r="I1647" s="114"/>
      <c r="J1647" s="115" t="str">
        <f>'Pressure Drops in Loops'!E1652</f>
        <v/>
      </c>
      <c r="K1647" s="115" t="str">
        <f>IF('Pressure Drops in Loops'!E1653="",'Pressure Drops in Loops'!E1652,'Pressure Drops in Loops'!E1653)</f>
        <v/>
      </c>
      <c r="L1647" s="115" t="str">
        <f>IF(Table6[[#This Row],[Segment ]]="","",(Table6[[#This Row],[Pressure 2 (kPa)]]-Table6[[#This Row],[Pressure 1 (kPa)]])/Table6[[#This Row],[Density (kg/m3)]])</f>
        <v/>
      </c>
      <c r="M1647" s="115" t="str">
        <f>IF(Table6[[#This Row],[Segment ]]="","",((Table6[[#This Row],[Velocity 2 (m/s)]]^2)/2)-((Table6[[#This Row],[Velocity 1 (m/s)]]^2)/2))</f>
        <v/>
      </c>
      <c r="N1647" s="115" t="str">
        <f>IF(Table6[[#This Row],[Segment ]]="","",(Table6[[#This Row],[Height 2 (m)]]-Table6[[#This Row],[Height 1 (m)]])*9.807)</f>
        <v/>
      </c>
      <c r="O1647" s="115" t="str">
        <f>'Pressure Drops in Loops'!U1652</f>
        <v/>
      </c>
      <c r="P164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47" s="115" t="str">
        <f>IF(Table6[[#This Row],[Segment ]]="","",Table6[[#This Row],[Work (W)]]/1000)</f>
        <v/>
      </c>
    </row>
    <row r="1648" spans="1:17" x14ac:dyDescent="0.25">
      <c r="A1648" s="116" t="str">
        <f>'Pressure Drops in Loops'!A1653</f>
        <v/>
      </c>
      <c r="B1648" s="113" t="str">
        <f>IF(Table6[[#This Row],[Segment ]]="","",B1647)</f>
        <v/>
      </c>
      <c r="C1648" s="113" t="str">
        <f>IF(Table6[[#This Row],[Segment ]]="","",C1647)</f>
        <v/>
      </c>
      <c r="D1648" s="113" t="str">
        <f>IF(Table6[[#This Row],[Segment ]]="","",D1647)</f>
        <v/>
      </c>
      <c r="E1648" s="117" t="str">
        <f>IF(Table6[[#This Row],[Segment ]]="","",Table6[[#This Row],[Density (kg/m3)]]*Table6[[#This Row],[Volumetric flow (m3/s)]])</f>
        <v/>
      </c>
      <c r="F1648" s="114" t="str">
        <f>IF(Table6[[#This Row],[Segment ]]="","",'Pressure Drops in Loops'!AG1653)</f>
        <v/>
      </c>
      <c r="G1648" s="114" t="str">
        <f>'Pressure Drops in Loops'!AH1653</f>
        <v/>
      </c>
      <c r="H1648" s="114"/>
      <c r="I1648" s="114"/>
      <c r="J1648" s="115" t="str">
        <f>'Pressure Drops in Loops'!E1653</f>
        <v/>
      </c>
      <c r="K1648" s="115" t="str">
        <f>IF('Pressure Drops in Loops'!E1654="",'Pressure Drops in Loops'!E1653,'Pressure Drops in Loops'!E1654)</f>
        <v/>
      </c>
      <c r="L1648" s="115" t="str">
        <f>IF(Table6[[#This Row],[Segment ]]="","",(Table6[[#This Row],[Pressure 2 (kPa)]]-Table6[[#This Row],[Pressure 1 (kPa)]])/Table6[[#This Row],[Density (kg/m3)]])</f>
        <v/>
      </c>
      <c r="M1648" s="115" t="str">
        <f>IF(Table6[[#This Row],[Segment ]]="","",((Table6[[#This Row],[Velocity 2 (m/s)]]^2)/2)-((Table6[[#This Row],[Velocity 1 (m/s)]]^2)/2))</f>
        <v/>
      </c>
      <c r="N1648" s="115" t="str">
        <f>IF(Table6[[#This Row],[Segment ]]="","",(Table6[[#This Row],[Height 2 (m)]]-Table6[[#This Row],[Height 1 (m)]])*9.807)</f>
        <v/>
      </c>
      <c r="O1648" s="115" t="str">
        <f>'Pressure Drops in Loops'!U1653</f>
        <v/>
      </c>
      <c r="P164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48" s="115" t="str">
        <f>IF(Table6[[#This Row],[Segment ]]="","",Table6[[#This Row],[Work (W)]]/1000)</f>
        <v/>
      </c>
    </row>
    <row r="1649" spans="1:17" x14ac:dyDescent="0.25">
      <c r="A1649" s="116" t="str">
        <f>'Pressure Drops in Loops'!A1654</f>
        <v/>
      </c>
      <c r="B1649" s="113" t="str">
        <f>IF(Table6[[#This Row],[Segment ]]="","",B1648)</f>
        <v/>
      </c>
      <c r="C1649" s="113" t="str">
        <f>IF(Table6[[#This Row],[Segment ]]="","",C1648)</f>
        <v/>
      </c>
      <c r="D1649" s="113" t="str">
        <f>IF(Table6[[#This Row],[Segment ]]="","",D1648)</f>
        <v/>
      </c>
      <c r="E1649" s="117" t="str">
        <f>IF(Table6[[#This Row],[Segment ]]="","",Table6[[#This Row],[Density (kg/m3)]]*Table6[[#This Row],[Volumetric flow (m3/s)]])</f>
        <v/>
      </c>
      <c r="F1649" s="114" t="str">
        <f>IF(Table6[[#This Row],[Segment ]]="","",'Pressure Drops in Loops'!AG1654)</f>
        <v/>
      </c>
      <c r="G1649" s="114" t="str">
        <f>'Pressure Drops in Loops'!AH1654</f>
        <v/>
      </c>
      <c r="H1649" s="114"/>
      <c r="I1649" s="114"/>
      <c r="J1649" s="115" t="str">
        <f>'Pressure Drops in Loops'!E1654</f>
        <v/>
      </c>
      <c r="K1649" s="115" t="str">
        <f>IF('Pressure Drops in Loops'!E1655="",'Pressure Drops in Loops'!E1654,'Pressure Drops in Loops'!E1655)</f>
        <v/>
      </c>
      <c r="L1649" s="115" t="str">
        <f>IF(Table6[[#This Row],[Segment ]]="","",(Table6[[#This Row],[Pressure 2 (kPa)]]-Table6[[#This Row],[Pressure 1 (kPa)]])/Table6[[#This Row],[Density (kg/m3)]])</f>
        <v/>
      </c>
      <c r="M1649" s="115" t="str">
        <f>IF(Table6[[#This Row],[Segment ]]="","",((Table6[[#This Row],[Velocity 2 (m/s)]]^2)/2)-((Table6[[#This Row],[Velocity 1 (m/s)]]^2)/2))</f>
        <v/>
      </c>
      <c r="N1649" s="115" t="str">
        <f>IF(Table6[[#This Row],[Segment ]]="","",(Table6[[#This Row],[Height 2 (m)]]-Table6[[#This Row],[Height 1 (m)]])*9.807)</f>
        <v/>
      </c>
      <c r="O1649" s="115" t="str">
        <f>'Pressure Drops in Loops'!U1654</f>
        <v/>
      </c>
      <c r="P164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49" s="115" t="str">
        <f>IF(Table6[[#This Row],[Segment ]]="","",Table6[[#This Row],[Work (W)]]/1000)</f>
        <v/>
      </c>
    </row>
    <row r="1650" spans="1:17" x14ac:dyDescent="0.25">
      <c r="A1650" s="116" t="str">
        <f>'Pressure Drops in Loops'!A1655</f>
        <v/>
      </c>
      <c r="B1650" s="113" t="str">
        <f>IF(Table6[[#This Row],[Segment ]]="","",B1649)</f>
        <v/>
      </c>
      <c r="C1650" s="113" t="str">
        <f>IF(Table6[[#This Row],[Segment ]]="","",C1649)</f>
        <v/>
      </c>
      <c r="D1650" s="113" t="str">
        <f>IF(Table6[[#This Row],[Segment ]]="","",D1649)</f>
        <v/>
      </c>
      <c r="E1650" s="117" t="str">
        <f>IF(Table6[[#This Row],[Segment ]]="","",Table6[[#This Row],[Density (kg/m3)]]*Table6[[#This Row],[Volumetric flow (m3/s)]])</f>
        <v/>
      </c>
      <c r="F1650" s="114" t="str">
        <f>IF(Table6[[#This Row],[Segment ]]="","",'Pressure Drops in Loops'!AG1655)</f>
        <v/>
      </c>
      <c r="G1650" s="114" t="str">
        <f>'Pressure Drops in Loops'!AH1655</f>
        <v/>
      </c>
      <c r="H1650" s="114"/>
      <c r="I1650" s="114"/>
      <c r="J1650" s="115" t="str">
        <f>'Pressure Drops in Loops'!E1655</f>
        <v/>
      </c>
      <c r="K1650" s="115" t="str">
        <f>IF('Pressure Drops in Loops'!E1656="",'Pressure Drops in Loops'!E1655,'Pressure Drops in Loops'!E1656)</f>
        <v/>
      </c>
      <c r="L1650" s="115" t="str">
        <f>IF(Table6[[#This Row],[Segment ]]="","",(Table6[[#This Row],[Pressure 2 (kPa)]]-Table6[[#This Row],[Pressure 1 (kPa)]])/Table6[[#This Row],[Density (kg/m3)]])</f>
        <v/>
      </c>
      <c r="M1650" s="115" t="str">
        <f>IF(Table6[[#This Row],[Segment ]]="","",((Table6[[#This Row],[Velocity 2 (m/s)]]^2)/2)-((Table6[[#This Row],[Velocity 1 (m/s)]]^2)/2))</f>
        <v/>
      </c>
      <c r="N1650" s="115" t="str">
        <f>IF(Table6[[#This Row],[Segment ]]="","",(Table6[[#This Row],[Height 2 (m)]]-Table6[[#This Row],[Height 1 (m)]])*9.807)</f>
        <v/>
      </c>
      <c r="O1650" s="115" t="str">
        <f>'Pressure Drops in Loops'!U1655</f>
        <v/>
      </c>
      <c r="P165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50" s="115" t="str">
        <f>IF(Table6[[#This Row],[Segment ]]="","",Table6[[#This Row],[Work (W)]]/1000)</f>
        <v/>
      </c>
    </row>
    <row r="1651" spans="1:17" x14ac:dyDescent="0.25">
      <c r="A1651" s="116" t="str">
        <f>'Pressure Drops in Loops'!A1656</f>
        <v/>
      </c>
      <c r="B1651" s="113" t="str">
        <f>IF(Table6[[#This Row],[Segment ]]="","",B1650)</f>
        <v/>
      </c>
      <c r="C1651" s="113" t="str">
        <f>IF(Table6[[#This Row],[Segment ]]="","",C1650)</f>
        <v/>
      </c>
      <c r="D1651" s="113" t="str">
        <f>IF(Table6[[#This Row],[Segment ]]="","",D1650)</f>
        <v/>
      </c>
      <c r="E1651" s="117" t="str">
        <f>IF(Table6[[#This Row],[Segment ]]="","",Table6[[#This Row],[Density (kg/m3)]]*Table6[[#This Row],[Volumetric flow (m3/s)]])</f>
        <v/>
      </c>
      <c r="F1651" s="114" t="str">
        <f>IF(Table6[[#This Row],[Segment ]]="","",'Pressure Drops in Loops'!AG1656)</f>
        <v/>
      </c>
      <c r="G1651" s="114" t="str">
        <f>'Pressure Drops in Loops'!AH1656</f>
        <v/>
      </c>
      <c r="H1651" s="114"/>
      <c r="I1651" s="114"/>
      <c r="J1651" s="115" t="str">
        <f>'Pressure Drops in Loops'!E1656</f>
        <v/>
      </c>
      <c r="K1651" s="115" t="str">
        <f>IF('Pressure Drops in Loops'!E1657="",'Pressure Drops in Loops'!E1656,'Pressure Drops in Loops'!E1657)</f>
        <v/>
      </c>
      <c r="L1651" s="115" t="str">
        <f>IF(Table6[[#This Row],[Segment ]]="","",(Table6[[#This Row],[Pressure 2 (kPa)]]-Table6[[#This Row],[Pressure 1 (kPa)]])/Table6[[#This Row],[Density (kg/m3)]])</f>
        <v/>
      </c>
      <c r="M1651" s="115" t="str">
        <f>IF(Table6[[#This Row],[Segment ]]="","",((Table6[[#This Row],[Velocity 2 (m/s)]]^2)/2)-((Table6[[#This Row],[Velocity 1 (m/s)]]^2)/2))</f>
        <v/>
      </c>
      <c r="N1651" s="115" t="str">
        <f>IF(Table6[[#This Row],[Segment ]]="","",(Table6[[#This Row],[Height 2 (m)]]-Table6[[#This Row],[Height 1 (m)]])*9.807)</f>
        <v/>
      </c>
      <c r="O1651" s="115" t="str">
        <f>'Pressure Drops in Loops'!U1656</f>
        <v/>
      </c>
      <c r="P165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51" s="115" t="str">
        <f>IF(Table6[[#This Row],[Segment ]]="","",Table6[[#This Row],[Work (W)]]/1000)</f>
        <v/>
      </c>
    </row>
    <row r="1652" spans="1:17" x14ac:dyDescent="0.25">
      <c r="A1652" s="116" t="str">
        <f>'Pressure Drops in Loops'!A1657</f>
        <v/>
      </c>
      <c r="B1652" s="113" t="str">
        <f>IF(Table6[[#This Row],[Segment ]]="","",B1651)</f>
        <v/>
      </c>
      <c r="C1652" s="113" t="str">
        <f>IF(Table6[[#This Row],[Segment ]]="","",C1651)</f>
        <v/>
      </c>
      <c r="D1652" s="113" t="str">
        <f>IF(Table6[[#This Row],[Segment ]]="","",D1651)</f>
        <v/>
      </c>
      <c r="E1652" s="117" t="str">
        <f>IF(Table6[[#This Row],[Segment ]]="","",Table6[[#This Row],[Density (kg/m3)]]*Table6[[#This Row],[Volumetric flow (m3/s)]])</f>
        <v/>
      </c>
      <c r="F1652" s="114" t="str">
        <f>IF(Table6[[#This Row],[Segment ]]="","",'Pressure Drops in Loops'!AG1657)</f>
        <v/>
      </c>
      <c r="G1652" s="114" t="str">
        <f>'Pressure Drops in Loops'!AH1657</f>
        <v/>
      </c>
      <c r="H1652" s="114"/>
      <c r="I1652" s="114"/>
      <c r="J1652" s="115" t="str">
        <f>'Pressure Drops in Loops'!E1657</f>
        <v/>
      </c>
      <c r="K1652" s="115" t="str">
        <f>IF('Pressure Drops in Loops'!E1658="",'Pressure Drops in Loops'!E1657,'Pressure Drops in Loops'!E1658)</f>
        <v/>
      </c>
      <c r="L1652" s="115" t="str">
        <f>IF(Table6[[#This Row],[Segment ]]="","",(Table6[[#This Row],[Pressure 2 (kPa)]]-Table6[[#This Row],[Pressure 1 (kPa)]])/Table6[[#This Row],[Density (kg/m3)]])</f>
        <v/>
      </c>
      <c r="M1652" s="115" t="str">
        <f>IF(Table6[[#This Row],[Segment ]]="","",((Table6[[#This Row],[Velocity 2 (m/s)]]^2)/2)-((Table6[[#This Row],[Velocity 1 (m/s)]]^2)/2))</f>
        <v/>
      </c>
      <c r="N1652" s="115" t="str">
        <f>IF(Table6[[#This Row],[Segment ]]="","",(Table6[[#This Row],[Height 2 (m)]]-Table6[[#This Row],[Height 1 (m)]])*9.807)</f>
        <v/>
      </c>
      <c r="O1652" s="115" t="str">
        <f>'Pressure Drops in Loops'!U1657</f>
        <v/>
      </c>
      <c r="P165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52" s="115" t="str">
        <f>IF(Table6[[#This Row],[Segment ]]="","",Table6[[#This Row],[Work (W)]]/1000)</f>
        <v/>
      </c>
    </row>
    <row r="1653" spans="1:17" x14ac:dyDescent="0.25">
      <c r="A1653" s="116" t="str">
        <f>'Pressure Drops in Loops'!A1658</f>
        <v/>
      </c>
      <c r="B1653" s="113" t="str">
        <f>IF(Table6[[#This Row],[Segment ]]="","",B1652)</f>
        <v/>
      </c>
      <c r="C1653" s="113" t="str">
        <f>IF(Table6[[#This Row],[Segment ]]="","",C1652)</f>
        <v/>
      </c>
      <c r="D1653" s="113" t="str">
        <f>IF(Table6[[#This Row],[Segment ]]="","",D1652)</f>
        <v/>
      </c>
      <c r="E1653" s="117" t="str">
        <f>IF(Table6[[#This Row],[Segment ]]="","",Table6[[#This Row],[Density (kg/m3)]]*Table6[[#This Row],[Volumetric flow (m3/s)]])</f>
        <v/>
      </c>
      <c r="F1653" s="114" t="str">
        <f>IF(Table6[[#This Row],[Segment ]]="","",'Pressure Drops in Loops'!AG1658)</f>
        <v/>
      </c>
      <c r="G1653" s="114" t="str">
        <f>'Pressure Drops in Loops'!AH1658</f>
        <v/>
      </c>
      <c r="H1653" s="114"/>
      <c r="I1653" s="114"/>
      <c r="J1653" s="115" t="str">
        <f>'Pressure Drops in Loops'!E1658</f>
        <v/>
      </c>
      <c r="K1653" s="115" t="str">
        <f>IF('Pressure Drops in Loops'!E1659="",'Pressure Drops in Loops'!E1658,'Pressure Drops in Loops'!E1659)</f>
        <v/>
      </c>
      <c r="L1653" s="115" t="str">
        <f>IF(Table6[[#This Row],[Segment ]]="","",(Table6[[#This Row],[Pressure 2 (kPa)]]-Table6[[#This Row],[Pressure 1 (kPa)]])/Table6[[#This Row],[Density (kg/m3)]])</f>
        <v/>
      </c>
      <c r="M1653" s="115" t="str">
        <f>IF(Table6[[#This Row],[Segment ]]="","",((Table6[[#This Row],[Velocity 2 (m/s)]]^2)/2)-((Table6[[#This Row],[Velocity 1 (m/s)]]^2)/2))</f>
        <v/>
      </c>
      <c r="N1653" s="115" t="str">
        <f>IF(Table6[[#This Row],[Segment ]]="","",(Table6[[#This Row],[Height 2 (m)]]-Table6[[#This Row],[Height 1 (m)]])*9.807)</f>
        <v/>
      </c>
      <c r="O1653" s="115" t="str">
        <f>'Pressure Drops in Loops'!U1658</f>
        <v/>
      </c>
      <c r="P165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53" s="115" t="str">
        <f>IF(Table6[[#This Row],[Segment ]]="","",Table6[[#This Row],[Work (W)]]/1000)</f>
        <v/>
      </c>
    </row>
    <row r="1654" spans="1:17" x14ac:dyDescent="0.25">
      <c r="A1654" s="116" t="str">
        <f>'Pressure Drops in Loops'!A1659</f>
        <v/>
      </c>
      <c r="B1654" s="113" t="str">
        <f>IF(Table6[[#This Row],[Segment ]]="","",B1653)</f>
        <v/>
      </c>
      <c r="C1654" s="113" t="str">
        <f>IF(Table6[[#This Row],[Segment ]]="","",C1653)</f>
        <v/>
      </c>
      <c r="D1654" s="113" t="str">
        <f>IF(Table6[[#This Row],[Segment ]]="","",D1653)</f>
        <v/>
      </c>
      <c r="E1654" s="117" t="str">
        <f>IF(Table6[[#This Row],[Segment ]]="","",Table6[[#This Row],[Density (kg/m3)]]*Table6[[#This Row],[Volumetric flow (m3/s)]])</f>
        <v/>
      </c>
      <c r="F1654" s="114" t="str">
        <f>IF(Table6[[#This Row],[Segment ]]="","",'Pressure Drops in Loops'!AG1659)</f>
        <v/>
      </c>
      <c r="G1654" s="114" t="str">
        <f>'Pressure Drops in Loops'!AH1659</f>
        <v/>
      </c>
      <c r="H1654" s="114"/>
      <c r="I1654" s="114"/>
      <c r="J1654" s="115" t="str">
        <f>'Pressure Drops in Loops'!E1659</f>
        <v/>
      </c>
      <c r="K1654" s="115" t="str">
        <f>IF('Pressure Drops in Loops'!E1660="",'Pressure Drops in Loops'!E1659,'Pressure Drops in Loops'!E1660)</f>
        <v/>
      </c>
      <c r="L1654" s="115" t="str">
        <f>IF(Table6[[#This Row],[Segment ]]="","",(Table6[[#This Row],[Pressure 2 (kPa)]]-Table6[[#This Row],[Pressure 1 (kPa)]])/Table6[[#This Row],[Density (kg/m3)]])</f>
        <v/>
      </c>
      <c r="M1654" s="115" t="str">
        <f>IF(Table6[[#This Row],[Segment ]]="","",((Table6[[#This Row],[Velocity 2 (m/s)]]^2)/2)-((Table6[[#This Row],[Velocity 1 (m/s)]]^2)/2))</f>
        <v/>
      </c>
      <c r="N1654" s="115" t="str">
        <f>IF(Table6[[#This Row],[Segment ]]="","",(Table6[[#This Row],[Height 2 (m)]]-Table6[[#This Row],[Height 1 (m)]])*9.807)</f>
        <v/>
      </c>
      <c r="O1654" s="115" t="str">
        <f>'Pressure Drops in Loops'!U1659</f>
        <v/>
      </c>
      <c r="P165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54" s="115" t="str">
        <f>IF(Table6[[#This Row],[Segment ]]="","",Table6[[#This Row],[Work (W)]]/1000)</f>
        <v/>
      </c>
    </row>
    <row r="1655" spans="1:17" x14ac:dyDescent="0.25">
      <c r="A1655" s="116" t="str">
        <f>'Pressure Drops in Loops'!A1660</f>
        <v/>
      </c>
      <c r="B1655" s="113" t="str">
        <f>IF(Table6[[#This Row],[Segment ]]="","",B1654)</f>
        <v/>
      </c>
      <c r="C1655" s="113" t="str">
        <f>IF(Table6[[#This Row],[Segment ]]="","",C1654)</f>
        <v/>
      </c>
      <c r="D1655" s="113" t="str">
        <f>IF(Table6[[#This Row],[Segment ]]="","",D1654)</f>
        <v/>
      </c>
      <c r="E1655" s="117" t="str">
        <f>IF(Table6[[#This Row],[Segment ]]="","",Table6[[#This Row],[Density (kg/m3)]]*Table6[[#This Row],[Volumetric flow (m3/s)]])</f>
        <v/>
      </c>
      <c r="F1655" s="114" t="str">
        <f>IF(Table6[[#This Row],[Segment ]]="","",'Pressure Drops in Loops'!AG1660)</f>
        <v/>
      </c>
      <c r="G1655" s="114" t="str">
        <f>'Pressure Drops in Loops'!AH1660</f>
        <v/>
      </c>
      <c r="H1655" s="114"/>
      <c r="I1655" s="114"/>
      <c r="J1655" s="115" t="str">
        <f>'Pressure Drops in Loops'!E1660</f>
        <v/>
      </c>
      <c r="K1655" s="115" t="str">
        <f>IF('Pressure Drops in Loops'!E1661="",'Pressure Drops in Loops'!E1660,'Pressure Drops in Loops'!E1661)</f>
        <v/>
      </c>
      <c r="L1655" s="115" t="str">
        <f>IF(Table6[[#This Row],[Segment ]]="","",(Table6[[#This Row],[Pressure 2 (kPa)]]-Table6[[#This Row],[Pressure 1 (kPa)]])/Table6[[#This Row],[Density (kg/m3)]])</f>
        <v/>
      </c>
      <c r="M1655" s="115" t="str">
        <f>IF(Table6[[#This Row],[Segment ]]="","",((Table6[[#This Row],[Velocity 2 (m/s)]]^2)/2)-((Table6[[#This Row],[Velocity 1 (m/s)]]^2)/2))</f>
        <v/>
      </c>
      <c r="N1655" s="115" t="str">
        <f>IF(Table6[[#This Row],[Segment ]]="","",(Table6[[#This Row],[Height 2 (m)]]-Table6[[#This Row],[Height 1 (m)]])*9.807)</f>
        <v/>
      </c>
      <c r="O1655" s="115" t="str">
        <f>'Pressure Drops in Loops'!U1660</f>
        <v/>
      </c>
      <c r="P165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55" s="115" t="str">
        <f>IF(Table6[[#This Row],[Segment ]]="","",Table6[[#This Row],[Work (W)]]/1000)</f>
        <v/>
      </c>
    </row>
    <row r="1656" spans="1:17" x14ac:dyDescent="0.25">
      <c r="A1656" s="116" t="str">
        <f>'Pressure Drops in Loops'!A1661</f>
        <v/>
      </c>
      <c r="B1656" s="113" t="str">
        <f>IF(Table6[[#This Row],[Segment ]]="","",B1655)</f>
        <v/>
      </c>
      <c r="C1656" s="113" t="str">
        <f>IF(Table6[[#This Row],[Segment ]]="","",C1655)</f>
        <v/>
      </c>
      <c r="D1656" s="113" t="str">
        <f>IF(Table6[[#This Row],[Segment ]]="","",D1655)</f>
        <v/>
      </c>
      <c r="E1656" s="117" t="str">
        <f>IF(Table6[[#This Row],[Segment ]]="","",Table6[[#This Row],[Density (kg/m3)]]*Table6[[#This Row],[Volumetric flow (m3/s)]])</f>
        <v/>
      </c>
      <c r="F1656" s="114" t="str">
        <f>IF(Table6[[#This Row],[Segment ]]="","",'Pressure Drops in Loops'!AG1661)</f>
        <v/>
      </c>
      <c r="G1656" s="114" t="str">
        <f>'Pressure Drops in Loops'!AH1661</f>
        <v/>
      </c>
      <c r="H1656" s="114"/>
      <c r="I1656" s="114"/>
      <c r="J1656" s="115" t="str">
        <f>'Pressure Drops in Loops'!E1661</f>
        <v/>
      </c>
      <c r="K1656" s="115" t="str">
        <f>IF('Pressure Drops in Loops'!E1662="",'Pressure Drops in Loops'!E1661,'Pressure Drops in Loops'!E1662)</f>
        <v/>
      </c>
      <c r="L1656" s="115" t="str">
        <f>IF(Table6[[#This Row],[Segment ]]="","",(Table6[[#This Row],[Pressure 2 (kPa)]]-Table6[[#This Row],[Pressure 1 (kPa)]])/Table6[[#This Row],[Density (kg/m3)]])</f>
        <v/>
      </c>
      <c r="M1656" s="115" t="str">
        <f>IF(Table6[[#This Row],[Segment ]]="","",((Table6[[#This Row],[Velocity 2 (m/s)]]^2)/2)-((Table6[[#This Row],[Velocity 1 (m/s)]]^2)/2))</f>
        <v/>
      </c>
      <c r="N1656" s="115" t="str">
        <f>IF(Table6[[#This Row],[Segment ]]="","",(Table6[[#This Row],[Height 2 (m)]]-Table6[[#This Row],[Height 1 (m)]])*9.807)</f>
        <v/>
      </c>
      <c r="O1656" s="115" t="str">
        <f>'Pressure Drops in Loops'!U1661</f>
        <v/>
      </c>
      <c r="P165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56" s="115" t="str">
        <f>IF(Table6[[#This Row],[Segment ]]="","",Table6[[#This Row],[Work (W)]]/1000)</f>
        <v/>
      </c>
    </row>
    <row r="1657" spans="1:17" x14ac:dyDescent="0.25">
      <c r="A1657" s="116" t="str">
        <f>'Pressure Drops in Loops'!A1662</f>
        <v/>
      </c>
      <c r="B1657" s="113" t="str">
        <f>IF(Table6[[#This Row],[Segment ]]="","",B1656)</f>
        <v/>
      </c>
      <c r="C1657" s="113" t="str">
        <f>IF(Table6[[#This Row],[Segment ]]="","",C1656)</f>
        <v/>
      </c>
      <c r="D1657" s="113" t="str">
        <f>IF(Table6[[#This Row],[Segment ]]="","",D1656)</f>
        <v/>
      </c>
      <c r="E1657" s="117" t="str">
        <f>IF(Table6[[#This Row],[Segment ]]="","",Table6[[#This Row],[Density (kg/m3)]]*Table6[[#This Row],[Volumetric flow (m3/s)]])</f>
        <v/>
      </c>
      <c r="F1657" s="114" t="str">
        <f>IF(Table6[[#This Row],[Segment ]]="","",'Pressure Drops in Loops'!AG1662)</f>
        <v/>
      </c>
      <c r="G1657" s="114" t="str">
        <f>'Pressure Drops in Loops'!AH1662</f>
        <v/>
      </c>
      <c r="H1657" s="114"/>
      <c r="I1657" s="114"/>
      <c r="J1657" s="115" t="str">
        <f>'Pressure Drops in Loops'!E1662</f>
        <v/>
      </c>
      <c r="K1657" s="115" t="str">
        <f>IF('Pressure Drops in Loops'!E1663="",'Pressure Drops in Loops'!E1662,'Pressure Drops in Loops'!E1663)</f>
        <v/>
      </c>
      <c r="L1657" s="115" t="str">
        <f>IF(Table6[[#This Row],[Segment ]]="","",(Table6[[#This Row],[Pressure 2 (kPa)]]-Table6[[#This Row],[Pressure 1 (kPa)]])/Table6[[#This Row],[Density (kg/m3)]])</f>
        <v/>
      </c>
      <c r="M1657" s="115" t="str">
        <f>IF(Table6[[#This Row],[Segment ]]="","",((Table6[[#This Row],[Velocity 2 (m/s)]]^2)/2)-((Table6[[#This Row],[Velocity 1 (m/s)]]^2)/2))</f>
        <v/>
      </c>
      <c r="N1657" s="115" t="str">
        <f>IF(Table6[[#This Row],[Segment ]]="","",(Table6[[#This Row],[Height 2 (m)]]-Table6[[#This Row],[Height 1 (m)]])*9.807)</f>
        <v/>
      </c>
      <c r="O1657" s="115" t="str">
        <f>'Pressure Drops in Loops'!U1662</f>
        <v/>
      </c>
      <c r="P165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57" s="115" t="str">
        <f>IF(Table6[[#This Row],[Segment ]]="","",Table6[[#This Row],[Work (W)]]/1000)</f>
        <v/>
      </c>
    </row>
    <row r="1658" spans="1:17" x14ac:dyDescent="0.25">
      <c r="A1658" s="116" t="str">
        <f>'Pressure Drops in Loops'!A1663</f>
        <v/>
      </c>
      <c r="B1658" s="113" t="str">
        <f>IF(Table6[[#This Row],[Segment ]]="","",B1657)</f>
        <v/>
      </c>
      <c r="C1658" s="113" t="str">
        <f>IF(Table6[[#This Row],[Segment ]]="","",C1657)</f>
        <v/>
      </c>
      <c r="D1658" s="113" t="str">
        <f>IF(Table6[[#This Row],[Segment ]]="","",D1657)</f>
        <v/>
      </c>
      <c r="E1658" s="117" t="str">
        <f>IF(Table6[[#This Row],[Segment ]]="","",Table6[[#This Row],[Density (kg/m3)]]*Table6[[#This Row],[Volumetric flow (m3/s)]])</f>
        <v/>
      </c>
      <c r="F1658" s="114" t="str">
        <f>IF(Table6[[#This Row],[Segment ]]="","",'Pressure Drops in Loops'!AG1663)</f>
        <v/>
      </c>
      <c r="G1658" s="114" t="str">
        <f>'Pressure Drops in Loops'!AH1663</f>
        <v/>
      </c>
      <c r="H1658" s="114"/>
      <c r="I1658" s="114"/>
      <c r="J1658" s="115" t="str">
        <f>'Pressure Drops in Loops'!E1663</f>
        <v/>
      </c>
      <c r="K1658" s="115" t="str">
        <f>IF('Pressure Drops in Loops'!E1664="",'Pressure Drops in Loops'!E1663,'Pressure Drops in Loops'!E1664)</f>
        <v/>
      </c>
      <c r="L1658" s="115" t="str">
        <f>IF(Table6[[#This Row],[Segment ]]="","",(Table6[[#This Row],[Pressure 2 (kPa)]]-Table6[[#This Row],[Pressure 1 (kPa)]])/Table6[[#This Row],[Density (kg/m3)]])</f>
        <v/>
      </c>
      <c r="M1658" s="115" t="str">
        <f>IF(Table6[[#This Row],[Segment ]]="","",((Table6[[#This Row],[Velocity 2 (m/s)]]^2)/2)-((Table6[[#This Row],[Velocity 1 (m/s)]]^2)/2))</f>
        <v/>
      </c>
      <c r="N1658" s="115" t="str">
        <f>IF(Table6[[#This Row],[Segment ]]="","",(Table6[[#This Row],[Height 2 (m)]]-Table6[[#This Row],[Height 1 (m)]])*9.807)</f>
        <v/>
      </c>
      <c r="O1658" s="115" t="str">
        <f>'Pressure Drops in Loops'!U1663</f>
        <v/>
      </c>
      <c r="P165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58" s="115" t="str">
        <f>IF(Table6[[#This Row],[Segment ]]="","",Table6[[#This Row],[Work (W)]]/1000)</f>
        <v/>
      </c>
    </row>
    <row r="1659" spans="1:17" x14ac:dyDescent="0.25">
      <c r="A1659" s="116" t="str">
        <f>'Pressure Drops in Loops'!A1664</f>
        <v/>
      </c>
      <c r="B1659" s="113" t="str">
        <f>IF(Table6[[#This Row],[Segment ]]="","",B1658)</f>
        <v/>
      </c>
      <c r="C1659" s="113" t="str">
        <f>IF(Table6[[#This Row],[Segment ]]="","",C1658)</f>
        <v/>
      </c>
      <c r="D1659" s="113" t="str">
        <f>IF(Table6[[#This Row],[Segment ]]="","",D1658)</f>
        <v/>
      </c>
      <c r="E1659" s="117" t="str">
        <f>IF(Table6[[#This Row],[Segment ]]="","",Table6[[#This Row],[Density (kg/m3)]]*Table6[[#This Row],[Volumetric flow (m3/s)]])</f>
        <v/>
      </c>
      <c r="F1659" s="114" t="str">
        <f>IF(Table6[[#This Row],[Segment ]]="","",'Pressure Drops in Loops'!AG1664)</f>
        <v/>
      </c>
      <c r="G1659" s="114" t="str">
        <f>'Pressure Drops in Loops'!AH1664</f>
        <v/>
      </c>
      <c r="H1659" s="114"/>
      <c r="I1659" s="114"/>
      <c r="J1659" s="115" t="str">
        <f>'Pressure Drops in Loops'!E1664</f>
        <v/>
      </c>
      <c r="K1659" s="115" t="str">
        <f>IF('Pressure Drops in Loops'!E1665="",'Pressure Drops in Loops'!E1664,'Pressure Drops in Loops'!E1665)</f>
        <v/>
      </c>
      <c r="L1659" s="115" t="str">
        <f>IF(Table6[[#This Row],[Segment ]]="","",(Table6[[#This Row],[Pressure 2 (kPa)]]-Table6[[#This Row],[Pressure 1 (kPa)]])/Table6[[#This Row],[Density (kg/m3)]])</f>
        <v/>
      </c>
      <c r="M1659" s="115" t="str">
        <f>IF(Table6[[#This Row],[Segment ]]="","",((Table6[[#This Row],[Velocity 2 (m/s)]]^2)/2)-((Table6[[#This Row],[Velocity 1 (m/s)]]^2)/2))</f>
        <v/>
      </c>
      <c r="N1659" s="115" t="str">
        <f>IF(Table6[[#This Row],[Segment ]]="","",(Table6[[#This Row],[Height 2 (m)]]-Table6[[#This Row],[Height 1 (m)]])*9.807)</f>
        <v/>
      </c>
      <c r="O1659" s="115" t="str">
        <f>'Pressure Drops in Loops'!U1664</f>
        <v/>
      </c>
      <c r="P165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59" s="115" t="str">
        <f>IF(Table6[[#This Row],[Segment ]]="","",Table6[[#This Row],[Work (W)]]/1000)</f>
        <v/>
      </c>
    </row>
    <row r="1660" spans="1:17" x14ac:dyDescent="0.25">
      <c r="A1660" s="116" t="str">
        <f>'Pressure Drops in Loops'!A1665</f>
        <v/>
      </c>
      <c r="B1660" s="113" t="str">
        <f>IF(Table6[[#This Row],[Segment ]]="","",B1659)</f>
        <v/>
      </c>
      <c r="C1660" s="113" t="str">
        <f>IF(Table6[[#This Row],[Segment ]]="","",C1659)</f>
        <v/>
      </c>
      <c r="D1660" s="113" t="str">
        <f>IF(Table6[[#This Row],[Segment ]]="","",D1659)</f>
        <v/>
      </c>
      <c r="E1660" s="117" t="str">
        <f>IF(Table6[[#This Row],[Segment ]]="","",Table6[[#This Row],[Density (kg/m3)]]*Table6[[#This Row],[Volumetric flow (m3/s)]])</f>
        <v/>
      </c>
      <c r="F1660" s="114" t="str">
        <f>IF(Table6[[#This Row],[Segment ]]="","",'Pressure Drops in Loops'!AG1665)</f>
        <v/>
      </c>
      <c r="G1660" s="114" t="str">
        <f>'Pressure Drops in Loops'!AH1665</f>
        <v/>
      </c>
      <c r="H1660" s="114"/>
      <c r="I1660" s="114"/>
      <c r="J1660" s="115" t="str">
        <f>'Pressure Drops in Loops'!E1665</f>
        <v/>
      </c>
      <c r="K1660" s="115" t="str">
        <f>IF('Pressure Drops in Loops'!E1666="",'Pressure Drops in Loops'!E1665,'Pressure Drops in Loops'!E1666)</f>
        <v/>
      </c>
      <c r="L1660" s="115" t="str">
        <f>IF(Table6[[#This Row],[Segment ]]="","",(Table6[[#This Row],[Pressure 2 (kPa)]]-Table6[[#This Row],[Pressure 1 (kPa)]])/Table6[[#This Row],[Density (kg/m3)]])</f>
        <v/>
      </c>
      <c r="M1660" s="115" t="str">
        <f>IF(Table6[[#This Row],[Segment ]]="","",((Table6[[#This Row],[Velocity 2 (m/s)]]^2)/2)-((Table6[[#This Row],[Velocity 1 (m/s)]]^2)/2))</f>
        <v/>
      </c>
      <c r="N1660" s="115" t="str">
        <f>IF(Table6[[#This Row],[Segment ]]="","",(Table6[[#This Row],[Height 2 (m)]]-Table6[[#This Row],[Height 1 (m)]])*9.807)</f>
        <v/>
      </c>
      <c r="O1660" s="115" t="str">
        <f>'Pressure Drops in Loops'!U1665</f>
        <v/>
      </c>
      <c r="P166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60" s="115" t="str">
        <f>IF(Table6[[#This Row],[Segment ]]="","",Table6[[#This Row],[Work (W)]]/1000)</f>
        <v/>
      </c>
    </row>
    <row r="1661" spans="1:17" x14ac:dyDescent="0.25">
      <c r="A1661" s="116" t="str">
        <f>'Pressure Drops in Loops'!A1666</f>
        <v/>
      </c>
      <c r="B1661" s="113" t="str">
        <f>IF(Table6[[#This Row],[Segment ]]="","",B1660)</f>
        <v/>
      </c>
      <c r="C1661" s="113" t="str">
        <f>IF(Table6[[#This Row],[Segment ]]="","",C1660)</f>
        <v/>
      </c>
      <c r="D1661" s="113" t="str">
        <f>IF(Table6[[#This Row],[Segment ]]="","",D1660)</f>
        <v/>
      </c>
      <c r="E1661" s="117" t="str">
        <f>IF(Table6[[#This Row],[Segment ]]="","",Table6[[#This Row],[Density (kg/m3)]]*Table6[[#This Row],[Volumetric flow (m3/s)]])</f>
        <v/>
      </c>
      <c r="F1661" s="114" t="str">
        <f>IF(Table6[[#This Row],[Segment ]]="","",'Pressure Drops in Loops'!AG1666)</f>
        <v/>
      </c>
      <c r="G1661" s="114" t="str">
        <f>'Pressure Drops in Loops'!AH1666</f>
        <v/>
      </c>
      <c r="H1661" s="114"/>
      <c r="I1661" s="114"/>
      <c r="J1661" s="115" t="str">
        <f>'Pressure Drops in Loops'!E1666</f>
        <v/>
      </c>
      <c r="K1661" s="115" t="str">
        <f>IF('Pressure Drops in Loops'!E1667="",'Pressure Drops in Loops'!E1666,'Pressure Drops in Loops'!E1667)</f>
        <v/>
      </c>
      <c r="L1661" s="115" t="str">
        <f>IF(Table6[[#This Row],[Segment ]]="","",(Table6[[#This Row],[Pressure 2 (kPa)]]-Table6[[#This Row],[Pressure 1 (kPa)]])/Table6[[#This Row],[Density (kg/m3)]])</f>
        <v/>
      </c>
      <c r="M1661" s="115" t="str">
        <f>IF(Table6[[#This Row],[Segment ]]="","",((Table6[[#This Row],[Velocity 2 (m/s)]]^2)/2)-((Table6[[#This Row],[Velocity 1 (m/s)]]^2)/2))</f>
        <v/>
      </c>
      <c r="N1661" s="115" t="str">
        <f>IF(Table6[[#This Row],[Segment ]]="","",(Table6[[#This Row],[Height 2 (m)]]-Table6[[#This Row],[Height 1 (m)]])*9.807)</f>
        <v/>
      </c>
      <c r="O1661" s="115" t="str">
        <f>'Pressure Drops in Loops'!U1666</f>
        <v/>
      </c>
      <c r="P166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61" s="115" t="str">
        <f>IF(Table6[[#This Row],[Segment ]]="","",Table6[[#This Row],[Work (W)]]/1000)</f>
        <v/>
      </c>
    </row>
    <row r="1662" spans="1:17" x14ac:dyDescent="0.25">
      <c r="A1662" s="116" t="str">
        <f>'Pressure Drops in Loops'!A1667</f>
        <v/>
      </c>
      <c r="B1662" s="113" t="str">
        <f>IF(Table6[[#This Row],[Segment ]]="","",B1661)</f>
        <v/>
      </c>
      <c r="C1662" s="113" t="str">
        <f>IF(Table6[[#This Row],[Segment ]]="","",C1661)</f>
        <v/>
      </c>
      <c r="D1662" s="113" t="str">
        <f>IF(Table6[[#This Row],[Segment ]]="","",D1661)</f>
        <v/>
      </c>
      <c r="E1662" s="117" t="str">
        <f>IF(Table6[[#This Row],[Segment ]]="","",Table6[[#This Row],[Density (kg/m3)]]*Table6[[#This Row],[Volumetric flow (m3/s)]])</f>
        <v/>
      </c>
      <c r="F1662" s="114" t="str">
        <f>IF(Table6[[#This Row],[Segment ]]="","",'Pressure Drops in Loops'!AG1667)</f>
        <v/>
      </c>
      <c r="G1662" s="114" t="str">
        <f>'Pressure Drops in Loops'!AH1667</f>
        <v/>
      </c>
      <c r="H1662" s="114"/>
      <c r="I1662" s="114"/>
      <c r="J1662" s="115" t="str">
        <f>'Pressure Drops in Loops'!E1667</f>
        <v/>
      </c>
      <c r="K1662" s="115" t="str">
        <f>IF('Pressure Drops in Loops'!E1668="",'Pressure Drops in Loops'!E1667,'Pressure Drops in Loops'!E1668)</f>
        <v/>
      </c>
      <c r="L1662" s="115" t="str">
        <f>IF(Table6[[#This Row],[Segment ]]="","",(Table6[[#This Row],[Pressure 2 (kPa)]]-Table6[[#This Row],[Pressure 1 (kPa)]])/Table6[[#This Row],[Density (kg/m3)]])</f>
        <v/>
      </c>
      <c r="M1662" s="115" t="str">
        <f>IF(Table6[[#This Row],[Segment ]]="","",((Table6[[#This Row],[Velocity 2 (m/s)]]^2)/2)-((Table6[[#This Row],[Velocity 1 (m/s)]]^2)/2))</f>
        <v/>
      </c>
      <c r="N1662" s="115" t="str">
        <f>IF(Table6[[#This Row],[Segment ]]="","",(Table6[[#This Row],[Height 2 (m)]]-Table6[[#This Row],[Height 1 (m)]])*9.807)</f>
        <v/>
      </c>
      <c r="O1662" s="115" t="str">
        <f>'Pressure Drops in Loops'!U1667</f>
        <v/>
      </c>
      <c r="P166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62" s="115" t="str">
        <f>IF(Table6[[#This Row],[Segment ]]="","",Table6[[#This Row],[Work (W)]]/1000)</f>
        <v/>
      </c>
    </row>
    <row r="1663" spans="1:17" x14ac:dyDescent="0.25">
      <c r="A1663" s="116" t="str">
        <f>'Pressure Drops in Loops'!A1668</f>
        <v/>
      </c>
      <c r="B1663" s="113" t="str">
        <f>IF(Table6[[#This Row],[Segment ]]="","",B1662)</f>
        <v/>
      </c>
      <c r="C1663" s="113" t="str">
        <f>IF(Table6[[#This Row],[Segment ]]="","",C1662)</f>
        <v/>
      </c>
      <c r="D1663" s="113" t="str">
        <f>IF(Table6[[#This Row],[Segment ]]="","",D1662)</f>
        <v/>
      </c>
      <c r="E1663" s="117" t="str">
        <f>IF(Table6[[#This Row],[Segment ]]="","",Table6[[#This Row],[Density (kg/m3)]]*Table6[[#This Row],[Volumetric flow (m3/s)]])</f>
        <v/>
      </c>
      <c r="F1663" s="114" t="str">
        <f>IF(Table6[[#This Row],[Segment ]]="","",'Pressure Drops in Loops'!AG1668)</f>
        <v/>
      </c>
      <c r="G1663" s="114" t="str">
        <f>'Pressure Drops in Loops'!AH1668</f>
        <v/>
      </c>
      <c r="H1663" s="114"/>
      <c r="I1663" s="114"/>
      <c r="J1663" s="115" t="str">
        <f>'Pressure Drops in Loops'!E1668</f>
        <v/>
      </c>
      <c r="K1663" s="115" t="str">
        <f>IF('Pressure Drops in Loops'!E1669="",'Pressure Drops in Loops'!E1668,'Pressure Drops in Loops'!E1669)</f>
        <v/>
      </c>
      <c r="L1663" s="115" t="str">
        <f>IF(Table6[[#This Row],[Segment ]]="","",(Table6[[#This Row],[Pressure 2 (kPa)]]-Table6[[#This Row],[Pressure 1 (kPa)]])/Table6[[#This Row],[Density (kg/m3)]])</f>
        <v/>
      </c>
      <c r="M1663" s="115" t="str">
        <f>IF(Table6[[#This Row],[Segment ]]="","",((Table6[[#This Row],[Velocity 2 (m/s)]]^2)/2)-((Table6[[#This Row],[Velocity 1 (m/s)]]^2)/2))</f>
        <v/>
      </c>
      <c r="N1663" s="115" t="str">
        <f>IF(Table6[[#This Row],[Segment ]]="","",(Table6[[#This Row],[Height 2 (m)]]-Table6[[#This Row],[Height 1 (m)]])*9.807)</f>
        <v/>
      </c>
      <c r="O1663" s="115" t="str">
        <f>'Pressure Drops in Loops'!U1668</f>
        <v/>
      </c>
      <c r="P166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63" s="115" t="str">
        <f>IF(Table6[[#This Row],[Segment ]]="","",Table6[[#This Row],[Work (W)]]/1000)</f>
        <v/>
      </c>
    </row>
    <row r="1664" spans="1:17" x14ac:dyDescent="0.25">
      <c r="A1664" s="116" t="str">
        <f>'Pressure Drops in Loops'!A1669</f>
        <v/>
      </c>
      <c r="B1664" s="113" t="str">
        <f>IF(Table6[[#This Row],[Segment ]]="","",B1663)</f>
        <v/>
      </c>
      <c r="C1664" s="113" t="str">
        <f>IF(Table6[[#This Row],[Segment ]]="","",C1663)</f>
        <v/>
      </c>
      <c r="D1664" s="113" t="str">
        <f>IF(Table6[[#This Row],[Segment ]]="","",D1663)</f>
        <v/>
      </c>
      <c r="E1664" s="117" t="str">
        <f>IF(Table6[[#This Row],[Segment ]]="","",Table6[[#This Row],[Density (kg/m3)]]*Table6[[#This Row],[Volumetric flow (m3/s)]])</f>
        <v/>
      </c>
      <c r="F1664" s="114" t="str">
        <f>IF(Table6[[#This Row],[Segment ]]="","",'Pressure Drops in Loops'!AG1669)</f>
        <v/>
      </c>
      <c r="G1664" s="114" t="str">
        <f>'Pressure Drops in Loops'!AH1669</f>
        <v/>
      </c>
      <c r="H1664" s="114"/>
      <c r="I1664" s="114"/>
      <c r="J1664" s="115" t="str">
        <f>'Pressure Drops in Loops'!E1669</f>
        <v/>
      </c>
      <c r="K1664" s="115" t="str">
        <f>IF('Pressure Drops in Loops'!E1670="",'Pressure Drops in Loops'!E1669,'Pressure Drops in Loops'!E1670)</f>
        <v/>
      </c>
      <c r="L1664" s="115" t="str">
        <f>IF(Table6[[#This Row],[Segment ]]="","",(Table6[[#This Row],[Pressure 2 (kPa)]]-Table6[[#This Row],[Pressure 1 (kPa)]])/Table6[[#This Row],[Density (kg/m3)]])</f>
        <v/>
      </c>
      <c r="M1664" s="115" t="str">
        <f>IF(Table6[[#This Row],[Segment ]]="","",((Table6[[#This Row],[Velocity 2 (m/s)]]^2)/2)-((Table6[[#This Row],[Velocity 1 (m/s)]]^2)/2))</f>
        <v/>
      </c>
      <c r="N1664" s="115" t="str">
        <f>IF(Table6[[#This Row],[Segment ]]="","",(Table6[[#This Row],[Height 2 (m)]]-Table6[[#This Row],[Height 1 (m)]])*9.807)</f>
        <v/>
      </c>
      <c r="O1664" s="115" t="str">
        <f>'Pressure Drops in Loops'!U1669</f>
        <v/>
      </c>
      <c r="P166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64" s="115" t="str">
        <f>IF(Table6[[#This Row],[Segment ]]="","",Table6[[#This Row],[Work (W)]]/1000)</f>
        <v/>
      </c>
    </row>
    <row r="1665" spans="1:17" x14ac:dyDescent="0.25">
      <c r="A1665" s="116" t="str">
        <f>'Pressure Drops in Loops'!A1670</f>
        <v/>
      </c>
      <c r="B1665" s="113" t="str">
        <f>IF(Table6[[#This Row],[Segment ]]="","",B1664)</f>
        <v/>
      </c>
      <c r="C1665" s="113" t="str">
        <f>IF(Table6[[#This Row],[Segment ]]="","",C1664)</f>
        <v/>
      </c>
      <c r="D1665" s="113" t="str">
        <f>IF(Table6[[#This Row],[Segment ]]="","",D1664)</f>
        <v/>
      </c>
      <c r="E1665" s="117" t="str">
        <f>IF(Table6[[#This Row],[Segment ]]="","",Table6[[#This Row],[Density (kg/m3)]]*Table6[[#This Row],[Volumetric flow (m3/s)]])</f>
        <v/>
      </c>
      <c r="F1665" s="114" t="str">
        <f>IF(Table6[[#This Row],[Segment ]]="","",'Pressure Drops in Loops'!AG1670)</f>
        <v/>
      </c>
      <c r="G1665" s="114" t="str">
        <f>'Pressure Drops in Loops'!AH1670</f>
        <v/>
      </c>
      <c r="H1665" s="114"/>
      <c r="I1665" s="114"/>
      <c r="J1665" s="115" t="str">
        <f>'Pressure Drops in Loops'!E1670</f>
        <v/>
      </c>
      <c r="K1665" s="115" t="str">
        <f>IF('Pressure Drops in Loops'!E1671="",'Pressure Drops in Loops'!E1670,'Pressure Drops in Loops'!E1671)</f>
        <v/>
      </c>
      <c r="L1665" s="115" t="str">
        <f>IF(Table6[[#This Row],[Segment ]]="","",(Table6[[#This Row],[Pressure 2 (kPa)]]-Table6[[#This Row],[Pressure 1 (kPa)]])/Table6[[#This Row],[Density (kg/m3)]])</f>
        <v/>
      </c>
      <c r="M1665" s="115" t="str">
        <f>IF(Table6[[#This Row],[Segment ]]="","",((Table6[[#This Row],[Velocity 2 (m/s)]]^2)/2)-((Table6[[#This Row],[Velocity 1 (m/s)]]^2)/2))</f>
        <v/>
      </c>
      <c r="N1665" s="115" t="str">
        <f>IF(Table6[[#This Row],[Segment ]]="","",(Table6[[#This Row],[Height 2 (m)]]-Table6[[#This Row],[Height 1 (m)]])*9.807)</f>
        <v/>
      </c>
      <c r="O1665" s="115" t="str">
        <f>'Pressure Drops in Loops'!U1670</f>
        <v/>
      </c>
      <c r="P166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65" s="115" t="str">
        <f>IF(Table6[[#This Row],[Segment ]]="","",Table6[[#This Row],[Work (W)]]/1000)</f>
        <v/>
      </c>
    </row>
    <row r="1666" spans="1:17" x14ac:dyDescent="0.25">
      <c r="A1666" s="116" t="str">
        <f>'Pressure Drops in Loops'!A1671</f>
        <v/>
      </c>
      <c r="B1666" s="113" t="str">
        <f>IF(Table6[[#This Row],[Segment ]]="","",B1665)</f>
        <v/>
      </c>
      <c r="C1666" s="113" t="str">
        <f>IF(Table6[[#This Row],[Segment ]]="","",C1665)</f>
        <v/>
      </c>
      <c r="D1666" s="113" t="str">
        <f>IF(Table6[[#This Row],[Segment ]]="","",D1665)</f>
        <v/>
      </c>
      <c r="E1666" s="117" t="str">
        <f>IF(Table6[[#This Row],[Segment ]]="","",Table6[[#This Row],[Density (kg/m3)]]*Table6[[#This Row],[Volumetric flow (m3/s)]])</f>
        <v/>
      </c>
      <c r="F1666" s="114" t="str">
        <f>IF(Table6[[#This Row],[Segment ]]="","",'Pressure Drops in Loops'!AG1671)</f>
        <v/>
      </c>
      <c r="G1666" s="114" t="str">
        <f>'Pressure Drops in Loops'!AH1671</f>
        <v/>
      </c>
      <c r="H1666" s="114"/>
      <c r="I1666" s="114"/>
      <c r="J1666" s="115" t="str">
        <f>'Pressure Drops in Loops'!E1671</f>
        <v/>
      </c>
      <c r="K1666" s="115" t="str">
        <f>IF('Pressure Drops in Loops'!E1672="",'Pressure Drops in Loops'!E1671,'Pressure Drops in Loops'!E1672)</f>
        <v/>
      </c>
      <c r="L1666" s="115" t="str">
        <f>IF(Table6[[#This Row],[Segment ]]="","",(Table6[[#This Row],[Pressure 2 (kPa)]]-Table6[[#This Row],[Pressure 1 (kPa)]])/Table6[[#This Row],[Density (kg/m3)]])</f>
        <v/>
      </c>
      <c r="M1666" s="115" t="str">
        <f>IF(Table6[[#This Row],[Segment ]]="","",((Table6[[#This Row],[Velocity 2 (m/s)]]^2)/2)-((Table6[[#This Row],[Velocity 1 (m/s)]]^2)/2))</f>
        <v/>
      </c>
      <c r="N1666" s="115" t="str">
        <f>IF(Table6[[#This Row],[Segment ]]="","",(Table6[[#This Row],[Height 2 (m)]]-Table6[[#This Row],[Height 1 (m)]])*9.807)</f>
        <v/>
      </c>
      <c r="O1666" s="115" t="str">
        <f>'Pressure Drops in Loops'!U1671</f>
        <v/>
      </c>
      <c r="P166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66" s="115" t="str">
        <f>IF(Table6[[#This Row],[Segment ]]="","",Table6[[#This Row],[Work (W)]]/1000)</f>
        <v/>
      </c>
    </row>
    <row r="1667" spans="1:17" x14ac:dyDescent="0.25">
      <c r="A1667" s="116" t="str">
        <f>'Pressure Drops in Loops'!A1672</f>
        <v/>
      </c>
      <c r="B1667" s="113" t="str">
        <f>IF(Table6[[#This Row],[Segment ]]="","",B1666)</f>
        <v/>
      </c>
      <c r="C1667" s="113" t="str">
        <f>IF(Table6[[#This Row],[Segment ]]="","",C1666)</f>
        <v/>
      </c>
      <c r="D1667" s="113" t="str">
        <f>IF(Table6[[#This Row],[Segment ]]="","",D1666)</f>
        <v/>
      </c>
      <c r="E1667" s="117" t="str">
        <f>IF(Table6[[#This Row],[Segment ]]="","",Table6[[#This Row],[Density (kg/m3)]]*Table6[[#This Row],[Volumetric flow (m3/s)]])</f>
        <v/>
      </c>
      <c r="F1667" s="114" t="str">
        <f>IF(Table6[[#This Row],[Segment ]]="","",'Pressure Drops in Loops'!AG1672)</f>
        <v/>
      </c>
      <c r="G1667" s="114" t="str">
        <f>'Pressure Drops in Loops'!AH1672</f>
        <v/>
      </c>
      <c r="H1667" s="114"/>
      <c r="I1667" s="114"/>
      <c r="J1667" s="115" t="str">
        <f>'Pressure Drops in Loops'!E1672</f>
        <v/>
      </c>
      <c r="K1667" s="115" t="str">
        <f>IF('Pressure Drops in Loops'!E1673="",'Pressure Drops in Loops'!E1672,'Pressure Drops in Loops'!E1673)</f>
        <v/>
      </c>
      <c r="L1667" s="115" t="str">
        <f>IF(Table6[[#This Row],[Segment ]]="","",(Table6[[#This Row],[Pressure 2 (kPa)]]-Table6[[#This Row],[Pressure 1 (kPa)]])/Table6[[#This Row],[Density (kg/m3)]])</f>
        <v/>
      </c>
      <c r="M1667" s="115" t="str">
        <f>IF(Table6[[#This Row],[Segment ]]="","",((Table6[[#This Row],[Velocity 2 (m/s)]]^2)/2)-((Table6[[#This Row],[Velocity 1 (m/s)]]^2)/2))</f>
        <v/>
      </c>
      <c r="N1667" s="115" t="str">
        <f>IF(Table6[[#This Row],[Segment ]]="","",(Table6[[#This Row],[Height 2 (m)]]-Table6[[#This Row],[Height 1 (m)]])*9.807)</f>
        <v/>
      </c>
      <c r="O1667" s="115" t="str">
        <f>'Pressure Drops in Loops'!U1672</f>
        <v/>
      </c>
      <c r="P166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67" s="115" t="str">
        <f>IF(Table6[[#This Row],[Segment ]]="","",Table6[[#This Row],[Work (W)]]/1000)</f>
        <v/>
      </c>
    </row>
    <row r="1668" spans="1:17" x14ac:dyDescent="0.25">
      <c r="A1668" s="116" t="str">
        <f>'Pressure Drops in Loops'!A1673</f>
        <v/>
      </c>
      <c r="B1668" s="113" t="str">
        <f>IF(Table6[[#This Row],[Segment ]]="","",B1667)</f>
        <v/>
      </c>
      <c r="C1668" s="113" t="str">
        <f>IF(Table6[[#This Row],[Segment ]]="","",C1667)</f>
        <v/>
      </c>
      <c r="D1668" s="113" t="str">
        <f>IF(Table6[[#This Row],[Segment ]]="","",D1667)</f>
        <v/>
      </c>
      <c r="E1668" s="117" t="str">
        <f>IF(Table6[[#This Row],[Segment ]]="","",Table6[[#This Row],[Density (kg/m3)]]*Table6[[#This Row],[Volumetric flow (m3/s)]])</f>
        <v/>
      </c>
      <c r="F1668" s="114" t="str">
        <f>IF(Table6[[#This Row],[Segment ]]="","",'Pressure Drops in Loops'!AG1673)</f>
        <v/>
      </c>
      <c r="G1668" s="114" t="str">
        <f>'Pressure Drops in Loops'!AH1673</f>
        <v/>
      </c>
      <c r="H1668" s="114"/>
      <c r="I1668" s="114"/>
      <c r="J1668" s="115" t="str">
        <f>'Pressure Drops in Loops'!E1673</f>
        <v/>
      </c>
      <c r="K1668" s="115" t="str">
        <f>IF('Pressure Drops in Loops'!E1674="",'Pressure Drops in Loops'!E1673,'Pressure Drops in Loops'!E1674)</f>
        <v/>
      </c>
      <c r="L1668" s="115" t="str">
        <f>IF(Table6[[#This Row],[Segment ]]="","",(Table6[[#This Row],[Pressure 2 (kPa)]]-Table6[[#This Row],[Pressure 1 (kPa)]])/Table6[[#This Row],[Density (kg/m3)]])</f>
        <v/>
      </c>
      <c r="M1668" s="115" t="str">
        <f>IF(Table6[[#This Row],[Segment ]]="","",((Table6[[#This Row],[Velocity 2 (m/s)]]^2)/2)-((Table6[[#This Row],[Velocity 1 (m/s)]]^2)/2))</f>
        <v/>
      </c>
      <c r="N1668" s="115" t="str">
        <f>IF(Table6[[#This Row],[Segment ]]="","",(Table6[[#This Row],[Height 2 (m)]]-Table6[[#This Row],[Height 1 (m)]])*9.807)</f>
        <v/>
      </c>
      <c r="O1668" s="115" t="str">
        <f>'Pressure Drops in Loops'!U1673</f>
        <v/>
      </c>
      <c r="P166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68" s="115" t="str">
        <f>IF(Table6[[#This Row],[Segment ]]="","",Table6[[#This Row],[Work (W)]]/1000)</f>
        <v/>
      </c>
    </row>
    <row r="1669" spans="1:17" x14ac:dyDescent="0.25">
      <c r="A1669" s="116" t="str">
        <f>'Pressure Drops in Loops'!A1674</f>
        <v/>
      </c>
      <c r="B1669" s="113" t="str">
        <f>IF(Table6[[#This Row],[Segment ]]="","",B1668)</f>
        <v/>
      </c>
      <c r="C1669" s="113" t="str">
        <f>IF(Table6[[#This Row],[Segment ]]="","",C1668)</f>
        <v/>
      </c>
      <c r="D1669" s="113" t="str">
        <f>IF(Table6[[#This Row],[Segment ]]="","",D1668)</f>
        <v/>
      </c>
      <c r="E1669" s="117" t="str">
        <f>IF(Table6[[#This Row],[Segment ]]="","",Table6[[#This Row],[Density (kg/m3)]]*Table6[[#This Row],[Volumetric flow (m3/s)]])</f>
        <v/>
      </c>
      <c r="F1669" s="114" t="str">
        <f>IF(Table6[[#This Row],[Segment ]]="","",'Pressure Drops in Loops'!AG1674)</f>
        <v/>
      </c>
      <c r="G1669" s="114" t="str">
        <f>'Pressure Drops in Loops'!AH1674</f>
        <v/>
      </c>
      <c r="H1669" s="114"/>
      <c r="I1669" s="114"/>
      <c r="J1669" s="115" t="str">
        <f>'Pressure Drops in Loops'!E1674</f>
        <v/>
      </c>
      <c r="K1669" s="115" t="str">
        <f>IF('Pressure Drops in Loops'!E1675="",'Pressure Drops in Loops'!E1674,'Pressure Drops in Loops'!E1675)</f>
        <v/>
      </c>
      <c r="L1669" s="115" t="str">
        <f>IF(Table6[[#This Row],[Segment ]]="","",(Table6[[#This Row],[Pressure 2 (kPa)]]-Table6[[#This Row],[Pressure 1 (kPa)]])/Table6[[#This Row],[Density (kg/m3)]])</f>
        <v/>
      </c>
      <c r="M1669" s="115" t="str">
        <f>IF(Table6[[#This Row],[Segment ]]="","",((Table6[[#This Row],[Velocity 2 (m/s)]]^2)/2)-((Table6[[#This Row],[Velocity 1 (m/s)]]^2)/2))</f>
        <v/>
      </c>
      <c r="N1669" s="115" t="str">
        <f>IF(Table6[[#This Row],[Segment ]]="","",(Table6[[#This Row],[Height 2 (m)]]-Table6[[#This Row],[Height 1 (m)]])*9.807)</f>
        <v/>
      </c>
      <c r="O1669" s="115" t="str">
        <f>'Pressure Drops in Loops'!U1674</f>
        <v/>
      </c>
      <c r="P166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69" s="115" t="str">
        <f>IF(Table6[[#This Row],[Segment ]]="","",Table6[[#This Row],[Work (W)]]/1000)</f>
        <v/>
      </c>
    </row>
    <row r="1670" spans="1:17" x14ac:dyDescent="0.25">
      <c r="A1670" s="116" t="str">
        <f>'Pressure Drops in Loops'!A1675</f>
        <v/>
      </c>
      <c r="B1670" s="113" t="str">
        <f>IF(Table6[[#This Row],[Segment ]]="","",B1669)</f>
        <v/>
      </c>
      <c r="C1670" s="113" t="str">
        <f>IF(Table6[[#This Row],[Segment ]]="","",C1669)</f>
        <v/>
      </c>
      <c r="D1670" s="113" t="str">
        <f>IF(Table6[[#This Row],[Segment ]]="","",D1669)</f>
        <v/>
      </c>
      <c r="E1670" s="117" t="str">
        <f>IF(Table6[[#This Row],[Segment ]]="","",Table6[[#This Row],[Density (kg/m3)]]*Table6[[#This Row],[Volumetric flow (m3/s)]])</f>
        <v/>
      </c>
      <c r="F1670" s="114" t="str">
        <f>IF(Table6[[#This Row],[Segment ]]="","",'Pressure Drops in Loops'!AG1675)</f>
        <v/>
      </c>
      <c r="G1670" s="114" t="str">
        <f>'Pressure Drops in Loops'!AH1675</f>
        <v/>
      </c>
      <c r="H1670" s="114"/>
      <c r="I1670" s="114"/>
      <c r="J1670" s="115" t="str">
        <f>'Pressure Drops in Loops'!E1675</f>
        <v/>
      </c>
      <c r="K1670" s="115" t="str">
        <f>IF('Pressure Drops in Loops'!E1676="",'Pressure Drops in Loops'!E1675,'Pressure Drops in Loops'!E1676)</f>
        <v/>
      </c>
      <c r="L1670" s="115" t="str">
        <f>IF(Table6[[#This Row],[Segment ]]="","",(Table6[[#This Row],[Pressure 2 (kPa)]]-Table6[[#This Row],[Pressure 1 (kPa)]])/Table6[[#This Row],[Density (kg/m3)]])</f>
        <v/>
      </c>
      <c r="M1670" s="115" t="str">
        <f>IF(Table6[[#This Row],[Segment ]]="","",((Table6[[#This Row],[Velocity 2 (m/s)]]^2)/2)-((Table6[[#This Row],[Velocity 1 (m/s)]]^2)/2))</f>
        <v/>
      </c>
      <c r="N1670" s="115" t="str">
        <f>IF(Table6[[#This Row],[Segment ]]="","",(Table6[[#This Row],[Height 2 (m)]]-Table6[[#This Row],[Height 1 (m)]])*9.807)</f>
        <v/>
      </c>
      <c r="O1670" s="115" t="str">
        <f>'Pressure Drops in Loops'!U1675</f>
        <v/>
      </c>
      <c r="P167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70" s="115" t="str">
        <f>IF(Table6[[#This Row],[Segment ]]="","",Table6[[#This Row],[Work (W)]]/1000)</f>
        <v/>
      </c>
    </row>
    <row r="1671" spans="1:17" x14ac:dyDescent="0.25">
      <c r="A1671" s="116" t="str">
        <f>'Pressure Drops in Loops'!A1676</f>
        <v/>
      </c>
      <c r="B1671" s="113" t="str">
        <f>IF(Table6[[#This Row],[Segment ]]="","",B1670)</f>
        <v/>
      </c>
      <c r="C1671" s="113" t="str">
        <f>IF(Table6[[#This Row],[Segment ]]="","",C1670)</f>
        <v/>
      </c>
      <c r="D1671" s="113" t="str">
        <f>IF(Table6[[#This Row],[Segment ]]="","",D1670)</f>
        <v/>
      </c>
      <c r="E1671" s="117" t="str">
        <f>IF(Table6[[#This Row],[Segment ]]="","",Table6[[#This Row],[Density (kg/m3)]]*Table6[[#This Row],[Volumetric flow (m3/s)]])</f>
        <v/>
      </c>
      <c r="F1671" s="114" t="str">
        <f>IF(Table6[[#This Row],[Segment ]]="","",'Pressure Drops in Loops'!AG1676)</f>
        <v/>
      </c>
      <c r="G1671" s="114" t="str">
        <f>'Pressure Drops in Loops'!AH1676</f>
        <v/>
      </c>
      <c r="H1671" s="114"/>
      <c r="I1671" s="114"/>
      <c r="J1671" s="115" t="str">
        <f>'Pressure Drops in Loops'!E1676</f>
        <v/>
      </c>
      <c r="K1671" s="115" t="str">
        <f>IF('Pressure Drops in Loops'!E1677="",'Pressure Drops in Loops'!E1676,'Pressure Drops in Loops'!E1677)</f>
        <v/>
      </c>
      <c r="L1671" s="115" t="str">
        <f>IF(Table6[[#This Row],[Segment ]]="","",(Table6[[#This Row],[Pressure 2 (kPa)]]-Table6[[#This Row],[Pressure 1 (kPa)]])/Table6[[#This Row],[Density (kg/m3)]])</f>
        <v/>
      </c>
      <c r="M1671" s="115" t="str">
        <f>IF(Table6[[#This Row],[Segment ]]="","",((Table6[[#This Row],[Velocity 2 (m/s)]]^2)/2)-((Table6[[#This Row],[Velocity 1 (m/s)]]^2)/2))</f>
        <v/>
      </c>
      <c r="N1671" s="115" t="str">
        <f>IF(Table6[[#This Row],[Segment ]]="","",(Table6[[#This Row],[Height 2 (m)]]-Table6[[#This Row],[Height 1 (m)]])*9.807)</f>
        <v/>
      </c>
      <c r="O1671" s="115" t="str">
        <f>'Pressure Drops in Loops'!U1676</f>
        <v/>
      </c>
      <c r="P167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71" s="115" t="str">
        <f>IF(Table6[[#This Row],[Segment ]]="","",Table6[[#This Row],[Work (W)]]/1000)</f>
        <v/>
      </c>
    </row>
    <row r="1672" spans="1:17" x14ac:dyDescent="0.25">
      <c r="A1672" s="116" t="str">
        <f>'Pressure Drops in Loops'!A1677</f>
        <v/>
      </c>
      <c r="B1672" s="113" t="str">
        <f>IF(Table6[[#This Row],[Segment ]]="","",B1671)</f>
        <v/>
      </c>
      <c r="C1672" s="113" t="str">
        <f>IF(Table6[[#This Row],[Segment ]]="","",C1671)</f>
        <v/>
      </c>
      <c r="D1672" s="113" t="str">
        <f>IF(Table6[[#This Row],[Segment ]]="","",D1671)</f>
        <v/>
      </c>
      <c r="E1672" s="117" t="str">
        <f>IF(Table6[[#This Row],[Segment ]]="","",Table6[[#This Row],[Density (kg/m3)]]*Table6[[#This Row],[Volumetric flow (m3/s)]])</f>
        <v/>
      </c>
      <c r="F1672" s="114" t="str">
        <f>IF(Table6[[#This Row],[Segment ]]="","",'Pressure Drops in Loops'!AG1677)</f>
        <v/>
      </c>
      <c r="G1672" s="114" t="str">
        <f>'Pressure Drops in Loops'!AH1677</f>
        <v/>
      </c>
      <c r="H1672" s="114"/>
      <c r="I1672" s="114"/>
      <c r="J1672" s="115" t="str">
        <f>'Pressure Drops in Loops'!E1677</f>
        <v/>
      </c>
      <c r="K1672" s="115" t="str">
        <f>IF('Pressure Drops in Loops'!E1678="",'Pressure Drops in Loops'!E1677,'Pressure Drops in Loops'!E1678)</f>
        <v/>
      </c>
      <c r="L1672" s="115" t="str">
        <f>IF(Table6[[#This Row],[Segment ]]="","",(Table6[[#This Row],[Pressure 2 (kPa)]]-Table6[[#This Row],[Pressure 1 (kPa)]])/Table6[[#This Row],[Density (kg/m3)]])</f>
        <v/>
      </c>
      <c r="M1672" s="115" t="str">
        <f>IF(Table6[[#This Row],[Segment ]]="","",((Table6[[#This Row],[Velocity 2 (m/s)]]^2)/2)-((Table6[[#This Row],[Velocity 1 (m/s)]]^2)/2))</f>
        <v/>
      </c>
      <c r="N1672" s="115" t="str">
        <f>IF(Table6[[#This Row],[Segment ]]="","",(Table6[[#This Row],[Height 2 (m)]]-Table6[[#This Row],[Height 1 (m)]])*9.807)</f>
        <v/>
      </c>
      <c r="O1672" s="115" t="str">
        <f>'Pressure Drops in Loops'!U1677</f>
        <v/>
      </c>
      <c r="P167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72" s="115" t="str">
        <f>IF(Table6[[#This Row],[Segment ]]="","",Table6[[#This Row],[Work (W)]]/1000)</f>
        <v/>
      </c>
    </row>
    <row r="1673" spans="1:17" x14ac:dyDescent="0.25">
      <c r="A1673" s="116" t="str">
        <f>'Pressure Drops in Loops'!A1678</f>
        <v/>
      </c>
      <c r="B1673" s="113" t="str">
        <f>IF(Table6[[#This Row],[Segment ]]="","",B1672)</f>
        <v/>
      </c>
      <c r="C1673" s="113" t="str">
        <f>IF(Table6[[#This Row],[Segment ]]="","",C1672)</f>
        <v/>
      </c>
      <c r="D1673" s="113" t="str">
        <f>IF(Table6[[#This Row],[Segment ]]="","",D1672)</f>
        <v/>
      </c>
      <c r="E1673" s="117" t="str">
        <f>IF(Table6[[#This Row],[Segment ]]="","",Table6[[#This Row],[Density (kg/m3)]]*Table6[[#This Row],[Volumetric flow (m3/s)]])</f>
        <v/>
      </c>
      <c r="F1673" s="114" t="str">
        <f>IF(Table6[[#This Row],[Segment ]]="","",'Pressure Drops in Loops'!AG1678)</f>
        <v/>
      </c>
      <c r="G1673" s="114" t="str">
        <f>'Pressure Drops in Loops'!AH1678</f>
        <v/>
      </c>
      <c r="H1673" s="114"/>
      <c r="I1673" s="114"/>
      <c r="J1673" s="115" t="str">
        <f>'Pressure Drops in Loops'!E1678</f>
        <v/>
      </c>
      <c r="K1673" s="115" t="str">
        <f>IF('Pressure Drops in Loops'!E1679="",'Pressure Drops in Loops'!E1678,'Pressure Drops in Loops'!E1679)</f>
        <v/>
      </c>
      <c r="L1673" s="115" t="str">
        <f>IF(Table6[[#This Row],[Segment ]]="","",(Table6[[#This Row],[Pressure 2 (kPa)]]-Table6[[#This Row],[Pressure 1 (kPa)]])/Table6[[#This Row],[Density (kg/m3)]])</f>
        <v/>
      </c>
      <c r="M1673" s="115" t="str">
        <f>IF(Table6[[#This Row],[Segment ]]="","",((Table6[[#This Row],[Velocity 2 (m/s)]]^2)/2)-((Table6[[#This Row],[Velocity 1 (m/s)]]^2)/2))</f>
        <v/>
      </c>
      <c r="N1673" s="115" t="str">
        <f>IF(Table6[[#This Row],[Segment ]]="","",(Table6[[#This Row],[Height 2 (m)]]-Table6[[#This Row],[Height 1 (m)]])*9.807)</f>
        <v/>
      </c>
      <c r="O1673" s="115" t="str">
        <f>'Pressure Drops in Loops'!U1678</f>
        <v/>
      </c>
      <c r="P167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73" s="115" t="str">
        <f>IF(Table6[[#This Row],[Segment ]]="","",Table6[[#This Row],[Work (W)]]/1000)</f>
        <v/>
      </c>
    </row>
    <row r="1674" spans="1:17" x14ac:dyDescent="0.25">
      <c r="A1674" s="116" t="str">
        <f>'Pressure Drops in Loops'!A1679</f>
        <v/>
      </c>
      <c r="B1674" s="113" t="str">
        <f>IF(Table6[[#This Row],[Segment ]]="","",B1673)</f>
        <v/>
      </c>
      <c r="C1674" s="113" t="str">
        <f>IF(Table6[[#This Row],[Segment ]]="","",C1673)</f>
        <v/>
      </c>
      <c r="D1674" s="113" t="str">
        <f>IF(Table6[[#This Row],[Segment ]]="","",D1673)</f>
        <v/>
      </c>
      <c r="E1674" s="117" t="str">
        <f>IF(Table6[[#This Row],[Segment ]]="","",Table6[[#This Row],[Density (kg/m3)]]*Table6[[#This Row],[Volumetric flow (m3/s)]])</f>
        <v/>
      </c>
      <c r="F1674" s="114" t="str">
        <f>IF(Table6[[#This Row],[Segment ]]="","",'Pressure Drops in Loops'!AG1679)</f>
        <v/>
      </c>
      <c r="G1674" s="114" t="str">
        <f>'Pressure Drops in Loops'!AH1679</f>
        <v/>
      </c>
      <c r="H1674" s="114"/>
      <c r="I1674" s="114"/>
      <c r="J1674" s="115" t="str">
        <f>'Pressure Drops in Loops'!E1679</f>
        <v/>
      </c>
      <c r="K1674" s="115" t="str">
        <f>IF('Pressure Drops in Loops'!E1680="",'Pressure Drops in Loops'!E1679,'Pressure Drops in Loops'!E1680)</f>
        <v/>
      </c>
      <c r="L1674" s="115" t="str">
        <f>IF(Table6[[#This Row],[Segment ]]="","",(Table6[[#This Row],[Pressure 2 (kPa)]]-Table6[[#This Row],[Pressure 1 (kPa)]])/Table6[[#This Row],[Density (kg/m3)]])</f>
        <v/>
      </c>
      <c r="M1674" s="115" t="str">
        <f>IF(Table6[[#This Row],[Segment ]]="","",((Table6[[#This Row],[Velocity 2 (m/s)]]^2)/2)-((Table6[[#This Row],[Velocity 1 (m/s)]]^2)/2))</f>
        <v/>
      </c>
      <c r="N1674" s="115" t="str">
        <f>IF(Table6[[#This Row],[Segment ]]="","",(Table6[[#This Row],[Height 2 (m)]]-Table6[[#This Row],[Height 1 (m)]])*9.807)</f>
        <v/>
      </c>
      <c r="O1674" s="115" t="str">
        <f>'Pressure Drops in Loops'!U1679</f>
        <v/>
      </c>
      <c r="P167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74" s="115" t="str">
        <f>IF(Table6[[#This Row],[Segment ]]="","",Table6[[#This Row],[Work (W)]]/1000)</f>
        <v/>
      </c>
    </row>
    <row r="1675" spans="1:17" x14ac:dyDescent="0.25">
      <c r="A1675" s="116" t="str">
        <f>'Pressure Drops in Loops'!A1680</f>
        <v/>
      </c>
      <c r="B1675" s="113" t="str">
        <f>IF(Table6[[#This Row],[Segment ]]="","",B1674)</f>
        <v/>
      </c>
      <c r="C1675" s="113" t="str">
        <f>IF(Table6[[#This Row],[Segment ]]="","",C1674)</f>
        <v/>
      </c>
      <c r="D1675" s="113" t="str">
        <f>IF(Table6[[#This Row],[Segment ]]="","",D1674)</f>
        <v/>
      </c>
      <c r="E1675" s="117" t="str">
        <f>IF(Table6[[#This Row],[Segment ]]="","",Table6[[#This Row],[Density (kg/m3)]]*Table6[[#This Row],[Volumetric flow (m3/s)]])</f>
        <v/>
      </c>
      <c r="F1675" s="114" t="str">
        <f>IF(Table6[[#This Row],[Segment ]]="","",'Pressure Drops in Loops'!AG1680)</f>
        <v/>
      </c>
      <c r="G1675" s="114" t="str">
        <f>'Pressure Drops in Loops'!AH1680</f>
        <v/>
      </c>
      <c r="H1675" s="114"/>
      <c r="I1675" s="114"/>
      <c r="J1675" s="115" t="str">
        <f>'Pressure Drops in Loops'!E1680</f>
        <v/>
      </c>
      <c r="K1675" s="115" t="str">
        <f>IF('Pressure Drops in Loops'!E1681="",'Pressure Drops in Loops'!E1680,'Pressure Drops in Loops'!E1681)</f>
        <v/>
      </c>
      <c r="L1675" s="115" t="str">
        <f>IF(Table6[[#This Row],[Segment ]]="","",(Table6[[#This Row],[Pressure 2 (kPa)]]-Table6[[#This Row],[Pressure 1 (kPa)]])/Table6[[#This Row],[Density (kg/m3)]])</f>
        <v/>
      </c>
      <c r="M1675" s="115" t="str">
        <f>IF(Table6[[#This Row],[Segment ]]="","",((Table6[[#This Row],[Velocity 2 (m/s)]]^2)/2)-((Table6[[#This Row],[Velocity 1 (m/s)]]^2)/2))</f>
        <v/>
      </c>
      <c r="N1675" s="115" t="str">
        <f>IF(Table6[[#This Row],[Segment ]]="","",(Table6[[#This Row],[Height 2 (m)]]-Table6[[#This Row],[Height 1 (m)]])*9.807)</f>
        <v/>
      </c>
      <c r="O1675" s="115" t="str">
        <f>'Pressure Drops in Loops'!U1680</f>
        <v/>
      </c>
      <c r="P167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75" s="115" t="str">
        <f>IF(Table6[[#This Row],[Segment ]]="","",Table6[[#This Row],[Work (W)]]/1000)</f>
        <v/>
      </c>
    </row>
    <row r="1676" spans="1:17" x14ac:dyDescent="0.25">
      <c r="A1676" s="116" t="str">
        <f>'Pressure Drops in Loops'!A1681</f>
        <v/>
      </c>
      <c r="B1676" s="113" t="str">
        <f>IF(Table6[[#This Row],[Segment ]]="","",B1675)</f>
        <v/>
      </c>
      <c r="C1676" s="113" t="str">
        <f>IF(Table6[[#This Row],[Segment ]]="","",C1675)</f>
        <v/>
      </c>
      <c r="D1676" s="113" t="str">
        <f>IF(Table6[[#This Row],[Segment ]]="","",D1675)</f>
        <v/>
      </c>
      <c r="E1676" s="117" t="str">
        <f>IF(Table6[[#This Row],[Segment ]]="","",Table6[[#This Row],[Density (kg/m3)]]*Table6[[#This Row],[Volumetric flow (m3/s)]])</f>
        <v/>
      </c>
      <c r="F1676" s="114" t="str">
        <f>IF(Table6[[#This Row],[Segment ]]="","",'Pressure Drops in Loops'!AG1681)</f>
        <v/>
      </c>
      <c r="G1676" s="114" t="str">
        <f>'Pressure Drops in Loops'!AH1681</f>
        <v/>
      </c>
      <c r="H1676" s="114"/>
      <c r="I1676" s="114"/>
      <c r="J1676" s="115" t="str">
        <f>'Pressure Drops in Loops'!E1681</f>
        <v/>
      </c>
      <c r="K1676" s="115" t="str">
        <f>IF('Pressure Drops in Loops'!E1682="",'Pressure Drops in Loops'!E1681,'Pressure Drops in Loops'!E1682)</f>
        <v/>
      </c>
      <c r="L1676" s="115" t="str">
        <f>IF(Table6[[#This Row],[Segment ]]="","",(Table6[[#This Row],[Pressure 2 (kPa)]]-Table6[[#This Row],[Pressure 1 (kPa)]])/Table6[[#This Row],[Density (kg/m3)]])</f>
        <v/>
      </c>
      <c r="M1676" s="115" t="str">
        <f>IF(Table6[[#This Row],[Segment ]]="","",((Table6[[#This Row],[Velocity 2 (m/s)]]^2)/2)-((Table6[[#This Row],[Velocity 1 (m/s)]]^2)/2))</f>
        <v/>
      </c>
      <c r="N1676" s="115" t="str">
        <f>IF(Table6[[#This Row],[Segment ]]="","",(Table6[[#This Row],[Height 2 (m)]]-Table6[[#This Row],[Height 1 (m)]])*9.807)</f>
        <v/>
      </c>
      <c r="O1676" s="115" t="str">
        <f>'Pressure Drops in Loops'!U1681</f>
        <v/>
      </c>
      <c r="P167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76" s="115" t="str">
        <f>IF(Table6[[#This Row],[Segment ]]="","",Table6[[#This Row],[Work (W)]]/1000)</f>
        <v/>
      </c>
    </row>
    <row r="1677" spans="1:17" x14ac:dyDescent="0.25">
      <c r="A1677" s="116" t="str">
        <f>'Pressure Drops in Loops'!A1682</f>
        <v/>
      </c>
      <c r="B1677" s="113" t="str">
        <f>IF(Table6[[#This Row],[Segment ]]="","",B1676)</f>
        <v/>
      </c>
      <c r="C1677" s="113" t="str">
        <f>IF(Table6[[#This Row],[Segment ]]="","",C1676)</f>
        <v/>
      </c>
      <c r="D1677" s="113" t="str">
        <f>IF(Table6[[#This Row],[Segment ]]="","",D1676)</f>
        <v/>
      </c>
      <c r="E1677" s="117" t="str">
        <f>IF(Table6[[#This Row],[Segment ]]="","",Table6[[#This Row],[Density (kg/m3)]]*Table6[[#This Row],[Volumetric flow (m3/s)]])</f>
        <v/>
      </c>
      <c r="F1677" s="114" t="str">
        <f>IF(Table6[[#This Row],[Segment ]]="","",'Pressure Drops in Loops'!AG1682)</f>
        <v/>
      </c>
      <c r="G1677" s="114" t="str">
        <f>'Pressure Drops in Loops'!AH1682</f>
        <v/>
      </c>
      <c r="H1677" s="114"/>
      <c r="I1677" s="114"/>
      <c r="J1677" s="115" t="str">
        <f>'Pressure Drops in Loops'!E1682</f>
        <v/>
      </c>
      <c r="K1677" s="115" t="str">
        <f>IF('Pressure Drops in Loops'!E1683="",'Pressure Drops in Loops'!E1682,'Pressure Drops in Loops'!E1683)</f>
        <v/>
      </c>
      <c r="L1677" s="115" t="str">
        <f>IF(Table6[[#This Row],[Segment ]]="","",(Table6[[#This Row],[Pressure 2 (kPa)]]-Table6[[#This Row],[Pressure 1 (kPa)]])/Table6[[#This Row],[Density (kg/m3)]])</f>
        <v/>
      </c>
      <c r="M1677" s="115" t="str">
        <f>IF(Table6[[#This Row],[Segment ]]="","",((Table6[[#This Row],[Velocity 2 (m/s)]]^2)/2)-((Table6[[#This Row],[Velocity 1 (m/s)]]^2)/2))</f>
        <v/>
      </c>
      <c r="N1677" s="115" t="str">
        <f>IF(Table6[[#This Row],[Segment ]]="","",(Table6[[#This Row],[Height 2 (m)]]-Table6[[#This Row],[Height 1 (m)]])*9.807)</f>
        <v/>
      </c>
      <c r="O1677" s="115" t="str">
        <f>'Pressure Drops in Loops'!U1682</f>
        <v/>
      </c>
      <c r="P167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77" s="115" t="str">
        <f>IF(Table6[[#This Row],[Segment ]]="","",Table6[[#This Row],[Work (W)]]/1000)</f>
        <v/>
      </c>
    </row>
    <row r="1678" spans="1:17" x14ac:dyDescent="0.25">
      <c r="A1678" s="116" t="str">
        <f>'Pressure Drops in Loops'!A1683</f>
        <v/>
      </c>
      <c r="B1678" s="113" t="str">
        <f>IF(Table6[[#This Row],[Segment ]]="","",B1677)</f>
        <v/>
      </c>
      <c r="C1678" s="113" t="str">
        <f>IF(Table6[[#This Row],[Segment ]]="","",C1677)</f>
        <v/>
      </c>
      <c r="D1678" s="113" t="str">
        <f>IF(Table6[[#This Row],[Segment ]]="","",D1677)</f>
        <v/>
      </c>
      <c r="E1678" s="117" t="str">
        <f>IF(Table6[[#This Row],[Segment ]]="","",Table6[[#This Row],[Density (kg/m3)]]*Table6[[#This Row],[Volumetric flow (m3/s)]])</f>
        <v/>
      </c>
      <c r="F1678" s="114" t="str">
        <f>IF(Table6[[#This Row],[Segment ]]="","",'Pressure Drops in Loops'!AG1683)</f>
        <v/>
      </c>
      <c r="G1678" s="114" t="str">
        <f>'Pressure Drops in Loops'!AH1683</f>
        <v/>
      </c>
      <c r="H1678" s="114"/>
      <c r="I1678" s="114"/>
      <c r="J1678" s="115" t="str">
        <f>'Pressure Drops in Loops'!E1683</f>
        <v/>
      </c>
      <c r="K1678" s="115" t="str">
        <f>IF('Pressure Drops in Loops'!E1684="",'Pressure Drops in Loops'!E1683,'Pressure Drops in Loops'!E1684)</f>
        <v/>
      </c>
      <c r="L1678" s="115" t="str">
        <f>IF(Table6[[#This Row],[Segment ]]="","",(Table6[[#This Row],[Pressure 2 (kPa)]]-Table6[[#This Row],[Pressure 1 (kPa)]])/Table6[[#This Row],[Density (kg/m3)]])</f>
        <v/>
      </c>
      <c r="M1678" s="115" t="str">
        <f>IF(Table6[[#This Row],[Segment ]]="","",((Table6[[#This Row],[Velocity 2 (m/s)]]^2)/2)-((Table6[[#This Row],[Velocity 1 (m/s)]]^2)/2))</f>
        <v/>
      </c>
      <c r="N1678" s="115" t="str">
        <f>IF(Table6[[#This Row],[Segment ]]="","",(Table6[[#This Row],[Height 2 (m)]]-Table6[[#This Row],[Height 1 (m)]])*9.807)</f>
        <v/>
      </c>
      <c r="O1678" s="115" t="str">
        <f>'Pressure Drops in Loops'!U1683</f>
        <v/>
      </c>
      <c r="P167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78" s="115" t="str">
        <f>IF(Table6[[#This Row],[Segment ]]="","",Table6[[#This Row],[Work (W)]]/1000)</f>
        <v/>
      </c>
    </row>
    <row r="1679" spans="1:17" x14ac:dyDescent="0.25">
      <c r="A1679" s="116" t="str">
        <f>'Pressure Drops in Loops'!A1684</f>
        <v/>
      </c>
      <c r="B1679" s="113" t="str">
        <f>IF(Table6[[#This Row],[Segment ]]="","",B1678)</f>
        <v/>
      </c>
      <c r="C1679" s="113" t="str">
        <f>IF(Table6[[#This Row],[Segment ]]="","",C1678)</f>
        <v/>
      </c>
      <c r="D1679" s="113" t="str">
        <f>IF(Table6[[#This Row],[Segment ]]="","",D1678)</f>
        <v/>
      </c>
      <c r="E1679" s="117" t="str">
        <f>IF(Table6[[#This Row],[Segment ]]="","",Table6[[#This Row],[Density (kg/m3)]]*Table6[[#This Row],[Volumetric flow (m3/s)]])</f>
        <v/>
      </c>
      <c r="F1679" s="114" t="str">
        <f>IF(Table6[[#This Row],[Segment ]]="","",'Pressure Drops in Loops'!AG1684)</f>
        <v/>
      </c>
      <c r="G1679" s="114" t="str">
        <f>'Pressure Drops in Loops'!AH1684</f>
        <v/>
      </c>
      <c r="H1679" s="114"/>
      <c r="I1679" s="114"/>
      <c r="J1679" s="115" t="str">
        <f>'Pressure Drops in Loops'!E1684</f>
        <v/>
      </c>
      <c r="K1679" s="115" t="str">
        <f>IF('Pressure Drops in Loops'!E1685="",'Pressure Drops in Loops'!E1684,'Pressure Drops in Loops'!E1685)</f>
        <v/>
      </c>
      <c r="L1679" s="115" t="str">
        <f>IF(Table6[[#This Row],[Segment ]]="","",(Table6[[#This Row],[Pressure 2 (kPa)]]-Table6[[#This Row],[Pressure 1 (kPa)]])/Table6[[#This Row],[Density (kg/m3)]])</f>
        <v/>
      </c>
      <c r="M1679" s="115" t="str">
        <f>IF(Table6[[#This Row],[Segment ]]="","",((Table6[[#This Row],[Velocity 2 (m/s)]]^2)/2)-((Table6[[#This Row],[Velocity 1 (m/s)]]^2)/2))</f>
        <v/>
      </c>
      <c r="N1679" s="115" t="str">
        <f>IF(Table6[[#This Row],[Segment ]]="","",(Table6[[#This Row],[Height 2 (m)]]-Table6[[#This Row],[Height 1 (m)]])*9.807)</f>
        <v/>
      </c>
      <c r="O1679" s="115" t="str">
        <f>'Pressure Drops in Loops'!U1684</f>
        <v/>
      </c>
      <c r="P167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79" s="115" t="str">
        <f>IF(Table6[[#This Row],[Segment ]]="","",Table6[[#This Row],[Work (W)]]/1000)</f>
        <v/>
      </c>
    </row>
    <row r="1680" spans="1:17" x14ac:dyDescent="0.25">
      <c r="A1680" s="116" t="str">
        <f>'Pressure Drops in Loops'!A1685</f>
        <v/>
      </c>
      <c r="B1680" s="113" t="str">
        <f>IF(Table6[[#This Row],[Segment ]]="","",B1679)</f>
        <v/>
      </c>
      <c r="C1680" s="113" t="str">
        <f>IF(Table6[[#This Row],[Segment ]]="","",C1679)</f>
        <v/>
      </c>
      <c r="D1680" s="113" t="str">
        <f>IF(Table6[[#This Row],[Segment ]]="","",D1679)</f>
        <v/>
      </c>
      <c r="E1680" s="117" t="str">
        <f>IF(Table6[[#This Row],[Segment ]]="","",Table6[[#This Row],[Density (kg/m3)]]*Table6[[#This Row],[Volumetric flow (m3/s)]])</f>
        <v/>
      </c>
      <c r="F1680" s="114" t="str">
        <f>IF(Table6[[#This Row],[Segment ]]="","",'Pressure Drops in Loops'!AG1685)</f>
        <v/>
      </c>
      <c r="G1680" s="114" t="str">
        <f>'Pressure Drops in Loops'!AH1685</f>
        <v/>
      </c>
      <c r="H1680" s="114"/>
      <c r="I1680" s="114"/>
      <c r="J1680" s="115" t="str">
        <f>'Pressure Drops in Loops'!E1685</f>
        <v/>
      </c>
      <c r="K1680" s="115" t="str">
        <f>IF('Pressure Drops in Loops'!E1686="",'Pressure Drops in Loops'!E1685,'Pressure Drops in Loops'!E1686)</f>
        <v/>
      </c>
      <c r="L1680" s="115" t="str">
        <f>IF(Table6[[#This Row],[Segment ]]="","",(Table6[[#This Row],[Pressure 2 (kPa)]]-Table6[[#This Row],[Pressure 1 (kPa)]])/Table6[[#This Row],[Density (kg/m3)]])</f>
        <v/>
      </c>
      <c r="M1680" s="115" t="str">
        <f>IF(Table6[[#This Row],[Segment ]]="","",((Table6[[#This Row],[Velocity 2 (m/s)]]^2)/2)-((Table6[[#This Row],[Velocity 1 (m/s)]]^2)/2))</f>
        <v/>
      </c>
      <c r="N1680" s="115" t="str">
        <f>IF(Table6[[#This Row],[Segment ]]="","",(Table6[[#This Row],[Height 2 (m)]]-Table6[[#This Row],[Height 1 (m)]])*9.807)</f>
        <v/>
      </c>
      <c r="O1680" s="115" t="str">
        <f>'Pressure Drops in Loops'!U1685</f>
        <v/>
      </c>
      <c r="P168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80" s="115" t="str">
        <f>IF(Table6[[#This Row],[Segment ]]="","",Table6[[#This Row],[Work (W)]]/1000)</f>
        <v/>
      </c>
    </row>
    <row r="1681" spans="1:17" x14ac:dyDescent="0.25">
      <c r="A1681" s="116" t="str">
        <f>'Pressure Drops in Loops'!A1686</f>
        <v/>
      </c>
      <c r="B1681" s="113" t="str">
        <f>IF(Table6[[#This Row],[Segment ]]="","",B1680)</f>
        <v/>
      </c>
      <c r="C1681" s="113" t="str">
        <f>IF(Table6[[#This Row],[Segment ]]="","",C1680)</f>
        <v/>
      </c>
      <c r="D1681" s="113" t="str">
        <f>IF(Table6[[#This Row],[Segment ]]="","",D1680)</f>
        <v/>
      </c>
      <c r="E1681" s="117" t="str">
        <f>IF(Table6[[#This Row],[Segment ]]="","",Table6[[#This Row],[Density (kg/m3)]]*Table6[[#This Row],[Volumetric flow (m3/s)]])</f>
        <v/>
      </c>
      <c r="F1681" s="114" t="str">
        <f>IF(Table6[[#This Row],[Segment ]]="","",'Pressure Drops in Loops'!AG1686)</f>
        <v/>
      </c>
      <c r="G1681" s="114" t="str">
        <f>'Pressure Drops in Loops'!AH1686</f>
        <v/>
      </c>
      <c r="H1681" s="114"/>
      <c r="I1681" s="114"/>
      <c r="J1681" s="115" t="str">
        <f>'Pressure Drops in Loops'!E1686</f>
        <v/>
      </c>
      <c r="K1681" s="115" t="str">
        <f>IF('Pressure Drops in Loops'!E1687="",'Pressure Drops in Loops'!E1686,'Pressure Drops in Loops'!E1687)</f>
        <v/>
      </c>
      <c r="L1681" s="115" t="str">
        <f>IF(Table6[[#This Row],[Segment ]]="","",(Table6[[#This Row],[Pressure 2 (kPa)]]-Table6[[#This Row],[Pressure 1 (kPa)]])/Table6[[#This Row],[Density (kg/m3)]])</f>
        <v/>
      </c>
      <c r="M1681" s="115" t="str">
        <f>IF(Table6[[#This Row],[Segment ]]="","",((Table6[[#This Row],[Velocity 2 (m/s)]]^2)/2)-((Table6[[#This Row],[Velocity 1 (m/s)]]^2)/2))</f>
        <v/>
      </c>
      <c r="N1681" s="115" t="str">
        <f>IF(Table6[[#This Row],[Segment ]]="","",(Table6[[#This Row],[Height 2 (m)]]-Table6[[#This Row],[Height 1 (m)]])*9.807)</f>
        <v/>
      </c>
      <c r="O1681" s="115" t="str">
        <f>'Pressure Drops in Loops'!U1686</f>
        <v/>
      </c>
      <c r="P168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81" s="115" t="str">
        <f>IF(Table6[[#This Row],[Segment ]]="","",Table6[[#This Row],[Work (W)]]/1000)</f>
        <v/>
      </c>
    </row>
    <row r="1682" spans="1:17" x14ac:dyDescent="0.25">
      <c r="A1682" s="116" t="str">
        <f>'Pressure Drops in Loops'!A1687</f>
        <v/>
      </c>
      <c r="B1682" s="113" t="str">
        <f>IF(Table6[[#This Row],[Segment ]]="","",B1681)</f>
        <v/>
      </c>
      <c r="C1682" s="113" t="str">
        <f>IF(Table6[[#This Row],[Segment ]]="","",C1681)</f>
        <v/>
      </c>
      <c r="D1682" s="113" t="str">
        <f>IF(Table6[[#This Row],[Segment ]]="","",D1681)</f>
        <v/>
      </c>
      <c r="E1682" s="117" t="str">
        <f>IF(Table6[[#This Row],[Segment ]]="","",Table6[[#This Row],[Density (kg/m3)]]*Table6[[#This Row],[Volumetric flow (m3/s)]])</f>
        <v/>
      </c>
      <c r="F1682" s="114" t="str">
        <f>IF(Table6[[#This Row],[Segment ]]="","",'Pressure Drops in Loops'!AG1687)</f>
        <v/>
      </c>
      <c r="G1682" s="114" t="str">
        <f>'Pressure Drops in Loops'!AH1687</f>
        <v/>
      </c>
      <c r="H1682" s="114"/>
      <c r="I1682" s="114"/>
      <c r="J1682" s="115" t="str">
        <f>'Pressure Drops in Loops'!E1687</f>
        <v/>
      </c>
      <c r="K1682" s="115" t="str">
        <f>IF('Pressure Drops in Loops'!E1688="",'Pressure Drops in Loops'!E1687,'Pressure Drops in Loops'!E1688)</f>
        <v/>
      </c>
      <c r="L1682" s="115" t="str">
        <f>IF(Table6[[#This Row],[Segment ]]="","",(Table6[[#This Row],[Pressure 2 (kPa)]]-Table6[[#This Row],[Pressure 1 (kPa)]])/Table6[[#This Row],[Density (kg/m3)]])</f>
        <v/>
      </c>
      <c r="M1682" s="115" t="str">
        <f>IF(Table6[[#This Row],[Segment ]]="","",((Table6[[#This Row],[Velocity 2 (m/s)]]^2)/2)-((Table6[[#This Row],[Velocity 1 (m/s)]]^2)/2))</f>
        <v/>
      </c>
      <c r="N1682" s="115" t="str">
        <f>IF(Table6[[#This Row],[Segment ]]="","",(Table6[[#This Row],[Height 2 (m)]]-Table6[[#This Row],[Height 1 (m)]])*9.807)</f>
        <v/>
      </c>
      <c r="O1682" s="115" t="str">
        <f>'Pressure Drops in Loops'!U1687</f>
        <v/>
      </c>
      <c r="P168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82" s="115" t="str">
        <f>IF(Table6[[#This Row],[Segment ]]="","",Table6[[#This Row],[Work (W)]]/1000)</f>
        <v/>
      </c>
    </row>
    <row r="1683" spans="1:17" x14ac:dyDescent="0.25">
      <c r="A1683" s="116" t="str">
        <f>'Pressure Drops in Loops'!A1688</f>
        <v/>
      </c>
      <c r="B1683" s="113" t="str">
        <f>IF(Table6[[#This Row],[Segment ]]="","",B1682)</f>
        <v/>
      </c>
      <c r="C1683" s="113" t="str">
        <f>IF(Table6[[#This Row],[Segment ]]="","",C1682)</f>
        <v/>
      </c>
      <c r="D1683" s="113" t="str">
        <f>IF(Table6[[#This Row],[Segment ]]="","",D1682)</f>
        <v/>
      </c>
      <c r="E1683" s="117" t="str">
        <f>IF(Table6[[#This Row],[Segment ]]="","",Table6[[#This Row],[Density (kg/m3)]]*Table6[[#This Row],[Volumetric flow (m3/s)]])</f>
        <v/>
      </c>
      <c r="F1683" s="114" t="str">
        <f>IF(Table6[[#This Row],[Segment ]]="","",'Pressure Drops in Loops'!AG1688)</f>
        <v/>
      </c>
      <c r="G1683" s="114" t="str">
        <f>'Pressure Drops in Loops'!AH1688</f>
        <v/>
      </c>
      <c r="H1683" s="114"/>
      <c r="I1683" s="114"/>
      <c r="J1683" s="115" t="str">
        <f>'Pressure Drops in Loops'!E1688</f>
        <v/>
      </c>
      <c r="K1683" s="115" t="str">
        <f>IF('Pressure Drops in Loops'!E1689="",'Pressure Drops in Loops'!E1688,'Pressure Drops in Loops'!E1689)</f>
        <v/>
      </c>
      <c r="L1683" s="115" t="str">
        <f>IF(Table6[[#This Row],[Segment ]]="","",(Table6[[#This Row],[Pressure 2 (kPa)]]-Table6[[#This Row],[Pressure 1 (kPa)]])/Table6[[#This Row],[Density (kg/m3)]])</f>
        <v/>
      </c>
      <c r="M1683" s="115" t="str">
        <f>IF(Table6[[#This Row],[Segment ]]="","",((Table6[[#This Row],[Velocity 2 (m/s)]]^2)/2)-((Table6[[#This Row],[Velocity 1 (m/s)]]^2)/2))</f>
        <v/>
      </c>
      <c r="N1683" s="115" t="str">
        <f>IF(Table6[[#This Row],[Segment ]]="","",(Table6[[#This Row],[Height 2 (m)]]-Table6[[#This Row],[Height 1 (m)]])*9.807)</f>
        <v/>
      </c>
      <c r="O1683" s="115" t="str">
        <f>'Pressure Drops in Loops'!U1688</f>
        <v/>
      </c>
      <c r="P168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83" s="115" t="str">
        <f>IF(Table6[[#This Row],[Segment ]]="","",Table6[[#This Row],[Work (W)]]/1000)</f>
        <v/>
      </c>
    </row>
    <row r="1684" spans="1:17" x14ac:dyDescent="0.25">
      <c r="A1684" s="116" t="str">
        <f>'Pressure Drops in Loops'!A1689</f>
        <v/>
      </c>
      <c r="B1684" s="113" t="str">
        <f>IF(Table6[[#This Row],[Segment ]]="","",B1683)</f>
        <v/>
      </c>
      <c r="C1684" s="113" t="str">
        <f>IF(Table6[[#This Row],[Segment ]]="","",C1683)</f>
        <v/>
      </c>
      <c r="D1684" s="113" t="str">
        <f>IF(Table6[[#This Row],[Segment ]]="","",D1683)</f>
        <v/>
      </c>
      <c r="E1684" s="117" t="str">
        <f>IF(Table6[[#This Row],[Segment ]]="","",Table6[[#This Row],[Density (kg/m3)]]*Table6[[#This Row],[Volumetric flow (m3/s)]])</f>
        <v/>
      </c>
      <c r="F1684" s="114" t="str">
        <f>IF(Table6[[#This Row],[Segment ]]="","",'Pressure Drops in Loops'!AG1689)</f>
        <v/>
      </c>
      <c r="G1684" s="114" t="str">
        <f>'Pressure Drops in Loops'!AH1689</f>
        <v/>
      </c>
      <c r="H1684" s="114"/>
      <c r="I1684" s="114"/>
      <c r="J1684" s="115" t="str">
        <f>'Pressure Drops in Loops'!E1689</f>
        <v/>
      </c>
      <c r="K1684" s="115" t="str">
        <f>IF('Pressure Drops in Loops'!E1690="",'Pressure Drops in Loops'!E1689,'Pressure Drops in Loops'!E1690)</f>
        <v/>
      </c>
      <c r="L1684" s="115" t="str">
        <f>IF(Table6[[#This Row],[Segment ]]="","",(Table6[[#This Row],[Pressure 2 (kPa)]]-Table6[[#This Row],[Pressure 1 (kPa)]])/Table6[[#This Row],[Density (kg/m3)]])</f>
        <v/>
      </c>
      <c r="M1684" s="115" t="str">
        <f>IF(Table6[[#This Row],[Segment ]]="","",((Table6[[#This Row],[Velocity 2 (m/s)]]^2)/2)-((Table6[[#This Row],[Velocity 1 (m/s)]]^2)/2))</f>
        <v/>
      </c>
      <c r="N1684" s="115" t="str">
        <f>IF(Table6[[#This Row],[Segment ]]="","",(Table6[[#This Row],[Height 2 (m)]]-Table6[[#This Row],[Height 1 (m)]])*9.807)</f>
        <v/>
      </c>
      <c r="O1684" s="115" t="str">
        <f>'Pressure Drops in Loops'!U1689</f>
        <v/>
      </c>
      <c r="P168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84" s="115" t="str">
        <f>IF(Table6[[#This Row],[Segment ]]="","",Table6[[#This Row],[Work (W)]]/1000)</f>
        <v/>
      </c>
    </row>
    <row r="1685" spans="1:17" x14ac:dyDescent="0.25">
      <c r="A1685" s="116" t="str">
        <f>'Pressure Drops in Loops'!A1690</f>
        <v/>
      </c>
      <c r="B1685" s="113" t="str">
        <f>IF(Table6[[#This Row],[Segment ]]="","",B1684)</f>
        <v/>
      </c>
      <c r="C1685" s="113" t="str">
        <f>IF(Table6[[#This Row],[Segment ]]="","",C1684)</f>
        <v/>
      </c>
      <c r="D1685" s="113" t="str">
        <f>IF(Table6[[#This Row],[Segment ]]="","",D1684)</f>
        <v/>
      </c>
      <c r="E1685" s="117" t="str">
        <f>IF(Table6[[#This Row],[Segment ]]="","",Table6[[#This Row],[Density (kg/m3)]]*Table6[[#This Row],[Volumetric flow (m3/s)]])</f>
        <v/>
      </c>
      <c r="F1685" s="114" t="str">
        <f>IF(Table6[[#This Row],[Segment ]]="","",'Pressure Drops in Loops'!AG1690)</f>
        <v/>
      </c>
      <c r="G1685" s="114" t="str">
        <f>'Pressure Drops in Loops'!AH1690</f>
        <v/>
      </c>
      <c r="H1685" s="114"/>
      <c r="I1685" s="114"/>
      <c r="J1685" s="115" t="str">
        <f>'Pressure Drops in Loops'!E1690</f>
        <v/>
      </c>
      <c r="K1685" s="115" t="str">
        <f>IF('Pressure Drops in Loops'!E1691="",'Pressure Drops in Loops'!E1690,'Pressure Drops in Loops'!E1691)</f>
        <v/>
      </c>
      <c r="L1685" s="115" t="str">
        <f>IF(Table6[[#This Row],[Segment ]]="","",(Table6[[#This Row],[Pressure 2 (kPa)]]-Table6[[#This Row],[Pressure 1 (kPa)]])/Table6[[#This Row],[Density (kg/m3)]])</f>
        <v/>
      </c>
      <c r="M1685" s="115" t="str">
        <f>IF(Table6[[#This Row],[Segment ]]="","",((Table6[[#This Row],[Velocity 2 (m/s)]]^2)/2)-((Table6[[#This Row],[Velocity 1 (m/s)]]^2)/2))</f>
        <v/>
      </c>
      <c r="N1685" s="115" t="str">
        <f>IF(Table6[[#This Row],[Segment ]]="","",(Table6[[#This Row],[Height 2 (m)]]-Table6[[#This Row],[Height 1 (m)]])*9.807)</f>
        <v/>
      </c>
      <c r="O1685" s="115" t="str">
        <f>'Pressure Drops in Loops'!U1690</f>
        <v/>
      </c>
      <c r="P168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85" s="115" t="str">
        <f>IF(Table6[[#This Row],[Segment ]]="","",Table6[[#This Row],[Work (W)]]/1000)</f>
        <v/>
      </c>
    </row>
    <row r="1686" spans="1:17" x14ac:dyDescent="0.25">
      <c r="A1686" s="116" t="str">
        <f>'Pressure Drops in Loops'!A1691</f>
        <v/>
      </c>
      <c r="B1686" s="113" t="str">
        <f>IF(Table6[[#This Row],[Segment ]]="","",B1685)</f>
        <v/>
      </c>
      <c r="C1686" s="113" t="str">
        <f>IF(Table6[[#This Row],[Segment ]]="","",C1685)</f>
        <v/>
      </c>
      <c r="D1686" s="113" t="str">
        <f>IF(Table6[[#This Row],[Segment ]]="","",D1685)</f>
        <v/>
      </c>
      <c r="E1686" s="117" t="str">
        <f>IF(Table6[[#This Row],[Segment ]]="","",Table6[[#This Row],[Density (kg/m3)]]*Table6[[#This Row],[Volumetric flow (m3/s)]])</f>
        <v/>
      </c>
      <c r="F1686" s="114" t="str">
        <f>IF(Table6[[#This Row],[Segment ]]="","",'Pressure Drops in Loops'!AG1691)</f>
        <v/>
      </c>
      <c r="G1686" s="114" t="str">
        <f>'Pressure Drops in Loops'!AH1691</f>
        <v/>
      </c>
      <c r="H1686" s="114"/>
      <c r="I1686" s="114"/>
      <c r="J1686" s="115" t="str">
        <f>'Pressure Drops in Loops'!E1691</f>
        <v/>
      </c>
      <c r="K1686" s="115" t="str">
        <f>IF('Pressure Drops in Loops'!E1692="",'Pressure Drops in Loops'!E1691,'Pressure Drops in Loops'!E1692)</f>
        <v/>
      </c>
      <c r="L1686" s="115" t="str">
        <f>IF(Table6[[#This Row],[Segment ]]="","",(Table6[[#This Row],[Pressure 2 (kPa)]]-Table6[[#This Row],[Pressure 1 (kPa)]])/Table6[[#This Row],[Density (kg/m3)]])</f>
        <v/>
      </c>
      <c r="M1686" s="115" t="str">
        <f>IF(Table6[[#This Row],[Segment ]]="","",((Table6[[#This Row],[Velocity 2 (m/s)]]^2)/2)-((Table6[[#This Row],[Velocity 1 (m/s)]]^2)/2))</f>
        <v/>
      </c>
      <c r="N1686" s="115" t="str">
        <f>IF(Table6[[#This Row],[Segment ]]="","",(Table6[[#This Row],[Height 2 (m)]]-Table6[[#This Row],[Height 1 (m)]])*9.807)</f>
        <v/>
      </c>
      <c r="O1686" s="115" t="str">
        <f>'Pressure Drops in Loops'!U1691</f>
        <v/>
      </c>
      <c r="P168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86" s="115" t="str">
        <f>IF(Table6[[#This Row],[Segment ]]="","",Table6[[#This Row],[Work (W)]]/1000)</f>
        <v/>
      </c>
    </row>
    <row r="1687" spans="1:17" x14ac:dyDescent="0.25">
      <c r="A1687" s="116" t="str">
        <f>'Pressure Drops in Loops'!A1692</f>
        <v/>
      </c>
      <c r="B1687" s="113" t="str">
        <f>IF(Table6[[#This Row],[Segment ]]="","",B1686)</f>
        <v/>
      </c>
      <c r="C1687" s="113" t="str">
        <f>IF(Table6[[#This Row],[Segment ]]="","",C1686)</f>
        <v/>
      </c>
      <c r="D1687" s="113" t="str">
        <f>IF(Table6[[#This Row],[Segment ]]="","",D1686)</f>
        <v/>
      </c>
      <c r="E1687" s="117" t="str">
        <f>IF(Table6[[#This Row],[Segment ]]="","",Table6[[#This Row],[Density (kg/m3)]]*Table6[[#This Row],[Volumetric flow (m3/s)]])</f>
        <v/>
      </c>
      <c r="F1687" s="114" t="str">
        <f>IF(Table6[[#This Row],[Segment ]]="","",'Pressure Drops in Loops'!AG1692)</f>
        <v/>
      </c>
      <c r="G1687" s="114" t="str">
        <f>'Pressure Drops in Loops'!AH1692</f>
        <v/>
      </c>
      <c r="H1687" s="114"/>
      <c r="I1687" s="114"/>
      <c r="J1687" s="115" t="str">
        <f>'Pressure Drops in Loops'!E1692</f>
        <v/>
      </c>
      <c r="K1687" s="115" t="str">
        <f>IF('Pressure Drops in Loops'!E1693="",'Pressure Drops in Loops'!E1692,'Pressure Drops in Loops'!E1693)</f>
        <v/>
      </c>
      <c r="L1687" s="115" t="str">
        <f>IF(Table6[[#This Row],[Segment ]]="","",(Table6[[#This Row],[Pressure 2 (kPa)]]-Table6[[#This Row],[Pressure 1 (kPa)]])/Table6[[#This Row],[Density (kg/m3)]])</f>
        <v/>
      </c>
      <c r="M1687" s="115" t="str">
        <f>IF(Table6[[#This Row],[Segment ]]="","",((Table6[[#This Row],[Velocity 2 (m/s)]]^2)/2)-((Table6[[#This Row],[Velocity 1 (m/s)]]^2)/2))</f>
        <v/>
      </c>
      <c r="N1687" s="115" t="str">
        <f>IF(Table6[[#This Row],[Segment ]]="","",(Table6[[#This Row],[Height 2 (m)]]-Table6[[#This Row],[Height 1 (m)]])*9.807)</f>
        <v/>
      </c>
      <c r="O1687" s="115" t="str">
        <f>'Pressure Drops in Loops'!U1692</f>
        <v/>
      </c>
      <c r="P168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87" s="115" t="str">
        <f>IF(Table6[[#This Row],[Segment ]]="","",Table6[[#This Row],[Work (W)]]/1000)</f>
        <v/>
      </c>
    </row>
    <row r="1688" spans="1:17" x14ac:dyDescent="0.25">
      <c r="A1688" s="116" t="str">
        <f>'Pressure Drops in Loops'!A1693</f>
        <v/>
      </c>
      <c r="B1688" s="113" t="str">
        <f>IF(Table6[[#This Row],[Segment ]]="","",B1687)</f>
        <v/>
      </c>
      <c r="C1688" s="113" t="str">
        <f>IF(Table6[[#This Row],[Segment ]]="","",C1687)</f>
        <v/>
      </c>
      <c r="D1688" s="113" t="str">
        <f>IF(Table6[[#This Row],[Segment ]]="","",D1687)</f>
        <v/>
      </c>
      <c r="E1688" s="117" t="str">
        <f>IF(Table6[[#This Row],[Segment ]]="","",Table6[[#This Row],[Density (kg/m3)]]*Table6[[#This Row],[Volumetric flow (m3/s)]])</f>
        <v/>
      </c>
      <c r="F1688" s="114" t="str">
        <f>IF(Table6[[#This Row],[Segment ]]="","",'Pressure Drops in Loops'!AG1693)</f>
        <v/>
      </c>
      <c r="G1688" s="114" t="str">
        <f>'Pressure Drops in Loops'!AH1693</f>
        <v/>
      </c>
      <c r="H1688" s="114"/>
      <c r="I1688" s="114"/>
      <c r="J1688" s="115" t="str">
        <f>'Pressure Drops in Loops'!E1693</f>
        <v/>
      </c>
      <c r="K1688" s="115" t="str">
        <f>IF('Pressure Drops in Loops'!E1694="",'Pressure Drops in Loops'!E1693,'Pressure Drops in Loops'!E1694)</f>
        <v/>
      </c>
      <c r="L1688" s="115" t="str">
        <f>IF(Table6[[#This Row],[Segment ]]="","",(Table6[[#This Row],[Pressure 2 (kPa)]]-Table6[[#This Row],[Pressure 1 (kPa)]])/Table6[[#This Row],[Density (kg/m3)]])</f>
        <v/>
      </c>
      <c r="M1688" s="115" t="str">
        <f>IF(Table6[[#This Row],[Segment ]]="","",((Table6[[#This Row],[Velocity 2 (m/s)]]^2)/2)-((Table6[[#This Row],[Velocity 1 (m/s)]]^2)/2))</f>
        <v/>
      </c>
      <c r="N1688" s="115" t="str">
        <f>IF(Table6[[#This Row],[Segment ]]="","",(Table6[[#This Row],[Height 2 (m)]]-Table6[[#This Row],[Height 1 (m)]])*9.807)</f>
        <v/>
      </c>
      <c r="O1688" s="115" t="str">
        <f>'Pressure Drops in Loops'!U1693</f>
        <v/>
      </c>
      <c r="P168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88" s="115" t="str">
        <f>IF(Table6[[#This Row],[Segment ]]="","",Table6[[#This Row],[Work (W)]]/1000)</f>
        <v/>
      </c>
    </row>
    <row r="1689" spans="1:17" x14ac:dyDescent="0.25">
      <c r="A1689" s="116" t="str">
        <f>'Pressure Drops in Loops'!A1694</f>
        <v/>
      </c>
      <c r="B1689" s="113" t="str">
        <f>IF(Table6[[#This Row],[Segment ]]="","",B1688)</f>
        <v/>
      </c>
      <c r="C1689" s="113" t="str">
        <f>IF(Table6[[#This Row],[Segment ]]="","",C1688)</f>
        <v/>
      </c>
      <c r="D1689" s="113" t="str">
        <f>IF(Table6[[#This Row],[Segment ]]="","",D1688)</f>
        <v/>
      </c>
      <c r="E1689" s="117" t="str">
        <f>IF(Table6[[#This Row],[Segment ]]="","",Table6[[#This Row],[Density (kg/m3)]]*Table6[[#This Row],[Volumetric flow (m3/s)]])</f>
        <v/>
      </c>
      <c r="F1689" s="114" t="str">
        <f>IF(Table6[[#This Row],[Segment ]]="","",'Pressure Drops in Loops'!AG1694)</f>
        <v/>
      </c>
      <c r="G1689" s="114" t="str">
        <f>'Pressure Drops in Loops'!AH1694</f>
        <v/>
      </c>
      <c r="H1689" s="114"/>
      <c r="I1689" s="114"/>
      <c r="J1689" s="115" t="str">
        <f>'Pressure Drops in Loops'!E1694</f>
        <v/>
      </c>
      <c r="K1689" s="115" t="str">
        <f>IF('Pressure Drops in Loops'!E1695="",'Pressure Drops in Loops'!E1694,'Pressure Drops in Loops'!E1695)</f>
        <v/>
      </c>
      <c r="L1689" s="115" t="str">
        <f>IF(Table6[[#This Row],[Segment ]]="","",(Table6[[#This Row],[Pressure 2 (kPa)]]-Table6[[#This Row],[Pressure 1 (kPa)]])/Table6[[#This Row],[Density (kg/m3)]])</f>
        <v/>
      </c>
      <c r="M1689" s="115" t="str">
        <f>IF(Table6[[#This Row],[Segment ]]="","",((Table6[[#This Row],[Velocity 2 (m/s)]]^2)/2)-((Table6[[#This Row],[Velocity 1 (m/s)]]^2)/2))</f>
        <v/>
      </c>
      <c r="N1689" s="115" t="str">
        <f>IF(Table6[[#This Row],[Segment ]]="","",(Table6[[#This Row],[Height 2 (m)]]-Table6[[#This Row],[Height 1 (m)]])*9.807)</f>
        <v/>
      </c>
      <c r="O1689" s="115" t="str">
        <f>'Pressure Drops in Loops'!U1694</f>
        <v/>
      </c>
      <c r="P168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89" s="115" t="str">
        <f>IF(Table6[[#This Row],[Segment ]]="","",Table6[[#This Row],[Work (W)]]/1000)</f>
        <v/>
      </c>
    </row>
    <row r="1690" spans="1:17" x14ac:dyDescent="0.25">
      <c r="A1690" s="116" t="str">
        <f>'Pressure Drops in Loops'!A1695</f>
        <v/>
      </c>
      <c r="B1690" s="113" t="str">
        <f>IF(Table6[[#This Row],[Segment ]]="","",B1689)</f>
        <v/>
      </c>
      <c r="C1690" s="113" t="str">
        <f>IF(Table6[[#This Row],[Segment ]]="","",C1689)</f>
        <v/>
      </c>
      <c r="D1690" s="113" t="str">
        <f>IF(Table6[[#This Row],[Segment ]]="","",D1689)</f>
        <v/>
      </c>
      <c r="E1690" s="117" t="str">
        <f>IF(Table6[[#This Row],[Segment ]]="","",Table6[[#This Row],[Density (kg/m3)]]*Table6[[#This Row],[Volumetric flow (m3/s)]])</f>
        <v/>
      </c>
      <c r="F1690" s="114" t="str">
        <f>IF(Table6[[#This Row],[Segment ]]="","",'Pressure Drops in Loops'!AG1695)</f>
        <v/>
      </c>
      <c r="G1690" s="114" t="str">
        <f>'Pressure Drops in Loops'!AH1695</f>
        <v/>
      </c>
      <c r="H1690" s="114"/>
      <c r="I1690" s="114"/>
      <c r="J1690" s="115" t="str">
        <f>'Pressure Drops in Loops'!E1695</f>
        <v/>
      </c>
      <c r="K1690" s="115" t="str">
        <f>IF('Pressure Drops in Loops'!E1696="",'Pressure Drops in Loops'!E1695,'Pressure Drops in Loops'!E1696)</f>
        <v/>
      </c>
      <c r="L1690" s="115" t="str">
        <f>IF(Table6[[#This Row],[Segment ]]="","",(Table6[[#This Row],[Pressure 2 (kPa)]]-Table6[[#This Row],[Pressure 1 (kPa)]])/Table6[[#This Row],[Density (kg/m3)]])</f>
        <v/>
      </c>
      <c r="M1690" s="115" t="str">
        <f>IF(Table6[[#This Row],[Segment ]]="","",((Table6[[#This Row],[Velocity 2 (m/s)]]^2)/2)-((Table6[[#This Row],[Velocity 1 (m/s)]]^2)/2))</f>
        <v/>
      </c>
      <c r="N1690" s="115" t="str">
        <f>IF(Table6[[#This Row],[Segment ]]="","",(Table6[[#This Row],[Height 2 (m)]]-Table6[[#This Row],[Height 1 (m)]])*9.807)</f>
        <v/>
      </c>
      <c r="O1690" s="115" t="str">
        <f>'Pressure Drops in Loops'!U1695</f>
        <v/>
      </c>
      <c r="P169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90" s="115" t="str">
        <f>IF(Table6[[#This Row],[Segment ]]="","",Table6[[#This Row],[Work (W)]]/1000)</f>
        <v/>
      </c>
    </row>
    <row r="1691" spans="1:17" x14ac:dyDescent="0.25">
      <c r="A1691" s="116" t="str">
        <f>'Pressure Drops in Loops'!A1696</f>
        <v/>
      </c>
      <c r="B1691" s="113" t="str">
        <f>IF(Table6[[#This Row],[Segment ]]="","",B1690)</f>
        <v/>
      </c>
      <c r="C1691" s="113" t="str">
        <f>IF(Table6[[#This Row],[Segment ]]="","",C1690)</f>
        <v/>
      </c>
      <c r="D1691" s="113" t="str">
        <f>IF(Table6[[#This Row],[Segment ]]="","",D1690)</f>
        <v/>
      </c>
      <c r="E1691" s="117" t="str">
        <f>IF(Table6[[#This Row],[Segment ]]="","",Table6[[#This Row],[Density (kg/m3)]]*Table6[[#This Row],[Volumetric flow (m3/s)]])</f>
        <v/>
      </c>
      <c r="F1691" s="114" t="str">
        <f>IF(Table6[[#This Row],[Segment ]]="","",'Pressure Drops in Loops'!AG1696)</f>
        <v/>
      </c>
      <c r="G1691" s="114" t="str">
        <f>'Pressure Drops in Loops'!AH1696</f>
        <v/>
      </c>
      <c r="H1691" s="114"/>
      <c r="I1691" s="114"/>
      <c r="J1691" s="115" t="str">
        <f>'Pressure Drops in Loops'!E1696</f>
        <v/>
      </c>
      <c r="K1691" s="115" t="str">
        <f>IF('Pressure Drops in Loops'!E1697="",'Pressure Drops in Loops'!E1696,'Pressure Drops in Loops'!E1697)</f>
        <v/>
      </c>
      <c r="L1691" s="115" t="str">
        <f>IF(Table6[[#This Row],[Segment ]]="","",(Table6[[#This Row],[Pressure 2 (kPa)]]-Table6[[#This Row],[Pressure 1 (kPa)]])/Table6[[#This Row],[Density (kg/m3)]])</f>
        <v/>
      </c>
      <c r="M1691" s="115" t="str">
        <f>IF(Table6[[#This Row],[Segment ]]="","",((Table6[[#This Row],[Velocity 2 (m/s)]]^2)/2)-((Table6[[#This Row],[Velocity 1 (m/s)]]^2)/2))</f>
        <v/>
      </c>
      <c r="N1691" s="115" t="str">
        <f>IF(Table6[[#This Row],[Segment ]]="","",(Table6[[#This Row],[Height 2 (m)]]-Table6[[#This Row],[Height 1 (m)]])*9.807)</f>
        <v/>
      </c>
      <c r="O1691" s="115" t="str">
        <f>'Pressure Drops in Loops'!U1696</f>
        <v/>
      </c>
      <c r="P169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91" s="115" t="str">
        <f>IF(Table6[[#This Row],[Segment ]]="","",Table6[[#This Row],[Work (W)]]/1000)</f>
        <v/>
      </c>
    </row>
    <row r="1692" spans="1:17" x14ac:dyDescent="0.25">
      <c r="A1692" s="116" t="str">
        <f>'Pressure Drops in Loops'!A1697</f>
        <v/>
      </c>
      <c r="B1692" s="113" t="str">
        <f>IF(Table6[[#This Row],[Segment ]]="","",B1691)</f>
        <v/>
      </c>
      <c r="C1692" s="113" t="str">
        <f>IF(Table6[[#This Row],[Segment ]]="","",C1691)</f>
        <v/>
      </c>
      <c r="D1692" s="113" t="str">
        <f>IF(Table6[[#This Row],[Segment ]]="","",D1691)</f>
        <v/>
      </c>
      <c r="E1692" s="117" t="str">
        <f>IF(Table6[[#This Row],[Segment ]]="","",Table6[[#This Row],[Density (kg/m3)]]*Table6[[#This Row],[Volumetric flow (m3/s)]])</f>
        <v/>
      </c>
      <c r="F1692" s="114" t="str">
        <f>IF(Table6[[#This Row],[Segment ]]="","",'Pressure Drops in Loops'!AG1697)</f>
        <v/>
      </c>
      <c r="G1692" s="114" t="str">
        <f>'Pressure Drops in Loops'!AH1697</f>
        <v/>
      </c>
      <c r="H1692" s="114"/>
      <c r="I1692" s="114"/>
      <c r="J1692" s="115" t="str">
        <f>'Pressure Drops in Loops'!E1697</f>
        <v/>
      </c>
      <c r="K1692" s="115" t="str">
        <f>IF('Pressure Drops in Loops'!E1698="",'Pressure Drops in Loops'!E1697,'Pressure Drops in Loops'!E1698)</f>
        <v/>
      </c>
      <c r="L1692" s="115" t="str">
        <f>IF(Table6[[#This Row],[Segment ]]="","",(Table6[[#This Row],[Pressure 2 (kPa)]]-Table6[[#This Row],[Pressure 1 (kPa)]])/Table6[[#This Row],[Density (kg/m3)]])</f>
        <v/>
      </c>
      <c r="M1692" s="115" t="str">
        <f>IF(Table6[[#This Row],[Segment ]]="","",((Table6[[#This Row],[Velocity 2 (m/s)]]^2)/2)-((Table6[[#This Row],[Velocity 1 (m/s)]]^2)/2))</f>
        <v/>
      </c>
      <c r="N1692" s="115" t="str">
        <f>IF(Table6[[#This Row],[Segment ]]="","",(Table6[[#This Row],[Height 2 (m)]]-Table6[[#This Row],[Height 1 (m)]])*9.807)</f>
        <v/>
      </c>
      <c r="O1692" s="115" t="str">
        <f>'Pressure Drops in Loops'!U1697</f>
        <v/>
      </c>
      <c r="P169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92" s="115" t="str">
        <f>IF(Table6[[#This Row],[Segment ]]="","",Table6[[#This Row],[Work (W)]]/1000)</f>
        <v/>
      </c>
    </row>
    <row r="1693" spans="1:17" x14ac:dyDescent="0.25">
      <c r="A1693" s="116" t="str">
        <f>'Pressure Drops in Loops'!A1698</f>
        <v/>
      </c>
      <c r="B1693" s="113" t="str">
        <f>IF(Table6[[#This Row],[Segment ]]="","",B1692)</f>
        <v/>
      </c>
      <c r="C1693" s="113" t="str">
        <f>IF(Table6[[#This Row],[Segment ]]="","",C1692)</f>
        <v/>
      </c>
      <c r="D1693" s="113" t="str">
        <f>IF(Table6[[#This Row],[Segment ]]="","",D1692)</f>
        <v/>
      </c>
      <c r="E1693" s="117" t="str">
        <f>IF(Table6[[#This Row],[Segment ]]="","",Table6[[#This Row],[Density (kg/m3)]]*Table6[[#This Row],[Volumetric flow (m3/s)]])</f>
        <v/>
      </c>
      <c r="F1693" s="114" t="str">
        <f>IF(Table6[[#This Row],[Segment ]]="","",'Pressure Drops in Loops'!AG1698)</f>
        <v/>
      </c>
      <c r="G1693" s="114" t="str">
        <f>'Pressure Drops in Loops'!AH1698</f>
        <v/>
      </c>
      <c r="H1693" s="114"/>
      <c r="I1693" s="114"/>
      <c r="J1693" s="115" t="str">
        <f>'Pressure Drops in Loops'!E1698</f>
        <v/>
      </c>
      <c r="K1693" s="115" t="str">
        <f>IF('Pressure Drops in Loops'!E1699="",'Pressure Drops in Loops'!E1698,'Pressure Drops in Loops'!E1699)</f>
        <v/>
      </c>
      <c r="L1693" s="115" t="str">
        <f>IF(Table6[[#This Row],[Segment ]]="","",(Table6[[#This Row],[Pressure 2 (kPa)]]-Table6[[#This Row],[Pressure 1 (kPa)]])/Table6[[#This Row],[Density (kg/m3)]])</f>
        <v/>
      </c>
      <c r="M1693" s="115" t="str">
        <f>IF(Table6[[#This Row],[Segment ]]="","",((Table6[[#This Row],[Velocity 2 (m/s)]]^2)/2)-((Table6[[#This Row],[Velocity 1 (m/s)]]^2)/2))</f>
        <v/>
      </c>
      <c r="N1693" s="115" t="str">
        <f>IF(Table6[[#This Row],[Segment ]]="","",(Table6[[#This Row],[Height 2 (m)]]-Table6[[#This Row],[Height 1 (m)]])*9.807)</f>
        <v/>
      </c>
      <c r="O1693" s="115" t="str">
        <f>'Pressure Drops in Loops'!U1698</f>
        <v/>
      </c>
      <c r="P169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93" s="115" t="str">
        <f>IF(Table6[[#This Row],[Segment ]]="","",Table6[[#This Row],[Work (W)]]/1000)</f>
        <v/>
      </c>
    </row>
    <row r="1694" spans="1:17" x14ac:dyDescent="0.25">
      <c r="A1694" s="116" t="str">
        <f>'Pressure Drops in Loops'!A1699</f>
        <v/>
      </c>
      <c r="B1694" s="113" t="str">
        <f>IF(Table6[[#This Row],[Segment ]]="","",B1693)</f>
        <v/>
      </c>
      <c r="C1694" s="113" t="str">
        <f>IF(Table6[[#This Row],[Segment ]]="","",C1693)</f>
        <v/>
      </c>
      <c r="D1694" s="113" t="str">
        <f>IF(Table6[[#This Row],[Segment ]]="","",D1693)</f>
        <v/>
      </c>
      <c r="E1694" s="117" t="str">
        <f>IF(Table6[[#This Row],[Segment ]]="","",Table6[[#This Row],[Density (kg/m3)]]*Table6[[#This Row],[Volumetric flow (m3/s)]])</f>
        <v/>
      </c>
      <c r="F1694" s="114" t="str">
        <f>IF(Table6[[#This Row],[Segment ]]="","",'Pressure Drops in Loops'!AG1699)</f>
        <v/>
      </c>
      <c r="G1694" s="114" t="str">
        <f>'Pressure Drops in Loops'!AH1699</f>
        <v/>
      </c>
      <c r="H1694" s="114"/>
      <c r="I1694" s="114"/>
      <c r="J1694" s="115" t="str">
        <f>'Pressure Drops in Loops'!E1699</f>
        <v/>
      </c>
      <c r="K1694" s="115" t="str">
        <f>IF('Pressure Drops in Loops'!E1700="",'Pressure Drops in Loops'!E1699,'Pressure Drops in Loops'!E1700)</f>
        <v/>
      </c>
      <c r="L1694" s="115" t="str">
        <f>IF(Table6[[#This Row],[Segment ]]="","",(Table6[[#This Row],[Pressure 2 (kPa)]]-Table6[[#This Row],[Pressure 1 (kPa)]])/Table6[[#This Row],[Density (kg/m3)]])</f>
        <v/>
      </c>
      <c r="M1694" s="115" t="str">
        <f>IF(Table6[[#This Row],[Segment ]]="","",((Table6[[#This Row],[Velocity 2 (m/s)]]^2)/2)-((Table6[[#This Row],[Velocity 1 (m/s)]]^2)/2))</f>
        <v/>
      </c>
      <c r="N1694" s="115" t="str">
        <f>IF(Table6[[#This Row],[Segment ]]="","",(Table6[[#This Row],[Height 2 (m)]]-Table6[[#This Row],[Height 1 (m)]])*9.807)</f>
        <v/>
      </c>
      <c r="O1694" s="115" t="str">
        <f>'Pressure Drops in Loops'!U1699</f>
        <v/>
      </c>
      <c r="P169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94" s="115" t="str">
        <f>IF(Table6[[#This Row],[Segment ]]="","",Table6[[#This Row],[Work (W)]]/1000)</f>
        <v/>
      </c>
    </row>
    <row r="1695" spans="1:17" x14ac:dyDescent="0.25">
      <c r="A1695" s="116" t="str">
        <f>'Pressure Drops in Loops'!A1700</f>
        <v/>
      </c>
      <c r="B1695" s="113" t="str">
        <f>IF(Table6[[#This Row],[Segment ]]="","",B1694)</f>
        <v/>
      </c>
      <c r="C1695" s="113" t="str">
        <f>IF(Table6[[#This Row],[Segment ]]="","",C1694)</f>
        <v/>
      </c>
      <c r="D1695" s="113" t="str">
        <f>IF(Table6[[#This Row],[Segment ]]="","",D1694)</f>
        <v/>
      </c>
      <c r="E1695" s="117" t="str">
        <f>IF(Table6[[#This Row],[Segment ]]="","",Table6[[#This Row],[Density (kg/m3)]]*Table6[[#This Row],[Volumetric flow (m3/s)]])</f>
        <v/>
      </c>
      <c r="F1695" s="114" t="str">
        <f>IF(Table6[[#This Row],[Segment ]]="","",'Pressure Drops in Loops'!AG1700)</f>
        <v/>
      </c>
      <c r="G1695" s="114" t="str">
        <f>'Pressure Drops in Loops'!AH1700</f>
        <v/>
      </c>
      <c r="H1695" s="114"/>
      <c r="I1695" s="114"/>
      <c r="J1695" s="115" t="str">
        <f>'Pressure Drops in Loops'!E1700</f>
        <v/>
      </c>
      <c r="K1695" s="115" t="str">
        <f>IF('Pressure Drops in Loops'!E1701="",'Pressure Drops in Loops'!E1700,'Pressure Drops in Loops'!E1701)</f>
        <v/>
      </c>
      <c r="L1695" s="115" t="str">
        <f>IF(Table6[[#This Row],[Segment ]]="","",(Table6[[#This Row],[Pressure 2 (kPa)]]-Table6[[#This Row],[Pressure 1 (kPa)]])/Table6[[#This Row],[Density (kg/m3)]])</f>
        <v/>
      </c>
      <c r="M1695" s="115" t="str">
        <f>IF(Table6[[#This Row],[Segment ]]="","",((Table6[[#This Row],[Velocity 2 (m/s)]]^2)/2)-((Table6[[#This Row],[Velocity 1 (m/s)]]^2)/2))</f>
        <v/>
      </c>
      <c r="N1695" s="115" t="str">
        <f>IF(Table6[[#This Row],[Segment ]]="","",(Table6[[#This Row],[Height 2 (m)]]-Table6[[#This Row],[Height 1 (m)]])*9.807)</f>
        <v/>
      </c>
      <c r="O1695" s="115" t="str">
        <f>'Pressure Drops in Loops'!U1700</f>
        <v/>
      </c>
      <c r="P169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95" s="115" t="str">
        <f>IF(Table6[[#This Row],[Segment ]]="","",Table6[[#This Row],[Work (W)]]/1000)</f>
        <v/>
      </c>
    </row>
    <row r="1696" spans="1:17" x14ac:dyDescent="0.25">
      <c r="A1696" s="116" t="str">
        <f>'Pressure Drops in Loops'!A1701</f>
        <v/>
      </c>
      <c r="B1696" s="113" t="str">
        <f>IF(Table6[[#This Row],[Segment ]]="","",B1695)</f>
        <v/>
      </c>
      <c r="C1696" s="113" t="str">
        <f>IF(Table6[[#This Row],[Segment ]]="","",C1695)</f>
        <v/>
      </c>
      <c r="D1696" s="113" t="str">
        <f>IF(Table6[[#This Row],[Segment ]]="","",D1695)</f>
        <v/>
      </c>
      <c r="E1696" s="117" t="str">
        <f>IF(Table6[[#This Row],[Segment ]]="","",Table6[[#This Row],[Density (kg/m3)]]*Table6[[#This Row],[Volumetric flow (m3/s)]])</f>
        <v/>
      </c>
      <c r="F1696" s="114" t="str">
        <f>IF(Table6[[#This Row],[Segment ]]="","",'Pressure Drops in Loops'!AG1701)</f>
        <v/>
      </c>
      <c r="G1696" s="114" t="str">
        <f>'Pressure Drops in Loops'!AH1701</f>
        <v/>
      </c>
      <c r="H1696" s="114"/>
      <c r="I1696" s="114"/>
      <c r="J1696" s="115" t="str">
        <f>'Pressure Drops in Loops'!E1701</f>
        <v/>
      </c>
      <c r="K1696" s="115" t="str">
        <f>IF('Pressure Drops in Loops'!E1702="",'Pressure Drops in Loops'!E1701,'Pressure Drops in Loops'!E1702)</f>
        <v/>
      </c>
      <c r="L1696" s="115" t="str">
        <f>IF(Table6[[#This Row],[Segment ]]="","",(Table6[[#This Row],[Pressure 2 (kPa)]]-Table6[[#This Row],[Pressure 1 (kPa)]])/Table6[[#This Row],[Density (kg/m3)]])</f>
        <v/>
      </c>
      <c r="M1696" s="115" t="str">
        <f>IF(Table6[[#This Row],[Segment ]]="","",((Table6[[#This Row],[Velocity 2 (m/s)]]^2)/2)-((Table6[[#This Row],[Velocity 1 (m/s)]]^2)/2))</f>
        <v/>
      </c>
      <c r="N1696" s="115" t="str">
        <f>IF(Table6[[#This Row],[Segment ]]="","",(Table6[[#This Row],[Height 2 (m)]]-Table6[[#This Row],[Height 1 (m)]])*9.807)</f>
        <v/>
      </c>
      <c r="O1696" s="115" t="str">
        <f>'Pressure Drops in Loops'!U1701</f>
        <v/>
      </c>
      <c r="P169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96" s="115" t="str">
        <f>IF(Table6[[#This Row],[Segment ]]="","",Table6[[#This Row],[Work (W)]]/1000)</f>
        <v/>
      </c>
    </row>
    <row r="1697" spans="1:17" x14ac:dyDescent="0.25">
      <c r="A1697" s="116" t="str">
        <f>'Pressure Drops in Loops'!A1702</f>
        <v/>
      </c>
      <c r="B1697" s="113" t="str">
        <f>IF(Table6[[#This Row],[Segment ]]="","",B1696)</f>
        <v/>
      </c>
      <c r="C1697" s="113" t="str">
        <f>IF(Table6[[#This Row],[Segment ]]="","",C1696)</f>
        <v/>
      </c>
      <c r="D1697" s="113" t="str">
        <f>IF(Table6[[#This Row],[Segment ]]="","",D1696)</f>
        <v/>
      </c>
      <c r="E1697" s="117" t="str">
        <f>IF(Table6[[#This Row],[Segment ]]="","",Table6[[#This Row],[Density (kg/m3)]]*Table6[[#This Row],[Volumetric flow (m3/s)]])</f>
        <v/>
      </c>
      <c r="F1697" s="114" t="str">
        <f>IF(Table6[[#This Row],[Segment ]]="","",'Pressure Drops in Loops'!AG1702)</f>
        <v/>
      </c>
      <c r="G1697" s="114" t="str">
        <f>'Pressure Drops in Loops'!AH1702</f>
        <v/>
      </c>
      <c r="H1697" s="114"/>
      <c r="I1697" s="114"/>
      <c r="J1697" s="115" t="str">
        <f>'Pressure Drops in Loops'!E1702</f>
        <v/>
      </c>
      <c r="K1697" s="115" t="str">
        <f>IF('Pressure Drops in Loops'!E1703="",'Pressure Drops in Loops'!E1702,'Pressure Drops in Loops'!E1703)</f>
        <v/>
      </c>
      <c r="L1697" s="115" t="str">
        <f>IF(Table6[[#This Row],[Segment ]]="","",(Table6[[#This Row],[Pressure 2 (kPa)]]-Table6[[#This Row],[Pressure 1 (kPa)]])/Table6[[#This Row],[Density (kg/m3)]])</f>
        <v/>
      </c>
      <c r="M1697" s="115" t="str">
        <f>IF(Table6[[#This Row],[Segment ]]="","",((Table6[[#This Row],[Velocity 2 (m/s)]]^2)/2)-((Table6[[#This Row],[Velocity 1 (m/s)]]^2)/2))</f>
        <v/>
      </c>
      <c r="N1697" s="115" t="str">
        <f>IF(Table6[[#This Row],[Segment ]]="","",(Table6[[#This Row],[Height 2 (m)]]-Table6[[#This Row],[Height 1 (m)]])*9.807)</f>
        <v/>
      </c>
      <c r="O1697" s="115" t="str">
        <f>'Pressure Drops in Loops'!U1702</f>
        <v/>
      </c>
      <c r="P169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97" s="115" t="str">
        <f>IF(Table6[[#This Row],[Segment ]]="","",Table6[[#This Row],[Work (W)]]/1000)</f>
        <v/>
      </c>
    </row>
    <row r="1698" spans="1:17" x14ac:dyDescent="0.25">
      <c r="A1698" s="116" t="str">
        <f>'Pressure Drops in Loops'!A1703</f>
        <v/>
      </c>
      <c r="B1698" s="113" t="str">
        <f>IF(Table6[[#This Row],[Segment ]]="","",B1697)</f>
        <v/>
      </c>
      <c r="C1698" s="113" t="str">
        <f>IF(Table6[[#This Row],[Segment ]]="","",C1697)</f>
        <v/>
      </c>
      <c r="D1698" s="113" t="str">
        <f>IF(Table6[[#This Row],[Segment ]]="","",D1697)</f>
        <v/>
      </c>
      <c r="E1698" s="117" t="str">
        <f>IF(Table6[[#This Row],[Segment ]]="","",Table6[[#This Row],[Density (kg/m3)]]*Table6[[#This Row],[Volumetric flow (m3/s)]])</f>
        <v/>
      </c>
      <c r="F1698" s="114" t="str">
        <f>IF(Table6[[#This Row],[Segment ]]="","",'Pressure Drops in Loops'!AG1703)</f>
        <v/>
      </c>
      <c r="G1698" s="114" t="str">
        <f>'Pressure Drops in Loops'!AH1703</f>
        <v/>
      </c>
      <c r="H1698" s="114"/>
      <c r="I1698" s="114"/>
      <c r="J1698" s="115" t="str">
        <f>'Pressure Drops in Loops'!E1703</f>
        <v/>
      </c>
      <c r="K1698" s="115" t="str">
        <f>IF('Pressure Drops in Loops'!E1704="",'Pressure Drops in Loops'!E1703,'Pressure Drops in Loops'!E1704)</f>
        <v/>
      </c>
      <c r="L1698" s="115" t="str">
        <f>IF(Table6[[#This Row],[Segment ]]="","",(Table6[[#This Row],[Pressure 2 (kPa)]]-Table6[[#This Row],[Pressure 1 (kPa)]])/Table6[[#This Row],[Density (kg/m3)]])</f>
        <v/>
      </c>
      <c r="M1698" s="115" t="str">
        <f>IF(Table6[[#This Row],[Segment ]]="","",((Table6[[#This Row],[Velocity 2 (m/s)]]^2)/2)-((Table6[[#This Row],[Velocity 1 (m/s)]]^2)/2))</f>
        <v/>
      </c>
      <c r="N1698" s="115" t="str">
        <f>IF(Table6[[#This Row],[Segment ]]="","",(Table6[[#This Row],[Height 2 (m)]]-Table6[[#This Row],[Height 1 (m)]])*9.807)</f>
        <v/>
      </c>
      <c r="O1698" s="115" t="str">
        <f>'Pressure Drops in Loops'!U1703</f>
        <v/>
      </c>
      <c r="P169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98" s="115" t="str">
        <f>IF(Table6[[#This Row],[Segment ]]="","",Table6[[#This Row],[Work (W)]]/1000)</f>
        <v/>
      </c>
    </row>
    <row r="1699" spans="1:17" x14ac:dyDescent="0.25">
      <c r="A1699" s="116" t="str">
        <f>'Pressure Drops in Loops'!A1704</f>
        <v/>
      </c>
      <c r="B1699" s="113" t="str">
        <f>IF(Table6[[#This Row],[Segment ]]="","",B1698)</f>
        <v/>
      </c>
      <c r="C1699" s="113" t="str">
        <f>IF(Table6[[#This Row],[Segment ]]="","",C1698)</f>
        <v/>
      </c>
      <c r="D1699" s="113" t="str">
        <f>IF(Table6[[#This Row],[Segment ]]="","",D1698)</f>
        <v/>
      </c>
      <c r="E1699" s="117" t="str">
        <f>IF(Table6[[#This Row],[Segment ]]="","",Table6[[#This Row],[Density (kg/m3)]]*Table6[[#This Row],[Volumetric flow (m3/s)]])</f>
        <v/>
      </c>
      <c r="F1699" s="114" t="str">
        <f>IF(Table6[[#This Row],[Segment ]]="","",'Pressure Drops in Loops'!AG1704)</f>
        <v/>
      </c>
      <c r="G1699" s="114" t="str">
        <f>'Pressure Drops in Loops'!AH1704</f>
        <v/>
      </c>
      <c r="H1699" s="114"/>
      <c r="I1699" s="114"/>
      <c r="J1699" s="115" t="str">
        <f>'Pressure Drops in Loops'!E1704</f>
        <v/>
      </c>
      <c r="K1699" s="115" t="str">
        <f>IF('Pressure Drops in Loops'!E1705="",'Pressure Drops in Loops'!E1704,'Pressure Drops in Loops'!E1705)</f>
        <v/>
      </c>
      <c r="L1699" s="115" t="str">
        <f>IF(Table6[[#This Row],[Segment ]]="","",(Table6[[#This Row],[Pressure 2 (kPa)]]-Table6[[#This Row],[Pressure 1 (kPa)]])/Table6[[#This Row],[Density (kg/m3)]])</f>
        <v/>
      </c>
      <c r="M1699" s="115" t="str">
        <f>IF(Table6[[#This Row],[Segment ]]="","",((Table6[[#This Row],[Velocity 2 (m/s)]]^2)/2)-((Table6[[#This Row],[Velocity 1 (m/s)]]^2)/2))</f>
        <v/>
      </c>
      <c r="N1699" s="115" t="str">
        <f>IF(Table6[[#This Row],[Segment ]]="","",(Table6[[#This Row],[Height 2 (m)]]-Table6[[#This Row],[Height 1 (m)]])*9.807)</f>
        <v/>
      </c>
      <c r="O1699" s="115" t="str">
        <f>'Pressure Drops in Loops'!U1704</f>
        <v/>
      </c>
      <c r="P169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699" s="115" t="str">
        <f>IF(Table6[[#This Row],[Segment ]]="","",Table6[[#This Row],[Work (W)]]/1000)</f>
        <v/>
      </c>
    </row>
    <row r="1700" spans="1:17" x14ac:dyDescent="0.25">
      <c r="A1700" s="116" t="str">
        <f>'Pressure Drops in Loops'!A1705</f>
        <v/>
      </c>
      <c r="B1700" s="113" t="str">
        <f>IF(Table6[[#This Row],[Segment ]]="","",B1699)</f>
        <v/>
      </c>
      <c r="C1700" s="113" t="str">
        <f>IF(Table6[[#This Row],[Segment ]]="","",C1699)</f>
        <v/>
      </c>
      <c r="D1700" s="113" t="str">
        <f>IF(Table6[[#This Row],[Segment ]]="","",D1699)</f>
        <v/>
      </c>
      <c r="E1700" s="117" t="str">
        <f>IF(Table6[[#This Row],[Segment ]]="","",Table6[[#This Row],[Density (kg/m3)]]*Table6[[#This Row],[Volumetric flow (m3/s)]])</f>
        <v/>
      </c>
      <c r="F1700" s="114" t="str">
        <f>IF(Table6[[#This Row],[Segment ]]="","",'Pressure Drops in Loops'!AG1705)</f>
        <v/>
      </c>
      <c r="G1700" s="114" t="str">
        <f>'Pressure Drops in Loops'!AH1705</f>
        <v/>
      </c>
      <c r="H1700" s="114"/>
      <c r="I1700" s="114"/>
      <c r="J1700" s="115" t="str">
        <f>'Pressure Drops in Loops'!E1705</f>
        <v/>
      </c>
      <c r="K1700" s="115" t="str">
        <f>IF('Pressure Drops in Loops'!E1706="",'Pressure Drops in Loops'!E1705,'Pressure Drops in Loops'!E1706)</f>
        <v/>
      </c>
      <c r="L1700" s="115" t="str">
        <f>IF(Table6[[#This Row],[Segment ]]="","",(Table6[[#This Row],[Pressure 2 (kPa)]]-Table6[[#This Row],[Pressure 1 (kPa)]])/Table6[[#This Row],[Density (kg/m3)]])</f>
        <v/>
      </c>
      <c r="M1700" s="115" t="str">
        <f>IF(Table6[[#This Row],[Segment ]]="","",((Table6[[#This Row],[Velocity 2 (m/s)]]^2)/2)-((Table6[[#This Row],[Velocity 1 (m/s)]]^2)/2))</f>
        <v/>
      </c>
      <c r="N1700" s="115" t="str">
        <f>IF(Table6[[#This Row],[Segment ]]="","",(Table6[[#This Row],[Height 2 (m)]]-Table6[[#This Row],[Height 1 (m)]])*9.807)</f>
        <v/>
      </c>
      <c r="O1700" s="115" t="str">
        <f>'Pressure Drops in Loops'!U1705</f>
        <v/>
      </c>
      <c r="P170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00" s="115" t="str">
        <f>IF(Table6[[#This Row],[Segment ]]="","",Table6[[#This Row],[Work (W)]]/1000)</f>
        <v/>
      </c>
    </row>
    <row r="1701" spans="1:17" x14ac:dyDescent="0.25">
      <c r="A1701" s="116" t="str">
        <f>'Pressure Drops in Loops'!A1706</f>
        <v/>
      </c>
      <c r="B1701" s="113" t="str">
        <f>IF(Table6[[#This Row],[Segment ]]="","",B1700)</f>
        <v/>
      </c>
      <c r="C1701" s="113" t="str">
        <f>IF(Table6[[#This Row],[Segment ]]="","",C1700)</f>
        <v/>
      </c>
      <c r="D1701" s="113" t="str">
        <f>IF(Table6[[#This Row],[Segment ]]="","",D1700)</f>
        <v/>
      </c>
      <c r="E1701" s="117" t="str">
        <f>IF(Table6[[#This Row],[Segment ]]="","",Table6[[#This Row],[Density (kg/m3)]]*Table6[[#This Row],[Volumetric flow (m3/s)]])</f>
        <v/>
      </c>
      <c r="F1701" s="114" t="str">
        <f>IF(Table6[[#This Row],[Segment ]]="","",'Pressure Drops in Loops'!AG1706)</f>
        <v/>
      </c>
      <c r="G1701" s="114" t="str">
        <f>'Pressure Drops in Loops'!AH1706</f>
        <v/>
      </c>
      <c r="H1701" s="114"/>
      <c r="I1701" s="114"/>
      <c r="J1701" s="115" t="str">
        <f>'Pressure Drops in Loops'!E1706</f>
        <v/>
      </c>
      <c r="K1701" s="115" t="str">
        <f>IF('Pressure Drops in Loops'!E1707="",'Pressure Drops in Loops'!E1706,'Pressure Drops in Loops'!E1707)</f>
        <v/>
      </c>
      <c r="L1701" s="115" t="str">
        <f>IF(Table6[[#This Row],[Segment ]]="","",(Table6[[#This Row],[Pressure 2 (kPa)]]-Table6[[#This Row],[Pressure 1 (kPa)]])/Table6[[#This Row],[Density (kg/m3)]])</f>
        <v/>
      </c>
      <c r="M1701" s="115" t="str">
        <f>IF(Table6[[#This Row],[Segment ]]="","",((Table6[[#This Row],[Velocity 2 (m/s)]]^2)/2)-((Table6[[#This Row],[Velocity 1 (m/s)]]^2)/2))</f>
        <v/>
      </c>
      <c r="N1701" s="115" t="str">
        <f>IF(Table6[[#This Row],[Segment ]]="","",(Table6[[#This Row],[Height 2 (m)]]-Table6[[#This Row],[Height 1 (m)]])*9.807)</f>
        <v/>
      </c>
      <c r="O1701" s="115" t="str">
        <f>'Pressure Drops in Loops'!U1706</f>
        <v/>
      </c>
      <c r="P170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01" s="115" t="str">
        <f>IF(Table6[[#This Row],[Segment ]]="","",Table6[[#This Row],[Work (W)]]/1000)</f>
        <v/>
      </c>
    </row>
    <row r="1702" spans="1:17" x14ac:dyDescent="0.25">
      <c r="A1702" s="116" t="str">
        <f>'Pressure Drops in Loops'!A1707</f>
        <v/>
      </c>
      <c r="B1702" s="113" t="str">
        <f>IF(Table6[[#This Row],[Segment ]]="","",B1701)</f>
        <v/>
      </c>
      <c r="C1702" s="113" t="str">
        <f>IF(Table6[[#This Row],[Segment ]]="","",C1701)</f>
        <v/>
      </c>
      <c r="D1702" s="113" t="str">
        <f>IF(Table6[[#This Row],[Segment ]]="","",D1701)</f>
        <v/>
      </c>
      <c r="E1702" s="117" t="str">
        <f>IF(Table6[[#This Row],[Segment ]]="","",Table6[[#This Row],[Density (kg/m3)]]*Table6[[#This Row],[Volumetric flow (m3/s)]])</f>
        <v/>
      </c>
      <c r="F1702" s="114" t="str">
        <f>IF(Table6[[#This Row],[Segment ]]="","",'Pressure Drops in Loops'!AG1707)</f>
        <v/>
      </c>
      <c r="G1702" s="114" t="str">
        <f>'Pressure Drops in Loops'!AH1707</f>
        <v/>
      </c>
      <c r="H1702" s="114"/>
      <c r="I1702" s="114"/>
      <c r="J1702" s="115" t="str">
        <f>'Pressure Drops in Loops'!E1707</f>
        <v/>
      </c>
      <c r="K1702" s="115" t="str">
        <f>IF('Pressure Drops in Loops'!E1708="",'Pressure Drops in Loops'!E1707,'Pressure Drops in Loops'!E1708)</f>
        <v/>
      </c>
      <c r="L1702" s="115" t="str">
        <f>IF(Table6[[#This Row],[Segment ]]="","",(Table6[[#This Row],[Pressure 2 (kPa)]]-Table6[[#This Row],[Pressure 1 (kPa)]])/Table6[[#This Row],[Density (kg/m3)]])</f>
        <v/>
      </c>
      <c r="M1702" s="115" t="str">
        <f>IF(Table6[[#This Row],[Segment ]]="","",((Table6[[#This Row],[Velocity 2 (m/s)]]^2)/2)-((Table6[[#This Row],[Velocity 1 (m/s)]]^2)/2))</f>
        <v/>
      </c>
      <c r="N1702" s="115" t="str">
        <f>IF(Table6[[#This Row],[Segment ]]="","",(Table6[[#This Row],[Height 2 (m)]]-Table6[[#This Row],[Height 1 (m)]])*9.807)</f>
        <v/>
      </c>
      <c r="O1702" s="115" t="str">
        <f>'Pressure Drops in Loops'!U1707</f>
        <v/>
      </c>
      <c r="P170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02" s="115" t="str">
        <f>IF(Table6[[#This Row],[Segment ]]="","",Table6[[#This Row],[Work (W)]]/1000)</f>
        <v/>
      </c>
    </row>
    <row r="1703" spans="1:17" x14ac:dyDescent="0.25">
      <c r="A1703" s="116" t="str">
        <f>'Pressure Drops in Loops'!A1708</f>
        <v/>
      </c>
      <c r="B1703" s="113" t="str">
        <f>IF(Table6[[#This Row],[Segment ]]="","",B1702)</f>
        <v/>
      </c>
      <c r="C1703" s="113" t="str">
        <f>IF(Table6[[#This Row],[Segment ]]="","",C1702)</f>
        <v/>
      </c>
      <c r="D1703" s="113" t="str">
        <f>IF(Table6[[#This Row],[Segment ]]="","",D1702)</f>
        <v/>
      </c>
      <c r="E1703" s="117" t="str">
        <f>IF(Table6[[#This Row],[Segment ]]="","",Table6[[#This Row],[Density (kg/m3)]]*Table6[[#This Row],[Volumetric flow (m3/s)]])</f>
        <v/>
      </c>
      <c r="F1703" s="114" t="str">
        <f>IF(Table6[[#This Row],[Segment ]]="","",'Pressure Drops in Loops'!AG1708)</f>
        <v/>
      </c>
      <c r="G1703" s="114" t="str">
        <f>'Pressure Drops in Loops'!AH1708</f>
        <v/>
      </c>
      <c r="H1703" s="114"/>
      <c r="I1703" s="114"/>
      <c r="J1703" s="115" t="str">
        <f>'Pressure Drops in Loops'!E1708</f>
        <v/>
      </c>
      <c r="K1703" s="115" t="str">
        <f>IF('Pressure Drops in Loops'!E1709="",'Pressure Drops in Loops'!E1708,'Pressure Drops in Loops'!E1709)</f>
        <v/>
      </c>
      <c r="L1703" s="115" t="str">
        <f>IF(Table6[[#This Row],[Segment ]]="","",(Table6[[#This Row],[Pressure 2 (kPa)]]-Table6[[#This Row],[Pressure 1 (kPa)]])/Table6[[#This Row],[Density (kg/m3)]])</f>
        <v/>
      </c>
      <c r="M1703" s="115" t="str">
        <f>IF(Table6[[#This Row],[Segment ]]="","",((Table6[[#This Row],[Velocity 2 (m/s)]]^2)/2)-((Table6[[#This Row],[Velocity 1 (m/s)]]^2)/2))</f>
        <v/>
      </c>
      <c r="N1703" s="115" t="str">
        <f>IF(Table6[[#This Row],[Segment ]]="","",(Table6[[#This Row],[Height 2 (m)]]-Table6[[#This Row],[Height 1 (m)]])*9.807)</f>
        <v/>
      </c>
      <c r="O1703" s="115" t="str">
        <f>'Pressure Drops in Loops'!U1708</f>
        <v/>
      </c>
      <c r="P170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03" s="115" t="str">
        <f>IF(Table6[[#This Row],[Segment ]]="","",Table6[[#This Row],[Work (W)]]/1000)</f>
        <v/>
      </c>
    </row>
    <row r="1704" spans="1:17" x14ac:dyDescent="0.25">
      <c r="A1704" s="116" t="str">
        <f>'Pressure Drops in Loops'!A1709</f>
        <v/>
      </c>
      <c r="B1704" s="113" t="str">
        <f>IF(Table6[[#This Row],[Segment ]]="","",B1703)</f>
        <v/>
      </c>
      <c r="C1704" s="113" t="str">
        <f>IF(Table6[[#This Row],[Segment ]]="","",C1703)</f>
        <v/>
      </c>
      <c r="D1704" s="113" t="str">
        <f>IF(Table6[[#This Row],[Segment ]]="","",D1703)</f>
        <v/>
      </c>
      <c r="E1704" s="117" t="str">
        <f>IF(Table6[[#This Row],[Segment ]]="","",Table6[[#This Row],[Density (kg/m3)]]*Table6[[#This Row],[Volumetric flow (m3/s)]])</f>
        <v/>
      </c>
      <c r="F1704" s="114" t="str">
        <f>IF(Table6[[#This Row],[Segment ]]="","",'Pressure Drops in Loops'!AG1709)</f>
        <v/>
      </c>
      <c r="G1704" s="114" t="str">
        <f>'Pressure Drops in Loops'!AH1709</f>
        <v/>
      </c>
      <c r="H1704" s="114"/>
      <c r="I1704" s="114"/>
      <c r="J1704" s="115" t="str">
        <f>'Pressure Drops in Loops'!E1709</f>
        <v/>
      </c>
      <c r="K1704" s="115" t="str">
        <f>IF('Pressure Drops in Loops'!E1710="",'Pressure Drops in Loops'!E1709,'Pressure Drops in Loops'!E1710)</f>
        <v/>
      </c>
      <c r="L1704" s="115" t="str">
        <f>IF(Table6[[#This Row],[Segment ]]="","",(Table6[[#This Row],[Pressure 2 (kPa)]]-Table6[[#This Row],[Pressure 1 (kPa)]])/Table6[[#This Row],[Density (kg/m3)]])</f>
        <v/>
      </c>
      <c r="M1704" s="115" t="str">
        <f>IF(Table6[[#This Row],[Segment ]]="","",((Table6[[#This Row],[Velocity 2 (m/s)]]^2)/2)-((Table6[[#This Row],[Velocity 1 (m/s)]]^2)/2))</f>
        <v/>
      </c>
      <c r="N1704" s="115" t="str">
        <f>IF(Table6[[#This Row],[Segment ]]="","",(Table6[[#This Row],[Height 2 (m)]]-Table6[[#This Row],[Height 1 (m)]])*9.807)</f>
        <v/>
      </c>
      <c r="O1704" s="115" t="str">
        <f>'Pressure Drops in Loops'!U1709</f>
        <v/>
      </c>
      <c r="P170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04" s="115" t="str">
        <f>IF(Table6[[#This Row],[Segment ]]="","",Table6[[#This Row],[Work (W)]]/1000)</f>
        <v/>
      </c>
    </row>
    <row r="1705" spans="1:17" x14ac:dyDescent="0.25">
      <c r="A1705" s="116" t="str">
        <f>'Pressure Drops in Loops'!A1710</f>
        <v/>
      </c>
      <c r="B1705" s="113" t="str">
        <f>IF(Table6[[#This Row],[Segment ]]="","",B1704)</f>
        <v/>
      </c>
      <c r="C1705" s="113" t="str">
        <f>IF(Table6[[#This Row],[Segment ]]="","",C1704)</f>
        <v/>
      </c>
      <c r="D1705" s="113" t="str">
        <f>IF(Table6[[#This Row],[Segment ]]="","",D1704)</f>
        <v/>
      </c>
      <c r="E1705" s="117" t="str">
        <f>IF(Table6[[#This Row],[Segment ]]="","",Table6[[#This Row],[Density (kg/m3)]]*Table6[[#This Row],[Volumetric flow (m3/s)]])</f>
        <v/>
      </c>
      <c r="F1705" s="114" t="str">
        <f>IF(Table6[[#This Row],[Segment ]]="","",'Pressure Drops in Loops'!AG1710)</f>
        <v/>
      </c>
      <c r="G1705" s="114" t="str">
        <f>'Pressure Drops in Loops'!AH1710</f>
        <v/>
      </c>
      <c r="H1705" s="114"/>
      <c r="I1705" s="114"/>
      <c r="J1705" s="115" t="str">
        <f>'Pressure Drops in Loops'!E1710</f>
        <v/>
      </c>
      <c r="K1705" s="115" t="str">
        <f>IF('Pressure Drops in Loops'!E1711="",'Pressure Drops in Loops'!E1710,'Pressure Drops in Loops'!E1711)</f>
        <v/>
      </c>
      <c r="L1705" s="115" t="str">
        <f>IF(Table6[[#This Row],[Segment ]]="","",(Table6[[#This Row],[Pressure 2 (kPa)]]-Table6[[#This Row],[Pressure 1 (kPa)]])/Table6[[#This Row],[Density (kg/m3)]])</f>
        <v/>
      </c>
      <c r="M1705" s="115" t="str">
        <f>IF(Table6[[#This Row],[Segment ]]="","",((Table6[[#This Row],[Velocity 2 (m/s)]]^2)/2)-((Table6[[#This Row],[Velocity 1 (m/s)]]^2)/2))</f>
        <v/>
      </c>
      <c r="N1705" s="115" t="str">
        <f>IF(Table6[[#This Row],[Segment ]]="","",(Table6[[#This Row],[Height 2 (m)]]-Table6[[#This Row],[Height 1 (m)]])*9.807)</f>
        <v/>
      </c>
      <c r="O1705" s="115" t="str">
        <f>'Pressure Drops in Loops'!U1710</f>
        <v/>
      </c>
      <c r="P170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05" s="115" t="str">
        <f>IF(Table6[[#This Row],[Segment ]]="","",Table6[[#This Row],[Work (W)]]/1000)</f>
        <v/>
      </c>
    </row>
    <row r="1706" spans="1:17" x14ac:dyDescent="0.25">
      <c r="A1706" s="116" t="str">
        <f>'Pressure Drops in Loops'!A1711</f>
        <v/>
      </c>
      <c r="B1706" s="113" t="str">
        <f>IF(Table6[[#This Row],[Segment ]]="","",B1705)</f>
        <v/>
      </c>
      <c r="C1706" s="113" t="str">
        <f>IF(Table6[[#This Row],[Segment ]]="","",C1705)</f>
        <v/>
      </c>
      <c r="D1706" s="113" t="str">
        <f>IF(Table6[[#This Row],[Segment ]]="","",D1705)</f>
        <v/>
      </c>
      <c r="E1706" s="117" t="str">
        <f>IF(Table6[[#This Row],[Segment ]]="","",Table6[[#This Row],[Density (kg/m3)]]*Table6[[#This Row],[Volumetric flow (m3/s)]])</f>
        <v/>
      </c>
      <c r="F1706" s="114" t="str">
        <f>IF(Table6[[#This Row],[Segment ]]="","",'Pressure Drops in Loops'!AG1711)</f>
        <v/>
      </c>
      <c r="G1706" s="114" t="str">
        <f>'Pressure Drops in Loops'!AH1711</f>
        <v/>
      </c>
      <c r="H1706" s="114"/>
      <c r="I1706" s="114"/>
      <c r="J1706" s="115" t="str">
        <f>'Pressure Drops in Loops'!E1711</f>
        <v/>
      </c>
      <c r="K1706" s="115" t="str">
        <f>IF('Pressure Drops in Loops'!E1712="",'Pressure Drops in Loops'!E1711,'Pressure Drops in Loops'!E1712)</f>
        <v/>
      </c>
      <c r="L1706" s="115" t="str">
        <f>IF(Table6[[#This Row],[Segment ]]="","",(Table6[[#This Row],[Pressure 2 (kPa)]]-Table6[[#This Row],[Pressure 1 (kPa)]])/Table6[[#This Row],[Density (kg/m3)]])</f>
        <v/>
      </c>
      <c r="M1706" s="115" t="str">
        <f>IF(Table6[[#This Row],[Segment ]]="","",((Table6[[#This Row],[Velocity 2 (m/s)]]^2)/2)-((Table6[[#This Row],[Velocity 1 (m/s)]]^2)/2))</f>
        <v/>
      </c>
      <c r="N1706" s="115" t="str">
        <f>IF(Table6[[#This Row],[Segment ]]="","",(Table6[[#This Row],[Height 2 (m)]]-Table6[[#This Row],[Height 1 (m)]])*9.807)</f>
        <v/>
      </c>
      <c r="O1706" s="115" t="str">
        <f>'Pressure Drops in Loops'!U1711</f>
        <v/>
      </c>
      <c r="P170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06" s="115" t="str">
        <f>IF(Table6[[#This Row],[Segment ]]="","",Table6[[#This Row],[Work (W)]]/1000)</f>
        <v/>
      </c>
    </row>
    <row r="1707" spans="1:17" x14ac:dyDescent="0.25">
      <c r="A1707" s="116" t="str">
        <f>'Pressure Drops in Loops'!A1712</f>
        <v/>
      </c>
      <c r="B1707" s="113" t="str">
        <f>IF(Table6[[#This Row],[Segment ]]="","",B1706)</f>
        <v/>
      </c>
      <c r="C1707" s="113" t="str">
        <f>IF(Table6[[#This Row],[Segment ]]="","",C1706)</f>
        <v/>
      </c>
      <c r="D1707" s="113" t="str">
        <f>IF(Table6[[#This Row],[Segment ]]="","",D1706)</f>
        <v/>
      </c>
      <c r="E1707" s="117" t="str">
        <f>IF(Table6[[#This Row],[Segment ]]="","",Table6[[#This Row],[Density (kg/m3)]]*Table6[[#This Row],[Volumetric flow (m3/s)]])</f>
        <v/>
      </c>
      <c r="F1707" s="114" t="str">
        <f>IF(Table6[[#This Row],[Segment ]]="","",'Pressure Drops in Loops'!AG1712)</f>
        <v/>
      </c>
      <c r="G1707" s="114" t="str">
        <f>'Pressure Drops in Loops'!AH1712</f>
        <v/>
      </c>
      <c r="H1707" s="114"/>
      <c r="I1707" s="114"/>
      <c r="J1707" s="115" t="str">
        <f>'Pressure Drops in Loops'!E1712</f>
        <v/>
      </c>
      <c r="K1707" s="115" t="str">
        <f>IF('Pressure Drops in Loops'!E1713="",'Pressure Drops in Loops'!E1712,'Pressure Drops in Loops'!E1713)</f>
        <v/>
      </c>
      <c r="L1707" s="115" t="str">
        <f>IF(Table6[[#This Row],[Segment ]]="","",(Table6[[#This Row],[Pressure 2 (kPa)]]-Table6[[#This Row],[Pressure 1 (kPa)]])/Table6[[#This Row],[Density (kg/m3)]])</f>
        <v/>
      </c>
      <c r="M1707" s="115" t="str">
        <f>IF(Table6[[#This Row],[Segment ]]="","",((Table6[[#This Row],[Velocity 2 (m/s)]]^2)/2)-((Table6[[#This Row],[Velocity 1 (m/s)]]^2)/2))</f>
        <v/>
      </c>
      <c r="N1707" s="115" t="str">
        <f>IF(Table6[[#This Row],[Segment ]]="","",(Table6[[#This Row],[Height 2 (m)]]-Table6[[#This Row],[Height 1 (m)]])*9.807)</f>
        <v/>
      </c>
      <c r="O1707" s="115" t="str">
        <f>'Pressure Drops in Loops'!U1712</f>
        <v/>
      </c>
      <c r="P170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07" s="115" t="str">
        <f>IF(Table6[[#This Row],[Segment ]]="","",Table6[[#This Row],[Work (W)]]/1000)</f>
        <v/>
      </c>
    </row>
    <row r="1708" spans="1:17" x14ac:dyDescent="0.25">
      <c r="A1708" s="116" t="str">
        <f>'Pressure Drops in Loops'!A1713</f>
        <v/>
      </c>
      <c r="B1708" s="113" t="str">
        <f>IF(Table6[[#This Row],[Segment ]]="","",B1707)</f>
        <v/>
      </c>
      <c r="C1708" s="113" t="str">
        <f>IF(Table6[[#This Row],[Segment ]]="","",C1707)</f>
        <v/>
      </c>
      <c r="D1708" s="113" t="str">
        <f>IF(Table6[[#This Row],[Segment ]]="","",D1707)</f>
        <v/>
      </c>
      <c r="E1708" s="117" t="str">
        <f>IF(Table6[[#This Row],[Segment ]]="","",Table6[[#This Row],[Density (kg/m3)]]*Table6[[#This Row],[Volumetric flow (m3/s)]])</f>
        <v/>
      </c>
      <c r="F1708" s="114" t="str">
        <f>IF(Table6[[#This Row],[Segment ]]="","",'Pressure Drops in Loops'!AG1713)</f>
        <v/>
      </c>
      <c r="G1708" s="114" t="str">
        <f>'Pressure Drops in Loops'!AH1713</f>
        <v/>
      </c>
      <c r="H1708" s="114"/>
      <c r="I1708" s="114"/>
      <c r="J1708" s="115" t="str">
        <f>'Pressure Drops in Loops'!E1713</f>
        <v/>
      </c>
      <c r="K1708" s="115" t="str">
        <f>IF('Pressure Drops in Loops'!E1714="",'Pressure Drops in Loops'!E1713,'Pressure Drops in Loops'!E1714)</f>
        <v/>
      </c>
      <c r="L1708" s="115" t="str">
        <f>IF(Table6[[#This Row],[Segment ]]="","",(Table6[[#This Row],[Pressure 2 (kPa)]]-Table6[[#This Row],[Pressure 1 (kPa)]])/Table6[[#This Row],[Density (kg/m3)]])</f>
        <v/>
      </c>
      <c r="M1708" s="115" t="str">
        <f>IF(Table6[[#This Row],[Segment ]]="","",((Table6[[#This Row],[Velocity 2 (m/s)]]^2)/2)-((Table6[[#This Row],[Velocity 1 (m/s)]]^2)/2))</f>
        <v/>
      </c>
      <c r="N1708" s="115" t="str">
        <f>IF(Table6[[#This Row],[Segment ]]="","",(Table6[[#This Row],[Height 2 (m)]]-Table6[[#This Row],[Height 1 (m)]])*9.807)</f>
        <v/>
      </c>
      <c r="O1708" s="115" t="str">
        <f>'Pressure Drops in Loops'!U1713</f>
        <v/>
      </c>
      <c r="P170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08" s="115" t="str">
        <f>IF(Table6[[#This Row],[Segment ]]="","",Table6[[#This Row],[Work (W)]]/1000)</f>
        <v/>
      </c>
    </row>
    <row r="1709" spans="1:17" x14ac:dyDescent="0.25">
      <c r="A1709" s="116" t="str">
        <f>'Pressure Drops in Loops'!A1714</f>
        <v/>
      </c>
      <c r="B1709" s="113" t="str">
        <f>IF(Table6[[#This Row],[Segment ]]="","",B1708)</f>
        <v/>
      </c>
      <c r="C1709" s="113" t="str">
        <f>IF(Table6[[#This Row],[Segment ]]="","",C1708)</f>
        <v/>
      </c>
      <c r="D1709" s="113" t="str">
        <f>IF(Table6[[#This Row],[Segment ]]="","",D1708)</f>
        <v/>
      </c>
      <c r="E1709" s="117" t="str">
        <f>IF(Table6[[#This Row],[Segment ]]="","",Table6[[#This Row],[Density (kg/m3)]]*Table6[[#This Row],[Volumetric flow (m3/s)]])</f>
        <v/>
      </c>
      <c r="F1709" s="114" t="str">
        <f>IF(Table6[[#This Row],[Segment ]]="","",'Pressure Drops in Loops'!AG1714)</f>
        <v/>
      </c>
      <c r="G1709" s="114" t="str">
        <f>'Pressure Drops in Loops'!AH1714</f>
        <v/>
      </c>
      <c r="H1709" s="114"/>
      <c r="I1709" s="114"/>
      <c r="J1709" s="115" t="str">
        <f>'Pressure Drops in Loops'!E1714</f>
        <v/>
      </c>
      <c r="K1709" s="115" t="str">
        <f>IF('Pressure Drops in Loops'!E1715="",'Pressure Drops in Loops'!E1714,'Pressure Drops in Loops'!E1715)</f>
        <v/>
      </c>
      <c r="L1709" s="115" t="str">
        <f>IF(Table6[[#This Row],[Segment ]]="","",(Table6[[#This Row],[Pressure 2 (kPa)]]-Table6[[#This Row],[Pressure 1 (kPa)]])/Table6[[#This Row],[Density (kg/m3)]])</f>
        <v/>
      </c>
      <c r="M1709" s="115" t="str">
        <f>IF(Table6[[#This Row],[Segment ]]="","",((Table6[[#This Row],[Velocity 2 (m/s)]]^2)/2)-((Table6[[#This Row],[Velocity 1 (m/s)]]^2)/2))</f>
        <v/>
      </c>
      <c r="N1709" s="115" t="str">
        <f>IF(Table6[[#This Row],[Segment ]]="","",(Table6[[#This Row],[Height 2 (m)]]-Table6[[#This Row],[Height 1 (m)]])*9.807)</f>
        <v/>
      </c>
      <c r="O1709" s="115" t="str">
        <f>'Pressure Drops in Loops'!U1714</f>
        <v/>
      </c>
      <c r="P170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09" s="115" t="str">
        <f>IF(Table6[[#This Row],[Segment ]]="","",Table6[[#This Row],[Work (W)]]/1000)</f>
        <v/>
      </c>
    </row>
    <row r="1710" spans="1:17" x14ac:dyDescent="0.25">
      <c r="A1710" s="116" t="str">
        <f>'Pressure Drops in Loops'!A1715</f>
        <v/>
      </c>
      <c r="B1710" s="113" t="str">
        <f>IF(Table6[[#This Row],[Segment ]]="","",B1709)</f>
        <v/>
      </c>
      <c r="C1710" s="113" t="str">
        <f>IF(Table6[[#This Row],[Segment ]]="","",C1709)</f>
        <v/>
      </c>
      <c r="D1710" s="113" t="str">
        <f>IF(Table6[[#This Row],[Segment ]]="","",D1709)</f>
        <v/>
      </c>
      <c r="E1710" s="117" t="str">
        <f>IF(Table6[[#This Row],[Segment ]]="","",Table6[[#This Row],[Density (kg/m3)]]*Table6[[#This Row],[Volumetric flow (m3/s)]])</f>
        <v/>
      </c>
      <c r="F1710" s="114" t="str">
        <f>IF(Table6[[#This Row],[Segment ]]="","",'Pressure Drops in Loops'!AG1715)</f>
        <v/>
      </c>
      <c r="G1710" s="114" t="str">
        <f>'Pressure Drops in Loops'!AH1715</f>
        <v/>
      </c>
      <c r="H1710" s="114"/>
      <c r="I1710" s="114"/>
      <c r="J1710" s="115" t="str">
        <f>'Pressure Drops in Loops'!E1715</f>
        <v/>
      </c>
      <c r="K1710" s="115" t="str">
        <f>IF('Pressure Drops in Loops'!E1716="",'Pressure Drops in Loops'!E1715,'Pressure Drops in Loops'!E1716)</f>
        <v/>
      </c>
      <c r="L1710" s="115" t="str">
        <f>IF(Table6[[#This Row],[Segment ]]="","",(Table6[[#This Row],[Pressure 2 (kPa)]]-Table6[[#This Row],[Pressure 1 (kPa)]])/Table6[[#This Row],[Density (kg/m3)]])</f>
        <v/>
      </c>
      <c r="M1710" s="115" t="str">
        <f>IF(Table6[[#This Row],[Segment ]]="","",((Table6[[#This Row],[Velocity 2 (m/s)]]^2)/2)-((Table6[[#This Row],[Velocity 1 (m/s)]]^2)/2))</f>
        <v/>
      </c>
      <c r="N1710" s="115" t="str">
        <f>IF(Table6[[#This Row],[Segment ]]="","",(Table6[[#This Row],[Height 2 (m)]]-Table6[[#This Row],[Height 1 (m)]])*9.807)</f>
        <v/>
      </c>
      <c r="O1710" s="115" t="str">
        <f>'Pressure Drops in Loops'!U1715</f>
        <v/>
      </c>
      <c r="P171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10" s="115" t="str">
        <f>IF(Table6[[#This Row],[Segment ]]="","",Table6[[#This Row],[Work (W)]]/1000)</f>
        <v/>
      </c>
    </row>
    <row r="1711" spans="1:17" x14ac:dyDescent="0.25">
      <c r="A1711" s="116" t="str">
        <f>'Pressure Drops in Loops'!A1716</f>
        <v/>
      </c>
      <c r="B1711" s="113" t="str">
        <f>IF(Table6[[#This Row],[Segment ]]="","",B1710)</f>
        <v/>
      </c>
      <c r="C1711" s="113" t="str">
        <f>IF(Table6[[#This Row],[Segment ]]="","",C1710)</f>
        <v/>
      </c>
      <c r="D1711" s="113" t="str">
        <f>IF(Table6[[#This Row],[Segment ]]="","",D1710)</f>
        <v/>
      </c>
      <c r="E1711" s="117" t="str">
        <f>IF(Table6[[#This Row],[Segment ]]="","",Table6[[#This Row],[Density (kg/m3)]]*Table6[[#This Row],[Volumetric flow (m3/s)]])</f>
        <v/>
      </c>
      <c r="F1711" s="114" t="str">
        <f>IF(Table6[[#This Row],[Segment ]]="","",'Pressure Drops in Loops'!AG1716)</f>
        <v/>
      </c>
      <c r="G1711" s="114" t="str">
        <f>'Pressure Drops in Loops'!AH1716</f>
        <v/>
      </c>
      <c r="H1711" s="114"/>
      <c r="I1711" s="114"/>
      <c r="J1711" s="115" t="str">
        <f>'Pressure Drops in Loops'!E1716</f>
        <v/>
      </c>
      <c r="K1711" s="115" t="str">
        <f>IF('Pressure Drops in Loops'!E1717="",'Pressure Drops in Loops'!E1716,'Pressure Drops in Loops'!E1717)</f>
        <v/>
      </c>
      <c r="L1711" s="115" t="str">
        <f>IF(Table6[[#This Row],[Segment ]]="","",(Table6[[#This Row],[Pressure 2 (kPa)]]-Table6[[#This Row],[Pressure 1 (kPa)]])/Table6[[#This Row],[Density (kg/m3)]])</f>
        <v/>
      </c>
      <c r="M1711" s="115" t="str">
        <f>IF(Table6[[#This Row],[Segment ]]="","",((Table6[[#This Row],[Velocity 2 (m/s)]]^2)/2)-((Table6[[#This Row],[Velocity 1 (m/s)]]^2)/2))</f>
        <v/>
      </c>
      <c r="N1711" s="115" t="str">
        <f>IF(Table6[[#This Row],[Segment ]]="","",(Table6[[#This Row],[Height 2 (m)]]-Table6[[#This Row],[Height 1 (m)]])*9.807)</f>
        <v/>
      </c>
      <c r="O1711" s="115" t="str">
        <f>'Pressure Drops in Loops'!U1716</f>
        <v/>
      </c>
      <c r="P171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11" s="115" t="str">
        <f>IF(Table6[[#This Row],[Segment ]]="","",Table6[[#This Row],[Work (W)]]/1000)</f>
        <v/>
      </c>
    </row>
    <row r="1712" spans="1:17" x14ac:dyDescent="0.25">
      <c r="A1712" s="116" t="str">
        <f>'Pressure Drops in Loops'!A1717</f>
        <v/>
      </c>
      <c r="B1712" s="113" t="str">
        <f>IF(Table6[[#This Row],[Segment ]]="","",B1711)</f>
        <v/>
      </c>
      <c r="C1712" s="113" t="str">
        <f>IF(Table6[[#This Row],[Segment ]]="","",C1711)</f>
        <v/>
      </c>
      <c r="D1712" s="113" t="str">
        <f>IF(Table6[[#This Row],[Segment ]]="","",D1711)</f>
        <v/>
      </c>
      <c r="E1712" s="117" t="str">
        <f>IF(Table6[[#This Row],[Segment ]]="","",Table6[[#This Row],[Density (kg/m3)]]*Table6[[#This Row],[Volumetric flow (m3/s)]])</f>
        <v/>
      </c>
      <c r="F1712" s="114" t="str">
        <f>IF(Table6[[#This Row],[Segment ]]="","",'Pressure Drops in Loops'!AG1717)</f>
        <v/>
      </c>
      <c r="G1712" s="114" t="str">
        <f>'Pressure Drops in Loops'!AH1717</f>
        <v/>
      </c>
      <c r="H1712" s="114"/>
      <c r="I1712" s="114"/>
      <c r="J1712" s="115" t="str">
        <f>'Pressure Drops in Loops'!E1717</f>
        <v/>
      </c>
      <c r="K1712" s="115" t="str">
        <f>IF('Pressure Drops in Loops'!E1718="",'Pressure Drops in Loops'!E1717,'Pressure Drops in Loops'!E1718)</f>
        <v/>
      </c>
      <c r="L1712" s="115" t="str">
        <f>IF(Table6[[#This Row],[Segment ]]="","",(Table6[[#This Row],[Pressure 2 (kPa)]]-Table6[[#This Row],[Pressure 1 (kPa)]])/Table6[[#This Row],[Density (kg/m3)]])</f>
        <v/>
      </c>
      <c r="M1712" s="115" t="str">
        <f>IF(Table6[[#This Row],[Segment ]]="","",((Table6[[#This Row],[Velocity 2 (m/s)]]^2)/2)-((Table6[[#This Row],[Velocity 1 (m/s)]]^2)/2))</f>
        <v/>
      </c>
      <c r="N1712" s="115" t="str">
        <f>IF(Table6[[#This Row],[Segment ]]="","",(Table6[[#This Row],[Height 2 (m)]]-Table6[[#This Row],[Height 1 (m)]])*9.807)</f>
        <v/>
      </c>
      <c r="O1712" s="115" t="str">
        <f>'Pressure Drops in Loops'!U1717</f>
        <v/>
      </c>
      <c r="P171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12" s="115" t="str">
        <f>IF(Table6[[#This Row],[Segment ]]="","",Table6[[#This Row],[Work (W)]]/1000)</f>
        <v/>
      </c>
    </row>
    <row r="1713" spans="1:17" x14ac:dyDescent="0.25">
      <c r="A1713" s="116" t="str">
        <f>'Pressure Drops in Loops'!A1718</f>
        <v/>
      </c>
      <c r="B1713" s="113" t="str">
        <f>IF(Table6[[#This Row],[Segment ]]="","",B1712)</f>
        <v/>
      </c>
      <c r="C1713" s="113" t="str">
        <f>IF(Table6[[#This Row],[Segment ]]="","",C1712)</f>
        <v/>
      </c>
      <c r="D1713" s="113" t="str">
        <f>IF(Table6[[#This Row],[Segment ]]="","",D1712)</f>
        <v/>
      </c>
      <c r="E1713" s="117" t="str">
        <f>IF(Table6[[#This Row],[Segment ]]="","",Table6[[#This Row],[Density (kg/m3)]]*Table6[[#This Row],[Volumetric flow (m3/s)]])</f>
        <v/>
      </c>
      <c r="F1713" s="114" t="str">
        <f>IF(Table6[[#This Row],[Segment ]]="","",'Pressure Drops in Loops'!AG1718)</f>
        <v/>
      </c>
      <c r="G1713" s="114" t="str">
        <f>'Pressure Drops in Loops'!AH1718</f>
        <v/>
      </c>
      <c r="H1713" s="114"/>
      <c r="I1713" s="114"/>
      <c r="J1713" s="115" t="str">
        <f>'Pressure Drops in Loops'!E1718</f>
        <v/>
      </c>
      <c r="K1713" s="115" t="str">
        <f>IF('Pressure Drops in Loops'!E1719="",'Pressure Drops in Loops'!E1718,'Pressure Drops in Loops'!E1719)</f>
        <v/>
      </c>
      <c r="L1713" s="115" t="str">
        <f>IF(Table6[[#This Row],[Segment ]]="","",(Table6[[#This Row],[Pressure 2 (kPa)]]-Table6[[#This Row],[Pressure 1 (kPa)]])/Table6[[#This Row],[Density (kg/m3)]])</f>
        <v/>
      </c>
      <c r="M1713" s="115" t="str">
        <f>IF(Table6[[#This Row],[Segment ]]="","",((Table6[[#This Row],[Velocity 2 (m/s)]]^2)/2)-((Table6[[#This Row],[Velocity 1 (m/s)]]^2)/2))</f>
        <v/>
      </c>
      <c r="N1713" s="115" t="str">
        <f>IF(Table6[[#This Row],[Segment ]]="","",(Table6[[#This Row],[Height 2 (m)]]-Table6[[#This Row],[Height 1 (m)]])*9.807)</f>
        <v/>
      </c>
      <c r="O1713" s="115" t="str">
        <f>'Pressure Drops in Loops'!U1718</f>
        <v/>
      </c>
      <c r="P171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13" s="115" t="str">
        <f>IF(Table6[[#This Row],[Segment ]]="","",Table6[[#This Row],[Work (W)]]/1000)</f>
        <v/>
      </c>
    </row>
    <row r="1714" spans="1:17" x14ac:dyDescent="0.25">
      <c r="A1714" s="116" t="str">
        <f>'Pressure Drops in Loops'!A1719</f>
        <v/>
      </c>
      <c r="B1714" s="113" t="str">
        <f>IF(Table6[[#This Row],[Segment ]]="","",B1713)</f>
        <v/>
      </c>
      <c r="C1714" s="113" t="str">
        <f>IF(Table6[[#This Row],[Segment ]]="","",C1713)</f>
        <v/>
      </c>
      <c r="D1714" s="113" t="str">
        <f>IF(Table6[[#This Row],[Segment ]]="","",D1713)</f>
        <v/>
      </c>
      <c r="E1714" s="117" t="str">
        <f>IF(Table6[[#This Row],[Segment ]]="","",Table6[[#This Row],[Density (kg/m3)]]*Table6[[#This Row],[Volumetric flow (m3/s)]])</f>
        <v/>
      </c>
      <c r="F1714" s="114" t="str">
        <f>IF(Table6[[#This Row],[Segment ]]="","",'Pressure Drops in Loops'!AG1719)</f>
        <v/>
      </c>
      <c r="G1714" s="114" t="str">
        <f>'Pressure Drops in Loops'!AH1719</f>
        <v/>
      </c>
      <c r="H1714" s="114"/>
      <c r="I1714" s="114"/>
      <c r="J1714" s="115" t="str">
        <f>'Pressure Drops in Loops'!E1719</f>
        <v/>
      </c>
      <c r="K1714" s="115" t="str">
        <f>IF('Pressure Drops in Loops'!E1720="",'Pressure Drops in Loops'!E1719,'Pressure Drops in Loops'!E1720)</f>
        <v/>
      </c>
      <c r="L1714" s="115" t="str">
        <f>IF(Table6[[#This Row],[Segment ]]="","",(Table6[[#This Row],[Pressure 2 (kPa)]]-Table6[[#This Row],[Pressure 1 (kPa)]])/Table6[[#This Row],[Density (kg/m3)]])</f>
        <v/>
      </c>
      <c r="M1714" s="115" t="str">
        <f>IF(Table6[[#This Row],[Segment ]]="","",((Table6[[#This Row],[Velocity 2 (m/s)]]^2)/2)-((Table6[[#This Row],[Velocity 1 (m/s)]]^2)/2))</f>
        <v/>
      </c>
      <c r="N1714" s="115" t="str">
        <f>IF(Table6[[#This Row],[Segment ]]="","",(Table6[[#This Row],[Height 2 (m)]]-Table6[[#This Row],[Height 1 (m)]])*9.807)</f>
        <v/>
      </c>
      <c r="O1714" s="115" t="str">
        <f>'Pressure Drops in Loops'!U1719</f>
        <v/>
      </c>
      <c r="P171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14" s="115" t="str">
        <f>IF(Table6[[#This Row],[Segment ]]="","",Table6[[#This Row],[Work (W)]]/1000)</f>
        <v/>
      </c>
    </row>
    <row r="1715" spans="1:17" x14ac:dyDescent="0.25">
      <c r="A1715" s="116" t="str">
        <f>'Pressure Drops in Loops'!A1720</f>
        <v/>
      </c>
      <c r="B1715" s="113" t="str">
        <f>IF(Table6[[#This Row],[Segment ]]="","",B1714)</f>
        <v/>
      </c>
      <c r="C1715" s="113" t="str">
        <f>IF(Table6[[#This Row],[Segment ]]="","",C1714)</f>
        <v/>
      </c>
      <c r="D1715" s="113" t="str">
        <f>IF(Table6[[#This Row],[Segment ]]="","",D1714)</f>
        <v/>
      </c>
      <c r="E1715" s="117" t="str">
        <f>IF(Table6[[#This Row],[Segment ]]="","",Table6[[#This Row],[Density (kg/m3)]]*Table6[[#This Row],[Volumetric flow (m3/s)]])</f>
        <v/>
      </c>
      <c r="F1715" s="114" t="str">
        <f>IF(Table6[[#This Row],[Segment ]]="","",'Pressure Drops in Loops'!AG1720)</f>
        <v/>
      </c>
      <c r="G1715" s="114" t="str">
        <f>'Pressure Drops in Loops'!AH1720</f>
        <v/>
      </c>
      <c r="H1715" s="114"/>
      <c r="I1715" s="114"/>
      <c r="J1715" s="115" t="str">
        <f>'Pressure Drops in Loops'!E1720</f>
        <v/>
      </c>
      <c r="K1715" s="115" t="str">
        <f>IF('Pressure Drops in Loops'!E1721="",'Pressure Drops in Loops'!E1720,'Pressure Drops in Loops'!E1721)</f>
        <v/>
      </c>
      <c r="L1715" s="115" t="str">
        <f>IF(Table6[[#This Row],[Segment ]]="","",(Table6[[#This Row],[Pressure 2 (kPa)]]-Table6[[#This Row],[Pressure 1 (kPa)]])/Table6[[#This Row],[Density (kg/m3)]])</f>
        <v/>
      </c>
      <c r="M1715" s="115" t="str">
        <f>IF(Table6[[#This Row],[Segment ]]="","",((Table6[[#This Row],[Velocity 2 (m/s)]]^2)/2)-((Table6[[#This Row],[Velocity 1 (m/s)]]^2)/2))</f>
        <v/>
      </c>
      <c r="N1715" s="115" t="str">
        <f>IF(Table6[[#This Row],[Segment ]]="","",(Table6[[#This Row],[Height 2 (m)]]-Table6[[#This Row],[Height 1 (m)]])*9.807)</f>
        <v/>
      </c>
      <c r="O1715" s="115" t="str">
        <f>'Pressure Drops in Loops'!U1720</f>
        <v/>
      </c>
      <c r="P171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15" s="115" t="str">
        <f>IF(Table6[[#This Row],[Segment ]]="","",Table6[[#This Row],[Work (W)]]/1000)</f>
        <v/>
      </c>
    </row>
    <row r="1716" spans="1:17" x14ac:dyDescent="0.25">
      <c r="A1716" s="116" t="str">
        <f>'Pressure Drops in Loops'!A1721</f>
        <v/>
      </c>
      <c r="B1716" s="113" t="str">
        <f>IF(Table6[[#This Row],[Segment ]]="","",B1715)</f>
        <v/>
      </c>
      <c r="C1716" s="113" t="str">
        <f>IF(Table6[[#This Row],[Segment ]]="","",C1715)</f>
        <v/>
      </c>
      <c r="D1716" s="113" t="str">
        <f>IF(Table6[[#This Row],[Segment ]]="","",D1715)</f>
        <v/>
      </c>
      <c r="E1716" s="117" t="str">
        <f>IF(Table6[[#This Row],[Segment ]]="","",Table6[[#This Row],[Density (kg/m3)]]*Table6[[#This Row],[Volumetric flow (m3/s)]])</f>
        <v/>
      </c>
      <c r="F1716" s="114" t="str">
        <f>IF(Table6[[#This Row],[Segment ]]="","",'Pressure Drops in Loops'!AG1721)</f>
        <v/>
      </c>
      <c r="G1716" s="114" t="str">
        <f>'Pressure Drops in Loops'!AH1721</f>
        <v/>
      </c>
      <c r="H1716" s="114"/>
      <c r="I1716" s="114"/>
      <c r="J1716" s="115" t="str">
        <f>'Pressure Drops in Loops'!E1721</f>
        <v/>
      </c>
      <c r="K1716" s="115" t="str">
        <f>IF('Pressure Drops in Loops'!E1722="",'Pressure Drops in Loops'!E1721,'Pressure Drops in Loops'!E1722)</f>
        <v/>
      </c>
      <c r="L1716" s="115" t="str">
        <f>IF(Table6[[#This Row],[Segment ]]="","",(Table6[[#This Row],[Pressure 2 (kPa)]]-Table6[[#This Row],[Pressure 1 (kPa)]])/Table6[[#This Row],[Density (kg/m3)]])</f>
        <v/>
      </c>
      <c r="M1716" s="115" t="str">
        <f>IF(Table6[[#This Row],[Segment ]]="","",((Table6[[#This Row],[Velocity 2 (m/s)]]^2)/2)-((Table6[[#This Row],[Velocity 1 (m/s)]]^2)/2))</f>
        <v/>
      </c>
      <c r="N1716" s="115" t="str">
        <f>IF(Table6[[#This Row],[Segment ]]="","",(Table6[[#This Row],[Height 2 (m)]]-Table6[[#This Row],[Height 1 (m)]])*9.807)</f>
        <v/>
      </c>
      <c r="O1716" s="115" t="str">
        <f>'Pressure Drops in Loops'!U1721</f>
        <v/>
      </c>
      <c r="P171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16" s="115" t="str">
        <f>IF(Table6[[#This Row],[Segment ]]="","",Table6[[#This Row],[Work (W)]]/1000)</f>
        <v/>
      </c>
    </row>
    <row r="1717" spans="1:17" x14ac:dyDescent="0.25">
      <c r="A1717" s="116" t="str">
        <f>'Pressure Drops in Loops'!A1722</f>
        <v/>
      </c>
      <c r="B1717" s="113" t="str">
        <f>IF(Table6[[#This Row],[Segment ]]="","",B1716)</f>
        <v/>
      </c>
      <c r="C1717" s="113" t="str">
        <f>IF(Table6[[#This Row],[Segment ]]="","",C1716)</f>
        <v/>
      </c>
      <c r="D1717" s="113" t="str">
        <f>IF(Table6[[#This Row],[Segment ]]="","",D1716)</f>
        <v/>
      </c>
      <c r="E1717" s="117" t="str">
        <f>IF(Table6[[#This Row],[Segment ]]="","",Table6[[#This Row],[Density (kg/m3)]]*Table6[[#This Row],[Volumetric flow (m3/s)]])</f>
        <v/>
      </c>
      <c r="F1717" s="114" t="str">
        <f>IF(Table6[[#This Row],[Segment ]]="","",'Pressure Drops in Loops'!AG1722)</f>
        <v/>
      </c>
      <c r="G1717" s="114" t="str">
        <f>'Pressure Drops in Loops'!AH1722</f>
        <v/>
      </c>
      <c r="H1717" s="114"/>
      <c r="I1717" s="114"/>
      <c r="J1717" s="115" t="str">
        <f>'Pressure Drops in Loops'!E1722</f>
        <v/>
      </c>
      <c r="K1717" s="115" t="str">
        <f>IF('Pressure Drops in Loops'!E1723="",'Pressure Drops in Loops'!E1722,'Pressure Drops in Loops'!E1723)</f>
        <v/>
      </c>
      <c r="L1717" s="115" t="str">
        <f>IF(Table6[[#This Row],[Segment ]]="","",(Table6[[#This Row],[Pressure 2 (kPa)]]-Table6[[#This Row],[Pressure 1 (kPa)]])/Table6[[#This Row],[Density (kg/m3)]])</f>
        <v/>
      </c>
      <c r="M1717" s="115" t="str">
        <f>IF(Table6[[#This Row],[Segment ]]="","",((Table6[[#This Row],[Velocity 2 (m/s)]]^2)/2)-((Table6[[#This Row],[Velocity 1 (m/s)]]^2)/2))</f>
        <v/>
      </c>
      <c r="N1717" s="115" t="str">
        <f>IF(Table6[[#This Row],[Segment ]]="","",(Table6[[#This Row],[Height 2 (m)]]-Table6[[#This Row],[Height 1 (m)]])*9.807)</f>
        <v/>
      </c>
      <c r="O1717" s="115" t="str">
        <f>'Pressure Drops in Loops'!U1722</f>
        <v/>
      </c>
      <c r="P171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17" s="115" t="str">
        <f>IF(Table6[[#This Row],[Segment ]]="","",Table6[[#This Row],[Work (W)]]/1000)</f>
        <v/>
      </c>
    </row>
    <row r="1718" spans="1:17" x14ac:dyDescent="0.25">
      <c r="A1718" s="116" t="str">
        <f>'Pressure Drops in Loops'!A1723</f>
        <v/>
      </c>
      <c r="B1718" s="113" t="str">
        <f>IF(Table6[[#This Row],[Segment ]]="","",B1717)</f>
        <v/>
      </c>
      <c r="C1718" s="113" t="str">
        <f>IF(Table6[[#This Row],[Segment ]]="","",C1717)</f>
        <v/>
      </c>
      <c r="D1718" s="113" t="str">
        <f>IF(Table6[[#This Row],[Segment ]]="","",D1717)</f>
        <v/>
      </c>
      <c r="E1718" s="117" t="str">
        <f>IF(Table6[[#This Row],[Segment ]]="","",Table6[[#This Row],[Density (kg/m3)]]*Table6[[#This Row],[Volumetric flow (m3/s)]])</f>
        <v/>
      </c>
      <c r="F1718" s="114" t="str">
        <f>IF(Table6[[#This Row],[Segment ]]="","",'Pressure Drops in Loops'!AG1723)</f>
        <v/>
      </c>
      <c r="G1718" s="114" t="str">
        <f>'Pressure Drops in Loops'!AH1723</f>
        <v/>
      </c>
      <c r="H1718" s="114"/>
      <c r="I1718" s="114"/>
      <c r="J1718" s="115" t="str">
        <f>'Pressure Drops in Loops'!E1723</f>
        <v/>
      </c>
      <c r="K1718" s="115" t="str">
        <f>IF('Pressure Drops in Loops'!E1724="",'Pressure Drops in Loops'!E1723,'Pressure Drops in Loops'!E1724)</f>
        <v/>
      </c>
      <c r="L1718" s="115" t="str">
        <f>IF(Table6[[#This Row],[Segment ]]="","",(Table6[[#This Row],[Pressure 2 (kPa)]]-Table6[[#This Row],[Pressure 1 (kPa)]])/Table6[[#This Row],[Density (kg/m3)]])</f>
        <v/>
      </c>
      <c r="M1718" s="115" t="str">
        <f>IF(Table6[[#This Row],[Segment ]]="","",((Table6[[#This Row],[Velocity 2 (m/s)]]^2)/2)-((Table6[[#This Row],[Velocity 1 (m/s)]]^2)/2))</f>
        <v/>
      </c>
      <c r="N1718" s="115" t="str">
        <f>IF(Table6[[#This Row],[Segment ]]="","",(Table6[[#This Row],[Height 2 (m)]]-Table6[[#This Row],[Height 1 (m)]])*9.807)</f>
        <v/>
      </c>
      <c r="O1718" s="115" t="str">
        <f>'Pressure Drops in Loops'!U1723</f>
        <v/>
      </c>
      <c r="P171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18" s="115" t="str">
        <f>IF(Table6[[#This Row],[Segment ]]="","",Table6[[#This Row],[Work (W)]]/1000)</f>
        <v/>
      </c>
    </row>
    <row r="1719" spans="1:17" x14ac:dyDescent="0.25">
      <c r="A1719" s="116" t="str">
        <f>'Pressure Drops in Loops'!A1724</f>
        <v/>
      </c>
      <c r="B1719" s="113" t="str">
        <f>IF(Table6[[#This Row],[Segment ]]="","",B1718)</f>
        <v/>
      </c>
      <c r="C1719" s="113" t="str">
        <f>IF(Table6[[#This Row],[Segment ]]="","",C1718)</f>
        <v/>
      </c>
      <c r="D1719" s="113" t="str">
        <f>IF(Table6[[#This Row],[Segment ]]="","",D1718)</f>
        <v/>
      </c>
      <c r="E1719" s="117" t="str">
        <f>IF(Table6[[#This Row],[Segment ]]="","",Table6[[#This Row],[Density (kg/m3)]]*Table6[[#This Row],[Volumetric flow (m3/s)]])</f>
        <v/>
      </c>
      <c r="F1719" s="114" t="str">
        <f>IF(Table6[[#This Row],[Segment ]]="","",'Pressure Drops in Loops'!AG1724)</f>
        <v/>
      </c>
      <c r="G1719" s="114" t="str">
        <f>'Pressure Drops in Loops'!AH1724</f>
        <v/>
      </c>
      <c r="H1719" s="114"/>
      <c r="I1719" s="114"/>
      <c r="J1719" s="115" t="str">
        <f>'Pressure Drops in Loops'!E1724</f>
        <v/>
      </c>
      <c r="K1719" s="115" t="str">
        <f>IF('Pressure Drops in Loops'!E1725="",'Pressure Drops in Loops'!E1724,'Pressure Drops in Loops'!E1725)</f>
        <v/>
      </c>
      <c r="L1719" s="115" t="str">
        <f>IF(Table6[[#This Row],[Segment ]]="","",(Table6[[#This Row],[Pressure 2 (kPa)]]-Table6[[#This Row],[Pressure 1 (kPa)]])/Table6[[#This Row],[Density (kg/m3)]])</f>
        <v/>
      </c>
      <c r="M1719" s="115" t="str">
        <f>IF(Table6[[#This Row],[Segment ]]="","",((Table6[[#This Row],[Velocity 2 (m/s)]]^2)/2)-((Table6[[#This Row],[Velocity 1 (m/s)]]^2)/2))</f>
        <v/>
      </c>
      <c r="N1719" s="115" t="str">
        <f>IF(Table6[[#This Row],[Segment ]]="","",(Table6[[#This Row],[Height 2 (m)]]-Table6[[#This Row],[Height 1 (m)]])*9.807)</f>
        <v/>
      </c>
      <c r="O1719" s="115" t="str">
        <f>'Pressure Drops in Loops'!U1724</f>
        <v/>
      </c>
      <c r="P171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19" s="115" t="str">
        <f>IF(Table6[[#This Row],[Segment ]]="","",Table6[[#This Row],[Work (W)]]/1000)</f>
        <v/>
      </c>
    </row>
    <row r="1720" spans="1:17" x14ac:dyDescent="0.25">
      <c r="A1720" s="116" t="str">
        <f>'Pressure Drops in Loops'!A1725</f>
        <v/>
      </c>
      <c r="B1720" s="113" t="str">
        <f>IF(Table6[[#This Row],[Segment ]]="","",B1719)</f>
        <v/>
      </c>
      <c r="C1720" s="113" t="str">
        <f>IF(Table6[[#This Row],[Segment ]]="","",C1719)</f>
        <v/>
      </c>
      <c r="D1720" s="113" t="str">
        <f>IF(Table6[[#This Row],[Segment ]]="","",D1719)</f>
        <v/>
      </c>
      <c r="E1720" s="117" t="str">
        <f>IF(Table6[[#This Row],[Segment ]]="","",Table6[[#This Row],[Density (kg/m3)]]*Table6[[#This Row],[Volumetric flow (m3/s)]])</f>
        <v/>
      </c>
      <c r="F1720" s="114" t="str">
        <f>IF(Table6[[#This Row],[Segment ]]="","",'Pressure Drops in Loops'!AG1725)</f>
        <v/>
      </c>
      <c r="G1720" s="114" t="str">
        <f>'Pressure Drops in Loops'!AH1725</f>
        <v/>
      </c>
      <c r="H1720" s="114"/>
      <c r="I1720" s="114"/>
      <c r="J1720" s="115" t="str">
        <f>'Pressure Drops in Loops'!E1725</f>
        <v/>
      </c>
      <c r="K1720" s="115" t="str">
        <f>IF('Pressure Drops in Loops'!E1726="",'Pressure Drops in Loops'!E1725,'Pressure Drops in Loops'!E1726)</f>
        <v/>
      </c>
      <c r="L1720" s="115" t="str">
        <f>IF(Table6[[#This Row],[Segment ]]="","",(Table6[[#This Row],[Pressure 2 (kPa)]]-Table6[[#This Row],[Pressure 1 (kPa)]])/Table6[[#This Row],[Density (kg/m3)]])</f>
        <v/>
      </c>
      <c r="M1720" s="115" t="str">
        <f>IF(Table6[[#This Row],[Segment ]]="","",((Table6[[#This Row],[Velocity 2 (m/s)]]^2)/2)-((Table6[[#This Row],[Velocity 1 (m/s)]]^2)/2))</f>
        <v/>
      </c>
      <c r="N1720" s="115" t="str">
        <f>IF(Table6[[#This Row],[Segment ]]="","",(Table6[[#This Row],[Height 2 (m)]]-Table6[[#This Row],[Height 1 (m)]])*9.807)</f>
        <v/>
      </c>
      <c r="O1720" s="115" t="str">
        <f>'Pressure Drops in Loops'!U1725</f>
        <v/>
      </c>
      <c r="P172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20" s="115" t="str">
        <f>IF(Table6[[#This Row],[Segment ]]="","",Table6[[#This Row],[Work (W)]]/1000)</f>
        <v/>
      </c>
    </row>
    <row r="1721" spans="1:17" x14ac:dyDescent="0.25">
      <c r="A1721" s="116" t="str">
        <f>'Pressure Drops in Loops'!A1726</f>
        <v/>
      </c>
      <c r="B1721" s="113" t="str">
        <f>IF(Table6[[#This Row],[Segment ]]="","",B1720)</f>
        <v/>
      </c>
      <c r="C1721" s="113" t="str">
        <f>IF(Table6[[#This Row],[Segment ]]="","",C1720)</f>
        <v/>
      </c>
      <c r="D1721" s="113" t="str">
        <f>IF(Table6[[#This Row],[Segment ]]="","",D1720)</f>
        <v/>
      </c>
      <c r="E1721" s="117" t="str">
        <f>IF(Table6[[#This Row],[Segment ]]="","",Table6[[#This Row],[Density (kg/m3)]]*Table6[[#This Row],[Volumetric flow (m3/s)]])</f>
        <v/>
      </c>
      <c r="F1721" s="114" t="str">
        <f>IF(Table6[[#This Row],[Segment ]]="","",'Pressure Drops in Loops'!AG1726)</f>
        <v/>
      </c>
      <c r="G1721" s="114" t="str">
        <f>'Pressure Drops in Loops'!AH1726</f>
        <v/>
      </c>
      <c r="H1721" s="114"/>
      <c r="I1721" s="114"/>
      <c r="J1721" s="115" t="str">
        <f>'Pressure Drops in Loops'!E1726</f>
        <v/>
      </c>
      <c r="K1721" s="115" t="str">
        <f>IF('Pressure Drops in Loops'!E1727="",'Pressure Drops in Loops'!E1726,'Pressure Drops in Loops'!E1727)</f>
        <v/>
      </c>
      <c r="L1721" s="115" t="str">
        <f>IF(Table6[[#This Row],[Segment ]]="","",(Table6[[#This Row],[Pressure 2 (kPa)]]-Table6[[#This Row],[Pressure 1 (kPa)]])/Table6[[#This Row],[Density (kg/m3)]])</f>
        <v/>
      </c>
      <c r="M1721" s="115" t="str">
        <f>IF(Table6[[#This Row],[Segment ]]="","",((Table6[[#This Row],[Velocity 2 (m/s)]]^2)/2)-((Table6[[#This Row],[Velocity 1 (m/s)]]^2)/2))</f>
        <v/>
      </c>
      <c r="N1721" s="115" t="str">
        <f>IF(Table6[[#This Row],[Segment ]]="","",(Table6[[#This Row],[Height 2 (m)]]-Table6[[#This Row],[Height 1 (m)]])*9.807)</f>
        <v/>
      </c>
      <c r="O1721" s="115" t="str">
        <f>'Pressure Drops in Loops'!U1726</f>
        <v/>
      </c>
      <c r="P172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21" s="115" t="str">
        <f>IF(Table6[[#This Row],[Segment ]]="","",Table6[[#This Row],[Work (W)]]/1000)</f>
        <v/>
      </c>
    </row>
    <row r="1722" spans="1:17" x14ac:dyDescent="0.25">
      <c r="A1722" s="116" t="str">
        <f>'Pressure Drops in Loops'!A1727</f>
        <v/>
      </c>
      <c r="B1722" s="113" t="str">
        <f>IF(Table6[[#This Row],[Segment ]]="","",B1721)</f>
        <v/>
      </c>
      <c r="C1722" s="113" t="str">
        <f>IF(Table6[[#This Row],[Segment ]]="","",C1721)</f>
        <v/>
      </c>
      <c r="D1722" s="113" t="str">
        <f>IF(Table6[[#This Row],[Segment ]]="","",D1721)</f>
        <v/>
      </c>
      <c r="E1722" s="117" t="str">
        <f>IF(Table6[[#This Row],[Segment ]]="","",Table6[[#This Row],[Density (kg/m3)]]*Table6[[#This Row],[Volumetric flow (m3/s)]])</f>
        <v/>
      </c>
      <c r="F1722" s="114" t="str">
        <f>IF(Table6[[#This Row],[Segment ]]="","",'Pressure Drops in Loops'!AG1727)</f>
        <v/>
      </c>
      <c r="G1722" s="114" t="str">
        <f>'Pressure Drops in Loops'!AH1727</f>
        <v/>
      </c>
      <c r="H1722" s="114"/>
      <c r="I1722" s="114"/>
      <c r="J1722" s="115" t="str">
        <f>'Pressure Drops in Loops'!E1727</f>
        <v/>
      </c>
      <c r="K1722" s="115" t="str">
        <f>IF('Pressure Drops in Loops'!E1728="",'Pressure Drops in Loops'!E1727,'Pressure Drops in Loops'!E1728)</f>
        <v/>
      </c>
      <c r="L1722" s="115" t="str">
        <f>IF(Table6[[#This Row],[Segment ]]="","",(Table6[[#This Row],[Pressure 2 (kPa)]]-Table6[[#This Row],[Pressure 1 (kPa)]])/Table6[[#This Row],[Density (kg/m3)]])</f>
        <v/>
      </c>
      <c r="M1722" s="115" t="str">
        <f>IF(Table6[[#This Row],[Segment ]]="","",((Table6[[#This Row],[Velocity 2 (m/s)]]^2)/2)-((Table6[[#This Row],[Velocity 1 (m/s)]]^2)/2))</f>
        <v/>
      </c>
      <c r="N1722" s="115" t="str">
        <f>IF(Table6[[#This Row],[Segment ]]="","",(Table6[[#This Row],[Height 2 (m)]]-Table6[[#This Row],[Height 1 (m)]])*9.807)</f>
        <v/>
      </c>
      <c r="O1722" s="115" t="str">
        <f>'Pressure Drops in Loops'!U1727</f>
        <v/>
      </c>
      <c r="P172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22" s="115" t="str">
        <f>IF(Table6[[#This Row],[Segment ]]="","",Table6[[#This Row],[Work (W)]]/1000)</f>
        <v/>
      </c>
    </row>
    <row r="1723" spans="1:17" x14ac:dyDescent="0.25">
      <c r="A1723" s="116" t="str">
        <f>'Pressure Drops in Loops'!A1728</f>
        <v/>
      </c>
      <c r="B1723" s="113" t="str">
        <f>IF(Table6[[#This Row],[Segment ]]="","",B1722)</f>
        <v/>
      </c>
      <c r="C1723" s="113" t="str">
        <f>IF(Table6[[#This Row],[Segment ]]="","",C1722)</f>
        <v/>
      </c>
      <c r="D1723" s="113" t="str">
        <f>IF(Table6[[#This Row],[Segment ]]="","",D1722)</f>
        <v/>
      </c>
      <c r="E1723" s="117" t="str">
        <f>IF(Table6[[#This Row],[Segment ]]="","",Table6[[#This Row],[Density (kg/m3)]]*Table6[[#This Row],[Volumetric flow (m3/s)]])</f>
        <v/>
      </c>
      <c r="F1723" s="114" t="str">
        <f>IF(Table6[[#This Row],[Segment ]]="","",'Pressure Drops in Loops'!AG1728)</f>
        <v/>
      </c>
      <c r="G1723" s="114" t="str">
        <f>'Pressure Drops in Loops'!AH1728</f>
        <v/>
      </c>
      <c r="H1723" s="114"/>
      <c r="I1723" s="114"/>
      <c r="J1723" s="115" t="str">
        <f>'Pressure Drops in Loops'!E1728</f>
        <v/>
      </c>
      <c r="K1723" s="115" t="str">
        <f>IF('Pressure Drops in Loops'!E1729="",'Pressure Drops in Loops'!E1728,'Pressure Drops in Loops'!E1729)</f>
        <v/>
      </c>
      <c r="L1723" s="115" t="str">
        <f>IF(Table6[[#This Row],[Segment ]]="","",(Table6[[#This Row],[Pressure 2 (kPa)]]-Table6[[#This Row],[Pressure 1 (kPa)]])/Table6[[#This Row],[Density (kg/m3)]])</f>
        <v/>
      </c>
      <c r="M1723" s="115" t="str">
        <f>IF(Table6[[#This Row],[Segment ]]="","",((Table6[[#This Row],[Velocity 2 (m/s)]]^2)/2)-((Table6[[#This Row],[Velocity 1 (m/s)]]^2)/2))</f>
        <v/>
      </c>
      <c r="N1723" s="115" t="str">
        <f>IF(Table6[[#This Row],[Segment ]]="","",(Table6[[#This Row],[Height 2 (m)]]-Table6[[#This Row],[Height 1 (m)]])*9.807)</f>
        <v/>
      </c>
      <c r="O1723" s="115" t="str">
        <f>'Pressure Drops in Loops'!U1728</f>
        <v/>
      </c>
      <c r="P172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23" s="115" t="str">
        <f>IF(Table6[[#This Row],[Segment ]]="","",Table6[[#This Row],[Work (W)]]/1000)</f>
        <v/>
      </c>
    </row>
    <row r="1724" spans="1:17" x14ac:dyDescent="0.25">
      <c r="A1724" s="116" t="str">
        <f>'Pressure Drops in Loops'!A1729</f>
        <v/>
      </c>
      <c r="B1724" s="113" t="str">
        <f>IF(Table6[[#This Row],[Segment ]]="","",B1723)</f>
        <v/>
      </c>
      <c r="C1724" s="113" t="str">
        <f>IF(Table6[[#This Row],[Segment ]]="","",C1723)</f>
        <v/>
      </c>
      <c r="D1724" s="113" t="str">
        <f>IF(Table6[[#This Row],[Segment ]]="","",D1723)</f>
        <v/>
      </c>
      <c r="E1724" s="117" t="str">
        <f>IF(Table6[[#This Row],[Segment ]]="","",Table6[[#This Row],[Density (kg/m3)]]*Table6[[#This Row],[Volumetric flow (m3/s)]])</f>
        <v/>
      </c>
      <c r="F1724" s="114" t="str">
        <f>IF(Table6[[#This Row],[Segment ]]="","",'Pressure Drops in Loops'!AG1729)</f>
        <v/>
      </c>
      <c r="G1724" s="114" t="str">
        <f>'Pressure Drops in Loops'!AH1729</f>
        <v/>
      </c>
      <c r="H1724" s="114"/>
      <c r="I1724" s="114"/>
      <c r="J1724" s="115" t="str">
        <f>'Pressure Drops in Loops'!E1729</f>
        <v/>
      </c>
      <c r="K1724" s="115" t="str">
        <f>IF('Pressure Drops in Loops'!E1730="",'Pressure Drops in Loops'!E1729,'Pressure Drops in Loops'!E1730)</f>
        <v/>
      </c>
      <c r="L1724" s="115" t="str">
        <f>IF(Table6[[#This Row],[Segment ]]="","",(Table6[[#This Row],[Pressure 2 (kPa)]]-Table6[[#This Row],[Pressure 1 (kPa)]])/Table6[[#This Row],[Density (kg/m3)]])</f>
        <v/>
      </c>
      <c r="M1724" s="115" t="str">
        <f>IF(Table6[[#This Row],[Segment ]]="","",((Table6[[#This Row],[Velocity 2 (m/s)]]^2)/2)-((Table6[[#This Row],[Velocity 1 (m/s)]]^2)/2))</f>
        <v/>
      </c>
      <c r="N1724" s="115" t="str">
        <f>IF(Table6[[#This Row],[Segment ]]="","",(Table6[[#This Row],[Height 2 (m)]]-Table6[[#This Row],[Height 1 (m)]])*9.807)</f>
        <v/>
      </c>
      <c r="O1724" s="115" t="str">
        <f>'Pressure Drops in Loops'!U1729</f>
        <v/>
      </c>
      <c r="P172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24" s="115" t="str">
        <f>IF(Table6[[#This Row],[Segment ]]="","",Table6[[#This Row],[Work (W)]]/1000)</f>
        <v/>
      </c>
    </row>
    <row r="1725" spans="1:17" x14ac:dyDescent="0.25">
      <c r="A1725" s="116" t="str">
        <f>'Pressure Drops in Loops'!A1730</f>
        <v/>
      </c>
      <c r="B1725" s="113" t="str">
        <f>IF(Table6[[#This Row],[Segment ]]="","",B1724)</f>
        <v/>
      </c>
      <c r="C1725" s="113" t="str">
        <f>IF(Table6[[#This Row],[Segment ]]="","",C1724)</f>
        <v/>
      </c>
      <c r="D1725" s="113" t="str">
        <f>IF(Table6[[#This Row],[Segment ]]="","",D1724)</f>
        <v/>
      </c>
      <c r="E1725" s="117" t="str">
        <f>IF(Table6[[#This Row],[Segment ]]="","",Table6[[#This Row],[Density (kg/m3)]]*Table6[[#This Row],[Volumetric flow (m3/s)]])</f>
        <v/>
      </c>
      <c r="F1725" s="114" t="str">
        <f>IF(Table6[[#This Row],[Segment ]]="","",'Pressure Drops in Loops'!AG1730)</f>
        <v/>
      </c>
      <c r="G1725" s="114" t="str">
        <f>'Pressure Drops in Loops'!AH1730</f>
        <v/>
      </c>
      <c r="H1725" s="114"/>
      <c r="I1725" s="114"/>
      <c r="J1725" s="115" t="str">
        <f>'Pressure Drops in Loops'!E1730</f>
        <v/>
      </c>
      <c r="K1725" s="115" t="str">
        <f>IF('Pressure Drops in Loops'!E1731="",'Pressure Drops in Loops'!E1730,'Pressure Drops in Loops'!E1731)</f>
        <v/>
      </c>
      <c r="L1725" s="115" t="str">
        <f>IF(Table6[[#This Row],[Segment ]]="","",(Table6[[#This Row],[Pressure 2 (kPa)]]-Table6[[#This Row],[Pressure 1 (kPa)]])/Table6[[#This Row],[Density (kg/m3)]])</f>
        <v/>
      </c>
      <c r="M1725" s="115" t="str">
        <f>IF(Table6[[#This Row],[Segment ]]="","",((Table6[[#This Row],[Velocity 2 (m/s)]]^2)/2)-((Table6[[#This Row],[Velocity 1 (m/s)]]^2)/2))</f>
        <v/>
      </c>
      <c r="N1725" s="115" t="str">
        <f>IF(Table6[[#This Row],[Segment ]]="","",(Table6[[#This Row],[Height 2 (m)]]-Table6[[#This Row],[Height 1 (m)]])*9.807)</f>
        <v/>
      </c>
      <c r="O1725" s="115" t="str">
        <f>'Pressure Drops in Loops'!U1730</f>
        <v/>
      </c>
      <c r="P172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25" s="115" t="str">
        <f>IF(Table6[[#This Row],[Segment ]]="","",Table6[[#This Row],[Work (W)]]/1000)</f>
        <v/>
      </c>
    </row>
    <row r="1726" spans="1:17" x14ac:dyDescent="0.25">
      <c r="A1726" s="116" t="str">
        <f>'Pressure Drops in Loops'!A1731</f>
        <v/>
      </c>
      <c r="B1726" s="113" t="str">
        <f>IF(Table6[[#This Row],[Segment ]]="","",B1725)</f>
        <v/>
      </c>
      <c r="C1726" s="113" t="str">
        <f>IF(Table6[[#This Row],[Segment ]]="","",C1725)</f>
        <v/>
      </c>
      <c r="D1726" s="113" t="str">
        <f>IF(Table6[[#This Row],[Segment ]]="","",D1725)</f>
        <v/>
      </c>
      <c r="E1726" s="117" t="str">
        <f>IF(Table6[[#This Row],[Segment ]]="","",Table6[[#This Row],[Density (kg/m3)]]*Table6[[#This Row],[Volumetric flow (m3/s)]])</f>
        <v/>
      </c>
      <c r="F1726" s="114" t="str">
        <f>IF(Table6[[#This Row],[Segment ]]="","",'Pressure Drops in Loops'!AG1731)</f>
        <v/>
      </c>
      <c r="G1726" s="114" t="str">
        <f>'Pressure Drops in Loops'!AH1731</f>
        <v/>
      </c>
      <c r="H1726" s="114"/>
      <c r="I1726" s="114"/>
      <c r="J1726" s="115" t="str">
        <f>'Pressure Drops in Loops'!E1731</f>
        <v/>
      </c>
      <c r="K1726" s="115" t="str">
        <f>IF('Pressure Drops in Loops'!E1732="",'Pressure Drops in Loops'!E1731,'Pressure Drops in Loops'!E1732)</f>
        <v/>
      </c>
      <c r="L1726" s="115" t="str">
        <f>IF(Table6[[#This Row],[Segment ]]="","",(Table6[[#This Row],[Pressure 2 (kPa)]]-Table6[[#This Row],[Pressure 1 (kPa)]])/Table6[[#This Row],[Density (kg/m3)]])</f>
        <v/>
      </c>
      <c r="M1726" s="115" t="str">
        <f>IF(Table6[[#This Row],[Segment ]]="","",((Table6[[#This Row],[Velocity 2 (m/s)]]^2)/2)-((Table6[[#This Row],[Velocity 1 (m/s)]]^2)/2))</f>
        <v/>
      </c>
      <c r="N1726" s="115" t="str">
        <f>IF(Table6[[#This Row],[Segment ]]="","",(Table6[[#This Row],[Height 2 (m)]]-Table6[[#This Row],[Height 1 (m)]])*9.807)</f>
        <v/>
      </c>
      <c r="O1726" s="115" t="str">
        <f>'Pressure Drops in Loops'!U1731</f>
        <v/>
      </c>
      <c r="P172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26" s="115" t="str">
        <f>IF(Table6[[#This Row],[Segment ]]="","",Table6[[#This Row],[Work (W)]]/1000)</f>
        <v/>
      </c>
    </row>
    <row r="1727" spans="1:17" x14ac:dyDescent="0.25">
      <c r="A1727" s="116" t="str">
        <f>'Pressure Drops in Loops'!A1732</f>
        <v/>
      </c>
      <c r="B1727" s="113" t="str">
        <f>IF(Table6[[#This Row],[Segment ]]="","",B1726)</f>
        <v/>
      </c>
      <c r="C1727" s="113" t="str">
        <f>IF(Table6[[#This Row],[Segment ]]="","",C1726)</f>
        <v/>
      </c>
      <c r="D1727" s="113" t="str">
        <f>IF(Table6[[#This Row],[Segment ]]="","",D1726)</f>
        <v/>
      </c>
      <c r="E1727" s="117" t="str">
        <f>IF(Table6[[#This Row],[Segment ]]="","",Table6[[#This Row],[Density (kg/m3)]]*Table6[[#This Row],[Volumetric flow (m3/s)]])</f>
        <v/>
      </c>
      <c r="F1727" s="114" t="str">
        <f>IF(Table6[[#This Row],[Segment ]]="","",'Pressure Drops in Loops'!AG1732)</f>
        <v/>
      </c>
      <c r="G1727" s="114" t="str">
        <f>'Pressure Drops in Loops'!AH1732</f>
        <v/>
      </c>
      <c r="H1727" s="114"/>
      <c r="I1727" s="114"/>
      <c r="J1727" s="115" t="str">
        <f>'Pressure Drops in Loops'!E1732</f>
        <v/>
      </c>
      <c r="K1727" s="115" t="str">
        <f>IF('Pressure Drops in Loops'!E1733="",'Pressure Drops in Loops'!E1732,'Pressure Drops in Loops'!E1733)</f>
        <v/>
      </c>
      <c r="L1727" s="115" t="str">
        <f>IF(Table6[[#This Row],[Segment ]]="","",(Table6[[#This Row],[Pressure 2 (kPa)]]-Table6[[#This Row],[Pressure 1 (kPa)]])/Table6[[#This Row],[Density (kg/m3)]])</f>
        <v/>
      </c>
      <c r="M1727" s="115" t="str">
        <f>IF(Table6[[#This Row],[Segment ]]="","",((Table6[[#This Row],[Velocity 2 (m/s)]]^2)/2)-((Table6[[#This Row],[Velocity 1 (m/s)]]^2)/2))</f>
        <v/>
      </c>
      <c r="N1727" s="115" t="str">
        <f>IF(Table6[[#This Row],[Segment ]]="","",(Table6[[#This Row],[Height 2 (m)]]-Table6[[#This Row],[Height 1 (m)]])*9.807)</f>
        <v/>
      </c>
      <c r="O1727" s="115" t="str">
        <f>'Pressure Drops in Loops'!U1732</f>
        <v/>
      </c>
      <c r="P172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27" s="115" t="str">
        <f>IF(Table6[[#This Row],[Segment ]]="","",Table6[[#This Row],[Work (W)]]/1000)</f>
        <v/>
      </c>
    </row>
    <row r="1728" spans="1:17" x14ac:dyDescent="0.25">
      <c r="A1728" s="116" t="str">
        <f>'Pressure Drops in Loops'!A1733</f>
        <v/>
      </c>
      <c r="B1728" s="113" t="str">
        <f>IF(Table6[[#This Row],[Segment ]]="","",B1727)</f>
        <v/>
      </c>
      <c r="C1728" s="113" t="str">
        <f>IF(Table6[[#This Row],[Segment ]]="","",C1727)</f>
        <v/>
      </c>
      <c r="D1728" s="113" t="str">
        <f>IF(Table6[[#This Row],[Segment ]]="","",D1727)</f>
        <v/>
      </c>
      <c r="E1728" s="117" t="str">
        <f>IF(Table6[[#This Row],[Segment ]]="","",Table6[[#This Row],[Density (kg/m3)]]*Table6[[#This Row],[Volumetric flow (m3/s)]])</f>
        <v/>
      </c>
      <c r="F1728" s="114" t="str">
        <f>IF(Table6[[#This Row],[Segment ]]="","",'Pressure Drops in Loops'!AG1733)</f>
        <v/>
      </c>
      <c r="G1728" s="114" t="str">
        <f>'Pressure Drops in Loops'!AH1733</f>
        <v/>
      </c>
      <c r="H1728" s="114"/>
      <c r="I1728" s="114"/>
      <c r="J1728" s="115" t="str">
        <f>'Pressure Drops in Loops'!E1733</f>
        <v/>
      </c>
      <c r="K1728" s="115" t="str">
        <f>IF('Pressure Drops in Loops'!E1734="",'Pressure Drops in Loops'!E1733,'Pressure Drops in Loops'!E1734)</f>
        <v/>
      </c>
      <c r="L1728" s="115" t="str">
        <f>IF(Table6[[#This Row],[Segment ]]="","",(Table6[[#This Row],[Pressure 2 (kPa)]]-Table6[[#This Row],[Pressure 1 (kPa)]])/Table6[[#This Row],[Density (kg/m3)]])</f>
        <v/>
      </c>
      <c r="M1728" s="115" t="str">
        <f>IF(Table6[[#This Row],[Segment ]]="","",((Table6[[#This Row],[Velocity 2 (m/s)]]^2)/2)-((Table6[[#This Row],[Velocity 1 (m/s)]]^2)/2))</f>
        <v/>
      </c>
      <c r="N1728" s="115" t="str">
        <f>IF(Table6[[#This Row],[Segment ]]="","",(Table6[[#This Row],[Height 2 (m)]]-Table6[[#This Row],[Height 1 (m)]])*9.807)</f>
        <v/>
      </c>
      <c r="O1728" s="115" t="str">
        <f>'Pressure Drops in Loops'!U1733</f>
        <v/>
      </c>
      <c r="P172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28" s="115" t="str">
        <f>IF(Table6[[#This Row],[Segment ]]="","",Table6[[#This Row],[Work (W)]]/1000)</f>
        <v/>
      </c>
    </row>
    <row r="1729" spans="1:17" x14ac:dyDescent="0.25">
      <c r="A1729" s="116" t="str">
        <f>'Pressure Drops in Loops'!A1734</f>
        <v/>
      </c>
      <c r="B1729" s="113" t="str">
        <f>IF(Table6[[#This Row],[Segment ]]="","",B1728)</f>
        <v/>
      </c>
      <c r="C1729" s="113" t="str">
        <f>IF(Table6[[#This Row],[Segment ]]="","",C1728)</f>
        <v/>
      </c>
      <c r="D1729" s="113" t="str">
        <f>IF(Table6[[#This Row],[Segment ]]="","",D1728)</f>
        <v/>
      </c>
      <c r="E1729" s="117" t="str">
        <f>IF(Table6[[#This Row],[Segment ]]="","",Table6[[#This Row],[Density (kg/m3)]]*Table6[[#This Row],[Volumetric flow (m3/s)]])</f>
        <v/>
      </c>
      <c r="F1729" s="114" t="str">
        <f>IF(Table6[[#This Row],[Segment ]]="","",'Pressure Drops in Loops'!AG1734)</f>
        <v/>
      </c>
      <c r="G1729" s="114" t="str">
        <f>'Pressure Drops in Loops'!AH1734</f>
        <v/>
      </c>
      <c r="H1729" s="114"/>
      <c r="I1729" s="114"/>
      <c r="J1729" s="115" t="str">
        <f>'Pressure Drops in Loops'!E1734</f>
        <v/>
      </c>
      <c r="K1729" s="115" t="str">
        <f>IF('Pressure Drops in Loops'!E1735="",'Pressure Drops in Loops'!E1734,'Pressure Drops in Loops'!E1735)</f>
        <v/>
      </c>
      <c r="L1729" s="115" t="str">
        <f>IF(Table6[[#This Row],[Segment ]]="","",(Table6[[#This Row],[Pressure 2 (kPa)]]-Table6[[#This Row],[Pressure 1 (kPa)]])/Table6[[#This Row],[Density (kg/m3)]])</f>
        <v/>
      </c>
      <c r="M1729" s="115" t="str">
        <f>IF(Table6[[#This Row],[Segment ]]="","",((Table6[[#This Row],[Velocity 2 (m/s)]]^2)/2)-((Table6[[#This Row],[Velocity 1 (m/s)]]^2)/2))</f>
        <v/>
      </c>
      <c r="N1729" s="115" t="str">
        <f>IF(Table6[[#This Row],[Segment ]]="","",(Table6[[#This Row],[Height 2 (m)]]-Table6[[#This Row],[Height 1 (m)]])*9.807)</f>
        <v/>
      </c>
      <c r="O1729" s="115" t="str">
        <f>'Pressure Drops in Loops'!U1734</f>
        <v/>
      </c>
      <c r="P172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29" s="115" t="str">
        <f>IF(Table6[[#This Row],[Segment ]]="","",Table6[[#This Row],[Work (W)]]/1000)</f>
        <v/>
      </c>
    </row>
    <row r="1730" spans="1:17" x14ac:dyDescent="0.25">
      <c r="A1730" s="116" t="str">
        <f>'Pressure Drops in Loops'!A1735</f>
        <v/>
      </c>
      <c r="B1730" s="113" t="str">
        <f>IF(Table6[[#This Row],[Segment ]]="","",B1729)</f>
        <v/>
      </c>
      <c r="C1730" s="113" t="str">
        <f>IF(Table6[[#This Row],[Segment ]]="","",C1729)</f>
        <v/>
      </c>
      <c r="D1730" s="113" t="str">
        <f>IF(Table6[[#This Row],[Segment ]]="","",D1729)</f>
        <v/>
      </c>
      <c r="E1730" s="117" t="str">
        <f>IF(Table6[[#This Row],[Segment ]]="","",Table6[[#This Row],[Density (kg/m3)]]*Table6[[#This Row],[Volumetric flow (m3/s)]])</f>
        <v/>
      </c>
      <c r="F1730" s="114" t="str">
        <f>IF(Table6[[#This Row],[Segment ]]="","",'Pressure Drops in Loops'!AG1735)</f>
        <v/>
      </c>
      <c r="G1730" s="114" t="str">
        <f>'Pressure Drops in Loops'!AH1735</f>
        <v/>
      </c>
      <c r="H1730" s="114"/>
      <c r="I1730" s="114"/>
      <c r="J1730" s="115" t="str">
        <f>'Pressure Drops in Loops'!E1735</f>
        <v/>
      </c>
      <c r="K1730" s="115" t="str">
        <f>IF('Pressure Drops in Loops'!E1736="",'Pressure Drops in Loops'!E1735,'Pressure Drops in Loops'!E1736)</f>
        <v/>
      </c>
      <c r="L1730" s="115" t="str">
        <f>IF(Table6[[#This Row],[Segment ]]="","",(Table6[[#This Row],[Pressure 2 (kPa)]]-Table6[[#This Row],[Pressure 1 (kPa)]])/Table6[[#This Row],[Density (kg/m3)]])</f>
        <v/>
      </c>
      <c r="M1730" s="115" t="str">
        <f>IF(Table6[[#This Row],[Segment ]]="","",((Table6[[#This Row],[Velocity 2 (m/s)]]^2)/2)-((Table6[[#This Row],[Velocity 1 (m/s)]]^2)/2))</f>
        <v/>
      </c>
      <c r="N1730" s="115" t="str">
        <f>IF(Table6[[#This Row],[Segment ]]="","",(Table6[[#This Row],[Height 2 (m)]]-Table6[[#This Row],[Height 1 (m)]])*9.807)</f>
        <v/>
      </c>
      <c r="O1730" s="115" t="str">
        <f>'Pressure Drops in Loops'!U1735</f>
        <v/>
      </c>
      <c r="P173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30" s="115" t="str">
        <f>IF(Table6[[#This Row],[Segment ]]="","",Table6[[#This Row],[Work (W)]]/1000)</f>
        <v/>
      </c>
    </row>
    <row r="1731" spans="1:17" x14ac:dyDescent="0.25">
      <c r="A1731" s="116" t="str">
        <f>'Pressure Drops in Loops'!A1736</f>
        <v/>
      </c>
      <c r="B1731" s="113" t="str">
        <f>IF(Table6[[#This Row],[Segment ]]="","",B1730)</f>
        <v/>
      </c>
      <c r="C1731" s="113" t="str">
        <f>IF(Table6[[#This Row],[Segment ]]="","",C1730)</f>
        <v/>
      </c>
      <c r="D1731" s="113" t="str">
        <f>IF(Table6[[#This Row],[Segment ]]="","",D1730)</f>
        <v/>
      </c>
      <c r="E1731" s="117" t="str">
        <f>IF(Table6[[#This Row],[Segment ]]="","",Table6[[#This Row],[Density (kg/m3)]]*Table6[[#This Row],[Volumetric flow (m3/s)]])</f>
        <v/>
      </c>
      <c r="F1731" s="114" t="str">
        <f>IF(Table6[[#This Row],[Segment ]]="","",'Pressure Drops in Loops'!AG1736)</f>
        <v/>
      </c>
      <c r="G1731" s="114" t="str">
        <f>'Pressure Drops in Loops'!AH1736</f>
        <v/>
      </c>
      <c r="H1731" s="114"/>
      <c r="I1731" s="114"/>
      <c r="J1731" s="115" t="str">
        <f>'Pressure Drops in Loops'!E1736</f>
        <v/>
      </c>
      <c r="K1731" s="115" t="str">
        <f>IF('Pressure Drops in Loops'!E1737="",'Pressure Drops in Loops'!E1736,'Pressure Drops in Loops'!E1737)</f>
        <v/>
      </c>
      <c r="L1731" s="115" t="str">
        <f>IF(Table6[[#This Row],[Segment ]]="","",(Table6[[#This Row],[Pressure 2 (kPa)]]-Table6[[#This Row],[Pressure 1 (kPa)]])/Table6[[#This Row],[Density (kg/m3)]])</f>
        <v/>
      </c>
      <c r="M1731" s="115" t="str">
        <f>IF(Table6[[#This Row],[Segment ]]="","",((Table6[[#This Row],[Velocity 2 (m/s)]]^2)/2)-((Table6[[#This Row],[Velocity 1 (m/s)]]^2)/2))</f>
        <v/>
      </c>
      <c r="N1731" s="115" t="str">
        <f>IF(Table6[[#This Row],[Segment ]]="","",(Table6[[#This Row],[Height 2 (m)]]-Table6[[#This Row],[Height 1 (m)]])*9.807)</f>
        <v/>
      </c>
      <c r="O1731" s="115" t="str">
        <f>'Pressure Drops in Loops'!U1736</f>
        <v/>
      </c>
      <c r="P173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31" s="115" t="str">
        <f>IF(Table6[[#This Row],[Segment ]]="","",Table6[[#This Row],[Work (W)]]/1000)</f>
        <v/>
      </c>
    </row>
    <row r="1732" spans="1:17" x14ac:dyDescent="0.25">
      <c r="A1732" s="116" t="str">
        <f>'Pressure Drops in Loops'!A1737</f>
        <v/>
      </c>
      <c r="B1732" s="113" t="str">
        <f>IF(Table6[[#This Row],[Segment ]]="","",B1731)</f>
        <v/>
      </c>
      <c r="C1732" s="113" t="str">
        <f>IF(Table6[[#This Row],[Segment ]]="","",C1731)</f>
        <v/>
      </c>
      <c r="D1732" s="113" t="str">
        <f>IF(Table6[[#This Row],[Segment ]]="","",D1731)</f>
        <v/>
      </c>
      <c r="E1732" s="117" t="str">
        <f>IF(Table6[[#This Row],[Segment ]]="","",Table6[[#This Row],[Density (kg/m3)]]*Table6[[#This Row],[Volumetric flow (m3/s)]])</f>
        <v/>
      </c>
      <c r="F1732" s="114" t="str">
        <f>IF(Table6[[#This Row],[Segment ]]="","",'Pressure Drops in Loops'!AG1737)</f>
        <v/>
      </c>
      <c r="G1732" s="114" t="str">
        <f>'Pressure Drops in Loops'!AH1737</f>
        <v/>
      </c>
      <c r="H1732" s="114"/>
      <c r="I1732" s="114"/>
      <c r="J1732" s="115" t="str">
        <f>'Pressure Drops in Loops'!E1737</f>
        <v/>
      </c>
      <c r="K1732" s="115" t="str">
        <f>IF('Pressure Drops in Loops'!E1738="",'Pressure Drops in Loops'!E1737,'Pressure Drops in Loops'!E1738)</f>
        <v/>
      </c>
      <c r="L1732" s="115" t="str">
        <f>IF(Table6[[#This Row],[Segment ]]="","",(Table6[[#This Row],[Pressure 2 (kPa)]]-Table6[[#This Row],[Pressure 1 (kPa)]])/Table6[[#This Row],[Density (kg/m3)]])</f>
        <v/>
      </c>
      <c r="M1732" s="115" t="str">
        <f>IF(Table6[[#This Row],[Segment ]]="","",((Table6[[#This Row],[Velocity 2 (m/s)]]^2)/2)-((Table6[[#This Row],[Velocity 1 (m/s)]]^2)/2))</f>
        <v/>
      </c>
      <c r="N1732" s="115" t="str">
        <f>IF(Table6[[#This Row],[Segment ]]="","",(Table6[[#This Row],[Height 2 (m)]]-Table6[[#This Row],[Height 1 (m)]])*9.807)</f>
        <v/>
      </c>
      <c r="O1732" s="115" t="str">
        <f>'Pressure Drops in Loops'!U1737</f>
        <v/>
      </c>
      <c r="P173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32" s="115" t="str">
        <f>IF(Table6[[#This Row],[Segment ]]="","",Table6[[#This Row],[Work (W)]]/1000)</f>
        <v/>
      </c>
    </row>
    <row r="1733" spans="1:17" x14ac:dyDescent="0.25">
      <c r="A1733" s="116" t="str">
        <f>'Pressure Drops in Loops'!A1738</f>
        <v/>
      </c>
      <c r="B1733" s="113" t="str">
        <f>IF(Table6[[#This Row],[Segment ]]="","",B1732)</f>
        <v/>
      </c>
      <c r="C1733" s="113" t="str">
        <f>IF(Table6[[#This Row],[Segment ]]="","",C1732)</f>
        <v/>
      </c>
      <c r="D1733" s="113" t="str">
        <f>IF(Table6[[#This Row],[Segment ]]="","",D1732)</f>
        <v/>
      </c>
      <c r="E1733" s="117" t="str">
        <f>IF(Table6[[#This Row],[Segment ]]="","",Table6[[#This Row],[Density (kg/m3)]]*Table6[[#This Row],[Volumetric flow (m3/s)]])</f>
        <v/>
      </c>
      <c r="F1733" s="114" t="str">
        <f>IF(Table6[[#This Row],[Segment ]]="","",'Pressure Drops in Loops'!AG1738)</f>
        <v/>
      </c>
      <c r="G1733" s="114" t="str">
        <f>'Pressure Drops in Loops'!AH1738</f>
        <v/>
      </c>
      <c r="H1733" s="114"/>
      <c r="I1733" s="114"/>
      <c r="J1733" s="115" t="str">
        <f>'Pressure Drops in Loops'!E1738</f>
        <v/>
      </c>
      <c r="K1733" s="115" t="str">
        <f>IF('Pressure Drops in Loops'!E1739="",'Pressure Drops in Loops'!E1738,'Pressure Drops in Loops'!E1739)</f>
        <v/>
      </c>
      <c r="L1733" s="115" t="str">
        <f>IF(Table6[[#This Row],[Segment ]]="","",(Table6[[#This Row],[Pressure 2 (kPa)]]-Table6[[#This Row],[Pressure 1 (kPa)]])/Table6[[#This Row],[Density (kg/m3)]])</f>
        <v/>
      </c>
      <c r="M1733" s="115" t="str">
        <f>IF(Table6[[#This Row],[Segment ]]="","",((Table6[[#This Row],[Velocity 2 (m/s)]]^2)/2)-((Table6[[#This Row],[Velocity 1 (m/s)]]^2)/2))</f>
        <v/>
      </c>
      <c r="N1733" s="115" t="str">
        <f>IF(Table6[[#This Row],[Segment ]]="","",(Table6[[#This Row],[Height 2 (m)]]-Table6[[#This Row],[Height 1 (m)]])*9.807)</f>
        <v/>
      </c>
      <c r="O1733" s="115" t="str">
        <f>'Pressure Drops in Loops'!U1738</f>
        <v/>
      </c>
      <c r="P173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33" s="115" t="str">
        <f>IF(Table6[[#This Row],[Segment ]]="","",Table6[[#This Row],[Work (W)]]/1000)</f>
        <v/>
      </c>
    </row>
    <row r="1734" spans="1:17" x14ac:dyDescent="0.25">
      <c r="A1734" s="116" t="str">
        <f>'Pressure Drops in Loops'!A1739</f>
        <v/>
      </c>
      <c r="B1734" s="113" t="str">
        <f>IF(Table6[[#This Row],[Segment ]]="","",B1733)</f>
        <v/>
      </c>
      <c r="C1734" s="113" t="str">
        <f>IF(Table6[[#This Row],[Segment ]]="","",C1733)</f>
        <v/>
      </c>
      <c r="D1734" s="113" t="str">
        <f>IF(Table6[[#This Row],[Segment ]]="","",D1733)</f>
        <v/>
      </c>
      <c r="E1734" s="117" t="str">
        <f>IF(Table6[[#This Row],[Segment ]]="","",Table6[[#This Row],[Density (kg/m3)]]*Table6[[#This Row],[Volumetric flow (m3/s)]])</f>
        <v/>
      </c>
      <c r="F1734" s="114" t="str">
        <f>IF(Table6[[#This Row],[Segment ]]="","",'Pressure Drops in Loops'!AG1739)</f>
        <v/>
      </c>
      <c r="G1734" s="114" t="str">
        <f>'Pressure Drops in Loops'!AH1739</f>
        <v/>
      </c>
      <c r="H1734" s="114"/>
      <c r="I1734" s="114"/>
      <c r="J1734" s="115" t="str">
        <f>'Pressure Drops in Loops'!E1739</f>
        <v/>
      </c>
      <c r="K1734" s="115" t="str">
        <f>IF('Pressure Drops in Loops'!E1740="",'Pressure Drops in Loops'!E1739,'Pressure Drops in Loops'!E1740)</f>
        <v/>
      </c>
      <c r="L1734" s="115" t="str">
        <f>IF(Table6[[#This Row],[Segment ]]="","",(Table6[[#This Row],[Pressure 2 (kPa)]]-Table6[[#This Row],[Pressure 1 (kPa)]])/Table6[[#This Row],[Density (kg/m3)]])</f>
        <v/>
      </c>
      <c r="M1734" s="115" t="str">
        <f>IF(Table6[[#This Row],[Segment ]]="","",((Table6[[#This Row],[Velocity 2 (m/s)]]^2)/2)-((Table6[[#This Row],[Velocity 1 (m/s)]]^2)/2))</f>
        <v/>
      </c>
      <c r="N1734" s="115" t="str">
        <f>IF(Table6[[#This Row],[Segment ]]="","",(Table6[[#This Row],[Height 2 (m)]]-Table6[[#This Row],[Height 1 (m)]])*9.807)</f>
        <v/>
      </c>
      <c r="O1734" s="115" t="str">
        <f>'Pressure Drops in Loops'!U1739</f>
        <v/>
      </c>
      <c r="P173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34" s="115" t="str">
        <f>IF(Table6[[#This Row],[Segment ]]="","",Table6[[#This Row],[Work (W)]]/1000)</f>
        <v/>
      </c>
    </row>
    <row r="1735" spans="1:17" x14ac:dyDescent="0.25">
      <c r="A1735" s="116" t="str">
        <f>'Pressure Drops in Loops'!A1740</f>
        <v/>
      </c>
      <c r="B1735" s="113" t="str">
        <f>IF(Table6[[#This Row],[Segment ]]="","",B1734)</f>
        <v/>
      </c>
      <c r="C1735" s="113" t="str">
        <f>IF(Table6[[#This Row],[Segment ]]="","",C1734)</f>
        <v/>
      </c>
      <c r="D1735" s="113" t="str">
        <f>IF(Table6[[#This Row],[Segment ]]="","",D1734)</f>
        <v/>
      </c>
      <c r="E1735" s="117" t="str">
        <f>IF(Table6[[#This Row],[Segment ]]="","",Table6[[#This Row],[Density (kg/m3)]]*Table6[[#This Row],[Volumetric flow (m3/s)]])</f>
        <v/>
      </c>
      <c r="F1735" s="114" t="str">
        <f>IF(Table6[[#This Row],[Segment ]]="","",'Pressure Drops in Loops'!AG1740)</f>
        <v/>
      </c>
      <c r="G1735" s="114" t="str">
        <f>'Pressure Drops in Loops'!AH1740</f>
        <v/>
      </c>
      <c r="H1735" s="114"/>
      <c r="I1735" s="114"/>
      <c r="J1735" s="115" t="str">
        <f>'Pressure Drops in Loops'!E1740</f>
        <v/>
      </c>
      <c r="K1735" s="115" t="str">
        <f>IF('Pressure Drops in Loops'!E1741="",'Pressure Drops in Loops'!E1740,'Pressure Drops in Loops'!E1741)</f>
        <v/>
      </c>
      <c r="L1735" s="115" t="str">
        <f>IF(Table6[[#This Row],[Segment ]]="","",(Table6[[#This Row],[Pressure 2 (kPa)]]-Table6[[#This Row],[Pressure 1 (kPa)]])/Table6[[#This Row],[Density (kg/m3)]])</f>
        <v/>
      </c>
      <c r="M1735" s="115" t="str">
        <f>IF(Table6[[#This Row],[Segment ]]="","",((Table6[[#This Row],[Velocity 2 (m/s)]]^2)/2)-((Table6[[#This Row],[Velocity 1 (m/s)]]^2)/2))</f>
        <v/>
      </c>
      <c r="N1735" s="115" t="str">
        <f>IF(Table6[[#This Row],[Segment ]]="","",(Table6[[#This Row],[Height 2 (m)]]-Table6[[#This Row],[Height 1 (m)]])*9.807)</f>
        <v/>
      </c>
      <c r="O1735" s="115" t="str">
        <f>'Pressure Drops in Loops'!U1740</f>
        <v/>
      </c>
      <c r="P173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35" s="115" t="str">
        <f>IF(Table6[[#This Row],[Segment ]]="","",Table6[[#This Row],[Work (W)]]/1000)</f>
        <v/>
      </c>
    </row>
    <row r="1736" spans="1:17" x14ac:dyDescent="0.25">
      <c r="A1736" s="116" t="str">
        <f>'Pressure Drops in Loops'!A1741</f>
        <v/>
      </c>
      <c r="B1736" s="113" t="str">
        <f>IF(Table6[[#This Row],[Segment ]]="","",B1735)</f>
        <v/>
      </c>
      <c r="C1736" s="113" t="str">
        <f>IF(Table6[[#This Row],[Segment ]]="","",C1735)</f>
        <v/>
      </c>
      <c r="D1736" s="113" t="str">
        <f>IF(Table6[[#This Row],[Segment ]]="","",D1735)</f>
        <v/>
      </c>
      <c r="E1736" s="117" t="str">
        <f>IF(Table6[[#This Row],[Segment ]]="","",Table6[[#This Row],[Density (kg/m3)]]*Table6[[#This Row],[Volumetric flow (m3/s)]])</f>
        <v/>
      </c>
      <c r="F1736" s="114" t="str">
        <f>IF(Table6[[#This Row],[Segment ]]="","",'Pressure Drops in Loops'!AG1741)</f>
        <v/>
      </c>
      <c r="G1736" s="114" t="str">
        <f>'Pressure Drops in Loops'!AH1741</f>
        <v/>
      </c>
      <c r="H1736" s="114"/>
      <c r="I1736" s="114"/>
      <c r="J1736" s="115" t="str">
        <f>'Pressure Drops in Loops'!E1741</f>
        <v/>
      </c>
      <c r="K1736" s="115" t="str">
        <f>IF('Pressure Drops in Loops'!E1742="",'Pressure Drops in Loops'!E1741,'Pressure Drops in Loops'!E1742)</f>
        <v/>
      </c>
      <c r="L1736" s="115" t="str">
        <f>IF(Table6[[#This Row],[Segment ]]="","",(Table6[[#This Row],[Pressure 2 (kPa)]]-Table6[[#This Row],[Pressure 1 (kPa)]])/Table6[[#This Row],[Density (kg/m3)]])</f>
        <v/>
      </c>
      <c r="M1736" s="115" t="str">
        <f>IF(Table6[[#This Row],[Segment ]]="","",((Table6[[#This Row],[Velocity 2 (m/s)]]^2)/2)-((Table6[[#This Row],[Velocity 1 (m/s)]]^2)/2))</f>
        <v/>
      </c>
      <c r="N1736" s="115" t="str">
        <f>IF(Table6[[#This Row],[Segment ]]="","",(Table6[[#This Row],[Height 2 (m)]]-Table6[[#This Row],[Height 1 (m)]])*9.807)</f>
        <v/>
      </c>
      <c r="O1736" s="115" t="str">
        <f>'Pressure Drops in Loops'!U1741</f>
        <v/>
      </c>
      <c r="P173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36" s="115" t="str">
        <f>IF(Table6[[#This Row],[Segment ]]="","",Table6[[#This Row],[Work (W)]]/1000)</f>
        <v/>
      </c>
    </row>
    <row r="1737" spans="1:17" x14ac:dyDescent="0.25">
      <c r="A1737" s="116" t="str">
        <f>'Pressure Drops in Loops'!A1742</f>
        <v/>
      </c>
      <c r="B1737" s="113" t="str">
        <f>IF(Table6[[#This Row],[Segment ]]="","",B1736)</f>
        <v/>
      </c>
      <c r="C1737" s="113" t="str">
        <f>IF(Table6[[#This Row],[Segment ]]="","",C1736)</f>
        <v/>
      </c>
      <c r="D1737" s="113" t="str">
        <f>IF(Table6[[#This Row],[Segment ]]="","",D1736)</f>
        <v/>
      </c>
      <c r="E1737" s="117" t="str">
        <f>IF(Table6[[#This Row],[Segment ]]="","",Table6[[#This Row],[Density (kg/m3)]]*Table6[[#This Row],[Volumetric flow (m3/s)]])</f>
        <v/>
      </c>
      <c r="F1737" s="114" t="str">
        <f>IF(Table6[[#This Row],[Segment ]]="","",'Pressure Drops in Loops'!AG1742)</f>
        <v/>
      </c>
      <c r="G1737" s="114" t="str">
        <f>'Pressure Drops in Loops'!AH1742</f>
        <v/>
      </c>
      <c r="H1737" s="114"/>
      <c r="I1737" s="114"/>
      <c r="J1737" s="115" t="str">
        <f>'Pressure Drops in Loops'!E1742</f>
        <v/>
      </c>
      <c r="K1737" s="115" t="str">
        <f>IF('Pressure Drops in Loops'!E1743="",'Pressure Drops in Loops'!E1742,'Pressure Drops in Loops'!E1743)</f>
        <v/>
      </c>
      <c r="L1737" s="115" t="str">
        <f>IF(Table6[[#This Row],[Segment ]]="","",(Table6[[#This Row],[Pressure 2 (kPa)]]-Table6[[#This Row],[Pressure 1 (kPa)]])/Table6[[#This Row],[Density (kg/m3)]])</f>
        <v/>
      </c>
      <c r="M1737" s="115" t="str">
        <f>IF(Table6[[#This Row],[Segment ]]="","",((Table6[[#This Row],[Velocity 2 (m/s)]]^2)/2)-((Table6[[#This Row],[Velocity 1 (m/s)]]^2)/2))</f>
        <v/>
      </c>
      <c r="N1737" s="115" t="str">
        <f>IF(Table6[[#This Row],[Segment ]]="","",(Table6[[#This Row],[Height 2 (m)]]-Table6[[#This Row],[Height 1 (m)]])*9.807)</f>
        <v/>
      </c>
      <c r="O1737" s="115" t="str">
        <f>'Pressure Drops in Loops'!U1742</f>
        <v/>
      </c>
      <c r="P173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37" s="115" t="str">
        <f>IF(Table6[[#This Row],[Segment ]]="","",Table6[[#This Row],[Work (W)]]/1000)</f>
        <v/>
      </c>
    </row>
    <row r="1738" spans="1:17" x14ac:dyDescent="0.25">
      <c r="A1738" s="116" t="str">
        <f>'Pressure Drops in Loops'!A1743</f>
        <v/>
      </c>
      <c r="B1738" s="113" t="str">
        <f>IF(Table6[[#This Row],[Segment ]]="","",B1737)</f>
        <v/>
      </c>
      <c r="C1738" s="113" t="str">
        <f>IF(Table6[[#This Row],[Segment ]]="","",C1737)</f>
        <v/>
      </c>
      <c r="D1738" s="113" t="str">
        <f>IF(Table6[[#This Row],[Segment ]]="","",D1737)</f>
        <v/>
      </c>
      <c r="E1738" s="117" t="str">
        <f>IF(Table6[[#This Row],[Segment ]]="","",Table6[[#This Row],[Density (kg/m3)]]*Table6[[#This Row],[Volumetric flow (m3/s)]])</f>
        <v/>
      </c>
      <c r="F1738" s="114" t="str">
        <f>IF(Table6[[#This Row],[Segment ]]="","",'Pressure Drops in Loops'!AG1743)</f>
        <v/>
      </c>
      <c r="G1738" s="114" t="str">
        <f>'Pressure Drops in Loops'!AH1743</f>
        <v/>
      </c>
      <c r="H1738" s="114"/>
      <c r="I1738" s="114"/>
      <c r="J1738" s="115" t="str">
        <f>'Pressure Drops in Loops'!E1743</f>
        <v/>
      </c>
      <c r="K1738" s="115" t="str">
        <f>IF('Pressure Drops in Loops'!E1744="",'Pressure Drops in Loops'!E1743,'Pressure Drops in Loops'!E1744)</f>
        <v/>
      </c>
      <c r="L1738" s="115" t="str">
        <f>IF(Table6[[#This Row],[Segment ]]="","",(Table6[[#This Row],[Pressure 2 (kPa)]]-Table6[[#This Row],[Pressure 1 (kPa)]])/Table6[[#This Row],[Density (kg/m3)]])</f>
        <v/>
      </c>
      <c r="M1738" s="115" t="str">
        <f>IF(Table6[[#This Row],[Segment ]]="","",((Table6[[#This Row],[Velocity 2 (m/s)]]^2)/2)-((Table6[[#This Row],[Velocity 1 (m/s)]]^2)/2))</f>
        <v/>
      </c>
      <c r="N1738" s="115" t="str">
        <f>IF(Table6[[#This Row],[Segment ]]="","",(Table6[[#This Row],[Height 2 (m)]]-Table6[[#This Row],[Height 1 (m)]])*9.807)</f>
        <v/>
      </c>
      <c r="O1738" s="115" t="str">
        <f>'Pressure Drops in Loops'!U1743</f>
        <v/>
      </c>
      <c r="P173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38" s="115" t="str">
        <f>IF(Table6[[#This Row],[Segment ]]="","",Table6[[#This Row],[Work (W)]]/1000)</f>
        <v/>
      </c>
    </row>
    <row r="1739" spans="1:17" x14ac:dyDescent="0.25">
      <c r="A1739" s="116" t="str">
        <f>'Pressure Drops in Loops'!A1744</f>
        <v/>
      </c>
      <c r="B1739" s="113" t="str">
        <f>IF(Table6[[#This Row],[Segment ]]="","",B1738)</f>
        <v/>
      </c>
      <c r="C1739" s="113" t="str">
        <f>IF(Table6[[#This Row],[Segment ]]="","",C1738)</f>
        <v/>
      </c>
      <c r="D1739" s="113" t="str">
        <f>IF(Table6[[#This Row],[Segment ]]="","",D1738)</f>
        <v/>
      </c>
      <c r="E1739" s="117" t="str">
        <f>IF(Table6[[#This Row],[Segment ]]="","",Table6[[#This Row],[Density (kg/m3)]]*Table6[[#This Row],[Volumetric flow (m3/s)]])</f>
        <v/>
      </c>
      <c r="F1739" s="114" t="str">
        <f>IF(Table6[[#This Row],[Segment ]]="","",'Pressure Drops in Loops'!AG1744)</f>
        <v/>
      </c>
      <c r="G1739" s="114" t="str">
        <f>'Pressure Drops in Loops'!AH1744</f>
        <v/>
      </c>
      <c r="H1739" s="114"/>
      <c r="I1739" s="114"/>
      <c r="J1739" s="115" t="str">
        <f>'Pressure Drops in Loops'!E1744</f>
        <v/>
      </c>
      <c r="K1739" s="115" t="str">
        <f>IF('Pressure Drops in Loops'!E1745="",'Pressure Drops in Loops'!E1744,'Pressure Drops in Loops'!E1745)</f>
        <v/>
      </c>
      <c r="L1739" s="115" t="str">
        <f>IF(Table6[[#This Row],[Segment ]]="","",(Table6[[#This Row],[Pressure 2 (kPa)]]-Table6[[#This Row],[Pressure 1 (kPa)]])/Table6[[#This Row],[Density (kg/m3)]])</f>
        <v/>
      </c>
      <c r="M1739" s="115" t="str">
        <f>IF(Table6[[#This Row],[Segment ]]="","",((Table6[[#This Row],[Velocity 2 (m/s)]]^2)/2)-((Table6[[#This Row],[Velocity 1 (m/s)]]^2)/2))</f>
        <v/>
      </c>
      <c r="N1739" s="115" t="str">
        <f>IF(Table6[[#This Row],[Segment ]]="","",(Table6[[#This Row],[Height 2 (m)]]-Table6[[#This Row],[Height 1 (m)]])*9.807)</f>
        <v/>
      </c>
      <c r="O1739" s="115" t="str">
        <f>'Pressure Drops in Loops'!U1744</f>
        <v/>
      </c>
      <c r="P173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39" s="115" t="str">
        <f>IF(Table6[[#This Row],[Segment ]]="","",Table6[[#This Row],[Work (W)]]/1000)</f>
        <v/>
      </c>
    </row>
    <row r="1740" spans="1:17" x14ac:dyDescent="0.25">
      <c r="A1740" s="116" t="str">
        <f>'Pressure Drops in Loops'!A1745</f>
        <v/>
      </c>
      <c r="B1740" s="113" t="str">
        <f>IF(Table6[[#This Row],[Segment ]]="","",B1739)</f>
        <v/>
      </c>
      <c r="C1740" s="113" t="str">
        <f>IF(Table6[[#This Row],[Segment ]]="","",C1739)</f>
        <v/>
      </c>
      <c r="D1740" s="113" t="str">
        <f>IF(Table6[[#This Row],[Segment ]]="","",D1739)</f>
        <v/>
      </c>
      <c r="E1740" s="117" t="str">
        <f>IF(Table6[[#This Row],[Segment ]]="","",Table6[[#This Row],[Density (kg/m3)]]*Table6[[#This Row],[Volumetric flow (m3/s)]])</f>
        <v/>
      </c>
      <c r="F1740" s="114" t="str">
        <f>IF(Table6[[#This Row],[Segment ]]="","",'Pressure Drops in Loops'!AG1745)</f>
        <v/>
      </c>
      <c r="G1740" s="114" t="str">
        <f>'Pressure Drops in Loops'!AH1745</f>
        <v/>
      </c>
      <c r="H1740" s="114"/>
      <c r="I1740" s="114"/>
      <c r="J1740" s="115" t="str">
        <f>'Pressure Drops in Loops'!E1745</f>
        <v/>
      </c>
      <c r="K1740" s="115" t="str">
        <f>IF('Pressure Drops in Loops'!E1746="",'Pressure Drops in Loops'!E1745,'Pressure Drops in Loops'!E1746)</f>
        <v/>
      </c>
      <c r="L1740" s="115" t="str">
        <f>IF(Table6[[#This Row],[Segment ]]="","",(Table6[[#This Row],[Pressure 2 (kPa)]]-Table6[[#This Row],[Pressure 1 (kPa)]])/Table6[[#This Row],[Density (kg/m3)]])</f>
        <v/>
      </c>
      <c r="M1740" s="115" t="str">
        <f>IF(Table6[[#This Row],[Segment ]]="","",((Table6[[#This Row],[Velocity 2 (m/s)]]^2)/2)-((Table6[[#This Row],[Velocity 1 (m/s)]]^2)/2))</f>
        <v/>
      </c>
      <c r="N1740" s="115" t="str">
        <f>IF(Table6[[#This Row],[Segment ]]="","",(Table6[[#This Row],[Height 2 (m)]]-Table6[[#This Row],[Height 1 (m)]])*9.807)</f>
        <v/>
      </c>
      <c r="O1740" s="115" t="str">
        <f>'Pressure Drops in Loops'!U1745</f>
        <v/>
      </c>
      <c r="P174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40" s="115" t="str">
        <f>IF(Table6[[#This Row],[Segment ]]="","",Table6[[#This Row],[Work (W)]]/1000)</f>
        <v/>
      </c>
    </row>
    <row r="1741" spans="1:17" x14ac:dyDescent="0.25">
      <c r="A1741" s="116" t="str">
        <f>'Pressure Drops in Loops'!A1746</f>
        <v/>
      </c>
      <c r="B1741" s="113" t="str">
        <f>IF(Table6[[#This Row],[Segment ]]="","",B1740)</f>
        <v/>
      </c>
      <c r="C1741" s="113" t="str">
        <f>IF(Table6[[#This Row],[Segment ]]="","",C1740)</f>
        <v/>
      </c>
      <c r="D1741" s="113" t="str">
        <f>IF(Table6[[#This Row],[Segment ]]="","",D1740)</f>
        <v/>
      </c>
      <c r="E1741" s="117" t="str">
        <f>IF(Table6[[#This Row],[Segment ]]="","",Table6[[#This Row],[Density (kg/m3)]]*Table6[[#This Row],[Volumetric flow (m3/s)]])</f>
        <v/>
      </c>
      <c r="F1741" s="114" t="str">
        <f>IF(Table6[[#This Row],[Segment ]]="","",'Pressure Drops in Loops'!AG1746)</f>
        <v/>
      </c>
      <c r="G1741" s="114" t="str">
        <f>'Pressure Drops in Loops'!AH1746</f>
        <v/>
      </c>
      <c r="H1741" s="114"/>
      <c r="I1741" s="114"/>
      <c r="J1741" s="115" t="str">
        <f>'Pressure Drops in Loops'!E1746</f>
        <v/>
      </c>
      <c r="K1741" s="115" t="str">
        <f>IF('Pressure Drops in Loops'!E1747="",'Pressure Drops in Loops'!E1746,'Pressure Drops in Loops'!E1747)</f>
        <v/>
      </c>
      <c r="L1741" s="115" t="str">
        <f>IF(Table6[[#This Row],[Segment ]]="","",(Table6[[#This Row],[Pressure 2 (kPa)]]-Table6[[#This Row],[Pressure 1 (kPa)]])/Table6[[#This Row],[Density (kg/m3)]])</f>
        <v/>
      </c>
      <c r="M1741" s="115" t="str">
        <f>IF(Table6[[#This Row],[Segment ]]="","",((Table6[[#This Row],[Velocity 2 (m/s)]]^2)/2)-((Table6[[#This Row],[Velocity 1 (m/s)]]^2)/2))</f>
        <v/>
      </c>
      <c r="N1741" s="115" t="str">
        <f>IF(Table6[[#This Row],[Segment ]]="","",(Table6[[#This Row],[Height 2 (m)]]-Table6[[#This Row],[Height 1 (m)]])*9.807)</f>
        <v/>
      </c>
      <c r="O1741" s="115" t="str">
        <f>'Pressure Drops in Loops'!U1746</f>
        <v/>
      </c>
      <c r="P174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41" s="115" t="str">
        <f>IF(Table6[[#This Row],[Segment ]]="","",Table6[[#This Row],[Work (W)]]/1000)</f>
        <v/>
      </c>
    </row>
    <row r="1742" spans="1:17" x14ac:dyDescent="0.25">
      <c r="A1742" s="116" t="str">
        <f>'Pressure Drops in Loops'!A1747</f>
        <v/>
      </c>
      <c r="B1742" s="113" t="str">
        <f>IF(Table6[[#This Row],[Segment ]]="","",B1741)</f>
        <v/>
      </c>
      <c r="C1742" s="113" t="str">
        <f>IF(Table6[[#This Row],[Segment ]]="","",C1741)</f>
        <v/>
      </c>
      <c r="D1742" s="113" t="str">
        <f>IF(Table6[[#This Row],[Segment ]]="","",D1741)</f>
        <v/>
      </c>
      <c r="E1742" s="117" t="str">
        <f>IF(Table6[[#This Row],[Segment ]]="","",Table6[[#This Row],[Density (kg/m3)]]*Table6[[#This Row],[Volumetric flow (m3/s)]])</f>
        <v/>
      </c>
      <c r="F1742" s="114" t="str">
        <f>IF(Table6[[#This Row],[Segment ]]="","",'Pressure Drops in Loops'!AG1747)</f>
        <v/>
      </c>
      <c r="G1742" s="114" t="str">
        <f>'Pressure Drops in Loops'!AH1747</f>
        <v/>
      </c>
      <c r="H1742" s="114"/>
      <c r="I1742" s="114"/>
      <c r="J1742" s="115" t="str">
        <f>'Pressure Drops in Loops'!E1747</f>
        <v/>
      </c>
      <c r="K1742" s="115" t="str">
        <f>IF('Pressure Drops in Loops'!E1748="",'Pressure Drops in Loops'!E1747,'Pressure Drops in Loops'!E1748)</f>
        <v/>
      </c>
      <c r="L1742" s="115" t="str">
        <f>IF(Table6[[#This Row],[Segment ]]="","",(Table6[[#This Row],[Pressure 2 (kPa)]]-Table6[[#This Row],[Pressure 1 (kPa)]])/Table6[[#This Row],[Density (kg/m3)]])</f>
        <v/>
      </c>
      <c r="M1742" s="115" t="str">
        <f>IF(Table6[[#This Row],[Segment ]]="","",((Table6[[#This Row],[Velocity 2 (m/s)]]^2)/2)-((Table6[[#This Row],[Velocity 1 (m/s)]]^2)/2))</f>
        <v/>
      </c>
      <c r="N1742" s="115" t="str">
        <f>IF(Table6[[#This Row],[Segment ]]="","",(Table6[[#This Row],[Height 2 (m)]]-Table6[[#This Row],[Height 1 (m)]])*9.807)</f>
        <v/>
      </c>
      <c r="O1742" s="115" t="str">
        <f>'Pressure Drops in Loops'!U1747</f>
        <v/>
      </c>
      <c r="P174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42" s="115" t="str">
        <f>IF(Table6[[#This Row],[Segment ]]="","",Table6[[#This Row],[Work (W)]]/1000)</f>
        <v/>
      </c>
    </row>
    <row r="1743" spans="1:17" x14ac:dyDescent="0.25">
      <c r="A1743" s="116" t="str">
        <f>'Pressure Drops in Loops'!A1748</f>
        <v/>
      </c>
      <c r="B1743" s="113" t="str">
        <f>IF(Table6[[#This Row],[Segment ]]="","",B1742)</f>
        <v/>
      </c>
      <c r="C1743" s="113" t="str">
        <f>IF(Table6[[#This Row],[Segment ]]="","",C1742)</f>
        <v/>
      </c>
      <c r="D1743" s="113" t="str">
        <f>IF(Table6[[#This Row],[Segment ]]="","",D1742)</f>
        <v/>
      </c>
      <c r="E1743" s="117" t="str">
        <f>IF(Table6[[#This Row],[Segment ]]="","",Table6[[#This Row],[Density (kg/m3)]]*Table6[[#This Row],[Volumetric flow (m3/s)]])</f>
        <v/>
      </c>
      <c r="F1743" s="114" t="str">
        <f>IF(Table6[[#This Row],[Segment ]]="","",'Pressure Drops in Loops'!AG1748)</f>
        <v/>
      </c>
      <c r="G1743" s="114" t="str">
        <f>'Pressure Drops in Loops'!AH1748</f>
        <v/>
      </c>
      <c r="H1743" s="114"/>
      <c r="I1743" s="114"/>
      <c r="J1743" s="115" t="str">
        <f>'Pressure Drops in Loops'!E1748</f>
        <v/>
      </c>
      <c r="K1743" s="115" t="str">
        <f>IF('Pressure Drops in Loops'!E1749="",'Pressure Drops in Loops'!E1748,'Pressure Drops in Loops'!E1749)</f>
        <v/>
      </c>
      <c r="L1743" s="115" t="str">
        <f>IF(Table6[[#This Row],[Segment ]]="","",(Table6[[#This Row],[Pressure 2 (kPa)]]-Table6[[#This Row],[Pressure 1 (kPa)]])/Table6[[#This Row],[Density (kg/m3)]])</f>
        <v/>
      </c>
      <c r="M1743" s="115" t="str">
        <f>IF(Table6[[#This Row],[Segment ]]="","",((Table6[[#This Row],[Velocity 2 (m/s)]]^2)/2)-((Table6[[#This Row],[Velocity 1 (m/s)]]^2)/2))</f>
        <v/>
      </c>
      <c r="N1743" s="115" t="str">
        <f>IF(Table6[[#This Row],[Segment ]]="","",(Table6[[#This Row],[Height 2 (m)]]-Table6[[#This Row],[Height 1 (m)]])*9.807)</f>
        <v/>
      </c>
      <c r="O1743" s="115" t="str">
        <f>'Pressure Drops in Loops'!U1748</f>
        <v/>
      </c>
      <c r="P174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43" s="115" t="str">
        <f>IF(Table6[[#This Row],[Segment ]]="","",Table6[[#This Row],[Work (W)]]/1000)</f>
        <v/>
      </c>
    </row>
    <row r="1744" spans="1:17" x14ac:dyDescent="0.25">
      <c r="A1744" s="116" t="str">
        <f>'Pressure Drops in Loops'!A1749</f>
        <v/>
      </c>
      <c r="B1744" s="113" t="str">
        <f>IF(Table6[[#This Row],[Segment ]]="","",B1743)</f>
        <v/>
      </c>
      <c r="C1744" s="113" t="str">
        <f>IF(Table6[[#This Row],[Segment ]]="","",C1743)</f>
        <v/>
      </c>
      <c r="D1744" s="113" t="str">
        <f>IF(Table6[[#This Row],[Segment ]]="","",D1743)</f>
        <v/>
      </c>
      <c r="E1744" s="117" t="str">
        <f>IF(Table6[[#This Row],[Segment ]]="","",Table6[[#This Row],[Density (kg/m3)]]*Table6[[#This Row],[Volumetric flow (m3/s)]])</f>
        <v/>
      </c>
      <c r="F1744" s="114" t="str">
        <f>IF(Table6[[#This Row],[Segment ]]="","",'Pressure Drops in Loops'!AG1749)</f>
        <v/>
      </c>
      <c r="G1744" s="114" t="str">
        <f>'Pressure Drops in Loops'!AH1749</f>
        <v/>
      </c>
      <c r="H1744" s="114"/>
      <c r="I1744" s="114"/>
      <c r="J1744" s="115" t="str">
        <f>'Pressure Drops in Loops'!E1749</f>
        <v/>
      </c>
      <c r="K1744" s="115" t="str">
        <f>IF('Pressure Drops in Loops'!E1750="",'Pressure Drops in Loops'!E1749,'Pressure Drops in Loops'!E1750)</f>
        <v/>
      </c>
      <c r="L1744" s="115" t="str">
        <f>IF(Table6[[#This Row],[Segment ]]="","",(Table6[[#This Row],[Pressure 2 (kPa)]]-Table6[[#This Row],[Pressure 1 (kPa)]])/Table6[[#This Row],[Density (kg/m3)]])</f>
        <v/>
      </c>
      <c r="M1744" s="115" t="str">
        <f>IF(Table6[[#This Row],[Segment ]]="","",((Table6[[#This Row],[Velocity 2 (m/s)]]^2)/2)-((Table6[[#This Row],[Velocity 1 (m/s)]]^2)/2))</f>
        <v/>
      </c>
      <c r="N1744" s="115" t="str">
        <f>IF(Table6[[#This Row],[Segment ]]="","",(Table6[[#This Row],[Height 2 (m)]]-Table6[[#This Row],[Height 1 (m)]])*9.807)</f>
        <v/>
      </c>
      <c r="O1744" s="115" t="str">
        <f>'Pressure Drops in Loops'!U1749</f>
        <v/>
      </c>
      <c r="P174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44" s="115" t="str">
        <f>IF(Table6[[#This Row],[Segment ]]="","",Table6[[#This Row],[Work (W)]]/1000)</f>
        <v/>
      </c>
    </row>
    <row r="1745" spans="1:17" x14ac:dyDescent="0.25">
      <c r="A1745" s="116" t="str">
        <f>'Pressure Drops in Loops'!A1750</f>
        <v/>
      </c>
      <c r="B1745" s="113" t="str">
        <f>IF(Table6[[#This Row],[Segment ]]="","",B1744)</f>
        <v/>
      </c>
      <c r="C1745" s="113" t="str">
        <f>IF(Table6[[#This Row],[Segment ]]="","",C1744)</f>
        <v/>
      </c>
      <c r="D1745" s="113" t="str">
        <f>IF(Table6[[#This Row],[Segment ]]="","",D1744)</f>
        <v/>
      </c>
      <c r="E1745" s="117" t="str">
        <f>IF(Table6[[#This Row],[Segment ]]="","",Table6[[#This Row],[Density (kg/m3)]]*Table6[[#This Row],[Volumetric flow (m3/s)]])</f>
        <v/>
      </c>
      <c r="F1745" s="114" t="str">
        <f>IF(Table6[[#This Row],[Segment ]]="","",'Pressure Drops in Loops'!AG1750)</f>
        <v/>
      </c>
      <c r="G1745" s="114" t="str">
        <f>'Pressure Drops in Loops'!AH1750</f>
        <v/>
      </c>
      <c r="H1745" s="114"/>
      <c r="I1745" s="114"/>
      <c r="J1745" s="115" t="str">
        <f>'Pressure Drops in Loops'!E1750</f>
        <v/>
      </c>
      <c r="K1745" s="115" t="str">
        <f>IF('Pressure Drops in Loops'!E1751="",'Pressure Drops in Loops'!E1750,'Pressure Drops in Loops'!E1751)</f>
        <v/>
      </c>
      <c r="L1745" s="115" t="str">
        <f>IF(Table6[[#This Row],[Segment ]]="","",(Table6[[#This Row],[Pressure 2 (kPa)]]-Table6[[#This Row],[Pressure 1 (kPa)]])/Table6[[#This Row],[Density (kg/m3)]])</f>
        <v/>
      </c>
      <c r="M1745" s="115" t="str">
        <f>IF(Table6[[#This Row],[Segment ]]="","",((Table6[[#This Row],[Velocity 2 (m/s)]]^2)/2)-((Table6[[#This Row],[Velocity 1 (m/s)]]^2)/2))</f>
        <v/>
      </c>
      <c r="N1745" s="115" t="str">
        <f>IF(Table6[[#This Row],[Segment ]]="","",(Table6[[#This Row],[Height 2 (m)]]-Table6[[#This Row],[Height 1 (m)]])*9.807)</f>
        <v/>
      </c>
      <c r="O1745" s="115" t="str">
        <f>'Pressure Drops in Loops'!U1750</f>
        <v/>
      </c>
      <c r="P174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45" s="115" t="str">
        <f>IF(Table6[[#This Row],[Segment ]]="","",Table6[[#This Row],[Work (W)]]/1000)</f>
        <v/>
      </c>
    </row>
    <row r="1746" spans="1:17" x14ac:dyDescent="0.25">
      <c r="A1746" s="116" t="str">
        <f>'Pressure Drops in Loops'!A1751</f>
        <v/>
      </c>
      <c r="B1746" s="113" t="str">
        <f>IF(Table6[[#This Row],[Segment ]]="","",B1745)</f>
        <v/>
      </c>
      <c r="C1746" s="113" t="str">
        <f>IF(Table6[[#This Row],[Segment ]]="","",C1745)</f>
        <v/>
      </c>
      <c r="D1746" s="113" t="str">
        <f>IF(Table6[[#This Row],[Segment ]]="","",D1745)</f>
        <v/>
      </c>
      <c r="E1746" s="117" t="str">
        <f>IF(Table6[[#This Row],[Segment ]]="","",Table6[[#This Row],[Density (kg/m3)]]*Table6[[#This Row],[Volumetric flow (m3/s)]])</f>
        <v/>
      </c>
      <c r="F1746" s="114" t="str">
        <f>IF(Table6[[#This Row],[Segment ]]="","",'Pressure Drops in Loops'!AG1751)</f>
        <v/>
      </c>
      <c r="G1746" s="114" t="str">
        <f>'Pressure Drops in Loops'!AH1751</f>
        <v/>
      </c>
      <c r="H1746" s="114"/>
      <c r="I1746" s="114"/>
      <c r="J1746" s="115" t="str">
        <f>'Pressure Drops in Loops'!E1751</f>
        <v/>
      </c>
      <c r="K1746" s="115" t="str">
        <f>IF('Pressure Drops in Loops'!E1752="",'Pressure Drops in Loops'!E1751,'Pressure Drops in Loops'!E1752)</f>
        <v/>
      </c>
      <c r="L1746" s="115" t="str">
        <f>IF(Table6[[#This Row],[Segment ]]="","",(Table6[[#This Row],[Pressure 2 (kPa)]]-Table6[[#This Row],[Pressure 1 (kPa)]])/Table6[[#This Row],[Density (kg/m3)]])</f>
        <v/>
      </c>
      <c r="M1746" s="115" t="str">
        <f>IF(Table6[[#This Row],[Segment ]]="","",((Table6[[#This Row],[Velocity 2 (m/s)]]^2)/2)-((Table6[[#This Row],[Velocity 1 (m/s)]]^2)/2))</f>
        <v/>
      </c>
      <c r="N1746" s="115" t="str">
        <f>IF(Table6[[#This Row],[Segment ]]="","",(Table6[[#This Row],[Height 2 (m)]]-Table6[[#This Row],[Height 1 (m)]])*9.807)</f>
        <v/>
      </c>
      <c r="O1746" s="115" t="str">
        <f>'Pressure Drops in Loops'!U1751</f>
        <v/>
      </c>
      <c r="P174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46" s="115" t="str">
        <f>IF(Table6[[#This Row],[Segment ]]="","",Table6[[#This Row],[Work (W)]]/1000)</f>
        <v/>
      </c>
    </row>
    <row r="1747" spans="1:17" x14ac:dyDescent="0.25">
      <c r="A1747" s="116" t="str">
        <f>'Pressure Drops in Loops'!A1752</f>
        <v/>
      </c>
      <c r="B1747" s="113" t="str">
        <f>IF(Table6[[#This Row],[Segment ]]="","",B1746)</f>
        <v/>
      </c>
      <c r="C1747" s="113" t="str">
        <f>IF(Table6[[#This Row],[Segment ]]="","",C1746)</f>
        <v/>
      </c>
      <c r="D1747" s="113" t="str">
        <f>IF(Table6[[#This Row],[Segment ]]="","",D1746)</f>
        <v/>
      </c>
      <c r="E1747" s="117" t="str">
        <f>IF(Table6[[#This Row],[Segment ]]="","",Table6[[#This Row],[Density (kg/m3)]]*Table6[[#This Row],[Volumetric flow (m3/s)]])</f>
        <v/>
      </c>
      <c r="F1747" s="114" t="str">
        <f>IF(Table6[[#This Row],[Segment ]]="","",'Pressure Drops in Loops'!AG1752)</f>
        <v/>
      </c>
      <c r="G1747" s="114" t="str">
        <f>'Pressure Drops in Loops'!AH1752</f>
        <v/>
      </c>
      <c r="H1747" s="114"/>
      <c r="I1747" s="114"/>
      <c r="J1747" s="115" t="str">
        <f>'Pressure Drops in Loops'!E1752</f>
        <v/>
      </c>
      <c r="K1747" s="115" t="str">
        <f>IF('Pressure Drops in Loops'!E1753="",'Pressure Drops in Loops'!E1752,'Pressure Drops in Loops'!E1753)</f>
        <v/>
      </c>
      <c r="L1747" s="115" t="str">
        <f>IF(Table6[[#This Row],[Segment ]]="","",(Table6[[#This Row],[Pressure 2 (kPa)]]-Table6[[#This Row],[Pressure 1 (kPa)]])/Table6[[#This Row],[Density (kg/m3)]])</f>
        <v/>
      </c>
      <c r="M1747" s="115" t="str">
        <f>IF(Table6[[#This Row],[Segment ]]="","",((Table6[[#This Row],[Velocity 2 (m/s)]]^2)/2)-((Table6[[#This Row],[Velocity 1 (m/s)]]^2)/2))</f>
        <v/>
      </c>
      <c r="N1747" s="115" t="str">
        <f>IF(Table6[[#This Row],[Segment ]]="","",(Table6[[#This Row],[Height 2 (m)]]-Table6[[#This Row],[Height 1 (m)]])*9.807)</f>
        <v/>
      </c>
      <c r="O1747" s="115" t="str">
        <f>'Pressure Drops in Loops'!U1752</f>
        <v/>
      </c>
      <c r="P174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47" s="115" t="str">
        <f>IF(Table6[[#This Row],[Segment ]]="","",Table6[[#This Row],[Work (W)]]/1000)</f>
        <v/>
      </c>
    </row>
    <row r="1748" spans="1:17" x14ac:dyDescent="0.25">
      <c r="A1748" s="116" t="str">
        <f>'Pressure Drops in Loops'!A1753</f>
        <v/>
      </c>
      <c r="B1748" s="113" t="str">
        <f>IF(Table6[[#This Row],[Segment ]]="","",B1747)</f>
        <v/>
      </c>
      <c r="C1748" s="113" t="str">
        <f>IF(Table6[[#This Row],[Segment ]]="","",C1747)</f>
        <v/>
      </c>
      <c r="D1748" s="113" t="str">
        <f>IF(Table6[[#This Row],[Segment ]]="","",D1747)</f>
        <v/>
      </c>
      <c r="E1748" s="117" t="str">
        <f>IF(Table6[[#This Row],[Segment ]]="","",Table6[[#This Row],[Density (kg/m3)]]*Table6[[#This Row],[Volumetric flow (m3/s)]])</f>
        <v/>
      </c>
      <c r="F1748" s="114" t="str">
        <f>IF(Table6[[#This Row],[Segment ]]="","",'Pressure Drops in Loops'!AG1753)</f>
        <v/>
      </c>
      <c r="G1748" s="114" t="str">
        <f>'Pressure Drops in Loops'!AH1753</f>
        <v/>
      </c>
      <c r="H1748" s="114"/>
      <c r="I1748" s="114"/>
      <c r="J1748" s="115" t="str">
        <f>'Pressure Drops in Loops'!E1753</f>
        <v/>
      </c>
      <c r="K1748" s="115" t="str">
        <f>IF('Pressure Drops in Loops'!E1754="",'Pressure Drops in Loops'!E1753,'Pressure Drops in Loops'!E1754)</f>
        <v/>
      </c>
      <c r="L1748" s="115" t="str">
        <f>IF(Table6[[#This Row],[Segment ]]="","",(Table6[[#This Row],[Pressure 2 (kPa)]]-Table6[[#This Row],[Pressure 1 (kPa)]])/Table6[[#This Row],[Density (kg/m3)]])</f>
        <v/>
      </c>
      <c r="M1748" s="115" t="str">
        <f>IF(Table6[[#This Row],[Segment ]]="","",((Table6[[#This Row],[Velocity 2 (m/s)]]^2)/2)-((Table6[[#This Row],[Velocity 1 (m/s)]]^2)/2))</f>
        <v/>
      </c>
      <c r="N1748" s="115" t="str">
        <f>IF(Table6[[#This Row],[Segment ]]="","",(Table6[[#This Row],[Height 2 (m)]]-Table6[[#This Row],[Height 1 (m)]])*9.807)</f>
        <v/>
      </c>
      <c r="O1748" s="115" t="str">
        <f>'Pressure Drops in Loops'!U1753</f>
        <v/>
      </c>
      <c r="P174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48" s="115" t="str">
        <f>IF(Table6[[#This Row],[Segment ]]="","",Table6[[#This Row],[Work (W)]]/1000)</f>
        <v/>
      </c>
    </row>
    <row r="1749" spans="1:17" x14ac:dyDescent="0.25">
      <c r="A1749" s="116" t="str">
        <f>'Pressure Drops in Loops'!A1754</f>
        <v/>
      </c>
      <c r="B1749" s="113" t="str">
        <f>IF(Table6[[#This Row],[Segment ]]="","",B1748)</f>
        <v/>
      </c>
      <c r="C1749" s="113" t="str">
        <f>IF(Table6[[#This Row],[Segment ]]="","",C1748)</f>
        <v/>
      </c>
      <c r="D1749" s="113" t="str">
        <f>IF(Table6[[#This Row],[Segment ]]="","",D1748)</f>
        <v/>
      </c>
      <c r="E1749" s="117" t="str">
        <f>IF(Table6[[#This Row],[Segment ]]="","",Table6[[#This Row],[Density (kg/m3)]]*Table6[[#This Row],[Volumetric flow (m3/s)]])</f>
        <v/>
      </c>
      <c r="F1749" s="114" t="str">
        <f>IF(Table6[[#This Row],[Segment ]]="","",'Pressure Drops in Loops'!AG1754)</f>
        <v/>
      </c>
      <c r="G1749" s="114" t="str">
        <f>'Pressure Drops in Loops'!AH1754</f>
        <v/>
      </c>
      <c r="H1749" s="114"/>
      <c r="I1749" s="114"/>
      <c r="J1749" s="115" t="str">
        <f>'Pressure Drops in Loops'!E1754</f>
        <v/>
      </c>
      <c r="K1749" s="115" t="str">
        <f>IF('Pressure Drops in Loops'!E1755="",'Pressure Drops in Loops'!E1754,'Pressure Drops in Loops'!E1755)</f>
        <v/>
      </c>
      <c r="L1749" s="115" t="str">
        <f>IF(Table6[[#This Row],[Segment ]]="","",(Table6[[#This Row],[Pressure 2 (kPa)]]-Table6[[#This Row],[Pressure 1 (kPa)]])/Table6[[#This Row],[Density (kg/m3)]])</f>
        <v/>
      </c>
      <c r="M1749" s="115" t="str">
        <f>IF(Table6[[#This Row],[Segment ]]="","",((Table6[[#This Row],[Velocity 2 (m/s)]]^2)/2)-((Table6[[#This Row],[Velocity 1 (m/s)]]^2)/2))</f>
        <v/>
      </c>
      <c r="N1749" s="115" t="str">
        <f>IF(Table6[[#This Row],[Segment ]]="","",(Table6[[#This Row],[Height 2 (m)]]-Table6[[#This Row],[Height 1 (m)]])*9.807)</f>
        <v/>
      </c>
      <c r="O1749" s="115" t="str">
        <f>'Pressure Drops in Loops'!U1754</f>
        <v/>
      </c>
      <c r="P174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49" s="115" t="str">
        <f>IF(Table6[[#This Row],[Segment ]]="","",Table6[[#This Row],[Work (W)]]/1000)</f>
        <v/>
      </c>
    </row>
    <row r="1750" spans="1:17" x14ac:dyDescent="0.25">
      <c r="A1750" s="116" t="str">
        <f>'Pressure Drops in Loops'!A1755</f>
        <v/>
      </c>
      <c r="B1750" s="113" t="str">
        <f>IF(Table6[[#This Row],[Segment ]]="","",B1749)</f>
        <v/>
      </c>
      <c r="C1750" s="113" t="str">
        <f>IF(Table6[[#This Row],[Segment ]]="","",C1749)</f>
        <v/>
      </c>
      <c r="D1750" s="113" t="str">
        <f>IF(Table6[[#This Row],[Segment ]]="","",D1749)</f>
        <v/>
      </c>
      <c r="E1750" s="117" t="str">
        <f>IF(Table6[[#This Row],[Segment ]]="","",Table6[[#This Row],[Density (kg/m3)]]*Table6[[#This Row],[Volumetric flow (m3/s)]])</f>
        <v/>
      </c>
      <c r="F1750" s="114" t="str">
        <f>IF(Table6[[#This Row],[Segment ]]="","",'Pressure Drops in Loops'!AG1755)</f>
        <v/>
      </c>
      <c r="G1750" s="114" t="str">
        <f>'Pressure Drops in Loops'!AH1755</f>
        <v/>
      </c>
      <c r="H1750" s="114"/>
      <c r="I1750" s="114"/>
      <c r="J1750" s="115" t="str">
        <f>'Pressure Drops in Loops'!E1755</f>
        <v/>
      </c>
      <c r="K1750" s="115" t="str">
        <f>IF('Pressure Drops in Loops'!E1756="",'Pressure Drops in Loops'!E1755,'Pressure Drops in Loops'!E1756)</f>
        <v/>
      </c>
      <c r="L1750" s="115" t="str">
        <f>IF(Table6[[#This Row],[Segment ]]="","",(Table6[[#This Row],[Pressure 2 (kPa)]]-Table6[[#This Row],[Pressure 1 (kPa)]])/Table6[[#This Row],[Density (kg/m3)]])</f>
        <v/>
      </c>
      <c r="M1750" s="115" t="str">
        <f>IF(Table6[[#This Row],[Segment ]]="","",((Table6[[#This Row],[Velocity 2 (m/s)]]^2)/2)-((Table6[[#This Row],[Velocity 1 (m/s)]]^2)/2))</f>
        <v/>
      </c>
      <c r="N1750" s="115" t="str">
        <f>IF(Table6[[#This Row],[Segment ]]="","",(Table6[[#This Row],[Height 2 (m)]]-Table6[[#This Row],[Height 1 (m)]])*9.807)</f>
        <v/>
      </c>
      <c r="O1750" s="115" t="str">
        <f>'Pressure Drops in Loops'!U1755</f>
        <v/>
      </c>
      <c r="P175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50" s="115" t="str">
        <f>IF(Table6[[#This Row],[Segment ]]="","",Table6[[#This Row],[Work (W)]]/1000)</f>
        <v/>
      </c>
    </row>
    <row r="1751" spans="1:17" x14ac:dyDescent="0.25">
      <c r="A1751" s="116" t="str">
        <f>'Pressure Drops in Loops'!A1756</f>
        <v/>
      </c>
      <c r="B1751" s="113" t="str">
        <f>IF(Table6[[#This Row],[Segment ]]="","",B1750)</f>
        <v/>
      </c>
      <c r="C1751" s="113" t="str">
        <f>IF(Table6[[#This Row],[Segment ]]="","",C1750)</f>
        <v/>
      </c>
      <c r="D1751" s="113" t="str">
        <f>IF(Table6[[#This Row],[Segment ]]="","",D1750)</f>
        <v/>
      </c>
      <c r="E1751" s="117" t="str">
        <f>IF(Table6[[#This Row],[Segment ]]="","",Table6[[#This Row],[Density (kg/m3)]]*Table6[[#This Row],[Volumetric flow (m3/s)]])</f>
        <v/>
      </c>
      <c r="F1751" s="114" t="str">
        <f>IF(Table6[[#This Row],[Segment ]]="","",'Pressure Drops in Loops'!AG1756)</f>
        <v/>
      </c>
      <c r="G1751" s="114" t="str">
        <f>'Pressure Drops in Loops'!AH1756</f>
        <v/>
      </c>
      <c r="H1751" s="114"/>
      <c r="I1751" s="114"/>
      <c r="J1751" s="115" t="str">
        <f>'Pressure Drops in Loops'!E1756</f>
        <v/>
      </c>
      <c r="K1751" s="115" t="str">
        <f>IF('Pressure Drops in Loops'!E1757="",'Pressure Drops in Loops'!E1756,'Pressure Drops in Loops'!E1757)</f>
        <v/>
      </c>
      <c r="L1751" s="115" t="str">
        <f>IF(Table6[[#This Row],[Segment ]]="","",(Table6[[#This Row],[Pressure 2 (kPa)]]-Table6[[#This Row],[Pressure 1 (kPa)]])/Table6[[#This Row],[Density (kg/m3)]])</f>
        <v/>
      </c>
      <c r="M1751" s="115" t="str">
        <f>IF(Table6[[#This Row],[Segment ]]="","",((Table6[[#This Row],[Velocity 2 (m/s)]]^2)/2)-((Table6[[#This Row],[Velocity 1 (m/s)]]^2)/2))</f>
        <v/>
      </c>
      <c r="N1751" s="115" t="str">
        <f>IF(Table6[[#This Row],[Segment ]]="","",(Table6[[#This Row],[Height 2 (m)]]-Table6[[#This Row],[Height 1 (m)]])*9.807)</f>
        <v/>
      </c>
      <c r="O1751" s="115" t="str">
        <f>'Pressure Drops in Loops'!U1756</f>
        <v/>
      </c>
      <c r="P175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51" s="115" t="str">
        <f>IF(Table6[[#This Row],[Segment ]]="","",Table6[[#This Row],[Work (W)]]/1000)</f>
        <v/>
      </c>
    </row>
    <row r="1752" spans="1:17" x14ac:dyDescent="0.25">
      <c r="A1752" s="116" t="str">
        <f>'Pressure Drops in Loops'!A1757</f>
        <v/>
      </c>
      <c r="B1752" s="113" t="str">
        <f>IF(Table6[[#This Row],[Segment ]]="","",B1751)</f>
        <v/>
      </c>
      <c r="C1752" s="113" t="str">
        <f>IF(Table6[[#This Row],[Segment ]]="","",C1751)</f>
        <v/>
      </c>
      <c r="D1752" s="113" t="str">
        <f>IF(Table6[[#This Row],[Segment ]]="","",D1751)</f>
        <v/>
      </c>
      <c r="E1752" s="117" t="str">
        <f>IF(Table6[[#This Row],[Segment ]]="","",Table6[[#This Row],[Density (kg/m3)]]*Table6[[#This Row],[Volumetric flow (m3/s)]])</f>
        <v/>
      </c>
      <c r="F1752" s="114" t="str">
        <f>IF(Table6[[#This Row],[Segment ]]="","",'Pressure Drops in Loops'!AG1757)</f>
        <v/>
      </c>
      <c r="G1752" s="114" t="str">
        <f>'Pressure Drops in Loops'!AH1757</f>
        <v/>
      </c>
      <c r="H1752" s="114"/>
      <c r="I1752" s="114"/>
      <c r="J1752" s="115" t="str">
        <f>'Pressure Drops in Loops'!E1757</f>
        <v/>
      </c>
      <c r="K1752" s="115" t="str">
        <f>IF('Pressure Drops in Loops'!E1758="",'Pressure Drops in Loops'!E1757,'Pressure Drops in Loops'!E1758)</f>
        <v/>
      </c>
      <c r="L1752" s="115" t="str">
        <f>IF(Table6[[#This Row],[Segment ]]="","",(Table6[[#This Row],[Pressure 2 (kPa)]]-Table6[[#This Row],[Pressure 1 (kPa)]])/Table6[[#This Row],[Density (kg/m3)]])</f>
        <v/>
      </c>
      <c r="M1752" s="115" t="str">
        <f>IF(Table6[[#This Row],[Segment ]]="","",((Table6[[#This Row],[Velocity 2 (m/s)]]^2)/2)-((Table6[[#This Row],[Velocity 1 (m/s)]]^2)/2))</f>
        <v/>
      </c>
      <c r="N1752" s="115" t="str">
        <f>IF(Table6[[#This Row],[Segment ]]="","",(Table6[[#This Row],[Height 2 (m)]]-Table6[[#This Row],[Height 1 (m)]])*9.807)</f>
        <v/>
      </c>
      <c r="O1752" s="115" t="str">
        <f>'Pressure Drops in Loops'!U1757</f>
        <v/>
      </c>
      <c r="P175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52" s="115" t="str">
        <f>IF(Table6[[#This Row],[Segment ]]="","",Table6[[#This Row],[Work (W)]]/1000)</f>
        <v/>
      </c>
    </row>
    <row r="1753" spans="1:17" x14ac:dyDescent="0.25">
      <c r="A1753" s="116" t="str">
        <f>'Pressure Drops in Loops'!A1758</f>
        <v/>
      </c>
      <c r="B1753" s="113" t="str">
        <f>IF(Table6[[#This Row],[Segment ]]="","",B1752)</f>
        <v/>
      </c>
      <c r="C1753" s="113" t="str">
        <f>IF(Table6[[#This Row],[Segment ]]="","",C1752)</f>
        <v/>
      </c>
      <c r="D1753" s="113" t="str">
        <f>IF(Table6[[#This Row],[Segment ]]="","",D1752)</f>
        <v/>
      </c>
      <c r="E1753" s="117" t="str">
        <f>IF(Table6[[#This Row],[Segment ]]="","",Table6[[#This Row],[Density (kg/m3)]]*Table6[[#This Row],[Volumetric flow (m3/s)]])</f>
        <v/>
      </c>
      <c r="F1753" s="114" t="str">
        <f>IF(Table6[[#This Row],[Segment ]]="","",'Pressure Drops in Loops'!AG1758)</f>
        <v/>
      </c>
      <c r="G1753" s="114" t="str">
        <f>'Pressure Drops in Loops'!AH1758</f>
        <v/>
      </c>
      <c r="H1753" s="114"/>
      <c r="I1753" s="114"/>
      <c r="J1753" s="115" t="str">
        <f>'Pressure Drops in Loops'!E1758</f>
        <v/>
      </c>
      <c r="K1753" s="115" t="str">
        <f>IF('Pressure Drops in Loops'!E1759="",'Pressure Drops in Loops'!E1758,'Pressure Drops in Loops'!E1759)</f>
        <v/>
      </c>
      <c r="L1753" s="115" t="str">
        <f>IF(Table6[[#This Row],[Segment ]]="","",(Table6[[#This Row],[Pressure 2 (kPa)]]-Table6[[#This Row],[Pressure 1 (kPa)]])/Table6[[#This Row],[Density (kg/m3)]])</f>
        <v/>
      </c>
      <c r="M1753" s="115" t="str">
        <f>IF(Table6[[#This Row],[Segment ]]="","",((Table6[[#This Row],[Velocity 2 (m/s)]]^2)/2)-((Table6[[#This Row],[Velocity 1 (m/s)]]^2)/2))</f>
        <v/>
      </c>
      <c r="N1753" s="115" t="str">
        <f>IF(Table6[[#This Row],[Segment ]]="","",(Table6[[#This Row],[Height 2 (m)]]-Table6[[#This Row],[Height 1 (m)]])*9.807)</f>
        <v/>
      </c>
      <c r="O1753" s="115" t="str">
        <f>'Pressure Drops in Loops'!U1758</f>
        <v/>
      </c>
      <c r="P175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53" s="115" t="str">
        <f>IF(Table6[[#This Row],[Segment ]]="","",Table6[[#This Row],[Work (W)]]/1000)</f>
        <v/>
      </c>
    </row>
    <row r="1754" spans="1:17" x14ac:dyDescent="0.25">
      <c r="A1754" s="116" t="str">
        <f>'Pressure Drops in Loops'!A1759</f>
        <v/>
      </c>
      <c r="B1754" s="113" t="str">
        <f>IF(Table6[[#This Row],[Segment ]]="","",B1753)</f>
        <v/>
      </c>
      <c r="C1754" s="113" t="str">
        <f>IF(Table6[[#This Row],[Segment ]]="","",C1753)</f>
        <v/>
      </c>
      <c r="D1754" s="113" t="str">
        <f>IF(Table6[[#This Row],[Segment ]]="","",D1753)</f>
        <v/>
      </c>
      <c r="E1754" s="117" t="str">
        <f>IF(Table6[[#This Row],[Segment ]]="","",Table6[[#This Row],[Density (kg/m3)]]*Table6[[#This Row],[Volumetric flow (m3/s)]])</f>
        <v/>
      </c>
      <c r="F1754" s="114" t="str">
        <f>IF(Table6[[#This Row],[Segment ]]="","",'Pressure Drops in Loops'!AG1759)</f>
        <v/>
      </c>
      <c r="G1754" s="114" t="str">
        <f>'Pressure Drops in Loops'!AH1759</f>
        <v/>
      </c>
      <c r="H1754" s="114"/>
      <c r="I1754" s="114"/>
      <c r="J1754" s="115" t="str">
        <f>'Pressure Drops in Loops'!E1759</f>
        <v/>
      </c>
      <c r="K1754" s="115" t="str">
        <f>IF('Pressure Drops in Loops'!E1760="",'Pressure Drops in Loops'!E1759,'Pressure Drops in Loops'!E1760)</f>
        <v/>
      </c>
      <c r="L1754" s="115" t="str">
        <f>IF(Table6[[#This Row],[Segment ]]="","",(Table6[[#This Row],[Pressure 2 (kPa)]]-Table6[[#This Row],[Pressure 1 (kPa)]])/Table6[[#This Row],[Density (kg/m3)]])</f>
        <v/>
      </c>
      <c r="M1754" s="115" t="str">
        <f>IF(Table6[[#This Row],[Segment ]]="","",((Table6[[#This Row],[Velocity 2 (m/s)]]^2)/2)-((Table6[[#This Row],[Velocity 1 (m/s)]]^2)/2))</f>
        <v/>
      </c>
      <c r="N1754" s="115" t="str">
        <f>IF(Table6[[#This Row],[Segment ]]="","",(Table6[[#This Row],[Height 2 (m)]]-Table6[[#This Row],[Height 1 (m)]])*9.807)</f>
        <v/>
      </c>
      <c r="O1754" s="115" t="str">
        <f>'Pressure Drops in Loops'!U1759</f>
        <v/>
      </c>
      <c r="P175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54" s="115" t="str">
        <f>IF(Table6[[#This Row],[Segment ]]="","",Table6[[#This Row],[Work (W)]]/1000)</f>
        <v/>
      </c>
    </row>
    <row r="1755" spans="1:17" x14ac:dyDescent="0.25">
      <c r="A1755" s="116" t="str">
        <f>'Pressure Drops in Loops'!A1760</f>
        <v/>
      </c>
      <c r="B1755" s="113" t="str">
        <f>IF(Table6[[#This Row],[Segment ]]="","",B1754)</f>
        <v/>
      </c>
      <c r="C1755" s="113" t="str">
        <f>IF(Table6[[#This Row],[Segment ]]="","",C1754)</f>
        <v/>
      </c>
      <c r="D1755" s="113" t="str">
        <f>IF(Table6[[#This Row],[Segment ]]="","",D1754)</f>
        <v/>
      </c>
      <c r="E1755" s="117" t="str">
        <f>IF(Table6[[#This Row],[Segment ]]="","",Table6[[#This Row],[Density (kg/m3)]]*Table6[[#This Row],[Volumetric flow (m3/s)]])</f>
        <v/>
      </c>
      <c r="F1755" s="114" t="str">
        <f>IF(Table6[[#This Row],[Segment ]]="","",'Pressure Drops in Loops'!AG1760)</f>
        <v/>
      </c>
      <c r="G1755" s="114" t="str">
        <f>'Pressure Drops in Loops'!AH1760</f>
        <v/>
      </c>
      <c r="H1755" s="114"/>
      <c r="I1755" s="114"/>
      <c r="J1755" s="115" t="str">
        <f>'Pressure Drops in Loops'!E1760</f>
        <v/>
      </c>
      <c r="K1755" s="115" t="str">
        <f>IF('Pressure Drops in Loops'!E1761="",'Pressure Drops in Loops'!E1760,'Pressure Drops in Loops'!E1761)</f>
        <v/>
      </c>
      <c r="L1755" s="115" t="str">
        <f>IF(Table6[[#This Row],[Segment ]]="","",(Table6[[#This Row],[Pressure 2 (kPa)]]-Table6[[#This Row],[Pressure 1 (kPa)]])/Table6[[#This Row],[Density (kg/m3)]])</f>
        <v/>
      </c>
      <c r="M1755" s="115" t="str">
        <f>IF(Table6[[#This Row],[Segment ]]="","",((Table6[[#This Row],[Velocity 2 (m/s)]]^2)/2)-((Table6[[#This Row],[Velocity 1 (m/s)]]^2)/2))</f>
        <v/>
      </c>
      <c r="N1755" s="115" t="str">
        <f>IF(Table6[[#This Row],[Segment ]]="","",(Table6[[#This Row],[Height 2 (m)]]-Table6[[#This Row],[Height 1 (m)]])*9.807)</f>
        <v/>
      </c>
      <c r="O1755" s="115" t="str">
        <f>'Pressure Drops in Loops'!U1760</f>
        <v/>
      </c>
      <c r="P175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55" s="115" t="str">
        <f>IF(Table6[[#This Row],[Segment ]]="","",Table6[[#This Row],[Work (W)]]/1000)</f>
        <v/>
      </c>
    </row>
    <row r="1756" spans="1:17" x14ac:dyDescent="0.25">
      <c r="A1756" s="116" t="str">
        <f>'Pressure Drops in Loops'!A1761</f>
        <v/>
      </c>
      <c r="B1756" s="113" t="str">
        <f>IF(Table6[[#This Row],[Segment ]]="","",B1755)</f>
        <v/>
      </c>
      <c r="C1756" s="113" t="str">
        <f>IF(Table6[[#This Row],[Segment ]]="","",C1755)</f>
        <v/>
      </c>
      <c r="D1756" s="113" t="str">
        <f>IF(Table6[[#This Row],[Segment ]]="","",D1755)</f>
        <v/>
      </c>
      <c r="E1756" s="117" t="str">
        <f>IF(Table6[[#This Row],[Segment ]]="","",Table6[[#This Row],[Density (kg/m3)]]*Table6[[#This Row],[Volumetric flow (m3/s)]])</f>
        <v/>
      </c>
      <c r="F1756" s="114" t="str">
        <f>IF(Table6[[#This Row],[Segment ]]="","",'Pressure Drops in Loops'!AG1761)</f>
        <v/>
      </c>
      <c r="G1756" s="114" t="str">
        <f>'Pressure Drops in Loops'!AH1761</f>
        <v/>
      </c>
      <c r="H1756" s="114"/>
      <c r="I1756" s="114"/>
      <c r="J1756" s="115" t="str">
        <f>'Pressure Drops in Loops'!E1761</f>
        <v/>
      </c>
      <c r="K1756" s="115" t="str">
        <f>IF('Pressure Drops in Loops'!E1762="",'Pressure Drops in Loops'!E1761,'Pressure Drops in Loops'!E1762)</f>
        <v/>
      </c>
      <c r="L1756" s="115" t="str">
        <f>IF(Table6[[#This Row],[Segment ]]="","",(Table6[[#This Row],[Pressure 2 (kPa)]]-Table6[[#This Row],[Pressure 1 (kPa)]])/Table6[[#This Row],[Density (kg/m3)]])</f>
        <v/>
      </c>
      <c r="M1756" s="115" t="str">
        <f>IF(Table6[[#This Row],[Segment ]]="","",((Table6[[#This Row],[Velocity 2 (m/s)]]^2)/2)-((Table6[[#This Row],[Velocity 1 (m/s)]]^2)/2))</f>
        <v/>
      </c>
      <c r="N1756" s="115" t="str">
        <f>IF(Table6[[#This Row],[Segment ]]="","",(Table6[[#This Row],[Height 2 (m)]]-Table6[[#This Row],[Height 1 (m)]])*9.807)</f>
        <v/>
      </c>
      <c r="O1756" s="115" t="str">
        <f>'Pressure Drops in Loops'!U1761</f>
        <v/>
      </c>
      <c r="P175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56" s="115" t="str">
        <f>IF(Table6[[#This Row],[Segment ]]="","",Table6[[#This Row],[Work (W)]]/1000)</f>
        <v/>
      </c>
    </row>
    <row r="1757" spans="1:17" x14ac:dyDescent="0.25">
      <c r="A1757" s="116" t="str">
        <f>'Pressure Drops in Loops'!A1762</f>
        <v/>
      </c>
      <c r="B1757" s="113" t="str">
        <f>IF(Table6[[#This Row],[Segment ]]="","",B1756)</f>
        <v/>
      </c>
      <c r="C1757" s="113" t="str">
        <f>IF(Table6[[#This Row],[Segment ]]="","",C1756)</f>
        <v/>
      </c>
      <c r="D1757" s="113" t="str">
        <f>IF(Table6[[#This Row],[Segment ]]="","",D1756)</f>
        <v/>
      </c>
      <c r="E1757" s="117" t="str">
        <f>IF(Table6[[#This Row],[Segment ]]="","",Table6[[#This Row],[Density (kg/m3)]]*Table6[[#This Row],[Volumetric flow (m3/s)]])</f>
        <v/>
      </c>
      <c r="F1757" s="114" t="str">
        <f>IF(Table6[[#This Row],[Segment ]]="","",'Pressure Drops in Loops'!AG1762)</f>
        <v/>
      </c>
      <c r="G1757" s="114" t="str">
        <f>'Pressure Drops in Loops'!AH1762</f>
        <v/>
      </c>
      <c r="H1757" s="114"/>
      <c r="I1757" s="114"/>
      <c r="J1757" s="115" t="str">
        <f>'Pressure Drops in Loops'!E1762</f>
        <v/>
      </c>
      <c r="K1757" s="115" t="str">
        <f>IF('Pressure Drops in Loops'!E1763="",'Pressure Drops in Loops'!E1762,'Pressure Drops in Loops'!E1763)</f>
        <v/>
      </c>
      <c r="L1757" s="115" t="str">
        <f>IF(Table6[[#This Row],[Segment ]]="","",(Table6[[#This Row],[Pressure 2 (kPa)]]-Table6[[#This Row],[Pressure 1 (kPa)]])/Table6[[#This Row],[Density (kg/m3)]])</f>
        <v/>
      </c>
      <c r="M1757" s="115" t="str">
        <f>IF(Table6[[#This Row],[Segment ]]="","",((Table6[[#This Row],[Velocity 2 (m/s)]]^2)/2)-((Table6[[#This Row],[Velocity 1 (m/s)]]^2)/2))</f>
        <v/>
      </c>
      <c r="N1757" s="115" t="str">
        <f>IF(Table6[[#This Row],[Segment ]]="","",(Table6[[#This Row],[Height 2 (m)]]-Table6[[#This Row],[Height 1 (m)]])*9.807)</f>
        <v/>
      </c>
      <c r="O1757" s="115" t="str">
        <f>'Pressure Drops in Loops'!U1762</f>
        <v/>
      </c>
      <c r="P175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57" s="115" t="str">
        <f>IF(Table6[[#This Row],[Segment ]]="","",Table6[[#This Row],[Work (W)]]/1000)</f>
        <v/>
      </c>
    </row>
    <row r="1758" spans="1:17" x14ac:dyDescent="0.25">
      <c r="A1758" s="116" t="str">
        <f>'Pressure Drops in Loops'!A1763</f>
        <v/>
      </c>
      <c r="B1758" s="113" t="str">
        <f>IF(Table6[[#This Row],[Segment ]]="","",B1757)</f>
        <v/>
      </c>
      <c r="C1758" s="113" t="str">
        <f>IF(Table6[[#This Row],[Segment ]]="","",C1757)</f>
        <v/>
      </c>
      <c r="D1758" s="113" t="str">
        <f>IF(Table6[[#This Row],[Segment ]]="","",D1757)</f>
        <v/>
      </c>
      <c r="E1758" s="117" t="str">
        <f>IF(Table6[[#This Row],[Segment ]]="","",Table6[[#This Row],[Density (kg/m3)]]*Table6[[#This Row],[Volumetric flow (m3/s)]])</f>
        <v/>
      </c>
      <c r="F1758" s="114" t="str">
        <f>IF(Table6[[#This Row],[Segment ]]="","",'Pressure Drops in Loops'!AG1763)</f>
        <v/>
      </c>
      <c r="G1758" s="114" t="str">
        <f>'Pressure Drops in Loops'!AH1763</f>
        <v/>
      </c>
      <c r="H1758" s="114"/>
      <c r="I1758" s="114"/>
      <c r="J1758" s="115" t="str">
        <f>'Pressure Drops in Loops'!E1763</f>
        <v/>
      </c>
      <c r="K1758" s="115" t="str">
        <f>IF('Pressure Drops in Loops'!E1764="",'Pressure Drops in Loops'!E1763,'Pressure Drops in Loops'!E1764)</f>
        <v/>
      </c>
      <c r="L1758" s="115" t="str">
        <f>IF(Table6[[#This Row],[Segment ]]="","",(Table6[[#This Row],[Pressure 2 (kPa)]]-Table6[[#This Row],[Pressure 1 (kPa)]])/Table6[[#This Row],[Density (kg/m3)]])</f>
        <v/>
      </c>
      <c r="M1758" s="115" t="str">
        <f>IF(Table6[[#This Row],[Segment ]]="","",((Table6[[#This Row],[Velocity 2 (m/s)]]^2)/2)-((Table6[[#This Row],[Velocity 1 (m/s)]]^2)/2))</f>
        <v/>
      </c>
      <c r="N1758" s="115" t="str">
        <f>IF(Table6[[#This Row],[Segment ]]="","",(Table6[[#This Row],[Height 2 (m)]]-Table6[[#This Row],[Height 1 (m)]])*9.807)</f>
        <v/>
      </c>
      <c r="O1758" s="115" t="str">
        <f>'Pressure Drops in Loops'!U1763</f>
        <v/>
      </c>
      <c r="P175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58" s="115" t="str">
        <f>IF(Table6[[#This Row],[Segment ]]="","",Table6[[#This Row],[Work (W)]]/1000)</f>
        <v/>
      </c>
    </row>
    <row r="1759" spans="1:17" x14ac:dyDescent="0.25">
      <c r="A1759" s="116" t="str">
        <f>'Pressure Drops in Loops'!A1764</f>
        <v/>
      </c>
      <c r="B1759" s="113" t="str">
        <f>IF(Table6[[#This Row],[Segment ]]="","",B1758)</f>
        <v/>
      </c>
      <c r="C1759" s="113" t="str">
        <f>IF(Table6[[#This Row],[Segment ]]="","",C1758)</f>
        <v/>
      </c>
      <c r="D1759" s="113" t="str">
        <f>IF(Table6[[#This Row],[Segment ]]="","",D1758)</f>
        <v/>
      </c>
      <c r="E1759" s="117" t="str">
        <f>IF(Table6[[#This Row],[Segment ]]="","",Table6[[#This Row],[Density (kg/m3)]]*Table6[[#This Row],[Volumetric flow (m3/s)]])</f>
        <v/>
      </c>
      <c r="F1759" s="114" t="str">
        <f>IF(Table6[[#This Row],[Segment ]]="","",'Pressure Drops in Loops'!AG1764)</f>
        <v/>
      </c>
      <c r="G1759" s="114" t="str">
        <f>'Pressure Drops in Loops'!AH1764</f>
        <v/>
      </c>
      <c r="H1759" s="114"/>
      <c r="I1759" s="114"/>
      <c r="J1759" s="115" t="str">
        <f>'Pressure Drops in Loops'!E1764</f>
        <v/>
      </c>
      <c r="K1759" s="115" t="str">
        <f>IF('Pressure Drops in Loops'!E1765="",'Pressure Drops in Loops'!E1764,'Pressure Drops in Loops'!E1765)</f>
        <v/>
      </c>
      <c r="L1759" s="115" t="str">
        <f>IF(Table6[[#This Row],[Segment ]]="","",(Table6[[#This Row],[Pressure 2 (kPa)]]-Table6[[#This Row],[Pressure 1 (kPa)]])/Table6[[#This Row],[Density (kg/m3)]])</f>
        <v/>
      </c>
      <c r="M1759" s="115" t="str">
        <f>IF(Table6[[#This Row],[Segment ]]="","",((Table6[[#This Row],[Velocity 2 (m/s)]]^2)/2)-((Table6[[#This Row],[Velocity 1 (m/s)]]^2)/2))</f>
        <v/>
      </c>
      <c r="N1759" s="115" t="str">
        <f>IF(Table6[[#This Row],[Segment ]]="","",(Table6[[#This Row],[Height 2 (m)]]-Table6[[#This Row],[Height 1 (m)]])*9.807)</f>
        <v/>
      </c>
      <c r="O1759" s="115" t="str">
        <f>'Pressure Drops in Loops'!U1764</f>
        <v/>
      </c>
      <c r="P175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59" s="115" t="str">
        <f>IF(Table6[[#This Row],[Segment ]]="","",Table6[[#This Row],[Work (W)]]/1000)</f>
        <v/>
      </c>
    </row>
    <row r="1760" spans="1:17" x14ac:dyDescent="0.25">
      <c r="A1760" s="116" t="str">
        <f>'Pressure Drops in Loops'!A1765</f>
        <v/>
      </c>
      <c r="B1760" s="113" t="str">
        <f>IF(Table6[[#This Row],[Segment ]]="","",B1759)</f>
        <v/>
      </c>
      <c r="C1760" s="113" t="str">
        <f>IF(Table6[[#This Row],[Segment ]]="","",C1759)</f>
        <v/>
      </c>
      <c r="D1760" s="113" t="str">
        <f>IF(Table6[[#This Row],[Segment ]]="","",D1759)</f>
        <v/>
      </c>
      <c r="E1760" s="117" t="str">
        <f>IF(Table6[[#This Row],[Segment ]]="","",Table6[[#This Row],[Density (kg/m3)]]*Table6[[#This Row],[Volumetric flow (m3/s)]])</f>
        <v/>
      </c>
      <c r="F1760" s="114" t="str">
        <f>IF(Table6[[#This Row],[Segment ]]="","",'Pressure Drops in Loops'!AG1765)</f>
        <v/>
      </c>
      <c r="G1760" s="114" t="str">
        <f>'Pressure Drops in Loops'!AH1765</f>
        <v/>
      </c>
      <c r="H1760" s="114"/>
      <c r="I1760" s="114"/>
      <c r="J1760" s="115" t="str">
        <f>'Pressure Drops in Loops'!E1765</f>
        <v/>
      </c>
      <c r="K1760" s="115" t="str">
        <f>IF('Pressure Drops in Loops'!E1766="",'Pressure Drops in Loops'!E1765,'Pressure Drops in Loops'!E1766)</f>
        <v/>
      </c>
      <c r="L1760" s="115" t="str">
        <f>IF(Table6[[#This Row],[Segment ]]="","",(Table6[[#This Row],[Pressure 2 (kPa)]]-Table6[[#This Row],[Pressure 1 (kPa)]])/Table6[[#This Row],[Density (kg/m3)]])</f>
        <v/>
      </c>
      <c r="M1760" s="115" t="str">
        <f>IF(Table6[[#This Row],[Segment ]]="","",((Table6[[#This Row],[Velocity 2 (m/s)]]^2)/2)-((Table6[[#This Row],[Velocity 1 (m/s)]]^2)/2))</f>
        <v/>
      </c>
      <c r="N1760" s="115" t="str">
        <f>IF(Table6[[#This Row],[Segment ]]="","",(Table6[[#This Row],[Height 2 (m)]]-Table6[[#This Row],[Height 1 (m)]])*9.807)</f>
        <v/>
      </c>
      <c r="O1760" s="115" t="str">
        <f>'Pressure Drops in Loops'!U1765</f>
        <v/>
      </c>
      <c r="P176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60" s="115" t="str">
        <f>IF(Table6[[#This Row],[Segment ]]="","",Table6[[#This Row],[Work (W)]]/1000)</f>
        <v/>
      </c>
    </row>
    <row r="1761" spans="1:17" x14ac:dyDescent="0.25">
      <c r="A1761" s="116" t="str">
        <f>'Pressure Drops in Loops'!A1766</f>
        <v/>
      </c>
      <c r="B1761" s="113" t="str">
        <f>IF(Table6[[#This Row],[Segment ]]="","",B1760)</f>
        <v/>
      </c>
      <c r="C1761" s="113" t="str">
        <f>IF(Table6[[#This Row],[Segment ]]="","",C1760)</f>
        <v/>
      </c>
      <c r="D1761" s="113" t="str">
        <f>IF(Table6[[#This Row],[Segment ]]="","",D1760)</f>
        <v/>
      </c>
      <c r="E1761" s="117" t="str">
        <f>IF(Table6[[#This Row],[Segment ]]="","",Table6[[#This Row],[Density (kg/m3)]]*Table6[[#This Row],[Volumetric flow (m3/s)]])</f>
        <v/>
      </c>
      <c r="F1761" s="114" t="str">
        <f>IF(Table6[[#This Row],[Segment ]]="","",'Pressure Drops in Loops'!AG1766)</f>
        <v/>
      </c>
      <c r="G1761" s="114" t="str">
        <f>'Pressure Drops in Loops'!AH1766</f>
        <v/>
      </c>
      <c r="H1761" s="114"/>
      <c r="I1761" s="114"/>
      <c r="J1761" s="115" t="str">
        <f>'Pressure Drops in Loops'!E1766</f>
        <v/>
      </c>
      <c r="K1761" s="115" t="str">
        <f>IF('Pressure Drops in Loops'!E1767="",'Pressure Drops in Loops'!E1766,'Pressure Drops in Loops'!E1767)</f>
        <v/>
      </c>
      <c r="L1761" s="115" t="str">
        <f>IF(Table6[[#This Row],[Segment ]]="","",(Table6[[#This Row],[Pressure 2 (kPa)]]-Table6[[#This Row],[Pressure 1 (kPa)]])/Table6[[#This Row],[Density (kg/m3)]])</f>
        <v/>
      </c>
      <c r="M1761" s="115" t="str">
        <f>IF(Table6[[#This Row],[Segment ]]="","",((Table6[[#This Row],[Velocity 2 (m/s)]]^2)/2)-((Table6[[#This Row],[Velocity 1 (m/s)]]^2)/2))</f>
        <v/>
      </c>
      <c r="N1761" s="115" t="str">
        <f>IF(Table6[[#This Row],[Segment ]]="","",(Table6[[#This Row],[Height 2 (m)]]-Table6[[#This Row],[Height 1 (m)]])*9.807)</f>
        <v/>
      </c>
      <c r="O1761" s="115" t="str">
        <f>'Pressure Drops in Loops'!U1766</f>
        <v/>
      </c>
      <c r="P176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61" s="115" t="str">
        <f>IF(Table6[[#This Row],[Segment ]]="","",Table6[[#This Row],[Work (W)]]/1000)</f>
        <v/>
      </c>
    </row>
    <row r="1762" spans="1:17" x14ac:dyDescent="0.25">
      <c r="A1762" s="116" t="str">
        <f>'Pressure Drops in Loops'!A1767</f>
        <v/>
      </c>
      <c r="B1762" s="113" t="str">
        <f>IF(Table6[[#This Row],[Segment ]]="","",B1761)</f>
        <v/>
      </c>
      <c r="C1762" s="113" t="str">
        <f>IF(Table6[[#This Row],[Segment ]]="","",C1761)</f>
        <v/>
      </c>
      <c r="D1762" s="113" t="str">
        <f>IF(Table6[[#This Row],[Segment ]]="","",D1761)</f>
        <v/>
      </c>
      <c r="E1762" s="117" t="str">
        <f>IF(Table6[[#This Row],[Segment ]]="","",Table6[[#This Row],[Density (kg/m3)]]*Table6[[#This Row],[Volumetric flow (m3/s)]])</f>
        <v/>
      </c>
      <c r="F1762" s="114" t="str">
        <f>IF(Table6[[#This Row],[Segment ]]="","",'Pressure Drops in Loops'!AG1767)</f>
        <v/>
      </c>
      <c r="G1762" s="114" t="str">
        <f>'Pressure Drops in Loops'!AH1767</f>
        <v/>
      </c>
      <c r="H1762" s="114"/>
      <c r="I1762" s="114"/>
      <c r="J1762" s="115" t="str">
        <f>'Pressure Drops in Loops'!E1767</f>
        <v/>
      </c>
      <c r="K1762" s="115" t="str">
        <f>IF('Pressure Drops in Loops'!E1768="",'Pressure Drops in Loops'!E1767,'Pressure Drops in Loops'!E1768)</f>
        <v/>
      </c>
      <c r="L1762" s="115" t="str">
        <f>IF(Table6[[#This Row],[Segment ]]="","",(Table6[[#This Row],[Pressure 2 (kPa)]]-Table6[[#This Row],[Pressure 1 (kPa)]])/Table6[[#This Row],[Density (kg/m3)]])</f>
        <v/>
      </c>
      <c r="M1762" s="115" t="str">
        <f>IF(Table6[[#This Row],[Segment ]]="","",((Table6[[#This Row],[Velocity 2 (m/s)]]^2)/2)-((Table6[[#This Row],[Velocity 1 (m/s)]]^2)/2))</f>
        <v/>
      </c>
      <c r="N1762" s="115" t="str">
        <f>IF(Table6[[#This Row],[Segment ]]="","",(Table6[[#This Row],[Height 2 (m)]]-Table6[[#This Row],[Height 1 (m)]])*9.807)</f>
        <v/>
      </c>
      <c r="O1762" s="115" t="str">
        <f>'Pressure Drops in Loops'!U1767</f>
        <v/>
      </c>
      <c r="P176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62" s="115" t="str">
        <f>IF(Table6[[#This Row],[Segment ]]="","",Table6[[#This Row],[Work (W)]]/1000)</f>
        <v/>
      </c>
    </row>
    <row r="1763" spans="1:17" x14ac:dyDescent="0.25">
      <c r="A1763" s="116" t="str">
        <f>'Pressure Drops in Loops'!A1768</f>
        <v/>
      </c>
      <c r="B1763" s="113" t="str">
        <f>IF(Table6[[#This Row],[Segment ]]="","",B1762)</f>
        <v/>
      </c>
      <c r="C1763" s="113" t="str">
        <f>IF(Table6[[#This Row],[Segment ]]="","",C1762)</f>
        <v/>
      </c>
      <c r="D1763" s="113" t="str">
        <f>IF(Table6[[#This Row],[Segment ]]="","",D1762)</f>
        <v/>
      </c>
      <c r="E1763" s="117" t="str">
        <f>IF(Table6[[#This Row],[Segment ]]="","",Table6[[#This Row],[Density (kg/m3)]]*Table6[[#This Row],[Volumetric flow (m3/s)]])</f>
        <v/>
      </c>
      <c r="F1763" s="114" t="str">
        <f>IF(Table6[[#This Row],[Segment ]]="","",'Pressure Drops in Loops'!AG1768)</f>
        <v/>
      </c>
      <c r="G1763" s="114" t="str">
        <f>'Pressure Drops in Loops'!AH1768</f>
        <v/>
      </c>
      <c r="H1763" s="114"/>
      <c r="I1763" s="114"/>
      <c r="J1763" s="115" t="str">
        <f>'Pressure Drops in Loops'!E1768</f>
        <v/>
      </c>
      <c r="K1763" s="115" t="str">
        <f>IF('Pressure Drops in Loops'!E1769="",'Pressure Drops in Loops'!E1768,'Pressure Drops in Loops'!E1769)</f>
        <v/>
      </c>
      <c r="L1763" s="115" t="str">
        <f>IF(Table6[[#This Row],[Segment ]]="","",(Table6[[#This Row],[Pressure 2 (kPa)]]-Table6[[#This Row],[Pressure 1 (kPa)]])/Table6[[#This Row],[Density (kg/m3)]])</f>
        <v/>
      </c>
      <c r="M1763" s="115" t="str">
        <f>IF(Table6[[#This Row],[Segment ]]="","",((Table6[[#This Row],[Velocity 2 (m/s)]]^2)/2)-((Table6[[#This Row],[Velocity 1 (m/s)]]^2)/2))</f>
        <v/>
      </c>
      <c r="N1763" s="115" t="str">
        <f>IF(Table6[[#This Row],[Segment ]]="","",(Table6[[#This Row],[Height 2 (m)]]-Table6[[#This Row],[Height 1 (m)]])*9.807)</f>
        <v/>
      </c>
      <c r="O1763" s="115" t="str">
        <f>'Pressure Drops in Loops'!U1768</f>
        <v/>
      </c>
      <c r="P176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63" s="115" t="str">
        <f>IF(Table6[[#This Row],[Segment ]]="","",Table6[[#This Row],[Work (W)]]/1000)</f>
        <v/>
      </c>
    </row>
    <row r="1764" spans="1:17" x14ac:dyDescent="0.25">
      <c r="A1764" s="116" t="str">
        <f>'Pressure Drops in Loops'!A1769</f>
        <v/>
      </c>
      <c r="B1764" s="113" t="str">
        <f>IF(Table6[[#This Row],[Segment ]]="","",B1763)</f>
        <v/>
      </c>
      <c r="C1764" s="113" t="str">
        <f>IF(Table6[[#This Row],[Segment ]]="","",C1763)</f>
        <v/>
      </c>
      <c r="D1764" s="113" t="str">
        <f>IF(Table6[[#This Row],[Segment ]]="","",D1763)</f>
        <v/>
      </c>
      <c r="E1764" s="117" t="str">
        <f>IF(Table6[[#This Row],[Segment ]]="","",Table6[[#This Row],[Density (kg/m3)]]*Table6[[#This Row],[Volumetric flow (m3/s)]])</f>
        <v/>
      </c>
      <c r="F1764" s="114" t="str">
        <f>IF(Table6[[#This Row],[Segment ]]="","",'Pressure Drops in Loops'!AG1769)</f>
        <v/>
      </c>
      <c r="G1764" s="114" t="str">
        <f>'Pressure Drops in Loops'!AH1769</f>
        <v/>
      </c>
      <c r="H1764" s="114"/>
      <c r="I1764" s="114"/>
      <c r="J1764" s="115" t="str">
        <f>'Pressure Drops in Loops'!E1769</f>
        <v/>
      </c>
      <c r="K1764" s="115" t="str">
        <f>IF('Pressure Drops in Loops'!E1770="",'Pressure Drops in Loops'!E1769,'Pressure Drops in Loops'!E1770)</f>
        <v/>
      </c>
      <c r="L1764" s="115" t="str">
        <f>IF(Table6[[#This Row],[Segment ]]="","",(Table6[[#This Row],[Pressure 2 (kPa)]]-Table6[[#This Row],[Pressure 1 (kPa)]])/Table6[[#This Row],[Density (kg/m3)]])</f>
        <v/>
      </c>
      <c r="M1764" s="115" t="str">
        <f>IF(Table6[[#This Row],[Segment ]]="","",((Table6[[#This Row],[Velocity 2 (m/s)]]^2)/2)-((Table6[[#This Row],[Velocity 1 (m/s)]]^2)/2))</f>
        <v/>
      </c>
      <c r="N1764" s="115" t="str">
        <f>IF(Table6[[#This Row],[Segment ]]="","",(Table6[[#This Row],[Height 2 (m)]]-Table6[[#This Row],[Height 1 (m)]])*9.807)</f>
        <v/>
      </c>
      <c r="O1764" s="115" t="str">
        <f>'Pressure Drops in Loops'!U1769</f>
        <v/>
      </c>
      <c r="P176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64" s="115" t="str">
        <f>IF(Table6[[#This Row],[Segment ]]="","",Table6[[#This Row],[Work (W)]]/1000)</f>
        <v/>
      </c>
    </row>
    <row r="1765" spans="1:17" x14ac:dyDescent="0.25">
      <c r="A1765" s="116" t="str">
        <f>'Pressure Drops in Loops'!A1770</f>
        <v/>
      </c>
      <c r="B1765" s="113" t="str">
        <f>IF(Table6[[#This Row],[Segment ]]="","",B1764)</f>
        <v/>
      </c>
      <c r="C1765" s="113" t="str">
        <f>IF(Table6[[#This Row],[Segment ]]="","",C1764)</f>
        <v/>
      </c>
      <c r="D1765" s="113" t="str">
        <f>IF(Table6[[#This Row],[Segment ]]="","",D1764)</f>
        <v/>
      </c>
      <c r="E1765" s="117" t="str">
        <f>IF(Table6[[#This Row],[Segment ]]="","",Table6[[#This Row],[Density (kg/m3)]]*Table6[[#This Row],[Volumetric flow (m3/s)]])</f>
        <v/>
      </c>
      <c r="F1765" s="114" t="str">
        <f>IF(Table6[[#This Row],[Segment ]]="","",'Pressure Drops in Loops'!AG1770)</f>
        <v/>
      </c>
      <c r="G1765" s="114" t="str">
        <f>'Pressure Drops in Loops'!AH1770</f>
        <v/>
      </c>
      <c r="H1765" s="114"/>
      <c r="I1765" s="114"/>
      <c r="J1765" s="115" t="str">
        <f>'Pressure Drops in Loops'!E1770</f>
        <v/>
      </c>
      <c r="K1765" s="115" t="str">
        <f>IF('Pressure Drops in Loops'!E1771="",'Pressure Drops in Loops'!E1770,'Pressure Drops in Loops'!E1771)</f>
        <v/>
      </c>
      <c r="L1765" s="115" t="str">
        <f>IF(Table6[[#This Row],[Segment ]]="","",(Table6[[#This Row],[Pressure 2 (kPa)]]-Table6[[#This Row],[Pressure 1 (kPa)]])/Table6[[#This Row],[Density (kg/m3)]])</f>
        <v/>
      </c>
      <c r="M1765" s="115" t="str">
        <f>IF(Table6[[#This Row],[Segment ]]="","",((Table6[[#This Row],[Velocity 2 (m/s)]]^2)/2)-((Table6[[#This Row],[Velocity 1 (m/s)]]^2)/2))</f>
        <v/>
      </c>
      <c r="N1765" s="115" t="str">
        <f>IF(Table6[[#This Row],[Segment ]]="","",(Table6[[#This Row],[Height 2 (m)]]-Table6[[#This Row],[Height 1 (m)]])*9.807)</f>
        <v/>
      </c>
      <c r="O1765" s="115" t="str">
        <f>'Pressure Drops in Loops'!U1770</f>
        <v/>
      </c>
      <c r="P176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65" s="115" t="str">
        <f>IF(Table6[[#This Row],[Segment ]]="","",Table6[[#This Row],[Work (W)]]/1000)</f>
        <v/>
      </c>
    </row>
    <row r="1766" spans="1:17" x14ac:dyDescent="0.25">
      <c r="A1766" s="116" t="str">
        <f>'Pressure Drops in Loops'!A1771</f>
        <v/>
      </c>
      <c r="B1766" s="113" t="str">
        <f>IF(Table6[[#This Row],[Segment ]]="","",B1765)</f>
        <v/>
      </c>
      <c r="C1766" s="113" t="str">
        <f>IF(Table6[[#This Row],[Segment ]]="","",C1765)</f>
        <v/>
      </c>
      <c r="D1766" s="113" t="str">
        <f>IF(Table6[[#This Row],[Segment ]]="","",D1765)</f>
        <v/>
      </c>
      <c r="E1766" s="117" t="str">
        <f>IF(Table6[[#This Row],[Segment ]]="","",Table6[[#This Row],[Density (kg/m3)]]*Table6[[#This Row],[Volumetric flow (m3/s)]])</f>
        <v/>
      </c>
      <c r="F1766" s="114" t="str">
        <f>IF(Table6[[#This Row],[Segment ]]="","",'Pressure Drops in Loops'!AG1771)</f>
        <v/>
      </c>
      <c r="G1766" s="114" t="str">
        <f>'Pressure Drops in Loops'!AH1771</f>
        <v/>
      </c>
      <c r="H1766" s="114"/>
      <c r="I1766" s="114"/>
      <c r="J1766" s="115" t="str">
        <f>'Pressure Drops in Loops'!E1771</f>
        <v/>
      </c>
      <c r="K1766" s="115" t="str">
        <f>IF('Pressure Drops in Loops'!E1772="",'Pressure Drops in Loops'!E1771,'Pressure Drops in Loops'!E1772)</f>
        <v/>
      </c>
      <c r="L1766" s="115" t="str">
        <f>IF(Table6[[#This Row],[Segment ]]="","",(Table6[[#This Row],[Pressure 2 (kPa)]]-Table6[[#This Row],[Pressure 1 (kPa)]])/Table6[[#This Row],[Density (kg/m3)]])</f>
        <v/>
      </c>
      <c r="M1766" s="115" t="str">
        <f>IF(Table6[[#This Row],[Segment ]]="","",((Table6[[#This Row],[Velocity 2 (m/s)]]^2)/2)-((Table6[[#This Row],[Velocity 1 (m/s)]]^2)/2))</f>
        <v/>
      </c>
      <c r="N1766" s="115" t="str">
        <f>IF(Table6[[#This Row],[Segment ]]="","",(Table6[[#This Row],[Height 2 (m)]]-Table6[[#This Row],[Height 1 (m)]])*9.807)</f>
        <v/>
      </c>
      <c r="O1766" s="115" t="str">
        <f>'Pressure Drops in Loops'!U1771</f>
        <v/>
      </c>
      <c r="P176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66" s="115" t="str">
        <f>IF(Table6[[#This Row],[Segment ]]="","",Table6[[#This Row],[Work (W)]]/1000)</f>
        <v/>
      </c>
    </row>
    <row r="1767" spans="1:17" x14ac:dyDescent="0.25">
      <c r="A1767" s="116" t="str">
        <f>'Pressure Drops in Loops'!A1772</f>
        <v/>
      </c>
      <c r="B1767" s="113" t="str">
        <f>IF(Table6[[#This Row],[Segment ]]="","",B1766)</f>
        <v/>
      </c>
      <c r="C1767" s="113" t="str">
        <f>IF(Table6[[#This Row],[Segment ]]="","",C1766)</f>
        <v/>
      </c>
      <c r="D1767" s="113" t="str">
        <f>IF(Table6[[#This Row],[Segment ]]="","",D1766)</f>
        <v/>
      </c>
      <c r="E1767" s="117" t="str">
        <f>IF(Table6[[#This Row],[Segment ]]="","",Table6[[#This Row],[Density (kg/m3)]]*Table6[[#This Row],[Volumetric flow (m3/s)]])</f>
        <v/>
      </c>
      <c r="F1767" s="114" t="str">
        <f>IF(Table6[[#This Row],[Segment ]]="","",'Pressure Drops in Loops'!AG1772)</f>
        <v/>
      </c>
      <c r="G1767" s="114" t="str">
        <f>'Pressure Drops in Loops'!AH1772</f>
        <v/>
      </c>
      <c r="H1767" s="114"/>
      <c r="I1767" s="114"/>
      <c r="J1767" s="115" t="str">
        <f>'Pressure Drops in Loops'!E1772</f>
        <v/>
      </c>
      <c r="K1767" s="115" t="str">
        <f>IF('Pressure Drops in Loops'!E1773="",'Pressure Drops in Loops'!E1772,'Pressure Drops in Loops'!E1773)</f>
        <v/>
      </c>
      <c r="L1767" s="115" t="str">
        <f>IF(Table6[[#This Row],[Segment ]]="","",(Table6[[#This Row],[Pressure 2 (kPa)]]-Table6[[#This Row],[Pressure 1 (kPa)]])/Table6[[#This Row],[Density (kg/m3)]])</f>
        <v/>
      </c>
      <c r="M1767" s="115" t="str">
        <f>IF(Table6[[#This Row],[Segment ]]="","",((Table6[[#This Row],[Velocity 2 (m/s)]]^2)/2)-((Table6[[#This Row],[Velocity 1 (m/s)]]^2)/2))</f>
        <v/>
      </c>
      <c r="N1767" s="115" t="str">
        <f>IF(Table6[[#This Row],[Segment ]]="","",(Table6[[#This Row],[Height 2 (m)]]-Table6[[#This Row],[Height 1 (m)]])*9.807)</f>
        <v/>
      </c>
      <c r="O1767" s="115" t="str">
        <f>'Pressure Drops in Loops'!U1772</f>
        <v/>
      </c>
      <c r="P176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67" s="115" t="str">
        <f>IF(Table6[[#This Row],[Segment ]]="","",Table6[[#This Row],[Work (W)]]/1000)</f>
        <v/>
      </c>
    </row>
    <row r="1768" spans="1:17" x14ac:dyDescent="0.25">
      <c r="A1768" s="116" t="str">
        <f>'Pressure Drops in Loops'!A1773</f>
        <v/>
      </c>
      <c r="B1768" s="113" t="str">
        <f>IF(Table6[[#This Row],[Segment ]]="","",B1767)</f>
        <v/>
      </c>
      <c r="C1768" s="113" t="str">
        <f>IF(Table6[[#This Row],[Segment ]]="","",C1767)</f>
        <v/>
      </c>
      <c r="D1768" s="113" t="str">
        <f>IF(Table6[[#This Row],[Segment ]]="","",D1767)</f>
        <v/>
      </c>
      <c r="E1768" s="117" t="str">
        <f>IF(Table6[[#This Row],[Segment ]]="","",Table6[[#This Row],[Density (kg/m3)]]*Table6[[#This Row],[Volumetric flow (m3/s)]])</f>
        <v/>
      </c>
      <c r="F1768" s="114" t="str">
        <f>IF(Table6[[#This Row],[Segment ]]="","",'Pressure Drops in Loops'!AG1773)</f>
        <v/>
      </c>
      <c r="G1768" s="114" t="str">
        <f>'Pressure Drops in Loops'!AH1773</f>
        <v/>
      </c>
      <c r="H1768" s="114"/>
      <c r="I1768" s="114"/>
      <c r="J1768" s="115" t="str">
        <f>'Pressure Drops in Loops'!E1773</f>
        <v/>
      </c>
      <c r="K1768" s="115" t="str">
        <f>IF('Pressure Drops in Loops'!E1774="",'Pressure Drops in Loops'!E1773,'Pressure Drops in Loops'!E1774)</f>
        <v/>
      </c>
      <c r="L1768" s="115" t="str">
        <f>IF(Table6[[#This Row],[Segment ]]="","",(Table6[[#This Row],[Pressure 2 (kPa)]]-Table6[[#This Row],[Pressure 1 (kPa)]])/Table6[[#This Row],[Density (kg/m3)]])</f>
        <v/>
      </c>
      <c r="M1768" s="115" t="str">
        <f>IF(Table6[[#This Row],[Segment ]]="","",((Table6[[#This Row],[Velocity 2 (m/s)]]^2)/2)-((Table6[[#This Row],[Velocity 1 (m/s)]]^2)/2))</f>
        <v/>
      </c>
      <c r="N1768" s="115" t="str">
        <f>IF(Table6[[#This Row],[Segment ]]="","",(Table6[[#This Row],[Height 2 (m)]]-Table6[[#This Row],[Height 1 (m)]])*9.807)</f>
        <v/>
      </c>
      <c r="O1768" s="115" t="str">
        <f>'Pressure Drops in Loops'!U1773</f>
        <v/>
      </c>
      <c r="P176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68" s="115" t="str">
        <f>IF(Table6[[#This Row],[Segment ]]="","",Table6[[#This Row],[Work (W)]]/1000)</f>
        <v/>
      </c>
    </row>
    <row r="1769" spans="1:17" x14ac:dyDescent="0.25">
      <c r="A1769" s="116" t="str">
        <f>'Pressure Drops in Loops'!A1774</f>
        <v/>
      </c>
      <c r="B1769" s="113" t="str">
        <f>IF(Table6[[#This Row],[Segment ]]="","",B1768)</f>
        <v/>
      </c>
      <c r="C1769" s="113" t="str">
        <f>IF(Table6[[#This Row],[Segment ]]="","",C1768)</f>
        <v/>
      </c>
      <c r="D1769" s="113" t="str">
        <f>IF(Table6[[#This Row],[Segment ]]="","",D1768)</f>
        <v/>
      </c>
      <c r="E1769" s="117" t="str">
        <f>IF(Table6[[#This Row],[Segment ]]="","",Table6[[#This Row],[Density (kg/m3)]]*Table6[[#This Row],[Volumetric flow (m3/s)]])</f>
        <v/>
      </c>
      <c r="F1769" s="114" t="str">
        <f>IF(Table6[[#This Row],[Segment ]]="","",'Pressure Drops in Loops'!AG1774)</f>
        <v/>
      </c>
      <c r="G1769" s="114" t="str">
        <f>'Pressure Drops in Loops'!AH1774</f>
        <v/>
      </c>
      <c r="H1769" s="114"/>
      <c r="I1769" s="114"/>
      <c r="J1769" s="115" t="str">
        <f>'Pressure Drops in Loops'!E1774</f>
        <v/>
      </c>
      <c r="K1769" s="115" t="str">
        <f>IF('Pressure Drops in Loops'!E1775="",'Pressure Drops in Loops'!E1774,'Pressure Drops in Loops'!E1775)</f>
        <v/>
      </c>
      <c r="L1769" s="115" t="str">
        <f>IF(Table6[[#This Row],[Segment ]]="","",(Table6[[#This Row],[Pressure 2 (kPa)]]-Table6[[#This Row],[Pressure 1 (kPa)]])/Table6[[#This Row],[Density (kg/m3)]])</f>
        <v/>
      </c>
      <c r="M1769" s="115" t="str">
        <f>IF(Table6[[#This Row],[Segment ]]="","",((Table6[[#This Row],[Velocity 2 (m/s)]]^2)/2)-((Table6[[#This Row],[Velocity 1 (m/s)]]^2)/2))</f>
        <v/>
      </c>
      <c r="N1769" s="115" t="str">
        <f>IF(Table6[[#This Row],[Segment ]]="","",(Table6[[#This Row],[Height 2 (m)]]-Table6[[#This Row],[Height 1 (m)]])*9.807)</f>
        <v/>
      </c>
      <c r="O1769" s="115" t="str">
        <f>'Pressure Drops in Loops'!U1774</f>
        <v/>
      </c>
      <c r="P176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69" s="115" t="str">
        <f>IF(Table6[[#This Row],[Segment ]]="","",Table6[[#This Row],[Work (W)]]/1000)</f>
        <v/>
      </c>
    </row>
    <row r="1770" spans="1:17" x14ac:dyDescent="0.25">
      <c r="A1770" s="116" t="str">
        <f>'Pressure Drops in Loops'!A1775</f>
        <v/>
      </c>
      <c r="B1770" s="113" t="str">
        <f>IF(Table6[[#This Row],[Segment ]]="","",B1769)</f>
        <v/>
      </c>
      <c r="C1770" s="113" t="str">
        <f>IF(Table6[[#This Row],[Segment ]]="","",C1769)</f>
        <v/>
      </c>
      <c r="D1770" s="113" t="str">
        <f>IF(Table6[[#This Row],[Segment ]]="","",D1769)</f>
        <v/>
      </c>
      <c r="E1770" s="117" t="str">
        <f>IF(Table6[[#This Row],[Segment ]]="","",Table6[[#This Row],[Density (kg/m3)]]*Table6[[#This Row],[Volumetric flow (m3/s)]])</f>
        <v/>
      </c>
      <c r="F1770" s="114" t="str">
        <f>IF(Table6[[#This Row],[Segment ]]="","",'Pressure Drops in Loops'!AG1775)</f>
        <v/>
      </c>
      <c r="G1770" s="114" t="str">
        <f>'Pressure Drops in Loops'!AH1775</f>
        <v/>
      </c>
      <c r="H1770" s="114"/>
      <c r="I1770" s="114"/>
      <c r="J1770" s="115" t="str">
        <f>'Pressure Drops in Loops'!E1775</f>
        <v/>
      </c>
      <c r="K1770" s="115" t="str">
        <f>IF('Pressure Drops in Loops'!E1776="",'Pressure Drops in Loops'!E1775,'Pressure Drops in Loops'!E1776)</f>
        <v/>
      </c>
      <c r="L1770" s="115" t="str">
        <f>IF(Table6[[#This Row],[Segment ]]="","",(Table6[[#This Row],[Pressure 2 (kPa)]]-Table6[[#This Row],[Pressure 1 (kPa)]])/Table6[[#This Row],[Density (kg/m3)]])</f>
        <v/>
      </c>
      <c r="M1770" s="115" t="str">
        <f>IF(Table6[[#This Row],[Segment ]]="","",((Table6[[#This Row],[Velocity 2 (m/s)]]^2)/2)-((Table6[[#This Row],[Velocity 1 (m/s)]]^2)/2))</f>
        <v/>
      </c>
      <c r="N1770" s="115" t="str">
        <f>IF(Table6[[#This Row],[Segment ]]="","",(Table6[[#This Row],[Height 2 (m)]]-Table6[[#This Row],[Height 1 (m)]])*9.807)</f>
        <v/>
      </c>
      <c r="O1770" s="115" t="str">
        <f>'Pressure Drops in Loops'!U1775</f>
        <v/>
      </c>
      <c r="P177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70" s="115" t="str">
        <f>IF(Table6[[#This Row],[Segment ]]="","",Table6[[#This Row],[Work (W)]]/1000)</f>
        <v/>
      </c>
    </row>
    <row r="1771" spans="1:17" x14ac:dyDescent="0.25">
      <c r="A1771" s="116" t="str">
        <f>'Pressure Drops in Loops'!A1776</f>
        <v/>
      </c>
      <c r="B1771" s="113" t="str">
        <f>IF(Table6[[#This Row],[Segment ]]="","",B1770)</f>
        <v/>
      </c>
      <c r="C1771" s="113" t="str">
        <f>IF(Table6[[#This Row],[Segment ]]="","",C1770)</f>
        <v/>
      </c>
      <c r="D1771" s="113" t="str">
        <f>IF(Table6[[#This Row],[Segment ]]="","",D1770)</f>
        <v/>
      </c>
      <c r="E1771" s="117" t="str">
        <f>IF(Table6[[#This Row],[Segment ]]="","",Table6[[#This Row],[Density (kg/m3)]]*Table6[[#This Row],[Volumetric flow (m3/s)]])</f>
        <v/>
      </c>
      <c r="F1771" s="114" t="str">
        <f>IF(Table6[[#This Row],[Segment ]]="","",'Pressure Drops in Loops'!AG1776)</f>
        <v/>
      </c>
      <c r="G1771" s="114" t="str">
        <f>'Pressure Drops in Loops'!AH1776</f>
        <v/>
      </c>
      <c r="H1771" s="114"/>
      <c r="I1771" s="114"/>
      <c r="J1771" s="115" t="str">
        <f>'Pressure Drops in Loops'!E1776</f>
        <v/>
      </c>
      <c r="K1771" s="115" t="str">
        <f>IF('Pressure Drops in Loops'!E1777="",'Pressure Drops in Loops'!E1776,'Pressure Drops in Loops'!E1777)</f>
        <v/>
      </c>
      <c r="L1771" s="115" t="str">
        <f>IF(Table6[[#This Row],[Segment ]]="","",(Table6[[#This Row],[Pressure 2 (kPa)]]-Table6[[#This Row],[Pressure 1 (kPa)]])/Table6[[#This Row],[Density (kg/m3)]])</f>
        <v/>
      </c>
      <c r="M1771" s="115" t="str">
        <f>IF(Table6[[#This Row],[Segment ]]="","",((Table6[[#This Row],[Velocity 2 (m/s)]]^2)/2)-((Table6[[#This Row],[Velocity 1 (m/s)]]^2)/2))</f>
        <v/>
      </c>
      <c r="N1771" s="115" t="str">
        <f>IF(Table6[[#This Row],[Segment ]]="","",(Table6[[#This Row],[Height 2 (m)]]-Table6[[#This Row],[Height 1 (m)]])*9.807)</f>
        <v/>
      </c>
      <c r="O1771" s="115" t="str">
        <f>'Pressure Drops in Loops'!U1776</f>
        <v/>
      </c>
      <c r="P177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71" s="115" t="str">
        <f>IF(Table6[[#This Row],[Segment ]]="","",Table6[[#This Row],[Work (W)]]/1000)</f>
        <v/>
      </c>
    </row>
    <row r="1772" spans="1:17" x14ac:dyDescent="0.25">
      <c r="A1772" s="116" t="str">
        <f>'Pressure Drops in Loops'!A1777</f>
        <v/>
      </c>
      <c r="B1772" s="113" t="str">
        <f>IF(Table6[[#This Row],[Segment ]]="","",B1771)</f>
        <v/>
      </c>
      <c r="C1772" s="113" t="str">
        <f>IF(Table6[[#This Row],[Segment ]]="","",C1771)</f>
        <v/>
      </c>
      <c r="D1772" s="113" t="str">
        <f>IF(Table6[[#This Row],[Segment ]]="","",D1771)</f>
        <v/>
      </c>
      <c r="E1772" s="117" t="str">
        <f>IF(Table6[[#This Row],[Segment ]]="","",Table6[[#This Row],[Density (kg/m3)]]*Table6[[#This Row],[Volumetric flow (m3/s)]])</f>
        <v/>
      </c>
      <c r="F1772" s="114" t="str">
        <f>IF(Table6[[#This Row],[Segment ]]="","",'Pressure Drops in Loops'!AG1777)</f>
        <v/>
      </c>
      <c r="G1772" s="114" t="str">
        <f>'Pressure Drops in Loops'!AH1777</f>
        <v/>
      </c>
      <c r="H1772" s="114"/>
      <c r="I1772" s="114"/>
      <c r="J1772" s="115" t="str">
        <f>'Pressure Drops in Loops'!E1777</f>
        <v/>
      </c>
      <c r="K1772" s="115" t="str">
        <f>IF('Pressure Drops in Loops'!E1778="",'Pressure Drops in Loops'!E1777,'Pressure Drops in Loops'!E1778)</f>
        <v/>
      </c>
      <c r="L1772" s="115" t="str">
        <f>IF(Table6[[#This Row],[Segment ]]="","",(Table6[[#This Row],[Pressure 2 (kPa)]]-Table6[[#This Row],[Pressure 1 (kPa)]])/Table6[[#This Row],[Density (kg/m3)]])</f>
        <v/>
      </c>
      <c r="M1772" s="115" t="str">
        <f>IF(Table6[[#This Row],[Segment ]]="","",((Table6[[#This Row],[Velocity 2 (m/s)]]^2)/2)-((Table6[[#This Row],[Velocity 1 (m/s)]]^2)/2))</f>
        <v/>
      </c>
      <c r="N1772" s="115" t="str">
        <f>IF(Table6[[#This Row],[Segment ]]="","",(Table6[[#This Row],[Height 2 (m)]]-Table6[[#This Row],[Height 1 (m)]])*9.807)</f>
        <v/>
      </c>
      <c r="O1772" s="115" t="str">
        <f>'Pressure Drops in Loops'!U1777</f>
        <v/>
      </c>
      <c r="P177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72" s="115" t="str">
        <f>IF(Table6[[#This Row],[Segment ]]="","",Table6[[#This Row],[Work (W)]]/1000)</f>
        <v/>
      </c>
    </row>
    <row r="1773" spans="1:17" x14ac:dyDescent="0.25">
      <c r="A1773" s="116" t="str">
        <f>'Pressure Drops in Loops'!A1778</f>
        <v/>
      </c>
      <c r="B1773" s="113" t="str">
        <f>IF(Table6[[#This Row],[Segment ]]="","",B1772)</f>
        <v/>
      </c>
      <c r="C1773" s="113" t="str">
        <f>IF(Table6[[#This Row],[Segment ]]="","",C1772)</f>
        <v/>
      </c>
      <c r="D1773" s="113" t="str">
        <f>IF(Table6[[#This Row],[Segment ]]="","",D1772)</f>
        <v/>
      </c>
      <c r="E1773" s="117" t="str">
        <f>IF(Table6[[#This Row],[Segment ]]="","",Table6[[#This Row],[Density (kg/m3)]]*Table6[[#This Row],[Volumetric flow (m3/s)]])</f>
        <v/>
      </c>
      <c r="F1773" s="114" t="str">
        <f>IF(Table6[[#This Row],[Segment ]]="","",'Pressure Drops in Loops'!AG1778)</f>
        <v/>
      </c>
      <c r="G1773" s="114" t="str">
        <f>'Pressure Drops in Loops'!AH1778</f>
        <v/>
      </c>
      <c r="H1773" s="114"/>
      <c r="I1773" s="114"/>
      <c r="J1773" s="115" t="str">
        <f>'Pressure Drops in Loops'!E1778</f>
        <v/>
      </c>
      <c r="K1773" s="115" t="str">
        <f>IF('Pressure Drops in Loops'!E1779="",'Pressure Drops in Loops'!E1778,'Pressure Drops in Loops'!E1779)</f>
        <v/>
      </c>
      <c r="L1773" s="115" t="str">
        <f>IF(Table6[[#This Row],[Segment ]]="","",(Table6[[#This Row],[Pressure 2 (kPa)]]-Table6[[#This Row],[Pressure 1 (kPa)]])/Table6[[#This Row],[Density (kg/m3)]])</f>
        <v/>
      </c>
      <c r="M1773" s="115" t="str">
        <f>IF(Table6[[#This Row],[Segment ]]="","",((Table6[[#This Row],[Velocity 2 (m/s)]]^2)/2)-((Table6[[#This Row],[Velocity 1 (m/s)]]^2)/2))</f>
        <v/>
      </c>
      <c r="N1773" s="115" t="str">
        <f>IF(Table6[[#This Row],[Segment ]]="","",(Table6[[#This Row],[Height 2 (m)]]-Table6[[#This Row],[Height 1 (m)]])*9.807)</f>
        <v/>
      </c>
      <c r="O1773" s="115" t="str">
        <f>'Pressure Drops in Loops'!U1778</f>
        <v/>
      </c>
      <c r="P177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73" s="115" t="str">
        <f>IF(Table6[[#This Row],[Segment ]]="","",Table6[[#This Row],[Work (W)]]/1000)</f>
        <v/>
      </c>
    </row>
    <row r="1774" spans="1:17" x14ac:dyDescent="0.25">
      <c r="A1774" s="116" t="str">
        <f>'Pressure Drops in Loops'!A1779</f>
        <v/>
      </c>
      <c r="B1774" s="113" t="str">
        <f>IF(Table6[[#This Row],[Segment ]]="","",B1773)</f>
        <v/>
      </c>
      <c r="C1774" s="113" t="str">
        <f>IF(Table6[[#This Row],[Segment ]]="","",C1773)</f>
        <v/>
      </c>
      <c r="D1774" s="113" t="str">
        <f>IF(Table6[[#This Row],[Segment ]]="","",D1773)</f>
        <v/>
      </c>
      <c r="E1774" s="117" t="str">
        <f>IF(Table6[[#This Row],[Segment ]]="","",Table6[[#This Row],[Density (kg/m3)]]*Table6[[#This Row],[Volumetric flow (m3/s)]])</f>
        <v/>
      </c>
      <c r="F1774" s="114" t="str">
        <f>IF(Table6[[#This Row],[Segment ]]="","",'Pressure Drops in Loops'!AG1779)</f>
        <v/>
      </c>
      <c r="G1774" s="114" t="str">
        <f>'Pressure Drops in Loops'!AH1779</f>
        <v/>
      </c>
      <c r="H1774" s="114"/>
      <c r="I1774" s="114"/>
      <c r="J1774" s="115" t="str">
        <f>'Pressure Drops in Loops'!E1779</f>
        <v/>
      </c>
      <c r="K1774" s="115" t="str">
        <f>IF('Pressure Drops in Loops'!E1780="",'Pressure Drops in Loops'!E1779,'Pressure Drops in Loops'!E1780)</f>
        <v/>
      </c>
      <c r="L1774" s="115" t="str">
        <f>IF(Table6[[#This Row],[Segment ]]="","",(Table6[[#This Row],[Pressure 2 (kPa)]]-Table6[[#This Row],[Pressure 1 (kPa)]])/Table6[[#This Row],[Density (kg/m3)]])</f>
        <v/>
      </c>
      <c r="M1774" s="115" t="str">
        <f>IF(Table6[[#This Row],[Segment ]]="","",((Table6[[#This Row],[Velocity 2 (m/s)]]^2)/2)-((Table6[[#This Row],[Velocity 1 (m/s)]]^2)/2))</f>
        <v/>
      </c>
      <c r="N1774" s="115" t="str">
        <f>IF(Table6[[#This Row],[Segment ]]="","",(Table6[[#This Row],[Height 2 (m)]]-Table6[[#This Row],[Height 1 (m)]])*9.807)</f>
        <v/>
      </c>
      <c r="O1774" s="115" t="str">
        <f>'Pressure Drops in Loops'!U1779</f>
        <v/>
      </c>
      <c r="P177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74" s="115" t="str">
        <f>IF(Table6[[#This Row],[Segment ]]="","",Table6[[#This Row],[Work (W)]]/1000)</f>
        <v/>
      </c>
    </row>
    <row r="1775" spans="1:17" x14ac:dyDescent="0.25">
      <c r="A1775" s="116" t="str">
        <f>'Pressure Drops in Loops'!A1780</f>
        <v/>
      </c>
      <c r="B1775" s="113" t="str">
        <f>IF(Table6[[#This Row],[Segment ]]="","",B1774)</f>
        <v/>
      </c>
      <c r="C1775" s="113" t="str">
        <f>IF(Table6[[#This Row],[Segment ]]="","",C1774)</f>
        <v/>
      </c>
      <c r="D1775" s="113" t="str">
        <f>IF(Table6[[#This Row],[Segment ]]="","",D1774)</f>
        <v/>
      </c>
      <c r="E1775" s="117" t="str">
        <f>IF(Table6[[#This Row],[Segment ]]="","",Table6[[#This Row],[Density (kg/m3)]]*Table6[[#This Row],[Volumetric flow (m3/s)]])</f>
        <v/>
      </c>
      <c r="F1775" s="114" t="str">
        <f>IF(Table6[[#This Row],[Segment ]]="","",'Pressure Drops in Loops'!AG1780)</f>
        <v/>
      </c>
      <c r="G1775" s="114" t="str">
        <f>'Pressure Drops in Loops'!AH1780</f>
        <v/>
      </c>
      <c r="H1775" s="114"/>
      <c r="I1775" s="114"/>
      <c r="J1775" s="115" t="str">
        <f>'Pressure Drops in Loops'!E1780</f>
        <v/>
      </c>
      <c r="K1775" s="115" t="str">
        <f>IF('Pressure Drops in Loops'!E1781="",'Pressure Drops in Loops'!E1780,'Pressure Drops in Loops'!E1781)</f>
        <v/>
      </c>
      <c r="L1775" s="115" t="str">
        <f>IF(Table6[[#This Row],[Segment ]]="","",(Table6[[#This Row],[Pressure 2 (kPa)]]-Table6[[#This Row],[Pressure 1 (kPa)]])/Table6[[#This Row],[Density (kg/m3)]])</f>
        <v/>
      </c>
      <c r="M1775" s="115" t="str">
        <f>IF(Table6[[#This Row],[Segment ]]="","",((Table6[[#This Row],[Velocity 2 (m/s)]]^2)/2)-((Table6[[#This Row],[Velocity 1 (m/s)]]^2)/2))</f>
        <v/>
      </c>
      <c r="N1775" s="115" t="str">
        <f>IF(Table6[[#This Row],[Segment ]]="","",(Table6[[#This Row],[Height 2 (m)]]-Table6[[#This Row],[Height 1 (m)]])*9.807)</f>
        <v/>
      </c>
      <c r="O1775" s="115" t="str">
        <f>'Pressure Drops in Loops'!U1780</f>
        <v/>
      </c>
      <c r="P177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75" s="115" t="str">
        <f>IF(Table6[[#This Row],[Segment ]]="","",Table6[[#This Row],[Work (W)]]/1000)</f>
        <v/>
      </c>
    </row>
    <row r="1776" spans="1:17" x14ac:dyDescent="0.25">
      <c r="A1776" s="116" t="str">
        <f>'Pressure Drops in Loops'!A1781</f>
        <v/>
      </c>
      <c r="B1776" s="113" t="str">
        <f>IF(Table6[[#This Row],[Segment ]]="","",B1775)</f>
        <v/>
      </c>
      <c r="C1776" s="113" t="str">
        <f>IF(Table6[[#This Row],[Segment ]]="","",C1775)</f>
        <v/>
      </c>
      <c r="D1776" s="113" t="str">
        <f>IF(Table6[[#This Row],[Segment ]]="","",D1775)</f>
        <v/>
      </c>
      <c r="E1776" s="117" t="str">
        <f>IF(Table6[[#This Row],[Segment ]]="","",Table6[[#This Row],[Density (kg/m3)]]*Table6[[#This Row],[Volumetric flow (m3/s)]])</f>
        <v/>
      </c>
      <c r="F1776" s="114" t="str">
        <f>IF(Table6[[#This Row],[Segment ]]="","",'Pressure Drops in Loops'!AG1781)</f>
        <v/>
      </c>
      <c r="G1776" s="114" t="str">
        <f>'Pressure Drops in Loops'!AH1781</f>
        <v/>
      </c>
      <c r="H1776" s="114"/>
      <c r="I1776" s="114"/>
      <c r="J1776" s="115" t="str">
        <f>'Pressure Drops in Loops'!E1781</f>
        <v/>
      </c>
      <c r="K1776" s="115" t="str">
        <f>IF('Pressure Drops in Loops'!E1782="",'Pressure Drops in Loops'!E1781,'Pressure Drops in Loops'!E1782)</f>
        <v/>
      </c>
      <c r="L1776" s="115" t="str">
        <f>IF(Table6[[#This Row],[Segment ]]="","",(Table6[[#This Row],[Pressure 2 (kPa)]]-Table6[[#This Row],[Pressure 1 (kPa)]])/Table6[[#This Row],[Density (kg/m3)]])</f>
        <v/>
      </c>
      <c r="M1776" s="115" t="str">
        <f>IF(Table6[[#This Row],[Segment ]]="","",((Table6[[#This Row],[Velocity 2 (m/s)]]^2)/2)-((Table6[[#This Row],[Velocity 1 (m/s)]]^2)/2))</f>
        <v/>
      </c>
      <c r="N1776" s="115" t="str">
        <f>IF(Table6[[#This Row],[Segment ]]="","",(Table6[[#This Row],[Height 2 (m)]]-Table6[[#This Row],[Height 1 (m)]])*9.807)</f>
        <v/>
      </c>
      <c r="O1776" s="115" t="str">
        <f>'Pressure Drops in Loops'!U1781</f>
        <v/>
      </c>
      <c r="P177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76" s="115" t="str">
        <f>IF(Table6[[#This Row],[Segment ]]="","",Table6[[#This Row],[Work (W)]]/1000)</f>
        <v/>
      </c>
    </row>
    <row r="1777" spans="1:17" x14ac:dyDescent="0.25">
      <c r="A1777" s="116" t="str">
        <f>'Pressure Drops in Loops'!A1782</f>
        <v/>
      </c>
      <c r="B1777" s="113" t="str">
        <f>IF(Table6[[#This Row],[Segment ]]="","",B1776)</f>
        <v/>
      </c>
      <c r="C1777" s="113" t="str">
        <f>IF(Table6[[#This Row],[Segment ]]="","",C1776)</f>
        <v/>
      </c>
      <c r="D1777" s="113" t="str">
        <f>IF(Table6[[#This Row],[Segment ]]="","",D1776)</f>
        <v/>
      </c>
      <c r="E1777" s="117" t="str">
        <f>IF(Table6[[#This Row],[Segment ]]="","",Table6[[#This Row],[Density (kg/m3)]]*Table6[[#This Row],[Volumetric flow (m3/s)]])</f>
        <v/>
      </c>
      <c r="F1777" s="114" t="str">
        <f>IF(Table6[[#This Row],[Segment ]]="","",'Pressure Drops in Loops'!AG1782)</f>
        <v/>
      </c>
      <c r="G1777" s="114" t="str">
        <f>'Pressure Drops in Loops'!AH1782</f>
        <v/>
      </c>
      <c r="H1777" s="114"/>
      <c r="I1777" s="114"/>
      <c r="J1777" s="115" t="str">
        <f>'Pressure Drops in Loops'!E1782</f>
        <v/>
      </c>
      <c r="K1777" s="115" t="str">
        <f>IF('Pressure Drops in Loops'!E1783="",'Pressure Drops in Loops'!E1782,'Pressure Drops in Loops'!E1783)</f>
        <v/>
      </c>
      <c r="L1777" s="115" t="str">
        <f>IF(Table6[[#This Row],[Segment ]]="","",(Table6[[#This Row],[Pressure 2 (kPa)]]-Table6[[#This Row],[Pressure 1 (kPa)]])/Table6[[#This Row],[Density (kg/m3)]])</f>
        <v/>
      </c>
      <c r="M1777" s="115" t="str">
        <f>IF(Table6[[#This Row],[Segment ]]="","",((Table6[[#This Row],[Velocity 2 (m/s)]]^2)/2)-((Table6[[#This Row],[Velocity 1 (m/s)]]^2)/2))</f>
        <v/>
      </c>
      <c r="N1777" s="115" t="str">
        <f>IF(Table6[[#This Row],[Segment ]]="","",(Table6[[#This Row],[Height 2 (m)]]-Table6[[#This Row],[Height 1 (m)]])*9.807)</f>
        <v/>
      </c>
      <c r="O1777" s="115" t="str">
        <f>'Pressure Drops in Loops'!U1782</f>
        <v/>
      </c>
      <c r="P177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77" s="115" t="str">
        <f>IF(Table6[[#This Row],[Segment ]]="","",Table6[[#This Row],[Work (W)]]/1000)</f>
        <v/>
      </c>
    </row>
    <row r="1778" spans="1:17" x14ac:dyDescent="0.25">
      <c r="A1778" s="116" t="str">
        <f>'Pressure Drops in Loops'!A1783</f>
        <v/>
      </c>
      <c r="B1778" s="113" t="str">
        <f>IF(Table6[[#This Row],[Segment ]]="","",B1777)</f>
        <v/>
      </c>
      <c r="C1778" s="113" t="str">
        <f>IF(Table6[[#This Row],[Segment ]]="","",C1777)</f>
        <v/>
      </c>
      <c r="D1778" s="113" t="str">
        <f>IF(Table6[[#This Row],[Segment ]]="","",D1777)</f>
        <v/>
      </c>
      <c r="E1778" s="117" t="str">
        <f>IF(Table6[[#This Row],[Segment ]]="","",Table6[[#This Row],[Density (kg/m3)]]*Table6[[#This Row],[Volumetric flow (m3/s)]])</f>
        <v/>
      </c>
      <c r="F1778" s="114" t="str">
        <f>IF(Table6[[#This Row],[Segment ]]="","",'Pressure Drops in Loops'!AG1783)</f>
        <v/>
      </c>
      <c r="G1778" s="114" t="str">
        <f>'Pressure Drops in Loops'!AH1783</f>
        <v/>
      </c>
      <c r="H1778" s="114"/>
      <c r="I1778" s="114"/>
      <c r="J1778" s="115" t="str">
        <f>'Pressure Drops in Loops'!E1783</f>
        <v/>
      </c>
      <c r="K1778" s="115" t="str">
        <f>IF('Pressure Drops in Loops'!E1784="",'Pressure Drops in Loops'!E1783,'Pressure Drops in Loops'!E1784)</f>
        <v/>
      </c>
      <c r="L1778" s="115" t="str">
        <f>IF(Table6[[#This Row],[Segment ]]="","",(Table6[[#This Row],[Pressure 2 (kPa)]]-Table6[[#This Row],[Pressure 1 (kPa)]])/Table6[[#This Row],[Density (kg/m3)]])</f>
        <v/>
      </c>
      <c r="M1778" s="115" t="str">
        <f>IF(Table6[[#This Row],[Segment ]]="","",((Table6[[#This Row],[Velocity 2 (m/s)]]^2)/2)-((Table6[[#This Row],[Velocity 1 (m/s)]]^2)/2))</f>
        <v/>
      </c>
      <c r="N1778" s="115" t="str">
        <f>IF(Table6[[#This Row],[Segment ]]="","",(Table6[[#This Row],[Height 2 (m)]]-Table6[[#This Row],[Height 1 (m)]])*9.807)</f>
        <v/>
      </c>
      <c r="O1778" s="115" t="str">
        <f>'Pressure Drops in Loops'!U1783</f>
        <v/>
      </c>
      <c r="P177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78" s="115" t="str">
        <f>IF(Table6[[#This Row],[Segment ]]="","",Table6[[#This Row],[Work (W)]]/1000)</f>
        <v/>
      </c>
    </row>
    <row r="1779" spans="1:17" x14ac:dyDescent="0.25">
      <c r="A1779" s="116" t="str">
        <f>'Pressure Drops in Loops'!A1784</f>
        <v/>
      </c>
      <c r="B1779" s="113" t="str">
        <f>IF(Table6[[#This Row],[Segment ]]="","",B1778)</f>
        <v/>
      </c>
      <c r="C1779" s="113" t="str">
        <f>IF(Table6[[#This Row],[Segment ]]="","",C1778)</f>
        <v/>
      </c>
      <c r="D1779" s="113" t="str">
        <f>IF(Table6[[#This Row],[Segment ]]="","",D1778)</f>
        <v/>
      </c>
      <c r="E1779" s="117" t="str">
        <f>IF(Table6[[#This Row],[Segment ]]="","",Table6[[#This Row],[Density (kg/m3)]]*Table6[[#This Row],[Volumetric flow (m3/s)]])</f>
        <v/>
      </c>
      <c r="F1779" s="114" t="str">
        <f>IF(Table6[[#This Row],[Segment ]]="","",'Pressure Drops in Loops'!AG1784)</f>
        <v/>
      </c>
      <c r="G1779" s="114" t="str">
        <f>'Pressure Drops in Loops'!AH1784</f>
        <v/>
      </c>
      <c r="H1779" s="114"/>
      <c r="I1779" s="114"/>
      <c r="J1779" s="115" t="str">
        <f>'Pressure Drops in Loops'!E1784</f>
        <v/>
      </c>
      <c r="K1779" s="115" t="str">
        <f>IF('Pressure Drops in Loops'!E1785="",'Pressure Drops in Loops'!E1784,'Pressure Drops in Loops'!E1785)</f>
        <v/>
      </c>
      <c r="L1779" s="115" t="str">
        <f>IF(Table6[[#This Row],[Segment ]]="","",(Table6[[#This Row],[Pressure 2 (kPa)]]-Table6[[#This Row],[Pressure 1 (kPa)]])/Table6[[#This Row],[Density (kg/m3)]])</f>
        <v/>
      </c>
      <c r="M1779" s="115" t="str">
        <f>IF(Table6[[#This Row],[Segment ]]="","",((Table6[[#This Row],[Velocity 2 (m/s)]]^2)/2)-((Table6[[#This Row],[Velocity 1 (m/s)]]^2)/2))</f>
        <v/>
      </c>
      <c r="N1779" s="115" t="str">
        <f>IF(Table6[[#This Row],[Segment ]]="","",(Table6[[#This Row],[Height 2 (m)]]-Table6[[#This Row],[Height 1 (m)]])*9.807)</f>
        <v/>
      </c>
      <c r="O1779" s="115" t="str">
        <f>'Pressure Drops in Loops'!U1784</f>
        <v/>
      </c>
      <c r="P177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79" s="115" t="str">
        <f>IF(Table6[[#This Row],[Segment ]]="","",Table6[[#This Row],[Work (W)]]/1000)</f>
        <v/>
      </c>
    </row>
    <row r="1780" spans="1:17" x14ac:dyDescent="0.25">
      <c r="A1780" s="116" t="str">
        <f>'Pressure Drops in Loops'!A1785</f>
        <v/>
      </c>
      <c r="B1780" s="113" t="str">
        <f>IF(Table6[[#This Row],[Segment ]]="","",B1779)</f>
        <v/>
      </c>
      <c r="C1780" s="113" t="str">
        <f>IF(Table6[[#This Row],[Segment ]]="","",C1779)</f>
        <v/>
      </c>
      <c r="D1780" s="113" t="str">
        <f>IF(Table6[[#This Row],[Segment ]]="","",D1779)</f>
        <v/>
      </c>
      <c r="E1780" s="117" t="str">
        <f>IF(Table6[[#This Row],[Segment ]]="","",Table6[[#This Row],[Density (kg/m3)]]*Table6[[#This Row],[Volumetric flow (m3/s)]])</f>
        <v/>
      </c>
      <c r="F1780" s="114" t="str">
        <f>IF(Table6[[#This Row],[Segment ]]="","",'Pressure Drops in Loops'!AG1785)</f>
        <v/>
      </c>
      <c r="G1780" s="114" t="str">
        <f>'Pressure Drops in Loops'!AH1785</f>
        <v/>
      </c>
      <c r="H1780" s="114"/>
      <c r="I1780" s="114"/>
      <c r="J1780" s="115" t="str">
        <f>'Pressure Drops in Loops'!E1785</f>
        <v/>
      </c>
      <c r="K1780" s="115" t="str">
        <f>IF('Pressure Drops in Loops'!E1786="",'Pressure Drops in Loops'!E1785,'Pressure Drops in Loops'!E1786)</f>
        <v/>
      </c>
      <c r="L1780" s="115" t="str">
        <f>IF(Table6[[#This Row],[Segment ]]="","",(Table6[[#This Row],[Pressure 2 (kPa)]]-Table6[[#This Row],[Pressure 1 (kPa)]])/Table6[[#This Row],[Density (kg/m3)]])</f>
        <v/>
      </c>
      <c r="M1780" s="115" t="str">
        <f>IF(Table6[[#This Row],[Segment ]]="","",((Table6[[#This Row],[Velocity 2 (m/s)]]^2)/2)-((Table6[[#This Row],[Velocity 1 (m/s)]]^2)/2))</f>
        <v/>
      </c>
      <c r="N1780" s="115" t="str">
        <f>IF(Table6[[#This Row],[Segment ]]="","",(Table6[[#This Row],[Height 2 (m)]]-Table6[[#This Row],[Height 1 (m)]])*9.807)</f>
        <v/>
      </c>
      <c r="O1780" s="115" t="str">
        <f>'Pressure Drops in Loops'!U1785</f>
        <v/>
      </c>
      <c r="P178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80" s="115" t="str">
        <f>IF(Table6[[#This Row],[Segment ]]="","",Table6[[#This Row],[Work (W)]]/1000)</f>
        <v/>
      </c>
    </row>
    <row r="1781" spans="1:17" x14ac:dyDescent="0.25">
      <c r="A1781" s="116" t="str">
        <f>'Pressure Drops in Loops'!A1786</f>
        <v/>
      </c>
      <c r="B1781" s="113" t="str">
        <f>IF(Table6[[#This Row],[Segment ]]="","",B1780)</f>
        <v/>
      </c>
      <c r="C1781" s="113" t="str">
        <f>IF(Table6[[#This Row],[Segment ]]="","",C1780)</f>
        <v/>
      </c>
      <c r="D1781" s="113" t="str">
        <f>IF(Table6[[#This Row],[Segment ]]="","",D1780)</f>
        <v/>
      </c>
      <c r="E1781" s="117" t="str">
        <f>IF(Table6[[#This Row],[Segment ]]="","",Table6[[#This Row],[Density (kg/m3)]]*Table6[[#This Row],[Volumetric flow (m3/s)]])</f>
        <v/>
      </c>
      <c r="F1781" s="114" t="str">
        <f>IF(Table6[[#This Row],[Segment ]]="","",'Pressure Drops in Loops'!AG1786)</f>
        <v/>
      </c>
      <c r="G1781" s="114" t="str">
        <f>'Pressure Drops in Loops'!AH1786</f>
        <v/>
      </c>
      <c r="H1781" s="114"/>
      <c r="I1781" s="114"/>
      <c r="J1781" s="115" t="str">
        <f>'Pressure Drops in Loops'!E1786</f>
        <v/>
      </c>
      <c r="K1781" s="115" t="str">
        <f>IF('Pressure Drops in Loops'!E1787="",'Pressure Drops in Loops'!E1786,'Pressure Drops in Loops'!E1787)</f>
        <v/>
      </c>
      <c r="L1781" s="115" t="str">
        <f>IF(Table6[[#This Row],[Segment ]]="","",(Table6[[#This Row],[Pressure 2 (kPa)]]-Table6[[#This Row],[Pressure 1 (kPa)]])/Table6[[#This Row],[Density (kg/m3)]])</f>
        <v/>
      </c>
      <c r="M1781" s="115" t="str">
        <f>IF(Table6[[#This Row],[Segment ]]="","",((Table6[[#This Row],[Velocity 2 (m/s)]]^2)/2)-((Table6[[#This Row],[Velocity 1 (m/s)]]^2)/2))</f>
        <v/>
      </c>
      <c r="N1781" s="115" t="str">
        <f>IF(Table6[[#This Row],[Segment ]]="","",(Table6[[#This Row],[Height 2 (m)]]-Table6[[#This Row],[Height 1 (m)]])*9.807)</f>
        <v/>
      </c>
      <c r="O1781" s="115" t="str">
        <f>'Pressure Drops in Loops'!U1786</f>
        <v/>
      </c>
      <c r="P178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81" s="115" t="str">
        <f>IF(Table6[[#This Row],[Segment ]]="","",Table6[[#This Row],[Work (W)]]/1000)</f>
        <v/>
      </c>
    </row>
    <row r="1782" spans="1:17" x14ac:dyDescent="0.25">
      <c r="A1782" s="116" t="str">
        <f>'Pressure Drops in Loops'!A1787</f>
        <v/>
      </c>
      <c r="B1782" s="113" t="str">
        <f>IF(Table6[[#This Row],[Segment ]]="","",B1781)</f>
        <v/>
      </c>
      <c r="C1782" s="113" t="str">
        <f>IF(Table6[[#This Row],[Segment ]]="","",C1781)</f>
        <v/>
      </c>
      <c r="D1782" s="113" t="str">
        <f>IF(Table6[[#This Row],[Segment ]]="","",D1781)</f>
        <v/>
      </c>
      <c r="E1782" s="117" t="str">
        <f>IF(Table6[[#This Row],[Segment ]]="","",Table6[[#This Row],[Density (kg/m3)]]*Table6[[#This Row],[Volumetric flow (m3/s)]])</f>
        <v/>
      </c>
      <c r="F1782" s="114" t="str">
        <f>IF(Table6[[#This Row],[Segment ]]="","",'Pressure Drops in Loops'!AG1787)</f>
        <v/>
      </c>
      <c r="G1782" s="114" t="str">
        <f>'Pressure Drops in Loops'!AH1787</f>
        <v/>
      </c>
      <c r="H1782" s="114"/>
      <c r="I1782" s="114"/>
      <c r="J1782" s="115" t="str">
        <f>'Pressure Drops in Loops'!E1787</f>
        <v/>
      </c>
      <c r="K1782" s="115" t="str">
        <f>IF('Pressure Drops in Loops'!E1788="",'Pressure Drops in Loops'!E1787,'Pressure Drops in Loops'!E1788)</f>
        <v/>
      </c>
      <c r="L1782" s="115" t="str">
        <f>IF(Table6[[#This Row],[Segment ]]="","",(Table6[[#This Row],[Pressure 2 (kPa)]]-Table6[[#This Row],[Pressure 1 (kPa)]])/Table6[[#This Row],[Density (kg/m3)]])</f>
        <v/>
      </c>
      <c r="M1782" s="115" t="str">
        <f>IF(Table6[[#This Row],[Segment ]]="","",((Table6[[#This Row],[Velocity 2 (m/s)]]^2)/2)-((Table6[[#This Row],[Velocity 1 (m/s)]]^2)/2))</f>
        <v/>
      </c>
      <c r="N1782" s="115" t="str">
        <f>IF(Table6[[#This Row],[Segment ]]="","",(Table6[[#This Row],[Height 2 (m)]]-Table6[[#This Row],[Height 1 (m)]])*9.807)</f>
        <v/>
      </c>
      <c r="O1782" s="115" t="str">
        <f>'Pressure Drops in Loops'!U1787</f>
        <v/>
      </c>
      <c r="P178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82" s="115" t="str">
        <f>IF(Table6[[#This Row],[Segment ]]="","",Table6[[#This Row],[Work (W)]]/1000)</f>
        <v/>
      </c>
    </row>
    <row r="1783" spans="1:17" x14ac:dyDescent="0.25">
      <c r="A1783" s="116" t="str">
        <f>'Pressure Drops in Loops'!A1788</f>
        <v/>
      </c>
      <c r="B1783" s="113" t="str">
        <f>IF(Table6[[#This Row],[Segment ]]="","",B1782)</f>
        <v/>
      </c>
      <c r="C1783" s="113" t="str">
        <f>IF(Table6[[#This Row],[Segment ]]="","",C1782)</f>
        <v/>
      </c>
      <c r="D1783" s="113" t="str">
        <f>IF(Table6[[#This Row],[Segment ]]="","",D1782)</f>
        <v/>
      </c>
      <c r="E1783" s="117" t="str">
        <f>IF(Table6[[#This Row],[Segment ]]="","",Table6[[#This Row],[Density (kg/m3)]]*Table6[[#This Row],[Volumetric flow (m3/s)]])</f>
        <v/>
      </c>
      <c r="F1783" s="114" t="str">
        <f>IF(Table6[[#This Row],[Segment ]]="","",'Pressure Drops in Loops'!AG1788)</f>
        <v/>
      </c>
      <c r="G1783" s="114" t="str">
        <f>'Pressure Drops in Loops'!AH1788</f>
        <v/>
      </c>
      <c r="H1783" s="114"/>
      <c r="I1783" s="114"/>
      <c r="J1783" s="115" t="str">
        <f>'Pressure Drops in Loops'!E1788</f>
        <v/>
      </c>
      <c r="K1783" s="115" t="str">
        <f>IF('Pressure Drops in Loops'!E1789="",'Pressure Drops in Loops'!E1788,'Pressure Drops in Loops'!E1789)</f>
        <v/>
      </c>
      <c r="L1783" s="115" t="str">
        <f>IF(Table6[[#This Row],[Segment ]]="","",(Table6[[#This Row],[Pressure 2 (kPa)]]-Table6[[#This Row],[Pressure 1 (kPa)]])/Table6[[#This Row],[Density (kg/m3)]])</f>
        <v/>
      </c>
      <c r="M1783" s="115" t="str">
        <f>IF(Table6[[#This Row],[Segment ]]="","",((Table6[[#This Row],[Velocity 2 (m/s)]]^2)/2)-((Table6[[#This Row],[Velocity 1 (m/s)]]^2)/2))</f>
        <v/>
      </c>
      <c r="N1783" s="115" t="str">
        <f>IF(Table6[[#This Row],[Segment ]]="","",(Table6[[#This Row],[Height 2 (m)]]-Table6[[#This Row],[Height 1 (m)]])*9.807)</f>
        <v/>
      </c>
      <c r="O1783" s="115" t="str">
        <f>'Pressure Drops in Loops'!U1788</f>
        <v/>
      </c>
      <c r="P178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83" s="115" t="str">
        <f>IF(Table6[[#This Row],[Segment ]]="","",Table6[[#This Row],[Work (W)]]/1000)</f>
        <v/>
      </c>
    </row>
    <row r="1784" spans="1:17" x14ac:dyDescent="0.25">
      <c r="A1784" s="116" t="str">
        <f>'Pressure Drops in Loops'!A1789</f>
        <v/>
      </c>
      <c r="B1784" s="113" t="str">
        <f>IF(Table6[[#This Row],[Segment ]]="","",B1783)</f>
        <v/>
      </c>
      <c r="C1784" s="113" t="str">
        <f>IF(Table6[[#This Row],[Segment ]]="","",C1783)</f>
        <v/>
      </c>
      <c r="D1784" s="113" t="str">
        <f>IF(Table6[[#This Row],[Segment ]]="","",D1783)</f>
        <v/>
      </c>
      <c r="E1784" s="117" t="str">
        <f>IF(Table6[[#This Row],[Segment ]]="","",Table6[[#This Row],[Density (kg/m3)]]*Table6[[#This Row],[Volumetric flow (m3/s)]])</f>
        <v/>
      </c>
      <c r="F1784" s="114" t="str">
        <f>IF(Table6[[#This Row],[Segment ]]="","",'Pressure Drops in Loops'!AG1789)</f>
        <v/>
      </c>
      <c r="G1784" s="114" t="str">
        <f>'Pressure Drops in Loops'!AH1789</f>
        <v/>
      </c>
      <c r="H1784" s="114"/>
      <c r="I1784" s="114"/>
      <c r="J1784" s="115" t="str">
        <f>'Pressure Drops in Loops'!E1789</f>
        <v/>
      </c>
      <c r="K1784" s="115" t="str">
        <f>IF('Pressure Drops in Loops'!E1790="",'Pressure Drops in Loops'!E1789,'Pressure Drops in Loops'!E1790)</f>
        <v/>
      </c>
      <c r="L1784" s="115" t="str">
        <f>IF(Table6[[#This Row],[Segment ]]="","",(Table6[[#This Row],[Pressure 2 (kPa)]]-Table6[[#This Row],[Pressure 1 (kPa)]])/Table6[[#This Row],[Density (kg/m3)]])</f>
        <v/>
      </c>
      <c r="M1784" s="115" t="str">
        <f>IF(Table6[[#This Row],[Segment ]]="","",((Table6[[#This Row],[Velocity 2 (m/s)]]^2)/2)-((Table6[[#This Row],[Velocity 1 (m/s)]]^2)/2))</f>
        <v/>
      </c>
      <c r="N1784" s="115" t="str">
        <f>IF(Table6[[#This Row],[Segment ]]="","",(Table6[[#This Row],[Height 2 (m)]]-Table6[[#This Row],[Height 1 (m)]])*9.807)</f>
        <v/>
      </c>
      <c r="O1784" s="115" t="str">
        <f>'Pressure Drops in Loops'!U1789</f>
        <v/>
      </c>
      <c r="P178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84" s="115" t="str">
        <f>IF(Table6[[#This Row],[Segment ]]="","",Table6[[#This Row],[Work (W)]]/1000)</f>
        <v/>
      </c>
    </row>
    <row r="1785" spans="1:17" x14ac:dyDescent="0.25">
      <c r="A1785" s="116" t="str">
        <f>'Pressure Drops in Loops'!A1790</f>
        <v/>
      </c>
      <c r="B1785" s="113" t="str">
        <f>IF(Table6[[#This Row],[Segment ]]="","",B1784)</f>
        <v/>
      </c>
      <c r="C1785" s="113" t="str">
        <f>IF(Table6[[#This Row],[Segment ]]="","",C1784)</f>
        <v/>
      </c>
      <c r="D1785" s="113" t="str">
        <f>IF(Table6[[#This Row],[Segment ]]="","",D1784)</f>
        <v/>
      </c>
      <c r="E1785" s="117" t="str">
        <f>IF(Table6[[#This Row],[Segment ]]="","",Table6[[#This Row],[Density (kg/m3)]]*Table6[[#This Row],[Volumetric flow (m3/s)]])</f>
        <v/>
      </c>
      <c r="F1785" s="114" t="str">
        <f>IF(Table6[[#This Row],[Segment ]]="","",'Pressure Drops in Loops'!AG1790)</f>
        <v/>
      </c>
      <c r="G1785" s="114" t="str">
        <f>'Pressure Drops in Loops'!AH1790</f>
        <v/>
      </c>
      <c r="H1785" s="114"/>
      <c r="I1785" s="114"/>
      <c r="J1785" s="115" t="str">
        <f>'Pressure Drops in Loops'!E1790</f>
        <v/>
      </c>
      <c r="K1785" s="115" t="str">
        <f>IF('Pressure Drops in Loops'!E1791="",'Pressure Drops in Loops'!E1790,'Pressure Drops in Loops'!E1791)</f>
        <v/>
      </c>
      <c r="L1785" s="115" t="str">
        <f>IF(Table6[[#This Row],[Segment ]]="","",(Table6[[#This Row],[Pressure 2 (kPa)]]-Table6[[#This Row],[Pressure 1 (kPa)]])/Table6[[#This Row],[Density (kg/m3)]])</f>
        <v/>
      </c>
      <c r="M1785" s="115" t="str">
        <f>IF(Table6[[#This Row],[Segment ]]="","",((Table6[[#This Row],[Velocity 2 (m/s)]]^2)/2)-((Table6[[#This Row],[Velocity 1 (m/s)]]^2)/2))</f>
        <v/>
      </c>
      <c r="N1785" s="115" t="str">
        <f>IF(Table6[[#This Row],[Segment ]]="","",(Table6[[#This Row],[Height 2 (m)]]-Table6[[#This Row],[Height 1 (m)]])*9.807)</f>
        <v/>
      </c>
      <c r="O1785" s="115" t="str">
        <f>'Pressure Drops in Loops'!U1790</f>
        <v/>
      </c>
      <c r="P178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85" s="115" t="str">
        <f>IF(Table6[[#This Row],[Segment ]]="","",Table6[[#This Row],[Work (W)]]/1000)</f>
        <v/>
      </c>
    </row>
    <row r="1786" spans="1:17" x14ac:dyDescent="0.25">
      <c r="A1786" s="116" t="str">
        <f>'Pressure Drops in Loops'!A1791</f>
        <v/>
      </c>
      <c r="B1786" s="113" t="str">
        <f>IF(Table6[[#This Row],[Segment ]]="","",B1785)</f>
        <v/>
      </c>
      <c r="C1786" s="113" t="str">
        <f>IF(Table6[[#This Row],[Segment ]]="","",C1785)</f>
        <v/>
      </c>
      <c r="D1786" s="113" t="str">
        <f>IF(Table6[[#This Row],[Segment ]]="","",D1785)</f>
        <v/>
      </c>
      <c r="E1786" s="117" t="str">
        <f>IF(Table6[[#This Row],[Segment ]]="","",Table6[[#This Row],[Density (kg/m3)]]*Table6[[#This Row],[Volumetric flow (m3/s)]])</f>
        <v/>
      </c>
      <c r="F1786" s="114" t="str">
        <f>IF(Table6[[#This Row],[Segment ]]="","",'Pressure Drops in Loops'!AG1791)</f>
        <v/>
      </c>
      <c r="G1786" s="114" t="str">
        <f>'Pressure Drops in Loops'!AH1791</f>
        <v/>
      </c>
      <c r="H1786" s="114"/>
      <c r="I1786" s="114"/>
      <c r="J1786" s="115" t="str">
        <f>'Pressure Drops in Loops'!E1791</f>
        <v/>
      </c>
      <c r="K1786" s="115" t="str">
        <f>IF('Pressure Drops in Loops'!E1792="",'Pressure Drops in Loops'!E1791,'Pressure Drops in Loops'!E1792)</f>
        <v/>
      </c>
      <c r="L1786" s="115" t="str">
        <f>IF(Table6[[#This Row],[Segment ]]="","",(Table6[[#This Row],[Pressure 2 (kPa)]]-Table6[[#This Row],[Pressure 1 (kPa)]])/Table6[[#This Row],[Density (kg/m3)]])</f>
        <v/>
      </c>
      <c r="M1786" s="115" t="str">
        <f>IF(Table6[[#This Row],[Segment ]]="","",((Table6[[#This Row],[Velocity 2 (m/s)]]^2)/2)-((Table6[[#This Row],[Velocity 1 (m/s)]]^2)/2))</f>
        <v/>
      </c>
      <c r="N1786" s="115" t="str">
        <f>IF(Table6[[#This Row],[Segment ]]="","",(Table6[[#This Row],[Height 2 (m)]]-Table6[[#This Row],[Height 1 (m)]])*9.807)</f>
        <v/>
      </c>
      <c r="O1786" s="115" t="str">
        <f>'Pressure Drops in Loops'!U1791</f>
        <v/>
      </c>
      <c r="P178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86" s="115" t="str">
        <f>IF(Table6[[#This Row],[Segment ]]="","",Table6[[#This Row],[Work (W)]]/1000)</f>
        <v/>
      </c>
    </row>
    <row r="1787" spans="1:17" x14ac:dyDescent="0.25">
      <c r="A1787" s="116" t="str">
        <f>'Pressure Drops in Loops'!A1792</f>
        <v/>
      </c>
      <c r="B1787" s="113" t="str">
        <f>IF(Table6[[#This Row],[Segment ]]="","",B1786)</f>
        <v/>
      </c>
      <c r="C1787" s="113" t="str">
        <f>IF(Table6[[#This Row],[Segment ]]="","",C1786)</f>
        <v/>
      </c>
      <c r="D1787" s="113" t="str">
        <f>IF(Table6[[#This Row],[Segment ]]="","",D1786)</f>
        <v/>
      </c>
      <c r="E1787" s="117" t="str">
        <f>IF(Table6[[#This Row],[Segment ]]="","",Table6[[#This Row],[Density (kg/m3)]]*Table6[[#This Row],[Volumetric flow (m3/s)]])</f>
        <v/>
      </c>
      <c r="F1787" s="114" t="str">
        <f>IF(Table6[[#This Row],[Segment ]]="","",'Pressure Drops in Loops'!AG1792)</f>
        <v/>
      </c>
      <c r="G1787" s="114" t="str">
        <f>'Pressure Drops in Loops'!AH1792</f>
        <v/>
      </c>
      <c r="H1787" s="114"/>
      <c r="I1787" s="114"/>
      <c r="J1787" s="115" t="str">
        <f>'Pressure Drops in Loops'!E1792</f>
        <v/>
      </c>
      <c r="K1787" s="115" t="str">
        <f>IF('Pressure Drops in Loops'!E1793="",'Pressure Drops in Loops'!E1792,'Pressure Drops in Loops'!E1793)</f>
        <v/>
      </c>
      <c r="L1787" s="115" t="str">
        <f>IF(Table6[[#This Row],[Segment ]]="","",(Table6[[#This Row],[Pressure 2 (kPa)]]-Table6[[#This Row],[Pressure 1 (kPa)]])/Table6[[#This Row],[Density (kg/m3)]])</f>
        <v/>
      </c>
      <c r="M1787" s="115" t="str">
        <f>IF(Table6[[#This Row],[Segment ]]="","",((Table6[[#This Row],[Velocity 2 (m/s)]]^2)/2)-((Table6[[#This Row],[Velocity 1 (m/s)]]^2)/2))</f>
        <v/>
      </c>
      <c r="N1787" s="115" t="str">
        <f>IF(Table6[[#This Row],[Segment ]]="","",(Table6[[#This Row],[Height 2 (m)]]-Table6[[#This Row],[Height 1 (m)]])*9.807)</f>
        <v/>
      </c>
      <c r="O1787" s="115" t="str">
        <f>'Pressure Drops in Loops'!U1792</f>
        <v/>
      </c>
      <c r="P178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87" s="115" t="str">
        <f>IF(Table6[[#This Row],[Segment ]]="","",Table6[[#This Row],[Work (W)]]/1000)</f>
        <v/>
      </c>
    </row>
    <row r="1788" spans="1:17" x14ac:dyDescent="0.25">
      <c r="A1788" s="116" t="str">
        <f>'Pressure Drops in Loops'!A1793</f>
        <v/>
      </c>
      <c r="B1788" s="113" t="str">
        <f>IF(Table6[[#This Row],[Segment ]]="","",B1787)</f>
        <v/>
      </c>
      <c r="C1788" s="113" t="str">
        <f>IF(Table6[[#This Row],[Segment ]]="","",C1787)</f>
        <v/>
      </c>
      <c r="D1788" s="113" t="str">
        <f>IF(Table6[[#This Row],[Segment ]]="","",D1787)</f>
        <v/>
      </c>
      <c r="E1788" s="117" t="str">
        <f>IF(Table6[[#This Row],[Segment ]]="","",Table6[[#This Row],[Density (kg/m3)]]*Table6[[#This Row],[Volumetric flow (m3/s)]])</f>
        <v/>
      </c>
      <c r="F1788" s="114" t="str">
        <f>IF(Table6[[#This Row],[Segment ]]="","",'Pressure Drops in Loops'!AG1793)</f>
        <v/>
      </c>
      <c r="G1788" s="114" t="str">
        <f>'Pressure Drops in Loops'!AH1793</f>
        <v/>
      </c>
      <c r="H1788" s="114"/>
      <c r="I1788" s="114"/>
      <c r="J1788" s="115" t="str">
        <f>'Pressure Drops in Loops'!E1793</f>
        <v/>
      </c>
      <c r="K1788" s="115" t="str">
        <f>IF('Pressure Drops in Loops'!E1794="",'Pressure Drops in Loops'!E1793,'Pressure Drops in Loops'!E1794)</f>
        <v/>
      </c>
      <c r="L1788" s="115" t="str">
        <f>IF(Table6[[#This Row],[Segment ]]="","",(Table6[[#This Row],[Pressure 2 (kPa)]]-Table6[[#This Row],[Pressure 1 (kPa)]])/Table6[[#This Row],[Density (kg/m3)]])</f>
        <v/>
      </c>
      <c r="M1788" s="115" t="str">
        <f>IF(Table6[[#This Row],[Segment ]]="","",((Table6[[#This Row],[Velocity 2 (m/s)]]^2)/2)-((Table6[[#This Row],[Velocity 1 (m/s)]]^2)/2))</f>
        <v/>
      </c>
      <c r="N1788" s="115" t="str">
        <f>IF(Table6[[#This Row],[Segment ]]="","",(Table6[[#This Row],[Height 2 (m)]]-Table6[[#This Row],[Height 1 (m)]])*9.807)</f>
        <v/>
      </c>
      <c r="O1788" s="115" t="str">
        <f>'Pressure Drops in Loops'!U1793</f>
        <v/>
      </c>
      <c r="P178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88" s="115" t="str">
        <f>IF(Table6[[#This Row],[Segment ]]="","",Table6[[#This Row],[Work (W)]]/1000)</f>
        <v/>
      </c>
    </row>
    <row r="1789" spans="1:17" x14ac:dyDescent="0.25">
      <c r="A1789" s="116" t="str">
        <f>'Pressure Drops in Loops'!A1794</f>
        <v/>
      </c>
      <c r="B1789" s="113" t="str">
        <f>IF(Table6[[#This Row],[Segment ]]="","",B1788)</f>
        <v/>
      </c>
      <c r="C1789" s="113" t="str">
        <f>IF(Table6[[#This Row],[Segment ]]="","",C1788)</f>
        <v/>
      </c>
      <c r="D1789" s="113" t="str">
        <f>IF(Table6[[#This Row],[Segment ]]="","",D1788)</f>
        <v/>
      </c>
      <c r="E1789" s="117" t="str">
        <f>IF(Table6[[#This Row],[Segment ]]="","",Table6[[#This Row],[Density (kg/m3)]]*Table6[[#This Row],[Volumetric flow (m3/s)]])</f>
        <v/>
      </c>
      <c r="F1789" s="114" t="str">
        <f>IF(Table6[[#This Row],[Segment ]]="","",'Pressure Drops in Loops'!AG1794)</f>
        <v/>
      </c>
      <c r="G1789" s="114" t="str">
        <f>'Pressure Drops in Loops'!AH1794</f>
        <v/>
      </c>
      <c r="H1789" s="114"/>
      <c r="I1789" s="114"/>
      <c r="J1789" s="115" t="str">
        <f>'Pressure Drops in Loops'!E1794</f>
        <v/>
      </c>
      <c r="K1789" s="115" t="str">
        <f>IF('Pressure Drops in Loops'!E1795="",'Pressure Drops in Loops'!E1794,'Pressure Drops in Loops'!E1795)</f>
        <v/>
      </c>
      <c r="L1789" s="115" t="str">
        <f>IF(Table6[[#This Row],[Segment ]]="","",(Table6[[#This Row],[Pressure 2 (kPa)]]-Table6[[#This Row],[Pressure 1 (kPa)]])/Table6[[#This Row],[Density (kg/m3)]])</f>
        <v/>
      </c>
      <c r="M1789" s="115" t="str">
        <f>IF(Table6[[#This Row],[Segment ]]="","",((Table6[[#This Row],[Velocity 2 (m/s)]]^2)/2)-((Table6[[#This Row],[Velocity 1 (m/s)]]^2)/2))</f>
        <v/>
      </c>
      <c r="N1789" s="115" t="str">
        <f>IF(Table6[[#This Row],[Segment ]]="","",(Table6[[#This Row],[Height 2 (m)]]-Table6[[#This Row],[Height 1 (m)]])*9.807)</f>
        <v/>
      </c>
      <c r="O1789" s="115" t="str">
        <f>'Pressure Drops in Loops'!U1794</f>
        <v/>
      </c>
      <c r="P178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89" s="115" t="str">
        <f>IF(Table6[[#This Row],[Segment ]]="","",Table6[[#This Row],[Work (W)]]/1000)</f>
        <v/>
      </c>
    </row>
    <row r="1790" spans="1:17" x14ac:dyDescent="0.25">
      <c r="A1790" s="116" t="str">
        <f>'Pressure Drops in Loops'!A1795</f>
        <v/>
      </c>
      <c r="B1790" s="113" t="str">
        <f>IF(Table6[[#This Row],[Segment ]]="","",B1789)</f>
        <v/>
      </c>
      <c r="C1790" s="113" t="str">
        <f>IF(Table6[[#This Row],[Segment ]]="","",C1789)</f>
        <v/>
      </c>
      <c r="D1790" s="113" t="str">
        <f>IF(Table6[[#This Row],[Segment ]]="","",D1789)</f>
        <v/>
      </c>
      <c r="E1790" s="117" t="str">
        <f>IF(Table6[[#This Row],[Segment ]]="","",Table6[[#This Row],[Density (kg/m3)]]*Table6[[#This Row],[Volumetric flow (m3/s)]])</f>
        <v/>
      </c>
      <c r="F1790" s="114" t="str">
        <f>IF(Table6[[#This Row],[Segment ]]="","",'Pressure Drops in Loops'!AG1795)</f>
        <v/>
      </c>
      <c r="G1790" s="114" t="str">
        <f>'Pressure Drops in Loops'!AH1795</f>
        <v/>
      </c>
      <c r="H1790" s="114"/>
      <c r="I1790" s="114"/>
      <c r="J1790" s="115" t="str">
        <f>'Pressure Drops in Loops'!E1795</f>
        <v/>
      </c>
      <c r="K1790" s="115" t="str">
        <f>IF('Pressure Drops in Loops'!E1796="",'Pressure Drops in Loops'!E1795,'Pressure Drops in Loops'!E1796)</f>
        <v/>
      </c>
      <c r="L1790" s="115" t="str">
        <f>IF(Table6[[#This Row],[Segment ]]="","",(Table6[[#This Row],[Pressure 2 (kPa)]]-Table6[[#This Row],[Pressure 1 (kPa)]])/Table6[[#This Row],[Density (kg/m3)]])</f>
        <v/>
      </c>
      <c r="M1790" s="115" t="str">
        <f>IF(Table6[[#This Row],[Segment ]]="","",((Table6[[#This Row],[Velocity 2 (m/s)]]^2)/2)-((Table6[[#This Row],[Velocity 1 (m/s)]]^2)/2))</f>
        <v/>
      </c>
      <c r="N1790" s="115" t="str">
        <f>IF(Table6[[#This Row],[Segment ]]="","",(Table6[[#This Row],[Height 2 (m)]]-Table6[[#This Row],[Height 1 (m)]])*9.807)</f>
        <v/>
      </c>
      <c r="O1790" s="115" t="str">
        <f>'Pressure Drops in Loops'!U1795</f>
        <v/>
      </c>
      <c r="P179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90" s="115" t="str">
        <f>IF(Table6[[#This Row],[Segment ]]="","",Table6[[#This Row],[Work (W)]]/1000)</f>
        <v/>
      </c>
    </row>
    <row r="1791" spans="1:17" x14ac:dyDescent="0.25">
      <c r="A1791" s="116" t="str">
        <f>'Pressure Drops in Loops'!A1796</f>
        <v/>
      </c>
      <c r="B1791" s="113" t="str">
        <f>IF(Table6[[#This Row],[Segment ]]="","",B1790)</f>
        <v/>
      </c>
      <c r="C1791" s="113" t="str">
        <f>IF(Table6[[#This Row],[Segment ]]="","",C1790)</f>
        <v/>
      </c>
      <c r="D1791" s="113" t="str">
        <f>IF(Table6[[#This Row],[Segment ]]="","",D1790)</f>
        <v/>
      </c>
      <c r="E1791" s="117" t="str">
        <f>IF(Table6[[#This Row],[Segment ]]="","",Table6[[#This Row],[Density (kg/m3)]]*Table6[[#This Row],[Volumetric flow (m3/s)]])</f>
        <v/>
      </c>
      <c r="F1791" s="114" t="str">
        <f>IF(Table6[[#This Row],[Segment ]]="","",'Pressure Drops in Loops'!AG1796)</f>
        <v/>
      </c>
      <c r="G1791" s="114" t="str">
        <f>'Pressure Drops in Loops'!AH1796</f>
        <v/>
      </c>
      <c r="H1791" s="114"/>
      <c r="I1791" s="114"/>
      <c r="J1791" s="115" t="str">
        <f>'Pressure Drops in Loops'!E1796</f>
        <v/>
      </c>
      <c r="K1791" s="115" t="str">
        <f>IF('Pressure Drops in Loops'!E1797="",'Pressure Drops in Loops'!E1796,'Pressure Drops in Loops'!E1797)</f>
        <v/>
      </c>
      <c r="L1791" s="115" t="str">
        <f>IF(Table6[[#This Row],[Segment ]]="","",(Table6[[#This Row],[Pressure 2 (kPa)]]-Table6[[#This Row],[Pressure 1 (kPa)]])/Table6[[#This Row],[Density (kg/m3)]])</f>
        <v/>
      </c>
      <c r="M1791" s="115" t="str">
        <f>IF(Table6[[#This Row],[Segment ]]="","",((Table6[[#This Row],[Velocity 2 (m/s)]]^2)/2)-((Table6[[#This Row],[Velocity 1 (m/s)]]^2)/2))</f>
        <v/>
      </c>
      <c r="N1791" s="115" t="str">
        <f>IF(Table6[[#This Row],[Segment ]]="","",(Table6[[#This Row],[Height 2 (m)]]-Table6[[#This Row],[Height 1 (m)]])*9.807)</f>
        <v/>
      </c>
      <c r="O1791" s="115" t="str">
        <f>'Pressure Drops in Loops'!U1796</f>
        <v/>
      </c>
      <c r="P179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91" s="115" t="str">
        <f>IF(Table6[[#This Row],[Segment ]]="","",Table6[[#This Row],[Work (W)]]/1000)</f>
        <v/>
      </c>
    </row>
    <row r="1792" spans="1:17" x14ac:dyDescent="0.25">
      <c r="A1792" s="116" t="str">
        <f>'Pressure Drops in Loops'!A1797</f>
        <v/>
      </c>
      <c r="B1792" s="113" t="str">
        <f>IF(Table6[[#This Row],[Segment ]]="","",B1791)</f>
        <v/>
      </c>
      <c r="C1792" s="113" t="str">
        <f>IF(Table6[[#This Row],[Segment ]]="","",C1791)</f>
        <v/>
      </c>
      <c r="D1792" s="113" t="str">
        <f>IF(Table6[[#This Row],[Segment ]]="","",D1791)</f>
        <v/>
      </c>
      <c r="E1792" s="117" t="str">
        <f>IF(Table6[[#This Row],[Segment ]]="","",Table6[[#This Row],[Density (kg/m3)]]*Table6[[#This Row],[Volumetric flow (m3/s)]])</f>
        <v/>
      </c>
      <c r="F1792" s="114" t="str">
        <f>IF(Table6[[#This Row],[Segment ]]="","",'Pressure Drops in Loops'!AG1797)</f>
        <v/>
      </c>
      <c r="G1792" s="114" t="str">
        <f>'Pressure Drops in Loops'!AH1797</f>
        <v/>
      </c>
      <c r="H1792" s="114"/>
      <c r="I1792" s="114"/>
      <c r="J1792" s="115" t="str">
        <f>'Pressure Drops in Loops'!E1797</f>
        <v/>
      </c>
      <c r="K1792" s="115" t="str">
        <f>IF('Pressure Drops in Loops'!E1798="",'Pressure Drops in Loops'!E1797,'Pressure Drops in Loops'!E1798)</f>
        <v/>
      </c>
      <c r="L1792" s="115" t="str">
        <f>IF(Table6[[#This Row],[Segment ]]="","",(Table6[[#This Row],[Pressure 2 (kPa)]]-Table6[[#This Row],[Pressure 1 (kPa)]])/Table6[[#This Row],[Density (kg/m3)]])</f>
        <v/>
      </c>
      <c r="M1792" s="115" t="str">
        <f>IF(Table6[[#This Row],[Segment ]]="","",((Table6[[#This Row],[Velocity 2 (m/s)]]^2)/2)-((Table6[[#This Row],[Velocity 1 (m/s)]]^2)/2))</f>
        <v/>
      </c>
      <c r="N1792" s="115" t="str">
        <f>IF(Table6[[#This Row],[Segment ]]="","",(Table6[[#This Row],[Height 2 (m)]]-Table6[[#This Row],[Height 1 (m)]])*9.807)</f>
        <v/>
      </c>
      <c r="O1792" s="115" t="str">
        <f>'Pressure Drops in Loops'!U1797</f>
        <v/>
      </c>
      <c r="P179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92" s="115" t="str">
        <f>IF(Table6[[#This Row],[Segment ]]="","",Table6[[#This Row],[Work (W)]]/1000)</f>
        <v/>
      </c>
    </row>
    <row r="1793" spans="1:17" x14ac:dyDescent="0.25">
      <c r="A1793" s="116" t="str">
        <f>'Pressure Drops in Loops'!A1798</f>
        <v/>
      </c>
      <c r="B1793" s="113" t="str">
        <f>IF(Table6[[#This Row],[Segment ]]="","",B1792)</f>
        <v/>
      </c>
      <c r="C1793" s="113" t="str">
        <f>IF(Table6[[#This Row],[Segment ]]="","",C1792)</f>
        <v/>
      </c>
      <c r="D1793" s="113" t="str">
        <f>IF(Table6[[#This Row],[Segment ]]="","",D1792)</f>
        <v/>
      </c>
      <c r="E1793" s="117" t="str">
        <f>IF(Table6[[#This Row],[Segment ]]="","",Table6[[#This Row],[Density (kg/m3)]]*Table6[[#This Row],[Volumetric flow (m3/s)]])</f>
        <v/>
      </c>
      <c r="F1793" s="114" t="str">
        <f>IF(Table6[[#This Row],[Segment ]]="","",'Pressure Drops in Loops'!AG1798)</f>
        <v/>
      </c>
      <c r="G1793" s="114" t="str">
        <f>'Pressure Drops in Loops'!AH1798</f>
        <v/>
      </c>
      <c r="H1793" s="114"/>
      <c r="I1793" s="114"/>
      <c r="J1793" s="115" t="str">
        <f>'Pressure Drops in Loops'!E1798</f>
        <v/>
      </c>
      <c r="K1793" s="115" t="str">
        <f>IF('Pressure Drops in Loops'!E1799="",'Pressure Drops in Loops'!E1798,'Pressure Drops in Loops'!E1799)</f>
        <v/>
      </c>
      <c r="L1793" s="115" t="str">
        <f>IF(Table6[[#This Row],[Segment ]]="","",(Table6[[#This Row],[Pressure 2 (kPa)]]-Table6[[#This Row],[Pressure 1 (kPa)]])/Table6[[#This Row],[Density (kg/m3)]])</f>
        <v/>
      </c>
      <c r="M1793" s="115" t="str">
        <f>IF(Table6[[#This Row],[Segment ]]="","",((Table6[[#This Row],[Velocity 2 (m/s)]]^2)/2)-((Table6[[#This Row],[Velocity 1 (m/s)]]^2)/2))</f>
        <v/>
      </c>
      <c r="N1793" s="115" t="str">
        <f>IF(Table6[[#This Row],[Segment ]]="","",(Table6[[#This Row],[Height 2 (m)]]-Table6[[#This Row],[Height 1 (m)]])*9.807)</f>
        <v/>
      </c>
      <c r="O1793" s="115" t="str">
        <f>'Pressure Drops in Loops'!U1798</f>
        <v/>
      </c>
      <c r="P179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93" s="115" t="str">
        <f>IF(Table6[[#This Row],[Segment ]]="","",Table6[[#This Row],[Work (W)]]/1000)</f>
        <v/>
      </c>
    </row>
    <row r="1794" spans="1:17" x14ac:dyDescent="0.25">
      <c r="A1794" s="116" t="str">
        <f>'Pressure Drops in Loops'!A1799</f>
        <v/>
      </c>
      <c r="B1794" s="113" t="str">
        <f>IF(Table6[[#This Row],[Segment ]]="","",B1793)</f>
        <v/>
      </c>
      <c r="C1794" s="113" t="str">
        <f>IF(Table6[[#This Row],[Segment ]]="","",C1793)</f>
        <v/>
      </c>
      <c r="D1794" s="113" t="str">
        <f>IF(Table6[[#This Row],[Segment ]]="","",D1793)</f>
        <v/>
      </c>
      <c r="E1794" s="117" t="str">
        <f>IF(Table6[[#This Row],[Segment ]]="","",Table6[[#This Row],[Density (kg/m3)]]*Table6[[#This Row],[Volumetric flow (m3/s)]])</f>
        <v/>
      </c>
      <c r="F1794" s="114" t="str">
        <f>IF(Table6[[#This Row],[Segment ]]="","",'Pressure Drops in Loops'!AG1799)</f>
        <v/>
      </c>
      <c r="G1794" s="114" t="str">
        <f>'Pressure Drops in Loops'!AH1799</f>
        <v/>
      </c>
      <c r="H1794" s="114"/>
      <c r="I1794" s="114"/>
      <c r="J1794" s="115" t="str">
        <f>'Pressure Drops in Loops'!E1799</f>
        <v/>
      </c>
      <c r="K1794" s="115" t="str">
        <f>IF('Pressure Drops in Loops'!E1800="",'Pressure Drops in Loops'!E1799,'Pressure Drops in Loops'!E1800)</f>
        <v/>
      </c>
      <c r="L1794" s="115" t="str">
        <f>IF(Table6[[#This Row],[Segment ]]="","",(Table6[[#This Row],[Pressure 2 (kPa)]]-Table6[[#This Row],[Pressure 1 (kPa)]])/Table6[[#This Row],[Density (kg/m3)]])</f>
        <v/>
      </c>
      <c r="M1794" s="115" t="str">
        <f>IF(Table6[[#This Row],[Segment ]]="","",((Table6[[#This Row],[Velocity 2 (m/s)]]^2)/2)-((Table6[[#This Row],[Velocity 1 (m/s)]]^2)/2))</f>
        <v/>
      </c>
      <c r="N1794" s="115" t="str">
        <f>IF(Table6[[#This Row],[Segment ]]="","",(Table6[[#This Row],[Height 2 (m)]]-Table6[[#This Row],[Height 1 (m)]])*9.807)</f>
        <v/>
      </c>
      <c r="O1794" s="115" t="str">
        <f>'Pressure Drops in Loops'!U1799</f>
        <v/>
      </c>
      <c r="P179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94" s="115" t="str">
        <f>IF(Table6[[#This Row],[Segment ]]="","",Table6[[#This Row],[Work (W)]]/1000)</f>
        <v/>
      </c>
    </row>
    <row r="1795" spans="1:17" x14ac:dyDescent="0.25">
      <c r="A1795" s="116" t="str">
        <f>'Pressure Drops in Loops'!A1800</f>
        <v/>
      </c>
      <c r="B1795" s="113" t="str">
        <f>IF(Table6[[#This Row],[Segment ]]="","",B1794)</f>
        <v/>
      </c>
      <c r="C1795" s="113" t="str">
        <f>IF(Table6[[#This Row],[Segment ]]="","",C1794)</f>
        <v/>
      </c>
      <c r="D1795" s="113" t="str">
        <f>IF(Table6[[#This Row],[Segment ]]="","",D1794)</f>
        <v/>
      </c>
      <c r="E1795" s="117" t="str">
        <f>IF(Table6[[#This Row],[Segment ]]="","",Table6[[#This Row],[Density (kg/m3)]]*Table6[[#This Row],[Volumetric flow (m3/s)]])</f>
        <v/>
      </c>
      <c r="F1795" s="114" t="str">
        <f>IF(Table6[[#This Row],[Segment ]]="","",'Pressure Drops in Loops'!AG1800)</f>
        <v/>
      </c>
      <c r="G1795" s="114" t="str">
        <f>'Pressure Drops in Loops'!AH1800</f>
        <v/>
      </c>
      <c r="H1795" s="114"/>
      <c r="I1795" s="114"/>
      <c r="J1795" s="115" t="str">
        <f>'Pressure Drops in Loops'!E1800</f>
        <v/>
      </c>
      <c r="K1795" s="115" t="str">
        <f>IF('Pressure Drops in Loops'!E1801="",'Pressure Drops in Loops'!E1800,'Pressure Drops in Loops'!E1801)</f>
        <v/>
      </c>
      <c r="L1795" s="115" t="str">
        <f>IF(Table6[[#This Row],[Segment ]]="","",(Table6[[#This Row],[Pressure 2 (kPa)]]-Table6[[#This Row],[Pressure 1 (kPa)]])/Table6[[#This Row],[Density (kg/m3)]])</f>
        <v/>
      </c>
      <c r="M1795" s="115" t="str">
        <f>IF(Table6[[#This Row],[Segment ]]="","",((Table6[[#This Row],[Velocity 2 (m/s)]]^2)/2)-((Table6[[#This Row],[Velocity 1 (m/s)]]^2)/2))</f>
        <v/>
      </c>
      <c r="N1795" s="115" t="str">
        <f>IF(Table6[[#This Row],[Segment ]]="","",(Table6[[#This Row],[Height 2 (m)]]-Table6[[#This Row],[Height 1 (m)]])*9.807)</f>
        <v/>
      </c>
      <c r="O1795" s="115" t="str">
        <f>'Pressure Drops in Loops'!U1800</f>
        <v/>
      </c>
      <c r="P179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95" s="115" t="str">
        <f>IF(Table6[[#This Row],[Segment ]]="","",Table6[[#This Row],[Work (W)]]/1000)</f>
        <v/>
      </c>
    </row>
    <row r="1796" spans="1:17" x14ac:dyDescent="0.25">
      <c r="A1796" s="116" t="str">
        <f>'Pressure Drops in Loops'!A1801</f>
        <v/>
      </c>
      <c r="B1796" s="113" t="str">
        <f>IF(Table6[[#This Row],[Segment ]]="","",B1795)</f>
        <v/>
      </c>
      <c r="C1796" s="113" t="str">
        <f>IF(Table6[[#This Row],[Segment ]]="","",C1795)</f>
        <v/>
      </c>
      <c r="D1796" s="113" t="str">
        <f>IF(Table6[[#This Row],[Segment ]]="","",D1795)</f>
        <v/>
      </c>
      <c r="E1796" s="117" t="str">
        <f>IF(Table6[[#This Row],[Segment ]]="","",Table6[[#This Row],[Density (kg/m3)]]*Table6[[#This Row],[Volumetric flow (m3/s)]])</f>
        <v/>
      </c>
      <c r="F1796" s="114" t="str">
        <f>IF(Table6[[#This Row],[Segment ]]="","",'Pressure Drops in Loops'!AG1801)</f>
        <v/>
      </c>
      <c r="G1796" s="114" t="str">
        <f>'Pressure Drops in Loops'!AH1801</f>
        <v/>
      </c>
      <c r="H1796" s="114"/>
      <c r="I1796" s="114"/>
      <c r="J1796" s="115" t="str">
        <f>'Pressure Drops in Loops'!E1801</f>
        <v/>
      </c>
      <c r="K1796" s="115" t="str">
        <f>IF('Pressure Drops in Loops'!E1802="",'Pressure Drops in Loops'!E1801,'Pressure Drops in Loops'!E1802)</f>
        <v/>
      </c>
      <c r="L1796" s="115" t="str">
        <f>IF(Table6[[#This Row],[Segment ]]="","",(Table6[[#This Row],[Pressure 2 (kPa)]]-Table6[[#This Row],[Pressure 1 (kPa)]])/Table6[[#This Row],[Density (kg/m3)]])</f>
        <v/>
      </c>
      <c r="M1796" s="115" t="str">
        <f>IF(Table6[[#This Row],[Segment ]]="","",((Table6[[#This Row],[Velocity 2 (m/s)]]^2)/2)-((Table6[[#This Row],[Velocity 1 (m/s)]]^2)/2))</f>
        <v/>
      </c>
      <c r="N1796" s="115" t="str">
        <f>IF(Table6[[#This Row],[Segment ]]="","",(Table6[[#This Row],[Height 2 (m)]]-Table6[[#This Row],[Height 1 (m)]])*9.807)</f>
        <v/>
      </c>
      <c r="O1796" s="115" t="str">
        <f>'Pressure Drops in Loops'!U1801</f>
        <v/>
      </c>
      <c r="P179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96" s="115" t="str">
        <f>IF(Table6[[#This Row],[Segment ]]="","",Table6[[#This Row],[Work (W)]]/1000)</f>
        <v/>
      </c>
    </row>
    <row r="1797" spans="1:17" x14ac:dyDescent="0.25">
      <c r="A1797" s="116" t="str">
        <f>'Pressure Drops in Loops'!A1802</f>
        <v/>
      </c>
      <c r="B1797" s="113" t="str">
        <f>IF(Table6[[#This Row],[Segment ]]="","",B1796)</f>
        <v/>
      </c>
      <c r="C1797" s="113" t="str">
        <f>IF(Table6[[#This Row],[Segment ]]="","",C1796)</f>
        <v/>
      </c>
      <c r="D1797" s="113" t="str">
        <f>IF(Table6[[#This Row],[Segment ]]="","",D1796)</f>
        <v/>
      </c>
      <c r="E1797" s="117" t="str">
        <f>IF(Table6[[#This Row],[Segment ]]="","",Table6[[#This Row],[Density (kg/m3)]]*Table6[[#This Row],[Volumetric flow (m3/s)]])</f>
        <v/>
      </c>
      <c r="F1797" s="114" t="str">
        <f>IF(Table6[[#This Row],[Segment ]]="","",'Pressure Drops in Loops'!AG1802)</f>
        <v/>
      </c>
      <c r="G1797" s="114" t="str">
        <f>'Pressure Drops in Loops'!AH1802</f>
        <v/>
      </c>
      <c r="H1797" s="114"/>
      <c r="I1797" s="114"/>
      <c r="J1797" s="115" t="str">
        <f>'Pressure Drops in Loops'!E1802</f>
        <v/>
      </c>
      <c r="K1797" s="115" t="str">
        <f>IF('Pressure Drops in Loops'!E1803="",'Pressure Drops in Loops'!E1802,'Pressure Drops in Loops'!E1803)</f>
        <v/>
      </c>
      <c r="L1797" s="115" t="str">
        <f>IF(Table6[[#This Row],[Segment ]]="","",(Table6[[#This Row],[Pressure 2 (kPa)]]-Table6[[#This Row],[Pressure 1 (kPa)]])/Table6[[#This Row],[Density (kg/m3)]])</f>
        <v/>
      </c>
      <c r="M1797" s="115" t="str">
        <f>IF(Table6[[#This Row],[Segment ]]="","",((Table6[[#This Row],[Velocity 2 (m/s)]]^2)/2)-((Table6[[#This Row],[Velocity 1 (m/s)]]^2)/2))</f>
        <v/>
      </c>
      <c r="N1797" s="115" t="str">
        <f>IF(Table6[[#This Row],[Segment ]]="","",(Table6[[#This Row],[Height 2 (m)]]-Table6[[#This Row],[Height 1 (m)]])*9.807)</f>
        <v/>
      </c>
      <c r="O1797" s="115" t="str">
        <f>'Pressure Drops in Loops'!U1802</f>
        <v/>
      </c>
      <c r="P179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97" s="115" t="str">
        <f>IF(Table6[[#This Row],[Segment ]]="","",Table6[[#This Row],[Work (W)]]/1000)</f>
        <v/>
      </c>
    </row>
    <row r="1798" spans="1:17" x14ac:dyDescent="0.25">
      <c r="A1798" s="116" t="str">
        <f>'Pressure Drops in Loops'!A1803</f>
        <v/>
      </c>
      <c r="B1798" s="113" t="str">
        <f>IF(Table6[[#This Row],[Segment ]]="","",B1797)</f>
        <v/>
      </c>
      <c r="C1798" s="113" t="str">
        <f>IF(Table6[[#This Row],[Segment ]]="","",C1797)</f>
        <v/>
      </c>
      <c r="D1798" s="113" t="str">
        <f>IF(Table6[[#This Row],[Segment ]]="","",D1797)</f>
        <v/>
      </c>
      <c r="E1798" s="117" t="str">
        <f>IF(Table6[[#This Row],[Segment ]]="","",Table6[[#This Row],[Density (kg/m3)]]*Table6[[#This Row],[Volumetric flow (m3/s)]])</f>
        <v/>
      </c>
      <c r="F1798" s="114" t="str">
        <f>IF(Table6[[#This Row],[Segment ]]="","",'Pressure Drops in Loops'!AG1803)</f>
        <v/>
      </c>
      <c r="G1798" s="114" t="str">
        <f>'Pressure Drops in Loops'!AH1803</f>
        <v/>
      </c>
      <c r="H1798" s="114"/>
      <c r="I1798" s="114"/>
      <c r="J1798" s="115" t="str">
        <f>'Pressure Drops in Loops'!E1803</f>
        <v/>
      </c>
      <c r="K1798" s="115" t="str">
        <f>IF('Pressure Drops in Loops'!E1804="",'Pressure Drops in Loops'!E1803,'Pressure Drops in Loops'!E1804)</f>
        <v/>
      </c>
      <c r="L1798" s="115" t="str">
        <f>IF(Table6[[#This Row],[Segment ]]="","",(Table6[[#This Row],[Pressure 2 (kPa)]]-Table6[[#This Row],[Pressure 1 (kPa)]])/Table6[[#This Row],[Density (kg/m3)]])</f>
        <v/>
      </c>
      <c r="M1798" s="115" t="str">
        <f>IF(Table6[[#This Row],[Segment ]]="","",((Table6[[#This Row],[Velocity 2 (m/s)]]^2)/2)-((Table6[[#This Row],[Velocity 1 (m/s)]]^2)/2))</f>
        <v/>
      </c>
      <c r="N1798" s="115" t="str">
        <f>IF(Table6[[#This Row],[Segment ]]="","",(Table6[[#This Row],[Height 2 (m)]]-Table6[[#This Row],[Height 1 (m)]])*9.807)</f>
        <v/>
      </c>
      <c r="O1798" s="115" t="str">
        <f>'Pressure Drops in Loops'!U1803</f>
        <v/>
      </c>
      <c r="P179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98" s="115" t="str">
        <f>IF(Table6[[#This Row],[Segment ]]="","",Table6[[#This Row],[Work (W)]]/1000)</f>
        <v/>
      </c>
    </row>
    <row r="1799" spans="1:17" x14ac:dyDescent="0.25">
      <c r="A1799" s="116" t="str">
        <f>'Pressure Drops in Loops'!A1804</f>
        <v/>
      </c>
      <c r="B1799" s="113" t="str">
        <f>IF(Table6[[#This Row],[Segment ]]="","",B1798)</f>
        <v/>
      </c>
      <c r="C1799" s="113" t="str">
        <f>IF(Table6[[#This Row],[Segment ]]="","",C1798)</f>
        <v/>
      </c>
      <c r="D1799" s="113" t="str">
        <f>IF(Table6[[#This Row],[Segment ]]="","",D1798)</f>
        <v/>
      </c>
      <c r="E1799" s="117" t="str">
        <f>IF(Table6[[#This Row],[Segment ]]="","",Table6[[#This Row],[Density (kg/m3)]]*Table6[[#This Row],[Volumetric flow (m3/s)]])</f>
        <v/>
      </c>
      <c r="F1799" s="114" t="str">
        <f>IF(Table6[[#This Row],[Segment ]]="","",'Pressure Drops in Loops'!AG1804)</f>
        <v/>
      </c>
      <c r="G1799" s="114" t="str">
        <f>'Pressure Drops in Loops'!AH1804</f>
        <v/>
      </c>
      <c r="H1799" s="114"/>
      <c r="I1799" s="114"/>
      <c r="J1799" s="115" t="str">
        <f>'Pressure Drops in Loops'!E1804</f>
        <v/>
      </c>
      <c r="K1799" s="115" t="str">
        <f>IF('Pressure Drops in Loops'!E1805="",'Pressure Drops in Loops'!E1804,'Pressure Drops in Loops'!E1805)</f>
        <v/>
      </c>
      <c r="L1799" s="115" t="str">
        <f>IF(Table6[[#This Row],[Segment ]]="","",(Table6[[#This Row],[Pressure 2 (kPa)]]-Table6[[#This Row],[Pressure 1 (kPa)]])/Table6[[#This Row],[Density (kg/m3)]])</f>
        <v/>
      </c>
      <c r="M1799" s="115" t="str">
        <f>IF(Table6[[#This Row],[Segment ]]="","",((Table6[[#This Row],[Velocity 2 (m/s)]]^2)/2)-((Table6[[#This Row],[Velocity 1 (m/s)]]^2)/2))</f>
        <v/>
      </c>
      <c r="N1799" s="115" t="str">
        <f>IF(Table6[[#This Row],[Segment ]]="","",(Table6[[#This Row],[Height 2 (m)]]-Table6[[#This Row],[Height 1 (m)]])*9.807)</f>
        <v/>
      </c>
      <c r="O1799" s="115" t="str">
        <f>'Pressure Drops in Loops'!U1804</f>
        <v/>
      </c>
      <c r="P179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799" s="115" t="str">
        <f>IF(Table6[[#This Row],[Segment ]]="","",Table6[[#This Row],[Work (W)]]/1000)</f>
        <v/>
      </c>
    </row>
    <row r="1800" spans="1:17" x14ac:dyDescent="0.25">
      <c r="A1800" s="116" t="str">
        <f>'Pressure Drops in Loops'!A1805</f>
        <v/>
      </c>
      <c r="B1800" s="113" t="str">
        <f>IF(Table6[[#This Row],[Segment ]]="","",B1799)</f>
        <v/>
      </c>
      <c r="C1800" s="113" t="str">
        <f>IF(Table6[[#This Row],[Segment ]]="","",C1799)</f>
        <v/>
      </c>
      <c r="D1800" s="113" t="str">
        <f>IF(Table6[[#This Row],[Segment ]]="","",D1799)</f>
        <v/>
      </c>
      <c r="E1800" s="117" t="str">
        <f>IF(Table6[[#This Row],[Segment ]]="","",Table6[[#This Row],[Density (kg/m3)]]*Table6[[#This Row],[Volumetric flow (m3/s)]])</f>
        <v/>
      </c>
      <c r="F1800" s="114" t="str">
        <f>IF(Table6[[#This Row],[Segment ]]="","",'Pressure Drops in Loops'!AG1805)</f>
        <v/>
      </c>
      <c r="G1800" s="114" t="str">
        <f>'Pressure Drops in Loops'!AH1805</f>
        <v/>
      </c>
      <c r="H1800" s="114"/>
      <c r="I1800" s="114"/>
      <c r="J1800" s="115" t="str">
        <f>'Pressure Drops in Loops'!E1805</f>
        <v/>
      </c>
      <c r="K1800" s="115" t="str">
        <f>IF('Pressure Drops in Loops'!E1806="",'Pressure Drops in Loops'!E1805,'Pressure Drops in Loops'!E1806)</f>
        <v/>
      </c>
      <c r="L1800" s="115" t="str">
        <f>IF(Table6[[#This Row],[Segment ]]="","",(Table6[[#This Row],[Pressure 2 (kPa)]]-Table6[[#This Row],[Pressure 1 (kPa)]])/Table6[[#This Row],[Density (kg/m3)]])</f>
        <v/>
      </c>
      <c r="M1800" s="115" t="str">
        <f>IF(Table6[[#This Row],[Segment ]]="","",((Table6[[#This Row],[Velocity 2 (m/s)]]^2)/2)-((Table6[[#This Row],[Velocity 1 (m/s)]]^2)/2))</f>
        <v/>
      </c>
      <c r="N1800" s="115" t="str">
        <f>IF(Table6[[#This Row],[Segment ]]="","",(Table6[[#This Row],[Height 2 (m)]]-Table6[[#This Row],[Height 1 (m)]])*9.807)</f>
        <v/>
      </c>
      <c r="O1800" s="115" t="str">
        <f>'Pressure Drops in Loops'!U1805</f>
        <v/>
      </c>
      <c r="P180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00" s="115" t="str">
        <f>IF(Table6[[#This Row],[Segment ]]="","",Table6[[#This Row],[Work (W)]]/1000)</f>
        <v/>
      </c>
    </row>
    <row r="1801" spans="1:17" x14ac:dyDescent="0.25">
      <c r="A1801" s="116" t="str">
        <f>'Pressure Drops in Loops'!A1806</f>
        <v/>
      </c>
      <c r="B1801" s="113" t="str">
        <f>IF(Table6[[#This Row],[Segment ]]="","",B1800)</f>
        <v/>
      </c>
      <c r="C1801" s="113" t="str">
        <f>IF(Table6[[#This Row],[Segment ]]="","",C1800)</f>
        <v/>
      </c>
      <c r="D1801" s="113" t="str">
        <f>IF(Table6[[#This Row],[Segment ]]="","",D1800)</f>
        <v/>
      </c>
      <c r="E1801" s="117" t="str">
        <f>IF(Table6[[#This Row],[Segment ]]="","",Table6[[#This Row],[Density (kg/m3)]]*Table6[[#This Row],[Volumetric flow (m3/s)]])</f>
        <v/>
      </c>
      <c r="F1801" s="114" t="str">
        <f>IF(Table6[[#This Row],[Segment ]]="","",'Pressure Drops in Loops'!AG1806)</f>
        <v/>
      </c>
      <c r="G1801" s="114" t="str">
        <f>'Pressure Drops in Loops'!AH1806</f>
        <v/>
      </c>
      <c r="H1801" s="114"/>
      <c r="I1801" s="114"/>
      <c r="J1801" s="115" t="str">
        <f>'Pressure Drops in Loops'!E1806</f>
        <v/>
      </c>
      <c r="K1801" s="115" t="str">
        <f>IF('Pressure Drops in Loops'!E1807="",'Pressure Drops in Loops'!E1806,'Pressure Drops in Loops'!E1807)</f>
        <v/>
      </c>
      <c r="L1801" s="115" t="str">
        <f>IF(Table6[[#This Row],[Segment ]]="","",(Table6[[#This Row],[Pressure 2 (kPa)]]-Table6[[#This Row],[Pressure 1 (kPa)]])/Table6[[#This Row],[Density (kg/m3)]])</f>
        <v/>
      </c>
      <c r="M1801" s="115" t="str">
        <f>IF(Table6[[#This Row],[Segment ]]="","",((Table6[[#This Row],[Velocity 2 (m/s)]]^2)/2)-((Table6[[#This Row],[Velocity 1 (m/s)]]^2)/2))</f>
        <v/>
      </c>
      <c r="N1801" s="115" t="str">
        <f>IF(Table6[[#This Row],[Segment ]]="","",(Table6[[#This Row],[Height 2 (m)]]-Table6[[#This Row],[Height 1 (m)]])*9.807)</f>
        <v/>
      </c>
      <c r="O1801" s="115" t="str">
        <f>'Pressure Drops in Loops'!U1806</f>
        <v/>
      </c>
      <c r="P180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01" s="115" t="str">
        <f>IF(Table6[[#This Row],[Segment ]]="","",Table6[[#This Row],[Work (W)]]/1000)</f>
        <v/>
      </c>
    </row>
    <row r="1802" spans="1:17" x14ac:dyDescent="0.25">
      <c r="A1802" s="116" t="str">
        <f>'Pressure Drops in Loops'!A1807</f>
        <v/>
      </c>
      <c r="B1802" s="113" t="str">
        <f>IF(Table6[[#This Row],[Segment ]]="","",B1801)</f>
        <v/>
      </c>
      <c r="C1802" s="113" t="str">
        <f>IF(Table6[[#This Row],[Segment ]]="","",C1801)</f>
        <v/>
      </c>
      <c r="D1802" s="113" t="str">
        <f>IF(Table6[[#This Row],[Segment ]]="","",D1801)</f>
        <v/>
      </c>
      <c r="E1802" s="117" t="str">
        <f>IF(Table6[[#This Row],[Segment ]]="","",Table6[[#This Row],[Density (kg/m3)]]*Table6[[#This Row],[Volumetric flow (m3/s)]])</f>
        <v/>
      </c>
      <c r="F1802" s="114" t="str">
        <f>IF(Table6[[#This Row],[Segment ]]="","",'Pressure Drops in Loops'!AG1807)</f>
        <v/>
      </c>
      <c r="G1802" s="114" t="str">
        <f>'Pressure Drops in Loops'!AH1807</f>
        <v/>
      </c>
      <c r="H1802" s="114"/>
      <c r="I1802" s="114"/>
      <c r="J1802" s="115" t="str">
        <f>'Pressure Drops in Loops'!E1807</f>
        <v/>
      </c>
      <c r="K1802" s="115" t="str">
        <f>IF('Pressure Drops in Loops'!E1808="",'Pressure Drops in Loops'!E1807,'Pressure Drops in Loops'!E1808)</f>
        <v/>
      </c>
      <c r="L1802" s="115" t="str">
        <f>IF(Table6[[#This Row],[Segment ]]="","",(Table6[[#This Row],[Pressure 2 (kPa)]]-Table6[[#This Row],[Pressure 1 (kPa)]])/Table6[[#This Row],[Density (kg/m3)]])</f>
        <v/>
      </c>
      <c r="M1802" s="115" t="str">
        <f>IF(Table6[[#This Row],[Segment ]]="","",((Table6[[#This Row],[Velocity 2 (m/s)]]^2)/2)-((Table6[[#This Row],[Velocity 1 (m/s)]]^2)/2))</f>
        <v/>
      </c>
      <c r="N1802" s="115" t="str">
        <f>IF(Table6[[#This Row],[Segment ]]="","",(Table6[[#This Row],[Height 2 (m)]]-Table6[[#This Row],[Height 1 (m)]])*9.807)</f>
        <v/>
      </c>
      <c r="O1802" s="115" t="str">
        <f>'Pressure Drops in Loops'!U1807</f>
        <v/>
      </c>
      <c r="P180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02" s="115" t="str">
        <f>IF(Table6[[#This Row],[Segment ]]="","",Table6[[#This Row],[Work (W)]]/1000)</f>
        <v/>
      </c>
    </row>
    <row r="1803" spans="1:17" x14ac:dyDescent="0.25">
      <c r="A1803" s="116" t="str">
        <f>'Pressure Drops in Loops'!A1808</f>
        <v/>
      </c>
      <c r="B1803" s="113" t="str">
        <f>IF(Table6[[#This Row],[Segment ]]="","",B1802)</f>
        <v/>
      </c>
      <c r="C1803" s="113" t="str">
        <f>IF(Table6[[#This Row],[Segment ]]="","",C1802)</f>
        <v/>
      </c>
      <c r="D1803" s="113" t="str">
        <f>IF(Table6[[#This Row],[Segment ]]="","",D1802)</f>
        <v/>
      </c>
      <c r="E1803" s="117" t="str">
        <f>IF(Table6[[#This Row],[Segment ]]="","",Table6[[#This Row],[Density (kg/m3)]]*Table6[[#This Row],[Volumetric flow (m3/s)]])</f>
        <v/>
      </c>
      <c r="F1803" s="114" t="str">
        <f>IF(Table6[[#This Row],[Segment ]]="","",'Pressure Drops in Loops'!AG1808)</f>
        <v/>
      </c>
      <c r="G1803" s="114" t="str">
        <f>'Pressure Drops in Loops'!AH1808</f>
        <v/>
      </c>
      <c r="H1803" s="114"/>
      <c r="I1803" s="114"/>
      <c r="J1803" s="115" t="str">
        <f>'Pressure Drops in Loops'!E1808</f>
        <v/>
      </c>
      <c r="K1803" s="115" t="str">
        <f>IF('Pressure Drops in Loops'!E1809="",'Pressure Drops in Loops'!E1808,'Pressure Drops in Loops'!E1809)</f>
        <v/>
      </c>
      <c r="L1803" s="115" t="str">
        <f>IF(Table6[[#This Row],[Segment ]]="","",(Table6[[#This Row],[Pressure 2 (kPa)]]-Table6[[#This Row],[Pressure 1 (kPa)]])/Table6[[#This Row],[Density (kg/m3)]])</f>
        <v/>
      </c>
      <c r="M1803" s="115" t="str">
        <f>IF(Table6[[#This Row],[Segment ]]="","",((Table6[[#This Row],[Velocity 2 (m/s)]]^2)/2)-((Table6[[#This Row],[Velocity 1 (m/s)]]^2)/2))</f>
        <v/>
      </c>
      <c r="N1803" s="115" t="str">
        <f>IF(Table6[[#This Row],[Segment ]]="","",(Table6[[#This Row],[Height 2 (m)]]-Table6[[#This Row],[Height 1 (m)]])*9.807)</f>
        <v/>
      </c>
      <c r="O1803" s="115" t="str">
        <f>'Pressure Drops in Loops'!U1808</f>
        <v/>
      </c>
      <c r="P180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03" s="115" t="str">
        <f>IF(Table6[[#This Row],[Segment ]]="","",Table6[[#This Row],[Work (W)]]/1000)</f>
        <v/>
      </c>
    </row>
    <row r="1804" spans="1:17" x14ac:dyDescent="0.25">
      <c r="A1804" s="116" t="str">
        <f>'Pressure Drops in Loops'!A1809</f>
        <v/>
      </c>
      <c r="B1804" s="113" t="str">
        <f>IF(Table6[[#This Row],[Segment ]]="","",B1803)</f>
        <v/>
      </c>
      <c r="C1804" s="113" t="str">
        <f>IF(Table6[[#This Row],[Segment ]]="","",C1803)</f>
        <v/>
      </c>
      <c r="D1804" s="113" t="str">
        <f>IF(Table6[[#This Row],[Segment ]]="","",D1803)</f>
        <v/>
      </c>
      <c r="E1804" s="117" t="str">
        <f>IF(Table6[[#This Row],[Segment ]]="","",Table6[[#This Row],[Density (kg/m3)]]*Table6[[#This Row],[Volumetric flow (m3/s)]])</f>
        <v/>
      </c>
      <c r="F1804" s="114" t="str">
        <f>IF(Table6[[#This Row],[Segment ]]="","",'Pressure Drops in Loops'!AG1809)</f>
        <v/>
      </c>
      <c r="G1804" s="114" t="str">
        <f>'Pressure Drops in Loops'!AH1809</f>
        <v/>
      </c>
      <c r="H1804" s="114"/>
      <c r="I1804" s="114"/>
      <c r="J1804" s="115" t="str">
        <f>'Pressure Drops in Loops'!E1809</f>
        <v/>
      </c>
      <c r="K1804" s="115" t="str">
        <f>IF('Pressure Drops in Loops'!E1810="",'Pressure Drops in Loops'!E1809,'Pressure Drops in Loops'!E1810)</f>
        <v/>
      </c>
      <c r="L1804" s="115" t="str">
        <f>IF(Table6[[#This Row],[Segment ]]="","",(Table6[[#This Row],[Pressure 2 (kPa)]]-Table6[[#This Row],[Pressure 1 (kPa)]])/Table6[[#This Row],[Density (kg/m3)]])</f>
        <v/>
      </c>
      <c r="M1804" s="115" t="str">
        <f>IF(Table6[[#This Row],[Segment ]]="","",((Table6[[#This Row],[Velocity 2 (m/s)]]^2)/2)-((Table6[[#This Row],[Velocity 1 (m/s)]]^2)/2))</f>
        <v/>
      </c>
      <c r="N1804" s="115" t="str">
        <f>IF(Table6[[#This Row],[Segment ]]="","",(Table6[[#This Row],[Height 2 (m)]]-Table6[[#This Row],[Height 1 (m)]])*9.807)</f>
        <v/>
      </c>
      <c r="O1804" s="115" t="str">
        <f>'Pressure Drops in Loops'!U1809</f>
        <v/>
      </c>
      <c r="P180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04" s="115" t="str">
        <f>IF(Table6[[#This Row],[Segment ]]="","",Table6[[#This Row],[Work (W)]]/1000)</f>
        <v/>
      </c>
    </row>
    <row r="1805" spans="1:17" x14ac:dyDescent="0.25">
      <c r="A1805" s="116" t="str">
        <f>'Pressure Drops in Loops'!A1810</f>
        <v/>
      </c>
      <c r="B1805" s="113" t="str">
        <f>IF(Table6[[#This Row],[Segment ]]="","",B1804)</f>
        <v/>
      </c>
      <c r="C1805" s="113" t="str">
        <f>IF(Table6[[#This Row],[Segment ]]="","",C1804)</f>
        <v/>
      </c>
      <c r="D1805" s="113" t="str">
        <f>IF(Table6[[#This Row],[Segment ]]="","",D1804)</f>
        <v/>
      </c>
      <c r="E1805" s="117" t="str">
        <f>IF(Table6[[#This Row],[Segment ]]="","",Table6[[#This Row],[Density (kg/m3)]]*Table6[[#This Row],[Volumetric flow (m3/s)]])</f>
        <v/>
      </c>
      <c r="F1805" s="114" t="str">
        <f>IF(Table6[[#This Row],[Segment ]]="","",'Pressure Drops in Loops'!AG1810)</f>
        <v/>
      </c>
      <c r="G1805" s="114" t="str">
        <f>'Pressure Drops in Loops'!AH1810</f>
        <v/>
      </c>
      <c r="H1805" s="114"/>
      <c r="I1805" s="114"/>
      <c r="J1805" s="115" t="str">
        <f>'Pressure Drops in Loops'!E1810</f>
        <v/>
      </c>
      <c r="K1805" s="115" t="str">
        <f>IF('Pressure Drops in Loops'!E1811="",'Pressure Drops in Loops'!E1810,'Pressure Drops in Loops'!E1811)</f>
        <v/>
      </c>
      <c r="L1805" s="115" t="str">
        <f>IF(Table6[[#This Row],[Segment ]]="","",(Table6[[#This Row],[Pressure 2 (kPa)]]-Table6[[#This Row],[Pressure 1 (kPa)]])/Table6[[#This Row],[Density (kg/m3)]])</f>
        <v/>
      </c>
      <c r="M1805" s="115" t="str">
        <f>IF(Table6[[#This Row],[Segment ]]="","",((Table6[[#This Row],[Velocity 2 (m/s)]]^2)/2)-((Table6[[#This Row],[Velocity 1 (m/s)]]^2)/2))</f>
        <v/>
      </c>
      <c r="N1805" s="115" t="str">
        <f>IF(Table6[[#This Row],[Segment ]]="","",(Table6[[#This Row],[Height 2 (m)]]-Table6[[#This Row],[Height 1 (m)]])*9.807)</f>
        <v/>
      </c>
      <c r="O1805" s="115" t="str">
        <f>'Pressure Drops in Loops'!U1810</f>
        <v/>
      </c>
      <c r="P180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05" s="115" t="str">
        <f>IF(Table6[[#This Row],[Segment ]]="","",Table6[[#This Row],[Work (W)]]/1000)</f>
        <v/>
      </c>
    </row>
    <row r="1806" spans="1:17" x14ac:dyDescent="0.25">
      <c r="A1806" s="116" t="str">
        <f>'Pressure Drops in Loops'!A1811</f>
        <v/>
      </c>
      <c r="B1806" s="113" t="str">
        <f>IF(Table6[[#This Row],[Segment ]]="","",B1805)</f>
        <v/>
      </c>
      <c r="C1806" s="113" t="str">
        <f>IF(Table6[[#This Row],[Segment ]]="","",C1805)</f>
        <v/>
      </c>
      <c r="D1806" s="113" t="str">
        <f>IF(Table6[[#This Row],[Segment ]]="","",D1805)</f>
        <v/>
      </c>
      <c r="E1806" s="117" t="str">
        <f>IF(Table6[[#This Row],[Segment ]]="","",Table6[[#This Row],[Density (kg/m3)]]*Table6[[#This Row],[Volumetric flow (m3/s)]])</f>
        <v/>
      </c>
      <c r="F1806" s="114" t="str">
        <f>IF(Table6[[#This Row],[Segment ]]="","",'Pressure Drops in Loops'!AG1811)</f>
        <v/>
      </c>
      <c r="G1806" s="114" t="str">
        <f>'Pressure Drops in Loops'!AH1811</f>
        <v/>
      </c>
      <c r="H1806" s="114"/>
      <c r="I1806" s="114"/>
      <c r="J1806" s="115" t="str">
        <f>'Pressure Drops in Loops'!E1811</f>
        <v/>
      </c>
      <c r="K1806" s="115" t="str">
        <f>IF('Pressure Drops in Loops'!E1812="",'Pressure Drops in Loops'!E1811,'Pressure Drops in Loops'!E1812)</f>
        <v/>
      </c>
      <c r="L1806" s="115" t="str">
        <f>IF(Table6[[#This Row],[Segment ]]="","",(Table6[[#This Row],[Pressure 2 (kPa)]]-Table6[[#This Row],[Pressure 1 (kPa)]])/Table6[[#This Row],[Density (kg/m3)]])</f>
        <v/>
      </c>
      <c r="M1806" s="115" t="str">
        <f>IF(Table6[[#This Row],[Segment ]]="","",((Table6[[#This Row],[Velocity 2 (m/s)]]^2)/2)-((Table6[[#This Row],[Velocity 1 (m/s)]]^2)/2))</f>
        <v/>
      </c>
      <c r="N1806" s="115" t="str">
        <f>IF(Table6[[#This Row],[Segment ]]="","",(Table6[[#This Row],[Height 2 (m)]]-Table6[[#This Row],[Height 1 (m)]])*9.807)</f>
        <v/>
      </c>
      <c r="O1806" s="115" t="str">
        <f>'Pressure Drops in Loops'!U1811</f>
        <v/>
      </c>
      <c r="P180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06" s="115" t="str">
        <f>IF(Table6[[#This Row],[Segment ]]="","",Table6[[#This Row],[Work (W)]]/1000)</f>
        <v/>
      </c>
    </row>
    <row r="1807" spans="1:17" x14ac:dyDescent="0.25">
      <c r="A1807" s="116" t="str">
        <f>'Pressure Drops in Loops'!A1812</f>
        <v/>
      </c>
      <c r="B1807" s="113" t="str">
        <f>IF(Table6[[#This Row],[Segment ]]="","",B1806)</f>
        <v/>
      </c>
      <c r="C1807" s="113" t="str">
        <f>IF(Table6[[#This Row],[Segment ]]="","",C1806)</f>
        <v/>
      </c>
      <c r="D1807" s="113" t="str">
        <f>IF(Table6[[#This Row],[Segment ]]="","",D1806)</f>
        <v/>
      </c>
      <c r="E1807" s="117" t="str">
        <f>IF(Table6[[#This Row],[Segment ]]="","",Table6[[#This Row],[Density (kg/m3)]]*Table6[[#This Row],[Volumetric flow (m3/s)]])</f>
        <v/>
      </c>
      <c r="F1807" s="114" t="str">
        <f>IF(Table6[[#This Row],[Segment ]]="","",'Pressure Drops in Loops'!AG1812)</f>
        <v/>
      </c>
      <c r="G1807" s="114" t="str">
        <f>'Pressure Drops in Loops'!AH1812</f>
        <v/>
      </c>
      <c r="H1807" s="114"/>
      <c r="I1807" s="114"/>
      <c r="J1807" s="115" t="str">
        <f>'Pressure Drops in Loops'!E1812</f>
        <v/>
      </c>
      <c r="K1807" s="115" t="str">
        <f>IF('Pressure Drops in Loops'!E1813="",'Pressure Drops in Loops'!E1812,'Pressure Drops in Loops'!E1813)</f>
        <v/>
      </c>
      <c r="L1807" s="115" t="str">
        <f>IF(Table6[[#This Row],[Segment ]]="","",(Table6[[#This Row],[Pressure 2 (kPa)]]-Table6[[#This Row],[Pressure 1 (kPa)]])/Table6[[#This Row],[Density (kg/m3)]])</f>
        <v/>
      </c>
      <c r="M1807" s="115" t="str">
        <f>IF(Table6[[#This Row],[Segment ]]="","",((Table6[[#This Row],[Velocity 2 (m/s)]]^2)/2)-((Table6[[#This Row],[Velocity 1 (m/s)]]^2)/2))</f>
        <v/>
      </c>
      <c r="N1807" s="115" t="str">
        <f>IF(Table6[[#This Row],[Segment ]]="","",(Table6[[#This Row],[Height 2 (m)]]-Table6[[#This Row],[Height 1 (m)]])*9.807)</f>
        <v/>
      </c>
      <c r="O1807" s="115" t="str">
        <f>'Pressure Drops in Loops'!U1812</f>
        <v/>
      </c>
      <c r="P180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07" s="115" t="str">
        <f>IF(Table6[[#This Row],[Segment ]]="","",Table6[[#This Row],[Work (W)]]/1000)</f>
        <v/>
      </c>
    </row>
    <row r="1808" spans="1:17" x14ac:dyDescent="0.25">
      <c r="A1808" s="116" t="str">
        <f>'Pressure Drops in Loops'!A1813</f>
        <v/>
      </c>
      <c r="B1808" s="113" t="str">
        <f>IF(Table6[[#This Row],[Segment ]]="","",B1807)</f>
        <v/>
      </c>
      <c r="C1808" s="113" t="str">
        <f>IF(Table6[[#This Row],[Segment ]]="","",C1807)</f>
        <v/>
      </c>
      <c r="D1808" s="113" t="str">
        <f>IF(Table6[[#This Row],[Segment ]]="","",D1807)</f>
        <v/>
      </c>
      <c r="E1808" s="117" t="str">
        <f>IF(Table6[[#This Row],[Segment ]]="","",Table6[[#This Row],[Density (kg/m3)]]*Table6[[#This Row],[Volumetric flow (m3/s)]])</f>
        <v/>
      </c>
      <c r="F1808" s="114" t="str">
        <f>IF(Table6[[#This Row],[Segment ]]="","",'Pressure Drops in Loops'!AG1813)</f>
        <v/>
      </c>
      <c r="G1808" s="114" t="str">
        <f>'Pressure Drops in Loops'!AH1813</f>
        <v/>
      </c>
      <c r="H1808" s="114"/>
      <c r="I1808" s="114"/>
      <c r="J1808" s="115" t="str">
        <f>'Pressure Drops in Loops'!E1813</f>
        <v/>
      </c>
      <c r="K1808" s="115" t="str">
        <f>IF('Pressure Drops in Loops'!E1814="",'Pressure Drops in Loops'!E1813,'Pressure Drops in Loops'!E1814)</f>
        <v/>
      </c>
      <c r="L1808" s="115" t="str">
        <f>IF(Table6[[#This Row],[Segment ]]="","",(Table6[[#This Row],[Pressure 2 (kPa)]]-Table6[[#This Row],[Pressure 1 (kPa)]])/Table6[[#This Row],[Density (kg/m3)]])</f>
        <v/>
      </c>
      <c r="M1808" s="115" t="str">
        <f>IF(Table6[[#This Row],[Segment ]]="","",((Table6[[#This Row],[Velocity 2 (m/s)]]^2)/2)-((Table6[[#This Row],[Velocity 1 (m/s)]]^2)/2))</f>
        <v/>
      </c>
      <c r="N1808" s="115" t="str">
        <f>IF(Table6[[#This Row],[Segment ]]="","",(Table6[[#This Row],[Height 2 (m)]]-Table6[[#This Row],[Height 1 (m)]])*9.807)</f>
        <v/>
      </c>
      <c r="O1808" s="115" t="str">
        <f>'Pressure Drops in Loops'!U1813</f>
        <v/>
      </c>
      <c r="P180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08" s="115" t="str">
        <f>IF(Table6[[#This Row],[Segment ]]="","",Table6[[#This Row],[Work (W)]]/1000)</f>
        <v/>
      </c>
    </row>
    <row r="1809" spans="1:17" x14ac:dyDescent="0.25">
      <c r="A1809" s="116" t="str">
        <f>'Pressure Drops in Loops'!A1814</f>
        <v/>
      </c>
      <c r="B1809" s="113" t="str">
        <f>IF(Table6[[#This Row],[Segment ]]="","",B1808)</f>
        <v/>
      </c>
      <c r="C1809" s="113" t="str">
        <f>IF(Table6[[#This Row],[Segment ]]="","",C1808)</f>
        <v/>
      </c>
      <c r="D1809" s="113" t="str">
        <f>IF(Table6[[#This Row],[Segment ]]="","",D1808)</f>
        <v/>
      </c>
      <c r="E1809" s="117" t="str">
        <f>IF(Table6[[#This Row],[Segment ]]="","",Table6[[#This Row],[Density (kg/m3)]]*Table6[[#This Row],[Volumetric flow (m3/s)]])</f>
        <v/>
      </c>
      <c r="F1809" s="114" t="str">
        <f>IF(Table6[[#This Row],[Segment ]]="","",'Pressure Drops in Loops'!AG1814)</f>
        <v/>
      </c>
      <c r="G1809" s="114" t="str">
        <f>'Pressure Drops in Loops'!AH1814</f>
        <v/>
      </c>
      <c r="H1809" s="114"/>
      <c r="I1809" s="114"/>
      <c r="J1809" s="115" t="str">
        <f>'Pressure Drops in Loops'!E1814</f>
        <v/>
      </c>
      <c r="K1809" s="115" t="str">
        <f>IF('Pressure Drops in Loops'!E1815="",'Pressure Drops in Loops'!E1814,'Pressure Drops in Loops'!E1815)</f>
        <v/>
      </c>
      <c r="L1809" s="115" t="str">
        <f>IF(Table6[[#This Row],[Segment ]]="","",(Table6[[#This Row],[Pressure 2 (kPa)]]-Table6[[#This Row],[Pressure 1 (kPa)]])/Table6[[#This Row],[Density (kg/m3)]])</f>
        <v/>
      </c>
      <c r="M1809" s="115" t="str">
        <f>IF(Table6[[#This Row],[Segment ]]="","",((Table6[[#This Row],[Velocity 2 (m/s)]]^2)/2)-((Table6[[#This Row],[Velocity 1 (m/s)]]^2)/2))</f>
        <v/>
      </c>
      <c r="N1809" s="115" t="str">
        <f>IF(Table6[[#This Row],[Segment ]]="","",(Table6[[#This Row],[Height 2 (m)]]-Table6[[#This Row],[Height 1 (m)]])*9.807)</f>
        <v/>
      </c>
      <c r="O1809" s="115" t="str">
        <f>'Pressure Drops in Loops'!U1814</f>
        <v/>
      </c>
      <c r="P180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09" s="115" t="str">
        <f>IF(Table6[[#This Row],[Segment ]]="","",Table6[[#This Row],[Work (W)]]/1000)</f>
        <v/>
      </c>
    </row>
    <row r="1810" spans="1:17" x14ac:dyDescent="0.25">
      <c r="A1810" s="116" t="str">
        <f>'Pressure Drops in Loops'!A1815</f>
        <v/>
      </c>
      <c r="B1810" s="113" t="str">
        <f>IF(Table6[[#This Row],[Segment ]]="","",B1809)</f>
        <v/>
      </c>
      <c r="C1810" s="113" t="str">
        <f>IF(Table6[[#This Row],[Segment ]]="","",C1809)</f>
        <v/>
      </c>
      <c r="D1810" s="113" t="str">
        <f>IF(Table6[[#This Row],[Segment ]]="","",D1809)</f>
        <v/>
      </c>
      <c r="E1810" s="117" t="str">
        <f>IF(Table6[[#This Row],[Segment ]]="","",Table6[[#This Row],[Density (kg/m3)]]*Table6[[#This Row],[Volumetric flow (m3/s)]])</f>
        <v/>
      </c>
      <c r="F1810" s="114" t="str">
        <f>IF(Table6[[#This Row],[Segment ]]="","",'Pressure Drops in Loops'!AG1815)</f>
        <v/>
      </c>
      <c r="G1810" s="114" t="str">
        <f>'Pressure Drops in Loops'!AH1815</f>
        <v/>
      </c>
      <c r="H1810" s="114"/>
      <c r="I1810" s="114"/>
      <c r="J1810" s="115" t="str">
        <f>'Pressure Drops in Loops'!E1815</f>
        <v/>
      </c>
      <c r="K1810" s="115" t="str">
        <f>IF('Pressure Drops in Loops'!E1816="",'Pressure Drops in Loops'!E1815,'Pressure Drops in Loops'!E1816)</f>
        <v/>
      </c>
      <c r="L1810" s="115" t="str">
        <f>IF(Table6[[#This Row],[Segment ]]="","",(Table6[[#This Row],[Pressure 2 (kPa)]]-Table6[[#This Row],[Pressure 1 (kPa)]])/Table6[[#This Row],[Density (kg/m3)]])</f>
        <v/>
      </c>
      <c r="M1810" s="115" t="str">
        <f>IF(Table6[[#This Row],[Segment ]]="","",((Table6[[#This Row],[Velocity 2 (m/s)]]^2)/2)-((Table6[[#This Row],[Velocity 1 (m/s)]]^2)/2))</f>
        <v/>
      </c>
      <c r="N1810" s="115" t="str">
        <f>IF(Table6[[#This Row],[Segment ]]="","",(Table6[[#This Row],[Height 2 (m)]]-Table6[[#This Row],[Height 1 (m)]])*9.807)</f>
        <v/>
      </c>
      <c r="O1810" s="115" t="str">
        <f>'Pressure Drops in Loops'!U1815</f>
        <v/>
      </c>
      <c r="P181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10" s="115" t="str">
        <f>IF(Table6[[#This Row],[Segment ]]="","",Table6[[#This Row],[Work (W)]]/1000)</f>
        <v/>
      </c>
    </row>
    <row r="1811" spans="1:17" x14ac:dyDescent="0.25">
      <c r="A1811" s="116" t="str">
        <f>'Pressure Drops in Loops'!A1816</f>
        <v/>
      </c>
      <c r="B1811" s="113" t="str">
        <f>IF(Table6[[#This Row],[Segment ]]="","",B1810)</f>
        <v/>
      </c>
      <c r="C1811" s="113" t="str">
        <f>IF(Table6[[#This Row],[Segment ]]="","",C1810)</f>
        <v/>
      </c>
      <c r="D1811" s="113" t="str">
        <f>IF(Table6[[#This Row],[Segment ]]="","",D1810)</f>
        <v/>
      </c>
      <c r="E1811" s="117" t="str">
        <f>IF(Table6[[#This Row],[Segment ]]="","",Table6[[#This Row],[Density (kg/m3)]]*Table6[[#This Row],[Volumetric flow (m3/s)]])</f>
        <v/>
      </c>
      <c r="F1811" s="114" t="str">
        <f>IF(Table6[[#This Row],[Segment ]]="","",'Pressure Drops in Loops'!AG1816)</f>
        <v/>
      </c>
      <c r="G1811" s="114" t="str">
        <f>'Pressure Drops in Loops'!AH1816</f>
        <v/>
      </c>
      <c r="H1811" s="114"/>
      <c r="I1811" s="114"/>
      <c r="J1811" s="115" t="str">
        <f>'Pressure Drops in Loops'!E1816</f>
        <v/>
      </c>
      <c r="K1811" s="115" t="str">
        <f>IF('Pressure Drops in Loops'!E1817="",'Pressure Drops in Loops'!E1816,'Pressure Drops in Loops'!E1817)</f>
        <v/>
      </c>
      <c r="L1811" s="115" t="str">
        <f>IF(Table6[[#This Row],[Segment ]]="","",(Table6[[#This Row],[Pressure 2 (kPa)]]-Table6[[#This Row],[Pressure 1 (kPa)]])/Table6[[#This Row],[Density (kg/m3)]])</f>
        <v/>
      </c>
      <c r="M1811" s="115" t="str">
        <f>IF(Table6[[#This Row],[Segment ]]="","",((Table6[[#This Row],[Velocity 2 (m/s)]]^2)/2)-((Table6[[#This Row],[Velocity 1 (m/s)]]^2)/2))</f>
        <v/>
      </c>
      <c r="N1811" s="115" t="str">
        <f>IF(Table6[[#This Row],[Segment ]]="","",(Table6[[#This Row],[Height 2 (m)]]-Table6[[#This Row],[Height 1 (m)]])*9.807)</f>
        <v/>
      </c>
      <c r="O1811" s="115" t="str">
        <f>'Pressure Drops in Loops'!U1816</f>
        <v/>
      </c>
      <c r="P181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11" s="115" t="str">
        <f>IF(Table6[[#This Row],[Segment ]]="","",Table6[[#This Row],[Work (W)]]/1000)</f>
        <v/>
      </c>
    </row>
    <row r="1812" spans="1:17" x14ac:dyDescent="0.25">
      <c r="A1812" s="116" t="str">
        <f>'Pressure Drops in Loops'!A1817</f>
        <v/>
      </c>
      <c r="B1812" s="113" t="str">
        <f>IF(Table6[[#This Row],[Segment ]]="","",B1811)</f>
        <v/>
      </c>
      <c r="C1812" s="113" t="str">
        <f>IF(Table6[[#This Row],[Segment ]]="","",C1811)</f>
        <v/>
      </c>
      <c r="D1812" s="113" t="str">
        <f>IF(Table6[[#This Row],[Segment ]]="","",D1811)</f>
        <v/>
      </c>
      <c r="E1812" s="117" t="str">
        <f>IF(Table6[[#This Row],[Segment ]]="","",Table6[[#This Row],[Density (kg/m3)]]*Table6[[#This Row],[Volumetric flow (m3/s)]])</f>
        <v/>
      </c>
      <c r="F1812" s="114" t="str">
        <f>IF(Table6[[#This Row],[Segment ]]="","",'Pressure Drops in Loops'!AG1817)</f>
        <v/>
      </c>
      <c r="G1812" s="114" t="str">
        <f>'Pressure Drops in Loops'!AH1817</f>
        <v/>
      </c>
      <c r="H1812" s="114"/>
      <c r="I1812" s="114"/>
      <c r="J1812" s="115" t="str">
        <f>'Pressure Drops in Loops'!E1817</f>
        <v/>
      </c>
      <c r="K1812" s="115" t="str">
        <f>IF('Pressure Drops in Loops'!E1818="",'Pressure Drops in Loops'!E1817,'Pressure Drops in Loops'!E1818)</f>
        <v/>
      </c>
      <c r="L1812" s="115" t="str">
        <f>IF(Table6[[#This Row],[Segment ]]="","",(Table6[[#This Row],[Pressure 2 (kPa)]]-Table6[[#This Row],[Pressure 1 (kPa)]])/Table6[[#This Row],[Density (kg/m3)]])</f>
        <v/>
      </c>
      <c r="M1812" s="115" t="str">
        <f>IF(Table6[[#This Row],[Segment ]]="","",((Table6[[#This Row],[Velocity 2 (m/s)]]^2)/2)-((Table6[[#This Row],[Velocity 1 (m/s)]]^2)/2))</f>
        <v/>
      </c>
      <c r="N1812" s="115" t="str">
        <f>IF(Table6[[#This Row],[Segment ]]="","",(Table6[[#This Row],[Height 2 (m)]]-Table6[[#This Row],[Height 1 (m)]])*9.807)</f>
        <v/>
      </c>
      <c r="O1812" s="115" t="str">
        <f>'Pressure Drops in Loops'!U1817</f>
        <v/>
      </c>
      <c r="P181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12" s="115" t="str">
        <f>IF(Table6[[#This Row],[Segment ]]="","",Table6[[#This Row],[Work (W)]]/1000)</f>
        <v/>
      </c>
    </row>
    <row r="1813" spans="1:17" x14ac:dyDescent="0.25">
      <c r="A1813" s="116" t="str">
        <f>'Pressure Drops in Loops'!A1818</f>
        <v/>
      </c>
      <c r="B1813" s="113" t="str">
        <f>IF(Table6[[#This Row],[Segment ]]="","",B1812)</f>
        <v/>
      </c>
      <c r="C1813" s="113" t="str">
        <f>IF(Table6[[#This Row],[Segment ]]="","",C1812)</f>
        <v/>
      </c>
      <c r="D1813" s="113" t="str">
        <f>IF(Table6[[#This Row],[Segment ]]="","",D1812)</f>
        <v/>
      </c>
      <c r="E1813" s="117" t="str">
        <f>IF(Table6[[#This Row],[Segment ]]="","",Table6[[#This Row],[Density (kg/m3)]]*Table6[[#This Row],[Volumetric flow (m3/s)]])</f>
        <v/>
      </c>
      <c r="F1813" s="114" t="str">
        <f>IF(Table6[[#This Row],[Segment ]]="","",'Pressure Drops in Loops'!AG1818)</f>
        <v/>
      </c>
      <c r="G1813" s="114" t="str">
        <f>'Pressure Drops in Loops'!AH1818</f>
        <v/>
      </c>
      <c r="H1813" s="114"/>
      <c r="I1813" s="114"/>
      <c r="J1813" s="115" t="str">
        <f>'Pressure Drops in Loops'!E1818</f>
        <v/>
      </c>
      <c r="K1813" s="115" t="str">
        <f>IF('Pressure Drops in Loops'!E1819="",'Pressure Drops in Loops'!E1818,'Pressure Drops in Loops'!E1819)</f>
        <v/>
      </c>
      <c r="L1813" s="115" t="str">
        <f>IF(Table6[[#This Row],[Segment ]]="","",(Table6[[#This Row],[Pressure 2 (kPa)]]-Table6[[#This Row],[Pressure 1 (kPa)]])/Table6[[#This Row],[Density (kg/m3)]])</f>
        <v/>
      </c>
      <c r="M1813" s="115" t="str">
        <f>IF(Table6[[#This Row],[Segment ]]="","",((Table6[[#This Row],[Velocity 2 (m/s)]]^2)/2)-((Table6[[#This Row],[Velocity 1 (m/s)]]^2)/2))</f>
        <v/>
      </c>
      <c r="N1813" s="115" t="str">
        <f>IF(Table6[[#This Row],[Segment ]]="","",(Table6[[#This Row],[Height 2 (m)]]-Table6[[#This Row],[Height 1 (m)]])*9.807)</f>
        <v/>
      </c>
      <c r="O1813" s="115" t="str">
        <f>'Pressure Drops in Loops'!U1818</f>
        <v/>
      </c>
      <c r="P181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13" s="115" t="str">
        <f>IF(Table6[[#This Row],[Segment ]]="","",Table6[[#This Row],[Work (W)]]/1000)</f>
        <v/>
      </c>
    </row>
    <row r="1814" spans="1:17" x14ac:dyDescent="0.25">
      <c r="A1814" s="116" t="str">
        <f>'Pressure Drops in Loops'!A1819</f>
        <v/>
      </c>
      <c r="B1814" s="113" t="str">
        <f>IF(Table6[[#This Row],[Segment ]]="","",B1813)</f>
        <v/>
      </c>
      <c r="C1814" s="113" t="str">
        <f>IF(Table6[[#This Row],[Segment ]]="","",C1813)</f>
        <v/>
      </c>
      <c r="D1814" s="113" t="str">
        <f>IF(Table6[[#This Row],[Segment ]]="","",D1813)</f>
        <v/>
      </c>
      <c r="E1814" s="117" t="str">
        <f>IF(Table6[[#This Row],[Segment ]]="","",Table6[[#This Row],[Density (kg/m3)]]*Table6[[#This Row],[Volumetric flow (m3/s)]])</f>
        <v/>
      </c>
      <c r="F1814" s="114" t="str">
        <f>IF(Table6[[#This Row],[Segment ]]="","",'Pressure Drops in Loops'!AG1819)</f>
        <v/>
      </c>
      <c r="G1814" s="114" t="str">
        <f>'Pressure Drops in Loops'!AH1819</f>
        <v/>
      </c>
      <c r="H1814" s="114"/>
      <c r="I1814" s="114"/>
      <c r="J1814" s="115" t="str">
        <f>'Pressure Drops in Loops'!E1819</f>
        <v/>
      </c>
      <c r="K1814" s="115" t="str">
        <f>IF('Pressure Drops in Loops'!E1820="",'Pressure Drops in Loops'!E1819,'Pressure Drops in Loops'!E1820)</f>
        <v/>
      </c>
      <c r="L1814" s="115" t="str">
        <f>IF(Table6[[#This Row],[Segment ]]="","",(Table6[[#This Row],[Pressure 2 (kPa)]]-Table6[[#This Row],[Pressure 1 (kPa)]])/Table6[[#This Row],[Density (kg/m3)]])</f>
        <v/>
      </c>
      <c r="M1814" s="115" t="str">
        <f>IF(Table6[[#This Row],[Segment ]]="","",((Table6[[#This Row],[Velocity 2 (m/s)]]^2)/2)-((Table6[[#This Row],[Velocity 1 (m/s)]]^2)/2))</f>
        <v/>
      </c>
      <c r="N1814" s="115" t="str">
        <f>IF(Table6[[#This Row],[Segment ]]="","",(Table6[[#This Row],[Height 2 (m)]]-Table6[[#This Row],[Height 1 (m)]])*9.807)</f>
        <v/>
      </c>
      <c r="O1814" s="115" t="str">
        <f>'Pressure Drops in Loops'!U1819</f>
        <v/>
      </c>
      <c r="P181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14" s="115" t="str">
        <f>IF(Table6[[#This Row],[Segment ]]="","",Table6[[#This Row],[Work (W)]]/1000)</f>
        <v/>
      </c>
    </row>
    <row r="1815" spans="1:17" x14ac:dyDescent="0.25">
      <c r="A1815" s="116" t="str">
        <f>'Pressure Drops in Loops'!A1820</f>
        <v/>
      </c>
      <c r="B1815" s="113" t="str">
        <f>IF(Table6[[#This Row],[Segment ]]="","",B1814)</f>
        <v/>
      </c>
      <c r="C1815" s="113" t="str">
        <f>IF(Table6[[#This Row],[Segment ]]="","",C1814)</f>
        <v/>
      </c>
      <c r="D1815" s="113" t="str">
        <f>IF(Table6[[#This Row],[Segment ]]="","",D1814)</f>
        <v/>
      </c>
      <c r="E1815" s="117" t="str">
        <f>IF(Table6[[#This Row],[Segment ]]="","",Table6[[#This Row],[Density (kg/m3)]]*Table6[[#This Row],[Volumetric flow (m3/s)]])</f>
        <v/>
      </c>
      <c r="F1815" s="114" t="str">
        <f>IF(Table6[[#This Row],[Segment ]]="","",'Pressure Drops in Loops'!AG1820)</f>
        <v/>
      </c>
      <c r="G1815" s="114" t="str">
        <f>'Pressure Drops in Loops'!AH1820</f>
        <v/>
      </c>
      <c r="H1815" s="114"/>
      <c r="I1815" s="114"/>
      <c r="J1815" s="115" t="str">
        <f>'Pressure Drops in Loops'!E1820</f>
        <v/>
      </c>
      <c r="K1815" s="115" t="str">
        <f>IF('Pressure Drops in Loops'!E1821="",'Pressure Drops in Loops'!E1820,'Pressure Drops in Loops'!E1821)</f>
        <v/>
      </c>
      <c r="L1815" s="115" t="str">
        <f>IF(Table6[[#This Row],[Segment ]]="","",(Table6[[#This Row],[Pressure 2 (kPa)]]-Table6[[#This Row],[Pressure 1 (kPa)]])/Table6[[#This Row],[Density (kg/m3)]])</f>
        <v/>
      </c>
      <c r="M1815" s="115" t="str">
        <f>IF(Table6[[#This Row],[Segment ]]="","",((Table6[[#This Row],[Velocity 2 (m/s)]]^2)/2)-((Table6[[#This Row],[Velocity 1 (m/s)]]^2)/2))</f>
        <v/>
      </c>
      <c r="N1815" s="115" t="str">
        <f>IF(Table6[[#This Row],[Segment ]]="","",(Table6[[#This Row],[Height 2 (m)]]-Table6[[#This Row],[Height 1 (m)]])*9.807)</f>
        <v/>
      </c>
      <c r="O1815" s="115" t="str">
        <f>'Pressure Drops in Loops'!U1820</f>
        <v/>
      </c>
      <c r="P181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15" s="115" t="str">
        <f>IF(Table6[[#This Row],[Segment ]]="","",Table6[[#This Row],[Work (W)]]/1000)</f>
        <v/>
      </c>
    </row>
    <row r="1816" spans="1:17" x14ac:dyDescent="0.25">
      <c r="A1816" s="116" t="str">
        <f>'Pressure Drops in Loops'!A1821</f>
        <v/>
      </c>
      <c r="B1816" s="113" t="str">
        <f>IF(Table6[[#This Row],[Segment ]]="","",B1815)</f>
        <v/>
      </c>
      <c r="C1816" s="113" t="str">
        <f>IF(Table6[[#This Row],[Segment ]]="","",C1815)</f>
        <v/>
      </c>
      <c r="D1816" s="113" t="str">
        <f>IF(Table6[[#This Row],[Segment ]]="","",D1815)</f>
        <v/>
      </c>
      <c r="E1816" s="117" t="str">
        <f>IF(Table6[[#This Row],[Segment ]]="","",Table6[[#This Row],[Density (kg/m3)]]*Table6[[#This Row],[Volumetric flow (m3/s)]])</f>
        <v/>
      </c>
      <c r="F1816" s="114" t="str">
        <f>IF(Table6[[#This Row],[Segment ]]="","",'Pressure Drops in Loops'!AG1821)</f>
        <v/>
      </c>
      <c r="G1816" s="114" t="str">
        <f>'Pressure Drops in Loops'!AH1821</f>
        <v/>
      </c>
      <c r="H1816" s="114"/>
      <c r="I1816" s="114"/>
      <c r="J1816" s="115" t="str">
        <f>'Pressure Drops in Loops'!E1821</f>
        <v/>
      </c>
      <c r="K1816" s="115" t="str">
        <f>IF('Pressure Drops in Loops'!E1822="",'Pressure Drops in Loops'!E1821,'Pressure Drops in Loops'!E1822)</f>
        <v/>
      </c>
      <c r="L1816" s="115" t="str">
        <f>IF(Table6[[#This Row],[Segment ]]="","",(Table6[[#This Row],[Pressure 2 (kPa)]]-Table6[[#This Row],[Pressure 1 (kPa)]])/Table6[[#This Row],[Density (kg/m3)]])</f>
        <v/>
      </c>
      <c r="M1816" s="115" t="str">
        <f>IF(Table6[[#This Row],[Segment ]]="","",((Table6[[#This Row],[Velocity 2 (m/s)]]^2)/2)-((Table6[[#This Row],[Velocity 1 (m/s)]]^2)/2))</f>
        <v/>
      </c>
      <c r="N1816" s="115" t="str">
        <f>IF(Table6[[#This Row],[Segment ]]="","",(Table6[[#This Row],[Height 2 (m)]]-Table6[[#This Row],[Height 1 (m)]])*9.807)</f>
        <v/>
      </c>
      <c r="O1816" s="115" t="str">
        <f>'Pressure Drops in Loops'!U1821</f>
        <v/>
      </c>
      <c r="P181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16" s="115" t="str">
        <f>IF(Table6[[#This Row],[Segment ]]="","",Table6[[#This Row],[Work (W)]]/1000)</f>
        <v/>
      </c>
    </row>
    <row r="1817" spans="1:17" x14ac:dyDescent="0.25">
      <c r="A1817" s="116" t="str">
        <f>'Pressure Drops in Loops'!A1822</f>
        <v/>
      </c>
      <c r="B1817" s="113" t="str">
        <f>IF(Table6[[#This Row],[Segment ]]="","",B1816)</f>
        <v/>
      </c>
      <c r="C1817" s="113" t="str">
        <f>IF(Table6[[#This Row],[Segment ]]="","",C1816)</f>
        <v/>
      </c>
      <c r="D1817" s="113" t="str">
        <f>IF(Table6[[#This Row],[Segment ]]="","",D1816)</f>
        <v/>
      </c>
      <c r="E1817" s="117" t="str">
        <f>IF(Table6[[#This Row],[Segment ]]="","",Table6[[#This Row],[Density (kg/m3)]]*Table6[[#This Row],[Volumetric flow (m3/s)]])</f>
        <v/>
      </c>
      <c r="F1817" s="114" t="str">
        <f>IF(Table6[[#This Row],[Segment ]]="","",'Pressure Drops in Loops'!AG1822)</f>
        <v/>
      </c>
      <c r="G1817" s="114" t="str">
        <f>'Pressure Drops in Loops'!AH1822</f>
        <v/>
      </c>
      <c r="H1817" s="114"/>
      <c r="I1817" s="114"/>
      <c r="J1817" s="115" t="str">
        <f>'Pressure Drops in Loops'!E1822</f>
        <v/>
      </c>
      <c r="K1817" s="115" t="str">
        <f>IF('Pressure Drops in Loops'!E1823="",'Pressure Drops in Loops'!E1822,'Pressure Drops in Loops'!E1823)</f>
        <v/>
      </c>
      <c r="L1817" s="115" t="str">
        <f>IF(Table6[[#This Row],[Segment ]]="","",(Table6[[#This Row],[Pressure 2 (kPa)]]-Table6[[#This Row],[Pressure 1 (kPa)]])/Table6[[#This Row],[Density (kg/m3)]])</f>
        <v/>
      </c>
      <c r="M1817" s="115" t="str">
        <f>IF(Table6[[#This Row],[Segment ]]="","",((Table6[[#This Row],[Velocity 2 (m/s)]]^2)/2)-((Table6[[#This Row],[Velocity 1 (m/s)]]^2)/2))</f>
        <v/>
      </c>
      <c r="N1817" s="115" t="str">
        <f>IF(Table6[[#This Row],[Segment ]]="","",(Table6[[#This Row],[Height 2 (m)]]-Table6[[#This Row],[Height 1 (m)]])*9.807)</f>
        <v/>
      </c>
      <c r="O1817" s="115" t="str">
        <f>'Pressure Drops in Loops'!U1822</f>
        <v/>
      </c>
      <c r="P181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17" s="115" t="str">
        <f>IF(Table6[[#This Row],[Segment ]]="","",Table6[[#This Row],[Work (W)]]/1000)</f>
        <v/>
      </c>
    </row>
    <row r="1818" spans="1:17" x14ac:dyDescent="0.25">
      <c r="A1818" s="116" t="str">
        <f>'Pressure Drops in Loops'!A1823</f>
        <v/>
      </c>
      <c r="B1818" s="113" t="str">
        <f>IF(Table6[[#This Row],[Segment ]]="","",B1817)</f>
        <v/>
      </c>
      <c r="C1818" s="113" t="str">
        <f>IF(Table6[[#This Row],[Segment ]]="","",C1817)</f>
        <v/>
      </c>
      <c r="D1818" s="113" t="str">
        <f>IF(Table6[[#This Row],[Segment ]]="","",D1817)</f>
        <v/>
      </c>
      <c r="E1818" s="117" t="str">
        <f>IF(Table6[[#This Row],[Segment ]]="","",Table6[[#This Row],[Density (kg/m3)]]*Table6[[#This Row],[Volumetric flow (m3/s)]])</f>
        <v/>
      </c>
      <c r="F1818" s="114" t="str">
        <f>IF(Table6[[#This Row],[Segment ]]="","",'Pressure Drops in Loops'!AG1823)</f>
        <v/>
      </c>
      <c r="G1818" s="114" t="str">
        <f>'Pressure Drops in Loops'!AH1823</f>
        <v/>
      </c>
      <c r="H1818" s="114"/>
      <c r="I1818" s="114"/>
      <c r="J1818" s="115" t="str">
        <f>'Pressure Drops in Loops'!E1823</f>
        <v/>
      </c>
      <c r="K1818" s="115" t="str">
        <f>IF('Pressure Drops in Loops'!E1824="",'Pressure Drops in Loops'!E1823,'Pressure Drops in Loops'!E1824)</f>
        <v/>
      </c>
      <c r="L1818" s="115" t="str">
        <f>IF(Table6[[#This Row],[Segment ]]="","",(Table6[[#This Row],[Pressure 2 (kPa)]]-Table6[[#This Row],[Pressure 1 (kPa)]])/Table6[[#This Row],[Density (kg/m3)]])</f>
        <v/>
      </c>
      <c r="M1818" s="115" t="str">
        <f>IF(Table6[[#This Row],[Segment ]]="","",((Table6[[#This Row],[Velocity 2 (m/s)]]^2)/2)-((Table6[[#This Row],[Velocity 1 (m/s)]]^2)/2))</f>
        <v/>
      </c>
      <c r="N1818" s="115" t="str">
        <f>IF(Table6[[#This Row],[Segment ]]="","",(Table6[[#This Row],[Height 2 (m)]]-Table6[[#This Row],[Height 1 (m)]])*9.807)</f>
        <v/>
      </c>
      <c r="O1818" s="115" t="str">
        <f>'Pressure Drops in Loops'!U1823</f>
        <v/>
      </c>
      <c r="P181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18" s="115" t="str">
        <f>IF(Table6[[#This Row],[Segment ]]="","",Table6[[#This Row],[Work (W)]]/1000)</f>
        <v/>
      </c>
    </row>
    <row r="1819" spans="1:17" x14ac:dyDescent="0.25">
      <c r="A1819" s="116" t="str">
        <f>'Pressure Drops in Loops'!A1824</f>
        <v/>
      </c>
      <c r="B1819" s="113" t="str">
        <f>IF(Table6[[#This Row],[Segment ]]="","",B1818)</f>
        <v/>
      </c>
      <c r="C1819" s="113" t="str">
        <f>IF(Table6[[#This Row],[Segment ]]="","",C1818)</f>
        <v/>
      </c>
      <c r="D1819" s="113" t="str">
        <f>IF(Table6[[#This Row],[Segment ]]="","",D1818)</f>
        <v/>
      </c>
      <c r="E1819" s="117" t="str">
        <f>IF(Table6[[#This Row],[Segment ]]="","",Table6[[#This Row],[Density (kg/m3)]]*Table6[[#This Row],[Volumetric flow (m3/s)]])</f>
        <v/>
      </c>
      <c r="F1819" s="114" t="str">
        <f>IF(Table6[[#This Row],[Segment ]]="","",'Pressure Drops in Loops'!AG1824)</f>
        <v/>
      </c>
      <c r="G1819" s="114" t="str">
        <f>'Pressure Drops in Loops'!AH1824</f>
        <v/>
      </c>
      <c r="H1819" s="114"/>
      <c r="I1819" s="114"/>
      <c r="J1819" s="115" t="str">
        <f>'Pressure Drops in Loops'!E1824</f>
        <v/>
      </c>
      <c r="K1819" s="115" t="str">
        <f>IF('Pressure Drops in Loops'!E1825="",'Pressure Drops in Loops'!E1824,'Pressure Drops in Loops'!E1825)</f>
        <v/>
      </c>
      <c r="L1819" s="115" t="str">
        <f>IF(Table6[[#This Row],[Segment ]]="","",(Table6[[#This Row],[Pressure 2 (kPa)]]-Table6[[#This Row],[Pressure 1 (kPa)]])/Table6[[#This Row],[Density (kg/m3)]])</f>
        <v/>
      </c>
      <c r="M1819" s="115" t="str">
        <f>IF(Table6[[#This Row],[Segment ]]="","",((Table6[[#This Row],[Velocity 2 (m/s)]]^2)/2)-((Table6[[#This Row],[Velocity 1 (m/s)]]^2)/2))</f>
        <v/>
      </c>
      <c r="N1819" s="115" t="str">
        <f>IF(Table6[[#This Row],[Segment ]]="","",(Table6[[#This Row],[Height 2 (m)]]-Table6[[#This Row],[Height 1 (m)]])*9.807)</f>
        <v/>
      </c>
      <c r="O1819" s="115" t="str">
        <f>'Pressure Drops in Loops'!U1824</f>
        <v/>
      </c>
      <c r="P181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19" s="115" t="str">
        <f>IF(Table6[[#This Row],[Segment ]]="","",Table6[[#This Row],[Work (W)]]/1000)</f>
        <v/>
      </c>
    </row>
    <row r="1820" spans="1:17" x14ac:dyDescent="0.25">
      <c r="A1820" s="116" t="str">
        <f>'Pressure Drops in Loops'!A1825</f>
        <v/>
      </c>
      <c r="B1820" s="113" t="str">
        <f>IF(Table6[[#This Row],[Segment ]]="","",B1819)</f>
        <v/>
      </c>
      <c r="C1820" s="113" t="str">
        <f>IF(Table6[[#This Row],[Segment ]]="","",C1819)</f>
        <v/>
      </c>
      <c r="D1820" s="113" t="str">
        <f>IF(Table6[[#This Row],[Segment ]]="","",D1819)</f>
        <v/>
      </c>
      <c r="E1820" s="117" t="str">
        <f>IF(Table6[[#This Row],[Segment ]]="","",Table6[[#This Row],[Density (kg/m3)]]*Table6[[#This Row],[Volumetric flow (m3/s)]])</f>
        <v/>
      </c>
      <c r="F1820" s="114" t="str">
        <f>IF(Table6[[#This Row],[Segment ]]="","",'Pressure Drops in Loops'!AG1825)</f>
        <v/>
      </c>
      <c r="G1820" s="114" t="str">
        <f>'Pressure Drops in Loops'!AH1825</f>
        <v/>
      </c>
      <c r="H1820" s="114"/>
      <c r="I1820" s="114"/>
      <c r="J1820" s="115" t="str">
        <f>'Pressure Drops in Loops'!E1825</f>
        <v/>
      </c>
      <c r="K1820" s="115" t="str">
        <f>IF('Pressure Drops in Loops'!E1826="",'Pressure Drops in Loops'!E1825,'Pressure Drops in Loops'!E1826)</f>
        <v/>
      </c>
      <c r="L1820" s="115" t="str">
        <f>IF(Table6[[#This Row],[Segment ]]="","",(Table6[[#This Row],[Pressure 2 (kPa)]]-Table6[[#This Row],[Pressure 1 (kPa)]])/Table6[[#This Row],[Density (kg/m3)]])</f>
        <v/>
      </c>
      <c r="M1820" s="115" t="str">
        <f>IF(Table6[[#This Row],[Segment ]]="","",((Table6[[#This Row],[Velocity 2 (m/s)]]^2)/2)-((Table6[[#This Row],[Velocity 1 (m/s)]]^2)/2))</f>
        <v/>
      </c>
      <c r="N1820" s="115" t="str">
        <f>IF(Table6[[#This Row],[Segment ]]="","",(Table6[[#This Row],[Height 2 (m)]]-Table6[[#This Row],[Height 1 (m)]])*9.807)</f>
        <v/>
      </c>
      <c r="O1820" s="115" t="str">
        <f>'Pressure Drops in Loops'!U1825</f>
        <v/>
      </c>
      <c r="P182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20" s="115" t="str">
        <f>IF(Table6[[#This Row],[Segment ]]="","",Table6[[#This Row],[Work (W)]]/1000)</f>
        <v/>
      </c>
    </row>
    <row r="1821" spans="1:17" x14ac:dyDescent="0.25">
      <c r="A1821" s="116" t="str">
        <f>'Pressure Drops in Loops'!A1826</f>
        <v/>
      </c>
      <c r="B1821" s="113" t="str">
        <f>IF(Table6[[#This Row],[Segment ]]="","",B1820)</f>
        <v/>
      </c>
      <c r="C1821" s="113" t="str">
        <f>IF(Table6[[#This Row],[Segment ]]="","",C1820)</f>
        <v/>
      </c>
      <c r="D1821" s="113" t="str">
        <f>IF(Table6[[#This Row],[Segment ]]="","",D1820)</f>
        <v/>
      </c>
      <c r="E1821" s="117" t="str">
        <f>IF(Table6[[#This Row],[Segment ]]="","",Table6[[#This Row],[Density (kg/m3)]]*Table6[[#This Row],[Volumetric flow (m3/s)]])</f>
        <v/>
      </c>
      <c r="F1821" s="114" t="str">
        <f>IF(Table6[[#This Row],[Segment ]]="","",'Pressure Drops in Loops'!AG1826)</f>
        <v/>
      </c>
      <c r="G1821" s="114" t="str">
        <f>'Pressure Drops in Loops'!AH1826</f>
        <v/>
      </c>
      <c r="H1821" s="114"/>
      <c r="I1821" s="114"/>
      <c r="J1821" s="115" t="str">
        <f>'Pressure Drops in Loops'!E1826</f>
        <v/>
      </c>
      <c r="K1821" s="115" t="str">
        <f>IF('Pressure Drops in Loops'!E1827="",'Pressure Drops in Loops'!E1826,'Pressure Drops in Loops'!E1827)</f>
        <v/>
      </c>
      <c r="L1821" s="115" t="str">
        <f>IF(Table6[[#This Row],[Segment ]]="","",(Table6[[#This Row],[Pressure 2 (kPa)]]-Table6[[#This Row],[Pressure 1 (kPa)]])/Table6[[#This Row],[Density (kg/m3)]])</f>
        <v/>
      </c>
      <c r="M1821" s="115" t="str">
        <f>IF(Table6[[#This Row],[Segment ]]="","",((Table6[[#This Row],[Velocity 2 (m/s)]]^2)/2)-((Table6[[#This Row],[Velocity 1 (m/s)]]^2)/2))</f>
        <v/>
      </c>
      <c r="N1821" s="115" t="str">
        <f>IF(Table6[[#This Row],[Segment ]]="","",(Table6[[#This Row],[Height 2 (m)]]-Table6[[#This Row],[Height 1 (m)]])*9.807)</f>
        <v/>
      </c>
      <c r="O1821" s="115" t="str">
        <f>'Pressure Drops in Loops'!U1826</f>
        <v/>
      </c>
      <c r="P182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21" s="115" t="str">
        <f>IF(Table6[[#This Row],[Segment ]]="","",Table6[[#This Row],[Work (W)]]/1000)</f>
        <v/>
      </c>
    </row>
    <row r="1822" spans="1:17" x14ac:dyDescent="0.25">
      <c r="A1822" s="116" t="str">
        <f>'Pressure Drops in Loops'!A1827</f>
        <v/>
      </c>
      <c r="B1822" s="113" t="str">
        <f>IF(Table6[[#This Row],[Segment ]]="","",B1821)</f>
        <v/>
      </c>
      <c r="C1822" s="113" t="str">
        <f>IF(Table6[[#This Row],[Segment ]]="","",C1821)</f>
        <v/>
      </c>
      <c r="D1822" s="113" t="str">
        <f>IF(Table6[[#This Row],[Segment ]]="","",D1821)</f>
        <v/>
      </c>
      <c r="E1822" s="117" t="str">
        <f>IF(Table6[[#This Row],[Segment ]]="","",Table6[[#This Row],[Density (kg/m3)]]*Table6[[#This Row],[Volumetric flow (m3/s)]])</f>
        <v/>
      </c>
      <c r="F1822" s="114" t="str">
        <f>IF(Table6[[#This Row],[Segment ]]="","",'Pressure Drops in Loops'!AG1827)</f>
        <v/>
      </c>
      <c r="G1822" s="114" t="str">
        <f>'Pressure Drops in Loops'!AH1827</f>
        <v/>
      </c>
      <c r="H1822" s="114"/>
      <c r="I1822" s="114"/>
      <c r="J1822" s="115" t="str">
        <f>'Pressure Drops in Loops'!E1827</f>
        <v/>
      </c>
      <c r="K1822" s="115" t="str">
        <f>IF('Pressure Drops in Loops'!E1828="",'Pressure Drops in Loops'!E1827,'Pressure Drops in Loops'!E1828)</f>
        <v/>
      </c>
      <c r="L1822" s="115" t="str">
        <f>IF(Table6[[#This Row],[Segment ]]="","",(Table6[[#This Row],[Pressure 2 (kPa)]]-Table6[[#This Row],[Pressure 1 (kPa)]])/Table6[[#This Row],[Density (kg/m3)]])</f>
        <v/>
      </c>
      <c r="M1822" s="115" t="str">
        <f>IF(Table6[[#This Row],[Segment ]]="","",((Table6[[#This Row],[Velocity 2 (m/s)]]^2)/2)-((Table6[[#This Row],[Velocity 1 (m/s)]]^2)/2))</f>
        <v/>
      </c>
      <c r="N1822" s="115" t="str">
        <f>IF(Table6[[#This Row],[Segment ]]="","",(Table6[[#This Row],[Height 2 (m)]]-Table6[[#This Row],[Height 1 (m)]])*9.807)</f>
        <v/>
      </c>
      <c r="O1822" s="115" t="str">
        <f>'Pressure Drops in Loops'!U1827</f>
        <v/>
      </c>
      <c r="P182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22" s="115" t="str">
        <f>IF(Table6[[#This Row],[Segment ]]="","",Table6[[#This Row],[Work (W)]]/1000)</f>
        <v/>
      </c>
    </row>
    <row r="1823" spans="1:17" x14ac:dyDescent="0.25">
      <c r="A1823" s="116" t="str">
        <f>'Pressure Drops in Loops'!A1828</f>
        <v/>
      </c>
      <c r="B1823" s="113" t="str">
        <f>IF(Table6[[#This Row],[Segment ]]="","",B1822)</f>
        <v/>
      </c>
      <c r="C1823" s="113" t="str">
        <f>IF(Table6[[#This Row],[Segment ]]="","",C1822)</f>
        <v/>
      </c>
      <c r="D1823" s="113" t="str">
        <f>IF(Table6[[#This Row],[Segment ]]="","",D1822)</f>
        <v/>
      </c>
      <c r="E1823" s="117" t="str">
        <f>IF(Table6[[#This Row],[Segment ]]="","",Table6[[#This Row],[Density (kg/m3)]]*Table6[[#This Row],[Volumetric flow (m3/s)]])</f>
        <v/>
      </c>
      <c r="F1823" s="114" t="str">
        <f>IF(Table6[[#This Row],[Segment ]]="","",'Pressure Drops in Loops'!AG1828)</f>
        <v/>
      </c>
      <c r="G1823" s="114" t="str">
        <f>'Pressure Drops in Loops'!AH1828</f>
        <v/>
      </c>
      <c r="H1823" s="114"/>
      <c r="I1823" s="114"/>
      <c r="J1823" s="115" t="str">
        <f>'Pressure Drops in Loops'!E1828</f>
        <v/>
      </c>
      <c r="K1823" s="115" t="str">
        <f>IF('Pressure Drops in Loops'!E1829="",'Pressure Drops in Loops'!E1828,'Pressure Drops in Loops'!E1829)</f>
        <v/>
      </c>
      <c r="L1823" s="115" t="str">
        <f>IF(Table6[[#This Row],[Segment ]]="","",(Table6[[#This Row],[Pressure 2 (kPa)]]-Table6[[#This Row],[Pressure 1 (kPa)]])/Table6[[#This Row],[Density (kg/m3)]])</f>
        <v/>
      </c>
      <c r="M1823" s="115" t="str">
        <f>IF(Table6[[#This Row],[Segment ]]="","",((Table6[[#This Row],[Velocity 2 (m/s)]]^2)/2)-((Table6[[#This Row],[Velocity 1 (m/s)]]^2)/2))</f>
        <v/>
      </c>
      <c r="N1823" s="115" t="str">
        <f>IF(Table6[[#This Row],[Segment ]]="","",(Table6[[#This Row],[Height 2 (m)]]-Table6[[#This Row],[Height 1 (m)]])*9.807)</f>
        <v/>
      </c>
      <c r="O1823" s="115" t="str">
        <f>'Pressure Drops in Loops'!U1828</f>
        <v/>
      </c>
      <c r="P182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23" s="115" t="str">
        <f>IF(Table6[[#This Row],[Segment ]]="","",Table6[[#This Row],[Work (W)]]/1000)</f>
        <v/>
      </c>
    </row>
    <row r="1824" spans="1:17" x14ac:dyDescent="0.25">
      <c r="A1824" s="116" t="str">
        <f>'Pressure Drops in Loops'!A1829</f>
        <v/>
      </c>
      <c r="B1824" s="113" t="str">
        <f>IF(Table6[[#This Row],[Segment ]]="","",B1823)</f>
        <v/>
      </c>
      <c r="C1824" s="113" t="str">
        <f>IF(Table6[[#This Row],[Segment ]]="","",C1823)</f>
        <v/>
      </c>
      <c r="D1824" s="113" t="str">
        <f>IF(Table6[[#This Row],[Segment ]]="","",D1823)</f>
        <v/>
      </c>
      <c r="E1824" s="117" t="str">
        <f>IF(Table6[[#This Row],[Segment ]]="","",Table6[[#This Row],[Density (kg/m3)]]*Table6[[#This Row],[Volumetric flow (m3/s)]])</f>
        <v/>
      </c>
      <c r="F1824" s="114" t="str">
        <f>IF(Table6[[#This Row],[Segment ]]="","",'Pressure Drops in Loops'!AG1829)</f>
        <v/>
      </c>
      <c r="G1824" s="114" t="str">
        <f>'Pressure Drops in Loops'!AH1829</f>
        <v/>
      </c>
      <c r="H1824" s="114"/>
      <c r="I1824" s="114"/>
      <c r="J1824" s="115" t="str">
        <f>'Pressure Drops in Loops'!E1829</f>
        <v/>
      </c>
      <c r="K1824" s="115" t="str">
        <f>IF('Pressure Drops in Loops'!E1830="",'Pressure Drops in Loops'!E1829,'Pressure Drops in Loops'!E1830)</f>
        <v/>
      </c>
      <c r="L1824" s="115" t="str">
        <f>IF(Table6[[#This Row],[Segment ]]="","",(Table6[[#This Row],[Pressure 2 (kPa)]]-Table6[[#This Row],[Pressure 1 (kPa)]])/Table6[[#This Row],[Density (kg/m3)]])</f>
        <v/>
      </c>
      <c r="M1824" s="115" t="str">
        <f>IF(Table6[[#This Row],[Segment ]]="","",((Table6[[#This Row],[Velocity 2 (m/s)]]^2)/2)-((Table6[[#This Row],[Velocity 1 (m/s)]]^2)/2))</f>
        <v/>
      </c>
      <c r="N1824" s="115" t="str">
        <f>IF(Table6[[#This Row],[Segment ]]="","",(Table6[[#This Row],[Height 2 (m)]]-Table6[[#This Row],[Height 1 (m)]])*9.807)</f>
        <v/>
      </c>
      <c r="O1824" s="115" t="str">
        <f>'Pressure Drops in Loops'!U1829</f>
        <v/>
      </c>
      <c r="P182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24" s="115" t="str">
        <f>IF(Table6[[#This Row],[Segment ]]="","",Table6[[#This Row],[Work (W)]]/1000)</f>
        <v/>
      </c>
    </row>
    <row r="1825" spans="1:17" x14ac:dyDescent="0.25">
      <c r="A1825" s="116" t="str">
        <f>'Pressure Drops in Loops'!A1830</f>
        <v/>
      </c>
      <c r="B1825" s="113" t="str">
        <f>IF(Table6[[#This Row],[Segment ]]="","",B1824)</f>
        <v/>
      </c>
      <c r="C1825" s="113" t="str">
        <f>IF(Table6[[#This Row],[Segment ]]="","",C1824)</f>
        <v/>
      </c>
      <c r="D1825" s="113" t="str">
        <f>IF(Table6[[#This Row],[Segment ]]="","",D1824)</f>
        <v/>
      </c>
      <c r="E1825" s="117" t="str">
        <f>IF(Table6[[#This Row],[Segment ]]="","",Table6[[#This Row],[Density (kg/m3)]]*Table6[[#This Row],[Volumetric flow (m3/s)]])</f>
        <v/>
      </c>
      <c r="F1825" s="114" t="str">
        <f>IF(Table6[[#This Row],[Segment ]]="","",'Pressure Drops in Loops'!AG1830)</f>
        <v/>
      </c>
      <c r="G1825" s="114" t="str">
        <f>'Pressure Drops in Loops'!AH1830</f>
        <v/>
      </c>
      <c r="H1825" s="114"/>
      <c r="I1825" s="114"/>
      <c r="J1825" s="115" t="str">
        <f>'Pressure Drops in Loops'!E1830</f>
        <v/>
      </c>
      <c r="K1825" s="115" t="str">
        <f>IF('Pressure Drops in Loops'!E1831="",'Pressure Drops in Loops'!E1830,'Pressure Drops in Loops'!E1831)</f>
        <v/>
      </c>
      <c r="L1825" s="115" t="str">
        <f>IF(Table6[[#This Row],[Segment ]]="","",(Table6[[#This Row],[Pressure 2 (kPa)]]-Table6[[#This Row],[Pressure 1 (kPa)]])/Table6[[#This Row],[Density (kg/m3)]])</f>
        <v/>
      </c>
      <c r="M1825" s="115" t="str">
        <f>IF(Table6[[#This Row],[Segment ]]="","",((Table6[[#This Row],[Velocity 2 (m/s)]]^2)/2)-((Table6[[#This Row],[Velocity 1 (m/s)]]^2)/2))</f>
        <v/>
      </c>
      <c r="N1825" s="115" t="str">
        <f>IF(Table6[[#This Row],[Segment ]]="","",(Table6[[#This Row],[Height 2 (m)]]-Table6[[#This Row],[Height 1 (m)]])*9.807)</f>
        <v/>
      </c>
      <c r="O1825" s="115" t="str">
        <f>'Pressure Drops in Loops'!U1830</f>
        <v/>
      </c>
      <c r="P182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25" s="115" t="str">
        <f>IF(Table6[[#This Row],[Segment ]]="","",Table6[[#This Row],[Work (W)]]/1000)</f>
        <v/>
      </c>
    </row>
    <row r="1826" spans="1:17" x14ac:dyDescent="0.25">
      <c r="A1826" s="116" t="str">
        <f>'Pressure Drops in Loops'!A1831</f>
        <v/>
      </c>
      <c r="B1826" s="113" t="str">
        <f>IF(Table6[[#This Row],[Segment ]]="","",B1825)</f>
        <v/>
      </c>
      <c r="C1826" s="113" t="str">
        <f>IF(Table6[[#This Row],[Segment ]]="","",C1825)</f>
        <v/>
      </c>
      <c r="D1826" s="113" t="str">
        <f>IF(Table6[[#This Row],[Segment ]]="","",D1825)</f>
        <v/>
      </c>
      <c r="E1826" s="117" t="str">
        <f>IF(Table6[[#This Row],[Segment ]]="","",Table6[[#This Row],[Density (kg/m3)]]*Table6[[#This Row],[Volumetric flow (m3/s)]])</f>
        <v/>
      </c>
      <c r="F1826" s="114" t="str">
        <f>IF(Table6[[#This Row],[Segment ]]="","",'Pressure Drops in Loops'!AG1831)</f>
        <v/>
      </c>
      <c r="G1826" s="114" t="str">
        <f>'Pressure Drops in Loops'!AH1831</f>
        <v/>
      </c>
      <c r="H1826" s="114"/>
      <c r="I1826" s="114"/>
      <c r="J1826" s="115" t="str">
        <f>'Pressure Drops in Loops'!E1831</f>
        <v/>
      </c>
      <c r="K1826" s="115" t="str">
        <f>IF('Pressure Drops in Loops'!E1832="",'Pressure Drops in Loops'!E1831,'Pressure Drops in Loops'!E1832)</f>
        <v/>
      </c>
      <c r="L1826" s="115" t="str">
        <f>IF(Table6[[#This Row],[Segment ]]="","",(Table6[[#This Row],[Pressure 2 (kPa)]]-Table6[[#This Row],[Pressure 1 (kPa)]])/Table6[[#This Row],[Density (kg/m3)]])</f>
        <v/>
      </c>
      <c r="M1826" s="115" t="str">
        <f>IF(Table6[[#This Row],[Segment ]]="","",((Table6[[#This Row],[Velocity 2 (m/s)]]^2)/2)-((Table6[[#This Row],[Velocity 1 (m/s)]]^2)/2))</f>
        <v/>
      </c>
      <c r="N1826" s="115" t="str">
        <f>IF(Table6[[#This Row],[Segment ]]="","",(Table6[[#This Row],[Height 2 (m)]]-Table6[[#This Row],[Height 1 (m)]])*9.807)</f>
        <v/>
      </c>
      <c r="O1826" s="115" t="str">
        <f>'Pressure Drops in Loops'!U1831</f>
        <v/>
      </c>
      <c r="P182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26" s="115" t="str">
        <f>IF(Table6[[#This Row],[Segment ]]="","",Table6[[#This Row],[Work (W)]]/1000)</f>
        <v/>
      </c>
    </row>
    <row r="1827" spans="1:17" x14ac:dyDescent="0.25">
      <c r="A1827" s="116" t="str">
        <f>'Pressure Drops in Loops'!A1832</f>
        <v/>
      </c>
      <c r="B1827" s="113" t="str">
        <f>IF(Table6[[#This Row],[Segment ]]="","",B1826)</f>
        <v/>
      </c>
      <c r="C1827" s="113" t="str">
        <f>IF(Table6[[#This Row],[Segment ]]="","",C1826)</f>
        <v/>
      </c>
      <c r="D1827" s="113" t="str">
        <f>IF(Table6[[#This Row],[Segment ]]="","",D1826)</f>
        <v/>
      </c>
      <c r="E1827" s="117" t="str">
        <f>IF(Table6[[#This Row],[Segment ]]="","",Table6[[#This Row],[Density (kg/m3)]]*Table6[[#This Row],[Volumetric flow (m3/s)]])</f>
        <v/>
      </c>
      <c r="F1827" s="114" t="str">
        <f>IF(Table6[[#This Row],[Segment ]]="","",'Pressure Drops in Loops'!AG1832)</f>
        <v/>
      </c>
      <c r="G1827" s="114" t="str">
        <f>'Pressure Drops in Loops'!AH1832</f>
        <v/>
      </c>
      <c r="H1827" s="114"/>
      <c r="I1827" s="114"/>
      <c r="J1827" s="115" t="str">
        <f>'Pressure Drops in Loops'!E1832</f>
        <v/>
      </c>
      <c r="K1827" s="115" t="str">
        <f>IF('Pressure Drops in Loops'!E1833="",'Pressure Drops in Loops'!E1832,'Pressure Drops in Loops'!E1833)</f>
        <v/>
      </c>
      <c r="L1827" s="115" t="str">
        <f>IF(Table6[[#This Row],[Segment ]]="","",(Table6[[#This Row],[Pressure 2 (kPa)]]-Table6[[#This Row],[Pressure 1 (kPa)]])/Table6[[#This Row],[Density (kg/m3)]])</f>
        <v/>
      </c>
      <c r="M1827" s="115" t="str">
        <f>IF(Table6[[#This Row],[Segment ]]="","",((Table6[[#This Row],[Velocity 2 (m/s)]]^2)/2)-((Table6[[#This Row],[Velocity 1 (m/s)]]^2)/2))</f>
        <v/>
      </c>
      <c r="N1827" s="115" t="str">
        <f>IF(Table6[[#This Row],[Segment ]]="","",(Table6[[#This Row],[Height 2 (m)]]-Table6[[#This Row],[Height 1 (m)]])*9.807)</f>
        <v/>
      </c>
      <c r="O1827" s="115" t="str">
        <f>'Pressure Drops in Loops'!U1832</f>
        <v/>
      </c>
      <c r="P182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27" s="115" t="str">
        <f>IF(Table6[[#This Row],[Segment ]]="","",Table6[[#This Row],[Work (W)]]/1000)</f>
        <v/>
      </c>
    </row>
    <row r="1828" spans="1:17" x14ac:dyDescent="0.25">
      <c r="A1828" s="116" t="str">
        <f>'Pressure Drops in Loops'!A1833</f>
        <v/>
      </c>
      <c r="B1828" s="113" t="str">
        <f>IF(Table6[[#This Row],[Segment ]]="","",B1827)</f>
        <v/>
      </c>
      <c r="C1828" s="113" t="str">
        <f>IF(Table6[[#This Row],[Segment ]]="","",C1827)</f>
        <v/>
      </c>
      <c r="D1828" s="113" t="str">
        <f>IF(Table6[[#This Row],[Segment ]]="","",D1827)</f>
        <v/>
      </c>
      <c r="E1828" s="117" t="str">
        <f>IF(Table6[[#This Row],[Segment ]]="","",Table6[[#This Row],[Density (kg/m3)]]*Table6[[#This Row],[Volumetric flow (m3/s)]])</f>
        <v/>
      </c>
      <c r="F1828" s="114" t="str">
        <f>IF(Table6[[#This Row],[Segment ]]="","",'Pressure Drops in Loops'!AG1833)</f>
        <v/>
      </c>
      <c r="G1828" s="114" t="str">
        <f>'Pressure Drops in Loops'!AH1833</f>
        <v/>
      </c>
      <c r="H1828" s="114"/>
      <c r="I1828" s="114"/>
      <c r="J1828" s="115" t="str">
        <f>'Pressure Drops in Loops'!E1833</f>
        <v/>
      </c>
      <c r="K1828" s="115" t="str">
        <f>IF('Pressure Drops in Loops'!E1834="",'Pressure Drops in Loops'!E1833,'Pressure Drops in Loops'!E1834)</f>
        <v/>
      </c>
      <c r="L1828" s="115" t="str">
        <f>IF(Table6[[#This Row],[Segment ]]="","",(Table6[[#This Row],[Pressure 2 (kPa)]]-Table6[[#This Row],[Pressure 1 (kPa)]])/Table6[[#This Row],[Density (kg/m3)]])</f>
        <v/>
      </c>
      <c r="M1828" s="115" t="str">
        <f>IF(Table6[[#This Row],[Segment ]]="","",((Table6[[#This Row],[Velocity 2 (m/s)]]^2)/2)-((Table6[[#This Row],[Velocity 1 (m/s)]]^2)/2))</f>
        <v/>
      </c>
      <c r="N1828" s="115" t="str">
        <f>IF(Table6[[#This Row],[Segment ]]="","",(Table6[[#This Row],[Height 2 (m)]]-Table6[[#This Row],[Height 1 (m)]])*9.807)</f>
        <v/>
      </c>
      <c r="O1828" s="115" t="str">
        <f>'Pressure Drops in Loops'!U1833</f>
        <v/>
      </c>
      <c r="P182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28" s="115" t="str">
        <f>IF(Table6[[#This Row],[Segment ]]="","",Table6[[#This Row],[Work (W)]]/1000)</f>
        <v/>
      </c>
    </row>
    <row r="1829" spans="1:17" x14ac:dyDescent="0.25">
      <c r="A1829" s="116" t="str">
        <f>'Pressure Drops in Loops'!A1834</f>
        <v/>
      </c>
      <c r="B1829" s="113" t="str">
        <f>IF(Table6[[#This Row],[Segment ]]="","",B1828)</f>
        <v/>
      </c>
      <c r="C1829" s="113" t="str">
        <f>IF(Table6[[#This Row],[Segment ]]="","",C1828)</f>
        <v/>
      </c>
      <c r="D1829" s="113" t="str">
        <f>IF(Table6[[#This Row],[Segment ]]="","",D1828)</f>
        <v/>
      </c>
      <c r="E1829" s="117" t="str">
        <f>IF(Table6[[#This Row],[Segment ]]="","",Table6[[#This Row],[Density (kg/m3)]]*Table6[[#This Row],[Volumetric flow (m3/s)]])</f>
        <v/>
      </c>
      <c r="F1829" s="114" t="str">
        <f>IF(Table6[[#This Row],[Segment ]]="","",'Pressure Drops in Loops'!AG1834)</f>
        <v/>
      </c>
      <c r="G1829" s="114" t="str">
        <f>'Pressure Drops in Loops'!AH1834</f>
        <v/>
      </c>
      <c r="H1829" s="114"/>
      <c r="I1829" s="114"/>
      <c r="J1829" s="115" t="str">
        <f>'Pressure Drops in Loops'!E1834</f>
        <v/>
      </c>
      <c r="K1829" s="115" t="str">
        <f>IF('Pressure Drops in Loops'!E1835="",'Pressure Drops in Loops'!E1834,'Pressure Drops in Loops'!E1835)</f>
        <v/>
      </c>
      <c r="L1829" s="115" t="str">
        <f>IF(Table6[[#This Row],[Segment ]]="","",(Table6[[#This Row],[Pressure 2 (kPa)]]-Table6[[#This Row],[Pressure 1 (kPa)]])/Table6[[#This Row],[Density (kg/m3)]])</f>
        <v/>
      </c>
      <c r="M1829" s="115" t="str">
        <f>IF(Table6[[#This Row],[Segment ]]="","",((Table6[[#This Row],[Velocity 2 (m/s)]]^2)/2)-((Table6[[#This Row],[Velocity 1 (m/s)]]^2)/2))</f>
        <v/>
      </c>
      <c r="N1829" s="115" t="str">
        <f>IF(Table6[[#This Row],[Segment ]]="","",(Table6[[#This Row],[Height 2 (m)]]-Table6[[#This Row],[Height 1 (m)]])*9.807)</f>
        <v/>
      </c>
      <c r="O1829" s="115" t="str">
        <f>'Pressure Drops in Loops'!U1834</f>
        <v/>
      </c>
      <c r="P182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29" s="115" t="str">
        <f>IF(Table6[[#This Row],[Segment ]]="","",Table6[[#This Row],[Work (W)]]/1000)</f>
        <v/>
      </c>
    </row>
    <row r="1830" spans="1:17" x14ac:dyDescent="0.25">
      <c r="A1830" s="116" t="str">
        <f>'Pressure Drops in Loops'!A1835</f>
        <v/>
      </c>
      <c r="B1830" s="113" t="str">
        <f>IF(Table6[[#This Row],[Segment ]]="","",B1829)</f>
        <v/>
      </c>
      <c r="C1830" s="113" t="str">
        <f>IF(Table6[[#This Row],[Segment ]]="","",C1829)</f>
        <v/>
      </c>
      <c r="D1830" s="113" t="str">
        <f>IF(Table6[[#This Row],[Segment ]]="","",D1829)</f>
        <v/>
      </c>
      <c r="E1830" s="117" t="str">
        <f>IF(Table6[[#This Row],[Segment ]]="","",Table6[[#This Row],[Density (kg/m3)]]*Table6[[#This Row],[Volumetric flow (m3/s)]])</f>
        <v/>
      </c>
      <c r="F1830" s="114" t="str">
        <f>IF(Table6[[#This Row],[Segment ]]="","",'Pressure Drops in Loops'!AG1835)</f>
        <v/>
      </c>
      <c r="G1830" s="114" t="str">
        <f>'Pressure Drops in Loops'!AH1835</f>
        <v/>
      </c>
      <c r="H1830" s="114"/>
      <c r="I1830" s="114"/>
      <c r="J1830" s="115" t="str">
        <f>'Pressure Drops in Loops'!E1835</f>
        <v/>
      </c>
      <c r="K1830" s="115" t="str">
        <f>IF('Pressure Drops in Loops'!E1836="",'Pressure Drops in Loops'!E1835,'Pressure Drops in Loops'!E1836)</f>
        <v/>
      </c>
      <c r="L1830" s="115" t="str">
        <f>IF(Table6[[#This Row],[Segment ]]="","",(Table6[[#This Row],[Pressure 2 (kPa)]]-Table6[[#This Row],[Pressure 1 (kPa)]])/Table6[[#This Row],[Density (kg/m3)]])</f>
        <v/>
      </c>
      <c r="M1830" s="115" t="str">
        <f>IF(Table6[[#This Row],[Segment ]]="","",((Table6[[#This Row],[Velocity 2 (m/s)]]^2)/2)-((Table6[[#This Row],[Velocity 1 (m/s)]]^2)/2))</f>
        <v/>
      </c>
      <c r="N1830" s="115" t="str">
        <f>IF(Table6[[#This Row],[Segment ]]="","",(Table6[[#This Row],[Height 2 (m)]]-Table6[[#This Row],[Height 1 (m)]])*9.807)</f>
        <v/>
      </c>
      <c r="O1830" s="115" t="str">
        <f>'Pressure Drops in Loops'!U1835</f>
        <v/>
      </c>
      <c r="P183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30" s="115" t="str">
        <f>IF(Table6[[#This Row],[Segment ]]="","",Table6[[#This Row],[Work (W)]]/1000)</f>
        <v/>
      </c>
    </row>
    <row r="1831" spans="1:17" x14ac:dyDescent="0.25">
      <c r="A1831" s="116" t="str">
        <f>'Pressure Drops in Loops'!A1836</f>
        <v/>
      </c>
      <c r="B1831" s="113" t="str">
        <f>IF(Table6[[#This Row],[Segment ]]="","",B1830)</f>
        <v/>
      </c>
      <c r="C1831" s="113" t="str">
        <f>IF(Table6[[#This Row],[Segment ]]="","",C1830)</f>
        <v/>
      </c>
      <c r="D1831" s="113" t="str">
        <f>IF(Table6[[#This Row],[Segment ]]="","",D1830)</f>
        <v/>
      </c>
      <c r="E1831" s="117" t="str">
        <f>IF(Table6[[#This Row],[Segment ]]="","",Table6[[#This Row],[Density (kg/m3)]]*Table6[[#This Row],[Volumetric flow (m3/s)]])</f>
        <v/>
      </c>
      <c r="F1831" s="114" t="str">
        <f>IF(Table6[[#This Row],[Segment ]]="","",'Pressure Drops in Loops'!AG1836)</f>
        <v/>
      </c>
      <c r="G1831" s="114" t="str">
        <f>'Pressure Drops in Loops'!AH1836</f>
        <v/>
      </c>
      <c r="H1831" s="114"/>
      <c r="I1831" s="114"/>
      <c r="J1831" s="115" t="str">
        <f>'Pressure Drops in Loops'!E1836</f>
        <v/>
      </c>
      <c r="K1831" s="115" t="str">
        <f>IF('Pressure Drops in Loops'!E1837="",'Pressure Drops in Loops'!E1836,'Pressure Drops in Loops'!E1837)</f>
        <v/>
      </c>
      <c r="L1831" s="115" t="str">
        <f>IF(Table6[[#This Row],[Segment ]]="","",(Table6[[#This Row],[Pressure 2 (kPa)]]-Table6[[#This Row],[Pressure 1 (kPa)]])/Table6[[#This Row],[Density (kg/m3)]])</f>
        <v/>
      </c>
      <c r="M1831" s="115" t="str">
        <f>IF(Table6[[#This Row],[Segment ]]="","",((Table6[[#This Row],[Velocity 2 (m/s)]]^2)/2)-((Table6[[#This Row],[Velocity 1 (m/s)]]^2)/2))</f>
        <v/>
      </c>
      <c r="N1831" s="115" t="str">
        <f>IF(Table6[[#This Row],[Segment ]]="","",(Table6[[#This Row],[Height 2 (m)]]-Table6[[#This Row],[Height 1 (m)]])*9.807)</f>
        <v/>
      </c>
      <c r="O1831" s="115" t="str">
        <f>'Pressure Drops in Loops'!U1836</f>
        <v/>
      </c>
      <c r="P183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31" s="115" t="str">
        <f>IF(Table6[[#This Row],[Segment ]]="","",Table6[[#This Row],[Work (W)]]/1000)</f>
        <v/>
      </c>
    </row>
    <row r="1832" spans="1:17" x14ac:dyDescent="0.25">
      <c r="A1832" s="116" t="str">
        <f>'Pressure Drops in Loops'!A1837</f>
        <v/>
      </c>
      <c r="B1832" s="113" t="str">
        <f>IF(Table6[[#This Row],[Segment ]]="","",B1831)</f>
        <v/>
      </c>
      <c r="C1832" s="113" t="str">
        <f>IF(Table6[[#This Row],[Segment ]]="","",C1831)</f>
        <v/>
      </c>
      <c r="D1832" s="113" t="str">
        <f>IF(Table6[[#This Row],[Segment ]]="","",D1831)</f>
        <v/>
      </c>
      <c r="E1832" s="117" t="str">
        <f>IF(Table6[[#This Row],[Segment ]]="","",Table6[[#This Row],[Density (kg/m3)]]*Table6[[#This Row],[Volumetric flow (m3/s)]])</f>
        <v/>
      </c>
      <c r="F1832" s="114" t="str">
        <f>IF(Table6[[#This Row],[Segment ]]="","",'Pressure Drops in Loops'!AG1837)</f>
        <v/>
      </c>
      <c r="G1832" s="114" t="str">
        <f>'Pressure Drops in Loops'!AH1837</f>
        <v/>
      </c>
      <c r="H1832" s="114"/>
      <c r="I1832" s="114"/>
      <c r="J1832" s="115" t="str">
        <f>'Pressure Drops in Loops'!E1837</f>
        <v/>
      </c>
      <c r="K1832" s="115" t="str">
        <f>IF('Pressure Drops in Loops'!E1838="",'Pressure Drops in Loops'!E1837,'Pressure Drops in Loops'!E1838)</f>
        <v/>
      </c>
      <c r="L1832" s="115" t="str">
        <f>IF(Table6[[#This Row],[Segment ]]="","",(Table6[[#This Row],[Pressure 2 (kPa)]]-Table6[[#This Row],[Pressure 1 (kPa)]])/Table6[[#This Row],[Density (kg/m3)]])</f>
        <v/>
      </c>
      <c r="M1832" s="115" t="str">
        <f>IF(Table6[[#This Row],[Segment ]]="","",((Table6[[#This Row],[Velocity 2 (m/s)]]^2)/2)-((Table6[[#This Row],[Velocity 1 (m/s)]]^2)/2))</f>
        <v/>
      </c>
      <c r="N1832" s="115" t="str">
        <f>IF(Table6[[#This Row],[Segment ]]="","",(Table6[[#This Row],[Height 2 (m)]]-Table6[[#This Row],[Height 1 (m)]])*9.807)</f>
        <v/>
      </c>
      <c r="O1832" s="115" t="str">
        <f>'Pressure Drops in Loops'!U1837</f>
        <v/>
      </c>
      <c r="P183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32" s="115" t="str">
        <f>IF(Table6[[#This Row],[Segment ]]="","",Table6[[#This Row],[Work (W)]]/1000)</f>
        <v/>
      </c>
    </row>
    <row r="1833" spans="1:17" x14ac:dyDescent="0.25">
      <c r="A1833" s="116" t="str">
        <f>'Pressure Drops in Loops'!A1838</f>
        <v/>
      </c>
      <c r="B1833" s="113" t="str">
        <f>IF(Table6[[#This Row],[Segment ]]="","",B1832)</f>
        <v/>
      </c>
      <c r="C1833" s="113" t="str">
        <f>IF(Table6[[#This Row],[Segment ]]="","",C1832)</f>
        <v/>
      </c>
      <c r="D1833" s="113" t="str">
        <f>IF(Table6[[#This Row],[Segment ]]="","",D1832)</f>
        <v/>
      </c>
      <c r="E1833" s="117" t="str">
        <f>IF(Table6[[#This Row],[Segment ]]="","",Table6[[#This Row],[Density (kg/m3)]]*Table6[[#This Row],[Volumetric flow (m3/s)]])</f>
        <v/>
      </c>
      <c r="F1833" s="114" t="str">
        <f>IF(Table6[[#This Row],[Segment ]]="","",'Pressure Drops in Loops'!AG1838)</f>
        <v/>
      </c>
      <c r="G1833" s="114" t="str">
        <f>'Pressure Drops in Loops'!AH1838</f>
        <v/>
      </c>
      <c r="H1833" s="114"/>
      <c r="I1833" s="114"/>
      <c r="J1833" s="115" t="str">
        <f>'Pressure Drops in Loops'!E1838</f>
        <v/>
      </c>
      <c r="K1833" s="115" t="str">
        <f>IF('Pressure Drops in Loops'!E1839="",'Pressure Drops in Loops'!E1838,'Pressure Drops in Loops'!E1839)</f>
        <v/>
      </c>
      <c r="L1833" s="115" t="str">
        <f>IF(Table6[[#This Row],[Segment ]]="","",(Table6[[#This Row],[Pressure 2 (kPa)]]-Table6[[#This Row],[Pressure 1 (kPa)]])/Table6[[#This Row],[Density (kg/m3)]])</f>
        <v/>
      </c>
      <c r="M1833" s="115" t="str">
        <f>IF(Table6[[#This Row],[Segment ]]="","",((Table6[[#This Row],[Velocity 2 (m/s)]]^2)/2)-((Table6[[#This Row],[Velocity 1 (m/s)]]^2)/2))</f>
        <v/>
      </c>
      <c r="N1833" s="115" t="str">
        <f>IF(Table6[[#This Row],[Segment ]]="","",(Table6[[#This Row],[Height 2 (m)]]-Table6[[#This Row],[Height 1 (m)]])*9.807)</f>
        <v/>
      </c>
      <c r="O1833" s="115" t="str">
        <f>'Pressure Drops in Loops'!U1838</f>
        <v/>
      </c>
      <c r="P183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33" s="115" t="str">
        <f>IF(Table6[[#This Row],[Segment ]]="","",Table6[[#This Row],[Work (W)]]/1000)</f>
        <v/>
      </c>
    </row>
    <row r="1834" spans="1:17" x14ac:dyDescent="0.25">
      <c r="A1834" s="116" t="str">
        <f>'Pressure Drops in Loops'!A1839</f>
        <v/>
      </c>
      <c r="B1834" s="113" t="str">
        <f>IF(Table6[[#This Row],[Segment ]]="","",B1833)</f>
        <v/>
      </c>
      <c r="C1834" s="113" t="str">
        <f>IF(Table6[[#This Row],[Segment ]]="","",C1833)</f>
        <v/>
      </c>
      <c r="D1834" s="113" t="str">
        <f>IF(Table6[[#This Row],[Segment ]]="","",D1833)</f>
        <v/>
      </c>
      <c r="E1834" s="117" t="str">
        <f>IF(Table6[[#This Row],[Segment ]]="","",Table6[[#This Row],[Density (kg/m3)]]*Table6[[#This Row],[Volumetric flow (m3/s)]])</f>
        <v/>
      </c>
      <c r="F1834" s="114" t="str">
        <f>IF(Table6[[#This Row],[Segment ]]="","",'Pressure Drops in Loops'!AG1839)</f>
        <v/>
      </c>
      <c r="G1834" s="114" t="str">
        <f>'Pressure Drops in Loops'!AH1839</f>
        <v/>
      </c>
      <c r="H1834" s="114"/>
      <c r="I1834" s="114"/>
      <c r="J1834" s="115" t="str">
        <f>'Pressure Drops in Loops'!E1839</f>
        <v/>
      </c>
      <c r="K1834" s="115" t="str">
        <f>IF('Pressure Drops in Loops'!E1840="",'Pressure Drops in Loops'!E1839,'Pressure Drops in Loops'!E1840)</f>
        <v/>
      </c>
      <c r="L1834" s="115" t="str">
        <f>IF(Table6[[#This Row],[Segment ]]="","",(Table6[[#This Row],[Pressure 2 (kPa)]]-Table6[[#This Row],[Pressure 1 (kPa)]])/Table6[[#This Row],[Density (kg/m3)]])</f>
        <v/>
      </c>
      <c r="M1834" s="115" t="str">
        <f>IF(Table6[[#This Row],[Segment ]]="","",((Table6[[#This Row],[Velocity 2 (m/s)]]^2)/2)-((Table6[[#This Row],[Velocity 1 (m/s)]]^2)/2))</f>
        <v/>
      </c>
      <c r="N1834" s="115" t="str">
        <f>IF(Table6[[#This Row],[Segment ]]="","",(Table6[[#This Row],[Height 2 (m)]]-Table6[[#This Row],[Height 1 (m)]])*9.807)</f>
        <v/>
      </c>
      <c r="O1834" s="115" t="str">
        <f>'Pressure Drops in Loops'!U1839</f>
        <v/>
      </c>
      <c r="P183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34" s="115" t="str">
        <f>IF(Table6[[#This Row],[Segment ]]="","",Table6[[#This Row],[Work (W)]]/1000)</f>
        <v/>
      </c>
    </row>
    <row r="1835" spans="1:17" x14ac:dyDescent="0.25">
      <c r="A1835" s="116" t="str">
        <f>'Pressure Drops in Loops'!A1840</f>
        <v/>
      </c>
      <c r="B1835" s="113" t="str">
        <f>IF(Table6[[#This Row],[Segment ]]="","",B1834)</f>
        <v/>
      </c>
      <c r="C1835" s="113" t="str">
        <f>IF(Table6[[#This Row],[Segment ]]="","",C1834)</f>
        <v/>
      </c>
      <c r="D1835" s="113" t="str">
        <f>IF(Table6[[#This Row],[Segment ]]="","",D1834)</f>
        <v/>
      </c>
      <c r="E1835" s="117" t="str">
        <f>IF(Table6[[#This Row],[Segment ]]="","",Table6[[#This Row],[Density (kg/m3)]]*Table6[[#This Row],[Volumetric flow (m3/s)]])</f>
        <v/>
      </c>
      <c r="F1835" s="114" t="str">
        <f>IF(Table6[[#This Row],[Segment ]]="","",'Pressure Drops in Loops'!AG1840)</f>
        <v/>
      </c>
      <c r="G1835" s="114" t="str">
        <f>'Pressure Drops in Loops'!AH1840</f>
        <v/>
      </c>
      <c r="H1835" s="114"/>
      <c r="I1835" s="114"/>
      <c r="J1835" s="115" t="str">
        <f>'Pressure Drops in Loops'!E1840</f>
        <v/>
      </c>
      <c r="K1835" s="115" t="str">
        <f>IF('Pressure Drops in Loops'!E1841="",'Pressure Drops in Loops'!E1840,'Pressure Drops in Loops'!E1841)</f>
        <v/>
      </c>
      <c r="L1835" s="115" t="str">
        <f>IF(Table6[[#This Row],[Segment ]]="","",(Table6[[#This Row],[Pressure 2 (kPa)]]-Table6[[#This Row],[Pressure 1 (kPa)]])/Table6[[#This Row],[Density (kg/m3)]])</f>
        <v/>
      </c>
      <c r="M1835" s="115" t="str">
        <f>IF(Table6[[#This Row],[Segment ]]="","",((Table6[[#This Row],[Velocity 2 (m/s)]]^2)/2)-((Table6[[#This Row],[Velocity 1 (m/s)]]^2)/2))</f>
        <v/>
      </c>
      <c r="N1835" s="115" t="str">
        <f>IF(Table6[[#This Row],[Segment ]]="","",(Table6[[#This Row],[Height 2 (m)]]-Table6[[#This Row],[Height 1 (m)]])*9.807)</f>
        <v/>
      </c>
      <c r="O1835" s="115" t="str">
        <f>'Pressure Drops in Loops'!U1840</f>
        <v/>
      </c>
      <c r="P183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35" s="115" t="str">
        <f>IF(Table6[[#This Row],[Segment ]]="","",Table6[[#This Row],[Work (W)]]/1000)</f>
        <v/>
      </c>
    </row>
    <row r="1836" spans="1:17" x14ac:dyDescent="0.25">
      <c r="A1836" s="116" t="str">
        <f>'Pressure Drops in Loops'!A1841</f>
        <v/>
      </c>
      <c r="B1836" s="113" t="str">
        <f>IF(Table6[[#This Row],[Segment ]]="","",B1835)</f>
        <v/>
      </c>
      <c r="C1836" s="113" t="str">
        <f>IF(Table6[[#This Row],[Segment ]]="","",C1835)</f>
        <v/>
      </c>
      <c r="D1836" s="113" t="str">
        <f>IF(Table6[[#This Row],[Segment ]]="","",D1835)</f>
        <v/>
      </c>
      <c r="E1836" s="117" t="str">
        <f>IF(Table6[[#This Row],[Segment ]]="","",Table6[[#This Row],[Density (kg/m3)]]*Table6[[#This Row],[Volumetric flow (m3/s)]])</f>
        <v/>
      </c>
      <c r="F1836" s="114" t="str">
        <f>IF(Table6[[#This Row],[Segment ]]="","",'Pressure Drops in Loops'!AG1841)</f>
        <v/>
      </c>
      <c r="G1836" s="114" t="str">
        <f>'Pressure Drops in Loops'!AH1841</f>
        <v/>
      </c>
      <c r="H1836" s="114"/>
      <c r="I1836" s="114"/>
      <c r="J1836" s="115" t="str">
        <f>'Pressure Drops in Loops'!E1841</f>
        <v/>
      </c>
      <c r="K1836" s="115" t="str">
        <f>IF('Pressure Drops in Loops'!E1842="",'Pressure Drops in Loops'!E1841,'Pressure Drops in Loops'!E1842)</f>
        <v/>
      </c>
      <c r="L1836" s="115" t="str">
        <f>IF(Table6[[#This Row],[Segment ]]="","",(Table6[[#This Row],[Pressure 2 (kPa)]]-Table6[[#This Row],[Pressure 1 (kPa)]])/Table6[[#This Row],[Density (kg/m3)]])</f>
        <v/>
      </c>
      <c r="M1836" s="115" t="str">
        <f>IF(Table6[[#This Row],[Segment ]]="","",((Table6[[#This Row],[Velocity 2 (m/s)]]^2)/2)-((Table6[[#This Row],[Velocity 1 (m/s)]]^2)/2))</f>
        <v/>
      </c>
      <c r="N1836" s="115" t="str">
        <f>IF(Table6[[#This Row],[Segment ]]="","",(Table6[[#This Row],[Height 2 (m)]]-Table6[[#This Row],[Height 1 (m)]])*9.807)</f>
        <v/>
      </c>
      <c r="O1836" s="115" t="str">
        <f>'Pressure Drops in Loops'!U1841</f>
        <v/>
      </c>
      <c r="P183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36" s="115" t="str">
        <f>IF(Table6[[#This Row],[Segment ]]="","",Table6[[#This Row],[Work (W)]]/1000)</f>
        <v/>
      </c>
    </row>
    <row r="1837" spans="1:17" x14ac:dyDescent="0.25">
      <c r="A1837" s="116" t="str">
        <f>'Pressure Drops in Loops'!A1842</f>
        <v/>
      </c>
      <c r="B1837" s="113" t="str">
        <f>IF(Table6[[#This Row],[Segment ]]="","",B1836)</f>
        <v/>
      </c>
      <c r="C1837" s="113" t="str">
        <f>IF(Table6[[#This Row],[Segment ]]="","",C1836)</f>
        <v/>
      </c>
      <c r="D1837" s="113" t="str">
        <f>IF(Table6[[#This Row],[Segment ]]="","",D1836)</f>
        <v/>
      </c>
      <c r="E1837" s="117" t="str">
        <f>IF(Table6[[#This Row],[Segment ]]="","",Table6[[#This Row],[Density (kg/m3)]]*Table6[[#This Row],[Volumetric flow (m3/s)]])</f>
        <v/>
      </c>
      <c r="F1837" s="114" t="str">
        <f>IF(Table6[[#This Row],[Segment ]]="","",'Pressure Drops in Loops'!AG1842)</f>
        <v/>
      </c>
      <c r="G1837" s="114" t="str">
        <f>'Pressure Drops in Loops'!AH1842</f>
        <v/>
      </c>
      <c r="H1837" s="114"/>
      <c r="I1837" s="114"/>
      <c r="J1837" s="115" t="str">
        <f>'Pressure Drops in Loops'!E1842</f>
        <v/>
      </c>
      <c r="K1837" s="115" t="str">
        <f>IF('Pressure Drops in Loops'!E1843="",'Pressure Drops in Loops'!E1842,'Pressure Drops in Loops'!E1843)</f>
        <v/>
      </c>
      <c r="L1837" s="115" t="str">
        <f>IF(Table6[[#This Row],[Segment ]]="","",(Table6[[#This Row],[Pressure 2 (kPa)]]-Table6[[#This Row],[Pressure 1 (kPa)]])/Table6[[#This Row],[Density (kg/m3)]])</f>
        <v/>
      </c>
      <c r="M1837" s="115" t="str">
        <f>IF(Table6[[#This Row],[Segment ]]="","",((Table6[[#This Row],[Velocity 2 (m/s)]]^2)/2)-((Table6[[#This Row],[Velocity 1 (m/s)]]^2)/2))</f>
        <v/>
      </c>
      <c r="N1837" s="115" t="str">
        <f>IF(Table6[[#This Row],[Segment ]]="","",(Table6[[#This Row],[Height 2 (m)]]-Table6[[#This Row],[Height 1 (m)]])*9.807)</f>
        <v/>
      </c>
      <c r="O1837" s="115" t="str">
        <f>'Pressure Drops in Loops'!U1842</f>
        <v/>
      </c>
      <c r="P183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37" s="115" t="str">
        <f>IF(Table6[[#This Row],[Segment ]]="","",Table6[[#This Row],[Work (W)]]/1000)</f>
        <v/>
      </c>
    </row>
    <row r="1838" spans="1:17" x14ac:dyDescent="0.25">
      <c r="A1838" s="116" t="str">
        <f>'Pressure Drops in Loops'!A1843</f>
        <v/>
      </c>
      <c r="B1838" s="113" t="str">
        <f>IF(Table6[[#This Row],[Segment ]]="","",B1837)</f>
        <v/>
      </c>
      <c r="C1838" s="113" t="str">
        <f>IF(Table6[[#This Row],[Segment ]]="","",C1837)</f>
        <v/>
      </c>
      <c r="D1838" s="113" t="str">
        <f>IF(Table6[[#This Row],[Segment ]]="","",D1837)</f>
        <v/>
      </c>
      <c r="E1838" s="117" t="str">
        <f>IF(Table6[[#This Row],[Segment ]]="","",Table6[[#This Row],[Density (kg/m3)]]*Table6[[#This Row],[Volumetric flow (m3/s)]])</f>
        <v/>
      </c>
      <c r="F1838" s="114" t="str">
        <f>IF(Table6[[#This Row],[Segment ]]="","",'Pressure Drops in Loops'!AG1843)</f>
        <v/>
      </c>
      <c r="G1838" s="114" t="str">
        <f>'Pressure Drops in Loops'!AH1843</f>
        <v/>
      </c>
      <c r="H1838" s="114"/>
      <c r="I1838" s="114"/>
      <c r="J1838" s="115" t="str">
        <f>'Pressure Drops in Loops'!E1843</f>
        <v/>
      </c>
      <c r="K1838" s="115" t="str">
        <f>IF('Pressure Drops in Loops'!E1844="",'Pressure Drops in Loops'!E1843,'Pressure Drops in Loops'!E1844)</f>
        <v/>
      </c>
      <c r="L1838" s="115" t="str">
        <f>IF(Table6[[#This Row],[Segment ]]="","",(Table6[[#This Row],[Pressure 2 (kPa)]]-Table6[[#This Row],[Pressure 1 (kPa)]])/Table6[[#This Row],[Density (kg/m3)]])</f>
        <v/>
      </c>
      <c r="M1838" s="115" t="str">
        <f>IF(Table6[[#This Row],[Segment ]]="","",((Table6[[#This Row],[Velocity 2 (m/s)]]^2)/2)-((Table6[[#This Row],[Velocity 1 (m/s)]]^2)/2))</f>
        <v/>
      </c>
      <c r="N1838" s="115" t="str">
        <f>IF(Table6[[#This Row],[Segment ]]="","",(Table6[[#This Row],[Height 2 (m)]]-Table6[[#This Row],[Height 1 (m)]])*9.807)</f>
        <v/>
      </c>
      <c r="O1838" s="115" t="str">
        <f>'Pressure Drops in Loops'!U1843</f>
        <v/>
      </c>
      <c r="P183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38" s="115" t="str">
        <f>IF(Table6[[#This Row],[Segment ]]="","",Table6[[#This Row],[Work (W)]]/1000)</f>
        <v/>
      </c>
    </row>
    <row r="1839" spans="1:17" x14ac:dyDescent="0.25">
      <c r="A1839" s="116" t="str">
        <f>'Pressure Drops in Loops'!A1844</f>
        <v/>
      </c>
      <c r="B1839" s="113" t="str">
        <f>IF(Table6[[#This Row],[Segment ]]="","",B1838)</f>
        <v/>
      </c>
      <c r="C1839" s="113" t="str">
        <f>IF(Table6[[#This Row],[Segment ]]="","",C1838)</f>
        <v/>
      </c>
      <c r="D1839" s="113" t="str">
        <f>IF(Table6[[#This Row],[Segment ]]="","",D1838)</f>
        <v/>
      </c>
      <c r="E1839" s="117" t="str">
        <f>IF(Table6[[#This Row],[Segment ]]="","",Table6[[#This Row],[Density (kg/m3)]]*Table6[[#This Row],[Volumetric flow (m3/s)]])</f>
        <v/>
      </c>
      <c r="F1839" s="114" t="str">
        <f>IF(Table6[[#This Row],[Segment ]]="","",'Pressure Drops in Loops'!AG1844)</f>
        <v/>
      </c>
      <c r="G1839" s="114" t="str">
        <f>'Pressure Drops in Loops'!AH1844</f>
        <v/>
      </c>
      <c r="H1839" s="114"/>
      <c r="I1839" s="114"/>
      <c r="J1839" s="115" t="str">
        <f>'Pressure Drops in Loops'!E1844</f>
        <v/>
      </c>
      <c r="K1839" s="115" t="str">
        <f>IF('Pressure Drops in Loops'!E1845="",'Pressure Drops in Loops'!E1844,'Pressure Drops in Loops'!E1845)</f>
        <v/>
      </c>
      <c r="L1839" s="115" t="str">
        <f>IF(Table6[[#This Row],[Segment ]]="","",(Table6[[#This Row],[Pressure 2 (kPa)]]-Table6[[#This Row],[Pressure 1 (kPa)]])/Table6[[#This Row],[Density (kg/m3)]])</f>
        <v/>
      </c>
      <c r="M1839" s="115" t="str">
        <f>IF(Table6[[#This Row],[Segment ]]="","",((Table6[[#This Row],[Velocity 2 (m/s)]]^2)/2)-((Table6[[#This Row],[Velocity 1 (m/s)]]^2)/2))</f>
        <v/>
      </c>
      <c r="N1839" s="115" t="str">
        <f>IF(Table6[[#This Row],[Segment ]]="","",(Table6[[#This Row],[Height 2 (m)]]-Table6[[#This Row],[Height 1 (m)]])*9.807)</f>
        <v/>
      </c>
      <c r="O1839" s="115" t="str">
        <f>'Pressure Drops in Loops'!U1844</f>
        <v/>
      </c>
      <c r="P183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39" s="115" t="str">
        <f>IF(Table6[[#This Row],[Segment ]]="","",Table6[[#This Row],[Work (W)]]/1000)</f>
        <v/>
      </c>
    </row>
    <row r="1840" spans="1:17" x14ac:dyDescent="0.25">
      <c r="A1840" s="116" t="str">
        <f>'Pressure Drops in Loops'!A1845</f>
        <v/>
      </c>
      <c r="B1840" s="113" t="str">
        <f>IF(Table6[[#This Row],[Segment ]]="","",B1839)</f>
        <v/>
      </c>
      <c r="C1840" s="113" t="str">
        <f>IF(Table6[[#This Row],[Segment ]]="","",C1839)</f>
        <v/>
      </c>
      <c r="D1840" s="113" t="str">
        <f>IF(Table6[[#This Row],[Segment ]]="","",D1839)</f>
        <v/>
      </c>
      <c r="E1840" s="117" t="str">
        <f>IF(Table6[[#This Row],[Segment ]]="","",Table6[[#This Row],[Density (kg/m3)]]*Table6[[#This Row],[Volumetric flow (m3/s)]])</f>
        <v/>
      </c>
      <c r="F1840" s="114" t="str">
        <f>IF(Table6[[#This Row],[Segment ]]="","",'Pressure Drops in Loops'!AG1845)</f>
        <v/>
      </c>
      <c r="G1840" s="114" t="str">
        <f>'Pressure Drops in Loops'!AH1845</f>
        <v/>
      </c>
      <c r="H1840" s="114"/>
      <c r="I1840" s="114"/>
      <c r="J1840" s="115" t="str">
        <f>'Pressure Drops in Loops'!E1845</f>
        <v/>
      </c>
      <c r="K1840" s="115" t="str">
        <f>IF('Pressure Drops in Loops'!E1846="",'Pressure Drops in Loops'!E1845,'Pressure Drops in Loops'!E1846)</f>
        <v/>
      </c>
      <c r="L1840" s="115" t="str">
        <f>IF(Table6[[#This Row],[Segment ]]="","",(Table6[[#This Row],[Pressure 2 (kPa)]]-Table6[[#This Row],[Pressure 1 (kPa)]])/Table6[[#This Row],[Density (kg/m3)]])</f>
        <v/>
      </c>
      <c r="M1840" s="115" t="str">
        <f>IF(Table6[[#This Row],[Segment ]]="","",((Table6[[#This Row],[Velocity 2 (m/s)]]^2)/2)-((Table6[[#This Row],[Velocity 1 (m/s)]]^2)/2))</f>
        <v/>
      </c>
      <c r="N1840" s="115" t="str">
        <f>IF(Table6[[#This Row],[Segment ]]="","",(Table6[[#This Row],[Height 2 (m)]]-Table6[[#This Row],[Height 1 (m)]])*9.807)</f>
        <v/>
      </c>
      <c r="O1840" s="115" t="str">
        <f>'Pressure Drops in Loops'!U1845</f>
        <v/>
      </c>
      <c r="P184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40" s="115" t="str">
        <f>IF(Table6[[#This Row],[Segment ]]="","",Table6[[#This Row],[Work (W)]]/1000)</f>
        <v/>
      </c>
    </row>
    <row r="1841" spans="1:17" x14ac:dyDescent="0.25">
      <c r="A1841" s="116" t="str">
        <f>'Pressure Drops in Loops'!A1846</f>
        <v/>
      </c>
      <c r="B1841" s="113" t="str">
        <f>IF(Table6[[#This Row],[Segment ]]="","",B1840)</f>
        <v/>
      </c>
      <c r="C1841" s="113" t="str">
        <f>IF(Table6[[#This Row],[Segment ]]="","",C1840)</f>
        <v/>
      </c>
      <c r="D1841" s="113" t="str">
        <f>IF(Table6[[#This Row],[Segment ]]="","",D1840)</f>
        <v/>
      </c>
      <c r="E1841" s="117" t="str">
        <f>IF(Table6[[#This Row],[Segment ]]="","",Table6[[#This Row],[Density (kg/m3)]]*Table6[[#This Row],[Volumetric flow (m3/s)]])</f>
        <v/>
      </c>
      <c r="F1841" s="114" t="str">
        <f>IF(Table6[[#This Row],[Segment ]]="","",'Pressure Drops in Loops'!AG1846)</f>
        <v/>
      </c>
      <c r="G1841" s="114" t="str">
        <f>'Pressure Drops in Loops'!AH1846</f>
        <v/>
      </c>
      <c r="H1841" s="114"/>
      <c r="I1841" s="114"/>
      <c r="J1841" s="115" t="str">
        <f>'Pressure Drops in Loops'!E1846</f>
        <v/>
      </c>
      <c r="K1841" s="115" t="str">
        <f>IF('Pressure Drops in Loops'!E1847="",'Pressure Drops in Loops'!E1846,'Pressure Drops in Loops'!E1847)</f>
        <v/>
      </c>
      <c r="L1841" s="115" t="str">
        <f>IF(Table6[[#This Row],[Segment ]]="","",(Table6[[#This Row],[Pressure 2 (kPa)]]-Table6[[#This Row],[Pressure 1 (kPa)]])/Table6[[#This Row],[Density (kg/m3)]])</f>
        <v/>
      </c>
      <c r="M1841" s="115" t="str">
        <f>IF(Table6[[#This Row],[Segment ]]="","",((Table6[[#This Row],[Velocity 2 (m/s)]]^2)/2)-((Table6[[#This Row],[Velocity 1 (m/s)]]^2)/2))</f>
        <v/>
      </c>
      <c r="N1841" s="115" t="str">
        <f>IF(Table6[[#This Row],[Segment ]]="","",(Table6[[#This Row],[Height 2 (m)]]-Table6[[#This Row],[Height 1 (m)]])*9.807)</f>
        <v/>
      </c>
      <c r="O1841" s="115" t="str">
        <f>'Pressure Drops in Loops'!U1846</f>
        <v/>
      </c>
      <c r="P184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41" s="115" t="str">
        <f>IF(Table6[[#This Row],[Segment ]]="","",Table6[[#This Row],[Work (W)]]/1000)</f>
        <v/>
      </c>
    </row>
    <row r="1842" spans="1:17" x14ac:dyDescent="0.25">
      <c r="A1842" s="116" t="str">
        <f>'Pressure Drops in Loops'!A1847</f>
        <v/>
      </c>
      <c r="B1842" s="113" t="str">
        <f>IF(Table6[[#This Row],[Segment ]]="","",B1841)</f>
        <v/>
      </c>
      <c r="C1842" s="113" t="str">
        <f>IF(Table6[[#This Row],[Segment ]]="","",C1841)</f>
        <v/>
      </c>
      <c r="D1842" s="113" t="str">
        <f>IF(Table6[[#This Row],[Segment ]]="","",D1841)</f>
        <v/>
      </c>
      <c r="E1842" s="117" t="str">
        <f>IF(Table6[[#This Row],[Segment ]]="","",Table6[[#This Row],[Density (kg/m3)]]*Table6[[#This Row],[Volumetric flow (m3/s)]])</f>
        <v/>
      </c>
      <c r="F1842" s="114" t="str">
        <f>IF(Table6[[#This Row],[Segment ]]="","",'Pressure Drops in Loops'!AG1847)</f>
        <v/>
      </c>
      <c r="G1842" s="114" t="str">
        <f>'Pressure Drops in Loops'!AH1847</f>
        <v/>
      </c>
      <c r="H1842" s="114"/>
      <c r="I1842" s="114"/>
      <c r="J1842" s="115" t="str">
        <f>'Pressure Drops in Loops'!E1847</f>
        <v/>
      </c>
      <c r="K1842" s="115" t="str">
        <f>IF('Pressure Drops in Loops'!E1848="",'Pressure Drops in Loops'!E1847,'Pressure Drops in Loops'!E1848)</f>
        <v/>
      </c>
      <c r="L1842" s="115" t="str">
        <f>IF(Table6[[#This Row],[Segment ]]="","",(Table6[[#This Row],[Pressure 2 (kPa)]]-Table6[[#This Row],[Pressure 1 (kPa)]])/Table6[[#This Row],[Density (kg/m3)]])</f>
        <v/>
      </c>
      <c r="M1842" s="115" t="str">
        <f>IF(Table6[[#This Row],[Segment ]]="","",((Table6[[#This Row],[Velocity 2 (m/s)]]^2)/2)-((Table6[[#This Row],[Velocity 1 (m/s)]]^2)/2))</f>
        <v/>
      </c>
      <c r="N1842" s="115" t="str">
        <f>IF(Table6[[#This Row],[Segment ]]="","",(Table6[[#This Row],[Height 2 (m)]]-Table6[[#This Row],[Height 1 (m)]])*9.807)</f>
        <v/>
      </c>
      <c r="O1842" s="115" t="str">
        <f>'Pressure Drops in Loops'!U1847</f>
        <v/>
      </c>
      <c r="P184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42" s="115" t="str">
        <f>IF(Table6[[#This Row],[Segment ]]="","",Table6[[#This Row],[Work (W)]]/1000)</f>
        <v/>
      </c>
    </row>
    <row r="1843" spans="1:17" x14ac:dyDescent="0.25">
      <c r="A1843" s="116" t="str">
        <f>'Pressure Drops in Loops'!A1848</f>
        <v/>
      </c>
      <c r="B1843" s="113" t="str">
        <f>IF(Table6[[#This Row],[Segment ]]="","",B1842)</f>
        <v/>
      </c>
      <c r="C1843" s="113" t="str">
        <f>IF(Table6[[#This Row],[Segment ]]="","",C1842)</f>
        <v/>
      </c>
      <c r="D1843" s="113" t="str">
        <f>IF(Table6[[#This Row],[Segment ]]="","",D1842)</f>
        <v/>
      </c>
      <c r="E1843" s="117" t="str">
        <f>IF(Table6[[#This Row],[Segment ]]="","",Table6[[#This Row],[Density (kg/m3)]]*Table6[[#This Row],[Volumetric flow (m3/s)]])</f>
        <v/>
      </c>
      <c r="F1843" s="114" t="str">
        <f>IF(Table6[[#This Row],[Segment ]]="","",'Pressure Drops in Loops'!AG1848)</f>
        <v/>
      </c>
      <c r="G1843" s="114" t="str">
        <f>'Pressure Drops in Loops'!AH1848</f>
        <v/>
      </c>
      <c r="H1843" s="114"/>
      <c r="I1843" s="114"/>
      <c r="J1843" s="115" t="str">
        <f>'Pressure Drops in Loops'!E1848</f>
        <v/>
      </c>
      <c r="K1843" s="115" t="str">
        <f>IF('Pressure Drops in Loops'!E1849="",'Pressure Drops in Loops'!E1848,'Pressure Drops in Loops'!E1849)</f>
        <v/>
      </c>
      <c r="L1843" s="115" t="str">
        <f>IF(Table6[[#This Row],[Segment ]]="","",(Table6[[#This Row],[Pressure 2 (kPa)]]-Table6[[#This Row],[Pressure 1 (kPa)]])/Table6[[#This Row],[Density (kg/m3)]])</f>
        <v/>
      </c>
      <c r="M1843" s="115" t="str">
        <f>IF(Table6[[#This Row],[Segment ]]="","",((Table6[[#This Row],[Velocity 2 (m/s)]]^2)/2)-((Table6[[#This Row],[Velocity 1 (m/s)]]^2)/2))</f>
        <v/>
      </c>
      <c r="N1843" s="115" t="str">
        <f>IF(Table6[[#This Row],[Segment ]]="","",(Table6[[#This Row],[Height 2 (m)]]-Table6[[#This Row],[Height 1 (m)]])*9.807)</f>
        <v/>
      </c>
      <c r="O1843" s="115" t="str">
        <f>'Pressure Drops in Loops'!U1848</f>
        <v/>
      </c>
      <c r="P184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43" s="115" t="str">
        <f>IF(Table6[[#This Row],[Segment ]]="","",Table6[[#This Row],[Work (W)]]/1000)</f>
        <v/>
      </c>
    </row>
    <row r="1844" spans="1:17" x14ac:dyDescent="0.25">
      <c r="A1844" s="116" t="str">
        <f>'Pressure Drops in Loops'!A1849</f>
        <v/>
      </c>
      <c r="B1844" s="113" t="str">
        <f>IF(Table6[[#This Row],[Segment ]]="","",B1843)</f>
        <v/>
      </c>
      <c r="C1844" s="113" t="str">
        <f>IF(Table6[[#This Row],[Segment ]]="","",C1843)</f>
        <v/>
      </c>
      <c r="D1844" s="113" t="str">
        <f>IF(Table6[[#This Row],[Segment ]]="","",D1843)</f>
        <v/>
      </c>
      <c r="E1844" s="117" t="str">
        <f>IF(Table6[[#This Row],[Segment ]]="","",Table6[[#This Row],[Density (kg/m3)]]*Table6[[#This Row],[Volumetric flow (m3/s)]])</f>
        <v/>
      </c>
      <c r="F1844" s="114" t="str">
        <f>IF(Table6[[#This Row],[Segment ]]="","",'Pressure Drops in Loops'!AG1849)</f>
        <v/>
      </c>
      <c r="G1844" s="114" t="str">
        <f>'Pressure Drops in Loops'!AH1849</f>
        <v/>
      </c>
      <c r="H1844" s="114"/>
      <c r="I1844" s="114"/>
      <c r="J1844" s="115" t="str">
        <f>'Pressure Drops in Loops'!E1849</f>
        <v/>
      </c>
      <c r="K1844" s="115" t="str">
        <f>IF('Pressure Drops in Loops'!E1850="",'Pressure Drops in Loops'!E1849,'Pressure Drops in Loops'!E1850)</f>
        <v/>
      </c>
      <c r="L1844" s="115" t="str">
        <f>IF(Table6[[#This Row],[Segment ]]="","",(Table6[[#This Row],[Pressure 2 (kPa)]]-Table6[[#This Row],[Pressure 1 (kPa)]])/Table6[[#This Row],[Density (kg/m3)]])</f>
        <v/>
      </c>
      <c r="M1844" s="115" t="str">
        <f>IF(Table6[[#This Row],[Segment ]]="","",((Table6[[#This Row],[Velocity 2 (m/s)]]^2)/2)-((Table6[[#This Row],[Velocity 1 (m/s)]]^2)/2))</f>
        <v/>
      </c>
      <c r="N1844" s="115" t="str">
        <f>IF(Table6[[#This Row],[Segment ]]="","",(Table6[[#This Row],[Height 2 (m)]]-Table6[[#This Row],[Height 1 (m)]])*9.807)</f>
        <v/>
      </c>
      <c r="O1844" s="115" t="str">
        <f>'Pressure Drops in Loops'!U1849</f>
        <v/>
      </c>
      <c r="P184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44" s="115" t="str">
        <f>IF(Table6[[#This Row],[Segment ]]="","",Table6[[#This Row],[Work (W)]]/1000)</f>
        <v/>
      </c>
    </row>
    <row r="1845" spans="1:17" x14ac:dyDescent="0.25">
      <c r="A1845" s="116" t="str">
        <f>'Pressure Drops in Loops'!A1850</f>
        <v/>
      </c>
      <c r="B1845" s="113" t="str">
        <f>IF(Table6[[#This Row],[Segment ]]="","",B1844)</f>
        <v/>
      </c>
      <c r="C1845" s="113" t="str">
        <f>IF(Table6[[#This Row],[Segment ]]="","",C1844)</f>
        <v/>
      </c>
      <c r="D1845" s="113" t="str">
        <f>IF(Table6[[#This Row],[Segment ]]="","",D1844)</f>
        <v/>
      </c>
      <c r="E1845" s="117" t="str">
        <f>IF(Table6[[#This Row],[Segment ]]="","",Table6[[#This Row],[Density (kg/m3)]]*Table6[[#This Row],[Volumetric flow (m3/s)]])</f>
        <v/>
      </c>
      <c r="F1845" s="114" t="str">
        <f>IF(Table6[[#This Row],[Segment ]]="","",'Pressure Drops in Loops'!AG1850)</f>
        <v/>
      </c>
      <c r="G1845" s="114" t="str">
        <f>'Pressure Drops in Loops'!AH1850</f>
        <v/>
      </c>
      <c r="H1845" s="114"/>
      <c r="I1845" s="114"/>
      <c r="J1845" s="115" t="str">
        <f>'Pressure Drops in Loops'!E1850</f>
        <v/>
      </c>
      <c r="K1845" s="115" t="str">
        <f>IF('Pressure Drops in Loops'!E1851="",'Pressure Drops in Loops'!E1850,'Pressure Drops in Loops'!E1851)</f>
        <v/>
      </c>
      <c r="L1845" s="115" t="str">
        <f>IF(Table6[[#This Row],[Segment ]]="","",(Table6[[#This Row],[Pressure 2 (kPa)]]-Table6[[#This Row],[Pressure 1 (kPa)]])/Table6[[#This Row],[Density (kg/m3)]])</f>
        <v/>
      </c>
      <c r="M1845" s="115" t="str">
        <f>IF(Table6[[#This Row],[Segment ]]="","",((Table6[[#This Row],[Velocity 2 (m/s)]]^2)/2)-((Table6[[#This Row],[Velocity 1 (m/s)]]^2)/2))</f>
        <v/>
      </c>
      <c r="N1845" s="115" t="str">
        <f>IF(Table6[[#This Row],[Segment ]]="","",(Table6[[#This Row],[Height 2 (m)]]-Table6[[#This Row],[Height 1 (m)]])*9.807)</f>
        <v/>
      </c>
      <c r="O1845" s="115" t="str">
        <f>'Pressure Drops in Loops'!U1850</f>
        <v/>
      </c>
      <c r="P184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45" s="115" t="str">
        <f>IF(Table6[[#This Row],[Segment ]]="","",Table6[[#This Row],[Work (W)]]/1000)</f>
        <v/>
      </c>
    </row>
    <row r="1846" spans="1:17" x14ac:dyDescent="0.25">
      <c r="A1846" s="116" t="str">
        <f>'Pressure Drops in Loops'!A1851</f>
        <v/>
      </c>
      <c r="B1846" s="113" t="str">
        <f>IF(Table6[[#This Row],[Segment ]]="","",B1845)</f>
        <v/>
      </c>
      <c r="C1846" s="113" t="str">
        <f>IF(Table6[[#This Row],[Segment ]]="","",C1845)</f>
        <v/>
      </c>
      <c r="D1846" s="113" t="str">
        <f>IF(Table6[[#This Row],[Segment ]]="","",D1845)</f>
        <v/>
      </c>
      <c r="E1846" s="117" t="str">
        <f>IF(Table6[[#This Row],[Segment ]]="","",Table6[[#This Row],[Density (kg/m3)]]*Table6[[#This Row],[Volumetric flow (m3/s)]])</f>
        <v/>
      </c>
      <c r="F1846" s="114" t="str">
        <f>IF(Table6[[#This Row],[Segment ]]="","",'Pressure Drops in Loops'!AG1851)</f>
        <v/>
      </c>
      <c r="G1846" s="114" t="str">
        <f>'Pressure Drops in Loops'!AH1851</f>
        <v/>
      </c>
      <c r="H1846" s="114"/>
      <c r="I1846" s="114"/>
      <c r="J1846" s="115" t="str">
        <f>'Pressure Drops in Loops'!E1851</f>
        <v/>
      </c>
      <c r="K1846" s="115" t="str">
        <f>IF('Pressure Drops in Loops'!E1852="",'Pressure Drops in Loops'!E1851,'Pressure Drops in Loops'!E1852)</f>
        <v/>
      </c>
      <c r="L1846" s="115" t="str">
        <f>IF(Table6[[#This Row],[Segment ]]="","",(Table6[[#This Row],[Pressure 2 (kPa)]]-Table6[[#This Row],[Pressure 1 (kPa)]])/Table6[[#This Row],[Density (kg/m3)]])</f>
        <v/>
      </c>
      <c r="M1846" s="115" t="str">
        <f>IF(Table6[[#This Row],[Segment ]]="","",((Table6[[#This Row],[Velocity 2 (m/s)]]^2)/2)-((Table6[[#This Row],[Velocity 1 (m/s)]]^2)/2))</f>
        <v/>
      </c>
      <c r="N1846" s="115" t="str">
        <f>IF(Table6[[#This Row],[Segment ]]="","",(Table6[[#This Row],[Height 2 (m)]]-Table6[[#This Row],[Height 1 (m)]])*9.807)</f>
        <v/>
      </c>
      <c r="O1846" s="115" t="str">
        <f>'Pressure Drops in Loops'!U1851</f>
        <v/>
      </c>
      <c r="P184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46" s="115" t="str">
        <f>IF(Table6[[#This Row],[Segment ]]="","",Table6[[#This Row],[Work (W)]]/1000)</f>
        <v/>
      </c>
    </row>
    <row r="1847" spans="1:17" x14ac:dyDescent="0.25">
      <c r="A1847" s="116" t="str">
        <f>'Pressure Drops in Loops'!A1852</f>
        <v/>
      </c>
      <c r="B1847" s="113" t="str">
        <f>IF(Table6[[#This Row],[Segment ]]="","",B1846)</f>
        <v/>
      </c>
      <c r="C1847" s="113" t="str">
        <f>IF(Table6[[#This Row],[Segment ]]="","",C1846)</f>
        <v/>
      </c>
      <c r="D1847" s="113" t="str">
        <f>IF(Table6[[#This Row],[Segment ]]="","",D1846)</f>
        <v/>
      </c>
      <c r="E1847" s="117" t="str">
        <f>IF(Table6[[#This Row],[Segment ]]="","",Table6[[#This Row],[Density (kg/m3)]]*Table6[[#This Row],[Volumetric flow (m3/s)]])</f>
        <v/>
      </c>
      <c r="F1847" s="114" t="str">
        <f>IF(Table6[[#This Row],[Segment ]]="","",'Pressure Drops in Loops'!AG1852)</f>
        <v/>
      </c>
      <c r="G1847" s="114" t="str">
        <f>'Pressure Drops in Loops'!AH1852</f>
        <v/>
      </c>
      <c r="H1847" s="114"/>
      <c r="I1847" s="114"/>
      <c r="J1847" s="115" t="str">
        <f>'Pressure Drops in Loops'!E1852</f>
        <v/>
      </c>
      <c r="K1847" s="115" t="str">
        <f>IF('Pressure Drops in Loops'!E1853="",'Pressure Drops in Loops'!E1852,'Pressure Drops in Loops'!E1853)</f>
        <v/>
      </c>
      <c r="L1847" s="115" t="str">
        <f>IF(Table6[[#This Row],[Segment ]]="","",(Table6[[#This Row],[Pressure 2 (kPa)]]-Table6[[#This Row],[Pressure 1 (kPa)]])/Table6[[#This Row],[Density (kg/m3)]])</f>
        <v/>
      </c>
      <c r="M1847" s="115" t="str">
        <f>IF(Table6[[#This Row],[Segment ]]="","",((Table6[[#This Row],[Velocity 2 (m/s)]]^2)/2)-((Table6[[#This Row],[Velocity 1 (m/s)]]^2)/2))</f>
        <v/>
      </c>
      <c r="N1847" s="115" t="str">
        <f>IF(Table6[[#This Row],[Segment ]]="","",(Table6[[#This Row],[Height 2 (m)]]-Table6[[#This Row],[Height 1 (m)]])*9.807)</f>
        <v/>
      </c>
      <c r="O1847" s="115" t="str">
        <f>'Pressure Drops in Loops'!U1852</f>
        <v/>
      </c>
      <c r="P184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47" s="115" t="str">
        <f>IF(Table6[[#This Row],[Segment ]]="","",Table6[[#This Row],[Work (W)]]/1000)</f>
        <v/>
      </c>
    </row>
    <row r="1848" spans="1:17" x14ac:dyDescent="0.25">
      <c r="A1848" s="116" t="str">
        <f>'Pressure Drops in Loops'!A1853</f>
        <v/>
      </c>
      <c r="B1848" s="113" t="str">
        <f>IF(Table6[[#This Row],[Segment ]]="","",B1847)</f>
        <v/>
      </c>
      <c r="C1848" s="113" t="str">
        <f>IF(Table6[[#This Row],[Segment ]]="","",C1847)</f>
        <v/>
      </c>
      <c r="D1848" s="113" t="str">
        <f>IF(Table6[[#This Row],[Segment ]]="","",D1847)</f>
        <v/>
      </c>
      <c r="E1848" s="117" t="str">
        <f>IF(Table6[[#This Row],[Segment ]]="","",Table6[[#This Row],[Density (kg/m3)]]*Table6[[#This Row],[Volumetric flow (m3/s)]])</f>
        <v/>
      </c>
      <c r="F1848" s="114" t="str">
        <f>IF(Table6[[#This Row],[Segment ]]="","",'Pressure Drops in Loops'!AG1853)</f>
        <v/>
      </c>
      <c r="G1848" s="114" t="str">
        <f>'Pressure Drops in Loops'!AH1853</f>
        <v/>
      </c>
      <c r="H1848" s="114"/>
      <c r="I1848" s="114"/>
      <c r="J1848" s="115" t="str">
        <f>'Pressure Drops in Loops'!E1853</f>
        <v/>
      </c>
      <c r="K1848" s="115" t="str">
        <f>IF('Pressure Drops in Loops'!E1854="",'Pressure Drops in Loops'!E1853,'Pressure Drops in Loops'!E1854)</f>
        <v/>
      </c>
      <c r="L1848" s="115" t="str">
        <f>IF(Table6[[#This Row],[Segment ]]="","",(Table6[[#This Row],[Pressure 2 (kPa)]]-Table6[[#This Row],[Pressure 1 (kPa)]])/Table6[[#This Row],[Density (kg/m3)]])</f>
        <v/>
      </c>
      <c r="M1848" s="115" t="str">
        <f>IF(Table6[[#This Row],[Segment ]]="","",((Table6[[#This Row],[Velocity 2 (m/s)]]^2)/2)-((Table6[[#This Row],[Velocity 1 (m/s)]]^2)/2))</f>
        <v/>
      </c>
      <c r="N1848" s="115" t="str">
        <f>IF(Table6[[#This Row],[Segment ]]="","",(Table6[[#This Row],[Height 2 (m)]]-Table6[[#This Row],[Height 1 (m)]])*9.807)</f>
        <v/>
      </c>
      <c r="O1848" s="115" t="str">
        <f>'Pressure Drops in Loops'!U1853</f>
        <v/>
      </c>
      <c r="P184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48" s="115" t="str">
        <f>IF(Table6[[#This Row],[Segment ]]="","",Table6[[#This Row],[Work (W)]]/1000)</f>
        <v/>
      </c>
    </row>
    <row r="1849" spans="1:17" x14ac:dyDescent="0.25">
      <c r="A1849" s="116" t="str">
        <f>'Pressure Drops in Loops'!A1854</f>
        <v/>
      </c>
      <c r="B1849" s="113" t="str">
        <f>IF(Table6[[#This Row],[Segment ]]="","",B1848)</f>
        <v/>
      </c>
      <c r="C1849" s="113" t="str">
        <f>IF(Table6[[#This Row],[Segment ]]="","",C1848)</f>
        <v/>
      </c>
      <c r="D1849" s="113" t="str">
        <f>IF(Table6[[#This Row],[Segment ]]="","",D1848)</f>
        <v/>
      </c>
      <c r="E1849" s="117" t="str">
        <f>IF(Table6[[#This Row],[Segment ]]="","",Table6[[#This Row],[Density (kg/m3)]]*Table6[[#This Row],[Volumetric flow (m3/s)]])</f>
        <v/>
      </c>
      <c r="F1849" s="114" t="str">
        <f>IF(Table6[[#This Row],[Segment ]]="","",'Pressure Drops in Loops'!AG1854)</f>
        <v/>
      </c>
      <c r="G1849" s="114" t="str">
        <f>'Pressure Drops in Loops'!AH1854</f>
        <v/>
      </c>
      <c r="H1849" s="114"/>
      <c r="I1849" s="114"/>
      <c r="J1849" s="115" t="str">
        <f>'Pressure Drops in Loops'!E1854</f>
        <v/>
      </c>
      <c r="K1849" s="115" t="str">
        <f>IF('Pressure Drops in Loops'!E1855="",'Pressure Drops in Loops'!E1854,'Pressure Drops in Loops'!E1855)</f>
        <v/>
      </c>
      <c r="L1849" s="115" t="str">
        <f>IF(Table6[[#This Row],[Segment ]]="","",(Table6[[#This Row],[Pressure 2 (kPa)]]-Table6[[#This Row],[Pressure 1 (kPa)]])/Table6[[#This Row],[Density (kg/m3)]])</f>
        <v/>
      </c>
      <c r="M1849" s="115" t="str">
        <f>IF(Table6[[#This Row],[Segment ]]="","",((Table6[[#This Row],[Velocity 2 (m/s)]]^2)/2)-((Table6[[#This Row],[Velocity 1 (m/s)]]^2)/2))</f>
        <v/>
      </c>
      <c r="N1849" s="115" t="str">
        <f>IF(Table6[[#This Row],[Segment ]]="","",(Table6[[#This Row],[Height 2 (m)]]-Table6[[#This Row],[Height 1 (m)]])*9.807)</f>
        <v/>
      </c>
      <c r="O1849" s="115" t="str">
        <f>'Pressure Drops in Loops'!U1854</f>
        <v/>
      </c>
      <c r="P184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49" s="115" t="str">
        <f>IF(Table6[[#This Row],[Segment ]]="","",Table6[[#This Row],[Work (W)]]/1000)</f>
        <v/>
      </c>
    </row>
    <row r="1850" spans="1:17" x14ac:dyDescent="0.25">
      <c r="A1850" s="116" t="str">
        <f>'Pressure Drops in Loops'!A1855</f>
        <v/>
      </c>
      <c r="B1850" s="113" t="str">
        <f>IF(Table6[[#This Row],[Segment ]]="","",B1849)</f>
        <v/>
      </c>
      <c r="C1850" s="113" t="str">
        <f>IF(Table6[[#This Row],[Segment ]]="","",C1849)</f>
        <v/>
      </c>
      <c r="D1850" s="113" t="str">
        <f>IF(Table6[[#This Row],[Segment ]]="","",D1849)</f>
        <v/>
      </c>
      <c r="E1850" s="117" t="str">
        <f>IF(Table6[[#This Row],[Segment ]]="","",Table6[[#This Row],[Density (kg/m3)]]*Table6[[#This Row],[Volumetric flow (m3/s)]])</f>
        <v/>
      </c>
      <c r="F1850" s="114" t="str">
        <f>IF(Table6[[#This Row],[Segment ]]="","",'Pressure Drops in Loops'!AG1855)</f>
        <v/>
      </c>
      <c r="G1850" s="114" t="str">
        <f>'Pressure Drops in Loops'!AH1855</f>
        <v/>
      </c>
      <c r="H1850" s="114"/>
      <c r="I1850" s="114"/>
      <c r="J1850" s="115" t="str">
        <f>'Pressure Drops in Loops'!E1855</f>
        <v/>
      </c>
      <c r="K1850" s="115" t="str">
        <f>IF('Pressure Drops in Loops'!E1856="",'Pressure Drops in Loops'!E1855,'Pressure Drops in Loops'!E1856)</f>
        <v/>
      </c>
      <c r="L1850" s="115" t="str">
        <f>IF(Table6[[#This Row],[Segment ]]="","",(Table6[[#This Row],[Pressure 2 (kPa)]]-Table6[[#This Row],[Pressure 1 (kPa)]])/Table6[[#This Row],[Density (kg/m3)]])</f>
        <v/>
      </c>
      <c r="M1850" s="115" t="str">
        <f>IF(Table6[[#This Row],[Segment ]]="","",((Table6[[#This Row],[Velocity 2 (m/s)]]^2)/2)-((Table6[[#This Row],[Velocity 1 (m/s)]]^2)/2))</f>
        <v/>
      </c>
      <c r="N1850" s="115" t="str">
        <f>IF(Table6[[#This Row],[Segment ]]="","",(Table6[[#This Row],[Height 2 (m)]]-Table6[[#This Row],[Height 1 (m)]])*9.807)</f>
        <v/>
      </c>
      <c r="O1850" s="115" t="str">
        <f>'Pressure Drops in Loops'!U1855</f>
        <v/>
      </c>
      <c r="P185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50" s="115" t="str">
        <f>IF(Table6[[#This Row],[Segment ]]="","",Table6[[#This Row],[Work (W)]]/1000)</f>
        <v/>
      </c>
    </row>
    <row r="1851" spans="1:17" x14ac:dyDescent="0.25">
      <c r="A1851" s="116" t="str">
        <f>'Pressure Drops in Loops'!A1856</f>
        <v/>
      </c>
      <c r="B1851" s="113" t="str">
        <f>IF(Table6[[#This Row],[Segment ]]="","",B1850)</f>
        <v/>
      </c>
      <c r="C1851" s="113" t="str">
        <f>IF(Table6[[#This Row],[Segment ]]="","",C1850)</f>
        <v/>
      </c>
      <c r="D1851" s="113" t="str">
        <f>IF(Table6[[#This Row],[Segment ]]="","",D1850)</f>
        <v/>
      </c>
      <c r="E1851" s="117" t="str">
        <f>IF(Table6[[#This Row],[Segment ]]="","",Table6[[#This Row],[Density (kg/m3)]]*Table6[[#This Row],[Volumetric flow (m3/s)]])</f>
        <v/>
      </c>
      <c r="F1851" s="114" t="str">
        <f>IF(Table6[[#This Row],[Segment ]]="","",'Pressure Drops in Loops'!AG1856)</f>
        <v/>
      </c>
      <c r="G1851" s="114" t="str">
        <f>'Pressure Drops in Loops'!AH1856</f>
        <v/>
      </c>
      <c r="H1851" s="114"/>
      <c r="I1851" s="114"/>
      <c r="J1851" s="115" t="str">
        <f>'Pressure Drops in Loops'!E1856</f>
        <v/>
      </c>
      <c r="K1851" s="115" t="str">
        <f>IF('Pressure Drops in Loops'!E1857="",'Pressure Drops in Loops'!E1856,'Pressure Drops in Loops'!E1857)</f>
        <v/>
      </c>
      <c r="L1851" s="115" t="str">
        <f>IF(Table6[[#This Row],[Segment ]]="","",(Table6[[#This Row],[Pressure 2 (kPa)]]-Table6[[#This Row],[Pressure 1 (kPa)]])/Table6[[#This Row],[Density (kg/m3)]])</f>
        <v/>
      </c>
      <c r="M1851" s="115" t="str">
        <f>IF(Table6[[#This Row],[Segment ]]="","",((Table6[[#This Row],[Velocity 2 (m/s)]]^2)/2)-((Table6[[#This Row],[Velocity 1 (m/s)]]^2)/2))</f>
        <v/>
      </c>
      <c r="N1851" s="115" t="str">
        <f>IF(Table6[[#This Row],[Segment ]]="","",(Table6[[#This Row],[Height 2 (m)]]-Table6[[#This Row],[Height 1 (m)]])*9.807)</f>
        <v/>
      </c>
      <c r="O1851" s="115" t="str">
        <f>'Pressure Drops in Loops'!U1856</f>
        <v/>
      </c>
      <c r="P185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51" s="115" t="str">
        <f>IF(Table6[[#This Row],[Segment ]]="","",Table6[[#This Row],[Work (W)]]/1000)</f>
        <v/>
      </c>
    </row>
    <row r="1852" spans="1:17" x14ac:dyDescent="0.25">
      <c r="A1852" s="116" t="str">
        <f>'Pressure Drops in Loops'!A1857</f>
        <v/>
      </c>
      <c r="B1852" s="113" t="str">
        <f>IF(Table6[[#This Row],[Segment ]]="","",B1851)</f>
        <v/>
      </c>
      <c r="C1852" s="113" t="str">
        <f>IF(Table6[[#This Row],[Segment ]]="","",C1851)</f>
        <v/>
      </c>
      <c r="D1852" s="113" t="str">
        <f>IF(Table6[[#This Row],[Segment ]]="","",D1851)</f>
        <v/>
      </c>
      <c r="E1852" s="117" t="str">
        <f>IF(Table6[[#This Row],[Segment ]]="","",Table6[[#This Row],[Density (kg/m3)]]*Table6[[#This Row],[Volumetric flow (m3/s)]])</f>
        <v/>
      </c>
      <c r="F1852" s="114" t="str">
        <f>IF(Table6[[#This Row],[Segment ]]="","",'Pressure Drops in Loops'!AG1857)</f>
        <v/>
      </c>
      <c r="G1852" s="114" t="str">
        <f>'Pressure Drops in Loops'!AH1857</f>
        <v/>
      </c>
      <c r="H1852" s="114"/>
      <c r="I1852" s="114"/>
      <c r="J1852" s="115" t="str">
        <f>'Pressure Drops in Loops'!E1857</f>
        <v/>
      </c>
      <c r="K1852" s="115" t="str">
        <f>IF('Pressure Drops in Loops'!E1858="",'Pressure Drops in Loops'!E1857,'Pressure Drops in Loops'!E1858)</f>
        <v/>
      </c>
      <c r="L1852" s="115" t="str">
        <f>IF(Table6[[#This Row],[Segment ]]="","",(Table6[[#This Row],[Pressure 2 (kPa)]]-Table6[[#This Row],[Pressure 1 (kPa)]])/Table6[[#This Row],[Density (kg/m3)]])</f>
        <v/>
      </c>
      <c r="M1852" s="115" t="str">
        <f>IF(Table6[[#This Row],[Segment ]]="","",((Table6[[#This Row],[Velocity 2 (m/s)]]^2)/2)-((Table6[[#This Row],[Velocity 1 (m/s)]]^2)/2))</f>
        <v/>
      </c>
      <c r="N1852" s="115" t="str">
        <f>IF(Table6[[#This Row],[Segment ]]="","",(Table6[[#This Row],[Height 2 (m)]]-Table6[[#This Row],[Height 1 (m)]])*9.807)</f>
        <v/>
      </c>
      <c r="O1852" s="115" t="str">
        <f>'Pressure Drops in Loops'!U1857</f>
        <v/>
      </c>
      <c r="P185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52" s="115" t="str">
        <f>IF(Table6[[#This Row],[Segment ]]="","",Table6[[#This Row],[Work (W)]]/1000)</f>
        <v/>
      </c>
    </row>
    <row r="1853" spans="1:17" x14ac:dyDescent="0.25">
      <c r="A1853" s="116" t="str">
        <f>'Pressure Drops in Loops'!A1858</f>
        <v/>
      </c>
      <c r="B1853" s="113" t="str">
        <f>IF(Table6[[#This Row],[Segment ]]="","",B1852)</f>
        <v/>
      </c>
      <c r="C1853" s="113" t="str">
        <f>IF(Table6[[#This Row],[Segment ]]="","",C1852)</f>
        <v/>
      </c>
      <c r="D1853" s="113" t="str">
        <f>IF(Table6[[#This Row],[Segment ]]="","",D1852)</f>
        <v/>
      </c>
      <c r="E1853" s="117" t="str">
        <f>IF(Table6[[#This Row],[Segment ]]="","",Table6[[#This Row],[Density (kg/m3)]]*Table6[[#This Row],[Volumetric flow (m3/s)]])</f>
        <v/>
      </c>
      <c r="F1853" s="114" t="str">
        <f>IF(Table6[[#This Row],[Segment ]]="","",'Pressure Drops in Loops'!AG1858)</f>
        <v/>
      </c>
      <c r="G1853" s="114" t="str">
        <f>'Pressure Drops in Loops'!AH1858</f>
        <v/>
      </c>
      <c r="H1853" s="114"/>
      <c r="I1853" s="114"/>
      <c r="J1853" s="115" t="str">
        <f>'Pressure Drops in Loops'!E1858</f>
        <v/>
      </c>
      <c r="K1853" s="115" t="str">
        <f>IF('Pressure Drops in Loops'!E1859="",'Pressure Drops in Loops'!E1858,'Pressure Drops in Loops'!E1859)</f>
        <v/>
      </c>
      <c r="L1853" s="115" t="str">
        <f>IF(Table6[[#This Row],[Segment ]]="","",(Table6[[#This Row],[Pressure 2 (kPa)]]-Table6[[#This Row],[Pressure 1 (kPa)]])/Table6[[#This Row],[Density (kg/m3)]])</f>
        <v/>
      </c>
      <c r="M1853" s="115" t="str">
        <f>IF(Table6[[#This Row],[Segment ]]="","",((Table6[[#This Row],[Velocity 2 (m/s)]]^2)/2)-((Table6[[#This Row],[Velocity 1 (m/s)]]^2)/2))</f>
        <v/>
      </c>
      <c r="N1853" s="115" t="str">
        <f>IF(Table6[[#This Row],[Segment ]]="","",(Table6[[#This Row],[Height 2 (m)]]-Table6[[#This Row],[Height 1 (m)]])*9.807)</f>
        <v/>
      </c>
      <c r="O1853" s="115" t="str">
        <f>'Pressure Drops in Loops'!U1858</f>
        <v/>
      </c>
      <c r="P185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53" s="115" t="str">
        <f>IF(Table6[[#This Row],[Segment ]]="","",Table6[[#This Row],[Work (W)]]/1000)</f>
        <v/>
      </c>
    </row>
    <row r="1854" spans="1:17" x14ac:dyDescent="0.25">
      <c r="A1854" s="116" t="str">
        <f>'Pressure Drops in Loops'!A1859</f>
        <v/>
      </c>
      <c r="B1854" s="113" t="str">
        <f>IF(Table6[[#This Row],[Segment ]]="","",B1853)</f>
        <v/>
      </c>
      <c r="C1854" s="113" t="str">
        <f>IF(Table6[[#This Row],[Segment ]]="","",C1853)</f>
        <v/>
      </c>
      <c r="D1854" s="113" t="str">
        <f>IF(Table6[[#This Row],[Segment ]]="","",D1853)</f>
        <v/>
      </c>
      <c r="E1854" s="117" t="str">
        <f>IF(Table6[[#This Row],[Segment ]]="","",Table6[[#This Row],[Density (kg/m3)]]*Table6[[#This Row],[Volumetric flow (m3/s)]])</f>
        <v/>
      </c>
      <c r="F1854" s="114" t="str">
        <f>IF(Table6[[#This Row],[Segment ]]="","",'Pressure Drops in Loops'!AG1859)</f>
        <v/>
      </c>
      <c r="G1854" s="114" t="str">
        <f>'Pressure Drops in Loops'!AH1859</f>
        <v/>
      </c>
      <c r="H1854" s="114"/>
      <c r="I1854" s="114"/>
      <c r="J1854" s="115" t="str">
        <f>'Pressure Drops in Loops'!E1859</f>
        <v/>
      </c>
      <c r="K1854" s="115" t="str">
        <f>IF('Pressure Drops in Loops'!E1860="",'Pressure Drops in Loops'!E1859,'Pressure Drops in Loops'!E1860)</f>
        <v/>
      </c>
      <c r="L1854" s="115" t="str">
        <f>IF(Table6[[#This Row],[Segment ]]="","",(Table6[[#This Row],[Pressure 2 (kPa)]]-Table6[[#This Row],[Pressure 1 (kPa)]])/Table6[[#This Row],[Density (kg/m3)]])</f>
        <v/>
      </c>
      <c r="M1854" s="115" t="str">
        <f>IF(Table6[[#This Row],[Segment ]]="","",((Table6[[#This Row],[Velocity 2 (m/s)]]^2)/2)-((Table6[[#This Row],[Velocity 1 (m/s)]]^2)/2))</f>
        <v/>
      </c>
      <c r="N1854" s="115" t="str">
        <f>IF(Table6[[#This Row],[Segment ]]="","",(Table6[[#This Row],[Height 2 (m)]]-Table6[[#This Row],[Height 1 (m)]])*9.807)</f>
        <v/>
      </c>
      <c r="O1854" s="115" t="str">
        <f>'Pressure Drops in Loops'!U1859</f>
        <v/>
      </c>
      <c r="P185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54" s="115" t="str">
        <f>IF(Table6[[#This Row],[Segment ]]="","",Table6[[#This Row],[Work (W)]]/1000)</f>
        <v/>
      </c>
    </row>
    <row r="1855" spans="1:17" x14ac:dyDescent="0.25">
      <c r="A1855" s="116" t="str">
        <f>'Pressure Drops in Loops'!A1860</f>
        <v/>
      </c>
      <c r="B1855" s="113" t="str">
        <f>IF(Table6[[#This Row],[Segment ]]="","",B1854)</f>
        <v/>
      </c>
      <c r="C1855" s="113" t="str">
        <f>IF(Table6[[#This Row],[Segment ]]="","",C1854)</f>
        <v/>
      </c>
      <c r="D1855" s="113" t="str">
        <f>IF(Table6[[#This Row],[Segment ]]="","",D1854)</f>
        <v/>
      </c>
      <c r="E1855" s="117" t="str">
        <f>IF(Table6[[#This Row],[Segment ]]="","",Table6[[#This Row],[Density (kg/m3)]]*Table6[[#This Row],[Volumetric flow (m3/s)]])</f>
        <v/>
      </c>
      <c r="F1855" s="114" t="str">
        <f>IF(Table6[[#This Row],[Segment ]]="","",'Pressure Drops in Loops'!AG1860)</f>
        <v/>
      </c>
      <c r="G1855" s="114" t="str">
        <f>'Pressure Drops in Loops'!AH1860</f>
        <v/>
      </c>
      <c r="H1855" s="114"/>
      <c r="I1855" s="114"/>
      <c r="J1855" s="115" t="str">
        <f>'Pressure Drops in Loops'!E1860</f>
        <v/>
      </c>
      <c r="K1855" s="115" t="str">
        <f>IF('Pressure Drops in Loops'!E1861="",'Pressure Drops in Loops'!E1860,'Pressure Drops in Loops'!E1861)</f>
        <v/>
      </c>
      <c r="L1855" s="115" t="str">
        <f>IF(Table6[[#This Row],[Segment ]]="","",(Table6[[#This Row],[Pressure 2 (kPa)]]-Table6[[#This Row],[Pressure 1 (kPa)]])/Table6[[#This Row],[Density (kg/m3)]])</f>
        <v/>
      </c>
      <c r="M1855" s="115" t="str">
        <f>IF(Table6[[#This Row],[Segment ]]="","",((Table6[[#This Row],[Velocity 2 (m/s)]]^2)/2)-((Table6[[#This Row],[Velocity 1 (m/s)]]^2)/2))</f>
        <v/>
      </c>
      <c r="N1855" s="115" t="str">
        <f>IF(Table6[[#This Row],[Segment ]]="","",(Table6[[#This Row],[Height 2 (m)]]-Table6[[#This Row],[Height 1 (m)]])*9.807)</f>
        <v/>
      </c>
      <c r="O1855" s="115" t="str">
        <f>'Pressure Drops in Loops'!U1860</f>
        <v/>
      </c>
      <c r="P185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55" s="115" t="str">
        <f>IF(Table6[[#This Row],[Segment ]]="","",Table6[[#This Row],[Work (W)]]/1000)</f>
        <v/>
      </c>
    </row>
    <row r="1856" spans="1:17" x14ac:dyDescent="0.25">
      <c r="A1856" s="116" t="str">
        <f>'Pressure Drops in Loops'!A1861</f>
        <v/>
      </c>
      <c r="B1856" s="113" t="str">
        <f>IF(Table6[[#This Row],[Segment ]]="","",B1855)</f>
        <v/>
      </c>
      <c r="C1856" s="113" t="str">
        <f>IF(Table6[[#This Row],[Segment ]]="","",C1855)</f>
        <v/>
      </c>
      <c r="D1856" s="113" t="str">
        <f>IF(Table6[[#This Row],[Segment ]]="","",D1855)</f>
        <v/>
      </c>
      <c r="E1856" s="117" t="str">
        <f>IF(Table6[[#This Row],[Segment ]]="","",Table6[[#This Row],[Density (kg/m3)]]*Table6[[#This Row],[Volumetric flow (m3/s)]])</f>
        <v/>
      </c>
      <c r="F1856" s="114" t="str">
        <f>IF(Table6[[#This Row],[Segment ]]="","",'Pressure Drops in Loops'!AG1861)</f>
        <v/>
      </c>
      <c r="G1856" s="114" t="str">
        <f>'Pressure Drops in Loops'!AH1861</f>
        <v/>
      </c>
      <c r="H1856" s="114"/>
      <c r="I1856" s="114"/>
      <c r="J1856" s="115" t="str">
        <f>'Pressure Drops in Loops'!E1861</f>
        <v/>
      </c>
      <c r="K1856" s="115" t="str">
        <f>IF('Pressure Drops in Loops'!E1862="",'Pressure Drops in Loops'!E1861,'Pressure Drops in Loops'!E1862)</f>
        <v/>
      </c>
      <c r="L1856" s="115" t="str">
        <f>IF(Table6[[#This Row],[Segment ]]="","",(Table6[[#This Row],[Pressure 2 (kPa)]]-Table6[[#This Row],[Pressure 1 (kPa)]])/Table6[[#This Row],[Density (kg/m3)]])</f>
        <v/>
      </c>
      <c r="M1856" s="115" t="str">
        <f>IF(Table6[[#This Row],[Segment ]]="","",((Table6[[#This Row],[Velocity 2 (m/s)]]^2)/2)-((Table6[[#This Row],[Velocity 1 (m/s)]]^2)/2))</f>
        <v/>
      </c>
      <c r="N1856" s="115" t="str">
        <f>IF(Table6[[#This Row],[Segment ]]="","",(Table6[[#This Row],[Height 2 (m)]]-Table6[[#This Row],[Height 1 (m)]])*9.807)</f>
        <v/>
      </c>
      <c r="O1856" s="115" t="str">
        <f>'Pressure Drops in Loops'!U1861</f>
        <v/>
      </c>
      <c r="P185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56" s="115" t="str">
        <f>IF(Table6[[#This Row],[Segment ]]="","",Table6[[#This Row],[Work (W)]]/1000)</f>
        <v/>
      </c>
    </row>
    <row r="1857" spans="1:17" x14ac:dyDescent="0.25">
      <c r="A1857" s="116" t="str">
        <f>'Pressure Drops in Loops'!A1862</f>
        <v/>
      </c>
      <c r="B1857" s="113" t="str">
        <f>IF(Table6[[#This Row],[Segment ]]="","",B1856)</f>
        <v/>
      </c>
      <c r="C1857" s="113" t="str">
        <f>IF(Table6[[#This Row],[Segment ]]="","",C1856)</f>
        <v/>
      </c>
      <c r="D1857" s="113" t="str">
        <f>IF(Table6[[#This Row],[Segment ]]="","",D1856)</f>
        <v/>
      </c>
      <c r="E1857" s="117" t="str">
        <f>IF(Table6[[#This Row],[Segment ]]="","",Table6[[#This Row],[Density (kg/m3)]]*Table6[[#This Row],[Volumetric flow (m3/s)]])</f>
        <v/>
      </c>
      <c r="F1857" s="114" t="str">
        <f>IF(Table6[[#This Row],[Segment ]]="","",'Pressure Drops in Loops'!AG1862)</f>
        <v/>
      </c>
      <c r="G1857" s="114" t="str">
        <f>'Pressure Drops in Loops'!AH1862</f>
        <v/>
      </c>
      <c r="H1857" s="114"/>
      <c r="I1857" s="114"/>
      <c r="J1857" s="115" t="str">
        <f>'Pressure Drops in Loops'!E1862</f>
        <v/>
      </c>
      <c r="K1857" s="115" t="str">
        <f>IF('Pressure Drops in Loops'!E1863="",'Pressure Drops in Loops'!E1862,'Pressure Drops in Loops'!E1863)</f>
        <v/>
      </c>
      <c r="L1857" s="115" t="str">
        <f>IF(Table6[[#This Row],[Segment ]]="","",(Table6[[#This Row],[Pressure 2 (kPa)]]-Table6[[#This Row],[Pressure 1 (kPa)]])/Table6[[#This Row],[Density (kg/m3)]])</f>
        <v/>
      </c>
      <c r="M1857" s="115" t="str">
        <f>IF(Table6[[#This Row],[Segment ]]="","",((Table6[[#This Row],[Velocity 2 (m/s)]]^2)/2)-((Table6[[#This Row],[Velocity 1 (m/s)]]^2)/2))</f>
        <v/>
      </c>
      <c r="N1857" s="115" t="str">
        <f>IF(Table6[[#This Row],[Segment ]]="","",(Table6[[#This Row],[Height 2 (m)]]-Table6[[#This Row],[Height 1 (m)]])*9.807)</f>
        <v/>
      </c>
      <c r="O1857" s="115" t="str">
        <f>'Pressure Drops in Loops'!U1862</f>
        <v/>
      </c>
      <c r="P185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57" s="115" t="str">
        <f>IF(Table6[[#This Row],[Segment ]]="","",Table6[[#This Row],[Work (W)]]/1000)</f>
        <v/>
      </c>
    </row>
    <row r="1858" spans="1:17" x14ac:dyDescent="0.25">
      <c r="A1858" s="116" t="str">
        <f>'Pressure Drops in Loops'!A1863</f>
        <v/>
      </c>
      <c r="B1858" s="113" t="str">
        <f>IF(Table6[[#This Row],[Segment ]]="","",B1857)</f>
        <v/>
      </c>
      <c r="C1858" s="113" t="str">
        <f>IF(Table6[[#This Row],[Segment ]]="","",C1857)</f>
        <v/>
      </c>
      <c r="D1858" s="113" t="str">
        <f>IF(Table6[[#This Row],[Segment ]]="","",D1857)</f>
        <v/>
      </c>
      <c r="E1858" s="117" t="str">
        <f>IF(Table6[[#This Row],[Segment ]]="","",Table6[[#This Row],[Density (kg/m3)]]*Table6[[#This Row],[Volumetric flow (m3/s)]])</f>
        <v/>
      </c>
      <c r="F1858" s="114" t="str">
        <f>IF(Table6[[#This Row],[Segment ]]="","",'Pressure Drops in Loops'!AG1863)</f>
        <v/>
      </c>
      <c r="G1858" s="114" t="str">
        <f>'Pressure Drops in Loops'!AH1863</f>
        <v/>
      </c>
      <c r="H1858" s="114"/>
      <c r="I1858" s="114"/>
      <c r="J1858" s="115" t="str">
        <f>'Pressure Drops in Loops'!E1863</f>
        <v/>
      </c>
      <c r="K1858" s="115" t="str">
        <f>IF('Pressure Drops in Loops'!E1864="",'Pressure Drops in Loops'!E1863,'Pressure Drops in Loops'!E1864)</f>
        <v/>
      </c>
      <c r="L1858" s="115" t="str">
        <f>IF(Table6[[#This Row],[Segment ]]="","",(Table6[[#This Row],[Pressure 2 (kPa)]]-Table6[[#This Row],[Pressure 1 (kPa)]])/Table6[[#This Row],[Density (kg/m3)]])</f>
        <v/>
      </c>
      <c r="M1858" s="115" t="str">
        <f>IF(Table6[[#This Row],[Segment ]]="","",((Table6[[#This Row],[Velocity 2 (m/s)]]^2)/2)-((Table6[[#This Row],[Velocity 1 (m/s)]]^2)/2))</f>
        <v/>
      </c>
      <c r="N1858" s="115" t="str">
        <f>IF(Table6[[#This Row],[Segment ]]="","",(Table6[[#This Row],[Height 2 (m)]]-Table6[[#This Row],[Height 1 (m)]])*9.807)</f>
        <v/>
      </c>
      <c r="O1858" s="115" t="str">
        <f>'Pressure Drops in Loops'!U1863</f>
        <v/>
      </c>
      <c r="P185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58" s="115" t="str">
        <f>IF(Table6[[#This Row],[Segment ]]="","",Table6[[#This Row],[Work (W)]]/1000)</f>
        <v/>
      </c>
    </row>
    <row r="1859" spans="1:17" x14ac:dyDescent="0.25">
      <c r="A1859" s="116" t="str">
        <f>'Pressure Drops in Loops'!A1864</f>
        <v/>
      </c>
      <c r="B1859" s="113" t="str">
        <f>IF(Table6[[#This Row],[Segment ]]="","",B1858)</f>
        <v/>
      </c>
      <c r="C1859" s="113" t="str">
        <f>IF(Table6[[#This Row],[Segment ]]="","",C1858)</f>
        <v/>
      </c>
      <c r="D1859" s="113" t="str">
        <f>IF(Table6[[#This Row],[Segment ]]="","",D1858)</f>
        <v/>
      </c>
      <c r="E1859" s="117" t="str">
        <f>IF(Table6[[#This Row],[Segment ]]="","",Table6[[#This Row],[Density (kg/m3)]]*Table6[[#This Row],[Volumetric flow (m3/s)]])</f>
        <v/>
      </c>
      <c r="F1859" s="114" t="str">
        <f>IF(Table6[[#This Row],[Segment ]]="","",'Pressure Drops in Loops'!AG1864)</f>
        <v/>
      </c>
      <c r="G1859" s="114" t="str">
        <f>'Pressure Drops in Loops'!AH1864</f>
        <v/>
      </c>
      <c r="H1859" s="114"/>
      <c r="I1859" s="114"/>
      <c r="J1859" s="115" t="str">
        <f>'Pressure Drops in Loops'!E1864</f>
        <v/>
      </c>
      <c r="K1859" s="115" t="str">
        <f>IF('Pressure Drops in Loops'!E1865="",'Pressure Drops in Loops'!E1864,'Pressure Drops in Loops'!E1865)</f>
        <v/>
      </c>
      <c r="L1859" s="115" t="str">
        <f>IF(Table6[[#This Row],[Segment ]]="","",(Table6[[#This Row],[Pressure 2 (kPa)]]-Table6[[#This Row],[Pressure 1 (kPa)]])/Table6[[#This Row],[Density (kg/m3)]])</f>
        <v/>
      </c>
      <c r="M1859" s="115" t="str">
        <f>IF(Table6[[#This Row],[Segment ]]="","",((Table6[[#This Row],[Velocity 2 (m/s)]]^2)/2)-((Table6[[#This Row],[Velocity 1 (m/s)]]^2)/2))</f>
        <v/>
      </c>
      <c r="N1859" s="115" t="str">
        <f>IF(Table6[[#This Row],[Segment ]]="","",(Table6[[#This Row],[Height 2 (m)]]-Table6[[#This Row],[Height 1 (m)]])*9.807)</f>
        <v/>
      </c>
      <c r="O1859" s="115" t="str">
        <f>'Pressure Drops in Loops'!U1864</f>
        <v/>
      </c>
      <c r="P185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59" s="115" t="str">
        <f>IF(Table6[[#This Row],[Segment ]]="","",Table6[[#This Row],[Work (W)]]/1000)</f>
        <v/>
      </c>
    </row>
    <row r="1860" spans="1:17" x14ac:dyDescent="0.25">
      <c r="A1860" s="116" t="str">
        <f>'Pressure Drops in Loops'!A1865</f>
        <v/>
      </c>
      <c r="B1860" s="113" t="str">
        <f>IF(Table6[[#This Row],[Segment ]]="","",B1859)</f>
        <v/>
      </c>
      <c r="C1860" s="113" t="str">
        <f>IF(Table6[[#This Row],[Segment ]]="","",C1859)</f>
        <v/>
      </c>
      <c r="D1860" s="113" t="str">
        <f>IF(Table6[[#This Row],[Segment ]]="","",D1859)</f>
        <v/>
      </c>
      <c r="E1860" s="117" t="str">
        <f>IF(Table6[[#This Row],[Segment ]]="","",Table6[[#This Row],[Density (kg/m3)]]*Table6[[#This Row],[Volumetric flow (m3/s)]])</f>
        <v/>
      </c>
      <c r="F1860" s="114" t="str">
        <f>IF(Table6[[#This Row],[Segment ]]="","",'Pressure Drops in Loops'!AG1865)</f>
        <v/>
      </c>
      <c r="G1860" s="114" t="str">
        <f>'Pressure Drops in Loops'!AH1865</f>
        <v/>
      </c>
      <c r="H1860" s="114"/>
      <c r="I1860" s="114"/>
      <c r="J1860" s="115" t="str">
        <f>'Pressure Drops in Loops'!E1865</f>
        <v/>
      </c>
      <c r="K1860" s="115" t="str">
        <f>IF('Pressure Drops in Loops'!E1866="",'Pressure Drops in Loops'!E1865,'Pressure Drops in Loops'!E1866)</f>
        <v/>
      </c>
      <c r="L1860" s="115" t="str">
        <f>IF(Table6[[#This Row],[Segment ]]="","",(Table6[[#This Row],[Pressure 2 (kPa)]]-Table6[[#This Row],[Pressure 1 (kPa)]])/Table6[[#This Row],[Density (kg/m3)]])</f>
        <v/>
      </c>
      <c r="M1860" s="115" t="str">
        <f>IF(Table6[[#This Row],[Segment ]]="","",((Table6[[#This Row],[Velocity 2 (m/s)]]^2)/2)-((Table6[[#This Row],[Velocity 1 (m/s)]]^2)/2))</f>
        <v/>
      </c>
      <c r="N1860" s="115" t="str">
        <f>IF(Table6[[#This Row],[Segment ]]="","",(Table6[[#This Row],[Height 2 (m)]]-Table6[[#This Row],[Height 1 (m)]])*9.807)</f>
        <v/>
      </c>
      <c r="O1860" s="115" t="str">
        <f>'Pressure Drops in Loops'!U1865</f>
        <v/>
      </c>
      <c r="P186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60" s="115" t="str">
        <f>IF(Table6[[#This Row],[Segment ]]="","",Table6[[#This Row],[Work (W)]]/1000)</f>
        <v/>
      </c>
    </row>
    <row r="1861" spans="1:17" x14ac:dyDescent="0.25">
      <c r="A1861" s="116" t="str">
        <f>'Pressure Drops in Loops'!A1866</f>
        <v/>
      </c>
      <c r="B1861" s="113" t="str">
        <f>IF(Table6[[#This Row],[Segment ]]="","",B1860)</f>
        <v/>
      </c>
      <c r="C1861" s="113" t="str">
        <f>IF(Table6[[#This Row],[Segment ]]="","",C1860)</f>
        <v/>
      </c>
      <c r="D1861" s="113" t="str">
        <f>IF(Table6[[#This Row],[Segment ]]="","",D1860)</f>
        <v/>
      </c>
      <c r="E1861" s="117" t="str">
        <f>IF(Table6[[#This Row],[Segment ]]="","",Table6[[#This Row],[Density (kg/m3)]]*Table6[[#This Row],[Volumetric flow (m3/s)]])</f>
        <v/>
      </c>
      <c r="F1861" s="114" t="str">
        <f>IF(Table6[[#This Row],[Segment ]]="","",'Pressure Drops in Loops'!AG1866)</f>
        <v/>
      </c>
      <c r="G1861" s="114" t="str">
        <f>'Pressure Drops in Loops'!AH1866</f>
        <v/>
      </c>
      <c r="H1861" s="114"/>
      <c r="I1861" s="114"/>
      <c r="J1861" s="115" t="str">
        <f>'Pressure Drops in Loops'!E1866</f>
        <v/>
      </c>
      <c r="K1861" s="115" t="str">
        <f>IF('Pressure Drops in Loops'!E1867="",'Pressure Drops in Loops'!E1866,'Pressure Drops in Loops'!E1867)</f>
        <v/>
      </c>
      <c r="L1861" s="115" t="str">
        <f>IF(Table6[[#This Row],[Segment ]]="","",(Table6[[#This Row],[Pressure 2 (kPa)]]-Table6[[#This Row],[Pressure 1 (kPa)]])/Table6[[#This Row],[Density (kg/m3)]])</f>
        <v/>
      </c>
      <c r="M1861" s="115" t="str">
        <f>IF(Table6[[#This Row],[Segment ]]="","",((Table6[[#This Row],[Velocity 2 (m/s)]]^2)/2)-((Table6[[#This Row],[Velocity 1 (m/s)]]^2)/2))</f>
        <v/>
      </c>
      <c r="N1861" s="115" t="str">
        <f>IF(Table6[[#This Row],[Segment ]]="","",(Table6[[#This Row],[Height 2 (m)]]-Table6[[#This Row],[Height 1 (m)]])*9.807)</f>
        <v/>
      </c>
      <c r="O1861" s="115" t="str">
        <f>'Pressure Drops in Loops'!U1866</f>
        <v/>
      </c>
      <c r="P186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61" s="115" t="str">
        <f>IF(Table6[[#This Row],[Segment ]]="","",Table6[[#This Row],[Work (W)]]/1000)</f>
        <v/>
      </c>
    </row>
    <row r="1862" spans="1:17" x14ac:dyDescent="0.25">
      <c r="A1862" s="116" t="str">
        <f>'Pressure Drops in Loops'!A1867</f>
        <v/>
      </c>
      <c r="B1862" s="113" t="str">
        <f>IF(Table6[[#This Row],[Segment ]]="","",B1861)</f>
        <v/>
      </c>
      <c r="C1862" s="113" t="str">
        <f>IF(Table6[[#This Row],[Segment ]]="","",C1861)</f>
        <v/>
      </c>
      <c r="D1862" s="113" t="str">
        <f>IF(Table6[[#This Row],[Segment ]]="","",D1861)</f>
        <v/>
      </c>
      <c r="E1862" s="117" t="str">
        <f>IF(Table6[[#This Row],[Segment ]]="","",Table6[[#This Row],[Density (kg/m3)]]*Table6[[#This Row],[Volumetric flow (m3/s)]])</f>
        <v/>
      </c>
      <c r="F1862" s="114" t="str">
        <f>IF(Table6[[#This Row],[Segment ]]="","",'Pressure Drops in Loops'!AG1867)</f>
        <v/>
      </c>
      <c r="G1862" s="114" t="str">
        <f>'Pressure Drops in Loops'!AH1867</f>
        <v/>
      </c>
      <c r="H1862" s="114"/>
      <c r="I1862" s="114"/>
      <c r="J1862" s="115" t="str">
        <f>'Pressure Drops in Loops'!E1867</f>
        <v/>
      </c>
      <c r="K1862" s="115" t="str">
        <f>IF('Pressure Drops in Loops'!E1868="",'Pressure Drops in Loops'!E1867,'Pressure Drops in Loops'!E1868)</f>
        <v/>
      </c>
      <c r="L1862" s="115" t="str">
        <f>IF(Table6[[#This Row],[Segment ]]="","",(Table6[[#This Row],[Pressure 2 (kPa)]]-Table6[[#This Row],[Pressure 1 (kPa)]])/Table6[[#This Row],[Density (kg/m3)]])</f>
        <v/>
      </c>
      <c r="M1862" s="115" t="str">
        <f>IF(Table6[[#This Row],[Segment ]]="","",((Table6[[#This Row],[Velocity 2 (m/s)]]^2)/2)-((Table6[[#This Row],[Velocity 1 (m/s)]]^2)/2))</f>
        <v/>
      </c>
      <c r="N1862" s="115" t="str">
        <f>IF(Table6[[#This Row],[Segment ]]="","",(Table6[[#This Row],[Height 2 (m)]]-Table6[[#This Row],[Height 1 (m)]])*9.807)</f>
        <v/>
      </c>
      <c r="O1862" s="115" t="str">
        <f>'Pressure Drops in Loops'!U1867</f>
        <v/>
      </c>
      <c r="P186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62" s="115" t="str">
        <f>IF(Table6[[#This Row],[Segment ]]="","",Table6[[#This Row],[Work (W)]]/1000)</f>
        <v/>
      </c>
    </row>
    <row r="1863" spans="1:17" x14ac:dyDescent="0.25">
      <c r="A1863" s="116" t="str">
        <f>'Pressure Drops in Loops'!A1868</f>
        <v/>
      </c>
      <c r="B1863" s="113" t="str">
        <f>IF(Table6[[#This Row],[Segment ]]="","",B1862)</f>
        <v/>
      </c>
      <c r="C1863" s="113" t="str">
        <f>IF(Table6[[#This Row],[Segment ]]="","",C1862)</f>
        <v/>
      </c>
      <c r="D1863" s="113" t="str">
        <f>IF(Table6[[#This Row],[Segment ]]="","",D1862)</f>
        <v/>
      </c>
      <c r="E1863" s="117" t="str">
        <f>IF(Table6[[#This Row],[Segment ]]="","",Table6[[#This Row],[Density (kg/m3)]]*Table6[[#This Row],[Volumetric flow (m3/s)]])</f>
        <v/>
      </c>
      <c r="F1863" s="114" t="str">
        <f>IF(Table6[[#This Row],[Segment ]]="","",'Pressure Drops in Loops'!AG1868)</f>
        <v/>
      </c>
      <c r="G1863" s="114" t="str">
        <f>'Pressure Drops in Loops'!AH1868</f>
        <v/>
      </c>
      <c r="H1863" s="114"/>
      <c r="I1863" s="114"/>
      <c r="J1863" s="115" t="str">
        <f>'Pressure Drops in Loops'!E1868</f>
        <v/>
      </c>
      <c r="K1863" s="115" t="str">
        <f>IF('Pressure Drops in Loops'!E1869="",'Pressure Drops in Loops'!E1868,'Pressure Drops in Loops'!E1869)</f>
        <v/>
      </c>
      <c r="L1863" s="115" t="str">
        <f>IF(Table6[[#This Row],[Segment ]]="","",(Table6[[#This Row],[Pressure 2 (kPa)]]-Table6[[#This Row],[Pressure 1 (kPa)]])/Table6[[#This Row],[Density (kg/m3)]])</f>
        <v/>
      </c>
      <c r="M1863" s="115" t="str">
        <f>IF(Table6[[#This Row],[Segment ]]="","",((Table6[[#This Row],[Velocity 2 (m/s)]]^2)/2)-((Table6[[#This Row],[Velocity 1 (m/s)]]^2)/2))</f>
        <v/>
      </c>
      <c r="N1863" s="115" t="str">
        <f>IF(Table6[[#This Row],[Segment ]]="","",(Table6[[#This Row],[Height 2 (m)]]-Table6[[#This Row],[Height 1 (m)]])*9.807)</f>
        <v/>
      </c>
      <c r="O1863" s="115" t="str">
        <f>'Pressure Drops in Loops'!U1868</f>
        <v/>
      </c>
      <c r="P186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63" s="115" t="str">
        <f>IF(Table6[[#This Row],[Segment ]]="","",Table6[[#This Row],[Work (W)]]/1000)</f>
        <v/>
      </c>
    </row>
    <row r="1864" spans="1:17" x14ac:dyDescent="0.25">
      <c r="A1864" s="116" t="str">
        <f>'Pressure Drops in Loops'!A1869</f>
        <v/>
      </c>
      <c r="B1864" s="113" t="str">
        <f>IF(Table6[[#This Row],[Segment ]]="","",B1863)</f>
        <v/>
      </c>
      <c r="C1864" s="113" t="str">
        <f>IF(Table6[[#This Row],[Segment ]]="","",C1863)</f>
        <v/>
      </c>
      <c r="D1864" s="113" t="str">
        <f>IF(Table6[[#This Row],[Segment ]]="","",D1863)</f>
        <v/>
      </c>
      <c r="E1864" s="117" t="str">
        <f>IF(Table6[[#This Row],[Segment ]]="","",Table6[[#This Row],[Density (kg/m3)]]*Table6[[#This Row],[Volumetric flow (m3/s)]])</f>
        <v/>
      </c>
      <c r="F1864" s="114" t="str">
        <f>IF(Table6[[#This Row],[Segment ]]="","",'Pressure Drops in Loops'!AG1869)</f>
        <v/>
      </c>
      <c r="G1864" s="114" t="str">
        <f>'Pressure Drops in Loops'!AH1869</f>
        <v/>
      </c>
      <c r="H1864" s="114"/>
      <c r="I1864" s="114"/>
      <c r="J1864" s="115" t="str">
        <f>'Pressure Drops in Loops'!E1869</f>
        <v/>
      </c>
      <c r="K1864" s="115" t="str">
        <f>IF('Pressure Drops in Loops'!E1870="",'Pressure Drops in Loops'!E1869,'Pressure Drops in Loops'!E1870)</f>
        <v/>
      </c>
      <c r="L1864" s="115" t="str">
        <f>IF(Table6[[#This Row],[Segment ]]="","",(Table6[[#This Row],[Pressure 2 (kPa)]]-Table6[[#This Row],[Pressure 1 (kPa)]])/Table6[[#This Row],[Density (kg/m3)]])</f>
        <v/>
      </c>
      <c r="M1864" s="115" t="str">
        <f>IF(Table6[[#This Row],[Segment ]]="","",((Table6[[#This Row],[Velocity 2 (m/s)]]^2)/2)-((Table6[[#This Row],[Velocity 1 (m/s)]]^2)/2))</f>
        <v/>
      </c>
      <c r="N1864" s="115" t="str">
        <f>IF(Table6[[#This Row],[Segment ]]="","",(Table6[[#This Row],[Height 2 (m)]]-Table6[[#This Row],[Height 1 (m)]])*9.807)</f>
        <v/>
      </c>
      <c r="O1864" s="115" t="str">
        <f>'Pressure Drops in Loops'!U1869</f>
        <v/>
      </c>
      <c r="P186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64" s="115" t="str">
        <f>IF(Table6[[#This Row],[Segment ]]="","",Table6[[#This Row],[Work (W)]]/1000)</f>
        <v/>
      </c>
    </row>
    <row r="1865" spans="1:17" x14ac:dyDescent="0.25">
      <c r="A1865" s="116" t="str">
        <f>'Pressure Drops in Loops'!A1870</f>
        <v/>
      </c>
      <c r="B1865" s="113" t="str">
        <f>IF(Table6[[#This Row],[Segment ]]="","",B1864)</f>
        <v/>
      </c>
      <c r="C1865" s="113" t="str">
        <f>IF(Table6[[#This Row],[Segment ]]="","",C1864)</f>
        <v/>
      </c>
      <c r="D1865" s="113" t="str">
        <f>IF(Table6[[#This Row],[Segment ]]="","",D1864)</f>
        <v/>
      </c>
      <c r="E1865" s="117" t="str">
        <f>IF(Table6[[#This Row],[Segment ]]="","",Table6[[#This Row],[Density (kg/m3)]]*Table6[[#This Row],[Volumetric flow (m3/s)]])</f>
        <v/>
      </c>
      <c r="F1865" s="114" t="str">
        <f>IF(Table6[[#This Row],[Segment ]]="","",'Pressure Drops in Loops'!AG1870)</f>
        <v/>
      </c>
      <c r="G1865" s="114" t="str">
        <f>'Pressure Drops in Loops'!AH1870</f>
        <v/>
      </c>
      <c r="H1865" s="114"/>
      <c r="I1865" s="114"/>
      <c r="J1865" s="115" t="str">
        <f>'Pressure Drops in Loops'!E1870</f>
        <v/>
      </c>
      <c r="K1865" s="115" t="str">
        <f>IF('Pressure Drops in Loops'!E1871="",'Pressure Drops in Loops'!E1870,'Pressure Drops in Loops'!E1871)</f>
        <v/>
      </c>
      <c r="L1865" s="115" t="str">
        <f>IF(Table6[[#This Row],[Segment ]]="","",(Table6[[#This Row],[Pressure 2 (kPa)]]-Table6[[#This Row],[Pressure 1 (kPa)]])/Table6[[#This Row],[Density (kg/m3)]])</f>
        <v/>
      </c>
      <c r="M1865" s="115" t="str">
        <f>IF(Table6[[#This Row],[Segment ]]="","",((Table6[[#This Row],[Velocity 2 (m/s)]]^2)/2)-((Table6[[#This Row],[Velocity 1 (m/s)]]^2)/2))</f>
        <v/>
      </c>
      <c r="N1865" s="115" t="str">
        <f>IF(Table6[[#This Row],[Segment ]]="","",(Table6[[#This Row],[Height 2 (m)]]-Table6[[#This Row],[Height 1 (m)]])*9.807)</f>
        <v/>
      </c>
      <c r="O1865" s="115" t="str">
        <f>'Pressure Drops in Loops'!U1870</f>
        <v/>
      </c>
      <c r="P186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65" s="115" t="str">
        <f>IF(Table6[[#This Row],[Segment ]]="","",Table6[[#This Row],[Work (W)]]/1000)</f>
        <v/>
      </c>
    </row>
    <row r="1866" spans="1:17" x14ac:dyDescent="0.25">
      <c r="A1866" s="116" t="str">
        <f>'Pressure Drops in Loops'!A1871</f>
        <v/>
      </c>
      <c r="B1866" s="113" t="str">
        <f>IF(Table6[[#This Row],[Segment ]]="","",B1865)</f>
        <v/>
      </c>
      <c r="C1866" s="113" t="str">
        <f>IF(Table6[[#This Row],[Segment ]]="","",C1865)</f>
        <v/>
      </c>
      <c r="D1866" s="113" t="str">
        <f>IF(Table6[[#This Row],[Segment ]]="","",D1865)</f>
        <v/>
      </c>
      <c r="E1866" s="117" t="str">
        <f>IF(Table6[[#This Row],[Segment ]]="","",Table6[[#This Row],[Density (kg/m3)]]*Table6[[#This Row],[Volumetric flow (m3/s)]])</f>
        <v/>
      </c>
      <c r="F1866" s="114" t="str">
        <f>IF(Table6[[#This Row],[Segment ]]="","",'Pressure Drops in Loops'!AG1871)</f>
        <v/>
      </c>
      <c r="G1866" s="114" t="str">
        <f>'Pressure Drops in Loops'!AH1871</f>
        <v/>
      </c>
      <c r="H1866" s="114"/>
      <c r="I1866" s="114"/>
      <c r="J1866" s="115" t="str">
        <f>'Pressure Drops in Loops'!E1871</f>
        <v/>
      </c>
      <c r="K1866" s="115" t="str">
        <f>IF('Pressure Drops in Loops'!E1872="",'Pressure Drops in Loops'!E1871,'Pressure Drops in Loops'!E1872)</f>
        <v/>
      </c>
      <c r="L1866" s="115" t="str">
        <f>IF(Table6[[#This Row],[Segment ]]="","",(Table6[[#This Row],[Pressure 2 (kPa)]]-Table6[[#This Row],[Pressure 1 (kPa)]])/Table6[[#This Row],[Density (kg/m3)]])</f>
        <v/>
      </c>
      <c r="M1866" s="115" t="str">
        <f>IF(Table6[[#This Row],[Segment ]]="","",((Table6[[#This Row],[Velocity 2 (m/s)]]^2)/2)-((Table6[[#This Row],[Velocity 1 (m/s)]]^2)/2))</f>
        <v/>
      </c>
      <c r="N1866" s="115" t="str">
        <f>IF(Table6[[#This Row],[Segment ]]="","",(Table6[[#This Row],[Height 2 (m)]]-Table6[[#This Row],[Height 1 (m)]])*9.807)</f>
        <v/>
      </c>
      <c r="O1866" s="115" t="str">
        <f>'Pressure Drops in Loops'!U1871</f>
        <v/>
      </c>
      <c r="P186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66" s="115" t="str">
        <f>IF(Table6[[#This Row],[Segment ]]="","",Table6[[#This Row],[Work (W)]]/1000)</f>
        <v/>
      </c>
    </row>
    <row r="1867" spans="1:17" x14ac:dyDescent="0.25">
      <c r="A1867" s="116" t="str">
        <f>'Pressure Drops in Loops'!A1872</f>
        <v/>
      </c>
      <c r="B1867" s="113" t="str">
        <f>IF(Table6[[#This Row],[Segment ]]="","",B1866)</f>
        <v/>
      </c>
      <c r="C1867" s="113" t="str">
        <f>IF(Table6[[#This Row],[Segment ]]="","",C1866)</f>
        <v/>
      </c>
      <c r="D1867" s="113" t="str">
        <f>IF(Table6[[#This Row],[Segment ]]="","",D1866)</f>
        <v/>
      </c>
      <c r="E1867" s="117" t="str">
        <f>IF(Table6[[#This Row],[Segment ]]="","",Table6[[#This Row],[Density (kg/m3)]]*Table6[[#This Row],[Volumetric flow (m3/s)]])</f>
        <v/>
      </c>
      <c r="F1867" s="114" t="str">
        <f>IF(Table6[[#This Row],[Segment ]]="","",'Pressure Drops in Loops'!AG1872)</f>
        <v/>
      </c>
      <c r="G1867" s="114" t="str">
        <f>'Pressure Drops in Loops'!AH1872</f>
        <v/>
      </c>
      <c r="H1867" s="114"/>
      <c r="I1867" s="114"/>
      <c r="J1867" s="115" t="str">
        <f>'Pressure Drops in Loops'!E1872</f>
        <v/>
      </c>
      <c r="K1867" s="115" t="str">
        <f>IF('Pressure Drops in Loops'!E1873="",'Pressure Drops in Loops'!E1872,'Pressure Drops in Loops'!E1873)</f>
        <v/>
      </c>
      <c r="L1867" s="115" t="str">
        <f>IF(Table6[[#This Row],[Segment ]]="","",(Table6[[#This Row],[Pressure 2 (kPa)]]-Table6[[#This Row],[Pressure 1 (kPa)]])/Table6[[#This Row],[Density (kg/m3)]])</f>
        <v/>
      </c>
      <c r="M1867" s="115" t="str">
        <f>IF(Table6[[#This Row],[Segment ]]="","",((Table6[[#This Row],[Velocity 2 (m/s)]]^2)/2)-((Table6[[#This Row],[Velocity 1 (m/s)]]^2)/2))</f>
        <v/>
      </c>
      <c r="N1867" s="115" t="str">
        <f>IF(Table6[[#This Row],[Segment ]]="","",(Table6[[#This Row],[Height 2 (m)]]-Table6[[#This Row],[Height 1 (m)]])*9.807)</f>
        <v/>
      </c>
      <c r="O1867" s="115" t="str">
        <f>'Pressure Drops in Loops'!U1872</f>
        <v/>
      </c>
      <c r="P186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67" s="115" t="str">
        <f>IF(Table6[[#This Row],[Segment ]]="","",Table6[[#This Row],[Work (W)]]/1000)</f>
        <v/>
      </c>
    </row>
    <row r="1868" spans="1:17" x14ac:dyDescent="0.25">
      <c r="A1868" s="116" t="str">
        <f>'Pressure Drops in Loops'!A1873</f>
        <v/>
      </c>
      <c r="B1868" s="113" t="str">
        <f>IF(Table6[[#This Row],[Segment ]]="","",B1867)</f>
        <v/>
      </c>
      <c r="C1868" s="113" t="str">
        <f>IF(Table6[[#This Row],[Segment ]]="","",C1867)</f>
        <v/>
      </c>
      <c r="D1868" s="113" t="str">
        <f>IF(Table6[[#This Row],[Segment ]]="","",D1867)</f>
        <v/>
      </c>
      <c r="E1868" s="117" t="str">
        <f>IF(Table6[[#This Row],[Segment ]]="","",Table6[[#This Row],[Density (kg/m3)]]*Table6[[#This Row],[Volumetric flow (m3/s)]])</f>
        <v/>
      </c>
      <c r="F1868" s="114" t="str">
        <f>IF(Table6[[#This Row],[Segment ]]="","",'Pressure Drops in Loops'!AG1873)</f>
        <v/>
      </c>
      <c r="G1868" s="114" t="str">
        <f>'Pressure Drops in Loops'!AH1873</f>
        <v/>
      </c>
      <c r="H1868" s="114"/>
      <c r="I1868" s="114"/>
      <c r="J1868" s="115" t="str">
        <f>'Pressure Drops in Loops'!E1873</f>
        <v/>
      </c>
      <c r="K1868" s="115" t="str">
        <f>IF('Pressure Drops in Loops'!E1874="",'Pressure Drops in Loops'!E1873,'Pressure Drops in Loops'!E1874)</f>
        <v/>
      </c>
      <c r="L1868" s="115" t="str">
        <f>IF(Table6[[#This Row],[Segment ]]="","",(Table6[[#This Row],[Pressure 2 (kPa)]]-Table6[[#This Row],[Pressure 1 (kPa)]])/Table6[[#This Row],[Density (kg/m3)]])</f>
        <v/>
      </c>
      <c r="M1868" s="115" t="str">
        <f>IF(Table6[[#This Row],[Segment ]]="","",((Table6[[#This Row],[Velocity 2 (m/s)]]^2)/2)-((Table6[[#This Row],[Velocity 1 (m/s)]]^2)/2))</f>
        <v/>
      </c>
      <c r="N1868" s="115" t="str">
        <f>IF(Table6[[#This Row],[Segment ]]="","",(Table6[[#This Row],[Height 2 (m)]]-Table6[[#This Row],[Height 1 (m)]])*9.807)</f>
        <v/>
      </c>
      <c r="O1868" s="115" t="str">
        <f>'Pressure Drops in Loops'!U1873</f>
        <v/>
      </c>
      <c r="P186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68" s="115" t="str">
        <f>IF(Table6[[#This Row],[Segment ]]="","",Table6[[#This Row],[Work (W)]]/1000)</f>
        <v/>
      </c>
    </row>
    <row r="1869" spans="1:17" x14ac:dyDescent="0.25">
      <c r="A1869" s="116" t="str">
        <f>'Pressure Drops in Loops'!A1874</f>
        <v/>
      </c>
      <c r="B1869" s="113" t="str">
        <f>IF(Table6[[#This Row],[Segment ]]="","",B1868)</f>
        <v/>
      </c>
      <c r="C1869" s="113" t="str">
        <f>IF(Table6[[#This Row],[Segment ]]="","",C1868)</f>
        <v/>
      </c>
      <c r="D1869" s="113" t="str">
        <f>IF(Table6[[#This Row],[Segment ]]="","",D1868)</f>
        <v/>
      </c>
      <c r="E1869" s="117" t="str">
        <f>IF(Table6[[#This Row],[Segment ]]="","",Table6[[#This Row],[Density (kg/m3)]]*Table6[[#This Row],[Volumetric flow (m3/s)]])</f>
        <v/>
      </c>
      <c r="F1869" s="114" t="str">
        <f>IF(Table6[[#This Row],[Segment ]]="","",'Pressure Drops in Loops'!AG1874)</f>
        <v/>
      </c>
      <c r="G1869" s="114" t="str">
        <f>'Pressure Drops in Loops'!AH1874</f>
        <v/>
      </c>
      <c r="H1869" s="114"/>
      <c r="I1869" s="114"/>
      <c r="J1869" s="115" t="str">
        <f>'Pressure Drops in Loops'!E1874</f>
        <v/>
      </c>
      <c r="K1869" s="115" t="str">
        <f>IF('Pressure Drops in Loops'!E1875="",'Pressure Drops in Loops'!E1874,'Pressure Drops in Loops'!E1875)</f>
        <v/>
      </c>
      <c r="L1869" s="115" t="str">
        <f>IF(Table6[[#This Row],[Segment ]]="","",(Table6[[#This Row],[Pressure 2 (kPa)]]-Table6[[#This Row],[Pressure 1 (kPa)]])/Table6[[#This Row],[Density (kg/m3)]])</f>
        <v/>
      </c>
      <c r="M1869" s="115" t="str">
        <f>IF(Table6[[#This Row],[Segment ]]="","",((Table6[[#This Row],[Velocity 2 (m/s)]]^2)/2)-((Table6[[#This Row],[Velocity 1 (m/s)]]^2)/2))</f>
        <v/>
      </c>
      <c r="N1869" s="115" t="str">
        <f>IF(Table6[[#This Row],[Segment ]]="","",(Table6[[#This Row],[Height 2 (m)]]-Table6[[#This Row],[Height 1 (m)]])*9.807)</f>
        <v/>
      </c>
      <c r="O1869" s="115" t="str">
        <f>'Pressure Drops in Loops'!U1874</f>
        <v/>
      </c>
      <c r="P186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69" s="115" t="str">
        <f>IF(Table6[[#This Row],[Segment ]]="","",Table6[[#This Row],[Work (W)]]/1000)</f>
        <v/>
      </c>
    </row>
    <row r="1870" spans="1:17" x14ac:dyDescent="0.25">
      <c r="A1870" s="116" t="str">
        <f>'Pressure Drops in Loops'!A1875</f>
        <v/>
      </c>
      <c r="B1870" s="113" t="str">
        <f>IF(Table6[[#This Row],[Segment ]]="","",B1869)</f>
        <v/>
      </c>
      <c r="C1870" s="113" t="str">
        <f>IF(Table6[[#This Row],[Segment ]]="","",C1869)</f>
        <v/>
      </c>
      <c r="D1870" s="113" t="str">
        <f>IF(Table6[[#This Row],[Segment ]]="","",D1869)</f>
        <v/>
      </c>
      <c r="E1870" s="117" t="str">
        <f>IF(Table6[[#This Row],[Segment ]]="","",Table6[[#This Row],[Density (kg/m3)]]*Table6[[#This Row],[Volumetric flow (m3/s)]])</f>
        <v/>
      </c>
      <c r="F1870" s="114" t="str">
        <f>IF(Table6[[#This Row],[Segment ]]="","",'Pressure Drops in Loops'!AG1875)</f>
        <v/>
      </c>
      <c r="G1870" s="114" t="str">
        <f>'Pressure Drops in Loops'!AH1875</f>
        <v/>
      </c>
      <c r="H1870" s="114"/>
      <c r="I1870" s="114"/>
      <c r="J1870" s="115" t="str">
        <f>'Pressure Drops in Loops'!E1875</f>
        <v/>
      </c>
      <c r="K1870" s="115" t="str">
        <f>IF('Pressure Drops in Loops'!E1876="",'Pressure Drops in Loops'!E1875,'Pressure Drops in Loops'!E1876)</f>
        <v/>
      </c>
      <c r="L1870" s="115" t="str">
        <f>IF(Table6[[#This Row],[Segment ]]="","",(Table6[[#This Row],[Pressure 2 (kPa)]]-Table6[[#This Row],[Pressure 1 (kPa)]])/Table6[[#This Row],[Density (kg/m3)]])</f>
        <v/>
      </c>
      <c r="M1870" s="115" t="str">
        <f>IF(Table6[[#This Row],[Segment ]]="","",((Table6[[#This Row],[Velocity 2 (m/s)]]^2)/2)-((Table6[[#This Row],[Velocity 1 (m/s)]]^2)/2))</f>
        <v/>
      </c>
      <c r="N1870" s="115" t="str">
        <f>IF(Table6[[#This Row],[Segment ]]="","",(Table6[[#This Row],[Height 2 (m)]]-Table6[[#This Row],[Height 1 (m)]])*9.807)</f>
        <v/>
      </c>
      <c r="O1870" s="115" t="str">
        <f>'Pressure Drops in Loops'!U1875</f>
        <v/>
      </c>
      <c r="P187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70" s="115" t="str">
        <f>IF(Table6[[#This Row],[Segment ]]="","",Table6[[#This Row],[Work (W)]]/1000)</f>
        <v/>
      </c>
    </row>
    <row r="1871" spans="1:17" x14ac:dyDescent="0.25">
      <c r="A1871" s="116" t="str">
        <f>'Pressure Drops in Loops'!A1876</f>
        <v/>
      </c>
      <c r="B1871" s="113" t="str">
        <f>IF(Table6[[#This Row],[Segment ]]="","",B1870)</f>
        <v/>
      </c>
      <c r="C1871" s="113" t="str">
        <f>IF(Table6[[#This Row],[Segment ]]="","",C1870)</f>
        <v/>
      </c>
      <c r="D1871" s="113" t="str">
        <f>IF(Table6[[#This Row],[Segment ]]="","",D1870)</f>
        <v/>
      </c>
      <c r="E1871" s="117" t="str">
        <f>IF(Table6[[#This Row],[Segment ]]="","",Table6[[#This Row],[Density (kg/m3)]]*Table6[[#This Row],[Volumetric flow (m3/s)]])</f>
        <v/>
      </c>
      <c r="F1871" s="114" t="str">
        <f>IF(Table6[[#This Row],[Segment ]]="","",'Pressure Drops in Loops'!AG1876)</f>
        <v/>
      </c>
      <c r="G1871" s="114" t="str">
        <f>'Pressure Drops in Loops'!AH1876</f>
        <v/>
      </c>
      <c r="H1871" s="114"/>
      <c r="I1871" s="114"/>
      <c r="J1871" s="115" t="str">
        <f>'Pressure Drops in Loops'!E1876</f>
        <v/>
      </c>
      <c r="K1871" s="115" t="str">
        <f>IF('Pressure Drops in Loops'!E1877="",'Pressure Drops in Loops'!E1876,'Pressure Drops in Loops'!E1877)</f>
        <v/>
      </c>
      <c r="L1871" s="115" t="str">
        <f>IF(Table6[[#This Row],[Segment ]]="","",(Table6[[#This Row],[Pressure 2 (kPa)]]-Table6[[#This Row],[Pressure 1 (kPa)]])/Table6[[#This Row],[Density (kg/m3)]])</f>
        <v/>
      </c>
      <c r="M1871" s="115" t="str">
        <f>IF(Table6[[#This Row],[Segment ]]="","",((Table6[[#This Row],[Velocity 2 (m/s)]]^2)/2)-((Table6[[#This Row],[Velocity 1 (m/s)]]^2)/2))</f>
        <v/>
      </c>
      <c r="N1871" s="115" t="str">
        <f>IF(Table6[[#This Row],[Segment ]]="","",(Table6[[#This Row],[Height 2 (m)]]-Table6[[#This Row],[Height 1 (m)]])*9.807)</f>
        <v/>
      </c>
      <c r="O1871" s="115" t="str">
        <f>'Pressure Drops in Loops'!U1876</f>
        <v/>
      </c>
      <c r="P187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71" s="115" t="str">
        <f>IF(Table6[[#This Row],[Segment ]]="","",Table6[[#This Row],[Work (W)]]/1000)</f>
        <v/>
      </c>
    </row>
    <row r="1872" spans="1:17" x14ac:dyDescent="0.25">
      <c r="A1872" s="116" t="str">
        <f>'Pressure Drops in Loops'!A1877</f>
        <v/>
      </c>
      <c r="B1872" s="113" t="str">
        <f>IF(Table6[[#This Row],[Segment ]]="","",B1871)</f>
        <v/>
      </c>
      <c r="C1872" s="113" t="str">
        <f>IF(Table6[[#This Row],[Segment ]]="","",C1871)</f>
        <v/>
      </c>
      <c r="D1872" s="113" t="str">
        <f>IF(Table6[[#This Row],[Segment ]]="","",D1871)</f>
        <v/>
      </c>
      <c r="E1872" s="117" t="str">
        <f>IF(Table6[[#This Row],[Segment ]]="","",Table6[[#This Row],[Density (kg/m3)]]*Table6[[#This Row],[Volumetric flow (m3/s)]])</f>
        <v/>
      </c>
      <c r="F1872" s="114" t="str">
        <f>IF(Table6[[#This Row],[Segment ]]="","",'Pressure Drops in Loops'!AG1877)</f>
        <v/>
      </c>
      <c r="G1872" s="114" t="str">
        <f>'Pressure Drops in Loops'!AH1877</f>
        <v/>
      </c>
      <c r="H1872" s="114"/>
      <c r="I1872" s="114"/>
      <c r="J1872" s="115" t="str">
        <f>'Pressure Drops in Loops'!E1877</f>
        <v/>
      </c>
      <c r="K1872" s="115" t="str">
        <f>IF('Pressure Drops in Loops'!E1878="",'Pressure Drops in Loops'!E1877,'Pressure Drops in Loops'!E1878)</f>
        <v/>
      </c>
      <c r="L1872" s="115" t="str">
        <f>IF(Table6[[#This Row],[Segment ]]="","",(Table6[[#This Row],[Pressure 2 (kPa)]]-Table6[[#This Row],[Pressure 1 (kPa)]])/Table6[[#This Row],[Density (kg/m3)]])</f>
        <v/>
      </c>
      <c r="M1872" s="115" t="str">
        <f>IF(Table6[[#This Row],[Segment ]]="","",((Table6[[#This Row],[Velocity 2 (m/s)]]^2)/2)-((Table6[[#This Row],[Velocity 1 (m/s)]]^2)/2))</f>
        <v/>
      </c>
      <c r="N1872" s="115" t="str">
        <f>IF(Table6[[#This Row],[Segment ]]="","",(Table6[[#This Row],[Height 2 (m)]]-Table6[[#This Row],[Height 1 (m)]])*9.807)</f>
        <v/>
      </c>
      <c r="O1872" s="115" t="str">
        <f>'Pressure Drops in Loops'!U1877</f>
        <v/>
      </c>
      <c r="P187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72" s="115" t="str">
        <f>IF(Table6[[#This Row],[Segment ]]="","",Table6[[#This Row],[Work (W)]]/1000)</f>
        <v/>
      </c>
    </row>
    <row r="1873" spans="1:17" x14ac:dyDescent="0.25">
      <c r="A1873" s="116" t="str">
        <f>'Pressure Drops in Loops'!A1878</f>
        <v/>
      </c>
      <c r="B1873" s="113" t="str">
        <f>IF(Table6[[#This Row],[Segment ]]="","",B1872)</f>
        <v/>
      </c>
      <c r="C1873" s="113" t="str">
        <f>IF(Table6[[#This Row],[Segment ]]="","",C1872)</f>
        <v/>
      </c>
      <c r="D1873" s="113" t="str">
        <f>IF(Table6[[#This Row],[Segment ]]="","",D1872)</f>
        <v/>
      </c>
      <c r="E1873" s="117" t="str">
        <f>IF(Table6[[#This Row],[Segment ]]="","",Table6[[#This Row],[Density (kg/m3)]]*Table6[[#This Row],[Volumetric flow (m3/s)]])</f>
        <v/>
      </c>
      <c r="F1873" s="114" t="str">
        <f>IF(Table6[[#This Row],[Segment ]]="","",'Pressure Drops in Loops'!AG1878)</f>
        <v/>
      </c>
      <c r="G1873" s="114" t="str">
        <f>'Pressure Drops in Loops'!AH1878</f>
        <v/>
      </c>
      <c r="H1873" s="114"/>
      <c r="I1873" s="114"/>
      <c r="J1873" s="115" t="str">
        <f>'Pressure Drops in Loops'!E1878</f>
        <v/>
      </c>
      <c r="K1873" s="115" t="str">
        <f>IF('Pressure Drops in Loops'!E1879="",'Pressure Drops in Loops'!E1878,'Pressure Drops in Loops'!E1879)</f>
        <v/>
      </c>
      <c r="L1873" s="115" t="str">
        <f>IF(Table6[[#This Row],[Segment ]]="","",(Table6[[#This Row],[Pressure 2 (kPa)]]-Table6[[#This Row],[Pressure 1 (kPa)]])/Table6[[#This Row],[Density (kg/m3)]])</f>
        <v/>
      </c>
      <c r="M1873" s="115" t="str">
        <f>IF(Table6[[#This Row],[Segment ]]="","",((Table6[[#This Row],[Velocity 2 (m/s)]]^2)/2)-((Table6[[#This Row],[Velocity 1 (m/s)]]^2)/2))</f>
        <v/>
      </c>
      <c r="N1873" s="115" t="str">
        <f>IF(Table6[[#This Row],[Segment ]]="","",(Table6[[#This Row],[Height 2 (m)]]-Table6[[#This Row],[Height 1 (m)]])*9.807)</f>
        <v/>
      </c>
      <c r="O1873" s="115" t="str">
        <f>'Pressure Drops in Loops'!U1878</f>
        <v/>
      </c>
      <c r="P187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73" s="115" t="str">
        <f>IF(Table6[[#This Row],[Segment ]]="","",Table6[[#This Row],[Work (W)]]/1000)</f>
        <v/>
      </c>
    </row>
    <row r="1874" spans="1:17" x14ac:dyDescent="0.25">
      <c r="A1874" s="116" t="str">
        <f>'Pressure Drops in Loops'!A1879</f>
        <v/>
      </c>
      <c r="B1874" s="113" t="str">
        <f>IF(Table6[[#This Row],[Segment ]]="","",B1873)</f>
        <v/>
      </c>
      <c r="C1874" s="113" t="str">
        <f>IF(Table6[[#This Row],[Segment ]]="","",C1873)</f>
        <v/>
      </c>
      <c r="D1874" s="113" t="str">
        <f>IF(Table6[[#This Row],[Segment ]]="","",D1873)</f>
        <v/>
      </c>
      <c r="E1874" s="117" t="str">
        <f>IF(Table6[[#This Row],[Segment ]]="","",Table6[[#This Row],[Density (kg/m3)]]*Table6[[#This Row],[Volumetric flow (m3/s)]])</f>
        <v/>
      </c>
      <c r="F1874" s="114" t="str">
        <f>IF(Table6[[#This Row],[Segment ]]="","",'Pressure Drops in Loops'!AG1879)</f>
        <v/>
      </c>
      <c r="G1874" s="114" t="str">
        <f>'Pressure Drops in Loops'!AH1879</f>
        <v/>
      </c>
      <c r="H1874" s="114"/>
      <c r="I1874" s="114"/>
      <c r="J1874" s="115" t="str">
        <f>'Pressure Drops in Loops'!E1879</f>
        <v/>
      </c>
      <c r="K1874" s="115" t="str">
        <f>IF('Pressure Drops in Loops'!E1880="",'Pressure Drops in Loops'!E1879,'Pressure Drops in Loops'!E1880)</f>
        <v/>
      </c>
      <c r="L1874" s="115" t="str">
        <f>IF(Table6[[#This Row],[Segment ]]="","",(Table6[[#This Row],[Pressure 2 (kPa)]]-Table6[[#This Row],[Pressure 1 (kPa)]])/Table6[[#This Row],[Density (kg/m3)]])</f>
        <v/>
      </c>
      <c r="M1874" s="115" t="str">
        <f>IF(Table6[[#This Row],[Segment ]]="","",((Table6[[#This Row],[Velocity 2 (m/s)]]^2)/2)-((Table6[[#This Row],[Velocity 1 (m/s)]]^2)/2))</f>
        <v/>
      </c>
      <c r="N1874" s="115" t="str">
        <f>IF(Table6[[#This Row],[Segment ]]="","",(Table6[[#This Row],[Height 2 (m)]]-Table6[[#This Row],[Height 1 (m)]])*9.807)</f>
        <v/>
      </c>
      <c r="O1874" s="115" t="str">
        <f>'Pressure Drops in Loops'!U1879</f>
        <v/>
      </c>
      <c r="P187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74" s="115" t="str">
        <f>IF(Table6[[#This Row],[Segment ]]="","",Table6[[#This Row],[Work (W)]]/1000)</f>
        <v/>
      </c>
    </row>
    <row r="1875" spans="1:17" x14ac:dyDescent="0.25">
      <c r="A1875" s="116" t="str">
        <f>'Pressure Drops in Loops'!A1880</f>
        <v/>
      </c>
      <c r="B1875" s="113" t="str">
        <f>IF(Table6[[#This Row],[Segment ]]="","",B1874)</f>
        <v/>
      </c>
      <c r="C1875" s="113" t="str">
        <f>IF(Table6[[#This Row],[Segment ]]="","",C1874)</f>
        <v/>
      </c>
      <c r="D1875" s="113" t="str">
        <f>IF(Table6[[#This Row],[Segment ]]="","",D1874)</f>
        <v/>
      </c>
      <c r="E1875" s="117" t="str">
        <f>IF(Table6[[#This Row],[Segment ]]="","",Table6[[#This Row],[Density (kg/m3)]]*Table6[[#This Row],[Volumetric flow (m3/s)]])</f>
        <v/>
      </c>
      <c r="F1875" s="114" t="str">
        <f>IF(Table6[[#This Row],[Segment ]]="","",'Pressure Drops in Loops'!AG1880)</f>
        <v/>
      </c>
      <c r="G1875" s="114" t="str">
        <f>'Pressure Drops in Loops'!AH1880</f>
        <v/>
      </c>
      <c r="H1875" s="114"/>
      <c r="I1875" s="114"/>
      <c r="J1875" s="115" t="str">
        <f>'Pressure Drops in Loops'!E1880</f>
        <v/>
      </c>
      <c r="K1875" s="115" t="str">
        <f>IF('Pressure Drops in Loops'!E1881="",'Pressure Drops in Loops'!E1880,'Pressure Drops in Loops'!E1881)</f>
        <v/>
      </c>
      <c r="L1875" s="115" t="str">
        <f>IF(Table6[[#This Row],[Segment ]]="","",(Table6[[#This Row],[Pressure 2 (kPa)]]-Table6[[#This Row],[Pressure 1 (kPa)]])/Table6[[#This Row],[Density (kg/m3)]])</f>
        <v/>
      </c>
      <c r="M1875" s="115" t="str">
        <f>IF(Table6[[#This Row],[Segment ]]="","",((Table6[[#This Row],[Velocity 2 (m/s)]]^2)/2)-((Table6[[#This Row],[Velocity 1 (m/s)]]^2)/2))</f>
        <v/>
      </c>
      <c r="N1875" s="115" t="str">
        <f>IF(Table6[[#This Row],[Segment ]]="","",(Table6[[#This Row],[Height 2 (m)]]-Table6[[#This Row],[Height 1 (m)]])*9.807)</f>
        <v/>
      </c>
      <c r="O1875" s="115" t="str">
        <f>'Pressure Drops in Loops'!U1880</f>
        <v/>
      </c>
      <c r="P187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75" s="115" t="str">
        <f>IF(Table6[[#This Row],[Segment ]]="","",Table6[[#This Row],[Work (W)]]/1000)</f>
        <v/>
      </c>
    </row>
    <row r="1876" spans="1:17" x14ac:dyDescent="0.25">
      <c r="A1876" s="116" t="str">
        <f>'Pressure Drops in Loops'!A1881</f>
        <v/>
      </c>
      <c r="B1876" s="113" t="str">
        <f>IF(Table6[[#This Row],[Segment ]]="","",B1875)</f>
        <v/>
      </c>
      <c r="C1876" s="113" t="str">
        <f>IF(Table6[[#This Row],[Segment ]]="","",C1875)</f>
        <v/>
      </c>
      <c r="D1876" s="113" t="str">
        <f>IF(Table6[[#This Row],[Segment ]]="","",D1875)</f>
        <v/>
      </c>
      <c r="E1876" s="117" t="str">
        <f>IF(Table6[[#This Row],[Segment ]]="","",Table6[[#This Row],[Density (kg/m3)]]*Table6[[#This Row],[Volumetric flow (m3/s)]])</f>
        <v/>
      </c>
      <c r="F1876" s="114" t="str">
        <f>IF(Table6[[#This Row],[Segment ]]="","",'Pressure Drops in Loops'!AG1881)</f>
        <v/>
      </c>
      <c r="G1876" s="114" t="str">
        <f>'Pressure Drops in Loops'!AH1881</f>
        <v/>
      </c>
      <c r="H1876" s="114"/>
      <c r="I1876" s="114"/>
      <c r="J1876" s="115" t="str">
        <f>'Pressure Drops in Loops'!E1881</f>
        <v/>
      </c>
      <c r="K1876" s="115" t="str">
        <f>IF('Pressure Drops in Loops'!E1882="",'Pressure Drops in Loops'!E1881,'Pressure Drops in Loops'!E1882)</f>
        <v/>
      </c>
      <c r="L1876" s="115" t="str">
        <f>IF(Table6[[#This Row],[Segment ]]="","",(Table6[[#This Row],[Pressure 2 (kPa)]]-Table6[[#This Row],[Pressure 1 (kPa)]])/Table6[[#This Row],[Density (kg/m3)]])</f>
        <v/>
      </c>
      <c r="M1876" s="115" t="str">
        <f>IF(Table6[[#This Row],[Segment ]]="","",((Table6[[#This Row],[Velocity 2 (m/s)]]^2)/2)-((Table6[[#This Row],[Velocity 1 (m/s)]]^2)/2))</f>
        <v/>
      </c>
      <c r="N1876" s="115" t="str">
        <f>IF(Table6[[#This Row],[Segment ]]="","",(Table6[[#This Row],[Height 2 (m)]]-Table6[[#This Row],[Height 1 (m)]])*9.807)</f>
        <v/>
      </c>
      <c r="O1876" s="115" t="str">
        <f>'Pressure Drops in Loops'!U1881</f>
        <v/>
      </c>
      <c r="P187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76" s="115" t="str">
        <f>IF(Table6[[#This Row],[Segment ]]="","",Table6[[#This Row],[Work (W)]]/1000)</f>
        <v/>
      </c>
    </row>
    <row r="1877" spans="1:17" x14ac:dyDescent="0.25">
      <c r="A1877" s="116" t="str">
        <f>'Pressure Drops in Loops'!A1882</f>
        <v/>
      </c>
      <c r="B1877" s="113" t="str">
        <f>IF(Table6[[#This Row],[Segment ]]="","",B1876)</f>
        <v/>
      </c>
      <c r="C1877" s="113" t="str">
        <f>IF(Table6[[#This Row],[Segment ]]="","",C1876)</f>
        <v/>
      </c>
      <c r="D1877" s="113" t="str">
        <f>IF(Table6[[#This Row],[Segment ]]="","",D1876)</f>
        <v/>
      </c>
      <c r="E1877" s="117" t="str">
        <f>IF(Table6[[#This Row],[Segment ]]="","",Table6[[#This Row],[Density (kg/m3)]]*Table6[[#This Row],[Volumetric flow (m3/s)]])</f>
        <v/>
      </c>
      <c r="F1877" s="114" t="str">
        <f>IF(Table6[[#This Row],[Segment ]]="","",'Pressure Drops in Loops'!AG1882)</f>
        <v/>
      </c>
      <c r="G1877" s="114" t="str">
        <f>'Pressure Drops in Loops'!AH1882</f>
        <v/>
      </c>
      <c r="H1877" s="114"/>
      <c r="I1877" s="114"/>
      <c r="J1877" s="115" t="str">
        <f>'Pressure Drops in Loops'!E1882</f>
        <v/>
      </c>
      <c r="K1877" s="115" t="str">
        <f>IF('Pressure Drops in Loops'!E1883="",'Pressure Drops in Loops'!E1882,'Pressure Drops in Loops'!E1883)</f>
        <v/>
      </c>
      <c r="L1877" s="115" t="str">
        <f>IF(Table6[[#This Row],[Segment ]]="","",(Table6[[#This Row],[Pressure 2 (kPa)]]-Table6[[#This Row],[Pressure 1 (kPa)]])/Table6[[#This Row],[Density (kg/m3)]])</f>
        <v/>
      </c>
      <c r="M1877" s="115" t="str">
        <f>IF(Table6[[#This Row],[Segment ]]="","",((Table6[[#This Row],[Velocity 2 (m/s)]]^2)/2)-((Table6[[#This Row],[Velocity 1 (m/s)]]^2)/2))</f>
        <v/>
      </c>
      <c r="N1877" s="115" t="str">
        <f>IF(Table6[[#This Row],[Segment ]]="","",(Table6[[#This Row],[Height 2 (m)]]-Table6[[#This Row],[Height 1 (m)]])*9.807)</f>
        <v/>
      </c>
      <c r="O1877" s="115" t="str">
        <f>'Pressure Drops in Loops'!U1882</f>
        <v/>
      </c>
      <c r="P187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77" s="115" t="str">
        <f>IF(Table6[[#This Row],[Segment ]]="","",Table6[[#This Row],[Work (W)]]/1000)</f>
        <v/>
      </c>
    </row>
    <row r="1878" spans="1:17" x14ac:dyDescent="0.25">
      <c r="A1878" s="116" t="str">
        <f>'Pressure Drops in Loops'!A1883</f>
        <v/>
      </c>
      <c r="B1878" s="113" t="str">
        <f>IF(Table6[[#This Row],[Segment ]]="","",B1877)</f>
        <v/>
      </c>
      <c r="C1878" s="113" t="str">
        <f>IF(Table6[[#This Row],[Segment ]]="","",C1877)</f>
        <v/>
      </c>
      <c r="D1878" s="113" t="str">
        <f>IF(Table6[[#This Row],[Segment ]]="","",D1877)</f>
        <v/>
      </c>
      <c r="E1878" s="117" t="str">
        <f>IF(Table6[[#This Row],[Segment ]]="","",Table6[[#This Row],[Density (kg/m3)]]*Table6[[#This Row],[Volumetric flow (m3/s)]])</f>
        <v/>
      </c>
      <c r="F1878" s="114" t="str">
        <f>IF(Table6[[#This Row],[Segment ]]="","",'Pressure Drops in Loops'!AG1883)</f>
        <v/>
      </c>
      <c r="G1878" s="114" t="str">
        <f>'Pressure Drops in Loops'!AH1883</f>
        <v/>
      </c>
      <c r="H1878" s="114"/>
      <c r="I1878" s="114"/>
      <c r="J1878" s="115" t="str">
        <f>'Pressure Drops in Loops'!E1883</f>
        <v/>
      </c>
      <c r="K1878" s="115" t="str">
        <f>IF('Pressure Drops in Loops'!E1884="",'Pressure Drops in Loops'!E1883,'Pressure Drops in Loops'!E1884)</f>
        <v/>
      </c>
      <c r="L1878" s="115" t="str">
        <f>IF(Table6[[#This Row],[Segment ]]="","",(Table6[[#This Row],[Pressure 2 (kPa)]]-Table6[[#This Row],[Pressure 1 (kPa)]])/Table6[[#This Row],[Density (kg/m3)]])</f>
        <v/>
      </c>
      <c r="M1878" s="115" t="str">
        <f>IF(Table6[[#This Row],[Segment ]]="","",((Table6[[#This Row],[Velocity 2 (m/s)]]^2)/2)-((Table6[[#This Row],[Velocity 1 (m/s)]]^2)/2))</f>
        <v/>
      </c>
      <c r="N1878" s="115" t="str">
        <f>IF(Table6[[#This Row],[Segment ]]="","",(Table6[[#This Row],[Height 2 (m)]]-Table6[[#This Row],[Height 1 (m)]])*9.807)</f>
        <v/>
      </c>
      <c r="O1878" s="115" t="str">
        <f>'Pressure Drops in Loops'!U1883</f>
        <v/>
      </c>
      <c r="P187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78" s="115" t="str">
        <f>IF(Table6[[#This Row],[Segment ]]="","",Table6[[#This Row],[Work (W)]]/1000)</f>
        <v/>
      </c>
    </row>
    <row r="1879" spans="1:17" x14ac:dyDescent="0.25">
      <c r="A1879" s="116" t="str">
        <f>'Pressure Drops in Loops'!A1884</f>
        <v/>
      </c>
      <c r="B1879" s="113" t="str">
        <f>IF(Table6[[#This Row],[Segment ]]="","",B1878)</f>
        <v/>
      </c>
      <c r="C1879" s="113" t="str">
        <f>IF(Table6[[#This Row],[Segment ]]="","",C1878)</f>
        <v/>
      </c>
      <c r="D1879" s="113" t="str">
        <f>IF(Table6[[#This Row],[Segment ]]="","",D1878)</f>
        <v/>
      </c>
      <c r="E1879" s="117" t="str">
        <f>IF(Table6[[#This Row],[Segment ]]="","",Table6[[#This Row],[Density (kg/m3)]]*Table6[[#This Row],[Volumetric flow (m3/s)]])</f>
        <v/>
      </c>
      <c r="F1879" s="114" t="str">
        <f>IF(Table6[[#This Row],[Segment ]]="","",'Pressure Drops in Loops'!AG1884)</f>
        <v/>
      </c>
      <c r="G1879" s="114" t="str">
        <f>'Pressure Drops in Loops'!AH1884</f>
        <v/>
      </c>
      <c r="H1879" s="114"/>
      <c r="I1879" s="114"/>
      <c r="J1879" s="115" t="str">
        <f>'Pressure Drops in Loops'!E1884</f>
        <v/>
      </c>
      <c r="K1879" s="115" t="str">
        <f>IF('Pressure Drops in Loops'!E1885="",'Pressure Drops in Loops'!E1884,'Pressure Drops in Loops'!E1885)</f>
        <v/>
      </c>
      <c r="L1879" s="115" t="str">
        <f>IF(Table6[[#This Row],[Segment ]]="","",(Table6[[#This Row],[Pressure 2 (kPa)]]-Table6[[#This Row],[Pressure 1 (kPa)]])/Table6[[#This Row],[Density (kg/m3)]])</f>
        <v/>
      </c>
      <c r="M1879" s="115" t="str">
        <f>IF(Table6[[#This Row],[Segment ]]="","",((Table6[[#This Row],[Velocity 2 (m/s)]]^2)/2)-((Table6[[#This Row],[Velocity 1 (m/s)]]^2)/2))</f>
        <v/>
      </c>
      <c r="N1879" s="115" t="str">
        <f>IF(Table6[[#This Row],[Segment ]]="","",(Table6[[#This Row],[Height 2 (m)]]-Table6[[#This Row],[Height 1 (m)]])*9.807)</f>
        <v/>
      </c>
      <c r="O1879" s="115" t="str">
        <f>'Pressure Drops in Loops'!U1884</f>
        <v/>
      </c>
      <c r="P187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79" s="115" t="str">
        <f>IF(Table6[[#This Row],[Segment ]]="","",Table6[[#This Row],[Work (W)]]/1000)</f>
        <v/>
      </c>
    </row>
    <row r="1880" spans="1:17" x14ac:dyDescent="0.25">
      <c r="A1880" s="116" t="str">
        <f>'Pressure Drops in Loops'!A1885</f>
        <v/>
      </c>
      <c r="B1880" s="113" t="str">
        <f>IF(Table6[[#This Row],[Segment ]]="","",B1879)</f>
        <v/>
      </c>
      <c r="C1880" s="113" t="str">
        <f>IF(Table6[[#This Row],[Segment ]]="","",C1879)</f>
        <v/>
      </c>
      <c r="D1880" s="113" t="str">
        <f>IF(Table6[[#This Row],[Segment ]]="","",D1879)</f>
        <v/>
      </c>
      <c r="E1880" s="117" t="str">
        <f>IF(Table6[[#This Row],[Segment ]]="","",Table6[[#This Row],[Density (kg/m3)]]*Table6[[#This Row],[Volumetric flow (m3/s)]])</f>
        <v/>
      </c>
      <c r="F1880" s="114" t="str">
        <f>IF(Table6[[#This Row],[Segment ]]="","",'Pressure Drops in Loops'!AG1885)</f>
        <v/>
      </c>
      <c r="G1880" s="114" t="str">
        <f>'Pressure Drops in Loops'!AH1885</f>
        <v/>
      </c>
      <c r="H1880" s="114"/>
      <c r="I1880" s="114"/>
      <c r="J1880" s="115" t="str">
        <f>'Pressure Drops in Loops'!E1885</f>
        <v/>
      </c>
      <c r="K1880" s="115" t="str">
        <f>IF('Pressure Drops in Loops'!E1886="",'Pressure Drops in Loops'!E1885,'Pressure Drops in Loops'!E1886)</f>
        <v/>
      </c>
      <c r="L1880" s="115" t="str">
        <f>IF(Table6[[#This Row],[Segment ]]="","",(Table6[[#This Row],[Pressure 2 (kPa)]]-Table6[[#This Row],[Pressure 1 (kPa)]])/Table6[[#This Row],[Density (kg/m3)]])</f>
        <v/>
      </c>
      <c r="M1880" s="115" t="str">
        <f>IF(Table6[[#This Row],[Segment ]]="","",((Table6[[#This Row],[Velocity 2 (m/s)]]^2)/2)-((Table6[[#This Row],[Velocity 1 (m/s)]]^2)/2))</f>
        <v/>
      </c>
      <c r="N1880" s="115" t="str">
        <f>IF(Table6[[#This Row],[Segment ]]="","",(Table6[[#This Row],[Height 2 (m)]]-Table6[[#This Row],[Height 1 (m)]])*9.807)</f>
        <v/>
      </c>
      <c r="O1880" s="115" t="str">
        <f>'Pressure Drops in Loops'!U1885</f>
        <v/>
      </c>
      <c r="P188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80" s="115" t="str">
        <f>IF(Table6[[#This Row],[Segment ]]="","",Table6[[#This Row],[Work (W)]]/1000)</f>
        <v/>
      </c>
    </row>
    <row r="1881" spans="1:17" x14ac:dyDescent="0.25">
      <c r="A1881" s="116" t="str">
        <f>'Pressure Drops in Loops'!A1886</f>
        <v/>
      </c>
      <c r="B1881" s="113" t="str">
        <f>IF(Table6[[#This Row],[Segment ]]="","",B1880)</f>
        <v/>
      </c>
      <c r="C1881" s="113" t="str">
        <f>IF(Table6[[#This Row],[Segment ]]="","",C1880)</f>
        <v/>
      </c>
      <c r="D1881" s="113" t="str">
        <f>IF(Table6[[#This Row],[Segment ]]="","",D1880)</f>
        <v/>
      </c>
      <c r="E1881" s="117" t="str">
        <f>IF(Table6[[#This Row],[Segment ]]="","",Table6[[#This Row],[Density (kg/m3)]]*Table6[[#This Row],[Volumetric flow (m3/s)]])</f>
        <v/>
      </c>
      <c r="F1881" s="114" t="str">
        <f>IF(Table6[[#This Row],[Segment ]]="","",'Pressure Drops in Loops'!AG1886)</f>
        <v/>
      </c>
      <c r="G1881" s="114" t="str">
        <f>'Pressure Drops in Loops'!AH1886</f>
        <v/>
      </c>
      <c r="H1881" s="114"/>
      <c r="I1881" s="114"/>
      <c r="J1881" s="115" t="str">
        <f>'Pressure Drops in Loops'!E1886</f>
        <v/>
      </c>
      <c r="K1881" s="115" t="str">
        <f>IF('Pressure Drops in Loops'!E1887="",'Pressure Drops in Loops'!E1886,'Pressure Drops in Loops'!E1887)</f>
        <v/>
      </c>
      <c r="L1881" s="115" t="str">
        <f>IF(Table6[[#This Row],[Segment ]]="","",(Table6[[#This Row],[Pressure 2 (kPa)]]-Table6[[#This Row],[Pressure 1 (kPa)]])/Table6[[#This Row],[Density (kg/m3)]])</f>
        <v/>
      </c>
      <c r="M1881" s="115" t="str">
        <f>IF(Table6[[#This Row],[Segment ]]="","",((Table6[[#This Row],[Velocity 2 (m/s)]]^2)/2)-((Table6[[#This Row],[Velocity 1 (m/s)]]^2)/2))</f>
        <v/>
      </c>
      <c r="N1881" s="115" t="str">
        <f>IF(Table6[[#This Row],[Segment ]]="","",(Table6[[#This Row],[Height 2 (m)]]-Table6[[#This Row],[Height 1 (m)]])*9.807)</f>
        <v/>
      </c>
      <c r="O1881" s="115" t="str">
        <f>'Pressure Drops in Loops'!U1886</f>
        <v/>
      </c>
      <c r="P188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81" s="115" t="str">
        <f>IF(Table6[[#This Row],[Segment ]]="","",Table6[[#This Row],[Work (W)]]/1000)</f>
        <v/>
      </c>
    </row>
    <row r="1882" spans="1:17" x14ac:dyDescent="0.25">
      <c r="A1882" s="116" t="str">
        <f>'Pressure Drops in Loops'!A1887</f>
        <v/>
      </c>
      <c r="B1882" s="113" t="str">
        <f>IF(Table6[[#This Row],[Segment ]]="","",B1881)</f>
        <v/>
      </c>
      <c r="C1882" s="113" t="str">
        <f>IF(Table6[[#This Row],[Segment ]]="","",C1881)</f>
        <v/>
      </c>
      <c r="D1882" s="113" t="str">
        <f>IF(Table6[[#This Row],[Segment ]]="","",D1881)</f>
        <v/>
      </c>
      <c r="E1882" s="117" t="str">
        <f>IF(Table6[[#This Row],[Segment ]]="","",Table6[[#This Row],[Density (kg/m3)]]*Table6[[#This Row],[Volumetric flow (m3/s)]])</f>
        <v/>
      </c>
      <c r="F1882" s="114" t="str">
        <f>IF(Table6[[#This Row],[Segment ]]="","",'Pressure Drops in Loops'!AG1887)</f>
        <v/>
      </c>
      <c r="G1882" s="114" t="str">
        <f>'Pressure Drops in Loops'!AH1887</f>
        <v/>
      </c>
      <c r="H1882" s="114"/>
      <c r="I1882" s="114"/>
      <c r="J1882" s="115" t="str">
        <f>'Pressure Drops in Loops'!E1887</f>
        <v/>
      </c>
      <c r="K1882" s="115" t="str">
        <f>IF('Pressure Drops in Loops'!E1888="",'Pressure Drops in Loops'!E1887,'Pressure Drops in Loops'!E1888)</f>
        <v/>
      </c>
      <c r="L1882" s="115" t="str">
        <f>IF(Table6[[#This Row],[Segment ]]="","",(Table6[[#This Row],[Pressure 2 (kPa)]]-Table6[[#This Row],[Pressure 1 (kPa)]])/Table6[[#This Row],[Density (kg/m3)]])</f>
        <v/>
      </c>
      <c r="M1882" s="115" t="str">
        <f>IF(Table6[[#This Row],[Segment ]]="","",((Table6[[#This Row],[Velocity 2 (m/s)]]^2)/2)-((Table6[[#This Row],[Velocity 1 (m/s)]]^2)/2))</f>
        <v/>
      </c>
      <c r="N1882" s="115" t="str">
        <f>IF(Table6[[#This Row],[Segment ]]="","",(Table6[[#This Row],[Height 2 (m)]]-Table6[[#This Row],[Height 1 (m)]])*9.807)</f>
        <v/>
      </c>
      <c r="O1882" s="115" t="str">
        <f>'Pressure Drops in Loops'!U1887</f>
        <v/>
      </c>
      <c r="P188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82" s="115" t="str">
        <f>IF(Table6[[#This Row],[Segment ]]="","",Table6[[#This Row],[Work (W)]]/1000)</f>
        <v/>
      </c>
    </row>
    <row r="1883" spans="1:17" x14ac:dyDescent="0.25">
      <c r="A1883" s="116" t="str">
        <f>'Pressure Drops in Loops'!A1888</f>
        <v/>
      </c>
      <c r="B1883" s="113" t="str">
        <f>IF(Table6[[#This Row],[Segment ]]="","",B1882)</f>
        <v/>
      </c>
      <c r="C1883" s="113" t="str">
        <f>IF(Table6[[#This Row],[Segment ]]="","",C1882)</f>
        <v/>
      </c>
      <c r="D1883" s="113" t="str">
        <f>IF(Table6[[#This Row],[Segment ]]="","",D1882)</f>
        <v/>
      </c>
      <c r="E1883" s="117" t="str">
        <f>IF(Table6[[#This Row],[Segment ]]="","",Table6[[#This Row],[Density (kg/m3)]]*Table6[[#This Row],[Volumetric flow (m3/s)]])</f>
        <v/>
      </c>
      <c r="F1883" s="114" t="str">
        <f>IF(Table6[[#This Row],[Segment ]]="","",'Pressure Drops in Loops'!AG1888)</f>
        <v/>
      </c>
      <c r="G1883" s="114" t="str">
        <f>'Pressure Drops in Loops'!AH1888</f>
        <v/>
      </c>
      <c r="H1883" s="114"/>
      <c r="I1883" s="114"/>
      <c r="J1883" s="115" t="str">
        <f>'Pressure Drops in Loops'!E1888</f>
        <v/>
      </c>
      <c r="K1883" s="115" t="str">
        <f>IF('Pressure Drops in Loops'!E1889="",'Pressure Drops in Loops'!E1888,'Pressure Drops in Loops'!E1889)</f>
        <v/>
      </c>
      <c r="L1883" s="115" t="str">
        <f>IF(Table6[[#This Row],[Segment ]]="","",(Table6[[#This Row],[Pressure 2 (kPa)]]-Table6[[#This Row],[Pressure 1 (kPa)]])/Table6[[#This Row],[Density (kg/m3)]])</f>
        <v/>
      </c>
      <c r="M1883" s="115" t="str">
        <f>IF(Table6[[#This Row],[Segment ]]="","",((Table6[[#This Row],[Velocity 2 (m/s)]]^2)/2)-((Table6[[#This Row],[Velocity 1 (m/s)]]^2)/2))</f>
        <v/>
      </c>
      <c r="N1883" s="115" t="str">
        <f>IF(Table6[[#This Row],[Segment ]]="","",(Table6[[#This Row],[Height 2 (m)]]-Table6[[#This Row],[Height 1 (m)]])*9.807)</f>
        <v/>
      </c>
      <c r="O1883" s="115" t="str">
        <f>'Pressure Drops in Loops'!U1888</f>
        <v/>
      </c>
      <c r="P188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83" s="115" t="str">
        <f>IF(Table6[[#This Row],[Segment ]]="","",Table6[[#This Row],[Work (W)]]/1000)</f>
        <v/>
      </c>
    </row>
    <row r="1884" spans="1:17" x14ac:dyDescent="0.25">
      <c r="A1884" s="116" t="str">
        <f>'Pressure Drops in Loops'!A1889</f>
        <v/>
      </c>
      <c r="B1884" s="113" t="str">
        <f>IF(Table6[[#This Row],[Segment ]]="","",B1883)</f>
        <v/>
      </c>
      <c r="C1884" s="113" t="str">
        <f>IF(Table6[[#This Row],[Segment ]]="","",C1883)</f>
        <v/>
      </c>
      <c r="D1884" s="113" t="str">
        <f>IF(Table6[[#This Row],[Segment ]]="","",D1883)</f>
        <v/>
      </c>
      <c r="E1884" s="117" t="str">
        <f>IF(Table6[[#This Row],[Segment ]]="","",Table6[[#This Row],[Density (kg/m3)]]*Table6[[#This Row],[Volumetric flow (m3/s)]])</f>
        <v/>
      </c>
      <c r="F1884" s="114" t="str">
        <f>IF(Table6[[#This Row],[Segment ]]="","",'Pressure Drops in Loops'!AG1889)</f>
        <v/>
      </c>
      <c r="G1884" s="114" t="str">
        <f>'Pressure Drops in Loops'!AH1889</f>
        <v/>
      </c>
      <c r="H1884" s="114"/>
      <c r="I1884" s="114"/>
      <c r="J1884" s="115" t="str">
        <f>'Pressure Drops in Loops'!E1889</f>
        <v/>
      </c>
      <c r="K1884" s="115" t="str">
        <f>IF('Pressure Drops in Loops'!E1890="",'Pressure Drops in Loops'!E1889,'Pressure Drops in Loops'!E1890)</f>
        <v/>
      </c>
      <c r="L1884" s="115" t="str">
        <f>IF(Table6[[#This Row],[Segment ]]="","",(Table6[[#This Row],[Pressure 2 (kPa)]]-Table6[[#This Row],[Pressure 1 (kPa)]])/Table6[[#This Row],[Density (kg/m3)]])</f>
        <v/>
      </c>
      <c r="M1884" s="115" t="str">
        <f>IF(Table6[[#This Row],[Segment ]]="","",((Table6[[#This Row],[Velocity 2 (m/s)]]^2)/2)-((Table6[[#This Row],[Velocity 1 (m/s)]]^2)/2))</f>
        <v/>
      </c>
      <c r="N1884" s="115" t="str">
        <f>IF(Table6[[#This Row],[Segment ]]="","",(Table6[[#This Row],[Height 2 (m)]]-Table6[[#This Row],[Height 1 (m)]])*9.807)</f>
        <v/>
      </c>
      <c r="O1884" s="115" t="str">
        <f>'Pressure Drops in Loops'!U1889</f>
        <v/>
      </c>
      <c r="P188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84" s="115" t="str">
        <f>IF(Table6[[#This Row],[Segment ]]="","",Table6[[#This Row],[Work (W)]]/1000)</f>
        <v/>
      </c>
    </row>
    <row r="1885" spans="1:17" x14ac:dyDescent="0.25">
      <c r="A1885" s="116" t="str">
        <f>'Pressure Drops in Loops'!A1890</f>
        <v/>
      </c>
      <c r="B1885" s="113" t="str">
        <f>IF(Table6[[#This Row],[Segment ]]="","",B1884)</f>
        <v/>
      </c>
      <c r="C1885" s="113" t="str">
        <f>IF(Table6[[#This Row],[Segment ]]="","",C1884)</f>
        <v/>
      </c>
      <c r="D1885" s="113" t="str">
        <f>IF(Table6[[#This Row],[Segment ]]="","",D1884)</f>
        <v/>
      </c>
      <c r="E1885" s="117" t="str">
        <f>IF(Table6[[#This Row],[Segment ]]="","",Table6[[#This Row],[Density (kg/m3)]]*Table6[[#This Row],[Volumetric flow (m3/s)]])</f>
        <v/>
      </c>
      <c r="F1885" s="114" t="str">
        <f>IF(Table6[[#This Row],[Segment ]]="","",'Pressure Drops in Loops'!AG1890)</f>
        <v/>
      </c>
      <c r="G1885" s="114" t="str">
        <f>'Pressure Drops in Loops'!AH1890</f>
        <v/>
      </c>
      <c r="H1885" s="114"/>
      <c r="I1885" s="114"/>
      <c r="J1885" s="115" t="str">
        <f>'Pressure Drops in Loops'!E1890</f>
        <v/>
      </c>
      <c r="K1885" s="115" t="str">
        <f>IF('Pressure Drops in Loops'!E1891="",'Pressure Drops in Loops'!E1890,'Pressure Drops in Loops'!E1891)</f>
        <v/>
      </c>
      <c r="L1885" s="115" t="str">
        <f>IF(Table6[[#This Row],[Segment ]]="","",(Table6[[#This Row],[Pressure 2 (kPa)]]-Table6[[#This Row],[Pressure 1 (kPa)]])/Table6[[#This Row],[Density (kg/m3)]])</f>
        <v/>
      </c>
      <c r="M1885" s="115" t="str">
        <f>IF(Table6[[#This Row],[Segment ]]="","",((Table6[[#This Row],[Velocity 2 (m/s)]]^2)/2)-((Table6[[#This Row],[Velocity 1 (m/s)]]^2)/2))</f>
        <v/>
      </c>
      <c r="N1885" s="115" t="str">
        <f>IF(Table6[[#This Row],[Segment ]]="","",(Table6[[#This Row],[Height 2 (m)]]-Table6[[#This Row],[Height 1 (m)]])*9.807)</f>
        <v/>
      </c>
      <c r="O1885" s="115" t="str">
        <f>'Pressure Drops in Loops'!U1890</f>
        <v/>
      </c>
      <c r="P188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85" s="115" t="str">
        <f>IF(Table6[[#This Row],[Segment ]]="","",Table6[[#This Row],[Work (W)]]/1000)</f>
        <v/>
      </c>
    </row>
    <row r="1886" spans="1:17" x14ac:dyDescent="0.25">
      <c r="A1886" s="116" t="str">
        <f>'Pressure Drops in Loops'!A1891</f>
        <v/>
      </c>
      <c r="B1886" s="113" t="str">
        <f>IF(Table6[[#This Row],[Segment ]]="","",B1885)</f>
        <v/>
      </c>
      <c r="C1886" s="113" t="str">
        <f>IF(Table6[[#This Row],[Segment ]]="","",C1885)</f>
        <v/>
      </c>
      <c r="D1886" s="113" t="str">
        <f>IF(Table6[[#This Row],[Segment ]]="","",D1885)</f>
        <v/>
      </c>
      <c r="E1886" s="117" t="str">
        <f>IF(Table6[[#This Row],[Segment ]]="","",Table6[[#This Row],[Density (kg/m3)]]*Table6[[#This Row],[Volumetric flow (m3/s)]])</f>
        <v/>
      </c>
      <c r="F1886" s="114" t="str">
        <f>IF(Table6[[#This Row],[Segment ]]="","",'Pressure Drops in Loops'!AG1891)</f>
        <v/>
      </c>
      <c r="G1886" s="114" t="str">
        <f>'Pressure Drops in Loops'!AH1891</f>
        <v/>
      </c>
      <c r="H1886" s="114"/>
      <c r="I1886" s="114"/>
      <c r="J1886" s="115" t="str">
        <f>'Pressure Drops in Loops'!E1891</f>
        <v/>
      </c>
      <c r="K1886" s="115" t="str">
        <f>IF('Pressure Drops in Loops'!E1892="",'Pressure Drops in Loops'!E1891,'Pressure Drops in Loops'!E1892)</f>
        <v/>
      </c>
      <c r="L1886" s="115" t="str">
        <f>IF(Table6[[#This Row],[Segment ]]="","",(Table6[[#This Row],[Pressure 2 (kPa)]]-Table6[[#This Row],[Pressure 1 (kPa)]])/Table6[[#This Row],[Density (kg/m3)]])</f>
        <v/>
      </c>
      <c r="M1886" s="115" t="str">
        <f>IF(Table6[[#This Row],[Segment ]]="","",((Table6[[#This Row],[Velocity 2 (m/s)]]^2)/2)-((Table6[[#This Row],[Velocity 1 (m/s)]]^2)/2))</f>
        <v/>
      </c>
      <c r="N1886" s="115" t="str">
        <f>IF(Table6[[#This Row],[Segment ]]="","",(Table6[[#This Row],[Height 2 (m)]]-Table6[[#This Row],[Height 1 (m)]])*9.807)</f>
        <v/>
      </c>
      <c r="O1886" s="115" t="str">
        <f>'Pressure Drops in Loops'!U1891</f>
        <v/>
      </c>
      <c r="P188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86" s="115" t="str">
        <f>IF(Table6[[#This Row],[Segment ]]="","",Table6[[#This Row],[Work (W)]]/1000)</f>
        <v/>
      </c>
    </row>
    <row r="1887" spans="1:17" x14ac:dyDescent="0.25">
      <c r="A1887" s="116" t="str">
        <f>'Pressure Drops in Loops'!A1892</f>
        <v/>
      </c>
      <c r="B1887" s="113" t="str">
        <f>IF(Table6[[#This Row],[Segment ]]="","",B1886)</f>
        <v/>
      </c>
      <c r="C1887" s="113" t="str">
        <f>IF(Table6[[#This Row],[Segment ]]="","",C1886)</f>
        <v/>
      </c>
      <c r="D1887" s="113" t="str">
        <f>IF(Table6[[#This Row],[Segment ]]="","",D1886)</f>
        <v/>
      </c>
      <c r="E1887" s="117" t="str">
        <f>IF(Table6[[#This Row],[Segment ]]="","",Table6[[#This Row],[Density (kg/m3)]]*Table6[[#This Row],[Volumetric flow (m3/s)]])</f>
        <v/>
      </c>
      <c r="F1887" s="114" t="str">
        <f>IF(Table6[[#This Row],[Segment ]]="","",'Pressure Drops in Loops'!AG1892)</f>
        <v/>
      </c>
      <c r="G1887" s="114" t="str">
        <f>'Pressure Drops in Loops'!AH1892</f>
        <v/>
      </c>
      <c r="H1887" s="114"/>
      <c r="I1887" s="114"/>
      <c r="J1887" s="115" t="str">
        <f>'Pressure Drops in Loops'!E1892</f>
        <v/>
      </c>
      <c r="K1887" s="115" t="str">
        <f>IF('Pressure Drops in Loops'!E1893="",'Pressure Drops in Loops'!E1892,'Pressure Drops in Loops'!E1893)</f>
        <v/>
      </c>
      <c r="L1887" s="115" t="str">
        <f>IF(Table6[[#This Row],[Segment ]]="","",(Table6[[#This Row],[Pressure 2 (kPa)]]-Table6[[#This Row],[Pressure 1 (kPa)]])/Table6[[#This Row],[Density (kg/m3)]])</f>
        <v/>
      </c>
      <c r="M1887" s="115" t="str">
        <f>IF(Table6[[#This Row],[Segment ]]="","",((Table6[[#This Row],[Velocity 2 (m/s)]]^2)/2)-((Table6[[#This Row],[Velocity 1 (m/s)]]^2)/2))</f>
        <v/>
      </c>
      <c r="N1887" s="115" t="str">
        <f>IF(Table6[[#This Row],[Segment ]]="","",(Table6[[#This Row],[Height 2 (m)]]-Table6[[#This Row],[Height 1 (m)]])*9.807)</f>
        <v/>
      </c>
      <c r="O1887" s="115" t="str">
        <f>'Pressure Drops in Loops'!U1892</f>
        <v/>
      </c>
      <c r="P188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87" s="115" t="str">
        <f>IF(Table6[[#This Row],[Segment ]]="","",Table6[[#This Row],[Work (W)]]/1000)</f>
        <v/>
      </c>
    </row>
    <row r="1888" spans="1:17" x14ac:dyDescent="0.25">
      <c r="A1888" s="116" t="str">
        <f>'Pressure Drops in Loops'!A1893</f>
        <v/>
      </c>
      <c r="B1888" s="113" t="str">
        <f>IF(Table6[[#This Row],[Segment ]]="","",B1887)</f>
        <v/>
      </c>
      <c r="C1888" s="113" t="str">
        <f>IF(Table6[[#This Row],[Segment ]]="","",C1887)</f>
        <v/>
      </c>
      <c r="D1888" s="113" t="str">
        <f>IF(Table6[[#This Row],[Segment ]]="","",D1887)</f>
        <v/>
      </c>
      <c r="E1888" s="117" t="str">
        <f>IF(Table6[[#This Row],[Segment ]]="","",Table6[[#This Row],[Density (kg/m3)]]*Table6[[#This Row],[Volumetric flow (m3/s)]])</f>
        <v/>
      </c>
      <c r="F1888" s="114" t="str">
        <f>IF(Table6[[#This Row],[Segment ]]="","",'Pressure Drops in Loops'!AG1893)</f>
        <v/>
      </c>
      <c r="G1888" s="114" t="str">
        <f>'Pressure Drops in Loops'!AH1893</f>
        <v/>
      </c>
      <c r="H1888" s="114"/>
      <c r="I1888" s="114"/>
      <c r="J1888" s="115" t="str">
        <f>'Pressure Drops in Loops'!E1893</f>
        <v/>
      </c>
      <c r="K1888" s="115" t="str">
        <f>IF('Pressure Drops in Loops'!E1894="",'Pressure Drops in Loops'!E1893,'Pressure Drops in Loops'!E1894)</f>
        <v/>
      </c>
      <c r="L1888" s="115" t="str">
        <f>IF(Table6[[#This Row],[Segment ]]="","",(Table6[[#This Row],[Pressure 2 (kPa)]]-Table6[[#This Row],[Pressure 1 (kPa)]])/Table6[[#This Row],[Density (kg/m3)]])</f>
        <v/>
      </c>
      <c r="M1888" s="115" t="str">
        <f>IF(Table6[[#This Row],[Segment ]]="","",((Table6[[#This Row],[Velocity 2 (m/s)]]^2)/2)-((Table6[[#This Row],[Velocity 1 (m/s)]]^2)/2))</f>
        <v/>
      </c>
      <c r="N1888" s="115" t="str">
        <f>IF(Table6[[#This Row],[Segment ]]="","",(Table6[[#This Row],[Height 2 (m)]]-Table6[[#This Row],[Height 1 (m)]])*9.807)</f>
        <v/>
      </c>
      <c r="O1888" s="115" t="str">
        <f>'Pressure Drops in Loops'!U1893</f>
        <v/>
      </c>
      <c r="P188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88" s="115" t="str">
        <f>IF(Table6[[#This Row],[Segment ]]="","",Table6[[#This Row],[Work (W)]]/1000)</f>
        <v/>
      </c>
    </row>
    <row r="1889" spans="1:17" x14ac:dyDescent="0.25">
      <c r="A1889" s="116" t="str">
        <f>'Pressure Drops in Loops'!A1894</f>
        <v/>
      </c>
      <c r="B1889" s="113" t="str">
        <f>IF(Table6[[#This Row],[Segment ]]="","",B1888)</f>
        <v/>
      </c>
      <c r="C1889" s="113" t="str">
        <f>IF(Table6[[#This Row],[Segment ]]="","",C1888)</f>
        <v/>
      </c>
      <c r="D1889" s="113" t="str">
        <f>IF(Table6[[#This Row],[Segment ]]="","",D1888)</f>
        <v/>
      </c>
      <c r="E1889" s="117" t="str">
        <f>IF(Table6[[#This Row],[Segment ]]="","",Table6[[#This Row],[Density (kg/m3)]]*Table6[[#This Row],[Volumetric flow (m3/s)]])</f>
        <v/>
      </c>
      <c r="F1889" s="114" t="str">
        <f>IF(Table6[[#This Row],[Segment ]]="","",'Pressure Drops in Loops'!AG1894)</f>
        <v/>
      </c>
      <c r="G1889" s="114" t="str">
        <f>'Pressure Drops in Loops'!AH1894</f>
        <v/>
      </c>
      <c r="H1889" s="114"/>
      <c r="I1889" s="114"/>
      <c r="J1889" s="115" t="str">
        <f>'Pressure Drops in Loops'!E1894</f>
        <v/>
      </c>
      <c r="K1889" s="115" t="str">
        <f>IF('Pressure Drops in Loops'!E1895="",'Pressure Drops in Loops'!E1894,'Pressure Drops in Loops'!E1895)</f>
        <v/>
      </c>
      <c r="L1889" s="115" t="str">
        <f>IF(Table6[[#This Row],[Segment ]]="","",(Table6[[#This Row],[Pressure 2 (kPa)]]-Table6[[#This Row],[Pressure 1 (kPa)]])/Table6[[#This Row],[Density (kg/m3)]])</f>
        <v/>
      </c>
      <c r="M1889" s="115" t="str">
        <f>IF(Table6[[#This Row],[Segment ]]="","",((Table6[[#This Row],[Velocity 2 (m/s)]]^2)/2)-((Table6[[#This Row],[Velocity 1 (m/s)]]^2)/2))</f>
        <v/>
      </c>
      <c r="N1889" s="115" t="str">
        <f>IF(Table6[[#This Row],[Segment ]]="","",(Table6[[#This Row],[Height 2 (m)]]-Table6[[#This Row],[Height 1 (m)]])*9.807)</f>
        <v/>
      </c>
      <c r="O1889" s="115" t="str">
        <f>'Pressure Drops in Loops'!U1894</f>
        <v/>
      </c>
      <c r="P188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89" s="115" t="str">
        <f>IF(Table6[[#This Row],[Segment ]]="","",Table6[[#This Row],[Work (W)]]/1000)</f>
        <v/>
      </c>
    </row>
    <row r="1890" spans="1:17" x14ac:dyDescent="0.25">
      <c r="A1890" s="116" t="str">
        <f>'Pressure Drops in Loops'!A1895</f>
        <v/>
      </c>
      <c r="B1890" s="113" t="str">
        <f>IF(Table6[[#This Row],[Segment ]]="","",B1889)</f>
        <v/>
      </c>
      <c r="C1890" s="113" t="str">
        <f>IF(Table6[[#This Row],[Segment ]]="","",C1889)</f>
        <v/>
      </c>
      <c r="D1890" s="113" t="str">
        <f>IF(Table6[[#This Row],[Segment ]]="","",D1889)</f>
        <v/>
      </c>
      <c r="E1890" s="117" t="str">
        <f>IF(Table6[[#This Row],[Segment ]]="","",Table6[[#This Row],[Density (kg/m3)]]*Table6[[#This Row],[Volumetric flow (m3/s)]])</f>
        <v/>
      </c>
      <c r="F1890" s="114" t="str">
        <f>IF(Table6[[#This Row],[Segment ]]="","",'Pressure Drops in Loops'!AG1895)</f>
        <v/>
      </c>
      <c r="G1890" s="114" t="str">
        <f>'Pressure Drops in Loops'!AH1895</f>
        <v/>
      </c>
      <c r="H1890" s="114"/>
      <c r="I1890" s="114"/>
      <c r="J1890" s="115" t="str">
        <f>'Pressure Drops in Loops'!E1895</f>
        <v/>
      </c>
      <c r="K1890" s="115" t="str">
        <f>IF('Pressure Drops in Loops'!E1896="",'Pressure Drops in Loops'!E1895,'Pressure Drops in Loops'!E1896)</f>
        <v/>
      </c>
      <c r="L1890" s="115" t="str">
        <f>IF(Table6[[#This Row],[Segment ]]="","",(Table6[[#This Row],[Pressure 2 (kPa)]]-Table6[[#This Row],[Pressure 1 (kPa)]])/Table6[[#This Row],[Density (kg/m3)]])</f>
        <v/>
      </c>
      <c r="M1890" s="115" t="str">
        <f>IF(Table6[[#This Row],[Segment ]]="","",((Table6[[#This Row],[Velocity 2 (m/s)]]^2)/2)-((Table6[[#This Row],[Velocity 1 (m/s)]]^2)/2))</f>
        <v/>
      </c>
      <c r="N1890" s="115" t="str">
        <f>IF(Table6[[#This Row],[Segment ]]="","",(Table6[[#This Row],[Height 2 (m)]]-Table6[[#This Row],[Height 1 (m)]])*9.807)</f>
        <v/>
      </c>
      <c r="O1890" s="115" t="str">
        <f>'Pressure Drops in Loops'!U1895</f>
        <v/>
      </c>
      <c r="P189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90" s="115" t="str">
        <f>IF(Table6[[#This Row],[Segment ]]="","",Table6[[#This Row],[Work (W)]]/1000)</f>
        <v/>
      </c>
    </row>
    <row r="1891" spans="1:17" x14ac:dyDescent="0.25">
      <c r="A1891" s="116" t="str">
        <f>'Pressure Drops in Loops'!A1896</f>
        <v/>
      </c>
      <c r="B1891" s="113" t="str">
        <f>IF(Table6[[#This Row],[Segment ]]="","",B1890)</f>
        <v/>
      </c>
      <c r="C1891" s="113" t="str">
        <f>IF(Table6[[#This Row],[Segment ]]="","",C1890)</f>
        <v/>
      </c>
      <c r="D1891" s="113" t="str">
        <f>IF(Table6[[#This Row],[Segment ]]="","",D1890)</f>
        <v/>
      </c>
      <c r="E1891" s="117" t="str">
        <f>IF(Table6[[#This Row],[Segment ]]="","",Table6[[#This Row],[Density (kg/m3)]]*Table6[[#This Row],[Volumetric flow (m3/s)]])</f>
        <v/>
      </c>
      <c r="F1891" s="114" t="str">
        <f>IF(Table6[[#This Row],[Segment ]]="","",'Pressure Drops in Loops'!AG1896)</f>
        <v/>
      </c>
      <c r="G1891" s="114" t="str">
        <f>'Pressure Drops in Loops'!AH1896</f>
        <v/>
      </c>
      <c r="H1891" s="114"/>
      <c r="I1891" s="114"/>
      <c r="J1891" s="115" t="str">
        <f>'Pressure Drops in Loops'!E1896</f>
        <v/>
      </c>
      <c r="K1891" s="115" t="str">
        <f>IF('Pressure Drops in Loops'!E1897="",'Pressure Drops in Loops'!E1896,'Pressure Drops in Loops'!E1897)</f>
        <v/>
      </c>
      <c r="L1891" s="115" t="str">
        <f>IF(Table6[[#This Row],[Segment ]]="","",(Table6[[#This Row],[Pressure 2 (kPa)]]-Table6[[#This Row],[Pressure 1 (kPa)]])/Table6[[#This Row],[Density (kg/m3)]])</f>
        <v/>
      </c>
      <c r="M1891" s="115" t="str">
        <f>IF(Table6[[#This Row],[Segment ]]="","",((Table6[[#This Row],[Velocity 2 (m/s)]]^2)/2)-((Table6[[#This Row],[Velocity 1 (m/s)]]^2)/2))</f>
        <v/>
      </c>
      <c r="N1891" s="115" t="str">
        <f>IF(Table6[[#This Row],[Segment ]]="","",(Table6[[#This Row],[Height 2 (m)]]-Table6[[#This Row],[Height 1 (m)]])*9.807)</f>
        <v/>
      </c>
      <c r="O1891" s="115" t="str">
        <f>'Pressure Drops in Loops'!U1896</f>
        <v/>
      </c>
      <c r="P189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91" s="115" t="str">
        <f>IF(Table6[[#This Row],[Segment ]]="","",Table6[[#This Row],[Work (W)]]/1000)</f>
        <v/>
      </c>
    </row>
    <row r="1892" spans="1:17" x14ac:dyDescent="0.25">
      <c r="A1892" s="116" t="str">
        <f>'Pressure Drops in Loops'!A1897</f>
        <v/>
      </c>
      <c r="B1892" s="113" t="str">
        <f>IF(Table6[[#This Row],[Segment ]]="","",B1891)</f>
        <v/>
      </c>
      <c r="C1892" s="113" t="str">
        <f>IF(Table6[[#This Row],[Segment ]]="","",C1891)</f>
        <v/>
      </c>
      <c r="D1892" s="113" t="str">
        <f>IF(Table6[[#This Row],[Segment ]]="","",D1891)</f>
        <v/>
      </c>
      <c r="E1892" s="117" t="str">
        <f>IF(Table6[[#This Row],[Segment ]]="","",Table6[[#This Row],[Density (kg/m3)]]*Table6[[#This Row],[Volumetric flow (m3/s)]])</f>
        <v/>
      </c>
      <c r="F1892" s="114" t="str">
        <f>IF(Table6[[#This Row],[Segment ]]="","",'Pressure Drops in Loops'!AG1897)</f>
        <v/>
      </c>
      <c r="G1892" s="114" t="str">
        <f>'Pressure Drops in Loops'!AH1897</f>
        <v/>
      </c>
      <c r="H1892" s="114"/>
      <c r="I1892" s="114"/>
      <c r="J1892" s="115" t="str">
        <f>'Pressure Drops in Loops'!E1897</f>
        <v/>
      </c>
      <c r="K1892" s="115" t="str">
        <f>IF('Pressure Drops in Loops'!E1898="",'Pressure Drops in Loops'!E1897,'Pressure Drops in Loops'!E1898)</f>
        <v/>
      </c>
      <c r="L1892" s="115" t="str">
        <f>IF(Table6[[#This Row],[Segment ]]="","",(Table6[[#This Row],[Pressure 2 (kPa)]]-Table6[[#This Row],[Pressure 1 (kPa)]])/Table6[[#This Row],[Density (kg/m3)]])</f>
        <v/>
      </c>
      <c r="M1892" s="115" t="str">
        <f>IF(Table6[[#This Row],[Segment ]]="","",((Table6[[#This Row],[Velocity 2 (m/s)]]^2)/2)-((Table6[[#This Row],[Velocity 1 (m/s)]]^2)/2))</f>
        <v/>
      </c>
      <c r="N1892" s="115" t="str">
        <f>IF(Table6[[#This Row],[Segment ]]="","",(Table6[[#This Row],[Height 2 (m)]]-Table6[[#This Row],[Height 1 (m)]])*9.807)</f>
        <v/>
      </c>
      <c r="O1892" s="115" t="str">
        <f>'Pressure Drops in Loops'!U1897</f>
        <v/>
      </c>
      <c r="P189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92" s="115" t="str">
        <f>IF(Table6[[#This Row],[Segment ]]="","",Table6[[#This Row],[Work (W)]]/1000)</f>
        <v/>
      </c>
    </row>
    <row r="1893" spans="1:17" x14ac:dyDescent="0.25">
      <c r="A1893" s="116" t="str">
        <f>'Pressure Drops in Loops'!A1898</f>
        <v/>
      </c>
      <c r="B1893" s="113" t="str">
        <f>IF(Table6[[#This Row],[Segment ]]="","",B1892)</f>
        <v/>
      </c>
      <c r="C1893" s="113" t="str">
        <f>IF(Table6[[#This Row],[Segment ]]="","",C1892)</f>
        <v/>
      </c>
      <c r="D1893" s="113" t="str">
        <f>IF(Table6[[#This Row],[Segment ]]="","",D1892)</f>
        <v/>
      </c>
      <c r="E1893" s="117" t="str">
        <f>IF(Table6[[#This Row],[Segment ]]="","",Table6[[#This Row],[Density (kg/m3)]]*Table6[[#This Row],[Volumetric flow (m3/s)]])</f>
        <v/>
      </c>
      <c r="F1893" s="114" t="str">
        <f>IF(Table6[[#This Row],[Segment ]]="","",'Pressure Drops in Loops'!AG1898)</f>
        <v/>
      </c>
      <c r="G1893" s="114" t="str">
        <f>'Pressure Drops in Loops'!AH1898</f>
        <v/>
      </c>
      <c r="H1893" s="114"/>
      <c r="I1893" s="114"/>
      <c r="J1893" s="115" t="str">
        <f>'Pressure Drops in Loops'!E1898</f>
        <v/>
      </c>
      <c r="K1893" s="115" t="str">
        <f>IF('Pressure Drops in Loops'!E1899="",'Pressure Drops in Loops'!E1898,'Pressure Drops in Loops'!E1899)</f>
        <v/>
      </c>
      <c r="L1893" s="115" t="str">
        <f>IF(Table6[[#This Row],[Segment ]]="","",(Table6[[#This Row],[Pressure 2 (kPa)]]-Table6[[#This Row],[Pressure 1 (kPa)]])/Table6[[#This Row],[Density (kg/m3)]])</f>
        <v/>
      </c>
      <c r="M1893" s="115" t="str">
        <f>IF(Table6[[#This Row],[Segment ]]="","",((Table6[[#This Row],[Velocity 2 (m/s)]]^2)/2)-((Table6[[#This Row],[Velocity 1 (m/s)]]^2)/2))</f>
        <v/>
      </c>
      <c r="N1893" s="115" t="str">
        <f>IF(Table6[[#This Row],[Segment ]]="","",(Table6[[#This Row],[Height 2 (m)]]-Table6[[#This Row],[Height 1 (m)]])*9.807)</f>
        <v/>
      </c>
      <c r="O1893" s="115" t="str">
        <f>'Pressure Drops in Loops'!U1898</f>
        <v/>
      </c>
      <c r="P189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93" s="115" t="str">
        <f>IF(Table6[[#This Row],[Segment ]]="","",Table6[[#This Row],[Work (W)]]/1000)</f>
        <v/>
      </c>
    </row>
    <row r="1894" spans="1:17" x14ac:dyDescent="0.25">
      <c r="A1894" s="116" t="str">
        <f>'Pressure Drops in Loops'!A1899</f>
        <v/>
      </c>
      <c r="B1894" s="113" t="str">
        <f>IF(Table6[[#This Row],[Segment ]]="","",B1893)</f>
        <v/>
      </c>
      <c r="C1894" s="113" t="str">
        <f>IF(Table6[[#This Row],[Segment ]]="","",C1893)</f>
        <v/>
      </c>
      <c r="D1894" s="113" t="str">
        <f>IF(Table6[[#This Row],[Segment ]]="","",D1893)</f>
        <v/>
      </c>
      <c r="E1894" s="117" t="str">
        <f>IF(Table6[[#This Row],[Segment ]]="","",Table6[[#This Row],[Density (kg/m3)]]*Table6[[#This Row],[Volumetric flow (m3/s)]])</f>
        <v/>
      </c>
      <c r="F1894" s="114" t="str">
        <f>IF(Table6[[#This Row],[Segment ]]="","",'Pressure Drops in Loops'!AG1899)</f>
        <v/>
      </c>
      <c r="G1894" s="114" t="str">
        <f>'Pressure Drops in Loops'!AH1899</f>
        <v/>
      </c>
      <c r="H1894" s="114"/>
      <c r="I1894" s="114"/>
      <c r="J1894" s="115" t="str">
        <f>'Pressure Drops in Loops'!E1899</f>
        <v/>
      </c>
      <c r="K1894" s="115" t="str">
        <f>IF('Pressure Drops in Loops'!E1900="",'Pressure Drops in Loops'!E1899,'Pressure Drops in Loops'!E1900)</f>
        <v/>
      </c>
      <c r="L1894" s="115" t="str">
        <f>IF(Table6[[#This Row],[Segment ]]="","",(Table6[[#This Row],[Pressure 2 (kPa)]]-Table6[[#This Row],[Pressure 1 (kPa)]])/Table6[[#This Row],[Density (kg/m3)]])</f>
        <v/>
      </c>
      <c r="M1894" s="115" t="str">
        <f>IF(Table6[[#This Row],[Segment ]]="","",((Table6[[#This Row],[Velocity 2 (m/s)]]^2)/2)-((Table6[[#This Row],[Velocity 1 (m/s)]]^2)/2))</f>
        <v/>
      </c>
      <c r="N1894" s="115" t="str">
        <f>IF(Table6[[#This Row],[Segment ]]="","",(Table6[[#This Row],[Height 2 (m)]]-Table6[[#This Row],[Height 1 (m)]])*9.807)</f>
        <v/>
      </c>
      <c r="O1894" s="115" t="str">
        <f>'Pressure Drops in Loops'!U1899</f>
        <v/>
      </c>
      <c r="P189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94" s="115" t="str">
        <f>IF(Table6[[#This Row],[Segment ]]="","",Table6[[#This Row],[Work (W)]]/1000)</f>
        <v/>
      </c>
    </row>
    <row r="1895" spans="1:17" x14ac:dyDescent="0.25">
      <c r="A1895" s="116" t="str">
        <f>'Pressure Drops in Loops'!A1900</f>
        <v/>
      </c>
      <c r="B1895" s="113" t="str">
        <f>IF(Table6[[#This Row],[Segment ]]="","",B1894)</f>
        <v/>
      </c>
      <c r="C1895" s="113" t="str">
        <f>IF(Table6[[#This Row],[Segment ]]="","",C1894)</f>
        <v/>
      </c>
      <c r="D1895" s="113" t="str">
        <f>IF(Table6[[#This Row],[Segment ]]="","",D1894)</f>
        <v/>
      </c>
      <c r="E1895" s="117" t="str">
        <f>IF(Table6[[#This Row],[Segment ]]="","",Table6[[#This Row],[Density (kg/m3)]]*Table6[[#This Row],[Volumetric flow (m3/s)]])</f>
        <v/>
      </c>
      <c r="F1895" s="114" t="str">
        <f>IF(Table6[[#This Row],[Segment ]]="","",'Pressure Drops in Loops'!AG1900)</f>
        <v/>
      </c>
      <c r="G1895" s="114" t="str">
        <f>'Pressure Drops in Loops'!AH1900</f>
        <v/>
      </c>
      <c r="H1895" s="114"/>
      <c r="I1895" s="114"/>
      <c r="J1895" s="115" t="str">
        <f>'Pressure Drops in Loops'!E1900</f>
        <v/>
      </c>
      <c r="K1895" s="115" t="str">
        <f>IF('Pressure Drops in Loops'!E1901="",'Pressure Drops in Loops'!E1900,'Pressure Drops in Loops'!E1901)</f>
        <v/>
      </c>
      <c r="L1895" s="115" t="str">
        <f>IF(Table6[[#This Row],[Segment ]]="","",(Table6[[#This Row],[Pressure 2 (kPa)]]-Table6[[#This Row],[Pressure 1 (kPa)]])/Table6[[#This Row],[Density (kg/m3)]])</f>
        <v/>
      </c>
      <c r="M1895" s="115" t="str">
        <f>IF(Table6[[#This Row],[Segment ]]="","",((Table6[[#This Row],[Velocity 2 (m/s)]]^2)/2)-((Table6[[#This Row],[Velocity 1 (m/s)]]^2)/2))</f>
        <v/>
      </c>
      <c r="N1895" s="115" t="str">
        <f>IF(Table6[[#This Row],[Segment ]]="","",(Table6[[#This Row],[Height 2 (m)]]-Table6[[#This Row],[Height 1 (m)]])*9.807)</f>
        <v/>
      </c>
      <c r="O1895" s="115" t="str">
        <f>'Pressure Drops in Loops'!U1900</f>
        <v/>
      </c>
      <c r="P189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95" s="115" t="str">
        <f>IF(Table6[[#This Row],[Segment ]]="","",Table6[[#This Row],[Work (W)]]/1000)</f>
        <v/>
      </c>
    </row>
    <row r="1896" spans="1:17" x14ac:dyDescent="0.25">
      <c r="A1896" s="116" t="str">
        <f>'Pressure Drops in Loops'!A1901</f>
        <v/>
      </c>
      <c r="B1896" s="113" t="str">
        <f>IF(Table6[[#This Row],[Segment ]]="","",B1895)</f>
        <v/>
      </c>
      <c r="C1896" s="113" t="str">
        <f>IF(Table6[[#This Row],[Segment ]]="","",C1895)</f>
        <v/>
      </c>
      <c r="D1896" s="113" t="str">
        <f>IF(Table6[[#This Row],[Segment ]]="","",D1895)</f>
        <v/>
      </c>
      <c r="E1896" s="117" t="str">
        <f>IF(Table6[[#This Row],[Segment ]]="","",Table6[[#This Row],[Density (kg/m3)]]*Table6[[#This Row],[Volumetric flow (m3/s)]])</f>
        <v/>
      </c>
      <c r="F1896" s="114" t="str">
        <f>IF(Table6[[#This Row],[Segment ]]="","",'Pressure Drops in Loops'!AG1901)</f>
        <v/>
      </c>
      <c r="G1896" s="114" t="str">
        <f>'Pressure Drops in Loops'!AH1901</f>
        <v/>
      </c>
      <c r="H1896" s="114"/>
      <c r="I1896" s="114"/>
      <c r="J1896" s="115" t="str">
        <f>'Pressure Drops in Loops'!E1901</f>
        <v/>
      </c>
      <c r="K1896" s="115" t="str">
        <f>IF('Pressure Drops in Loops'!E1902="",'Pressure Drops in Loops'!E1901,'Pressure Drops in Loops'!E1902)</f>
        <v/>
      </c>
      <c r="L1896" s="115" t="str">
        <f>IF(Table6[[#This Row],[Segment ]]="","",(Table6[[#This Row],[Pressure 2 (kPa)]]-Table6[[#This Row],[Pressure 1 (kPa)]])/Table6[[#This Row],[Density (kg/m3)]])</f>
        <v/>
      </c>
      <c r="M1896" s="115" t="str">
        <f>IF(Table6[[#This Row],[Segment ]]="","",((Table6[[#This Row],[Velocity 2 (m/s)]]^2)/2)-((Table6[[#This Row],[Velocity 1 (m/s)]]^2)/2))</f>
        <v/>
      </c>
      <c r="N1896" s="115" t="str">
        <f>IF(Table6[[#This Row],[Segment ]]="","",(Table6[[#This Row],[Height 2 (m)]]-Table6[[#This Row],[Height 1 (m)]])*9.807)</f>
        <v/>
      </c>
      <c r="O1896" s="115" t="str">
        <f>'Pressure Drops in Loops'!U1901</f>
        <v/>
      </c>
      <c r="P189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96" s="115" t="str">
        <f>IF(Table6[[#This Row],[Segment ]]="","",Table6[[#This Row],[Work (W)]]/1000)</f>
        <v/>
      </c>
    </row>
    <row r="1897" spans="1:17" x14ac:dyDescent="0.25">
      <c r="A1897" s="116" t="str">
        <f>'Pressure Drops in Loops'!A1902</f>
        <v/>
      </c>
      <c r="B1897" s="113" t="str">
        <f>IF(Table6[[#This Row],[Segment ]]="","",B1896)</f>
        <v/>
      </c>
      <c r="C1897" s="113" t="str">
        <f>IF(Table6[[#This Row],[Segment ]]="","",C1896)</f>
        <v/>
      </c>
      <c r="D1897" s="113" t="str">
        <f>IF(Table6[[#This Row],[Segment ]]="","",D1896)</f>
        <v/>
      </c>
      <c r="E1897" s="117" t="str">
        <f>IF(Table6[[#This Row],[Segment ]]="","",Table6[[#This Row],[Density (kg/m3)]]*Table6[[#This Row],[Volumetric flow (m3/s)]])</f>
        <v/>
      </c>
      <c r="F1897" s="114" t="str">
        <f>IF(Table6[[#This Row],[Segment ]]="","",'Pressure Drops in Loops'!AG1902)</f>
        <v/>
      </c>
      <c r="G1897" s="114" t="str">
        <f>'Pressure Drops in Loops'!AH1902</f>
        <v/>
      </c>
      <c r="H1897" s="114"/>
      <c r="I1897" s="114"/>
      <c r="J1897" s="115" t="str">
        <f>'Pressure Drops in Loops'!E1902</f>
        <v/>
      </c>
      <c r="K1897" s="115" t="str">
        <f>IF('Pressure Drops in Loops'!E1903="",'Pressure Drops in Loops'!E1902,'Pressure Drops in Loops'!E1903)</f>
        <v/>
      </c>
      <c r="L1897" s="115" t="str">
        <f>IF(Table6[[#This Row],[Segment ]]="","",(Table6[[#This Row],[Pressure 2 (kPa)]]-Table6[[#This Row],[Pressure 1 (kPa)]])/Table6[[#This Row],[Density (kg/m3)]])</f>
        <v/>
      </c>
      <c r="M1897" s="115" t="str">
        <f>IF(Table6[[#This Row],[Segment ]]="","",((Table6[[#This Row],[Velocity 2 (m/s)]]^2)/2)-((Table6[[#This Row],[Velocity 1 (m/s)]]^2)/2))</f>
        <v/>
      </c>
      <c r="N1897" s="115" t="str">
        <f>IF(Table6[[#This Row],[Segment ]]="","",(Table6[[#This Row],[Height 2 (m)]]-Table6[[#This Row],[Height 1 (m)]])*9.807)</f>
        <v/>
      </c>
      <c r="O1897" s="115" t="str">
        <f>'Pressure Drops in Loops'!U1902</f>
        <v/>
      </c>
      <c r="P189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97" s="115" t="str">
        <f>IF(Table6[[#This Row],[Segment ]]="","",Table6[[#This Row],[Work (W)]]/1000)</f>
        <v/>
      </c>
    </row>
    <row r="1898" spans="1:17" x14ac:dyDescent="0.25">
      <c r="A1898" s="116" t="str">
        <f>'Pressure Drops in Loops'!A1903</f>
        <v/>
      </c>
      <c r="B1898" s="113" t="str">
        <f>IF(Table6[[#This Row],[Segment ]]="","",B1897)</f>
        <v/>
      </c>
      <c r="C1898" s="113" t="str">
        <f>IF(Table6[[#This Row],[Segment ]]="","",C1897)</f>
        <v/>
      </c>
      <c r="D1898" s="113" t="str">
        <f>IF(Table6[[#This Row],[Segment ]]="","",D1897)</f>
        <v/>
      </c>
      <c r="E1898" s="117" t="str">
        <f>IF(Table6[[#This Row],[Segment ]]="","",Table6[[#This Row],[Density (kg/m3)]]*Table6[[#This Row],[Volumetric flow (m3/s)]])</f>
        <v/>
      </c>
      <c r="F1898" s="114" t="str">
        <f>IF(Table6[[#This Row],[Segment ]]="","",'Pressure Drops in Loops'!AG1903)</f>
        <v/>
      </c>
      <c r="G1898" s="114" t="str">
        <f>'Pressure Drops in Loops'!AH1903</f>
        <v/>
      </c>
      <c r="H1898" s="114"/>
      <c r="I1898" s="114"/>
      <c r="J1898" s="115" t="str">
        <f>'Pressure Drops in Loops'!E1903</f>
        <v/>
      </c>
      <c r="K1898" s="115" t="str">
        <f>IF('Pressure Drops in Loops'!E1904="",'Pressure Drops in Loops'!E1903,'Pressure Drops in Loops'!E1904)</f>
        <v/>
      </c>
      <c r="L1898" s="115" t="str">
        <f>IF(Table6[[#This Row],[Segment ]]="","",(Table6[[#This Row],[Pressure 2 (kPa)]]-Table6[[#This Row],[Pressure 1 (kPa)]])/Table6[[#This Row],[Density (kg/m3)]])</f>
        <v/>
      </c>
      <c r="M1898" s="115" t="str">
        <f>IF(Table6[[#This Row],[Segment ]]="","",((Table6[[#This Row],[Velocity 2 (m/s)]]^2)/2)-((Table6[[#This Row],[Velocity 1 (m/s)]]^2)/2))</f>
        <v/>
      </c>
      <c r="N1898" s="115" t="str">
        <f>IF(Table6[[#This Row],[Segment ]]="","",(Table6[[#This Row],[Height 2 (m)]]-Table6[[#This Row],[Height 1 (m)]])*9.807)</f>
        <v/>
      </c>
      <c r="O1898" s="115" t="str">
        <f>'Pressure Drops in Loops'!U1903</f>
        <v/>
      </c>
      <c r="P189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98" s="115" t="str">
        <f>IF(Table6[[#This Row],[Segment ]]="","",Table6[[#This Row],[Work (W)]]/1000)</f>
        <v/>
      </c>
    </row>
    <row r="1899" spans="1:17" x14ac:dyDescent="0.25">
      <c r="A1899" s="116" t="str">
        <f>'Pressure Drops in Loops'!A1904</f>
        <v/>
      </c>
      <c r="B1899" s="113" t="str">
        <f>IF(Table6[[#This Row],[Segment ]]="","",B1898)</f>
        <v/>
      </c>
      <c r="C1899" s="113" t="str">
        <f>IF(Table6[[#This Row],[Segment ]]="","",C1898)</f>
        <v/>
      </c>
      <c r="D1899" s="113" t="str">
        <f>IF(Table6[[#This Row],[Segment ]]="","",D1898)</f>
        <v/>
      </c>
      <c r="E1899" s="117" t="str">
        <f>IF(Table6[[#This Row],[Segment ]]="","",Table6[[#This Row],[Density (kg/m3)]]*Table6[[#This Row],[Volumetric flow (m3/s)]])</f>
        <v/>
      </c>
      <c r="F1899" s="114" t="str">
        <f>IF(Table6[[#This Row],[Segment ]]="","",'Pressure Drops in Loops'!AG1904)</f>
        <v/>
      </c>
      <c r="G1899" s="114" t="str">
        <f>'Pressure Drops in Loops'!AH1904</f>
        <v/>
      </c>
      <c r="H1899" s="114"/>
      <c r="I1899" s="114"/>
      <c r="J1899" s="115" t="str">
        <f>'Pressure Drops in Loops'!E1904</f>
        <v/>
      </c>
      <c r="K1899" s="115" t="str">
        <f>IF('Pressure Drops in Loops'!E1905="",'Pressure Drops in Loops'!E1904,'Pressure Drops in Loops'!E1905)</f>
        <v/>
      </c>
      <c r="L1899" s="115" t="str">
        <f>IF(Table6[[#This Row],[Segment ]]="","",(Table6[[#This Row],[Pressure 2 (kPa)]]-Table6[[#This Row],[Pressure 1 (kPa)]])/Table6[[#This Row],[Density (kg/m3)]])</f>
        <v/>
      </c>
      <c r="M1899" s="115" t="str">
        <f>IF(Table6[[#This Row],[Segment ]]="","",((Table6[[#This Row],[Velocity 2 (m/s)]]^2)/2)-((Table6[[#This Row],[Velocity 1 (m/s)]]^2)/2))</f>
        <v/>
      </c>
      <c r="N1899" s="115" t="str">
        <f>IF(Table6[[#This Row],[Segment ]]="","",(Table6[[#This Row],[Height 2 (m)]]-Table6[[#This Row],[Height 1 (m)]])*9.807)</f>
        <v/>
      </c>
      <c r="O1899" s="115" t="str">
        <f>'Pressure Drops in Loops'!U1904</f>
        <v/>
      </c>
      <c r="P189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899" s="115" t="str">
        <f>IF(Table6[[#This Row],[Segment ]]="","",Table6[[#This Row],[Work (W)]]/1000)</f>
        <v/>
      </c>
    </row>
    <row r="1900" spans="1:17" x14ac:dyDescent="0.25">
      <c r="A1900" s="116" t="str">
        <f>'Pressure Drops in Loops'!A1905</f>
        <v/>
      </c>
      <c r="B1900" s="113" t="str">
        <f>IF(Table6[[#This Row],[Segment ]]="","",B1899)</f>
        <v/>
      </c>
      <c r="C1900" s="113" t="str">
        <f>IF(Table6[[#This Row],[Segment ]]="","",C1899)</f>
        <v/>
      </c>
      <c r="D1900" s="113" t="str">
        <f>IF(Table6[[#This Row],[Segment ]]="","",D1899)</f>
        <v/>
      </c>
      <c r="E1900" s="117" t="str">
        <f>IF(Table6[[#This Row],[Segment ]]="","",Table6[[#This Row],[Density (kg/m3)]]*Table6[[#This Row],[Volumetric flow (m3/s)]])</f>
        <v/>
      </c>
      <c r="F1900" s="114" t="str">
        <f>IF(Table6[[#This Row],[Segment ]]="","",'Pressure Drops in Loops'!AG1905)</f>
        <v/>
      </c>
      <c r="G1900" s="114" t="str">
        <f>'Pressure Drops in Loops'!AH1905</f>
        <v/>
      </c>
      <c r="H1900" s="114"/>
      <c r="I1900" s="114"/>
      <c r="J1900" s="115" t="str">
        <f>'Pressure Drops in Loops'!E1905</f>
        <v/>
      </c>
      <c r="K1900" s="115" t="str">
        <f>IF('Pressure Drops in Loops'!E1906="",'Pressure Drops in Loops'!E1905,'Pressure Drops in Loops'!E1906)</f>
        <v/>
      </c>
      <c r="L1900" s="115" t="str">
        <f>IF(Table6[[#This Row],[Segment ]]="","",(Table6[[#This Row],[Pressure 2 (kPa)]]-Table6[[#This Row],[Pressure 1 (kPa)]])/Table6[[#This Row],[Density (kg/m3)]])</f>
        <v/>
      </c>
      <c r="M1900" s="115" t="str">
        <f>IF(Table6[[#This Row],[Segment ]]="","",((Table6[[#This Row],[Velocity 2 (m/s)]]^2)/2)-((Table6[[#This Row],[Velocity 1 (m/s)]]^2)/2))</f>
        <v/>
      </c>
      <c r="N1900" s="115" t="str">
        <f>IF(Table6[[#This Row],[Segment ]]="","",(Table6[[#This Row],[Height 2 (m)]]-Table6[[#This Row],[Height 1 (m)]])*9.807)</f>
        <v/>
      </c>
      <c r="O1900" s="115" t="str">
        <f>'Pressure Drops in Loops'!U1905</f>
        <v/>
      </c>
      <c r="P190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00" s="115" t="str">
        <f>IF(Table6[[#This Row],[Segment ]]="","",Table6[[#This Row],[Work (W)]]/1000)</f>
        <v/>
      </c>
    </row>
    <row r="1901" spans="1:17" x14ac:dyDescent="0.25">
      <c r="A1901" s="116" t="str">
        <f>'Pressure Drops in Loops'!A1906</f>
        <v/>
      </c>
      <c r="B1901" s="113" t="str">
        <f>IF(Table6[[#This Row],[Segment ]]="","",B1900)</f>
        <v/>
      </c>
      <c r="C1901" s="113" t="str">
        <f>IF(Table6[[#This Row],[Segment ]]="","",C1900)</f>
        <v/>
      </c>
      <c r="D1901" s="113" t="str">
        <f>IF(Table6[[#This Row],[Segment ]]="","",D1900)</f>
        <v/>
      </c>
      <c r="E1901" s="117" t="str">
        <f>IF(Table6[[#This Row],[Segment ]]="","",Table6[[#This Row],[Density (kg/m3)]]*Table6[[#This Row],[Volumetric flow (m3/s)]])</f>
        <v/>
      </c>
      <c r="F1901" s="114" t="str">
        <f>IF(Table6[[#This Row],[Segment ]]="","",'Pressure Drops in Loops'!AG1906)</f>
        <v/>
      </c>
      <c r="G1901" s="114" t="str">
        <f>'Pressure Drops in Loops'!AH1906</f>
        <v/>
      </c>
      <c r="H1901" s="114"/>
      <c r="I1901" s="114"/>
      <c r="J1901" s="115" t="str">
        <f>'Pressure Drops in Loops'!E1906</f>
        <v/>
      </c>
      <c r="K1901" s="115" t="str">
        <f>IF('Pressure Drops in Loops'!E1907="",'Pressure Drops in Loops'!E1906,'Pressure Drops in Loops'!E1907)</f>
        <v/>
      </c>
      <c r="L1901" s="115" t="str">
        <f>IF(Table6[[#This Row],[Segment ]]="","",(Table6[[#This Row],[Pressure 2 (kPa)]]-Table6[[#This Row],[Pressure 1 (kPa)]])/Table6[[#This Row],[Density (kg/m3)]])</f>
        <v/>
      </c>
      <c r="M1901" s="115" t="str">
        <f>IF(Table6[[#This Row],[Segment ]]="","",((Table6[[#This Row],[Velocity 2 (m/s)]]^2)/2)-((Table6[[#This Row],[Velocity 1 (m/s)]]^2)/2))</f>
        <v/>
      </c>
      <c r="N1901" s="115" t="str">
        <f>IF(Table6[[#This Row],[Segment ]]="","",(Table6[[#This Row],[Height 2 (m)]]-Table6[[#This Row],[Height 1 (m)]])*9.807)</f>
        <v/>
      </c>
      <c r="O1901" s="115" t="str">
        <f>'Pressure Drops in Loops'!U1906</f>
        <v/>
      </c>
      <c r="P190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01" s="115" t="str">
        <f>IF(Table6[[#This Row],[Segment ]]="","",Table6[[#This Row],[Work (W)]]/1000)</f>
        <v/>
      </c>
    </row>
    <row r="1902" spans="1:17" x14ac:dyDescent="0.25">
      <c r="A1902" s="116" t="str">
        <f>'Pressure Drops in Loops'!A1907</f>
        <v/>
      </c>
      <c r="B1902" s="113" t="str">
        <f>IF(Table6[[#This Row],[Segment ]]="","",B1901)</f>
        <v/>
      </c>
      <c r="C1902" s="113" t="str">
        <f>IF(Table6[[#This Row],[Segment ]]="","",C1901)</f>
        <v/>
      </c>
      <c r="D1902" s="113" t="str">
        <f>IF(Table6[[#This Row],[Segment ]]="","",D1901)</f>
        <v/>
      </c>
      <c r="E1902" s="117" t="str">
        <f>IF(Table6[[#This Row],[Segment ]]="","",Table6[[#This Row],[Density (kg/m3)]]*Table6[[#This Row],[Volumetric flow (m3/s)]])</f>
        <v/>
      </c>
      <c r="F1902" s="114" t="str">
        <f>IF(Table6[[#This Row],[Segment ]]="","",'Pressure Drops in Loops'!AG1907)</f>
        <v/>
      </c>
      <c r="G1902" s="114" t="str">
        <f>'Pressure Drops in Loops'!AH1907</f>
        <v/>
      </c>
      <c r="H1902" s="114"/>
      <c r="I1902" s="114"/>
      <c r="J1902" s="115" t="str">
        <f>'Pressure Drops in Loops'!E1907</f>
        <v/>
      </c>
      <c r="K1902" s="115" t="str">
        <f>IF('Pressure Drops in Loops'!E1908="",'Pressure Drops in Loops'!E1907,'Pressure Drops in Loops'!E1908)</f>
        <v/>
      </c>
      <c r="L1902" s="115" t="str">
        <f>IF(Table6[[#This Row],[Segment ]]="","",(Table6[[#This Row],[Pressure 2 (kPa)]]-Table6[[#This Row],[Pressure 1 (kPa)]])/Table6[[#This Row],[Density (kg/m3)]])</f>
        <v/>
      </c>
      <c r="M1902" s="115" t="str">
        <f>IF(Table6[[#This Row],[Segment ]]="","",((Table6[[#This Row],[Velocity 2 (m/s)]]^2)/2)-((Table6[[#This Row],[Velocity 1 (m/s)]]^2)/2))</f>
        <v/>
      </c>
      <c r="N1902" s="115" t="str">
        <f>IF(Table6[[#This Row],[Segment ]]="","",(Table6[[#This Row],[Height 2 (m)]]-Table6[[#This Row],[Height 1 (m)]])*9.807)</f>
        <v/>
      </c>
      <c r="O1902" s="115" t="str">
        <f>'Pressure Drops in Loops'!U1907</f>
        <v/>
      </c>
      <c r="P190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02" s="115" t="str">
        <f>IF(Table6[[#This Row],[Segment ]]="","",Table6[[#This Row],[Work (W)]]/1000)</f>
        <v/>
      </c>
    </row>
    <row r="1903" spans="1:17" x14ac:dyDescent="0.25">
      <c r="A1903" s="116" t="str">
        <f>'Pressure Drops in Loops'!A1908</f>
        <v/>
      </c>
      <c r="B1903" s="113" t="str">
        <f>IF(Table6[[#This Row],[Segment ]]="","",B1902)</f>
        <v/>
      </c>
      <c r="C1903" s="113" t="str">
        <f>IF(Table6[[#This Row],[Segment ]]="","",C1902)</f>
        <v/>
      </c>
      <c r="D1903" s="113" t="str">
        <f>IF(Table6[[#This Row],[Segment ]]="","",D1902)</f>
        <v/>
      </c>
      <c r="E1903" s="117" t="str">
        <f>IF(Table6[[#This Row],[Segment ]]="","",Table6[[#This Row],[Density (kg/m3)]]*Table6[[#This Row],[Volumetric flow (m3/s)]])</f>
        <v/>
      </c>
      <c r="F1903" s="114" t="str">
        <f>IF(Table6[[#This Row],[Segment ]]="","",'Pressure Drops in Loops'!AG1908)</f>
        <v/>
      </c>
      <c r="G1903" s="114" t="str">
        <f>'Pressure Drops in Loops'!AH1908</f>
        <v/>
      </c>
      <c r="H1903" s="114"/>
      <c r="I1903" s="114"/>
      <c r="J1903" s="115" t="str">
        <f>'Pressure Drops in Loops'!E1908</f>
        <v/>
      </c>
      <c r="K1903" s="115" t="str">
        <f>IF('Pressure Drops in Loops'!E1909="",'Pressure Drops in Loops'!E1908,'Pressure Drops in Loops'!E1909)</f>
        <v/>
      </c>
      <c r="L1903" s="115" t="str">
        <f>IF(Table6[[#This Row],[Segment ]]="","",(Table6[[#This Row],[Pressure 2 (kPa)]]-Table6[[#This Row],[Pressure 1 (kPa)]])/Table6[[#This Row],[Density (kg/m3)]])</f>
        <v/>
      </c>
      <c r="M1903" s="115" t="str">
        <f>IF(Table6[[#This Row],[Segment ]]="","",((Table6[[#This Row],[Velocity 2 (m/s)]]^2)/2)-((Table6[[#This Row],[Velocity 1 (m/s)]]^2)/2))</f>
        <v/>
      </c>
      <c r="N1903" s="115" t="str">
        <f>IF(Table6[[#This Row],[Segment ]]="","",(Table6[[#This Row],[Height 2 (m)]]-Table6[[#This Row],[Height 1 (m)]])*9.807)</f>
        <v/>
      </c>
      <c r="O1903" s="115" t="str">
        <f>'Pressure Drops in Loops'!U1908</f>
        <v/>
      </c>
      <c r="P190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03" s="115" t="str">
        <f>IF(Table6[[#This Row],[Segment ]]="","",Table6[[#This Row],[Work (W)]]/1000)</f>
        <v/>
      </c>
    </row>
    <row r="1904" spans="1:17" x14ac:dyDescent="0.25">
      <c r="A1904" s="116" t="str">
        <f>'Pressure Drops in Loops'!A1909</f>
        <v/>
      </c>
      <c r="B1904" s="113" t="str">
        <f>IF(Table6[[#This Row],[Segment ]]="","",B1903)</f>
        <v/>
      </c>
      <c r="C1904" s="113" t="str">
        <f>IF(Table6[[#This Row],[Segment ]]="","",C1903)</f>
        <v/>
      </c>
      <c r="D1904" s="113" t="str">
        <f>IF(Table6[[#This Row],[Segment ]]="","",D1903)</f>
        <v/>
      </c>
      <c r="E1904" s="117" t="str">
        <f>IF(Table6[[#This Row],[Segment ]]="","",Table6[[#This Row],[Density (kg/m3)]]*Table6[[#This Row],[Volumetric flow (m3/s)]])</f>
        <v/>
      </c>
      <c r="F1904" s="114" t="str">
        <f>IF(Table6[[#This Row],[Segment ]]="","",'Pressure Drops in Loops'!AG1909)</f>
        <v/>
      </c>
      <c r="G1904" s="114" t="str">
        <f>'Pressure Drops in Loops'!AH1909</f>
        <v/>
      </c>
      <c r="H1904" s="114"/>
      <c r="I1904" s="114"/>
      <c r="J1904" s="115" t="str">
        <f>'Pressure Drops in Loops'!E1909</f>
        <v/>
      </c>
      <c r="K1904" s="115" t="str">
        <f>IF('Pressure Drops in Loops'!E1910="",'Pressure Drops in Loops'!E1909,'Pressure Drops in Loops'!E1910)</f>
        <v/>
      </c>
      <c r="L1904" s="115" t="str">
        <f>IF(Table6[[#This Row],[Segment ]]="","",(Table6[[#This Row],[Pressure 2 (kPa)]]-Table6[[#This Row],[Pressure 1 (kPa)]])/Table6[[#This Row],[Density (kg/m3)]])</f>
        <v/>
      </c>
      <c r="M1904" s="115" t="str">
        <f>IF(Table6[[#This Row],[Segment ]]="","",((Table6[[#This Row],[Velocity 2 (m/s)]]^2)/2)-((Table6[[#This Row],[Velocity 1 (m/s)]]^2)/2))</f>
        <v/>
      </c>
      <c r="N1904" s="115" t="str">
        <f>IF(Table6[[#This Row],[Segment ]]="","",(Table6[[#This Row],[Height 2 (m)]]-Table6[[#This Row],[Height 1 (m)]])*9.807)</f>
        <v/>
      </c>
      <c r="O1904" s="115" t="str">
        <f>'Pressure Drops in Loops'!U1909</f>
        <v/>
      </c>
      <c r="P190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04" s="115" t="str">
        <f>IF(Table6[[#This Row],[Segment ]]="","",Table6[[#This Row],[Work (W)]]/1000)</f>
        <v/>
      </c>
    </row>
    <row r="1905" spans="1:17" x14ac:dyDescent="0.25">
      <c r="A1905" s="116" t="str">
        <f>'Pressure Drops in Loops'!A1910</f>
        <v/>
      </c>
      <c r="B1905" s="113" t="str">
        <f>IF(Table6[[#This Row],[Segment ]]="","",B1904)</f>
        <v/>
      </c>
      <c r="C1905" s="113" t="str">
        <f>IF(Table6[[#This Row],[Segment ]]="","",C1904)</f>
        <v/>
      </c>
      <c r="D1905" s="113" t="str">
        <f>IF(Table6[[#This Row],[Segment ]]="","",D1904)</f>
        <v/>
      </c>
      <c r="E1905" s="117" t="str">
        <f>IF(Table6[[#This Row],[Segment ]]="","",Table6[[#This Row],[Density (kg/m3)]]*Table6[[#This Row],[Volumetric flow (m3/s)]])</f>
        <v/>
      </c>
      <c r="F1905" s="114" t="str">
        <f>IF(Table6[[#This Row],[Segment ]]="","",'Pressure Drops in Loops'!AG1910)</f>
        <v/>
      </c>
      <c r="G1905" s="114" t="str">
        <f>'Pressure Drops in Loops'!AH1910</f>
        <v/>
      </c>
      <c r="H1905" s="114"/>
      <c r="I1905" s="114"/>
      <c r="J1905" s="115" t="str">
        <f>'Pressure Drops in Loops'!E1910</f>
        <v/>
      </c>
      <c r="K1905" s="115" t="str">
        <f>IF('Pressure Drops in Loops'!E1911="",'Pressure Drops in Loops'!E1910,'Pressure Drops in Loops'!E1911)</f>
        <v/>
      </c>
      <c r="L1905" s="115" t="str">
        <f>IF(Table6[[#This Row],[Segment ]]="","",(Table6[[#This Row],[Pressure 2 (kPa)]]-Table6[[#This Row],[Pressure 1 (kPa)]])/Table6[[#This Row],[Density (kg/m3)]])</f>
        <v/>
      </c>
      <c r="M1905" s="115" t="str">
        <f>IF(Table6[[#This Row],[Segment ]]="","",((Table6[[#This Row],[Velocity 2 (m/s)]]^2)/2)-((Table6[[#This Row],[Velocity 1 (m/s)]]^2)/2))</f>
        <v/>
      </c>
      <c r="N1905" s="115" t="str">
        <f>IF(Table6[[#This Row],[Segment ]]="","",(Table6[[#This Row],[Height 2 (m)]]-Table6[[#This Row],[Height 1 (m)]])*9.807)</f>
        <v/>
      </c>
      <c r="O1905" s="115" t="str">
        <f>'Pressure Drops in Loops'!U1910</f>
        <v/>
      </c>
      <c r="P190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05" s="115" t="str">
        <f>IF(Table6[[#This Row],[Segment ]]="","",Table6[[#This Row],[Work (W)]]/1000)</f>
        <v/>
      </c>
    </row>
    <row r="1906" spans="1:17" x14ac:dyDescent="0.25">
      <c r="A1906" s="116" t="str">
        <f>'Pressure Drops in Loops'!A1911</f>
        <v/>
      </c>
      <c r="B1906" s="113" t="str">
        <f>IF(Table6[[#This Row],[Segment ]]="","",B1905)</f>
        <v/>
      </c>
      <c r="C1906" s="113" t="str">
        <f>IF(Table6[[#This Row],[Segment ]]="","",C1905)</f>
        <v/>
      </c>
      <c r="D1906" s="113" t="str">
        <f>IF(Table6[[#This Row],[Segment ]]="","",D1905)</f>
        <v/>
      </c>
      <c r="E1906" s="117" t="str">
        <f>IF(Table6[[#This Row],[Segment ]]="","",Table6[[#This Row],[Density (kg/m3)]]*Table6[[#This Row],[Volumetric flow (m3/s)]])</f>
        <v/>
      </c>
      <c r="F1906" s="114" t="str">
        <f>IF(Table6[[#This Row],[Segment ]]="","",'Pressure Drops in Loops'!AG1911)</f>
        <v/>
      </c>
      <c r="G1906" s="114" t="str">
        <f>'Pressure Drops in Loops'!AH1911</f>
        <v/>
      </c>
      <c r="H1906" s="114"/>
      <c r="I1906" s="114"/>
      <c r="J1906" s="115" t="str">
        <f>'Pressure Drops in Loops'!E1911</f>
        <v/>
      </c>
      <c r="K1906" s="115" t="str">
        <f>IF('Pressure Drops in Loops'!E1912="",'Pressure Drops in Loops'!E1911,'Pressure Drops in Loops'!E1912)</f>
        <v/>
      </c>
      <c r="L1906" s="115" t="str">
        <f>IF(Table6[[#This Row],[Segment ]]="","",(Table6[[#This Row],[Pressure 2 (kPa)]]-Table6[[#This Row],[Pressure 1 (kPa)]])/Table6[[#This Row],[Density (kg/m3)]])</f>
        <v/>
      </c>
      <c r="M1906" s="115" t="str">
        <f>IF(Table6[[#This Row],[Segment ]]="","",((Table6[[#This Row],[Velocity 2 (m/s)]]^2)/2)-((Table6[[#This Row],[Velocity 1 (m/s)]]^2)/2))</f>
        <v/>
      </c>
      <c r="N1906" s="115" t="str">
        <f>IF(Table6[[#This Row],[Segment ]]="","",(Table6[[#This Row],[Height 2 (m)]]-Table6[[#This Row],[Height 1 (m)]])*9.807)</f>
        <v/>
      </c>
      <c r="O1906" s="115" t="str">
        <f>'Pressure Drops in Loops'!U1911</f>
        <v/>
      </c>
      <c r="P190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06" s="115" t="str">
        <f>IF(Table6[[#This Row],[Segment ]]="","",Table6[[#This Row],[Work (W)]]/1000)</f>
        <v/>
      </c>
    </row>
    <row r="1907" spans="1:17" x14ac:dyDescent="0.25">
      <c r="A1907" s="116" t="str">
        <f>'Pressure Drops in Loops'!A1912</f>
        <v/>
      </c>
      <c r="B1907" s="113" t="str">
        <f>IF(Table6[[#This Row],[Segment ]]="","",B1906)</f>
        <v/>
      </c>
      <c r="C1907" s="113" t="str">
        <f>IF(Table6[[#This Row],[Segment ]]="","",C1906)</f>
        <v/>
      </c>
      <c r="D1907" s="113" t="str">
        <f>IF(Table6[[#This Row],[Segment ]]="","",D1906)</f>
        <v/>
      </c>
      <c r="E1907" s="117" t="str">
        <f>IF(Table6[[#This Row],[Segment ]]="","",Table6[[#This Row],[Density (kg/m3)]]*Table6[[#This Row],[Volumetric flow (m3/s)]])</f>
        <v/>
      </c>
      <c r="F1907" s="114" t="str">
        <f>IF(Table6[[#This Row],[Segment ]]="","",'Pressure Drops in Loops'!AG1912)</f>
        <v/>
      </c>
      <c r="G1907" s="114" t="str">
        <f>'Pressure Drops in Loops'!AH1912</f>
        <v/>
      </c>
      <c r="H1907" s="114"/>
      <c r="I1907" s="114"/>
      <c r="J1907" s="115" t="str">
        <f>'Pressure Drops in Loops'!E1912</f>
        <v/>
      </c>
      <c r="K1907" s="115" t="str">
        <f>IF('Pressure Drops in Loops'!E1913="",'Pressure Drops in Loops'!E1912,'Pressure Drops in Loops'!E1913)</f>
        <v/>
      </c>
      <c r="L1907" s="115" t="str">
        <f>IF(Table6[[#This Row],[Segment ]]="","",(Table6[[#This Row],[Pressure 2 (kPa)]]-Table6[[#This Row],[Pressure 1 (kPa)]])/Table6[[#This Row],[Density (kg/m3)]])</f>
        <v/>
      </c>
      <c r="M1907" s="115" t="str">
        <f>IF(Table6[[#This Row],[Segment ]]="","",((Table6[[#This Row],[Velocity 2 (m/s)]]^2)/2)-((Table6[[#This Row],[Velocity 1 (m/s)]]^2)/2))</f>
        <v/>
      </c>
      <c r="N1907" s="115" t="str">
        <f>IF(Table6[[#This Row],[Segment ]]="","",(Table6[[#This Row],[Height 2 (m)]]-Table6[[#This Row],[Height 1 (m)]])*9.807)</f>
        <v/>
      </c>
      <c r="O1907" s="115" t="str">
        <f>'Pressure Drops in Loops'!U1912</f>
        <v/>
      </c>
      <c r="P190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07" s="115" t="str">
        <f>IF(Table6[[#This Row],[Segment ]]="","",Table6[[#This Row],[Work (W)]]/1000)</f>
        <v/>
      </c>
    </row>
    <row r="1908" spans="1:17" x14ac:dyDescent="0.25">
      <c r="A1908" s="116" t="str">
        <f>'Pressure Drops in Loops'!A1913</f>
        <v/>
      </c>
      <c r="B1908" s="113" t="str">
        <f>IF(Table6[[#This Row],[Segment ]]="","",B1907)</f>
        <v/>
      </c>
      <c r="C1908" s="113" t="str">
        <f>IF(Table6[[#This Row],[Segment ]]="","",C1907)</f>
        <v/>
      </c>
      <c r="D1908" s="113" t="str">
        <f>IF(Table6[[#This Row],[Segment ]]="","",D1907)</f>
        <v/>
      </c>
      <c r="E1908" s="117" t="str">
        <f>IF(Table6[[#This Row],[Segment ]]="","",Table6[[#This Row],[Density (kg/m3)]]*Table6[[#This Row],[Volumetric flow (m3/s)]])</f>
        <v/>
      </c>
      <c r="F1908" s="114" t="str">
        <f>IF(Table6[[#This Row],[Segment ]]="","",'Pressure Drops in Loops'!AG1913)</f>
        <v/>
      </c>
      <c r="G1908" s="114" t="str">
        <f>'Pressure Drops in Loops'!AH1913</f>
        <v/>
      </c>
      <c r="H1908" s="114"/>
      <c r="I1908" s="114"/>
      <c r="J1908" s="115" t="str">
        <f>'Pressure Drops in Loops'!E1913</f>
        <v/>
      </c>
      <c r="K1908" s="115" t="str">
        <f>IF('Pressure Drops in Loops'!E1914="",'Pressure Drops in Loops'!E1913,'Pressure Drops in Loops'!E1914)</f>
        <v/>
      </c>
      <c r="L1908" s="115" t="str">
        <f>IF(Table6[[#This Row],[Segment ]]="","",(Table6[[#This Row],[Pressure 2 (kPa)]]-Table6[[#This Row],[Pressure 1 (kPa)]])/Table6[[#This Row],[Density (kg/m3)]])</f>
        <v/>
      </c>
      <c r="M1908" s="115" t="str">
        <f>IF(Table6[[#This Row],[Segment ]]="","",((Table6[[#This Row],[Velocity 2 (m/s)]]^2)/2)-((Table6[[#This Row],[Velocity 1 (m/s)]]^2)/2))</f>
        <v/>
      </c>
      <c r="N1908" s="115" t="str">
        <f>IF(Table6[[#This Row],[Segment ]]="","",(Table6[[#This Row],[Height 2 (m)]]-Table6[[#This Row],[Height 1 (m)]])*9.807)</f>
        <v/>
      </c>
      <c r="O1908" s="115" t="str">
        <f>'Pressure Drops in Loops'!U1913</f>
        <v/>
      </c>
      <c r="P190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08" s="115" t="str">
        <f>IF(Table6[[#This Row],[Segment ]]="","",Table6[[#This Row],[Work (W)]]/1000)</f>
        <v/>
      </c>
    </row>
    <row r="1909" spans="1:17" x14ac:dyDescent="0.25">
      <c r="A1909" s="116" t="str">
        <f>'Pressure Drops in Loops'!A1914</f>
        <v/>
      </c>
      <c r="B1909" s="113" t="str">
        <f>IF(Table6[[#This Row],[Segment ]]="","",B1908)</f>
        <v/>
      </c>
      <c r="C1909" s="113" t="str">
        <f>IF(Table6[[#This Row],[Segment ]]="","",C1908)</f>
        <v/>
      </c>
      <c r="D1909" s="113" t="str">
        <f>IF(Table6[[#This Row],[Segment ]]="","",D1908)</f>
        <v/>
      </c>
      <c r="E1909" s="117" t="str">
        <f>IF(Table6[[#This Row],[Segment ]]="","",Table6[[#This Row],[Density (kg/m3)]]*Table6[[#This Row],[Volumetric flow (m3/s)]])</f>
        <v/>
      </c>
      <c r="F1909" s="114" t="str">
        <f>IF(Table6[[#This Row],[Segment ]]="","",'Pressure Drops in Loops'!AG1914)</f>
        <v/>
      </c>
      <c r="G1909" s="114" t="str">
        <f>'Pressure Drops in Loops'!AH1914</f>
        <v/>
      </c>
      <c r="H1909" s="114"/>
      <c r="I1909" s="114"/>
      <c r="J1909" s="115" t="str">
        <f>'Pressure Drops in Loops'!E1914</f>
        <v/>
      </c>
      <c r="K1909" s="115" t="str">
        <f>IF('Pressure Drops in Loops'!E1915="",'Pressure Drops in Loops'!E1914,'Pressure Drops in Loops'!E1915)</f>
        <v/>
      </c>
      <c r="L1909" s="115" t="str">
        <f>IF(Table6[[#This Row],[Segment ]]="","",(Table6[[#This Row],[Pressure 2 (kPa)]]-Table6[[#This Row],[Pressure 1 (kPa)]])/Table6[[#This Row],[Density (kg/m3)]])</f>
        <v/>
      </c>
      <c r="M1909" s="115" t="str">
        <f>IF(Table6[[#This Row],[Segment ]]="","",((Table6[[#This Row],[Velocity 2 (m/s)]]^2)/2)-((Table6[[#This Row],[Velocity 1 (m/s)]]^2)/2))</f>
        <v/>
      </c>
      <c r="N1909" s="115" t="str">
        <f>IF(Table6[[#This Row],[Segment ]]="","",(Table6[[#This Row],[Height 2 (m)]]-Table6[[#This Row],[Height 1 (m)]])*9.807)</f>
        <v/>
      </c>
      <c r="O1909" s="115" t="str">
        <f>'Pressure Drops in Loops'!U1914</f>
        <v/>
      </c>
      <c r="P190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09" s="115" t="str">
        <f>IF(Table6[[#This Row],[Segment ]]="","",Table6[[#This Row],[Work (W)]]/1000)</f>
        <v/>
      </c>
    </row>
    <row r="1910" spans="1:17" x14ac:dyDescent="0.25">
      <c r="A1910" s="116" t="str">
        <f>'Pressure Drops in Loops'!A1915</f>
        <v/>
      </c>
      <c r="B1910" s="113" t="str">
        <f>IF(Table6[[#This Row],[Segment ]]="","",B1909)</f>
        <v/>
      </c>
      <c r="C1910" s="113" t="str">
        <f>IF(Table6[[#This Row],[Segment ]]="","",C1909)</f>
        <v/>
      </c>
      <c r="D1910" s="113" t="str">
        <f>IF(Table6[[#This Row],[Segment ]]="","",D1909)</f>
        <v/>
      </c>
      <c r="E1910" s="117" t="str">
        <f>IF(Table6[[#This Row],[Segment ]]="","",Table6[[#This Row],[Density (kg/m3)]]*Table6[[#This Row],[Volumetric flow (m3/s)]])</f>
        <v/>
      </c>
      <c r="F1910" s="114" t="str">
        <f>IF(Table6[[#This Row],[Segment ]]="","",'Pressure Drops in Loops'!AG1915)</f>
        <v/>
      </c>
      <c r="G1910" s="114" t="str">
        <f>'Pressure Drops in Loops'!AH1915</f>
        <v/>
      </c>
      <c r="H1910" s="114"/>
      <c r="I1910" s="114"/>
      <c r="J1910" s="115" t="str">
        <f>'Pressure Drops in Loops'!E1915</f>
        <v/>
      </c>
      <c r="K1910" s="115" t="str">
        <f>IF('Pressure Drops in Loops'!E1916="",'Pressure Drops in Loops'!E1915,'Pressure Drops in Loops'!E1916)</f>
        <v/>
      </c>
      <c r="L1910" s="115" t="str">
        <f>IF(Table6[[#This Row],[Segment ]]="","",(Table6[[#This Row],[Pressure 2 (kPa)]]-Table6[[#This Row],[Pressure 1 (kPa)]])/Table6[[#This Row],[Density (kg/m3)]])</f>
        <v/>
      </c>
      <c r="M1910" s="115" t="str">
        <f>IF(Table6[[#This Row],[Segment ]]="","",((Table6[[#This Row],[Velocity 2 (m/s)]]^2)/2)-((Table6[[#This Row],[Velocity 1 (m/s)]]^2)/2))</f>
        <v/>
      </c>
      <c r="N1910" s="115" t="str">
        <f>IF(Table6[[#This Row],[Segment ]]="","",(Table6[[#This Row],[Height 2 (m)]]-Table6[[#This Row],[Height 1 (m)]])*9.807)</f>
        <v/>
      </c>
      <c r="O1910" s="115" t="str">
        <f>'Pressure Drops in Loops'!U1915</f>
        <v/>
      </c>
      <c r="P191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10" s="115" t="str">
        <f>IF(Table6[[#This Row],[Segment ]]="","",Table6[[#This Row],[Work (W)]]/1000)</f>
        <v/>
      </c>
    </row>
    <row r="1911" spans="1:17" x14ac:dyDescent="0.25">
      <c r="A1911" s="116" t="str">
        <f>'Pressure Drops in Loops'!A1916</f>
        <v/>
      </c>
      <c r="B1911" s="113" t="str">
        <f>IF(Table6[[#This Row],[Segment ]]="","",B1910)</f>
        <v/>
      </c>
      <c r="C1911" s="113" t="str">
        <f>IF(Table6[[#This Row],[Segment ]]="","",C1910)</f>
        <v/>
      </c>
      <c r="D1911" s="113" t="str">
        <f>IF(Table6[[#This Row],[Segment ]]="","",D1910)</f>
        <v/>
      </c>
      <c r="E1911" s="117" t="str">
        <f>IF(Table6[[#This Row],[Segment ]]="","",Table6[[#This Row],[Density (kg/m3)]]*Table6[[#This Row],[Volumetric flow (m3/s)]])</f>
        <v/>
      </c>
      <c r="F1911" s="114" t="str">
        <f>IF(Table6[[#This Row],[Segment ]]="","",'Pressure Drops in Loops'!AG1916)</f>
        <v/>
      </c>
      <c r="G1911" s="114" t="str">
        <f>'Pressure Drops in Loops'!AH1916</f>
        <v/>
      </c>
      <c r="H1911" s="114"/>
      <c r="I1911" s="114"/>
      <c r="J1911" s="115" t="str">
        <f>'Pressure Drops in Loops'!E1916</f>
        <v/>
      </c>
      <c r="K1911" s="115" t="str">
        <f>IF('Pressure Drops in Loops'!E1917="",'Pressure Drops in Loops'!E1916,'Pressure Drops in Loops'!E1917)</f>
        <v/>
      </c>
      <c r="L1911" s="115" t="str">
        <f>IF(Table6[[#This Row],[Segment ]]="","",(Table6[[#This Row],[Pressure 2 (kPa)]]-Table6[[#This Row],[Pressure 1 (kPa)]])/Table6[[#This Row],[Density (kg/m3)]])</f>
        <v/>
      </c>
      <c r="M1911" s="115" t="str">
        <f>IF(Table6[[#This Row],[Segment ]]="","",((Table6[[#This Row],[Velocity 2 (m/s)]]^2)/2)-((Table6[[#This Row],[Velocity 1 (m/s)]]^2)/2))</f>
        <v/>
      </c>
      <c r="N1911" s="115" t="str">
        <f>IF(Table6[[#This Row],[Segment ]]="","",(Table6[[#This Row],[Height 2 (m)]]-Table6[[#This Row],[Height 1 (m)]])*9.807)</f>
        <v/>
      </c>
      <c r="O1911" s="115" t="str">
        <f>'Pressure Drops in Loops'!U1916</f>
        <v/>
      </c>
      <c r="P191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11" s="115" t="str">
        <f>IF(Table6[[#This Row],[Segment ]]="","",Table6[[#This Row],[Work (W)]]/1000)</f>
        <v/>
      </c>
    </row>
    <row r="1912" spans="1:17" x14ac:dyDescent="0.25">
      <c r="A1912" s="116" t="str">
        <f>'Pressure Drops in Loops'!A1917</f>
        <v/>
      </c>
      <c r="B1912" s="113" t="str">
        <f>IF(Table6[[#This Row],[Segment ]]="","",B1911)</f>
        <v/>
      </c>
      <c r="C1912" s="113" t="str">
        <f>IF(Table6[[#This Row],[Segment ]]="","",C1911)</f>
        <v/>
      </c>
      <c r="D1912" s="113" t="str">
        <f>IF(Table6[[#This Row],[Segment ]]="","",D1911)</f>
        <v/>
      </c>
      <c r="E1912" s="117" t="str">
        <f>IF(Table6[[#This Row],[Segment ]]="","",Table6[[#This Row],[Density (kg/m3)]]*Table6[[#This Row],[Volumetric flow (m3/s)]])</f>
        <v/>
      </c>
      <c r="F1912" s="114" t="str">
        <f>IF(Table6[[#This Row],[Segment ]]="","",'Pressure Drops in Loops'!AG1917)</f>
        <v/>
      </c>
      <c r="G1912" s="114" t="str">
        <f>'Pressure Drops in Loops'!AH1917</f>
        <v/>
      </c>
      <c r="H1912" s="114"/>
      <c r="I1912" s="114"/>
      <c r="J1912" s="115" t="str">
        <f>'Pressure Drops in Loops'!E1917</f>
        <v/>
      </c>
      <c r="K1912" s="115" t="str">
        <f>IF('Pressure Drops in Loops'!E1918="",'Pressure Drops in Loops'!E1917,'Pressure Drops in Loops'!E1918)</f>
        <v/>
      </c>
      <c r="L1912" s="115" t="str">
        <f>IF(Table6[[#This Row],[Segment ]]="","",(Table6[[#This Row],[Pressure 2 (kPa)]]-Table6[[#This Row],[Pressure 1 (kPa)]])/Table6[[#This Row],[Density (kg/m3)]])</f>
        <v/>
      </c>
      <c r="M1912" s="115" t="str">
        <f>IF(Table6[[#This Row],[Segment ]]="","",((Table6[[#This Row],[Velocity 2 (m/s)]]^2)/2)-((Table6[[#This Row],[Velocity 1 (m/s)]]^2)/2))</f>
        <v/>
      </c>
      <c r="N1912" s="115" t="str">
        <f>IF(Table6[[#This Row],[Segment ]]="","",(Table6[[#This Row],[Height 2 (m)]]-Table6[[#This Row],[Height 1 (m)]])*9.807)</f>
        <v/>
      </c>
      <c r="O1912" s="115" t="str">
        <f>'Pressure Drops in Loops'!U1917</f>
        <v/>
      </c>
      <c r="P191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12" s="115" t="str">
        <f>IF(Table6[[#This Row],[Segment ]]="","",Table6[[#This Row],[Work (W)]]/1000)</f>
        <v/>
      </c>
    </row>
    <row r="1913" spans="1:17" x14ac:dyDescent="0.25">
      <c r="A1913" s="116" t="str">
        <f>'Pressure Drops in Loops'!A1918</f>
        <v/>
      </c>
      <c r="B1913" s="113" t="str">
        <f>IF(Table6[[#This Row],[Segment ]]="","",B1912)</f>
        <v/>
      </c>
      <c r="C1913" s="113" t="str">
        <f>IF(Table6[[#This Row],[Segment ]]="","",C1912)</f>
        <v/>
      </c>
      <c r="D1913" s="113" t="str">
        <f>IF(Table6[[#This Row],[Segment ]]="","",D1912)</f>
        <v/>
      </c>
      <c r="E1913" s="117" t="str">
        <f>IF(Table6[[#This Row],[Segment ]]="","",Table6[[#This Row],[Density (kg/m3)]]*Table6[[#This Row],[Volumetric flow (m3/s)]])</f>
        <v/>
      </c>
      <c r="F1913" s="114" t="str">
        <f>IF(Table6[[#This Row],[Segment ]]="","",'Pressure Drops in Loops'!AG1918)</f>
        <v/>
      </c>
      <c r="G1913" s="114" t="str">
        <f>'Pressure Drops in Loops'!AH1918</f>
        <v/>
      </c>
      <c r="H1913" s="114"/>
      <c r="I1913" s="114"/>
      <c r="J1913" s="115" t="str">
        <f>'Pressure Drops in Loops'!E1918</f>
        <v/>
      </c>
      <c r="K1913" s="115" t="str">
        <f>IF('Pressure Drops in Loops'!E1919="",'Pressure Drops in Loops'!E1918,'Pressure Drops in Loops'!E1919)</f>
        <v/>
      </c>
      <c r="L1913" s="115" t="str">
        <f>IF(Table6[[#This Row],[Segment ]]="","",(Table6[[#This Row],[Pressure 2 (kPa)]]-Table6[[#This Row],[Pressure 1 (kPa)]])/Table6[[#This Row],[Density (kg/m3)]])</f>
        <v/>
      </c>
      <c r="M1913" s="115" t="str">
        <f>IF(Table6[[#This Row],[Segment ]]="","",((Table6[[#This Row],[Velocity 2 (m/s)]]^2)/2)-((Table6[[#This Row],[Velocity 1 (m/s)]]^2)/2))</f>
        <v/>
      </c>
      <c r="N1913" s="115" t="str">
        <f>IF(Table6[[#This Row],[Segment ]]="","",(Table6[[#This Row],[Height 2 (m)]]-Table6[[#This Row],[Height 1 (m)]])*9.807)</f>
        <v/>
      </c>
      <c r="O1913" s="115" t="str">
        <f>'Pressure Drops in Loops'!U1918</f>
        <v/>
      </c>
      <c r="P191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13" s="115" t="str">
        <f>IF(Table6[[#This Row],[Segment ]]="","",Table6[[#This Row],[Work (W)]]/1000)</f>
        <v/>
      </c>
    </row>
    <row r="1914" spans="1:17" x14ac:dyDescent="0.25">
      <c r="A1914" s="116" t="str">
        <f>'Pressure Drops in Loops'!A1919</f>
        <v/>
      </c>
      <c r="B1914" s="113" t="str">
        <f>IF(Table6[[#This Row],[Segment ]]="","",B1913)</f>
        <v/>
      </c>
      <c r="C1914" s="113" t="str">
        <f>IF(Table6[[#This Row],[Segment ]]="","",C1913)</f>
        <v/>
      </c>
      <c r="D1914" s="113" t="str">
        <f>IF(Table6[[#This Row],[Segment ]]="","",D1913)</f>
        <v/>
      </c>
      <c r="E1914" s="117" t="str">
        <f>IF(Table6[[#This Row],[Segment ]]="","",Table6[[#This Row],[Density (kg/m3)]]*Table6[[#This Row],[Volumetric flow (m3/s)]])</f>
        <v/>
      </c>
      <c r="F1914" s="114" t="str">
        <f>IF(Table6[[#This Row],[Segment ]]="","",'Pressure Drops in Loops'!AG1919)</f>
        <v/>
      </c>
      <c r="G1914" s="114" t="str">
        <f>'Pressure Drops in Loops'!AH1919</f>
        <v/>
      </c>
      <c r="H1914" s="114"/>
      <c r="I1914" s="114"/>
      <c r="J1914" s="115" t="str">
        <f>'Pressure Drops in Loops'!E1919</f>
        <v/>
      </c>
      <c r="K1914" s="115" t="str">
        <f>IF('Pressure Drops in Loops'!E1920="",'Pressure Drops in Loops'!E1919,'Pressure Drops in Loops'!E1920)</f>
        <v/>
      </c>
      <c r="L1914" s="115" t="str">
        <f>IF(Table6[[#This Row],[Segment ]]="","",(Table6[[#This Row],[Pressure 2 (kPa)]]-Table6[[#This Row],[Pressure 1 (kPa)]])/Table6[[#This Row],[Density (kg/m3)]])</f>
        <v/>
      </c>
      <c r="M1914" s="115" t="str">
        <f>IF(Table6[[#This Row],[Segment ]]="","",((Table6[[#This Row],[Velocity 2 (m/s)]]^2)/2)-((Table6[[#This Row],[Velocity 1 (m/s)]]^2)/2))</f>
        <v/>
      </c>
      <c r="N1914" s="115" t="str">
        <f>IF(Table6[[#This Row],[Segment ]]="","",(Table6[[#This Row],[Height 2 (m)]]-Table6[[#This Row],[Height 1 (m)]])*9.807)</f>
        <v/>
      </c>
      <c r="O1914" s="115" t="str">
        <f>'Pressure Drops in Loops'!U1919</f>
        <v/>
      </c>
      <c r="P191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14" s="115" t="str">
        <f>IF(Table6[[#This Row],[Segment ]]="","",Table6[[#This Row],[Work (W)]]/1000)</f>
        <v/>
      </c>
    </row>
    <row r="1915" spans="1:17" x14ac:dyDescent="0.25">
      <c r="A1915" s="116" t="str">
        <f>'Pressure Drops in Loops'!A1920</f>
        <v/>
      </c>
      <c r="B1915" s="113" t="str">
        <f>IF(Table6[[#This Row],[Segment ]]="","",B1914)</f>
        <v/>
      </c>
      <c r="C1915" s="113" t="str">
        <f>IF(Table6[[#This Row],[Segment ]]="","",C1914)</f>
        <v/>
      </c>
      <c r="D1915" s="113" t="str">
        <f>IF(Table6[[#This Row],[Segment ]]="","",D1914)</f>
        <v/>
      </c>
      <c r="E1915" s="117" t="str">
        <f>IF(Table6[[#This Row],[Segment ]]="","",Table6[[#This Row],[Density (kg/m3)]]*Table6[[#This Row],[Volumetric flow (m3/s)]])</f>
        <v/>
      </c>
      <c r="F1915" s="114" t="str">
        <f>IF(Table6[[#This Row],[Segment ]]="","",'Pressure Drops in Loops'!AG1920)</f>
        <v/>
      </c>
      <c r="G1915" s="114" t="str">
        <f>'Pressure Drops in Loops'!AH1920</f>
        <v/>
      </c>
      <c r="H1915" s="114"/>
      <c r="I1915" s="114"/>
      <c r="J1915" s="115" t="str">
        <f>'Pressure Drops in Loops'!E1920</f>
        <v/>
      </c>
      <c r="K1915" s="115" t="str">
        <f>IF('Pressure Drops in Loops'!E1921="",'Pressure Drops in Loops'!E1920,'Pressure Drops in Loops'!E1921)</f>
        <v/>
      </c>
      <c r="L1915" s="115" t="str">
        <f>IF(Table6[[#This Row],[Segment ]]="","",(Table6[[#This Row],[Pressure 2 (kPa)]]-Table6[[#This Row],[Pressure 1 (kPa)]])/Table6[[#This Row],[Density (kg/m3)]])</f>
        <v/>
      </c>
      <c r="M1915" s="115" t="str">
        <f>IF(Table6[[#This Row],[Segment ]]="","",((Table6[[#This Row],[Velocity 2 (m/s)]]^2)/2)-((Table6[[#This Row],[Velocity 1 (m/s)]]^2)/2))</f>
        <v/>
      </c>
      <c r="N1915" s="115" t="str">
        <f>IF(Table6[[#This Row],[Segment ]]="","",(Table6[[#This Row],[Height 2 (m)]]-Table6[[#This Row],[Height 1 (m)]])*9.807)</f>
        <v/>
      </c>
      <c r="O1915" s="115" t="str">
        <f>'Pressure Drops in Loops'!U1920</f>
        <v/>
      </c>
      <c r="P191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15" s="115" t="str">
        <f>IF(Table6[[#This Row],[Segment ]]="","",Table6[[#This Row],[Work (W)]]/1000)</f>
        <v/>
      </c>
    </row>
    <row r="1916" spans="1:17" x14ac:dyDescent="0.25">
      <c r="A1916" s="116" t="str">
        <f>'Pressure Drops in Loops'!A1921</f>
        <v/>
      </c>
      <c r="B1916" s="113" t="str">
        <f>IF(Table6[[#This Row],[Segment ]]="","",B1915)</f>
        <v/>
      </c>
      <c r="C1916" s="113" t="str">
        <f>IF(Table6[[#This Row],[Segment ]]="","",C1915)</f>
        <v/>
      </c>
      <c r="D1916" s="113" t="str">
        <f>IF(Table6[[#This Row],[Segment ]]="","",D1915)</f>
        <v/>
      </c>
      <c r="E1916" s="117" t="str">
        <f>IF(Table6[[#This Row],[Segment ]]="","",Table6[[#This Row],[Density (kg/m3)]]*Table6[[#This Row],[Volumetric flow (m3/s)]])</f>
        <v/>
      </c>
      <c r="F1916" s="114" t="str">
        <f>IF(Table6[[#This Row],[Segment ]]="","",'Pressure Drops in Loops'!AG1921)</f>
        <v/>
      </c>
      <c r="G1916" s="114" t="str">
        <f>'Pressure Drops in Loops'!AH1921</f>
        <v/>
      </c>
      <c r="H1916" s="114"/>
      <c r="I1916" s="114"/>
      <c r="J1916" s="115" t="str">
        <f>'Pressure Drops in Loops'!E1921</f>
        <v/>
      </c>
      <c r="K1916" s="115" t="str">
        <f>IF('Pressure Drops in Loops'!E1922="",'Pressure Drops in Loops'!E1921,'Pressure Drops in Loops'!E1922)</f>
        <v/>
      </c>
      <c r="L1916" s="115" t="str">
        <f>IF(Table6[[#This Row],[Segment ]]="","",(Table6[[#This Row],[Pressure 2 (kPa)]]-Table6[[#This Row],[Pressure 1 (kPa)]])/Table6[[#This Row],[Density (kg/m3)]])</f>
        <v/>
      </c>
      <c r="M1916" s="115" t="str">
        <f>IF(Table6[[#This Row],[Segment ]]="","",((Table6[[#This Row],[Velocity 2 (m/s)]]^2)/2)-((Table6[[#This Row],[Velocity 1 (m/s)]]^2)/2))</f>
        <v/>
      </c>
      <c r="N1916" s="115" t="str">
        <f>IF(Table6[[#This Row],[Segment ]]="","",(Table6[[#This Row],[Height 2 (m)]]-Table6[[#This Row],[Height 1 (m)]])*9.807)</f>
        <v/>
      </c>
      <c r="O1916" s="115" t="str">
        <f>'Pressure Drops in Loops'!U1921</f>
        <v/>
      </c>
      <c r="P191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16" s="115" t="str">
        <f>IF(Table6[[#This Row],[Segment ]]="","",Table6[[#This Row],[Work (W)]]/1000)</f>
        <v/>
      </c>
    </row>
    <row r="1917" spans="1:17" x14ac:dyDescent="0.25">
      <c r="A1917" s="116" t="str">
        <f>'Pressure Drops in Loops'!A1922</f>
        <v/>
      </c>
      <c r="B1917" s="113" t="str">
        <f>IF(Table6[[#This Row],[Segment ]]="","",B1916)</f>
        <v/>
      </c>
      <c r="C1917" s="113" t="str">
        <f>IF(Table6[[#This Row],[Segment ]]="","",C1916)</f>
        <v/>
      </c>
      <c r="D1917" s="113" t="str">
        <f>IF(Table6[[#This Row],[Segment ]]="","",D1916)</f>
        <v/>
      </c>
      <c r="E1917" s="117" t="str">
        <f>IF(Table6[[#This Row],[Segment ]]="","",Table6[[#This Row],[Density (kg/m3)]]*Table6[[#This Row],[Volumetric flow (m3/s)]])</f>
        <v/>
      </c>
      <c r="F1917" s="114" t="str">
        <f>IF(Table6[[#This Row],[Segment ]]="","",'Pressure Drops in Loops'!AG1922)</f>
        <v/>
      </c>
      <c r="G1917" s="114" t="str">
        <f>'Pressure Drops in Loops'!AH1922</f>
        <v/>
      </c>
      <c r="H1917" s="114"/>
      <c r="I1917" s="114"/>
      <c r="J1917" s="115" t="str">
        <f>'Pressure Drops in Loops'!E1922</f>
        <v/>
      </c>
      <c r="K1917" s="115" t="str">
        <f>IF('Pressure Drops in Loops'!E1923="",'Pressure Drops in Loops'!E1922,'Pressure Drops in Loops'!E1923)</f>
        <v/>
      </c>
      <c r="L1917" s="115" t="str">
        <f>IF(Table6[[#This Row],[Segment ]]="","",(Table6[[#This Row],[Pressure 2 (kPa)]]-Table6[[#This Row],[Pressure 1 (kPa)]])/Table6[[#This Row],[Density (kg/m3)]])</f>
        <v/>
      </c>
      <c r="M1917" s="115" t="str">
        <f>IF(Table6[[#This Row],[Segment ]]="","",((Table6[[#This Row],[Velocity 2 (m/s)]]^2)/2)-((Table6[[#This Row],[Velocity 1 (m/s)]]^2)/2))</f>
        <v/>
      </c>
      <c r="N1917" s="115" t="str">
        <f>IF(Table6[[#This Row],[Segment ]]="","",(Table6[[#This Row],[Height 2 (m)]]-Table6[[#This Row],[Height 1 (m)]])*9.807)</f>
        <v/>
      </c>
      <c r="O1917" s="115" t="str">
        <f>'Pressure Drops in Loops'!U1922</f>
        <v/>
      </c>
      <c r="P191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17" s="115" t="str">
        <f>IF(Table6[[#This Row],[Segment ]]="","",Table6[[#This Row],[Work (W)]]/1000)</f>
        <v/>
      </c>
    </row>
    <row r="1918" spans="1:17" x14ac:dyDescent="0.25">
      <c r="A1918" s="116" t="str">
        <f>'Pressure Drops in Loops'!A1923</f>
        <v/>
      </c>
      <c r="B1918" s="113" t="str">
        <f>IF(Table6[[#This Row],[Segment ]]="","",B1917)</f>
        <v/>
      </c>
      <c r="C1918" s="113" t="str">
        <f>IF(Table6[[#This Row],[Segment ]]="","",C1917)</f>
        <v/>
      </c>
      <c r="D1918" s="113" t="str">
        <f>IF(Table6[[#This Row],[Segment ]]="","",D1917)</f>
        <v/>
      </c>
      <c r="E1918" s="117" t="str">
        <f>IF(Table6[[#This Row],[Segment ]]="","",Table6[[#This Row],[Density (kg/m3)]]*Table6[[#This Row],[Volumetric flow (m3/s)]])</f>
        <v/>
      </c>
      <c r="F1918" s="114" t="str">
        <f>IF(Table6[[#This Row],[Segment ]]="","",'Pressure Drops in Loops'!AG1923)</f>
        <v/>
      </c>
      <c r="G1918" s="114" t="str">
        <f>'Pressure Drops in Loops'!AH1923</f>
        <v/>
      </c>
      <c r="H1918" s="114"/>
      <c r="I1918" s="114"/>
      <c r="J1918" s="115" t="str">
        <f>'Pressure Drops in Loops'!E1923</f>
        <v/>
      </c>
      <c r="K1918" s="115" t="str">
        <f>IF('Pressure Drops in Loops'!E1924="",'Pressure Drops in Loops'!E1923,'Pressure Drops in Loops'!E1924)</f>
        <v/>
      </c>
      <c r="L1918" s="115" t="str">
        <f>IF(Table6[[#This Row],[Segment ]]="","",(Table6[[#This Row],[Pressure 2 (kPa)]]-Table6[[#This Row],[Pressure 1 (kPa)]])/Table6[[#This Row],[Density (kg/m3)]])</f>
        <v/>
      </c>
      <c r="M1918" s="115" t="str">
        <f>IF(Table6[[#This Row],[Segment ]]="","",((Table6[[#This Row],[Velocity 2 (m/s)]]^2)/2)-((Table6[[#This Row],[Velocity 1 (m/s)]]^2)/2))</f>
        <v/>
      </c>
      <c r="N1918" s="115" t="str">
        <f>IF(Table6[[#This Row],[Segment ]]="","",(Table6[[#This Row],[Height 2 (m)]]-Table6[[#This Row],[Height 1 (m)]])*9.807)</f>
        <v/>
      </c>
      <c r="O1918" s="115" t="str">
        <f>'Pressure Drops in Loops'!U1923</f>
        <v/>
      </c>
      <c r="P191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18" s="115" t="str">
        <f>IF(Table6[[#This Row],[Segment ]]="","",Table6[[#This Row],[Work (W)]]/1000)</f>
        <v/>
      </c>
    </row>
    <row r="1919" spans="1:17" x14ac:dyDescent="0.25">
      <c r="A1919" s="116" t="str">
        <f>'Pressure Drops in Loops'!A1924</f>
        <v/>
      </c>
      <c r="B1919" s="113" t="str">
        <f>IF(Table6[[#This Row],[Segment ]]="","",B1918)</f>
        <v/>
      </c>
      <c r="C1919" s="113" t="str">
        <f>IF(Table6[[#This Row],[Segment ]]="","",C1918)</f>
        <v/>
      </c>
      <c r="D1919" s="113" t="str">
        <f>IF(Table6[[#This Row],[Segment ]]="","",D1918)</f>
        <v/>
      </c>
      <c r="E1919" s="117" t="str">
        <f>IF(Table6[[#This Row],[Segment ]]="","",Table6[[#This Row],[Density (kg/m3)]]*Table6[[#This Row],[Volumetric flow (m3/s)]])</f>
        <v/>
      </c>
      <c r="F1919" s="114" t="str">
        <f>IF(Table6[[#This Row],[Segment ]]="","",'Pressure Drops in Loops'!AG1924)</f>
        <v/>
      </c>
      <c r="G1919" s="114" t="str">
        <f>'Pressure Drops in Loops'!AH1924</f>
        <v/>
      </c>
      <c r="H1919" s="114"/>
      <c r="I1919" s="114"/>
      <c r="J1919" s="115" t="str">
        <f>'Pressure Drops in Loops'!E1924</f>
        <v/>
      </c>
      <c r="K1919" s="115" t="str">
        <f>IF('Pressure Drops in Loops'!E1925="",'Pressure Drops in Loops'!E1924,'Pressure Drops in Loops'!E1925)</f>
        <v/>
      </c>
      <c r="L1919" s="115" t="str">
        <f>IF(Table6[[#This Row],[Segment ]]="","",(Table6[[#This Row],[Pressure 2 (kPa)]]-Table6[[#This Row],[Pressure 1 (kPa)]])/Table6[[#This Row],[Density (kg/m3)]])</f>
        <v/>
      </c>
      <c r="M1919" s="115" t="str">
        <f>IF(Table6[[#This Row],[Segment ]]="","",((Table6[[#This Row],[Velocity 2 (m/s)]]^2)/2)-((Table6[[#This Row],[Velocity 1 (m/s)]]^2)/2))</f>
        <v/>
      </c>
      <c r="N1919" s="115" t="str">
        <f>IF(Table6[[#This Row],[Segment ]]="","",(Table6[[#This Row],[Height 2 (m)]]-Table6[[#This Row],[Height 1 (m)]])*9.807)</f>
        <v/>
      </c>
      <c r="O1919" s="115" t="str">
        <f>'Pressure Drops in Loops'!U1924</f>
        <v/>
      </c>
      <c r="P191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19" s="115" t="str">
        <f>IF(Table6[[#This Row],[Segment ]]="","",Table6[[#This Row],[Work (W)]]/1000)</f>
        <v/>
      </c>
    </row>
    <row r="1920" spans="1:17" x14ac:dyDescent="0.25">
      <c r="A1920" s="116" t="str">
        <f>'Pressure Drops in Loops'!A1925</f>
        <v/>
      </c>
      <c r="B1920" s="113" t="str">
        <f>IF(Table6[[#This Row],[Segment ]]="","",B1919)</f>
        <v/>
      </c>
      <c r="C1920" s="113" t="str">
        <f>IF(Table6[[#This Row],[Segment ]]="","",C1919)</f>
        <v/>
      </c>
      <c r="D1920" s="113" t="str">
        <f>IF(Table6[[#This Row],[Segment ]]="","",D1919)</f>
        <v/>
      </c>
      <c r="E1920" s="117" t="str">
        <f>IF(Table6[[#This Row],[Segment ]]="","",Table6[[#This Row],[Density (kg/m3)]]*Table6[[#This Row],[Volumetric flow (m3/s)]])</f>
        <v/>
      </c>
      <c r="F1920" s="114" t="str">
        <f>IF(Table6[[#This Row],[Segment ]]="","",'Pressure Drops in Loops'!AG1925)</f>
        <v/>
      </c>
      <c r="G1920" s="114" t="str">
        <f>'Pressure Drops in Loops'!AH1925</f>
        <v/>
      </c>
      <c r="H1920" s="114"/>
      <c r="I1920" s="114"/>
      <c r="J1920" s="115" t="str">
        <f>'Pressure Drops in Loops'!E1925</f>
        <v/>
      </c>
      <c r="K1920" s="115" t="str">
        <f>IF('Pressure Drops in Loops'!E1926="",'Pressure Drops in Loops'!E1925,'Pressure Drops in Loops'!E1926)</f>
        <v/>
      </c>
      <c r="L1920" s="115" t="str">
        <f>IF(Table6[[#This Row],[Segment ]]="","",(Table6[[#This Row],[Pressure 2 (kPa)]]-Table6[[#This Row],[Pressure 1 (kPa)]])/Table6[[#This Row],[Density (kg/m3)]])</f>
        <v/>
      </c>
      <c r="M1920" s="115" t="str">
        <f>IF(Table6[[#This Row],[Segment ]]="","",((Table6[[#This Row],[Velocity 2 (m/s)]]^2)/2)-((Table6[[#This Row],[Velocity 1 (m/s)]]^2)/2))</f>
        <v/>
      </c>
      <c r="N1920" s="115" t="str">
        <f>IF(Table6[[#This Row],[Segment ]]="","",(Table6[[#This Row],[Height 2 (m)]]-Table6[[#This Row],[Height 1 (m)]])*9.807)</f>
        <v/>
      </c>
      <c r="O1920" s="115" t="str">
        <f>'Pressure Drops in Loops'!U1925</f>
        <v/>
      </c>
      <c r="P192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20" s="115" t="str">
        <f>IF(Table6[[#This Row],[Segment ]]="","",Table6[[#This Row],[Work (W)]]/1000)</f>
        <v/>
      </c>
    </row>
    <row r="1921" spans="1:17" x14ac:dyDescent="0.25">
      <c r="A1921" s="116" t="str">
        <f>'Pressure Drops in Loops'!A1926</f>
        <v/>
      </c>
      <c r="B1921" s="113" t="str">
        <f>IF(Table6[[#This Row],[Segment ]]="","",B1920)</f>
        <v/>
      </c>
      <c r="C1921" s="113" t="str">
        <f>IF(Table6[[#This Row],[Segment ]]="","",C1920)</f>
        <v/>
      </c>
      <c r="D1921" s="113" t="str">
        <f>IF(Table6[[#This Row],[Segment ]]="","",D1920)</f>
        <v/>
      </c>
      <c r="E1921" s="117" t="str">
        <f>IF(Table6[[#This Row],[Segment ]]="","",Table6[[#This Row],[Density (kg/m3)]]*Table6[[#This Row],[Volumetric flow (m3/s)]])</f>
        <v/>
      </c>
      <c r="F1921" s="114" t="str">
        <f>IF(Table6[[#This Row],[Segment ]]="","",'Pressure Drops in Loops'!AG1926)</f>
        <v/>
      </c>
      <c r="G1921" s="114" t="str">
        <f>'Pressure Drops in Loops'!AH1926</f>
        <v/>
      </c>
      <c r="H1921" s="114"/>
      <c r="I1921" s="114"/>
      <c r="J1921" s="115" t="str">
        <f>'Pressure Drops in Loops'!E1926</f>
        <v/>
      </c>
      <c r="K1921" s="115" t="str">
        <f>IF('Pressure Drops in Loops'!E1927="",'Pressure Drops in Loops'!E1926,'Pressure Drops in Loops'!E1927)</f>
        <v/>
      </c>
      <c r="L1921" s="115" t="str">
        <f>IF(Table6[[#This Row],[Segment ]]="","",(Table6[[#This Row],[Pressure 2 (kPa)]]-Table6[[#This Row],[Pressure 1 (kPa)]])/Table6[[#This Row],[Density (kg/m3)]])</f>
        <v/>
      </c>
      <c r="M1921" s="115" t="str">
        <f>IF(Table6[[#This Row],[Segment ]]="","",((Table6[[#This Row],[Velocity 2 (m/s)]]^2)/2)-((Table6[[#This Row],[Velocity 1 (m/s)]]^2)/2))</f>
        <v/>
      </c>
      <c r="N1921" s="115" t="str">
        <f>IF(Table6[[#This Row],[Segment ]]="","",(Table6[[#This Row],[Height 2 (m)]]-Table6[[#This Row],[Height 1 (m)]])*9.807)</f>
        <v/>
      </c>
      <c r="O1921" s="115" t="str">
        <f>'Pressure Drops in Loops'!U1926</f>
        <v/>
      </c>
      <c r="P192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21" s="115" t="str">
        <f>IF(Table6[[#This Row],[Segment ]]="","",Table6[[#This Row],[Work (W)]]/1000)</f>
        <v/>
      </c>
    </row>
    <row r="1922" spans="1:17" x14ac:dyDescent="0.25">
      <c r="A1922" s="116" t="str">
        <f>'Pressure Drops in Loops'!A1927</f>
        <v/>
      </c>
      <c r="B1922" s="113" t="str">
        <f>IF(Table6[[#This Row],[Segment ]]="","",B1921)</f>
        <v/>
      </c>
      <c r="C1922" s="113" t="str">
        <f>IF(Table6[[#This Row],[Segment ]]="","",C1921)</f>
        <v/>
      </c>
      <c r="D1922" s="113" t="str">
        <f>IF(Table6[[#This Row],[Segment ]]="","",D1921)</f>
        <v/>
      </c>
      <c r="E1922" s="117" t="str">
        <f>IF(Table6[[#This Row],[Segment ]]="","",Table6[[#This Row],[Density (kg/m3)]]*Table6[[#This Row],[Volumetric flow (m3/s)]])</f>
        <v/>
      </c>
      <c r="F1922" s="114" t="str">
        <f>IF(Table6[[#This Row],[Segment ]]="","",'Pressure Drops in Loops'!AG1927)</f>
        <v/>
      </c>
      <c r="G1922" s="114" t="str">
        <f>'Pressure Drops in Loops'!AH1927</f>
        <v/>
      </c>
      <c r="H1922" s="114"/>
      <c r="I1922" s="114"/>
      <c r="J1922" s="115" t="str">
        <f>'Pressure Drops in Loops'!E1927</f>
        <v/>
      </c>
      <c r="K1922" s="115" t="str">
        <f>IF('Pressure Drops in Loops'!E1928="",'Pressure Drops in Loops'!E1927,'Pressure Drops in Loops'!E1928)</f>
        <v/>
      </c>
      <c r="L1922" s="115" t="str">
        <f>IF(Table6[[#This Row],[Segment ]]="","",(Table6[[#This Row],[Pressure 2 (kPa)]]-Table6[[#This Row],[Pressure 1 (kPa)]])/Table6[[#This Row],[Density (kg/m3)]])</f>
        <v/>
      </c>
      <c r="M1922" s="115" t="str">
        <f>IF(Table6[[#This Row],[Segment ]]="","",((Table6[[#This Row],[Velocity 2 (m/s)]]^2)/2)-((Table6[[#This Row],[Velocity 1 (m/s)]]^2)/2))</f>
        <v/>
      </c>
      <c r="N1922" s="115" t="str">
        <f>IF(Table6[[#This Row],[Segment ]]="","",(Table6[[#This Row],[Height 2 (m)]]-Table6[[#This Row],[Height 1 (m)]])*9.807)</f>
        <v/>
      </c>
      <c r="O1922" s="115" t="str">
        <f>'Pressure Drops in Loops'!U1927</f>
        <v/>
      </c>
      <c r="P192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22" s="115" t="str">
        <f>IF(Table6[[#This Row],[Segment ]]="","",Table6[[#This Row],[Work (W)]]/1000)</f>
        <v/>
      </c>
    </row>
    <row r="1923" spans="1:17" x14ac:dyDescent="0.25">
      <c r="A1923" s="116" t="str">
        <f>'Pressure Drops in Loops'!A1928</f>
        <v/>
      </c>
      <c r="B1923" s="113" t="str">
        <f>IF(Table6[[#This Row],[Segment ]]="","",B1922)</f>
        <v/>
      </c>
      <c r="C1923" s="113" t="str">
        <f>IF(Table6[[#This Row],[Segment ]]="","",C1922)</f>
        <v/>
      </c>
      <c r="D1923" s="113" t="str">
        <f>IF(Table6[[#This Row],[Segment ]]="","",D1922)</f>
        <v/>
      </c>
      <c r="E1923" s="117" t="str">
        <f>IF(Table6[[#This Row],[Segment ]]="","",Table6[[#This Row],[Density (kg/m3)]]*Table6[[#This Row],[Volumetric flow (m3/s)]])</f>
        <v/>
      </c>
      <c r="F1923" s="114" t="str">
        <f>IF(Table6[[#This Row],[Segment ]]="","",'Pressure Drops in Loops'!AG1928)</f>
        <v/>
      </c>
      <c r="G1923" s="114" t="str">
        <f>'Pressure Drops in Loops'!AH1928</f>
        <v/>
      </c>
      <c r="H1923" s="114"/>
      <c r="I1923" s="114"/>
      <c r="J1923" s="115" t="str">
        <f>'Pressure Drops in Loops'!E1928</f>
        <v/>
      </c>
      <c r="K1923" s="115" t="str">
        <f>IF('Pressure Drops in Loops'!E1929="",'Pressure Drops in Loops'!E1928,'Pressure Drops in Loops'!E1929)</f>
        <v/>
      </c>
      <c r="L1923" s="115" t="str">
        <f>IF(Table6[[#This Row],[Segment ]]="","",(Table6[[#This Row],[Pressure 2 (kPa)]]-Table6[[#This Row],[Pressure 1 (kPa)]])/Table6[[#This Row],[Density (kg/m3)]])</f>
        <v/>
      </c>
      <c r="M1923" s="115" t="str">
        <f>IF(Table6[[#This Row],[Segment ]]="","",((Table6[[#This Row],[Velocity 2 (m/s)]]^2)/2)-((Table6[[#This Row],[Velocity 1 (m/s)]]^2)/2))</f>
        <v/>
      </c>
      <c r="N1923" s="115" t="str">
        <f>IF(Table6[[#This Row],[Segment ]]="","",(Table6[[#This Row],[Height 2 (m)]]-Table6[[#This Row],[Height 1 (m)]])*9.807)</f>
        <v/>
      </c>
      <c r="O1923" s="115" t="str">
        <f>'Pressure Drops in Loops'!U1928</f>
        <v/>
      </c>
      <c r="P192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23" s="115" t="str">
        <f>IF(Table6[[#This Row],[Segment ]]="","",Table6[[#This Row],[Work (W)]]/1000)</f>
        <v/>
      </c>
    </row>
    <row r="1924" spans="1:17" x14ac:dyDescent="0.25">
      <c r="A1924" s="116" t="str">
        <f>'Pressure Drops in Loops'!A1929</f>
        <v/>
      </c>
      <c r="B1924" s="113" t="str">
        <f>IF(Table6[[#This Row],[Segment ]]="","",B1923)</f>
        <v/>
      </c>
      <c r="C1924" s="113" t="str">
        <f>IF(Table6[[#This Row],[Segment ]]="","",C1923)</f>
        <v/>
      </c>
      <c r="D1924" s="113" t="str">
        <f>IF(Table6[[#This Row],[Segment ]]="","",D1923)</f>
        <v/>
      </c>
      <c r="E1924" s="117" t="str">
        <f>IF(Table6[[#This Row],[Segment ]]="","",Table6[[#This Row],[Density (kg/m3)]]*Table6[[#This Row],[Volumetric flow (m3/s)]])</f>
        <v/>
      </c>
      <c r="F1924" s="114" t="str">
        <f>IF(Table6[[#This Row],[Segment ]]="","",'Pressure Drops in Loops'!AG1929)</f>
        <v/>
      </c>
      <c r="G1924" s="114" t="str">
        <f>'Pressure Drops in Loops'!AH1929</f>
        <v/>
      </c>
      <c r="H1924" s="114"/>
      <c r="I1924" s="114"/>
      <c r="J1924" s="115" t="str">
        <f>'Pressure Drops in Loops'!E1929</f>
        <v/>
      </c>
      <c r="K1924" s="115" t="str">
        <f>IF('Pressure Drops in Loops'!E1930="",'Pressure Drops in Loops'!E1929,'Pressure Drops in Loops'!E1930)</f>
        <v/>
      </c>
      <c r="L1924" s="115" t="str">
        <f>IF(Table6[[#This Row],[Segment ]]="","",(Table6[[#This Row],[Pressure 2 (kPa)]]-Table6[[#This Row],[Pressure 1 (kPa)]])/Table6[[#This Row],[Density (kg/m3)]])</f>
        <v/>
      </c>
      <c r="M1924" s="115" t="str">
        <f>IF(Table6[[#This Row],[Segment ]]="","",((Table6[[#This Row],[Velocity 2 (m/s)]]^2)/2)-((Table6[[#This Row],[Velocity 1 (m/s)]]^2)/2))</f>
        <v/>
      </c>
      <c r="N1924" s="115" t="str">
        <f>IF(Table6[[#This Row],[Segment ]]="","",(Table6[[#This Row],[Height 2 (m)]]-Table6[[#This Row],[Height 1 (m)]])*9.807)</f>
        <v/>
      </c>
      <c r="O1924" s="115" t="str">
        <f>'Pressure Drops in Loops'!U1929</f>
        <v/>
      </c>
      <c r="P192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24" s="115" t="str">
        <f>IF(Table6[[#This Row],[Segment ]]="","",Table6[[#This Row],[Work (W)]]/1000)</f>
        <v/>
      </c>
    </row>
    <row r="1925" spans="1:17" x14ac:dyDescent="0.25">
      <c r="A1925" s="116" t="str">
        <f>'Pressure Drops in Loops'!A1930</f>
        <v/>
      </c>
      <c r="B1925" s="113" t="str">
        <f>IF(Table6[[#This Row],[Segment ]]="","",B1924)</f>
        <v/>
      </c>
      <c r="C1925" s="113" t="str">
        <f>IF(Table6[[#This Row],[Segment ]]="","",C1924)</f>
        <v/>
      </c>
      <c r="D1925" s="113" t="str">
        <f>IF(Table6[[#This Row],[Segment ]]="","",D1924)</f>
        <v/>
      </c>
      <c r="E1925" s="117" t="str">
        <f>IF(Table6[[#This Row],[Segment ]]="","",Table6[[#This Row],[Density (kg/m3)]]*Table6[[#This Row],[Volumetric flow (m3/s)]])</f>
        <v/>
      </c>
      <c r="F1925" s="114" t="str">
        <f>IF(Table6[[#This Row],[Segment ]]="","",'Pressure Drops in Loops'!AG1930)</f>
        <v/>
      </c>
      <c r="G1925" s="114" t="str">
        <f>'Pressure Drops in Loops'!AH1930</f>
        <v/>
      </c>
      <c r="H1925" s="114"/>
      <c r="I1925" s="114"/>
      <c r="J1925" s="115" t="str">
        <f>'Pressure Drops in Loops'!E1930</f>
        <v/>
      </c>
      <c r="K1925" s="115" t="str">
        <f>IF('Pressure Drops in Loops'!E1931="",'Pressure Drops in Loops'!E1930,'Pressure Drops in Loops'!E1931)</f>
        <v/>
      </c>
      <c r="L1925" s="115" t="str">
        <f>IF(Table6[[#This Row],[Segment ]]="","",(Table6[[#This Row],[Pressure 2 (kPa)]]-Table6[[#This Row],[Pressure 1 (kPa)]])/Table6[[#This Row],[Density (kg/m3)]])</f>
        <v/>
      </c>
      <c r="M1925" s="115" t="str">
        <f>IF(Table6[[#This Row],[Segment ]]="","",((Table6[[#This Row],[Velocity 2 (m/s)]]^2)/2)-((Table6[[#This Row],[Velocity 1 (m/s)]]^2)/2))</f>
        <v/>
      </c>
      <c r="N1925" s="115" t="str">
        <f>IF(Table6[[#This Row],[Segment ]]="","",(Table6[[#This Row],[Height 2 (m)]]-Table6[[#This Row],[Height 1 (m)]])*9.807)</f>
        <v/>
      </c>
      <c r="O1925" s="115" t="str">
        <f>'Pressure Drops in Loops'!U1930</f>
        <v/>
      </c>
      <c r="P192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25" s="115" t="str">
        <f>IF(Table6[[#This Row],[Segment ]]="","",Table6[[#This Row],[Work (W)]]/1000)</f>
        <v/>
      </c>
    </row>
    <row r="1926" spans="1:17" x14ac:dyDescent="0.25">
      <c r="A1926" s="116" t="str">
        <f>'Pressure Drops in Loops'!A1931</f>
        <v/>
      </c>
      <c r="B1926" s="113" t="str">
        <f>IF(Table6[[#This Row],[Segment ]]="","",B1925)</f>
        <v/>
      </c>
      <c r="C1926" s="113" t="str">
        <f>IF(Table6[[#This Row],[Segment ]]="","",C1925)</f>
        <v/>
      </c>
      <c r="D1926" s="113" t="str">
        <f>IF(Table6[[#This Row],[Segment ]]="","",D1925)</f>
        <v/>
      </c>
      <c r="E1926" s="117" t="str">
        <f>IF(Table6[[#This Row],[Segment ]]="","",Table6[[#This Row],[Density (kg/m3)]]*Table6[[#This Row],[Volumetric flow (m3/s)]])</f>
        <v/>
      </c>
      <c r="F1926" s="114" t="str">
        <f>IF(Table6[[#This Row],[Segment ]]="","",'Pressure Drops in Loops'!AG1931)</f>
        <v/>
      </c>
      <c r="G1926" s="114" t="str">
        <f>'Pressure Drops in Loops'!AH1931</f>
        <v/>
      </c>
      <c r="H1926" s="114"/>
      <c r="I1926" s="114"/>
      <c r="J1926" s="115" t="str">
        <f>'Pressure Drops in Loops'!E1931</f>
        <v/>
      </c>
      <c r="K1926" s="115" t="str">
        <f>IF('Pressure Drops in Loops'!E1932="",'Pressure Drops in Loops'!E1931,'Pressure Drops in Loops'!E1932)</f>
        <v/>
      </c>
      <c r="L1926" s="115" t="str">
        <f>IF(Table6[[#This Row],[Segment ]]="","",(Table6[[#This Row],[Pressure 2 (kPa)]]-Table6[[#This Row],[Pressure 1 (kPa)]])/Table6[[#This Row],[Density (kg/m3)]])</f>
        <v/>
      </c>
      <c r="M1926" s="115" t="str">
        <f>IF(Table6[[#This Row],[Segment ]]="","",((Table6[[#This Row],[Velocity 2 (m/s)]]^2)/2)-((Table6[[#This Row],[Velocity 1 (m/s)]]^2)/2))</f>
        <v/>
      </c>
      <c r="N1926" s="115" t="str">
        <f>IF(Table6[[#This Row],[Segment ]]="","",(Table6[[#This Row],[Height 2 (m)]]-Table6[[#This Row],[Height 1 (m)]])*9.807)</f>
        <v/>
      </c>
      <c r="O1926" s="115" t="str">
        <f>'Pressure Drops in Loops'!U1931</f>
        <v/>
      </c>
      <c r="P192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26" s="115" t="str">
        <f>IF(Table6[[#This Row],[Segment ]]="","",Table6[[#This Row],[Work (W)]]/1000)</f>
        <v/>
      </c>
    </row>
    <row r="1927" spans="1:17" x14ac:dyDescent="0.25">
      <c r="A1927" s="116" t="str">
        <f>'Pressure Drops in Loops'!A1932</f>
        <v/>
      </c>
      <c r="B1927" s="113" t="str">
        <f>IF(Table6[[#This Row],[Segment ]]="","",B1926)</f>
        <v/>
      </c>
      <c r="C1927" s="113" t="str">
        <f>IF(Table6[[#This Row],[Segment ]]="","",C1926)</f>
        <v/>
      </c>
      <c r="D1927" s="113" t="str">
        <f>IF(Table6[[#This Row],[Segment ]]="","",D1926)</f>
        <v/>
      </c>
      <c r="E1927" s="117" t="str">
        <f>IF(Table6[[#This Row],[Segment ]]="","",Table6[[#This Row],[Density (kg/m3)]]*Table6[[#This Row],[Volumetric flow (m3/s)]])</f>
        <v/>
      </c>
      <c r="F1927" s="114" t="str">
        <f>IF(Table6[[#This Row],[Segment ]]="","",'Pressure Drops in Loops'!AG1932)</f>
        <v/>
      </c>
      <c r="G1927" s="114" t="str">
        <f>'Pressure Drops in Loops'!AH1932</f>
        <v/>
      </c>
      <c r="H1927" s="114"/>
      <c r="I1927" s="114"/>
      <c r="J1927" s="115" t="str">
        <f>'Pressure Drops in Loops'!E1932</f>
        <v/>
      </c>
      <c r="K1927" s="115" t="str">
        <f>IF('Pressure Drops in Loops'!E1933="",'Pressure Drops in Loops'!E1932,'Pressure Drops in Loops'!E1933)</f>
        <v/>
      </c>
      <c r="L1927" s="115" t="str">
        <f>IF(Table6[[#This Row],[Segment ]]="","",(Table6[[#This Row],[Pressure 2 (kPa)]]-Table6[[#This Row],[Pressure 1 (kPa)]])/Table6[[#This Row],[Density (kg/m3)]])</f>
        <v/>
      </c>
      <c r="M1927" s="115" t="str">
        <f>IF(Table6[[#This Row],[Segment ]]="","",((Table6[[#This Row],[Velocity 2 (m/s)]]^2)/2)-((Table6[[#This Row],[Velocity 1 (m/s)]]^2)/2))</f>
        <v/>
      </c>
      <c r="N1927" s="115" t="str">
        <f>IF(Table6[[#This Row],[Segment ]]="","",(Table6[[#This Row],[Height 2 (m)]]-Table6[[#This Row],[Height 1 (m)]])*9.807)</f>
        <v/>
      </c>
      <c r="O1927" s="115" t="str">
        <f>'Pressure Drops in Loops'!U1932</f>
        <v/>
      </c>
      <c r="P192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27" s="115" t="str">
        <f>IF(Table6[[#This Row],[Segment ]]="","",Table6[[#This Row],[Work (W)]]/1000)</f>
        <v/>
      </c>
    </row>
    <row r="1928" spans="1:17" x14ac:dyDescent="0.25">
      <c r="A1928" s="116" t="str">
        <f>'Pressure Drops in Loops'!A1933</f>
        <v/>
      </c>
      <c r="B1928" s="113" t="str">
        <f>IF(Table6[[#This Row],[Segment ]]="","",B1927)</f>
        <v/>
      </c>
      <c r="C1928" s="113" t="str">
        <f>IF(Table6[[#This Row],[Segment ]]="","",C1927)</f>
        <v/>
      </c>
      <c r="D1928" s="113" t="str">
        <f>IF(Table6[[#This Row],[Segment ]]="","",D1927)</f>
        <v/>
      </c>
      <c r="E1928" s="117" t="str">
        <f>IF(Table6[[#This Row],[Segment ]]="","",Table6[[#This Row],[Density (kg/m3)]]*Table6[[#This Row],[Volumetric flow (m3/s)]])</f>
        <v/>
      </c>
      <c r="F1928" s="114" t="str">
        <f>IF(Table6[[#This Row],[Segment ]]="","",'Pressure Drops in Loops'!AG1933)</f>
        <v/>
      </c>
      <c r="G1928" s="114" t="str">
        <f>'Pressure Drops in Loops'!AH1933</f>
        <v/>
      </c>
      <c r="H1928" s="114"/>
      <c r="I1928" s="114"/>
      <c r="J1928" s="115" t="str">
        <f>'Pressure Drops in Loops'!E1933</f>
        <v/>
      </c>
      <c r="K1928" s="115" t="str">
        <f>IF('Pressure Drops in Loops'!E1934="",'Pressure Drops in Loops'!E1933,'Pressure Drops in Loops'!E1934)</f>
        <v/>
      </c>
      <c r="L1928" s="115" t="str">
        <f>IF(Table6[[#This Row],[Segment ]]="","",(Table6[[#This Row],[Pressure 2 (kPa)]]-Table6[[#This Row],[Pressure 1 (kPa)]])/Table6[[#This Row],[Density (kg/m3)]])</f>
        <v/>
      </c>
      <c r="M1928" s="115" t="str">
        <f>IF(Table6[[#This Row],[Segment ]]="","",((Table6[[#This Row],[Velocity 2 (m/s)]]^2)/2)-((Table6[[#This Row],[Velocity 1 (m/s)]]^2)/2))</f>
        <v/>
      </c>
      <c r="N1928" s="115" t="str">
        <f>IF(Table6[[#This Row],[Segment ]]="","",(Table6[[#This Row],[Height 2 (m)]]-Table6[[#This Row],[Height 1 (m)]])*9.807)</f>
        <v/>
      </c>
      <c r="O1928" s="115" t="str">
        <f>'Pressure Drops in Loops'!U1933</f>
        <v/>
      </c>
      <c r="P192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28" s="115" t="str">
        <f>IF(Table6[[#This Row],[Segment ]]="","",Table6[[#This Row],[Work (W)]]/1000)</f>
        <v/>
      </c>
    </row>
    <row r="1929" spans="1:17" x14ac:dyDescent="0.25">
      <c r="A1929" s="116" t="str">
        <f>'Pressure Drops in Loops'!A1934</f>
        <v/>
      </c>
      <c r="B1929" s="113" t="str">
        <f>IF(Table6[[#This Row],[Segment ]]="","",B1928)</f>
        <v/>
      </c>
      <c r="C1929" s="113" t="str">
        <f>IF(Table6[[#This Row],[Segment ]]="","",C1928)</f>
        <v/>
      </c>
      <c r="D1929" s="113" t="str">
        <f>IF(Table6[[#This Row],[Segment ]]="","",D1928)</f>
        <v/>
      </c>
      <c r="E1929" s="117" t="str">
        <f>IF(Table6[[#This Row],[Segment ]]="","",Table6[[#This Row],[Density (kg/m3)]]*Table6[[#This Row],[Volumetric flow (m3/s)]])</f>
        <v/>
      </c>
      <c r="F1929" s="114" t="str">
        <f>IF(Table6[[#This Row],[Segment ]]="","",'Pressure Drops in Loops'!AG1934)</f>
        <v/>
      </c>
      <c r="G1929" s="114" t="str">
        <f>'Pressure Drops in Loops'!AH1934</f>
        <v/>
      </c>
      <c r="H1929" s="114"/>
      <c r="I1929" s="114"/>
      <c r="J1929" s="115" t="str">
        <f>'Pressure Drops in Loops'!E1934</f>
        <v/>
      </c>
      <c r="K1929" s="115" t="str">
        <f>IF('Pressure Drops in Loops'!E1935="",'Pressure Drops in Loops'!E1934,'Pressure Drops in Loops'!E1935)</f>
        <v/>
      </c>
      <c r="L1929" s="115" t="str">
        <f>IF(Table6[[#This Row],[Segment ]]="","",(Table6[[#This Row],[Pressure 2 (kPa)]]-Table6[[#This Row],[Pressure 1 (kPa)]])/Table6[[#This Row],[Density (kg/m3)]])</f>
        <v/>
      </c>
      <c r="M1929" s="115" t="str">
        <f>IF(Table6[[#This Row],[Segment ]]="","",((Table6[[#This Row],[Velocity 2 (m/s)]]^2)/2)-((Table6[[#This Row],[Velocity 1 (m/s)]]^2)/2))</f>
        <v/>
      </c>
      <c r="N1929" s="115" t="str">
        <f>IF(Table6[[#This Row],[Segment ]]="","",(Table6[[#This Row],[Height 2 (m)]]-Table6[[#This Row],[Height 1 (m)]])*9.807)</f>
        <v/>
      </c>
      <c r="O1929" s="115" t="str">
        <f>'Pressure Drops in Loops'!U1934</f>
        <v/>
      </c>
      <c r="P192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29" s="115" t="str">
        <f>IF(Table6[[#This Row],[Segment ]]="","",Table6[[#This Row],[Work (W)]]/1000)</f>
        <v/>
      </c>
    </row>
    <row r="1930" spans="1:17" x14ac:dyDescent="0.25">
      <c r="A1930" s="116" t="str">
        <f>'Pressure Drops in Loops'!A1935</f>
        <v/>
      </c>
      <c r="B1930" s="113" t="str">
        <f>IF(Table6[[#This Row],[Segment ]]="","",B1929)</f>
        <v/>
      </c>
      <c r="C1930" s="113" t="str">
        <f>IF(Table6[[#This Row],[Segment ]]="","",C1929)</f>
        <v/>
      </c>
      <c r="D1930" s="113" t="str">
        <f>IF(Table6[[#This Row],[Segment ]]="","",D1929)</f>
        <v/>
      </c>
      <c r="E1930" s="117" t="str">
        <f>IF(Table6[[#This Row],[Segment ]]="","",Table6[[#This Row],[Density (kg/m3)]]*Table6[[#This Row],[Volumetric flow (m3/s)]])</f>
        <v/>
      </c>
      <c r="F1930" s="114" t="str">
        <f>IF(Table6[[#This Row],[Segment ]]="","",'Pressure Drops in Loops'!AG1935)</f>
        <v/>
      </c>
      <c r="G1930" s="114" t="str">
        <f>'Pressure Drops in Loops'!AH1935</f>
        <v/>
      </c>
      <c r="H1930" s="114"/>
      <c r="I1930" s="114"/>
      <c r="J1930" s="115" t="str">
        <f>'Pressure Drops in Loops'!E1935</f>
        <v/>
      </c>
      <c r="K1930" s="115" t="str">
        <f>IF('Pressure Drops in Loops'!E1936="",'Pressure Drops in Loops'!E1935,'Pressure Drops in Loops'!E1936)</f>
        <v/>
      </c>
      <c r="L1930" s="115" t="str">
        <f>IF(Table6[[#This Row],[Segment ]]="","",(Table6[[#This Row],[Pressure 2 (kPa)]]-Table6[[#This Row],[Pressure 1 (kPa)]])/Table6[[#This Row],[Density (kg/m3)]])</f>
        <v/>
      </c>
      <c r="M1930" s="115" t="str">
        <f>IF(Table6[[#This Row],[Segment ]]="","",((Table6[[#This Row],[Velocity 2 (m/s)]]^2)/2)-((Table6[[#This Row],[Velocity 1 (m/s)]]^2)/2))</f>
        <v/>
      </c>
      <c r="N1930" s="115" t="str">
        <f>IF(Table6[[#This Row],[Segment ]]="","",(Table6[[#This Row],[Height 2 (m)]]-Table6[[#This Row],[Height 1 (m)]])*9.807)</f>
        <v/>
      </c>
      <c r="O1930" s="115" t="str">
        <f>'Pressure Drops in Loops'!U1935</f>
        <v/>
      </c>
      <c r="P193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30" s="115" t="str">
        <f>IF(Table6[[#This Row],[Segment ]]="","",Table6[[#This Row],[Work (W)]]/1000)</f>
        <v/>
      </c>
    </row>
    <row r="1931" spans="1:17" x14ac:dyDescent="0.25">
      <c r="A1931" s="116" t="str">
        <f>'Pressure Drops in Loops'!A1936</f>
        <v/>
      </c>
      <c r="B1931" s="113" t="str">
        <f>IF(Table6[[#This Row],[Segment ]]="","",B1930)</f>
        <v/>
      </c>
      <c r="C1931" s="113" t="str">
        <f>IF(Table6[[#This Row],[Segment ]]="","",C1930)</f>
        <v/>
      </c>
      <c r="D1931" s="113" t="str">
        <f>IF(Table6[[#This Row],[Segment ]]="","",D1930)</f>
        <v/>
      </c>
      <c r="E1931" s="117" t="str">
        <f>IF(Table6[[#This Row],[Segment ]]="","",Table6[[#This Row],[Density (kg/m3)]]*Table6[[#This Row],[Volumetric flow (m3/s)]])</f>
        <v/>
      </c>
      <c r="F1931" s="114" t="str">
        <f>IF(Table6[[#This Row],[Segment ]]="","",'Pressure Drops in Loops'!AG1936)</f>
        <v/>
      </c>
      <c r="G1931" s="114" t="str">
        <f>'Pressure Drops in Loops'!AH1936</f>
        <v/>
      </c>
      <c r="H1931" s="114"/>
      <c r="I1931" s="114"/>
      <c r="J1931" s="115" t="str">
        <f>'Pressure Drops in Loops'!E1936</f>
        <v/>
      </c>
      <c r="K1931" s="115" t="str">
        <f>IF('Pressure Drops in Loops'!E1937="",'Pressure Drops in Loops'!E1936,'Pressure Drops in Loops'!E1937)</f>
        <v/>
      </c>
      <c r="L1931" s="115" t="str">
        <f>IF(Table6[[#This Row],[Segment ]]="","",(Table6[[#This Row],[Pressure 2 (kPa)]]-Table6[[#This Row],[Pressure 1 (kPa)]])/Table6[[#This Row],[Density (kg/m3)]])</f>
        <v/>
      </c>
      <c r="M1931" s="115" t="str">
        <f>IF(Table6[[#This Row],[Segment ]]="","",((Table6[[#This Row],[Velocity 2 (m/s)]]^2)/2)-((Table6[[#This Row],[Velocity 1 (m/s)]]^2)/2))</f>
        <v/>
      </c>
      <c r="N1931" s="115" t="str">
        <f>IF(Table6[[#This Row],[Segment ]]="","",(Table6[[#This Row],[Height 2 (m)]]-Table6[[#This Row],[Height 1 (m)]])*9.807)</f>
        <v/>
      </c>
      <c r="O1931" s="115" t="str">
        <f>'Pressure Drops in Loops'!U1936</f>
        <v/>
      </c>
      <c r="P193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31" s="115" t="str">
        <f>IF(Table6[[#This Row],[Segment ]]="","",Table6[[#This Row],[Work (W)]]/1000)</f>
        <v/>
      </c>
    </row>
    <row r="1932" spans="1:17" x14ac:dyDescent="0.25">
      <c r="A1932" s="116" t="str">
        <f>'Pressure Drops in Loops'!A1937</f>
        <v/>
      </c>
      <c r="B1932" s="113" t="str">
        <f>IF(Table6[[#This Row],[Segment ]]="","",B1931)</f>
        <v/>
      </c>
      <c r="C1932" s="113" t="str">
        <f>IF(Table6[[#This Row],[Segment ]]="","",C1931)</f>
        <v/>
      </c>
      <c r="D1932" s="113" t="str">
        <f>IF(Table6[[#This Row],[Segment ]]="","",D1931)</f>
        <v/>
      </c>
      <c r="E1932" s="117" t="str">
        <f>IF(Table6[[#This Row],[Segment ]]="","",Table6[[#This Row],[Density (kg/m3)]]*Table6[[#This Row],[Volumetric flow (m3/s)]])</f>
        <v/>
      </c>
      <c r="F1932" s="114" t="str">
        <f>IF(Table6[[#This Row],[Segment ]]="","",'Pressure Drops in Loops'!AG1937)</f>
        <v/>
      </c>
      <c r="G1932" s="114" t="str">
        <f>'Pressure Drops in Loops'!AH1937</f>
        <v/>
      </c>
      <c r="H1932" s="114"/>
      <c r="I1932" s="114"/>
      <c r="J1932" s="115" t="str">
        <f>'Pressure Drops in Loops'!E1937</f>
        <v/>
      </c>
      <c r="K1932" s="115" t="str">
        <f>IF('Pressure Drops in Loops'!E1938="",'Pressure Drops in Loops'!E1937,'Pressure Drops in Loops'!E1938)</f>
        <v/>
      </c>
      <c r="L1932" s="115" t="str">
        <f>IF(Table6[[#This Row],[Segment ]]="","",(Table6[[#This Row],[Pressure 2 (kPa)]]-Table6[[#This Row],[Pressure 1 (kPa)]])/Table6[[#This Row],[Density (kg/m3)]])</f>
        <v/>
      </c>
      <c r="M1932" s="115" t="str">
        <f>IF(Table6[[#This Row],[Segment ]]="","",((Table6[[#This Row],[Velocity 2 (m/s)]]^2)/2)-((Table6[[#This Row],[Velocity 1 (m/s)]]^2)/2))</f>
        <v/>
      </c>
      <c r="N1932" s="115" t="str">
        <f>IF(Table6[[#This Row],[Segment ]]="","",(Table6[[#This Row],[Height 2 (m)]]-Table6[[#This Row],[Height 1 (m)]])*9.807)</f>
        <v/>
      </c>
      <c r="O1932" s="115" t="str">
        <f>'Pressure Drops in Loops'!U1937</f>
        <v/>
      </c>
      <c r="P193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32" s="115" t="str">
        <f>IF(Table6[[#This Row],[Segment ]]="","",Table6[[#This Row],[Work (W)]]/1000)</f>
        <v/>
      </c>
    </row>
    <row r="1933" spans="1:17" x14ac:dyDescent="0.25">
      <c r="A1933" s="116" t="str">
        <f>'Pressure Drops in Loops'!A1938</f>
        <v/>
      </c>
      <c r="B1933" s="113" t="str">
        <f>IF(Table6[[#This Row],[Segment ]]="","",B1932)</f>
        <v/>
      </c>
      <c r="C1933" s="113" t="str">
        <f>IF(Table6[[#This Row],[Segment ]]="","",C1932)</f>
        <v/>
      </c>
      <c r="D1933" s="113" t="str">
        <f>IF(Table6[[#This Row],[Segment ]]="","",D1932)</f>
        <v/>
      </c>
      <c r="E1933" s="117" t="str">
        <f>IF(Table6[[#This Row],[Segment ]]="","",Table6[[#This Row],[Density (kg/m3)]]*Table6[[#This Row],[Volumetric flow (m3/s)]])</f>
        <v/>
      </c>
      <c r="F1933" s="114" t="str">
        <f>IF(Table6[[#This Row],[Segment ]]="","",'Pressure Drops in Loops'!AG1938)</f>
        <v/>
      </c>
      <c r="G1933" s="114" t="str">
        <f>'Pressure Drops in Loops'!AH1938</f>
        <v/>
      </c>
      <c r="H1933" s="114"/>
      <c r="I1933" s="114"/>
      <c r="J1933" s="115" t="str">
        <f>'Pressure Drops in Loops'!E1938</f>
        <v/>
      </c>
      <c r="K1933" s="115" t="str">
        <f>IF('Pressure Drops in Loops'!E1939="",'Pressure Drops in Loops'!E1938,'Pressure Drops in Loops'!E1939)</f>
        <v/>
      </c>
      <c r="L1933" s="115" t="str">
        <f>IF(Table6[[#This Row],[Segment ]]="","",(Table6[[#This Row],[Pressure 2 (kPa)]]-Table6[[#This Row],[Pressure 1 (kPa)]])/Table6[[#This Row],[Density (kg/m3)]])</f>
        <v/>
      </c>
      <c r="M1933" s="115" t="str">
        <f>IF(Table6[[#This Row],[Segment ]]="","",((Table6[[#This Row],[Velocity 2 (m/s)]]^2)/2)-((Table6[[#This Row],[Velocity 1 (m/s)]]^2)/2))</f>
        <v/>
      </c>
      <c r="N1933" s="115" t="str">
        <f>IF(Table6[[#This Row],[Segment ]]="","",(Table6[[#This Row],[Height 2 (m)]]-Table6[[#This Row],[Height 1 (m)]])*9.807)</f>
        <v/>
      </c>
      <c r="O1933" s="115" t="str">
        <f>'Pressure Drops in Loops'!U1938</f>
        <v/>
      </c>
      <c r="P193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33" s="115" t="str">
        <f>IF(Table6[[#This Row],[Segment ]]="","",Table6[[#This Row],[Work (W)]]/1000)</f>
        <v/>
      </c>
    </row>
    <row r="1934" spans="1:17" x14ac:dyDescent="0.25">
      <c r="A1934" s="116" t="str">
        <f>'Pressure Drops in Loops'!A1939</f>
        <v/>
      </c>
      <c r="B1934" s="113" t="str">
        <f>IF(Table6[[#This Row],[Segment ]]="","",B1933)</f>
        <v/>
      </c>
      <c r="C1934" s="113" t="str">
        <f>IF(Table6[[#This Row],[Segment ]]="","",C1933)</f>
        <v/>
      </c>
      <c r="D1934" s="113" t="str">
        <f>IF(Table6[[#This Row],[Segment ]]="","",D1933)</f>
        <v/>
      </c>
      <c r="E1934" s="117" t="str">
        <f>IF(Table6[[#This Row],[Segment ]]="","",Table6[[#This Row],[Density (kg/m3)]]*Table6[[#This Row],[Volumetric flow (m3/s)]])</f>
        <v/>
      </c>
      <c r="F1934" s="114" t="str">
        <f>IF(Table6[[#This Row],[Segment ]]="","",'Pressure Drops in Loops'!AG1939)</f>
        <v/>
      </c>
      <c r="G1934" s="114" t="str">
        <f>'Pressure Drops in Loops'!AH1939</f>
        <v/>
      </c>
      <c r="H1934" s="114"/>
      <c r="I1934" s="114"/>
      <c r="J1934" s="115" t="str">
        <f>'Pressure Drops in Loops'!E1939</f>
        <v/>
      </c>
      <c r="K1934" s="115" t="str">
        <f>IF('Pressure Drops in Loops'!E1940="",'Pressure Drops in Loops'!E1939,'Pressure Drops in Loops'!E1940)</f>
        <v/>
      </c>
      <c r="L1934" s="115" t="str">
        <f>IF(Table6[[#This Row],[Segment ]]="","",(Table6[[#This Row],[Pressure 2 (kPa)]]-Table6[[#This Row],[Pressure 1 (kPa)]])/Table6[[#This Row],[Density (kg/m3)]])</f>
        <v/>
      </c>
      <c r="M1934" s="115" t="str">
        <f>IF(Table6[[#This Row],[Segment ]]="","",((Table6[[#This Row],[Velocity 2 (m/s)]]^2)/2)-((Table6[[#This Row],[Velocity 1 (m/s)]]^2)/2))</f>
        <v/>
      </c>
      <c r="N1934" s="115" t="str">
        <f>IF(Table6[[#This Row],[Segment ]]="","",(Table6[[#This Row],[Height 2 (m)]]-Table6[[#This Row],[Height 1 (m)]])*9.807)</f>
        <v/>
      </c>
      <c r="O1934" s="115" t="str">
        <f>'Pressure Drops in Loops'!U1939</f>
        <v/>
      </c>
      <c r="P193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34" s="115" t="str">
        <f>IF(Table6[[#This Row],[Segment ]]="","",Table6[[#This Row],[Work (W)]]/1000)</f>
        <v/>
      </c>
    </row>
    <row r="1935" spans="1:17" x14ac:dyDescent="0.25">
      <c r="A1935" s="116" t="str">
        <f>'Pressure Drops in Loops'!A1940</f>
        <v/>
      </c>
      <c r="B1935" s="113" t="str">
        <f>IF(Table6[[#This Row],[Segment ]]="","",B1934)</f>
        <v/>
      </c>
      <c r="C1935" s="113" t="str">
        <f>IF(Table6[[#This Row],[Segment ]]="","",C1934)</f>
        <v/>
      </c>
      <c r="D1935" s="113" t="str">
        <f>IF(Table6[[#This Row],[Segment ]]="","",D1934)</f>
        <v/>
      </c>
      <c r="E1935" s="117" t="str">
        <f>IF(Table6[[#This Row],[Segment ]]="","",Table6[[#This Row],[Density (kg/m3)]]*Table6[[#This Row],[Volumetric flow (m3/s)]])</f>
        <v/>
      </c>
      <c r="F1935" s="114" t="str">
        <f>IF(Table6[[#This Row],[Segment ]]="","",'Pressure Drops in Loops'!AG1940)</f>
        <v/>
      </c>
      <c r="G1935" s="114" t="str">
        <f>'Pressure Drops in Loops'!AH1940</f>
        <v/>
      </c>
      <c r="H1935" s="114"/>
      <c r="I1935" s="114"/>
      <c r="J1935" s="115" t="str">
        <f>'Pressure Drops in Loops'!E1940</f>
        <v/>
      </c>
      <c r="K1935" s="115" t="str">
        <f>IF('Pressure Drops in Loops'!E1941="",'Pressure Drops in Loops'!E1940,'Pressure Drops in Loops'!E1941)</f>
        <v/>
      </c>
      <c r="L1935" s="115" t="str">
        <f>IF(Table6[[#This Row],[Segment ]]="","",(Table6[[#This Row],[Pressure 2 (kPa)]]-Table6[[#This Row],[Pressure 1 (kPa)]])/Table6[[#This Row],[Density (kg/m3)]])</f>
        <v/>
      </c>
      <c r="M1935" s="115" t="str">
        <f>IF(Table6[[#This Row],[Segment ]]="","",((Table6[[#This Row],[Velocity 2 (m/s)]]^2)/2)-((Table6[[#This Row],[Velocity 1 (m/s)]]^2)/2))</f>
        <v/>
      </c>
      <c r="N1935" s="115" t="str">
        <f>IF(Table6[[#This Row],[Segment ]]="","",(Table6[[#This Row],[Height 2 (m)]]-Table6[[#This Row],[Height 1 (m)]])*9.807)</f>
        <v/>
      </c>
      <c r="O1935" s="115" t="str">
        <f>'Pressure Drops in Loops'!U1940</f>
        <v/>
      </c>
      <c r="P193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35" s="115" t="str">
        <f>IF(Table6[[#This Row],[Segment ]]="","",Table6[[#This Row],[Work (W)]]/1000)</f>
        <v/>
      </c>
    </row>
    <row r="1936" spans="1:17" x14ac:dyDescent="0.25">
      <c r="A1936" s="116" t="str">
        <f>'Pressure Drops in Loops'!A1941</f>
        <v/>
      </c>
      <c r="B1936" s="113" t="str">
        <f>IF(Table6[[#This Row],[Segment ]]="","",B1935)</f>
        <v/>
      </c>
      <c r="C1936" s="113" t="str">
        <f>IF(Table6[[#This Row],[Segment ]]="","",C1935)</f>
        <v/>
      </c>
      <c r="D1936" s="113" t="str">
        <f>IF(Table6[[#This Row],[Segment ]]="","",D1935)</f>
        <v/>
      </c>
      <c r="E1936" s="117" t="str">
        <f>IF(Table6[[#This Row],[Segment ]]="","",Table6[[#This Row],[Density (kg/m3)]]*Table6[[#This Row],[Volumetric flow (m3/s)]])</f>
        <v/>
      </c>
      <c r="F1936" s="114" t="str">
        <f>IF(Table6[[#This Row],[Segment ]]="","",'Pressure Drops in Loops'!AG1941)</f>
        <v/>
      </c>
      <c r="G1936" s="114" t="str">
        <f>'Pressure Drops in Loops'!AH1941</f>
        <v/>
      </c>
      <c r="H1936" s="114"/>
      <c r="I1936" s="114"/>
      <c r="J1936" s="115" t="str">
        <f>'Pressure Drops in Loops'!E1941</f>
        <v/>
      </c>
      <c r="K1936" s="115" t="str">
        <f>IF('Pressure Drops in Loops'!E1942="",'Pressure Drops in Loops'!E1941,'Pressure Drops in Loops'!E1942)</f>
        <v/>
      </c>
      <c r="L1936" s="115" t="str">
        <f>IF(Table6[[#This Row],[Segment ]]="","",(Table6[[#This Row],[Pressure 2 (kPa)]]-Table6[[#This Row],[Pressure 1 (kPa)]])/Table6[[#This Row],[Density (kg/m3)]])</f>
        <v/>
      </c>
      <c r="M1936" s="115" t="str">
        <f>IF(Table6[[#This Row],[Segment ]]="","",((Table6[[#This Row],[Velocity 2 (m/s)]]^2)/2)-((Table6[[#This Row],[Velocity 1 (m/s)]]^2)/2))</f>
        <v/>
      </c>
      <c r="N1936" s="115" t="str">
        <f>IF(Table6[[#This Row],[Segment ]]="","",(Table6[[#This Row],[Height 2 (m)]]-Table6[[#This Row],[Height 1 (m)]])*9.807)</f>
        <v/>
      </c>
      <c r="O1936" s="115" t="str">
        <f>'Pressure Drops in Loops'!U1941</f>
        <v/>
      </c>
      <c r="P193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36" s="115" t="str">
        <f>IF(Table6[[#This Row],[Segment ]]="","",Table6[[#This Row],[Work (W)]]/1000)</f>
        <v/>
      </c>
    </row>
    <row r="1937" spans="1:17" x14ac:dyDescent="0.25">
      <c r="A1937" s="116" t="str">
        <f>'Pressure Drops in Loops'!A1942</f>
        <v/>
      </c>
      <c r="B1937" s="113" t="str">
        <f>IF(Table6[[#This Row],[Segment ]]="","",B1936)</f>
        <v/>
      </c>
      <c r="C1937" s="113" t="str">
        <f>IF(Table6[[#This Row],[Segment ]]="","",C1936)</f>
        <v/>
      </c>
      <c r="D1937" s="113" t="str">
        <f>IF(Table6[[#This Row],[Segment ]]="","",D1936)</f>
        <v/>
      </c>
      <c r="E1937" s="117" t="str">
        <f>IF(Table6[[#This Row],[Segment ]]="","",Table6[[#This Row],[Density (kg/m3)]]*Table6[[#This Row],[Volumetric flow (m3/s)]])</f>
        <v/>
      </c>
      <c r="F1937" s="114" t="str">
        <f>IF(Table6[[#This Row],[Segment ]]="","",'Pressure Drops in Loops'!AG1942)</f>
        <v/>
      </c>
      <c r="G1937" s="114" t="str">
        <f>'Pressure Drops in Loops'!AH1942</f>
        <v/>
      </c>
      <c r="H1937" s="114"/>
      <c r="I1937" s="114"/>
      <c r="J1937" s="115" t="str">
        <f>'Pressure Drops in Loops'!E1942</f>
        <v/>
      </c>
      <c r="K1937" s="115" t="str">
        <f>IF('Pressure Drops in Loops'!E1943="",'Pressure Drops in Loops'!E1942,'Pressure Drops in Loops'!E1943)</f>
        <v/>
      </c>
      <c r="L1937" s="115" t="str">
        <f>IF(Table6[[#This Row],[Segment ]]="","",(Table6[[#This Row],[Pressure 2 (kPa)]]-Table6[[#This Row],[Pressure 1 (kPa)]])/Table6[[#This Row],[Density (kg/m3)]])</f>
        <v/>
      </c>
      <c r="M1937" s="115" t="str">
        <f>IF(Table6[[#This Row],[Segment ]]="","",((Table6[[#This Row],[Velocity 2 (m/s)]]^2)/2)-((Table6[[#This Row],[Velocity 1 (m/s)]]^2)/2))</f>
        <v/>
      </c>
      <c r="N1937" s="115" t="str">
        <f>IF(Table6[[#This Row],[Segment ]]="","",(Table6[[#This Row],[Height 2 (m)]]-Table6[[#This Row],[Height 1 (m)]])*9.807)</f>
        <v/>
      </c>
      <c r="O1937" s="115" t="str">
        <f>'Pressure Drops in Loops'!U1942</f>
        <v/>
      </c>
      <c r="P193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37" s="115" t="str">
        <f>IF(Table6[[#This Row],[Segment ]]="","",Table6[[#This Row],[Work (W)]]/1000)</f>
        <v/>
      </c>
    </row>
    <row r="1938" spans="1:17" x14ac:dyDescent="0.25">
      <c r="A1938" s="116" t="str">
        <f>'Pressure Drops in Loops'!A1943</f>
        <v/>
      </c>
      <c r="B1938" s="113" t="str">
        <f>IF(Table6[[#This Row],[Segment ]]="","",B1937)</f>
        <v/>
      </c>
      <c r="C1938" s="113" t="str">
        <f>IF(Table6[[#This Row],[Segment ]]="","",C1937)</f>
        <v/>
      </c>
      <c r="D1938" s="113" t="str">
        <f>IF(Table6[[#This Row],[Segment ]]="","",D1937)</f>
        <v/>
      </c>
      <c r="E1938" s="117" t="str">
        <f>IF(Table6[[#This Row],[Segment ]]="","",Table6[[#This Row],[Density (kg/m3)]]*Table6[[#This Row],[Volumetric flow (m3/s)]])</f>
        <v/>
      </c>
      <c r="F1938" s="114" t="str">
        <f>IF(Table6[[#This Row],[Segment ]]="","",'Pressure Drops in Loops'!AG1943)</f>
        <v/>
      </c>
      <c r="G1938" s="114" t="str">
        <f>'Pressure Drops in Loops'!AH1943</f>
        <v/>
      </c>
      <c r="H1938" s="114"/>
      <c r="I1938" s="114"/>
      <c r="J1938" s="115" t="str">
        <f>'Pressure Drops in Loops'!E1943</f>
        <v/>
      </c>
      <c r="K1938" s="115" t="str">
        <f>IF('Pressure Drops in Loops'!E1944="",'Pressure Drops in Loops'!E1943,'Pressure Drops in Loops'!E1944)</f>
        <v/>
      </c>
      <c r="L1938" s="115" t="str">
        <f>IF(Table6[[#This Row],[Segment ]]="","",(Table6[[#This Row],[Pressure 2 (kPa)]]-Table6[[#This Row],[Pressure 1 (kPa)]])/Table6[[#This Row],[Density (kg/m3)]])</f>
        <v/>
      </c>
      <c r="M1938" s="115" t="str">
        <f>IF(Table6[[#This Row],[Segment ]]="","",((Table6[[#This Row],[Velocity 2 (m/s)]]^2)/2)-((Table6[[#This Row],[Velocity 1 (m/s)]]^2)/2))</f>
        <v/>
      </c>
      <c r="N1938" s="115" t="str">
        <f>IF(Table6[[#This Row],[Segment ]]="","",(Table6[[#This Row],[Height 2 (m)]]-Table6[[#This Row],[Height 1 (m)]])*9.807)</f>
        <v/>
      </c>
      <c r="O1938" s="115" t="str">
        <f>'Pressure Drops in Loops'!U1943</f>
        <v/>
      </c>
      <c r="P193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38" s="115" t="str">
        <f>IF(Table6[[#This Row],[Segment ]]="","",Table6[[#This Row],[Work (W)]]/1000)</f>
        <v/>
      </c>
    </row>
    <row r="1939" spans="1:17" x14ac:dyDescent="0.25">
      <c r="A1939" s="116" t="str">
        <f>'Pressure Drops in Loops'!A1944</f>
        <v/>
      </c>
      <c r="B1939" s="113" t="str">
        <f>IF(Table6[[#This Row],[Segment ]]="","",B1938)</f>
        <v/>
      </c>
      <c r="C1939" s="113" t="str">
        <f>IF(Table6[[#This Row],[Segment ]]="","",C1938)</f>
        <v/>
      </c>
      <c r="D1939" s="113" t="str">
        <f>IF(Table6[[#This Row],[Segment ]]="","",D1938)</f>
        <v/>
      </c>
      <c r="E1939" s="117" t="str">
        <f>IF(Table6[[#This Row],[Segment ]]="","",Table6[[#This Row],[Density (kg/m3)]]*Table6[[#This Row],[Volumetric flow (m3/s)]])</f>
        <v/>
      </c>
      <c r="F1939" s="114" t="str">
        <f>IF(Table6[[#This Row],[Segment ]]="","",'Pressure Drops in Loops'!AG1944)</f>
        <v/>
      </c>
      <c r="G1939" s="114" t="str">
        <f>'Pressure Drops in Loops'!AH1944</f>
        <v/>
      </c>
      <c r="H1939" s="114"/>
      <c r="I1939" s="114"/>
      <c r="J1939" s="115" t="str">
        <f>'Pressure Drops in Loops'!E1944</f>
        <v/>
      </c>
      <c r="K1939" s="115" t="str">
        <f>IF('Pressure Drops in Loops'!E1945="",'Pressure Drops in Loops'!E1944,'Pressure Drops in Loops'!E1945)</f>
        <v/>
      </c>
      <c r="L1939" s="115" t="str">
        <f>IF(Table6[[#This Row],[Segment ]]="","",(Table6[[#This Row],[Pressure 2 (kPa)]]-Table6[[#This Row],[Pressure 1 (kPa)]])/Table6[[#This Row],[Density (kg/m3)]])</f>
        <v/>
      </c>
      <c r="M1939" s="115" t="str">
        <f>IF(Table6[[#This Row],[Segment ]]="","",((Table6[[#This Row],[Velocity 2 (m/s)]]^2)/2)-((Table6[[#This Row],[Velocity 1 (m/s)]]^2)/2))</f>
        <v/>
      </c>
      <c r="N1939" s="115" t="str">
        <f>IF(Table6[[#This Row],[Segment ]]="","",(Table6[[#This Row],[Height 2 (m)]]-Table6[[#This Row],[Height 1 (m)]])*9.807)</f>
        <v/>
      </c>
      <c r="O1939" s="115" t="str">
        <f>'Pressure Drops in Loops'!U1944</f>
        <v/>
      </c>
      <c r="P193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39" s="115" t="str">
        <f>IF(Table6[[#This Row],[Segment ]]="","",Table6[[#This Row],[Work (W)]]/1000)</f>
        <v/>
      </c>
    </row>
    <row r="1940" spans="1:17" x14ac:dyDescent="0.25">
      <c r="A1940" s="116" t="str">
        <f>'Pressure Drops in Loops'!A1945</f>
        <v/>
      </c>
      <c r="B1940" s="113" t="str">
        <f>IF(Table6[[#This Row],[Segment ]]="","",B1939)</f>
        <v/>
      </c>
      <c r="C1940" s="113" t="str">
        <f>IF(Table6[[#This Row],[Segment ]]="","",C1939)</f>
        <v/>
      </c>
      <c r="D1940" s="113" t="str">
        <f>IF(Table6[[#This Row],[Segment ]]="","",D1939)</f>
        <v/>
      </c>
      <c r="E1940" s="117" t="str">
        <f>IF(Table6[[#This Row],[Segment ]]="","",Table6[[#This Row],[Density (kg/m3)]]*Table6[[#This Row],[Volumetric flow (m3/s)]])</f>
        <v/>
      </c>
      <c r="F1940" s="114" t="str">
        <f>IF(Table6[[#This Row],[Segment ]]="","",'Pressure Drops in Loops'!AG1945)</f>
        <v/>
      </c>
      <c r="G1940" s="114" t="str">
        <f>'Pressure Drops in Loops'!AH1945</f>
        <v/>
      </c>
      <c r="H1940" s="114"/>
      <c r="I1940" s="114"/>
      <c r="J1940" s="115" t="str">
        <f>'Pressure Drops in Loops'!E1945</f>
        <v/>
      </c>
      <c r="K1940" s="115" t="str">
        <f>IF('Pressure Drops in Loops'!E1946="",'Pressure Drops in Loops'!E1945,'Pressure Drops in Loops'!E1946)</f>
        <v/>
      </c>
      <c r="L1940" s="115" t="str">
        <f>IF(Table6[[#This Row],[Segment ]]="","",(Table6[[#This Row],[Pressure 2 (kPa)]]-Table6[[#This Row],[Pressure 1 (kPa)]])/Table6[[#This Row],[Density (kg/m3)]])</f>
        <v/>
      </c>
      <c r="M1940" s="115" t="str">
        <f>IF(Table6[[#This Row],[Segment ]]="","",((Table6[[#This Row],[Velocity 2 (m/s)]]^2)/2)-((Table6[[#This Row],[Velocity 1 (m/s)]]^2)/2))</f>
        <v/>
      </c>
      <c r="N1940" s="115" t="str">
        <f>IF(Table6[[#This Row],[Segment ]]="","",(Table6[[#This Row],[Height 2 (m)]]-Table6[[#This Row],[Height 1 (m)]])*9.807)</f>
        <v/>
      </c>
      <c r="O1940" s="115" t="str">
        <f>'Pressure Drops in Loops'!U1945</f>
        <v/>
      </c>
      <c r="P194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40" s="115" t="str">
        <f>IF(Table6[[#This Row],[Segment ]]="","",Table6[[#This Row],[Work (W)]]/1000)</f>
        <v/>
      </c>
    </row>
    <row r="1941" spans="1:17" x14ac:dyDescent="0.25">
      <c r="A1941" s="116" t="str">
        <f>'Pressure Drops in Loops'!A1946</f>
        <v/>
      </c>
      <c r="B1941" s="113" t="str">
        <f>IF(Table6[[#This Row],[Segment ]]="","",B1940)</f>
        <v/>
      </c>
      <c r="C1941" s="113" t="str">
        <f>IF(Table6[[#This Row],[Segment ]]="","",C1940)</f>
        <v/>
      </c>
      <c r="D1941" s="113" t="str">
        <f>IF(Table6[[#This Row],[Segment ]]="","",D1940)</f>
        <v/>
      </c>
      <c r="E1941" s="117" t="str">
        <f>IF(Table6[[#This Row],[Segment ]]="","",Table6[[#This Row],[Density (kg/m3)]]*Table6[[#This Row],[Volumetric flow (m3/s)]])</f>
        <v/>
      </c>
      <c r="F1941" s="114" t="str">
        <f>IF(Table6[[#This Row],[Segment ]]="","",'Pressure Drops in Loops'!AG1946)</f>
        <v/>
      </c>
      <c r="G1941" s="114" t="str">
        <f>'Pressure Drops in Loops'!AH1946</f>
        <v/>
      </c>
      <c r="H1941" s="114"/>
      <c r="I1941" s="114"/>
      <c r="J1941" s="115" t="str">
        <f>'Pressure Drops in Loops'!E1946</f>
        <v/>
      </c>
      <c r="K1941" s="115" t="str">
        <f>IF('Pressure Drops in Loops'!E1947="",'Pressure Drops in Loops'!E1946,'Pressure Drops in Loops'!E1947)</f>
        <v/>
      </c>
      <c r="L1941" s="115" t="str">
        <f>IF(Table6[[#This Row],[Segment ]]="","",(Table6[[#This Row],[Pressure 2 (kPa)]]-Table6[[#This Row],[Pressure 1 (kPa)]])/Table6[[#This Row],[Density (kg/m3)]])</f>
        <v/>
      </c>
      <c r="M1941" s="115" t="str">
        <f>IF(Table6[[#This Row],[Segment ]]="","",((Table6[[#This Row],[Velocity 2 (m/s)]]^2)/2)-((Table6[[#This Row],[Velocity 1 (m/s)]]^2)/2))</f>
        <v/>
      </c>
      <c r="N1941" s="115" t="str">
        <f>IF(Table6[[#This Row],[Segment ]]="","",(Table6[[#This Row],[Height 2 (m)]]-Table6[[#This Row],[Height 1 (m)]])*9.807)</f>
        <v/>
      </c>
      <c r="O1941" s="115" t="str">
        <f>'Pressure Drops in Loops'!U1946</f>
        <v/>
      </c>
      <c r="P194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41" s="115" t="str">
        <f>IF(Table6[[#This Row],[Segment ]]="","",Table6[[#This Row],[Work (W)]]/1000)</f>
        <v/>
      </c>
    </row>
    <row r="1942" spans="1:17" x14ac:dyDescent="0.25">
      <c r="A1942" s="116" t="str">
        <f>'Pressure Drops in Loops'!A1947</f>
        <v/>
      </c>
      <c r="B1942" s="113" t="str">
        <f>IF(Table6[[#This Row],[Segment ]]="","",B1941)</f>
        <v/>
      </c>
      <c r="C1942" s="113" t="str">
        <f>IF(Table6[[#This Row],[Segment ]]="","",C1941)</f>
        <v/>
      </c>
      <c r="D1942" s="113" t="str">
        <f>IF(Table6[[#This Row],[Segment ]]="","",D1941)</f>
        <v/>
      </c>
      <c r="E1942" s="117" t="str">
        <f>IF(Table6[[#This Row],[Segment ]]="","",Table6[[#This Row],[Density (kg/m3)]]*Table6[[#This Row],[Volumetric flow (m3/s)]])</f>
        <v/>
      </c>
      <c r="F1942" s="114" t="str">
        <f>IF(Table6[[#This Row],[Segment ]]="","",'Pressure Drops in Loops'!AG1947)</f>
        <v/>
      </c>
      <c r="G1942" s="114" t="str">
        <f>'Pressure Drops in Loops'!AH1947</f>
        <v/>
      </c>
      <c r="H1942" s="114"/>
      <c r="I1942" s="114"/>
      <c r="J1942" s="115" t="str">
        <f>'Pressure Drops in Loops'!E1947</f>
        <v/>
      </c>
      <c r="K1942" s="115" t="str">
        <f>IF('Pressure Drops in Loops'!E1948="",'Pressure Drops in Loops'!E1947,'Pressure Drops in Loops'!E1948)</f>
        <v/>
      </c>
      <c r="L1942" s="115" t="str">
        <f>IF(Table6[[#This Row],[Segment ]]="","",(Table6[[#This Row],[Pressure 2 (kPa)]]-Table6[[#This Row],[Pressure 1 (kPa)]])/Table6[[#This Row],[Density (kg/m3)]])</f>
        <v/>
      </c>
      <c r="M1942" s="115" t="str">
        <f>IF(Table6[[#This Row],[Segment ]]="","",((Table6[[#This Row],[Velocity 2 (m/s)]]^2)/2)-((Table6[[#This Row],[Velocity 1 (m/s)]]^2)/2))</f>
        <v/>
      </c>
      <c r="N1942" s="115" t="str">
        <f>IF(Table6[[#This Row],[Segment ]]="","",(Table6[[#This Row],[Height 2 (m)]]-Table6[[#This Row],[Height 1 (m)]])*9.807)</f>
        <v/>
      </c>
      <c r="O1942" s="115" t="str">
        <f>'Pressure Drops in Loops'!U1947</f>
        <v/>
      </c>
      <c r="P194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42" s="115" t="str">
        <f>IF(Table6[[#This Row],[Segment ]]="","",Table6[[#This Row],[Work (W)]]/1000)</f>
        <v/>
      </c>
    </row>
    <row r="1943" spans="1:17" x14ac:dyDescent="0.25">
      <c r="A1943" s="116" t="str">
        <f>'Pressure Drops in Loops'!A1948</f>
        <v/>
      </c>
      <c r="B1943" s="113" t="str">
        <f>IF(Table6[[#This Row],[Segment ]]="","",B1942)</f>
        <v/>
      </c>
      <c r="C1943" s="113" t="str">
        <f>IF(Table6[[#This Row],[Segment ]]="","",C1942)</f>
        <v/>
      </c>
      <c r="D1943" s="113" t="str">
        <f>IF(Table6[[#This Row],[Segment ]]="","",D1942)</f>
        <v/>
      </c>
      <c r="E1943" s="117" t="str">
        <f>IF(Table6[[#This Row],[Segment ]]="","",Table6[[#This Row],[Density (kg/m3)]]*Table6[[#This Row],[Volumetric flow (m3/s)]])</f>
        <v/>
      </c>
      <c r="F1943" s="114" t="str">
        <f>IF(Table6[[#This Row],[Segment ]]="","",'Pressure Drops in Loops'!AG1948)</f>
        <v/>
      </c>
      <c r="G1943" s="114" t="str">
        <f>'Pressure Drops in Loops'!AH1948</f>
        <v/>
      </c>
      <c r="H1943" s="114"/>
      <c r="I1943" s="114"/>
      <c r="J1943" s="115" t="str">
        <f>'Pressure Drops in Loops'!E1948</f>
        <v/>
      </c>
      <c r="K1943" s="115" t="str">
        <f>IF('Pressure Drops in Loops'!E1949="",'Pressure Drops in Loops'!E1948,'Pressure Drops in Loops'!E1949)</f>
        <v/>
      </c>
      <c r="L1943" s="115" t="str">
        <f>IF(Table6[[#This Row],[Segment ]]="","",(Table6[[#This Row],[Pressure 2 (kPa)]]-Table6[[#This Row],[Pressure 1 (kPa)]])/Table6[[#This Row],[Density (kg/m3)]])</f>
        <v/>
      </c>
      <c r="M1943" s="115" t="str">
        <f>IF(Table6[[#This Row],[Segment ]]="","",((Table6[[#This Row],[Velocity 2 (m/s)]]^2)/2)-((Table6[[#This Row],[Velocity 1 (m/s)]]^2)/2))</f>
        <v/>
      </c>
      <c r="N1943" s="115" t="str">
        <f>IF(Table6[[#This Row],[Segment ]]="","",(Table6[[#This Row],[Height 2 (m)]]-Table6[[#This Row],[Height 1 (m)]])*9.807)</f>
        <v/>
      </c>
      <c r="O1943" s="115" t="str">
        <f>'Pressure Drops in Loops'!U1948</f>
        <v/>
      </c>
      <c r="P194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43" s="115" t="str">
        <f>IF(Table6[[#This Row],[Segment ]]="","",Table6[[#This Row],[Work (W)]]/1000)</f>
        <v/>
      </c>
    </row>
    <row r="1944" spans="1:17" x14ac:dyDescent="0.25">
      <c r="A1944" s="116" t="str">
        <f>'Pressure Drops in Loops'!A1949</f>
        <v/>
      </c>
      <c r="B1944" s="113" t="str">
        <f>IF(Table6[[#This Row],[Segment ]]="","",B1943)</f>
        <v/>
      </c>
      <c r="C1944" s="113" t="str">
        <f>IF(Table6[[#This Row],[Segment ]]="","",C1943)</f>
        <v/>
      </c>
      <c r="D1944" s="113" t="str">
        <f>IF(Table6[[#This Row],[Segment ]]="","",D1943)</f>
        <v/>
      </c>
      <c r="E1944" s="117" t="str">
        <f>IF(Table6[[#This Row],[Segment ]]="","",Table6[[#This Row],[Density (kg/m3)]]*Table6[[#This Row],[Volumetric flow (m3/s)]])</f>
        <v/>
      </c>
      <c r="F1944" s="114" t="str">
        <f>IF(Table6[[#This Row],[Segment ]]="","",'Pressure Drops in Loops'!AG1949)</f>
        <v/>
      </c>
      <c r="G1944" s="114" t="str">
        <f>'Pressure Drops in Loops'!AH1949</f>
        <v/>
      </c>
      <c r="H1944" s="114"/>
      <c r="I1944" s="114"/>
      <c r="J1944" s="115" t="str">
        <f>'Pressure Drops in Loops'!E1949</f>
        <v/>
      </c>
      <c r="K1944" s="115" t="str">
        <f>IF('Pressure Drops in Loops'!E1950="",'Pressure Drops in Loops'!E1949,'Pressure Drops in Loops'!E1950)</f>
        <v/>
      </c>
      <c r="L1944" s="115" t="str">
        <f>IF(Table6[[#This Row],[Segment ]]="","",(Table6[[#This Row],[Pressure 2 (kPa)]]-Table6[[#This Row],[Pressure 1 (kPa)]])/Table6[[#This Row],[Density (kg/m3)]])</f>
        <v/>
      </c>
      <c r="M1944" s="115" t="str">
        <f>IF(Table6[[#This Row],[Segment ]]="","",((Table6[[#This Row],[Velocity 2 (m/s)]]^2)/2)-((Table6[[#This Row],[Velocity 1 (m/s)]]^2)/2))</f>
        <v/>
      </c>
      <c r="N1944" s="115" t="str">
        <f>IF(Table6[[#This Row],[Segment ]]="","",(Table6[[#This Row],[Height 2 (m)]]-Table6[[#This Row],[Height 1 (m)]])*9.807)</f>
        <v/>
      </c>
      <c r="O1944" s="115" t="str">
        <f>'Pressure Drops in Loops'!U1949</f>
        <v/>
      </c>
      <c r="P194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44" s="115" t="str">
        <f>IF(Table6[[#This Row],[Segment ]]="","",Table6[[#This Row],[Work (W)]]/1000)</f>
        <v/>
      </c>
    </row>
    <row r="1945" spans="1:17" x14ac:dyDescent="0.25">
      <c r="A1945" s="116" t="str">
        <f>'Pressure Drops in Loops'!A1950</f>
        <v/>
      </c>
      <c r="B1945" s="113" t="str">
        <f>IF(Table6[[#This Row],[Segment ]]="","",B1944)</f>
        <v/>
      </c>
      <c r="C1945" s="113" t="str">
        <f>IF(Table6[[#This Row],[Segment ]]="","",C1944)</f>
        <v/>
      </c>
      <c r="D1945" s="113" t="str">
        <f>IF(Table6[[#This Row],[Segment ]]="","",D1944)</f>
        <v/>
      </c>
      <c r="E1945" s="117" t="str">
        <f>IF(Table6[[#This Row],[Segment ]]="","",Table6[[#This Row],[Density (kg/m3)]]*Table6[[#This Row],[Volumetric flow (m3/s)]])</f>
        <v/>
      </c>
      <c r="F1945" s="114" t="str">
        <f>IF(Table6[[#This Row],[Segment ]]="","",'Pressure Drops in Loops'!AG1950)</f>
        <v/>
      </c>
      <c r="G1945" s="114" t="str">
        <f>'Pressure Drops in Loops'!AH1950</f>
        <v/>
      </c>
      <c r="H1945" s="114"/>
      <c r="I1945" s="114"/>
      <c r="J1945" s="115" t="str">
        <f>'Pressure Drops in Loops'!E1950</f>
        <v/>
      </c>
      <c r="K1945" s="115" t="str">
        <f>IF('Pressure Drops in Loops'!E1951="",'Pressure Drops in Loops'!E1950,'Pressure Drops in Loops'!E1951)</f>
        <v/>
      </c>
      <c r="L1945" s="115" t="str">
        <f>IF(Table6[[#This Row],[Segment ]]="","",(Table6[[#This Row],[Pressure 2 (kPa)]]-Table6[[#This Row],[Pressure 1 (kPa)]])/Table6[[#This Row],[Density (kg/m3)]])</f>
        <v/>
      </c>
      <c r="M1945" s="115" t="str">
        <f>IF(Table6[[#This Row],[Segment ]]="","",((Table6[[#This Row],[Velocity 2 (m/s)]]^2)/2)-((Table6[[#This Row],[Velocity 1 (m/s)]]^2)/2))</f>
        <v/>
      </c>
      <c r="N1945" s="115" t="str">
        <f>IF(Table6[[#This Row],[Segment ]]="","",(Table6[[#This Row],[Height 2 (m)]]-Table6[[#This Row],[Height 1 (m)]])*9.807)</f>
        <v/>
      </c>
      <c r="O1945" s="115" t="str">
        <f>'Pressure Drops in Loops'!U1950</f>
        <v/>
      </c>
      <c r="P194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45" s="115" t="str">
        <f>IF(Table6[[#This Row],[Segment ]]="","",Table6[[#This Row],[Work (W)]]/1000)</f>
        <v/>
      </c>
    </row>
    <row r="1946" spans="1:17" x14ac:dyDescent="0.25">
      <c r="A1946" s="116" t="str">
        <f>'Pressure Drops in Loops'!A1951</f>
        <v/>
      </c>
      <c r="B1946" s="113" t="str">
        <f>IF(Table6[[#This Row],[Segment ]]="","",B1945)</f>
        <v/>
      </c>
      <c r="C1946" s="113" t="str">
        <f>IF(Table6[[#This Row],[Segment ]]="","",C1945)</f>
        <v/>
      </c>
      <c r="D1946" s="113" t="str">
        <f>IF(Table6[[#This Row],[Segment ]]="","",D1945)</f>
        <v/>
      </c>
      <c r="E1946" s="117" t="str">
        <f>IF(Table6[[#This Row],[Segment ]]="","",Table6[[#This Row],[Density (kg/m3)]]*Table6[[#This Row],[Volumetric flow (m3/s)]])</f>
        <v/>
      </c>
      <c r="F1946" s="114" t="str">
        <f>IF(Table6[[#This Row],[Segment ]]="","",'Pressure Drops in Loops'!AG1951)</f>
        <v/>
      </c>
      <c r="G1946" s="114" t="str">
        <f>'Pressure Drops in Loops'!AH1951</f>
        <v/>
      </c>
      <c r="H1946" s="114"/>
      <c r="I1946" s="114"/>
      <c r="J1946" s="115" t="str">
        <f>'Pressure Drops in Loops'!E1951</f>
        <v/>
      </c>
      <c r="K1946" s="115" t="str">
        <f>IF('Pressure Drops in Loops'!E1952="",'Pressure Drops in Loops'!E1951,'Pressure Drops in Loops'!E1952)</f>
        <v/>
      </c>
      <c r="L1946" s="115" t="str">
        <f>IF(Table6[[#This Row],[Segment ]]="","",(Table6[[#This Row],[Pressure 2 (kPa)]]-Table6[[#This Row],[Pressure 1 (kPa)]])/Table6[[#This Row],[Density (kg/m3)]])</f>
        <v/>
      </c>
      <c r="M1946" s="115" t="str">
        <f>IF(Table6[[#This Row],[Segment ]]="","",((Table6[[#This Row],[Velocity 2 (m/s)]]^2)/2)-((Table6[[#This Row],[Velocity 1 (m/s)]]^2)/2))</f>
        <v/>
      </c>
      <c r="N1946" s="115" t="str">
        <f>IF(Table6[[#This Row],[Segment ]]="","",(Table6[[#This Row],[Height 2 (m)]]-Table6[[#This Row],[Height 1 (m)]])*9.807)</f>
        <v/>
      </c>
      <c r="O1946" s="115" t="str">
        <f>'Pressure Drops in Loops'!U1951</f>
        <v/>
      </c>
      <c r="P194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46" s="115" t="str">
        <f>IF(Table6[[#This Row],[Segment ]]="","",Table6[[#This Row],[Work (W)]]/1000)</f>
        <v/>
      </c>
    </row>
    <row r="1947" spans="1:17" x14ac:dyDescent="0.25">
      <c r="A1947" s="116" t="str">
        <f>'Pressure Drops in Loops'!A1952</f>
        <v/>
      </c>
      <c r="B1947" s="113" t="str">
        <f>IF(Table6[[#This Row],[Segment ]]="","",B1946)</f>
        <v/>
      </c>
      <c r="C1947" s="113" t="str">
        <f>IF(Table6[[#This Row],[Segment ]]="","",C1946)</f>
        <v/>
      </c>
      <c r="D1947" s="113" t="str">
        <f>IF(Table6[[#This Row],[Segment ]]="","",D1946)</f>
        <v/>
      </c>
      <c r="E1947" s="117" t="str">
        <f>IF(Table6[[#This Row],[Segment ]]="","",Table6[[#This Row],[Density (kg/m3)]]*Table6[[#This Row],[Volumetric flow (m3/s)]])</f>
        <v/>
      </c>
      <c r="F1947" s="114" t="str">
        <f>IF(Table6[[#This Row],[Segment ]]="","",'Pressure Drops in Loops'!AG1952)</f>
        <v/>
      </c>
      <c r="G1947" s="114" t="str">
        <f>'Pressure Drops in Loops'!AH1952</f>
        <v/>
      </c>
      <c r="H1947" s="114"/>
      <c r="I1947" s="114"/>
      <c r="J1947" s="115" t="str">
        <f>'Pressure Drops in Loops'!E1952</f>
        <v/>
      </c>
      <c r="K1947" s="115" t="str">
        <f>IF('Pressure Drops in Loops'!E1953="",'Pressure Drops in Loops'!E1952,'Pressure Drops in Loops'!E1953)</f>
        <v/>
      </c>
      <c r="L1947" s="115" t="str">
        <f>IF(Table6[[#This Row],[Segment ]]="","",(Table6[[#This Row],[Pressure 2 (kPa)]]-Table6[[#This Row],[Pressure 1 (kPa)]])/Table6[[#This Row],[Density (kg/m3)]])</f>
        <v/>
      </c>
      <c r="M1947" s="115" t="str">
        <f>IF(Table6[[#This Row],[Segment ]]="","",((Table6[[#This Row],[Velocity 2 (m/s)]]^2)/2)-((Table6[[#This Row],[Velocity 1 (m/s)]]^2)/2))</f>
        <v/>
      </c>
      <c r="N1947" s="115" t="str">
        <f>IF(Table6[[#This Row],[Segment ]]="","",(Table6[[#This Row],[Height 2 (m)]]-Table6[[#This Row],[Height 1 (m)]])*9.807)</f>
        <v/>
      </c>
      <c r="O1947" s="115" t="str">
        <f>'Pressure Drops in Loops'!U1952</f>
        <v/>
      </c>
      <c r="P194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47" s="115" t="str">
        <f>IF(Table6[[#This Row],[Segment ]]="","",Table6[[#This Row],[Work (W)]]/1000)</f>
        <v/>
      </c>
    </row>
    <row r="1948" spans="1:17" x14ac:dyDescent="0.25">
      <c r="A1948" s="116" t="str">
        <f>'Pressure Drops in Loops'!A1953</f>
        <v/>
      </c>
      <c r="B1948" s="113" t="str">
        <f>IF(Table6[[#This Row],[Segment ]]="","",B1947)</f>
        <v/>
      </c>
      <c r="C1948" s="113" t="str">
        <f>IF(Table6[[#This Row],[Segment ]]="","",C1947)</f>
        <v/>
      </c>
      <c r="D1948" s="113" t="str">
        <f>IF(Table6[[#This Row],[Segment ]]="","",D1947)</f>
        <v/>
      </c>
      <c r="E1948" s="117" t="str">
        <f>IF(Table6[[#This Row],[Segment ]]="","",Table6[[#This Row],[Density (kg/m3)]]*Table6[[#This Row],[Volumetric flow (m3/s)]])</f>
        <v/>
      </c>
      <c r="F1948" s="114" t="str">
        <f>IF(Table6[[#This Row],[Segment ]]="","",'Pressure Drops in Loops'!AG1953)</f>
        <v/>
      </c>
      <c r="G1948" s="114" t="str">
        <f>'Pressure Drops in Loops'!AH1953</f>
        <v/>
      </c>
      <c r="H1948" s="114"/>
      <c r="I1948" s="114"/>
      <c r="J1948" s="115" t="str">
        <f>'Pressure Drops in Loops'!E1953</f>
        <v/>
      </c>
      <c r="K1948" s="115" t="str">
        <f>IF('Pressure Drops in Loops'!E1954="",'Pressure Drops in Loops'!E1953,'Pressure Drops in Loops'!E1954)</f>
        <v/>
      </c>
      <c r="L1948" s="115" t="str">
        <f>IF(Table6[[#This Row],[Segment ]]="","",(Table6[[#This Row],[Pressure 2 (kPa)]]-Table6[[#This Row],[Pressure 1 (kPa)]])/Table6[[#This Row],[Density (kg/m3)]])</f>
        <v/>
      </c>
      <c r="M1948" s="115" t="str">
        <f>IF(Table6[[#This Row],[Segment ]]="","",((Table6[[#This Row],[Velocity 2 (m/s)]]^2)/2)-((Table6[[#This Row],[Velocity 1 (m/s)]]^2)/2))</f>
        <v/>
      </c>
      <c r="N1948" s="115" t="str">
        <f>IF(Table6[[#This Row],[Segment ]]="","",(Table6[[#This Row],[Height 2 (m)]]-Table6[[#This Row],[Height 1 (m)]])*9.807)</f>
        <v/>
      </c>
      <c r="O1948" s="115" t="str">
        <f>'Pressure Drops in Loops'!U1953</f>
        <v/>
      </c>
      <c r="P194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48" s="115" t="str">
        <f>IF(Table6[[#This Row],[Segment ]]="","",Table6[[#This Row],[Work (W)]]/1000)</f>
        <v/>
      </c>
    </row>
    <row r="1949" spans="1:17" x14ac:dyDescent="0.25">
      <c r="A1949" s="116" t="str">
        <f>'Pressure Drops in Loops'!A1954</f>
        <v/>
      </c>
      <c r="B1949" s="113" t="str">
        <f>IF(Table6[[#This Row],[Segment ]]="","",B1948)</f>
        <v/>
      </c>
      <c r="C1949" s="113" t="str">
        <f>IF(Table6[[#This Row],[Segment ]]="","",C1948)</f>
        <v/>
      </c>
      <c r="D1949" s="113" t="str">
        <f>IF(Table6[[#This Row],[Segment ]]="","",D1948)</f>
        <v/>
      </c>
      <c r="E1949" s="117" t="str">
        <f>IF(Table6[[#This Row],[Segment ]]="","",Table6[[#This Row],[Density (kg/m3)]]*Table6[[#This Row],[Volumetric flow (m3/s)]])</f>
        <v/>
      </c>
      <c r="F1949" s="114" t="str">
        <f>IF(Table6[[#This Row],[Segment ]]="","",'Pressure Drops in Loops'!AG1954)</f>
        <v/>
      </c>
      <c r="G1949" s="114" t="str">
        <f>'Pressure Drops in Loops'!AH1954</f>
        <v/>
      </c>
      <c r="H1949" s="114"/>
      <c r="I1949" s="114"/>
      <c r="J1949" s="115" t="str">
        <f>'Pressure Drops in Loops'!E1954</f>
        <v/>
      </c>
      <c r="K1949" s="115" t="str">
        <f>IF('Pressure Drops in Loops'!E1955="",'Pressure Drops in Loops'!E1954,'Pressure Drops in Loops'!E1955)</f>
        <v/>
      </c>
      <c r="L1949" s="115" t="str">
        <f>IF(Table6[[#This Row],[Segment ]]="","",(Table6[[#This Row],[Pressure 2 (kPa)]]-Table6[[#This Row],[Pressure 1 (kPa)]])/Table6[[#This Row],[Density (kg/m3)]])</f>
        <v/>
      </c>
      <c r="M1949" s="115" t="str">
        <f>IF(Table6[[#This Row],[Segment ]]="","",((Table6[[#This Row],[Velocity 2 (m/s)]]^2)/2)-((Table6[[#This Row],[Velocity 1 (m/s)]]^2)/2))</f>
        <v/>
      </c>
      <c r="N1949" s="115" t="str">
        <f>IF(Table6[[#This Row],[Segment ]]="","",(Table6[[#This Row],[Height 2 (m)]]-Table6[[#This Row],[Height 1 (m)]])*9.807)</f>
        <v/>
      </c>
      <c r="O1949" s="115" t="str">
        <f>'Pressure Drops in Loops'!U1954</f>
        <v/>
      </c>
      <c r="P194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49" s="115" t="str">
        <f>IF(Table6[[#This Row],[Segment ]]="","",Table6[[#This Row],[Work (W)]]/1000)</f>
        <v/>
      </c>
    </row>
    <row r="1950" spans="1:17" x14ac:dyDescent="0.25">
      <c r="A1950" s="116" t="str">
        <f>'Pressure Drops in Loops'!A1955</f>
        <v/>
      </c>
      <c r="B1950" s="113" t="str">
        <f>IF(Table6[[#This Row],[Segment ]]="","",B1949)</f>
        <v/>
      </c>
      <c r="C1950" s="113" t="str">
        <f>IF(Table6[[#This Row],[Segment ]]="","",C1949)</f>
        <v/>
      </c>
      <c r="D1950" s="113" t="str">
        <f>IF(Table6[[#This Row],[Segment ]]="","",D1949)</f>
        <v/>
      </c>
      <c r="E1950" s="117" t="str">
        <f>IF(Table6[[#This Row],[Segment ]]="","",Table6[[#This Row],[Density (kg/m3)]]*Table6[[#This Row],[Volumetric flow (m3/s)]])</f>
        <v/>
      </c>
      <c r="F1950" s="114" t="str">
        <f>IF(Table6[[#This Row],[Segment ]]="","",'Pressure Drops in Loops'!AG1955)</f>
        <v/>
      </c>
      <c r="G1950" s="114" t="str">
        <f>'Pressure Drops in Loops'!AH1955</f>
        <v/>
      </c>
      <c r="H1950" s="114"/>
      <c r="I1950" s="114"/>
      <c r="J1950" s="115" t="str">
        <f>'Pressure Drops in Loops'!E1955</f>
        <v/>
      </c>
      <c r="K1950" s="115" t="str">
        <f>IF('Pressure Drops in Loops'!E1956="",'Pressure Drops in Loops'!E1955,'Pressure Drops in Loops'!E1956)</f>
        <v/>
      </c>
      <c r="L1950" s="115" t="str">
        <f>IF(Table6[[#This Row],[Segment ]]="","",(Table6[[#This Row],[Pressure 2 (kPa)]]-Table6[[#This Row],[Pressure 1 (kPa)]])/Table6[[#This Row],[Density (kg/m3)]])</f>
        <v/>
      </c>
      <c r="M1950" s="115" t="str">
        <f>IF(Table6[[#This Row],[Segment ]]="","",((Table6[[#This Row],[Velocity 2 (m/s)]]^2)/2)-((Table6[[#This Row],[Velocity 1 (m/s)]]^2)/2))</f>
        <v/>
      </c>
      <c r="N1950" s="115" t="str">
        <f>IF(Table6[[#This Row],[Segment ]]="","",(Table6[[#This Row],[Height 2 (m)]]-Table6[[#This Row],[Height 1 (m)]])*9.807)</f>
        <v/>
      </c>
      <c r="O1950" s="115" t="str">
        <f>'Pressure Drops in Loops'!U1955</f>
        <v/>
      </c>
      <c r="P195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50" s="115" t="str">
        <f>IF(Table6[[#This Row],[Segment ]]="","",Table6[[#This Row],[Work (W)]]/1000)</f>
        <v/>
      </c>
    </row>
    <row r="1951" spans="1:17" x14ac:dyDescent="0.25">
      <c r="A1951" s="116" t="str">
        <f>'Pressure Drops in Loops'!A1956</f>
        <v/>
      </c>
      <c r="B1951" s="113" t="str">
        <f>IF(Table6[[#This Row],[Segment ]]="","",B1950)</f>
        <v/>
      </c>
      <c r="C1951" s="113" t="str">
        <f>IF(Table6[[#This Row],[Segment ]]="","",C1950)</f>
        <v/>
      </c>
      <c r="D1951" s="113" t="str">
        <f>IF(Table6[[#This Row],[Segment ]]="","",D1950)</f>
        <v/>
      </c>
      <c r="E1951" s="117" t="str">
        <f>IF(Table6[[#This Row],[Segment ]]="","",Table6[[#This Row],[Density (kg/m3)]]*Table6[[#This Row],[Volumetric flow (m3/s)]])</f>
        <v/>
      </c>
      <c r="F1951" s="114" t="str">
        <f>IF(Table6[[#This Row],[Segment ]]="","",'Pressure Drops in Loops'!AG1956)</f>
        <v/>
      </c>
      <c r="G1951" s="114" t="str">
        <f>'Pressure Drops in Loops'!AH1956</f>
        <v/>
      </c>
      <c r="H1951" s="114"/>
      <c r="I1951" s="114"/>
      <c r="J1951" s="115" t="str">
        <f>'Pressure Drops in Loops'!E1956</f>
        <v/>
      </c>
      <c r="K1951" s="115" t="str">
        <f>IF('Pressure Drops in Loops'!E1957="",'Pressure Drops in Loops'!E1956,'Pressure Drops in Loops'!E1957)</f>
        <v/>
      </c>
      <c r="L1951" s="115" t="str">
        <f>IF(Table6[[#This Row],[Segment ]]="","",(Table6[[#This Row],[Pressure 2 (kPa)]]-Table6[[#This Row],[Pressure 1 (kPa)]])/Table6[[#This Row],[Density (kg/m3)]])</f>
        <v/>
      </c>
      <c r="M1951" s="115" t="str">
        <f>IF(Table6[[#This Row],[Segment ]]="","",((Table6[[#This Row],[Velocity 2 (m/s)]]^2)/2)-((Table6[[#This Row],[Velocity 1 (m/s)]]^2)/2))</f>
        <v/>
      </c>
      <c r="N1951" s="115" t="str">
        <f>IF(Table6[[#This Row],[Segment ]]="","",(Table6[[#This Row],[Height 2 (m)]]-Table6[[#This Row],[Height 1 (m)]])*9.807)</f>
        <v/>
      </c>
      <c r="O1951" s="115" t="str">
        <f>'Pressure Drops in Loops'!U1956</f>
        <v/>
      </c>
      <c r="P195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51" s="115" t="str">
        <f>IF(Table6[[#This Row],[Segment ]]="","",Table6[[#This Row],[Work (W)]]/1000)</f>
        <v/>
      </c>
    </row>
    <row r="1952" spans="1:17" x14ac:dyDescent="0.25">
      <c r="A1952" s="116" t="str">
        <f>'Pressure Drops in Loops'!A1957</f>
        <v/>
      </c>
      <c r="B1952" s="113" t="str">
        <f>IF(Table6[[#This Row],[Segment ]]="","",B1951)</f>
        <v/>
      </c>
      <c r="C1952" s="113" t="str">
        <f>IF(Table6[[#This Row],[Segment ]]="","",C1951)</f>
        <v/>
      </c>
      <c r="D1952" s="113" t="str">
        <f>IF(Table6[[#This Row],[Segment ]]="","",D1951)</f>
        <v/>
      </c>
      <c r="E1952" s="117" t="str">
        <f>IF(Table6[[#This Row],[Segment ]]="","",Table6[[#This Row],[Density (kg/m3)]]*Table6[[#This Row],[Volumetric flow (m3/s)]])</f>
        <v/>
      </c>
      <c r="F1952" s="114" t="str">
        <f>IF(Table6[[#This Row],[Segment ]]="","",'Pressure Drops in Loops'!AG1957)</f>
        <v/>
      </c>
      <c r="G1952" s="114" t="str">
        <f>'Pressure Drops in Loops'!AH1957</f>
        <v/>
      </c>
      <c r="H1952" s="114"/>
      <c r="I1952" s="114"/>
      <c r="J1952" s="115" t="str">
        <f>'Pressure Drops in Loops'!E1957</f>
        <v/>
      </c>
      <c r="K1952" s="115" t="str">
        <f>IF('Pressure Drops in Loops'!E1958="",'Pressure Drops in Loops'!E1957,'Pressure Drops in Loops'!E1958)</f>
        <v/>
      </c>
      <c r="L1952" s="115" t="str">
        <f>IF(Table6[[#This Row],[Segment ]]="","",(Table6[[#This Row],[Pressure 2 (kPa)]]-Table6[[#This Row],[Pressure 1 (kPa)]])/Table6[[#This Row],[Density (kg/m3)]])</f>
        <v/>
      </c>
      <c r="M1952" s="115" t="str">
        <f>IF(Table6[[#This Row],[Segment ]]="","",((Table6[[#This Row],[Velocity 2 (m/s)]]^2)/2)-((Table6[[#This Row],[Velocity 1 (m/s)]]^2)/2))</f>
        <v/>
      </c>
      <c r="N1952" s="115" t="str">
        <f>IF(Table6[[#This Row],[Segment ]]="","",(Table6[[#This Row],[Height 2 (m)]]-Table6[[#This Row],[Height 1 (m)]])*9.807)</f>
        <v/>
      </c>
      <c r="O1952" s="115" t="str">
        <f>'Pressure Drops in Loops'!U1957</f>
        <v/>
      </c>
      <c r="P195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52" s="115" t="str">
        <f>IF(Table6[[#This Row],[Segment ]]="","",Table6[[#This Row],[Work (W)]]/1000)</f>
        <v/>
      </c>
    </row>
    <row r="1953" spans="1:17" x14ac:dyDescent="0.25">
      <c r="A1953" s="116" t="str">
        <f>'Pressure Drops in Loops'!A1958</f>
        <v/>
      </c>
      <c r="B1953" s="113" t="str">
        <f>IF(Table6[[#This Row],[Segment ]]="","",B1952)</f>
        <v/>
      </c>
      <c r="C1953" s="113" t="str">
        <f>IF(Table6[[#This Row],[Segment ]]="","",C1952)</f>
        <v/>
      </c>
      <c r="D1953" s="113" t="str">
        <f>IF(Table6[[#This Row],[Segment ]]="","",D1952)</f>
        <v/>
      </c>
      <c r="E1953" s="117" t="str">
        <f>IF(Table6[[#This Row],[Segment ]]="","",Table6[[#This Row],[Density (kg/m3)]]*Table6[[#This Row],[Volumetric flow (m3/s)]])</f>
        <v/>
      </c>
      <c r="F1953" s="114" t="str">
        <f>IF(Table6[[#This Row],[Segment ]]="","",'Pressure Drops in Loops'!AG1958)</f>
        <v/>
      </c>
      <c r="G1953" s="114" t="str">
        <f>'Pressure Drops in Loops'!AH1958</f>
        <v/>
      </c>
      <c r="H1953" s="114"/>
      <c r="I1953" s="114"/>
      <c r="J1953" s="115" t="str">
        <f>'Pressure Drops in Loops'!E1958</f>
        <v/>
      </c>
      <c r="K1953" s="115" t="str">
        <f>IF('Pressure Drops in Loops'!E1959="",'Pressure Drops in Loops'!E1958,'Pressure Drops in Loops'!E1959)</f>
        <v/>
      </c>
      <c r="L1953" s="115" t="str">
        <f>IF(Table6[[#This Row],[Segment ]]="","",(Table6[[#This Row],[Pressure 2 (kPa)]]-Table6[[#This Row],[Pressure 1 (kPa)]])/Table6[[#This Row],[Density (kg/m3)]])</f>
        <v/>
      </c>
      <c r="M1953" s="115" t="str">
        <f>IF(Table6[[#This Row],[Segment ]]="","",((Table6[[#This Row],[Velocity 2 (m/s)]]^2)/2)-((Table6[[#This Row],[Velocity 1 (m/s)]]^2)/2))</f>
        <v/>
      </c>
      <c r="N1953" s="115" t="str">
        <f>IF(Table6[[#This Row],[Segment ]]="","",(Table6[[#This Row],[Height 2 (m)]]-Table6[[#This Row],[Height 1 (m)]])*9.807)</f>
        <v/>
      </c>
      <c r="O1953" s="115" t="str">
        <f>'Pressure Drops in Loops'!U1958</f>
        <v/>
      </c>
      <c r="P195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53" s="115" t="str">
        <f>IF(Table6[[#This Row],[Segment ]]="","",Table6[[#This Row],[Work (W)]]/1000)</f>
        <v/>
      </c>
    </row>
    <row r="1954" spans="1:17" x14ac:dyDescent="0.25">
      <c r="A1954" s="116" t="str">
        <f>'Pressure Drops in Loops'!A1959</f>
        <v/>
      </c>
      <c r="B1954" s="113" t="str">
        <f>IF(Table6[[#This Row],[Segment ]]="","",B1953)</f>
        <v/>
      </c>
      <c r="C1954" s="113" t="str">
        <f>IF(Table6[[#This Row],[Segment ]]="","",C1953)</f>
        <v/>
      </c>
      <c r="D1954" s="113" t="str">
        <f>IF(Table6[[#This Row],[Segment ]]="","",D1953)</f>
        <v/>
      </c>
      <c r="E1954" s="117" t="str">
        <f>IF(Table6[[#This Row],[Segment ]]="","",Table6[[#This Row],[Density (kg/m3)]]*Table6[[#This Row],[Volumetric flow (m3/s)]])</f>
        <v/>
      </c>
      <c r="F1954" s="114" t="str">
        <f>IF(Table6[[#This Row],[Segment ]]="","",'Pressure Drops in Loops'!AG1959)</f>
        <v/>
      </c>
      <c r="G1954" s="114" t="str">
        <f>'Pressure Drops in Loops'!AH1959</f>
        <v/>
      </c>
      <c r="H1954" s="114"/>
      <c r="I1954" s="114"/>
      <c r="J1954" s="115" t="str">
        <f>'Pressure Drops in Loops'!E1959</f>
        <v/>
      </c>
      <c r="K1954" s="115" t="str">
        <f>IF('Pressure Drops in Loops'!E1960="",'Pressure Drops in Loops'!E1959,'Pressure Drops in Loops'!E1960)</f>
        <v/>
      </c>
      <c r="L1954" s="115" t="str">
        <f>IF(Table6[[#This Row],[Segment ]]="","",(Table6[[#This Row],[Pressure 2 (kPa)]]-Table6[[#This Row],[Pressure 1 (kPa)]])/Table6[[#This Row],[Density (kg/m3)]])</f>
        <v/>
      </c>
      <c r="M1954" s="115" t="str">
        <f>IF(Table6[[#This Row],[Segment ]]="","",((Table6[[#This Row],[Velocity 2 (m/s)]]^2)/2)-((Table6[[#This Row],[Velocity 1 (m/s)]]^2)/2))</f>
        <v/>
      </c>
      <c r="N1954" s="115" t="str">
        <f>IF(Table6[[#This Row],[Segment ]]="","",(Table6[[#This Row],[Height 2 (m)]]-Table6[[#This Row],[Height 1 (m)]])*9.807)</f>
        <v/>
      </c>
      <c r="O1954" s="115" t="str">
        <f>'Pressure Drops in Loops'!U1959</f>
        <v/>
      </c>
      <c r="P195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54" s="115" t="str">
        <f>IF(Table6[[#This Row],[Segment ]]="","",Table6[[#This Row],[Work (W)]]/1000)</f>
        <v/>
      </c>
    </row>
    <row r="1955" spans="1:17" x14ac:dyDescent="0.25">
      <c r="A1955" s="116" t="str">
        <f>'Pressure Drops in Loops'!A1960</f>
        <v/>
      </c>
      <c r="B1955" s="113" t="str">
        <f>IF(Table6[[#This Row],[Segment ]]="","",B1954)</f>
        <v/>
      </c>
      <c r="C1955" s="113" t="str">
        <f>IF(Table6[[#This Row],[Segment ]]="","",C1954)</f>
        <v/>
      </c>
      <c r="D1955" s="113" t="str">
        <f>IF(Table6[[#This Row],[Segment ]]="","",D1954)</f>
        <v/>
      </c>
      <c r="E1955" s="117" t="str">
        <f>IF(Table6[[#This Row],[Segment ]]="","",Table6[[#This Row],[Density (kg/m3)]]*Table6[[#This Row],[Volumetric flow (m3/s)]])</f>
        <v/>
      </c>
      <c r="F1955" s="114" t="str">
        <f>IF(Table6[[#This Row],[Segment ]]="","",'Pressure Drops in Loops'!AG1960)</f>
        <v/>
      </c>
      <c r="G1955" s="114" t="str">
        <f>'Pressure Drops in Loops'!AH1960</f>
        <v/>
      </c>
      <c r="H1955" s="114"/>
      <c r="I1955" s="114"/>
      <c r="J1955" s="115" t="str">
        <f>'Pressure Drops in Loops'!E1960</f>
        <v/>
      </c>
      <c r="K1955" s="115" t="str">
        <f>IF('Pressure Drops in Loops'!E1961="",'Pressure Drops in Loops'!E1960,'Pressure Drops in Loops'!E1961)</f>
        <v/>
      </c>
      <c r="L1955" s="115" t="str">
        <f>IF(Table6[[#This Row],[Segment ]]="","",(Table6[[#This Row],[Pressure 2 (kPa)]]-Table6[[#This Row],[Pressure 1 (kPa)]])/Table6[[#This Row],[Density (kg/m3)]])</f>
        <v/>
      </c>
      <c r="M1955" s="115" t="str">
        <f>IF(Table6[[#This Row],[Segment ]]="","",((Table6[[#This Row],[Velocity 2 (m/s)]]^2)/2)-((Table6[[#This Row],[Velocity 1 (m/s)]]^2)/2))</f>
        <v/>
      </c>
      <c r="N1955" s="115" t="str">
        <f>IF(Table6[[#This Row],[Segment ]]="","",(Table6[[#This Row],[Height 2 (m)]]-Table6[[#This Row],[Height 1 (m)]])*9.807)</f>
        <v/>
      </c>
      <c r="O1955" s="115" t="str">
        <f>'Pressure Drops in Loops'!U1960</f>
        <v/>
      </c>
      <c r="P195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55" s="115" t="str">
        <f>IF(Table6[[#This Row],[Segment ]]="","",Table6[[#This Row],[Work (W)]]/1000)</f>
        <v/>
      </c>
    </row>
    <row r="1956" spans="1:17" x14ac:dyDescent="0.25">
      <c r="A1956" s="116" t="str">
        <f>'Pressure Drops in Loops'!A1961</f>
        <v/>
      </c>
      <c r="B1956" s="113" t="str">
        <f>IF(Table6[[#This Row],[Segment ]]="","",B1955)</f>
        <v/>
      </c>
      <c r="C1956" s="113" t="str">
        <f>IF(Table6[[#This Row],[Segment ]]="","",C1955)</f>
        <v/>
      </c>
      <c r="D1956" s="113" t="str">
        <f>IF(Table6[[#This Row],[Segment ]]="","",D1955)</f>
        <v/>
      </c>
      <c r="E1956" s="117" t="str">
        <f>IF(Table6[[#This Row],[Segment ]]="","",Table6[[#This Row],[Density (kg/m3)]]*Table6[[#This Row],[Volumetric flow (m3/s)]])</f>
        <v/>
      </c>
      <c r="F1956" s="114" t="str">
        <f>IF(Table6[[#This Row],[Segment ]]="","",'Pressure Drops in Loops'!AG1961)</f>
        <v/>
      </c>
      <c r="G1956" s="114" t="str">
        <f>'Pressure Drops in Loops'!AH1961</f>
        <v/>
      </c>
      <c r="H1956" s="114"/>
      <c r="I1956" s="114"/>
      <c r="J1956" s="115" t="str">
        <f>'Pressure Drops in Loops'!E1961</f>
        <v/>
      </c>
      <c r="K1956" s="115" t="str">
        <f>IF('Pressure Drops in Loops'!E1962="",'Pressure Drops in Loops'!E1961,'Pressure Drops in Loops'!E1962)</f>
        <v/>
      </c>
      <c r="L1956" s="115" t="str">
        <f>IF(Table6[[#This Row],[Segment ]]="","",(Table6[[#This Row],[Pressure 2 (kPa)]]-Table6[[#This Row],[Pressure 1 (kPa)]])/Table6[[#This Row],[Density (kg/m3)]])</f>
        <v/>
      </c>
      <c r="M1956" s="115" t="str">
        <f>IF(Table6[[#This Row],[Segment ]]="","",((Table6[[#This Row],[Velocity 2 (m/s)]]^2)/2)-((Table6[[#This Row],[Velocity 1 (m/s)]]^2)/2))</f>
        <v/>
      </c>
      <c r="N1956" s="115" t="str">
        <f>IF(Table6[[#This Row],[Segment ]]="","",(Table6[[#This Row],[Height 2 (m)]]-Table6[[#This Row],[Height 1 (m)]])*9.807)</f>
        <v/>
      </c>
      <c r="O1956" s="115" t="str">
        <f>'Pressure Drops in Loops'!U1961</f>
        <v/>
      </c>
      <c r="P195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56" s="115" t="str">
        <f>IF(Table6[[#This Row],[Segment ]]="","",Table6[[#This Row],[Work (W)]]/1000)</f>
        <v/>
      </c>
    </row>
    <row r="1957" spans="1:17" x14ac:dyDescent="0.25">
      <c r="A1957" s="116" t="str">
        <f>'Pressure Drops in Loops'!A1962</f>
        <v/>
      </c>
      <c r="B1957" s="113" t="str">
        <f>IF(Table6[[#This Row],[Segment ]]="","",B1956)</f>
        <v/>
      </c>
      <c r="C1957" s="113" t="str">
        <f>IF(Table6[[#This Row],[Segment ]]="","",C1956)</f>
        <v/>
      </c>
      <c r="D1957" s="113" t="str">
        <f>IF(Table6[[#This Row],[Segment ]]="","",D1956)</f>
        <v/>
      </c>
      <c r="E1957" s="117" t="str">
        <f>IF(Table6[[#This Row],[Segment ]]="","",Table6[[#This Row],[Density (kg/m3)]]*Table6[[#This Row],[Volumetric flow (m3/s)]])</f>
        <v/>
      </c>
      <c r="F1957" s="114" t="str">
        <f>IF(Table6[[#This Row],[Segment ]]="","",'Pressure Drops in Loops'!AG1962)</f>
        <v/>
      </c>
      <c r="G1957" s="114" t="str">
        <f>'Pressure Drops in Loops'!AH1962</f>
        <v/>
      </c>
      <c r="H1957" s="114"/>
      <c r="I1957" s="114"/>
      <c r="J1957" s="115" t="str">
        <f>'Pressure Drops in Loops'!E1962</f>
        <v/>
      </c>
      <c r="K1957" s="115" t="str">
        <f>IF('Pressure Drops in Loops'!E1963="",'Pressure Drops in Loops'!E1962,'Pressure Drops in Loops'!E1963)</f>
        <v/>
      </c>
      <c r="L1957" s="115" t="str">
        <f>IF(Table6[[#This Row],[Segment ]]="","",(Table6[[#This Row],[Pressure 2 (kPa)]]-Table6[[#This Row],[Pressure 1 (kPa)]])/Table6[[#This Row],[Density (kg/m3)]])</f>
        <v/>
      </c>
      <c r="M1957" s="115" t="str">
        <f>IF(Table6[[#This Row],[Segment ]]="","",((Table6[[#This Row],[Velocity 2 (m/s)]]^2)/2)-((Table6[[#This Row],[Velocity 1 (m/s)]]^2)/2))</f>
        <v/>
      </c>
      <c r="N1957" s="115" t="str">
        <f>IF(Table6[[#This Row],[Segment ]]="","",(Table6[[#This Row],[Height 2 (m)]]-Table6[[#This Row],[Height 1 (m)]])*9.807)</f>
        <v/>
      </c>
      <c r="O1957" s="115" t="str">
        <f>'Pressure Drops in Loops'!U1962</f>
        <v/>
      </c>
      <c r="P195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57" s="115" t="str">
        <f>IF(Table6[[#This Row],[Segment ]]="","",Table6[[#This Row],[Work (W)]]/1000)</f>
        <v/>
      </c>
    </row>
    <row r="1958" spans="1:17" x14ac:dyDescent="0.25">
      <c r="A1958" s="116" t="str">
        <f>'Pressure Drops in Loops'!A1963</f>
        <v/>
      </c>
      <c r="B1958" s="113" t="str">
        <f>IF(Table6[[#This Row],[Segment ]]="","",B1957)</f>
        <v/>
      </c>
      <c r="C1958" s="113" t="str">
        <f>IF(Table6[[#This Row],[Segment ]]="","",C1957)</f>
        <v/>
      </c>
      <c r="D1958" s="113" t="str">
        <f>IF(Table6[[#This Row],[Segment ]]="","",D1957)</f>
        <v/>
      </c>
      <c r="E1958" s="117" t="str">
        <f>IF(Table6[[#This Row],[Segment ]]="","",Table6[[#This Row],[Density (kg/m3)]]*Table6[[#This Row],[Volumetric flow (m3/s)]])</f>
        <v/>
      </c>
      <c r="F1958" s="114" t="str">
        <f>IF(Table6[[#This Row],[Segment ]]="","",'Pressure Drops in Loops'!AG1963)</f>
        <v/>
      </c>
      <c r="G1958" s="114" t="str">
        <f>'Pressure Drops in Loops'!AH1963</f>
        <v/>
      </c>
      <c r="H1958" s="114"/>
      <c r="I1958" s="114"/>
      <c r="J1958" s="115" t="str">
        <f>'Pressure Drops in Loops'!E1963</f>
        <v/>
      </c>
      <c r="K1958" s="115" t="str">
        <f>IF('Pressure Drops in Loops'!E1964="",'Pressure Drops in Loops'!E1963,'Pressure Drops in Loops'!E1964)</f>
        <v/>
      </c>
      <c r="L1958" s="115" t="str">
        <f>IF(Table6[[#This Row],[Segment ]]="","",(Table6[[#This Row],[Pressure 2 (kPa)]]-Table6[[#This Row],[Pressure 1 (kPa)]])/Table6[[#This Row],[Density (kg/m3)]])</f>
        <v/>
      </c>
      <c r="M1958" s="115" t="str">
        <f>IF(Table6[[#This Row],[Segment ]]="","",((Table6[[#This Row],[Velocity 2 (m/s)]]^2)/2)-((Table6[[#This Row],[Velocity 1 (m/s)]]^2)/2))</f>
        <v/>
      </c>
      <c r="N1958" s="115" t="str">
        <f>IF(Table6[[#This Row],[Segment ]]="","",(Table6[[#This Row],[Height 2 (m)]]-Table6[[#This Row],[Height 1 (m)]])*9.807)</f>
        <v/>
      </c>
      <c r="O1958" s="115" t="str">
        <f>'Pressure Drops in Loops'!U1963</f>
        <v/>
      </c>
      <c r="P195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58" s="115" t="str">
        <f>IF(Table6[[#This Row],[Segment ]]="","",Table6[[#This Row],[Work (W)]]/1000)</f>
        <v/>
      </c>
    </row>
    <row r="1959" spans="1:17" x14ac:dyDescent="0.25">
      <c r="A1959" s="116" t="str">
        <f>'Pressure Drops in Loops'!A1964</f>
        <v/>
      </c>
      <c r="B1959" s="113" t="str">
        <f>IF(Table6[[#This Row],[Segment ]]="","",B1958)</f>
        <v/>
      </c>
      <c r="C1959" s="113" t="str">
        <f>IF(Table6[[#This Row],[Segment ]]="","",C1958)</f>
        <v/>
      </c>
      <c r="D1959" s="113" t="str">
        <f>IF(Table6[[#This Row],[Segment ]]="","",D1958)</f>
        <v/>
      </c>
      <c r="E1959" s="117" t="str">
        <f>IF(Table6[[#This Row],[Segment ]]="","",Table6[[#This Row],[Density (kg/m3)]]*Table6[[#This Row],[Volumetric flow (m3/s)]])</f>
        <v/>
      </c>
      <c r="F1959" s="114" t="str">
        <f>IF(Table6[[#This Row],[Segment ]]="","",'Pressure Drops in Loops'!AG1964)</f>
        <v/>
      </c>
      <c r="G1959" s="114" t="str">
        <f>'Pressure Drops in Loops'!AH1964</f>
        <v/>
      </c>
      <c r="H1959" s="114"/>
      <c r="I1959" s="114"/>
      <c r="J1959" s="115" t="str">
        <f>'Pressure Drops in Loops'!E1964</f>
        <v/>
      </c>
      <c r="K1959" s="115" t="str">
        <f>IF('Pressure Drops in Loops'!E1965="",'Pressure Drops in Loops'!E1964,'Pressure Drops in Loops'!E1965)</f>
        <v/>
      </c>
      <c r="L1959" s="115" t="str">
        <f>IF(Table6[[#This Row],[Segment ]]="","",(Table6[[#This Row],[Pressure 2 (kPa)]]-Table6[[#This Row],[Pressure 1 (kPa)]])/Table6[[#This Row],[Density (kg/m3)]])</f>
        <v/>
      </c>
      <c r="M1959" s="115" t="str">
        <f>IF(Table6[[#This Row],[Segment ]]="","",((Table6[[#This Row],[Velocity 2 (m/s)]]^2)/2)-((Table6[[#This Row],[Velocity 1 (m/s)]]^2)/2))</f>
        <v/>
      </c>
      <c r="N1959" s="115" t="str">
        <f>IF(Table6[[#This Row],[Segment ]]="","",(Table6[[#This Row],[Height 2 (m)]]-Table6[[#This Row],[Height 1 (m)]])*9.807)</f>
        <v/>
      </c>
      <c r="O1959" s="115" t="str">
        <f>'Pressure Drops in Loops'!U1964</f>
        <v/>
      </c>
      <c r="P195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59" s="115" t="str">
        <f>IF(Table6[[#This Row],[Segment ]]="","",Table6[[#This Row],[Work (W)]]/1000)</f>
        <v/>
      </c>
    </row>
    <row r="1960" spans="1:17" x14ac:dyDescent="0.25">
      <c r="A1960" s="116" t="str">
        <f>'Pressure Drops in Loops'!A1965</f>
        <v/>
      </c>
      <c r="B1960" s="113" t="str">
        <f>IF(Table6[[#This Row],[Segment ]]="","",B1959)</f>
        <v/>
      </c>
      <c r="C1960" s="113" t="str">
        <f>IF(Table6[[#This Row],[Segment ]]="","",C1959)</f>
        <v/>
      </c>
      <c r="D1960" s="113" t="str">
        <f>IF(Table6[[#This Row],[Segment ]]="","",D1959)</f>
        <v/>
      </c>
      <c r="E1960" s="117" t="str">
        <f>IF(Table6[[#This Row],[Segment ]]="","",Table6[[#This Row],[Density (kg/m3)]]*Table6[[#This Row],[Volumetric flow (m3/s)]])</f>
        <v/>
      </c>
      <c r="F1960" s="114" t="str">
        <f>IF(Table6[[#This Row],[Segment ]]="","",'Pressure Drops in Loops'!AG1965)</f>
        <v/>
      </c>
      <c r="G1960" s="114" t="str">
        <f>'Pressure Drops in Loops'!AH1965</f>
        <v/>
      </c>
      <c r="H1960" s="114"/>
      <c r="I1960" s="114"/>
      <c r="J1960" s="115" t="str">
        <f>'Pressure Drops in Loops'!E1965</f>
        <v/>
      </c>
      <c r="K1960" s="115" t="str">
        <f>IF('Pressure Drops in Loops'!E1966="",'Pressure Drops in Loops'!E1965,'Pressure Drops in Loops'!E1966)</f>
        <v/>
      </c>
      <c r="L1960" s="115" t="str">
        <f>IF(Table6[[#This Row],[Segment ]]="","",(Table6[[#This Row],[Pressure 2 (kPa)]]-Table6[[#This Row],[Pressure 1 (kPa)]])/Table6[[#This Row],[Density (kg/m3)]])</f>
        <v/>
      </c>
      <c r="M1960" s="115" t="str">
        <f>IF(Table6[[#This Row],[Segment ]]="","",((Table6[[#This Row],[Velocity 2 (m/s)]]^2)/2)-((Table6[[#This Row],[Velocity 1 (m/s)]]^2)/2))</f>
        <v/>
      </c>
      <c r="N1960" s="115" t="str">
        <f>IF(Table6[[#This Row],[Segment ]]="","",(Table6[[#This Row],[Height 2 (m)]]-Table6[[#This Row],[Height 1 (m)]])*9.807)</f>
        <v/>
      </c>
      <c r="O1960" s="115" t="str">
        <f>'Pressure Drops in Loops'!U1965</f>
        <v/>
      </c>
      <c r="P196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60" s="115" t="str">
        <f>IF(Table6[[#This Row],[Segment ]]="","",Table6[[#This Row],[Work (W)]]/1000)</f>
        <v/>
      </c>
    </row>
    <row r="1961" spans="1:17" x14ac:dyDescent="0.25">
      <c r="A1961" s="116" t="str">
        <f>'Pressure Drops in Loops'!A1966</f>
        <v/>
      </c>
      <c r="B1961" s="113" t="str">
        <f>IF(Table6[[#This Row],[Segment ]]="","",B1960)</f>
        <v/>
      </c>
      <c r="C1961" s="113" t="str">
        <f>IF(Table6[[#This Row],[Segment ]]="","",C1960)</f>
        <v/>
      </c>
      <c r="D1961" s="113" t="str">
        <f>IF(Table6[[#This Row],[Segment ]]="","",D1960)</f>
        <v/>
      </c>
      <c r="E1961" s="117" t="str">
        <f>IF(Table6[[#This Row],[Segment ]]="","",Table6[[#This Row],[Density (kg/m3)]]*Table6[[#This Row],[Volumetric flow (m3/s)]])</f>
        <v/>
      </c>
      <c r="F1961" s="114" t="str">
        <f>IF(Table6[[#This Row],[Segment ]]="","",'Pressure Drops in Loops'!AG1966)</f>
        <v/>
      </c>
      <c r="G1961" s="114" t="str">
        <f>'Pressure Drops in Loops'!AH1966</f>
        <v/>
      </c>
      <c r="H1961" s="114"/>
      <c r="I1961" s="114"/>
      <c r="J1961" s="115" t="str">
        <f>'Pressure Drops in Loops'!E1966</f>
        <v/>
      </c>
      <c r="K1961" s="115" t="str">
        <f>IF('Pressure Drops in Loops'!E1967="",'Pressure Drops in Loops'!E1966,'Pressure Drops in Loops'!E1967)</f>
        <v/>
      </c>
      <c r="L1961" s="115" t="str">
        <f>IF(Table6[[#This Row],[Segment ]]="","",(Table6[[#This Row],[Pressure 2 (kPa)]]-Table6[[#This Row],[Pressure 1 (kPa)]])/Table6[[#This Row],[Density (kg/m3)]])</f>
        <v/>
      </c>
      <c r="M1961" s="115" t="str">
        <f>IF(Table6[[#This Row],[Segment ]]="","",((Table6[[#This Row],[Velocity 2 (m/s)]]^2)/2)-((Table6[[#This Row],[Velocity 1 (m/s)]]^2)/2))</f>
        <v/>
      </c>
      <c r="N1961" s="115" t="str">
        <f>IF(Table6[[#This Row],[Segment ]]="","",(Table6[[#This Row],[Height 2 (m)]]-Table6[[#This Row],[Height 1 (m)]])*9.807)</f>
        <v/>
      </c>
      <c r="O1961" s="115" t="str">
        <f>'Pressure Drops in Loops'!U1966</f>
        <v/>
      </c>
      <c r="P196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61" s="115" t="str">
        <f>IF(Table6[[#This Row],[Segment ]]="","",Table6[[#This Row],[Work (W)]]/1000)</f>
        <v/>
      </c>
    </row>
    <row r="1962" spans="1:17" x14ac:dyDescent="0.25">
      <c r="A1962" s="116" t="str">
        <f>'Pressure Drops in Loops'!A1967</f>
        <v/>
      </c>
      <c r="B1962" s="113" t="str">
        <f>IF(Table6[[#This Row],[Segment ]]="","",B1961)</f>
        <v/>
      </c>
      <c r="C1962" s="113" t="str">
        <f>IF(Table6[[#This Row],[Segment ]]="","",C1961)</f>
        <v/>
      </c>
      <c r="D1962" s="113" t="str">
        <f>IF(Table6[[#This Row],[Segment ]]="","",D1961)</f>
        <v/>
      </c>
      <c r="E1962" s="117" t="str">
        <f>IF(Table6[[#This Row],[Segment ]]="","",Table6[[#This Row],[Density (kg/m3)]]*Table6[[#This Row],[Volumetric flow (m3/s)]])</f>
        <v/>
      </c>
      <c r="F1962" s="114" t="str">
        <f>IF(Table6[[#This Row],[Segment ]]="","",'Pressure Drops in Loops'!AG1967)</f>
        <v/>
      </c>
      <c r="G1962" s="114" t="str">
        <f>'Pressure Drops in Loops'!AH1967</f>
        <v/>
      </c>
      <c r="H1962" s="114"/>
      <c r="I1962" s="114"/>
      <c r="J1962" s="115" t="str">
        <f>'Pressure Drops in Loops'!E1967</f>
        <v/>
      </c>
      <c r="K1962" s="115" t="str">
        <f>IF('Pressure Drops in Loops'!E1968="",'Pressure Drops in Loops'!E1967,'Pressure Drops in Loops'!E1968)</f>
        <v/>
      </c>
      <c r="L1962" s="115" t="str">
        <f>IF(Table6[[#This Row],[Segment ]]="","",(Table6[[#This Row],[Pressure 2 (kPa)]]-Table6[[#This Row],[Pressure 1 (kPa)]])/Table6[[#This Row],[Density (kg/m3)]])</f>
        <v/>
      </c>
      <c r="M1962" s="115" t="str">
        <f>IF(Table6[[#This Row],[Segment ]]="","",((Table6[[#This Row],[Velocity 2 (m/s)]]^2)/2)-((Table6[[#This Row],[Velocity 1 (m/s)]]^2)/2))</f>
        <v/>
      </c>
      <c r="N1962" s="115" t="str">
        <f>IF(Table6[[#This Row],[Segment ]]="","",(Table6[[#This Row],[Height 2 (m)]]-Table6[[#This Row],[Height 1 (m)]])*9.807)</f>
        <v/>
      </c>
      <c r="O1962" s="115" t="str">
        <f>'Pressure Drops in Loops'!U1967</f>
        <v/>
      </c>
      <c r="P196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62" s="115" t="str">
        <f>IF(Table6[[#This Row],[Segment ]]="","",Table6[[#This Row],[Work (W)]]/1000)</f>
        <v/>
      </c>
    </row>
    <row r="1963" spans="1:17" x14ac:dyDescent="0.25">
      <c r="A1963" s="116" t="str">
        <f>'Pressure Drops in Loops'!A1968</f>
        <v/>
      </c>
      <c r="B1963" s="113" t="str">
        <f>IF(Table6[[#This Row],[Segment ]]="","",B1962)</f>
        <v/>
      </c>
      <c r="C1963" s="113" t="str">
        <f>IF(Table6[[#This Row],[Segment ]]="","",C1962)</f>
        <v/>
      </c>
      <c r="D1963" s="113" t="str">
        <f>IF(Table6[[#This Row],[Segment ]]="","",D1962)</f>
        <v/>
      </c>
      <c r="E1963" s="117" t="str">
        <f>IF(Table6[[#This Row],[Segment ]]="","",Table6[[#This Row],[Density (kg/m3)]]*Table6[[#This Row],[Volumetric flow (m3/s)]])</f>
        <v/>
      </c>
      <c r="F1963" s="114" t="str">
        <f>IF(Table6[[#This Row],[Segment ]]="","",'Pressure Drops in Loops'!AG1968)</f>
        <v/>
      </c>
      <c r="G1963" s="114" t="str">
        <f>'Pressure Drops in Loops'!AH1968</f>
        <v/>
      </c>
      <c r="H1963" s="114"/>
      <c r="I1963" s="114"/>
      <c r="J1963" s="115" t="str">
        <f>'Pressure Drops in Loops'!E1968</f>
        <v/>
      </c>
      <c r="K1963" s="115" t="str">
        <f>IF('Pressure Drops in Loops'!E1969="",'Pressure Drops in Loops'!E1968,'Pressure Drops in Loops'!E1969)</f>
        <v/>
      </c>
      <c r="L1963" s="115" t="str">
        <f>IF(Table6[[#This Row],[Segment ]]="","",(Table6[[#This Row],[Pressure 2 (kPa)]]-Table6[[#This Row],[Pressure 1 (kPa)]])/Table6[[#This Row],[Density (kg/m3)]])</f>
        <v/>
      </c>
      <c r="M1963" s="115" t="str">
        <f>IF(Table6[[#This Row],[Segment ]]="","",((Table6[[#This Row],[Velocity 2 (m/s)]]^2)/2)-((Table6[[#This Row],[Velocity 1 (m/s)]]^2)/2))</f>
        <v/>
      </c>
      <c r="N1963" s="115" t="str">
        <f>IF(Table6[[#This Row],[Segment ]]="","",(Table6[[#This Row],[Height 2 (m)]]-Table6[[#This Row],[Height 1 (m)]])*9.807)</f>
        <v/>
      </c>
      <c r="O1963" s="115" t="str">
        <f>'Pressure Drops in Loops'!U1968</f>
        <v/>
      </c>
      <c r="P196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63" s="115" t="str">
        <f>IF(Table6[[#This Row],[Segment ]]="","",Table6[[#This Row],[Work (W)]]/1000)</f>
        <v/>
      </c>
    </row>
    <row r="1964" spans="1:17" x14ac:dyDescent="0.25">
      <c r="A1964" s="116" t="str">
        <f>'Pressure Drops in Loops'!A1969</f>
        <v/>
      </c>
      <c r="B1964" s="113" t="str">
        <f>IF(Table6[[#This Row],[Segment ]]="","",B1963)</f>
        <v/>
      </c>
      <c r="C1964" s="113" t="str">
        <f>IF(Table6[[#This Row],[Segment ]]="","",C1963)</f>
        <v/>
      </c>
      <c r="D1964" s="113" t="str">
        <f>IF(Table6[[#This Row],[Segment ]]="","",D1963)</f>
        <v/>
      </c>
      <c r="E1964" s="117" t="str">
        <f>IF(Table6[[#This Row],[Segment ]]="","",Table6[[#This Row],[Density (kg/m3)]]*Table6[[#This Row],[Volumetric flow (m3/s)]])</f>
        <v/>
      </c>
      <c r="F1964" s="114" t="str">
        <f>IF(Table6[[#This Row],[Segment ]]="","",'Pressure Drops in Loops'!AG1969)</f>
        <v/>
      </c>
      <c r="G1964" s="114" t="str">
        <f>'Pressure Drops in Loops'!AH1969</f>
        <v/>
      </c>
      <c r="H1964" s="114"/>
      <c r="I1964" s="114"/>
      <c r="J1964" s="115" t="str">
        <f>'Pressure Drops in Loops'!E1969</f>
        <v/>
      </c>
      <c r="K1964" s="115" t="str">
        <f>IF('Pressure Drops in Loops'!E1970="",'Pressure Drops in Loops'!E1969,'Pressure Drops in Loops'!E1970)</f>
        <v/>
      </c>
      <c r="L1964" s="115" t="str">
        <f>IF(Table6[[#This Row],[Segment ]]="","",(Table6[[#This Row],[Pressure 2 (kPa)]]-Table6[[#This Row],[Pressure 1 (kPa)]])/Table6[[#This Row],[Density (kg/m3)]])</f>
        <v/>
      </c>
      <c r="M1964" s="115" t="str">
        <f>IF(Table6[[#This Row],[Segment ]]="","",((Table6[[#This Row],[Velocity 2 (m/s)]]^2)/2)-((Table6[[#This Row],[Velocity 1 (m/s)]]^2)/2))</f>
        <v/>
      </c>
      <c r="N1964" s="115" t="str">
        <f>IF(Table6[[#This Row],[Segment ]]="","",(Table6[[#This Row],[Height 2 (m)]]-Table6[[#This Row],[Height 1 (m)]])*9.807)</f>
        <v/>
      </c>
      <c r="O1964" s="115" t="str">
        <f>'Pressure Drops in Loops'!U1969</f>
        <v/>
      </c>
      <c r="P196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64" s="115" t="str">
        <f>IF(Table6[[#This Row],[Segment ]]="","",Table6[[#This Row],[Work (W)]]/1000)</f>
        <v/>
      </c>
    </row>
    <row r="1965" spans="1:17" x14ac:dyDescent="0.25">
      <c r="A1965" s="116" t="str">
        <f>'Pressure Drops in Loops'!A1970</f>
        <v/>
      </c>
      <c r="B1965" s="113" t="str">
        <f>IF(Table6[[#This Row],[Segment ]]="","",B1964)</f>
        <v/>
      </c>
      <c r="C1965" s="113" t="str">
        <f>IF(Table6[[#This Row],[Segment ]]="","",C1964)</f>
        <v/>
      </c>
      <c r="D1965" s="113" t="str">
        <f>IF(Table6[[#This Row],[Segment ]]="","",D1964)</f>
        <v/>
      </c>
      <c r="E1965" s="117" t="str">
        <f>IF(Table6[[#This Row],[Segment ]]="","",Table6[[#This Row],[Density (kg/m3)]]*Table6[[#This Row],[Volumetric flow (m3/s)]])</f>
        <v/>
      </c>
      <c r="F1965" s="114" t="str">
        <f>IF(Table6[[#This Row],[Segment ]]="","",'Pressure Drops in Loops'!AG1970)</f>
        <v/>
      </c>
      <c r="G1965" s="114" t="str">
        <f>'Pressure Drops in Loops'!AH1970</f>
        <v/>
      </c>
      <c r="H1965" s="114"/>
      <c r="I1965" s="114"/>
      <c r="J1965" s="115" t="str">
        <f>'Pressure Drops in Loops'!E1970</f>
        <v/>
      </c>
      <c r="K1965" s="115" t="str">
        <f>IF('Pressure Drops in Loops'!E1971="",'Pressure Drops in Loops'!E1970,'Pressure Drops in Loops'!E1971)</f>
        <v/>
      </c>
      <c r="L1965" s="115" t="str">
        <f>IF(Table6[[#This Row],[Segment ]]="","",(Table6[[#This Row],[Pressure 2 (kPa)]]-Table6[[#This Row],[Pressure 1 (kPa)]])/Table6[[#This Row],[Density (kg/m3)]])</f>
        <v/>
      </c>
      <c r="M1965" s="115" t="str">
        <f>IF(Table6[[#This Row],[Segment ]]="","",((Table6[[#This Row],[Velocity 2 (m/s)]]^2)/2)-((Table6[[#This Row],[Velocity 1 (m/s)]]^2)/2))</f>
        <v/>
      </c>
      <c r="N1965" s="115" t="str">
        <f>IF(Table6[[#This Row],[Segment ]]="","",(Table6[[#This Row],[Height 2 (m)]]-Table6[[#This Row],[Height 1 (m)]])*9.807)</f>
        <v/>
      </c>
      <c r="O1965" s="115" t="str">
        <f>'Pressure Drops in Loops'!U1970</f>
        <v/>
      </c>
      <c r="P196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65" s="115" t="str">
        <f>IF(Table6[[#This Row],[Segment ]]="","",Table6[[#This Row],[Work (W)]]/1000)</f>
        <v/>
      </c>
    </row>
    <row r="1966" spans="1:17" x14ac:dyDescent="0.25">
      <c r="A1966" s="116" t="str">
        <f>'Pressure Drops in Loops'!A1971</f>
        <v/>
      </c>
      <c r="B1966" s="113" t="str">
        <f>IF(Table6[[#This Row],[Segment ]]="","",B1965)</f>
        <v/>
      </c>
      <c r="C1966" s="113" t="str">
        <f>IF(Table6[[#This Row],[Segment ]]="","",C1965)</f>
        <v/>
      </c>
      <c r="D1966" s="113" t="str">
        <f>IF(Table6[[#This Row],[Segment ]]="","",D1965)</f>
        <v/>
      </c>
      <c r="E1966" s="117" t="str">
        <f>IF(Table6[[#This Row],[Segment ]]="","",Table6[[#This Row],[Density (kg/m3)]]*Table6[[#This Row],[Volumetric flow (m3/s)]])</f>
        <v/>
      </c>
      <c r="F1966" s="114" t="str">
        <f>IF(Table6[[#This Row],[Segment ]]="","",'Pressure Drops in Loops'!AG1971)</f>
        <v/>
      </c>
      <c r="G1966" s="114" t="str">
        <f>'Pressure Drops in Loops'!AH1971</f>
        <v/>
      </c>
      <c r="H1966" s="114"/>
      <c r="I1966" s="114"/>
      <c r="J1966" s="115" t="str">
        <f>'Pressure Drops in Loops'!E1971</f>
        <v/>
      </c>
      <c r="K1966" s="115" t="str">
        <f>IF('Pressure Drops in Loops'!E1972="",'Pressure Drops in Loops'!E1971,'Pressure Drops in Loops'!E1972)</f>
        <v/>
      </c>
      <c r="L1966" s="115" t="str">
        <f>IF(Table6[[#This Row],[Segment ]]="","",(Table6[[#This Row],[Pressure 2 (kPa)]]-Table6[[#This Row],[Pressure 1 (kPa)]])/Table6[[#This Row],[Density (kg/m3)]])</f>
        <v/>
      </c>
      <c r="M1966" s="115" t="str">
        <f>IF(Table6[[#This Row],[Segment ]]="","",((Table6[[#This Row],[Velocity 2 (m/s)]]^2)/2)-((Table6[[#This Row],[Velocity 1 (m/s)]]^2)/2))</f>
        <v/>
      </c>
      <c r="N1966" s="115" t="str">
        <f>IF(Table6[[#This Row],[Segment ]]="","",(Table6[[#This Row],[Height 2 (m)]]-Table6[[#This Row],[Height 1 (m)]])*9.807)</f>
        <v/>
      </c>
      <c r="O1966" s="115" t="str">
        <f>'Pressure Drops in Loops'!U1971</f>
        <v/>
      </c>
      <c r="P196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66" s="115" t="str">
        <f>IF(Table6[[#This Row],[Segment ]]="","",Table6[[#This Row],[Work (W)]]/1000)</f>
        <v/>
      </c>
    </row>
    <row r="1967" spans="1:17" x14ac:dyDescent="0.25">
      <c r="A1967" s="116" t="str">
        <f>'Pressure Drops in Loops'!A1972</f>
        <v/>
      </c>
      <c r="B1967" s="113" t="str">
        <f>IF(Table6[[#This Row],[Segment ]]="","",B1966)</f>
        <v/>
      </c>
      <c r="C1967" s="113" t="str">
        <f>IF(Table6[[#This Row],[Segment ]]="","",C1966)</f>
        <v/>
      </c>
      <c r="D1967" s="113" t="str">
        <f>IF(Table6[[#This Row],[Segment ]]="","",D1966)</f>
        <v/>
      </c>
      <c r="E1967" s="117" t="str">
        <f>IF(Table6[[#This Row],[Segment ]]="","",Table6[[#This Row],[Density (kg/m3)]]*Table6[[#This Row],[Volumetric flow (m3/s)]])</f>
        <v/>
      </c>
      <c r="F1967" s="114" t="str">
        <f>IF(Table6[[#This Row],[Segment ]]="","",'Pressure Drops in Loops'!AG1972)</f>
        <v/>
      </c>
      <c r="G1967" s="114" t="str">
        <f>'Pressure Drops in Loops'!AH1972</f>
        <v/>
      </c>
      <c r="H1967" s="114"/>
      <c r="I1967" s="114"/>
      <c r="J1967" s="115" t="str">
        <f>'Pressure Drops in Loops'!E1972</f>
        <v/>
      </c>
      <c r="K1967" s="115" t="str">
        <f>IF('Pressure Drops in Loops'!E1973="",'Pressure Drops in Loops'!E1972,'Pressure Drops in Loops'!E1973)</f>
        <v/>
      </c>
      <c r="L1967" s="115" t="str">
        <f>IF(Table6[[#This Row],[Segment ]]="","",(Table6[[#This Row],[Pressure 2 (kPa)]]-Table6[[#This Row],[Pressure 1 (kPa)]])/Table6[[#This Row],[Density (kg/m3)]])</f>
        <v/>
      </c>
      <c r="M1967" s="115" t="str">
        <f>IF(Table6[[#This Row],[Segment ]]="","",((Table6[[#This Row],[Velocity 2 (m/s)]]^2)/2)-((Table6[[#This Row],[Velocity 1 (m/s)]]^2)/2))</f>
        <v/>
      </c>
      <c r="N1967" s="115" t="str">
        <f>IF(Table6[[#This Row],[Segment ]]="","",(Table6[[#This Row],[Height 2 (m)]]-Table6[[#This Row],[Height 1 (m)]])*9.807)</f>
        <v/>
      </c>
      <c r="O1967" s="115" t="str">
        <f>'Pressure Drops in Loops'!U1972</f>
        <v/>
      </c>
      <c r="P196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67" s="115" t="str">
        <f>IF(Table6[[#This Row],[Segment ]]="","",Table6[[#This Row],[Work (W)]]/1000)</f>
        <v/>
      </c>
    </row>
    <row r="1968" spans="1:17" x14ac:dyDescent="0.25">
      <c r="A1968" s="116" t="str">
        <f>'Pressure Drops in Loops'!A1973</f>
        <v/>
      </c>
      <c r="B1968" s="113" t="str">
        <f>IF(Table6[[#This Row],[Segment ]]="","",B1967)</f>
        <v/>
      </c>
      <c r="C1968" s="113" t="str">
        <f>IF(Table6[[#This Row],[Segment ]]="","",C1967)</f>
        <v/>
      </c>
      <c r="D1968" s="113" t="str">
        <f>IF(Table6[[#This Row],[Segment ]]="","",D1967)</f>
        <v/>
      </c>
      <c r="E1968" s="117" t="str">
        <f>IF(Table6[[#This Row],[Segment ]]="","",Table6[[#This Row],[Density (kg/m3)]]*Table6[[#This Row],[Volumetric flow (m3/s)]])</f>
        <v/>
      </c>
      <c r="F1968" s="114" t="str">
        <f>IF(Table6[[#This Row],[Segment ]]="","",'Pressure Drops in Loops'!AG1973)</f>
        <v/>
      </c>
      <c r="G1968" s="114" t="str">
        <f>'Pressure Drops in Loops'!AH1973</f>
        <v/>
      </c>
      <c r="H1968" s="114"/>
      <c r="I1968" s="114"/>
      <c r="J1968" s="115" t="str">
        <f>'Pressure Drops in Loops'!E1973</f>
        <v/>
      </c>
      <c r="K1968" s="115" t="str">
        <f>IF('Pressure Drops in Loops'!E1974="",'Pressure Drops in Loops'!E1973,'Pressure Drops in Loops'!E1974)</f>
        <v/>
      </c>
      <c r="L1968" s="115" t="str">
        <f>IF(Table6[[#This Row],[Segment ]]="","",(Table6[[#This Row],[Pressure 2 (kPa)]]-Table6[[#This Row],[Pressure 1 (kPa)]])/Table6[[#This Row],[Density (kg/m3)]])</f>
        <v/>
      </c>
      <c r="M1968" s="115" t="str">
        <f>IF(Table6[[#This Row],[Segment ]]="","",((Table6[[#This Row],[Velocity 2 (m/s)]]^2)/2)-((Table6[[#This Row],[Velocity 1 (m/s)]]^2)/2))</f>
        <v/>
      </c>
      <c r="N1968" s="115" t="str">
        <f>IF(Table6[[#This Row],[Segment ]]="","",(Table6[[#This Row],[Height 2 (m)]]-Table6[[#This Row],[Height 1 (m)]])*9.807)</f>
        <v/>
      </c>
      <c r="O1968" s="115" t="str">
        <f>'Pressure Drops in Loops'!U1973</f>
        <v/>
      </c>
      <c r="P196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68" s="115" t="str">
        <f>IF(Table6[[#This Row],[Segment ]]="","",Table6[[#This Row],[Work (W)]]/1000)</f>
        <v/>
      </c>
    </row>
    <row r="1969" spans="1:17" x14ac:dyDescent="0.25">
      <c r="A1969" s="116" t="str">
        <f>'Pressure Drops in Loops'!A1974</f>
        <v/>
      </c>
      <c r="B1969" s="113" t="str">
        <f>IF(Table6[[#This Row],[Segment ]]="","",B1968)</f>
        <v/>
      </c>
      <c r="C1969" s="113" t="str">
        <f>IF(Table6[[#This Row],[Segment ]]="","",C1968)</f>
        <v/>
      </c>
      <c r="D1969" s="113" t="str">
        <f>IF(Table6[[#This Row],[Segment ]]="","",D1968)</f>
        <v/>
      </c>
      <c r="E1969" s="117" t="str">
        <f>IF(Table6[[#This Row],[Segment ]]="","",Table6[[#This Row],[Density (kg/m3)]]*Table6[[#This Row],[Volumetric flow (m3/s)]])</f>
        <v/>
      </c>
      <c r="F1969" s="114" t="str">
        <f>IF(Table6[[#This Row],[Segment ]]="","",'Pressure Drops in Loops'!AG1974)</f>
        <v/>
      </c>
      <c r="G1969" s="114" t="str">
        <f>'Pressure Drops in Loops'!AH1974</f>
        <v/>
      </c>
      <c r="H1969" s="114"/>
      <c r="I1969" s="114"/>
      <c r="J1969" s="115" t="str">
        <f>'Pressure Drops in Loops'!E1974</f>
        <v/>
      </c>
      <c r="K1969" s="115" t="str">
        <f>IF('Pressure Drops in Loops'!E1975="",'Pressure Drops in Loops'!E1974,'Pressure Drops in Loops'!E1975)</f>
        <v/>
      </c>
      <c r="L1969" s="115" t="str">
        <f>IF(Table6[[#This Row],[Segment ]]="","",(Table6[[#This Row],[Pressure 2 (kPa)]]-Table6[[#This Row],[Pressure 1 (kPa)]])/Table6[[#This Row],[Density (kg/m3)]])</f>
        <v/>
      </c>
      <c r="M1969" s="115" t="str">
        <f>IF(Table6[[#This Row],[Segment ]]="","",((Table6[[#This Row],[Velocity 2 (m/s)]]^2)/2)-((Table6[[#This Row],[Velocity 1 (m/s)]]^2)/2))</f>
        <v/>
      </c>
      <c r="N1969" s="115" t="str">
        <f>IF(Table6[[#This Row],[Segment ]]="","",(Table6[[#This Row],[Height 2 (m)]]-Table6[[#This Row],[Height 1 (m)]])*9.807)</f>
        <v/>
      </c>
      <c r="O1969" s="115" t="str">
        <f>'Pressure Drops in Loops'!U1974</f>
        <v/>
      </c>
      <c r="P196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69" s="115" t="str">
        <f>IF(Table6[[#This Row],[Segment ]]="","",Table6[[#This Row],[Work (W)]]/1000)</f>
        <v/>
      </c>
    </row>
    <row r="1970" spans="1:17" x14ac:dyDescent="0.25">
      <c r="A1970" s="116" t="str">
        <f>'Pressure Drops in Loops'!A1975</f>
        <v/>
      </c>
      <c r="B1970" s="113" t="str">
        <f>IF(Table6[[#This Row],[Segment ]]="","",B1969)</f>
        <v/>
      </c>
      <c r="C1970" s="113" t="str">
        <f>IF(Table6[[#This Row],[Segment ]]="","",C1969)</f>
        <v/>
      </c>
      <c r="D1970" s="113" t="str">
        <f>IF(Table6[[#This Row],[Segment ]]="","",D1969)</f>
        <v/>
      </c>
      <c r="E1970" s="117" t="str">
        <f>IF(Table6[[#This Row],[Segment ]]="","",Table6[[#This Row],[Density (kg/m3)]]*Table6[[#This Row],[Volumetric flow (m3/s)]])</f>
        <v/>
      </c>
      <c r="F1970" s="114" t="str">
        <f>IF(Table6[[#This Row],[Segment ]]="","",'Pressure Drops in Loops'!AG1975)</f>
        <v/>
      </c>
      <c r="G1970" s="114" t="str">
        <f>'Pressure Drops in Loops'!AH1975</f>
        <v/>
      </c>
      <c r="H1970" s="114"/>
      <c r="I1970" s="114"/>
      <c r="J1970" s="115" t="str">
        <f>'Pressure Drops in Loops'!E1975</f>
        <v/>
      </c>
      <c r="K1970" s="115" t="str">
        <f>IF('Pressure Drops in Loops'!E1976="",'Pressure Drops in Loops'!E1975,'Pressure Drops in Loops'!E1976)</f>
        <v/>
      </c>
      <c r="L1970" s="115" t="str">
        <f>IF(Table6[[#This Row],[Segment ]]="","",(Table6[[#This Row],[Pressure 2 (kPa)]]-Table6[[#This Row],[Pressure 1 (kPa)]])/Table6[[#This Row],[Density (kg/m3)]])</f>
        <v/>
      </c>
      <c r="M1970" s="115" t="str">
        <f>IF(Table6[[#This Row],[Segment ]]="","",((Table6[[#This Row],[Velocity 2 (m/s)]]^2)/2)-((Table6[[#This Row],[Velocity 1 (m/s)]]^2)/2))</f>
        <v/>
      </c>
      <c r="N1970" s="115" t="str">
        <f>IF(Table6[[#This Row],[Segment ]]="","",(Table6[[#This Row],[Height 2 (m)]]-Table6[[#This Row],[Height 1 (m)]])*9.807)</f>
        <v/>
      </c>
      <c r="O1970" s="115" t="str">
        <f>'Pressure Drops in Loops'!U1975</f>
        <v/>
      </c>
      <c r="P197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70" s="115" t="str">
        <f>IF(Table6[[#This Row],[Segment ]]="","",Table6[[#This Row],[Work (W)]]/1000)</f>
        <v/>
      </c>
    </row>
    <row r="1971" spans="1:17" x14ac:dyDescent="0.25">
      <c r="A1971" s="116" t="str">
        <f>'Pressure Drops in Loops'!A1976</f>
        <v/>
      </c>
      <c r="B1971" s="113" t="str">
        <f>IF(Table6[[#This Row],[Segment ]]="","",B1970)</f>
        <v/>
      </c>
      <c r="C1971" s="113" t="str">
        <f>IF(Table6[[#This Row],[Segment ]]="","",C1970)</f>
        <v/>
      </c>
      <c r="D1971" s="113" t="str">
        <f>IF(Table6[[#This Row],[Segment ]]="","",D1970)</f>
        <v/>
      </c>
      <c r="E1971" s="117" t="str">
        <f>IF(Table6[[#This Row],[Segment ]]="","",Table6[[#This Row],[Density (kg/m3)]]*Table6[[#This Row],[Volumetric flow (m3/s)]])</f>
        <v/>
      </c>
      <c r="F1971" s="114" t="str">
        <f>IF(Table6[[#This Row],[Segment ]]="","",'Pressure Drops in Loops'!AG1976)</f>
        <v/>
      </c>
      <c r="G1971" s="114" t="str">
        <f>'Pressure Drops in Loops'!AH1976</f>
        <v/>
      </c>
      <c r="H1971" s="114"/>
      <c r="I1971" s="114"/>
      <c r="J1971" s="115" t="str">
        <f>'Pressure Drops in Loops'!E1976</f>
        <v/>
      </c>
      <c r="K1971" s="115" t="str">
        <f>IF('Pressure Drops in Loops'!E1977="",'Pressure Drops in Loops'!E1976,'Pressure Drops in Loops'!E1977)</f>
        <v/>
      </c>
      <c r="L1971" s="115" t="str">
        <f>IF(Table6[[#This Row],[Segment ]]="","",(Table6[[#This Row],[Pressure 2 (kPa)]]-Table6[[#This Row],[Pressure 1 (kPa)]])/Table6[[#This Row],[Density (kg/m3)]])</f>
        <v/>
      </c>
      <c r="M1971" s="115" t="str">
        <f>IF(Table6[[#This Row],[Segment ]]="","",((Table6[[#This Row],[Velocity 2 (m/s)]]^2)/2)-((Table6[[#This Row],[Velocity 1 (m/s)]]^2)/2))</f>
        <v/>
      </c>
      <c r="N1971" s="115" t="str">
        <f>IF(Table6[[#This Row],[Segment ]]="","",(Table6[[#This Row],[Height 2 (m)]]-Table6[[#This Row],[Height 1 (m)]])*9.807)</f>
        <v/>
      </c>
      <c r="O1971" s="115" t="str">
        <f>'Pressure Drops in Loops'!U1976</f>
        <v/>
      </c>
      <c r="P197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71" s="115" t="str">
        <f>IF(Table6[[#This Row],[Segment ]]="","",Table6[[#This Row],[Work (W)]]/1000)</f>
        <v/>
      </c>
    </row>
    <row r="1972" spans="1:17" x14ac:dyDescent="0.25">
      <c r="A1972" s="116" t="str">
        <f>'Pressure Drops in Loops'!A1977</f>
        <v/>
      </c>
      <c r="B1972" s="113" t="str">
        <f>IF(Table6[[#This Row],[Segment ]]="","",B1971)</f>
        <v/>
      </c>
      <c r="C1972" s="113" t="str">
        <f>IF(Table6[[#This Row],[Segment ]]="","",C1971)</f>
        <v/>
      </c>
      <c r="D1972" s="113" t="str">
        <f>IF(Table6[[#This Row],[Segment ]]="","",D1971)</f>
        <v/>
      </c>
      <c r="E1972" s="117" t="str">
        <f>IF(Table6[[#This Row],[Segment ]]="","",Table6[[#This Row],[Density (kg/m3)]]*Table6[[#This Row],[Volumetric flow (m3/s)]])</f>
        <v/>
      </c>
      <c r="F1972" s="114" t="str">
        <f>IF(Table6[[#This Row],[Segment ]]="","",'Pressure Drops in Loops'!AG1977)</f>
        <v/>
      </c>
      <c r="G1972" s="114" t="str">
        <f>'Pressure Drops in Loops'!AH1977</f>
        <v/>
      </c>
      <c r="H1972" s="114"/>
      <c r="I1972" s="114"/>
      <c r="J1972" s="115" t="str">
        <f>'Pressure Drops in Loops'!E1977</f>
        <v/>
      </c>
      <c r="K1972" s="115" t="str">
        <f>IF('Pressure Drops in Loops'!E1978="",'Pressure Drops in Loops'!E1977,'Pressure Drops in Loops'!E1978)</f>
        <v/>
      </c>
      <c r="L1972" s="115" t="str">
        <f>IF(Table6[[#This Row],[Segment ]]="","",(Table6[[#This Row],[Pressure 2 (kPa)]]-Table6[[#This Row],[Pressure 1 (kPa)]])/Table6[[#This Row],[Density (kg/m3)]])</f>
        <v/>
      </c>
      <c r="M1972" s="115" t="str">
        <f>IF(Table6[[#This Row],[Segment ]]="","",((Table6[[#This Row],[Velocity 2 (m/s)]]^2)/2)-((Table6[[#This Row],[Velocity 1 (m/s)]]^2)/2))</f>
        <v/>
      </c>
      <c r="N1972" s="115" t="str">
        <f>IF(Table6[[#This Row],[Segment ]]="","",(Table6[[#This Row],[Height 2 (m)]]-Table6[[#This Row],[Height 1 (m)]])*9.807)</f>
        <v/>
      </c>
      <c r="O1972" s="115" t="str">
        <f>'Pressure Drops in Loops'!U1977</f>
        <v/>
      </c>
      <c r="P197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72" s="115" t="str">
        <f>IF(Table6[[#This Row],[Segment ]]="","",Table6[[#This Row],[Work (W)]]/1000)</f>
        <v/>
      </c>
    </row>
    <row r="1973" spans="1:17" x14ac:dyDescent="0.25">
      <c r="A1973" s="116" t="str">
        <f>'Pressure Drops in Loops'!A1978</f>
        <v/>
      </c>
      <c r="B1973" s="113" t="str">
        <f>IF(Table6[[#This Row],[Segment ]]="","",B1972)</f>
        <v/>
      </c>
      <c r="C1973" s="113" t="str">
        <f>IF(Table6[[#This Row],[Segment ]]="","",C1972)</f>
        <v/>
      </c>
      <c r="D1973" s="113" t="str">
        <f>IF(Table6[[#This Row],[Segment ]]="","",D1972)</f>
        <v/>
      </c>
      <c r="E1973" s="117" t="str">
        <f>IF(Table6[[#This Row],[Segment ]]="","",Table6[[#This Row],[Density (kg/m3)]]*Table6[[#This Row],[Volumetric flow (m3/s)]])</f>
        <v/>
      </c>
      <c r="F1973" s="114" t="str">
        <f>IF(Table6[[#This Row],[Segment ]]="","",'Pressure Drops in Loops'!AG1978)</f>
        <v/>
      </c>
      <c r="G1973" s="114" t="str">
        <f>'Pressure Drops in Loops'!AH1978</f>
        <v/>
      </c>
      <c r="H1973" s="114"/>
      <c r="I1973" s="114"/>
      <c r="J1973" s="115" t="str">
        <f>'Pressure Drops in Loops'!E1978</f>
        <v/>
      </c>
      <c r="K1973" s="115" t="str">
        <f>IF('Pressure Drops in Loops'!E1979="",'Pressure Drops in Loops'!E1978,'Pressure Drops in Loops'!E1979)</f>
        <v/>
      </c>
      <c r="L1973" s="115" t="str">
        <f>IF(Table6[[#This Row],[Segment ]]="","",(Table6[[#This Row],[Pressure 2 (kPa)]]-Table6[[#This Row],[Pressure 1 (kPa)]])/Table6[[#This Row],[Density (kg/m3)]])</f>
        <v/>
      </c>
      <c r="M1973" s="115" t="str">
        <f>IF(Table6[[#This Row],[Segment ]]="","",((Table6[[#This Row],[Velocity 2 (m/s)]]^2)/2)-((Table6[[#This Row],[Velocity 1 (m/s)]]^2)/2))</f>
        <v/>
      </c>
      <c r="N1973" s="115" t="str">
        <f>IF(Table6[[#This Row],[Segment ]]="","",(Table6[[#This Row],[Height 2 (m)]]-Table6[[#This Row],[Height 1 (m)]])*9.807)</f>
        <v/>
      </c>
      <c r="O1973" s="115" t="str">
        <f>'Pressure Drops in Loops'!U1978</f>
        <v/>
      </c>
      <c r="P197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73" s="115" t="str">
        <f>IF(Table6[[#This Row],[Segment ]]="","",Table6[[#This Row],[Work (W)]]/1000)</f>
        <v/>
      </c>
    </row>
    <row r="1974" spans="1:17" x14ac:dyDescent="0.25">
      <c r="A1974" s="116" t="str">
        <f>'Pressure Drops in Loops'!A1979</f>
        <v/>
      </c>
      <c r="B1974" s="113" t="str">
        <f>IF(Table6[[#This Row],[Segment ]]="","",B1973)</f>
        <v/>
      </c>
      <c r="C1974" s="113" t="str">
        <f>IF(Table6[[#This Row],[Segment ]]="","",C1973)</f>
        <v/>
      </c>
      <c r="D1974" s="113" t="str">
        <f>IF(Table6[[#This Row],[Segment ]]="","",D1973)</f>
        <v/>
      </c>
      <c r="E1974" s="117" t="str">
        <f>IF(Table6[[#This Row],[Segment ]]="","",Table6[[#This Row],[Density (kg/m3)]]*Table6[[#This Row],[Volumetric flow (m3/s)]])</f>
        <v/>
      </c>
      <c r="F1974" s="114" t="str">
        <f>IF(Table6[[#This Row],[Segment ]]="","",'Pressure Drops in Loops'!AG1979)</f>
        <v/>
      </c>
      <c r="G1974" s="114" t="str">
        <f>'Pressure Drops in Loops'!AH1979</f>
        <v/>
      </c>
      <c r="H1974" s="114"/>
      <c r="I1974" s="114"/>
      <c r="J1974" s="115" t="str">
        <f>'Pressure Drops in Loops'!E1979</f>
        <v/>
      </c>
      <c r="K1974" s="115" t="str">
        <f>IF('Pressure Drops in Loops'!E1980="",'Pressure Drops in Loops'!E1979,'Pressure Drops in Loops'!E1980)</f>
        <v/>
      </c>
      <c r="L1974" s="115" t="str">
        <f>IF(Table6[[#This Row],[Segment ]]="","",(Table6[[#This Row],[Pressure 2 (kPa)]]-Table6[[#This Row],[Pressure 1 (kPa)]])/Table6[[#This Row],[Density (kg/m3)]])</f>
        <v/>
      </c>
      <c r="M1974" s="115" t="str">
        <f>IF(Table6[[#This Row],[Segment ]]="","",((Table6[[#This Row],[Velocity 2 (m/s)]]^2)/2)-((Table6[[#This Row],[Velocity 1 (m/s)]]^2)/2))</f>
        <v/>
      </c>
      <c r="N1974" s="115" t="str">
        <f>IF(Table6[[#This Row],[Segment ]]="","",(Table6[[#This Row],[Height 2 (m)]]-Table6[[#This Row],[Height 1 (m)]])*9.807)</f>
        <v/>
      </c>
      <c r="O1974" s="115" t="str">
        <f>'Pressure Drops in Loops'!U1979</f>
        <v/>
      </c>
      <c r="P197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74" s="115" t="str">
        <f>IF(Table6[[#This Row],[Segment ]]="","",Table6[[#This Row],[Work (W)]]/1000)</f>
        <v/>
      </c>
    </row>
    <row r="1975" spans="1:17" x14ac:dyDescent="0.25">
      <c r="A1975" s="116" t="str">
        <f>'Pressure Drops in Loops'!A1980</f>
        <v/>
      </c>
      <c r="B1975" s="113" t="str">
        <f>IF(Table6[[#This Row],[Segment ]]="","",B1974)</f>
        <v/>
      </c>
      <c r="C1975" s="113" t="str">
        <f>IF(Table6[[#This Row],[Segment ]]="","",C1974)</f>
        <v/>
      </c>
      <c r="D1975" s="113" t="str">
        <f>IF(Table6[[#This Row],[Segment ]]="","",D1974)</f>
        <v/>
      </c>
      <c r="E1975" s="117" t="str">
        <f>IF(Table6[[#This Row],[Segment ]]="","",Table6[[#This Row],[Density (kg/m3)]]*Table6[[#This Row],[Volumetric flow (m3/s)]])</f>
        <v/>
      </c>
      <c r="F1975" s="114" t="str">
        <f>IF(Table6[[#This Row],[Segment ]]="","",'Pressure Drops in Loops'!AG1980)</f>
        <v/>
      </c>
      <c r="G1975" s="114" t="str">
        <f>'Pressure Drops in Loops'!AH1980</f>
        <v/>
      </c>
      <c r="H1975" s="114"/>
      <c r="I1975" s="114"/>
      <c r="J1975" s="115" t="str">
        <f>'Pressure Drops in Loops'!E1980</f>
        <v/>
      </c>
      <c r="K1975" s="115" t="str">
        <f>IF('Pressure Drops in Loops'!E1981="",'Pressure Drops in Loops'!E1980,'Pressure Drops in Loops'!E1981)</f>
        <v/>
      </c>
      <c r="L1975" s="115" t="str">
        <f>IF(Table6[[#This Row],[Segment ]]="","",(Table6[[#This Row],[Pressure 2 (kPa)]]-Table6[[#This Row],[Pressure 1 (kPa)]])/Table6[[#This Row],[Density (kg/m3)]])</f>
        <v/>
      </c>
      <c r="M1975" s="115" t="str">
        <f>IF(Table6[[#This Row],[Segment ]]="","",((Table6[[#This Row],[Velocity 2 (m/s)]]^2)/2)-((Table6[[#This Row],[Velocity 1 (m/s)]]^2)/2))</f>
        <v/>
      </c>
      <c r="N1975" s="115" t="str">
        <f>IF(Table6[[#This Row],[Segment ]]="","",(Table6[[#This Row],[Height 2 (m)]]-Table6[[#This Row],[Height 1 (m)]])*9.807)</f>
        <v/>
      </c>
      <c r="O1975" s="115" t="str">
        <f>'Pressure Drops in Loops'!U1980</f>
        <v/>
      </c>
      <c r="P197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75" s="115" t="str">
        <f>IF(Table6[[#This Row],[Segment ]]="","",Table6[[#This Row],[Work (W)]]/1000)</f>
        <v/>
      </c>
    </row>
    <row r="1976" spans="1:17" x14ac:dyDescent="0.25">
      <c r="A1976" s="116" t="str">
        <f>'Pressure Drops in Loops'!A1981</f>
        <v/>
      </c>
      <c r="B1976" s="113" t="str">
        <f>IF(Table6[[#This Row],[Segment ]]="","",B1975)</f>
        <v/>
      </c>
      <c r="C1976" s="113" t="str">
        <f>IF(Table6[[#This Row],[Segment ]]="","",C1975)</f>
        <v/>
      </c>
      <c r="D1976" s="113" t="str">
        <f>IF(Table6[[#This Row],[Segment ]]="","",D1975)</f>
        <v/>
      </c>
      <c r="E1976" s="117" t="str">
        <f>IF(Table6[[#This Row],[Segment ]]="","",Table6[[#This Row],[Density (kg/m3)]]*Table6[[#This Row],[Volumetric flow (m3/s)]])</f>
        <v/>
      </c>
      <c r="F1976" s="114" t="str">
        <f>IF(Table6[[#This Row],[Segment ]]="","",'Pressure Drops in Loops'!AG1981)</f>
        <v/>
      </c>
      <c r="G1976" s="114" t="str">
        <f>'Pressure Drops in Loops'!AH1981</f>
        <v/>
      </c>
      <c r="H1976" s="114"/>
      <c r="I1976" s="114"/>
      <c r="J1976" s="115" t="str">
        <f>'Pressure Drops in Loops'!E1981</f>
        <v/>
      </c>
      <c r="K1976" s="115" t="str">
        <f>IF('Pressure Drops in Loops'!E1982="",'Pressure Drops in Loops'!E1981,'Pressure Drops in Loops'!E1982)</f>
        <v/>
      </c>
      <c r="L1976" s="115" t="str">
        <f>IF(Table6[[#This Row],[Segment ]]="","",(Table6[[#This Row],[Pressure 2 (kPa)]]-Table6[[#This Row],[Pressure 1 (kPa)]])/Table6[[#This Row],[Density (kg/m3)]])</f>
        <v/>
      </c>
      <c r="M1976" s="115" t="str">
        <f>IF(Table6[[#This Row],[Segment ]]="","",((Table6[[#This Row],[Velocity 2 (m/s)]]^2)/2)-((Table6[[#This Row],[Velocity 1 (m/s)]]^2)/2))</f>
        <v/>
      </c>
      <c r="N1976" s="115" t="str">
        <f>IF(Table6[[#This Row],[Segment ]]="","",(Table6[[#This Row],[Height 2 (m)]]-Table6[[#This Row],[Height 1 (m)]])*9.807)</f>
        <v/>
      </c>
      <c r="O1976" s="115" t="str">
        <f>'Pressure Drops in Loops'!U1981</f>
        <v/>
      </c>
      <c r="P197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76" s="115" t="str">
        <f>IF(Table6[[#This Row],[Segment ]]="","",Table6[[#This Row],[Work (W)]]/1000)</f>
        <v/>
      </c>
    </row>
    <row r="1977" spans="1:17" x14ac:dyDescent="0.25">
      <c r="A1977" s="116" t="str">
        <f>'Pressure Drops in Loops'!A1982</f>
        <v/>
      </c>
      <c r="B1977" s="113" t="str">
        <f>IF(Table6[[#This Row],[Segment ]]="","",B1976)</f>
        <v/>
      </c>
      <c r="C1977" s="113" t="str">
        <f>IF(Table6[[#This Row],[Segment ]]="","",C1976)</f>
        <v/>
      </c>
      <c r="D1977" s="113" t="str">
        <f>IF(Table6[[#This Row],[Segment ]]="","",D1976)</f>
        <v/>
      </c>
      <c r="E1977" s="117" t="str">
        <f>IF(Table6[[#This Row],[Segment ]]="","",Table6[[#This Row],[Density (kg/m3)]]*Table6[[#This Row],[Volumetric flow (m3/s)]])</f>
        <v/>
      </c>
      <c r="F1977" s="114" t="str">
        <f>IF(Table6[[#This Row],[Segment ]]="","",'Pressure Drops in Loops'!AG1982)</f>
        <v/>
      </c>
      <c r="G1977" s="114" t="str">
        <f>'Pressure Drops in Loops'!AH1982</f>
        <v/>
      </c>
      <c r="H1977" s="114"/>
      <c r="I1977" s="114"/>
      <c r="J1977" s="115" t="str">
        <f>'Pressure Drops in Loops'!E1982</f>
        <v/>
      </c>
      <c r="K1977" s="115" t="str">
        <f>IF('Pressure Drops in Loops'!E1983="",'Pressure Drops in Loops'!E1982,'Pressure Drops in Loops'!E1983)</f>
        <v/>
      </c>
      <c r="L1977" s="115" t="str">
        <f>IF(Table6[[#This Row],[Segment ]]="","",(Table6[[#This Row],[Pressure 2 (kPa)]]-Table6[[#This Row],[Pressure 1 (kPa)]])/Table6[[#This Row],[Density (kg/m3)]])</f>
        <v/>
      </c>
      <c r="M1977" s="115" t="str">
        <f>IF(Table6[[#This Row],[Segment ]]="","",((Table6[[#This Row],[Velocity 2 (m/s)]]^2)/2)-((Table6[[#This Row],[Velocity 1 (m/s)]]^2)/2))</f>
        <v/>
      </c>
      <c r="N1977" s="115" t="str">
        <f>IF(Table6[[#This Row],[Segment ]]="","",(Table6[[#This Row],[Height 2 (m)]]-Table6[[#This Row],[Height 1 (m)]])*9.807)</f>
        <v/>
      </c>
      <c r="O1977" s="115" t="str">
        <f>'Pressure Drops in Loops'!U1982</f>
        <v/>
      </c>
      <c r="P197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77" s="115" t="str">
        <f>IF(Table6[[#This Row],[Segment ]]="","",Table6[[#This Row],[Work (W)]]/1000)</f>
        <v/>
      </c>
    </row>
    <row r="1978" spans="1:17" x14ac:dyDescent="0.25">
      <c r="A1978" s="116" t="str">
        <f>'Pressure Drops in Loops'!A1983</f>
        <v/>
      </c>
      <c r="B1978" s="113" t="str">
        <f>IF(Table6[[#This Row],[Segment ]]="","",B1977)</f>
        <v/>
      </c>
      <c r="C1978" s="113" t="str">
        <f>IF(Table6[[#This Row],[Segment ]]="","",C1977)</f>
        <v/>
      </c>
      <c r="D1978" s="113" t="str">
        <f>IF(Table6[[#This Row],[Segment ]]="","",D1977)</f>
        <v/>
      </c>
      <c r="E1978" s="117" t="str">
        <f>IF(Table6[[#This Row],[Segment ]]="","",Table6[[#This Row],[Density (kg/m3)]]*Table6[[#This Row],[Volumetric flow (m3/s)]])</f>
        <v/>
      </c>
      <c r="F1978" s="114" t="str">
        <f>IF(Table6[[#This Row],[Segment ]]="","",'Pressure Drops in Loops'!AG1983)</f>
        <v/>
      </c>
      <c r="G1978" s="114" t="str">
        <f>'Pressure Drops in Loops'!AH1983</f>
        <v/>
      </c>
      <c r="H1978" s="114"/>
      <c r="I1978" s="114"/>
      <c r="J1978" s="115" t="str">
        <f>'Pressure Drops in Loops'!E1983</f>
        <v/>
      </c>
      <c r="K1978" s="115" t="str">
        <f>IF('Pressure Drops in Loops'!E1984="",'Pressure Drops in Loops'!E1983,'Pressure Drops in Loops'!E1984)</f>
        <v/>
      </c>
      <c r="L1978" s="115" t="str">
        <f>IF(Table6[[#This Row],[Segment ]]="","",(Table6[[#This Row],[Pressure 2 (kPa)]]-Table6[[#This Row],[Pressure 1 (kPa)]])/Table6[[#This Row],[Density (kg/m3)]])</f>
        <v/>
      </c>
      <c r="M1978" s="115" t="str">
        <f>IF(Table6[[#This Row],[Segment ]]="","",((Table6[[#This Row],[Velocity 2 (m/s)]]^2)/2)-((Table6[[#This Row],[Velocity 1 (m/s)]]^2)/2))</f>
        <v/>
      </c>
      <c r="N1978" s="115" t="str">
        <f>IF(Table6[[#This Row],[Segment ]]="","",(Table6[[#This Row],[Height 2 (m)]]-Table6[[#This Row],[Height 1 (m)]])*9.807)</f>
        <v/>
      </c>
      <c r="O1978" s="115" t="str">
        <f>'Pressure Drops in Loops'!U1983</f>
        <v/>
      </c>
      <c r="P197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78" s="115" t="str">
        <f>IF(Table6[[#This Row],[Segment ]]="","",Table6[[#This Row],[Work (W)]]/1000)</f>
        <v/>
      </c>
    </row>
    <row r="1979" spans="1:17" x14ac:dyDescent="0.25">
      <c r="A1979" s="116" t="str">
        <f>'Pressure Drops in Loops'!A1984</f>
        <v/>
      </c>
      <c r="B1979" s="113" t="str">
        <f>IF(Table6[[#This Row],[Segment ]]="","",B1978)</f>
        <v/>
      </c>
      <c r="C1979" s="113" t="str">
        <f>IF(Table6[[#This Row],[Segment ]]="","",C1978)</f>
        <v/>
      </c>
      <c r="D1979" s="113" t="str">
        <f>IF(Table6[[#This Row],[Segment ]]="","",D1978)</f>
        <v/>
      </c>
      <c r="E1979" s="117" t="str">
        <f>IF(Table6[[#This Row],[Segment ]]="","",Table6[[#This Row],[Density (kg/m3)]]*Table6[[#This Row],[Volumetric flow (m3/s)]])</f>
        <v/>
      </c>
      <c r="F1979" s="114" t="str">
        <f>IF(Table6[[#This Row],[Segment ]]="","",'Pressure Drops in Loops'!AG1984)</f>
        <v/>
      </c>
      <c r="G1979" s="114" t="str">
        <f>'Pressure Drops in Loops'!AH1984</f>
        <v/>
      </c>
      <c r="H1979" s="114"/>
      <c r="I1979" s="114"/>
      <c r="J1979" s="115" t="str">
        <f>'Pressure Drops in Loops'!E1984</f>
        <v/>
      </c>
      <c r="K1979" s="115" t="str">
        <f>IF('Pressure Drops in Loops'!E1985="",'Pressure Drops in Loops'!E1984,'Pressure Drops in Loops'!E1985)</f>
        <v/>
      </c>
      <c r="L1979" s="115" t="str">
        <f>IF(Table6[[#This Row],[Segment ]]="","",(Table6[[#This Row],[Pressure 2 (kPa)]]-Table6[[#This Row],[Pressure 1 (kPa)]])/Table6[[#This Row],[Density (kg/m3)]])</f>
        <v/>
      </c>
      <c r="M1979" s="115" t="str">
        <f>IF(Table6[[#This Row],[Segment ]]="","",((Table6[[#This Row],[Velocity 2 (m/s)]]^2)/2)-((Table6[[#This Row],[Velocity 1 (m/s)]]^2)/2))</f>
        <v/>
      </c>
      <c r="N1979" s="115" t="str">
        <f>IF(Table6[[#This Row],[Segment ]]="","",(Table6[[#This Row],[Height 2 (m)]]-Table6[[#This Row],[Height 1 (m)]])*9.807)</f>
        <v/>
      </c>
      <c r="O1979" s="115" t="str">
        <f>'Pressure Drops in Loops'!U1984</f>
        <v/>
      </c>
      <c r="P197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79" s="115" t="str">
        <f>IF(Table6[[#This Row],[Segment ]]="","",Table6[[#This Row],[Work (W)]]/1000)</f>
        <v/>
      </c>
    </row>
    <row r="1980" spans="1:17" x14ac:dyDescent="0.25">
      <c r="A1980" s="116" t="str">
        <f>'Pressure Drops in Loops'!A1985</f>
        <v/>
      </c>
      <c r="B1980" s="113" t="str">
        <f>IF(Table6[[#This Row],[Segment ]]="","",B1979)</f>
        <v/>
      </c>
      <c r="C1980" s="113" t="str">
        <f>IF(Table6[[#This Row],[Segment ]]="","",C1979)</f>
        <v/>
      </c>
      <c r="D1980" s="113" t="str">
        <f>IF(Table6[[#This Row],[Segment ]]="","",D1979)</f>
        <v/>
      </c>
      <c r="E1980" s="117" t="str">
        <f>IF(Table6[[#This Row],[Segment ]]="","",Table6[[#This Row],[Density (kg/m3)]]*Table6[[#This Row],[Volumetric flow (m3/s)]])</f>
        <v/>
      </c>
      <c r="F1980" s="114" t="str">
        <f>IF(Table6[[#This Row],[Segment ]]="","",'Pressure Drops in Loops'!AG1985)</f>
        <v/>
      </c>
      <c r="G1980" s="114" t="str">
        <f>'Pressure Drops in Loops'!AH1985</f>
        <v/>
      </c>
      <c r="H1980" s="114"/>
      <c r="I1980" s="114"/>
      <c r="J1980" s="115" t="str">
        <f>'Pressure Drops in Loops'!E1985</f>
        <v/>
      </c>
      <c r="K1980" s="115" t="str">
        <f>IF('Pressure Drops in Loops'!E1986="",'Pressure Drops in Loops'!E1985,'Pressure Drops in Loops'!E1986)</f>
        <v/>
      </c>
      <c r="L1980" s="115" t="str">
        <f>IF(Table6[[#This Row],[Segment ]]="","",(Table6[[#This Row],[Pressure 2 (kPa)]]-Table6[[#This Row],[Pressure 1 (kPa)]])/Table6[[#This Row],[Density (kg/m3)]])</f>
        <v/>
      </c>
      <c r="M1980" s="115" t="str">
        <f>IF(Table6[[#This Row],[Segment ]]="","",((Table6[[#This Row],[Velocity 2 (m/s)]]^2)/2)-((Table6[[#This Row],[Velocity 1 (m/s)]]^2)/2))</f>
        <v/>
      </c>
      <c r="N1980" s="115" t="str">
        <f>IF(Table6[[#This Row],[Segment ]]="","",(Table6[[#This Row],[Height 2 (m)]]-Table6[[#This Row],[Height 1 (m)]])*9.807)</f>
        <v/>
      </c>
      <c r="O1980" s="115" t="str">
        <f>'Pressure Drops in Loops'!U1985</f>
        <v/>
      </c>
      <c r="P198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80" s="115" t="str">
        <f>IF(Table6[[#This Row],[Segment ]]="","",Table6[[#This Row],[Work (W)]]/1000)</f>
        <v/>
      </c>
    </row>
    <row r="1981" spans="1:17" x14ac:dyDescent="0.25">
      <c r="A1981" s="116" t="str">
        <f>'Pressure Drops in Loops'!A1986</f>
        <v/>
      </c>
      <c r="B1981" s="113" t="str">
        <f>IF(Table6[[#This Row],[Segment ]]="","",B1980)</f>
        <v/>
      </c>
      <c r="C1981" s="113" t="str">
        <f>IF(Table6[[#This Row],[Segment ]]="","",C1980)</f>
        <v/>
      </c>
      <c r="D1981" s="113" t="str">
        <f>IF(Table6[[#This Row],[Segment ]]="","",D1980)</f>
        <v/>
      </c>
      <c r="E1981" s="117" t="str">
        <f>IF(Table6[[#This Row],[Segment ]]="","",Table6[[#This Row],[Density (kg/m3)]]*Table6[[#This Row],[Volumetric flow (m3/s)]])</f>
        <v/>
      </c>
      <c r="F1981" s="114" t="str">
        <f>IF(Table6[[#This Row],[Segment ]]="","",'Pressure Drops in Loops'!AG1986)</f>
        <v/>
      </c>
      <c r="G1981" s="114" t="str">
        <f>'Pressure Drops in Loops'!AH1986</f>
        <v/>
      </c>
      <c r="H1981" s="114"/>
      <c r="I1981" s="114"/>
      <c r="J1981" s="115" t="str">
        <f>'Pressure Drops in Loops'!E1986</f>
        <v/>
      </c>
      <c r="K1981" s="115" t="str">
        <f>IF('Pressure Drops in Loops'!E1987="",'Pressure Drops in Loops'!E1986,'Pressure Drops in Loops'!E1987)</f>
        <v/>
      </c>
      <c r="L1981" s="115" t="str">
        <f>IF(Table6[[#This Row],[Segment ]]="","",(Table6[[#This Row],[Pressure 2 (kPa)]]-Table6[[#This Row],[Pressure 1 (kPa)]])/Table6[[#This Row],[Density (kg/m3)]])</f>
        <v/>
      </c>
      <c r="M1981" s="115" t="str">
        <f>IF(Table6[[#This Row],[Segment ]]="","",((Table6[[#This Row],[Velocity 2 (m/s)]]^2)/2)-((Table6[[#This Row],[Velocity 1 (m/s)]]^2)/2))</f>
        <v/>
      </c>
      <c r="N1981" s="115" t="str">
        <f>IF(Table6[[#This Row],[Segment ]]="","",(Table6[[#This Row],[Height 2 (m)]]-Table6[[#This Row],[Height 1 (m)]])*9.807)</f>
        <v/>
      </c>
      <c r="O1981" s="115" t="str">
        <f>'Pressure Drops in Loops'!U1986</f>
        <v/>
      </c>
      <c r="P198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81" s="115" t="str">
        <f>IF(Table6[[#This Row],[Segment ]]="","",Table6[[#This Row],[Work (W)]]/1000)</f>
        <v/>
      </c>
    </row>
    <row r="1982" spans="1:17" x14ac:dyDescent="0.25">
      <c r="A1982" s="116" t="str">
        <f>'Pressure Drops in Loops'!A1987</f>
        <v/>
      </c>
      <c r="B1982" s="113" t="str">
        <f>IF(Table6[[#This Row],[Segment ]]="","",B1981)</f>
        <v/>
      </c>
      <c r="C1982" s="113" t="str">
        <f>IF(Table6[[#This Row],[Segment ]]="","",C1981)</f>
        <v/>
      </c>
      <c r="D1982" s="113" t="str">
        <f>IF(Table6[[#This Row],[Segment ]]="","",D1981)</f>
        <v/>
      </c>
      <c r="E1982" s="117" t="str">
        <f>IF(Table6[[#This Row],[Segment ]]="","",Table6[[#This Row],[Density (kg/m3)]]*Table6[[#This Row],[Volumetric flow (m3/s)]])</f>
        <v/>
      </c>
      <c r="F1982" s="114" t="str">
        <f>IF(Table6[[#This Row],[Segment ]]="","",'Pressure Drops in Loops'!AG1987)</f>
        <v/>
      </c>
      <c r="G1982" s="114" t="str">
        <f>'Pressure Drops in Loops'!AH1987</f>
        <v/>
      </c>
      <c r="H1982" s="114"/>
      <c r="I1982" s="114"/>
      <c r="J1982" s="115" t="str">
        <f>'Pressure Drops in Loops'!E1987</f>
        <v/>
      </c>
      <c r="K1982" s="115" t="str">
        <f>IF('Pressure Drops in Loops'!E1988="",'Pressure Drops in Loops'!E1987,'Pressure Drops in Loops'!E1988)</f>
        <v/>
      </c>
      <c r="L1982" s="115" t="str">
        <f>IF(Table6[[#This Row],[Segment ]]="","",(Table6[[#This Row],[Pressure 2 (kPa)]]-Table6[[#This Row],[Pressure 1 (kPa)]])/Table6[[#This Row],[Density (kg/m3)]])</f>
        <v/>
      </c>
      <c r="M1982" s="115" t="str">
        <f>IF(Table6[[#This Row],[Segment ]]="","",((Table6[[#This Row],[Velocity 2 (m/s)]]^2)/2)-((Table6[[#This Row],[Velocity 1 (m/s)]]^2)/2))</f>
        <v/>
      </c>
      <c r="N1982" s="115" t="str">
        <f>IF(Table6[[#This Row],[Segment ]]="","",(Table6[[#This Row],[Height 2 (m)]]-Table6[[#This Row],[Height 1 (m)]])*9.807)</f>
        <v/>
      </c>
      <c r="O1982" s="115" t="str">
        <f>'Pressure Drops in Loops'!U1987</f>
        <v/>
      </c>
      <c r="P198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82" s="115" t="str">
        <f>IF(Table6[[#This Row],[Segment ]]="","",Table6[[#This Row],[Work (W)]]/1000)</f>
        <v/>
      </c>
    </row>
    <row r="1983" spans="1:17" x14ac:dyDescent="0.25">
      <c r="A1983" s="116" t="str">
        <f>'Pressure Drops in Loops'!A1988</f>
        <v/>
      </c>
      <c r="B1983" s="113" t="str">
        <f>IF(Table6[[#This Row],[Segment ]]="","",B1982)</f>
        <v/>
      </c>
      <c r="C1983" s="113" t="str">
        <f>IF(Table6[[#This Row],[Segment ]]="","",C1982)</f>
        <v/>
      </c>
      <c r="D1983" s="113" t="str">
        <f>IF(Table6[[#This Row],[Segment ]]="","",D1982)</f>
        <v/>
      </c>
      <c r="E1983" s="117" t="str">
        <f>IF(Table6[[#This Row],[Segment ]]="","",Table6[[#This Row],[Density (kg/m3)]]*Table6[[#This Row],[Volumetric flow (m3/s)]])</f>
        <v/>
      </c>
      <c r="F1983" s="114" t="str">
        <f>IF(Table6[[#This Row],[Segment ]]="","",'Pressure Drops in Loops'!AG1988)</f>
        <v/>
      </c>
      <c r="G1983" s="114" t="str">
        <f>'Pressure Drops in Loops'!AH1988</f>
        <v/>
      </c>
      <c r="H1983" s="114"/>
      <c r="I1983" s="114"/>
      <c r="J1983" s="115" t="str">
        <f>'Pressure Drops in Loops'!E1988</f>
        <v/>
      </c>
      <c r="K1983" s="115" t="str">
        <f>IF('Pressure Drops in Loops'!E1989="",'Pressure Drops in Loops'!E1988,'Pressure Drops in Loops'!E1989)</f>
        <v/>
      </c>
      <c r="L1983" s="115" t="str">
        <f>IF(Table6[[#This Row],[Segment ]]="","",(Table6[[#This Row],[Pressure 2 (kPa)]]-Table6[[#This Row],[Pressure 1 (kPa)]])/Table6[[#This Row],[Density (kg/m3)]])</f>
        <v/>
      </c>
      <c r="M1983" s="115" t="str">
        <f>IF(Table6[[#This Row],[Segment ]]="","",((Table6[[#This Row],[Velocity 2 (m/s)]]^2)/2)-((Table6[[#This Row],[Velocity 1 (m/s)]]^2)/2))</f>
        <v/>
      </c>
      <c r="N1983" s="115" t="str">
        <f>IF(Table6[[#This Row],[Segment ]]="","",(Table6[[#This Row],[Height 2 (m)]]-Table6[[#This Row],[Height 1 (m)]])*9.807)</f>
        <v/>
      </c>
      <c r="O1983" s="115" t="str">
        <f>'Pressure Drops in Loops'!U1988</f>
        <v/>
      </c>
      <c r="P198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83" s="115" t="str">
        <f>IF(Table6[[#This Row],[Segment ]]="","",Table6[[#This Row],[Work (W)]]/1000)</f>
        <v/>
      </c>
    </row>
    <row r="1984" spans="1:17" x14ac:dyDescent="0.25">
      <c r="A1984" s="116" t="str">
        <f>'Pressure Drops in Loops'!A1989</f>
        <v/>
      </c>
      <c r="B1984" s="113" t="str">
        <f>IF(Table6[[#This Row],[Segment ]]="","",B1983)</f>
        <v/>
      </c>
      <c r="C1984" s="113" t="str">
        <f>IF(Table6[[#This Row],[Segment ]]="","",C1983)</f>
        <v/>
      </c>
      <c r="D1984" s="113" t="str">
        <f>IF(Table6[[#This Row],[Segment ]]="","",D1983)</f>
        <v/>
      </c>
      <c r="E1984" s="117" t="str">
        <f>IF(Table6[[#This Row],[Segment ]]="","",Table6[[#This Row],[Density (kg/m3)]]*Table6[[#This Row],[Volumetric flow (m3/s)]])</f>
        <v/>
      </c>
      <c r="F1984" s="114" t="str">
        <f>IF(Table6[[#This Row],[Segment ]]="","",'Pressure Drops in Loops'!AG1989)</f>
        <v/>
      </c>
      <c r="G1984" s="114" t="str">
        <f>'Pressure Drops in Loops'!AH1989</f>
        <v/>
      </c>
      <c r="H1984" s="114"/>
      <c r="I1984" s="114"/>
      <c r="J1984" s="115" t="str">
        <f>'Pressure Drops in Loops'!E1989</f>
        <v/>
      </c>
      <c r="K1984" s="115" t="str">
        <f>IF('Pressure Drops in Loops'!E1990="",'Pressure Drops in Loops'!E1989,'Pressure Drops in Loops'!E1990)</f>
        <v/>
      </c>
      <c r="L1984" s="115" t="str">
        <f>IF(Table6[[#This Row],[Segment ]]="","",(Table6[[#This Row],[Pressure 2 (kPa)]]-Table6[[#This Row],[Pressure 1 (kPa)]])/Table6[[#This Row],[Density (kg/m3)]])</f>
        <v/>
      </c>
      <c r="M1984" s="115" t="str">
        <f>IF(Table6[[#This Row],[Segment ]]="","",((Table6[[#This Row],[Velocity 2 (m/s)]]^2)/2)-((Table6[[#This Row],[Velocity 1 (m/s)]]^2)/2))</f>
        <v/>
      </c>
      <c r="N1984" s="115" t="str">
        <f>IF(Table6[[#This Row],[Segment ]]="","",(Table6[[#This Row],[Height 2 (m)]]-Table6[[#This Row],[Height 1 (m)]])*9.807)</f>
        <v/>
      </c>
      <c r="O1984" s="115" t="str">
        <f>'Pressure Drops in Loops'!U1989</f>
        <v/>
      </c>
      <c r="P198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84" s="115" t="str">
        <f>IF(Table6[[#This Row],[Segment ]]="","",Table6[[#This Row],[Work (W)]]/1000)</f>
        <v/>
      </c>
    </row>
    <row r="1985" spans="1:17" x14ac:dyDescent="0.25">
      <c r="A1985" s="116" t="str">
        <f>'Pressure Drops in Loops'!A1990</f>
        <v/>
      </c>
      <c r="B1985" s="113" t="str">
        <f>IF(Table6[[#This Row],[Segment ]]="","",B1984)</f>
        <v/>
      </c>
      <c r="C1985" s="113" t="str">
        <f>IF(Table6[[#This Row],[Segment ]]="","",C1984)</f>
        <v/>
      </c>
      <c r="D1985" s="113" t="str">
        <f>IF(Table6[[#This Row],[Segment ]]="","",D1984)</f>
        <v/>
      </c>
      <c r="E1985" s="117" t="str">
        <f>IF(Table6[[#This Row],[Segment ]]="","",Table6[[#This Row],[Density (kg/m3)]]*Table6[[#This Row],[Volumetric flow (m3/s)]])</f>
        <v/>
      </c>
      <c r="F1985" s="114" t="str">
        <f>IF(Table6[[#This Row],[Segment ]]="","",'Pressure Drops in Loops'!AG1990)</f>
        <v/>
      </c>
      <c r="G1985" s="114" t="str">
        <f>'Pressure Drops in Loops'!AH1990</f>
        <v/>
      </c>
      <c r="H1985" s="114"/>
      <c r="I1985" s="114"/>
      <c r="J1985" s="115" t="str">
        <f>'Pressure Drops in Loops'!E1990</f>
        <v/>
      </c>
      <c r="K1985" s="115" t="str">
        <f>IF('Pressure Drops in Loops'!E1991="",'Pressure Drops in Loops'!E1990,'Pressure Drops in Loops'!E1991)</f>
        <v/>
      </c>
      <c r="L1985" s="115" t="str">
        <f>IF(Table6[[#This Row],[Segment ]]="","",(Table6[[#This Row],[Pressure 2 (kPa)]]-Table6[[#This Row],[Pressure 1 (kPa)]])/Table6[[#This Row],[Density (kg/m3)]])</f>
        <v/>
      </c>
      <c r="M1985" s="115" t="str">
        <f>IF(Table6[[#This Row],[Segment ]]="","",((Table6[[#This Row],[Velocity 2 (m/s)]]^2)/2)-((Table6[[#This Row],[Velocity 1 (m/s)]]^2)/2))</f>
        <v/>
      </c>
      <c r="N1985" s="115" t="str">
        <f>IF(Table6[[#This Row],[Segment ]]="","",(Table6[[#This Row],[Height 2 (m)]]-Table6[[#This Row],[Height 1 (m)]])*9.807)</f>
        <v/>
      </c>
      <c r="O1985" s="115" t="str">
        <f>'Pressure Drops in Loops'!U1990</f>
        <v/>
      </c>
      <c r="P198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85" s="115" t="str">
        <f>IF(Table6[[#This Row],[Segment ]]="","",Table6[[#This Row],[Work (W)]]/1000)</f>
        <v/>
      </c>
    </row>
    <row r="1986" spans="1:17" x14ac:dyDescent="0.25">
      <c r="A1986" s="116" t="str">
        <f>'Pressure Drops in Loops'!A1991</f>
        <v/>
      </c>
      <c r="B1986" s="113" t="str">
        <f>IF(Table6[[#This Row],[Segment ]]="","",B1985)</f>
        <v/>
      </c>
      <c r="C1986" s="113" t="str">
        <f>IF(Table6[[#This Row],[Segment ]]="","",C1985)</f>
        <v/>
      </c>
      <c r="D1986" s="113" t="str">
        <f>IF(Table6[[#This Row],[Segment ]]="","",D1985)</f>
        <v/>
      </c>
      <c r="E1986" s="117" t="str">
        <f>IF(Table6[[#This Row],[Segment ]]="","",Table6[[#This Row],[Density (kg/m3)]]*Table6[[#This Row],[Volumetric flow (m3/s)]])</f>
        <v/>
      </c>
      <c r="F1986" s="114" t="str">
        <f>IF(Table6[[#This Row],[Segment ]]="","",'Pressure Drops in Loops'!AG1991)</f>
        <v/>
      </c>
      <c r="G1986" s="114" t="str">
        <f>'Pressure Drops in Loops'!AH1991</f>
        <v/>
      </c>
      <c r="H1986" s="114"/>
      <c r="I1986" s="114"/>
      <c r="J1986" s="115" t="str">
        <f>'Pressure Drops in Loops'!E1991</f>
        <v/>
      </c>
      <c r="K1986" s="115" t="str">
        <f>IF('Pressure Drops in Loops'!E1992="",'Pressure Drops in Loops'!E1991,'Pressure Drops in Loops'!E1992)</f>
        <v/>
      </c>
      <c r="L1986" s="115" t="str">
        <f>IF(Table6[[#This Row],[Segment ]]="","",(Table6[[#This Row],[Pressure 2 (kPa)]]-Table6[[#This Row],[Pressure 1 (kPa)]])/Table6[[#This Row],[Density (kg/m3)]])</f>
        <v/>
      </c>
      <c r="M1986" s="115" t="str">
        <f>IF(Table6[[#This Row],[Segment ]]="","",((Table6[[#This Row],[Velocity 2 (m/s)]]^2)/2)-((Table6[[#This Row],[Velocity 1 (m/s)]]^2)/2))</f>
        <v/>
      </c>
      <c r="N1986" s="115" t="str">
        <f>IF(Table6[[#This Row],[Segment ]]="","",(Table6[[#This Row],[Height 2 (m)]]-Table6[[#This Row],[Height 1 (m)]])*9.807)</f>
        <v/>
      </c>
      <c r="O1986" s="115" t="str">
        <f>'Pressure Drops in Loops'!U1991</f>
        <v/>
      </c>
      <c r="P1986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86" s="115" t="str">
        <f>IF(Table6[[#This Row],[Segment ]]="","",Table6[[#This Row],[Work (W)]]/1000)</f>
        <v/>
      </c>
    </row>
    <row r="1987" spans="1:17" x14ac:dyDescent="0.25">
      <c r="A1987" s="116" t="str">
        <f>'Pressure Drops in Loops'!A1992</f>
        <v/>
      </c>
      <c r="B1987" s="113" t="str">
        <f>IF(Table6[[#This Row],[Segment ]]="","",B1986)</f>
        <v/>
      </c>
      <c r="C1987" s="113" t="str">
        <f>IF(Table6[[#This Row],[Segment ]]="","",C1986)</f>
        <v/>
      </c>
      <c r="D1987" s="113" t="str">
        <f>IF(Table6[[#This Row],[Segment ]]="","",D1986)</f>
        <v/>
      </c>
      <c r="E1987" s="117" t="str">
        <f>IF(Table6[[#This Row],[Segment ]]="","",Table6[[#This Row],[Density (kg/m3)]]*Table6[[#This Row],[Volumetric flow (m3/s)]])</f>
        <v/>
      </c>
      <c r="F1987" s="114" t="str">
        <f>IF(Table6[[#This Row],[Segment ]]="","",'Pressure Drops in Loops'!AG1992)</f>
        <v/>
      </c>
      <c r="G1987" s="114" t="str">
        <f>'Pressure Drops in Loops'!AH1992</f>
        <v/>
      </c>
      <c r="H1987" s="114"/>
      <c r="I1987" s="114"/>
      <c r="J1987" s="115" t="str">
        <f>'Pressure Drops in Loops'!E1992</f>
        <v/>
      </c>
      <c r="K1987" s="115" t="str">
        <f>IF('Pressure Drops in Loops'!E1993="",'Pressure Drops in Loops'!E1992,'Pressure Drops in Loops'!E1993)</f>
        <v/>
      </c>
      <c r="L1987" s="115" t="str">
        <f>IF(Table6[[#This Row],[Segment ]]="","",(Table6[[#This Row],[Pressure 2 (kPa)]]-Table6[[#This Row],[Pressure 1 (kPa)]])/Table6[[#This Row],[Density (kg/m3)]])</f>
        <v/>
      </c>
      <c r="M1987" s="115" t="str">
        <f>IF(Table6[[#This Row],[Segment ]]="","",((Table6[[#This Row],[Velocity 2 (m/s)]]^2)/2)-((Table6[[#This Row],[Velocity 1 (m/s)]]^2)/2))</f>
        <v/>
      </c>
      <c r="N1987" s="115" t="str">
        <f>IF(Table6[[#This Row],[Segment ]]="","",(Table6[[#This Row],[Height 2 (m)]]-Table6[[#This Row],[Height 1 (m)]])*9.807)</f>
        <v/>
      </c>
      <c r="O1987" s="115" t="str">
        <f>'Pressure Drops in Loops'!U1992</f>
        <v/>
      </c>
      <c r="P1987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87" s="115" t="str">
        <f>IF(Table6[[#This Row],[Segment ]]="","",Table6[[#This Row],[Work (W)]]/1000)</f>
        <v/>
      </c>
    </row>
    <row r="1988" spans="1:17" x14ac:dyDescent="0.25">
      <c r="A1988" s="116" t="str">
        <f>'Pressure Drops in Loops'!A1993</f>
        <v/>
      </c>
      <c r="B1988" s="113" t="str">
        <f>IF(Table6[[#This Row],[Segment ]]="","",B1987)</f>
        <v/>
      </c>
      <c r="C1988" s="113" t="str">
        <f>IF(Table6[[#This Row],[Segment ]]="","",C1987)</f>
        <v/>
      </c>
      <c r="D1988" s="113" t="str">
        <f>IF(Table6[[#This Row],[Segment ]]="","",D1987)</f>
        <v/>
      </c>
      <c r="E1988" s="117" t="str">
        <f>IF(Table6[[#This Row],[Segment ]]="","",Table6[[#This Row],[Density (kg/m3)]]*Table6[[#This Row],[Volumetric flow (m3/s)]])</f>
        <v/>
      </c>
      <c r="F1988" s="114" t="str">
        <f>IF(Table6[[#This Row],[Segment ]]="","",'Pressure Drops in Loops'!AG1993)</f>
        <v/>
      </c>
      <c r="G1988" s="114" t="str">
        <f>'Pressure Drops in Loops'!AH1993</f>
        <v/>
      </c>
      <c r="H1988" s="114"/>
      <c r="I1988" s="114"/>
      <c r="J1988" s="115" t="str">
        <f>'Pressure Drops in Loops'!E1993</f>
        <v/>
      </c>
      <c r="K1988" s="115" t="str">
        <f>IF('Pressure Drops in Loops'!E1994="",'Pressure Drops in Loops'!E1993,'Pressure Drops in Loops'!E1994)</f>
        <v/>
      </c>
      <c r="L1988" s="115" t="str">
        <f>IF(Table6[[#This Row],[Segment ]]="","",(Table6[[#This Row],[Pressure 2 (kPa)]]-Table6[[#This Row],[Pressure 1 (kPa)]])/Table6[[#This Row],[Density (kg/m3)]])</f>
        <v/>
      </c>
      <c r="M1988" s="115" t="str">
        <f>IF(Table6[[#This Row],[Segment ]]="","",((Table6[[#This Row],[Velocity 2 (m/s)]]^2)/2)-((Table6[[#This Row],[Velocity 1 (m/s)]]^2)/2))</f>
        <v/>
      </c>
      <c r="N1988" s="115" t="str">
        <f>IF(Table6[[#This Row],[Segment ]]="","",(Table6[[#This Row],[Height 2 (m)]]-Table6[[#This Row],[Height 1 (m)]])*9.807)</f>
        <v/>
      </c>
      <c r="O1988" s="115" t="str">
        <f>'Pressure Drops in Loops'!U1993</f>
        <v/>
      </c>
      <c r="P1988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88" s="115" t="str">
        <f>IF(Table6[[#This Row],[Segment ]]="","",Table6[[#This Row],[Work (W)]]/1000)</f>
        <v/>
      </c>
    </row>
    <row r="1989" spans="1:17" x14ac:dyDescent="0.25">
      <c r="A1989" s="116" t="str">
        <f>'Pressure Drops in Loops'!A1994</f>
        <v/>
      </c>
      <c r="B1989" s="113" t="str">
        <f>IF(Table6[[#This Row],[Segment ]]="","",B1988)</f>
        <v/>
      </c>
      <c r="C1989" s="113" t="str">
        <f>IF(Table6[[#This Row],[Segment ]]="","",C1988)</f>
        <v/>
      </c>
      <c r="D1989" s="113" t="str">
        <f>IF(Table6[[#This Row],[Segment ]]="","",D1988)</f>
        <v/>
      </c>
      <c r="E1989" s="117" t="str">
        <f>IF(Table6[[#This Row],[Segment ]]="","",Table6[[#This Row],[Density (kg/m3)]]*Table6[[#This Row],[Volumetric flow (m3/s)]])</f>
        <v/>
      </c>
      <c r="F1989" s="114" t="str">
        <f>IF(Table6[[#This Row],[Segment ]]="","",'Pressure Drops in Loops'!AG1994)</f>
        <v/>
      </c>
      <c r="G1989" s="114" t="str">
        <f>'Pressure Drops in Loops'!AH1994</f>
        <v/>
      </c>
      <c r="H1989" s="114"/>
      <c r="I1989" s="114"/>
      <c r="J1989" s="115" t="str">
        <f>'Pressure Drops in Loops'!E1994</f>
        <v/>
      </c>
      <c r="K1989" s="115" t="str">
        <f>IF('Pressure Drops in Loops'!E1995="",'Pressure Drops in Loops'!E1994,'Pressure Drops in Loops'!E1995)</f>
        <v/>
      </c>
      <c r="L1989" s="115" t="str">
        <f>IF(Table6[[#This Row],[Segment ]]="","",(Table6[[#This Row],[Pressure 2 (kPa)]]-Table6[[#This Row],[Pressure 1 (kPa)]])/Table6[[#This Row],[Density (kg/m3)]])</f>
        <v/>
      </c>
      <c r="M1989" s="115" t="str">
        <f>IF(Table6[[#This Row],[Segment ]]="","",((Table6[[#This Row],[Velocity 2 (m/s)]]^2)/2)-((Table6[[#This Row],[Velocity 1 (m/s)]]^2)/2))</f>
        <v/>
      </c>
      <c r="N1989" s="115" t="str">
        <f>IF(Table6[[#This Row],[Segment ]]="","",(Table6[[#This Row],[Height 2 (m)]]-Table6[[#This Row],[Height 1 (m)]])*9.807)</f>
        <v/>
      </c>
      <c r="O1989" s="115" t="str">
        <f>'Pressure Drops in Loops'!U1994</f>
        <v/>
      </c>
      <c r="P1989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89" s="115" t="str">
        <f>IF(Table6[[#This Row],[Segment ]]="","",Table6[[#This Row],[Work (W)]]/1000)</f>
        <v/>
      </c>
    </row>
    <row r="1990" spans="1:17" x14ac:dyDescent="0.25">
      <c r="A1990" s="116" t="str">
        <f>'Pressure Drops in Loops'!A1995</f>
        <v/>
      </c>
      <c r="B1990" s="113" t="str">
        <f>IF(Table6[[#This Row],[Segment ]]="","",B1989)</f>
        <v/>
      </c>
      <c r="C1990" s="113" t="str">
        <f>IF(Table6[[#This Row],[Segment ]]="","",C1989)</f>
        <v/>
      </c>
      <c r="D1990" s="113" t="str">
        <f>IF(Table6[[#This Row],[Segment ]]="","",D1989)</f>
        <v/>
      </c>
      <c r="E1990" s="117" t="str">
        <f>IF(Table6[[#This Row],[Segment ]]="","",Table6[[#This Row],[Density (kg/m3)]]*Table6[[#This Row],[Volumetric flow (m3/s)]])</f>
        <v/>
      </c>
      <c r="F1990" s="114" t="str">
        <f>IF(Table6[[#This Row],[Segment ]]="","",'Pressure Drops in Loops'!AG1995)</f>
        <v/>
      </c>
      <c r="G1990" s="114" t="str">
        <f>'Pressure Drops in Loops'!AH1995</f>
        <v/>
      </c>
      <c r="H1990" s="114"/>
      <c r="I1990" s="114"/>
      <c r="J1990" s="115" t="str">
        <f>'Pressure Drops in Loops'!E1995</f>
        <v/>
      </c>
      <c r="K1990" s="115" t="str">
        <f>IF('Pressure Drops in Loops'!E1996="",'Pressure Drops in Loops'!E1995,'Pressure Drops in Loops'!E1996)</f>
        <v/>
      </c>
      <c r="L1990" s="115" t="str">
        <f>IF(Table6[[#This Row],[Segment ]]="","",(Table6[[#This Row],[Pressure 2 (kPa)]]-Table6[[#This Row],[Pressure 1 (kPa)]])/Table6[[#This Row],[Density (kg/m3)]])</f>
        <v/>
      </c>
      <c r="M1990" s="115" t="str">
        <f>IF(Table6[[#This Row],[Segment ]]="","",((Table6[[#This Row],[Velocity 2 (m/s)]]^2)/2)-((Table6[[#This Row],[Velocity 1 (m/s)]]^2)/2))</f>
        <v/>
      </c>
      <c r="N1990" s="115" t="str">
        <f>IF(Table6[[#This Row],[Segment ]]="","",(Table6[[#This Row],[Height 2 (m)]]-Table6[[#This Row],[Height 1 (m)]])*9.807)</f>
        <v/>
      </c>
      <c r="O1990" s="115" t="str">
        <f>'Pressure Drops in Loops'!U1995</f>
        <v/>
      </c>
      <c r="P1990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90" s="115" t="str">
        <f>IF(Table6[[#This Row],[Segment ]]="","",Table6[[#This Row],[Work (W)]]/1000)</f>
        <v/>
      </c>
    </row>
    <row r="1991" spans="1:17" x14ac:dyDescent="0.25">
      <c r="A1991" s="116" t="str">
        <f>'Pressure Drops in Loops'!A1996</f>
        <v/>
      </c>
      <c r="B1991" s="113" t="str">
        <f>IF(Table6[[#This Row],[Segment ]]="","",B1990)</f>
        <v/>
      </c>
      <c r="C1991" s="113" t="str">
        <f>IF(Table6[[#This Row],[Segment ]]="","",C1990)</f>
        <v/>
      </c>
      <c r="D1991" s="113" t="str">
        <f>IF(Table6[[#This Row],[Segment ]]="","",D1990)</f>
        <v/>
      </c>
      <c r="E1991" s="117" t="str">
        <f>IF(Table6[[#This Row],[Segment ]]="","",Table6[[#This Row],[Density (kg/m3)]]*Table6[[#This Row],[Volumetric flow (m3/s)]])</f>
        <v/>
      </c>
      <c r="F1991" s="114" t="str">
        <f>IF(Table6[[#This Row],[Segment ]]="","",'Pressure Drops in Loops'!AG1996)</f>
        <v/>
      </c>
      <c r="G1991" s="114" t="str">
        <f>'Pressure Drops in Loops'!AH1996</f>
        <v/>
      </c>
      <c r="H1991" s="114"/>
      <c r="I1991" s="114"/>
      <c r="J1991" s="115" t="str">
        <f>'Pressure Drops in Loops'!E1996</f>
        <v/>
      </c>
      <c r="K1991" s="115" t="str">
        <f>IF('Pressure Drops in Loops'!E1997="",'Pressure Drops in Loops'!E1996,'Pressure Drops in Loops'!E1997)</f>
        <v/>
      </c>
      <c r="L1991" s="115" t="str">
        <f>IF(Table6[[#This Row],[Segment ]]="","",(Table6[[#This Row],[Pressure 2 (kPa)]]-Table6[[#This Row],[Pressure 1 (kPa)]])/Table6[[#This Row],[Density (kg/m3)]])</f>
        <v/>
      </c>
      <c r="M1991" s="115" t="str">
        <f>IF(Table6[[#This Row],[Segment ]]="","",((Table6[[#This Row],[Velocity 2 (m/s)]]^2)/2)-((Table6[[#This Row],[Velocity 1 (m/s)]]^2)/2))</f>
        <v/>
      </c>
      <c r="N1991" s="115" t="str">
        <f>IF(Table6[[#This Row],[Segment ]]="","",(Table6[[#This Row],[Height 2 (m)]]-Table6[[#This Row],[Height 1 (m)]])*9.807)</f>
        <v/>
      </c>
      <c r="O1991" s="115" t="str">
        <f>'Pressure Drops in Loops'!U1996</f>
        <v/>
      </c>
      <c r="P1991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91" s="115" t="str">
        <f>IF(Table6[[#This Row],[Segment ]]="","",Table6[[#This Row],[Work (W)]]/1000)</f>
        <v/>
      </c>
    </row>
    <row r="1992" spans="1:17" x14ac:dyDescent="0.25">
      <c r="A1992" s="116" t="str">
        <f>'Pressure Drops in Loops'!A1997</f>
        <v/>
      </c>
      <c r="B1992" s="113" t="str">
        <f>IF(Table6[[#This Row],[Segment ]]="","",B1991)</f>
        <v/>
      </c>
      <c r="C1992" s="113" t="str">
        <f>IF(Table6[[#This Row],[Segment ]]="","",C1991)</f>
        <v/>
      </c>
      <c r="D1992" s="113" t="str">
        <f>IF(Table6[[#This Row],[Segment ]]="","",D1991)</f>
        <v/>
      </c>
      <c r="E1992" s="117" t="str">
        <f>IF(Table6[[#This Row],[Segment ]]="","",Table6[[#This Row],[Density (kg/m3)]]*Table6[[#This Row],[Volumetric flow (m3/s)]])</f>
        <v/>
      </c>
      <c r="F1992" s="114" t="str">
        <f>IF(Table6[[#This Row],[Segment ]]="","",'Pressure Drops in Loops'!AG1997)</f>
        <v/>
      </c>
      <c r="G1992" s="114" t="str">
        <f>'Pressure Drops in Loops'!AH1997</f>
        <v/>
      </c>
      <c r="H1992" s="114"/>
      <c r="I1992" s="114"/>
      <c r="J1992" s="115" t="str">
        <f>'Pressure Drops in Loops'!E1997</f>
        <v/>
      </c>
      <c r="K1992" s="115" t="str">
        <f>IF('Pressure Drops in Loops'!E1998="",'Pressure Drops in Loops'!E1997,'Pressure Drops in Loops'!E1998)</f>
        <v/>
      </c>
      <c r="L1992" s="115" t="str">
        <f>IF(Table6[[#This Row],[Segment ]]="","",(Table6[[#This Row],[Pressure 2 (kPa)]]-Table6[[#This Row],[Pressure 1 (kPa)]])/Table6[[#This Row],[Density (kg/m3)]])</f>
        <v/>
      </c>
      <c r="M1992" s="115" t="str">
        <f>IF(Table6[[#This Row],[Segment ]]="","",((Table6[[#This Row],[Velocity 2 (m/s)]]^2)/2)-((Table6[[#This Row],[Velocity 1 (m/s)]]^2)/2))</f>
        <v/>
      </c>
      <c r="N1992" s="115" t="str">
        <f>IF(Table6[[#This Row],[Segment ]]="","",(Table6[[#This Row],[Height 2 (m)]]-Table6[[#This Row],[Height 1 (m)]])*9.807)</f>
        <v/>
      </c>
      <c r="O1992" s="115" t="str">
        <f>'Pressure Drops in Loops'!U1997</f>
        <v/>
      </c>
      <c r="P1992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92" s="115" t="str">
        <f>IF(Table6[[#This Row],[Segment ]]="","",Table6[[#This Row],[Work (W)]]/1000)</f>
        <v/>
      </c>
    </row>
    <row r="1993" spans="1:17" x14ac:dyDescent="0.25">
      <c r="A1993" s="116" t="str">
        <f>'Pressure Drops in Loops'!A1998</f>
        <v/>
      </c>
      <c r="B1993" s="113" t="str">
        <f>IF(Table6[[#This Row],[Segment ]]="","",B1992)</f>
        <v/>
      </c>
      <c r="C1993" s="113" t="str">
        <f>IF(Table6[[#This Row],[Segment ]]="","",C1992)</f>
        <v/>
      </c>
      <c r="D1993" s="113" t="str">
        <f>IF(Table6[[#This Row],[Segment ]]="","",D1992)</f>
        <v/>
      </c>
      <c r="E1993" s="117" t="str">
        <f>IF(Table6[[#This Row],[Segment ]]="","",Table6[[#This Row],[Density (kg/m3)]]*Table6[[#This Row],[Volumetric flow (m3/s)]])</f>
        <v/>
      </c>
      <c r="F1993" s="114" t="str">
        <f>IF(Table6[[#This Row],[Segment ]]="","",'Pressure Drops in Loops'!AG1998)</f>
        <v/>
      </c>
      <c r="G1993" s="114" t="str">
        <f>'Pressure Drops in Loops'!AH1998</f>
        <v/>
      </c>
      <c r="H1993" s="114"/>
      <c r="I1993" s="114"/>
      <c r="J1993" s="115" t="str">
        <f>'Pressure Drops in Loops'!E1998</f>
        <v/>
      </c>
      <c r="K1993" s="115" t="str">
        <f>IF('Pressure Drops in Loops'!E1999="",'Pressure Drops in Loops'!E1998,'Pressure Drops in Loops'!E1999)</f>
        <v/>
      </c>
      <c r="L1993" s="115" t="str">
        <f>IF(Table6[[#This Row],[Segment ]]="","",(Table6[[#This Row],[Pressure 2 (kPa)]]-Table6[[#This Row],[Pressure 1 (kPa)]])/Table6[[#This Row],[Density (kg/m3)]])</f>
        <v/>
      </c>
      <c r="M1993" s="115" t="str">
        <f>IF(Table6[[#This Row],[Segment ]]="","",((Table6[[#This Row],[Velocity 2 (m/s)]]^2)/2)-((Table6[[#This Row],[Velocity 1 (m/s)]]^2)/2))</f>
        <v/>
      </c>
      <c r="N1993" s="115" t="str">
        <f>IF(Table6[[#This Row],[Segment ]]="","",(Table6[[#This Row],[Height 2 (m)]]-Table6[[#This Row],[Height 1 (m)]])*9.807)</f>
        <v/>
      </c>
      <c r="O1993" s="115" t="str">
        <f>'Pressure Drops in Loops'!U1998</f>
        <v/>
      </c>
      <c r="P1993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93" s="115" t="str">
        <f>IF(Table6[[#This Row],[Segment ]]="","",Table6[[#This Row],[Work (W)]]/1000)</f>
        <v/>
      </c>
    </row>
    <row r="1994" spans="1:17" x14ac:dyDescent="0.25">
      <c r="A1994" s="116" t="str">
        <f>'Pressure Drops in Loops'!A1999</f>
        <v/>
      </c>
      <c r="B1994" s="113" t="str">
        <f>IF(Table6[[#This Row],[Segment ]]="","",B1993)</f>
        <v/>
      </c>
      <c r="C1994" s="113" t="str">
        <f>IF(Table6[[#This Row],[Segment ]]="","",C1993)</f>
        <v/>
      </c>
      <c r="D1994" s="113" t="str">
        <f>IF(Table6[[#This Row],[Segment ]]="","",D1993)</f>
        <v/>
      </c>
      <c r="E1994" s="117" t="str">
        <f>IF(Table6[[#This Row],[Segment ]]="","",Table6[[#This Row],[Density (kg/m3)]]*Table6[[#This Row],[Volumetric flow (m3/s)]])</f>
        <v/>
      </c>
      <c r="F1994" s="114" t="str">
        <f>IF(Table6[[#This Row],[Segment ]]="","",'Pressure Drops in Loops'!AG1999)</f>
        <v/>
      </c>
      <c r="G1994" s="114" t="str">
        <f>'Pressure Drops in Loops'!AH1999</f>
        <v/>
      </c>
      <c r="H1994" s="114"/>
      <c r="I1994" s="114"/>
      <c r="J1994" s="115" t="str">
        <f>'Pressure Drops in Loops'!E1999</f>
        <v/>
      </c>
      <c r="K1994" s="115" t="str">
        <f>IF('Pressure Drops in Loops'!E2000="",'Pressure Drops in Loops'!E1999,'Pressure Drops in Loops'!E2000)</f>
        <v/>
      </c>
      <c r="L1994" s="115" t="str">
        <f>IF(Table6[[#This Row],[Segment ]]="","",(Table6[[#This Row],[Pressure 2 (kPa)]]-Table6[[#This Row],[Pressure 1 (kPa)]])/Table6[[#This Row],[Density (kg/m3)]])</f>
        <v/>
      </c>
      <c r="M1994" s="115" t="str">
        <f>IF(Table6[[#This Row],[Segment ]]="","",((Table6[[#This Row],[Velocity 2 (m/s)]]^2)/2)-((Table6[[#This Row],[Velocity 1 (m/s)]]^2)/2))</f>
        <v/>
      </c>
      <c r="N1994" s="115" t="str">
        <f>IF(Table6[[#This Row],[Segment ]]="","",(Table6[[#This Row],[Height 2 (m)]]-Table6[[#This Row],[Height 1 (m)]])*9.807)</f>
        <v/>
      </c>
      <c r="O1994" s="115" t="str">
        <f>'Pressure Drops in Loops'!U1999</f>
        <v/>
      </c>
      <c r="P1994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94" s="115" t="str">
        <f>IF(Table6[[#This Row],[Segment ]]="","",Table6[[#This Row],[Work (W)]]/1000)</f>
        <v/>
      </c>
    </row>
    <row r="1995" spans="1:17" x14ac:dyDescent="0.25">
      <c r="A1995" s="116" t="str">
        <f>'Pressure Drops in Loops'!A2000</f>
        <v/>
      </c>
      <c r="B1995" s="113" t="str">
        <f>IF(Table6[[#This Row],[Segment ]]="","",B1994)</f>
        <v/>
      </c>
      <c r="C1995" s="113" t="str">
        <f>IF(Table6[[#This Row],[Segment ]]="","",C1994)</f>
        <v/>
      </c>
      <c r="D1995" s="113" t="str">
        <f>IF(Table6[[#This Row],[Segment ]]="","",D1994)</f>
        <v/>
      </c>
      <c r="E1995" s="117" t="str">
        <f>IF(Table6[[#This Row],[Segment ]]="","",Table6[[#This Row],[Density (kg/m3)]]*Table6[[#This Row],[Volumetric flow (m3/s)]])</f>
        <v/>
      </c>
      <c r="F1995" s="114" t="str">
        <f>IF(Table6[[#This Row],[Segment ]]="","",'Pressure Drops in Loops'!AG2000)</f>
        <v/>
      </c>
      <c r="G1995" s="114" t="str">
        <f>'Pressure Drops in Loops'!AH2000</f>
        <v/>
      </c>
      <c r="H1995" s="114"/>
      <c r="I1995" s="114"/>
      <c r="J1995" s="115" t="str">
        <f>'Pressure Drops in Loops'!E2000</f>
        <v/>
      </c>
      <c r="K1995" s="115" t="str">
        <f>IF('Pressure Drops in Loops'!E2001="",'Pressure Drops in Loops'!E2000,'Pressure Drops in Loops'!E2001)</f>
        <v/>
      </c>
      <c r="L1995" s="115" t="str">
        <f>IF(Table6[[#This Row],[Segment ]]="","",(Table6[[#This Row],[Pressure 2 (kPa)]]-Table6[[#This Row],[Pressure 1 (kPa)]])/Table6[[#This Row],[Density (kg/m3)]])</f>
        <v/>
      </c>
      <c r="M1995" s="115" t="str">
        <f>IF(Table6[[#This Row],[Segment ]]="","",((Table6[[#This Row],[Velocity 2 (m/s)]]^2)/2)-((Table6[[#This Row],[Velocity 1 (m/s)]]^2)/2))</f>
        <v/>
      </c>
      <c r="N1995" s="115" t="str">
        <f>IF(Table6[[#This Row],[Segment ]]="","",(Table6[[#This Row],[Height 2 (m)]]-Table6[[#This Row],[Height 1 (m)]])*9.807)</f>
        <v/>
      </c>
      <c r="O1995" s="115" t="str">
        <f>'Pressure Drops in Loops'!U2000</f>
        <v/>
      </c>
      <c r="P1995" s="115" t="str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/>
      </c>
      <c r="Q1995" s="115" t="str">
        <f>IF(Table6[[#This Row],[Segment ]]="","",Table6[[#This Row],[Work (W)]]/1000)</f>
        <v/>
      </c>
    </row>
    <row r="1996" spans="1:17" x14ac:dyDescent="0.25">
      <c r="A1996" s="116">
        <f>'Pressure Drops in Loops'!A2001</f>
        <v>0</v>
      </c>
      <c r="B1996" s="113" t="str">
        <f>IF(Table6[[#This Row],[Segment ]]="","",B1995)</f>
        <v/>
      </c>
      <c r="C1996" s="113" t="str">
        <f>IF(Table6[[#This Row],[Segment ]]="","",C1995)</f>
        <v/>
      </c>
      <c r="D1996" s="113" t="str">
        <f>IF(Table6[[#This Row],[Segment ]]="","",D1995)</f>
        <v/>
      </c>
      <c r="E1996" s="117" t="e">
        <f>IF(Table6[[#This Row],[Segment ]]="","",Table6[[#This Row],[Density (kg/m3)]]*Table6[[#This Row],[Volumetric flow (m3/s)]])</f>
        <v>#VALUE!</v>
      </c>
      <c r="F1996" s="114">
        <f>IF(Table6[[#This Row],[Segment ]]="","",'Pressure Drops in Loops'!AG2001)</f>
        <v>0</v>
      </c>
      <c r="G1996" s="114">
        <f>'Pressure Drops in Loops'!AH2001</f>
        <v>0</v>
      </c>
      <c r="H1996" s="114"/>
      <c r="I1996" s="114"/>
      <c r="J1996" s="115">
        <f>'Pressure Drops in Loops'!E2001</f>
        <v>0</v>
      </c>
      <c r="K1996" s="115">
        <f>IF('Pressure Drops in Loops'!E2002="",'Pressure Drops in Loops'!E2001,'Pressure Drops in Loops'!E2002)</f>
        <v>0</v>
      </c>
      <c r="L1996" s="115" t="e">
        <f>IF(Table6[[#This Row],[Segment ]]="","",(Table6[[#This Row],[Pressure 2 (kPa)]]-Table6[[#This Row],[Pressure 1 (kPa)]])/Table6[[#This Row],[Density (kg/m3)]])</f>
        <v>#VALUE!</v>
      </c>
      <c r="M1996" s="115">
        <f>IF(Table6[[#This Row],[Segment ]]="","",((Table6[[#This Row],[Velocity 2 (m/s)]]^2)/2)-((Table6[[#This Row],[Velocity 1 (m/s)]]^2)/2))</f>
        <v>0</v>
      </c>
      <c r="N1996" s="115">
        <f>IF(Table6[[#This Row],[Segment ]]="","",(Table6[[#This Row],[Height 2 (m)]]-Table6[[#This Row],[Height 1 (m)]])*9.807)</f>
        <v>0</v>
      </c>
      <c r="O1996" s="115">
        <f>'Pressure Drops in Loops'!U2001</f>
        <v>0</v>
      </c>
      <c r="P1996" s="115" t="e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>#VALUE!</v>
      </c>
      <c r="Q1996" s="115" t="e">
        <f>IF(Table6[[#This Row],[Segment ]]="","",Table6[[#This Row],[Work (W)]]/1000)</f>
        <v>#VALUE!</v>
      </c>
    </row>
    <row r="1997" spans="1:17" x14ac:dyDescent="0.25">
      <c r="A1997" s="116">
        <f>'Pressure Drops in Loops'!A2002</f>
        <v>0</v>
      </c>
      <c r="B1997" s="113" t="str">
        <f>IF(Table6[[#This Row],[Segment ]]="","",B1996)</f>
        <v/>
      </c>
      <c r="C1997" s="113" t="str">
        <f>IF(Table6[[#This Row],[Segment ]]="","",C1996)</f>
        <v/>
      </c>
      <c r="D1997" s="113" t="str">
        <f>IF(Table6[[#This Row],[Segment ]]="","",D1996)</f>
        <v/>
      </c>
      <c r="E1997" s="117" t="e">
        <f>IF(Table6[[#This Row],[Segment ]]="","",Table6[[#This Row],[Density (kg/m3)]]*Table6[[#This Row],[Volumetric flow (m3/s)]])</f>
        <v>#VALUE!</v>
      </c>
      <c r="F1997" s="114">
        <f>IF(Table6[[#This Row],[Segment ]]="","",'Pressure Drops in Loops'!AG2002)</f>
        <v>0</v>
      </c>
      <c r="G1997" s="114">
        <f>'Pressure Drops in Loops'!AH2002</f>
        <v>0</v>
      </c>
      <c r="H1997" s="114"/>
      <c r="I1997" s="114"/>
      <c r="J1997" s="115">
        <f>'Pressure Drops in Loops'!E2002</f>
        <v>0</v>
      </c>
      <c r="K1997" s="115">
        <f>IF('Pressure Drops in Loops'!E2003="",'Pressure Drops in Loops'!E2002,'Pressure Drops in Loops'!E2003)</f>
        <v>0</v>
      </c>
      <c r="L1997" s="115" t="e">
        <f>IF(Table6[[#This Row],[Segment ]]="","",(Table6[[#This Row],[Pressure 2 (kPa)]]-Table6[[#This Row],[Pressure 1 (kPa)]])/Table6[[#This Row],[Density (kg/m3)]])</f>
        <v>#VALUE!</v>
      </c>
      <c r="M1997" s="115">
        <f>IF(Table6[[#This Row],[Segment ]]="","",((Table6[[#This Row],[Velocity 2 (m/s)]]^2)/2)-((Table6[[#This Row],[Velocity 1 (m/s)]]^2)/2))</f>
        <v>0</v>
      </c>
      <c r="N1997" s="115">
        <f>IF(Table6[[#This Row],[Segment ]]="","",(Table6[[#This Row],[Height 2 (m)]]-Table6[[#This Row],[Height 1 (m)]])*9.807)</f>
        <v>0</v>
      </c>
      <c r="O1997" s="115">
        <f>'Pressure Drops in Loops'!U2002</f>
        <v>0</v>
      </c>
      <c r="P1997" s="115" t="e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>#VALUE!</v>
      </c>
      <c r="Q1997" s="115" t="e">
        <f>IF(Table6[[#This Row],[Segment ]]="","",Table6[[#This Row],[Work (W)]]/1000)</f>
        <v>#VALUE!</v>
      </c>
    </row>
    <row r="1998" spans="1:17" x14ac:dyDescent="0.25">
      <c r="A1998" s="116">
        <f>'Pressure Drops in Loops'!A2003</f>
        <v>0</v>
      </c>
      <c r="B1998" s="113" t="str">
        <f>IF(Table6[[#This Row],[Segment ]]="","",B1997)</f>
        <v/>
      </c>
      <c r="C1998" s="113" t="str">
        <f>IF(Table6[[#This Row],[Segment ]]="","",C1997)</f>
        <v/>
      </c>
      <c r="D1998" s="113" t="str">
        <f>IF(Table6[[#This Row],[Segment ]]="","",D1997)</f>
        <v/>
      </c>
      <c r="E1998" s="117" t="e">
        <f>IF(Table6[[#This Row],[Segment ]]="","",Table6[[#This Row],[Density (kg/m3)]]*Table6[[#This Row],[Volumetric flow (m3/s)]])</f>
        <v>#VALUE!</v>
      </c>
      <c r="F1998" s="114">
        <f>IF(Table6[[#This Row],[Segment ]]="","",'Pressure Drops in Loops'!AG2003)</f>
        <v>0</v>
      </c>
      <c r="G1998" s="114">
        <f>'Pressure Drops in Loops'!AH2003</f>
        <v>0</v>
      </c>
      <c r="H1998" s="114"/>
      <c r="I1998" s="114"/>
      <c r="J1998" s="115">
        <f>'Pressure Drops in Loops'!E2003</f>
        <v>0</v>
      </c>
      <c r="K1998" s="115">
        <f>IF('Pressure Drops in Loops'!E2004="",'Pressure Drops in Loops'!E2003,'Pressure Drops in Loops'!E2004)</f>
        <v>0</v>
      </c>
      <c r="L1998" s="115" t="e">
        <f>IF(Table6[[#This Row],[Segment ]]="","",(Table6[[#This Row],[Pressure 2 (kPa)]]-Table6[[#This Row],[Pressure 1 (kPa)]])/Table6[[#This Row],[Density (kg/m3)]])</f>
        <v>#VALUE!</v>
      </c>
      <c r="M1998" s="115">
        <f>IF(Table6[[#This Row],[Segment ]]="","",((Table6[[#This Row],[Velocity 2 (m/s)]]^2)/2)-((Table6[[#This Row],[Velocity 1 (m/s)]]^2)/2))</f>
        <v>0</v>
      </c>
      <c r="N1998" s="115">
        <f>IF(Table6[[#This Row],[Segment ]]="","",(Table6[[#This Row],[Height 2 (m)]]-Table6[[#This Row],[Height 1 (m)]])*9.807)</f>
        <v>0</v>
      </c>
      <c r="O1998" s="115">
        <f>'Pressure Drops in Loops'!U2003</f>
        <v>0</v>
      </c>
      <c r="P1998" s="115" t="e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>#VALUE!</v>
      </c>
      <c r="Q1998" s="115" t="e">
        <f>IF(Table6[[#This Row],[Segment ]]="","",Table6[[#This Row],[Work (W)]]/1000)</f>
        <v>#VALUE!</v>
      </c>
    </row>
    <row r="1999" spans="1:17" x14ac:dyDescent="0.25">
      <c r="A1999" s="116">
        <f>'Pressure Drops in Loops'!A2004</f>
        <v>0</v>
      </c>
      <c r="B1999" s="113" t="str">
        <f>IF(Table6[[#This Row],[Segment ]]="","",B1998)</f>
        <v/>
      </c>
      <c r="C1999" s="113" t="str">
        <f>IF(Table6[[#This Row],[Segment ]]="","",C1998)</f>
        <v/>
      </c>
      <c r="D1999" s="113" t="str">
        <f>IF(Table6[[#This Row],[Segment ]]="","",D1998)</f>
        <v/>
      </c>
      <c r="E1999" s="117" t="e">
        <f>IF(Table6[[#This Row],[Segment ]]="","",Table6[[#This Row],[Density (kg/m3)]]*Table6[[#This Row],[Volumetric flow (m3/s)]])</f>
        <v>#VALUE!</v>
      </c>
      <c r="F1999" s="114">
        <f>IF(Table6[[#This Row],[Segment ]]="","",'Pressure Drops in Loops'!AG2004)</f>
        <v>0</v>
      </c>
      <c r="G1999" s="114">
        <f>'Pressure Drops in Loops'!AH2004</f>
        <v>0</v>
      </c>
      <c r="H1999" s="114"/>
      <c r="I1999" s="114"/>
      <c r="J1999" s="115">
        <f>'Pressure Drops in Loops'!E2004</f>
        <v>0</v>
      </c>
      <c r="K1999" s="115">
        <f>IF('Pressure Drops in Loops'!E2005="",'Pressure Drops in Loops'!E2004,'Pressure Drops in Loops'!E2005)</f>
        <v>0</v>
      </c>
      <c r="L1999" s="115" t="e">
        <f>IF(Table6[[#This Row],[Segment ]]="","",(Table6[[#This Row],[Pressure 2 (kPa)]]-Table6[[#This Row],[Pressure 1 (kPa)]])/Table6[[#This Row],[Density (kg/m3)]])</f>
        <v>#VALUE!</v>
      </c>
      <c r="M1999" s="115">
        <f>IF(Table6[[#This Row],[Segment ]]="","",((Table6[[#This Row],[Velocity 2 (m/s)]]^2)/2)-((Table6[[#This Row],[Velocity 1 (m/s)]]^2)/2))</f>
        <v>0</v>
      </c>
      <c r="N1999" s="115">
        <f>IF(Table6[[#This Row],[Segment ]]="","",(Table6[[#This Row],[Height 2 (m)]]-Table6[[#This Row],[Height 1 (m)]])*9.807)</f>
        <v>0</v>
      </c>
      <c r="O1999" s="115">
        <f>'Pressure Drops in Loops'!U2004</f>
        <v>0</v>
      </c>
      <c r="P1999" s="115" t="e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>#VALUE!</v>
      </c>
      <c r="Q1999" s="115" t="e">
        <f>IF(Table6[[#This Row],[Segment ]]="","",Table6[[#This Row],[Work (W)]]/1000)</f>
        <v>#VALUE!</v>
      </c>
    </row>
    <row r="2000" spans="1:17" x14ac:dyDescent="0.25">
      <c r="A2000" s="116">
        <f>'Pressure Drops in Loops'!A2005</f>
        <v>0</v>
      </c>
      <c r="B2000" s="113" t="str">
        <f>IF(Table6[[#This Row],[Segment ]]="","",B1999)</f>
        <v/>
      </c>
      <c r="C2000" s="113" t="str">
        <f>IF(Table6[[#This Row],[Segment ]]="","",C1999)</f>
        <v/>
      </c>
      <c r="D2000" s="113" t="str">
        <f>IF(Table6[[#This Row],[Segment ]]="","",D1999)</f>
        <v/>
      </c>
      <c r="E2000" s="117" t="e">
        <f>IF(Table6[[#This Row],[Segment ]]="","",Table6[[#This Row],[Density (kg/m3)]]*Table6[[#This Row],[Volumetric flow (m3/s)]])</f>
        <v>#VALUE!</v>
      </c>
      <c r="F2000" s="114">
        <f>IF(Table6[[#This Row],[Segment ]]="","",'Pressure Drops in Loops'!AG2005)</f>
        <v>0</v>
      </c>
      <c r="G2000" s="114">
        <f>'Pressure Drops in Loops'!AH2005</f>
        <v>0</v>
      </c>
      <c r="H2000" s="114"/>
      <c r="I2000" s="114"/>
      <c r="J2000" s="115">
        <f>'Pressure Drops in Loops'!E2005</f>
        <v>0</v>
      </c>
      <c r="K2000" s="115">
        <f>IF('Pressure Drops in Loops'!E2006="",'Pressure Drops in Loops'!E2005,'Pressure Drops in Loops'!E2006)</f>
        <v>0</v>
      </c>
      <c r="L2000" s="115" t="e">
        <f>IF(Table6[[#This Row],[Segment ]]="","",(Table6[[#This Row],[Pressure 2 (kPa)]]-Table6[[#This Row],[Pressure 1 (kPa)]])/Table6[[#This Row],[Density (kg/m3)]])</f>
        <v>#VALUE!</v>
      </c>
      <c r="M2000" s="115">
        <f>IF(Table6[[#This Row],[Segment ]]="","",((Table6[[#This Row],[Velocity 2 (m/s)]]^2)/2)-((Table6[[#This Row],[Velocity 1 (m/s)]]^2)/2))</f>
        <v>0</v>
      </c>
      <c r="N2000" s="115">
        <f>IF(Table6[[#This Row],[Segment ]]="","",(Table6[[#This Row],[Height 2 (m)]]-Table6[[#This Row],[Height 1 (m)]])*9.807)</f>
        <v>0</v>
      </c>
      <c r="O2000" s="115">
        <f>'Pressure Drops in Loops'!U2005</f>
        <v>0</v>
      </c>
      <c r="P2000" s="115" t="e">
        <f>IF(Table6[[#This Row],[Segment ]]="","",(Table6[[#This Row],[Pressure Change Term (J/kg)]]+Table6[[#This Row],[Velocity Change Term (J/kg)]]+Table6[[#This Row],[Height Change Term (J/kg)]]+Table6[[#This Row],[Friction Term (J/kg)]])*Table6[[#This Row],[Mass flow (kg/s)]])</f>
        <v>#VALUE!</v>
      </c>
      <c r="Q2000" s="115" t="e">
        <f>IF(Table6[[#This Row],[Segment ]]="","",Table6[[#This Row],[Work (W)]]/1000)</f>
        <v>#VALUE!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Set Up</vt:lpstr>
      <vt:lpstr>Pressure Drops in Loops</vt:lpstr>
      <vt:lpstr>Pump Sizing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A. Mena</dc:creator>
  <cp:lastModifiedBy>Abraham Mena</cp:lastModifiedBy>
  <dcterms:created xsi:type="dcterms:W3CDTF">2017-07-24T13:06:31Z</dcterms:created>
  <dcterms:modified xsi:type="dcterms:W3CDTF">2017-09-28T04:14:45Z</dcterms:modified>
</cp:coreProperties>
</file>